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5.xml" ContentType="application/vnd.openxmlformats-officedocument.drawingml.chart+xml"/>
  <Override PartName="/xl/theme/themeOverride1.xml" ContentType="application/vnd.openxmlformats-officedocument.themeOverride+xml"/>
  <Override PartName="/xl/drawings/drawing7.xml" ContentType="application/vnd.openxmlformats-officedocument.drawingml.chartshapes+xml"/>
  <Override PartName="/xl/drawings/drawing8.xml" ContentType="application/vnd.openxmlformats-officedocument.drawing+xml"/>
  <Override PartName="/xl/charts/chart6.xml" ContentType="application/vnd.openxmlformats-officedocument.drawingml.chart+xml"/>
  <Override PartName="/xl/theme/themeOverride2.xml" ContentType="application/vnd.openxmlformats-officedocument.themeOverride+xml"/>
  <Override PartName="/xl/drawings/drawing9.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10.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mc:AlternateContent xmlns:mc="http://schemas.openxmlformats.org/markup-compatibility/2006">
    <mc:Choice Requires="x15">
      <x15ac:absPath xmlns:x15ac="http://schemas.microsoft.com/office/spreadsheetml/2010/11/ac" url="\\fp5hq\RestrictedFurtherEducationandSkillsRemit$\Official Statistics\Accessibility\"/>
    </mc:Choice>
  </mc:AlternateContent>
  <xr:revisionPtr revIDLastSave="0" documentId="13_ncr:1_{942AB597-FB68-4193-B864-B5537FA4C2A9}" xr6:coauthVersionLast="36" xr6:coauthVersionMax="36" xr10:uidLastSave="{00000000-0000-0000-0000-000000000000}"/>
  <bookViews>
    <workbookView xWindow="0" yWindow="0" windowWidth="23040" windowHeight="8355" tabRatio="766" xr2:uid="{00000000-000D-0000-FFFF-FFFF00000000}"/>
  </bookViews>
  <sheets>
    <sheet name="Cover" sheetId="1" r:id="rId1"/>
    <sheet name="Notes" sheetId="18" r:id="rId2"/>
    <sheet name="Contents" sheetId="19" r:id="rId3"/>
    <sheet name="lookups" sheetId="2" state="hidden" r:id="rId4"/>
    <sheet name="T1 In-year inspections" sheetId="21" r:id="rId5"/>
    <sheet name="T2 In-year short inspection" sheetId="22" r:id="rId6"/>
    <sheet name="T3 In-year outcomes" sheetId="23" r:id="rId7"/>
    <sheet name="T3a Prison outcomes" sheetId="24" r:id="rId8"/>
    <sheet name="T4 Most recent outcomes" sheetId="25" r:id="rId9"/>
    <sheet name="C1 In-year judgement outcomes" sheetId="37" r:id="rId10"/>
    <sheet name="C2 In-year provider outcomes" sheetId="12" r:id="rId11"/>
    <sheet name="C3 In-year outcomes over time" sheetId="13" r:id="rId12"/>
    <sheet name="C4 In-year grade 3 outcomes" sheetId="14" r:id="rId13"/>
    <sheet name="C5 Most recent outcomes" sheetId="15" r:id="rId14"/>
    <sheet name="C6 Most recent over time" sheetId="16" r:id="rId15"/>
    <sheet name="C7 Most recent prison outcomes" sheetId="17" r:id="rId16"/>
    <sheet name="D1 In-year inspection data" sheetId="4" r:id="rId17"/>
    <sheet name="D2 In-year historic insp data" sheetId="20" r:id="rId18"/>
    <sheet name="D2 (working)" sheetId="9" state="hidden" r:id="rId19"/>
    <sheet name="D3 Most recent inspection data" sheetId="8" r:id="rId20"/>
  </sheets>
  <externalReferences>
    <externalReference r:id="rId21"/>
    <externalReference r:id="rId22"/>
    <externalReference r:id="rId23"/>
    <externalReference r:id="rId24"/>
    <externalReference r:id="rId25"/>
    <externalReference r:id="rId26"/>
    <externalReference r:id="rId27"/>
    <externalReference r:id="rId28"/>
  </externalReferences>
  <definedNames>
    <definedName name="_xlnm._FilterDatabase" localSheetId="16" hidden="1">'D1 In-year inspection data'!$A$4:$AH$421</definedName>
    <definedName name="_xlnm._FilterDatabase" localSheetId="18" hidden="1">'D2 (working)'!$A$1:$R$1815</definedName>
    <definedName name="_xlnm._FilterDatabase" localSheetId="17" hidden="1">'D2 In-year historic insp data'!$A$4:$Q$1818</definedName>
    <definedName name="_xlnm._FilterDatabase" localSheetId="19" hidden="1">'D3 Most recent inspection data'!$A$4:$AI$1686</definedName>
    <definedName name="a" localSheetId="9">#REF!</definedName>
    <definedName name="a" localSheetId="4">#REF!</definedName>
    <definedName name="a" localSheetId="5">#REF!</definedName>
    <definedName name="a" localSheetId="6">#REF!</definedName>
    <definedName name="a" localSheetId="7">#REF!</definedName>
    <definedName name="a" localSheetId="8">#REF!</definedName>
    <definedName name="a">#REF!</definedName>
    <definedName name="ABSENCE" localSheetId="9">#REF!</definedName>
    <definedName name="ABSENCE" localSheetId="4">#REF!</definedName>
    <definedName name="ABSENCE" localSheetId="5">#REF!</definedName>
    <definedName name="ABSENCE" localSheetId="6">#REF!</definedName>
    <definedName name="ABSENCE" localSheetId="7">#REF!</definedName>
    <definedName name="ABSENCE" localSheetId="8">#REF!</definedName>
    <definedName name="ABSENCE">#REF!</definedName>
    <definedName name="Academies">lookups!$R$2:$R$5</definedName>
    <definedName name="AsAtDate">[1]Dates!$B$7</definedName>
    <definedName name="Colleges">lookups!$N$2:$N$5</definedName>
    <definedName name="Community_learning_and_skills_providers">lookups!$Q$2:$Q$5</definedName>
    <definedName name="Contextual" localSheetId="9">#REF!</definedName>
    <definedName name="Contextual" localSheetId="4">#REF!</definedName>
    <definedName name="Contextual" localSheetId="5">#REF!</definedName>
    <definedName name="Contextual" localSheetId="6">#REF!</definedName>
    <definedName name="Contextual" localSheetId="7">#REF!</definedName>
    <definedName name="Contextual" localSheetId="8">#REF!</definedName>
    <definedName name="Contextual">#REF!</definedName>
    <definedName name="Dance_and_drama_colleges">lookups!$S$2:$S$3</definedName>
    <definedName name="Edubase_Date">[2]Dates!$B$8</definedName>
    <definedName name="EXCLUSION" localSheetId="9">#REF!</definedName>
    <definedName name="EXCLUSION" localSheetId="4">#REF!</definedName>
    <definedName name="EXCLUSION" localSheetId="5">#REF!</definedName>
    <definedName name="EXCLUSION" localSheetId="6">#REF!</definedName>
    <definedName name="EXCLUSION" localSheetId="7">#REF!</definedName>
    <definedName name="EXCLUSION" localSheetId="8">#REF!</definedName>
    <definedName name="EXCLUSION">#REF!</definedName>
    <definedName name="Higher_education_institutions">lookups!$T$2:$T$3</definedName>
    <definedName name="IDACI_Quintile" localSheetId="9">#REF!</definedName>
    <definedName name="IDACI_Quintile" localSheetId="4">#REF!</definedName>
    <definedName name="IDACI_Quintile" localSheetId="5">#REF!</definedName>
    <definedName name="IDACI_Quintile" localSheetId="6">#REF!</definedName>
    <definedName name="IDACI_Quintile" localSheetId="7">#REF!</definedName>
    <definedName name="IDACI_Quintile" localSheetId="8">#REF!</definedName>
    <definedName name="IDACI_Quintile">#REF!</definedName>
    <definedName name="Independent_learning_providers_including_employer_providers">lookups!$P$2:$P$4</definedName>
    <definedName name="Independent_specialist_colleges">lookups!$O$2:$O$3</definedName>
    <definedName name="Inspection" localSheetId="9">#REF!</definedName>
    <definedName name="Inspection" localSheetId="4">#REF!</definedName>
    <definedName name="Inspection" localSheetId="5">#REF!</definedName>
    <definedName name="Inspection" localSheetId="6">#REF!</definedName>
    <definedName name="Inspection" localSheetId="7">#REF!</definedName>
    <definedName name="Inspection" localSheetId="8">#REF!</definedName>
    <definedName name="Inspection">#REF!</definedName>
    <definedName name="Inspection_judgements">[3]Pivots!$AI$92:$AI$98</definedName>
    <definedName name="InspofCurrent">'[3]All schools 31 Aug 2018'!$AC:$AC</definedName>
    <definedName name="InYear">[4]InYear!$A:$AL</definedName>
    <definedName name="KSFOUR" localSheetId="9">#REF!</definedName>
    <definedName name="KSFOUR" localSheetId="4">#REF!</definedName>
    <definedName name="KSFOUR" localSheetId="5">#REF!</definedName>
    <definedName name="KSFOUR" localSheetId="6">#REF!</definedName>
    <definedName name="KSFOUR" localSheetId="7">#REF!</definedName>
    <definedName name="KSFOUR" localSheetId="8">#REF!</definedName>
    <definedName name="KSFOUR">#REF!</definedName>
    <definedName name="KSONE" localSheetId="9">#REF!</definedName>
    <definedName name="KSONE" localSheetId="4">#REF!</definedName>
    <definedName name="KSONE" localSheetId="5">#REF!</definedName>
    <definedName name="KSONE" localSheetId="6">#REF!</definedName>
    <definedName name="KSONE" localSheetId="7">#REF!</definedName>
    <definedName name="KSONE" localSheetId="8">#REF!</definedName>
    <definedName name="KSONE">#REF!</definedName>
    <definedName name="KSTWO" localSheetId="9">#REF!</definedName>
    <definedName name="KSTWO" localSheetId="4">#REF!</definedName>
    <definedName name="KSTWO" localSheetId="5">#REF!</definedName>
    <definedName name="KSTWO" localSheetId="6">#REF!</definedName>
    <definedName name="KSTWO" localSheetId="7">#REF!</definedName>
    <definedName name="KSTWO" localSheetId="8">#REF!</definedName>
    <definedName name="KSTWO">#REF!</definedName>
    <definedName name="Last_Pub_Date">[3]Dates!$B$5</definedName>
    <definedName name="Latest_Inspection">[1]Dates!$B$5</definedName>
    <definedName name="National_Careers_Service_contractors">lookups!$U$2:$U$3</definedName>
    <definedName name="Period_End">[3]Dates!$B$7</definedName>
    <definedName name="Period_Start">[3]Dates!$B$6</definedName>
    <definedName name="Phase">[3]Pivots!$AO$92:$AO$97</definedName>
    <definedName name="_xlnm.Print_Area" localSheetId="9">'C1 In-year judgement outcomes'!$A$1:$M$50</definedName>
    <definedName name="_xlnm.Print_Area" localSheetId="10">'C2 In-year provider outcomes'!$A$1:$J$48</definedName>
    <definedName name="_xlnm.Print_Area" localSheetId="11">'C3 In-year outcomes over time'!$A$1:$K$44</definedName>
    <definedName name="_xlnm.Print_Area" localSheetId="12">'C4 In-year grade 3 outcomes'!$A$1:$L$40</definedName>
    <definedName name="_xlnm.Print_Area" localSheetId="13">'C5 Most recent outcomes'!$A$1:$M$52</definedName>
    <definedName name="_xlnm.Print_Area" localSheetId="14">'C6 Most recent over time'!$A$1:$L$47</definedName>
    <definedName name="_xlnm.Print_Area" localSheetId="15">'C7 Most recent prison outcomes'!$A$1:$K$33</definedName>
    <definedName name="_xlnm.Print_Area" localSheetId="2">Contents!$A$1:$C$33</definedName>
    <definedName name="_xlnm.Print_Area" localSheetId="0">Cover!$A$1:$R$24</definedName>
    <definedName name="_xlnm.Print_Area" localSheetId="16">'D1 In-year inspection data'!$A$1:$AH$5</definedName>
    <definedName name="_xlnm.Print_Area" localSheetId="18">'D2 (working)'!$A$1:$R$1815</definedName>
    <definedName name="_xlnm.Print_Area" localSheetId="17">'D2 In-year historic insp data'!$D$4:$Q$4</definedName>
    <definedName name="_xlnm.Print_Area" localSheetId="19">'D3 Most recent inspection data'!$A$1:$AI$5</definedName>
    <definedName name="_xlnm.Print_Area" localSheetId="1">Notes!$A$1:$E$66</definedName>
    <definedName name="_xlnm.Print_Area" localSheetId="4">'T1 In-year inspections'!$A$1:$O$27</definedName>
    <definedName name="_xlnm.Print_Area" localSheetId="5">'T2 In-year short inspection'!$A$1:$S$17</definedName>
    <definedName name="_xlnm.Print_Area" localSheetId="6">'T3 In-year outcomes'!$A$1:$O$29</definedName>
    <definedName name="_xlnm.Print_Area" localSheetId="7">'T3a Prison outcomes'!$A$1:$M$18</definedName>
    <definedName name="_xlnm.Print_Area" localSheetId="8">'T4 Most recent outcomes'!$A$1:$Q$28</definedName>
    <definedName name="Provider_Group" localSheetId="9">lookups!$F$2:$F$10</definedName>
    <definedName name="Provider_Group">lookups!$F$2:$F$10</definedName>
    <definedName name="Provider_Type">lookups!$D$2:$D$17</definedName>
    <definedName name="Publication_Date">[1]Dates!$B$6</definedName>
    <definedName name="PublicationDate">[5]Dates!$B$7</definedName>
    <definedName name="Reporting_Period">[3]Dates!$B$2</definedName>
    <definedName name="Revised_Period">[3]Dates!$B$9</definedName>
    <definedName name="Revised_to">[3]Dates!$B$10</definedName>
    <definedName name="Schoolinfo" localSheetId="9">#REF!</definedName>
    <definedName name="Schoolinfo" localSheetId="4">#REF!</definedName>
    <definedName name="Schoolinfo" localSheetId="5">#REF!</definedName>
    <definedName name="Schoolinfo" localSheetId="6">#REF!</definedName>
    <definedName name="Schoolinfo" localSheetId="7">#REF!</definedName>
    <definedName name="Schoolinfo" localSheetId="8">#REF!</definedName>
    <definedName name="Schoolinfo">#REF!</definedName>
    <definedName name="SoN_OverallEffectiveness">'[3]All schools 31 Aug 2018'!$AI:$AI</definedName>
    <definedName name="SoN_Phase">'[3]All schools 31 Aug 2018'!$L:$L</definedName>
    <definedName name="SoN_TypeOfEducation">'[3]All schools 31 Aug 2018'!$K:$K</definedName>
    <definedName name="Status">[6]Settings!$A$3:$A$8</definedName>
    <definedName name="store" localSheetId="9">OFFSET(#REF!,0,0,COUNTA(#REF!),20)</definedName>
    <definedName name="store" localSheetId="4">OFFSET(#REF!,0,0,COUNTA(#REF!),20)</definedName>
    <definedName name="store" localSheetId="5">OFFSET(#REF!,0,0,COUNTA(#REF!),20)</definedName>
    <definedName name="store" localSheetId="6">OFFSET(#REF!,0,0,COUNTA(#REF!),20)</definedName>
    <definedName name="store" localSheetId="7">OFFSET(#REF!,0,0,COUNTA(#REF!),20)</definedName>
    <definedName name="store" localSheetId="8">OFFSET(#REF!,0,0,COUNTA(#REF!),20)</definedName>
    <definedName name="store">OFFSET(#REF!,0,0,COUNTA(#REF!),20)</definedName>
    <definedName name="Type">[6]Settings!$C$3:$C$11</definedName>
    <definedName name="Valueadded" localSheetId="9">#REF!</definedName>
    <definedName name="Valueadded" localSheetId="4">#REF!</definedName>
    <definedName name="Valueadded" localSheetId="5">#REF!</definedName>
    <definedName name="Valueadded" localSheetId="6">#REF!</definedName>
    <definedName name="Valueadded" localSheetId="7">#REF!</definedName>
    <definedName name="Valueadded" localSheetId="8">#REF!</definedName>
    <definedName name="Valueadded">#REF!</definedName>
    <definedName name="Weekly">[4]Weekly!$A:$AL</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3" i="12" l="1"/>
  <c r="D9" i="15"/>
  <c r="I21" i="37" l="1"/>
  <c r="H21" i="37"/>
  <c r="G21" i="37"/>
  <c r="F21" i="37"/>
  <c r="I20" i="37"/>
  <c r="H20" i="37"/>
  <c r="G20" i="37"/>
  <c r="F20" i="37"/>
  <c r="I19" i="37"/>
  <c r="H19" i="37"/>
  <c r="G19" i="37"/>
  <c r="F19" i="37"/>
  <c r="I18" i="37"/>
  <c r="H18" i="37"/>
  <c r="G18" i="37"/>
  <c r="F18" i="37"/>
  <c r="I17" i="37"/>
  <c r="H17" i="37"/>
  <c r="G17" i="37"/>
  <c r="F17" i="37"/>
  <c r="I16" i="37"/>
  <c r="H16" i="37"/>
  <c r="G16" i="37"/>
  <c r="F16" i="37"/>
  <c r="I15" i="37"/>
  <c r="H15" i="37"/>
  <c r="G15" i="37"/>
  <c r="F15" i="37"/>
  <c r="I14" i="37"/>
  <c r="H14" i="37"/>
  <c r="G14" i="37"/>
  <c r="F14" i="37"/>
  <c r="I13" i="37"/>
  <c r="H13" i="37"/>
  <c r="G13" i="37"/>
  <c r="F13" i="37"/>
  <c r="I12" i="37"/>
  <c r="H12" i="37"/>
  <c r="G12" i="37"/>
  <c r="F12" i="37"/>
  <c r="I11" i="37"/>
  <c r="H11" i="37"/>
  <c r="G11" i="37"/>
  <c r="F11" i="37"/>
  <c r="D18" i="37"/>
  <c r="B32" i="37" s="1"/>
  <c r="B3" i="37"/>
  <c r="E32" i="37" l="1"/>
  <c r="G32" i="37"/>
  <c r="D32" i="37"/>
  <c r="D12" i="37"/>
  <c r="B26" i="37" s="1"/>
  <c r="F32" i="37"/>
  <c r="D16" i="37"/>
  <c r="B30" i="37" s="1"/>
  <c r="D20" i="37"/>
  <c r="B34" i="37" s="1"/>
  <c r="D13" i="37"/>
  <c r="B27" i="37" s="1"/>
  <c r="D17" i="37"/>
  <c r="B31" i="37" s="1"/>
  <c r="D21" i="37"/>
  <c r="B35" i="37" s="1"/>
  <c r="D14" i="37"/>
  <c r="B28" i="37" s="1"/>
  <c r="D11" i="37"/>
  <c r="B25" i="37" s="1"/>
  <c r="D15" i="37"/>
  <c r="B29" i="37" s="1"/>
  <c r="D19" i="37"/>
  <c r="B33" i="37" s="1"/>
  <c r="G26" i="37" l="1"/>
  <c r="D26" i="37"/>
  <c r="E34" i="37"/>
  <c r="D30" i="37"/>
  <c r="G34" i="37"/>
  <c r="E30" i="37"/>
  <c r="H32" i="37"/>
  <c r="F26" i="37"/>
  <c r="F34" i="37"/>
  <c r="E26" i="37"/>
  <c r="G35" i="37"/>
  <c r="G29" i="37"/>
  <c r="F29" i="37"/>
  <c r="D25" i="37"/>
  <c r="E31" i="37"/>
  <c r="E27" i="37"/>
  <c r="F33" i="37"/>
  <c r="G28" i="37"/>
  <c r="E33" i="37"/>
  <c r="F28" i="37"/>
  <c r="D28" i="37"/>
  <c r="D35" i="37"/>
  <c r="F25" i="37"/>
  <c r="G33" i="37"/>
  <c r="G31" i="37"/>
  <c r="G27" i="37"/>
  <c r="F31" i="37"/>
  <c r="F27" i="37"/>
  <c r="D27" i="37"/>
  <c r="D34" i="37"/>
  <c r="E29" i="37"/>
  <c r="D31" i="37"/>
  <c r="F35" i="37"/>
  <c r="G30" i="37"/>
  <c r="E35" i="37"/>
  <c r="F30" i="37"/>
  <c r="G25" i="37"/>
  <c r="E25" i="37"/>
  <c r="D33" i="37"/>
  <c r="E28" i="37"/>
  <c r="D29" i="37"/>
  <c r="H30" i="37" l="1"/>
  <c r="H26" i="37"/>
  <c r="H33" i="37"/>
  <c r="H34" i="37"/>
  <c r="H29" i="37"/>
  <c r="H27" i="37"/>
  <c r="H28" i="37"/>
  <c r="H31" i="37"/>
  <c r="H35" i="37"/>
  <c r="H25" i="37"/>
  <c r="L17" i="15" l="1"/>
  <c r="K17" i="15"/>
  <c r="J17" i="15"/>
  <c r="I17" i="15"/>
  <c r="F17" i="15"/>
  <c r="L16" i="15"/>
  <c r="K16" i="15"/>
  <c r="J16" i="15"/>
  <c r="I16" i="15"/>
  <c r="F16" i="15"/>
  <c r="L15" i="15"/>
  <c r="K15" i="15"/>
  <c r="J15" i="15"/>
  <c r="I15" i="15"/>
  <c r="F15" i="15"/>
  <c r="L14" i="15"/>
  <c r="K14" i="15"/>
  <c r="J14" i="15"/>
  <c r="I14" i="15"/>
  <c r="F14" i="15"/>
  <c r="L13" i="15"/>
  <c r="K13" i="15"/>
  <c r="J13" i="15"/>
  <c r="I13" i="15"/>
  <c r="F13" i="15"/>
  <c r="L12" i="15"/>
  <c r="K12" i="15"/>
  <c r="J12" i="15"/>
  <c r="I12" i="15"/>
  <c r="F12" i="15"/>
  <c r="L11" i="15"/>
  <c r="K11" i="15"/>
  <c r="J11" i="15"/>
  <c r="I11" i="15"/>
  <c r="F11" i="15"/>
  <c r="L10" i="15"/>
  <c r="K10" i="15"/>
  <c r="J10" i="15"/>
  <c r="I10" i="15"/>
  <c r="F10" i="15"/>
  <c r="G16" i="12"/>
  <c r="F16" i="12"/>
  <c r="E16" i="12"/>
  <c r="D16" i="12"/>
  <c r="G15" i="12"/>
  <c r="F15" i="12"/>
  <c r="E15" i="12"/>
  <c r="D15" i="12"/>
  <c r="G14" i="12"/>
  <c r="F14" i="12"/>
  <c r="E14" i="12"/>
  <c r="D14" i="12"/>
  <c r="G13" i="12"/>
  <c r="F13" i="12"/>
  <c r="E13" i="12"/>
  <c r="D13" i="12"/>
  <c r="G12" i="12"/>
  <c r="F12" i="12"/>
  <c r="E12" i="12"/>
  <c r="D12" i="12"/>
  <c r="G11" i="12"/>
  <c r="F11" i="12"/>
  <c r="E11" i="12"/>
  <c r="D11" i="12"/>
  <c r="G10" i="12"/>
  <c r="F10" i="12"/>
  <c r="E10" i="12"/>
  <c r="D10" i="12"/>
  <c r="G9" i="12"/>
  <c r="F9" i="12"/>
  <c r="E9" i="12"/>
  <c r="D9" i="12"/>
  <c r="L17" i="25"/>
  <c r="K17" i="25"/>
  <c r="J17" i="25"/>
  <c r="I17" i="25"/>
  <c r="F17" i="25"/>
  <c r="L16" i="25"/>
  <c r="K16" i="25"/>
  <c r="J16" i="25"/>
  <c r="I16" i="25"/>
  <c r="F16" i="25"/>
  <c r="L15" i="25"/>
  <c r="K15" i="25"/>
  <c r="J15" i="25"/>
  <c r="I15" i="25"/>
  <c r="F15" i="25"/>
  <c r="L14" i="25"/>
  <c r="K14" i="25"/>
  <c r="J14" i="25"/>
  <c r="I14" i="25"/>
  <c r="F14" i="25"/>
  <c r="L13" i="25"/>
  <c r="K13" i="25"/>
  <c r="J13" i="25"/>
  <c r="I13" i="25"/>
  <c r="F13" i="25"/>
  <c r="L12" i="25"/>
  <c r="K12" i="25"/>
  <c r="J12" i="25"/>
  <c r="I12" i="25"/>
  <c r="F12" i="25"/>
  <c r="L11" i="25"/>
  <c r="K11" i="25"/>
  <c r="J11" i="25"/>
  <c r="I11" i="25"/>
  <c r="F11" i="25"/>
  <c r="L10" i="25"/>
  <c r="K10" i="25"/>
  <c r="J10" i="25"/>
  <c r="I10" i="25"/>
  <c r="F10" i="25"/>
  <c r="E16" i="21" l="1"/>
  <c r="E15" i="21"/>
  <c r="E14" i="21"/>
  <c r="L16" i="21"/>
  <c r="L15" i="21"/>
  <c r="L14" i="21"/>
  <c r="L9" i="21"/>
  <c r="L8" i="21"/>
  <c r="L7" i="21"/>
  <c r="K16" i="21"/>
  <c r="K15" i="21"/>
  <c r="K14" i="21"/>
  <c r="K9" i="21"/>
  <c r="K8" i="21"/>
  <c r="K7" i="21"/>
  <c r="J16" i="21"/>
  <c r="J15" i="21"/>
  <c r="J14" i="21"/>
  <c r="J9" i="21"/>
  <c r="J8" i="21"/>
  <c r="J7" i="21"/>
  <c r="I16" i="21"/>
  <c r="I15" i="21"/>
  <c r="I14" i="21"/>
  <c r="I9" i="21"/>
  <c r="I8" i="21"/>
  <c r="I7" i="21"/>
  <c r="H16" i="21"/>
  <c r="H15" i="21"/>
  <c r="H14" i="21"/>
  <c r="H9" i="21"/>
  <c r="H8" i="21"/>
  <c r="H7" i="21"/>
  <c r="G16" i="21"/>
  <c r="G15" i="21"/>
  <c r="G14" i="21"/>
  <c r="G9" i="21"/>
  <c r="G8" i="21"/>
  <c r="G7" i="21"/>
  <c r="F16" i="21"/>
  <c r="F15" i="21"/>
  <c r="F14" i="21"/>
  <c r="F9" i="21"/>
  <c r="F8" i="21"/>
  <c r="F7" i="21"/>
  <c r="E9" i="21"/>
  <c r="E8" i="21"/>
  <c r="E7" i="21"/>
  <c r="D7" i="21"/>
  <c r="D8" i="21"/>
  <c r="D9" i="21"/>
  <c r="L9" i="25" l="1"/>
  <c r="K9" i="25"/>
  <c r="J9" i="25"/>
  <c r="I9" i="25"/>
  <c r="F9" i="25"/>
  <c r="B3" i="25"/>
  <c r="H13" i="24"/>
  <c r="G13" i="24"/>
  <c r="F13" i="24"/>
  <c r="E13" i="24"/>
  <c r="H12" i="24"/>
  <c r="G12" i="24"/>
  <c r="F12" i="24"/>
  <c r="E12" i="24"/>
  <c r="H11" i="24"/>
  <c r="G11" i="24"/>
  <c r="L11" i="24" s="1"/>
  <c r="F11" i="24"/>
  <c r="E11" i="24"/>
  <c r="C11" i="24"/>
  <c r="H10" i="24"/>
  <c r="G10" i="24"/>
  <c r="F10" i="24"/>
  <c r="E10" i="24"/>
  <c r="C10" i="24"/>
  <c r="H9" i="24"/>
  <c r="G9" i="24"/>
  <c r="L9" i="24" s="1"/>
  <c r="F9" i="24"/>
  <c r="E9" i="24"/>
  <c r="C9" i="24"/>
  <c r="H8" i="24"/>
  <c r="G8" i="24"/>
  <c r="F8" i="24"/>
  <c r="E8" i="24"/>
  <c r="C8" i="24"/>
  <c r="H7" i="24"/>
  <c r="G7" i="24"/>
  <c r="L7" i="24" s="1"/>
  <c r="F7" i="24"/>
  <c r="E7" i="24"/>
  <c r="C7" i="24"/>
  <c r="B3" i="24"/>
  <c r="I21" i="23"/>
  <c r="H21" i="23"/>
  <c r="G21" i="23"/>
  <c r="F21" i="23"/>
  <c r="I20" i="23"/>
  <c r="H20" i="23"/>
  <c r="G20" i="23"/>
  <c r="F20" i="23"/>
  <c r="I19" i="23"/>
  <c r="H19" i="23"/>
  <c r="G19" i="23"/>
  <c r="F19" i="23"/>
  <c r="I18" i="23"/>
  <c r="H18" i="23"/>
  <c r="G18" i="23"/>
  <c r="F18" i="23"/>
  <c r="I17" i="23"/>
  <c r="H17" i="23"/>
  <c r="G17" i="23"/>
  <c r="F17" i="23"/>
  <c r="I16" i="23"/>
  <c r="H16" i="23"/>
  <c r="G16" i="23"/>
  <c r="F16" i="23"/>
  <c r="I15" i="23"/>
  <c r="H15" i="23"/>
  <c r="G15" i="23"/>
  <c r="F15" i="23"/>
  <c r="I14" i="23"/>
  <c r="H14" i="23"/>
  <c r="G14" i="23"/>
  <c r="F14" i="23"/>
  <c r="I13" i="23"/>
  <c r="H13" i="23"/>
  <c r="G13" i="23"/>
  <c r="F13" i="23"/>
  <c r="I12" i="23"/>
  <c r="H12" i="23"/>
  <c r="G12" i="23"/>
  <c r="F12" i="23"/>
  <c r="I11" i="23"/>
  <c r="H11" i="23"/>
  <c r="G11" i="23"/>
  <c r="F11" i="23"/>
  <c r="B3" i="23"/>
  <c r="M8" i="22"/>
  <c r="L8" i="22"/>
  <c r="K8" i="22"/>
  <c r="J8" i="22"/>
  <c r="I8" i="22"/>
  <c r="G8" i="22"/>
  <c r="B3" i="22"/>
  <c r="D16" i="21"/>
  <c r="D15" i="21"/>
  <c r="J17" i="21"/>
  <c r="H17" i="21"/>
  <c r="G17" i="21"/>
  <c r="F17" i="21"/>
  <c r="E17" i="21"/>
  <c r="D14" i="21"/>
  <c r="L10" i="21"/>
  <c r="K10" i="21"/>
  <c r="J10" i="21"/>
  <c r="I10" i="21"/>
  <c r="H10" i="21"/>
  <c r="G10" i="21"/>
  <c r="F10" i="21"/>
  <c r="E10" i="21"/>
  <c r="D10" i="21"/>
  <c r="B3" i="21"/>
  <c r="E8" i="22" l="1"/>
  <c r="D17" i="21"/>
  <c r="P8" i="22"/>
  <c r="Q8" i="22"/>
  <c r="R8" i="22"/>
  <c r="O8" i="22"/>
  <c r="H9" i="25"/>
  <c r="O9" i="25"/>
  <c r="D9" i="25"/>
  <c r="K8" i="24"/>
  <c r="J9" i="24"/>
  <c r="L8" i="24"/>
  <c r="K9" i="24"/>
  <c r="M10" i="24"/>
  <c r="M7" i="24"/>
  <c r="J10" i="24"/>
  <c r="M11" i="24"/>
  <c r="J7" i="24"/>
  <c r="M8" i="24"/>
  <c r="K10" i="24"/>
  <c r="J11" i="24"/>
  <c r="C13" i="24"/>
  <c r="L13" i="24" s="1"/>
  <c r="K7" i="24"/>
  <c r="J8" i="24"/>
  <c r="M9" i="24"/>
  <c r="L10" i="24"/>
  <c r="K11" i="24"/>
  <c r="C12" i="24"/>
  <c r="J12" i="24" s="1"/>
  <c r="H10" i="25"/>
  <c r="D10" i="25" s="1"/>
  <c r="H17" i="25"/>
  <c r="D17" i="25" s="1"/>
  <c r="H13" i="25"/>
  <c r="D13" i="25" s="1"/>
  <c r="D13" i="23"/>
  <c r="L13" i="23" s="1"/>
  <c r="D16" i="23"/>
  <c r="M16" i="23" s="1"/>
  <c r="D20" i="23"/>
  <c r="L20" i="23" s="1"/>
  <c r="K16" i="23"/>
  <c r="D17" i="23"/>
  <c r="L17" i="23" s="1"/>
  <c r="L16" i="23"/>
  <c r="D21" i="23"/>
  <c r="N21" i="23" s="1"/>
  <c r="L17" i="21"/>
  <c r="K17" i="21"/>
  <c r="I17" i="21"/>
  <c r="P9" i="25"/>
  <c r="N9" i="25"/>
  <c r="Q10" i="25"/>
  <c r="Q9" i="25"/>
  <c r="H12" i="25"/>
  <c r="D12" i="25" s="1"/>
  <c r="H16" i="25"/>
  <c r="O16" i="25" s="1"/>
  <c r="N10" i="25"/>
  <c r="H11" i="25"/>
  <c r="D11" i="25" s="1"/>
  <c r="H15" i="25"/>
  <c r="P15" i="25" s="1"/>
  <c r="H14" i="25"/>
  <c r="D14" i="25" s="1"/>
  <c r="K13" i="24"/>
  <c r="M13" i="24"/>
  <c r="L21" i="23"/>
  <c r="N20" i="23"/>
  <c r="D14" i="23"/>
  <c r="K14" i="23" s="1"/>
  <c r="D18" i="23"/>
  <c r="L18" i="23" s="1"/>
  <c r="D11" i="23"/>
  <c r="M11" i="23" s="1"/>
  <c r="D15" i="23"/>
  <c r="M15" i="23" s="1"/>
  <c r="D19" i="23"/>
  <c r="N19" i="23" s="1"/>
  <c r="D12" i="23"/>
  <c r="N12" i="23" s="1"/>
  <c r="A275" i="8"/>
  <c r="M13" i="23" l="1"/>
  <c r="N16" i="23"/>
  <c r="K13" i="23"/>
  <c r="N13" i="23"/>
  <c r="O10" i="25"/>
  <c r="J13" i="24"/>
  <c r="K12" i="24"/>
  <c r="L12" i="24"/>
  <c r="M12" i="24"/>
  <c r="O17" i="25"/>
  <c r="P10" i="25"/>
  <c r="O13" i="25"/>
  <c r="Q13" i="25"/>
  <c r="P13" i="25"/>
  <c r="N13" i="25"/>
  <c r="O15" i="25"/>
  <c r="N17" i="25"/>
  <c r="Q17" i="25"/>
  <c r="P17" i="25"/>
  <c r="M20" i="23"/>
  <c r="K21" i="23"/>
  <c r="M21" i="23"/>
  <c r="K20" i="23"/>
  <c r="K17" i="23"/>
  <c r="M18" i="23"/>
  <c r="L15" i="23"/>
  <c r="M19" i="23"/>
  <c r="N15" i="23"/>
  <c r="N17" i="23"/>
  <c r="L14" i="23"/>
  <c r="M17" i="23"/>
  <c r="N14" i="23"/>
  <c r="L19" i="23"/>
  <c r="K15" i="23"/>
  <c r="K19" i="23"/>
  <c r="M14" i="23"/>
  <c r="O14" i="25"/>
  <c r="N14" i="25"/>
  <c r="Q14" i="25"/>
  <c r="O12" i="25"/>
  <c r="N16" i="25"/>
  <c r="P11" i="25"/>
  <c r="Q16" i="25"/>
  <c r="N12" i="25"/>
  <c r="P16" i="25"/>
  <c r="Q12" i="25"/>
  <c r="P12" i="25"/>
  <c r="D16" i="25"/>
  <c r="O11" i="25"/>
  <c r="Q15" i="25"/>
  <c r="Q11" i="25"/>
  <c r="P14" i="25"/>
  <c r="N15" i="25"/>
  <c r="D15" i="25"/>
  <c r="N11" i="25"/>
  <c r="K18" i="23"/>
  <c r="L12" i="23"/>
  <c r="K12" i="23"/>
  <c r="L11" i="23"/>
  <c r="M12" i="23"/>
  <c r="N11" i="23"/>
  <c r="K11" i="23"/>
  <c r="N18" i="23"/>
  <c r="A590" i="8" l="1"/>
  <c r="A615" i="8"/>
  <c r="A1018" i="8" l="1"/>
  <c r="A1007" i="8"/>
  <c r="A1039" i="8"/>
  <c r="A1011" i="8"/>
  <c r="A1134" i="8" l="1"/>
  <c r="A846" i="8"/>
  <c r="A705" i="8"/>
  <c r="A990" i="8"/>
  <c r="A480" i="8"/>
  <c r="A612" i="8"/>
  <c r="A75" i="8"/>
  <c r="A382" i="8"/>
  <c r="A599" i="8"/>
  <c r="A5" i="8" l="1"/>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1" i="8"/>
  <c r="A592" i="8"/>
  <c r="A593" i="8"/>
  <c r="A594" i="8"/>
  <c r="A595" i="8"/>
  <c r="A596" i="8"/>
  <c r="A597" i="8"/>
  <c r="A598" i="8"/>
  <c r="A600" i="8"/>
  <c r="A601" i="8"/>
  <c r="A602" i="8"/>
  <c r="A603" i="8"/>
  <c r="A604" i="8"/>
  <c r="A605" i="8"/>
  <c r="A606" i="8"/>
  <c r="A607" i="8"/>
  <c r="A608" i="8"/>
  <c r="A609" i="8"/>
  <c r="A610" i="8"/>
  <c r="A611" i="8"/>
  <c r="A613" i="8"/>
  <c r="A614"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1" i="8"/>
  <c r="A992" i="8"/>
  <c r="A993" i="8"/>
  <c r="A994" i="8"/>
  <c r="A995" i="8"/>
  <c r="A996" i="8"/>
  <c r="A997" i="8"/>
  <c r="A998" i="8"/>
  <c r="A999" i="8"/>
  <c r="A1000" i="8"/>
  <c r="A1001" i="8"/>
  <c r="A1002" i="8"/>
  <c r="A1003" i="8"/>
  <c r="A1004" i="8"/>
  <c r="A1005" i="8"/>
  <c r="A1006" i="8"/>
  <c r="A1008" i="8"/>
  <c r="A1009" i="8"/>
  <c r="A1010" i="8"/>
  <c r="A1012" i="8"/>
  <c r="A1013" i="8"/>
  <c r="A1014" i="8"/>
  <c r="A1015" i="8"/>
  <c r="A1016" i="8"/>
  <c r="A1017" i="8"/>
  <c r="A1019" i="8"/>
  <c r="A1020" i="8"/>
  <c r="A1021" i="8"/>
  <c r="A1022" i="8"/>
  <c r="A1023" i="8"/>
  <c r="A1024" i="8"/>
  <c r="A1025" i="8"/>
  <c r="A1026" i="8"/>
  <c r="A1027" i="8"/>
  <c r="A1028" i="8"/>
  <c r="A1029" i="8"/>
  <c r="A1030" i="8"/>
  <c r="A1031" i="8"/>
  <c r="A1032" i="8"/>
  <c r="A1033" i="8"/>
  <c r="A1034" i="8"/>
  <c r="A1035" i="8"/>
  <c r="A1036" i="8"/>
  <c r="A1037" i="8"/>
  <c r="A1038"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5" i="4" l="1"/>
  <c r="A7" i="4"/>
  <c r="A8" i="4"/>
  <c r="A9" i="4"/>
  <c r="A11" i="4"/>
  <c r="A10" i="4"/>
  <c r="A12" i="4"/>
  <c r="A13" i="4"/>
  <c r="A15" i="4"/>
  <c r="A14" i="4"/>
  <c r="A17" i="4"/>
  <c r="A19" i="4"/>
  <c r="A16" i="4"/>
  <c r="A18" i="4"/>
  <c r="A20" i="4"/>
  <c r="A23" i="4"/>
  <c r="A22" i="4"/>
  <c r="A21" i="4"/>
  <c r="A24" i="4"/>
  <c r="A25" i="4"/>
  <c r="A26" i="4"/>
  <c r="A27" i="4"/>
  <c r="A28" i="4"/>
  <c r="A29" i="4"/>
  <c r="A31" i="4"/>
  <c r="A32" i="4"/>
  <c r="A30" i="4"/>
  <c r="A33" i="4"/>
  <c r="A34" i="4"/>
  <c r="A35" i="4"/>
  <c r="A37" i="4"/>
  <c r="A36" i="4"/>
  <c r="A38" i="4"/>
  <c r="A40" i="4"/>
  <c r="A41" i="4"/>
  <c r="A39" i="4"/>
  <c r="A42" i="4"/>
  <c r="A44" i="4"/>
  <c r="A43" i="4"/>
  <c r="A45" i="4"/>
  <c r="A46" i="4"/>
  <c r="A47" i="4"/>
  <c r="A48" i="4"/>
  <c r="A49" i="4"/>
  <c r="A50" i="4"/>
  <c r="A51" i="4"/>
  <c r="A52" i="4"/>
  <c r="A53" i="4"/>
  <c r="A55" i="4"/>
  <c r="A54" i="4"/>
  <c r="A56" i="4"/>
  <c r="A57" i="4"/>
  <c r="A58" i="4"/>
  <c r="A60" i="4"/>
  <c r="A59" i="4"/>
  <c r="A61" i="4"/>
  <c r="A63" i="4"/>
  <c r="A62" i="4"/>
  <c r="A65" i="4"/>
  <c r="A64" i="4"/>
  <c r="A66" i="4"/>
  <c r="A67" i="4"/>
  <c r="A68" i="4"/>
  <c r="A69" i="4"/>
  <c r="A70" i="4"/>
  <c r="A71" i="4"/>
  <c r="A72" i="4"/>
  <c r="A73" i="4"/>
  <c r="A75" i="4"/>
  <c r="A76" i="4"/>
  <c r="A74" i="4"/>
  <c r="A78" i="4"/>
  <c r="A77" i="4"/>
  <c r="A79" i="4"/>
  <c r="A81" i="4"/>
  <c r="A80" i="4"/>
  <c r="A82" i="4"/>
  <c r="A83" i="4"/>
  <c r="A84" i="4"/>
  <c r="A85" i="4"/>
  <c r="A86" i="4"/>
  <c r="A87" i="4"/>
  <c r="A88" i="4"/>
  <c r="A89" i="4"/>
  <c r="A92" i="4"/>
  <c r="A91" i="4"/>
  <c r="A90" i="4"/>
  <c r="A93" i="4"/>
  <c r="A94" i="4"/>
  <c r="A95" i="4"/>
  <c r="A96" i="4"/>
  <c r="A97" i="4"/>
  <c r="A98" i="4"/>
  <c r="A102" i="4"/>
  <c r="A100" i="4"/>
  <c r="A101" i="4"/>
  <c r="A99" i="4"/>
  <c r="A103" i="4"/>
  <c r="A104" i="4"/>
  <c r="A105" i="4"/>
  <c r="A106" i="4"/>
  <c r="A107" i="4"/>
  <c r="A111" i="4"/>
  <c r="A109" i="4"/>
  <c r="A108" i="4"/>
  <c r="A110" i="4"/>
  <c r="A113" i="4"/>
  <c r="A112" i="4"/>
  <c r="A114" i="4"/>
  <c r="A115" i="4"/>
  <c r="A116" i="4"/>
  <c r="A117" i="4"/>
  <c r="A118" i="4"/>
  <c r="A119" i="4"/>
  <c r="A121" i="4"/>
  <c r="A120" i="4"/>
  <c r="A123" i="4"/>
  <c r="A124" i="4"/>
  <c r="A122" i="4"/>
  <c r="A125" i="4"/>
  <c r="A127" i="4"/>
  <c r="A126" i="4"/>
  <c r="A128" i="4"/>
  <c r="A129" i="4"/>
  <c r="A131" i="4"/>
  <c r="A130" i="4"/>
  <c r="A132" i="4"/>
  <c r="A133" i="4"/>
  <c r="A134" i="4"/>
  <c r="A135" i="4"/>
  <c r="A137" i="4"/>
  <c r="A136" i="4"/>
  <c r="A138" i="4"/>
  <c r="A139" i="4"/>
  <c r="A140" i="4"/>
  <c r="A141" i="4"/>
  <c r="A142" i="4"/>
  <c r="A143" i="4"/>
  <c r="A144" i="4"/>
  <c r="A145" i="4"/>
  <c r="A147" i="4"/>
  <c r="A146" i="4"/>
  <c r="A150" i="4"/>
  <c r="A148" i="4"/>
  <c r="A149" i="4"/>
  <c r="A151" i="4"/>
  <c r="A152" i="4"/>
  <c r="A153" i="4"/>
  <c r="A154" i="4"/>
  <c r="A155" i="4"/>
  <c r="A156" i="4"/>
  <c r="A157" i="4"/>
  <c r="A158" i="4"/>
  <c r="A160" i="4"/>
  <c r="A159" i="4"/>
  <c r="A162" i="4"/>
  <c r="A161" i="4"/>
  <c r="A165" i="4"/>
  <c r="A163" i="4"/>
  <c r="A166" i="4"/>
  <c r="A164" i="4"/>
  <c r="A168" i="4"/>
  <c r="A170" i="4"/>
  <c r="A169" i="4"/>
  <c r="A167" i="4"/>
  <c r="A171" i="4"/>
  <c r="A173" i="4"/>
  <c r="A172" i="4"/>
  <c r="A174" i="4"/>
  <c r="A175" i="4"/>
  <c r="A179" i="4"/>
  <c r="A176" i="4"/>
  <c r="A178" i="4"/>
  <c r="A177" i="4"/>
  <c r="A180" i="4"/>
  <c r="A184" i="4"/>
  <c r="A181" i="4"/>
  <c r="A182" i="4"/>
  <c r="A183" i="4"/>
  <c r="A185" i="4"/>
  <c r="A186" i="4"/>
  <c r="A187" i="4"/>
  <c r="A188" i="4"/>
  <c r="A189" i="4"/>
  <c r="A190" i="4"/>
  <c r="A192" i="4"/>
  <c r="A191" i="4"/>
  <c r="A194" i="4"/>
  <c r="A193" i="4"/>
  <c r="A195" i="4"/>
  <c r="A199" i="4"/>
  <c r="A198" i="4"/>
  <c r="A197" i="4"/>
  <c r="A196" i="4"/>
  <c r="A202" i="4"/>
  <c r="A201" i="4"/>
  <c r="A200" i="4"/>
  <c r="A203" i="4"/>
  <c r="A206" i="4"/>
  <c r="A208" i="4"/>
  <c r="A204" i="4"/>
  <c r="A207" i="4"/>
  <c r="A205" i="4"/>
  <c r="A209" i="4"/>
  <c r="A211" i="4"/>
  <c r="A210" i="4"/>
  <c r="A212" i="4"/>
  <c r="A213" i="4"/>
  <c r="A215" i="4"/>
  <c r="A214" i="4"/>
  <c r="A216" i="4"/>
  <c r="A217" i="4"/>
  <c r="A218" i="4"/>
  <c r="A220" i="4"/>
  <c r="A219" i="4"/>
  <c r="A221" i="4"/>
  <c r="A222" i="4"/>
  <c r="A224" i="4"/>
  <c r="A225" i="4"/>
  <c r="A223" i="4"/>
  <c r="A226" i="4"/>
  <c r="A230" i="4"/>
  <c r="A231" i="4"/>
  <c r="A232" i="4"/>
  <c r="A227" i="4"/>
  <c r="A229" i="4"/>
  <c r="A228" i="4"/>
  <c r="A233" i="4"/>
  <c r="A234" i="4"/>
  <c r="A236" i="4"/>
  <c r="A235" i="4"/>
  <c r="A237" i="4"/>
  <c r="A240" i="4"/>
  <c r="A239" i="4"/>
  <c r="A238" i="4"/>
  <c r="A242" i="4"/>
  <c r="A243" i="4"/>
  <c r="A241" i="4"/>
  <c r="A244" i="4"/>
  <c r="A245" i="4"/>
  <c r="A246" i="4"/>
  <c r="A247" i="4"/>
  <c r="A248" i="4"/>
  <c r="A253" i="4"/>
  <c r="A255" i="4"/>
  <c r="A252" i="4"/>
  <c r="A254" i="4"/>
  <c r="A249" i="4"/>
  <c r="A251" i="4"/>
  <c r="A250" i="4"/>
  <c r="A256" i="4"/>
  <c r="A257" i="4"/>
  <c r="A258" i="4"/>
  <c r="A259" i="4"/>
  <c r="A260" i="4"/>
  <c r="A261" i="4"/>
  <c r="A262" i="4"/>
  <c r="A263" i="4"/>
  <c r="A264" i="4"/>
  <c r="A265" i="4"/>
  <c r="A268" i="4"/>
  <c r="A267" i="4"/>
  <c r="A266" i="4"/>
  <c r="A269" i="4"/>
  <c r="A270" i="4"/>
  <c r="A271" i="4"/>
  <c r="A272" i="4"/>
  <c r="A273" i="4"/>
  <c r="A274" i="4"/>
  <c r="A277" i="4"/>
  <c r="A276" i="4"/>
  <c r="A275" i="4"/>
  <c r="A281" i="4"/>
  <c r="A278" i="4"/>
  <c r="A279" i="4"/>
  <c r="A280" i="4"/>
  <c r="A282" i="4"/>
  <c r="A283" i="4"/>
  <c r="A284" i="4"/>
  <c r="A286" i="4"/>
  <c r="A285" i="4"/>
  <c r="A289" i="4"/>
  <c r="A288" i="4"/>
  <c r="A290" i="4"/>
  <c r="A287" i="4"/>
  <c r="A292" i="4"/>
  <c r="A291" i="4"/>
  <c r="A294" i="4"/>
  <c r="A293" i="4"/>
  <c r="A296" i="4"/>
  <c r="A295" i="4"/>
  <c r="A298" i="4"/>
  <c r="A297" i="4"/>
  <c r="A299" i="4"/>
  <c r="A303" i="4"/>
  <c r="A301" i="4"/>
  <c r="A300" i="4"/>
  <c r="A302" i="4"/>
  <c r="A304" i="4"/>
  <c r="A306" i="4"/>
  <c r="A305" i="4"/>
  <c r="A307" i="4"/>
  <c r="A308" i="4"/>
  <c r="A310" i="4"/>
  <c r="A309" i="4"/>
  <c r="A311" i="4"/>
  <c r="A312" i="4"/>
  <c r="A314" i="4"/>
  <c r="A313" i="4"/>
  <c r="A317" i="4"/>
  <c r="A315" i="4"/>
  <c r="A318" i="4"/>
  <c r="A316" i="4"/>
  <c r="A319" i="4"/>
  <c r="A321" i="4"/>
  <c r="A320" i="4"/>
  <c r="A322" i="4"/>
  <c r="A323" i="4"/>
  <c r="A324" i="4"/>
  <c r="A325" i="4"/>
  <c r="A326" i="4"/>
  <c r="A327" i="4"/>
  <c r="A329" i="4"/>
  <c r="A330" i="4"/>
  <c r="A328" i="4"/>
  <c r="A331" i="4"/>
  <c r="A332" i="4"/>
  <c r="A334" i="4"/>
  <c r="A333" i="4"/>
  <c r="A335" i="4"/>
  <c r="A336" i="4"/>
  <c r="A337" i="4"/>
  <c r="A338" i="4"/>
  <c r="A340" i="4"/>
  <c r="A339" i="4"/>
  <c r="A341" i="4"/>
  <c r="A342" i="4"/>
  <c r="A343" i="4"/>
  <c r="A347" i="4"/>
  <c r="A345" i="4"/>
  <c r="A344" i="4"/>
  <c r="A346" i="4"/>
  <c r="A349" i="4"/>
  <c r="A348" i="4"/>
  <c r="A350" i="4"/>
  <c r="A351" i="4"/>
  <c r="A352" i="4"/>
  <c r="A356" i="4"/>
  <c r="A355" i="4"/>
  <c r="A353" i="4"/>
  <c r="A354" i="4"/>
  <c r="A357" i="4"/>
  <c r="A359" i="4"/>
  <c r="A358" i="4"/>
  <c r="A360" i="4"/>
  <c r="A363" i="4"/>
  <c r="A364" i="4"/>
  <c r="A361" i="4"/>
  <c r="A362" i="4"/>
  <c r="A365" i="4"/>
  <c r="A366" i="4"/>
  <c r="A369" i="4"/>
  <c r="A370" i="4"/>
  <c r="A368" i="4"/>
  <c r="A367" i="4"/>
  <c r="A371" i="4"/>
  <c r="A373" i="4"/>
  <c r="A372" i="4"/>
  <c r="A374" i="4"/>
  <c r="A375" i="4"/>
  <c r="A376" i="4"/>
  <c r="A379" i="4"/>
  <c r="A380" i="4"/>
  <c r="A378" i="4"/>
  <c r="A377" i="4"/>
  <c r="A382" i="4"/>
  <c r="A381" i="4"/>
  <c r="A383" i="4"/>
  <c r="A384" i="4"/>
  <c r="A385" i="4"/>
  <c r="A386" i="4"/>
  <c r="A388" i="4"/>
  <c r="A389" i="4"/>
  <c r="A387" i="4"/>
  <c r="A392" i="4"/>
  <c r="A393" i="4"/>
  <c r="A391" i="4"/>
  <c r="A394" i="4"/>
  <c r="A390" i="4"/>
  <c r="A395" i="4"/>
  <c r="A396" i="4"/>
  <c r="A397" i="4"/>
  <c r="A400" i="4"/>
  <c r="A399" i="4"/>
  <c r="A398" i="4"/>
  <c r="A401" i="4"/>
  <c r="A402" i="4"/>
  <c r="A403" i="4"/>
  <c r="A404" i="4"/>
  <c r="A405" i="4"/>
  <c r="A407" i="4"/>
  <c r="A406" i="4"/>
  <c r="A408" i="4"/>
  <c r="A409" i="4"/>
  <c r="A410" i="4"/>
  <c r="A411" i="4"/>
  <c r="A412" i="4"/>
  <c r="A414" i="4"/>
  <c r="A413" i="4"/>
  <c r="A415" i="4"/>
  <c r="A416" i="4"/>
  <c r="A417" i="4"/>
  <c r="A418" i="4"/>
  <c r="A419" i="4"/>
  <c r="A420" i="4"/>
  <c r="A421" i="4"/>
  <c r="A6" i="4"/>
  <c r="B3" i="17" l="1"/>
  <c r="C17" i="17" l="1"/>
  <c r="D17" i="17"/>
  <c r="E17" i="17"/>
  <c r="F17" i="17"/>
  <c r="B17" i="17"/>
  <c r="F17" i="16" l="1"/>
  <c r="E17" i="16"/>
  <c r="D17" i="16"/>
  <c r="C17" i="16"/>
  <c r="B3" i="14" l="1"/>
  <c r="B3" i="16" l="1"/>
  <c r="B3" i="13"/>
  <c r="C26" i="13" l="1"/>
  <c r="E26" i="13"/>
  <c r="F26" i="13"/>
  <c r="G26" i="13"/>
  <c r="D7" i="14" l="1"/>
  <c r="E7" i="14"/>
  <c r="F7" i="14"/>
  <c r="C7" i="14" l="1"/>
  <c r="D17" i="14" s="1"/>
  <c r="C17" i="14" l="1"/>
  <c r="B17" i="14"/>
  <c r="E17" i="14"/>
  <c r="F17" i="14"/>
  <c r="H12" i="13" l="1"/>
  <c r="G12" i="13"/>
  <c r="F12" i="13"/>
  <c r="E12" i="13"/>
  <c r="C12" i="13" l="1"/>
  <c r="B21" i="13" s="1"/>
  <c r="E11" i="13"/>
  <c r="F11" i="13"/>
  <c r="G11" i="13"/>
  <c r="H11" i="13"/>
  <c r="F21" i="13" l="1"/>
  <c r="E21" i="13"/>
  <c r="C21" i="13"/>
  <c r="G21" i="13"/>
  <c r="C11" i="13"/>
  <c r="F16" i="13" l="1"/>
  <c r="F15" i="13"/>
  <c r="F14" i="13"/>
  <c r="F13" i="13"/>
  <c r="E8" i="12"/>
  <c r="B7" i="17" l="1"/>
  <c r="B15" i="17" s="1"/>
  <c r="F16" i="17"/>
  <c r="E16" i="17"/>
  <c r="D16" i="17"/>
  <c r="C16" i="17"/>
  <c r="F15" i="17"/>
  <c r="E15" i="17"/>
  <c r="D15" i="17"/>
  <c r="C15" i="17"/>
  <c r="B16" i="17"/>
  <c r="G7" i="16"/>
  <c r="F7" i="16"/>
  <c r="E7" i="16"/>
  <c r="D7" i="16"/>
  <c r="D21" i="16"/>
  <c r="F19" i="16"/>
  <c r="B7" i="16"/>
  <c r="E15" i="16"/>
  <c r="D20" i="16"/>
  <c r="B20" i="16"/>
  <c r="F18" i="16"/>
  <c r="B18" i="16"/>
  <c r="L9" i="15"/>
  <c r="K9" i="15"/>
  <c r="J9" i="15"/>
  <c r="I9" i="15"/>
  <c r="F9" i="15"/>
  <c r="B3" i="15"/>
  <c r="C12" i="14"/>
  <c r="C22" i="14" s="1"/>
  <c r="B12" i="14"/>
  <c r="B22" i="14" s="1"/>
  <c r="C11" i="14"/>
  <c r="D21" i="14" s="1"/>
  <c r="B11" i="14"/>
  <c r="C10" i="14"/>
  <c r="E20" i="14" s="1"/>
  <c r="B10" i="14"/>
  <c r="B20" i="14" s="1"/>
  <c r="C9" i="14"/>
  <c r="F19" i="14" s="1"/>
  <c r="B9" i="14"/>
  <c r="H16" i="13"/>
  <c r="G16" i="13"/>
  <c r="E16" i="13"/>
  <c r="H15" i="13"/>
  <c r="G15" i="13"/>
  <c r="E15" i="13"/>
  <c r="H14" i="13"/>
  <c r="G14" i="13"/>
  <c r="E14" i="13"/>
  <c r="H13" i="13"/>
  <c r="G13" i="13"/>
  <c r="E13" i="13"/>
  <c r="F19" i="13"/>
  <c r="G8" i="12"/>
  <c r="F8" i="12"/>
  <c r="D8" i="12"/>
  <c r="A2" i="8"/>
  <c r="A2" i="4"/>
  <c r="C19" i="14" l="1"/>
  <c r="B19" i="14"/>
  <c r="B21" i="14"/>
  <c r="D22" i="14"/>
  <c r="F20" i="14"/>
  <c r="E21" i="14"/>
  <c r="H14" i="15"/>
  <c r="J25" i="15" s="1"/>
  <c r="H13" i="15"/>
  <c r="B24" i="15" s="1"/>
  <c r="B21" i="16"/>
  <c r="C21" i="16"/>
  <c r="E19" i="16"/>
  <c r="B19" i="16"/>
  <c r="C7" i="16"/>
  <c r="D16" i="16" s="1"/>
  <c r="C18" i="16"/>
  <c r="E20" i="16"/>
  <c r="D18" i="16"/>
  <c r="C19" i="16"/>
  <c r="F20" i="16"/>
  <c r="E21" i="16"/>
  <c r="E18" i="16"/>
  <c r="D19" i="16"/>
  <c r="C20" i="16"/>
  <c r="F21" i="16"/>
  <c r="H17" i="15"/>
  <c r="B28" i="15" s="1"/>
  <c r="H9" i="15"/>
  <c r="B20" i="15" s="1"/>
  <c r="H10" i="15"/>
  <c r="J21" i="15" s="1"/>
  <c r="H12" i="15"/>
  <c r="H16" i="15"/>
  <c r="L27" i="15" s="1"/>
  <c r="H11" i="15"/>
  <c r="B22" i="15" s="1"/>
  <c r="H15" i="15"/>
  <c r="B26" i="15" s="1"/>
  <c r="D19" i="14"/>
  <c r="C20" i="14"/>
  <c r="F21" i="14"/>
  <c r="E22" i="14"/>
  <c r="E19" i="14"/>
  <c r="D20" i="14"/>
  <c r="C21" i="14"/>
  <c r="F22" i="14"/>
  <c r="B20" i="13"/>
  <c r="C13" i="13"/>
  <c r="B22" i="13" s="1"/>
  <c r="C14" i="13"/>
  <c r="B23" i="13" s="1"/>
  <c r="C16" i="13"/>
  <c r="B25" i="13" s="1"/>
  <c r="C15" i="13"/>
  <c r="B24" i="13" s="1"/>
  <c r="C8" i="12"/>
  <c r="B21" i="12" s="1"/>
  <c r="C12" i="12"/>
  <c r="B25" i="12" s="1"/>
  <c r="C9" i="12"/>
  <c r="B22" i="12" s="1"/>
  <c r="C13" i="12"/>
  <c r="B26" i="12" s="1"/>
  <c r="C16" i="12"/>
  <c r="B29" i="12" s="1"/>
  <c r="C10" i="12"/>
  <c r="B23" i="12" s="1"/>
  <c r="C14" i="12"/>
  <c r="B27" i="12" s="1"/>
  <c r="C11" i="12"/>
  <c r="B24" i="12" s="1"/>
  <c r="C15" i="12"/>
  <c r="B28" i="12" s="1"/>
  <c r="C21" i="12" l="1"/>
  <c r="C16" i="16"/>
  <c r="D13" i="15"/>
  <c r="B25" i="15"/>
  <c r="D14" i="15"/>
  <c r="I25" i="15"/>
  <c r="L28" i="15"/>
  <c r="K25" i="15"/>
  <c r="I24" i="15"/>
  <c r="L25" i="15"/>
  <c r="L21" i="15"/>
  <c r="J24" i="15"/>
  <c r="D17" i="15"/>
  <c r="L24" i="15"/>
  <c r="D11" i="15"/>
  <c r="K27" i="15"/>
  <c r="B16" i="16"/>
  <c r="I21" i="15"/>
  <c r="I28" i="15"/>
  <c r="K24" i="15"/>
  <c r="E26" i="12"/>
  <c r="E16" i="16"/>
  <c r="E29" i="12"/>
  <c r="F16" i="16"/>
  <c r="D12" i="15"/>
  <c r="B23" i="15"/>
  <c r="K23" i="15"/>
  <c r="J23" i="15"/>
  <c r="J22" i="15"/>
  <c r="K26" i="15"/>
  <c r="D16" i="15"/>
  <c r="B27" i="15"/>
  <c r="D10" i="15"/>
  <c r="B21" i="15"/>
  <c r="J28" i="15"/>
  <c r="L22" i="15"/>
  <c r="K22" i="15"/>
  <c r="I27" i="15"/>
  <c r="K21" i="15"/>
  <c r="I26" i="15"/>
  <c r="K20" i="15"/>
  <c r="J26" i="15"/>
  <c r="L20" i="15"/>
  <c r="L23" i="15"/>
  <c r="L26" i="15"/>
  <c r="J20" i="15"/>
  <c r="I20" i="15"/>
  <c r="I23" i="15"/>
  <c r="K28" i="15"/>
  <c r="I22" i="15"/>
  <c r="J27" i="15"/>
  <c r="D15" i="15"/>
  <c r="C22" i="12"/>
  <c r="G22" i="13"/>
  <c r="F22" i="13"/>
  <c r="E22" i="13"/>
  <c r="C23" i="13"/>
  <c r="E23" i="13"/>
  <c r="C22" i="13"/>
  <c r="G23" i="13"/>
  <c r="F20" i="13"/>
  <c r="G20" i="13"/>
  <c r="F25" i="13"/>
  <c r="F23" i="13"/>
  <c r="C25" i="13"/>
  <c r="G24" i="13"/>
  <c r="E25" i="13"/>
  <c r="C24" i="13"/>
  <c r="G25" i="13"/>
  <c r="E24" i="13"/>
  <c r="F24" i="13"/>
  <c r="E20" i="13"/>
  <c r="C20" i="13"/>
  <c r="F25" i="12"/>
  <c r="E25" i="12"/>
  <c r="D22" i="12"/>
  <c r="D25" i="12"/>
  <c r="F29" i="12"/>
  <c r="F22" i="12"/>
  <c r="E22" i="12"/>
  <c r="C28" i="12"/>
  <c r="C24" i="12"/>
  <c r="F24" i="12"/>
  <c r="D29" i="12"/>
  <c r="E27" i="12"/>
  <c r="F28" i="12"/>
  <c r="D24" i="12"/>
  <c r="D28" i="12"/>
  <c r="D23" i="12"/>
  <c r="C29" i="12"/>
  <c r="F23" i="12"/>
  <c r="C25" i="12"/>
  <c r="E28" i="12"/>
  <c r="D21" i="12"/>
  <c r="F21" i="12"/>
  <c r="F26" i="12"/>
  <c r="C26" i="12"/>
  <c r="E21" i="12"/>
  <c r="C27" i="12"/>
  <c r="D27" i="12"/>
  <c r="D26" i="12"/>
  <c r="C23" i="12"/>
  <c r="F27" i="12"/>
  <c r="E24" i="12"/>
  <c r="E23" i="12"/>
  <c r="B13" i="1" l="1"/>
  <c r="B12" i="1"/>
  <c r="C8" i="14" l="1"/>
  <c r="B18" i="14" l="1"/>
  <c r="F18" i="14"/>
  <c r="E18" i="14"/>
  <c r="C18" i="14"/>
  <c r="D18" i="14"/>
</calcChain>
</file>

<file path=xl/sharedStrings.xml><?xml version="1.0" encoding="utf-8"?>
<sst xmlns="http://schemas.openxmlformats.org/spreadsheetml/2006/main" count="84146" uniqueCount="6051">
  <si>
    <t>Further education and skills inspections and outcomes</t>
  </si>
  <si>
    <t>This release contains:</t>
  </si>
  <si>
    <t xml:space="preserve">Responsible Statistician: Sarah Pearce, 03000 130 632 or </t>
  </si>
  <si>
    <t xml:space="preserve">Sarah.Pearce@ofsted.gov.uk </t>
  </si>
  <si>
    <t xml:space="preserve">© Crown copyright   You may use and re-use this information (not including logos) free of charge in any format or medium, under the terms of the Open Government Licence.  </t>
  </si>
  <si>
    <t xml:space="preserve">To view this licence, visit:   </t>
  </si>
  <si>
    <t>http://www.nationalarchives.gov.uk/doc/open-government-licence/</t>
  </si>
  <si>
    <t xml:space="preserve">Or write to the Information Policy Team, The National Archives, Kew, London, TW9 4DU. Or email: </t>
  </si>
  <si>
    <t>psi@nationalarchives.gsi.gov.uk</t>
  </si>
  <si>
    <t>1 September 2016 - 31 August 2017</t>
  </si>
  <si>
    <t>Table 1: Number of further education and skills inspections this reporting year, by inspection type</t>
  </si>
  <si>
    <t>Colleges</t>
  </si>
  <si>
    <t>Independent specialist colleges</t>
  </si>
  <si>
    <t>Independent learning providers (including employer providers)</t>
  </si>
  <si>
    <t>Community learning and skills providers</t>
  </si>
  <si>
    <t>16-19 academies</t>
  </si>
  <si>
    <t>Dance and drama colleges</t>
  </si>
  <si>
    <t>Higher education institutions</t>
  </si>
  <si>
    <t>National Careers Service Contractors</t>
  </si>
  <si>
    <t>Number of inspections</t>
  </si>
  <si>
    <t>Inspection activity (full inspections)</t>
  </si>
  <si>
    <r>
      <t>All further education and skills providers</t>
    </r>
    <r>
      <rPr>
        <b/>
        <vertAlign val="superscript"/>
        <sz val="10"/>
        <rFont val="Tahoma"/>
        <family val="2"/>
      </rPr>
      <t>1</t>
    </r>
  </si>
  <si>
    <r>
      <t>Colleges</t>
    </r>
    <r>
      <rPr>
        <b/>
        <vertAlign val="superscript"/>
        <sz val="10"/>
        <rFont val="Tahoma"/>
        <family val="2"/>
      </rPr>
      <t>2</t>
    </r>
  </si>
  <si>
    <r>
      <t>Independent learning providers</t>
    </r>
    <r>
      <rPr>
        <b/>
        <vertAlign val="superscript"/>
        <sz val="10"/>
        <rFont val="Tahoma"/>
        <family val="2"/>
      </rPr>
      <t>3</t>
    </r>
  </si>
  <si>
    <r>
      <t>Community learning and skills providers</t>
    </r>
    <r>
      <rPr>
        <b/>
        <vertAlign val="superscript"/>
        <sz val="10"/>
        <rFont val="Tahoma"/>
        <family val="2"/>
      </rPr>
      <t>4</t>
    </r>
  </si>
  <si>
    <r>
      <t>16-19 academies</t>
    </r>
    <r>
      <rPr>
        <b/>
        <vertAlign val="superscript"/>
        <sz val="10"/>
        <rFont val="Tahoma"/>
        <family val="2"/>
      </rPr>
      <t>5</t>
    </r>
  </si>
  <si>
    <r>
      <t>Higher education institutions</t>
    </r>
    <r>
      <rPr>
        <b/>
        <vertAlign val="superscript"/>
        <sz val="10"/>
        <rFont val="Tahoma"/>
        <family val="2"/>
      </rPr>
      <t>6</t>
    </r>
  </si>
  <si>
    <t>National Careers Service contractors</t>
  </si>
  <si>
    <t>Full</t>
  </si>
  <si>
    <t>Full inspections</t>
  </si>
  <si>
    <t>Reinspection</t>
  </si>
  <si>
    <t>Re-inspections</t>
  </si>
  <si>
    <t>Short inspections that converted</t>
  </si>
  <si>
    <t>Total</t>
  </si>
  <si>
    <t>Source: Ofsted inspection data and Her Majesty's Inspectorate of Prisons (HMIP)</t>
  </si>
  <si>
    <t>Inspection activity (other inspections)</t>
  </si>
  <si>
    <t>Monitoring</t>
  </si>
  <si>
    <t>Monitoring visits</t>
  </si>
  <si>
    <t>Reinspection monitoring</t>
  </si>
  <si>
    <t>Re-inspection monitoring visits</t>
  </si>
  <si>
    <t>Short</t>
  </si>
  <si>
    <t>Short inspections that did not convert</t>
  </si>
  <si>
    <t>Source: Ofsted inspection data</t>
  </si>
  <si>
    <t>1. Does not include prison and young offender institution inspections.</t>
  </si>
  <si>
    <t>2. Includes general further education colleges, sixth form colleges and specialist further education colleges.</t>
  </si>
  <si>
    <t>3. Includes employer providers.</t>
  </si>
  <si>
    <t>4. Includes local authority, not for profit and specialist designated providers.</t>
  </si>
  <si>
    <t>5. Includes 16-19 free schools, 16-19 academy converters and 16-19 sponsor led academies.</t>
  </si>
  <si>
    <t>6. Inspection of further education provision only, not provider as a whole.</t>
  </si>
  <si>
    <t xml:space="preserve">7. Where the report has been published within the reporting period, but the inspection may have taken place in the previous reporting year. </t>
  </si>
  <si>
    <t>Data 1: In-year inspection data</t>
  </si>
  <si>
    <t>Web link</t>
  </si>
  <si>
    <t>Provider URN</t>
  </si>
  <si>
    <t>Provider UPIN</t>
  </si>
  <si>
    <t>Provider UKPRN</t>
  </si>
  <si>
    <t>Provider name</t>
  </si>
  <si>
    <t>Provider type</t>
  </si>
  <si>
    <t>Provider group</t>
  </si>
  <si>
    <t>Local authority</t>
  </si>
  <si>
    <t>Region</t>
  </si>
  <si>
    <t>Ofsted region</t>
  </si>
  <si>
    <t>Inspection number</t>
  </si>
  <si>
    <t>Inspection type</t>
  </si>
  <si>
    <t>Inspection type group</t>
  </si>
  <si>
    <t>Did the short inspection convert to a full inspection?</t>
  </si>
  <si>
    <t>First day of inspection</t>
  </si>
  <si>
    <t>Last day of inspection</t>
  </si>
  <si>
    <t>Publication date</t>
  </si>
  <si>
    <t>Overall effectiveness</t>
  </si>
  <si>
    <t>Effectiveness of leadership and management</t>
  </si>
  <si>
    <t>Quality of teaching, learning and assessment</t>
  </si>
  <si>
    <t>Personal development, behaviour and welfare</t>
  </si>
  <si>
    <t>Outcomes for learners</t>
  </si>
  <si>
    <t>16 to 19 study programmes</t>
  </si>
  <si>
    <t>Adult learning programmes</t>
  </si>
  <si>
    <t>Apprenticeships</t>
  </si>
  <si>
    <t>Traineeships</t>
  </si>
  <si>
    <t>Provision for learners with high needs</t>
  </si>
  <si>
    <t>Full-time provision for 14 to 16-year-olds</t>
  </si>
  <si>
    <t>Is safeguarding effective</t>
  </si>
  <si>
    <t>Previous inspection number</t>
  </si>
  <si>
    <t>Previous last day of inspection</t>
  </si>
  <si>
    <t>Previous inspection type</t>
  </si>
  <si>
    <t>Previous overall effectiveness</t>
  </si>
  <si>
    <t>Previous effectiveness of leadership and management</t>
  </si>
  <si>
    <t>Previous quality of teaching, learning and assessment</t>
  </si>
  <si>
    <t>Previous personal development, behaviour and welfare</t>
  </si>
  <si>
    <t>Previous outcomes for learners</t>
  </si>
  <si>
    <t>Improved/Declined/Stayed the same</t>
  </si>
  <si>
    <t>TRN (Train) Ltd.</t>
  </si>
  <si>
    <t>Independent learning provider</t>
  </si>
  <si>
    <t>Gateshead</t>
  </si>
  <si>
    <t>North East</t>
  </si>
  <si>
    <t>North East, Yorkshire and the Humber</t>
  </si>
  <si>
    <t>Independent Learning Provider (Regional) - Short</t>
  </si>
  <si>
    <t>Short inspection</t>
  </si>
  <si>
    <t>-</t>
  </si>
  <si>
    <t>ITS410660</t>
  </si>
  <si>
    <t>WBL (national) - Full</t>
  </si>
  <si>
    <t>Long Road Sixth Form College</t>
  </si>
  <si>
    <t>Sixth form college</t>
  </si>
  <si>
    <t>Cambridgeshire</t>
  </si>
  <si>
    <t>East of England</t>
  </si>
  <si>
    <t>SFC - Full</t>
  </si>
  <si>
    <t>Full Inspection</t>
  </si>
  <si>
    <t>ITS429175</t>
  </si>
  <si>
    <t>Norwich City College of Further and Higher Education</t>
  </si>
  <si>
    <t>General further education college</t>
  </si>
  <si>
    <t>Norfolk</t>
  </si>
  <si>
    <t>FE College - Full</t>
  </si>
  <si>
    <t>ITS410615</t>
  </si>
  <si>
    <t>Poultec Training Limited</t>
  </si>
  <si>
    <t>University of the Arts London</t>
  </si>
  <si>
    <t>Higher education institution</t>
  </si>
  <si>
    <t>Camden</t>
  </si>
  <si>
    <t>London</t>
  </si>
  <si>
    <t>FE in HE - Short</t>
  </si>
  <si>
    <t>Full inspection (short converted)</t>
  </si>
  <si>
    <t>Improved</t>
  </si>
  <si>
    <t>Sutton and District Training Limited</t>
  </si>
  <si>
    <t>Sutton</t>
  </si>
  <si>
    <t>Independent Learning Provider (Regional) - Full</t>
  </si>
  <si>
    <t>ITS429120</t>
  </si>
  <si>
    <t>Employer - Full</t>
  </si>
  <si>
    <t>Sense College</t>
  </si>
  <si>
    <t>Independent specialist college</t>
  </si>
  <si>
    <t>Peterborough</t>
  </si>
  <si>
    <t>ISC - Full</t>
  </si>
  <si>
    <t>ITS427886</t>
  </si>
  <si>
    <t>System Group Limited</t>
  </si>
  <si>
    <t>Liverpool</t>
  </si>
  <si>
    <t>North West</t>
  </si>
  <si>
    <t>Independent Learning Provider (National) - Requires improvement</t>
  </si>
  <si>
    <t>ITS455589</t>
  </si>
  <si>
    <t>Capital Engineering Group Holdings Ltd</t>
  </si>
  <si>
    <t>Tower Hamlets</t>
  </si>
  <si>
    <t>Independent Learning Provider (National) - Full</t>
  </si>
  <si>
    <t>ITS429239</t>
  </si>
  <si>
    <t>Employer - Requires improvement</t>
  </si>
  <si>
    <t>Declined</t>
  </si>
  <si>
    <t>Blake College LLP</t>
  </si>
  <si>
    <t>Islington</t>
  </si>
  <si>
    <t>ITS404216</t>
  </si>
  <si>
    <t>Adult and Community - full (regional) Historic</t>
  </si>
  <si>
    <t>Tameside College</t>
  </si>
  <si>
    <t>Tameside</t>
  </si>
  <si>
    <t>FE College - Requires improvement</t>
  </si>
  <si>
    <t>ITS452546</t>
  </si>
  <si>
    <t>St John Rigby RC Sixth Form College</t>
  </si>
  <si>
    <t>Wigan</t>
  </si>
  <si>
    <t>ITS408455</t>
  </si>
  <si>
    <t>Nottinghamshire</t>
  </si>
  <si>
    <t>East Midlands</t>
  </si>
  <si>
    <t>South West Regional Assessment Centre Limited</t>
  </si>
  <si>
    <t>Poole</t>
  </si>
  <si>
    <t>South West</t>
  </si>
  <si>
    <t>Independent Learning Provider (National) - Short</t>
  </si>
  <si>
    <t>ITS408542</t>
  </si>
  <si>
    <t>Staffordshire County Council</t>
  </si>
  <si>
    <t>Local authority provider</t>
  </si>
  <si>
    <t>Staffordshire</t>
  </si>
  <si>
    <t>West Midlands</t>
  </si>
  <si>
    <t>Community Learning and Skills - Local authority - Short</t>
  </si>
  <si>
    <t>ITS399146</t>
  </si>
  <si>
    <t>FIRST4SKILLS Limited</t>
  </si>
  <si>
    <t>ITS455600</t>
  </si>
  <si>
    <t>Epping Forest College</t>
  </si>
  <si>
    <t>Essex</t>
  </si>
  <si>
    <t>FE College - Requires improvement - second inspection</t>
  </si>
  <si>
    <t>Busy Bees Nurseries Limited</t>
  </si>
  <si>
    <t>Employer provider</t>
  </si>
  <si>
    <t>ITS404570</t>
  </si>
  <si>
    <t>Birmingham Metropolitan College</t>
  </si>
  <si>
    <t>Birmingham</t>
  </si>
  <si>
    <t>ITS455456</t>
  </si>
  <si>
    <t>Amersham and Wycombe College</t>
  </si>
  <si>
    <t>Buckinghamshire</t>
  </si>
  <si>
    <t>South East</t>
  </si>
  <si>
    <t>Kimberley 16 - 19 Stem College</t>
  </si>
  <si>
    <t>16-19 free school</t>
  </si>
  <si>
    <t>Bedford</t>
  </si>
  <si>
    <t>16-19 academy - Requires Improvement</t>
  </si>
  <si>
    <t>ITS452501</t>
  </si>
  <si>
    <t>16-19 academy - Full</t>
  </si>
  <si>
    <t>S.Y.T.G. Limited</t>
  </si>
  <si>
    <t>Sheffield</t>
  </si>
  <si>
    <t>Yorkshire and The Humber</t>
  </si>
  <si>
    <t>ITS430256</t>
  </si>
  <si>
    <t>Bolton College</t>
  </si>
  <si>
    <t>Bolton</t>
  </si>
  <si>
    <t>ITS455663</t>
  </si>
  <si>
    <t>Holy Cross College</t>
  </si>
  <si>
    <t>Bury</t>
  </si>
  <si>
    <t>Salisbury Sixth Form College</t>
  </si>
  <si>
    <t>Wiltshire</t>
  </si>
  <si>
    <t>NULL</t>
  </si>
  <si>
    <t>BROADLAND DISTRICT COUNCIL</t>
  </si>
  <si>
    <t>Community Learning and Skills - Local authority - Requires Improvement</t>
  </si>
  <si>
    <t>ITS452973</t>
  </si>
  <si>
    <t>The College of West Anglia</t>
  </si>
  <si>
    <t>ITS408429</t>
  </si>
  <si>
    <t>Nottingham City Transport Ltd</t>
  </si>
  <si>
    <t>Nottingham</t>
  </si>
  <si>
    <t>Kensington and Chelsea College</t>
  </si>
  <si>
    <t>Kensington and Chelsea</t>
  </si>
  <si>
    <t>ITS440397</t>
  </si>
  <si>
    <t>Leeds City Council</t>
  </si>
  <si>
    <t>Leeds</t>
  </si>
  <si>
    <t>ITS410634</t>
  </si>
  <si>
    <t>Skills Training UK Limited</t>
  </si>
  <si>
    <t>Brent</t>
  </si>
  <si>
    <t>ITS429090</t>
  </si>
  <si>
    <t>Council of the Isles of Scilly</t>
  </si>
  <si>
    <t>Isles of Scilly</t>
  </si>
  <si>
    <t>ITS399144</t>
  </si>
  <si>
    <t>Stanmore College</t>
  </si>
  <si>
    <t>Harrow</t>
  </si>
  <si>
    <t>FE College - Reinspection</t>
  </si>
  <si>
    <t>Brockenhurst College</t>
  </si>
  <si>
    <t>Hampshire</t>
  </si>
  <si>
    <t>East Kent College</t>
  </si>
  <si>
    <t>Kent</t>
  </si>
  <si>
    <t>ITS409326</t>
  </si>
  <si>
    <t>Lincolnshire</t>
  </si>
  <si>
    <t>South Tyneside Council</t>
  </si>
  <si>
    <t>South Tyneside</t>
  </si>
  <si>
    <t>ITS408467</t>
  </si>
  <si>
    <t>MidKent College</t>
  </si>
  <si>
    <t>Medway</t>
  </si>
  <si>
    <t>ITS452489</t>
  </si>
  <si>
    <t>Education Development Trust NE</t>
  </si>
  <si>
    <t>National Careers Service contractor</t>
  </si>
  <si>
    <t>Reading</t>
  </si>
  <si>
    <t>National Careers Service - Full</t>
  </si>
  <si>
    <t>Itchen College</t>
  </si>
  <si>
    <t>Southampton</t>
  </si>
  <si>
    <t>ITS423383</t>
  </si>
  <si>
    <t>CXK Ltd SE</t>
  </si>
  <si>
    <t>The Tess Group</t>
  </si>
  <si>
    <t>Northamptonshire</t>
  </si>
  <si>
    <t>Norman Mackie &amp; Associates Limited</t>
  </si>
  <si>
    <t>ITS423364</t>
  </si>
  <si>
    <t>St John's School and College</t>
  </si>
  <si>
    <t>Brighton and Hove</t>
  </si>
  <si>
    <t>ITS408450</t>
  </si>
  <si>
    <t>Bellis Training Limited</t>
  </si>
  <si>
    <t>ITS429000</t>
  </si>
  <si>
    <t>Havering Sixth Form College</t>
  </si>
  <si>
    <t>Havering</t>
  </si>
  <si>
    <t>ITS429290</t>
  </si>
  <si>
    <t>SFC - Requires improvement</t>
  </si>
  <si>
    <t>Exeter Mathematics School</t>
  </si>
  <si>
    <t>Devon</t>
  </si>
  <si>
    <t>Bury College</t>
  </si>
  <si>
    <t>West Sussex County Council</t>
  </si>
  <si>
    <t>West Sussex</t>
  </si>
  <si>
    <t>Community Learning and Skills - Local authority - Reinspection</t>
  </si>
  <si>
    <t>Community Learning and Skills - Local authority - Full</t>
  </si>
  <si>
    <t>Skills for Health Limited</t>
  </si>
  <si>
    <t>Not for profit organisation</t>
  </si>
  <si>
    <t>Bristol</t>
  </si>
  <si>
    <t>Community Learning and Skills - Not for profit organisation - Full</t>
  </si>
  <si>
    <t>ITS430257</t>
  </si>
  <si>
    <t>The Oldham College</t>
  </si>
  <si>
    <t>Oldham</t>
  </si>
  <si>
    <t>ITS463125</t>
  </si>
  <si>
    <t>Manchester</t>
  </si>
  <si>
    <t>JANCETT CHILDCARE &amp; JACE TRAINING LIMITED</t>
  </si>
  <si>
    <t>ITS423764</t>
  </si>
  <si>
    <t>Anderson Stockley Accredited Training Ltd</t>
  </si>
  <si>
    <t>ITS452600</t>
  </si>
  <si>
    <t>City College Coventry</t>
  </si>
  <si>
    <t>Coventry</t>
  </si>
  <si>
    <t>Bishop Burton College</t>
  </si>
  <si>
    <t>Specialist further education college</t>
  </si>
  <si>
    <t>East Riding of Yorkshire</t>
  </si>
  <si>
    <t>ITS423370</t>
  </si>
  <si>
    <t>Gateway Sixth Form College</t>
  </si>
  <si>
    <t>Leicester</t>
  </si>
  <si>
    <t>Friends Centre</t>
  </si>
  <si>
    <t>Community Learning and Skills - Not for profit organisation - Requires Improvement - second inspection</t>
  </si>
  <si>
    <t>ITS444482</t>
  </si>
  <si>
    <t>ACL - Requires improvement</t>
  </si>
  <si>
    <t>Outsource Vocational Learning Limited</t>
  </si>
  <si>
    <t>Hammersmith and Fulham</t>
  </si>
  <si>
    <t>ITS408535</t>
  </si>
  <si>
    <t>St Brendan's Sixth Form College</t>
  </si>
  <si>
    <t>SFC - Short</t>
  </si>
  <si>
    <t>ITS399021</t>
  </si>
  <si>
    <t>Futures Advice, Skills and Employment EM</t>
  </si>
  <si>
    <t>Wakefield Metropolitan District Council</t>
  </si>
  <si>
    <t>Wakefield</t>
  </si>
  <si>
    <t>Harington School</t>
  </si>
  <si>
    <t>Rutland</t>
  </si>
  <si>
    <t>YMCA Training</t>
  </si>
  <si>
    <t>Doncaster</t>
  </si>
  <si>
    <t>Community Learning and Skills - Not for profit organisation - Requires Improvement</t>
  </si>
  <si>
    <t>ITS452735</t>
  </si>
  <si>
    <t>Aquinas College</t>
  </si>
  <si>
    <t>Stockport</t>
  </si>
  <si>
    <t>ITS408453</t>
  </si>
  <si>
    <t>City College Peterborough</t>
  </si>
  <si>
    <t>YMCA Derbyshire</t>
  </si>
  <si>
    <t>Derby</t>
  </si>
  <si>
    <t>ITS429123</t>
  </si>
  <si>
    <t>Prospects College of Advanced Technology</t>
  </si>
  <si>
    <t>Platinum Employment Advice &amp; Training Limited</t>
  </si>
  <si>
    <t>ITS408486</t>
  </si>
  <si>
    <t>The Apprentice Academy Limited</t>
  </si>
  <si>
    <t>Independent Learning Provider (Regional) - Requires Improvement</t>
  </si>
  <si>
    <t>ITS455607</t>
  </si>
  <si>
    <t>Mid-Cheshire College of Further Education</t>
  </si>
  <si>
    <t>Cheshire West and Chester</t>
  </si>
  <si>
    <t>Futures Advice, Skills and Employment Central Eastern</t>
  </si>
  <si>
    <t>Intec Business Colleges Limited</t>
  </si>
  <si>
    <t>Warwickshire</t>
  </si>
  <si>
    <t>ITS404569</t>
  </si>
  <si>
    <t>Education Development Trust SC</t>
  </si>
  <si>
    <t>XTP International Limited</t>
  </si>
  <si>
    <t>ITS429238</t>
  </si>
  <si>
    <t>SEEVIC College</t>
  </si>
  <si>
    <t>ITS430276</t>
  </si>
  <si>
    <t>The Wiltshire Council</t>
  </si>
  <si>
    <t>Essex County Council</t>
  </si>
  <si>
    <t>ITS423415</t>
  </si>
  <si>
    <t>The Motor Insurance Repair Research Centre</t>
  </si>
  <si>
    <t>West Berkshire</t>
  </si>
  <si>
    <t>ITS408545</t>
  </si>
  <si>
    <t>Stockport College</t>
  </si>
  <si>
    <t>Business Management Resources (UK) Ltd</t>
  </si>
  <si>
    <t>Telford and Wrekin</t>
  </si>
  <si>
    <t>ITS399073</t>
  </si>
  <si>
    <t>Connell Sixth Form College</t>
  </si>
  <si>
    <t>ITS452499</t>
  </si>
  <si>
    <t>Birkenhead Sixth Form College</t>
  </si>
  <si>
    <t>Wirral</t>
  </si>
  <si>
    <t>ITS399014</t>
  </si>
  <si>
    <t>People and Business Development Ltd</t>
  </si>
  <si>
    <t>ITS429012</t>
  </si>
  <si>
    <t>St Martins Centre (St Roses School)</t>
  </si>
  <si>
    <t>Gloucestershire</t>
  </si>
  <si>
    <t>LIGA (UK) LTD</t>
  </si>
  <si>
    <t>Oxfordshire</t>
  </si>
  <si>
    <t>ITS452628</t>
  </si>
  <si>
    <t>Hereward College of Further Education</t>
  </si>
  <si>
    <t>West Cheshire College</t>
  </si>
  <si>
    <t>Barnsley Metropolitan Borough Council</t>
  </si>
  <si>
    <t>Barnsley</t>
  </si>
  <si>
    <t>ITS399156</t>
  </si>
  <si>
    <t>Adult College of Barking and Dagenham</t>
  </si>
  <si>
    <t>Barking and Dagenham</t>
  </si>
  <si>
    <t>ITS399158</t>
  </si>
  <si>
    <t>ACL - Full</t>
  </si>
  <si>
    <t>North East Lincolnshire Council</t>
  </si>
  <si>
    <t>North East Lincolnshire</t>
  </si>
  <si>
    <t>Community Learning and Skills - Local authority - Requires Improvement - second inspection</t>
  </si>
  <si>
    <t>ITS446860</t>
  </si>
  <si>
    <t>Bowling College</t>
  </si>
  <si>
    <t>Bradford</t>
  </si>
  <si>
    <t>ITS423427</t>
  </si>
  <si>
    <t>Treloar College</t>
  </si>
  <si>
    <t>ITS388140</t>
  </si>
  <si>
    <t>ISC - Reinspection</t>
  </si>
  <si>
    <t>The Virtual College</t>
  </si>
  <si>
    <t>ITS446608</t>
  </si>
  <si>
    <t>British Telecommunications PLC</t>
  </si>
  <si>
    <t>City of London</t>
  </si>
  <si>
    <t>City Lit</t>
  </si>
  <si>
    <t>Specialist designated institution</t>
  </si>
  <si>
    <t>Community Learning and Skills - Specialist designated institution - Full</t>
  </si>
  <si>
    <t>New College Telford</t>
  </si>
  <si>
    <t>ITS452492</t>
  </si>
  <si>
    <t>Chiltern Training Limited</t>
  </si>
  <si>
    <t>Strode's College</t>
  </si>
  <si>
    <t>Surrey</t>
  </si>
  <si>
    <t>ITS452545</t>
  </si>
  <si>
    <t>East Norfolk Sixth Form College</t>
  </si>
  <si>
    <t>ITS423386</t>
  </si>
  <si>
    <t>Kingston Upon Hull City Council</t>
  </si>
  <si>
    <t>Kingston upon Hull</t>
  </si>
  <si>
    <t>Liverpool City Council</t>
  </si>
  <si>
    <t>Aspiration Training Limited</t>
  </si>
  <si>
    <t>Worcestershire</t>
  </si>
  <si>
    <t>Independent Learning Provider (Regional) - Requires Improvement - second inspection</t>
  </si>
  <si>
    <t>ITS429796</t>
  </si>
  <si>
    <t>Softmist Limited</t>
  </si>
  <si>
    <t>Leicestershire</t>
  </si>
  <si>
    <t>ITS429004</t>
  </si>
  <si>
    <t>East Berkshire College</t>
  </si>
  <si>
    <t>Slough</t>
  </si>
  <si>
    <t>ITS409315</t>
  </si>
  <si>
    <t>First Rung Limited</t>
  </si>
  <si>
    <t>Enfield</t>
  </si>
  <si>
    <t>ITS423795</t>
  </si>
  <si>
    <t>Preston College</t>
  </si>
  <si>
    <t>Lancashire</t>
  </si>
  <si>
    <t>ITS423361</t>
  </si>
  <si>
    <t>North Shropshire College</t>
  </si>
  <si>
    <t>Shropshire</t>
  </si>
  <si>
    <t>Linkage Community Trust</t>
  </si>
  <si>
    <t>ISC - Short</t>
  </si>
  <si>
    <t>ITS408446</t>
  </si>
  <si>
    <t>Waltham Forest College</t>
  </si>
  <si>
    <t>Waltham Forest</t>
  </si>
  <si>
    <t>ITS430281</t>
  </si>
  <si>
    <t>ENGINEERING TRUST TRAINING LIMITED</t>
  </si>
  <si>
    <t>Capel Manor College</t>
  </si>
  <si>
    <t>FE College - Short</t>
  </si>
  <si>
    <t>ITS408424</t>
  </si>
  <si>
    <t>South Staffordshire College</t>
  </si>
  <si>
    <t>ITS410619</t>
  </si>
  <si>
    <t>Bolton Metropolitan Borough Council</t>
  </si>
  <si>
    <t>Cadbury Sixth Form College</t>
  </si>
  <si>
    <t>ITS429251</t>
  </si>
  <si>
    <t>ITS430271</t>
  </si>
  <si>
    <t>Expedient Training Services Limited</t>
  </si>
  <si>
    <t>Independent Learning Provider (National) - Requires improvement - second inspection</t>
  </si>
  <si>
    <t>ITS430253</t>
  </si>
  <si>
    <t>JTL</t>
  </si>
  <si>
    <t>Bromley</t>
  </si>
  <si>
    <t>ITS404574</t>
  </si>
  <si>
    <t>McArthur Dean Training Limited</t>
  </si>
  <si>
    <t>ITS406811</t>
  </si>
  <si>
    <t>The Voluntary and Community Sector Learning and Skills Consortium</t>
  </si>
  <si>
    <t>ITS410628</t>
  </si>
  <si>
    <t>Hopwood Hall College</t>
  </si>
  <si>
    <t>Rochdale</t>
  </si>
  <si>
    <t>Priory College Swindon</t>
  </si>
  <si>
    <t>Swindon</t>
  </si>
  <si>
    <t>ITS429191</t>
  </si>
  <si>
    <t>Hill Holt Wood</t>
  </si>
  <si>
    <t>ITS429277</t>
  </si>
  <si>
    <t>SETA</t>
  </si>
  <si>
    <t>ITS404564</t>
  </si>
  <si>
    <t>National Grid PLC</t>
  </si>
  <si>
    <t>Prospects SW</t>
  </si>
  <si>
    <t>Somerset</t>
  </si>
  <si>
    <t>Cambian Wing College</t>
  </si>
  <si>
    <t>Bournemouth</t>
  </si>
  <si>
    <t>Serco Limited</t>
  </si>
  <si>
    <t>Newcastle upon Tyne</t>
  </si>
  <si>
    <t>ITEC North East Limited</t>
  </si>
  <si>
    <t>Durham</t>
  </si>
  <si>
    <t>Community Learning and Skills - Not for profit organisation - Short</t>
  </si>
  <si>
    <t>ITS404563</t>
  </si>
  <si>
    <t>Hammersmith and Fulham Adult Learning and Skills Service</t>
  </si>
  <si>
    <t>Newham Training and Education Centre</t>
  </si>
  <si>
    <t>Newham</t>
  </si>
  <si>
    <t>ITS404219</t>
  </si>
  <si>
    <t>lookfantastic Training Limited</t>
  </si>
  <si>
    <t>ITS452613</t>
  </si>
  <si>
    <t>METSKILL Limited</t>
  </si>
  <si>
    <t>ITS452609</t>
  </si>
  <si>
    <t>Yeovil College</t>
  </si>
  <si>
    <t>ACE Training and Consultancy Limited</t>
  </si>
  <si>
    <t>ITS429230</t>
  </si>
  <si>
    <t>Lambeth College</t>
  </si>
  <si>
    <t>Lambeth</t>
  </si>
  <si>
    <t>ITS429287</t>
  </si>
  <si>
    <t>Henley College Coventry</t>
  </si>
  <si>
    <t>ITS429165</t>
  </si>
  <si>
    <t>Solihull College</t>
  </si>
  <si>
    <t>Solihull</t>
  </si>
  <si>
    <t>ITS452547</t>
  </si>
  <si>
    <t>Wigan and Leigh College</t>
  </si>
  <si>
    <t>ITS446536</t>
  </si>
  <si>
    <t>Education and Services for People with Autism</t>
  </si>
  <si>
    <t>Sunderland</t>
  </si>
  <si>
    <t>Landau Forte Academy Tamworth Sixth Form</t>
  </si>
  <si>
    <t>16-19 academy sponsor led</t>
  </si>
  <si>
    <t>ITS455817</t>
  </si>
  <si>
    <t>Shipley College</t>
  </si>
  <si>
    <t>ITS409325</t>
  </si>
  <si>
    <t>Tech City College</t>
  </si>
  <si>
    <t>16-19 academy - Reinspection</t>
  </si>
  <si>
    <t>Carillion Construction Limited</t>
  </si>
  <si>
    <t>Bracknell Forest</t>
  </si>
  <si>
    <t>ITS410643</t>
  </si>
  <si>
    <t>Haringey London Borough Council</t>
  </si>
  <si>
    <t>Haringey</t>
  </si>
  <si>
    <t>ITS430294</t>
  </si>
  <si>
    <t>The Training &amp; Recruitment Partnership Limited</t>
  </si>
  <si>
    <t>Merton</t>
  </si>
  <si>
    <t>ITS452983</t>
  </si>
  <si>
    <t>VOCATIONAL TRAINING SERVICES CARE SECTOR LIMITED</t>
  </si>
  <si>
    <t>Southend on Sea</t>
  </si>
  <si>
    <t>Focus Training &amp; Development Ltd</t>
  </si>
  <si>
    <t>Darlington</t>
  </si>
  <si>
    <t>ITS424464</t>
  </si>
  <si>
    <t>DHL International (UK) Limited</t>
  </si>
  <si>
    <t>ITS385773</t>
  </si>
  <si>
    <t>ALT VALLEY COMMUNITY TRUST LIMITED</t>
  </si>
  <si>
    <t>ITS455664</t>
  </si>
  <si>
    <t xml:space="preserve">City of Bristol College  </t>
  </si>
  <si>
    <t>Cumbria</t>
  </si>
  <si>
    <t>Tower Hamlets Lifelong Learning Service</t>
  </si>
  <si>
    <t>ITS408470</t>
  </si>
  <si>
    <t>Brooksby Melton College</t>
  </si>
  <si>
    <t>ITS404159</t>
  </si>
  <si>
    <t>Straight A Training Limited</t>
  </si>
  <si>
    <t>ITS452981</t>
  </si>
  <si>
    <t>Ealing, Hammersmith and West London College</t>
  </si>
  <si>
    <t>Strategic Training Solutions (Mansfield) Limited</t>
  </si>
  <si>
    <t>ITS430260</t>
  </si>
  <si>
    <t>Mardell Associates Limited</t>
  </si>
  <si>
    <t>Richmond upon Thames</t>
  </si>
  <si>
    <t>ITS407165</t>
  </si>
  <si>
    <t>Walsall Adult And Community College</t>
  </si>
  <si>
    <t>Walsall</t>
  </si>
  <si>
    <t>ITS407195</t>
  </si>
  <si>
    <t>Brinsworth Training Limited</t>
  </si>
  <si>
    <t>Rotherham</t>
  </si>
  <si>
    <t>ITS454945</t>
  </si>
  <si>
    <t>Colchester Institute</t>
  </si>
  <si>
    <t>Croydon London Borough Council</t>
  </si>
  <si>
    <t>Croydon</t>
  </si>
  <si>
    <t>Waverley Training Services</t>
  </si>
  <si>
    <t>ITS430262</t>
  </si>
  <si>
    <t>Franklin College</t>
  </si>
  <si>
    <t>ITS397440</t>
  </si>
  <si>
    <t>SFC - Reinspection</t>
  </si>
  <si>
    <t>ITS433764</t>
  </si>
  <si>
    <t>The Reynolds Group Limited</t>
  </si>
  <si>
    <t>ITS423768</t>
  </si>
  <si>
    <t>Pearson PLC</t>
  </si>
  <si>
    <t>Romney Resource 2000 Ltd</t>
  </si>
  <si>
    <t>ITS434392</t>
  </si>
  <si>
    <t>Central Sussex College</t>
  </si>
  <si>
    <t>ITS430269</t>
  </si>
  <si>
    <t>Cambridge Regional College</t>
  </si>
  <si>
    <t>ITS398995</t>
  </si>
  <si>
    <t>London Vesta College Limited</t>
  </si>
  <si>
    <t>ITS455606</t>
  </si>
  <si>
    <t>ITS452778</t>
  </si>
  <si>
    <t>Gloucestershire Engineering Training Limited</t>
  </si>
  <si>
    <t>Huntingdonshire Regional College</t>
  </si>
  <si>
    <t>ITS430273</t>
  </si>
  <si>
    <t>CANTO LIMITED</t>
  </si>
  <si>
    <t>ITS429270</t>
  </si>
  <si>
    <t>ITS429098</t>
  </si>
  <si>
    <t>Expanse Group Ltd</t>
  </si>
  <si>
    <t>BCTG Limited</t>
  </si>
  <si>
    <t>Sandwell</t>
  </si>
  <si>
    <t>Stoke-on-Trent College</t>
  </si>
  <si>
    <t>Stoke-on-Trent</t>
  </si>
  <si>
    <t>ITS423365</t>
  </si>
  <si>
    <t>Area 51 Education Ltd</t>
  </si>
  <si>
    <t>ISC - Requires improvement</t>
  </si>
  <si>
    <t>ITS446688</t>
  </si>
  <si>
    <t>City College Brighton and Hove</t>
  </si>
  <si>
    <t>Hillingdon Training Limited</t>
  </si>
  <si>
    <t>Hounslow</t>
  </si>
  <si>
    <t>Economic Solutions Limited (Manchester Solutions)</t>
  </si>
  <si>
    <t>ITS443658</t>
  </si>
  <si>
    <t>Momentum Training and Consultancy</t>
  </si>
  <si>
    <t>Dorset</t>
  </si>
  <si>
    <t>Middlesbrough College</t>
  </si>
  <si>
    <t>Middlesbrough</t>
  </si>
  <si>
    <t>Scarborough Sixth Form College</t>
  </si>
  <si>
    <t>North Yorkshire</t>
  </si>
  <si>
    <t>Gloucestershire College</t>
  </si>
  <si>
    <t>ITS409316</t>
  </si>
  <si>
    <t>Fashion Retail Academy</t>
  </si>
  <si>
    <t>Westminster</t>
  </si>
  <si>
    <t>Harris Westminster Sixth Form</t>
  </si>
  <si>
    <t>Northamptonshire County Council</t>
  </si>
  <si>
    <t>Trinity Specialist College Ltd</t>
  </si>
  <si>
    <t>Pathway First Limited</t>
  </si>
  <si>
    <t>ITS455612</t>
  </si>
  <si>
    <t>Bilborough College</t>
  </si>
  <si>
    <t>ITS452491</t>
  </si>
  <si>
    <t>University of Derby</t>
  </si>
  <si>
    <t>FE in HE - Full</t>
  </si>
  <si>
    <t>ITS429186</t>
  </si>
  <si>
    <t>ITS451204</t>
  </si>
  <si>
    <t>Oldham Sixth Form College</t>
  </si>
  <si>
    <t>ITS408454</t>
  </si>
  <si>
    <t>Be Wiser Insurance Services</t>
  </si>
  <si>
    <t>Pre-School Learning Alliance</t>
  </si>
  <si>
    <t>Cheadle and Marple Sixth Form College</t>
  </si>
  <si>
    <t>ITS429253</t>
  </si>
  <si>
    <t>Skills Team Ltd</t>
  </si>
  <si>
    <t>ITS430259</t>
  </si>
  <si>
    <t>Ruskin College</t>
  </si>
  <si>
    <t>Community Learning and Skills - Specialist designated institution - Short</t>
  </si>
  <si>
    <t>ITS399150</t>
  </si>
  <si>
    <t>Michael John Training Manchester</t>
  </si>
  <si>
    <t>Ingeus Training Limited</t>
  </si>
  <si>
    <t>Varndean College</t>
  </si>
  <si>
    <t>ITS399024</t>
  </si>
  <si>
    <t>JAGUAR LAND ROVER HOLDINGS LIMITED</t>
  </si>
  <si>
    <t>ITS399108</t>
  </si>
  <si>
    <t>Bournville College of Further Education</t>
  </si>
  <si>
    <t>ITS429154</t>
  </si>
  <si>
    <t>Adult Continuing Education Milton Keynes</t>
  </si>
  <si>
    <t>Milton Keynes</t>
  </si>
  <si>
    <t>ITS399143</t>
  </si>
  <si>
    <t>CSM Consulting Limited</t>
  </si>
  <si>
    <t>ITS429128</t>
  </si>
  <si>
    <t>West Anglia Training Association Limited</t>
  </si>
  <si>
    <t>ITS429092</t>
  </si>
  <si>
    <t>Hays Travel Limited</t>
  </si>
  <si>
    <t>ITS399128</t>
  </si>
  <si>
    <t>Prospect Training Services (Gloucester) Limited</t>
  </si>
  <si>
    <t>ITS424460</t>
  </si>
  <si>
    <t>Tresham College of Further and Higher Education</t>
  </si>
  <si>
    <t>Event type grouping</t>
  </si>
  <si>
    <t>Inspection type grouping</t>
  </si>
  <si>
    <t>Table 2: Short inspections this reporting year</t>
  </si>
  <si>
    <t>Total number of short inspections</t>
  </si>
  <si>
    <t>Overall effectiveness grade at converted inspection</t>
  </si>
  <si>
    <t>Number</t>
  </si>
  <si>
    <t>Percentage</t>
  </si>
  <si>
    <t>Outstanding</t>
  </si>
  <si>
    <t>Good</t>
  </si>
  <si>
    <t>Requires improvement</t>
  </si>
  <si>
    <t>Inadequate</t>
  </si>
  <si>
    <t>1. Percentages are rounded and may not add to 100. Where the number of inspections is small, percentages should be treated with caution.</t>
  </si>
  <si>
    <t>Table 3: Further education and skills full inspection outcomes this reporting year, by judgement and provider type</t>
  </si>
  <si>
    <r>
      <t>Select provider group</t>
    </r>
    <r>
      <rPr>
        <vertAlign val="superscript"/>
        <sz val="10"/>
        <rFont val="Tahoma"/>
        <family val="2"/>
      </rPr>
      <t>1</t>
    </r>
    <r>
      <rPr>
        <sz val="10"/>
        <rFont val="Tahoma"/>
        <family val="2"/>
      </rPr>
      <t>:</t>
    </r>
  </si>
  <si>
    <t>Select provider type:</t>
  </si>
  <si>
    <t>Total number of inspections</t>
  </si>
  <si>
    <t>Percentage of inspections</t>
  </si>
  <si>
    <t>1. See 'notes' tab for a description of which providers are included in each group.</t>
  </si>
  <si>
    <t>2. Percentages are rounded and may not add to 100. Where the number of inspections is small, percentages should be treated with caution.</t>
  </si>
  <si>
    <t>Provider Type</t>
  </si>
  <si>
    <t>Provider Group</t>
  </si>
  <si>
    <t>Outcomes</t>
  </si>
  <si>
    <t>All Provider Groups</t>
  </si>
  <si>
    <t>Independent learning providers including employer providers</t>
  </si>
  <si>
    <t>All Provider Types</t>
  </si>
  <si>
    <t>16-19 academy converter</t>
  </si>
  <si>
    <t>Dance and drama college</t>
  </si>
  <si>
    <t xml:space="preserve">16-19 academy sponsor led </t>
  </si>
  <si>
    <t>Prison and young offender institution</t>
  </si>
  <si>
    <t>Table 3a: Inspection outcomes of prisons and young offender institutions, by judgement</t>
  </si>
  <si>
    <t>Total number inspected</t>
  </si>
  <si>
    <t>Effectiveness of the leadership and management of learning and skills and work activities (effectiveness of leadership and management)</t>
  </si>
  <si>
    <t>Quality of learning and skills and work activities, including the quality of teaching, training, learning and assessment (quality of teaching, learning and assessment)</t>
  </si>
  <si>
    <t>Personal development and behaviour (personal development, behaviour and welfare)</t>
  </si>
  <si>
    <t>Outcomes for prisoners engaged in learning and skills and work activities (outcomes for learners)</t>
  </si>
  <si>
    <t>Judgement on the quality of the Offender Learning and Skills Service (OLASS) provision</t>
  </si>
  <si>
    <t>Judgement on the quality of the National Career Service (NCS) provision</t>
  </si>
  <si>
    <t>URN</t>
  </si>
  <si>
    <t>UPIN</t>
  </si>
  <si>
    <t>UKPRN</t>
  </si>
  <si>
    <t>Ofsted Region</t>
  </si>
  <si>
    <t>Reporting year</t>
  </si>
  <si>
    <t>500092015/16</t>
  </si>
  <si>
    <t>Cambridge Performing Arts Course</t>
  </si>
  <si>
    <t>Dance and drama - Full</t>
  </si>
  <si>
    <t>2015/16</t>
  </si>
  <si>
    <t>500122015/16</t>
  </si>
  <si>
    <t>Laine Theatre Arts Limited</t>
  </si>
  <si>
    <t>500132015/16</t>
  </si>
  <si>
    <t>Millennium Performing Arts Ltd.</t>
  </si>
  <si>
    <t>Greenwich</t>
  </si>
  <si>
    <t>500292015/16</t>
  </si>
  <si>
    <t>The Urdang Academy</t>
  </si>
  <si>
    <t>500322015/16</t>
  </si>
  <si>
    <t>Elmhurst School for Dance</t>
  </si>
  <si>
    <t>500672015/16</t>
  </si>
  <si>
    <t>Performers College</t>
  </si>
  <si>
    <t>Thurrock</t>
  </si>
  <si>
    <t>500702015/16</t>
  </si>
  <si>
    <t>SLP College Leeds</t>
  </si>
  <si>
    <t>500802015/16</t>
  </si>
  <si>
    <t>Access Training (East Midlands) Ltd</t>
  </si>
  <si>
    <t>500822015/16</t>
  </si>
  <si>
    <t>Acorn Training Consultants Limited</t>
  </si>
  <si>
    <t>Derbyshire</t>
  </si>
  <si>
    <t>500842015/16</t>
  </si>
  <si>
    <t>Age UK Trading Limited</t>
  </si>
  <si>
    <t>500922015/16</t>
  </si>
  <si>
    <t>Bexley Youth Training Group</t>
  </si>
  <si>
    <t>Bexley</t>
  </si>
  <si>
    <t>500992015/16</t>
  </si>
  <si>
    <t>Buckinghamshire County Council</t>
  </si>
  <si>
    <t>501522015/16</t>
  </si>
  <si>
    <t>KTS Training (2002) Limited</t>
  </si>
  <si>
    <t>South Gloucestershire</t>
  </si>
  <si>
    <t>501622015/16</t>
  </si>
  <si>
    <t>Ealing London Borough Council</t>
  </si>
  <si>
    <t>Ealing</t>
  </si>
  <si>
    <t>501662015/16</t>
  </si>
  <si>
    <t>Michael John Academy</t>
  </si>
  <si>
    <t>501682015/16</t>
  </si>
  <si>
    <t>Middlesbrough Council</t>
  </si>
  <si>
    <t>501922015/16</t>
  </si>
  <si>
    <t>Skills for Security Limited</t>
  </si>
  <si>
    <t>501992015/16</t>
  </si>
  <si>
    <t>Springboard Sunderland Trust</t>
  </si>
  <si>
    <t>502082015/16</t>
  </si>
  <si>
    <t>502162015/16</t>
  </si>
  <si>
    <t>Derby City Council</t>
  </si>
  <si>
    <t>502182015/16</t>
  </si>
  <si>
    <t>Dudley Metropolitan Borough Council</t>
  </si>
  <si>
    <t>Dudley</t>
  </si>
  <si>
    <t>502212015/16</t>
  </si>
  <si>
    <t>Herefordshire Council</t>
  </si>
  <si>
    <t>Herefordshire</t>
  </si>
  <si>
    <t>502372015/16</t>
  </si>
  <si>
    <t>Stockport Metropolitan Borough Council</t>
  </si>
  <si>
    <t>502432015/16</t>
  </si>
  <si>
    <t>Training for Today</t>
  </si>
  <si>
    <t>502442015/16</t>
  </si>
  <si>
    <t>Training Plus (Merseyside) Limited</t>
  </si>
  <si>
    <t>502462015/16</t>
  </si>
  <si>
    <t>Wokingham Council</t>
  </si>
  <si>
    <t>Wokingham</t>
  </si>
  <si>
    <t>503042015/16</t>
  </si>
  <si>
    <t>Acacia Training Limited</t>
  </si>
  <si>
    <t>503082015/16</t>
  </si>
  <si>
    <t>Academy of Live and Recorded Arts</t>
  </si>
  <si>
    <t>Wandsworth</t>
  </si>
  <si>
    <t>503132015/16</t>
  </si>
  <si>
    <t>Access to Music Limited</t>
  </si>
  <si>
    <t>503222015/16</t>
  </si>
  <si>
    <t>Achievement Training Limited</t>
  </si>
  <si>
    <t>Plymouth</t>
  </si>
  <si>
    <t>503762015/16</t>
  </si>
  <si>
    <t>Alder Training Limited</t>
  </si>
  <si>
    <t>505252015/16</t>
  </si>
  <si>
    <t>Tring Park School for the Performing Arts</t>
  </si>
  <si>
    <t>Hertfordshire</t>
  </si>
  <si>
    <t>505272015/16</t>
  </si>
  <si>
    <t>Arts Educational School</t>
  </si>
  <si>
    <t>505442015/16</t>
  </si>
  <si>
    <t>Asset Training &amp; Consultancy Limited</t>
  </si>
  <si>
    <t>Sefton</t>
  </si>
  <si>
    <t>505802015/16</t>
  </si>
  <si>
    <t>ATG Training</t>
  </si>
  <si>
    <t>505852015/16</t>
  </si>
  <si>
    <t>B-Skill Limited</t>
  </si>
  <si>
    <t>506042015/16</t>
  </si>
  <si>
    <t>Barnardo's</t>
  </si>
  <si>
    <t>Redbridge</t>
  </si>
  <si>
    <t>507012015/16</t>
  </si>
  <si>
    <t>Doreen Bird College of Performing Arts Ltd.</t>
  </si>
  <si>
    <t>507322015/16</t>
  </si>
  <si>
    <t>Blackburn with Darwen Borough Council</t>
  </si>
  <si>
    <t>Blackburn with Darwen</t>
  </si>
  <si>
    <t>507822015/16</t>
  </si>
  <si>
    <t>BOSCO Centre</t>
  </si>
  <si>
    <t>Southwark</t>
  </si>
  <si>
    <t>507952015/16</t>
  </si>
  <si>
    <t>BPP Holdings Limited</t>
  </si>
  <si>
    <t>507982015/16</t>
  </si>
  <si>
    <t>Bracknell Forest Borough Council</t>
  </si>
  <si>
    <t>508092015/16</t>
  </si>
  <si>
    <t>Appris Charity Limited</t>
  </si>
  <si>
    <t>Full Inspection (short converted)</t>
  </si>
  <si>
    <t>508272015/16</t>
  </si>
  <si>
    <t>Bridge Training Limited</t>
  </si>
  <si>
    <t>508322015/16</t>
  </si>
  <si>
    <t>Bright Horizons</t>
  </si>
  <si>
    <t>508352015/16</t>
  </si>
  <si>
    <t>Brighton &amp; Hove City Council</t>
  </si>
  <si>
    <t>508462015/16</t>
  </si>
  <si>
    <t>Bristol City Council</t>
  </si>
  <si>
    <t>508572015/16</t>
  </si>
  <si>
    <t>British Printing Industries Federation Ltd</t>
  </si>
  <si>
    <t>508582015/16</t>
  </si>
  <si>
    <t>British Racing School</t>
  </si>
  <si>
    <t>508982015/16</t>
  </si>
  <si>
    <t>Bury Metropolitan Borough Council</t>
  </si>
  <si>
    <t>509492015/16</t>
  </si>
  <si>
    <t>Cablecom Training Limited</t>
  </si>
  <si>
    <t>Stockton-on-Tees</t>
  </si>
  <si>
    <t>509582015/16</t>
  </si>
  <si>
    <t>Calderdale Metropolitan Borough Council</t>
  </si>
  <si>
    <t>Calderdale</t>
  </si>
  <si>
    <t>509712015/16</t>
  </si>
  <si>
    <t>Cambridgeshire County Council</t>
  </si>
  <si>
    <t>510022015/16</t>
  </si>
  <si>
    <t>The Care Learning Centre (Isle of Wight) Limited</t>
  </si>
  <si>
    <t>Isle of Wight</t>
  </si>
  <si>
    <t>510052015/16</t>
  </si>
  <si>
    <t>CT Skills Limited</t>
  </si>
  <si>
    <t>510252015/16</t>
  </si>
  <si>
    <t>Aspire-I Limited</t>
  </si>
  <si>
    <t>510902015/16</t>
  </si>
  <si>
    <t>CCP GRADUATE SCHOOL LTD</t>
  </si>
  <si>
    <t>511472015/16</t>
  </si>
  <si>
    <t>Children's Links</t>
  </si>
  <si>
    <t>511522015/16</t>
  </si>
  <si>
    <t>Choices 4 All</t>
  </si>
  <si>
    <t>512242015/16</t>
  </si>
  <si>
    <t>The College of Animal Welfare Limited</t>
  </si>
  <si>
    <t>513592015/16</t>
  </si>
  <si>
    <t>City of London Adult Community Learning</t>
  </si>
  <si>
    <t>514352015/16</t>
  </si>
  <si>
    <t>Volunteering Matters</t>
  </si>
  <si>
    <t>Suffolk</t>
  </si>
  <si>
    <t>514482015/16</t>
  </si>
  <si>
    <t>Cumbria County Council</t>
  </si>
  <si>
    <t>514592015/16</t>
  </si>
  <si>
    <t>Coventry and Warwickshire Chambers of Commerce Training Limited</t>
  </si>
  <si>
    <t>514682015/16</t>
  </si>
  <si>
    <t>DART Limited</t>
  </si>
  <si>
    <t>514692015/16</t>
  </si>
  <si>
    <t>Damar Limited</t>
  </si>
  <si>
    <t>514742015/16</t>
  </si>
  <si>
    <t>Darlington Borough Council</t>
  </si>
  <si>
    <t>515512015/16</t>
  </si>
  <si>
    <t>Dimensions Training Solutions Limited</t>
  </si>
  <si>
    <t>Kirklees</t>
  </si>
  <si>
    <t>515722015/16</t>
  </si>
  <si>
    <t>D M T Business Services Ltd</t>
  </si>
  <si>
    <t>Cornwall</t>
  </si>
  <si>
    <t>515792015/16</t>
  </si>
  <si>
    <t>Doncaster Rotherham and District Motor Trades Group Training Association Limited</t>
  </si>
  <si>
    <t>516532015/16</t>
  </si>
  <si>
    <t>East Riding of Yorkshire Council</t>
  </si>
  <si>
    <t>516872015/16</t>
  </si>
  <si>
    <t>Education &amp; Youth Services Limited</t>
  </si>
  <si>
    <t>516932015/16</t>
  </si>
  <si>
    <t>EEF Limited</t>
  </si>
  <si>
    <t>517012015/16</t>
  </si>
  <si>
    <t>Elfrida Rathbone Camden - Leighton Education Project</t>
  </si>
  <si>
    <t>517312015/16</t>
  </si>
  <si>
    <t>English National Ballet School Limited</t>
  </si>
  <si>
    <t>518412015/16</t>
  </si>
  <si>
    <t>First College</t>
  </si>
  <si>
    <t>518562015/16</t>
  </si>
  <si>
    <t>Lifetime Training Group Limited</t>
  </si>
  <si>
    <t>518622015/16</t>
  </si>
  <si>
    <t>FNTC Training and Consultancy Limited</t>
  </si>
  <si>
    <t>519172015/16</t>
  </si>
  <si>
    <t>Future-Wize Limited</t>
  </si>
  <si>
    <t>519382015/16</t>
  </si>
  <si>
    <t>Gateshead Council</t>
  </si>
  <si>
    <t>519542015/16</t>
  </si>
  <si>
    <t>GP Strategies Training Ltd</t>
  </si>
  <si>
    <t>520042015/16</t>
  </si>
  <si>
    <t>G.R. &amp; M.M. Blackledge PLC</t>
  </si>
  <si>
    <t>520372015/16</t>
  </si>
  <si>
    <t>Greenbank Project (The)</t>
  </si>
  <si>
    <t>520952015/16</t>
  </si>
  <si>
    <t>Hair Academy South West Limited</t>
  </si>
  <si>
    <t>521162015/16</t>
  </si>
  <si>
    <t>Hampshire County Council</t>
  </si>
  <si>
    <t>521502015/16</t>
  </si>
  <si>
    <t>Haydon Training Services Limited</t>
  </si>
  <si>
    <t>521792015/16</t>
  </si>
  <si>
    <t>Herefordshire Group Training Association Limited</t>
  </si>
  <si>
    <t>523952015/16</t>
  </si>
  <si>
    <t>Huddersfield Textile Training Limited</t>
  </si>
  <si>
    <t>524022015/16</t>
  </si>
  <si>
    <t>Hull Business Training Centre Limited</t>
  </si>
  <si>
    <t>525312015/16</t>
  </si>
  <si>
    <t>Intuitions Limited</t>
  </si>
  <si>
    <t>525332015/16</t>
  </si>
  <si>
    <t>IPS International Limited</t>
  </si>
  <si>
    <t>525852015/16</t>
  </si>
  <si>
    <t>Janard Training and Assessment Centre Limited</t>
  </si>
  <si>
    <t>525872015/16</t>
  </si>
  <si>
    <t>Jarvis Training Management Limited</t>
  </si>
  <si>
    <t>525982015/16</t>
  </si>
  <si>
    <t>The JGA Group</t>
  </si>
  <si>
    <t>Hillingdon</t>
  </si>
  <si>
    <t>526272015/16</t>
  </si>
  <si>
    <t>Jobwise Training Limited</t>
  </si>
  <si>
    <t>527952015/16</t>
  </si>
  <si>
    <t>Joint Learning Partnership Limited</t>
  </si>
  <si>
    <t>528052015/16</t>
  </si>
  <si>
    <t>Juniper Training Limited</t>
  </si>
  <si>
    <t>528242015/16</t>
  </si>
  <si>
    <t>K &amp; G HAIR LLP</t>
  </si>
  <si>
    <t>528362015/16</t>
  </si>
  <si>
    <t>Kent Community Learning and Skills</t>
  </si>
  <si>
    <t>528382015/16</t>
  </si>
  <si>
    <t>Keits Training Services Ltd</t>
  </si>
  <si>
    <t>528432015/16</t>
  </si>
  <si>
    <t>KETTERING BOROUGH COUNCIL</t>
  </si>
  <si>
    <t>528472015/16</t>
  </si>
  <si>
    <t>Key Training Limited</t>
  </si>
  <si>
    <t>528592015/16</t>
  </si>
  <si>
    <t>Kingsbury Training Centre Limited</t>
  </si>
  <si>
    <t>528832015/16</t>
  </si>
  <si>
    <t>Knowsley Metropolitan Borough Council</t>
  </si>
  <si>
    <t>Knowsley</t>
  </si>
  <si>
    <t>529022015/16</t>
  </si>
  <si>
    <t>LAGAT Limited</t>
  </si>
  <si>
    <t>529112015/16</t>
  </si>
  <si>
    <t>Lancashire Adult Learning College</t>
  </si>
  <si>
    <t>529232015/16</t>
  </si>
  <si>
    <t>Lancaster Training Services Limited</t>
  </si>
  <si>
    <t>529542015/16</t>
  </si>
  <si>
    <t>Social Enterprise Kent CIC</t>
  </si>
  <si>
    <t>529832015/16</t>
  </si>
  <si>
    <t>V Learning Net</t>
  </si>
  <si>
    <t>530252015/16</t>
  </si>
  <si>
    <t>Lifeskills Solutions Limited</t>
  </si>
  <si>
    <t>530322015/16</t>
  </si>
  <si>
    <t>TheLightbulb Ltd</t>
  </si>
  <si>
    <t>530422015/16</t>
  </si>
  <si>
    <t>Lincolnshire County Council</t>
  </si>
  <si>
    <t>530692015/16</t>
  </si>
  <si>
    <t>L.I.T.S. Limited</t>
  </si>
  <si>
    <t>530942015/16</t>
  </si>
  <si>
    <t>Locomotivation Ltd.</t>
  </si>
  <si>
    <t>531042015/16</t>
  </si>
  <si>
    <t>The Learning Centre Bexley</t>
  </si>
  <si>
    <t>531102015/16</t>
  </si>
  <si>
    <t>Camden London Borough Council</t>
  </si>
  <si>
    <t>531292015/16</t>
  </si>
  <si>
    <t>Hillingdon London Borough Council</t>
  </si>
  <si>
    <t>531332015/16</t>
  </si>
  <si>
    <t>Adult &amp; Community Learning Service, Islington London Borough Council</t>
  </si>
  <si>
    <t>531352015/16</t>
  </si>
  <si>
    <t>Lambeth London Borough Council</t>
  </si>
  <si>
    <t>531392015/16</t>
  </si>
  <si>
    <t>London Borough of Newham: Adult Learning Service</t>
  </si>
  <si>
    <t>531442015/16</t>
  </si>
  <si>
    <t>Richmond Upon Thames Borough Council</t>
  </si>
  <si>
    <t>531452015/16</t>
  </si>
  <si>
    <t>Southwark Adult Learning Service</t>
  </si>
  <si>
    <t>531502015/16</t>
  </si>
  <si>
    <t>WALTHAM FOREST LONDON BOROUGH COUNCIL</t>
  </si>
  <si>
    <t>531522015/16</t>
  </si>
  <si>
    <t>Wandsworth London Borough Council</t>
  </si>
  <si>
    <t>533052015/16</t>
  </si>
  <si>
    <t>Mercia Partnership (UK) Ltd</t>
  </si>
  <si>
    <t>533252015/16</t>
  </si>
  <si>
    <t>Merton Adult Education</t>
  </si>
  <si>
    <t>534042015/16</t>
  </si>
  <si>
    <t>Doosan Babcock Limited</t>
  </si>
  <si>
    <t>534072015/16</t>
  </si>
  <si>
    <t>Mobile Care Qualifications Limited</t>
  </si>
  <si>
    <t>534322015/16</t>
  </si>
  <si>
    <t>Mountview Academy of Theatre Arts Limited</t>
  </si>
  <si>
    <t>534462015/16</t>
  </si>
  <si>
    <t>N &amp; B Training Company Limited</t>
  </si>
  <si>
    <t>534512015/16</t>
  </si>
  <si>
    <t>National Business College Limited</t>
  </si>
  <si>
    <t>534652015/16</t>
  </si>
  <si>
    <t>National Tyre Service Limited</t>
  </si>
  <si>
    <t>535452015/16</t>
  </si>
  <si>
    <t>NCC Adult Education Services</t>
  </si>
  <si>
    <t>535692015/16</t>
  </si>
  <si>
    <t>North East Chamber of Commerce, Trade and Industry</t>
  </si>
  <si>
    <t>535882015/16</t>
  </si>
  <si>
    <t>North Lancs. Training Group Limited(The)</t>
  </si>
  <si>
    <t>535892015/16</t>
  </si>
  <si>
    <t>North Lincolnshire Council</t>
  </si>
  <si>
    <t>North Lincolnshire</t>
  </si>
  <si>
    <t>536112015/16</t>
  </si>
  <si>
    <t>North West Community Services Training Ltd</t>
  </si>
  <si>
    <t>536342015/16</t>
  </si>
  <si>
    <t>Northern Ballet School</t>
  </si>
  <si>
    <t>536822015/16</t>
  </si>
  <si>
    <t>Nova Training</t>
  </si>
  <si>
    <t>536932015/16</t>
  </si>
  <si>
    <t>Midlands Training and Development Limited</t>
  </si>
  <si>
    <t>537052015/16</t>
  </si>
  <si>
    <t>Oakmere Community College</t>
  </si>
  <si>
    <t>537212015/16</t>
  </si>
  <si>
    <t>Oldham Engineering Group Training Association Limited (The)</t>
  </si>
  <si>
    <t>537222015/16</t>
  </si>
  <si>
    <t>Oldham Metropolitan Borough Council</t>
  </si>
  <si>
    <t>537712015/16</t>
  </si>
  <si>
    <t>The Oxford School of Drama Limited</t>
  </si>
  <si>
    <t>537922015/16</t>
  </si>
  <si>
    <t>Paragon Education &amp; Skills Limited</t>
  </si>
  <si>
    <t>538192015/16</t>
  </si>
  <si>
    <t>PDM Training &amp; Consultancy Limited</t>
  </si>
  <si>
    <t>538792015/16</t>
  </si>
  <si>
    <t>Philips Hair Salons Limited</t>
  </si>
  <si>
    <t>538952015/16</t>
  </si>
  <si>
    <t>Pilot IMS Limited</t>
  </si>
  <si>
    <t>539272015/16</t>
  </si>
  <si>
    <t>Plymouth Adult &amp; Community Learning Service</t>
  </si>
  <si>
    <t>539412015/16</t>
  </si>
  <si>
    <t>Portsmouth City Council</t>
  </si>
  <si>
    <t>Portsmouth</t>
  </si>
  <si>
    <t>539482015/16</t>
  </si>
  <si>
    <t>Positive Outcomes Ltd</t>
  </si>
  <si>
    <t>540062015/16</t>
  </si>
  <si>
    <t>Prostart Training</t>
  </si>
  <si>
    <t>540262015/16</t>
  </si>
  <si>
    <t>Qinetiq Limited</t>
  </si>
  <si>
    <t>540382015/16</t>
  </si>
  <si>
    <t>QUBE Qualifications and Development Limited</t>
  </si>
  <si>
    <t>540752015/16</t>
  </si>
  <si>
    <t>New Directions - The Learning and Employment Service for Reading</t>
  </si>
  <si>
    <t>541372015/16</t>
  </si>
  <si>
    <t>Riverside Training Limited</t>
  </si>
  <si>
    <t>541552015/16</t>
  </si>
  <si>
    <t>Rochdale Training Association Limited</t>
  </si>
  <si>
    <t>541582015/16</t>
  </si>
  <si>
    <t>Rocket Training Limited</t>
  </si>
  <si>
    <t>542152015/16</t>
  </si>
  <si>
    <t>Catch 22 Charity Limited</t>
  </si>
  <si>
    <t>542322015/16</t>
  </si>
  <si>
    <t>RWP Training Limited</t>
  </si>
  <si>
    <t>542492015/16</t>
  </si>
  <si>
    <t>Salford and Trafford Engineering Group Training Association Limited</t>
  </si>
  <si>
    <t>Trafford</t>
  </si>
  <si>
    <t>542672015/16</t>
  </si>
  <si>
    <t>Sandwell Metropolitan Borough Council</t>
  </si>
  <si>
    <t>542712015/16</t>
  </si>
  <si>
    <t>Sandwell Training Association Limited</t>
  </si>
  <si>
    <t>542772015/16</t>
  </si>
  <si>
    <t>SBC Training Limited</t>
  </si>
  <si>
    <t>543172015/16</t>
  </si>
  <si>
    <t>Sefton Metropolitan Borough Council</t>
  </si>
  <si>
    <t>543252015/16</t>
  </si>
  <si>
    <t>Seleta Training and Personnel Services Limited</t>
  </si>
  <si>
    <t>543332015/16</t>
  </si>
  <si>
    <t>543422015/16</t>
  </si>
  <si>
    <t>Shape Accredited Training Centre</t>
  </si>
  <si>
    <t>543972015/16</t>
  </si>
  <si>
    <t>Skegness College of Vocational Training Limited</t>
  </si>
  <si>
    <t>544022015/16</t>
  </si>
  <si>
    <t>Skillnet Limited</t>
  </si>
  <si>
    <t>544092015/16</t>
  </si>
  <si>
    <t>The Skills Partnership Limited</t>
  </si>
  <si>
    <t>544292015/16</t>
  </si>
  <si>
    <t>Slough Borough Council</t>
  </si>
  <si>
    <t>545052015/16</t>
  </si>
  <si>
    <t>Northern Racing College</t>
  </si>
  <si>
    <t>545522015/16</t>
  </si>
  <si>
    <t>Springfields Fuels Limited</t>
  </si>
  <si>
    <t>545622015/16</t>
  </si>
  <si>
    <t>St Helens Chamber Limited</t>
  </si>
  <si>
    <t>St Helens</t>
  </si>
  <si>
    <t>545632015/16</t>
  </si>
  <si>
    <t>St Helens Metropolitan Borough Council</t>
  </si>
  <si>
    <t>546242015/16</t>
  </si>
  <si>
    <t>Stockport Engineering Training Association Limited(The)</t>
  </si>
  <si>
    <t>546362015/16</t>
  </si>
  <si>
    <t>STOKE-ON-TRENT UNITARY AUTHORITY</t>
  </si>
  <si>
    <t>546842015/16</t>
  </si>
  <si>
    <t>Surrey County Council</t>
  </si>
  <si>
    <t>547392015/16</t>
  </si>
  <si>
    <t>Tameside Metropolitan Borough Council</t>
  </si>
  <si>
    <t>547552015/16</t>
  </si>
  <si>
    <t>TDR Training Limited</t>
  </si>
  <si>
    <t>North Tyneside</t>
  </si>
  <si>
    <t>547582015/16</t>
  </si>
  <si>
    <t>Team Wearside Limited</t>
  </si>
  <si>
    <t>547742015/16</t>
  </si>
  <si>
    <t>TELFORD AND WREKIN BOROUGH COUNCIL</t>
  </si>
  <si>
    <t>548382015/16</t>
  </si>
  <si>
    <t>Kaplan Financial Limited</t>
  </si>
  <si>
    <t>548592015/16</t>
  </si>
  <si>
    <t>THE HAMMOND</t>
  </si>
  <si>
    <t>548602015/16</t>
  </si>
  <si>
    <t>Harington Scheme Limited(The)</t>
  </si>
  <si>
    <t>548772015/16</t>
  </si>
  <si>
    <t>The Learning Curve</t>
  </si>
  <si>
    <t>549562015/16</t>
  </si>
  <si>
    <t>Yorkshire College of Beauty Limited</t>
  </si>
  <si>
    <t>550742015/16</t>
  </si>
  <si>
    <t>Waltham Forest Chamber of Commerce Training Trust Limited</t>
  </si>
  <si>
    <t>551152015/16</t>
  </si>
  <si>
    <t>Tui UK Limited</t>
  </si>
  <si>
    <t>Luton</t>
  </si>
  <si>
    <t>551312015/16</t>
  </si>
  <si>
    <t>Tyne North Training Limited</t>
  </si>
  <si>
    <t>552412015/16</t>
  </si>
  <si>
    <t>Babcock Training Limited</t>
  </si>
  <si>
    <t>552472015/16</t>
  </si>
  <si>
    <t>552762015/16</t>
  </si>
  <si>
    <t>Warwickshire County Council</t>
  </si>
  <si>
    <t>553072015/16</t>
  </si>
  <si>
    <t>West Berkshire Council</t>
  </si>
  <si>
    <t>553532015/16</t>
  </si>
  <si>
    <t>Westminster City Council</t>
  </si>
  <si>
    <t>553782015/16</t>
  </si>
  <si>
    <t>Wigan Metropolitan Borough Council</t>
  </si>
  <si>
    <t>554022015/16</t>
  </si>
  <si>
    <t>Wirral Metropolitan Borough Council</t>
  </si>
  <si>
    <t>554162015/16</t>
  </si>
  <si>
    <t>Women's Technology Training Limited</t>
  </si>
  <si>
    <t>554222015/16</t>
  </si>
  <si>
    <t>Worcestershire County Council</t>
  </si>
  <si>
    <t>554762015/16</t>
  </si>
  <si>
    <t>City of York Council</t>
  </si>
  <si>
    <t>York</t>
  </si>
  <si>
    <t>556142015/16</t>
  </si>
  <si>
    <t>Barchester Healthcare Limited</t>
  </si>
  <si>
    <t>568172015/16</t>
  </si>
  <si>
    <t>Unique Training North East Limited</t>
  </si>
  <si>
    <t>571652015/16</t>
  </si>
  <si>
    <t>Starting Off (Northampton) Limited</t>
  </si>
  <si>
    <t>578382015/16</t>
  </si>
  <si>
    <t>Bestland Solutions Limited</t>
  </si>
  <si>
    <t>579512015/16</t>
  </si>
  <si>
    <t>580472015/16</t>
  </si>
  <si>
    <t>Sheffield Independent Film and Television Limited</t>
  </si>
  <si>
    <t>580542015/16</t>
  </si>
  <si>
    <t>Slough Pit Stop Project Limited</t>
  </si>
  <si>
    <t>581592015/16</t>
  </si>
  <si>
    <t>The Derbyshire Network</t>
  </si>
  <si>
    <t>581612015/16</t>
  </si>
  <si>
    <t>Nottinghamshire Training Network</t>
  </si>
  <si>
    <t>581662015/16</t>
  </si>
  <si>
    <t>Train'd Up Railway Resourcing Limited</t>
  </si>
  <si>
    <t>Clackmannanshire</t>
  </si>
  <si>
    <t>Scotland</t>
  </si>
  <si>
    <t>581782015/16</t>
  </si>
  <si>
    <t>England and Wales Cricket Board Limited</t>
  </si>
  <si>
    <t>581852015/16</t>
  </si>
  <si>
    <t>Citroen U.K. Limited</t>
  </si>
  <si>
    <t>582502015/16</t>
  </si>
  <si>
    <t>Aurelia Training Limited</t>
  </si>
  <si>
    <t>582602015/16</t>
  </si>
  <si>
    <t>Progress to Excellence Ltd</t>
  </si>
  <si>
    <t>582622015/16</t>
  </si>
  <si>
    <t>Performance Through People</t>
  </si>
  <si>
    <t>583672015/16</t>
  </si>
  <si>
    <t>Beckett Corporation Limited</t>
  </si>
  <si>
    <t>583852015/16</t>
  </si>
  <si>
    <t>Asphaleia Limited</t>
  </si>
  <si>
    <t>584642015/16</t>
  </si>
  <si>
    <t>Profound Services Limited</t>
  </si>
  <si>
    <t>584682015/16</t>
  </si>
  <si>
    <t>The VIA Partnership Limited</t>
  </si>
  <si>
    <t>585042015/16</t>
  </si>
  <si>
    <t>Exemplas Holdings Limited</t>
  </si>
  <si>
    <t>585152015/16</t>
  </si>
  <si>
    <t>Team Enterprises Limited</t>
  </si>
  <si>
    <t>585212015/16</t>
  </si>
  <si>
    <t>IXION Holdings (Contracts) Limited</t>
  </si>
  <si>
    <t>585342015/16</t>
  </si>
  <si>
    <t>DH Associates</t>
  </si>
  <si>
    <t>585502015/16</t>
  </si>
  <si>
    <t>Avant Partnership Limited</t>
  </si>
  <si>
    <t>585512015/16</t>
  </si>
  <si>
    <t>GK Training Services Limited</t>
  </si>
  <si>
    <t>585532015/16</t>
  </si>
  <si>
    <t>B2B Engage Limited</t>
  </si>
  <si>
    <t>585732015/16</t>
  </si>
  <si>
    <t>TIR Training Services Ltd</t>
  </si>
  <si>
    <t>585812015/16</t>
  </si>
  <si>
    <t>Achieve Through Learning Limited</t>
  </si>
  <si>
    <t>585882015/16</t>
  </si>
  <si>
    <t>Wincanton Group Limited</t>
  </si>
  <si>
    <t>585902015/16</t>
  </si>
  <si>
    <t>SSE Services PLC</t>
  </si>
  <si>
    <t>Rhondda, Cynon, Taff</t>
  </si>
  <si>
    <t>Wales</t>
  </si>
  <si>
    <t>585912015/16</t>
  </si>
  <si>
    <t>Toni &amp; Guy UK Training Limited</t>
  </si>
  <si>
    <t>586152015/16</t>
  </si>
  <si>
    <t>The InTraining Group Limited</t>
  </si>
  <si>
    <t>587002015/16</t>
  </si>
  <si>
    <t>Humber Learning Consortium</t>
  </si>
  <si>
    <t>587192015/16</t>
  </si>
  <si>
    <t>First City Training Limited</t>
  </si>
  <si>
    <t>587312015/16</t>
  </si>
  <si>
    <t>E.ON UK Plc</t>
  </si>
  <si>
    <t>587362015/16</t>
  </si>
  <si>
    <t>Siemens Public Limited Company</t>
  </si>
  <si>
    <t>587982015/16</t>
  </si>
  <si>
    <t>MITIE Group PLC</t>
  </si>
  <si>
    <t>588002015/16</t>
  </si>
  <si>
    <t>Resources (N E) Limited</t>
  </si>
  <si>
    <t>588102015/16</t>
  </si>
  <si>
    <t>Virgin Media Limited</t>
  </si>
  <si>
    <t>588182015/16</t>
  </si>
  <si>
    <t>Greater Merseyside Learning Providers' Federation Limited</t>
  </si>
  <si>
    <t>588302015/16</t>
  </si>
  <si>
    <t>Redwood Education and Skills Limited</t>
  </si>
  <si>
    <t>589292015/16</t>
  </si>
  <si>
    <t>Nestor Primecare Services Limited</t>
  </si>
  <si>
    <t>589362015/16</t>
  </si>
  <si>
    <t>Raytheon Professional Services</t>
  </si>
  <si>
    <t>589382015/16</t>
  </si>
  <si>
    <t>Options 2 Workplace Learning Ltd</t>
  </si>
  <si>
    <t>589662015/16</t>
  </si>
  <si>
    <t>Travis Perkins PLC</t>
  </si>
  <si>
    <t>590212015/16</t>
  </si>
  <si>
    <t>Bedfordshire Adult Skills &amp; Community Learning</t>
  </si>
  <si>
    <t>Central Bedfordshire</t>
  </si>
  <si>
    <t>590712015/16</t>
  </si>
  <si>
    <t>Shaw Trust Limited(The)</t>
  </si>
  <si>
    <t>590932015/16</t>
  </si>
  <si>
    <t>South West Association of Training Providers Limited</t>
  </si>
  <si>
    <t>591132015/16</t>
  </si>
  <si>
    <t>The Learning Partnership for Cornwall and The Isles of Scilly Limited</t>
  </si>
  <si>
    <t>591262015/16</t>
  </si>
  <si>
    <t>Release Potential Ltd</t>
  </si>
  <si>
    <t>Northumberland</t>
  </si>
  <si>
    <t>591312015/16</t>
  </si>
  <si>
    <t>Academies Enterprise Trust</t>
  </si>
  <si>
    <t>591442015/16</t>
  </si>
  <si>
    <t>Activate Community and Education Services</t>
  </si>
  <si>
    <t>591542015/16</t>
  </si>
  <si>
    <t>Learning Skills Partnership Ltd</t>
  </si>
  <si>
    <t>591592015/16</t>
  </si>
  <si>
    <t>Succead Limited</t>
  </si>
  <si>
    <t>591672015/16</t>
  </si>
  <si>
    <t>DBC Training</t>
  </si>
  <si>
    <t>591902015/16</t>
  </si>
  <si>
    <t>GI Group</t>
  </si>
  <si>
    <t>592002015/16</t>
  </si>
  <si>
    <t>Academy Transformation Trust</t>
  </si>
  <si>
    <t>592012015/16</t>
  </si>
  <si>
    <t>ALM TRAINING SERVICES LIMITED</t>
  </si>
  <si>
    <t>592022015/16</t>
  </si>
  <si>
    <t>BOSCH AUTOMOTIVE SERVICE SOLUTIONS LTD</t>
  </si>
  <si>
    <t>592042015/16</t>
  </si>
  <si>
    <t>Hackney London Borough Council</t>
  </si>
  <si>
    <t>Hackney</t>
  </si>
  <si>
    <t>592182015/16</t>
  </si>
  <si>
    <t>Vision Express</t>
  </si>
  <si>
    <t>592202015/16</t>
  </si>
  <si>
    <t>CXK LIMITED</t>
  </si>
  <si>
    <t>592212015/16</t>
  </si>
  <si>
    <t>LEO Training</t>
  </si>
  <si>
    <t>592222015/16</t>
  </si>
  <si>
    <t>Green Labyrinth</t>
  </si>
  <si>
    <t>592232015/16</t>
  </si>
  <si>
    <t>MiddletonMurray Limited</t>
  </si>
  <si>
    <t>592322015/16</t>
  </si>
  <si>
    <t>Halfords</t>
  </si>
  <si>
    <t>1304052015/16</t>
  </si>
  <si>
    <t>Greenwich Community College at Plumstead Centre</t>
  </si>
  <si>
    <t>1304072015/16</t>
  </si>
  <si>
    <t>Hackney Community College</t>
  </si>
  <si>
    <t>1304082015/16</t>
  </si>
  <si>
    <t>1304092015/16</t>
  </si>
  <si>
    <t>City and Islington College</t>
  </si>
  <si>
    <t>1304122015/16</t>
  </si>
  <si>
    <t>Morley College</t>
  </si>
  <si>
    <t>1304142015/16</t>
  </si>
  <si>
    <t>The Marine Society College of the Sea</t>
  </si>
  <si>
    <t>Community Learning and Skills - Specialist designated institution - Reinspection</t>
  </si>
  <si>
    <t>1304152015/16</t>
  </si>
  <si>
    <t xml:space="preserve">Lewisham Southwark College </t>
  </si>
  <si>
    <t>Lewisham</t>
  </si>
  <si>
    <t>1304202015/16</t>
  </si>
  <si>
    <t>South Thames College</t>
  </si>
  <si>
    <t>1304212015/16</t>
  </si>
  <si>
    <t>Westminster Kingsway College</t>
  </si>
  <si>
    <t>1304222015/16</t>
  </si>
  <si>
    <t>St Francis Xavier Sixth Form College</t>
  </si>
  <si>
    <t>1304252015/16</t>
  </si>
  <si>
    <t>Barnet and Southgate College</t>
  </si>
  <si>
    <t>Barnet</t>
  </si>
  <si>
    <t>1304292015/16</t>
  </si>
  <si>
    <t>The College of North West London</t>
  </si>
  <si>
    <t>1304402015/16</t>
  </si>
  <si>
    <t>1304442015/16</t>
  </si>
  <si>
    <t>Havering College of Further and Higher Education</t>
  </si>
  <si>
    <t>1304482015/16</t>
  </si>
  <si>
    <t>Kingston College</t>
  </si>
  <si>
    <t>Kingston upon Thames</t>
  </si>
  <si>
    <t>1304512015/16</t>
  </si>
  <si>
    <t>Newham College of Further Education</t>
  </si>
  <si>
    <t>1304522015/16</t>
  </si>
  <si>
    <t>Newham Sixth Form College</t>
  </si>
  <si>
    <t>1304532015/16</t>
  </si>
  <si>
    <t>Redbridge College</t>
  </si>
  <si>
    <t>1304542015/16</t>
  </si>
  <si>
    <t>Richmond-upon-Thames College</t>
  </si>
  <si>
    <t>1304572015/16</t>
  </si>
  <si>
    <t>Leyton Sixth Form College</t>
  </si>
  <si>
    <t>1304582015/16</t>
  </si>
  <si>
    <t>Sir George Monoux College</t>
  </si>
  <si>
    <t>1304612015/16</t>
  </si>
  <si>
    <t>South and City College Birmingham</t>
  </si>
  <si>
    <t>1304732015/16</t>
  </si>
  <si>
    <t>1304862015/16</t>
  </si>
  <si>
    <t>Knowsley Community College</t>
  </si>
  <si>
    <t>1304872015/16</t>
  </si>
  <si>
    <t>The City of Liverpool College</t>
  </si>
  <si>
    <t>1304912015/16</t>
  </si>
  <si>
    <t>Southport College</t>
  </si>
  <si>
    <t>1304922015/16</t>
  </si>
  <si>
    <t>King George V College</t>
  </si>
  <si>
    <t>1304932015/16</t>
  </si>
  <si>
    <t>Wirral Metropolitan College</t>
  </si>
  <si>
    <t>1305092015/16</t>
  </si>
  <si>
    <t>Salford City College</t>
  </si>
  <si>
    <t>Salford</t>
  </si>
  <si>
    <t>1305182015/16</t>
  </si>
  <si>
    <t>Ashton Sixth Form College</t>
  </si>
  <si>
    <t>1305262015/16</t>
  </si>
  <si>
    <t>Doncaster College</t>
  </si>
  <si>
    <t>1305312015/16</t>
  </si>
  <si>
    <t>The Sheffield College</t>
  </si>
  <si>
    <t>1305392015/16</t>
  </si>
  <si>
    <t>Huddersfield New College</t>
  </si>
  <si>
    <t>1305472015/16</t>
  </si>
  <si>
    <t>Leeds College of Art</t>
  </si>
  <si>
    <t>1305522015/16</t>
  </si>
  <si>
    <t>NCG</t>
  </si>
  <si>
    <t>1305552015/16</t>
  </si>
  <si>
    <t>South Tyneside College</t>
  </si>
  <si>
    <t>1305682015/16</t>
  </si>
  <si>
    <t>Hartlepool Sixth Form College</t>
  </si>
  <si>
    <t>Hartlepool</t>
  </si>
  <si>
    <t>1305732015/16</t>
  </si>
  <si>
    <t>Redcar &amp; Cleveland College</t>
  </si>
  <si>
    <t>Redcar and Cleveland</t>
  </si>
  <si>
    <t>1305792015/16</t>
  </si>
  <si>
    <t>Hull College</t>
  </si>
  <si>
    <t>1305822015/16</t>
  </si>
  <si>
    <t>East Riding College</t>
  </si>
  <si>
    <t>1305912015/16</t>
  </si>
  <si>
    <t>Craven College</t>
  </si>
  <si>
    <t>1305982015/16</t>
  </si>
  <si>
    <t>Central Bedfordshire College</t>
  </si>
  <si>
    <t>1305992015/16</t>
  </si>
  <si>
    <t xml:space="preserve">Barnfield College </t>
  </si>
  <si>
    <t>1306082015/16</t>
  </si>
  <si>
    <t>1306172015/16</t>
  </si>
  <si>
    <t>Warrington Collegiate</t>
  </si>
  <si>
    <t>Warrington</t>
  </si>
  <si>
    <t>1306182015/16</t>
  </si>
  <si>
    <t>1306192015/16</t>
  </si>
  <si>
    <t>South Cheshire College</t>
  </si>
  <si>
    <t>Cheshire East</t>
  </si>
  <si>
    <t>1306202015/16</t>
  </si>
  <si>
    <t>1306212015/16</t>
  </si>
  <si>
    <t>Macclesfield College</t>
  </si>
  <si>
    <t>1306222015/16</t>
  </si>
  <si>
    <t xml:space="preserve">Riverside College Halton </t>
  </si>
  <si>
    <t>Halton</t>
  </si>
  <si>
    <t>1306232015/16</t>
  </si>
  <si>
    <t>Reaseheath College</t>
  </si>
  <si>
    <t>1306272015/16</t>
  </si>
  <si>
    <t>Cornwall College</t>
  </si>
  <si>
    <t>1306292015/16</t>
  </si>
  <si>
    <t>Truro and Penwith College</t>
  </si>
  <si>
    <t>1306322015/16</t>
  </si>
  <si>
    <t>Lakes College - West Cumbria</t>
  </si>
  <si>
    <t>1306462015/16</t>
  </si>
  <si>
    <t>Petroc</t>
  </si>
  <si>
    <t>1306492015/16</t>
  </si>
  <si>
    <t>City College Plymouth</t>
  </si>
  <si>
    <t>1306522015/16</t>
  </si>
  <si>
    <t>The Bournemouth and Poole College</t>
  </si>
  <si>
    <t>1306532015/16</t>
  </si>
  <si>
    <t>Weymouth College</t>
  </si>
  <si>
    <t>1306562015/16</t>
  </si>
  <si>
    <t>Darlington College</t>
  </si>
  <si>
    <t>1306572015/16</t>
  </si>
  <si>
    <t>Bishop Auckland College</t>
  </si>
  <si>
    <t>1306582015/16</t>
  </si>
  <si>
    <t>Derwentside College</t>
  </si>
  <si>
    <t>1306622015/16</t>
  </si>
  <si>
    <t>Queen Elizabeth Sixth Form College</t>
  </si>
  <si>
    <t>1306672015/16</t>
  </si>
  <si>
    <t>Plumpton College</t>
  </si>
  <si>
    <t>East Sussex</t>
  </si>
  <si>
    <t>1306702015/16</t>
  </si>
  <si>
    <t>Bexhill College</t>
  </si>
  <si>
    <t>1306742015/16</t>
  </si>
  <si>
    <t>1306762015/16</t>
  </si>
  <si>
    <t>Harlow College</t>
  </si>
  <si>
    <t>1306792015/16</t>
  </si>
  <si>
    <t>Chelmsford College</t>
  </si>
  <si>
    <t>1306822015/16</t>
  </si>
  <si>
    <t>Palmer's College</t>
  </si>
  <si>
    <t>1306882015/16</t>
  </si>
  <si>
    <t>Basingstoke College of Technology</t>
  </si>
  <si>
    <t>1307002015/16</t>
  </si>
  <si>
    <t>Queen Mary's College</t>
  </si>
  <si>
    <t>1307012015/16</t>
  </si>
  <si>
    <t>Barton Peveril Sixth Form College</t>
  </si>
  <si>
    <t>1307022015/16</t>
  </si>
  <si>
    <t>Havant College</t>
  </si>
  <si>
    <t>1307052015/16</t>
  </si>
  <si>
    <t>St Vincent College</t>
  </si>
  <si>
    <t>SFC - Requires improvement - second inspection</t>
  </si>
  <si>
    <t>1307102015/16</t>
  </si>
  <si>
    <t>Herefordshire &amp; Ludlow College</t>
  </si>
  <si>
    <t>1307132015/16</t>
  </si>
  <si>
    <t>Heart of Worcestershire College</t>
  </si>
  <si>
    <t>1307192015/16</t>
  </si>
  <si>
    <t>Worcester Sixth Form College</t>
  </si>
  <si>
    <t>1307212015/16</t>
  </si>
  <si>
    <t>North Hertfordshire College</t>
  </si>
  <si>
    <t>1307222015/16</t>
  </si>
  <si>
    <t>Hertford Regional College</t>
  </si>
  <si>
    <t>1307232015/16</t>
  </si>
  <si>
    <t>Oaklands College</t>
  </si>
  <si>
    <t>1307342015/16</t>
  </si>
  <si>
    <t>Accrington and Rossendale College</t>
  </si>
  <si>
    <t>1307372015/16</t>
  </si>
  <si>
    <t>Lancaster and Morecambe College</t>
  </si>
  <si>
    <t>1307562015/16</t>
  </si>
  <si>
    <t>Wyggeston and Queen Elizabeth I College</t>
  </si>
  <si>
    <t>1307572015/16</t>
  </si>
  <si>
    <t>Regent College</t>
  </si>
  <si>
    <t>1307592015/16</t>
  </si>
  <si>
    <t>Grantham College</t>
  </si>
  <si>
    <t>1307622015/16</t>
  </si>
  <si>
    <t>Lincoln College</t>
  </si>
  <si>
    <t>1307682015/16</t>
  </si>
  <si>
    <t>Paston Sixth Form College</t>
  </si>
  <si>
    <t>1307712015/16</t>
  </si>
  <si>
    <t>1307722015/16</t>
  </si>
  <si>
    <t>Moulton College</t>
  </si>
  <si>
    <t>1307762015/16</t>
  </si>
  <si>
    <t>New College Nottingham</t>
  </si>
  <si>
    <t>1307832015/16</t>
  </si>
  <si>
    <t>Central College Nottingham</t>
  </si>
  <si>
    <t>1307892015/16</t>
  </si>
  <si>
    <t>The Henley College</t>
  </si>
  <si>
    <t>1307962015/16</t>
  </si>
  <si>
    <t>Telford College of Arts and Technology</t>
  </si>
  <si>
    <t>1307972015/16</t>
  </si>
  <si>
    <t>1308092015/16</t>
  </si>
  <si>
    <t>Burton and South Derbyshire College</t>
  </si>
  <si>
    <t>1308132015/16</t>
  </si>
  <si>
    <t>Stafford College</t>
  </si>
  <si>
    <t>1308182015/16</t>
  </si>
  <si>
    <t>West Suffolk College</t>
  </si>
  <si>
    <t>1308192015/16</t>
  </si>
  <si>
    <t>Lowestoft College</t>
  </si>
  <si>
    <t>1308202015/16</t>
  </si>
  <si>
    <t>Suffolk New College</t>
  </si>
  <si>
    <t>1308222015/16</t>
  </si>
  <si>
    <t>North East Surrey College of Technology</t>
  </si>
  <si>
    <t>1308312015/16</t>
  </si>
  <si>
    <t>Woking College</t>
  </si>
  <si>
    <t>1308452015/16</t>
  </si>
  <si>
    <t>Worthing College</t>
  </si>
  <si>
    <t>1310942015/16</t>
  </si>
  <si>
    <t>City of Bristol College</t>
  </si>
  <si>
    <t>1313472015/16</t>
  </si>
  <si>
    <t>City of Sunderland College</t>
  </si>
  <si>
    <t>1318402015/16</t>
  </si>
  <si>
    <t>Beaumont College - A Scope College</t>
  </si>
  <si>
    <t>1318632015/16</t>
  </si>
  <si>
    <t>Leicester College co Freemen's Park Campus</t>
  </si>
  <si>
    <t>1318642015/16</t>
  </si>
  <si>
    <t>Harrow College</t>
  </si>
  <si>
    <t>1318752015/16</t>
  </si>
  <si>
    <t>Fairfield Farm College (Fairfield Farm Trust)</t>
  </si>
  <si>
    <t>1318782015/16</t>
  </si>
  <si>
    <t>Farleigh Further Education College - Frome</t>
  </si>
  <si>
    <t>1318912015/16</t>
  </si>
  <si>
    <t>The Fortune Centre of Riding Therapy</t>
  </si>
  <si>
    <t>1319102015/16</t>
  </si>
  <si>
    <t>Langdon College</t>
  </si>
  <si>
    <t>1319212015/16</t>
  </si>
  <si>
    <t>Cambian Lufton College</t>
  </si>
  <si>
    <t>1319242015/16</t>
  </si>
  <si>
    <t>Nash College</t>
  </si>
  <si>
    <t>1319472015/16</t>
  </si>
  <si>
    <t>Oakwood Court College (Phoenix Learning Care Ltd)</t>
  </si>
  <si>
    <t>1319502015/16</t>
  </si>
  <si>
    <t>Orpheus Centre</t>
  </si>
  <si>
    <t>1319632015/16</t>
  </si>
  <si>
    <t>Queen Alexandra College</t>
  </si>
  <si>
    <t>1320022015/16</t>
  </si>
  <si>
    <t>Freeman College</t>
  </si>
  <si>
    <t>1320042015/16</t>
  </si>
  <si>
    <t>Glasshouse College</t>
  </si>
  <si>
    <t>1320152015/16</t>
  </si>
  <si>
    <t>St Elizabeth's College (The Congregation of the Daughters of the Cross of the Liege)</t>
  </si>
  <si>
    <t>1320302015/16</t>
  </si>
  <si>
    <t>Thornbeck College - North East Autism Society</t>
  </si>
  <si>
    <t>1320422015/16</t>
  </si>
  <si>
    <t>Wesc Foundation College</t>
  </si>
  <si>
    <t>1320672015/16</t>
  </si>
  <si>
    <t>William Morris Camphill Community</t>
  </si>
  <si>
    <t>1330012015/16</t>
  </si>
  <si>
    <t>Dorton College</t>
  </si>
  <si>
    <t>1330422015/16</t>
  </si>
  <si>
    <t>Sutton College of Learning for Adults</t>
  </si>
  <si>
    <t>1331732015/16</t>
  </si>
  <si>
    <t>Derwen College</t>
  </si>
  <si>
    <t>1334352015/16</t>
  </si>
  <si>
    <t>Sussex Downs College</t>
  </si>
  <si>
    <t>1335852015/16</t>
  </si>
  <si>
    <t>Derby College</t>
  </si>
  <si>
    <t>1336082015/16</t>
  </si>
  <si>
    <t>The Brooke House Sixth Form College</t>
  </si>
  <si>
    <t>1338122015/16</t>
  </si>
  <si>
    <t>University of Durham</t>
  </si>
  <si>
    <t>1338212015/16</t>
  </si>
  <si>
    <t>University College for the Creative Arts</t>
  </si>
  <si>
    <t>1339912015/16</t>
  </si>
  <si>
    <t>Longley Park Sixth Form College</t>
  </si>
  <si>
    <t>1349162015/16</t>
  </si>
  <si>
    <t>Tyne Metropolitan College</t>
  </si>
  <si>
    <t>1357712015/16</t>
  </si>
  <si>
    <t>Leeds City College</t>
  </si>
  <si>
    <t>1389662015/16</t>
  </si>
  <si>
    <t>Shooters Hill Post-16 Campus</t>
  </si>
  <si>
    <t>1392512015/16</t>
  </si>
  <si>
    <t>Lakeside Early Adult Provision - Leap College (Wargrave House Ltd)</t>
  </si>
  <si>
    <t>1393632015/16</t>
  </si>
  <si>
    <t>Haringey Sixth Form Centre</t>
  </si>
  <si>
    <t>1394332015/16</t>
  </si>
  <si>
    <t>The Maltings College</t>
  </si>
  <si>
    <t>1397932015/16</t>
  </si>
  <si>
    <t>1412402015/16</t>
  </si>
  <si>
    <t>Percy Hedley College</t>
  </si>
  <si>
    <t>1412432015/16</t>
  </si>
  <si>
    <t>Ambitious College (Grahame Park Campus)</t>
  </si>
  <si>
    <t>1417032015/16</t>
  </si>
  <si>
    <t>11840912015/16</t>
  </si>
  <si>
    <t>B C Arch Limited</t>
  </si>
  <si>
    <t>500102015/16</t>
  </si>
  <si>
    <t>Liverpool Theatre School &amp; College Limited</t>
  </si>
  <si>
    <t>500302015/16</t>
  </si>
  <si>
    <t>Italia Conti Academy of Theatre Arts</t>
  </si>
  <si>
    <t>500832014/15</t>
  </si>
  <si>
    <t>A4e Ltd</t>
  </si>
  <si>
    <t>Independent Learning Provider</t>
  </si>
  <si>
    <t>ITS461179</t>
  </si>
  <si>
    <t>2014/15</t>
  </si>
  <si>
    <t>500982014/15</t>
  </si>
  <si>
    <t>Local Authority Provider</t>
  </si>
  <si>
    <t>501002014/15</t>
  </si>
  <si>
    <t>Building Engineering Services Training Limited</t>
  </si>
  <si>
    <t>ITS447338</t>
  </si>
  <si>
    <t>501042014/15</t>
  </si>
  <si>
    <t>The CADCentre (UK) Limited</t>
  </si>
  <si>
    <t>Swansea</t>
  </si>
  <si>
    <t>ITS455574</t>
  </si>
  <si>
    <t>501262014/15</t>
  </si>
  <si>
    <t>Focus Training (SW) Limited</t>
  </si>
  <si>
    <t>ITS452974</t>
  </si>
  <si>
    <t>501322014/15</t>
  </si>
  <si>
    <t>Herbert of Liverpool (Training) Ltd</t>
  </si>
  <si>
    <t>ITS455920</t>
  </si>
  <si>
    <t>501382014/15</t>
  </si>
  <si>
    <t>In Touch Care Limited</t>
  </si>
  <si>
    <t>ITS446599</t>
  </si>
  <si>
    <t>501392014/15</t>
  </si>
  <si>
    <t>In-Comm Training Services Limited</t>
  </si>
  <si>
    <t>ITS455575</t>
  </si>
  <si>
    <t>501922014/15</t>
  </si>
  <si>
    <t>ITS430258</t>
  </si>
  <si>
    <t>502022014/15</t>
  </si>
  <si>
    <t>Steps to Work (Walsall) Ltd</t>
  </si>
  <si>
    <t>Not for Profit Organisation</t>
  </si>
  <si>
    <t>ITS455576</t>
  </si>
  <si>
    <t>502192014/15</t>
  </si>
  <si>
    <t>Durham County Council</t>
  </si>
  <si>
    <t>ITS434393</t>
  </si>
  <si>
    <t>502292014/15</t>
  </si>
  <si>
    <t>North Yorkshire County Council</t>
  </si>
  <si>
    <t>ITS446660</t>
  </si>
  <si>
    <t>502462014/15</t>
  </si>
  <si>
    <t>ITS452599</t>
  </si>
  <si>
    <t>502622014/15</t>
  </si>
  <si>
    <t>Woodspeen Training Limited</t>
  </si>
  <si>
    <t>ITS446598</t>
  </si>
  <si>
    <t>503042014/15</t>
  </si>
  <si>
    <t>ITS430249</t>
  </si>
  <si>
    <t>503142014/15</t>
  </si>
  <si>
    <t>Access Training Limited</t>
  </si>
  <si>
    <t>ITS455577</t>
  </si>
  <si>
    <t>504102014/15</t>
  </si>
  <si>
    <t>504422014/15</t>
  </si>
  <si>
    <t>Archway Academy</t>
  </si>
  <si>
    <t>ITS446034</t>
  </si>
  <si>
    <t>505842014/15</t>
  </si>
  <si>
    <t>B L Training Limited</t>
  </si>
  <si>
    <t>ITS455578</t>
  </si>
  <si>
    <t>505862014/15</t>
  </si>
  <si>
    <t>Babington Business College Limited</t>
  </si>
  <si>
    <t>ITS452977</t>
  </si>
  <si>
    <t>507132014/15</t>
  </si>
  <si>
    <t>Birmingham Electrical Training Ltd</t>
  </si>
  <si>
    <t>ITS446037</t>
  </si>
  <si>
    <t>Employer - Requires improvement - second inspection</t>
  </si>
  <si>
    <t>510722014/15</t>
  </si>
  <si>
    <t>Central Training Academy Limited</t>
  </si>
  <si>
    <t>ITS452978</t>
  </si>
  <si>
    <t>510902014/15</t>
  </si>
  <si>
    <t>ITS430251</t>
  </si>
  <si>
    <t>511042014/15</t>
  </si>
  <si>
    <t>Chamber Training (Humber) Limited</t>
  </si>
  <si>
    <t>ITS429795</t>
  </si>
  <si>
    <t>512592014/15</t>
  </si>
  <si>
    <t>Community Training Services Limited</t>
  </si>
  <si>
    <t>ITS452979</t>
  </si>
  <si>
    <t>513492014/15</t>
  </si>
  <si>
    <t>The Cornwall Council</t>
  </si>
  <si>
    <t>ITS430293</t>
  </si>
  <si>
    <t>515252014/15</t>
  </si>
  <si>
    <t>Derby Skillbuild</t>
  </si>
  <si>
    <t>ITS434401</t>
  </si>
  <si>
    <t>515502014/15</t>
  </si>
  <si>
    <t>Didac Limited</t>
  </si>
  <si>
    <t>ITS452601</t>
  </si>
  <si>
    <t>515732014/15</t>
  </si>
  <si>
    <t>Boots Opticians Professional Services Limited</t>
  </si>
  <si>
    <t>Employer Provider</t>
  </si>
  <si>
    <t>ITS455579</t>
  </si>
  <si>
    <t>515782014/15</t>
  </si>
  <si>
    <t>Doncaster Metropolitan Borough Council</t>
  </si>
  <si>
    <t>ITS463030</t>
  </si>
  <si>
    <t>516192014/15</t>
  </si>
  <si>
    <t>Big Creative Training LTD</t>
  </si>
  <si>
    <t>ITS446600</t>
  </si>
  <si>
    <t>516462014/15</t>
  </si>
  <si>
    <t>East London Advanced Technology Training</t>
  </si>
  <si>
    <t>ITS452602</t>
  </si>
  <si>
    <t>517662014/15</t>
  </si>
  <si>
    <t>518002014/15</t>
  </si>
  <si>
    <t>518932014/15</t>
  </si>
  <si>
    <t>Four Counties Training Limited</t>
  </si>
  <si>
    <t>ITS446601</t>
  </si>
  <si>
    <t>519052014/15</t>
  </si>
  <si>
    <t>519442014/15</t>
  </si>
  <si>
    <t>G B Training (UK) Ltd</t>
  </si>
  <si>
    <t>ITS452603</t>
  </si>
  <si>
    <t>519612014/15</t>
  </si>
  <si>
    <t>GHQ Training Limited</t>
  </si>
  <si>
    <t>ITS445774</t>
  </si>
  <si>
    <t>523962014/15</t>
  </si>
  <si>
    <t>Hudson &amp; Hughes Training Limited</t>
  </si>
  <si>
    <t>ITS452604</t>
  </si>
  <si>
    <t>524182014/15</t>
  </si>
  <si>
    <t>HYA Training Limited</t>
  </si>
  <si>
    <t>ITS444472</t>
  </si>
  <si>
    <t>526382014/15</t>
  </si>
  <si>
    <t>John Laing Training Ltd</t>
  </si>
  <si>
    <t>ITS452605</t>
  </si>
  <si>
    <t>528962014/15</t>
  </si>
  <si>
    <t>Kwik-Fit (GB) Limited</t>
  </si>
  <si>
    <t>ITS434402</t>
  </si>
  <si>
    <t>529112014/15</t>
  </si>
  <si>
    <t>ITS446661</t>
  </si>
  <si>
    <t>529982014/15</t>
  </si>
  <si>
    <t>Leicestershire County Council</t>
  </si>
  <si>
    <t>ITS452656</t>
  </si>
  <si>
    <t>530682014/15</t>
  </si>
  <si>
    <t>Lite (Stockport) Limited</t>
  </si>
  <si>
    <t>ITS463358</t>
  </si>
  <si>
    <t>531082014/15</t>
  </si>
  <si>
    <t>Bromley London Borough Council</t>
  </si>
  <si>
    <t>ITS452606</t>
  </si>
  <si>
    <t>531162014/15</t>
  </si>
  <si>
    <t>Enfield London Borough Council</t>
  </si>
  <si>
    <t>ITS452607</t>
  </si>
  <si>
    <t>531242014/15</t>
  </si>
  <si>
    <t>531272014/15</t>
  </si>
  <si>
    <t>Havering London Borough Council</t>
  </si>
  <si>
    <t>ITS434068</t>
  </si>
  <si>
    <t>531322014/15</t>
  </si>
  <si>
    <t>Hounslow Adult and Community Education</t>
  </si>
  <si>
    <t>ITS446662</t>
  </si>
  <si>
    <t>531412014/15</t>
  </si>
  <si>
    <t>Redbridge Institute of Adult Education</t>
  </si>
  <si>
    <t>ITS452608</t>
  </si>
  <si>
    <t>531522014/15</t>
  </si>
  <si>
    <t>ITS446663</t>
  </si>
  <si>
    <t>532012014/15</t>
  </si>
  <si>
    <t>Luton Borough Council</t>
  </si>
  <si>
    <t>ITS434069</t>
  </si>
  <si>
    <t>532332014/15</t>
  </si>
  <si>
    <t>532392014/15</t>
  </si>
  <si>
    <t>Manor Training and Resource Centre Limited</t>
  </si>
  <si>
    <t>ITS446664</t>
  </si>
  <si>
    <t>532682014/15</t>
  </si>
  <si>
    <t>Matrix Training and Development Limited</t>
  </si>
  <si>
    <t>ITS446602</t>
  </si>
  <si>
    <t>532952014/15</t>
  </si>
  <si>
    <t>Medway Council</t>
  </si>
  <si>
    <t>ITS446029</t>
  </si>
  <si>
    <t>533302014/15</t>
  </si>
  <si>
    <t>534222014/15</t>
  </si>
  <si>
    <t>Morthyng Group Limited</t>
  </si>
  <si>
    <t>ITS452205</t>
  </si>
  <si>
    <t>535452014/15</t>
  </si>
  <si>
    <t>ITS452610</t>
  </si>
  <si>
    <t>535502014/15</t>
  </si>
  <si>
    <t>Norfolk Training Services Limited</t>
  </si>
  <si>
    <t>ITS452611</t>
  </si>
  <si>
    <t>535652014/15</t>
  </si>
  <si>
    <t>Westward Pathfinder</t>
  </si>
  <si>
    <t>ITS452785</t>
  </si>
  <si>
    <t>535752014/15</t>
  </si>
  <si>
    <t>536152014/15</t>
  </si>
  <si>
    <t>North West Training Council</t>
  </si>
  <si>
    <t>ITS440402</t>
  </si>
  <si>
    <t>536642014/15</t>
  </si>
  <si>
    <t>Nottingham City Council</t>
  </si>
  <si>
    <t>ITS423419</t>
  </si>
  <si>
    <t>536712014/15</t>
  </si>
  <si>
    <t>NHTA Limited</t>
  </si>
  <si>
    <t>ITS446030</t>
  </si>
  <si>
    <t>536742014/15</t>
  </si>
  <si>
    <t>Nottinghamshire County Council</t>
  </si>
  <si>
    <t>ITS455583</t>
  </si>
  <si>
    <t>536932014/15</t>
  </si>
  <si>
    <t>Midlands Training and Development</t>
  </si>
  <si>
    <t>ITS452612</t>
  </si>
  <si>
    <t>536972014/15</t>
  </si>
  <si>
    <t>537462014/15</t>
  </si>
  <si>
    <t>Open Door Adult Learning Centre</t>
  </si>
  <si>
    <t>ITS452615</t>
  </si>
  <si>
    <t>539362014/15</t>
  </si>
  <si>
    <t>Skills and Learning: Bournemouth, Dorset and Poole</t>
  </si>
  <si>
    <t>ITS455585</t>
  </si>
  <si>
    <t>539812014/15</t>
  </si>
  <si>
    <t>ProCo NW Limited</t>
  </si>
  <si>
    <t>ITS440404</t>
  </si>
  <si>
    <t>539822014/15</t>
  </si>
  <si>
    <t>Professional Business &amp; Training Solutions Limited</t>
  </si>
  <si>
    <t>ITS429226</t>
  </si>
  <si>
    <t>539922014/15</t>
  </si>
  <si>
    <t>Project Management (Staffordshire) Limited</t>
  </si>
  <si>
    <t>ITS452980</t>
  </si>
  <si>
    <t>540872014/15</t>
  </si>
  <si>
    <t>Redcar &amp; Cleveland Adult Learning Service</t>
  </si>
  <si>
    <t>ITS446665</t>
  </si>
  <si>
    <t>541582014/15</t>
  </si>
  <si>
    <t>ITS446603</t>
  </si>
  <si>
    <t>541752014/15</t>
  </si>
  <si>
    <t>Roots and Shoots</t>
  </si>
  <si>
    <t>ITS434051</t>
  </si>
  <si>
    <t>541912014/15</t>
  </si>
  <si>
    <t>Ministry of Defence (RAF)</t>
  </si>
  <si>
    <t>ITS446605</t>
  </si>
  <si>
    <t>541962014/15</t>
  </si>
  <si>
    <t>Royal Borough of Kingston upon Thames Council</t>
  </si>
  <si>
    <t>ITS434390</t>
  </si>
  <si>
    <t>542292014/15</t>
  </si>
  <si>
    <t>Rutland County Council</t>
  </si>
  <si>
    <t>ITS446028</t>
  </si>
  <si>
    <t>542452014/15</t>
  </si>
  <si>
    <t>Safe in Tees Valley Limited</t>
  </si>
  <si>
    <t>ITS451617</t>
  </si>
  <si>
    <t>542712014/15</t>
  </si>
  <si>
    <t>ITS452616</t>
  </si>
  <si>
    <t>542772014/15</t>
  </si>
  <si>
    <t>ITS446604</t>
  </si>
  <si>
    <t>543732014/15</t>
  </si>
  <si>
    <t>The Shropshire Council</t>
  </si>
  <si>
    <t>ITS440287</t>
  </si>
  <si>
    <t>545042014/15</t>
  </si>
  <si>
    <t>545192014/15</t>
  </si>
  <si>
    <t>Southend-on-Sea Borough Council</t>
  </si>
  <si>
    <t>ITS446666</t>
  </si>
  <si>
    <t>546402014/15</t>
  </si>
  <si>
    <t>546432014/15</t>
  </si>
  <si>
    <t>546662014/15</t>
  </si>
  <si>
    <t>Sunderland City Metropolitan Borough Council</t>
  </si>
  <si>
    <t>ITS446667</t>
  </si>
  <si>
    <t>547262014/15</t>
  </si>
  <si>
    <t>547442014/15</t>
  </si>
  <si>
    <t>Targeted Training Projects Limited</t>
  </si>
  <si>
    <t>ITS446606</t>
  </si>
  <si>
    <t>548032014/15</t>
  </si>
  <si>
    <t>The Academy Hair &amp; Beauty Ltd</t>
  </si>
  <si>
    <t>ITS452617</t>
  </si>
  <si>
    <t>549462014/15</t>
  </si>
  <si>
    <t>549472014/15</t>
  </si>
  <si>
    <t>The Vocational College Limited</t>
  </si>
  <si>
    <t>ITS452204</t>
  </si>
  <si>
    <t>550452014/15</t>
  </si>
  <si>
    <t>Training 2000 Limited</t>
  </si>
  <si>
    <t>ITS452982</t>
  </si>
  <si>
    <t>550532014/15</t>
  </si>
  <si>
    <t>552082014/15</t>
  </si>
  <si>
    <t>Venture Learning Limited</t>
  </si>
  <si>
    <t>ITS429009</t>
  </si>
  <si>
    <t>552682014/15</t>
  </si>
  <si>
    <t>Warrington Borough Council</t>
  </si>
  <si>
    <t>ITS446668</t>
  </si>
  <si>
    <t>552872014/15</t>
  </si>
  <si>
    <t>552942014/15</t>
  </si>
  <si>
    <t>Webs Training Limited</t>
  </si>
  <si>
    <t>ITS452618</t>
  </si>
  <si>
    <t>552952014/15</t>
  </si>
  <si>
    <t>Weir Training Limited</t>
  </si>
  <si>
    <t>ITS452984</t>
  </si>
  <si>
    <t>553632014/15</t>
  </si>
  <si>
    <t>Whitbread PLC</t>
  </si>
  <si>
    <t>ITS446607</t>
  </si>
  <si>
    <t>554132014/15</t>
  </si>
  <si>
    <t>Wolverhampton Adult Education Service</t>
  </si>
  <si>
    <t>Wolverhampton</t>
  </si>
  <si>
    <t>ITS446669</t>
  </si>
  <si>
    <t>554222014/15</t>
  </si>
  <si>
    <t>ITS451949</t>
  </si>
  <si>
    <t>554592014/15</t>
  </si>
  <si>
    <t>Barford Education and Training (North East) Limited</t>
  </si>
  <si>
    <t>ITS430250</t>
  </si>
  <si>
    <t>568172014/15</t>
  </si>
  <si>
    <t>ITS429793</t>
  </si>
  <si>
    <t>575982014/15</t>
  </si>
  <si>
    <t>576802014/15</t>
  </si>
  <si>
    <t>578382014/15</t>
  </si>
  <si>
    <t>ITS452620</t>
  </si>
  <si>
    <t>578602014/15</t>
  </si>
  <si>
    <t>HIT Training Ltd</t>
  </si>
  <si>
    <t>ITS455591</t>
  </si>
  <si>
    <t>578772014/15</t>
  </si>
  <si>
    <t>ID Training</t>
  </si>
  <si>
    <t>ITS452986</t>
  </si>
  <si>
    <t>581322014/15</t>
  </si>
  <si>
    <t>Yorkshire Training Partnership Limited</t>
  </si>
  <si>
    <t>ITS443134</t>
  </si>
  <si>
    <t>581682014/15</t>
  </si>
  <si>
    <t>TQ Workforce Development Limited</t>
  </si>
  <si>
    <t>ITS430261</t>
  </si>
  <si>
    <t>581702014/15</t>
  </si>
  <si>
    <t>Blue Training (U.K.) Limited</t>
  </si>
  <si>
    <t>ITS461265</t>
  </si>
  <si>
    <t>581792014/15</t>
  </si>
  <si>
    <t>Veolia Environment Development Centre Limited</t>
  </si>
  <si>
    <t>ITS440392</t>
  </si>
  <si>
    <t>581822014/15</t>
  </si>
  <si>
    <t>Lawn Tennis Association Limited</t>
  </si>
  <si>
    <t>ITS446609</t>
  </si>
  <si>
    <t>581842014/15</t>
  </si>
  <si>
    <t>Thomas Cook Group UK Limited</t>
  </si>
  <si>
    <t>ITS452987</t>
  </si>
  <si>
    <t>582292014/15</t>
  </si>
  <si>
    <t>Baltic Training Services Limited</t>
  </si>
  <si>
    <t>ITS452988</t>
  </si>
  <si>
    <t>583142014/15</t>
  </si>
  <si>
    <t>St Paul's</t>
  </si>
  <si>
    <t>ITS455596</t>
  </si>
  <si>
    <t>583232014/15</t>
  </si>
  <si>
    <t>KATS Ltd</t>
  </si>
  <si>
    <t>ITS452621</t>
  </si>
  <si>
    <t>583402014/15</t>
  </si>
  <si>
    <t>583622014/15</t>
  </si>
  <si>
    <t>Mainstream Training Limited</t>
  </si>
  <si>
    <t>ITS446612</t>
  </si>
  <si>
    <t>583702014/15</t>
  </si>
  <si>
    <t>MI ComputSolutions Incorporated</t>
  </si>
  <si>
    <t>ITS451598</t>
  </si>
  <si>
    <t>583832014/15</t>
  </si>
  <si>
    <t>583972014/15</t>
  </si>
  <si>
    <t>QDOS Training Limited</t>
  </si>
  <si>
    <t>ITS465164</t>
  </si>
  <si>
    <t>WBL (national) - Reinspection</t>
  </si>
  <si>
    <t>ITS452989</t>
  </si>
  <si>
    <t>584032014/15</t>
  </si>
  <si>
    <t>Ministry of Defence (Navy)</t>
  </si>
  <si>
    <t>ITS452622</t>
  </si>
  <si>
    <t>584372014/15</t>
  </si>
  <si>
    <t>584672014/15</t>
  </si>
  <si>
    <t>The Child Care Company (Old Windsor) Limited</t>
  </si>
  <si>
    <t>ITS446611</t>
  </si>
  <si>
    <t>585072014/15</t>
  </si>
  <si>
    <t>585152014/15</t>
  </si>
  <si>
    <t>ITS445777</t>
  </si>
  <si>
    <t>585702014/15</t>
  </si>
  <si>
    <t>VQ Solutions Ltd</t>
  </si>
  <si>
    <t>ITS455597</t>
  </si>
  <si>
    <t>586112014/15</t>
  </si>
  <si>
    <t>London Learning Consortium Community Interest Company</t>
  </si>
  <si>
    <t>ITS430254</t>
  </si>
  <si>
    <t>586142014/15</t>
  </si>
  <si>
    <t>Retail Motor Industry Training Limited</t>
  </si>
  <si>
    <t>ITS429794</t>
  </si>
  <si>
    <t>587312014/15</t>
  </si>
  <si>
    <t>ITS452990</t>
  </si>
  <si>
    <t>587812014/15</t>
  </si>
  <si>
    <t>N.T.S. Limited</t>
  </si>
  <si>
    <t>ITS440391</t>
  </si>
  <si>
    <t>588052014/15</t>
  </si>
  <si>
    <t>Compass Group UK &amp; Ireland</t>
  </si>
  <si>
    <t>ITS430252</t>
  </si>
  <si>
    <t>588202014/15</t>
  </si>
  <si>
    <t>t2 business solutions</t>
  </si>
  <si>
    <t>Cardiff</t>
  </si>
  <si>
    <t>ITS455599</t>
  </si>
  <si>
    <t>588412014/15</t>
  </si>
  <si>
    <t>City Gateway</t>
  </si>
  <si>
    <t>ITS452623</t>
  </si>
  <si>
    <t>589132014/15</t>
  </si>
  <si>
    <t>589302014/15</t>
  </si>
  <si>
    <t>Cheshire West and Chester Council</t>
  </si>
  <si>
    <t>ITS452624</t>
  </si>
  <si>
    <t>589332014/15</t>
  </si>
  <si>
    <t>589382014/15</t>
  </si>
  <si>
    <t>ITS452625</t>
  </si>
  <si>
    <t>590422014/15</t>
  </si>
  <si>
    <t>Select Service Partner UK Limited</t>
  </si>
  <si>
    <t>ITS451098</t>
  </si>
  <si>
    <t>590722014/15</t>
  </si>
  <si>
    <t>Beacon Employment</t>
  </si>
  <si>
    <t>ITS434036</t>
  </si>
  <si>
    <t>590752014/15</t>
  </si>
  <si>
    <t>Staffline Recruitment Limited</t>
  </si>
  <si>
    <t>ITS433768</t>
  </si>
  <si>
    <t>591082014/15</t>
  </si>
  <si>
    <t>Priory Central Services Limited</t>
  </si>
  <si>
    <t>ITS434394</t>
  </si>
  <si>
    <t>591132014/15</t>
  </si>
  <si>
    <t>ITS434062</t>
  </si>
  <si>
    <t>591222014/15</t>
  </si>
  <si>
    <t>Be Totally You</t>
  </si>
  <si>
    <t>ITS452784</t>
  </si>
  <si>
    <t>591242014/15</t>
  </si>
  <si>
    <t>All Trades Training Limited</t>
  </si>
  <si>
    <t>ITS440400</t>
  </si>
  <si>
    <t>591292014/15</t>
  </si>
  <si>
    <t>Training Strategies Ltd.</t>
  </si>
  <si>
    <t>ITS433767</t>
  </si>
  <si>
    <t>591422014/15</t>
  </si>
  <si>
    <t>591472014/15</t>
  </si>
  <si>
    <t>Apprentice Funding Assistant Limited</t>
  </si>
  <si>
    <t>ITS455602</t>
  </si>
  <si>
    <t>591492014/15</t>
  </si>
  <si>
    <t>PROVIDENT TRAINING LIMITED</t>
  </si>
  <si>
    <t>ITS464717</t>
  </si>
  <si>
    <t>591502014/15</t>
  </si>
  <si>
    <t>Creative Process</t>
  </si>
  <si>
    <t>ITS452627</t>
  </si>
  <si>
    <t>591532014/15</t>
  </si>
  <si>
    <t>JBC Computer Training Limited</t>
  </si>
  <si>
    <t>ITS446618</t>
  </si>
  <si>
    <t>591552014/15</t>
  </si>
  <si>
    <t>591572014/15</t>
  </si>
  <si>
    <t>591592014/15</t>
  </si>
  <si>
    <t>ITS452693</t>
  </si>
  <si>
    <t>591612014/15</t>
  </si>
  <si>
    <t>591622014/15</t>
  </si>
  <si>
    <t>The Real Apprenticeship Company Limited</t>
  </si>
  <si>
    <t>ITS455608</t>
  </si>
  <si>
    <t>591632014/15</t>
  </si>
  <si>
    <t>Training Synergy Limited</t>
  </si>
  <si>
    <t>ITS455609</t>
  </si>
  <si>
    <t>591642014/15</t>
  </si>
  <si>
    <t>Trans-plant Training Limited</t>
  </si>
  <si>
    <t>ITS446619</t>
  </si>
  <si>
    <t>591662014/15</t>
  </si>
  <si>
    <t>Urban Futures London Limited</t>
  </si>
  <si>
    <t>ITS455610</t>
  </si>
  <si>
    <t>591672014/15</t>
  </si>
  <si>
    <t>ITS456390</t>
  </si>
  <si>
    <t>591682014/15</t>
  </si>
  <si>
    <t>Astute Minds Ltd</t>
  </si>
  <si>
    <t>ITS455611</t>
  </si>
  <si>
    <t>591732014/15</t>
  </si>
  <si>
    <t>PeoplePlus Group Limited</t>
  </si>
  <si>
    <t>ITS452630</t>
  </si>
  <si>
    <t>591762014/15</t>
  </si>
  <si>
    <t>591782014/15</t>
  </si>
  <si>
    <t>Alpha Building Services Engineering Ltd</t>
  </si>
  <si>
    <t>ITS446621</t>
  </si>
  <si>
    <t>591792014/15</t>
  </si>
  <si>
    <t>Provq Limited</t>
  </si>
  <si>
    <t>ITS461246</t>
  </si>
  <si>
    <t>591802014/15</t>
  </si>
  <si>
    <t>Next Retail Ltd</t>
  </si>
  <si>
    <t>ITS455614</t>
  </si>
  <si>
    <t>591812014/15</t>
  </si>
  <si>
    <t>Chapman Bennett Associates Limited</t>
  </si>
  <si>
    <t>ITS461247</t>
  </si>
  <si>
    <t>591822014/15</t>
  </si>
  <si>
    <t>Eden Training Solutions Limited</t>
  </si>
  <si>
    <t>ITS455616</t>
  </si>
  <si>
    <t>591842014/15</t>
  </si>
  <si>
    <t>SR Education</t>
  </si>
  <si>
    <t>ITS455617</t>
  </si>
  <si>
    <t>591852014/15</t>
  </si>
  <si>
    <t>Aspire Achieve Advance Limited</t>
  </si>
  <si>
    <t>ITS451933</t>
  </si>
  <si>
    <t>591862014/15</t>
  </si>
  <si>
    <t>Training Futures (UK) Limited</t>
  </si>
  <si>
    <t>ITS461248</t>
  </si>
  <si>
    <t>591872014/15</t>
  </si>
  <si>
    <t>MPower Training Solutions Ltd</t>
  </si>
  <si>
    <t>ITS461249</t>
  </si>
  <si>
    <t>591892014/15</t>
  </si>
  <si>
    <t>The Consultancy Home Counties Limited</t>
  </si>
  <si>
    <t>ITS461250</t>
  </si>
  <si>
    <t>591902014/15</t>
  </si>
  <si>
    <t>ITS452631</t>
  </si>
  <si>
    <t>591912014/15</t>
  </si>
  <si>
    <t>DV8 TRAINING (BRIGHTON) LIMITED</t>
  </si>
  <si>
    <t>ITS455621</t>
  </si>
  <si>
    <t>591932014/15</t>
  </si>
  <si>
    <t>Working Rite</t>
  </si>
  <si>
    <t>City of Edinburgh</t>
  </si>
  <si>
    <t>ITS455622</t>
  </si>
  <si>
    <t>591942014/15</t>
  </si>
  <si>
    <t>PERA Training Limited</t>
  </si>
  <si>
    <t>ITS452632</t>
  </si>
  <si>
    <t>591952014/15</t>
  </si>
  <si>
    <t>Health Education North East</t>
  </si>
  <si>
    <t>ITS452633</t>
  </si>
  <si>
    <t>591962014/15</t>
  </si>
  <si>
    <t>EQL Solutions Limited</t>
  </si>
  <si>
    <t>ITS463394</t>
  </si>
  <si>
    <t>592162014/15</t>
  </si>
  <si>
    <t>Meadowhall Training Limited</t>
  </si>
  <si>
    <t>ITS463248</t>
  </si>
  <si>
    <t>1217772014/15</t>
  </si>
  <si>
    <t>Henshaw's College</t>
  </si>
  <si>
    <t>Independent Specialist College</t>
  </si>
  <si>
    <t>Yorkshire and the Humber</t>
  </si>
  <si>
    <t>ITS455466</t>
  </si>
  <si>
    <t>1293832014/15</t>
  </si>
  <si>
    <t>1304042014/15</t>
  </si>
  <si>
    <t>The Mary Ward Centre (AE Centre)</t>
  </si>
  <si>
    <t>Specialist Designated Institution</t>
  </si>
  <si>
    <t>ITS452634</t>
  </si>
  <si>
    <t>1304052014/15</t>
  </si>
  <si>
    <t>ITS430272</t>
  </si>
  <si>
    <t>1304102014/15</t>
  </si>
  <si>
    <t>1304132014/15</t>
  </si>
  <si>
    <t>1304142014/15</t>
  </si>
  <si>
    <t>ITS446670</t>
  </si>
  <si>
    <t>1304152014/15</t>
  </si>
  <si>
    <t>LeSoCo</t>
  </si>
  <si>
    <t>ITS440233</t>
  </si>
  <si>
    <t>1304522014/15</t>
  </si>
  <si>
    <t>ITS452156</t>
  </si>
  <si>
    <t>1304562014/15</t>
  </si>
  <si>
    <t>1304662014/15</t>
  </si>
  <si>
    <t>1304682014/15</t>
  </si>
  <si>
    <t>Joseph Chamberlain Sixth Form College</t>
  </si>
  <si>
    <t>ITS430285</t>
  </si>
  <si>
    <t>1304742014/15</t>
  </si>
  <si>
    <t>1304812014/15</t>
  </si>
  <si>
    <t>1304842014/15</t>
  </si>
  <si>
    <t>City of Wolverhampton College</t>
  </si>
  <si>
    <t>ITS430270</t>
  </si>
  <si>
    <t>1304902014/15</t>
  </si>
  <si>
    <t>Hugh Baird College</t>
  </si>
  <si>
    <t>ITS452484</t>
  </si>
  <si>
    <t>1304922014/15</t>
  </si>
  <si>
    <t>ITS446535</t>
  </si>
  <si>
    <t>1304952014/15</t>
  </si>
  <si>
    <t>1305052014/15</t>
  </si>
  <si>
    <t>1305122014/15</t>
  </si>
  <si>
    <t>1305162014/15</t>
  </si>
  <si>
    <t>1305192014/15</t>
  </si>
  <si>
    <t>Trafford College</t>
  </si>
  <si>
    <t>ITS452485</t>
  </si>
  <si>
    <t>1305212014/15</t>
  </si>
  <si>
    <t>1305322014/15</t>
  </si>
  <si>
    <t>Bradford College</t>
  </si>
  <si>
    <t>ITS446537</t>
  </si>
  <si>
    <t>1305512014/15</t>
  </si>
  <si>
    <t>Gateshead College</t>
  </si>
  <si>
    <t>ITS446027</t>
  </si>
  <si>
    <t>1305682014/15</t>
  </si>
  <si>
    <t>ITS446538</t>
  </si>
  <si>
    <t>1305752014/15</t>
  </si>
  <si>
    <t>Prior Pursglove College</t>
  </si>
  <si>
    <t>ITS446543</t>
  </si>
  <si>
    <t>1305802014/15</t>
  </si>
  <si>
    <t>Wilberforce College</t>
  </si>
  <si>
    <t>ITS434399</t>
  </si>
  <si>
    <t>1305992014/15</t>
  </si>
  <si>
    <t>ITS447145</t>
  </si>
  <si>
    <t>1306022014/15</t>
  </si>
  <si>
    <t>Newbury College</t>
  </si>
  <si>
    <t>ITS452486</t>
  </si>
  <si>
    <t>1306062014/15</t>
  </si>
  <si>
    <t>Berkshire College of Agriculture</t>
  </si>
  <si>
    <t>Windsor and Maidenhead</t>
  </si>
  <si>
    <t>ITS447345</t>
  </si>
  <si>
    <t>1306082014/15</t>
  </si>
  <si>
    <t>ITS430268</t>
  </si>
  <si>
    <t>1306092014/15</t>
  </si>
  <si>
    <t>Milton Keynes College</t>
  </si>
  <si>
    <t>ITS447346</t>
  </si>
  <si>
    <t>1306122014/15</t>
  </si>
  <si>
    <t>1306172014/15</t>
  </si>
  <si>
    <t>ITS447146</t>
  </si>
  <si>
    <t>1306332014/15</t>
  </si>
  <si>
    <t>Furness College</t>
  </si>
  <si>
    <t>ITS452487</t>
  </si>
  <si>
    <t>1306372014/15</t>
  </si>
  <si>
    <t>Barrow-in-Furness Sixth Form College</t>
  </si>
  <si>
    <t>ITS440399</t>
  </si>
  <si>
    <t>1306532014/15</t>
  </si>
  <si>
    <t>ITS430282</t>
  </si>
  <si>
    <t>1306552014/15</t>
  </si>
  <si>
    <t>Kingston Maurward College</t>
  </si>
  <si>
    <t>ITS430267</t>
  </si>
  <si>
    <t>1306562014/15</t>
  </si>
  <si>
    <t>ITS452549</t>
  </si>
  <si>
    <t>1306722014/15</t>
  </si>
  <si>
    <t>South Essex College of Further and Higher Education</t>
  </si>
  <si>
    <t>ITS440398</t>
  </si>
  <si>
    <t>1306772014/15</t>
  </si>
  <si>
    <t>1306812014/15</t>
  </si>
  <si>
    <t>1306872014/15</t>
  </si>
  <si>
    <t>Hartpury College</t>
  </si>
  <si>
    <t>ITS452550</t>
  </si>
  <si>
    <t>1306992014/15</t>
  </si>
  <si>
    <t>Totton College</t>
  </si>
  <si>
    <t>ITS446036</t>
  </si>
  <si>
    <t>1307262014/15</t>
  </si>
  <si>
    <t>1307302014/15</t>
  </si>
  <si>
    <t>Canterbury College</t>
  </si>
  <si>
    <t>ITS440396</t>
  </si>
  <si>
    <t>1307502014/15</t>
  </si>
  <si>
    <t>South Leicestershire College</t>
  </si>
  <si>
    <t>ITS430277</t>
  </si>
  <si>
    <t>1307602014/15</t>
  </si>
  <si>
    <t>New College Stamford</t>
  </si>
  <si>
    <t>ITS452490</t>
  </si>
  <si>
    <t>1307832014/15</t>
  </si>
  <si>
    <t>ITS430278</t>
  </si>
  <si>
    <t>1307872014/15</t>
  </si>
  <si>
    <t>1307972014/15</t>
  </si>
  <si>
    <t>ITS430280</t>
  </si>
  <si>
    <t>1308012014/15</t>
  </si>
  <si>
    <t>1308062014/15</t>
  </si>
  <si>
    <t>Strode College</t>
  </si>
  <si>
    <t>ITS446539</t>
  </si>
  <si>
    <t>1308132014/15</t>
  </si>
  <si>
    <t>ITS430279</t>
  </si>
  <si>
    <t>1308172014/15</t>
  </si>
  <si>
    <t>City of Stoke-on-Trent Sixth Form College</t>
  </si>
  <si>
    <t>ITS446035</t>
  </si>
  <si>
    <t>1308192014/15</t>
  </si>
  <si>
    <t>ITS430274</t>
  </si>
  <si>
    <t>1308232014/15</t>
  </si>
  <si>
    <t>Guildford College of Further and Higher Education</t>
  </si>
  <si>
    <t>ITS455460</t>
  </si>
  <si>
    <t>1308242014/15</t>
  </si>
  <si>
    <t>East Surrey College</t>
  </si>
  <si>
    <t>ITS446540</t>
  </si>
  <si>
    <t>1308332014/15</t>
  </si>
  <si>
    <t>1308352014/15</t>
  </si>
  <si>
    <t>Warwickshire College Group</t>
  </si>
  <si>
    <t>ITS461394</t>
  </si>
  <si>
    <t>1308372014/15</t>
  </si>
  <si>
    <t>Stratford-upon-Avon College</t>
  </si>
  <si>
    <t>ITS433769</t>
  </si>
  <si>
    <t>1308402014/15</t>
  </si>
  <si>
    <t>King Edward VI College Nuneaton</t>
  </si>
  <si>
    <t>ITS443135</t>
  </si>
  <si>
    <t>1308452014/15</t>
  </si>
  <si>
    <t>ITS430283</t>
  </si>
  <si>
    <t>1308512014/15</t>
  </si>
  <si>
    <t>New College Swindon</t>
  </si>
  <si>
    <t>ITS446541</t>
  </si>
  <si>
    <t>1310952014/15</t>
  </si>
  <si>
    <t>Richmond Adult Community College</t>
  </si>
  <si>
    <t>ITS447348</t>
  </si>
  <si>
    <t>1318692014/15</t>
  </si>
  <si>
    <t>Communication Specialist College - Doncaster</t>
  </si>
  <si>
    <t>ITS429190</t>
  </si>
  <si>
    <t>1319502014/15</t>
  </si>
  <si>
    <t>ITS446687</t>
  </si>
  <si>
    <t>1320212014/15</t>
  </si>
  <si>
    <t>Strathmore College</t>
  </si>
  <si>
    <t>ITS446033</t>
  </si>
  <si>
    <t>1327792014/15</t>
  </si>
  <si>
    <t>Wiltshire College</t>
  </si>
  <si>
    <t>ITS447349</t>
  </si>
  <si>
    <t>1330362014/15</t>
  </si>
  <si>
    <t>Ruskin Mill College</t>
  </si>
  <si>
    <t>ITS447351</t>
  </si>
  <si>
    <t>1338252014/15</t>
  </si>
  <si>
    <t>Kingston University</t>
  </si>
  <si>
    <t>Higher Education Institution</t>
  </si>
  <si>
    <t>ITS446542</t>
  </si>
  <si>
    <t>1338402014/15</t>
  </si>
  <si>
    <t>Northern School of Contemporary Dance</t>
  </si>
  <si>
    <t>ITS444690</t>
  </si>
  <si>
    <t>1362552014/15</t>
  </si>
  <si>
    <t>Lowestoft Sixth Form College</t>
  </si>
  <si>
    <t>ITS444483</t>
  </si>
  <si>
    <t>1392382014/15</t>
  </si>
  <si>
    <t>South Gloucestershire and Stroud College</t>
  </si>
  <si>
    <t>ITS452493</t>
  </si>
  <si>
    <t>1392432014/15</t>
  </si>
  <si>
    <t>1392452014/15</t>
  </si>
  <si>
    <t>Midstream (West Lancs) Ltd</t>
  </si>
  <si>
    <t>ITS446689</t>
  </si>
  <si>
    <t>1392492014/15</t>
  </si>
  <si>
    <t>Sheiling College</t>
  </si>
  <si>
    <t>ITS451325</t>
  </si>
  <si>
    <t>1394332014/15</t>
  </si>
  <si>
    <t>16-19 Free School</t>
  </si>
  <si>
    <t>ITS452498</t>
  </si>
  <si>
    <t>1397302014/15</t>
  </si>
  <si>
    <t>1397932014/15</t>
  </si>
  <si>
    <t>ITS452500</t>
  </si>
  <si>
    <t>1397982014/15</t>
  </si>
  <si>
    <t>1398962014/15</t>
  </si>
  <si>
    <t>Sir Isaac Newton Sixth Form Free School</t>
  </si>
  <si>
    <t>ITS452502</t>
  </si>
  <si>
    <t>1414352014/15</t>
  </si>
  <si>
    <t>Calthorpe Vocational Trust</t>
  </si>
  <si>
    <t>ITS455855</t>
  </si>
  <si>
    <t>1414912014/15</t>
  </si>
  <si>
    <t>16-19 Academy Sponsor Led</t>
  </si>
  <si>
    <t>1414922014/15</t>
  </si>
  <si>
    <t>Inroads (Essex) Ltd</t>
  </si>
  <si>
    <t>ITS455854</t>
  </si>
  <si>
    <t>1415032014/15</t>
  </si>
  <si>
    <t>Groundwork South Tyneside and Newcastle</t>
  </si>
  <si>
    <t>ITS455856</t>
  </si>
  <si>
    <t>500832013/14</t>
  </si>
  <si>
    <t>ITS422197</t>
  </si>
  <si>
    <t>2013/14</t>
  </si>
  <si>
    <t>501002013/14</t>
  </si>
  <si>
    <t>ITS429125</t>
  </si>
  <si>
    <t>501122013/14</t>
  </si>
  <si>
    <t>Claverham Community College</t>
  </si>
  <si>
    <t>ITS429296</t>
  </si>
  <si>
    <t>501162013/14</t>
  </si>
  <si>
    <t>Derbyshire and Nottinghamshire Chamber of Commerce and Industry</t>
  </si>
  <si>
    <t>ITS434044</t>
  </si>
  <si>
    <t>501242013/14</t>
  </si>
  <si>
    <t>Enham Trust</t>
  </si>
  <si>
    <t>ITS429294</t>
  </si>
  <si>
    <t>501282013/14</t>
  </si>
  <si>
    <t>Adult Education In Gloucestershire</t>
  </si>
  <si>
    <t>ITS429144</t>
  </si>
  <si>
    <t>501322013/14</t>
  </si>
  <si>
    <t>ITS424335</t>
  </si>
  <si>
    <t>501502013/14</t>
  </si>
  <si>
    <t>CTC Kingshurst Academy</t>
  </si>
  <si>
    <t>ITS429105</t>
  </si>
  <si>
    <t>501702013/14</t>
  </si>
  <si>
    <t>NACRO</t>
  </si>
  <si>
    <t>ITS422202</t>
  </si>
  <si>
    <t>501932013/14</t>
  </si>
  <si>
    <t>Seetec Business Technology Centre Limited</t>
  </si>
  <si>
    <t>ITS429135</t>
  </si>
  <si>
    <t>502132013/14</t>
  </si>
  <si>
    <t>Birmingham City Council</t>
  </si>
  <si>
    <t>ITS430076</t>
  </si>
  <si>
    <t>502152013/14</t>
  </si>
  <si>
    <t>Forster Community College Limited</t>
  </si>
  <si>
    <t>ITS429141</t>
  </si>
  <si>
    <t>502192013/14</t>
  </si>
  <si>
    <t>ITS423431</t>
  </si>
  <si>
    <t>502272013/14</t>
  </si>
  <si>
    <t>Harrow London Borough Council</t>
  </si>
  <si>
    <t>ITS423412</t>
  </si>
  <si>
    <t>502342013/14</t>
  </si>
  <si>
    <t>Rotherham Borough Council</t>
  </si>
  <si>
    <t>ITS429299</t>
  </si>
  <si>
    <t>502412013/14</t>
  </si>
  <si>
    <t>TBG Learning Ltd</t>
  </si>
  <si>
    <t>ITS424452</t>
  </si>
  <si>
    <t>502432013/14</t>
  </si>
  <si>
    <t>ITS429218</t>
  </si>
  <si>
    <t>502572013/14</t>
  </si>
  <si>
    <t>5 E Ltd.</t>
  </si>
  <si>
    <t>ITS424453</t>
  </si>
  <si>
    <t>503032013/14</t>
  </si>
  <si>
    <t>Acacia Training and Development Ltd</t>
  </si>
  <si>
    <t>ITS434034</t>
  </si>
  <si>
    <t>503052013/14</t>
  </si>
  <si>
    <t>Academy Education Limited</t>
  </si>
  <si>
    <t>ITS429259</t>
  </si>
  <si>
    <t>503492013/14</t>
  </si>
  <si>
    <t>Adult College for Rural East Sussex (ACRES)</t>
  </si>
  <si>
    <t>ITS429297</t>
  </si>
  <si>
    <t>504422013/14</t>
  </si>
  <si>
    <t>ITS429100</t>
  </si>
  <si>
    <t>505822013/14</t>
  </si>
  <si>
    <t>Azure Charitable Enterprises</t>
  </si>
  <si>
    <t>ITS429276</t>
  </si>
  <si>
    <t>505852013/14</t>
  </si>
  <si>
    <t>ITS429260</t>
  </si>
  <si>
    <t>506042013/14</t>
  </si>
  <si>
    <t xml:space="preserve">Barnardo's Employment, Training and Skills </t>
  </si>
  <si>
    <t>ITS434035</t>
  </si>
  <si>
    <t>507132013/14</t>
  </si>
  <si>
    <t>ITS429219</t>
  </si>
  <si>
    <t>507822013/14</t>
  </si>
  <si>
    <t>ITS423756</t>
  </si>
  <si>
    <t>508062013/14</t>
  </si>
  <si>
    <t>City Of Bradford Metropolitan District Council</t>
  </si>
  <si>
    <t>ITS429146</t>
  </si>
  <si>
    <t>508272013/14</t>
  </si>
  <si>
    <t>ITS429103</t>
  </si>
  <si>
    <t>508882013/14</t>
  </si>
  <si>
    <t>Building Crafts College</t>
  </si>
  <si>
    <t>ITS429140</t>
  </si>
  <si>
    <t>509922013/14</t>
  </si>
  <si>
    <t>510052013/14</t>
  </si>
  <si>
    <t>ITS429126</t>
  </si>
  <si>
    <t>510132013/14</t>
  </si>
  <si>
    <t>Career Development Center Limited</t>
  </si>
  <si>
    <t>ITS434040</t>
  </si>
  <si>
    <t>510252013/14</t>
  </si>
  <si>
    <t>ITS429271</t>
  </si>
  <si>
    <t>510972013/14</t>
  </si>
  <si>
    <t>Community Learning in Partnership (CLIP) CIC</t>
  </si>
  <si>
    <t>ITS429087</t>
  </si>
  <si>
    <t>511212013/14</t>
  </si>
  <si>
    <t>Chelmer Training Limited</t>
  </si>
  <si>
    <t>ITS429104</t>
  </si>
  <si>
    <t>511422013/14</t>
  </si>
  <si>
    <t>Cheynes Training</t>
  </si>
  <si>
    <t>ITS429261</t>
  </si>
  <si>
    <t>511522013/14</t>
  </si>
  <si>
    <t>ITS434042</t>
  </si>
  <si>
    <t>513852013/14</t>
  </si>
  <si>
    <t>Coventry City Council</t>
  </si>
  <si>
    <t>ITS423414</t>
  </si>
  <si>
    <t>514332013/14</t>
  </si>
  <si>
    <t>514362013/14</t>
  </si>
  <si>
    <t>Rightstep Careers Limited</t>
  </si>
  <si>
    <t>National Careers Service Contractor</t>
  </si>
  <si>
    <t>ITS422626</t>
  </si>
  <si>
    <t>Nextstep - inspection Historic</t>
  </si>
  <si>
    <t>515252013/14</t>
  </si>
  <si>
    <t>ITS423742</t>
  </si>
  <si>
    <t>515352013/14</t>
  </si>
  <si>
    <t>Developing Initiatives for Support in the Community</t>
  </si>
  <si>
    <t>ITS429106</t>
  </si>
  <si>
    <t>515512013/14</t>
  </si>
  <si>
    <t>ITS429107</t>
  </si>
  <si>
    <t>516532013/14</t>
  </si>
  <si>
    <t>ITS429243</t>
  </si>
  <si>
    <t>516862013/14</t>
  </si>
  <si>
    <t>Bedfordshire &amp; Luton Education Business Partnership</t>
  </si>
  <si>
    <t>ITS429088</t>
  </si>
  <si>
    <t>516872013/14</t>
  </si>
  <si>
    <t>ITS429269</t>
  </si>
  <si>
    <t>517792013/14</t>
  </si>
  <si>
    <t>E Training</t>
  </si>
  <si>
    <t>ITS433754</t>
  </si>
  <si>
    <t>518502013/14</t>
  </si>
  <si>
    <t>519052013/14</t>
  </si>
  <si>
    <t>ITS429142</t>
  </si>
  <si>
    <t>519092013/14</t>
  </si>
  <si>
    <t>Furniture Recycling Project</t>
  </si>
  <si>
    <t>ITS429220</t>
  </si>
  <si>
    <t>519272013/14</t>
  </si>
  <si>
    <t>G4S Care &amp; Justice Services (UK) Ltd</t>
  </si>
  <si>
    <t>ITS428105</t>
  </si>
  <si>
    <t>520942013/14</t>
  </si>
  <si>
    <t>Hair and Beauty Industry Training Limited</t>
  </si>
  <si>
    <t>ITS424454</t>
  </si>
  <si>
    <t>521352013/14</t>
  </si>
  <si>
    <t>Harrogate Training Services</t>
  </si>
  <si>
    <t>ITS423743</t>
  </si>
  <si>
    <t>521372013/14</t>
  </si>
  <si>
    <t>Hartlepool Borough Council</t>
  </si>
  <si>
    <t>ITS423416</t>
  </si>
  <si>
    <t>521472013/14</t>
  </si>
  <si>
    <t>Hawk Management (UK) Limited</t>
  </si>
  <si>
    <t>ITS424455</t>
  </si>
  <si>
    <t>521542013/14</t>
  </si>
  <si>
    <t>Head to Head Training</t>
  </si>
  <si>
    <t>ITS429109</t>
  </si>
  <si>
    <t>521572013/14</t>
  </si>
  <si>
    <t>The Headmasters Partnership Limited</t>
  </si>
  <si>
    <t>ITS429221</t>
  </si>
  <si>
    <t>522102013/14</t>
  </si>
  <si>
    <t>524102013/14</t>
  </si>
  <si>
    <t>Humberside Engineering Training Association Limited</t>
  </si>
  <si>
    <t>ITS423753</t>
  </si>
  <si>
    <t>524182013/14</t>
  </si>
  <si>
    <t>ITS407133</t>
  </si>
  <si>
    <t>524352013/14</t>
  </si>
  <si>
    <t>Aspire-Igen LTD</t>
  </si>
  <si>
    <t>ITS429110</t>
  </si>
  <si>
    <t>524592013/14</t>
  </si>
  <si>
    <t>Independent Training Services Limited</t>
  </si>
  <si>
    <t>ITS429272</t>
  </si>
  <si>
    <t>524892013/14</t>
  </si>
  <si>
    <t>Inter Training Services Limited</t>
  </si>
  <si>
    <t>ITS445775</t>
  </si>
  <si>
    <t>525442013/14</t>
  </si>
  <si>
    <t>Adult and Community Learning Service, Isle of Wight Council</t>
  </si>
  <si>
    <t>ITS429244</t>
  </si>
  <si>
    <t>525982013/14</t>
  </si>
  <si>
    <t>ITS429089</t>
  </si>
  <si>
    <t>527942013/14</t>
  </si>
  <si>
    <t>528432013/14</t>
  </si>
  <si>
    <t>ITS429223</t>
  </si>
  <si>
    <t>528592013/14</t>
  </si>
  <si>
    <t>ITS429224</t>
  </si>
  <si>
    <t>528672013/14</t>
  </si>
  <si>
    <t>Kirkdale Industrial Training Services Limited</t>
  </si>
  <si>
    <t>ITS429111</t>
  </si>
  <si>
    <t>528702013/14</t>
  </si>
  <si>
    <t>Kirklees Council Adult and Community Learning</t>
  </si>
  <si>
    <t>ITS423417</t>
  </si>
  <si>
    <t>528962013/14</t>
  </si>
  <si>
    <t>ITS423719</t>
  </si>
  <si>
    <t>529282013/14</t>
  </si>
  <si>
    <t>Languages Training and Development</t>
  </si>
  <si>
    <t>ITS434063</t>
  </si>
  <si>
    <t>529942013/14</t>
  </si>
  <si>
    <t>Leicester Adult Skills &amp; Learning</t>
  </si>
  <si>
    <t>ITS427779</t>
  </si>
  <si>
    <t>530102013/14</t>
  </si>
  <si>
    <t>Leslie Frances (Hair Fashions) Limited</t>
  </si>
  <si>
    <t>ITS423776</t>
  </si>
  <si>
    <t>530252013/14</t>
  </si>
  <si>
    <t>ITS429231</t>
  </si>
  <si>
    <t>530322013/14</t>
  </si>
  <si>
    <t>ITS434059</t>
  </si>
  <si>
    <t>530692013/14</t>
  </si>
  <si>
    <t>ITS434045</t>
  </si>
  <si>
    <t>531372013/14</t>
  </si>
  <si>
    <t>Lewisham London Borough Council</t>
  </si>
  <si>
    <t>ITS429148</t>
  </si>
  <si>
    <t>531462013/14</t>
  </si>
  <si>
    <t>Sutton London Borough Council</t>
  </si>
  <si>
    <t>ITS441287</t>
  </si>
  <si>
    <t>531682013/14</t>
  </si>
  <si>
    <t>London Electronics College Limited</t>
  </si>
  <si>
    <t>ITS434065</t>
  </si>
  <si>
    <t>532252013/14</t>
  </si>
  <si>
    <t>Management and Personnel Services Limited</t>
  </si>
  <si>
    <t>ITS424458</t>
  </si>
  <si>
    <t>532302013/14</t>
  </si>
  <si>
    <t>Manchester City Council</t>
  </si>
  <si>
    <t>ITS423418</t>
  </si>
  <si>
    <t>532322013/14</t>
  </si>
  <si>
    <t>Economic Solutions</t>
  </si>
  <si>
    <t>ITS422625</t>
  </si>
  <si>
    <t>532372013/14</t>
  </si>
  <si>
    <t>Mantra Learning Limited</t>
  </si>
  <si>
    <t>ITS433721</t>
  </si>
  <si>
    <t>532592013/14</t>
  </si>
  <si>
    <t>Marson Garages (Wolstanton) Limited</t>
  </si>
  <si>
    <t>ITS424459</t>
  </si>
  <si>
    <t>532952013/14</t>
  </si>
  <si>
    <t>ITS422200</t>
  </si>
  <si>
    <t>Adult and Community - reinspection Historic</t>
  </si>
  <si>
    <t>533052013/14</t>
  </si>
  <si>
    <t>ITS429114</t>
  </si>
  <si>
    <t>533732013/14</t>
  </si>
  <si>
    <t>Midland Group Training Services Limited</t>
  </si>
  <si>
    <t>ITS429002</t>
  </si>
  <si>
    <t>533922013/14</t>
  </si>
  <si>
    <t>Milton Keynes Christian Foundation Limited</t>
  </si>
  <si>
    <t>ITS429273</t>
  </si>
  <si>
    <t>534292013/14</t>
  </si>
  <si>
    <t>M I T Skills Limited</t>
  </si>
  <si>
    <t>ITS429232</t>
  </si>
  <si>
    <t>535042013/14</t>
  </si>
  <si>
    <t>Newcastle upon Tyne City Council</t>
  </si>
  <si>
    <t>ITS434070</t>
  </si>
  <si>
    <t>535352013/14</t>
  </si>
  <si>
    <t>NLT Training Services Ltd</t>
  </si>
  <si>
    <t>ITS429263</t>
  </si>
  <si>
    <t>535652013/14</t>
  </si>
  <si>
    <t>ITS429122</t>
  </si>
  <si>
    <t>535742013/14</t>
  </si>
  <si>
    <t>North East Employment &amp; Training Agency Ltd</t>
  </si>
  <si>
    <t>ITS429225</t>
  </si>
  <si>
    <t>535752013/14</t>
  </si>
  <si>
    <t>ITS429149</t>
  </si>
  <si>
    <t>536152013/14</t>
  </si>
  <si>
    <t>ITS410920</t>
  </si>
  <si>
    <t>536442013/14</t>
  </si>
  <si>
    <t>The Northumberland Council</t>
  </si>
  <si>
    <t>ITS429150</t>
  </si>
  <si>
    <t>536712013/14</t>
  </si>
  <si>
    <t>ITS429116</t>
  </si>
  <si>
    <t>536822013/14</t>
  </si>
  <si>
    <t>ITS423811</t>
  </si>
  <si>
    <t>537292013/14</t>
  </si>
  <si>
    <t>Omega Training Services Limited</t>
  </si>
  <si>
    <t>ITS429133</t>
  </si>
  <si>
    <t>537492013/14</t>
  </si>
  <si>
    <t>Oracle Training Consultants Limited</t>
  </si>
  <si>
    <t>ITS429264</t>
  </si>
  <si>
    <t>537742013/14</t>
  </si>
  <si>
    <t>EMBS Community College Limited</t>
  </si>
  <si>
    <t>ITS429108</t>
  </si>
  <si>
    <t>537922013/14</t>
  </si>
  <si>
    <t>ITS434047</t>
  </si>
  <si>
    <t>538192013/14</t>
  </si>
  <si>
    <t>ITS434048</t>
  </si>
  <si>
    <t>538612013/14</t>
  </si>
  <si>
    <t>PETA Limited</t>
  </si>
  <si>
    <t>ITS429859</t>
  </si>
  <si>
    <t>538952013/14</t>
  </si>
  <si>
    <t>ITS434049</t>
  </si>
  <si>
    <t>539272013/14</t>
  </si>
  <si>
    <t>ITS423420</t>
  </si>
  <si>
    <t>539412013/14</t>
  </si>
  <si>
    <t>ITS423421</t>
  </si>
  <si>
    <t>539812013/14</t>
  </si>
  <si>
    <t>ITS410129</t>
  </si>
  <si>
    <t>539972013/14</t>
  </si>
  <si>
    <t>Prospect Training Organisations Limited</t>
  </si>
  <si>
    <t>ITS410688</t>
  </si>
  <si>
    <t>539982013/14</t>
  </si>
  <si>
    <t>540042013/14</t>
  </si>
  <si>
    <t>Prospects Learning Foundation Limited</t>
  </si>
  <si>
    <t>ITS423773</t>
  </si>
  <si>
    <t>540222013/14</t>
  </si>
  <si>
    <t>QA Limited</t>
  </si>
  <si>
    <t>ITS423793</t>
  </si>
  <si>
    <t>540712013/14</t>
  </si>
  <si>
    <t>Rathbone Training</t>
  </si>
  <si>
    <t>ITS441445</t>
  </si>
  <si>
    <t>540952013/14</t>
  </si>
  <si>
    <t>Reed in Partnership Limited</t>
  </si>
  <si>
    <t>ITS424461</t>
  </si>
  <si>
    <t>541132013/14</t>
  </si>
  <si>
    <t>Rewards Training Recruitment Consultancy Limited</t>
  </si>
  <si>
    <t>ITS434050</t>
  </si>
  <si>
    <t>541312013/14</t>
  </si>
  <si>
    <t>Ridgemond Training Ltd.</t>
  </si>
  <si>
    <t>ITS429118</t>
  </si>
  <si>
    <t>541942013/14</t>
  </si>
  <si>
    <t>Royal Borough of Kensington and Chelsea Council</t>
  </si>
  <si>
    <t>ITS434071</t>
  </si>
  <si>
    <t>541962013/14</t>
  </si>
  <si>
    <t>ITS423422</t>
  </si>
  <si>
    <t>542152013/14</t>
  </si>
  <si>
    <t>ITS429274</t>
  </si>
  <si>
    <t>542292013/14</t>
  </si>
  <si>
    <t>ITS423423</t>
  </si>
  <si>
    <t>542352013/14</t>
  </si>
  <si>
    <t>S &amp; B Automotive Academy Limited</t>
  </si>
  <si>
    <t>ITS429858</t>
  </si>
  <si>
    <t>543332013/14</t>
  </si>
  <si>
    <t>ITS429275</t>
  </si>
  <si>
    <t>543492013/14</t>
  </si>
  <si>
    <t>Sheffield City Council</t>
  </si>
  <si>
    <t>ITS429095</t>
  </si>
  <si>
    <t>543732013/14</t>
  </si>
  <si>
    <t>ITS423424</t>
  </si>
  <si>
    <t>543972013/14</t>
  </si>
  <si>
    <t>ITS429119</t>
  </si>
  <si>
    <t>544142013/14</t>
  </si>
  <si>
    <t>544602013/14</t>
  </si>
  <si>
    <t>Somerset Local Authority</t>
  </si>
  <si>
    <t>ITS423425</t>
  </si>
  <si>
    <t>544952013/14</t>
  </si>
  <si>
    <t>S.W. Durham Training Limited</t>
  </si>
  <si>
    <t>ITS429278</t>
  </si>
  <si>
    <t>545322013/14</t>
  </si>
  <si>
    <t>Span Training &amp; Development Limited</t>
  </si>
  <si>
    <t>ITS434052</t>
  </si>
  <si>
    <t>546302013/14</t>
  </si>
  <si>
    <t>Tees Achieve</t>
  </si>
  <si>
    <t>ITS434072</t>
  </si>
  <si>
    <t>546572013/14</t>
  </si>
  <si>
    <t>Suffolk County Council</t>
  </si>
  <si>
    <t>ITS429298</t>
  </si>
  <si>
    <t>546982013/14</t>
  </si>
  <si>
    <t>547142013/14</t>
  </si>
  <si>
    <t>Swarthmore Education Centre</t>
  </si>
  <si>
    <t>ITS429151</t>
  </si>
  <si>
    <t>547192013/14</t>
  </si>
  <si>
    <t>SWINDON UNITARY AUTHORITY</t>
  </si>
  <si>
    <t>ITS423429</t>
  </si>
  <si>
    <t>547252013/14</t>
  </si>
  <si>
    <t>Brighter Futures Merseyside Limited</t>
  </si>
  <si>
    <t>ITS424462</t>
  </si>
  <si>
    <t>547852013/14</t>
  </si>
  <si>
    <t>Tesco Stores Limited</t>
  </si>
  <si>
    <t>ITS423718</t>
  </si>
  <si>
    <t>548732013/14</t>
  </si>
  <si>
    <t>Maritime + Engineering College North West</t>
  </si>
  <si>
    <t>ITS445776</t>
  </si>
  <si>
    <t>549162013/14</t>
  </si>
  <si>
    <t>549692013/14</t>
  </si>
  <si>
    <t>Pertemps People Development Group Limited</t>
  </si>
  <si>
    <t>ITS424468</t>
  </si>
  <si>
    <t>550562013/14</t>
  </si>
  <si>
    <t>Talent Training (UK) LLP</t>
  </si>
  <si>
    <t>ITS410655</t>
  </si>
  <si>
    <t>551052013/14</t>
  </si>
  <si>
    <t>Trinity Training Services Ltd</t>
  </si>
  <si>
    <t>ITS423819</t>
  </si>
  <si>
    <t>551132013/14</t>
  </si>
  <si>
    <t>TTE Training Limited</t>
  </si>
  <si>
    <t>ITS428258</t>
  </si>
  <si>
    <t>552192013/14</t>
  </si>
  <si>
    <t>Visage School of Beauty Therapy Limited</t>
  </si>
  <si>
    <t>ITS429011</t>
  </si>
  <si>
    <t>553062013/14</t>
  </si>
  <si>
    <t>554162013/14</t>
  </si>
  <si>
    <t>ITS423426</t>
  </si>
  <si>
    <t>554512013/14</t>
  </si>
  <si>
    <t>Wiltshire Transport Training &amp; Development Limited</t>
  </si>
  <si>
    <t>ITS429014</t>
  </si>
  <si>
    <t>557042013/14</t>
  </si>
  <si>
    <t>TCV Employment &amp; Training Services</t>
  </si>
  <si>
    <t>ITS434056</t>
  </si>
  <si>
    <t>578812013/14</t>
  </si>
  <si>
    <t>Learning Curve (JAA) Limited</t>
  </si>
  <si>
    <t>ITS429801</t>
  </si>
  <si>
    <t>579422013/14</t>
  </si>
  <si>
    <t>Northern Care Training Limited</t>
  </si>
  <si>
    <t>ITS429006</t>
  </si>
  <si>
    <t>581182013/14</t>
  </si>
  <si>
    <t>West Yorkshire Learning Providers Ltd</t>
  </si>
  <si>
    <t>ITS429233</t>
  </si>
  <si>
    <t>581322013/14</t>
  </si>
  <si>
    <t>ITS420897</t>
  </si>
  <si>
    <t>581592013/14</t>
  </si>
  <si>
    <t>ITS429003</t>
  </si>
  <si>
    <t>581612013/14</t>
  </si>
  <si>
    <t>ITS429234</t>
  </si>
  <si>
    <t>581632013/14</t>
  </si>
  <si>
    <t>Buzz Learning Limited</t>
  </si>
  <si>
    <t>ITS434038</t>
  </si>
  <si>
    <t>581792013/14</t>
  </si>
  <si>
    <t>ITS423725</t>
  </si>
  <si>
    <t>581802013/14</t>
  </si>
  <si>
    <t>West London Training Limited</t>
  </si>
  <si>
    <t>ITS423774</t>
  </si>
  <si>
    <t>581922013/14</t>
  </si>
  <si>
    <t>Voyage Group Limited</t>
  </si>
  <si>
    <t>ITS429236</t>
  </si>
  <si>
    <t>581952013/14</t>
  </si>
  <si>
    <t>BHS Limited</t>
  </si>
  <si>
    <t>ITS429237</t>
  </si>
  <si>
    <t>581992013/14</t>
  </si>
  <si>
    <t>Superdrug Stores PLC</t>
  </si>
  <si>
    <t>ITS411372</t>
  </si>
  <si>
    <t>582372013/14</t>
  </si>
  <si>
    <t>582602013/14</t>
  </si>
  <si>
    <t>ITS410648</t>
  </si>
  <si>
    <t>582732013/14</t>
  </si>
  <si>
    <t>582772013/14</t>
  </si>
  <si>
    <t>Steadfast Training Ltd</t>
  </si>
  <si>
    <t>ITS434054</t>
  </si>
  <si>
    <t>583802013/14</t>
  </si>
  <si>
    <t>583832013/14</t>
  </si>
  <si>
    <t>ITS423836</t>
  </si>
  <si>
    <t>583852013/14</t>
  </si>
  <si>
    <t>ITS429102</t>
  </si>
  <si>
    <t>584002013/14</t>
  </si>
  <si>
    <t>North Liverpool Regeneration Company Ltd</t>
  </si>
  <si>
    <t>ITS404560</t>
  </si>
  <si>
    <t>584442013/14</t>
  </si>
  <si>
    <t>584612013/14</t>
  </si>
  <si>
    <t>Manchester International College</t>
  </si>
  <si>
    <t>ITS446610</t>
  </si>
  <si>
    <t>584682013/14</t>
  </si>
  <si>
    <t>ITS434043</t>
  </si>
  <si>
    <t>584692013/14</t>
  </si>
  <si>
    <t>BSS</t>
  </si>
  <si>
    <t>ITS422636</t>
  </si>
  <si>
    <t>584722013/14</t>
  </si>
  <si>
    <t>Inspire 2 Independence (I2I) Ltd</t>
  </si>
  <si>
    <t>ITS429265</t>
  </si>
  <si>
    <t>585042013/14</t>
  </si>
  <si>
    <t>ITS444791</t>
  </si>
  <si>
    <t>585132013/14</t>
  </si>
  <si>
    <t>Prevista Ltd</t>
  </si>
  <si>
    <t>ITS429041</t>
  </si>
  <si>
    <t>585182013/14</t>
  </si>
  <si>
    <t>Liverpool Chamber Training Ltd</t>
  </si>
  <si>
    <t>ITS429112</t>
  </si>
  <si>
    <t>585192013/14</t>
  </si>
  <si>
    <t>585632013/14</t>
  </si>
  <si>
    <t>585872013/14</t>
  </si>
  <si>
    <t>587252013/14</t>
  </si>
  <si>
    <t>Skills UK Ltd</t>
  </si>
  <si>
    <t>ITS423813</t>
  </si>
  <si>
    <t>587292013/14</t>
  </si>
  <si>
    <t>London Skills &amp; Development Network Limited</t>
  </si>
  <si>
    <t>ITS429137</t>
  </si>
  <si>
    <t>587662013/14</t>
  </si>
  <si>
    <t>587812013/14</t>
  </si>
  <si>
    <t>ITS410128</t>
  </si>
  <si>
    <t>587912013/14</t>
  </si>
  <si>
    <t>Vector Aerospace International Limited</t>
  </si>
  <si>
    <t>ITS434061</t>
  </si>
  <si>
    <t>588062013/14</t>
  </si>
  <si>
    <t>The Military Preparation College</t>
  </si>
  <si>
    <t>ITS434058</t>
  </si>
  <si>
    <t>588502013/14</t>
  </si>
  <si>
    <t>Business Impact UK Limited</t>
  </si>
  <si>
    <t>ITS429267</t>
  </si>
  <si>
    <t>588512013/14</t>
  </si>
  <si>
    <t>London Skills Academy</t>
  </si>
  <si>
    <t>ITS429113</t>
  </si>
  <si>
    <t>588642013/14</t>
  </si>
  <si>
    <t>CfBT</t>
  </si>
  <si>
    <t>ITS422622</t>
  </si>
  <si>
    <t>589292013/14</t>
  </si>
  <si>
    <t>ITS434046</t>
  </si>
  <si>
    <t>590172013/14</t>
  </si>
  <si>
    <t>Cheshire East Council</t>
  </si>
  <si>
    <t>ITS434067</t>
  </si>
  <si>
    <t>590422013/14</t>
  </si>
  <si>
    <t>ITS429777</t>
  </si>
  <si>
    <t>590652013/14</t>
  </si>
  <si>
    <t>Kentucky Fried Chicken</t>
  </si>
  <si>
    <t>ITS429093</t>
  </si>
  <si>
    <t>590742013/14</t>
  </si>
  <si>
    <t>Housing &amp; Care 21</t>
  </si>
  <si>
    <t>ITS424466</t>
  </si>
  <si>
    <t>590752013/14</t>
  </si>
  <si>
    <t>ITS424465</t>
  </si>
  <si>
    <t>590762013/14</t>
  </si>
  <si>
    <t>Tribal</t>
  </si>
  <si>
    <t>ITS422635</t>
  </si>
  <si>
    <t>590792013/14</t>
  </si>
  <si>
    <t>Consortium of Vocational and Educational Trainers Limited</t>
  </si>
  <si>
    <t>ITS423822</t>
  </si>
  <si>
    <t>590802013/14</t>
  </si>
  <si>
    <t>Enlightenment Partnership Limited</t>
  </si>
  <si>
    <t>ITS429229</t>
  </si>
  <si>
    <t>590822013/14</t>
  </si>
  <si>
    <t>Apprenticeships &amp; Training Services Consortium Limited</t>
  </si>
  <si>
    <t>ITS423829</t>
  </si>
  <si>
    <t>590832013/14</t>
  </si>
  <si>
    <t>Consortia Training Limited</t>
  </si>
  <si>
    <t>ITS423838</t>
  </si>
  <si>
    <t>590942013/14</t>
  </si>
  <si>
    <t>ESG (Skills) Limited</t>
  </si>
  <si>
    <t>ITS423830</t>
  </si>
  <si>
    <t>591062013/14</t>
  </si>
  <si>
    <t>Intercontinental Hotels Group Services Company</t>
  </si>
  <si>
    <t>ITS423729</t>
  </si>
  <si>
    <t>591082013/14</t>
  </si>
  <si>
    <t>ITS423727</t>
  </si>
  <si>
    <t>591092013/14</t>
  </si>
  <si>
    <t>591222013/14</t>
  </si>
  <si>
    <t>ITS423832</t>
  </si>
  <si>
    <t>591242013/14</t>
  </si>
  <si>
    <t>ITS423816</t>
  </si>
  <si>
    <t>591262013/14</t>
  </si>
  <si>
    <t>ITS429007</t>
  </si>
  <si>
    <t>591292013/14</t>
  </si>
  <si>
    <t>ITS423817</t>
  </si>
  <si>
    <t>591412013/14</t>
  </si>
  <si>
    <t>Serco Listening</t>
  </si>
  <si>
    <t>ITS422637</t>
  </si>
  <si>
    <t>591722013/14</t>
  </si>
  <si>
    <t>SYSCO BUSINESS SKILLS ACADEMY LIMITED</t>
  </si>
  <si>
    <t>ITS433553</t>
  </si>
  <si>
    <t>591992013/14</t>
  </si>
  <si>
    <t>Prospects Services</t>
  </si>
  <si>
    <t>ITS424463</t>
  </si>
  <si>
    <t>592172013/14</t>
  </si>
  <si>
    <t>Clarkson Evans Training Limited</t>
  </si>
  <si>
    <t>ITS423751</t>
  </si>
  <si>
    <t>592272013/14</t>
  </si>
  <si>
    <t>Gordon Franks Training Limited</t>
  </si>
  <si>
    <t>ITS429130</t>
  </si>
  <si>
    <t>1304072013/14</t>
  </si>
  <si>
    <t>ITS429164</t>
  </si>
  <si>
    <t>1304082013/14</t>
  </si>
  <si>
    <t>ITS429160</t>
  </si>
  <si>
    <t>1304102013/14</t>
  </si>
  <si>
    <t>ITS423347</t>
  </si>
  <si>
    <t>1304152013/14</t>
  </si>
  <si>
    <t>ITS420390</t>
  </si>
  <si>
    <t>1304182013/14</t>
  </si>
  <si>
    <t>Tower Hamlets College</t>
  </si>
  <si>
    <t>ITS423349</t>
  </si>
  <si>
    <t>1304192013/14</t>
  </si>
  <si>
    <t>Workers' Educational Association</t>
  </si>
  <si>
    <t>ITS423428</t>
  </si>
  <si>
    <t>1304222013/14</t>
  </si>
  <si>
    <t>ITS423374</t>
  </si>
  <si>
    <t>1304282013/14</t>
  </si>
  <si>
    <t>Bexley College</t>
  </si>
  <si>
    <t>ITS429288</t>
  </si>
  <si>
    <t>1304292013/14</t>
  </si>
  <si>
    <t>ITS434086</t>
  </si>
  <si>
    <t>1304322013/14</t>
  </si>
  <si>
    <t>Croydon College</t>
  </si>
  <si>
    <t>ITS429245</t>
  </si>
  <si>
    <t>1304332013/14</t>
  </si>
  <si>
    <t>Coulsdon Sixth Form College</t>
  </si>
  <si>
    <t>ITS421038</t>
  </si>
  <si>
    <t>1304342013/14</t>
  </si>
  <si>
    <t>John Ruskin College</t>
  </si>
  <si>
    <t>ITS423375</t>
  </si>
  <si>
    <t>1304392013/14</t>
  </si>
  <si>
    <t>The College of Haringey, Enfield and North East London</t>
  </si>
  <si>
    <t>ITS429171</t>
  </si>
  <si>
    <t>1304402013/14</t>
  </si>
  <si>
    <t>ITS429170</t>
  </si>
  <si>
    <t>1304452013/14</t>
  </si>
  <si>
    <t>1304472013/14</t>
  </si>
  <si>
    <t>West Thames College</t>
  </si>
  <si>
    <t>ITS429174</t>
  </si>
  <si>
    <t>1304532013/14</t>
  </si>
  <si>
    <t>ITS434082</t>
  </si>
  <si>
    <t>1304542013/14</t>
  </si>
  <si>
    <t>ITS429246</t>
  </si>
  <si>
    <t>1304552013/14</t>
  </si>
  <si>
    <t>Carshalton College</t>
  </si>
  <si>
    <t>ITS434079</t>
  </si>
  <si>
    <t>1304592013/14</t>
  </si>
  <si>
    <t>1304672013/14</t>
  </si>
  <si>
    <t>Fircroft College of Adult Education</t>
  </si>
  <si>
    <t>ITS434066</t>
  </si>
  <si>
    <t>1304692013/14</t>
  </si>
  <si>
    <t>1304722013/14</t>
  </si>
  <si>
    <t>1304732013/14</t>
  </si>
  <si>
    <t>ITS423151</t>
  </si>
  <si>
    <t>1304742013/14</t>
  </si>
  <si>
    <t>ITS423397</t>
  </si>
  <si>
    <t>1304792013/14</t>
  </si>
  <si>
    <t>Sandwell College</t>
  </si>
  <si>
    <t>ITS434083</t>
  </si>
  <si>
    <t>1304822013/14</t>
  </si>
  <si>
    <t>The Sixth Form College, Solihull</t>
  </si>
  <si>
    <t>ITS423376</t>
  </si>
  <si>
    <t>1304872013/14</t>
  </si>
  <si>
    <t>ITS422207</t>
  </si>
  <si>
    <t>1304882013/14</t>
  </si>
  <si>
    <t>St Helens College</t>
  </si>
  <si>
    <t>ITS429169</t>
  </si>
  <si>
    <t>1305122013/14</t>
  </si>
  <si>
    <t>ITS427743</t>
  </si>
  <si>
    <t>1305142013/14</t>
  </si>
  <si>
    <t>1305152013/14</t>
  </si>
  <si>
    <t>1305252013/14</t>
  </si>
  <si>
    <t>Northern College for Residential Adult Education Limited</t>
  </si>
  <si>
    <t>ITS411064</t>
  </si>
  <si>
    <t>1305292013/14</t>
  </si>
  <si>
    <t>Dearne Valley College</t>
  </si>
  <si>
    <t>ITS429159</t>
  </si>
  <si>
    <t>1305302013/14</t>
  </si>
  <si>
    <t>Thomas Rotherham College</t>
  </si>
  <si>
    <t>ITS429254</t>
  </si>
  <si>
    <t>1305352013/14</t>
  </si>
  <si>
    <t>Calderdale College</t>
  </si>
  <si>
    <t>ITS429155</t>
  </si>
  <si>
    <t>1305422013/14</t>
  </si>
  <si>
    <t>Leeds College of Building</t>
  </si>
  <si>
    <t>ITS429281</t>
  </si>
  <si>
    <t>1305492013/14</t>
  </si>
  <si>
    <t>Wakefield College</t>
  </si>
  <si>
    <t>ITS429172</t>
  </si>
  <si>
    <t>1305502013/14</t>
  </si>
  <si>
    <t>New College Pontefract</t>
  </si>
  <si>
    <t>ITS423377</t>
  </si>
  <si>
    <t>1305512013/14</t>
  </si>
  <si>
    <t>ITS429163</t>
  </si>
  <si>
    <t>1305592013/14</t>
  </si>
  <si>
    <t>Norton Radstock College</t>
  </si>
  <si>
    <t>Bath and North East Somerset</t>
  </si>
  <si>
    <t>ITS429282</t>
  </si>
  <si>
    <t>1305642013/14</t>
  </si>
  <si>
    <t>Weston College</t>
  </si>
  <si>
    <t>North Somerset</t>
  </si>
  <si>
    <t>ITS423351</t>
  </si>
  <si>
    <t>1305672013/14</t>
  </si>
  <si>
    <t>Hartlepool College of Further Education</t>
  </si>
  <si>
    <t>ITS429289</t>
  </si>
  <si>
    <t>1305732013/14</t>
  </si>
  <si>
    <t>ITS429283</t>
  </si>
  <si>
    <t>1305752013/14</t>
  </si>
  <si>
    <t>ITS423378</t>
  </si>
  <si>
    <t>1305762013/14</t>
  </si>
  <si>
    <t>Stockton Riverside College</t>
  </si>
  <si>
    <t>ITS429247</t>
  </si>
  <si>
    <t>1305772013/14</t>
  </si>
  <si>
    <t>Stockton Sixth Form College</t>
  </si>
  <si>
    <t>ITS429255</t>
  </si>
  <si>
    <t>1305802013/14</t>
  </si>
  <si>
    <t>ITS423379</t>
  </si>
  <si>
    <t>1305812013/14</t>
  </si>
  <si>
    <t>Wyke Sixth Form College</t>
  </si>
  <si>
    <t>ITS423380</t>
  </si>
  <si>
    <t>1305842013/14</t>
  </si>
  <si>
    <t>1305852013/14</t>
  </si>
  <si>
    <t>Grimsby Institute of Further and Higher Education</t>
  </si>
  <si>
    <t>ITS423352</t>
  </si>
  <si>
    <t>1305872013/14</t>
  </si>
  <si>
    <t>North Lindsey College</t>
  </si>
  <si>
    <t>ITS434081</t>
  </si>
  <si>
    <t>1305882013/14</t>
  </si>
  <si>
    <t>John Leggott Sixth Form College</t>
  </si>
  <si>
    <t>ITS429291</t>
  </si>
  <si>
    <t>1305942013/14</t>
  </si>
  <si>
    <t>York College</t>
  </si>
  <si>
    <t>ITS423353</t>
  </si>
  <si>
    <t>1305972013/14</t>
  </si>
  <si>
    <t>Bedford College</t>
  </si>
  <si>
    <t>ITS429153</t>
  </si>
  <si>
    <t>1305982013/14</t>
  </si>
  <si>
    <t>ITS423354</t>
  </si>
  <si>
    <t>1306032013/14</t>
  </si>
  <si>
    <t>Bracknell and Wokingham College</t>
  </si>
  <si>
    <t>ITS423355</t>
  </si>
  <si>
    <t>1306062013/14</t>
  </si>
  <si>
    <t>ITS423371</t>
  </si>
  <si>
    <t>1306092013/14</t>
  </si>
  <si>
    <t>ITS429166</t>
  </si>
  <si>
    <t>1306162013/14</t>
  </si>
  <si>
    <t>1306182013/14</t>
  </si>
  <si>
    <t>ITS429173</t>
  </si>
  <si>
    <t>1306372013/14</t>
  </si>
  <si>
    <t>ITS423381</t>
  </si>
  <si>
    <t>1306382013/14</t>
  </si>
  <si>
    <t>Chesterfield College</t>
  </si>
  <si>
    <t>ITS423356</t>
  </si>
  <si>
    <t>1306452013/14</t>
  </si>
  <si>
    <t>Exeter College</t>
  </si>
  <si>
    <t>ITS429162</t>
  </si>
  <si>
    <t>1306652013/14</t>
  </si>
  <si>
    <t>Sussex Coast College Hastings</t>
  </si>
  <si>
    <t>ITS429284</t>
  </si>
  <si>
    <t>1306722013/14</t>
  </si>
  <si>
    <t>ITS423357</t>
  </si>
  <si>
    <t>1306742013/14</t>
  </si>
  <si>
    <t>ITS429158</t>
  </si>
  <si>
    <t>1306792013/14</t>
  </si>
  <si>
    <t>ITS429156</t>
  </si>
  <si>
    <t>1306822013/14</t>
  </si>
  <si>
    <t>ITS423382</t>
  </si>
  <si>
    <t>1306982013/14</t>
  </si>
  <si>
    <t>Sparsholt College Hampshire</t>
  </si>
  <si>
    <t>ITS429182</t>
  </si>
  <si>
    <t>1306992013/14</t>
  </si>
  <si>
    <t>ITS429256</t>
  </si>
  <si>
    <t>1307042013/14</t>
  </si>
  <si>
    <t>1307052013/14</t>
  </si>
  <si>
    <t>ITS429292</t>
  </si>
  <si>
    <t>1307072013/14</t>
  </si>
  <si>
    <t>Richard Taunton Sixth Form College</t>
  </si>
  <si>
    <t>ITS423384</t>
  </si>
  <si>
    <t>1307092013/14</t>
  </si>
  <si>
    <t>South Worcestershire College</t>
  </si>
  <si>
    <t>ITS411685</t>
  </si>
  <si>
    <t>1307112013/14</t>
  </si>
  <si>
    <t>Kidderminster College</t>
  </si>
  <si>
    <t>ITS423358</t>
  </si>
  <si>
    <t>1307122013/14</t>
  </si>
  <si>
    <t>Worcester College of Technology</t>
  </si>
  <si>
    <t>ITS434091</t>
  </si>
  <si>
    <t>1307142013/14</t>
  </si>
  <si>
    <t>Hereford College of Arts</t>
  </si>
  <si>
    <t>ITS423372</t>
  </si>
  <si>
    <t>1307252013/14</t>
  </si>
  <si>
    <t>NORTH KENT COLLEGE</t>
  </si>
  <si>
    <t>ITS429167</t>
  </si>
  <si>
    <t>1307272013/14</t>
  </si>
  <si>
    <t>West Kent and Ashford College</t>
  </si>
  <si>
    <t>ITS428116</t>
  </si>
  <si>
    <t>1307302013/14</t>
  </si>
  <si>
    <t>ITS423359</t>
  </si>
  <si>
    <t>1307392013/14</t>
  </si>
  <si>
    <t>Blackpool and the Fylde College</t>
  </si>
  <si>
    <t>Blackpool</t>
  </si>
  <si>
    <t>ITS423360</t>
  </si>
  <si>
    <t>1307402013/14</t>
  </si>
  <si>
    <t>1307462013/14</t>
  </si>
  <si>
    <t>St Mary's College</t>
  </si>
  <si>
    <t>ITS423385</t>
  </si>
  <si>
    <t>1307472013/14</t>
  </si>
  <si>
    <t>Stephenson College</t>
  </si>
  <si>
    <t>ITS423362</t>
  </si>
  <si>
    <t>1307552013/14</t>
  </si>
  <si>
    <t>1307612013/14</t>
  </si>
  <si>
    <t>Boston College</t>
  </si>
  <si>
    <t>ITS429285</t>
  </si>
  <si>
    <t>1307652013/14</t>
  </si>
  <si>
    <t>Great Yarmouth College</t>
  </si>
  <si>
    <t>ITS423363</t>
  </si>
  <si>
    <t>1307672013/14</t>
  </si>
  <si>
    <t>1307762013/14</t>
  </si>
  <si>
    <t>ITS429286</t>
  </si>
  <si>
    <t>1307932013/14</t>
  </si>
  <si>
    <t>Abingdon and Witney College</t>
  </si>
  <si>
    <t>ITS429152</t>
  </si>
  <si>
    <t>1307982013/14</t>
  </si>
  <si>
    <t>Shrewsbury College of Arts and Technology</t>
  </si>
  <si>
    <t>ITS434084</t>
  </si>
  <si>
    <t>1308002013/14</t>
  </si>
  <si>
    <t>Shrewsbury Sixth Form College</t>
  </si>
  <si>
    <t>ITS423388</t>
  </si>
  <si>
    <t>1308122013/14</t>
  </si>
  <si>
    <t>Newcastle-under-Lyme College</t>
  </si>
  <si>
    <t>1308152013/14</t>
  </si>
  <si>
    <t>1308172013/14</t>
  </si>
  <si>
    <t>ITS429257</t>
  </si>
  <si>
    <t>1308202013/14</t>
  </si>
  <si>
    <t>ITS434085</t>
  </si>
  <si>
    <t>1308252013/14</t>
  </si>
  <si>
    <t>Brooklands College</t>
  </si>
  <si>
    <t>ITS423366</t>
  </si>
  <si>
    <t>1308372013/14</t>
  </si>
  <si>
    <t>ITS423367</t>
  </si>
  <si>
    <t>1308402013/14</t>
  </si>
  <si>
    <t>ITS423390</t>
  </si>
  <si>
    <t>1308422013/14</t>
  </si>
  <si>
    <t>Northbrook College, Sussex</t>
  </si>
  <si>
    <t>ITS423368</t>
  </si>
  <si>
    <t>1308432013/14</t>
  </si>
  <si>
    <t>Chichester College</t>
  </si>
  <si>
    <t>ITS429157</t>
  </si>
  <si>
    <t>1310942013/14</t>
  </si>
  <si>
    <t>ITS423149</t>
  </si>
  <si>
    <t>1310952013/14</t>
  </si>
  <si>
    <t>ITS429168</t>
  </si>
  <si>
    <t>1318572013/14</t>
  </si>
  <si>
    <t>Condover College Limited</t>
  </si>
  <si>
    <t>ITS429252</t>
  </si>
  <si>
    <t>1318592013/14</t>
  </si>
  <si>
    <t>East Durham College</t>
  </si>
  <si>
    <t>ITS429161</t>
  </si>
  <si>
    <t>1318672013/14</t>
  </si>
  <si>
    <t>Bolton Sixth Form College</t>
  </si>
  <si>
    <t>ITS423391</t>
  </si>
  <si>
    <t>1318882013/14</t>
  </si>
  <si>
    <t>1318932013/14</t>
  </si>
  <si>
    <t>Homefield College</t>
  </si>
  <si>
    <t>ITS423398</t>
  </si>
  <si>
    <t>1319002013/14</t>
  </si>
  <si>
    <t>Landmarks</t>
  </si>
  <si>
    <t>ITS429279</t>
  </si>
  <si>
    <t>1319212013/14</t>
  </si>
  <si>
    <t>ITS410626</t>
  </si>
  <si>
    <t>1319232013/14</t>
  </si>
  <si>
    <t>Mount Camphill Community</t>
  </si>
  <si>
    <t>ITS429193</t>
  </si>
  <si>
    <t>1319352013/14</t>
  </si>
  <si>
    <t>Arden College</t>
  </si>
  <si>
    <t>ITS430266</t>
  </si>
  <si>
    <t>1319482013/14</t>
  </si>
  <si>
    <t>Orchard Hill College of Further Education</t>
  </si>
  <si>
    <t>ITS423399</t>
  </si>
  <si>
    <t>1319582013/14</t>
  </si>
  <si>
    <t>Pennine Camphill Community</t>
  </si>
  <si>
    <t>ITS434076</t>
  </si>
  <si>
    <t>1319592013/14</t>
  </si>
  <si>
    <t>Portland College</t>
  </si>
  <si>
    <t>ITS429097</t>
  </si>
  <si>
    <t>1319682013/14</t>
  </si>
  <si>
    <t>ITS429194</t>
  </si>
  <si>
    <t>1319902013/14</t>
  </si>
  <si>
    <t>RNIB College Loughborough</t>
  </si>
  <si>
    <t>ITS423402</t>
  </si>
  <si>
    <t>1320012013/14</t>
  </si>
  <si>
    <t>Exeter Royal Academy for Deaf Education</t>
  </si>
  <si>
    <t>ITS434075</t>
  </si>
  <si>
    <t>1320112013/14</t>
  </si>
  <si>
    <t>1320152013/14</t>
  </si>
  <si>
    <t>ITS434077</t>
  </si>
  <si>
    <t>1320212013/14</t>
  </si>
  <si>
    <t>ITS429195</t>
  </si>
  <si>
    <t>1320422013/14</t>
  </si>
  <si>
    <t>ITS423403</t>
  </si>
  <si>
    <t>1327792013/14</t>
  </si>
  <si>
    <t>ITS423369</t>
  </si>
  <si>
    <t>1330362013/14</t>
  </si>
  <si>
    <t>ITS443549</t>
  </si>
  <si>
    <t>1330532013/14</t>
  </si>
  <si>
    <t>Hillcroft College</t>
  </si>
  <si>
    <t>ITS420901</t>
  </si>
  <si>
    <t>1331082013/14</t>
  </si>
  <si>
    <t>Royal National College for the Blind</t>
  </si>
  <si>
    <t>ITS423404</t>
  </si>
  <si>
    <t>1334352013/14</t>
  </si>
  <si>
    <t>ITS429249</t>
  </si>
  <si>
    <t>1335852013/14</t>
  </si>
  <si>
    <t>ITS434080</t>
  </si>
  <si>
    <t>1337942013/14</t>
  </si>
  <si>
    <t>University of Bolton</t>
  </si>
  <si>
    <t>ITS429185</t>
  </si>
  <si>
    <t>1338042013/14</t>
  </si>
  <si>
    <t>Writtle College</t>
  </si>
  <si>
    <t>ITS429189</t>
  </si>
  <si>
    <t>1338082013/14</t>
  </si>
  <si>
    <t>Coventry University</t>
  </si>
  <si>
    <t>ITS429183</t>
  </si>
  <si>
    <t>1338112013/14</t>
  </si>
  <si>
    <t>1338332013/14</t>
  </si>
  <si>
    <t>De Montfort University</t>
  </si>
  <si>
    <t>ITS408444</t>
  </si>
  <si>
    <t>1338362013/14</t>
  </si>
  <si>
    <t>University of Lincoln</t>
  </si>
  <si>
    <t>ITS429187</t>
  </si>
  <si>
    <t>1338552013/14</t>
  </si>
  <si>
    <t>The Nottingham Trent University</t>
  </si>
  <si>
    <t>ITS429250</t>
  </si>
  <si>
    <t>FE in HE - Requires improvement</t>
  </si>
  <si>
    <t>1338642013/14</t>
  </si>
  <si>
    <t>Oxford Brookes University</t>
  </si>
  <si>
    <t>ITS399161</t>
  </si>
  <si>
    <t>1338812013/14</t>
  </si>
  <si>
    <t>University of Sunderland</t>
  </si>
  <si>
    <t>ITS429188</t>
  </si>
  <si>
    <t>1339012013/14</t>
  </si>
  <si>
    <t>University of West London</t>
  </si>
  <si>
    <t>ITS420015</t>
  </si>
  <si>
    <t>1339912013/14</t>
  </si>
  <si>
    <t>ITS429293</t>
  </si>
  <si>
    <t>1341432013/14</t>
  </si>
  <si>
    <t>Bridge College</t>
  </si>
  <si>
    <t>ITS423405</t>
  </si>
  <si>
    <t>1341532013/14</t>
  </si>
  <si>
    <t>Activate Learning</t>
  </si>
  <si>
    <t>ITS424324</t>
  </si>
  <si>
    <t>1349162013/14</t>
  </si>
  <si>
    <t>ITS434088</t>
  </si>
  <si>
    <t>1355242013/14</t>
  </si>
  <si>
    <t xml:space="preserve">The Manchester College </t>
  </si>
  <si>
    <t>ITS409444</t>
  </si>
  <si>
    <t>1362552013/14</t>
  </si>
  <si>
    <t>ITS429176</t>
  </si>
  <si>
    <t>1382622013/14</t>
  </si>
  <si>
    <t xml:space="preserve"> City Gateway 14-19 Provision </t>
  </si>
  <si>
    <t>ITS443325</t>
  </si>
  <si>
    <t>1384032013/14</t>
  </si>
  <si>
    <t>London Academy of Excellence</t>
  </si>
  <si>
    <t>ITS430419</t>
  </si>
  <si>
    <t>1386702013/14</t>
  </si>
  <si>
    <t>Easton &amp; Otley College</t>
  </si>
  <si>
    <t>ITS423373</t>
  </si>
  <si>
    <t>1389662013/14</t>
  </si>
  <si>
    <t>16-19 Academy Converter</t>
  </si>
  <si>
    <t>ITS430418</t>
  </si>
  <si>
    <t>1393632013/14</t>
  </si>
  <si>
    <t>ITS430420</t>
  </si>
  <si>
    <t>1412412013/14</t>
  </si>
  <si>
    <t>Young Epilepsy (The National Centre for Young People with Epilepsy)</t>
  </si>
  <si>
    <t>ITS429197</t>
  </si>
  <si>
    <t>506562013/14</t>
  </si>
  <si>
    <t>500132012/13</t>
  </si>
  <si>
    <t>Dance and Drama College</t>
  </si>
  <si>
    <t>ITS409438</t>
  </si>
  <si>
    <t>2012/13</t>
  </si>
  <si>
    <t>500832012/13</t>
  </si>
  <si>
    <t>ITS408487</t>
  </si>
  <si>
    <t>500842012/13</t>
  </si>
  <si>
    <t>Age UK Trading CIC</t>
  </si>
  <si>
    <t>ITS408488</t>
  </si>
  <si>
    <t>500922012/13</t>
  </si>
  <si>
    <t>ITS399122</t>
  </si>
  <si>
    <t>501032012/13</t>
  </si>
  <si>
    <t>501122012/13</t>
  </si>
  <si>
    <t>ITS408461</t>
  </si>
  <si>
    <t>501242012/13</t>
  </si>
  <si>
    <t>ITS410147</t>
  </si>
  <si>
    <t>501382012/13</t>
  </si>
  <si>
    <t>ITS408498</t>
  </si>
  <si>
    <t>501392012/13</t>
  </si>
  <si>
    <t>ITS406788</t>
  </si>
  <si>
    <t>501522012/13</t>
  </si>
  <si>
    <t>ITS408532</t>
  </si>
  <si>
    <t>501652012/13</t>
  </si>
  <si>
    <t>501692012/13</t>
  </si>
  <si>
    <t>501702012/13</t>
  </si>
  <si>
    <t>ITS408503</t>
  </si>
  <si>
    <t>501742012/13</t>
  </si>
  <si>
    <t>NETA Training Trust</t>
  </si>
  <si>
    <t>ITS408505</t>
  </si>
  <si>
    <t>501922012/13</t>
  </si>
  <si>
    <t>ITS410652</t>
  </si>
  <si>
    <t>502102012/13</t>
  </si>
  <si>
    <t>Working Links (Employment) Limited</t>
  </si>
  <si>
    <t>ITS399091</t>
  </si>
  <si>
    <t>502282012/13</t>
  </si>
  <si>
    <t>Myrrh Limited</t>
  </si>
  <si>
    <t>ITS410123</t>
  </si>
  <si>
    <t>502292012/13</t>
  </si>
  <si>
    <t>ITS408465</t>
  </si>
  <si>
    <t>502342012/13</t>
  </si>
  <si>
    <t>ITS408466</t>
  </si>
  <si>
    <t>502432012/13</t>
  </si>
  <si>
    <t>ITS399132</t>
  </si>
  <si>
    <t>502622012/13</t>
  </si>
  <si>
    <t>ITS410699</t>
  </si>
  <si>
    <t>503042012/13</t>
  </si>
  <si>
    <t>ITS410640</t>
  </si>
  <si>
    <t>503052012/13</t>
  </si>
  <si>
    <t>ITS408523</t>
  </si>
  <si>
    <t>503132012/13</t>
  </si>
  <si>
    <t>ITS411227</t>
  </si>
  <si>
    <t>503152012/13</t>
  </si>
  <si>
    <t>503422012/13</t>
  </si>
  <si>
    <t>Acton Training Centre Limited</t>
  </si>
  <si>
    <t>ITS408518</t>
  </si>
  <si>
    <t>503492012/13</t>
  </si>
  <si>
    <t>ITS408460</t>
  </si>
  <si>
    <t>503872012/13</t>
  </si>
  <si>
    <t>Alliance Learning</t>
  </si>
  <si>
    <t>ITS408489</t>
  </si>
  <si>
    <t>505242012/13</t>
  </si>
  <si>
    <t>Arthur Rank Training Unit</t>
  </si>
  <si>
    <t>ITS406805</t>
  </si>
  <si>
    <t>505822012/13</t>
  </si>
  <si>
    <t>ITS408491</t>
  </si>
  <si>
    <t>505852012/13</t>
  </si>
  <si>
    <t>ITS408492</t>
  </si>
  <si>
    <t>506092012/13</t>
  </si>
  <si>
    <t>506212012/13</t>
  </si>
  <si>
    <t>Basingstoke ITEC</t>
  </si>
  <si>
    <t>ITS404581</t>
  </si>
  <si>
    <t>506382012/13</t>
  </si>
  <si>
    <t>Bedford Training Group Limited</t>
  </si>
  <si>
    <t>ITS408525</t>
  </si>
  <si>
    <t>507132012/13</t>
  </si>
  <si>
    <t>ITS399096</t>
  </si>
  <si>
    <t>507372012/13</t>
  </si>
  <si>
    <t>BLACKPOOL UNITARY AUTHORITY</t>
  </si>
  <si>
    <t>ITS404218</t>
  </si>
  <si>
    <t>507432012/13</t>
  </si>
  <si>
    <t>507982012/13</t>
  </si>
  <si>
    <t>ITS408817</t>
  </si>
  <si>
    <t>508572012/13</t>
  </si>
  <si>
    <t>ITS408526</t>
  </si>
  <si>
    <t>509332012/13</t>
  </si>
  <si>
    <t>Business Training Enterprise Ltd</t>
  </si>
  <si>
    <t>ITS407135</t>
  </si>
  <si>
    <t>509362012/13</t>
  </si>
  <si>
    <t>509922012/13</t>
  </si>
  <si>
    <t>ITS408519</t>
  </si>
  <si>
    <t>510252012/13</t>
  </si>
  <si>
    <t>ITS408490</t>
  </si>
  <si>
    <t>510302012/13</t>
  </si>
  <si>
    <t>Babcock</t>
  </si>
  <si>
    <t>ITS420094</t>
  </si>
  <si>
    <t>510362012/13</t>
  </si>
  <si>
    <t>510712012/13</t>
  </si>
  <si>
    <t>Central Training UK Limited</t>
  </si>
  <si>
    <t>ITS399074</t>
  </si>
  <si>
    <t>510902012/13</t>
  </si>
  <si>
    <t>ITS422425</t>
  </si>
  <si>
    <t>510972012/13</t>
  </si>
  <si>
    <t>ITS408406</t>
  </si>
  <si>
    <t>511042012/13</t>
  </si>
  <si>
    <t>ITS404575</t>
  </si>
  <si>
    <t>511372012/13</t>
  </si>
  <si>
    <t>Surrey Hills Onward Learning</t>
  </si>
  <si>
    <t>ITS399145</t>
  </si>
  <si>
    <t>511422012/13</t>
  </si>
  <si>
    <t>ITS408527</t>
  </si>
  <si>
    <t>511702012/13</t>
  </si>
  <si>
    <t>National Construction College</t>
  </si>
  <si>
    <t>ITS388432</t>
  </si>
  <si>
    <t>512242012/13</t>
  </si>
  <si>
    <t>ITS406785</t>
  </si>
  <si>
    <t>513492012/13</t>
  </si>
  <si>
    <t>ITS410630</t>
  </si>
  <si>
    <t>514352012/13</t>
  </si>
  <si>
    <t>ITS408509</t>
  </si>
  <si>
    <t>515102012/13</t>
  </si>
  <si>
    <t>Defence Equipment &amp; Support, Defence Munitions (DM) Gosport</t>
  </si>
  <si>
    <t>ITS404561</t>
  </si>
  <si>
    <t>515362012/13</t>
  </si>
  <si>
    <t>DCET Training</t>
  </si>
  <si>
    <t>ITS407166</t>
  </si>
  <si>
    <t>515402012/13</t>
  </si>
  <si>
    <t>Devon County Council Adult and Community Learning</t>
  </si>
  <si>
    <t>ITS410631</t>
  </si>
  <si>
    <t>515722012/13</t>
  </si>
  <si>
    <t>ITS404567</t>
  </si>
  <si>
    <t>515782012/13</t>
  </si>
  <si>
    <t>ITS399147</t>
  </si>
  <si>
    <t>516232012/13</t>
  </si>
  <si>
    <t>E.Quality Training Limited</t>
  </si>
  <si>
    <t>ITS408483</t>
  </si>
  <si>
    <t>516272012/13</t>
  </si>
  <si>
    <t>EAGIT Ltd.</t>
  </si>
  <si>
    <t>ITS410682</t>
  </si>
  <si>
    <t>516532012/13</t>
  </si>
  <si>
    <t>ITS399155</t>
  </si>
  <si>
    <t>516862012/13</t>
  </si>
  <si>
    <t>ITS406802</t>
  </si>
  <si>
    <t>516872012/13</t>
  </si>
  <si>
    <t>ITS408530</t>
  </si>
  <si>
    <t>518002012/13</t>
  </si>
  <si>
    <t>ITS408494</t>
  </si>
  <si>
    <t>519092012/13</t>
  </si>
  <si>
    <t>ITS399126</t>
  </si>
  <si>
    <t>520042012/13</t>
  </si>
  <si>
    <t>ITS408496</t>
  </si>
  <si>
    <t>521042012/13</t>
  </si>
  <si>
    <t>Halton Borough Council</t>
  </si>
  <si>
    <t>ITS410632</t>
  </si>
  <si>
    <t>521502012/13</t>
  </si>
  <si>
    <t>ITS406779</t>
  </si>
  <si>
    <t>521572012/13</t>
  </si>
  <si>
    <t>ITS387977</t>
  </si>
  <si>
    <t>521652012/13</t>
  </si>
  <si>
    <t>Heathercroft Training Services Limited</t>
  </si>
  <si>
    <t>ITS385483</t>
  </si>
  <si>
    <t>522102012/13</t>
  </si>
  <si>
    <t>ITS408531</t>
  </si>
  <si>
    <t>523952012/13</t>
  </si>
  <si>
    <t>ITS408423</t>
  </si>
  <si>
    <t>524592012/13</t>
  </si>
  <si>
    <t>ITS420118</t>
  </si>
  <si>
    <t>524872012/13</t>
  </si>
  <si>
    <t>525292012/13</t>
  </si>
  <si>
    <t>Introtrain (ACE) Limited</t>
  </si>
  <si>
    <t>ITS408520</t>
  </si>
  <si>
    <t>525442012/13</t>
  </si>
  <si>
    <t>ITS399154</t>
  </si>
  <si>
    <t>525502012/13</t>
  </si>
  <si>
    <t>525632012/13</t>
  </si>
  <si>
    <t>525652012/13</t>
  </si>
  <si>
    <t>ITS Training Ltd</t>
  </si>
  <si>
    <t>ITS406806</t>
  </si>
  <si>
    <t>525852012/13</t>
  </si>
  <si>
    <t>ITS406812</t>
  </si>
  <si>
    <t>525982012/13</t>
  </si>
  <si>
    <t>ITS406909</t>
  </si>
  <si>
    <t>526022012/13</t>
  </si>
  <si>
    <t>Jigsaw Training Limited</t>
  </si>
  <si>
    <t>ITS408500</t>
  </si>
  <si>
    <t>526272012/13</t>
  </si>
  <si>
    <t>ITS410645</t>
  </si>
  <si>
    <t>527952012/13</t>
  </si>
  <si>
    <t>ITS410646</t>
  </si>
  <si>
    <t>528042012/13</t>
  </si>
  <si>
    <t>528432012/13</t>
  </si>
  <si>
    <t>ITS406804</t>
  </si>
  <si>
    <t>528592012/13</t>
  </si>
  <si>
    <t>ITS406787</t>
  </si>
  <si>
    <t>528832012/13</t>
  </si>
  <si>
    <t>ITS404215</t>
  </si>
  <si>
    <t>529242012/13</t>
  </si>
  <si>
    <t>529852012/13</t>
  </si>
  <si>
    <t>529982012/13</t>
  </si>
  <si>
    <t>ITS399151</t>
  </si>
  <si>
    <t>530252012/13</t>
  </si>
  <si>
    <t>ITS408412</t>
  </si>
  <si>
    <t>530422012/13</t>
  </si>
  <si>
    <t>ITS410125</t>
  </si>
  <si>
    <t>531002012/13</t>
  </si>
  <si>
    <t>531042012/13</t>
  </si>
  <si>
    <t>ITS410629</t>
  </si>
  <si>
    <t>531172012/13</t>
  </si>
  <si>
    <t>Royal Borough of Greenwich</t>
  </si>
  <si>
    <t>ITS410635</t>
  </si>
  <si>
    <t>531242012/13</t>
  </si>
  <si>
    <t>ITS410633</t>
  </si>
  <si>
    <t>531482012/13</t>
  </si>
  <si>
    <t>531602012/13</t>
  </si>
  <si>
    <t>The London College of Beauty Therapy Limited</t>
  </si>
  <si>
    <t>ITS410656</t>
  </si>
  <si>
    <t>532802012/13</t>
  </si>
  <si>
    <t>532952012/13</t>
  </si>
  <si>
    <t>ITS408469</t>
  </si>
  <si>
    <t>533882012/13</t>
  </si>
  <si>
    <t>Youngsave Company Limited</t>
  </si>
  <si>
    <t>ITS410686</t>
  </si>
  <si>
    <t>533922012/13</t>
  </si>
  <si>
    <t>ITS404573</t>
  </si>
  <si>
    <t>534072012/13</t>
  </si>
  <si>
    <t>ITS408502</t>
  </si>
  <si>
    <t>534182012/13</t>
  </si>
  <si>
    <t>MORE Training Limited</t>
  </si>
  <si>
    <t>ITS406793</t>
  </si>
  <si>
    <t>534292012/13</t>
  </si>
  <si>
    <t>ITS404562</t>
  </si>
  <si>
    <t>534772012/13</t>
  </si>
  <si>
    <t>Network Rail Infrastructure Limited</t>
  </si>
  <si>
    <t>ITS410638</t>
  </si>
  <si>
    <t>535082012/13</t>
  </si>
  <si>
    <t>535342012/13</t>
  </si>
  <si>
    <t>NITAL</t>
  </si>
  <si>
    <t>ITS399109</t>
  </si>
  <si>
    <t>535352012/13</t>
  </si>
  <si>
    <t>ITS408534</t>
  </si>
  <si>
    <t>535742012/13</t>
  </si>
  <si>
    <t>ITS406813</t>
  </si>
  <si>
    <t>535892012/13</t>
  </si>
  <si>
    <t>ITS408464</t>
  </si>
  <si>
    <t>536032012/13</t>
  </si>
  <si>
    <t>North Tyneside Metropolitan Borough Council</t>
  </si>
  <si>
    <t>ITS408506</t>
  </si>
  <si>
    <t>536112012/13</t>
  </si>
  <si>
    <t>ITS410687</t>
  </si>
  <si>
    <t>536152012/13</t>
  </si>
  <si>
    <t>ITS399110</t>
  </si>
  <si>
    <t>536742012/13</t>
  </si>
  <si>
    <t>ITS399152</t>
  </si>
  <si>
    <t>536932012/13</t>
  </si>
  <si>
    <t>ITS406792</t>
  </si>
  <si>
    <t>537492012/13</t>
  </si>
  <si>
    <t>ITS408507</t>
  </si>
  <si>
    <t>538082012/13</t>
  </si>
  <si>
    <t>Nottingham amd Nottinghamshire Futures</t>
  </si>
  <si>
    <t>ITS422648</t>
  </si>
  <si>
    <t>538632012/13</t>
  </si>
  <si>
    <t>Peter Pyne (Training School) Limited</t>
  </si>
  <si>
    <t>ITS406798</t>
  </si>
  <si>
    <t>538752012/13</t>
  </si>
  <si>
    <t>PGL Training (Plumbing) Limited</t>
  </si>
  <si>
    <t>ITS423825</t>
  </si>
  <si>
    <t>539482012/13</t>
  </si>
  <si>
    <t>ITS408536</t>
  </si>
  <si>
    <t>539822012/13</t>
  </si>
  <si>
    <t>ITS399104</t>
  </si>
  <si>
    <t>541552012/13</t>
  </si>
  <si>
    <t>ITS404559</t>
  </si>
  <si>
    <t>541582012/13</t>
  </si>
  <si>
    <t>ITS410691</t>
  </si>
  <si>
    <t>541702012/13</t>
  </si>
  <si>
    <t>Rolls-Royce - PLC</t>
  </si>
  <si>
    <t>ITS408537</t>
  </si>
  <si>
    <t>542152012/13</t>
  </si>
  <si>
    <t>ITS406777</t>
  </si>
  <si>
    <t>542322012/13</t>
  </si>
  <si>
    <t>ITS410689</t>
  </si>
  <si>
    <t>542372012/13</t>
  </si>
  <si>
    <t>Shildon and Darlington Training Limited</t>
  </si>
  <si>
    <t>ITS408540</t>
  </si>
  <si>
    <t>542452012/13</t>
  </si>
  <si>
    <t>ITS409409</t>
  </si>
  <si>
    <t>542492012/13</t>
  </si>
  <si>
    <t>ITS399130</t>
  </si>
  <si>
    <t>542522012/13</t>
  </si>
  <si>
    <t>Salford City Council</t>
  </si>
  <si>
    <t>ITS404217</t>
  </si>
  <si>
    <t>543332012/13</t>
  </si>
  <si>
    <t>ITS408539</t>
  </si>
  <si>
    <t>543492012/13</t>
  </si>
  <si>
    <t>ITS399149</t>
  </si>
  <si>
    <t>543642012/13</t>
  </si>
  <si>
    <t>Shire Training Workshops Limited</t>
  </si>
  <si>
    <t>ITS410693</t>
  </si>
  <si>
    <t>544142012/13</t>
  </si>
  <si>
    <t>ITS406782</t>
  </si>
  <si>
    <t>544342012/13</t>
  </si>
  <si>
    <t>Smart Training and Recruitment Limited</t>
  </si>
  <si>
    <t>ITS398455</t>
  </si>
  <si>
    <t>544722012/13</t>
  </si>
  <si>
    <t>Southbank Training Limited</t>
  </si>
  <si>
    <t>ITS393390</t>
  </si>
  <si>
    <t>544922012/13</t>
  </si>
  <si>
    <t>544952012/13</t>
  </si>
  <si>
    <t>ITS408538</t>
  </si>
  <si>
    <t>545012012/13</t>
  </si>
  <si>
    <t>545042012/13</t>
  </si>
  <si>
    <t>ITS410692</t>
  </si>
  <si>
    <t>545092012/13</t>
  </si>
  <si>
    <t>Southampton City Council</t>
  </si>
  <si>
    <t>ITS410636</t>
  </si>
  <si>
    <t>545102012/13</t>
  </si>
  <si>
    <t>545472012/13</t>
  </si>
  <si>
    <t>Springboard Bromley Trust</t>
  </si>
  <si>
    <t>ITS406783</t>
  </si>
  <si>
    <t>545492012/13</t>
  </si>
  <si>
    <t>Springboard Islington Trust</t>
  </si>
  <si>
    <t>ITS404565</t>
  </si>
  <si>
    <t>545622012/13</t>
  </si>
  <si>
    <t>ITS366034</t>
  </si>
  <si>
    <t>545842012/13</t>
  </si>
  <si>
    <t>546242012/13</t>
  </si>
  <si>
    <t>ITS408543</t>
  </si>
  <si>
    <t>546362012/13</t>
  </si>
  <si>
    <t>ITS399148</t>
  </si>
  <si>
    <t>546432012/13</t>
  </si>
  <si>
    <t>ITS408544</t>
  </si>
  <si>
    <t>546572012/13</t>
  </si>
  <si>
    <t>ITS408510</t>
  </si>
  <si>
    <t>546682012/13</t>
  </si>
  <si>
    <t>Sunderland Engineering Training Association Limited</t>
  </si>
  <si>
    <t>ITS408522</t>
  </si>
  <si>
    <t>547262012/13</t>
  </si>
  <si>
    <t>ITS404578</t>
  </si>
  <si>
    <t>547552012/13</t>
  </si>
  <si>
    <t>ITS410694</t>
  </si>
  <si>
    <t>548052012/13</t>
  </si>
  <si>
    <t>Ministry of Defence (Army)</t>
  </si>
  <si>
    <t>ITS408533</t>
  </si>
  <si>
    <t>548102012/13</t>
  </si>
  <si>
    <t>The Bassetlaw Training Agency Limited</t>
  </si>
  <si>
    <t>ITS408407</t>
  </si>
  <si>
    <t>548372012/13</t>
  </si>
  <si>
    <t>Farriers registration council</t>
  </si>
  <si>
    <t>ITS411560</t>
  </si>
  <si>
    <t>548772012/13</t>
  </si>
  <si>
    <t>ITS404220</t>
  </si>
  <si>
    <t>548952012/13</t>
  </si>
  <si>
    <t>549752012/13</t>
  </si>
  <si>
    <t>Thurrock Adult Community College</t>
  </si>
  <si>
    <t>ITS408463</t>
  </si>
  <si>
    <t>550092012/13</t>
  </si>
  <si>
    <t>Tomorrow's People Trust Limited</t>
  </si>
  <si>
    <t>ITS410695</t>
  </si>
  <si>
    <t>550222012/13</t>
  </si>
  <si>
    <t>Total People Limited</t>
  </si>
  <si>
    <t>ITS385754</t>
  </si>
  <si>
    <t>550512012/13</t>
  </si>
  <si>
    <t>The Training &amp; Learning Company</t>
  </si>
  <si>
    <t>ITS410657</t>
  </si>
  <si>
    <t>550652012/13</t>
  </si>
  <si>
    <t>Training for Travel Limited</t>
  </si>
  <si>
    <t>ITS410659</t>
  </si>
  <si>
    <t>550742012/13</t>
  </si>
  <si>
    <t>ITS399088</t>
  </si>
  <si>
    <t>551122012/13</t>
  </si>
  <si>
    <t>The TTE Technical Training Group</t>
  </si>
  <si>
    <t>ITS410658</t>
  </si>
  <si>
    <t>551412012/13</t>
  </si>
  <si>
    <t>Learndirect Limited</t>
  </si>
  <si>
    <t>ITS408501</t>
  </si>
  <si>
    <t>551492012/13</t>
  </si>
  <si>
    <t>UK Training &amp; Development Limited</t>
  </si>
  <si>
    <t>ITS399105</t>
  </si>
  <si>
    <t>552582012/13</t>
  </si>
  <si>
    <t>552872012/13</t>
  </si>
  <si>
    <t>ITS410697</t>
  </si>
  <si>
    <t>553062012/13</t>
  </si>
  <si>
    <t>ITS406786</t>
  </si>
  <si>
    <t>553072012/13</t>
  </si>
  <si>
    <t>ITS408471</t>
  </si>
  <si>
    <t>553082012/13</t>
  </si>
  <si>
    <t>West Berkshire Training Consortium</t>
  </si>
  <si>
    <t>ITS410698</t>
  </si>
  <si>
    <t>553782012/13</t>
  </si>
  <si>
    <t>ITS408468</t>
  </si>
  <si>
    <t>554482012/13</t>
  </si>
  <si>
    <t>W S Training Ltd.</t>
  </si>
  <si>
    <t>ITS408547</t>
  </si>
  <si>
    <t>554592012/13</t>
  </si>
  <si>
    <t>ITS423508</t>
  </si>
  <si>
    <t>554662012/13</t>
  </si>
  <si>
    <t>YH Training Services Limited</t>
  </si>
  <si>
    <t>ITS408548</t>
  </si>
  <si>
    <t>567762012/13</t>
  </si>
  <si>
    <t>568172012/13</t>
  </si>
  <si>
    <t>ITS410696</t>
  </si>
  <si>
    <t>576802012/13</t>
  </si>
  <si>
    <t>ITS410641</t>
  </si>
  <si>
    <t>578202012/13</t>
  </si>
  <si>
    <t>Booths</t>
  </si>
  <si>
    <t>ITS399123</t>
  </si>
  <si>
    <t>580472012/13</t>
  </si>
  <si>
    <t>ITS410131</t>
  </si>
  <si>
    <t>580542012/13</t>
  </si>
  <si>
    <t>ITS407163</t>
  </si>
  <si>
    <t>581182012/13</t>
  </si>
  <si>
    <t>ITS399117</t>
  </si>
  <si>
    <t>581322012/13</t>
  </si>
  <si>
    <t>ITS399120</t>
  </si>
  <si>
    <t>581482012/13</t>
  </si>
  <si>
    <t>Anne Clarke Associates Limited</t>
  </si>
  <si>
    <t>ITS399069</t>
  </si>
  <si>
    <t>581522012/13</t>
  </si>
  <si>
    <t>PRESET Charitable Trust</t>
  </si>
  <si>
    <t>ITS399129</t>
  </si>
  <si>
    <t>581612012/13</t>
  </si>
  <si>
    <t>ITS399112</t>
  </si>
  <si>
    <t>581662012/13</t>
  </si>
  <si>
    <t>ITS399115</t>
  </si>
  <si>
    <t>581682012/13</t>
  </si>
  <si>
    <t>ITS408546</t>
  </si>
  <si>
    <t>581702012/13</t>
  </si>
  <si>
    <t>ITS399072</t>
  </si>
  <si>
    <t>581712012/13</t>
  </si>
  <si>
    <t>Rugby Football Union</t>
  </si>
  <si>
    <t>ITS399114</t>
  </si>
  <si>
    <t>581732012/13</t>
  </si>
  <si>
    <t>Above Bar College Limited</t>
  </si>
  <si>
    <t>ITS399121</t>
  </si>
  <si>
    <t>581762012/13</t>
  </si>
  <si>
    <t>HSBC Bank PLC</t>
  </si>
  <si>
    <t>ITS424337</t>
  </si>
  <si>
    <t>581772012/13</t>
  </si>
  <si>
    <t>Capita PLC</t>
  </si>
  <si>
    <t>ITS404579</t>
  </si>
  <si>
    <t>581872012/13</t>
  </si>
  <si>
    <t>Start Training Ltd</t>
  </si>
  <si>
    <t>ITS410654</t>
  </si>
  <si>
    <t>581922012/13</t>
  </si>
  <si>
    <t>ITS399087</t>
  </si>
  <si>
    <t>581952012/13</t>
  </si>
  <si>
    <t>ITS399107</t>
  </si>
  <si>
    <t>581992012/13</t>
  </si>
  <si>
    <t>ITS399083</t>
  </si>
  <si>
    <t>582192012/13</t>
  </si>
  <si>
    <t>Health &amp; Safety Training Limited</t>
  </si>
  <si>
    <t>ITS408497</t>
  </si>
  <si>
    <t>582312012/13</t>
  </si>
  <si>
    <t>Baldwin Training Limited</t>
  </si>
  <si>
    <t>ITS410681</t>
  </si>
  <si>
    <t>582732012/13</t>
  </si>
  <si>
    <t>ITS399119</t>
  </si>
  <si>
    <t>583402012/13</t>
  </si>
  <si>
    <t>ITS410653</t>
  </si>
  <si>
    <t>583562012/13</t>
  </si>
  <si>
    <t>Arcanum Solutions Ltd</t>
  </si>
  <si>
    <t>ITS399106</t>
  </si>
  <si>
    <t>584372012/13</t>
  </si>
  <si>
    <t>ITS410651</t>
  </si>
  <si>
    <t>584392012/13</t>
  </si>
  <si>
    <t>Norfolk &amp; Suffolk Care Support Limited</t>
  </si>
  <si>
    <t>ITS408485</t>
  </si>
  <si>
    <t>584542012/13</t>
  </si>
  <si>
    <t>Engineering Construction Training Limited</t>
  </si>
  <si>
    <t>ITS409408</t>
  </si>
  <si>
    <t>584562012/13</t>
  </si>
  <si>
    <t>Mercedes-Benz UK Limited</t>
  </si>
  <si>
    <t>ITS404571</t>
  </si>
  <si>
    <t>584722012/13</t>
  </si>
  <si>
    <t>ITS408499</t>
  </si>
  <si>
    <t>585132012/13</t>
  </si>
  <si>
    <t>ITS410647</t>
  </si>
  <si>
    <t>585462012/13</t>
  </si>
  <si>
    <t>Ruskin Private Hire Limited</t>
  </si>
  <si>
    <t>ITS406781</t>
  </si>
  <si>
    <t>585532012/13</t>
  </si>
  <si>
    <t>ITS406776</t>
  </si>
  <si>
    <t>585602012/13</t>
  </si>
  <si>
    <t>585872012/13</t>
  </si>
  <si>
    <t>ITS388334</t>
  </si>
  <si>
    <t>585902012/13</t>
  </si>
  <si>
    <t>ITS404582</t>
  </si>
  <si>
    <t>586112012/13</t>
  </si>
  <si>
    <t>ITS399131</t>
  </si>
  <si>
    <t>586142012/13</t>
  </si>
  <si>
    <t>ITS410650</t>
  </si>
  <si>
    <t>586952012/13</t>
  </si>
  <si>
    <t>Derbyshire Learning &amp; Development Consortium</t>
  </si>
  <si>
    <t>ITS409857</t>
  </si>
  <si>
    <t>587822012/13</t>
  </si>
  <si>
    <t>588052012/13</t>
  </si>
  <si>
    <t>ITS408528</t>
  </si>
  <si>
    <t>588182012/13</t>
  </si>
  <si>
    <t>ITS410683</t>
  </si>
  <si>
    <t>588502012/13</t>
  </si>
  <si>
    <t>ITS408493</t>
  </si>
  <si>
    <t>588632012/13</t>
  </si>
  <si>
    <t>Realise Futures</t>
  </si>
  <si>
    <t>ITS420097</t>
  </si>
  <si>
    <t>588652012/13</t>
  </si>
  <si>
    <t>GMCP</t>
  </si>
  <si>
    <t>ITS422630</t>
  </si>
  <si>
    <t>588662012/13</t>
  </si>
  <si>
    <t>Careers South West</t>
  </si>
  <si>
    <t>ITS422633</t>
  </si>
  <si>
    <t>588672012/13</t>
  </si>
  <si>
    <t>Prospects Services Ltd</t>
  </si>
  <si>
    <t>ITS420096</t>
  </si>
  <si>
    <t>588682012/13</t>
  </si>
  <si>
    <t>Careers Yorkshire and the Humber</t>
  </si>
  <si>
    <t>ITS420095</t>
  </si>
  <si>
    <t>589272012/13</t>
  </si>
  <si>
    <t>ISS UK Limited</t>
  </si>
  <si>
    <t>ITS399348</t>
  </si>
  <si>
    <t>589352012/13</t>
  </si>
  <si>
    <t>Market Driven Training Limited</t>
  </si>
  <si>
    <t>ITS408484</t>
  </si>
  <si>
    <t>589512012/13</t>
  </si>
  <si>
    <t>Greenbank Services Limited</t>
  </si>
  <si>
    <t>ITS388115</t>
  </si>
  <si>
    <t>589662012/13</t>
  </si>
  <si>
    <t>ITS393392</t>
  </si>
  <si>
    <t>590382012/13</t>
  </si>
  <si>
    <t>Elmfield Training Ltd</t>
  </si>
  <si>
    <t>ITS410644</t>
  </si>
  <si>
    <t>590652012/13</t>
  </si>
  <si>
    <t>ITS404671</t>
  </si>
  <si>
    <t>590662012/13</t>
  </si>
  <si>
    <t>590682012/13</t>
  </si>
  <si>
    <t>Northgate Information Solutions UK Limited</t>
  </si>
  <si>
    <t>ITS399111</t>
  </si>
  <si>
    <t>590802012/13</t>
  </si>
  <si>
    <t>ITS393643</t>
  </si>
  <si>
    <t>590932012/13</t>
  </si>
  <si>
    <t>ITS408541</t>
  </si>
  <si>
    <t>591092012/13</t>
  </si>
  <si>
    <t>ITS408524</t>
  </si>
  <si>
    <t>592022012/13</t>
  </si>
  <si>
    <t>ITS410661</t>
  </si>
  <si>
    <t>1293832012/13</t>
  </si>
  <si>
    <t>ITS409298</t>
  </si>
  <si>
    <t>1304032012/13</t>
  </si>
  <si>
    <t>The Working Men's College</t>
  </si>
  <si>
    <t>ITS408472</t>
  </si>
  <si>
    <t>1304052012/13</t>
  </si>
  <si>
    <t>ITS410612</t>
  </si>
  <si>
    <t>1304132012/13</t>
  </si>
  <si>
    <t>ITS397442</t>
  </si>
  <si>
    <t>1304232012/13</t>
  </si>
  <si>
    <t>City of Westminster College</t>
  </si>
  <si>
    <t>ITS410609</t>
  </si>
  <si>
    <t>1304242012/13</t>
  </si>
  <si>
    <t>Barking and Dagenham College</t>
  </si>
  <si>
    <t>ITS408436</t>
  </si>
  <si>
    <t>1304282012/13</t>
  </si>
  <si>
    <t>ITS408437</t>
  </si>
  <si>
    <t>1304302012/13</t>
  </si>
  <si>
    <t>Bromley College of Further and Higher Education</t>
  </si>
  <si>
    <t>ITS408438</t>
  </si>
  <si>
    <t>1304322012/13</t>
  </si>
  <si>
    <t>ITS404130</t>
  </si>
  <si>
    <t>1304332012/13</t>
  </si>
  <si>
    <t>ITS408456</t>
  </si>
  <si>
    <t>1304382012/13</t>
  </si>
  <si>
    <t>1304452012/13</t>
  </si>
  <si>
    <t>ITS409400</t>
  </si>
  <si>
    <t>1304482012/13</t>
  </si>
  <si>
    <t>ITS409319</t>
  </si>
  <si>
    <t>1304512012/13</t>
  </si>
  <si>
    <t>ITS408441</t>
  </si>
  <si>
    <t>1304542012/13</t>
  </si>
  <si>
    <t>ITS388026</t>
  </si>
  <si>
    <t>1304562012/13</t>
  </si>
  <si>
    <t>ITS410622</t>
  </si>
  <si>
    <t>1304572012/13</t>
  </si>
  <si>
    <t>ITS409401</t>
  </si>
  <si>
    <t>1304582012/13</t>
  </si>
  <si>
    <t>ITS404168</t>
  </si>
  <si>
    <t>1304682012/13</t>
  </si>
  <si>
    <t>ITS421160</t>
  </si>
  <si>
    <t>1304692012/13</t>
  </si>
  <si>
    <t>ITS399016</t>
  </si>
  <si>
    <t>1304732012/13</t>
  </si>
  <si>
    <t>ITS408426</t>
  </si>
  <si>
    <t>1304752012/13</t>
  </si>
  <si>
    <t>Dudley College of Technology</t>
  </si>
  <si>
    <t>ITS409299</t>
  </si>
  <si>
    <t>1304762012/13</t>
  </si>
  <si>
    <t>Halesowen College</t>
  </si>
  <si>
    <t>ITS409317</t>
  </si>
  <si>
    <t>1304772012/13</t>
  </si>
  <si>
    <t>Stourbridge College</t>
  </si>
  <si>
    <t>ITS376137</t>
  </si>
  <si>
    <t>1304832012/13</t>
  </si>
  <si>
    <t>Walsall College</t>
  </si>
  <si>
    <t>ITS408430</t>
  </si>
  <si>
    <t>1304842012/13</t>
  </si>
  <si>
    <t>ITS397446</t>
  </si>
  <si>
    <t>1304862012/13</t>
  </si>
  <si>
    <t>ITS395074</t>
  </si>
  <si>
    <t>1304872012/13</t>
  </si>
  <si>
    <t>ITS408433</t>
  </si>
  <si>
    <t>1304912012/13</t>
  </si>
  <si>
    <t>ITS408435</t>
  </si>
  <si>
    <t>1304942012/13</t>
  </si>
  <si>
    <t>1305062012/13</t>
  </si>
  <si>
    <t>1305152012/13</t>
  </si>
  <si>
    <t>ITS404166</t>
  </si>
  <si>
    <t>1305232012/13</t>
  </si>
  <si>
    <t>1305262012/13</t>
  </si>
  <si>
    <t>ITS410610</t>
  </si>
  <si>
    <t>1305272012/13</t>
  </si>
  <si>
    <t>RNN Group</t>
  </si>
  <si>
    <t>ITS410616</t>
  </si>
  <si>
    <t>1305302012/13</t>
  </si>
  <si>
    <t>ITS399023</t>
  </si>
  <si>
    <t>1305312012/13</t>
  </si>
  <si>
    <t>ITS410620</t>
  </si>
  <si>
    <t>1305342012/13</t>
  </si>
  <si>
    <t>1305372012/13</t>
  </si>
  <si>
    <t>Kirklees College</t>
  </si>
  <si>
    <t>ITS385831</t>
  </si>
  <si>
    <t>1305422012/13</t>
  </si>
  <si>
    <t>ITS408432</t>
  </si>
  <si>
    <t>1305552012/13</t>
  </si>
  <si>
    <t>ITS404161</t>
  </si>
  <si>
    <t>1305582012/13</t>
  </si>
  <si>
    <t>Bath College</t>
  </si>
  <si>
    <t>ITS408439</t>
  </si>
  <si>
    <t>1305592012/13</t>
  </si>
  <si>
    <t>ITS404160</t>
  </si>
  <si>
    <t>1305632012/13</t>
  </si>
  <si>
    <t>1305672012/13</t>
  </si>
  <si>
    <t>ITS408431</t>
  </si>
  <si>
    <t>1305732012/13</t>
  </si>
  <si>
    <t>ITS409323</t>
  </si>
  <si>
    <t>1305762012/13</t>
  </si>
  <si>
    <t>ITS404163</t>
  </si>
  <si>
    <t>1305772012/13</t>
  </si>
  <si>
    <t>ITS399022</t>
  </si>
  <si>
    <t>1305862012/13</t>
  </si>
  <si>
    <t>1305882012/13</t>
  </si>
  <si>
    <t>ITS388326</t>
  </si>
  <si>
    <t>1306042012/13</t>
  </si>
  <si>
    <t>1306072012/13</t>
  </si>
  <si>
    <t>Aylesbury College</t>
  </si>
  <si>
    <t>ITS410606</t>
  </si>
  <si>
    <t>1306082012/13</t>
  </si>
  <si>
    <t>ITS409443</t>
  </si>
  <si>
    <t>1306102012/13</t>
  </si>
  <si>
    <t>1306122012/13</t>
  </si>
  <si>
    <t>ITS409318</t>
  </si>
  <si>
    <t>1306212012/13</t>
  </si>
  <si>
    <t>ITS397444</t>
  </si>
  <si>
    <t>1306492012/13</t>
  </si>
  <si>
    <t>ITS398997</t>
  </si>
  <si>
    <t>1306502012/13</t>
  </si>
  <si>
    <t>Plymouth College of Art</t>
  </si>
  <si>
    <t>ITS410605</t>
  </si>
  <si>
    <t>1306512012/13</t>
  </si>
  <si>
    <t>Bicton College</t>
  </si>
  <si>
    <t>ITS398992</t>
  </si>
  <si>
    <t>1306532012/13</t>
  </si>
  <si>
    <t>ITS409327</t>
  </si>
  <si>
    <t>1306552012/13</t>
  </si>
  <si>
    <t>ITS410603</t>
  </si>
  <si>
    <t>1306652012/13</t>
  </si>
  <si>
    <t>ITS388328</t>
  </si>
  <si>
    <t>1306682012/13</t>
  </si>
  <si>
    <t>1306692012/13</t>
  </si>
  <si>
    <t>Brighton Hove and Sussex Sixth Form College</t>
  </si>
  <si>
    <t>ITS399015</t>
  </si>
  <si>
    <t>1306772012/13</t>
  </si>
  <si>
    <t>ITS410611</t>
  </si>
  <si>
    <t>1306802012/13</t>
  </si>
  <si>
    <t>The Sixth Form College Colchester</t>
  </si>
  <si>
    <t>ITS408452</t>
  </si>
  <si>
    <t>1306812012/13</t>
  </si>
  <si>
    <t>ITS409324</t>
  </si>
  <si>
    <t>1306832012/13</t>
  </si>
  <si>
    <t>1306882012/13</t>
  </si>
  <si>
    <t>ITS410608</t>
  </si>
  <si>
    <t>1306932012/13</t>
  </si>
  <si>
    <t>Fareham College</t>
  </si>
  <si>
    <t>ITS409445</t>
  </si>
  <si>
    <t>1306992012/13</t>
  </si>
  <si>
    <t>ITS388332</t>
  </si>
  <si>
    <t>1307022012/13</t>
  </si>
  <si>
    <t>ITS409442</t>
  </si>
  <si>
    <t>1307052012/13</t>
  </si>
  <si>
    <t>ITS409441</t>
  </si>
  <si>
    <t>1307062012/13</t>
  </si>
  <si>
    <t>Portsmouth College</t>
  </si>
  <si>
    <t>ITS408458</t>
  </si>
  <si>
    <t>1307092012/13</t>
  </si>
  <si>
    <t>ITS404162</t>
  </si>
  <si>
    <t>1307132012/13</t>
  </si>
  <si>
    <t>ITS408427</t>
  </si>
  <si>
    <t>1307192012/13</t>
  </si>
  <si>
    <t>ITS406868</t>
  </si>
  <si>
    <t>1307222012/13</t>
  </si>
  <si>
    <t>ITS410614</t>
  </si>
  <si>
    <t>1307282012/13</t>
  </si>
  <si>
    <t>1307372012/13</t>
  </si>
  <si>
    <t>ITS399135</t>
  </si>
  <si>
    <t>1307432012/13</t>
  </si>
  <si>
    <t>Myerscough College</t>
  </si>
  <si>
    <t>ITS410604</t>
  </si>
  <si>
    <t>1307482012/13</t>
  </si>
  <si>
    <t>Loughborough College</t>
  </si>
  <si>
    <t>ITS409320</t>
  </si>
  <si>
    <t>1307502012/13</t>
  </si>
  <si>
    <t>ITS410617</t>
  </si>
  <si>
    <t>1307542012/13</t>
  </si>
  <si>
    <t>1307552012/13</t>
  </si>
  <si>
    <t>ITS404167</t>
  </si>
  <si>
    <t>1307572012/13</t>
  </si>
  <si>
    <t>ITS409440</t>
  </si>
  <si>
    <t>1307612012/13</t>
  </si>
  <si>
    <t>ITS409297</t>
  </si>
  <si>
    <t>1307632012/13</t>
  </si>
  <si>
    <t>1307642012/13</t>
  </si>
  <si>
    <t>1307692012/13</t>
  </si>
  <si>
    <t>Northampton College</t>
  </si>
  <si>
    <t>ITS408428</t>
  </si>
  <si>
    <t>1307732012/13</t>
  </si>
  <si>
    <t>Northumberland College</t>
  </si>
  <si>
    <t>ITS408434</t>
  </si>
  <si>
    <t>1307762012/13</t>
  </si>
  <si>
    <t>ITS409322</t>
  </si>
  <si>
    <t>1307792012/13</t>
  </si>
  <si>
    <t>North Nottinghamshire College</t>
  </si>
  <si>
    <t>ITS399001</t>
  </si>
  <si>
    <t>1307832012/13</t>
  </si>
  <si>
    <t>ITS410618</t>
  </si>
  <si>
    <t>1307942012/13</t>
  </si>
  <si>
    <t>1307972012/13</t>
  </si>
  <si>
    <t>ITS410621</t>
  </si>
  <si>
    <t>1308012012/13</t>
  </si>
  <si>
    <t>ITS408451</t>
  </si>
  <si>
    <t>1308132012/13</t>
  </si>
  <si>
    <t>ITS410716</t>
  </si>
  <si>
    <t>1308172012/13</t>
  </si>
  <si>
    <t>ITS399017</t>
  </si>
  <si>
    <t>1308192012/13</t>
  </si>
  <si>
    <t>ITS409321</t>
  </si>
  <si>
    <t>1308452012/13</t>
  </si>
  <si>
    <t>ITS409328</t>
  </si>
  <si>
    <t>1308492012/13</t>
  </si>
  <si>
    <t>Swindon College</t>
  </si>
  <si>
    <t>ITS408443</t>
  </si>
  <si>
    <t>1310942012/13</t>
  </si>
  <si>
    <t>ITS408440</t>
  </si>
  <si>
    <t>1318572012/13</t>
  </si>
  <si>
    <t>ITS399010</t>
  </si>
  <si>
    <t>1318602012/13</t>
  </si>
  <si>
    <t>The David Lewis Centre</t>
  </si>
  <si>
    <t>ITS399011</t>
  </si>
  <si>
    <t>1318642012/13</t>
  </si>
  <si>
    <t>ITS410613</t>
  </si>
  <si>
    <t>1318682012/13</t>
  </si>
  <si>
    <t>Cambian Dilston College</t>
  </si>
  <si>
    <t>ITS408447</t>
  </si>
  <si>
    <t>1318782012/13</t>
  </si>
  <si>
    <t>ITS408449</t>
  </si>
  <si>
    <t>1318922012/13</t>
  </si>
  <si>
    <t>Foxes Academy</t>
  </si>
  <si>
    <t>ITS410623</t>
  </si>
  <si>
    <t>1319002012/13</t>
  </si>
  <si>
    <t>ITS409296</t>
  </si>
  <si>
    <t>1319102012/13</t>
  </si>
  <si>
    <t>ITS410624</t>
  </si>
  <si>
    <t>1319122012/13</t>
  </si>
  <si>
    <t>Lindeth College of Further Education</t>
  </si>
  <si>
    <t>ITS410625</t>
  </si>
  <si>
    <t>1319132012/13</t>
  </si>
  <si>
    <t>1319242012/13</t>
  </si>
  <si>
    <t>ITS404165</t>
  </si>
  <si>
    <t>1319352012/13</t>
  </si>
  <si>
    <t>ITS419900</t>
  </si>
  <si>
    <t>1319472012/13</t>
  </si>
  <si>
    <t>ITS399012</t>
  </si>
  <si>
    <t>1319592012/13</t>
  </si>
  <si>
    <t>ITS399013</t>
  </si>
  <si>
    <t>1320162012/13</t>
  </si>
  <si>
    <t>1329802012/13</t>
  </si>
  <si>
    <t>1330532012/13</t>
  </si>
  <si>
    <t>ITS399157</t>
  </si>
  <si>
    <t>1332502012/13</t>
  </si>
  <si>
    <t>Falmouth University</t>
  </si>
  <si>
    <t>ITS408445</t>
  </si>
  <si>
    <t>1334352012/13</t>
  </si>
  <si>
    <t>ITS399137</t>
  </si>
  <si>
    <t>1336082012/13</t>
  </si>
  <si>
    <t>ITS408459</t>
  </si>
  <si>
    <t>1337972012/13</t>
  </si>
  <si>
    <t>Ravensbourne</t>
  </si>
  <si>
    <t>ITS399006</t>
  </si>
  <si>
    <t>1338232012/13</t>
  </si>
  <si>
    <t>Buckinghamshire New University</t>
  </si>
  <si>
    <t>ITS410058</t>
  </si>
  <si>
    <t>1338342012/13</t>
  </si>
  <si>
    <t>Loughborough University</t>
  </si>
  <si>
    <t>ITS399138</t>
  </si>
  <si>
    <t>1338442012/13</t>
  </si>
  <si>
    <t>The Manchester Metropolitan University</t>
  </si>
  <si>
    <t>ITS399007</t>
  </si>
  <si>
    <t>1338552012/13</t>
  </si>
  <si>
    <t>ITS409295</t>
  </si>
  <si>
    <t>1339912012/13</t>
  </si>
  <si>
    <t>ITS399020</t>
  </si>
  <si>
    <t>1356582012/13</t>
  </si>
  <si>
    <t>1356592012/13</t>
  </si>
  <si>
    <t>Rochdale Sixth Form College</t>
  </si>
  <si>
    <t>ITS409580</t>
  </si>
  <si>
    <t>1392182012/13</t>
  </si>
  <si>
    <t>Royal College Manchester (Seashell Trust)</t>
  </si>
  <si>
    <t>ITS408448</t>
  </si>
  <si>
    <t>Hertfordshire County Council</t>
  </si>
  <si>
    <t>Derbyshire Adult Community Education Service</t>
  </si>
  <si>
    <t>Francesco Group (Holdings) Limited</t>
  </si>
  <si>
    <t>Brent Adult and Community Education Service</t>
  </si>
  <si>
    <t>The Learning Partnership - Bedfordshire and Luton Limited</t>
  </si>
  <si>
    <t>Askham Bryan College</t>
  </si>
  <si>
    <t>Peterborough Regional College</t>
  </si>
  <si>
    <t>Finning (UK) Ltd.</t>
  </si>
  <si>
    <t>Heart of England Training Limited</t>
  </si>
  <si>
    <t>Kendal College</t>
  </si>
  <si>
    <t>Southampton City College</t>
  </si>
  <si>
    <t>The Football Association Premier League Limited</t>
  </si>
  <si>
    <t>Data 3: Most recent full inspection outcomes</t>
  </si>
  <si>
    <t>Date of latest short inspection</t>
  </si>
  <si>
    <t>Number of short inspections since last full inspection</t>
  </si>
  <si>
    <t>Previous first day of inspection</t>
  </si>
  <si>
    <t>Previous event type grouping</t>
  </si>
  <si>
    <t>Improved/declined/stayed the same</t>
  </si>
  <si>
    <t>East Sussex County Council</t>
  </si>
  <si>
    <t>Andrew Collinge Training Limited</t>
  </si>
  <si>
    <t>Focus Training Limited</t>
  </si>
  <si>
    <t>ADVANCED PERSONNEL MANAGEMENT GROUP (UK) LIMITED</t>
  </si>
  <si>
    <t>Walsall NHS Trust</t>
  </si>
  <si>
    <t>Pizza Hut</t>
  </si>
  <si>
    <t>PARTNERSHIP DEVELOPMENT SOLUTIONS LTD</t>
  </si>
  <si>
    <t>IN-COMM TRAINING AND BUSINESS SERVICES LIMITED</t>
  </si>
  <si>
    <t>Christ The King Sixth Form College</t>
  </si>
  <si>
    <t>South Essex College of Further and  Higher Education</t>
  </si>
  <si>
    <t>Totton College (Part of Nacro)</t>
  </si>
  <si>
    <t>West Herts College</t>
  </si>
  <si>
    <t>The Isle of Wight College</t>
  </si>
  <si>
    <t>Blackburn College</t>
  </si>
  <si>
    <t xml:space="preserve">New College Stamford </t>
  </si>
  <si>
    <t xml:space="preserve">Homefield College </t>
  </si>
  <si>
    <t>University of Sheffield</t>
  </si>
  <si>
    <t>King's College London Maths School</t>
  </si>
  <si>
    <t>Chapeltown Academy</t>
  </si>
  <si>
    <t>Big Creative Academy</t>
  </si>
  <si>
    <t>East London Arts &amp; Music</t>
  </si>
  <si>
    <t>Ambitious College</t>
  </si>
  <si>
    <t>Chatsworth Futures Limited</t>
  </si>
  <si>
    <t>Somerset Skills &amp; Learning CIC</t>
  </si>
  <si>
    <t>Adviza Partnership</t>
  </si>
  <si>
    <t>Careers Yorkshire and The Humber Limited</t>
  </si>
  <si>
    <t>Prospects London</t>
  </si>
  <si>
    <t>Prospects WM</t>
  </si>
  <si>
    <t>Impact College</t>
  </si>
  <si>
    <t>Health and Fitness Education</t>
  </si>
  <si>
    <t>TDLC Limited</t>
  </si>
  <si>
    <t>CVQO Ltd</t>
  </si>
  <si>
    <t>Table 4: Most recent overall effectiveness of further education and skills providers</t>
  </si>
  <si>
    <t>Inspection judgement:</t>
  </si>
  <si>
    <t>Total number of open and funded providers</t>
  </si>
  <si>
    <t>Number of providers that have not yet been inspected</t>
  </si>
  <si>
    <t>Number of providers with an inspection judgement</t>
  </si>
  <si>
    <t>Percentage of providers with an inspection judgement</t>
  </si>
  <si>
    <r>
      <t>Requires improvement / satisfactory</t>
    </r>
    <r>
      <rPr>
        <b/>
        <vertAlign val="superscript"/>
        <sz val="10"/>
        <rFont val="Tahoma"/>
        <family val="2"/>
      </rPr>
      <t>8</t>
    </r>
  </si>
  <si>
    <r>
      <t>Colleges</t>
    </r>
    <r>
      <rPr>
        <vertAlign val="superscript"/>
        <sz val="10"/>
        <rFont val="Tahoma"/>
        <family val="2"/>
      </rPr>
      <t>2</t>
    </r>
  </si>
  <si>
    <r>
      <t>Independent learning providers</t>
    </r>
    <r>
      <rPr>
        <vertAlign val="superscript"/>
        <sz val="10"/>
        <rFont val="Tahoma"/>
        <family val="2"/>
      </rPr>
      <t>3</t>
    </r>
  </si>
  <si>
    <r>
      <t>Community learning and skills providers</t>
    </r>
    <r>
      <rPr>
        <vertAlign val="superscript"/>
        <sz val="10"/>
        <rFont val="Tahoma"/>
        <family val="2"/>
      </rPr>
      <t>4</t>
    </r>
  </si>
  <si>
    <r>
      <t>16-19 academies</t>
    </r>
    <r>
      <rPr>
        <vertAlign val="superscript"/>
        <sz val="10"/>
        <rFont val="Tahoma"/>
        <family val="2"/>
      </rPr>
      <t>5</t>
    </r>
  </si>
  <si>
    <r>
      <t>Dance and drama colleges</t>
    </r>
    <r>
      <rPr>
        <vertAlign val="superscript"/>
        <sz val="10"/>
        <rFont val="Tahoma"/>
        <family val="2"/>
      </rPr>
      <t>6</t>
    </r>
  </si>
  <si>
    <r>
      <t>Higher education institutions</t>
    </r>
    <r>
      <rPr>
        <vertAlign val="superscript"/>
        <sz val="10"/>
        <rFont val="Tahoma"/>
        <family val="2"/>
      </rPr>
      <t>7</t>
    </r>
  </si>
  <si>
    <t>6. Inspections from 1 September 2015.</t>
  </si>
  <si>
    <t xml:space="preserve">7. Inspection of further education provision only, not provider as a whole. </t>
  </si>
  <si>
    <t>8. Prior to 1 September 2012, providers with an inspection outcome of grade 3 were judged as satisfactory.</t>
  </si>
  <si>
    <t>9. Percentages are rounded and may not add to 100. Where the number of providers is small, percentages should be treated with caution.</t>
  </si>
  <si>
    <t>Chart 1: Further education and skills full inspection outcomes this reporting year, by judgement</t>
  </si>
  <si>
    <t>% Outstanding</t>
  </si>
  <si>
    <t>% Good</t>
  </si>
  <si>
    <t>% Requires improvement</t>
  </si>
  <si>
    <t>% Inadequate</t>
  </si>
  <si>
    <t>Not judged</t>
  </si>
  <si>
    <t>Chart 2: Further education and skills full and short inspection outcomes this reporting year, by overall effectiveness and provider group</t>
  </si>
  <si>
    <t>8. Percentages are rounded and may not add to 100. Where the number of inspections is small, percentages should be treated with caution.</t>
  </si>
  <si>
    <t>Chart 3: Further education and skills full and short inspection outcomes, by overall effectiveness and reporting year</t>
  </si>
  <si>
    <r>
      <t>Requires improvement / satisfactory</t>
    </r>
    <r>
      <rPr>
        <b/>
        <vertAlign val="superscript"/>
        <sz val="10"/>
        <rFont val="Tahoma"/>
        <family val="2"/>
      </rPr>
      <t>2</t>
    </r>
  </si>
  <si>
    <t>1 September 2015 - 31 August 2016</t>
  </si>
  <si>
    <t xml:space="preserve">1 September 2014 - 31 August 2015 </t>
  </si>
  <si>
    <t xml:space="preserve">1 September 2013 - 31 August 2014 </t>
  </si>
  <si>
    <t>1 September 2012 - 31 August 2013</t>
  </si>
  <si>
    <t>2. Prior to 1 September 2012, providers with an inspection outcome of grade 3 were judged as satisfactory.</t>
  </si>
  <si>
    <t>3. Percentages are rounded and may not add to 100. Where the number of inspections is small, percentages should be treated with caution.</t>
  </si>
  <si>
    <t>Chart 4: Proportion of previously grade 3 further education and skills providers that improved, declined or stayed the same at their next full inspection</t>
  </si>
  <si>
    <t>Same</t>
  </si>
  <si>
    <t>% Improved</t>
  </si>
  <si>
    <t>% Same</t>
  </si>
  <si>
    <t>% Declined</t>
  </si>
  <si>
    <t xml:space="preserve"> </t>
  </si>
  <si>
    <t>Chart 5: Overall effectiveness of further education and skills providers at their most recent inspection</t>
  </si>
  <si>
    <t>Chart 6: Most recent overall effectiveness of further education and skills providers, over time</t>
  </si>
  <si>
    <t>Number of providers</t>
  </si>
  <si>
    <t>Latest inspection 
as at:</t>
  </si>
  <si>
    <t>3. Excludes higher education institutions and National Careers Service contractors before 1 September 2015.</t>
  </si>
  <si>
    <t>4. Providers that ceased to be funded or closed during the corresponding reporting year are included before 1 September 2015.</t>
  </si>
  <si>
    <t>5. Dance and drama colleges eligible for inclusion from 1 September 2015.</t>
  </si>
  <si>
    <t>6. Academies introduced from 1 September 2013.</t>
  </si>
  <si>
    <t>7. Percentages are rounded and may not add to 100.</t>
  </si>
  <si>
    <t>Number of prisons and young offender institutions</t>
  </si>
  <si>
    <t>Notes</t>
  </si>
  <si>
    <r>
      <t>§</t>
    </r>
    <r>
      <rPr>
        <sz val="10"/>
        <rFont val="Times New Roman"/>
        <family val="1"/>
      </rPr>
      <t xml:space="preserve">  </t>
    </r>
    <r>
      <rPr>
        <sz val="10"/>
        <rFont val="Tahoma"/>
        <family val="2"/>
      </rPr>
      <t>There is insufficient evidence to confirm that the provider remains good;</t>
    </r>
  </si>
  <si>
    <r>
      <t>§</t>
    </r>
    <r>
      <rPr>
        <sz val="10"/>
        <rFont val="Times New Roman"/>
        <family val="1"/>
      </rPr>
      <t xml:space="preserve">  </t>
    </r>
    <r>
      <rPr>
        <sz val="10"/>
        <rFont val="Tahoma"/>
        <family val="2"/>
      </rPr>
      <t>There are concerns that there is evidence that the provider may no longer be good (which may include concerns about safeguarding);</t>
    </r>
  </si>
  <si>
    <r>
      <t>§</t>
    </r>
    <r>
      <rPr>
        <sz val="10"/>
        <rFont val="Times New Roman"/>
        <family val="1"/>
      </rPr>
      <t xml:space="preserve">  </t>
    </r>
    <r>
      <rPr>
        <sz val="10"/>
        <rFont val="Tahoma"/>
        <family val="2"/>
      </rPr>
      <t>Or if there is sufficient evidence of improved performance to suggest that the provider may be judged outstanding.</t>
    </r>
  </si>
  <si>
    <t>In-year reporting</t>
  </si>
  <si>
    <t>Most recent inspection outcomes</t>
  </si>
  <si>
    <t>Provider types and groups</t>
  </si>
  <si>
    <t>All further education and skills providers</t>
  </si>
  <si>
    <t>Higher education institution*</t>
  </si>
  <si>
    <t>Prisons and young offender institutions</t>
  </si>
  <si>
    <t>*Further education being delivered in higher education institutions</t>
  </si>
  <si>
    <t>Methodology and quality report</t>
  </si>
  <si>
    <t xml:space="preserve">A methodology and quality report for these statistics can be found here: </t>
  </si>
  <si>
    <t>Contents</t>
  </si>
  <si>
    <t>Tables</t>
  </si>
  <si>
    <t>Charts</t>
  </si>
  <si>
    <t>Underlying data</t>
  </si>
  <si>
    <t>Key</t>
  </si>
  <si>
    <t>Blue tabs: T1 to T4 are tables</t>
  </si>
  <si>
    <t>Orange tabs: C1 to C7 are charts</t>
  </si>
  <si>
    <t>Green tabs: D1 to D3 are the underlying provider level data</t>
  </si>
  <si>
    <t>Data 2: Historical in-year full inspection outcomes</t>
  </si>
  <si>
    <t>31 August 2016</t>
  </si>
  <si>
    <t>31 August 2015</t>
  </si>
  <si>
    <t>31 August 2014</t>
  </si>
  <si>
    <t>31 August 2013</t>
  </si>
  <si>
    <r>
      <t>Prisons and young offender institutions</t>
    </r>
    <r>
      <rPr>
        <b/>
        <vertAlign val="superscript"/>
        <sz val="10"/>
        <rFont val="Tahoma"/>
        <family val="2"/>
      </rPr>
      <t>7</t>
    </r>
  </si>
  <si>
    <t>Data 2: In-year historic inspection data</t>
  </si>
  <si>
    <t>for further education and skills providers inspected in previous years</t>
  </si>
  <si>
    <t>1. Does not include prisons and young offender institutions.</t>
  </si>
  <si>
    <t>2016/17</t>
  </si>
  <si>
    <t>Robert Owen Communities</t>
  </si>
  <si>
    <t>Bolton Wanderers Free School</t>
  </si>
  <si>
    <t>Independent Learning Provider (National) - Reinspection</t>
  </si>
  <si>
    <t>Carlisle College</t>
  </si>
  <si>
    <t>Vision West Nottinghamshire College</t>
  </si>
  <si>
    <t>East Midlands Chamber (Debyshire, Nottinghamshire, Leicestershire)</t>
  </si>
  <si>
    <t>APM Learning and Education Alliance</t>
  </si>
  <si>
    <t>Brooks &amp; Kirk Limited</t>
  </si>
  <si>
    <t>Economic Solutions Limited Liverpool</t>
  </si>
  <si>
    <t>Economic Solutions Limited Manchester</t>
  </si>
  <si>
    <t>The Beauty Academy Ltd</t>
  </si>
  <si>
    <t>lookup</t>
  </si>
  <si>
    <t>500982016/17</t>
  </si>
  <si>
    <t>501032016/17</t>
  </si>
  <si>
    <t>501162016/17</t>
  </si>
  <si>
    <t>501202016/17</t>
  </si>
  <si>
    <t>501292016/17</t>
  </si>
  <si>
    <t>501332016/17</t>
  </si>
  <si>
    <t>501652016/17</t>
  </si>
  <si>
    <t>501692016/17</t>
  </si>
  <si>
    <t>501702016/17</t>
  </si>
  <si>
    <t>501782016/17</t>
  </si>
  <si>
    <t>501932016/17</t>
  </si>
  <si>
    <t>502082016/17</t>
  </si>
  <si>
    <t>502172016/17</t>
  </si>
  <si>
    <t>502292016/17</t>
  </si>
  <si>
    <t>502302016/17</t>
  </si>
  <si>
    <t>502342016/17</t>
  </si>
  <si>
    <t>502452016/17</t>
  </si>
  <si>
    <t>502622016/17</t>
  </si>
  <si>
    <t>503152016/17</t>
  </si>
  <si>
    <t>503872016/17</t>
  </si>
  <si>
    <t>504102016/17</t>
  </si>
  <si>
    <t>504112016/17</t>
  </si>
  <si>
    <t>504422016/17</t>
  </si>
  <si>
    <t>506092016/17</t>
  </si>
  <si>
    <t>506212016/17</t>
  </si>
  <si>
    <t>506562016/17</t>
  </si>
  <si>
    <t>507292016/17</t>
  </si>
  <si>
    <t>507372016/17</t>
  </si>
  <si>
    <t>507432016/17</t>
  </si>
  <si>
    <t>507662016/17</t>
  </si>
  <si>
    <t>508272016/17</t>
  </si>
  <si>
    <t>508882016/17</t>
  </si>
  <si>
    <t>509362016/17</t>
  </si>
  <si>
    <t>509922016/17</t>
  </si>
  <si>
    <t>510362016/17</t>
  </si>
  <si>
    <t>511492016/17</t>
  </si>
  <si>
    <t>512592016/17</t>
  </si>
  <si>
    <t>513852016/17</t>
  </si>
  <si>
    <t>514332016/17</t>
  </si>
  <si>
    <t>515252016/17</t>
  </si>
  <si>
    <t>515402016/17</t>
  </si>
  <si>
    <t>515732016/17</t>
  </si>
  <si>
    <t>515782016/17</t>
  </si>
  <si>
    <t>516192016/17</t>
  </si>
  <si>
    <t>516232016/17</t>
  </si>
  <si>
    <t>517662016/17</t>
  </si>
  <si>
    <t>518002016/17</t>
  </si>
  <si>
    <t>518352016/17</t>
  </si>
  <si>
    <t>518502016/17</t>
  </si>
  <si>
    <t>518732016/17</t>
  </si>
  <si>
    <t>518952016/17</t>
  </si>
  <si>
    <t>519052016/17</t>
  </si>
  <si>
    <t>521042016/17</t>
  </si>
  <si>
    <t>521632016/17</t>
  </si>
  <si>
    <t>521652016/17</t>
  </si>
  <si>
    <t>522102016/17</t>
  </si>
  <si>
    <t>522122016/17</t>
  </si>
  <si>
    <t>524032016/17</t>
  </si>
  <si>
    <t>524182016/17</t>
  </si>
  <si>
    <t>524872016/17</t>
  </si>
  <si>
    <t>525292016/17</t>
  </si>
  <si>
    <t>525402016/17</t>
  </si>
  <si>
    <t>525502016/17</t>
  </si>
  <si>
    <t>525632016/17</t>
  </si>
  <si>
    <t>526382016/17</t>
  </si>
  <si>
    <t>527942016/17</t>
  </si>
  <si>
    <t>528042016/17</t>
  </si>
  <si>
    <t>528052016/17</t>
  </si>
  <si>
    <t>528672016/17</t>
  </si>
  <si>
    <t>529022016/17</t>
  </si>
  <si>
    <t>529242016/17</t>
  </si>
  <si>
    <t>529852016/17</t>
  </si>
  <si>
    <t>530732016/17</t>
  </si>
  <si>
    <t>531002016/17</t>
  </si>
  <si>
    <t>531062016/17</t>
  </si>
  <si>
    <t>531082016/17</t>
  </si>
  <si>
    <t>531122016/17</t>
  </si>
  <si>
    <t>531172016/17</t>
  </si>
  <si>
    <t>531212016/17</t>
  </si>
  <si>
    <t>531242016/17</t>
  </si>
  <si>
    <t>531482016/17</t>
  </si>
  <si>
    <t>531602016/17</t>
  </si>
  <si>
    <t>532302016/17</t>
  </si>
  <si>
    <t>532332016/17</t>
  </si>
  <si>
    <t>532372016/17</t>
  </si>
  <si>
    <t>532592016/17</t>
  </si>
  <si>
    <t>532682016/17</t>
  </si>
  <si>
    <t>532802016/17</t>
  </si>
  <si>
    <t>533302016/17</t>
  </si>
  <si>
    <t>533492016/17</t>
  </si>
  <si>
    <t>533732016/17</t>
  </si>
  <si>
    <t>533882016/17</t>
  </si>
  <si>
    <t>534292016/17</t>
  </si>
  <si>
    <t>534572016/17</t>
  </si>
  <si>
    <t>535082016/17</t>
  </si>
  <si>
    <t>535502016/17</t>
  </si>
  <si>
    <t>535752016/17</t>
  </si>
  <si>
    <t>536972016/17</t>
  </si>
  <si>
    <t>537292016/17</t>
  </si>
  <si>
    <t>537462016/17</t>
  </si>
  <si>
    <t>537922016/17</t>
  </si>
  <si>
    <t>538652016/17</t>
  </si>
  <si>
    <t>538752016/17</t>
  </si>
  <si>
    <t>539362016/17</t>
  </si>
  <si>
    <t>539512016/17</t>
  </si>
  <si>
    <t>539812016/17</t>
  </si>
  <si>
    <t>539982016/17</t>
  </si>
  <si>
    <t>540712016/17</t>
  </si>
  <si>
    <t>541752016/17</t>
  </si>
  <si>
    <t>541962016/17</t>
  </si>
  <si>
    <t>543172016/17</t>
  </si>
  <si>
    <t>543492016/17</t>
  </si>
  <si>
    <t>544142016/17</t>
  </si>
  <si>
    <t>544342016/17</t>
  </si>
  <si>
    <t>544922016/17</t>
  </si>
  <si>
    <t>545012016/17</t>
  </si>
  <si>
    <t>545042016/17</t>
  </si>
  <si>
    <t>545092016/17</t>
  </si>
  <si>
    <t>545102016/17</t>
  </si>
  <si>
    <t>545842016/17</t>
  </si>
  <si>
    <t>546402016/17</t>
  </si>
  <si>
    <t>546432016/17</t>
  </si>
  <si>
    <t>546682016/17</t>
  </si>
  <si>
    <t>546982016/17</t>
  </si>
  <si>
    <t>547252016/17</t>
  </si>
  <si>
    <t>547262016/17</t>
  </si>
  <si>
    <t>548052016/17</t>
  </si>
  <si>
    <t>548102016/17</t>
  </si>
  <si>
    <t>548422016/17</t>
  </si>
  <si>
    <t>548602016/17</t>
  </si>
  <si>
    <t>548732016/17</t>
  </si>
  <si>
    <t>548952016/17</t>
  </si>
  <si>
    <t>549162016/17</t>
  </si>
  <si>
    <t>549462016/17</t>
  </si>
  <si>
    <t>549692016/17</t>
  </si>
  <si>
    <t>549752016/17</t>
  </si>
  <si>
    <t>550222016/17</t>
  </si>
  <si>
    <t>550532016/17</t>
  </si>
  <si>
    <t>551132016/17</t>
  </si>
  <si>
    <t>551412016/17</t>
  </si>
  <si>
    <t>551492016/17</t>
  </si>
  <si>
    <t>552302016/17</t>
  </si>
  <si>
    <t>552472016/17</t>
  </si>
  <si>
    <t>552552016/17</t>
  </si>
  <si>
    <t>552582016/17</t>
  </si>
  <si>
    <t>552872016/17</t>
  </si>
  <si>
    <t>552942016/17</t>
  </si>
  <si>
    <t>553062016/17</t>
  </si>
  <si>
    <t>553082016/17</t>
  </si>
  <si>
    <t>554482016/17</t>
  </si>
  <si>
    <t>554512016/17</t>
  </si>
  <si>
    <t>554662016/17</t>
  </si>
  <si>
    <t>554912016/17</t>
  </si>
  <si>
    <t>567762016/17</t>
  </si>
  <si>
    <t>575982016/17</t>
  </si>
  <si>
    <t>576802016/17</t>
  </si>
  <si>
    <t>577522016/17</t>
  </si>
  <si>
    <t>578392016/17</t>
  </si>
  <si>
    <t>578602016/17</t>
  </si>
  <si>
    <t>578772016/17</t>
  </si>
  <si>
    <t>578812016/17</t>
  </si>
  <si>
    <t>579422016/17</t>
  </si>
  <si>
    <t>579512016/17</t>
  </si>
  <si>
    <t>581482016/17</t>
  </si>
  <si>
    <t>581612016/17</t>
  </si>
  <si>
    <t>581632016/17</t>
  </si>
  <si>
    <t>581682016/17</t>
  </si>
  <si>
    <t>581792016/17</t>
  </si>
  <si>
    <t>581922016/17</t>
  </si>
  <si>
    <t>582192016/17</t>
  </si>
  <si>
    <t>582372016/17</t>
  </si>
  <si>
    <t>582732016/17</t>
  </si>
  <si>
    <t>582902016/17</t>
  </si>
  <si>
    <t>583402016/17</t>
  </si>
  <si>
    <t>583802016/17</t>
  </si>
  <si>
    <t>583832016/17</t>
  </si>
  <si>
    <t>584002016/17</t>
  </si>
  <si>
    <t>584372016/17</t>
  </si>
  <si>
    <t>584442016/17</t>
  </si>
  <si>
    <t>584562016/17</t>
  </si>
  <si>
    <t>585072016/17</t>
  </si>
  <si>
    <t>585192016/17</t>
  </si>
  <si>
    <t>585602016/17</t>
  </si>
  <si>
    <t>585632016/17</t>
  </si>
  <si>
    <t>585872016/17</t>
  </si>
  <si>
    <t>587662016/17</t>
  </si>
  <si>
    <t>587822016/17</t>
  </si>
  <si>
    <t>588052016/17</t>
  </si>
  <si>
    <t>588202016/17</t>
  </si>
  <si>
    <t>589132016/17</t>
  </si>
  <si>
    <t>589332016/17</t>
  </si>
  <si>
    <t>590172016/17</t>
  </si>
  <si>
    <t>590422016/17</t>
  </si>
  <si>
    <t>590662016/17</t>
  </si>
  <si>
    <t>590832016/17</t>
  </si>
  <si>
    <t>591092016/17</t>
  </si>
  <si>
    <t>591222016/17</t>
  </si>
  <si>
    <t>591242016/17</t>
  </si>
  <si>
    <t>591422016/17</t>
  </si>
  <si>
    <t>591542016/17</t>
  </si>
  <si>
    <t>591552016/17</t>
  </si>
  <si>
    <t>591572016/17</t>
  </si>
  <si>
    <t>591612016/17</t>
  </si>
  <si>
    <t>591622016/17</t>
  </si>
  <si>
    <t>591632016/17</t>
  </si>
  <si>
    <t>591662016/17</t>
  </si>
  <si>
    <t>591682016/17</t>
  </si>
  <si>
    <t>591732016/17</t>
  </si>
  <si>
    <t>591742016/17</t>
  </si>
  <si>
    <t>591762016/17</t>
  </si>
  <si>
    <t>591842016/17</t>
  </si>
  <si>
    <t>591892016/17</t>
  </si>
  <si>
    <t>591912016/17</t>
  </si>
  <si>
    <t>591962016/17</t>
  </si>
  <si>
    <t>592002016/17</t>
  </si>
  <si>
    <t>592162016/17</t>
  </si>
  <si>
    <t>592172016/17</t>
  </si>
  <si>
    <t>592182016/17</t>
  </si>
  <si>
    <t>592212016/17</t>
  </si>
  <si>
    <t>592312016/17</t>
  </si>
  <si>
    <t>592322016/17</t>
  </si>
  <si>
    <t>592342016/17</t>
  </si>
  <si>
    <t>592352016/17</t>
  </si>
  <si>
    <t>592362016/17</t>
  </si>
  <si>
    <t>592372016/17</t>
  </si>
  <si>
    <t>1217772016/17</t>
  </si>
  <si>
    <t>1293832016/17</t>
  </si>
  <si>
    <t>1304012016/17</t>
  </si>
  <si>
    <t>1304082016/17</t>
  </si>
  <si>
    <t>1304102016/17</t>
  </si>
  <si>
    <t>1304132016/17</t>
  </si>
  <si>
    <t>1304162016/17</t>
  </si>
  <si>
    <t>1304242016/17</t>
  </si>
  <si>
    <t>1304382016/17</t>
  </si>
  <si>
    <t>1304402016/17</t>
  </si>
  <si>
    <t>1304452016/17</t>
  </si>
  <si>
    <t>1304552016/17</t>
  </si>
  <si>
    <t>1304562016/17</t>
  </si>
  <si>
    <t>1304592016/17</t>
  </si>
  <si>
    <t>1304662016/17</t>
  </si>
  <si>
    <t>1304692016/17</t>
  </si>
  <si>
    <t>1304722016/17</t>
  </si>
  <si>
    <t>1304732016/17</t>
  </si>
  <si>
    <t>1304742016/17</t>
  </si>
  <si>
    <t>1304752016/17</t>
  </si>
  <si>
    <t>1304812016/17</t>
  </si>
  <si>
    <t>1304882016/17</t>
  </si>
  <si>
    <t>1304942016/17</t>
  </si>
  <si>
    <t>1304952016/17</t>
  </si>
  <si>
    <t>1304982016/17</t>
  </si>
  <si>
    <t>1304992016/17</t>
  </si>
  <si>
    <t>1305052016/17</t>
  </si>
  <si>
    <t>1305062016/17</t>
  </si>
  <si>
    <t>1305072016/17</t>
  </si>
  <si>
    <t>1305122016/17</t>
  </si>
  <si>
    <t>1305142016/17</t>
  </si>
  <si>
    <t>1305152016/17</t>
  </si>
  <si>
    <t>1305162016/17</t>
  </si>
  <si>
    <t>1305212016/17</t>
  </si>
  <si>
    <t>1305232016/17</t>
  </si>
  <si>
    <t>1305342016/17</t>
  </si>
  <si>
    <t>1305492016/17</t>
  </si>
  <si>
    <t>1305632016/17</t>
  </si>
  <si>
    <t>1305672016/17</t>
  </si>
  <si>
    <t>1305702016/17</t>
  </si>
  <si>
    <t>1305842016/17</t>
  </si>
  <si>
    <t>1305852016/17</t>
  </si>
  <si>
    <t>1305862016/17</t>
  </si>
  <si>
    <t>1305932016/17</t>
  </si>
  <si>
    <t>1305952016/17</t>
  </si>
  <si>
    <t>1306022016/17</t>
  </si>
  <si>
    <t>1306042016/17</t>
  </si>
  <si>
    <t>1306062016/17</t>
  </si>
  <si>
    <t>1306092016/17</t>
  </si>
  <si>
    <t>1306102016/17</t>
  </si>
  <si>
    <t>1306122016/17</t>
  </si>
  <si>
    <t>1306132016/17</t>
  </si>
  <si>
    <t>1306162016/17</t>
  </si>
  <si>
    <t>1306182016/17</t>
  </si>
  <si>
    <t>1306202016/17</t>
  </si>
  <si>
    <t>1306312016/17</t>
  </si>
  <si>
    <t>1306342016/17</t>
  </si>
  <si>
    <t>1306502016/17</t>
  </si>
  <si>
    <t>1306632016/17</t>
  </si>
  <si>
    <t>1306682016/17</t>
  </si>
  <si>
    <t>1306722016/17</t>
  </si>
  <si>
    <t>1306772016/17</t>
  </si>
  <si>
    <t>1306812016/17</t>
  </si>
  <si>
    <t>1306832016/17</t>
  </si>
  <si>
    <t>1306902016/17</t>
  </si>
  <si>
    <t>1306962016/17</t>
  </si>
  <si>
    <t>1306992016/17</t>
  </si>
  <si>
    <t>1307042016/17</t>
  </si>
  <si>
    <t>1307062016/17</t>
  </si>
  <si>
    <t>1307072016/17</t>
  </si>
  <si>
    <t>1307202016/17</t>
  </si>
  <si>
    <t>1307242016/17</t>
  </si>
  <si>
    <t>1307262016/17</t>
  </si>
  <si>
    <t>1307272016/17</t>
  </si>
  <si>
    <t>1307282016/17</t>
  </si>
  <si>
    <t>1307302016/17</t>
  </si>
  <si>
    <t>1307362016/17</t>
  </si>
  <si>
    <t>1307402016/17</t>
  </si>
  <si>
    <t>1307432016/17</t>
  </si>
  <si>
    <t>1307462016/17</t>
  </si>
  <si>
    <t>1307472016/17</t>
  </si>
  <si>
    <t>1307482016/17</t>
  </si>
  <si>
    <t>1307542016/17</t>
  </si>
  <si>
    <t>1307552016/17</t>
  </si>
  <si>
    <t>1307602016/17</t>
  </si>
  <si>
    <t>1307632016/17</t>
  </si>
  <si>
    <t>1307642016/17</t>
  </si>
  <si>
    <t>1307672016/17</t>
  </si>
  <si>
    <t>1307692016/17</t>
  </si>
  <si>
    <t>1307732016/17</t>
  </si>
  <si>
    <t>1307772016/17</t>
  </si>
  <si>
    <t>1307872016/17</t>
  </si>
  <si>
    <t>1307932016/17</t>
  </si>
  <si>
    <t>1307942016/17</t>
  </si>
  <si>
    <t>1307962016/17</t>
  </si>
  <si>
    <t>1307972016/17</t>
  </si>
  <si>
    <t>1308012016/17</t>
  </si>
  <si>
    <t>1308052016/17</t>
  </si>
  <si>
    <t>1308152016/17</t>
  </si>
  <si>
    <t>1308232016/17</t>
  </si>
  <si>
    <t>1308332016/17</t>
  </si>
  <si>
    <t>1310942016/17</t>
  </si>
  <si>
    <t>1318602016/17</t>
  </si>
  <si>
    <t>1318672016/17</t>
  </si>
  <si>
    <t>1318722016/17</t>
  </si>
  <si>
    <t>1318882016/17</t>
  </si>
  <si>
    <t>1318932016/17</t>
  </si>
  <si>
    <t>1319132016/17</t>
  </si>
  <si>
    <t>1319352016/17</t>
  </si>
  <si>
    <t>1319902016/17</t>
  </si>
  <si>
    <t>1320112016/17</t>
  </si>
  <si>
    <t>1320162016/17</t>
  </si>
  <si>
    <t>1320822016/17</t>
  </si>
  <si>
    <t>1329802016/17</t>
  </si>
  <si>
    <t>1331082016/17</t>
  </si>
  <si>
    <t>1337942016/17</t>
  </si>
  <si>
    <t>1338112016/17</t>
  </si>
  <si>
    <t>1338722016/17</t>
  </si>
  <si>
    <t>1339002016/17</t>
  </si>
  <si>
    <t>1341432016/17</t>
  </si>
  <si>
    <t>1355242016/17</t>
  </si>
  <si>
    <t>1356582016/17</t>
  </si>
  <si>
    <t>1386702016/17</t>
  </si>
  <si>
    <t>1392432016/17</t>
  </si>
  <si>
    <t>1392462016/17</t>
  </si>
  <si>
    <t>1392502016/17</t>
  </si>
  <si>
    <t>1397302016/17</t>
  </si>
  <si>
    <t>1397932016/17</t>
  </si>
  <si>
    <t>1397982016/17</t>
  </si>
  <si>
    <t>1405642016/17</t>
  </si>
  <si>
    <t>1406212016/17</t>
  </si>
  <si>
    <t>1409392016/17</t>
  </si>
  <si>
    <t>1409402016/17</t>
  </si>
  <si>
    <t>1409712016/17</t>
  </si>
  <si>
    <t>1410302016/17</t>
  </si>
  <si>
    <t>1410812016/17</t>
  </si>
  <si>
    <t>1410842016/17</t>
  </si>
  <si>
    <t>1410952016/17</t>
  </si>
  <si>
    <t>1412432016/17</t>
  </si>
  <si>
    <t>1414912016/17</t>
  </si>
  <si>
    <t>1415032016/17</t>
  </si>
  <si>
    <t>1417032016/17</t>
  </si>
  <si>
    <t>1417382016/17</t>
  </si>
  <si>
    <t>1418872016/17</t>
  </si>
  <si>
    <t>1419652016/17</t>
  </si>
  <si>
    <t>12209822016/17</t>
  </si>
  <si>
    <t>12238782016/17</t>
  </si>
  <si>
    <t>12367032016/17</t>
  </si>
  <si>
    <t>12367062016/17</t>
  </si>
  <si>
    <t>12367782016/17</t>
  </si>
  <si>
    <t>12367792016/17</t>
  </si>
  <si>
    <t>12369242016/17</t>
  </si>
  <si>
    <t>12369302016/17</t>
  </si>
  <si>
    <t>12369322016/17</t>
  </si>
  <si>
    <t>12369352016/17</t>
  </si>
  <si>
    <t>12369372016/17</t>
  </si>
  <si>
    <t>12369422016/17</t>
  </si>
  <si>
    <t>12369462016/17</t>
  </si>
  <si>
    <t>12369492016/17</t>
  </si>
  <si>
    <t>12369522016/17</t>
  </si>
  <si>
    <t>12370992016/17</t>
  </si>
  <si>
    <t>12371182016/17</t>
  </si>
  <si>
    <t>12371972016/17</t>
  </si>
  <si>
    <t>12372002016/17</t>
  </si>
  <si>
    <t>12372152016/17</t>
  </si>
  <si>
    <t>12402102016/17</t>
  </si>
  <si>
    <t>12482252016/17</t>
  </si>
  <si>
    <t>535342016/17</t>
  </si>
  <si>
    <t>Reports published
as at:</t>
  </si>
  <si>
    <t>31 August 2017</t>
  </si>
  <si>
    <t>Published on:</t>
  </si>
  <si>
    <t>4. Includes local authority providers, not for profit organisations and specialist designated institutions.</t>
  </si>
  <si>
    <t>31 August 2017 (1,023)</t>
  </si>
  <si>
    <t>1 September 2017 and 31 August 2018</t>
  </si>
  <si>
    <t>31 August 2018</t>
  </si>
  <si>
    <t>1 September 2017 - 31 August 2018</t>
  </si>
  <si>
    <t>Skills Edge Training Ltd</t>
  </si>
  <si>
    <t>Independent Learning Provider (National) - Monitoring visit</t>
  </si>
  <si>
    <t>Monitoring visit</t>
  </si>
  <si>
    <t>Not Applicable</t>
  </si>
  <si>
    <t>Yes</t>
  </si>
  <si>
    <t>ITS345912</t>
  </si>
  <si>
    <t>Darwin Training Limited</t>
  </si>
  <si>
    <t>Independent Learning Provider (Regional) - Monitoring visit</t>
  </si>
  <si>
    <t>ABM Training (Uk) Ltd</t>
  </si>
  <si>
    <t>Securitas Security Services (Uk) Limited</t>
  </si>
  <si>
    <t>Mitre Group Ltd</t>
  </si>
  <si>
    <t>ITS317509</t>
  </si>
  <si>
    <t>icount Training</t>
  </si>
  <si>
    <t>Encompass Consultancy</t>
  </si>
  <si>
    <t>Care Training Solutions Ltd</t>
  </si>
  <si>
    <t>ITS362077</t>
  </si>
  <si>
    <t>Entrust Support Services Limited</t>
  </si>
  <si>
    <t>University of Suffolk</t>
  </si>
  <si>
    <t>Knights Training Academy Limited</t>
  </si>
  <si>
    <t>Fuel Learning Limited</t>
  </si>
  <si>
    <t>Unique Training Solutions Limited</t>
  </si>
  <si>
    <t>East Midlands Ambulance Service Nhs Trust</t>
  </si>
  <si>
    <t>The London Hairdressing Apprenticeship Academy Limited</t>
  </si>
  <si>
    <t>Estio Training Limited</t>
  </si>
  <si>
    <t>The Management Academy Ltd</t>
  </si>
  <si>
    <t>Firebrand Training Limited</t>
  </si>
  <si>
    <t>Brentwood Community College</t>
  </si>
  <si>
    <t>University College Of Estate Management</t>
  </si>
  <si>
    <t>Central Manchester University Hospitals NHS Foundation Trust</t>
  </si>
  <si>
    <t>Elms Associated Limited</t>
  </si>
  <si>
    <t>Knowledgebrief Limited</t>
  </si>
  <si>
    <t>Lancashire Teaching Hospitals NHS Foundation Trust</t>
  </si>
  <si>
    <t>ITS331547</t>
  </si>
  <si>
    <t>United Utilities Water Limited</t>
  </si>
  <si>
    <t>Northern Construction Training &amp; Regeneration</t>
  </si>
  <si>
    <t>No</t>
  </si>
  <si>
    <t>Utilities Academy Limited</t>
  </si>
  <si>
    <t>N-Gaged Training &amp; Recruitment Limited</t>
  </si>
  <si>
    <t>Moy Park Limited</t>
  </si>
  <si>
    <t>Corndel Limited</t>
  </si>
  <si>
    <t>Nuffield Health</t>
  </si>
  <si>
    <t>N A College Trust</t>
  </si>
  <si>
    <t>The Education And Skills Partnership Ltd</t>
  </si>
  <si>
    <t>The National Logistics Academy Ltd</t>
  </si>
  <si>
    <t>University Hospitals of Leicester NHS Trust</t>
  </si>
  <si>
    <t>ITS334113</t>
  </si>
  <si>
    <t>Halifax Opportunities Trust</t>
  </si>
  <si>
    <t>Nissan Motor Manufacturing (UK) Limited</t>
  </si>
  <si>
    <t>Health Education England</t>
  </si>
  <si>
    <t>Rentokil Initial (1896) Limited</t>
  </si>
  <si>
    <t>Key6 Group Limited</t>
  </si>
  <si>
    <t>KPMG Limited Liability Partnership</t>
  </si>
  <si>
    <t>Flight Centre (Uk) Limited</t>
  </si>
  <si>
    <t>Buttercups Training Limited</t>
  </si>
  <si>
    <t>EXG LIMITED</t>
  </si>
  <si>
    <t>ITS385779</t>
  </si>
  <si>
    <t>Deere Apprenticeships Ltd</t>
  </si>
  <si>
    <t>FE College - Reinspection monitoring visit</t>
  </si>
  <si>
    <t>GSS Solution Limited</t>
  </si>
  <si>
    <t>Heart of Birmingham Vocational College</t>
  </si>
  <si>
    <t xml:space="preserve">Foxes Academy </t>
  </si>
  <si>
    <t>Stayed the Same</t>
  </si>
  <si>
    <t>Sccu Ltd</t>
  </si>
  <si>
    <t>Bauer Radio Limited</t>
  </si>
  <si>
    <t>Whitehat Group Limited</t>
  </si>
  <si>
    <t>Fwd Training &amp; Consultancy Limited</t>
  </si>
  <si>
    <t>SIGTA Ltd</t>
  </si>
  <si>
    <t>ITS363229</t>
  </si>
  <si>
    <t>Goldwyn Sixth Form College</t>
  </si>
  <si>
    <t>Independent Learning Provider (National) - Reinspection monitoring visit</t>
  </si>
  <si>
    <t>Northwest Education And Training Limited</t>
  </si>
  <si>
    <t>Impact Futures Training Limited</t>
  </si>
  <si>
    <t>Cheyne's (Management) Limited</t>
  </si>
  <si>
    <t>Lifebridge ASEND</t>
  </si>
  <si>
    <t>East Coast College</t>
  </si>
  <si>
    <t>Let Me Play Limited</t>
  </si>
  <si>
    <t>Norse Commercial Services Limited</t>
  </si>
  <si>
    <t>Glp Training Ltd</t>
  </si>
  <si>
    <t>Youth Force Limited</t>
  </si>
  <si>
    <t>Ginger Nut Media Limited</t>
  </si>
  <si>
    <t>Cqm Training And Consultancy Limited</t>
  </si>
  <si>
    <t>Group Horizon Limited</t>
  </si>
  <si>
    <t>Peacocks Stores Limited</t>
  </si>
  <si>
    <t>Dumfries &amp; Galloway</t>
  </si>
  <si>
    <t>The Terri Brooke School Of Nails and Beauty</t>
  </si>
  <si>
    <t>Communication Specialist College -  Doncaster</t>
  </si>
  <si>
    <t>FE College - Monitoring visit</t>
  </si>
  <si>
    <t>Watertrain Limited</t>
  </si>
  <si>
    <t>Uplands Educational Trust</t>
  </si>
  <si>
    <t>ITS342264</t>
  </si>
  <si>
    <t>THE SKILLS NETWORK LIMITED</t>
  </si>
  <si>
    <t>Eurosource Solutions Limited</t>
  </si>
  <si>
    <t>Highbury College</t>
  </si>
  <si>
    <t>ITS375471</t>
  </si>
  <si>
    <t>KT Associates</t>
  </si>
  <si>
    <t>Community Learning and Skills - Local authority - Reinspection monitoring visit</t>
  </si>
  <si>
    <t>Learndirect Apprenticeships Limited</t>
  </si>
  <si>
    <t>Mears Learning Limited</t>
  </si>
  <si>
    <t>Professional Training Solutions Limited</t>
  </si>
  <si>
    <t>Trinity Post 16 Solutions Ltd.</t>
  </si>
  <si>
    <t>Apprentice Team Ltd</t>
  </si>
  <si>
    <t>Lean Education And Development Limited</t>
  </si>
  <si>
    <t>Mooreskills Ltd</t>
  </si>
  <si>
    <t>Virgin Trains Sales Limited</t>
  </si>
  <si>
    <t>A R C Academy UK Limited</t>
  </si>
  <si>
    <t>Quest Vocational Training Limited</t>
  </si>
  <si>
    <t>Writtle University College</t>
  </si>
  <si>
    <t>North West Ambulance Service NHS Trust</t>
  </si>
  <si>
    <t>Alpha Care Agency Limited</t>
  </si>
  <si>
    <t>ITS354691</t>
  </si>
  <si>
    <t>Millennium Academy</t>
  </si>
  <si>
    <t>Learn Plus Us</t>
  </si>
  <si>
    <t>Elliott Hudson College</t>
  </si>
  <si>
    <t>Jigsaw Training</t>
  </si>
  <si>
    <t>ITS348900</t>
  </si>
  <si>
    <t>London College of Apprenticeship Training Limited</t>
  </si>
  <si>
    <t>Eden College of Human Resource Development and Management Studies Limited</t>
  </si>
  <si>
    <t>Mediprospects</t>
  </si>
  <si>
    <t>Beacon Education Partnership Limited</t>
  </si>
  <si>
    <t>ProVQ Limited</t>
  </si>
  <si>
    <t>Eat That Frog C.I.C.</t>
  </si>
  <si>
    <t>Torbay</t>
  </si>
  <si>
    <t>JBC Skills Training Limited</t>
  </si>
  <si>
    <t>Tower College Of Further And Higher Education London Limited</t>
  </si>
  <si>
    <t>Birtenshaw</t>
  </si>
  <si>
    <t>Lionheart in the Community Limited</t>
  </si>
  <si>
    <t>Specsavers Optical Superstores Limited</t>
  </si>
  <si>
    <t>The Autism Project - CareTrade</t>
  </si>
  <si>
    <t>Barnfield College</t>
  </si>
  <si>
    <t>National Star College</t>
  </si>
  <si>
    <t>ITS388039</t>
  </si>
  <si>
    <t>Remit Group Limited</t>
  </si>
  <si>
    <t>The Arts University College At Bournemouth</t>
  </si>
  <si>
    <t>ITS385356</t>
  </si>
  <si>
    <t xml:space="preserve">The Learning and Enterprise College Bexley </t>
  </si>
  <si>
    <t>Train Together</t>
  </si>
  <si>
    <t>Bexley Youth Training Group (T/A Skills for Growth)</t>
  </si>
  <si>
    <t>JFC Training College Ltd</t>
  </si>
  <si>
    <t>Luton Sixth Form College</t>
  </si>
  <si>
    <t>ITS329375</t>
  </si>
  <si>
    <t>Selby College</t>
  </si>
  <si>
    <t>ITS316656</t>
  </si>
  <si>
    <t>St Charles Catholic Sixth Form College</t>
  </si>
  <si>
    <t>ITS316625</t>
  </si>
  <si>
    <t>City College Nottingham</t>
  </si>
  <si>
    <t>City of London College Centre for Advanced Studies</t>
  </si>
  <si>
    <t>Aspire Training Team Limited - Tops Day Nursery</t>
  </si>
  <si>
    <t>ITS342630</t>
  </si>
  <si>
    <t>North Kent College</t>
  </si>
  <si>
    <t>Independent Learning Provider (Regional) - Reinspection</t>
  </si>
  <si>
    <t>Nisai Virtual Academy Ltd</t>
  </si>
  <si>
    <t>Skills North East</t>
  </si>
  <si>
    <t>South Devon College</t>
  </si>
  <si>
    <t>ITS329155</t>
  </si>
  <si>
    <t>ITS306936</t>
  </si>
  <si>
    <t>Hob Salons</t>
  </si>
  <si>
    <t>Elmhouse Training</t>
  </si>
  <si>
    <t>CITB (Construction Industry Training Board)</t>
  </si>
  <si>
    <t>City of Stoke-On-Trent Sixth Form College</t>
  </si>
  <si>
    <t>Barnsley College</t>
  </si>
  <si>
    <t>ITS354445</t>
  </si>
  <si>
    <t>SFC - Reinspection monitoring visit</t>
  </si>
  <si>
    <t xml:space="preserve">Hereford College of Arts </t>
  </si>
  <si>
    <t>King Edward VI College Stourbridge</t>
  </si>
  <si>
    <t>ITS318902</t>
  </si>
  <si>
    <t>ITS363609</t>
  </si>
  <si>
    <t>University College Birmingham</t>
  </si>
  <si>
    <t>ITS385352</t>
  </si>
  <si>
    <t>Activ8 Learning</t>
  </si>
  <si>
    <t>Shooters Hill Sixth Form College</t>
  </si>
  <si>
    <t>Community Learning and Skills - Specialist designated institution - Requires Improvement</t>
  </si>
  <si>
    <t>Reigate College</t>
  </si>
  <si>
    <t>16-19 academy - Monitoring visit</t>
  </si>
  <si>
    <t>ITS329232</t>
  </si>
  <si>
    <t>Aspect Training Ltd</t>
  </si>
  <si>
    <t>Construction Training Specialists Ltd</t>
  </si>
  <si>
    <t>East Birmingham Community Forum Ltd</t>
  </si>
  <si>
    <t>PEACH ORATOR LIMITED</t>
  </si>
  <si>
    <t>Pertemps Recruitment Partnership Ltd</t>
  </si>
  <si>
    <t>Quality Transport Training</t>
  </si>
  <si>
    <t>South West Highways Ltd</t>
  </si>
  <si>
    <t>Stanford Management Processes Limited</t>
  </si>
  <si>
    <t>ITS319868</t>
  </si>
  <si>
    <t>ISC - Satisfactory Historic</t>
  </si>
  <si>
    <t>FES - Full Inspection</t>
  </si>
  <si>
    <t>Anglia Ruskin University</t>
  </si>
  <si>
    <t>Canterbury Christ Church University</t>
  </si>
  <si>
    <t>Cranfield University</t>
  </si>
  <si>
    <t>Leeds Arts University</t>
  </si>
  <si>
    <t>ITS363297</t>
  </si>
  <si>
    <t>College Inspection FE - Good Historic</t>
  </si>
  <si>
    <t>ITS284872</t>
  </si>
  <si>
    <t>College Inspection Other - Good Historic</t>
  </si>
  <si>
    <t>FE in HE - Satisfactory Historic</t>
  </si>
  <si>
    <t>Liverpool John Moores University</t>
  </si>
  <si>
    <t>London South Bank University</t>
  </si>
  <si>
    <t>Middlesex University</t>
  </si>
  <si>
    <t>ITS316628</t>
  </si>
  <si>
    <t>College Inspection FE - Satisfactory Historic</t>
  </si>
  <si>
    <t>Sheffield Hallam University</t>
  </si>
  <si>
    <t>Southampton Solent University</t>
  </si>
  <si>
    <t>ITS376157</t>
  </si>
  <si>
    <t>FE in HE - New Historic</t>
  </si>
  <si>
    <t>Staffordshire University</t>
  </si>
  <si>
    <t>Teesside University</t>
  </si>
  <si>
    <t>Arts University Bournemouth</t>
  </si>
  <si>
    <t>FE in HE - Good Historic</t>
  </si>
  <si>
    <t>The Open University</t>
  </si>
  <si>
    <t>ITS376156</t>
  </si>
  <si>
    <t>University of Bedfordshire</t>
  </si>
  <si>
    <t>University of Bradford</t>
  </si>
  <si>
    <t>University of Brighton</t>
  </si>
  <si>
    <t>University of Central Lancashire</t>
  </si>
  <si>
    <t>University of Chester</t>
  </si>
  <si>
    <t>University of Cumbria</t>
  </si>
  <si>
    <t>ITS345751</t>
  </si>
  <si>
    <t>FE in HE - Inadequate Historic</t>
  </si>
  <si>
    <t>ITS331151</t>
  </si>
  <si>
    <t>ITS321568</t>
  </si>
  <si>
    <t>Work based Learning - full inspection Historic</t>
  </si>
  <si>
    <t>University of East London</t>
  </si>
  <si>
    <t>University of Essex</t>
  </si>
  <si>
    <t>University of Exeter</t>
  </si>
  <si>
    <t>University of Gloucestershire</t>
  </si>
  <si>
    <t>University of Greenwich</t>
  </si>
  <si>
    <t>University of Hertfordshire</t>
  </si>
  <si>
    <t>University of Hull</t>
  </si>
  <si>
    <t>University of Kent</t>
  </si>
  <si>
    <t>University of Leeds</t>
  </si>
  <si>
    <t>ITS331245</t>
  </si>
  <si>
    <t>University of Portsmouth</t>
  </si>
  <si>
    <t>University of Salford</t>
  </si>
  <si>
    <t>ITS386024</t>
  </si>
  <si>
    <t>University of the West of England, Bristol</t>
  </si>
  <si>
    <t>ITS343641</t>
  </si>
  <si>
    <t>University of Wolverhampton</t>
  </si>
  <si>
    <t>University of Worcester</t>
  </si>
  <si>
    <t>ITS376152</t>
  </si>
  <si>
    <t>ITS342594</t>
  </si>
  <si>
    <t>ITS321920</t>
  </si>
  <si>
    <t>ITS298688</t>
  </si>
  <si>
    <t>ISC - Satisfactory (LARGE) (A) Historic</t>
  </si>
  <si>
    <t>ITS316974</t>
  </si>
  <si>
    <t>ITS385461</t>
  </si>
  <si>
    <t>ISC - Good Historic</t>
  </si>
  <si>
    <t>ITS366413</t>
  </si>
  <si>
    <t>ISC - Inadequate Historic</t>
  </si>
  <si>
    <t>ITS344000</t>
  </si>
  <si>
    <t>ITS376169</t>
  </si>
  <si>
    <t>ITS360956</t>
  </si>
  <si>
    <t>ITS301121</t>
  </si>
  <si>
    <t>College Inspection Other - Inadequate Historic</t>
  </si>
  <si>
    <t>ITS345826</t>
  </si>
  <si>
    <t>ITS342385</t>
  </si>
  <si>
    <t>Henshaws College</t>
  </si>
  <si>
    <t>ITS332155</t>
  </si>
  <si>
    <t>ITS316973</t>
  </si>
  <si>
    <t>ITS363315</t>
  </si>
  <si>
    <t>Livability Nash College</t>
  </si>
  <si>
    <t>ITS376165</t>
  </si>
  <si>
    <t>ITS318803</t>
  </si>
  <si>
    <t>ISC - Inadequate (MEDIUM) (A) Historic</t>
  </si>
  <si>
    <t>ITS365906</t>
  </si>
  <si>
    <t>ITS316866</t>
  </si>
  <si>
    <t>ITS363312</t>
  </si>
  <si>
    <t>ITS320298</t>
  </si>
  <si>
    <t>ITS388037</t>
  </si>
  <si>
    <t>ITS316864</t>
  </si>
  <si>
    <t>ITS342595</t>
  </si>
  <si>
    <t>ITS385364</t>
  </si>
  <si>
    <t>ITS284895</t>
  </si>
  <si>
    <t>ISC - Satisfactory (MEDIUM) (A) Historic</t>
  </si>
  <si>
    <t>ITS363314</t>
  </si>
  <si>
    <t>South Quay College</t>
  </si>
  <si>
    <t>Haringey Sixth Form College</t>
  </si>
  <si>
    <t>ITS354478</t>
  </si>
  <si>
    <t>ITS363142</t>
  </si>
  <si>
    <t>ITS307149</t>
  </si>
  <si>
    <t>Adult and Community - full (regional) (ALI) Historic</t>
  </si>
  <si>
    <t>Milton Keynes Council - Community Learning MK</t>
  </si>
  <si>
    <t>ITS329180</t>
  </si>
  <si>
    <t>ITS385911</t>
  </si>
  <si>
    <t>ITS363133</t>
  </si>
  <si>
    <t>ITS343845</t>
  </si>
  <si>
    <t>ITS306779</t>
  </si>
  <si>
    <t>ITS342352</t>
  </si>
  <si>
    <t>ITS385052</t>
  </si>
  <si>
    <t>ITS333093</t>
  </si>
  <si>
    <t>ITS333091</t>
  </si>
  <si>
    <t>ITS306780</t>
  </si>
  <si>
    <t>ITS387988</t>
  </si>
  <si>
    <t>ITS321725</t>
  </si>
  <si>
    <t>ITS342353</t>
  </si>
  <si>
    <t>ITS306892</t>
  </si>
  <si>
    <t>FES - Short inspection Conversion</t>
  </si>
  <si>
    <t>ITS363131</t>
  </si>
  <si>
    <t>ITS307143</t>
  </si>
  <si>
    <t>ITS366691</t>
  </si>
  <si>
    <t>ITS320890</t>
  </si>
  <si>
    <t>ITS363136</t>
  </si>
  <si>
    <t>ITS363137</t>
  </si>
  <si>
    <t>ITS375494</t>
  </si>
  <si>
    <t>ITS319339</t>
  </si>
  <si>
    <t>ITS375503</t>
  </si>
  <si>
    <t>ITS354476</t>
  </si>
  <si>
    <t>ITS365876</t>
  </si>
  <si>
    <t>ITS307138</t>
  </si>
  <si>
    <t>ITS329192</t>
  </si>
  <si>
    <t>ITS316648</t>
  </si>
  <si>
    <t>ITS345784</t>
  </si>
  <si>
    <t>ITS306795</t>
  </si>
  <si>
    <t>ITS375501</t>
  </si>
  <si>
    <t>ITS316664</t>
  </si>
  <si>
    <t>ITS364617</t>
  </si>
  <si>
    <t>ITS387974</t>
  </si>
  <si>
    <t>ITS300649</t>
  </si>
  <si>
    <t>ITS366690</t>
  </si>
  <si>
    <t>ITS385049</t>
  </si>
  <si>
    <t>ITS316585</t>
  </si>
  <si>
    <t>ITS345785</t>
  </si>
  <si>
    <t>ITS317027</t>
  </si>
  <si>
    <t>Adult and Community - reinspection (ALI) Historic</t>
  </si>
  <si>
    <t>ITS345782</t>
  </si>
  <si>
    <t>ITS301026</t>
  </si>
  <si>
    <t>ITS354461</t>
  </si>
  <si>
    <t>ITS307141</t>
  </si>
  <si>
    <t>ITS333317</t>
  </si>
  <si>
    <t>ITS345786</t>
  </si>
  <si>
    <t>ITS306793</t>
  </si>
  <si>
    <t>ITS316584</t>
  </si>
  <si>
    <t>ITS320068</t>
  </si>
  <si>
    <t>ITS387987</t>
  </si>
  <si>
    <t>ITS399623</t>
  </si>
  <si>
    <t>ITS387973</t>
  </si>
  <si>
    <t>ITS329820</t>
  </si>
  <si>
    <t>ITS363140</t>
  </si>
  <si>
    <t>ITS302906</t>
  </si>
  <si>
    <t>ITS329193</t>
  </si>
  <si>
    <t>ITS354410</t>
  </si>
  <si>
    <t>ITS387984</t>
  </si>
  <si>
    <t>ITS316624</t>
  </si>
  <si>
    <t>ITS333316</t>
  </si>
  <si>
    <t>ITS331447</t>
  </si>
  <si>
    <t>ITS395177</t>
  </si>
  <si>
    <t>Adult Skills Pilot Inspection Historic</t>
  </si>
  <si>
    <t>ITS333354</t>
  </si>
  <si>
    <t>ITS345778</t>
  </si>
  <si>
    <t>ITS307022</t>
  </si>
  <si>
    <t>ITS345787</t>
  </si>
  <si>
    <t>ITS387972</t>
  </si>
  <si>
    <t>ITS322475</t>
  </si>
  <si>
    <t>ITS363134</t>
  </si>
  <si>
    <t>Muath Trust</t>
  </si>
  <si>
    <t>ITS375507</t>
  </si>
  <si>
    <t>ITS319224</t>
  </si>
  <si>
    <t>ITS345775</t>
  </si>
  <si>
    <t>ITS307265</t>
  </si>
  <si>
    <t>ITS329892</t>
  </si>
  <si>
    <t>ITS333336</t>
  </si>
  <si>
    <t>Plymouth Adult and Community Learning Service</t>
  </si>
  <si>
    <t>ITS329358</t>
  </si>
  <si>
    <t>ITS345788</t>
  </si>
  <si>
    <t>ITS307111</t>
  </si>
  <si>
    <t>ITS330816</t>
  </si>
  <si>
    <t>ITS404252</t>
  </si>
  <si>
    <t>ITS385054</t>
  </si>
  <si>
    <t>ITS333318</t>
  </si>
  <si>
    <t>ITS333092</t>
  </si>
  <si>
    <t>ITS329818</t>
  </si>
  <si>
    <t>ITS375509</t>
  </si>
  <si>
    <t>ITS330982</t>
  </si>
  <si>
    <t>ITS331437</t>
  </si>
  <si>
    <t>ITS354473</t>
  </si>
  <si>
    <t>ITS317570</t>
  </si>
  <si>
    <t>ITS306790</t>
  </si>
  <si>
    <t>Stockton-on-Tees Borough Council</t>
  </si>
  <si>
    <t>ITS387983</t>
  </si>
  <si>
    <t>ITS354465</t>
  </si>
  <si>
    <t>ITS385050</t>
  </si>
  <si>
    <t>ITS333368</t>
  </si>
  <si>
    <t>ITS387989</t>
  </si>
  <si>
    <t>ITS366697</t>
  </si>
  <si>
    <t>ITS316650</t>
  </si>
  <si>
    <t>ITS317525</t>
  </si>
  <si>
    <t>ITS375508</t>
  </si>
  <si>
    <t>ITS331468</t>
  </si>
  <si>
    <t>DIP (Batley) Ltd</t>
  </si>
  <si>
    <t>ITS319094</t>
  </si>
  <si>
    <t>learndirect (Learning Centres) - inspection Historic</t>
  </si>
  <si>
    <t>Learning Concepts Ltd</t>
  </si>
  <si>
    <t>ITS317443</t>
  </si>
  <si>
    <t>Agility People Services Limited</t>
  </si>
  <si>
    <t>Easton Learning Centre</t>
  </si>
  <si>
    <t>F1 Computer Services &amp; Training Limited</t>
  </si>
  <si>
    <t>Global Skills Training Ltd</t>
  </si>
  <si>
    <t>Manley Summers Housing Personnel Limited</t>
  </si>
  <si>
    <t>Shaw Healthcare (Group) Limited</t>
  </si>
  <si>
    <t>BAE Systems PLC</t>
  </si>
  <si>
    <t>ITS345916</t>
  </si>
  <si>
    <t>ITS302807</t>
  </si>
  <si>
    <t>ITS366024</t>
  </si>
  <si>
    <t>ITS329317</t>
  </si>
  <si>
    <t>ITS306432</t>
  </si>
  <si>
    <t>Work Based Learning - full inspection (ALI) Historic</t>
  </si>
  <si>
    <t>British Gas Services Limited</t>
  </si>
  <si>
    <t>ITS317802</t>
  </si>
  <si>
    <t>ITS387963</t>
  </si>
  <si>
    <t>ITS342607</t>
  </si>
  <si>
    <t>ITS388103</t>
  </si>
  <si>
    <t>ITS316791</t>
  </si>
  <si>
    <t>Finmeccanica UK Limited</t>
  </si>
  <si>
    <t>ITS333554</t>
  </si>
  <si>
    <t>ITS354306</t>
  </si>
  <si>
    <t>Honda Motor Europe Limited</t>
  </si>
  <si>
    <t>ITS385727</t>
  </si>
  <si>
    <t>ITS307067</t>
  </si>
  <si>
    <t>ITS321615</t>
  </si>
  <si>
    <t>Train to Gain - full inspection Historic</t>
  </si>
  <si>
    <t>ITS362080</t>
  </si>
  <si>
    <t>ITS330257</t>
  </si>
  <si>
    <t>ITS330030</t>
  </si>
  <si>
    <t>ITS345454</t>
  </si>
  <si>
    <t>ITS345356</t>
  </si>
  <si>
    <t>Poole Hospital NHS Foundation Trust</t>
  </si>
  <si>
    <t>ITS330006</t>
  </si>
  <si>
    <t>ITS385777</t>
  </si>
  <si>
    <t>ITS318259</t>
  </si>
  <si>
    <t>Regis UK Limited</t>
  </si>
  <si>
    <t>ITS362124</t>
  </si>
  <si>
    <t>ITS306746</t>
  </si>
  <si>
    <t>Rolls-Royce PLC</t>
  </si>
  <si>
    <t>ITS345544</t>
  </si>
  <si>
    <t>ITS306849</t>
  </si>
  <si>
    <t>Sandwell and West Birmingham Hospitals National Health Service Trust</t>
  </si>
  <si>
    <t>ITS316756</t>
  </si>
  <si>
    <t>ITS346074</t>
  </si>
  <si>
    <t>University Hospital Southampton NHS Foundation Trust</t>
  </si>
  <si>
    <t>ITS363187</t>
  </si>
  <si>
    <t>ITS354699</t>
  </si>
  <si>
    <t>ITS316780</t>
  </si>
  <si>
    <t>ITS345741</t>
  </si>
  <si>
    <t>ITS332129</t>
  </si>
  <si>
    <t>ITS366045</t>
  </si>
  <si>
    <t>ITS362677</t>
  </si>
  <si>
    <t>ITS376250</t>
  </si>
  <si>
    <t>ITS345910</t>
  </si>
  <si>
    <t>ITS345917</t>
  </si>
  <si>
    <t>ITS306992</t>
  </si>
  <si>
    <t>Barnardo's Employment, Training and Skills</t>
  </si>
  <si>
    <t>ITS317023</t>
  </si>
  <si>
    <t>ITS330813</t>
  </si>
  <si>
    <t>ITS376221</t>
  </si>
  <si>
    <t>ITS366036</t>
  </si>
  <si>
    <t>ITS316795</t>
  </si>
  <si>
    <t>ITS334063</t>
  </si>
  <si>
    <t>Education and Training Skills Ltd</t>
  </si>
  <si>
    <t>ITS366054</t>
  </si>
  <si>
    <t>ITS307156</t>
  </si>
  <si>
    <t>ITS343968</t>
  </si>
  <si>
    <t>ITS306830</t>
  </si>
  <si>
    <t>ITS365875</t>
  </si>
  <si>
    <t>Gloucestershire Enterprise Limited</t>
  </si>
  <si>
    <t>ITS354685</t>
  </si>
  <si>
    <t>ITS382477</t>
  </si>
  <si>
    <t>ITS342767</t>
  </si>
  <si>
    <t>ITS387965</t>
  </si>
  <si>
    <t>ITS318252</t>
  </si>
  <si>
    <t>ITS342751</t>
  </si>
  <si>
    <t>ITS388107</t>
  </si>
  <si>
    <t>ITS376223</t>
  </si>
  <si>
    <t>ITS306733</t>
  </si>
  <si>
    <t>League Football Education</t>
  </si>
  <si>
    <t>ITS386017</t>
  </si>
  <si>
    <t>ITS307171</t>
  </si>
  <si>
    <t>ITS333965</t>
  </si>
  <si>
    <t>ITS364510</t>
  </si>
  <si>
    <t>ITS376225</t>
  </si>
  <si>
    <t>ITS307086</t>
  </si>
  <si>
    <t>ITS345938</t>
  </si>
  <si>
    <t>ITS387971</t>
  </si>
  <si>
    <t>ITS301031</t>
  </si>
  <si>
    <t>ITS330776</t>
  </si>
  <si>
    <t>ITS307150</t>
  </si>
  <si>
    <t>The Workforce Development Trust Limited</t>
  </si>
  <si>
    <t>ITS345929</t>
  </si>
  <si>
    <t>ITS306999</t>
  </si>
  <si>
    <t>Springboard</t>
  </si>
  <si>
    <t>ITS385748</t>
  </si>
  <si>
    <t>ITS363207</t>
  </si>
  <si>
    <t>ITS318827</t>
  </si>
  <si>
    <t>Alt Valley Community Trust</t>
  </si>
  <si>
    <t>ITS343088</t>
  </si>
  <si>
    <t>ITS321522</t>
  </si>
  <si>
    <t>ITS316804</t>
  </si>
  <si>
    <t>ITS388108</t>
  </si>
  <si>
    <t>ITS318241</t>
  </si>
  <si>
    <t>ITS343087</t>
  </si>
  <si>
    <t>ITS306939</t>
  </si>
  <si>
    <t>ITS321524</t>
  </si>
  <si>
    <t>ITS365880</t>
  </si>
  <si>
    <t>ITS316692</t>
  </si>
  <si>
    <t>Richmond and Hillcroft Adult and Community College (Rhacc)</t>
  </si>
  <si>
    <t>ITS363141</t>
  </si>
  <si>
    <t>ITS320897</t>
  </si>
  <si>
    <t>ITS307140</t>
  </si>
  <si>
    <t>ITS316693</t>
  </si>
  <si>
    <t>ITS330812</t>
  </si>
  <si>
    <t>ITS320896</t>
  </si>
  <si>
    <t>ITS318287</t>
  </si>
  <si>
    <t>Bodywork Company Performing Arts Cambridge</t>
  </si>
  <si>
    <t>ITS387995</t>
  </si>
  <si>
    <t>ITS364905</t>
  </si>
  <si>
    <t>ITS364499</t>
  </si>
  <si>
    <t>ITS364505</t>
  </si>
  <si>
    <t>ITS364504</t>
  </si>
  <si>
    <t>Elmhurst Ballet School</t>
  </si>
  <si>
    <t>ITS367205</t>
  </si>
  <si>
    <t>ITS376308</t>
  </si>
  <si>
    <t>ITS364500</t>
  </si>
  <si>
    <t>ITS367171</t>
  </si>
  <si>
    <t>ITS385313</t>
  </si>
  <si>
    <t>ITS385316</t>
  </si>
  <si>
    <t>ITS387997</t>
  </si>
  <si>
    <t>ITS387996</t>
  </si>
  <si>
    <t>ITS367206</t>
  </si>
  <si>
    <t>ITS364629</t>
  </si>
  <si>
    <t>The Oxford School of Drama</t>
  </si>
  <si>
    <t>ITS367204</t>
  </si>
  <si>
    <t>Stella Mann College</t>
  </si>
  <si>
    <t>ITS364502</t>
  </si>
  <si>
    <t>ITS385314</t>
  </si>
  <si>
    <t>College Inspection SFC - Good Historic</t>
  </si>
  <si>
    <t>ITS345837</t>
  </si>
  <si>
    <t>New City College</t>
  </si>
  <si>
    <t>Capital City College Group</t>
  </si>
  <si>
    <t>United Colleges Group</t>
  </si>
  <si>
    <t>ITS300878</t>
  </si>
  <si>
    <t>ITS342311</t>
  </si>
  <si>
    <t>ITS284882</t>
  </si>
  <si>
    <t>Woodhouse College</t>
  </si>
  <si>
    <t>ITS298343</t>
  </si>
  <si>
    <t>College category 1 visit Historic</t>
  </si>
  <si>
    <t>London South East Colleges</t>
  </si>
  <si>
    <t>ITS318862</t>
  </si>
  <si>
    <t>St Dominic's Sixth Form College</t>
  </si>
  <si>
    <t>ITS318860</t>
  </si>
  <si>
    <t>ITS363307</t>
  </si>
  <si>
    <t>ITS300880</t>
  </si>
  <si>
    <t>HCUC (Harrow College &amp; Uxbridge College)</t>
  </si>
  <si>
    <t>South Thames Colleges Group</t>
  </si>
  <si>
    <t>Coventry College</t>
  </si>
  <si>
    <t>ITS363283</t>
  </si>
  <si>
    <t>ITS322945</t>
  </si>
  <si>
    <t>Carmel College</t>
  </si>
  <si>
    <t>ITS318567</t>
  </si>
  <si>
    <t>ITS298681</t>
  </si>
  <si>
    <t>ITS298683</t>
  </si>
  <si>
    <t>Loreto College</t>
  </si>
  <si>
    <t>ITS342775</t>
  </si>
  <si>
    <t>ITS283492</t>
  </si>
  <si>
    <t>Xaverian College</t>
  </si>
  <si>
    <t>ITS318912</t>
  </si>
  <si>
    <t>ITS365902</t>
  </si>
  <si>
    <t>ITS302073</t>
  </si>
  <si>
    <t>ITS346185</t>
  </si>
  <si>
    <t>ITS329313</t>
  </si>
  <si>
    <t>ITS376179</t>
  </si>
  <si>
    <t>College Inspection SFC - Satisfactory Historic</t>
  </si>
  <si>
    <t>Trafford College Group</t>
  </si>
  <si>
    <t>Winstanley College</t>
  </si>
  <si>
    <t>ITS316657</t>
  </si>
  <si>
    <t>ITS298678</t>
  </si>
  <si>
    <t>ITS354439</t>
  </si>
  <si>
    <t>ITS363294</t>
  </si>
  <si>
    <t>Greenhead College</t>
  </si>
  <si>
    <t>ITS316660</t>
  </si>
  <si>
    <t>ITS376180</t>
  </si>
  <si>
    <t>Notre Dame Catholic Sixth Form College</t>
  </si>
  <si>
    <t>ITS322398</t>
  </si>
  <si>
    <t>Tyne Coast College</t>
  </si>
  <si>
    <t>ITS343645</t>
  </si>
  <si>
    <t>ITS319828</t>
  </si>
  <si>
    <t>ITS363293</t>
  </si>
  <si>
    <t>The Northern School of Art</t>
  </si>
  <si>
    <t>ITS333003</t>
  </si>
  <si>
    <t>ITS330740</t>
  </si>
  <si>
    <t>DWP (Workstep) - inspection Historic</t>
  </si>
  <si>
    <t>ITS318929</t>
  </si>
  <si>
    <t>ITS363298</t>
  </si>
  <si>
    <t>ITS365908</t>
  </si>
  <si>
    <t>ITS283490</t>
  </si>
  <si>
    <t>ITS318915</t>
  </si>
  <si>
    <t>ITS376133</t>
  </si>
  <si>
    <t>ITS316672</t>
  </si>
  <si>
    <t>ITS342293</t>
  </si>
  <si>
    <t>Windsor Forest Colleges Group</t>
  </si>
  <si>
    <t>Buckinghamshire College Group</t>
  </si>
  <si>
    <t>ITS376139</t>
  </si>
  <si>
    <t>Hills Road Sixth Form College</t>
  </si>
  <si>
    <t>ITS295010</t>
  </si>
  <si>
    <t>Warrington and Vale Royal College</t>
  </si>
  <si>
    <t>Cheshire College - South &amp; West</t>
  </si>
  <si>
    <t>ITS343721</t>
  </si>
  <si>
    <t>College Inspection FE - Inadequate Historic</t>
  </si>
  <si>
    <t>ITS329308</t>
  </si>
  <si>
    <t>ITS343830</t>
  </si>
  <si>
    <t>ITS295740</t>
  </si>
  <si>
    <t>ITS345757</t>
  </si>
  <si>
    <t>ITS295065</t>
  </si>
  <si>
    <t>ITS354447</t>
  </si>
  <si>
    <t>ITS318871</t>
  </si>
  <si>
    <t>ITS385350</t>
  </si>
  <si>
    <t>ITS295858</t>
  </si>
  <si>
    <t>ITS329201</t>
  </si>
  <si>
    <t>ITS363302</t>
  </si>
  <si>
    <t>ITS298650</t>
  </si>
  <si>
    <t>ITS376145</t>
  </si>
  <si>
    <t>ITS316661</t>
  </si>
  <si>
    <t>ITS385338</t>
  </si>
  <si>
    <t>New College Durham</t>
  </si>
  <si>
    <t>ITS332999</t>
  </si>
  <si>
    <t>ITS385367</t>
  </si>
  <si>
    <t>ITS317044</t>
  </si>
  <si>
    <t>East Sussex College Group</t>
  </si>
  <si>
    <t>ITS316623</t>
  </si>
  <si>
    <t>ITS316626</t>
  </si>
  <si>
    <t>ITS354453</t>
  </si>
  <si>
    <t>ITS298673</t>
  </si>
  <si>
    <t>ITS354437</t>
  </si>
  <si>
    <t>ITS316639</t>
  </si>
  <si>
    <t>Cirencester College</t>
  </si>
  <si>
    <t>ITS295867</t>
  </si>
  <si>
    <t>Farnborough College of Technology</t>
  </si>
  <si>
    <t>ITS376150</t>
  </si>
  <si>
    <t>ITS316632</t>
  </si>
  <si>
    <t>ITS322401</t>
  </si>
  <si>
    <t>Alton College</t>
  </si>
  <si>
    <t>ITS342292</t>
  </si>
  <si>
    <t>ITS284886</t>
  </si>
  <si>
    <t>Eastleigh College</t>
  </si>
  <si>
    <t>ITS388022</t>
  </si>
  <si>
    <t>ITS284885</t>
  </si>
  <si>
    <t>Havant &amp; South Downs College</t>
  </si>
  <si>
    <t>ITS363303</t>
  </si>
  <si>
    <t>ITS320948</t>
  </si>
  <si>
    <t>College Inspection Other - Satisfactory Historic</t>
  </si>
  <si>
    <t>ITS343646</t>
  </si>
  <si>
    <t>ITS283496</t>
  </si>
  <si>
    <t>ITS345836</t>
  </si>
  <si>
    <t>Peter Symonds College</t>
  </si>
  <si>
    <t>ITS318857</t>
  </si>
  <si>
    <t>ITS345806</t>
  </si>
  <si>
    <t>ITS284864</t>
  </si>
  <si>
    <t>ITS387994</t>
  </si>
  <si>
    <t>ITS331237</t>
  </si>
  <si>
    <t>ITS343695</t>
  </si>
  <si>
    <t>ITS302820</t>
  </si>
  <si>
    <t>ITS362138</t>
  </si>
  <si>
    <t>Hadlow College</t>
  </si>
  <si>
    <t>ITS345814</t>
  </si>
  <si>
    <t>ITS282828</t>
  </si>
  <si>
    <t>Burnley College</t>
  </si>
  <si>
    <t>ITS331024</t>
  </si>
  <si>
    <t>ITS316663</t>
  </si>
  <si>
    <t>Nelson and Colne College</t>
  </si>
  <si>
    <t>ITS322402</t>
  </si>
  <si>
    <t>ITS316665</t>
  </si>
  <si>
    <t>Runshaw College</t>
  </si>
  <si>
    <t>ITS322406</t>
  </si>
  <si>
    <t>ITS345811</t>
  </si>
  <si>
    <t>The Blackpool Sixth Form College</t>
  </si>
  <si>
    <t>ITS333004</t>
  </si>
  <si>
    <t>Cardinal Newman College</t>
  </si>
  <si>
    <t>ITS333000</t>
  </si>
  <si>
    <t>ITS343693</t>
  </si>
  <si>
    <t>Wqe and Regent College Group</t>
  </si>
  <si>
    <t>ITS342296</t>
  </si>
  <si>
    <t>Nottingham College</t>
  </si>
  <si>
    <t>West Nottinghamshire College</t>
  </si>
  <si>
    <t>ITS388004</t>
  </si>
  <si>
    <t>ITS362140</t>
  </si>
  <si>
    <t>ITS295865</t>
  </si>
  <si>
    <t>Shrewsbury Colleges Group</t>
  </si>
  <si>
    <t>Bridgwater and Taunton College</t>
  </si>
  <si>
    <t>ITS386116</t>
  </si>
  <si>
    <t>ITS330974</t>
  </si>
  <si>
    <t>Richard Huish College</t>
  </si>
  <si>
    <t>ITS316619</t>
  </si>
  <si>
    <t>Newcastle and Stafford Colleges Group</t>
  </si>
  <si>
    <t>ITS345803</t>
  </si>
  <si>
    <t>ITS284866</t>
  </si>
  <si>
    <t>ITS354456</t>
  </si>
  <si>
    <t>ITS295868</t>
  </si>
  <si>
    <t>ITS329158</t>
  </si>
  <si>
    <t>ITS385347</t>
  </si>
  <si>
    <t>Esher College</t>
  </si>
  <si>
    <t>ITS322404</t>
  </si>
  <si>
    <t>North Warwickshire and South Leicestershire College</t>
  </si>
  <si>
    <t>Greater Brighton Metropolitan College</t>
  </si>
  <si>
    <t>The College of Richard Collyer In Horsham</t>
  </si>
  <si>
    <t>ITS318874</t>
  </si>
  <si>
    <t>ITS330820</t>
  </si>
  <si>
    <t>ITS332873</t>
  </si>
  <si>
    <t>ITS322089</t>
  </si>
  <si>
    <t>Leicester College</t>
  </si>
  <si>
    <t>ITS376184</t>
  </si>
  <si>
    <t>LTE Group</t>
  </si>
  <si>
    <t>ITS321458</t>
  </si>
  <si>
    <t>Abis Resources Limited</t>
  </si>
  <si>
    <t>ITS354677</t>
  </si>
  <si>
    <t>ITS346192</t>
  </si>
  <si>
    <t>ITS300632</t>
  </si>
  <si>
    <t>ITS385750</t>
  </si>
  <si>
    <t>ITS354304</t>
  </si>
  <si>
    <t>ITS366061</t>
  </si>
  <si>
    <t>ITS388102</t>
  </si>
  <si>
    <t>ITS354638</t>
  </si>
  <si>
    <t>AmacSports Limited</t>
  </si>
  <si>
    <t>ITS330200</t>
  </si>
  <si>
    <t>ITS316806</t>
  </si>
  <si>
    <t>Aspire to Learn Limited</t>
  </si>
  <si>
    <t>ITS354636</t>
  </si>
  <si>
    <t>Aspire Training Team Limited</t>
  </si>
  <si>
    <t>Aspire-Igen Group Ltd</t>
  </si>
  <si>
    <t>ITS342648</t>
  </si>
  <si>
    <t>Associated Neighbour Training</t>
  </si>
  <si>
    <t>ITS362103</t>
  </si>
  <si>
    <t>ITS307095</t>
  </si>
  <si>
    <t>ITS388462</t>
  </si>
  <si>
    <t>ITS329976</t>
  </si>
  <si>
    <t>ITS388124</t>
  </si>
  <si>
    <t>ITS330145</t>
  </si>
  <si>
    <t>ITS385757</t>
  </si>
  <si>
    <t>Babcock Skills Development And Training Limited</t>
  </si>
  <si>
    <t>ITS345944</t>
  </si>
  <si>
    <t>ITS306875</t>
  </si>
  <si>
    <t>ITS334913</t>
  </si>
  <si>
    <t>ITS375547</t>
  </si>
  <si>
    <t>ITS333485</t>
  </si>
  <si>
    <t>ITS393644</t>
  </si>
  <si>
    <t>ITS331016</t>
  </si>
  <si>
    <t>London Skills for Growth Limited</t>
  </si>
  <si>
    <t>ITS330958</t>
  </si>
  <si>
    <t>Burleigh College</t>
  </si>
  <si>
    <t>ITS321465</t>
  </si>
  <si>
    <t>ITS388109</t>
  </si>
  <si>
    <t>C &amp; G Assessments and Training Limited</t>
  </si>
  <si>
    <t>ITS354692</t>
  </si>
  <si>
    <t>ITS364467</t>
  </si>
  <si>
    <t>ITS307100</t>
  </si>
  <si>
    <t>Calex UK Ltd</t>
  </si>
  <si>
    <t>ITS354698</t>
  </si>
  <si>
    <t>Care First Training Limited</t>
  </si>
  <si>
    <t>Catten College Ltd</t>
  </si>
  <si>
    <t>Charnwood Training Group Limited</t>
  </si>
  <si>
    <t>ITS385647</t>
  </si>
  <si>
    <t>ITS300645</t>
  </si>
  <si>
    <t>ITS366052</t>
  </si>
  <si>
    <t>ITS307160</t>
  </si>
  <si>
    <t>ITS342620</t>
  </si>
  <si>
    <t>CMS Vocational Training Ltd.</t>
  </si>
  <si>
    <t>ITS316797</t>
  </si>
  <si>
    <t>CTS Training</t>
  </si>
  <si>
    <t>Cornwall Marine Network Limited</t>
  </si>
  <si>
    <t>ITS330900</t>
  </si>
  <si>
    <t>ITS342709</t>
  </si>
  <si>
    <t>Crackerjack Training Limited</t>
  </si>
  <si>
    <t>ITS366023</t>
  </si>
  <si>
    <t>ITS319146</t>
  </si>
  <si>
    <t>ITS388117</t>
  </si>
  <si>
    <t>ITS307037</t>
  </si>
  <si>
    <t>ITS363191</t>
  </si>
  <si>
    <t>Davidson Training UK Limited</t>
  </si>
  <si>
    <t>ITS342603</t>
  </si>
  <si>
    <t>East Midlands Chamber (Derbyshire, Nottinghamshire, Leicestershire)</t>
  </si>
  <si>
    <t>Derwent Training Association</t>
  </si>
  <si>
    <t>ITS307046</t>
  </si>
  <si>
    <t>Develop Training Limited</t>
  </si>
  <si>
    <t>ITS376227</t>
  </si>
  <si>
    <t>Develop-U</t>
  </si>
  <si>
    <t>ITS330896</t>
  </si>
  <si>
    <t>ITS354662</t>
  </si>
  <si>
    <t>ITS397718</t>
  </si>
  <si>
    <t>ITS345880</t>
  </si>
  <si>
    <t>Easi Hairdressing Academy Ltd</t>
  </si>
  <si>
    <t>The Growth Company Limited</t>
  </si>
  <si>
    <t>ITS346191</t>
  </si>
  <si>
    <t>ITS354462</t>
  </si>
  <si>
    <t>ITS307148</t>
  </si>
  <si>
    <t>Engage Training and Development Ltd</t>
  </si>
  <si>
    <t>ITS343654</t>
  </si>
  <si>
    <t>ITS306460</t>
  </si>
  <si>
    <t>ITS365561</t>
  </si>
  <si>
    <t>ITS320830</t>
  </si>
  <si>
    <t>Interserve Learning &amp; Employment (Services) Limited</t>
  </si>
  <si>
    <t>Essential Learning Company</t>
  </si>
  <si>
    <t>ITS306946</t>
  </si>
  <si>
    <t>ITS333248</t>
  </si>
  <si>
    <t>ITS329383</t>
  </si>
  <si>
    <t>Fareport Training Organisation Limited</t>
  </si>
  <si>
    <t>ITS366057</t>
  </si>
  <si>
    <t>ITS342929</t>
  </si>
  <si>
    <t>ITS376245</t>
  </si>
  <si>
    <t>ITS306709</t>
  </si>
  <si>
    <t>ITS376243</t>
  </si>
  <si>
    <t>ITS333479</t>
  </si>
  <si>
    <t>ITS388126</t>
  </si>
  <si>
    <t>ITS307094</t>
  </si>
  <si>
    <t>GenII Engineering &amp; Technology Training Limited</t>
  </si>
  <si>
    <t>ITS363205</t>
  </si>
  <si>
    <t>ITS376246</t>
  </si>
  <si>
    <t>ITS362387</t>
  </si>
  <si>
    <t>GLAS Business Solutions Limited</t>
  </si>
  <si>
    <t>ITS388118</t>
  </si>
  <si>
    <t>ITS307055</t>
  </si>
  <si>
    <t>Haddon Training Limited</t>
  </si>
  <si>
    <t>ITS363232</t>
  </si>
  <si>
    <t>ITS354322</t>
  </si>
  <si>
    <t>ITS317536</t>
  </si>
  <si>
    <t>ITS321569</t>
  </si>
  <si>
    <t>Happy Computers</t>
  </si>
  <si>
    <t>ITS354683</t>
  </si>
  <si>
    <t>ITS321468</t>
  </si>
  <si>
    <t>ITS332893</t>
  </si>
  <si>
    <t>ITS354613</t>
  </si>
  <si>
    <t>ITS363230</t>
  </si>
  <si>
    <t>ITS388036</t>
  </si>
  <si>
    <t>Hoople Ltd</t>
  </si>
  <si>
    <t>ITS363194</t>
  </si>
  <si>
    <t>ITS306454</t>
  </si>
  <si>
    <t>HTP Apprenticeship College LTD</t>
  </si>
  <si>
    <t>ITS321470</t>
  </si>
  <si>
    <t>ITS365986</t>
  </si>
  <si>
    <t>ITS343956</t>
  </si>
  <si>
    <t>ITS306705</t>
  </si>
  <si>
    <t>Icon Vocational Training Limited</t>
  </si>
  <si>
    <t>Monmouthshire</t>
  </si>
  <si>
    <t>ITS385765</t>
  </si>
  <si>
    <t>ITS345911</t>
  </si>
  <si>
    <t>ITS346562</t>
  </si>
  <si>
    <t>Integer Training Limited</t>
  </si>
  <si>
    <t>ITS363180</t>
  </si>
  <si>
    <t>ITS364519</t>
  </si>
  <si>
    <t>ITS307002</t>
  </si>
  <si>
    <t>ITS364904</t>
  </si>
  <si>
    <t>ITEC Learning Technologies</t>
  </si>
  <si>
    <t>J &amp; E Training Consultants Ltd</t>
  </si>
  <si>
    <t>ITS388119</t>
  </si>
  <si>
    <t>ITS329244</t>
  </si>
  <si>
    <t>ITS306934</t>
  </si>
  <si>
    <t>John G Plummer &amp; Associates</t>
  </si>
  <si>
    <t>ITS342768</t>
  </si>
  <si>
    <t>ITS306605</t>
  </si>
  <si>
    <t>ITS342621</t>
  </si>
  <si>
    <t>ITS362099</t>
  </si>
  <si>
    <t>ITS306430</t>
  </si>
  <si>
    <t>Kashmir Youth Project</t>
  </si>
  <si>
    <t>ITS343971</t>
  </si>
  <si>
    <t>ITS306725</t>
  </si>
  <si>
    <t>ITS365520</t>
  </si>
  <si>
    <t>ITS321537</t>
  </si>
  <si>
    <t>ITS330919</t>
  </si>
  <si>
    <t>Leeds Teaching Hospitals NHS Trust</t>
  </si>
  <si>
    <t>ITS318269</t>
  </si>
  <si>
    <t>ITS395225</t>
  </si>
  <si>
    <t>ITS321545</t>
  </si>
  <si>
    <t>ITS319225</t>
  </si>
  <si>
    <t>ITS345937</t>
  </si>
  <si>
    <t>ITS320022</t>
  </si>
  <si>
    <t>Lomax Training Services Limited</t>
  </si>
  <si>
    <t>ITS333621</t>
  </si>
  <si>
    <t>ITS330084</t>
  </si>
  <si>
    <t>ITS306731</t>
  </si>
  <si>
    <t>ITS385749</t>
  </si>
  <si>
    <t>Brenikov Associates LImited</t>
  </si>
  <si>
    <t>ITS331670</t>
  </si>
  <si>
    <t>Marshall of Cambridge Aerospace Ltd</t>
  </si>
  <si>
    <t>ITS306606</t>
  </si>
  <si>
    <t>ITS354640</t>
  </si>
  <si>
    <t>Meat East Anglia Trades (Ipswich) Limited</t>
  </si>
  <si>
    <t>ITS345883</t>
  </si>
  <si>
    <t>Medivet</t>
  </si>
  <si>
    <t>ITS363197</t>
  </si>
  <si>
    <t>ITS306389</t>
  </si>
  <si>
    <t>Merseyside Accredited Childcare Training and Assessment Centre</t>
  </si>
  <si>
    <t>ITS306613</t>
  </si>
  <si>
    <t>ITS385756</t>
  </si>
  <si>
    <t>ITS301584</t>
  </si>
  <si>
    <t>ITS366028</t>
  </si>
  <si>
    <t>ITS307158</t>
  </si>
  <si>
    <t>ITS319220</t>
  </si>
  <si>
    <t>Mode Training Ltd</t>
  </si>
  <si>
    <t>ITS342651</t>
  </si>
  <si>
    <t>ITS307164</t>
  </si>
  <si>
    <t>ITS343430</t>
  </si>
  <si>
    <t>ITS346797</t>
  </si>
  <si>
    <t>North Humberside Motor Trades GTA</t>
  </si>
  <si>
    <t>ITS307066</t>
  </si>
  <si>
    <t>ITS388121</t>
  </si>
  <si>
    <t>North London Garages GTA</t>
  </si>
  <si>
    <t>ITS363228</t>
  </si>
  <si>
    <t>ITS321479</t>
  </si>
  <si>
    <t>ITS343878</t>
  </si>
  <si>
    <t>ITS346484</t>
  </si>
  <si>
    <t>Paddington Development Trust</t>
  </si>
  <si>
    <t>PBC Associates Limited</t>
  </si>
  <si>
    <t>ITS354663</t>
  </si>
  <si>
    <t>ITS388130</t>
  </si>
  <si>
    <t>APM Learning and Education Alliance Limited</t>
  </si>
  <si>
    <t>ITS318324</t>
  </si>
  <si>
    <t>PGL Travel</t>
  </si>
  <si>
    <t>ITS342769</t>
  </si>
  <si>
    <t>ITS385307</t>
  </si>
  <si>
    <t>ITS316805</t>
  </si>
  <si>
    <t>Positive Approach Academy for Hair Limited</t>
  </si>
  <si>
    <t>ITS354321</t>
  </si>
  <si>
    <t>ITS343428</t>
  </si>
  <si>
    <t>ITS363195</t>
  </si>
  <si>
    <t>ITS306995</t>
  </si>
  <si>
    <t>Priority Management Limited</t>
  </si>
  <si>
    <t>ITS345909</t>
  </si>
  <si>
    <t>ITS366020</t>
  </si>
  <si>
    <t>ITS318265</t>
  </si>
  <si>
    <t>Protocol Consultancy Services</t>
  </si>
  <si>
    <t>ITS307165</t>
  </si>
  <si>
    <t>ITS345942</t>
  </si>
  <si>
    <t>ITS388132</t>
  </si>
  <si>
    <t>Dynamic Training UK Ltd</t>
  </si>
  <si>
    <t>ITS376254</t>
  </si>
  <si>
    <t>House of Clive (Hair and Beauty) Ltd</t>
  </si>
  <si>
    <t>ITS385762</t>
  </si>
  <si>
    <t>ITS307097</t>
  </si>
  <si>
    <t>ITS388113</t>
  </si>
  <si>
    <t>ITS385487</t>
  </si>
  <si>
    <t>ITS306860</t>
  </si>
  <si>
    <t>ITS342657</t>
  </si>
  <si>
    <t>ITS342624</t>
  </si>
  <si>
    <t>S.A.M.B. Training (Scottish Association of Master Bakers)</t>
  </si>
  <si>
    <t>Fife</t>
  </si>
  <si>
    <t>SAKS (Education) Limited</t>
  </si>
  <si>
    <t>ITS307004</t>
  </si>
  <si>
    <t>ITS318237</t>
  </si>
  <si>
    <t>ITS382698</t>
  </si>
  <si>
    <t>ITS388013</t>
  </si>
  <si>
    <t>ITS321486</t>
  </si>
  <si>
    <t>ITS376226</t>
  </si>
  <si>
    <t>ITS316803</t>
  </si>
  <si>
    <t>Skills to Group Limited</t>
  </si>
  <si>
    <t>ITS366055</t>
  </si>
  <si>
    <t>ITS330382</t>
  </si>
  <si>
    <t>ITS364782</t>
  </si>
  <si>
    <t>ITS385745</t>
  </si>
  <si>
    <t>Standguide Limited</t>
  </si>
  <si>
    <t>ITS365451</t>
  </si>
  <si>
    <t>ITS364606</t>
  </si>
  <si>
    <t>ITS388131</t>
  </si>
  <si>
    <t>STREETVIBES YOUTH LIMITED</t>
  </si>
  <si>
    <t>Stubbing Court Training Limited</t>
  </si>
  <si>
    <t>ITS348867</t>
  </si>
  <si>
    <t>Summerhouse Equestrian and Training Centre LLP</t>
  </si>
  <si>
    <t>ITS342627</t>
  </si>
  <si>
    <t>ITS306596</t>
  </si>
  <si>
    <t>ITS366038</t>
  </si>
  <si>
    <t>Tees, Esk and Wear Valleys NHS Foundation Trust</t>
  </si>
  <si>
    <t>ITS318307</t>
  </si>
  <si>
    <t>Temp Dent Dental Agency Limited</t>
  </si>
  <si>
    <t>ITS362102</t>
  </si>
  <si>
    <t>ITS306723</t>
  </si>
  <si>
    <t>Tendring District Council (Career Track)</t>
  </si>
  <si>
    <t>ITS318271</t>
  </si>
  <si>
    <t>Nottinghamshire Training Group</t>
  </si>
  <si>
    <t>ITS343979</t>
  </si>
  <si>
    <t>ITS343657</t>
  </si>
  <si>
    <t>ITS366072</t>
  </si>
  <si>
    <t>ITS318329</t>
  </si>
  <si>
    <t>The Princes Trust</t>
  </si>
  <si>
    <t>ITS363234</t>
  </si>
  <si>
    <t>ITS317529</t>
  </si>
  <si>
    <t>The West Midlands Creative Alliance Limited</t>
  </si>
  <si>
    <t>Training Assessment &amp; Consultancy Services Limited</t>
  </si>
  <si>
    <t>ITS330937</t>
  </si>
  <si>
    <t>ITS366030</t>
  </si>
  <si>
    <t>ITS301558</t>
  </si>
  <si>
    <t>Training Services 2000 Ltd</t>
  </si>
  <si>
    <t>ITS342772</t>
  </si>
  <si>
    <t>ITS331668</t>
  </si>
  <si>
    <t>ITS387975</t>
  </si>
  <si>
    <t>ITS387970</t>
  </si>
  <si>
    <t>WS Training Ltd</t>
  </si>
  <si>
    <t>Western Power (Training) Ltd</t>
  </si>
  <si>
    <t>Whitby &amp; District Fishing Industry Training School Limited</t>
  </si>
  <si>
    <t>ITS329354</t>
  </si>
  <si>
    <t>ITS330018</t>
  </si>
  <si>
    <t>ITS330954</t>
  </si>
  <si>
    <t>ITS385752</t>
  </si>
  <si>
    <t>ITS307058</t>
  </si>
  <si>
    <t>ITS363213</t>
  </si>
  <si>
    <t>One Sixth Form College</t>
  </si>
  <si>
    <t>Holts Academy of Jewellery Limited</t>
  </si>
  <si>
    <t>Trinity Solutions Academy</t>
  </si>
  <si>
    <t>Academy Training Group Limited</t>
  </si>
  <si>
    <t>Acorn Training Ltd</t>
  </si>
  <si>
    <t>Elms Associates Limited</t>
  </si>
  <si>
    <t>Enabling Development Opportunities Ltd</t>
  </si>
  <si>
    <t>Questions &amp; Answers CIC</t>
  </si>
  <si>
    <t>Dhunay Corporation Ltd</t>
  </si>
  <si>
    <t>Simian Skill</t>
  </si>
  <si>
    <t>Touchstone Educational Solutions Ltd</t>
  </si>
  <si>
    <t>Chosen Care Group Limited</t>
  </si>
  <si>
    <t>The Growth Company Limited Liverpool</t>
  </si>
  <si>
    <t>Leap Early Years Training</t>
  </si>
  <si>
    <t>The Growth Company Limited Manchester</t>
  </si>
  <si>
    <t>New London College</t>
  </si>
  <si>
    <t>RTC Education Ltd</t>
  </si>
  <si>
    <t>The Construction Skills People Ltd</t>
  </si>
  <si>
    <t>Abacus Training Group</t>
  </si>
  <si>
    <t>Associated Training Solutions Ltd</t>
  </si>
  <si>
    <t>The Teaching &amp; Learning Group</t>
  </si>
  <si>
    <t>BOCK Consultancy &amp; Personnel Development Limited</t>
  </si>
  <si>
    <t>Results Consortium Limited</t>
  </si>
  <si>
    <t>London Cactus Limited</t>
  </si>
  <si>
    <t>Escala Training Academy</t>
  </si>
  <si>
    <t>Home Group Limited</t>
  </si>
  <si>
    <t>LD Training Services Limited</t>
  </si>
  <si>
    <t>Geason</t>
  </si>
  <si>
    <t>City of Glasgow</t>
  </si>
  <si>
    <t>Specialist Trade Courses Ltd</t>
  </si>
  <si>
    <t>Templegate Training</t>
  </si>
  <si>
    <t>AQT Ltd</t>
  </si>
  <si>
    <t>Training Days</t>
  </si>
  <si>
    <t>West London College Of Business &amp; Management Sciences Limited</t>
  </si>
  <si>
    <t>Be A Better You Training Limited</t>
  </si>
  <si>
    <t>Beyond 2030</t>
  </si>
  <si>
    <t>Can Training</t>
  </si>
  <si>
    <t>Construction Skills Solutions Limited</t>
  </si>
  <si>
    <t>Debut Training Academy Limited</t>
  </si>
  <si>
    <t>Lifelong Opportunities Ltd</t>
  </si>
  <si>
    <t>TBAP 16-19 Academic AP Academy</t>
  </si>
  <si>
    <t>LIPA Sixth Form College</t>
  </si>
  <si>
    <t>Wolseley UK Limited</t>
  </si>
  <si>
    <t>Care UK Community Partnerships Ltd</t>
  </si>
  <si>
    <t>Wilson Stuart University College Birmingham Partnership Trust</t>
  </si>
  <si>
    <t>The Ridge Employability College</t>
  </si>
  <si>
    <t>Blue Arrow Limited</t>
  </si>
  <si>
    <t>Manchester University NHS Foundation Trust</t>
  </si>
  <si>
    <t>Creative Support</t>
  </si>
  <si>
    <t>Greenwich Leisure Ltd</t>
  </si>
  <si>
    <t>Mitchell &amp; Butlers</t>
  </si>
  <si>
    <t>West Midlands Ambulance Service</t>
  </si>
  <si>
    <t>Ada National College for Digital Skills</t>
  </si>
  <si>
    <t>1st Care Training Limited</t>
  </si>
  <si>
    <t>Focus Fitness UK Limited</t>
  </si>
  <si>
    <t>Active Lifestyles</t>
  </si>
  <si>
    <t>Free To Learn Ltd</t>
  </si>
  <si>
    <t>Any Driver Limited</t>
  </si>
  <si>
    <t>FW Solutions Limited</t>
  </si>
  <si>
    <t>Ashley Community &amp; Housing Ltd</t>
  </si>
  <si>
    <t>London Professional College Ltd</t>
  </si>
  <si>
    <t>Barrett Bell Ltd</t>
  </si>
  <si>
    <t>N D A FOUNDATION LIMITED</t>
  </si>
  <si>
    <t>Best Practice Training &amp; Development Limited</t>
  </si>
  <si>
    <t>North West Skills Academy Limited</t>
  </si>
  <si>
    <t>Chic Beauty Academy Ltd</t>
  </si>
  <si>
    <t>Phoenix Training Services (midlands) Limited</t>
  </si>
  <si>
    <t>Civil Ceremonies Limited</t>
  </si>
  <si>
    <t>Profile Development And Training Limited</t>
  </si>
  <si>
    <t>Community Training Portal Limited</t>
  </si>
  <si>
    <t>Qts-Global Ltd</t>
  </si>
  <si>
    <t>Envisage</t>
  </si>
  <si>
    <t>The White Rose School Of Beauty And Complementary Therapies Limited</t>
  </si>
  <si>
    <t>Training 4 U Services (UK) Ltd</t>
  </si>
  <si>
    <t>EMD UK Limited</t>
  </si>
  <si>
    <t>Umbrella Training And Employment Solutions Limited</t>
  </si>
  <si>
    <t>Flexible Training Limited</t>
  </si>
  <si>
    <t>Access Skills Ltd</t>
  </si>
  <si>
    <t>BRS Education Limited</t>
  </si>
  <si>
    <t>Hereford Sixth Form College</t>
  </si>
  <si>
    <t>ITS320848</t>
  </si>
  <si>
    <t>Chadsgrove Educational Trust Learning Centre</t>
  </si>
  <si>
    <t>ITS323118</t>
  </si>
  <si>
    <t>Priestley College</t>
  </si>
  <si>
    <t>ITS298685</t>
  </si>
  <si>
    <t>Liberty Training</t>
  </si>
  <si>
    <t>Callywith College</t>
  </si>
  <si>
    <t>New College Doncaster</t>
  </si>
  <si>
    <t>Royal Mencap Society</t>
  </si>
  <si>
    <t>Community College Initiative Ltd</t>
  </si>
  <si>
    <t>Skillnet Group</t>
  </si>
  <si>
    <t>Calman Colaiste (Kisimul Group)</t>
  </si>
  <si>
    <t>SupaJam Education In Music and Media</t>
  </si>
  <si>
    <t>Brogdale Community Interest Company</t>
  </si>
  <si>
    <t>ITS322396</t>
  </si>
  <si>
    <t>Godalming College</t>
  </si>
  <si>
    <t>ITS322405</t>
  </si>
  <si>
    <t>ITS362661</t>
  </si>
  <si>
    <t>ITS318375</t>
  </si>
  <si>
    <t>The Sixth Form College Farnborough</t>
  </si>
  <si>
    <t>ITS295114</t>
  </si>
  <si>
    <t>London Academy of Excellence Tottenham</t>
  </si>
  <si>
    <t>ROC College (part of United Response)</t>
  </si>
  <si>
    <t>ITS345838</t>
  </si>
  <si>
    <t>ITS283497</t>
  </si>
  <si>
    <t>Prior Pursglove and Stockton Sixth Form College</t>
  </si>
  <si>
    <t>Adult Training Network Limited</t>
  </si>
  <si>
    <t>Business Advice Direct Limited</t>
  </si>
  <si>
    <t>Hct Group</t>
  </si>
  <si>
    <t>Premier Training International Limited</t>
  </si>
  <si>
    <t>Seymour Davies Ltd</t>
  </si>
  <si>
    <t>BPP UNIVERSITY Ltd</t>
  </si>
  <si>
    <t>Poplar Housing And Regeneration Community Association Limited</t>
  </si>
  <si>
    <t>Phx Training Limited</t>
  </si>
  <si>
    <t>Numidia Education And Training Limited</t>
  </si>
  <si>
    <t>Business Training Ventures Limited</t>
  </si>
  <si>
    <t>FLM Training Ltd</t>
  </si>
  <si>
    <t>Sps Training Solutions Limited</t>
  </si>
  <si>
    <t>Ebenezer Community Learning Centre</t>
  </si>
  <si>
    <t>The Development Manager Ltd</t>
  </si>
  <si>
    <t>Highfields Community Association</t>
  </si>
  <si>
    <t>The Federation Of Groundwork Trusts</t>
  </si>
  <si>
    <t>Pet-Xi Training Limited</t>
  </si>
  <si>
    <t>Centrepoint Soho</t>
  </si>
  <si>
    <t>Liral Veget Training And Recruitment Limited</t>
  </si>
  <si>
    <t>Street League</t>
  </si>
  <si>
    <t>Go Train Limited</t>
  </si>
  <si>
    <t>London School Of Commerce &amp; It Limited</t>
  </si>
  <si>
    <t>Ntg Training Ltd</t>
  </si>
  <si>
    <t>Triage Central Limited</t>
  </si>
  <si>
    <t>Stirling</t>
  </si>
  <si>
    <t>University Centre Quayside Limited</t>
  </si>
  <si>
    <t>Promise Training Centre Limited</t>
  </si>
  <si>
    <t>The Finance And Management Business School Limited</t>
  </si>
  <si>
    <t>Aim Skills Development Limited</t>
  </si>
  <si>
    <t>Waltham International College Limited</t>
  </si>
  <si>
    <t>Gecko Programmes Limited</t>
  </si>
  <si>
    <t>Feligrace Limited</t>
  </si>
  <si>
    <t>Scl Security Ltd</t>
  </si>
  <si>
    <t>Well Associates Limited</t>
  </si>
  <si>
    <t>J G W Training Limited</t>
  </si>
  <si>
    <t>Back 2 Work Complete Training Limited</t>
  </si>
  <si>
    <t>The Number 4 Group Limited</t>
  </si>
  <si>
    <t>Right Track Social Enterprise Limited</t>
  </si>
  <si>
    <t>Just I.T. Training Limited</t>
  </si>
  <si>
    <t>The Training Brokers Limited</t>
  </si>
  <si>
    <t>Flt Training (Liverpool) Limited</t>
  </si>
  <si>
    <t>Absolute Care Training &amp; Education Ltd</t>
  </si>
  <si>
    <t>Quest Training South East Ltd</t>
  </si>
  <si>
    <t>Blue Apple Training Ltd</t>
  </si>
  <si>
    <t>LONDON SCHOOL OF SCIENCE &amp; TECHNOLOGY Ltd</t>
  </si>
  <si>
    <t>Workpays Limited</t>
  </si>
  <si>
    <t>Train 4 Limited</t>
  </si>
  <si>
    <t>Nova Payroll Management Services Limited</t>
  </si>
  <si>
    <t>The World Of Work Limited</t>
  </si>
  <si>
    <t>The Football League (Community) Limited</t>
  </si>
  <si>
    <t>Elite Training, Assessing And Development Cic</t>
  </si>
  <si>
    <t>Jm Recruitment Education &amp; Training Ltd</t>
  </si>
  <si>
    <t>Xtol Development Services Limited</t>
  </si>
  <si>
    <t>Shreeji Training Ltd</t>
  </si>
  <si>
    <t>Aim 2 Learn Ltd</t>
  </si>
  <si>
    <t>Vocational Staffing Solutions Limited</t>
  </si>
  <si>
    <t>Canal Engineering Limited</t>
  </si>
  <si>
    <t>Scl Education &amp; Training Limited</t>
  </si>
  <si>
    <t>Antrec Limited</t>
  </si>
  <si>
    <t>Excellence-Solutions Limited</t>
  </si>
  <si>
    <t>Tvs Education Limited</t>
  </si>
  <si>
    <t>Optimum Skills Limited</t>
  </si>
  <si>
    <t>Real Skills Training Ltd</t>
  </si>
  <si>
    <t>Personal Track Safety Ltd</t>
  </si>
  <si>
    <t>Healthcare Learning Ltd</t>
  </si>
  <si>
    <t>On Course South West Cic</t>
  </si>
  <si>
    <t>Fresh Training Services (Uk) Limited</t>
  </si>
  <si>
    <t>Vss Training And Development Limited</t>
  </si>
  <si>
    <t>Management Focus Training Solutions Limited</t>
  </si>
  <si>
    <t>Netcom Training Ltd</t>
  </si>
  <si>
    <t>Total Training Company (Uk) Limited</t>
  </si>
  <si>
    <t>Strive Training (London) Limited</t>
  </si>
  <si>
    <t>Innovative Alliance Ltd</t>
  </si>
  <si>
    <t>Kickstart2Employment Ltd</t>
  </si>
  <si>
    <t>Wrexham</t>
  </si>
  <si>
    <t>The Portland Training Company Limited</t>
  </si>
  <si>
    <t>Cpc Training Consultants Ltd</t>
  </si>
  <si>
    <t>Edlounge Ltd</t>
  </si>
  <si>
    <t>International Consultants Trading Ltd</t>
  </si>
  <si>
    <t>Talented Training Limited</t>
  </si>
  <si>
    <t>Training Skills Uk Ltd</t>
  </si>
  <si>
    <t>Culture, Learning And Libraries (Midlands)</t>
  </si>
  <si>
    <t>Ab Education Consultants Limited</t>
  </si>
  <si>
    <t>Mbkb Ltd</t>
  </si>
  <si>
    <t>Altamira Art &amp; Design Ltd</t>
  </si>
  <si>
    <t>Csj Training Limited</t>
  </si>
  <si>
    <t>Uniper Technologies Limited</t>
  </si>
  <si>
    <t>Oasis Care And Training Agency (Octa)</t>
  </si>
  <si>
    <t>Smart Development Training Limited</t>
  </si>
  <si>
    <t>Newport</t>
  </si>
  <si>
    <t>Inspira Cumbria Limited</t>
  </si>
  <si>
    <t>Prospect Training (Yorkshire) Limited</t>
  </si>
  <si>
    <t>Tempus Training Limited</t>
  </si>
  <si>
    <t>Sir John Deane's College</t>
  </si>
  <si>
    <t>ITS318908</t>
  </si>
  <si>
    <t>Future LDN Ltd</t>
  </si>
  <si>
    <t>Greater Manchester Mental Health NHS Foundation Trust</t>
  </si>
  <si>
    <t>CSR Scientific Training Limited</t>
  </si>
  <si>
    <t>Proactive in Partnership Training Limited</t>
  </si>
  <si>
    <t>The Newcastle Upon Tyne Hospitals NHS Foundation Trust</t>
  </si>
  <si>
    <t>Rove Limited</t>
  </si>
  <si>
    <t>South Tees Hospitals NHS Foundation Trust</t>
  </si>
  <si>
    <t>Tempest Management Training Limited</t>
  </si>
  <si>
    <t>Wigan Leisure And Culture Trust</t>
  </si>
  <si>
    <t>Guy's And St Thomas' Nhs Foundation Trust</t>
  </si>
  <si>
    <t>Youtrain Limited</t>
  </si>
  <si>
    <t>Crown Vocational Training Limited</t>
  </si>
  <si>
    <t>Choice Training Ltd</t>
  </si>
  <si>
    <t>Manufacturing Excellence Limited</t>
  </si>
  <si>
    <t>DiVA Apprenticeships Ltd</t>
  </si>
  <si>
    <t>Utility &amp; Construction Training Limited</t>
  </si>
  <si>
    <t>Penshaw View Training Limited</t>
  </si>
  <si>
    <t>The Recalvi Enterprise Ltd</t>
  </si>
  <si>
    <t>Valkyrie Support Services Ltd</t>
  </si>
  <si>
    <t>Fleetmaster Training Limited</t>
  </si>
  <si>
    <t>Qualitrain Limited</t>
  </si>
  <si>
    <t>System People Limited</t>
  </si>
  <si>
    <t>Merit Skills Limited</t>
  </si>
  <si>
    <t>Dutton Fisher Associates Limited</t>
  </si>
  <si>
    <t>DMR Training &amp; Consultancy Limited</t>
  </si>
  <si>
    <t>Vantec Europe Limited</t>
  </si>
  <si>
    <t>Performance Learning Group Ltd</t>
  </si>
  <si>
    <t>Trainingplatform Ltd</t>
  </si>
  <si>
    <t>The IT Skills Management Company Limited</t>
  </si>
  <si>
    <t>NC Training Ltd</t>
  </si>
  <si>
    <t>Accountancy Learning Ltd</t>
  </si>
  <si>
    <t>Lincolnshire Community Health Services Nhs Trust</t>
  </si>
  <si>
    <t>Kings Training Academy Limited</t>
  </si>
  <si>
    <t>C. &amp; J. Clark International Limited</t>
  </si>
  <si>
    <t>C2C Training Limited</t>
  </si>
  <si>
    <t>Vogal Group Limited</t>
  </si>
  <si>
    <t>Adalta Development Ltd</t>
  </si>
  <si>
    <t>I &amp; F Limited</t>
  </si>
  <si>
    <t>Boom Training Limited</t>
  </si>
  <si>
    <t>Freshfield Training Associates Ltd</t>
  </si>
  <si>
    <t>Ensis Solutions Limited</t>
  </si>
  <si>
    <t>Absolute HR Solutions Ltd</t>
  </si>
  <si>
    <t>Dunbia (England)</t>
  </si>
  <si>
    <t>Southern</t>
  </si>
  <si>
    <t>Northern Ireland</t>
  </si>
  <si>
    <t>E.J.Markham &amp; Son Limited</t>
  </si>
  <si>
    <t>Intelligencia Training Limited</t>
  </si>
  <si>
    <t>Vortex Training Solutions Ltd</t>
  </si>
  <si>
    <t>Secom Plc</t>
  </si>
  <si>
    <t>Unipres (Uk) Limited</t>
  </si>
  <si>
    <t>Globeus Training Ltd</t>
  </si>
  <si>
    <t>Agincare Group Limited</t>
  </si>
  <si>
    <t>T.M.S Learning And Skills Support Ltd.</t>
  </si>
  <si>
    <t>Northumbria Healthcare Nhs Foundation Trust</t>
  </si>
  <si>
    <t>Runway Apprenticeships Limited</t>
  </si>
  <si>
    <t>Decidebloom Limited</t>
  </si>
  <si>
    <t>The Chartered Institute of Housing</t>
  </si>
  <si>
    <t>CERT Ltd</t>
  </si>
  <si>
    <t>Digital Skills Solutions Limited</t>
  </si>
  <si>
    <t>E.Q.V. (UK) Limited</t>
  </si>
  <si>
    <t>Cilex Law School Limited</t>
  </si>
  <si>
    <t>Azesta Limited</t>
  </si>
  <si>
    <t>Everton In The Community</t>
  </si>
  <si>
    <t>Steve Willis Training Ltd</t>
  </si>
  <si>
    <t>Waterside Training Limited</t>
  </si>
  <si>
    <t>Manatec Limited</t>
  </si>
  <si>
    <t>CARE-EX Services Limited</t>
  </si>
  <si>
    <t>LRTT Limited</t>
  </si>
  <si>
    <t>Selection Training Limited</t>
  </si>
  <si>
    <t>Essex Partnership University NHS Foundation Trust</t>
  </si>
  <si>
    <t>Chrysos H.R. Solutions Limited</t>
  </si>
  <si>
    <t>Premier People Solutions Limited</t>
  </si>
  <si>
    <t>Solveway Limited</t>
  </si>
  <si>
    <t>The British Engineering Manufacturers' Association Limited</t>
  </si>
  <si>
    <t>Fashion - Enter Ltd</t>
  </si>
  <si>
    <t>The NVQ Training Centre Limited</t>
  </si>
  <si>
    <t>Cogent Skills Training Limited</t>
  </si>
  <si>
    <t>Eliesha Training Limited</t>
  </si>
  <si>
    <t>Construction Gateway Limited</t>
  </si>
  <si>
    <t>The Knowledge Academy Limited</t>
  </si>
  <si>
    <t>Linden Management (UK) Limited</t>
  </si>
  <si>
    <t>The Pennine Acute Hospitals National Health Service Trust</t>
  </si>
  <si>
    <t>Sport Support Services Limited</t>
  </si>
  <si>
    <t>University Hospitals Bristol NHS Foundation Trust</t>
  </si>
  <si>
    <t>BPP Professional Education Limited</t>
  </si>
  <si>
    <t>All Inclusive Advice and Training Ltd</t>
  </si>
  <si>
    <t>NSL Limited</t>
  </si>
  <si>
    <t>GTG Training Limited</t>
  </si>
  <si>
    <t>First Intuition Cambridge Limited</t>
  </si>
  <si>
    <t>Fit UK Training &amp; Education Ltd</t>
  </si>
  <si>
    <t>Aspire Sporting Academy Ltd</t>
  </si>
  <si>
    <t>Bridgend</t>
  </si>
  <si>
    <t>Intertrain UK Ltd</t>
  </si>
  <si>
    <t>AWC Training Ltd</t>
  </si>
  <si>
    <t>Bright Direction Training Limited</t>
  </si>
  <si>
    <t>Grey Seal Academy Limited</t>
  </si>
  <si>
    <t>Ultima Skills Ltd</t>
  </si>
  <si>
    <t>Activ First Limited</t>
  </si>
  <si>
    <t>Cardiff and Vale College</t>
  </si>
  <si>
    <t>Crosby Management Training Ltd</t>
  </si>
  <si>
    <t>SR Supply Chain Consultants Ltd</t>
  </si>
  <si>
    <t>Partnership Training Limited</t>
  </si>
  <si>
    <t>Birmingham Women's and Children's Hospital NHS Foundation Trust</t>
  </si>
  <si>
    <t>VH Doctors Limited</t>
  </si>
  <si>
    <t>Capital 4 Training Limited</t>
  </si>
  <si>
    <t>TRS Training Limited</t>
  </si>
  <si>
    <t>Catalyst Learning and Development Limited</t>
  </si>
  <si>
    <t>The University of Law Limited</t>
  </si>
  <si>
    <t>Anglia Professional Training Limited</t>
  </si>
  <si>
    <t>First Intuition Reading Limited</t>
  </si>
  <si>
    <t>The Challenge Network</t>
  </si>
  <si>
    <t>R S Fleet Installations Ltd</t>
  </si>
  <si>
    <t>NCAL Ltd</t>
  </si>
  <si>
    <t>Coleg Cambria</t>
  </si>
  <si>
    <t>Oxford Energy Academy Limited</t>
  </si>
  <si>
    <t>Episteme Learning Solutions Limited</t>
  </si>
  <si>
    <t>First Intuition Chelmsford Limited</t>
  </si>
  <si>
    <t>Kingswood Learning and Leisure Group Limited</t>
  </si>
  <si>
    <t>Central and North West London NHS Foundation Trust</t>
  </si>
  <si>
    <t>Calderdale and Huddersfield NHS Foundation Trust</t>
  </si>
  <si>
    <t>Lewtay Training Limited</t>
  </si>
  <si>
    <t>BIS Henderson Limited</t>
  </si>
  <si>
    <t>The Business Portfolio (UK) Limited</t>
  </si>
  <si>
    <t>BNG Training Limited</t>
  </si>
  <si>
    <t>Trainspeople Limited</t>
  </si>
  <si>
    <t>Bespoke Professional Development and Training Limited</t>
  </si>
  <si>
    <t>Holt Green Training Ltd</t>
  </si>
  <si>
    <t>Banham Academy Limited</t>
  </si>
  <si>
    <t>North East Ambulance Service NHS Foundation Trust</t>
  </si>
  <si>
    <t>UK Power Networks (Operations) Limited</t>
  </si>
  <si>
    <t>Sporting Futures Training (UK) Ltd</t>
  </si>
  <si>
    <t>Tagadvance Limited</t>
  </si>
  <si>
    <t>Creative Process Digital Ltd</t>
  </si>
  <si>
    <t>Assist Knowledge Development Limited</t>
  </si>
  <si>
    <t>Fit Training International Limited</t>
  </si>
  <si>
    <t>Tendean Limited</t>
  </si>
  <si>
    <t>Education and Skills Training &amp; Development Limited</t>
  </si>
  <si>
    <t>Young &amp; Co'S Brewery Plc</t>
  </si>
  <si>
    <t>FE Business Limited</t>
  </si>
  <si>
    <t>Academy for Project Management Ltd</t>
  </si>
  <si>
    <t>South West Skills Academy Limited</t>
  </si>
  <si>
    <t>Aspire Development (UK) Ltd</t>
  </si>
  <si>
    <t>RPC Containers Limited</t>
  </si>
  <si>
    <t>Lynwood Vets Limited</t>
  </si>
  <si>
    <t>AMS Nationwide Ltd</t>
  </si>
  <si>
    <t>Call Wiser Ltd</t>
  </si>
  <si>
    <t>2 Sisters Food Group Limited</t>
  </si>
  <si>
    <t>HTFT Partnership Limited</t>
  </si>
  <si>
    <t>The Academy Hub Ltd</t>
  </si>
  <si>
    <t>Arriva London North Limited</t>
  </si>
  <si>
    <t>Contracting Services (Education and Skills) Limited</t>
  </si>
  <si>
    <t>First Intuition Limited</t>
  </si>
  <si>
    <t>Azzurri Restaurants Limited</t>
  </si>
  <si>
    <t>Leadership In Action Limited</t>
  </si>
  <si>
    <t>Three Dimensional Training Limited</t>
  </si>
  <si>
    <t>Technical Professionals Limited</t>
  </si>
  <si>
    <t>The Priory Federation of Academies</t>
  </si>
  <si>
    <t>Randstad Solutions Limited</t>
  </si>
  <si>
    <t>Leonardo MW Ltd</t>
  </si>
  <si>
    <t>BPP Actuarial Education Limited</t>
  </si>
  <si>
    <t>Kreston Reeves LLP</t>
  </si>
  <si>
    <t>All Spring Media Limited</t>
  </si>
  <si>
    <t>Took Us A Long Time Limited</t>
  </si>
  <si>
    <t>Ricoh UK Limited</t>
  </si>
  <si>
    <t>F-Tec Forklift Training Engineering Centre Ltd</t>
  </si>
  <si>
    <t>Developing `U` Limited</t>
  </si>
  <si>
    <t>Skillcert Limited</t>
  </si>
  <si>
    <t>Gateshead Health NHS Foundation Trust</t>
  </si>
  <si>
    <t>Alstom Transport UK Limited</t>
  </si>
  <si>
    <t>Skills4Stem Ltd</t>
  </si>
  <si>
    <t>First Intuition Bristol Limited</t>
  </si>
  <si>
    <t>Invisage Limited</t>
  </si>
  <si>
    <t>Blackrock (London) Limited</t>
  </si>
  <si>
    <t>My Home Move Ltd</t>
  </si>
  <si>
    <t>The Chief Constable of Thames Valley</t>
  </si>
  <si>
    <t>Juice Talent Development Limited</t>
  </si>
  <si>
    <t>CSA (Services) Ltd</t>
  </si>
  <si>
    <t>CIPFA Business Limited</t>
  </si>
  <si>
    <t>Introtrain &amp; Forum Limited</t>
  </si>
  <si>
    <t>Reed Business School Limited</t>
  </si>
  <si>
    <t>WDR Limited</t>
  </si>
  <si>
    <t>Neath Port Talbot College</t>
  </si>
  <si>
    <t>Neath Port Talbot</t>
  </si>
  <si>
    <t>Citrus Training Solutions Ltd</t>
  </si>
  <si>
    <t>Rapid Improvement Limited</t>
  </si>
  <si>
    <t>Havilah Prospects Limited</t>
  </si>
  <si>
    <t>Construction Works (Hull) Limited</t>
  </si>
  <si>
    <t>Evolve Your Future Limited</t>
  </si>
  <si>
    <t>Beechwood Community Trust Limited</t>
  </si>
  <si>
    <t>Greendale Limited</t>
  </si>
  <si>
    <t>One To One Support Services Limited</t>
  </si>
  <si>
    <t>Phoenix4Training LLP</t>
  </si>
  <si>
    <t>BCB Trading Limited</t>
  </si>
  <si>
    <t>Rosewood Management Services Limited</t>
  </si>
  <si>
    <t>Pareto Law Limited</t>
  </si>
  <si>
    <t>New Generation Training And Consultancy Limited</t>
  </si>
  <si>
    <t>Universal Learning Streams (USL) Limited</t>
  </si>
  <si>
    <t>Denbighshire</t>
  </si>
  <si>
    <t>Trainplus Ltd</t>
  </si>
  <si>
    <t>Hybrid Technical Services Limited</t>
  </si>
  <si>
    <t>Floortrain (GB) Limited</t>
  </si>
  <si>
    <t>Ignite Sport UK Limited</t>
  </si>
  <si>
    <t>Welcome Skills Limited</t>
  </si>
  <si>
    <t>Rita'S Training Services</t>
  </si>
  <si>
    <t>Stepping Stones Education and Training Limited</t>
  </si>
  <si>
    <t>David Campbell Event Management Limited</t>
  </si>
  <si>
    <t>Somax Limited</t>
  </si>
  <si>
    <t>Mercia College Limited</t>
  </si>
  <si>
    <t>Aspects Care Limited</t>
  </si>
  <si>
    <t>The Alternative Curriculum Service Limited</t>
  </si>
  <si>
    <t>Harriet Ellis Training Solutions Limited</t>
  </si>
  <si>
    <t>Lifecare Qualifications Limited</t>
  </si>
  <si>
    <t>Ashley Hunter Ltd</t>
  </si>
  <si>
    <t>Brighter Beginnings Day Nursery Limited</t>
  </si>
  <si>
    <t>Presidency London College Limited</t>
  </si>
  <si>
    <t>Care Assessment Training Services Ltd</t>
  </si>
  <si>
    <t>Vista Training Solutions Limited</t>
  </si>
  <si>
    <t>Streetgames UK</t>
  </si>
  <si>
    <t>K S Training Limited</t>
  </si>
  <si>
    <t>W People Limited</t>
  </si>
  <si>
    <t>Genius PPT Limited</t>
  </si>
  <si>
    <t>Pendersons Ltd</t>
  </si>
  <si>
    <t>Lean Engineering And Manufacturing Academy Limited</t>
  </si>
  <si>
    <t>Kainuu Ltd</t>
  </si>
  <si>
    <t>Fairway Training (Healthcare) Limited</t>
  </si>
  <si>
    <t>Zenith People Limited</t>
  </si>
  <si>
    <t>Professional Quality Management Services Limited</t>
  </si>
  <si>
    <t>Further Training Limited</t>
  </si>
  <si>
    <t>Gateway Education (London) Limited</t>
  </si>
  <si>
    <t>Cherith Simmons Learning &amp; Development LLP</t>
  </si>
  <si>
    <t>Kiwi Education Ltd</t>
  </si>
  <si>
    <t>Careshield Limited</t>
  </si>
  <si>
    <t>K10 Apprenticeships Ltd</t>
  </si>
  <si>
    <t>JB Skills Training Ltd</t>
  </si>
  <si>
    <t>Create Skills Limited</t>
  </si>
  <si>
    <t>Principal Skills Limited</t>
  </si>
  <si>
    <t>Solvo Vir Ltd</t>
  </si>
  <si>
    <t>Risual Limited</t>
  </si>
  <si>
    <t>Lighthouse (Training And Development) Ltd</t>
  </si>
  <si>
    <t>Piper Training Limited</t>
  </si>
  <si>
    <t>Divad Training Limited</t>
  </si>
  <si>
    <t>Creative Sport &amp; Leisure Ltd</t>
  </si>
  <si>
    <t>Y Train Ltd</t>
  </si>
  <si>
    <t>Complete Lean Solutions Limited</t>
  </si>
  <si>
    <t>Merlin Supply Chain Solutions Limited</t>
  </si>
  <si>
    <t>Paragon Training Academy Ltd</t>
  </si>
  <si>
    <t>National Training &amp; Skills Ltd</t>
  </si>
  <si>
    <t>Matrix Solutions International Limited</t>
  </si>
  <si>
    <t>New Model Business Academy Limited</t>
  </si>
  <si>
    <t>Total Learning Limited</t>
  </si>
  <si>
    <t>Groundwork Oldham &amp; Rochdale</t>
  </si>
  <si>
    <t>Royal British Legion Industries Ltd</t>
  </si>
  <si>
    <t>Remploy Ltd</t>
  </si>
  <si>
    <t>Ibm United Kingdom Limited</t>
  </si>
  <si>
    <t>Inverclyde</t>
  </si>
  <si>
    <t>The Braunstone Foundation</t>
  </si>
  <si>
    <t>Ymca George Williams Company</t>
  </si>
  <si>
    <t>Chameleon Vocational Training Limited</t>
  </si>
  <si>
    <t>CONSTRUCTION AND PLANT ASSESSMENTS LTD</t>
  </si>
  <si>
    <t>Rm Training (Uk) Limited</t>
  </si>
  <si>
    <t>Ucfb College Of Football Business Limited</t>
  </si>
  <si>
    <t>Kemble Training Limited</t>
  </si>
  <si>
    <t>Bior Business School Limited</t>
  </si>
  <si>
    <t>Blinc Training Solutions Ltd</t>
  </si>
  <si>
    <t>Jag Training Limited</t>
  </si>
  <si>
    <t>Care Vocational</t>
  </si>
  <si>
    <t>Training Works (Nw) Ltd</t>
  </si>
  <si>
    <t>Byheart Learning Limited</t>
  </si>
  <si>
    <t>Reed Specialist Recruitment Limited</t>
  </si>
  <si>
    <t>Barts Health Nhs Trust</t>
  </si>
  <si>
    <t>Premier Nursing Agency Limited</t>
  </si>
  <si>
    <t>Value Group Training Services Limited</t>
  </si>
  <si>
    <t>Virtual Alliance Limited</t>
  </si>
  <si>
    <t>Workforce Training &amp; Development Ltd</t>
  </si>
  <si>
    <t>Elev8 Training Limited</t>
  </si>
  <si>
    <t>Plymouth Hospitals National Health Service Trust</t>
  </si>
  <si>
    <t>Gower College Swansea</t>
  </si>
  <si>
    <t>Wealden Leisure Limited</t>
  </si>
  <si>
    <t>The Development Fund Limited</t>
  </si>
  <si>
    <t>The Sandwell Community Caring Trust</t>
  </si>
  <si>
    <t>Always Consult LTD</t>
  </si>
  <si>
    <t>Salford Royal Nhs Foundation Trust</t>
  </si>
  <si>
    <t>Riverside Training (Spalding) Ltd</t>
  </si>
  <si>
    <t>The White Room Consultancy Limited</t>
  </si>
  <si>
    <t>The Electronics Group Limited</t>
  </si>
  <si>
    <t>Mentor Training Solutions Limited</t>
  </si>
  <si>
    <t>Accipio Limited</t>
  </si>
  <si>
    <t>Apprentice Assessments Limited</t>
  </si>
  <si>
    <t>London College Of Business And Law Limited</t>
  </si>
  <si>
    <t>South London And Maudsley Nhs Foundation Trust</t>
  </si>
  <si>
    <t>Style Training (Uk) Ltd</t>
  </si>
  <si>
    <t>Certas Energy Uk Limited</t>
  </si>
  <si>
    <t>Colas Rail Limited</t>
  </si>
  <si>
    <t>Amdas Consultancy Ltd</t>
  </si>
  <si>
    <t>Northern Powergrid (Yorkshire) Plc</t>
  </si>
  <si>
    <t>Cameo Network Services Limited</t>
  </si>
  <si>
    <t>Achieving Excellence Uk Ltd</t>
  </si>
  <si>
    <t>Moor Training Limited</t>
  </si>
  <si>
    <t>Gedling Borough Council</t>
  </si>
  <si>
    <t>King's College Hospital Nhs Foundation Trust</t>
  </si>
  <si>
    <t>Norton Webb Limited</t>
  </si>
  <si>
    <t>Thomas Cook Uk Limited</t>
  </si>
  <si>
    <t>Eglantine Catering Limited</t>
  </si>
  <si>
    <t>Plato Training (Uk) Ltd</t>
  </si>
  <si>
    <t>Vision Training (North East) Limited</t>
  </si>
  <si>
    <t>Cadent Gas Limited</t>
  </si>
  <si>
    <t>Westcountry Schools Trust</t>
  </si>
  <si>
    <t>Birmingham City University</t>
  </si>
  <si>
    <t>Bishop Grosseteste University</t>
  </si>
  <si>
    <t>London Metropolitan University</t>
  </si>
  <si>
    <t>St George's Hospital Medical School</t>
  </si>
  <si>
    <t>University of Huddersfield</t>
  </si>
  <si>
    <t>Full inspection</t>
  </si>
  <si>
    <t>ITS388028</t>
  </si>
  <si>
    <t>ITS343625</t>
  </si>
  <si>
    <t>ITS375546</t>
  </si>
  <si>
    <t>ITS307056</t>
  </si>
  <si>
    <t>ITS376252</t>
  </si>
  <si>
    <t>Axia Solutions Limited</t>
  </si>
  <si>
    <t>Tower Hamlets Idea Store Learning</t>
  </si>
  <si>
    <t>ITS330980</t>
  </si>
  <si>
    <t>Chart 7: Most recent overall effectiveness of education, skills and work in prisons and young offender institutions, over time</t>
  </si>
  <si>
    <t>3. Percentages are rounded and may not add to 100.</t>
  </si>
  <si>
    <r>
      <t>Total number of open prisons and young offender institutions inspected</t>
    </r>
    <r>
      <rPr>
        <b/>
        <vertAlign val="superscript"/>
        <sz val="10"/>
        <rFont val="Tahoma"/>
        <family val="2"/>
      </rPr>
      <t>2</t>
    </r>
  </si>
  <si>
    <t>1. Prior to 1 September 2017 the judgement "overall effectiveness of education, skills and work in prisons and young offender institutions" was "overall effectiveness of learning and skills and work activities".</t>
  </si>
  <si>
    <t>3. Percentages are rounded and may not add to 100.  Where the number of inspections is small, percentages should be treated with caution.</t>
  </si>
  <si>
    <t>https://www.gov.uk/government/publications/further-education-and-skills-inspection-handbook</t>
  </si>
  <si>
    <t>https://www.gov.uk/government/publications/common-inspection-framework-education-skills-and-early-years</t>
  </si>
  <si>
    <t>2. Approximate equivalent judgement in the Common Inspection Framework for further education and skills is shown in brackets.</t>
  </si>
  <si>
    <r>
      <t>Overall effectiveness of education, skills and work (overall effectiveness)</t>
    </r>
    <r>
      <rPr>
        <vertAlign val="superscript"/>
        <sz val="10"/>
        <rFont val="Tahoma"/>
        <family val="2"/>
      </rPr>
      <t>1</t>
    </r>
  </si>
  <si>
    <t>Total number of</t>
  </si>
  <si>
    <t>Total number of short inspections that did</t>
  </si>
  <si>
    <t>Total number of short inspections that</t>
  </si>
  <si>
    <t>short inspections</t>
  </si>
  <si>
    <t xml:space="preserve"> not convert to a full inspection</t>
  </si>
  <si>
    <t>converted to a full inspection</t>
  </si>
  <si>
    <t>up to the end of August are published in November/December each year.</t>
  </si>
  <si>
    <t>Publication frequency: Twice a year. Inspections up to the end of February are published in June each year, inspections</t>
  </si>
  <si>
    <t>Independent learning providers (including employer</t>
  </si>
  <si>
    <t>providers)</t>
  </si>
  <si>
    <t>across different providers that cater for similar age ranges. It sets out the principles that apply to inspection and the main</t>
  </si>
  <si>
    <t>judgements that inspectors make when conducting inspections of maintained schools, academies, non-association independent</t>
  </si>
  <si>
    <t>schools, further education and skills providers and registered early years settings. The framework can be found here:</t>
  </si>
  <si>
    <t>The new common inspection framework was introduced on 1 September 2015 and was designed to provide greater coherence</t>
  </si>
  <si>
    <t>inspection judgements will be made and reflects the needs and expectations of different phases and the differences between</t>
  </si>
  <si>
    <t>The framework is accompanied by an inspection handbook for each of the four remits. The handbooks set out how each of the</t>
  </si>
  <si>
    <t>various age groups. The further education and skills inspection handbook can be found here:</t>
  </si>
  <si>
    <t>inspections can either confirm that the provider is still good overall or the lead inspector can choose to convert the inspection to</t>
  </si>
  <si>
    <t>a full inspection where:</t>
  </si>
  <si>
    <t>Under the new framework previously good providers can receive a short inspection, rather than a full inspection. Short</t>
  </si>
  <si>
    <t>inspection a provider could remain good, improve to outstanding or decline to requires improvement or inadequate.</t>
  </si>
  <si>
    <t>A decision to convert the short inspection does not predetermine the outcome of the full inspection. At the end of the full</t>
  </si>
  <si>
    <t>This refers to inspections that have been conducted within a reporting year, between 1 September and 31 August. The tables</t>
  </si>
  <si>
    <t>regardless of when the inspection took place. The tables and charts count the number of providers that have been inspected.</t>
  </si>
  <si>
    <t>Each provider can only appear once in the underlying data. If a provider is open and funded but has not yet been inspected then</t>
  </si>
  <si>
    <t xml:space="preserve">they do not appear in this measure, but are included within the underlying data.    </t>
  </si>
  <si>
    <t>This refers to the most recent (or latest) full inspection outcomes for all open and funded providers at one point in time,</t>
  </si>
  <si>
    <t xml:space="preserve">and charts count the number of inspections that have been conducted during the reporting year. If a provider has been </t>
  </si>
  <si>
    <t>inspected twice, they will appear twice in the underlying data.</t>
  </si>
  <si>
    <t>August 2018.</t>
  </si>
  <si>
    <t>For 2017/18, the data, tables and charts contain the number of inspections that took place between 1 September 2017 and 31</t>
  </si>
  <si>
    <t xml:space="preserve">It contains a range of different information about the statistics which includes the methodology used to aggregate the statistics, </t>
  </si>
  <si>
    <t xml:space="preserve">the accuracy of the data and descriptions of the provider types.  </t>
  </si>
  <si>
    <r>
      <t>% Requires improvement / satisfactory</t>
    </r>
    <r>
      <rPr>
        <sz val="8"/>
        <color theme="1"/>
        <rFont val="Tahoma"/>
        <family val="2"/>
      </rPr>
      <t>⁸</t>
    </r>
  </si>
  <si>
    <t xml:space="preserve">Total number inspected that </t>
  </si>
  <si>
    <t>were previously grade 3</t>
  </si>
  <si>
    <t>Total number of providers</t>
  </si>
  <si>
    <r>
      <t>that are publicly funded and delivering education, training and or apprenticeships</t>
    </r>
    <r>
      <rPr>
        <b/>
        <vertAlign val="superscript"/>
        <sz val="10"/>
        <rFont val="Tahoma"/>
        <family val="2"/>
      </rPr>
      <t>1</t>
    </r>
  </si>
  <si>
    <t>1. Prior to 1 September 2017 the judgement "overall effectiveness of education, skills and work in prisons and young offender institutions" was "overall effectiveness of learning and skills and work</t>
  </si>
  <si>
    <t xml:space="preserve"> activities".</t>
  </si>
  <si>
    <t xml:space="preserve">2. The overall effectiveness of learning and skills and work activities was introduced in March 2014 (with the exception of two prisons and young offender institutions that received the judgement in </t>
  </si>
  <si>
    <t xml:space="preserve">February 2014). Prisons and young offender institutions that have yet to receive this judgement are not included in the statistics. As at 31 August 2018, there were two prisons and young offender </t>
  </si>
  <si>
    <t>institutions without an overall effectiveness judgement.</t>
  </si>
  <si>
    <t>Total number 
of inspections</t>
  </si>
  <si>
    <t xml:space="preserve"> Requires improvement</t>
  </si>
  <si>
    <t>https://www.gov.uk/government/statistics/further-education-and-skills-inspections-and-outcomes-as-at-31-august-2018</t>
  </si>
  <si>
    <t>23 November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</si>
</sst>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 mmmm\ yyyy"/>
    <numFmt numFmtId="165" formatCode="[$-F800]dddd\,\ mmmm\ dd\,\ yyyy"/>
    <numFmt numFmtId="166" formatCode="dd\ mmmm\ yyyy"/>
  </numFmts>
  <fonts count="41" x14ac:knownFonts="1">
    <font>
      <sz val="10"/>
      <color theme="1"/>
      <name val="Tahoma"/>
      <family val="2"/>
    </font>
    <font>
      <sz val="10"/>
      <color theme="1"/>
      <name val="Tahoma"/>
      <family val="2"/>
    </font>
    <font>
      <b/>
      <sz val="10"/>
      <color theme="0"/>
      <name val="Tahoma"/>
      <family val="2"/>
    </font>
    <font>
      <sz val="10"/>
      <color rgb="FFFF0000"/>
      <name val="Tahoma"/>
      <family val="2"/>
    </font>
    <font>
      <sz val="10"/>
      <color theme="0"/>
      <name val="Tahoma"/>
      <family val="2"/>
    </font>
    <font>
      <sz val="10"/>
      <name val="Tahoma"/>
      <family val="2"/>
    </font>
    <font>
      <b/>
      <sz val="20"/>
      <color rgb="FF000000"/>
      <name val="Tahoma"/>
      <family val="2"/>
    </font>
    <font>
      <sz val="12"/>
      <color rgb="FF000000"/>
      <name val="Tahoma"/>
      <family val="2"/>
    </font>
    <font>
      <sz val="12"/>
      <name val="Tahoma"/>
      <family val="2"/>
    </font>
    <font>
      <u/>
      <sz val="10"/>
      <color indexed="12"/>
      <name val="Tahoma"/>
      <family val="2"/>
    </font>
    <font>
      <u/>
      <sz val="12"/>
      <color indexed="12"/>
      <name val="Tahoma"/>
      <family val="2"/>
    </font>
    <font>
      <sz val="9"/>
      <color rgb="FF000000"/>
      <name val="Tahoma"/>
      <family val="2"/>
    </font>
    <font>
      <b/>
      <sz val="12"/>
      <name val="Tahoma"/>
      <family val="2"/>
    </font>
    <font>
      <b/>
      <sz val="10"/>
      <name val="Tahoma"/>
      <family val="2"/>
    </font>
    <font>
      <i/>
      <sz val="10"/>
      <name val="Tahoma"/>
      <family val="2"/>
    </font>
    <font>
      <i/>
      <sz val="8"/>
      <name val="Tahoma"/>
      <family val="2"/>
    </font>
    <font>
      <b/>
      <vertAlign val="superscript"/>
      <sz val="10"/>
      <name val="Tahoma"/>
      <family val="2"/>
    </font>
    <font>
      <sz val="8"/>
      <name val="Tahoma"/>
      <family val="2"/>
    </font>
    <font>
      <vertAlign val="superscript"/>
      <sz val="10"/>
      <name val="Tahoma"/>
      <family val="2"/>
    </font>
    <font>
      <b/>
      <sz val="10"/>
      <color rgb="FFFF0000"/>
      <name val="Tahoma"/>
      <family val="2"/>
    </font>
    <font>
      <b/>
      <sz val="11"/>
      <name val="Tahoma"/>
      <family val="2"/>
    </font>
    <font>
      <b/>
      <sz val="11"/>
      <color theme="0"/>
      <name val="Tahoma"/>
      <family val="2"/>
    </font>
    <font>
      <b/>
      <sz val="12"/>
      <color theme="1"/>
      <name val="Tahoma"/>
      <family val="2"/>
    </font>
    <font>
      <sz val="12"/>
      <color theme="1"/>
      <name val="Tahoma"/>
      <family val="2"/>
    </font>
    <font>
      <sz val="10"/>
      <color rgb="FF00B0F0"/>
      <name val="Tahoma"/>
      <family val="2"/>
    </font>
    <font>
      <b/>
      <sz val="8"/>
      <name val="Tahoma"/>
      <family val="2"/>
    </font>
    <font>
      <sz val="8"/>
      <color rgb="FFFF0000"/>
      <name val="Tahoma"/>
      <family val="2"/>
    </font>
    <font>
      <b/>
      <sz val="8"/>
      <color rgb="FFFF0000"/>
      <name val="Tahoma"/>
      <family val="2"/>
    </font>
    <font>
      <b/>
      <sz val="8"/>
      <color theme="0"/>
      <name val="Tahoma"/>
      <family val="2"/>
    </font>
    <font>
      <sz val="8"/>
      <color theme="0"/>
      <name val="Tahoma"/>
      <family val="2"/>
    </font>
    <font>
      <sz val="10"/>
      <color indexed="9"/>
      <name val="Tahoma"/>
      <family val="2"/>
    </font>
    <font>
      <sz val="8"/>
      <color rgb="FF000000"/>
      <name val="Tahoma"/>
      <family val="2"/>
    </font>
    <font>
      <sz val="8"/>
      <color indexed="9"/>
      <name val="Tahoma"/>
      <family val="2"/>
    </font>
    <font>
      <sz val="8"/>
      <color theme="1"/>
      <name val="Tahoma"/>
      <family val="2"/>
    </font>
    <font>
      <sz val="10"/>
      <name val="Wingdings"/>
      <charset val="2"/>
    </font>
    <font>
      <sz val="10"/>
      <name val="Times New Roman"/>
      <family val="1"/>
    </font>
    <font>
      <sz val="12"/>
      <color rgb="FFFF0000"/>
      <name val="Tahoma"/>
      <family val="2"/>
    </font>
    <font>
      <b/>
      <u/>
      <sz val="12"/>
      <name val="Tahoma"/>
      <family val="2"/>
    </font>
    <font>
      <u/>
      <sz val="10"/>
      <color theme="10"/>
      <name val="Tahoma"/>
      <family val="2"/>
    </font>
    <font>
      <sz val="10"/>
      <name val="Arial"/>
      <family val="2"/>
    </font>
    <font>
      <b/>
      <sz val="10"/>
      <color theme="1"/>
      <name val="Tahoma"/>
      <family val="2"/>
    </font>
  </fonts>
  <fills count="12">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8" tint="-0.249977111117893"/>
        <bgColor indexed="64"/>
      </patternFill>
    </fill>
    <fill>
      <patternFill patternType="solid">
        <fgColor theme="8" tint="0.59999389629810485"/>
        <bgColor indexed="64"/>
      </patternFill>
    </fill>
    <fill>
      <patternFill patternType="solid">
        <fgColor theme="4" tint="-0.249977111117893"/>
        <bgColor indexed="64"/>
      </patternFill>
    </fill>
    <fill>
      <patternFill patternType="solid">
        <fgColor rgb="FF00B0F0"/>
        <bgColor indexed="64"/>
      </patternFill>
    </fill>
    <fill>
      <patternFill patternType="solid">
        <fgColor rgb="FFFFC000"/>
        <bgColor indexed="64"/>
      </patternFill>
    </fill>
    <fill>
      <patternFill patternType="solid">
        <fgColor rgb="FF92D050"/>
        <bgColor indexed="64"/>
      </patternFill>
    </fill>
    <fill>
      <patternFill patternType="solid">
        <fgColor rgb="FF0070C0"/>
        <bgColor indexed="64"/>
      </patternFill>
    </fill>
    <fill>
      <patternFill patternType="solid">
        <fgColor theme="5" tint="0.59999389629810485"/>
        <bgColor indexed="64"/>
      </patternFill>
    </fill>
  </fills>
  <borders count="21">
    <border>
      <left/>
      <right/>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bottom style="thin">
        <color auto="1"/>
      </bottom>
      <diagonal/>
    </border>
    <border>
      <left/>
      <right/>
      <top style="thin">
        <color indexed="64"/>
      </top>
      <bottom/>
      <diagonal/>
    </border>
    <border>
      <left/>
      <right/>
      <top style="thin">
        <color indexed="64"/>
      </top>
      <bottom style="thin">
        <color indexed="64"/>
      </bottom>
      <diagonal/>
    </border>
    <border>
      <left style="thin">
        <color theme="0"/>
      </left>
      <right/>
      <top style="thin">
        <color indexed="64"/>
      </top>
      <bottom style="thin">
        <color indexed="64"/>
      </bottom>
      <diagonal/>
    </border>
    <border>
      <left/>
      <right style="thin">
        <color theme="0"/>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dashed">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5">
    <xf numFmtId="0" fontId="0" fillId="0" borderId="0"/>
    <xf numFmtId="9" fontId="1" fillId="0" borderId="0" applyFont="0" applyFill="0" applyBorder="0" applyAlignment="0" applyProtection="0"/>
    <xf numFmtId="0" fontId="9" fillId="0" borderId="0" applyNumberFormat="0" applyFill="0" applyBorder="0" applyAlignment="0" applyProtection="0">
      <alignment vertical="top"/>
      <protection locked="0"/>
    </xf>
    <xf numFmtId="0" fontId="5" fillId="0" borderId="0"/>
    <xf numFmtId="0" fontId="38" fillId="0" borderId="0" applyNumberFormat="0" applyFill="0" applyBorder="0" applyAlignment="0" applyProtection="0"/>
  </cellStyleXfs>
  <cellXfs count="600">
    <xf numFmtId="0" fontId="0" fillId="0" borderId="0" xfId="0"/>
    <xf numFmtId="0" fontId="5" fillId="2" borderId="0" xfId="0" applyFont="1" applyFill="1" applyProtection="1"/>
    <xf numFmtId="0" fontId="5" fillId="2" borderId="1" xfId="0" applyFont="1" applyFill="1" applyBorder="1" applyProtection="1"/>
    <xf numFmtId="0" fontId="5" fillId="3" borderId="2" xfId="0" applyFont="1" applyFill="1" applyBorder="1" applyProtection="1"/>
    <xf numFmtId="0" fontId="5" fillId="3" borderId="3" xfId="0" applyFont="1" applyFill="1" applyBorder="1" applyProtection="1"/>
    <xf numFmtId="0" fontId="5" fillId="3" borderId="0" xfId="0" applyFont="1" applyFill="1" applyProtection="1"/>
    <xf numFmtId="0" fontId="5" fillId="2" borderId="4" xfId="0" applyFont="1" applyFill="1" applyBorder="1" applyProtection="1"/>
    <xf numFmtId="0" fontId="5" fillId="3" borderId="0" xfId="0" applyFont="1" applyFill="1" applyBorder="1" applyProtection="1"/>
    <xf numFmtId="0" fontId="5" fillId="3" borderId="5" xfId="0" applyFont="1" applyFill="1" applyBorder="1" applyProtection="1"/>
    <xf numFmtId="0" fontId="5" fillId="0" borderId="0" xfId="0" applyFont="1" applyFill="1" applyProtection="1"/>
    <xf numFmtId="0" fontId="8" fillId="0" borderId="4" xfId="0" applyFont="1" applyBorder="1" applyAlignment="1" applyProtection="1">
      <alignment horizontal="left" vertical="center" indent="1"/>
    </xf>
    <xf numFmtId="0" fontId="5" fillId="0" borderId="0" xfId="0" applyFont="1" applyFill="1" applyAlignment="1" applyProtection="1">
      <alignment vertical="top" wrapText="1"/>
    </xf>
    <xf numFmtId="3" fontId="8" fillId="2" borderId="0" xfId="0" applyNumberFormat="1" applyFont="1" applyFill="1" applyBorder="1" applyProtection="1">
      <protection hidden="1"/>
    </xf>
    <xf numFmtId="0" fontId="7" fillId="0" borderId="0" xfId="0" applyFont="1" applyBorder="1" applyAlignment="1" applyProtection="1">
      <alignment wrapText="1"/>
    </xf>
    <xf numFmtId="0" fontId="7" fillId="0" borderId="5" xfId="0" applyFont="1" applyBorder="1" applyAlignment="1" applyProtection="1">
      <alignment wrapText="1"/>
    </xf>
    <xf numFmtId="3" fontId="8" fillId="2" borderId="0" xfId="0" applyNumberFormat="1" applyFont="1" applyFill="1" applyBorder="1" applyAlignment="1" applyProtection="1">
      <alignment wrapText="1"/>
      <protection hidden="1"/>
    </xf>
    <xf numFmtId="0" fontId="7" fillId="0" borderId="4" xfId="0" applyFont="1" applyBorder="1" applyAlignment="1" applyProtection="1"/>
    <xf numFmtId="0" fontId="7" fillId="0" borderId="0" xfId="0" applyFont="1" applyBorder="1" applyAlignment="1" applyProtection="1"/>
    <xf numFmtId="0" fontId="7" fillId="0" borderId="5" xfId="0" applyFont="1" applyBorder="1" applyAlignment="1" applyProtection="1"/>
    <xf numFmtId="0" fontId="11" fillId="0" borderId="4" xfId="0" applyFont="1" applyBorder="1" applyAlignment="1" applyProtection="1"/>
    <xf numFmtId="0" fontId="11" fillId="0" borderId="0" xfId="0" applyFont="1" applyBorder="1" applyAlignment="1" applyProtection="1"/>
    <xf numFmtId="0" fontId="11" fillId="0" borderId="0" xfId="0" applyFont="1" applyBorder="1" applyAlignment="1" applyProtection="1">
      <alignment wrapText="1"/>
    </xf>
    <xf numFmtId="0" fontId="11" fillId="0" borderId="5" xfId="0" applyFont="1" applyBorder="1" applyAlignment="1" applyProtection="1">
      <alignment wrapText="1"/>
    </xf>
    <xf numFmtId="0" fontId="11" fillId="0" borderId="5" xfId="0" applyFont="1" applyBorder="1" applyAlignment="1" applyProtection="1"/>
    <xf numFmtId="0" fontId="5" fillId="2" borderId="6" xfId="0" applyFont="1" applyFill="1" applyBorder="1" applyProtection="1"/>
    <xf numFmtId="0" fontId="5" fillId="3" borderId="7" xfId="0" applyFont="1" applyFill="1" applyBorder="1" applyProtection="1"/>
    <xf numFmtId="0" fontId="5" fillId="3" borderId="8" xfId="0" applyFont="1" applyFill="1" applyBorder="1" applyProtection="1"/>
    <xf numFmtId="3" fontId="5" fillId="2" borderId="0" xfId="0" applyNumberFormat="1" applyFont="1" applyFill="1" applyBorder="1" applyProtection="1">
      <protection hidden="1"/>
    </xf>
    <xf numFmtId="0" fontId="5" fillId="2" borderId="0" xfId="0" applyFont="1" applyFill="1" applyBorder="1" applyProtection="1"/>
    <xf numFmtId="165" fontId="0" fillId="0" borderId="0" xfId="0" quotePrefix="1" applyNumberFormat="1"/>
    <xf numFmtId="0" fontId="0" fillId="0" borderId="0" xfId="0" applyFill="1" applyProtection="1">
      <protection hidden="1"/>
    </xf>
    <xf numFmtId="0" fontId="5" fillId="0" borderId="0" xfId="0" applyFont="1" applyFill="1" applyBorder="1" applyProtection="1"/>
    <xf numFmtId="0" fontId="0" fillId="0" borderId="0" xfId="0" applyFill="1" applyAlignment="1" applyProtection="1">
      <alignment horizontal="center"/>
      <protection hidden="1"/>
    </xf>
    <xf numFmtId="0" fontId="0" fillId="0" borderId="0" xfId="0" applyFill="1" applyBorder="1" applyAlignment="1" applyProtection="1">
      <alignment horizontal="center"/>
      <protection hidden="1"/>
    </xf>
    <xf numFmtId="0" fontId="12" fillId="0" borderId="0" xfId="0" applyFont="1" applyFill="1" applyAlignment="1" applyProtection="1">
      <alignment vertical="center"/>
      <protection hidden="1"/>
    </xf>
    <xf numFmtId="0" fontId="13" fillId="0" borderId="0" xfId="0" applyFont="1" applyFill="1" applyAlignment="1" applyProtection="1">
      <alignment vertical="center"/>
      <protection hidden="1"/>
    </xf>
    <xf numFmtId="0" fontId="13" fillId="0" borderId="0" xfId="0" applyFont="1" applyFill="1" applyAlignment="1" applyProtection="1">
      <alignment horizontal="center" vertical="center"/>
      <protection hidden="1"/>
    </xf>
    <xf numFmtId="0" fontId="5" fillId="0" borderId="0" xfId="0" applyFont="1" applyFill="1" applyAlignment="1" applyProtection="1">
      <alignment horizontal="center"/>
      <protection hidden="1"/>
    </xf>
    <xf numFmtId="0" fontId="13" fillId="0" borderId="0" xfId="0" applyFont="1" applyFill="1" applyBorder="1" applyAlignment="1" applyProtection="1">
      <alignment horizontal="center" vertical="center"/>
      <protection hidden="1"/>
    </xf>
    <xf numFmtId="0" fontId="5" fillId="0" borderId="0" xfId="0" applyFont="1" applyFill="1" applyAlignment="1" applyProtection="1">
      <alignment vertical="center"/>
      <protection hidden="1"/>
    </xf>
    <xf numFmtId="0" fontId="14" fillId="0" borderId="0" xfId="0" applyFont="1" applyFill="1" applyBorder="1" applyProtection="1">
      <protection hidden="1"/>
    </xf>
    <xf numFmtId="0" fontId="5" fillId="0" borderId="0" xfId="0" applyFont="1" applyFill="1" applyProtection="1">
      <protection hidden="1"/>
    </xf>
    <xf numFmtId="0" fontId="4" fillId="0" borderId="0" xfId="0" applyFont="1" applyFill="1" applyBorder="1" applyAlignment="1" applyProtection="1">
      <alignment horizontal="center"/>
      <protection hidden="1"/>
    </xf>
    <xf numFmtId="0" fontId="4" fillId="0" borderId="0" xfId="0" applyFont="1" applyFill="1" applyAlignment="1" applyProtection="1">
      <alignment horizontal="center"/>
      <protection hidden="1"/>
    </xf>
    <xf numFmtId="0" fontId="15" fillId="0" borderId="0" xfId="0" applyFont="1" applyFill="1" applyBorder="1" applyAlignment="1" applyProtection="1">
      <alignment horizontal="right"/>
      <protection hidden="1"/>
    </xf>
    <xf numFmtId="0" fontId="15" fillId="0" borderId="0" xfId="0" applyFont="1" applyFill="1" applyAlignment="1" applyProtection="1">
      <alignment horizontal="right"/>
      <protection hidden="1"/>
    </xf>
    <xf numFmtId="0" fontId="14" fillId="0" borderId="9" xfId="0" applyFont="1" applyFill="1" applyBorder="1" applyProtection="1">
      <protection hidden="1"/>
    </xf>
    <xf numFmtId="0" fontId="4" fillId="0" borderId="0" xfId="0" applyFont="1" applyFill="1" applyProtection="1">
      <protection hidden="1"/>
    </xf>
    <xf numFmtId="0" fontId="13" fillId="0" borderId="11" xfId="0" applyFont="1" applyFill="1" applyBorder="1" applyAlignment="1" applyProtection="1">
      <protection hidden="1"/>
    </xf>
    <xf numFmtId="0" fontId="13" fillId="0" borderId="12" xfId="3" applyFont="1" applyFill="1" applyBorder="1" applyAlignment="1" applyProtection="1">
      <alignment horizontal="center" vertical="center" wrapText="1"/>
      <protection hidden="1"/>
    </xf>
    <xf numFmtId="0" fontId="13" fillId="0" borderId="13" xfId="0" applyFont="1" applyFill="1" applyBorder="1" applyAlignment="1" applyProtection="1">
      <alignment horizontal="center" vertical="center" wrapText="1"/>
      <protection hidden="1"/>
    </xf>
    <xf numFmtId="0" fontId="5" fillId="0" borderId="0" xfId="0" applyFont="1" applyFill="1" applyAlignment="1" applyProtection="1">
      <alignment horizontal="left" vertical="center"/>
      <protection hidden="1"/>
    </xf>
    <xf numFmtId="3" fontId="5" fillId="0" borderId="0" xfId="0" applyNumberFormat="1" applyFont="1" applyFill="1" applyBorder="1" applyAlignment="1" applyProtection="1">
      <alignment horizontal="right" vertical="center" indent="4"/>
      <protection hidden="1"/>
    </xf>
    <xf numFmtId="0" fontId="3" fillId="0" borderId="0" xfId="0" applyFont="1" applyFill="1" applyProtection="1">
      <protection hidden="1"/>
    </xf>
    <xf numFmtId="0" fontId="5" fillId="0" borderId="0" xfId="0" applyFont="1" applyFill="1" applyAlignment="1" applyProtection="1">
      <alignment vertical="center" wrapText="1"/>
      <protection hidden="1"/>
    </xf>
    <xf numFmtId="0" fontId="13" fillId="0" borderId="11" xfId="0" applyFont="1" applyFill="1" applyBorder="1" applyAlignment="1" applyProtection="1">
      <alignment vertical="center" wrapText="1"/>
      <protection hidden="1"/>
    </xf>
    <xf numFmtId="3" fontId="13" fillId="0" borderId="11" xfId="0" applyNumberFormat="1" applyFont="1" applyFill="1" applyBorder="1" applyAlignment="1" applyProtection="1">
      <alignment horizontal="right" vertical="center" indent="4"/>
      <protection hidden="1"/>
    </xf>
    <xf numFmtId="3" fontId="13" fillId="0" borderId="9" xfId="0" applyNumberFormat="1" applyFont="1" applyFill="1" applyBorder="1" applyAlignment="1" applyProtection="1">
      <alignment horizontal="right" vertical="center" indent="4"/>
      <protection hidden="1"/>
    </xf>
    <xf numFmtId="0" fontId="3" fillId="0" borderId="0" xfId="0" applyFont="1" applyFill="1" applyAlignment="1" applyProtection="1">
      <alignment vertical="center" wrapText="1"/>
      <protection hidden="1"/>
    </xf>
    <xf numFmtId="1" fontId="5" fillId="0" borderId="0" xfId="0" applyNumberFormat="1" applyFont="1" applyFill="1" applyBorder="1" applyAlignment="1" applyProtection="1">
      <alignment horizontal="center" vertical="center"/>
      <protection hidden="1"/>
    </xf>
    <xf numFmtId="1" fontId="3" fillId="0" borderId="0" xfId="0" applyNumberFormat="1" applyFont="1" applyFill="1" applyBorder="1" applyAlignment="1" applyProtection="1">
      <alignment horizontal="center" vertical="center"/>
      <protection hidden="1"/>
    </xf>
    <xf numFmtId="3" fontId="5" fillId="0" borderId="0" xfId="0" applyNumberFormat="1" applyFont="1" applyFill="1" applyBorder="1" applyAlignment="1" applyProtection="1">
      <alignment horizontal="center" vertical="center"/>
      <protection hidden="1"/>
    </xf>
    <xf numFmtId="1" fontId="17" fillId="0" borderId="0" xfId="0" applyNumberFormat="1" applyFont="1" applyFill="1" applyBorder="1" applyAlignment="1" applyProtection="1">
      <alignment horizontal="right" vertical="top"/>
      <protection hidden="1"/>
    </xf>
    <xf numFmtId="0" fontId="13" fillId="0" borderId="0" xfId="0" applyFont="1" applyFill="1" applyBorder="1" applyAlignment="1" applyProtection="1">
      <protection hidden="1"/>
    </xf>
    <xf numFmtId="0" fontId="13" fillId="0" borderId="11" xfId="0" applyFont="1" applyFill="1" applyBorder="1" applyAlignment="1" applyProtection="1">
      <alignment wrapText="1"/>
      <protection hidden="1"/>
    </xf>
    <xf numFmtId="0" fontId="5" fillId="0" borderId="0" xfId="3" applyFont="1" applyFill="1" applyBorder="1" applyAlignment="1" applyProtection="1">
      <alignment horizontal="left" vertical="center" wrapText="1"/>
      <protection hidden="1"/>
    </xf>
    <xf numFmtId="1" fontId="5" fillId="0" borderId="0" xfId="0" applyNumberFormat="1" applyFont="1" applyFill="1" applyBorder="1" applyAlignment="1" applyProtection="1">
      <alignment horizontal="right" vertical="center" indent="4"/>
      <protection hidden="1"/>
    </xf>
    <xf numFmtId="0" fontId="5" fillId="0" borderId="0" xfId="0" applyFont="1" applyFill="1" applyBorder="1" applyAlignment="1" applyProtection="1">
      <alignment vertical="center"/>
      <protection hidden="1"/>
    </xf>
    <xf numFmtId="0" fontId="5" fillId="0" borderId="9" xfId="3" applyFont="1" applyFill="1" applyBorder="1" applyAlignment="1" applyProtection="1">
      <alignment horizontal="left" vertical="center" wrapText="1"/>
      <protection hidden="1"/>
    </xf>
    <xf numFmtId="0" fontId="13" fillId="0" borderId="9" xfId="0" applyFont="1" applyFill="1" applyBorder="1" applyAlignment="1" applyProtection="1">
      <alignment horizontal="left" wrapText="1"/>
      <protection hidden="1"/>
    </xf>
    <xf numFmtId="0" fontId="5" fillId="0" borderId="11" xfId="0" applyFont="1" applyFill="1" applyBorder="1" applyAlignment="1" applyProtection="1">
      <protection hidden="1"/>
    </xf>
    <xf numFmtId="1" fontId="13" fillId="0" borderId="11" xfId="0" applyNumberFormat="1" applyFont="1" applyFill="1" applyBorder="1" applyAlignment="1" applyProtection="1">
      <alignment horizontal="right" vertical="center" indent="4"/>
      <protection hidden="1"/>
    </xf>
    <xf numFmtId="1" fontId="13" fillId="0" borderId="0" xfId="0" applyNumberFormat="1" applyFont="1" applyFill="1" applyBorder="1" applyAlignment="1" applyProtection="1">
      <alignment horizontal="right" vertical="center" indent="4"/>
      <protection hidden="1"/>
    </xf>
    <xf numFmtId="0" fontId="0" fillId="0" borderId="0" xfId="0" applyFill="1" applyAlignment="1" applyProtection="1">
      <protection hidden="1"/>
    </xf>
    <xf numFmtId="0" fontId="0" fillId="0" borderId="10" xfId="0" applyFill="1" applyBorder="1" applyProtection="1">
      <protection hidden="1"/>
    </xf>
    <xf numFmtId="0" fontId="15" fillId="0" borderId="0" xfId="0" applyFont="1" applyFill="1" applyBorder="1" applyAlignment="1" applyProtection="1">
      <alignment horizontal="center"/>
      <protection hidden="1"/>
    </xf>
    <xf numFmtId="0" fontId="15" fillId="0" borderId="0" xfId="0" applyFont="1" applyFill="1" applyBorder="1" applyAlignment="1" applyProtection="1">
      <alignment horizontal="right" vertical="center"/>
      <protection hidden="1"/>
    </xf>
    <xf numFmtId="0" fontId="17" fillId="0" borderId="0" xfId="0" applyFont="1" applyFill="1" applyProtection="1">
      <protection hidden="1"/>
    </xf>
    <xf numFmtId="0" fontId="0" fillId="0" borderId="0" xfId="0" applyFill="1" applyBorder="1" applyAlignment="1" applyProtection="1">
      <alignment horizontal="left"/>
      <protection hidden="1"/>
    </xf>
    <xf numFmtId="0" fontId="0" fillId="0" borderId="0" xfId="0" applyFill="1" applyBorder="1" applyProtection="1">
      <protection hidden="1"/>
    </xf>
    <xf numFmtId="0" fontId="13" fillId="0" borderId="0" xfId="3" applyFont="1" applyFill="1" applyBorder="1" applyAlignment="1" applyProtection="1">
      <alignment horizontal="center" vertical="center" wrapText="1"/>
      <protection hidden="1"/>
    </xf>
    <xf numFmtId="0" fontId="0" fillId="0" borderId="0" xfId="0" applyFill="1" applyAlignment="1" applyProtection="1">
      <alignment horizontal="left"/>
    </xf>
    <xf numFmtId="3" fontId="13" fillId="0" borderId="0" xfId="0" applyNumberFormat="1" applyFont="1" applyFill="1" applyAlignment="1" applyProtection="1">
      <alignment horizontal="center" vertical="center"/>
      <protection hidden="1"/>
    </xf>
    <xf numFmtId="0" fontId="18" fillId="0" borderId="0" xfId="0" applyFont="1" applyFill="1" applyProtection="1">
      <protection hidden="1"/>
    </xf>
    <xf numFmtId="0" fontId="0" fillId="0" borderId="0" xfId="0" applyFill="1" applyProtection="1"/>
    <xf numFmtId="3" fontId="0" fillId="0" borderId="0" xfId="0" applyNumberFormat="1" applyFill="1" applyAlignment="1" applyProtection="1">
      <alignment horizontal="center" vertical="center"/>
      <protection hidden="1"/>
    </xf>
    <xf numFmtId="3" fontId="0" fillId="0" borderId="0" xfId="0" applyNumberFormat="1" applyFill="1" applyBorder="1" applyAlignment="1" applyProtection="1">
      <alignment horizontal="center" vertical="center"/>
      <protection hidden="1"/>
    </xf>
    <xf numFmtId="0" fontId="13" fillId="0" borderId="0" xfId="3" applyFont="1" applyFill="1" applyAlignment="1" applyProtection="1">
      <alignment horizontal="right" vertical="center"/>
      <protection hidden="1"/>
    </xf>
    <xf numFmtId="0" fontId="17" fillId="0" borderId="0" xfId="0" applyFont="1" applyFill="1" applyBorder="1" applyProtection="1">
      <protection hidden="1"/>
    </xf>
    <xf numFmtId="0" fontId="5" fillId="0" borderId="0" xfId="0" applyFont="1" applyFill="1" applyAlignment="1" applyProtection="1">
      <alignment horizontal="left" indent="1"/>
      <protection hidden="1"/>
    </xf>
    <xf numFmtId="3" fontId="13" fillId="0" borderId="0" xfId="0" applyNumberFormat="1" applyFont="1" applyFill="1" applyBorder="1" applyAlignment="1" applyProtection="1">
      <alignment horizontal="center" vertical="center"/>
      <protection hidden="1"/>
    </xf>
    <xf numFmtId="0" fontId="17" fillId="0" borderId="9" xfId="0" applyFont="1" applyFill="1" applyBorder="1" applyProtection="1">
      <protection hidden="1"/>
    </xf>
    <xf numFmtId="0" fontId="0" fillId="0" borderId="9" xfId="0" applyFill="1" applyBorder="1" applyProtection="1">
      <protection hidden="1"/>
    </xf>
    <xf numFmtId="0" fontId="5" fillId="0" borderId="0" xfId="0" applyFont="1" applyFill="1" applyBorder="1" applyAlignment="1" applyProtection="1">
      <alignment horizontal="left" indent="1"/>
      <protection hidden="1"/>
    </xf>
    <xf numFmtId="3" fontId="13" fillId="0" borderId="9" xfId="0" applyNumberFormat="1" applyFont="1" applyFill="1" applyBorder="1" applyAlignment="1" applyProtection="1">
      <alignment horizontal="left" vertical="center" indent="1"/>
      <protection hidden="1"/>
    </xf>
    <xf numFmtId="3" fontId="13" fillId="0" borderId="0" xfId="0" applyNumberFormat="1" applyFont="1" applyFill="1" applyBorder="1" applyAlignment="1" applyProtection="1">
      <alignment vertical="center"/>
      <protection hidden="1"/>
    </xf>
    <xf numFmtId="0" fontId="17" fillId="0" borderId="0" xfId="0" applyFont="1" applyFill="1" applyBorder="1" applyAlignment="1" applyProtection="1">
      <alignment vertical="center"/>
      <protection hidden="1"/>
    </xf>
    <xf numFmtId="3" fontId="13" fillId="0" borderId="0" xfId="0" applyNumberFormat="1" applyFont="1" applyFill="1" applyBorder="1" applyAlignment="1" applyProtection="1">
      <alignment horizontal="center" vertical="center" wrapText="1"/>
      <protection hidden="1"/>
    </xf>
    <xf numFmtId="3" fontId="5" fillId="0" borderId="9" xfId="0" applyNumberFormat="1" applyFont="1" applyFill="1" applyBorder="1" applyAlignment="1" applyProtection="1">
      <alignment horizontal="center" vertical="center"/>
      <protection hidden="1"/>
    </xf>
    <xf numFmtId="0" fontId="0" fillId="0" borderId="0" xfId="0" applyFill="1" applyAlignment="1" applyProtection="1">
      <alignment vertical="center"/>
    </xf>
    <xf numFmtId="3" fontId="5" fillId="0" borderId="0" xfId="0" applyNumberFormat="1" applyFont="1" applyFill="1" applyAlignment="1" applyProtection="1">
      <alignment horizontal="center" vertical="center" wrapText="1"/>
      <protection hidden="1"/>
    </xf>
    <xf numFmtId="0" fontId="17" fillId="0" borderId="10" xfId="0" applyFont="1" applyFill="1" applyBorder="1" applyAlignment="1" applyProtection="1">
      <alignment horizontal="right" vertical="top"/>
      <protection hidden="1"/>
    </xf>
    <xf numFmtId="0" fontId="17" fillId="0" borderId="0" xfId="0" applyFont="1" applyFill="1" applyProtection="1"/>
    <xf numFmtId="0" fontId="0" fillId="0" borderId="0" xfId="0" applyFill="1" applyAlignment="1" applyProtection="1">
      <alignment wrapText="1"/>
    </xf>
    <xf numFmtId="0" fontId="3" fillId="0" borderId="0" xfId="0" applyFont="1" applyFill="1" applyProtection="1"/>
    <xf numFmtId="0" fontId="13" fillId="0" borderId="0" xfId="0" applyFont="1" applyFill="1" applyAlignment="1" applyProtection="1">
      <alignment vertical="center" wrapText="1"/>
      <protection hidden="1"/>
    </xf>
    <xf numFmtId="0" fontId="5" fillId="0" borderId="0" xfId="0" applyFont="1" applyFill="1" applyAlignment="1" applyProtection="1">
      <alignment horizontal="right" vertical="center" wrapText="1"/>
      <protection hidden="1"/>
    </xf>
    <xf numFmtId="0" fontId="5" fillId="0" borderId="0" xfId="0" applyFont="1" applyFill="1" applyAlignment="1" applyProtection="1">
      <alignment horizontal="left" vertical="top"/>
      <protection hidden="1"/>
    </xf>
    <xf numFmtId="0" fontId="5" fillId="0" borderId="0" xfId="0" applyFont="1" applyFill="1" applyBorder="1" applyAlignment="1" applyProtection="1">
      <alignment horizontal="center" vertical="center" wrapText="1"/>
      <protection hidden="1"/>
    </xf>
    <xf numFmtId="0" fontId="5" fillId="0" borderId="0" xfId="0" applyFont="1" applyFill="1" applyBorder="1" applyAlignment="1" applyProtection="1">
      <alignment horizontal="center"/>
      <protection hidden="1"/>
    </xf>
    <xf numFmtId="0" fontId="19" fillId="0" borderId="0" xfId="0" applyFont="1" applyFill="1" applyAlignment="1" applyProtection="1">
      <alignment vertical="center" wrapText="1"/>
      <protection hidden="1"/>
    </xf>
    <xf numFmtId="0" fontId="5" fillId="0" borderId="0" xfId="3" applyFont="1" applyFill="1" applyBorder="1" applyAlignment="1" applyProtection="1">
      <alignment horizontal="center" vertical="center" wrapText="1"/>
      <protection hidden="1"/>
    </xf>
    <xf numFmtId="0" fontId="2" fillId="0" borderId="0" xfId="0" applyFont="1" applyFill="1" applyAlignment="1" applyProtection="1">
      <alignment vertical="center" wrapText="1"/>
      <protection hidden="1"/>
    </xf>
    <xf numFmtId="0" fontId="5" fillId="0" borderId="0" xfId="0" applyFont="1" applyFill="1" applyBorder="1" applyProtection="1">
      <protection hidden="1"/>
    </xf>
    <xf numFmtId="3" fontId="5" fillId="0" borderId="10" xfId="0" applyNumberFormat="1" applyFont="1" applyFill="1" applyBorder="1" applyAlignment="1" applyProtection="1">
      <alignment horizontal="center" vertical="center"/>
      <protection hidden="1"/>
    </xf>
    <xf numFmtId="3" fontId="15" fillId="0" borderId="10" xfId="0" applyNumberFormat="1" applyFont="1" applyFill="1" applyBorder="1" applyAlignment="1" applyProtection="1">
      <alignment horizontal="right" vertical="center"/>
      <protection hidden="1"/>
    </xf>
    <xf numFmtId="0" fontId="5" fillId="0" borderId="9" xfId="0" applyFont="1" applyFill="1" applyBorder="1" applyProtection="1">
      <protection hidden="1"/>
    </xf>
    <xf numFmtId="3" fontId="13" fillId="0" borderId="9" xfId="0" applyNumberFormat="1" applyFont="1" applyFill="1" applyBorder="1" applyAlignment="1" applyProtection="1">
      <alignment horizontal="right" vertical="center" indent="3"/>
      <protection hidden="1"/>
    </xf>
    <xf numFmtId="0" fontId="5" fillId="0" borderId="0" xfId="0" applyFont="1" applyFill="1" applyBorder="1" applyAlignment="1" applyProtection="1">
      <alignment horizontal="left" vertical="center"/>
      <protection hidden="1"/>
    </xf>
    <xf numFmtId="0" fontId="5" fillId="0" borderId="0" xfId="0" applyFont="1" applyFill="1" applyAlignment="1" applyProtection="1">
      <alignment horizontal="left" vertical="center" wrapText="1"/>
    </xf>
    <xf numFmtId="0" fontId="13" fillId="0" borderId="0" xfId="0" applyFont="1" applyFill="1" applyAlignment="1" applyProtection="1">
      <alignment horizontal="left" vertical="center"/>
    </xf>
    <xf numFmtId="3" fontId="5" fillId="0" borderId="0" xfId="0" applyNumberFormat="1" applyFont="1" applyFill="1" applyBorder="1" applyAlignment="1" applyProtection="1">
      <alignment horizontal="right" vertical="center" indent="3"/>
      <protection hidden="1"/>
    </xf>
    <xf numFmtId="1" fontId="5" fillId="0" borderId="0" xfId="0" applyNumberFormat="1" applyFont="1" applyFill="1" applyBorder="1" applyAlignment="1" applyProtection="1">
      <alignment horizontal="right" vertical="center" wrapText="1" indent="3"/>
      <protection hidden="1"/>
    </xf>
    <xf numFmtId="1" fontId="5" fillId="0" borderId="0" xfId="0" applyNumberFormat="1" applyFont="1" applyFill="1" applyBorder="1" applyAlignment="1" applyProtection="1">
      <alignment horizontal="right" vertical="center" indent="3"/>
      <protection hidden="1"/>
    </xf>
    <xf numFmtId="0" fontId="5" fillId="0" borderId="0" xfId="0" applyFont="1" applyFill="1" applyAlignment="1" applyProtection="1">
      <alignment vertical="center"/>
    </xf>
    <xf numFmtId="0" fontId="5" fillId="0" borderId="0" xfId="0" applyFont="1" applyFill="1" applyBorder="1" applyAlignment="1" applyProtection="1">
      <alignment horizontal="center" vertical="center"/>
      <protection hidden="1"/>
    </xf>
    <xf numFmtId="0" fontId="5"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protection hidden="1"/>
    </xf>
    <xf numFmtId="0" fontId="5" fillId="0" borderId="0" xfId="0" applyFont="1" applyFill="1" applyBorder="1" applyAlignment="1" applyProtection="1">
      <alignment vertical="center"/>
    </xf>
    <xf numFmtId="0" fontId="5" fillId="0" borderId="9" xfId="0" applyFont="1" applyFill="1" applyBorder="1" applyAlignment="1" applyProtection="1">
      <alignment horizontal="left" vertical="center" wrapText="1"/>
    </xf>
    <xf numFmtId="3" fontId="5" fillId="0" borderId="9" xfId="0" applyNumberFormat="1" applyFont="1" applyFill="1" applyBorder="1" applyAlignment="1" applyProtection="1">
      <alignment horizontal="right" vertical="center" indent="3"/>
      <protection hidden="1"/>
    </xf>
    <xf numFmtId="1" fontId="5" fillId="0" borderId="9" xfId="0" applyNumberFormat="1" applyFont="1" applyFill="1" applyBorder="1" applyAlignment="1" applyProtection="1">
      <alignment horizontal="right" vertical="center" wrapText="1" indent="3"/>
      <protection hidden="1"/>
    </xf>
    <xf numFmtId="1" fontId="5" fillId="0" borderId="9" xfId="0" applyNumberFormat="1" applyFont="1" applyFill="1" applyBorder="1" applyAlignment="1" applyProtection="1">
      <alignment horizontal="right" vertical="center" indent="3"/>
      <protection hidden="1"/>
    </xf>
    <xf numFmtId="0" fontId="5" fillId="0" borderId="0" xfId="0" applyFont="1" applyFill="1" applyBorder="1" applyAlignment="1" applyProtection="1">
      <alignment vertical="center" wrapText="1"/>
      <protection hidden="1"/>
    </xf>
    <xf numFmtId="0" fontId="5" fillId="0" borderId="0" xfId="0" applyFont="1" applyFill="1" applyBorder="1" applyAlignment="1" applyProtection="1">
      <alignment horizontal="right" vertical="center" indent="3"/>
      <protection hidden="1"/>
    </xf>
    <xf numFmtId="0" fontId="5" fillId="0" borderId="0" xfId="0" applyFont="1" applyFill="1" applyAlignment="1" applyProtection="1">
      <alignment vertical="center" wrapText="1"/>
    </xf>
    <xf numFmtId="0" fontId="5" fillId="0" borderId="0" xfId="0" applyFont="1" applyFill="1" applyAlignment="1" applyProtection="1">
      <alignment horizontal="right" vertical="center" indent="3"/>
    </xf>
    <xf numFmtId="0" fontId="5" fillId="0" borderId="10" xfId="0" applyFont="1" applyFill="1" applyBorder="1" applyAlignment="1" applyProtection="1">
      <alignment vertical="top"/>
      <protection hidden="1"/>
    </xf>
    <xf numFmtId="0" fontId="17" fillId="0" borderId="10" xfId="0" applyFont="1" applyFill="1" applyBorder="1" applyAlignment="1" applyProtection="1">
      <alignment vertical="top"/>
      <protection hidden="1"/>
    </xf>
    <xf numFmtId="0" fontId="15" fillId="0" borderId="10" xfId="0" applyFont="1" applyFill="1" applyBorder="1" applyAlignment="1" applyProtection="1">
      <alignment vertical="top"/>
      <protection hidden="1"/>
    </xf>
    <xf numFmtId="0" fontId="15" fillId="0" borderId="0" xfId="0" applyFont="1" applyFill="1" applyBorder="1" applyAlignment="1" applyProtection="1">
      <alignment vertical="top"/>
      <protection hidden="1"/>
    </xf>
    <xf numFmtId="0" fontId="5" fillId="0" borderId="0" xfId="0" applyFont="1" applyFill="1" applyAlignment="1" applyProtection="1">
      <alignment vertical="top"/>
    </xf>
    <xf numFmtId="0" fontId="17" fillId="0" borderId="0" xfId="0" applyFont="1" applyFill="1" applyAlignment="1" applyProtection="1">
      <alignment vertical="top"/>
      <protection hidden="1"/>
    </xf>
    <xf numFmtId="0" fontId="4" fillId="4" borderId="0" xfId="0" applyFont="1" applyFill="1"/>
    <xf numFmtId="0" fontId="0" fillId="5" borderId="0" xfId="0" applyFill="1"/>
    <xf numFmtId="0" fontId="4" fillId="0" borderId="0" xfId="0" applyFont="1" applyBorder="1"/>
    <xf numFmtId="1" fontId="0" fillId="0" borderId="0" xfId="0" applyNumberFormat="1" applyFill="1" applyProtection="1">
      <protection hidden="1"/>
    </xf>
    <xf numFmtId="0" fontId="0" fillId="0" borderId="0" xfId="0" applyFill="1" applyAlignment="1" applyProtection="1">
      <alignment horizontal="center" vertical="center"/>
      <protection hidden="1"/>
    </xf>
    <xf numFmtId="0" fontId="5" fillId="0" borderId="0" xfId="0" applyFont="1" applyFill="1" applyAlignment="1" applyProtection="1">
      <alignment horizontal="left"/>
      <protection hidden="1"/>
    </xf>
    <xf numFmtId="0" fontId="20" fillId="0" borderId="0" xfId="0" applyFont="1" applyFill="1" applyAlignment="1" applyProtection="1">
      <alignment horizontal="left" wrapText="1"/>
      <protection hidden="1"/>
    </xf>
    <xf numFmtId="0" fontId="21" fillId="0" borderId="0" xfId="0" applyFont="1" applyFill="1" applyAlignment="1" applyProtection="1">
      <alignment horizontal="left" wrapText="1"/>
      <protection hidden="1"/>
    </xf>
    <xf numFmtId="3" fontId="0" fillId="0" borderId="10" xfId="0" applyNumberFormat="1" applyFill="1" applyBorder="1" applyAlignment="1" applyProtection="1">
      <alignment horizontal="center" vertical="center"/>
      <protection hidden="1"/>
    </xf>
    <xf numFmtId="3" fontId="15" fillId="0" borderId="10" xfId="0" applyNumberFormat="1" applyFont="1" applyFill="1" applyBorder="1" applyAlignment="1" applyProtection="1">
      <alignment horizontal="center" vertical="center"/>
      <protection hidden="1"/>
    </xf>
    <xf numFmtId="0" fontId="5" fillId="0" borderId="10" xfId="0" applyFont="1" applyFill="1" applyBorder="1" applyAlignment="1" applyProtection="1">
      <alignment horizontal="left" vertical="center" wrapText="1"/>
    </xf>
    <xf numFmtId="0" fontId="4" fillId="0" borderId="0" xfId="0" applyFont="1" applyFill="1" applyAlignment="1" applyProtection="1">
      <alignment wrapText="1"/>
      <protection hidden="1"/>
    </xf>
    <xf numFmtId="0" fontId="0" fillId="0" borderId="0" xfId="0" applyFill="1" applyAlignment="1" applyProtection="1">
      <alignment wrapText="1"/>
      <protection hidden="1"/>
    </xf>
    <xf numFmtId="0" fontId="0" fillId="0" borderId="10" xfId="0" applyFill="1" applyBorder="1" applyAlignment="1" applyProtection="1">
      <alignment wrapText="1"/>
      <protection hidden="1"/>
    </xf>
    <xf numFmtId="9" fontId="0" fillId="0" borderId="0" xfId="1" applyFont="1" applyFill="1" applyProtection="1">
      <protection hidden="1"/>
    </xf>
    <xf numFmtId="0" fontId="17" fillId="0" borderId="0" xfId="0" applyFont="1" applyFill="1" applyAlignment="1" applyProtection="1">
      <alignment wrapText="1"/>
      <protection hidden="1"/>
    </xf>
    <xf numFmtId="0" fontId="17" fillId="0" borderId="0" xfId="0" applyFont="1" applyFill="1" applyAlignment="1" applyProtection="1">
      <alignment vertical="center" wrapText="1"/>
      <protection hidden="1"/>
    </xf>
    <xf numFmtId="0" fontId="0" fillId="0" borderId="0" xfId="0" applyFill="1" applyBorder="1" applyAlignment="1" applyProtection="1">
      <alignment vertical="top"/>
      <protection hidden="1"/>
    </xf>
    <xf numFmtId="14" fontId="0" fillId="0" borderId="0" xfId="0" applyNumberFormat="1"/>
    <xf numFmtId="0" fontId="22" fillId="0" borderId="0" xfId="0" applyFont="1"/>
    <xf numFmtId="0" fontId="23" fillId="0" borderId="0" xfId="0" applyFont="1"/>
    <xf numFmtId="0" fontId="20" fillId="0" borderId="0" xfId="0" applyFont="1" applyFill="1" applyAlignment="1" applyProtection="1">
      <alignment vertical="center"/>
      <protection hidden="1"/>
    </xf>
    <xf numFmtId="0" fontId="5" fillId="0" borderId="0" xfId="0" applyFont="1" applyFill="1" applyAlignment="1" applyProtection="1">
      <alignment horizontal="right"/>
    </xf>
    <xf numFmtId="0" fontId="24" fillId="0" borderId="0" xfId="0" applyFont="1" applyFill="1" applyProtection="1"/>
    <xf numFmtId="0" fontId="4" fillId="0" borderId="0" xfId="0" applyFont="1" applyFill="1" applyProtection="1"/>
    <xf numFmtId="3" fontId="5" fillId="0" borderId="10" xfId="0" applyNumberFormat="1" applyFont="1" applyFill="1" applyBorder="1" applyAlignment="1" applyProtection="1">
      <alignment horizontal="right" vertical="center" indent="3"/>
      <protection hidden="1"/>
    </xf>
    <xf numFmtId="0" fontId="13" fillId="0" borderId="9" xfId="0" applyFont="1" applyFill="1" applyBorder="1" applyAlignment="1" applyProtection="1">
      <alignment horizontal="center" vertical="center"/>
      <protection hidden="1"/>
    </xf>
    <xf numFmtId="0" fontId="13" fillId="0" borderId="10" xfId="0" applyFont="1" applyFill="1" applyBorder="1" applyAlignment="1" applyProtection="1">
      <alignment horizontal="center" vertical="center"/>
      <protection hidden="1"/>
    </xf>
    <xf numFmtId="0" fontId="13" fillId="0" borderId="10" xfId="0" applyFont="1" applyFill="1" applyBorder="1" applyAlignment="1" applyProtection="1">
      <alignment horizontal="left" vertical="center"/>
    </xf>
    <xf numFmtId="3" fontId="13" fillId="0" borderId="10" xfId="0" applyNumberFormat="1" applyFont="1" applyFill="1" applyBorder="1" applyAlignment="1" applyProtection="1">
      <alignment horizontal="right" vertical="center" indent="5"/>
      <protection hidden="1"/>
    </xf>
    <xf numFmtId="3" fontId="13" fillId="0" borderId="10" xfId="0" applyNumberFormat="1" applyFont="1" applyFill="1" applyBorder="1" applyAlignment="1" applyProtection="1">
      <alignment horizontal="right" vertical="center" indent="3"/>
      <protection hidden="1"/>
    </xf>
    <xf numFmtId="3" fontId="13" fillId="0" borderId="10" xfId="0" applyNumberFormat="1" applyFont="1" applyFill="1" applyBorder="1" applyAlignment="1" applyProtection="1">
      <alignment horizontal="right" vertical="center" indent="7"/>
      <protection hidden="1"/>
    </xf>
    <xf numFmtId="0" fontId="5" fillId="0" borderId="0" xfId="0" applyFont="1" applyFill="1" applyAlignment="1" applyProtection="1">
      <alignment horizontal="left" vertical="center"/>
    </xf>
    <xf numFmtId="0" fontId="5" fillId="0" borderId="0" xfId="0" applyFont="1" applyFill="1" applyBorder="1" applyAlignment="1" applyProtection="1">
      <alignment horizontal="left" vertical="center"/>
    </xf>
    <xf numFmtId="3" fontId="5" fillId="0" borderId="0" xfId="0" applyNumberFormat="1" applyFont="1" applyFill="1" applyBorder="1" applyAlignment="1" applyProtection="1">
      <alignment horizontal="right" vertical="center" indent="5"/>
      <protection hidden="1"/>
    </xf>
    <xf numFmtId="3" fontId="5" fillId="0" borderId="0" xfId="0" applyNumberFormat="1" applyFont="1" applyFill="1" applyBorder="1" applyAlignment="1" applyProtection="1">
      <alignment horizontal="right" vertical="center" indent="7"/>
      <protection hidden="1"/>
    </xf>
    <xf numFmtId="0" fontId="5" fillId="0" borderId="0" xfId="0" applyFont="1" applyFill="1" applyAlignment="1" applyProtection="1">
      <alignment horizontal="right" vertical="center" indent="5"/>
    </xf>
    <xf numFmtId="0" fontId="5" fillId="0" borderId="0" xfId="0" applyFont="1" applyFill="1" applyAlignment="1" applyProtection="1">
      <alignment horizontal="right" vertical="center" indent="7"/>
    </xf>
    <xf numFmtId="0" fontId="5" fillId="0" borderId="9" xfId="0" applyFont="1" applyFill="1" applyBorder="1" applyAlignment="1" applyProtection="1">
      <alignment horizontal="left" vertical="center"/>
    </xf>
    <xf numFmtId="0" fontId="5" fillId="0" borderId="9" xfId="0" applyFont="1" applyFill="1" applyBorder="1" applyAlignment="1" applyProtection="1">
      <alignment horizontal="right" vertical="center" indent="5"/>
    </xf>
    <xf numFmtId="0" fontId="5" fillId="0" borderId="9" xfId="0" applyFont="1" applyFill="1" applyBorder="1" applyAlignment="1" applyProtection="1">
      <alignment horizontal="right" vertical="center" indent="3"/>
    </xf>
    <xf numFmtId="0" fontId="5" fillId="0" borderId="9" xfId="0" applyFont="1" applyFill="1" applyBorder="1" applyAlignment="1" applyProtection="1">
      <alignment horizontal="right" vertical="center" indent="7"/>
    </xf>
    <xf numFmtId="3" fontId="17" fillId="0" borderId="0" xfId="0" applyNumberFormat="1" applyFont="1" applyFill="1" applyBorder="1" applyProtection="1">
      <protection hidden="1"/>
    </xf>
    <xf numFmtId="3" fontId="17" fillId="0" borderId="0" xfId="0" applyNumberFormat="1" applyFont="1" applyFill="1" applyBorder="1" applyAlignment="1" applyProtection="1">
      <alignment horizontal="right" vertical="center" indent="3"/>
      <protection hidden="1"/>
    </xf>
    <xf numFmtId="3" fontId="17" fillId="0" borderId="0" xfId="0" applyNumberFormat="1" applyFont="1" applyFill="1" applyBorder="1" applyAlignment="1" applyProtection="1">
      <alignment horizontal="right" vertical="center"/>
      <protection hidden="1"/>
    </xf>
    <xf numFmtId="0" fontId="17" fillId="0" borderId="0" xfId="0" applyFont="1" applyFill="1" applyBorder="1" applyAlignment="1" applyProtection="1">
      <protection hidden="1"/>
    </xf>
    <xf numFmtId="0" fontId="3" fillId="0" borderId="0" xfId="0" applyFont="1" applyFill="1" applyBorder="1" applyAlignment="1" applyProtection="1"/>
    <xf numFmtId="0" fontId="3" fillId="0" borderId="0" xfId="0" applyFont="1" applyFill="1" applyAlignment="1" applyProtection="1"/>
    <xf numFmtId="0" fontId="12" fillId="0" borderId="0" xfId="0" applyFont="1" applyFill="1" applyProtection="1">
      <protection hidden="1"/>
    </xf>
    <xf numFmtId="0" fontId="5" fillId="0" borderId="0" xfId="0" applyFont="1" applyFill="1" applyBorder="1" applyAlignment="1" applyProtection="1">
      <alignment horizontal="left" vertical="top"/>
      <protection hidden="1"/>
    </xf>
    <xf numFmtId="0" fontId="0" fillId="0" borderId="0" xfId="0" applyFill="1" applyBorder="1" applyAlignment="1" applyProtection="1">
      <alignment horizontal="left" vertical="top"/>
      <protection hidden="1"/>
    </xf>
    <xf numFmtId="0" fontId="5" fillId="0" borderId="0" xfId="0" applyFont="1" applyFill="1" applyBorder="1" applyAlignment="1" applyProtection="1">
      <alignment vertical="top"/>
      <protection hidden="1"/>
    </xf>
    <xf numFmtId="0" fontId="17" fillId="0" borderId="0" xfId="0" applyFont="1" applyFill="1" applyBorder="1" applyAlignment="1" applyProtection="1">
      <alignment vertical="top"/>
      <protection hidden="1"/>
    </xf>
    <xf numFmtId="0" fontId="17" fillId="0" borderId="0" xfId="0" applyFont="1" applyFill="1" applyBorder="1" applyAlignment="1" applyProtection="1">
      <alignment horizontal="right" vertical="top"/>
      <protection hidden="1"/>
    </xf>
    <xf numFmtId="0" fontId="5" fillId="3" borderId="0" xfId="0" applyFont="1" applyFill="1" applyBorder="1" applyProtection="1">
      <protection hidden="1"/>
    </xf>
    <xf numFmtId="0" fontId="17" fillId="3" borderId="0" xfId="0" applyFont="1" applyFill="1" applyBorder="1" applyAlignment="1" applyProtection="1">
      <alignment horizontal="center"/>
      <protection hidden="1"/>
    </xf>
    <xf numFmtId="0" fontId="17" fillId="3" borderId="0" xfId="0" applyFont="1" applyFill="1" applyBorder="1" applyAlignment="1" applyProtection="1">
      <alignment horizontal="right" vertical="center"/>
      <protection hidden="1"/>
    </xf>
    <xf numFmtId="0" fontId="17" fillId="3" borderId="0" xfId="0" applyFont="1" applyFill="1" applyBorder="1" applyAlignment="1" applyProtection="1">
      <alignment horizontal="left" vertical="top"/>
      <protection hidden="1"/>
    </xf>
    <xf numFmtId="1" fontId="17" fillId="3" borderId="0" xfId="0" applyNumberFormat="1" applyFont="1" applyFill="1" applyBorder="1" applyAlignment="1" applyProtection="1">
      <alignment horizontal="center" vertical="center"/>
      <protection hidden="1"/>
    </xf>
    <xf numFmtId="1" fontId="17" fillId="3" borderId="0" xfId="0" applyNumberFormat="1" applyFont="1" applyFill="1" applyBorder="1" applyAlignment="1" applyProtection="1">
      <alignment horizontal="right" vertical="center"/>
      <protection hidden="1"/>
    </xf>
    <xf numFmtId="0" fontId="0" fillId="3" borderId="0" xfId="0" applyFill="1" applyProtection="1">
      <protection hidden="1"/>
    </xf>
    <xf numFmtId="0" fontId="5" fillId="2" borderId="0" xfId="0" applyFont="1" applyFill="1" applyAlignment="1" applyProtection="1">
      <alignment vertical="center"/>
      <protection hidden="1"/>
    </xf>
    <xf numFmtId="0" fontId="0" fillId="3" borderId="0" xfId="0" applyFill="1" applyProtection="1"/>
    <xf numFmtId="0" fontId="5" fillId="3" borderId="0" xfId="0" applyFont="1" applyFill="1" applyProtection="1">
      <protection hidden="1"/>
    </xf>
    <xf numFmtId="0" fontId="3" fillId="3" borderId="0" xfId="0" applyFont="1" applyFill="1" applyProtection="1">
      <protection hidden="1"/>
    </xf>
    <xf numFmtId="0" fontId="25" fillId="3" borderId="0" xfId="0" applyFont="1" applyFill="1" applyProtection="1">
      <protection hidden="1"/>
    </xf>
    <xf numFmtId="0" fontId="5" fillId="3" borderId="0" xfId="0" applyFont="1" applyFill="1" applyAlignment="1" applyProtection="1">
      <alignment horizontal="center"/>
      <protection hidden="1"/>
    </xf>
    <xf numFmtId="0" fontId="3" fillId="3" borderId="0" xfId="0" applyFont="1" applyFill="1" applyAlignment="1" applyProtection="1">
      <alignment horizontal="center"/>
      <protection hidden="1"/>
    </xf>
    <xf numFmtId="0" fontId="26" fillId="3" borderId="0" xfId="0" applyFont="1" applyFill="1" applyAlignment="1" applyProtection="1">
      <alignment horizontal="center"/>
      <protection hidden="1"/>
    </xf>
    <xf numFmtId="0" fontId="4" fillId="3" borderId="0" xfId="0" applyFont="1" applyFill="1" applyAlignment="1" applyProtection="1">
      <alignment horizontal="center"/>
      <protection hidden="1"/>
    </xf>
    <xf numFmtId="0" fontId="26" fillId="0" borderId="0" xfId="0" applyFont="1" applyFill="1" applyBorder="1" applyAlignment="1" applyProtection="1">
      <alignment horizontal="center"/>
      <protection hidden="1"/>
    </xf>
    <xf numFmtId="0" fontId="0" fillId="0" borderId="0" xfId="0" applyFill="1" applyAlignment="1" applyProtection="1">
      <alignment vertical="center"/>
      <protection hidden="1"/>
    </xf>
    <xf numFmtId="0" fontId="0" fillId="0" borderId="0" xfId="0" applyAlignment="1" applyProtection="1">
      <alignment vertical="center"/>
    </xf>
    <xf numFmtId="0" fontId="0" fillId="3" borderId="0" xfId="0" applyFill="1" applyAlignment="1" applyProtection="1">
      <alignment vertical="center"/>
      <protection hidden="1"/>
    </xf>
    <xf numFmtId="0" fontId="28" fillId="0" borderId="0" xfId="0" applyFont="1" applyFill="1" applyBorder="1" applyAlignment="1" applyProtection="1">
      <alignment horizontal="center" vertical="center"/>
      <protection hidden="1"/>
    </xf>
    <xf numFmtId="0" fontId="4" fillId="0" borderId="0" xfId="0" applyFont="1" applyFill="1" applyAlignment="1" applyProtection="1">
      <alignment horizontal="center" vertical="center"/>
      <protection hidden="1"/>
    </xf>
    <xf numFmtId="0" fontId="4" fillId="0" borderId="0" xfId="0" applyFont="1" applyFill="1" applyAlignment="1" applyProtection="1">
      <alignment vertical="center"/>
      <protection hidden="1"/>
    </xf>
    <xf numFmtId="0" fontId="4" fillId="0" borderId="0" xfId="0" applyFont="1" applyAlignment="1" applyProtection="1">
      <alignment vertical="center"/>
    </xf>
    <xf numFmtId="3" fontId="5" fillId="3" borderId="0" xfId="0" applyNumberFormat="1" applyFont="1" applyFill="1" applyBorder="1" applyAlignment="1" applyProtection="1">
      <alignment horizontal="right" vertical="center" indent="3"/>
      <protection hidden="1"/>
    </xf>
    <xf numFmtId="0" fontId="2" fillId="0" borderId="0" xfId="0" applyFont="1" applyFill="1" applyAlignment="1" applyProtection="1">
      <alignment horizontal="center" vertical="center"/>
      <protection hidden="1"/>
    </xf>
    <xf numFmtId="0" fontId="2" fillId="0" borderId="0" xfId="0" applyFont="1" applyFill="1" applyAlignment="1" applyProtection="1">
      <alignment vertical="center"/>
      <protection hidden="1"/>
    </xf>
    <xf numFmtId="3" fontId="5" fillId="3" borderId="9" xfId="0" applyNumberFormat="1" applyFont="1" applyFill="1" applyBorder="1" applyAlignment="1" applyProtection="1">
      <alignment horizontal="right" vertical="center" indent="3"/>
      <protection hidden="1"/>
    </xf>
    <xf numFmtId="0" fontId="17" fillId="3" borderId="0" xfId="0" applyFont="1" applyFill="1" applyBorder="1" applyAlignment="1" applyProtection="1">
      <alignment horizontal="center" vertical="center"/>
      <protection hidden="1"/>
    </xf>
    <xf numFmtId="0" fontId="0" fillId="3" borderId="0" xfId="0" applyFill="1" applyBorder="1" applyProtection="1">
      <protection hidden="1"/>
    </xf>
    <xf numFmtId="0" fontId="15" fillId="3" borderId="0" xfId="0" applyFont="1" applyFill="1" applyBorder="1" applyAlignment="1" applyProtection="1">
      <alignment horizontal="right" vertical="center"/>
      <protection hidden="1"/>
    </xf>
    <xf numFmtId="0" fontId="17" fillId="2" borderId="0" xfId="0" applyFont="1" applyFill="1" applyBorder="1" applyAlignment="1" applyProtection="1">
      <alignment horizontal="right" vertical="center"/>
      <protection hidden="1"/>
    </xf>
    <xf numFmtId="1" fontId="29" fillId="0" borderId="0" xfId="0" applyNumberFormat="1" applyFont="1" applyFill="1" applyBorder="1" applyAlignment="1" applyProtection="1">
      <alignment horizontal="center"/>
      <protection hidden="1"/>
    </xf>
    <xf numFmtId="1" fontId="29" fillId="0" borderId="0" xfId="0" applyNumberFormat="1" applyFont="1" applyFill="1" applyBorder="1" applyAlignment="1" applyProtection="1">
      <alignment horizontal="center" vertical="center"/>
      <protection hidden="1"/>
    </xf>
    <xf numFmtId="0" fontId="3" fillId="0" borderId="0" xfId="0" applyFont="1" applyFill="1" applyAlignment="1" applyProtection="1">
      <alignment horizontal="center"/>
      <protection hidden="1"/>
    </xf>
    <xf numFmtId="0" fontId="17" fillId="0" borderId="0" xfId="0" applyFont="1" applyFill="1" applyBorder="1" applyAlignment="1" applyProtection="1">
      <alignment horizontal="center"/>
      <protection hidden="1"/>
    </xf>
    <xf numFmtId="0" fontId="25" fillId="0" borderId="0" xfId="0" applyFont="1" applyFill="1" applyBorder="1" applyAlignment="1" applyProtection="1">
      <alignment horizontal="center"/>
      <protection hidden="1"/>
    </xf>
    <xf numFmtId="0" fontId="25" fillId="0" borderId="0" xfId="0" applyFont="1" applyFill="1" applyBorder="1" applyAlignment="1" applyProtection="1">
      <alignment horizontal="center" wrapText="1"/>
      <protection hidden="1"/>
    </xf>
    <xf numFmtId="1" fontId="17" fillId="0" borderId="0" xfId="0" applyNumberFormat="1" applyFont="1" applyFill="1" applyBorder="1" applyAlignment="1" applyProtection="1">
      <alignment horizontal="left"/>
      <protection hidden="1"/>
    </xf>
    <xf numFmtId="1" fontId="17" fillId="0" borderId="0" xfId="0" applyNumberFormat="1" applyFont="1" applyFill="1" applyBorder="1" applyAlignment="1" applyProtection="1">
      <alignment horizontal="center"/>
      <protection hidden="1"/>
    </xf>
    <xf numFmtId="1" fontId="17" fillId="0" borderId="0" xfId="0" applyNumberFormat="1" applyFont="1" applyFill="1" applyBorder="1" applyAlignment="1" applyProtection="1">
      <alignment horizontal="center" vertical="center"/>
      <protection hidden="1"/>
    </xf>
    <xf numFmtId="1" fontId="25" fillId="0" borderId="0" xfId="0" applyNumberFormat="1" applyFont="1" applyFill="1" applyBorder="1" applyAlignment="1" applyProtection="1">
      <alignment horizontal="left" vertical="center"/>
      <protection hidden="1"/>
    </xf>
    <xf numFmtId="0" fontId="17" fillId="3" borderId="0" xfId="0" applyFont="1" applyFill="1" applyAlignment="1" applyProtection="1">
      <alignment wrapText="1"/>
      <protection hidden="1"/>
    </xf>
    <xf numFmtId="0" fontId="17" fillId="3" borderId="0" xfId="0" applyFont="1" applyFill="1" applyAlignment="1" applyProtection="1">
      <alignment horizontal="left" wrapText="1"/>
      <protection hidden="1"/>
    </xf>
    <xf numFmtId="0" fontId="5" fillId="3" borderId="0" xfId="3" applyFill="1" applyProtection="1"/>
    <xf numFmtId="0" fontId="0" fillId="2" borderId="0" xfId="0" applyFill="1" applyProtection="1">
      <protection hidden="1"/>
    </xf>
    <xf numFmtId="1" fontId="0" fillId="2" borderId="0" xfId="0" applyNumberFormat="1" applyFill="1" applyProtection="1">
      <protection hidden="1"/>
    </xf>
    <xf numFmtId="0" fontId="13" fillId="0" borderId="0" xfId="0" applyFont="1" applyFill="1" applyProtection="1">
      <protection hidden="1"/>
    </xf>
    <xf numFmtId="0" fontId="17" fillId="2" borderId="0" xfId="0" applyFont="1" applyFill="1" applyProtection="1">
      <protection hidden="1"/>
    </xf>
    <xf numFmtId="0" fontId="0" fillId="0" borderId="0" xfId="0" applyProtection="1"/>
    <xf numFmtId="0" fontId="3" fillId="2" borderId="0" xfId="0" applyFont="1" applyFill="1" applyProtection="1">
      <protection hidden="1"/>
    </xf>
    <xf numFmtId="0" fontId="5" fillId="2" borderId="0" xfId="0" applyFont="1" applyFill="1" applyBorder="1" applyAlignment="1" applyProtection="1">
      <alignment horizontal="center" vertical="center" wrapText="1"/>
      <protection hidden="1"/>
    </xf>
    <xf numFmtId="0" fontId="5" fillId="2" borderId="0" xfId="0" applyFont="1" applyFill="1" applyProtection="1">
      <protection hidden="1"/>
    </xf>
    <xf numFmtId="0" fontId="29" fillId="2" borderId="0" xfId="0" applyFont="1" applyFill="1" applyProtection="1">
      <protection hidden="1"/>
    </xf>
    <xf numFmtId="0" fontId="29" fillId="2" borderId="0" xfId="0" applyFont="1" applyFill="1" applyAlignment="1" applyProtection="1">
      <alignment horizontal="right"/>
      <protection hidden="1"/>
    </xf>
    <xf numFmtId="0" fontId="13" fillId="2" borderId="10" xfId="0" applyFont="1" applyFill="1" applyBorder="1" applyAlignment="1" applyProtection="1">
      <alignment vertical="center"/>
      <protection hidden="1"/>
    </xf>
    <xf numFmtId="0" fontId="13" fillId="0" borderId="10" xfId="0" applyFont="1" applyFill="1" applyBorder="1" applyAlignment="1" applyProtection="1">
      <alignment horizontal="center" wrapText="1"/>
      <protection hidden="1"/>
    </xf>
    <xf numFmtId="0" fontId="25" fillId="2" borderId="0" xfId="0" applyFont="1" applyFill="1" applyBorder="1" applyAlignment="1" applyProtection="1">
      <protection hidden="1"/>
    </xf>
    <xf numFmtId="0" fontId="13" fillId="2" borderId="9" xfId="0" applyFont="1" applyFill="1" applyBorder="1" applyAlignment="1" applyProtection="1">
      <alignment vertical="center"/>
      <protection hidden="1"/>
    </xf>
    <xf numFmtId="0" fontId="13" fillId="0" borderId="9" xfId="0" applyFont="1" applyFill="1" applyBorder="1" applyAlignment="1" applyProtection="1">
      <alignment horizontal="center" wrapText="1"/>
      <protection hidden="1"/>
    </xf>
    <xf numFmtId="1" fontId="25" fillId="2" borderId="0" xfId="0" applyNumberFormat="1" applyFont="1" applyFill="1" applyBorder="1" applyAlignment="1" applyProtection="1">
      <alignment horizontal="center"/>
      <protection hidden="1"/>
    </xf>
    <xf numFmtId="0" fontId="30" fillId="2" borderId="0" xfId="0" applyFont="1" applyFill="1" applyBorder="1" applyProtection="1">
      <protection hidden="1"/>
    </xf>
    <xf numFmtId="0" fontId="4" fillId="2" borderId="0" xfId="0" applyFont="1" applyFill="1" applyAlignment="1" applyProtection="1">
      <alignment vertical="center"/>
      <protection hidden="1"/>
    </xf>
    <xf numFmtId="0" fontId="5" fillId="2" borderId="0" xfId="0" applyFont="1" applyFill="1" applyBorder="1" applyAlignment="1" applyProtection="1">
      <alignment vertical="center"/>
      <protection hidden="1"/>
    </xf>
    <xf numFmtId="0" fontId="13" fillId="3" borderId="0" xfId="0" applyFont="1" applyFill="1" applyBorder="1" applyAlignment="1" applyProtection="1">
      <alignment horizontal="right" vertical="center" wrapText="1" indent="3"/>
    </xf>
    <xf numFmtId="2" fontId="25" fillId="2" borderId="0" xfId="0" applyNumberFormat="1" applyFont="1" applyFill="1" applyBorder="1" applyAlignment="1" applyProtection="1">
      <alignment horizontal="center"/>
      <protection hidden="1"/>
    </xf>
    <xf numFmtId="0" fontId="5" fillId="2" borderId="9" xfId="0" applyFont="1" applyFill="1" applyBorder="1" applyAlignment="1" applyProtection="1">
      <alignment vertical="center"/>
      <protection hidden="1"/>
    </xf>
    <xf numFmtId="0" fontId="4" fillId="2" borderId="0" xfId="0" applyFont="1" applyFill="1" applyProtection="1">
      <protection hidden="1"/>
    </xf>
    <xf numFmtId="1" fontId="30" fillId="2" borderId="0" xfId="0" applyNumberFormat="1" applyFont="1" applyFill="1" applyBorder="1" applyProtection="1">
      <protection hidden="1"/>
    </xf>
    <xf numFmtId="0" fontId="4" fillId="3" borderId="0" xfId="0" applyFont="1" applyFill="1" applyProtection="1">
      <protection hidden="1"/>
    </xf>
    <xf numFmtId="0" fontId="17" fillId="3" borderId="0" xfId="0" applyFont="1" applyFill="1" applyBorder="1" applyAlignment="1" applyProtection="1">
      <alignment horizontal="left"/>
      <protection hidden="1"/>
    </xf>
    <xf numFmtId="1" fontId="5" fillId="3" borderId="0" xfId="0" applyNumberFormat="1" applyFont="1" applyFill="1" applyBorder="1" applyProtection="1">
      <protection hidden="1"/>
    </xf>
    <xf numFmtId="1" fontId="0" fillId="3" borderId="0" xfId="0" applyNumberFormat="1" applyFill="1" applyProtection="1">
      <protection hidden="1"/>
    </xf>
    <xf numFmtId="0" fontId="17" fillId="3" borderId="0" xfId="0" applyFont="1" applyFill="1" applyProtection="1">
      <protection hidden="1"/>
    </xf>
    <xf numFmtId="1" fontId="5" fillId="0" borderId="0" xfId="0" applyNumberFormat="1" applyFont="1" applyFill="1" applyBorder="1" applyAlignment="1" applyProtection="1">
      <alignment horizontal="center" vertical="center" wrapText="1"/>
      <protection hidden="1"/>
    </xf>
    <xf numFmtId="0" fontId="5" fillId="3" borderId="0" xfId="0" applyFont="1" applyFill="1" applyBorder="1" applyAlignment="1" applyProtection="1">
      <alignment horizontal="center" vertical="center" wrapText="1"/>
    </xf>
    <xf numFmtId="0" fontId="5" fillId="2" borderId="0" xfId="0" applyFont="1" applyFill="1" applyBorder="1" applyAlignment="1" applyProtection="1">
      <alignment horizontal="center" vertical="center"/>
      <protection hidden="1"/>
    </xf>
    <xf numFmtId="0" fontId="13" fillId="0" borderId="0" xfId="0" applyFont="1" applyFill="1" applyAlignment="1" applyProtection="1">
      <alignment wrapText="1"/>
      <protection hidden="1"/>
    </xf>
    <xf numFmtId="0" fontId="15" fillId="2" borderId="0" xfId="0" applyFont="1" applyFill="1" applyAlignment="1" applyProtection="1">
      <alignment horizontal="right"/>
      <protection hidden="1"/>
    </xf>
    <xf numFmtId="0" fontId="4" fillId="3" borderId="0" xfId="0" applyFont="1" applyFill="1" applyProtection="1"/>
    <xf numFmtId="0" fontId="4" fillId="3" borderId="0" xfId="0" applyFont="1" applyFill="1" applyBorder="1" applyProtection="1"/>
    <xf numFmtId="0" fontId="4" fillId="0" borderId="0" xfId="0" applyFont="1" applyFill="1" applyBorder="1" applyProtection="1"/>
    <xf numFmtId="0" fontId="5" fillId="0" borderId="9" xfId="0" applyFont="1" applyFill="1" applyBorder="1" applyAlignment="1" applyProtection="1">
      <alignment vertical="center"/>
      <protection hidden="1"/>
    </xf>
    <xf numFmtId="0" fontId="17" fillId="2" borderId="0" xfId="0" applyFont="1" applyFill="1" applyBorder="1" applyAlignment="1" applyProtection="1">
      <alignment horizontal="center"/>
      <protection hidden="1"/>
    </xf>
    <xf numFmtId="0" fontId="17" fillId="2" borderId="0" xfId="0" applyFont="1" applyFill="1" applyBorder="1" applyAlignment="1" applyProtection="1">
      <alignment vertical="center"/>
      <protection hidden="1"/>
    </xf>
    <xf numFmtId="3" fontId="25" fillId="3" borderId="0" xfId="0" applyNumberFormat="1" applyFont="1" applyFill="1" applyBorder="1" applyAlignment="1" applyProtection="1">
      <alignment horizontal="center" vertical="center" wrapText="1"/>
    </xf>
    <xf numFmtId="1" fontId="17" fillId="2" borderId="0" xfId="0" applyNumberFormat="1" applyFont="1" applyFill="1" applyBorder="1" applyAlignment="1" applyProtection="1">
      <alignment horizontal="center"/>
      <protection hidden="1"/>
    </xf>
    <xf numFmtId="0" fontId="31" fillId="0" borderId="0" xfId="0" applyFont="1" applyProtection="1"/>
    <xf numFmtId="0" fontId="17" fillId="2" borderId="0" xfId="0" applyFont="1" applyFill="1" applyBorder="1" applyProtection="1">
      <protection hidden="1"/>
    </xf>
    <xf numFmtId="0" fontId="17" fillId="0" borderId="0" xfId="0" applyFont="1" applyFill="1" applyAlignment="1" applyProtection="1"/>
    <xf numFmtId="0" fontId="17" fillId="3" borderId="0" xfId="0" applyFont="1" applyFill="1" applyAlignment="1" applyProtection="1">
      <alignment vertical="center"/>
    </xf>
    <xf numFmtId="1" fontId="5" fillId="0" borderId="9" xfId="0" applyNumberFormat="1" applyFont="1" applyFill="1" applyBorder="1" applyAlignment="1" applyProtection="1">
      <alignment horizontal="center" vertical="center"/>
      <protection hidden="1"/>
    </xf>
    <xf numFmtId="1" fontId="5" fillId="0" borderId="0" xfId="0" applyNumberFormat="1" applyFont="1" applyFill="1" applyProtection="1">
      <protection hidden="1"/>
    </xf>
    <xf numFmtId="0" fontId="13" fillId="2" borderId="9" xfId="0" applyFont="1" applyFill="1" applyBorder="1" applyAlignment="1" applyProtection="1">
      <alignment vertical="center" wrapText="1"/>
      <protection hidden="1"/>
    </xf>
    <xf numFmtId="0" fontId="29" fillId="2" borderId="0" xfId="0" applyFont="1" applyFill="1" applyBorder="1" applyAlignment="1" applyProtection="1">
      <alignment horizontal="center"/>
      <protection hidden="1"/>
    </xf>
    <xf numFmtId="0" fontId="5" fillId="2" borderId="10" xfId="0" applyFont="1" applyFill="1" applyBorder="1" applyAlignment="1" applyProtection="1">
      <alignment vertical="center"/>
      <protection hidden="1"/>
    </xf>
    <xf numFmtId="3" fontId="13" fillId="0" borderId="10" xfId="0" applyNumberFormat="1"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protection hidden="1"/>
    </xf>
    <xf numFmtId="0" fontId="5" fillId="2" borderId="10" xfId="0" applyFont="1" applyFill="1" applyBorder="1" applyAlignment="1" applyProtection="1">
      <alignment horizontal="center" vertical="center" wrapText="1"/>
      <protection hidden="1"/>
    </xf>
    <xf numFmtId="3" fontId="13" fillId="3" borderId="0" xfId="0" applyNumberFormat="1" applyFont="1" applyFill="1" applyBorder="1" applyAlignment="1" applyProtection="1">
      <alignment horizontal="right" vertical="center"/>
      <protection hidden="1"/>
    </xf>
    <xf numFmtId="0" fontId="29" fillId="2" borderId="0" xfId="0" applyFont="1" applyFill="1" applyBorder="1" applyAlignment="1" applyProtection="1">
      <alignment horizontal="center" vertical="center"/>
      <protection hidden="1"/>
    </xf>
    <xf numFmtId="0" fontId="0" fillId="2" borderId="0" xfId="0" applyFill="1" applyAlignment="1" applyProtection="1">
      <alignment vertical="center"/>
      <protection hidden="1"/>
    </xf>
    <xf numFmtId="165" fontId="5" fillId="0" borderId="0" xfId="0" applyNumberFormat="1" applyFont="1" applyFill="1" applyBorder="1" applyAlignment="1" applyProtection="1">
      <alignment horizontal="left" vertical="center"/>
      <protection hidden="1"/>
    </xf>
    <xf numFmtId="3" fontId="13" fillId="0" borderId="0" xfId="0" applyNumberFormat="1" applyFont="1" applyFill="1" applyBorder="1" applyAlignment="1" applyProtection="1">
      <alignment horizontal="center" vertical="center" wrapText="1"/>
    </xf>
    <xf numFmtId="165" fontId="5" fillId="0" borderId="16" xfId="0" applyNumberFormat="1" applyFont="1" applyFill="1" applyBorder="1" applyAlignment="1" applyProtection="1">
      <alignment horizontal="left" vertical="center"/>
      <protection hidden="1"/>
    </xf>
    <xf numFmtId="3" fontId="13" fillId="0" borderId="16" xfId="0" applyNumberFormat="1" applyFont="1" applyFill="1" applyBorder="1" applyAlignment="1" applyProtection="1">
      <alignment horizontal="center" vertical="center" wrapText="1"/>
    </xf>
    <xf numFmtId="0" fontId="5" fillId="0" borderId="16" xfId="0" applyFont="1" applyFill="1" applyBorder="1" applyAlignment="1" applyProtection="1">
      <alignment horizontal="center" vertical="center"/>
      <protection hidden="1"/>
    </xf>
    <xf numFmtId="0" fontId="5" fillId="0" borderId="16" xfId="0" applyFont="1" applyFill="1" applyBorder="1" applyAlignment="1" applyProtection="1">
      <alignment horizontal="center" vertical="center" wrapText="1"/>
      <protection hidden="1"/>
    </xf>
    <xf numFmtId="0" fontId="29" fillId="0" borderId="0" xfId="0" applyFont="1" applyFill="1" applyBorder="1" applyAlignment="1" applyProtection="1">
      <alignment horizontal="center" vertical="center"/>
      <protection hidden="1"/>
    </xf>
    <xf numFmtId="1" fontId="4" fillId="2" borderId="0" xfId="0" applyNumberFormat="1" applyFont="1" applyFill="1" applyBorder="1" applyAlignment="1" applyProtection="1">
      <alignment vertical="center"/>
      <protection hidden="1"/>
    </xf>
    <xf numFmtId="165" fontId="5" fillId="0" borderId="9" xfId="0" applyNumberFormat="1" applyFont="1" applyFill="1" applyBorder="1" applyAlignment="1" applyProtection="1">
      <alignment horizontal="left" vertical="center"/>
      <protection hidden="1"/>
    </xf>
    <xf numFmtId="3" fontId="13" fillId="0" borderId="9" xfId="0" applyNumberFormat="1" applyFont="1" applyFill="1" applyBorder="1" applyAlignment="1" applyProtection="1">
      <alignment horizontal="center" vertical="center" wrapText="1"/>
    </xf>
    <xf numFmtId="0" fontId="30" fillId="0" borderId="0" xfId="0" applyFont="1" applyFill="1" applyProtection="1">
      <protection hidden="1"/>
    </xf>
    <xf numFmtId="0" fontId="32" fillId="2" borderId="0" xfId="0" applyFont="1" applyFill="1" applyBorder="1" applyProtection="1">
      <protection hidden="1"/>
    </xf>
    <xf numFmtId="0" fontId="15" fillId="2" borderId="0" xfId="0" applyFont="1" applyFill="1" applyBorder="1" applyAlignment="1" applyProtection="1">
      <alignment vertical="center"/>
      <protection hidden="1"/>
    </xf>
    <xf numFmtId="1" fontId="5" fillId="3" borderId="0" xfId="0" applyNumberFormat="1" applyFont="1" applyFill="1" applyProtection="1">
      <protection hidden="1"/>
    </xf>
    <xf numFmtId="166" fontId="5" fillId="3" borderId="0" xfId="0" quotePrefix="1" applyNumberFormat="1" applyFont="1" applyFill="1" applyBorder="1" applyProtection="1">
      <protection hidden="1"/>
    </xf>
    <xf numFmtId="0" fontId="19" fillId="0" borderId="0" xfId="0" applyFont="1" applyFill="1" applyProtection="1">
      <protection hidden="1"/>
    </xf>
    <xf numFmtId="0" fontId="26" fillId="2" borderId="0" xfId="0" applyFont="1" applyFill="1" applyAlignment="1" applyProtection="1">
      <alignment horizontal="left" vertical="top" wrapText="1"/>
      <protection hidden="1"/>
    </xf>
    <xf numFmtId="9" fontId="17" fillId="0" borderId="0" xfId="1" applyFont="1" applyFill="1" applyBorder="1" applyAlignment="1" applyProtection="1">
      <alignment horizontal="right" wrapText="1"/>
      <protection hidden="1"/>
    </xf>
    <xf numFmtId="0" fontId="0" fillId="0" borderId="0" xfId="0" applyFill="1" applyBorder="1" applyAlignment="1" applyProtection="1">
      <alignment wrapText="1"/>
      <protection hidden="1"/>
    </xf>
    <xf numFmtId="0" fontId="12" fillId="3" borderId="0" xfId="0" applyFont="1" applyFill="1" applyAlignment="1">
      <alignment horizontal="left"/>
    </xf>
    <xf numFmtId="0" fontId="8" fillId="3" borderId="0" xfId="0" applyFont="1" applyFill="1"/>
    <xf numFmtId="0" fontId="8" fillId="0" borderId="0" xfId="0" applyFont="1" applyFill="1"/>
    <xf numFmtId="0" fontId="8" fillId="3" borderId="0" xfId="0" applyFont="1" applyFill="1" applyAlignment="1">
      <alignment horizontal="left"/>
    </xf>
    <xf numFmtId="0" fontId="5" fillId="3" borderId="0" xfId="0" applyFont="1" applyFill="1" applyAlignment="1">
      <alignment horizontal="left"/>
    </xf>
    <xf numFmtId="0" fontId="5" fillId="3" borderId="0" xfId="0" applyFont="1" applyFill="1"/>
    <xf numFmtId="0" fontId="9" fillId="0" borderId="0" xfId="2" applyFont="1" applyAlignment="1" applyProtection="1"/>
    <xf numFmtId="0" fontId="9" fillId="0" borderId="0" xfId="2" applyAlignment="1" applyProtection="1"/>
    <xf numFmtId="0" fontId="12" fillId="0" borderId="0" xfId="0" applyFont="1" applyAlignment="1">
      <alignment horizontal="left" vertical="center"/>
    </xf>
    <xf numFmtId="0" fontId="8" fillId="0" borderId="0" xfId="0" applyFont="1" applyAlignment="1">
      <alignment vertical="center" wrapText="1"/>
    </xf>
    <xf numFmtId="0" fontId="12" fillId="3" borderId="0" xfId="0" applyFont="1" applyFill="1" applyAlignment="1">
      <alignment horizontal="left" vertical="center"/>
    </xf>
    <xf numFmtId="0" fontId="4" fillId="6" borderId="17" xfId="0" applyFont="1" applyFill="1" applyBorder="1" applyAlignment="1">
      <alignment horizontal="left" vertical="center"/>
    </xf>
    <xf numFmtId="0" fontId="8" fillId="3" borderId="0" xfId="0" applyFont="1" applyFill="1" applyAlignment="1">
      <alignment vertical="center"/>
    </xf>
    <xf numFmtId="0" fontId="5" fillId="3" borderId="17" xfId="0" applyFont="1" applyFill="1" applyBorder="1" applyAlignment="1">
      <alignment vertical="center"/>
    </xf>
    <xf numFmtId="0" fontId="5" fillId="3" borderId="17" xfId="0" applyFont="1" applyFill="1" applyBorder="1" applyAlignment="1">
      <alignment vertical="center" wrapText="1"/>
    </xf>
    <xf numFmtId="0" fontId="5" fillId="3" borderId="17" xfId="0" applyFont="1" applyFill="1" applyBorder="1" applyAlignment="1">
      <alignment horizontal="left" vertical="center"/>
    </xf>
    <xf numFmtId="0" fontId="5" fillId="0" borderId="0" xfId="0" applyFont="1" applyAlignment="1">
      <alignment horizontal="left" vertical="center"/>
    </xf>
    <xf numFmtId="0" fontId="8" fillId="3" borderId="0" xfId="0" applyFont="1" applyFill="1" applyAlignment="1">
      <alignment horizontal="left" vertical="center"/>
    </xf>
    <xf numFmtId="0" fontId="7" fillId="3" borderId="0" xfId="0" applyFont="1" applyFill="1" applyAlignment="1">
      <alignment horizontal="left" vertical="center"/>
    </xf>
    <xf numFmtId="0" fontId="36" fillId="3" borderId="0" xfId="0" applyFont="1" applyFill="1"/>
    <xf numFmtId="0" fontId="8" fillId="3" borderId="0" xfId="0" applyFont="1" applyFill="1" applyBorder="1"/>
    <xf numFmtId="0" fontId="12" fillId="3" borderId="1" xfId="0" applyFont="1" applyFill="1" applyBorder="1" applyAlignment="1">
      <alignment horizontal="left"/>
    </xf>
    <xf numFmtId="0" fontId="8" fillId="3" borderId="3" xfId="0" applyFont="1" applyFill="1" applyBorder="1"/>
    <xf numFmtId="0" fontId="37" fillId="3" borderId="4" xfId="0" applyFont="1" applyFill="1" applyBorder="1" applyAlignment="1">
      <alignment horizontal="left"/>
    </xf>
    <xf numFmtId="0" fontId="8" fillId="3" borderId="5" xfId="0" applyFont="1" applyFill="1" applyBorder="1"/>
    <xf numFmtId="0" fontId="12" fillId="3" borderId="4" xfId="0" applyFont="1" applyFill="1" applyBorder="1"/>
    <xf numFmtId="0" fontId="36" fillId="3" borderId="0" xfId="0" applyFont="1" applyFill="1" applyBorder="1"/>
    <xf numFmtId="0" fontId="10" fillId="3" borderId="0" xfId="2" applyFont="1" applyFill="1" applyBorder="1" applyAlignment="1" applyProtection="1">
      <alignment horizontal="left"/>
    </xf>
    <xf numFmtId="0" fontId="10" fillId="0" borderId="4" xfId="2" applyFont="1" applyFill="1" applyBorder="1" applyAlignment="1" applyProtection="1"/>
    <xf numFmtId="0" fontId="10" fillId="0" borderId="5" xfId="2" applyFont="1" applyFill="1" applyBorder="1" applyAlignment="1" applyProtection="1"/>
    <xf numFmtId="0" fontId="12" fillId="0" borderId="4" xfId="0" applyFont="1" applyFill="1" applyBorder="1" applyAlignment="1"/>
    <xf numFmtId="0" fontId="8" fillId="0" borderId="5" xfId="0" applyFont="1" applyFill="1" applyBorder="1" applyAlignment="1"/>
    <xf numFmtId="0" fontId="9" fillId="0" borderId="4" xfId="2" applyFill="1" applyBorder="1" applyAlignment="1" applyProtection="1"/>
    <xf numFmtId="0" fontId="9" fillId="0" borderId="5" xfId="2" applyFill="1" applyBorder="1" applyAlignment="1" applyProtection="1"/>
    <xf numFmtId="0" fontId="9" fillId="3" borderId="5" xfId="2" applyFont="1" applyFill="1" applyBorder="1" applyAlignment="1" applyProtection="1"/>
    <xf numFmtId="0" fontId="0" fillId="0" borderId="4" xfId="0" applyBorder="1"/>
    <xf numFmtId="0" fontId="0" fillId="0" borderId="5" xfId="0" applyBorder="1"/>
    <xf numFmtId="0" fontId="13" fillId="3" borderId="4" xfId="0" applyFont="1" applyFill="1" applyBorder="1"/>
    <xf numFmtId="0" fontId="5" fillId="3" borderId="5" xfId="0" applyFont="1" applyFill="1" applyBorder="1"/>
    <xf numFmtId="0" fontId="9" fillId="3" borderId="0" xfId="2" applyFill="1" applyBorder="1" applyAlignment="1" applyProtection="1">
      <alignment horizontal="left"/>
    </xf>
    <xf numFmtId="0" fontId="9" fillId="3" borderId="0" xfId="2" applyFill="1" applyAlignment="1" applyProtection="1">
      <alignment horizontal="left"/>
    </xf>
    <xf numFmtId="0" fontId="5" fillId="7" borderId="4" xfId="0" applyFont="1" applyFill="1" applyBorder="1"/>
    <xf numFmtId="0" fontId="5" fillId="8" borderId="4" xfId="0" applyFont="1" applyFill="1" applyBorder="1" applyAlignment="1">
      <alignment horizontal="left" vertical="center" readingOrder="1"/>
    </xf>
    <xf numFmtId="0" fontId="9" fillId="3" borderId="0" xfId="2" applyFill="1" applyBorder="1" applyAlignment="1" applyProtection="1"/>
    <xf numFmtId="0" fontId="5" fillId="9" borderId="4" xfId="0" applyFont="1" applyFill="1" applyBorder="1"/>
    <xf numFmtId="0" fontId="0" fillId="3" borderId="0" xfId="0" applyFill="1" applyBorder="1"/>
    <xf numFmtId="0" fontId="0" fillId="3" borderId="0" xfId="0" applyFill="1"/>
    <xf numFmtId="0" fontId="8" fillId="3" borderId="6" xfId="0" applyFont="1" applyFill="1" applyBorder="1"/>
    <xf numFmtId="0" fontId="8" fillId="3" borderId="8" xfId="0" applyFont="1" applyFill="1" applyBorder="1"/>
    <xf numFmtId="0" fontId="8" fillId="0" borderId="0" xfId="0" applyFont="1" applyFill="1" applyBorder="1" applyAlignment="1">
      <alignment vertical="top" wrapText="1"/>
    </xf>
    <xf numFmtId="0" fontId="9" fillId="3" borderId="0" xfId="2" applyFill="1" applyAlignment="1" applyProtection="1"/>
    <xf numFmtId="0" fontId="0" fillId="0" borderId="0" xfId="0"/>
    <xf numFmtId="0" fontId="0" fillId="0" borderId="0" xfId="0" applyFill="1"/>
    <xf numFmtId="14" fontId="0" fillId="0" borderId="0" xfId="0" applyNumberFormat="1" applyFill="1"/>
    <xf numFmtId="1" fontId="13" fillId="0" borderId="0" xfId="0" applyNumberFormat="1" applyFont="1" applyFill="1" applyAlignment="1" applyProtection="1">
      <alignment horizontal="right" vertical="center" indent="2"/>
      <protection hidden="1"/>
    </xf>
    <xf numFmtId="0" fontId="5" fillId="0" borderId="0" xfId="0" applyFont="1" applyFill="1" applyBorder="1" applyAlignment="1" applyProtection="1">
      <alignment horizontal="right" indent="2"/>
      <protection hidden="1"/>
    </xf>
    <xf numFmtId="1" fontId="5" fillId="0" borderId="0" xfId="0" applyNumberFormat="1" applyFont="1" applyFill="1" applyBorder="1" applyAlignment="1" applyProtection="1">
      <alignment horizontal="right" vertical="center" indent="2"/>
      <protection hidden="1"/>
    </xf>
    <xf numFmtId="3" fontId="5" fillId="0" borderId="0" xfId="0" applyNumberFormat="1" applyFont="1" applyFill="1" applyBorder="1" applyAlignment="1" applyProtection="1">
      <alignment horizontal="right" vertical="center" indent="2"/>
      <protection hidden="1"/>
    </xf>
    <xf numFmtId="0" fontId="0" fillId="0" borderId="0" xfId="0" applyFill="1" applyAlignment="1" applyProtection="1">
      <alignment horizontal="right" indent="2"/>
    </xf>
    <xf numFmtId="1" fontId="13" fillId="0" borderId="10" xfId="0" applyNumberFormat="1" applyFont="1" applyFill="1" applyBorder="1" applyAlignment="1" applyProtection="1">
      <alignment horizontal="right" vertical="center" indent="2"/>
      <protection hidden="1"/>
    </xf>
    <xf numFmtId="0" fontId="0" fillId="0" borderId="10" xfId="0" applyFill="1" applyBorder="1" applyAlignment="1" applyProtection="1">
      <alignment horizontal="right" indent="2"/>
    </xf>
    <xf numFmtId="1" fontId="5" fillId="0" borderId="10" xfId="0" applyNumberFormat="1" applyFont="1" applyFill="1" applyBorder="1" applyAlignment="1" applyProtection="1">
      <alignment horizontal="right" vertical="center" indent="2"/>
      <protection hidden="1"/>
    </xf>
    <xf numFmtId="3" fontId="5" fillId="0" borderId="10" xfId="0" applyNumberFormat="1" applyFont="1" applyFill="1" applyBorder="1" applyAlignment="1" applyProtection="1">
      <alignment horizontal="right" vertical="center" indent="2"/>
      <protection hidden="1"/>
    </xf>
    <xf numFmtId="1" fontId="5" fillId="0" borderId="9" xfId="0" applyNumberFormat="1" applyFont="1" applyFill="1" applyBorder="1" applyAlignment="1" applyProtection="1">
      <alignment horizontal="right" vertical="center" indent="2"/>
      <protection hidden="1"/>
    </xf>
    <xf numFmtId="3" fontId="5" fillId="0" borderId="9" xfId="0" applyNumberFormat="1" applyFont="1" applyFill="1" applyBorder="1" applyAlignment="1" applyProtection="1">
      <alignment horizontal="right" vertical="center" indent="2"/>
      <protection hidden="1"/>
    </xf>
    <xf numFmtId="0" fontId="5" fillId="0" borderId="10" xfId="0" applyFont="1" applyFill="1" applyBorder="1" applyAlignment="1" applyProtection="1">
      <alignment horizontal="center" vertical="center"/>
      <protection hidden="1"/>
    </xf>
    <xf numFmtId="0" fontId="5" fillId="0" borderId="10" xfId="0" applyFont="1" applyFill="1" applyBorder="1" applyAlignment="1" applyProtection="1">
      <alignment horizontal="center" vertical="center" wrapText="1"/>
      <protection hidden="1"/>
    </xf>
    <xf numFmtId="0" fontId="0" fillId="0" borderId="0" xfId="0"/>
    <xf numFmtId="0" fontId="4" fillId="10" borderId="0" xfId="0" applyFont="1" applyFill="1" applyAlignment="1" applyProtection="1">
      <alignment horizontal="left" vertical="top" wrapText="1"/>
      <protection locked="0"/>
    </xf>
    <xf numFmtId="0" fontId="5" fillId="0" borderId="0" xfId="0" applyFont="1" applyFill="1" applyAlignment="1">
      <alignment horizontal="left"/>
    </xf>
    <xf numFmtId="0" fontId="5" fillId="0" borderId="0" xfId="0" applyFont="1" applyFill="1"/>
    <xf numFmtId="0" fontId="4" fillId="0" borderId="0" xfId="0" applyFont="1" applyFill="1" applyAlignment="1" applyProtection="1">
      <alignment horizontal="left" vertical="top" wrapText="1"/>
      <protection locked="0"/>
    </xf>
    <xf numFmtId="3" fontId="0" fillId="0" borderId="0" xfId="0" applyNumberFormat="1" applyFill="1" applyAlignment="1" applyProtection="1">
      <alignment horizontal="center"/>
      <protection hidden="1"/>
    </xf>
    <xf numFmtId="0" fontId="13" fillId="3" borderId="9" xfId="0" applyFont="1" applyFill="1" applyBorder="1" applyAlignment="1" applyProtection="1">
      <alignment horizontal="right" vertical="center" wrapText="1" indent="3"/>
    </xf>
    <xf numFmtId="0" fontId="5" fillId="2" borderId="9" xfId="0" applyFont="1" applyFill="1" applyBorder="1" applyAlignment="1" applyProtection="1">
      <alignment horizontal="center" vertical="center"/>
      <protection hidden="1"/>
    </xf>
    <xf numFmtId="0" fontId="0" fillId="11" borderId="0" xfId="0" applyFill="1"/>
    <xf numFmtId="14" fontId="0" fillId="11" borderId="0" xfId="0" applyNumberFormat="1" applyFill="1"/>
    <xf numFmtId="0" fontId="0" fillId="0" borderId="0" xfId="0"/>
    <xf numFmtId="165" fontId="5" fillId="0" borderId="0" xfId="0" quotePrefix="1" applyNumberFormat="1" applyFont="1" applyFill="1" applyBorder="1" applyAlignment="1" applyProtection="1">
      <alignment horizontal="left" vertical="center"/>
      <protection hidden="1"/>
    </xf>
    <xf numFmtId="0" fontId="9" fillId="0" borderId="0" xfId="2" applyNumberFormat="1" applyFill="1" applyAlignment="1" applyProtection="1">
      <alignment vertical="top"/>
    </xf>
    <xf numFmtId="164" fontId="5" fillId="0" borderId="0" xfId="0" applyNumberFormat="1" applyFont="1" applyFill="1" applyAlignment="1" applyProtection="1">
      <alignment vertical="center"/>
      <protection hidden="1"/>
    </xf>
    <xf numFmtId="3" fontId="5" fillId="0" borderId="10" xfId="0" applyNumberFormat="1" applyFont="1" applyFill="1" applyBorder="1" applyAlignment="1" applyProtection="1">
      <alignment horizontal="right" vertical="center" indent="4"/>
      <protection hidden="1"/>
    </xf>
    <xf numFmtId="14" fontId="5" fillId="0" borderId="0" xfId="0" applyNumberFormat="1" applyFont="1" applyFill="1"/>
    <xf numFmtId="0" fontId="5" fillId="0" borderId="0" xfId="0" applyFont="1" applyFill="1" applyAlignment="1">
      <alignment horizontal="right"/>
    </xf>
    <xf numFmtId="14" fontId="5" fillId="0" borderId="0" xfId="0" applyNumberFormat="1" applyFont="1" applyFill="1" applyAlignment="1">
      <alignment horizontal="right"/>
    </xf>
    <xf numFmtId="0" fontId="5" fillId="0" borderId="0" xfId="0" applyNumberFormat="1" applyFont="1" applyFill="1" applyAlignment="1">
      <alignment horizontal="right"/>
    </xf>
    <xf numFmtId="0" fontId="5" fillId="0" borderId="0" xfId="0" applyNumberFormat="1" applyFont="1" applyFill="1"/>
    <xf numFmtId="0" fontId="5" fillId="0" borderId="0" xfId="0" applyFont="1" applyFill="1" applyAlignment="1">
      <alignment vertical="center" wrapText="1"/>
    </xf>
    <xf numFmtId="0" fontId="5" fillId="0" borderId="0" xfId="0" applyFont="1" applyFill="1" applyAlignment="1">
      <alignment vertical="center"/>
    </xf>
    <xf numFmtId="0" fontId="39" fillId="0" borderId="0" xfId="0" applyFont="1" applyFill="1"/>
    <xf numFmtId="0" fontId="5" fillId="0" borderId="0" xfId="0" applyFont="1" applyAlignment="1">
      <alignment horizontal="left" vertical="top" wrapText="1"/>
    </xf>
    <xf numFmtId="0" fontId="5" fillId="0" borderId="0" xfId="0" applyFont="1" applyAlignment="1">
      <alignment horizontal="left" vertical="center" wrapText="1"/>
    </xf>
    <xf numFmtId="0" fontId="5" fillId="0" borderId="0" xfId="0" applyFont="1" applyAlignment="1">
      <alignment horizontal="left" wrapText="1"/>
    </xf>
    <xf numFmtId="0" fontId="5" fillId="0" borderId="0" xfId="0" applyFont="1" applyFill="1" applyAlignment="1">
      <alignment horizontal="left" vertical="center" wrapText="1"/>
    </xf>
    <xf numFmtId="0" fontId="5" fillId="3" borderId="19" xfId="0" applyFont="1" applyFill="1" applyBorder="1" applyAlignment="1">
      <alignment vertical="center" wrapText="1"/>
    </xf>
    <xf numFmtId="0" fontId="5" fillId="3" borderId="20" xfId="0" applyFont="1" applyFill="1" applyBorder="1" applyAlignment="1">
      <alignment vertical="center" wrapText="1"/>
    </xf>
    <xf numFmtId="0" fontId="5" fillId="0" borderId="0" xfId="0" applyFont="1" applyFill="1" applyAlignment="1">
      <alignment horizontal="left" vertical="top" wrapText="1"/>
    </xf>
    <xf numFmtId="0" fontId="0" fillId="0" borderId="0" xfId="0"/>
    <xf numFmtId="0" fontId="9" fillId="0" borderId="4" xfId="2" applyFill="1" applyBorder="1" applyAlignment="1" applyProtection="1"/>
    <xf numFmtId="0" fontId="9" fillId="0" borderId="5" xfId="2" applyFill="1" applyBorder="1" applyAlignment="1" applyProtection="1"/>
    <xf numFmtId="0" fontId="10" fillId="3" borderId="0" xfId="2" applyFont="1" applyFill="1" applyBorder="1" applyAlignment="1" applyProtection="1">
      <alignment horizontal="left"/>
    </xf>
    <xf numFmtId="49" fontId="9" fillId="0" borderId="4" xfId="2" applyNumberFormat="1" applyFill="1" applyBorder="1" applyAlignment="1" applyProtection="1"/>
    <xf numFmtId="3" fontId="13" fillId="0" borderId="11" xfId="0" applyNumberFormat="1" applyFont="1" applyFill="1" applyBorder="1" applyAlignment="1" applyProtection="1">
      <alignment horizontal="center" vertical="center"/>
      <protection hidden="1"/>
    </xf>
    <xf numFmtId="0" fontId="13" fillId="0" borderId="9" xfId="0" applyFont="1" applyFill="1" applyBorder="1" applyAlignment="1" applyProtection="1">
      <alignment horizontal="left" vertical="center"/>
      <protection hidden="1"/>
    </xf>
    <xf numFmtId="3" fontId="13" fillId="0" borderId="0" xfId="0" applyNumberFormat="1" applyFont="1" applyFill="1" applyBorder="1" applyAlignment="1" applyProtection="1">
      <alignment horizontal="left" vertical="center" wrapText="1" indent="1"/>
      <protection hidden="1"/>
    </xf>
    <xf numFmtId="0" fontId="5" fillId="0" borderId="0" xfId="0" applyFont="1" applyFill="1" applyAlignment="1" applyProtection="1">
      <alignment horizontal="center" vertical="center"/>
    </xf>
    <xf numFmtId="3" fontId="13" fillId="0" borderId="9" xfId="0" applyNumberFormat="1" applyFont="1" applyFill="1" applyBorder="1" applyAlignment="1" applyProtection="1">
      <alignment horizontal="center" vertical="center" wrapText="1"/>
      <protection hidden="1"/>
    </xf>
    <xf numFmtId="0" fontId="13" fillId="0" borderId="11" xfId="0" applyFont="1" applyFill="1" applyBorder="1" applyAlignment="1" applyProtection="1">
      <alignment horizontal="center" vertical="center"/>
      <protection hidden="1"/>
    </xf>
    <xf numFmtId="0" fontId="5" fillId="0" borderId="0" xfId="0" applyFont="1" applyFill="1" applyAlignment="1" applyProtection="1">
      <alignment horizontal="right"/>
    </xf>
    <xf numFmtId="0" fontId="13" fillId="0" borderId="0" xfId="0" applyFont="1" applyFill="1" applyBorder="1" applyAlignment="1" applyProtection="1">
      <alignment horizontal="center" vertical="center" wrapText="1"/>
      <protection hidden="1"/>
    </xf>
    <xf numFmtId="0" fontId="13" fillId="0" borderId="11" xfId="0" applyFont="1" applyFill="1" applyBorder="1" applyAlignment="1" applyProtection="1">
      <alignment horizontal="center" vertical="center" wrapText="1"/>
      <protection hidden="1"/>
    </xf>
    <xf numFmtId="0" fontId="5" fillId="2" borderId="0" xfId="0" applyFont="1" applyFill="1" applyAlignment="1" applyProtection="1">
      <alignment horizontal="right" vertical="center" wrapText="1" indent="2"/>
      <protection hidden="1"/>
    </xf>
    <xf numFmtId="0" fontId="13" fillId="0" borderId="10" xfId="0" applyFont="1" applyFill="1" applyBorder="1" applyAlignment="1" applyProtection="1">
      <alignment horizontal="center"/>
      <protection hidden="1"/>
    </xf>
    <xf numFmtId="3" fontId="13" fillId="0" borderId="9" xfId="0" applyNumberFormat="1" applyFont="1" applyFill="1" applyBorder="1" applyAlignment="1" applyProtection="1">
      <alignment horizontal="center" vertical="center"/>
      <protection hidden="1"/>
    </xf>
    <xf numFmtId="0" fontId="13" fillId="0" borderId="9" xfId="0" applyFont="1" applyFill="1" applyBorder="1" applyAlignment="1" applyProtection="1">
      <alignment horizontal="left" vertical="center"/>
      <protection hidden="1"/>
    </xf>
    <xf numFmtId="0" fontId="5" fillId="0" borderId="0" xfId="0" applyFont="1" applyFill="1" applyAlignment="1" applyProtection="1">
      <alignment horizontal="center" vertical="center"/>
    </xf>
    <xf numFmtId="0" fontId="5" fillId="0" borderId="0" xfId="0" applyFont="1" applyFill="1" applyAlignment="1" applyProtection="1">
      <alignment horizontal="center" vertical="center"/>
      <protection hidden="1"/>
    </xf>
    <xf numFmtId="3" fontId="13" fillId="0" borderId="9" xfId="0" applyNumberFormat="1" applyFont="1" applyFill="1" applyBorder="1" applyAlignment="1" applyProtection="1">
      <alignment horizontal="center" vertical="center" wrapText="1"/>
      <protection hidden="1"/>
    </xf>
    <xf numFmtId="0" fontId="13" fillId="0" borderId="11" xfId="0" applyFont="1" applyFill="1" applyBorder="1" applyAlignment="1" applyProtection="1">
      <alignment horizontal="center" vertical="center"/>
      <protection hidden="1"/>
    </xf>
    <xf numFmtId="0" fontId="13" fillId="0" borderId="10" xfId="0" applyFont="1" applyFill="1" applyBorder="1" applyAlignment="1" applyProtection="1">
      <alignment horizontal="center" vertical="center" wrapText="1"/>
      <protection hidden="1"/>
    </xf>
    <xf numFmtId="0" fontId="13" fillId="0" borderId="0" xfId="0" applyFont="1" applyFill="1" applyBorder="1" applyAlignment="1" applyProtection="1">
      <alignment horizontal="center" vertical="center" wrapText="1"/>
      <protection hidden="1"/>
    </xf>
    <xf numFmtId="0" fontId="13" fillId="0" borderId="11" xfId="0" applyFont="1" applyFill="1" applyBorder="1" applyAlignment="1" applyProtection="1">
      <alignment horizontal="center" vertical="center" wrapText="1"/>
      <protection hidden="1"/>
    </xf>
    <xf numFmtId="0" fontId="27" fillId="0" borderId="0" xfId="0" applyFont="1" applyFill="1" applyBorder="1" applyAlignment="1" applyProtection="1">
      <alignment horizontal="center"/>
      <protection hidden="1"/>
    </xf>
    <xf numFmtId="0" fontId="13" fillId="0" borderId="9" xfId="0" applyFont="1" applyFill="1" applyBorder="1" applyAlignment="1" applyProtection="1">
      <alignment vertical="center"/>
      <protection hidden="1"/>
    </xf>
    <xf numFmtId="3" fontId="13" fillId="0" borderId="10" xfId="0" applyNumberFormat="1" applyFont="1" applyFill="1" applyBorder="1" applyAlignment="1" applyProtection="1">
      <alignment vertical="center" wrapText="1"/>
      <protection hidden="1"/>
    </xf>
    <xf numFmtId="0" fontId="0" fillId="0" borderId="10" xfId="0" applyFill="1" applyBorder="1" applyProtection="1"/>
    <xf numFmtId="3" fontId="13" fillId="0" borderId="10" xfId="0" applyNumberFormat="1" applyFont="1" applyFill="1" applyBorder="1" applyAlignment="1" applyProtection="1">
      <alignment vertical="center"/>
      <protection hidden="1"/>
    </xf>
    <xf numFmtId="3" fontId="13" fillId="0" borderId="11" xfId="0" applyNumberFormat="1" applyFont="1" applyFill="1" applyBorder="1" applyAlignment="1" applyProtection="1">
      <alignment vertical="center"/>
      <protection hidden="1"/>
    </xf>
    <xf numFmtId="3" fontId="13" fillId="0" borderId="0" xfId="0" applyNumberFormat="1" applyFont="1" applyFill="1" applyBorder="1" applyAlignment="1" applyProtection="1">
      <alignment horizontal="center" wrapText="1"/>
      <protection hidden="1"/>
    </xf>
    <xf numFmtId="3" fontId="13" fillId="0" borderId="9" xfId="0" applyNumberFormat="1" applyFont="1" applyFill="1" applyBorder="1" applyAlignment="1" applyProtection="1">
      <alignment horizontal="center" vertical="top" wrapText="1"/>
      <protection hidden="1"/>
    </xf>
    <xf numFmtId="3" fontId="13" fillId="0" borderId="11" xfId="0" applyNumberFormat="1" applyFont="1" applyFill="1" applyBorder="1" applyAlignment="1" applyProtection="1">
      <alignment horizontal="left" vertical="center" indent="1"/>
      <protection hidden="1"/>
    </xf>
    <xf numFmtId="3" fontId="13" fillId="0" borderId="11" xfId="0" applyNumberFormat="1" applyFont="1" applyFill="1" applyBorder="1" applyAlignment="1" applyProtection="1">
      <alignment horizontal="centerContinuous" vertical="center"/>
      <protection hidden="1"/>
    </xf>
    <xf numFmtId="0" fontId="40" fillId="0" borderId="10" xfId="0" applyFont="1" applyFill="1" applyBorder="1" applyAlignment="1" applyProtection="1">
      <alignment horizontal="centerContinuous"/>
    </xf>
    <xf numFmtId="3" fontId="13" fillId="0" borderId="9" xfId="0" applyNumberFormat="1" applyFont="1" applyFill="1" applyBorder="1" applyAlignment="1" applyProtection="1">
      <alignment horizontal="centerContinuous" vertical="center"/>
      <protection hidden="1"/>
    </xf>
    <xf numFmtId="0" fontId="9" fillId="0" borderId="0" xfId="2" applyFont="1" applyBorder="1" applyAlignment="1" applyProtection="1"/>
    <xf numFmtId="0" fontId="6" fillId="0" borderId="4" xfId="0" applyFont="1" applyBorder="1" applyAlignment="1" applyProtection="1"/>
    <xf numFmtId="0" fontId="6" fillId="0" borderId="0" xfId="0" applyFont="1" applyBorder="1" applyAlignment="1" applyProtection="1"/>
    <xf numFmtId="0" fontId="6" fillId="0" borderId="5" xfId="0" applyFont="1" applyBorder="1" applyAlignment="1" applyProtection="1"/>
    <xf numFmtId="0" fontId="7" fillId="0" borderId="4" xfId="0" applyFont="1" applyBorder="1" applyAlignment="1" applyProtection="1">
      <alignment vertical="center"/>
    </xf>
    <xf numFmtId="0" fontId="7" fillId="0" borderId="0" xfId="0" applyFont="1" applyBorder="1" applyAlignment="1" applyProtection="1">
      <alignment vertical="center"/>
    </xf>
    <xf numFmtId="0" fontId="7" fillId="0" borderId="5" xfId="0" applyFont="1" applyBorder="1" applyAlignment="1" applyProtection="1">
      <alignment vertical="center"/>
    </xf>
    <xf numFmtId="0" fontId="8" fillId="0" borderId="4" xfId="0" applyFont="1" applyFill="1" applyBorder="1" applyAlignment="1" applyProtection="1">
      <alignment vertical="center"/>
    </xf>
    <xf numFmtId="0" fontId="8" fillId="0" borderId="0" xfId="0" applyFont="1" applyFill="1" applyBorder="1" applyAlignment="1" applyProtection="1">
      <alignment vertical="center"/>
    </xf>
    <xf numFmtId="0" fontId="8" fillId="0" borderId="5" xfId="0" applyFont="1" applyFill="1" applyBorder="1" applyAlignment="1" applyProtection="1">
      <alignment vertical="center"/>
    </xf>
    <xf numFmtId="164" fontId="7" fillId="0" borderId="0" xfId="0" applyNumberFormat="1" applyFont="1" applyFill="1" applyBorder="1" applyAlignment="1" applyProtection="1">
      <alignment horizontal="centerContinuous"/>
    </xf>
    <xf numFmtId="0" fontId="10" fillId="0" borderId="0" xfId="2" applyFont="1" applyBorder="1" applyAlignment="1" applyProtection="1"/>
    <xf numFmtId="0" fontId="11" fillId="0" borderId="4" xfId="0" applyFont="1" applyBorder="1" applyAlignment="1" applyProtection="1">
      <alignment vertical="center"/>
    </xf>
    <xf numFmtId="0" fontId="11" fillId="0" borderId="0" xfId="0" applyFont="1" applyBorder="1" applyAlignment="1" applyProtection="1">
      <alignment vertical="center"/>
    </xf>
    <xf numFmtId="0" fontId="11" fillId="0" borderId="5" xfId="0" applyFont="1" applyBorder="1" applyAlignment="1" applyProtection="1">
      <alignment vertical="center"/>
    </xf>
    <xf numFmtId="0" fontId="5" fillId="0" borderId="0" xfId="0" applyFont="1" applyFill="1" applyAlignment="1">
      <alignment vertical="top"/>
    </xf>
    <xf numFmtId="0" fontId="9" fillId="0" borderId="0" xfId="2" applyAlignment="1" applyProtection="1">
      <alignment vertical="center"/>
    </xf>
    <xf numFmtId="0" fontId="34" fillId="0" borderId="0" xfId="0" applyFont="1" applyAlignment="1">
      <alignment vertical="center"/>
    </xf>
    <xf numFmtId="0" fontId="5" fillId="0" borderId="0" xfId="0" applyFont="1" applyAlignment="1">
      <alignment vertical="center"/>
    </xf>
    <xf numFmtId="0" fontId="5" fillId="3" borderId="14" xfId="0" applyFont="1" applyFill="1" applyBorder="1" applyAlignment="1">
      <alignment vertical="center"/>
    </xf>
    <xf numFmtId="0" fontId="5" fillId="3" borderId="0" xfId="0" applyFont="1" applyFill="1" applyAlignment="1">
      <alignment vertical="top"/>
    </xf>
    <xf numFmtId="0" fontId="5" fillId="0" borderId="0" xfId="0" applyFont="1" applyAlignment="1">
      <alignment horizontal="left" vertical="top"/>
    </xf>
    <xf numFmtId="0" fontId="5" fillId="0" borderId="0" xfId="0" applyFont="1" applyAlignment="1">
      <alignment vertical="top" wrapText="1"/>
    </xf>
    <xf numFmtId="0" fontId="5" fillId="0" borderId="0" xfId="0" applyFont="1" applyAlignment="1">
      <alignment vertical="top"/>
    </xf>
    <xf numFmtId="0" fontId="5" fillId="0" borderId="0" xfId="0" applyFont="1" applyAlignment="1">
      <alignment horizontal="left"/>
    </xf>
    <xf numFmtId="0" fontId="5" fillId="0" borderId="0" xfId="0" applyFont="1" applyFill="1" applyAlignment="1">
      <alignment horizontal="left" vertical="center"/>
    </xf>
    <xf numFmtId="0" fontId="5" fillId="0" borderId="0" xfId="0" applyFont="1" applyFill="1" applyAlignment="1">
      <alignment horizontal="left" vertical="top"/>
    </xf>
    <xf numFmtId="0" fontId="8" fillId="0" borderId="0" xfId="0" applyFont="1" applyAlignment="1">
      <alignment vertical="top" wrapText="1"/>
    </xf>
    <xf numFmtId="0" fontId="8" fillId="3" borderId="0" xfId="0" applyFont="1" applyFill="1" applyAlignment="1">
      <alignment vertical="top"/>
    </xf>
    <xf numFmtId="0" fontId="12" fillId="0" borderId="0" xfId="0" applyFont="1" applyAlignment="1">
      <alignment horizontal="left" vertical="top"/>
    </xf>
    <xf numFmtId="0" fontId="5" fillId="3" borderId="15" xfId="0" applyFont="1" applyFill="1" applyBorder="1" applyAlignment="1">
      <alignment vertical="center"/>
    </xf>
    <xf numFmtId="0" fontId="5" fillId="0" borderId="0" xfId="0" applyFont="1" applyAlignment="1"/>
    <xf numFmtId="0" fontId="4" fillId="6" borderId="17" xfId="0" applyFont="1" applyFill="1" applyBorder="1" applyAlignment="1">
      <alignment vertical="center"/>
    </xf>
    <xf numFmtId="0" fontId="8" fillId="3" borderId="18" xfId="0" applyFont="1" applyFill="1" applyBorder="1"/>
    <xf numFmtId="0" fontId="5" fillId="3" borderId="18" xfId="0" applyFont="1" applyFill="1" applyBorder="1" applyAlignment="1">
      <alignment vertical="center"/>
    </xf>
    <xf numFmtId="0" fontId="5" fillId="3" borderId="20" xfId="0" applyFont="1" applyFill="1" applyBorder="1" applyAlignment="1">
      <alignment vertical="center"/>
    </xf>
    <xf numFmtId="0" fontId="5" fillId="3" borderId="19" xfId="0" applyFont="1" applyFill="1" applyBorder="1" applyAlignment="1">
      <alignment vertical="center"/>
    </xf>
    <xf numFmtId="0" fontId="5" fillId="3" borderId="19" xfId="0" applyFont="1" applyFill="1" applyBorder="1" applyAlignment="1">
      <alignment vertical="top"/>
    </xf>
    <xf numFmtId="0" fontId="5" fillId="3" borderId="19" xfId="0" applyFont="1" applyFill="1" applyBorder="1" applyAlignment="1">
      <alignment horizontal="center" wrapText="1"/>
    </xf>
    <xf numFmtId="0" fontId="5" fillId="3" borderId="20" xfId="0" applyFont="1" applyFill="1" applyBorder="1" applyAlignment="1">
      <alignment horizontal="left" vertical="top" wrapText="1"/>
    </xf>
    <xf numFmtId="0" fontId="5" fillId="3" borderId="18" xfId="0" applyFont="1" applyFill="1" applyBorder="1" applyAlignment="1">
      <alignment horizontal="left"/>
    </xf>
    <xf numFmtId="0" fontId="10" fillId="0" borderId="0" xfId="2" applyFont="1" applyFill="1" applyAlignment="1" applyProtection="1">
      <alignment vertical="center"/>
    </xf>
    <xf numFmtId="0" fontId="0" fillId="0" borderId="0" xfId="0" applyAlignment="1"/>
    <xf numFmtId="0" fontId="9" fillId="3" borderId="4" xfId="2" applyFont="1" applyFill="1" applyBorder="1" applyAlignment="1" applyProtection="1">
      <alignment horizontal="center"/>
    </xf>
    <xf numFmtId="0" fontId="10" fillId="3" borderId="0" xfId="2" applyFont="1" applyFill="1" applyBorder="1" applyAlignment="1" applyProtection="1"/>
    <xf numFmtId="0" fontId="13" fillId="0" borderId="0" xfId="0" applyFont="1" applyFill="1" applyAlignment="1" applyProtection="1">
      <alignment horizontal="center" vertical="center" wrapText="1"/>
      <protection hidden="1"/>
    </xf>
    <xf numFmtId="1" fontId="13" fillId="0" borderId="0" xfId="0" applyNumberFormat="1" applyFont="1" applyFill="1" applyBorder="1" applyAlignment="1" applyProtection="1">
      <alignment horizontal="center" vertical="center"/>
      <protection hidden="1"/>
    </xf>
    <xf numFmtId="1" fontId="13" fillId="0" borderId="9" xfId="0" applyNumberFormat="1" applyFont="1" applyFill="1" applyBorder="1" applyAlignment="1" applyProtection="1">
      <alignment horizontal="center" vertical="center"/>
      <protection hidden="1"/>
    </xf>
    <xf numFmtId="0" fontId="4" fillId="0" borderId="0" xfId="0" applyFont="1" applyAlignment="1">
      <alignment horizontal="center" vertical="center"/>
    </xf>
    <xf numFmtId="0" fontId="5" fillId="0" borderId="11" xfId="0" applyFont="1" applyFill="1" applyBorder="1" applyAlignment="1" applyProtection="1">
      <alignment horizontal="centerContinuous"/>
    </xf>
    <xf numFmtId="0" fontId="13" fillId="0" borderId="10" xfId="3" applyFont="1" applyFill="1" applyBorder="1" applyAlignment="1" applyProtection="1">
      <alignment horizontal="center"/>
      <protection hidden="1"/>
    </xf>
    <xf numFmtId="0" fontId="5" fillId="2" borderId="0" xfId="0" applyFont="1" applyFill="1" applyAlignment="1" applyProtection="1">
      <alignment horizontal="right" vertical="center"/>
      <protection hidden="1"/>
    </xf>
    <xf numFmtId="0" fontId="5" fillId="0" borderId="0" xfId="0" applyFont="1" applyFill="1" applyAlignment="1" applyProtection="1">
      <alignment horizontal="right" vertical="center"/>
      <protection hidden="1"/>
    </xf>
    <xf numFmtId="0" fontId="13" fillId="0" borderId="9" xfId="0" applyFont="1" applyFill="1" applyBorder="1" applyAlignment="1" applyProtection="1">
      <alignment horizontal="center" vertical="center" wrapText="1"/>
      <protection hidden="1"/>
    </xf>
    <xf numFmtId="0" fontId="0" fillId="2" borderId="0" xfId="0" applyFill="1" applyAlignment="1" applyProtection="1">
      <alignment horizontal="center" vertical="center"/>
      <protection hidden="1"/>
    </xf>
    <xf numFmtId="0" fontId="13" fillId="3" borderId="0" xfId="0" applyFont="1" applyFill="1" applyBorder="1" applyAlignment="1" applyProtection="1">
      <alignment horizontal="center" vertical="center" wrapText="1"/>
    </xf>
    <xf numFmtId="0" fontId="13" fillId="3" borderId="9" xfId="0" applyFont="1" applyFill="1" applyBorder="1" applyAlignment="1" applyProtection="1">
      <alignment horizontal="center" vertical="center" wrapText="1"/>
    </xf>
    <xf numFmtId="1" fontId="5" fillId="3" borderId="0" xfId="0" applyNumberFormat="1" applyFont="1" applyFill="1" applyBorder="1" applyAlignment="1" applyProtection="1">
      <alignment horizontal="center" vertical="center"/>
      <protection hidden="1"/>
    </xf>
    <xf numFmtId="0" fontId="17" fillId="3" borderId="0" xfId="0" applyFont="1" applyFill="1" applyAlignment="1" applyProtection="1">
      <alignment horizontal="center" vertical="center"/>
      <protection hidden="1"/>
    </xf>
    <xf numFmtId="0" fontId="17" fillId="0" borderId="0" xfId="0" applyFont="1" applyFill="1" applyAlignment="1" applyProtection="1">
      <alignment horizontal="center" vertical="center"/>
      <protection hidden="1"/>
    </xf>
    <xf numFmtId="1" fontId="0" fillId="2" borderId="0" xfId="0" applyNumberFormat="1" applyFont="1" applyFill="1" applyBorder="1" applyProtection="1">
      <protection hidden="1"/>
    </xf>
    <xf numFmtId="0" fontId="0" fillId="2" borderId="0" xfId="0" applyFont="1" applyFill="1" applyBorder="1" applyProtection="1">
      <protection hidden="1"/>
    </xf>
    <xf numFmtId="0" fontId="0" fillId="2" borderId="0" xfId="0" applyFont="1" applyFill="1" applyProtection="1">
      <protection hidden="1"/>
    </xf>
    <xf numFmtId="3" fontId="40" fillId="2" borderId="0" xfId="0" applyNumberFormat="1" applyFont="1" applyFill="1" applyBorder="1" applyAlignment="1" applyProtection="1">
      <alignment horizontal="right" vertical="center" indent="3"/>
      <protection hidden="1"/>
    </xf>
    <xf numFmtId="3" fontId="33" fillId="0" borderId="0" xfId="0" applyNumberFormat="1" applyFont="1" applyFill="1" applyBorder="1" applyProtection="1">
      <protection hidden="1"/>
    </xf>
    <xf numFmtId="0" fontId="13" fillId="0" borderId="10" xfId="0" applyFont="1" applyFill="1" applyBorder="1" applyAlignment="1" applyProtection="1">
      <alignment horizontal="center" vertical="center" wrapText="1"/>
      <protection hidden="1"/>
    </xf>
    <xf numFmtId="0" fontId="13" fillId="0" borderId="10" xfId="0" applyFont="1" applyFill="1" applyBorder="1" applyAlignment="1" applyProtection="1">
      <alignment horizontal="centerContinuous"/>
      <protection hidden="1"/>
    </xf>
    <xf numFmtId="0" fontId="17" fillId="0" borderId="0" xfId="0" applyFont="1" applyFill="1" applyAlignment="1" applyProtection="1">
      <protection hidden="1"/>
    </xf>
    <xf numFmtId="3" fontId="13" fillId="0" borderId="10" xfId="0" applyNumberFormat="1" applyFont="1" applyFill="1" applyBorder="1" applyAlignment="1" applyProtection="1">
      <alignment horizontal="center" wrapText="1"/>
      <protection hidden="1"/>
    </xf>
    <xf numFmtId="9" fontId="17" fillId="0" borderId="10" xfId="1" applyFont="1" applyFill="1" applyBorder="1" applyAlignment="1" applyProtection="1">
      <alignment wrapText="1"/>
      <protection hidden="1"/>
    </xf>
    <xf numFmtId="9" fontId="17" fillId="0" borderId="10" xfId="1" applyFont="1" applyFill="1" applyBorder="1" applyAlignment="1" applyProtection="1">
      <alignment horizontal="right"/>
      <protection hidden="1"/>
    </xf>
    <xf numFmtId="9" fontId="17" fillId="0" borderId="10" xfId="1" applyFont="1" applyFill="1" applyBorder="1" applyAlignment="1" applyProtection="1">
      <alignment horizontal="center"/>
      <protection hidden="1"/>
    </xf>
    <xf numFmtId="0" fontId="5" fillId="0" borderId="0" xfId="0" applyFont="1" applyFill="1" applyAlignment="1" applyProtection="1">
      <alignment vertical="top"/>
      <protection hidden="1"/>
    </xf>
    <xf numFmtId="0" fontId="5" fillId="0" borderId="14" xfId="0" applyFont="1" applyFill="1" applyBorder="1" applyAlignment="1" applyProtection="1">
      <alignment horizontal="centerContinuous"/>
    </xf>
    <xf numFmtId="0" fontId="5" fillId="0" borderId="15" xfId="0" applyFont="1" applyFill="1" applyBorder="1" applyAlignment="1" applyProtection="1">
      <alignment horizontal="centerContinuous"/>
    </xf>
    <xf numFmtId="0" fontId="5" fillId="0" borderId="0" xfId="0" applyFont="1" applyFill="1" applyAlignment="1" applyProtection="1"/>
    <xf numFmtId="0" fontId="13" fillId="0" borderId="10" xfId="0" applyFont="1" applyFill="1" applyBorder="1" applyAlignment="1" applyProtection="1">
      <alignment vertical="center" wrapText="1"/>
      <protection hidden="1"/>
    </xf>
    <xf numFmtId="0" fontId="13" fillId="0" borderId="10" xfId="0" applyFont="1" applyFill="1" applyBorder="1" applyAlignment="1" applyProtection="1">
      <alignment vertical="center"/>
      <protection hidden="1"/>
    </xf>
    <xf numFmtId="0" fontId="13" fillId="0" borderId="0" xfId="0" applyFont="1" applyFill="1" applyBorder="1" applyAlignment="1" applyProtection="1">
      <alignment horizontal="center" vertical="top" wrapText="1"/>
      <protection hidden="1"/>
    </xf>
    <xf numFmtId="0" fontId="13" fillId="0" borderId="10" xfId="3" applyFont="1" applyFill="1" applyBorder="1" applyAlignment="1" applyProtection="1">
      <alignment horizontal="center" vertical="center"/>
      <protection hidden="1"/>
    </xf>
    <xf numFmtId="0" fontId="13" fillId="0" borderId="9" xfId="3" applyFont="1" applyFill="1" applyBorder="1" applyAlignment="1" applyProtection="1">
      <alignment horizontal="center" vertical="center"/>
      <protection hidden="1"/>
    </xf>
    <xf numFmtId="0" fontId="13" fillId="3" borderId="10" xfId="0" applyFont="1" applyFill="1" applyBorder="1" applyAlignment="1" applyProtection="1">
      <alignment vertical="center"/>
      <protection hidden="1"/>
    </xf>
    <xf numFmtId="0" fontId="13" fillId="3" borderId="0" xfId="0" applyFont="1" applyFill="1" applyBorder="1" applyAlignment="1" applyProtection="1">
      <alignment vertical="center"/>
      <protection hidden="1"/>
    </xf>
    <xf numFmtId="0" fontId="13" fillId="2" borderId="9" xfId="0" applyFont="1" applyFill="1" applyBorder="1" applyAlignment="1" applyProtection="1">
      <alignment horizontal="center" vertical="center"/>
      <protection hidden="1"/>
    </xf>
    <xf numFmtId="0" fontId="13" fillId="2" borderId="11" xfId="0" applyFont="1" applyFill="1" applyBorder="1" applyAlignment="1" applyProtection="1">
      <alignment horizontal="center" vertical="center" wrapText="1"/>
      <protection hidden="1"/>
    </xf>
    <xf numFmtId="0" fontId="0" fillId="0" borderId="11" xfId="0" applyFill="1" applyBorder="1" applyProtection="1"/>
    <xf numFmtId="0" fontId="13" fillId="0" borderId="11" xfId="0" applyFont="1" applyFill="1" applyBorder="1" applyAlignment="1" applyProtection="1">
      <alignment horizontal="left" vertical="center" indent="1"/>
      <protection hidden="1"/>
    </xf>
    <xf numFmtId="0" fontId="0" fillId="2" borderId="11" xfId="0" applyFill="1" applyBorder="1" applyProtection="1">
      <protection hidden="1"/>
    </xf>
    <xf numFmtId="0" fontId="13" fillId="2" borderId="11" xfId="0" applyFont="1" applyFill="1" applyBorder="1" applyAlignment="1" applyProtection="1">
      <alignment horizontal="left" indent="2"/>
      <protection hidden="1"/>
    </xf>
    <xf numFmtId="0" fontId="13" fillId="2" borderId="11" xfId="0" applyFont="1" applyFill="1" applyBorder="1" applyAlignment="1" applyProtection="1">
      <protection hidden="1"/>
    </xf>
    <xf numFmtId="0" fontId="13" fillId="0" borderId="9" xfId="0" applyFont="1" applyFill="1" applyBorder="1" applyAlignment="1" applyProtection="1">
      <alignment horizontal="center" vertical="top" wrapText="1"/>
    </xf>
    <xf numFmtId="0" fontId="13" fillId="0" borderId="9" xfId="0" applyFont="1" applyFill="1" applyBorder="1" applyAlignment="1" applyProtection="1">
      <alignment horizontal="center" vertical="top" wrapText="1"/>
      <protection hidden="1"/>
    </xf>
    <xf numFmtId="0" fontId="27" fillId="0" borderId="0" xfId="0" applyFont="1" applyFill="1" applyBorder="1" applyAlignment="1" applyProtection="1">
      <protection hidden="1"/>
    </xf>
    <xf numFmtId="1" fontId="17" fillId="0" borderId="0" xfId="0" applyNumberFormat="1" applyFont="1" applyFill="1" applyBorder="1" applyAlignment="1" applyProtection="1">
      <alignment vertical="top"/>
      <protection hidden="1"/>
    </xf>
    <xf numFmtId="0" fontId="33" fillId="0" borderId="0" xfId="0" applyFont="1" applyFill="1" applyAlignment="1" applyProtection="1">
      <protection hidden="1"/>
    </xf>
    <xf numFmtId="0" fontId="0" fillId="0" borderId="0" xfId="0" applyAlignment="1">
      <alignment vertical="center"/>
    </xf>
    <xf numFmtId="0" fontId="5" fillId="0" borderId="0" xfId="0" applyFont="1" applyFill="1" applyAlignment="1" applyProtection="1">
      <alignment horizontal="center"/>
    </xf>
    <xf numFmtId="0" fontId="0" fillId="3" borderId="0" xfId="0" applyFill="1" applyAlignment="1" applyProtection="1">
      <alignment horizontal="center"/>
    </xf>
    <xf numFmtId="3" fontId="13" fillId="3" borderId="10" xfId="0" applyNumberFormat="1" applyFont="1" applyFill="1" applyBorder="1" applyAlignment="1" applyProtection="1">
      <alignment horizontal="center" vertical="center"/>
      <protection hidden="1"/>
    </xf>
    <xf numFmtId="3" fontId="13" fillId="3" borderId="0" xfId="0" applyNumberFormat="1" applyFont="1" applyFill="1" applyBorder="1" applyAlignment="1" applyProtection="1">
      <alignment horizontal="center" vertical="center"/>
      <protection hidden="1"/>
    </xf>
    <xf numFmtId="3" fontId="13" fillId="3" borderId="9" xfId="0" applyNumberFormat="1" applyFont="1" applyFill="1" applyBorder="1" applyAlignment="1" applyProtection="1">
      <alignment horizontal="center" vertical="center"/>
      <protection hidden="1"/>
    </xf>
    <xf numFmtId="0" fontId="0" fillId="3" borderId="0" xfId="0" applyFill="1" applyAlignment="1" applyProtection="1">
      <alignment horizontal="center" vertical="center"/>
      <protection hidden="1"/>
    </xf>
    <xf numFmtId="0" fontId="0" fillId="3" borderId="0" xfId="0" applyFill="1" applyAlignment="1" applyProtection="1">
      <alignment horizontal="center" vertical="center"/>
    </xf>
    <xf numFmtId="0" fontId="0" fillId="3" borderId="0" xfId="0" applyFill="1" applyBorder="1" applyAlignment="1" applyProtection="1">
      <alignment horizontal="center" vertical="center"/>
      <protection hidden="1"/>
    </xf>
    <xf numFmtId="0" fontId="25" fillId="0" borderId="0" xfId="0" applyFont="1" applyFill="1" applyBorder="1" applyAlignment="1" applyProtection="1">
      <alignment horizontal="center" vertical="center"/>
      <protection hidden="1"/>
    </xf>
    <xf numFmtId="0" fontId="17" fillId="3" borderId="0" xfId="0" applyFont="1" applyFill="1" applyAlignment="1" applyProtection="1">
      <alignment horizontal="center" vertical="center" wrapText="1"/>
      <protection hidden="1"/>
    </xf>
    <xf numFmtId="0" fontId="5" fillId="3" borderId="0" xfId="3" applyFill="1" applyAlignment="1" applyProtection="1">
      <alignment horizontal="center" vertical="center"/>
    </xf>
    <xf numFmtId="0" fontId="13" fillId="0" borderId="0" xfId="0" applyFont="1" applyFill="1" applyAlignment="1" applyProtection="1">
      <alignment horizontal="center" wrapText="1"/>
      <protection hidden="1"/>
    </xf>
    <xf numFmtId="0" fontId="13" fillId="0" borderId="0" xfId="0" applyFont="1" applyBorder="1" applyAlignment="1" applyProtection="1">
      <alignment horizontal="center" vertical="center" wrapText="1"/>
    </xf>
    <xf numFmtId="0" fontId="17" fillId="2" borderId="0" xfId="0" applyFont="1" applyFill="1" applyAlignment="1" applyProtection="1">
      <alignment horizontal="center"/>
      <protection hidden="1"/>
    </xf>
    <xf numFmtId="0" fontId="4" fillId="3" borderId="0" xfId="0" applyFont="1" applyFill="1" applyAlignment="1" applyProtection="1">
      <alignment horizontal="center"/>
    </xf>
    <xf numFmtId="0" fontId="5" fillId="3" borderId="0" xfId="0" applyFont="1" applyFill="1" applyBorder="1" applyAlignment="1" applyProtection="1">
      <alignment horizontal="center"/>
    </xf>
    <xf numFmtId="0" fontId="5" fillId="3" borderId="0" xfId="0" applyFont="1" applyFill="1" applyAlignment="1" applyProtection="1">
      <alignment horizontal="center"/>
    </xf>
    <xf numFmtId="0" fontId="4" fillId="0" borderId="0" xfId="0" applyFont="1" applyFill="1" applyAlignment="1" applyProtection="1">
      <alignment horizontal="center"/>
    </xf>
    <xf numFmtId="0" fontId="17" fillId="0" borderId="0" xfId="0" applyFont="1" applyFill="1" applyAlignment="1" applyProtection="1">
      <alignment horizontal="center"/>
      <protection hidden="1"/>
    </xf>
    <xf numFmtId="0" fontId="20" fillId="0" borderId="0" xfId="0" applyFont="1" applyFill="1" applyAlignment="1" applyProtection="1">
      <alignment horizontal="center" vertical="center"/>
      <protection hidden="1"/>
    </xf>
    <xf numFmtId="0" fontId="0" fillId="0" borderId="0" xfId="0" applyFill="1" applyAlignment="1" applyProtection="1">
      <alignment horizontal="center"/>
    </xf>
    <xf numFmtId="3" fontId="13" fillId="0" borderId="10" xfId="0" applyNumberFormat="1" applyFont="1" applyFill="1" applyBorder="1" applyAlignment="1" applyProtection="1">
      <alignment horizontal="center" vertical="center"/>
      <protection hidden="1"/>
    </xf>
    <xf numFmtId="0" fontId="5" fillId="0" borderId="9" xfId="0" applyFont="1" applyFill="1" applyBorder="1" applyAlignment="1" applyProtection="1">
      <alignment horizontal="center" vertical="center"/>
    </xf>
    <xf numFmtId="1" fontId="5" fillId="3" borderId="0" xfId="0" applyNumberFormat="1" applyFont="1" applyFill="1" applyBorder="1" applyAlignment="1" applyProtection="1">
      <alignment horizontal="center"/>
      <protection hidden="1"/>
    </xf>
    <xf numFmtId="0" fontId="5" fillId="2" borderId="0" xfId="0" applyFont="1" applyFill="1" applyAlignment="1" applyProtection="1">
      <alignment horizontal="center"/>
      <protection hidden="1"/>
    </xf>
    <xf numFmtId="0" fontId="5" fillId="0" borderId="0" xfId="0" applyFont="1" applyFill="1" applyBorder="1" applyAlignment="1" applyProtection="1">
      <alignment horizontal="center"/>
    </xf>
    <xf numFmtId="0" fontId="5" fillId="0" borderId="17" xfId="0" applyFont="1" applyFill="1" applyBorder="1" applyAlignment="1" applyProtection="1">
      <alignment horizontal="center" vertical="center" wrapText="1"/>
      <protection locked="0" hidden="1"/>
    </xf>
    <xf numFmtId="3" fontId="13" fillId="0" borderId="10" xfId="0" applyNumberFormat="1" applyFont="1" applyFill="1" applyBorder="1" applyAlignment="1" applyProtection="1">
      <alignment horizontal="right" vertical="center" indent="2"/>
      <protection hidden="1"/>
    </xf>
    <xf numFmtId="0" fontId="13" fillId="2" borderId="11" xfId="0" applyFont="1" applyFill="1" applyBorder="1" applyAlignment="1" applyProtection="1">
      <alignment horizontal="left" vertical="center" indent="2"/>
      <protection hidden="1"/>
    </xf>
    <xf numFmtId="0" fontId="13" fillId="0" borderId="10" xfId="0" applyFont="1" applyFill="1" applyBorder="1" applyAlignment="1" applyProtection="1">
      <alignment horizontal="center"/>
      <protection hidden="1"/>
    </xf>
    <xf numFmtId="0" fontId="13" fillId="0" borderId="11" xfId="0" applyFont="1" applyFill="1" applyBorder="1" applyAlignment="1" applyProtection="1">
      <alignment horizontal="center" vertical="center"/>
      <protection hidden="1"/>
    </xf>
    <xf numFmtId="0" fontId="13" fillId="0" borderId="11" xfId="0" applyFont="1" applyFill="1" applyBorder="1" applyAlignment="1" applyProtection="1">
      <alignment horizontal="center" vertical="center" wrapText="1"/>
      <protection hidden="1"/>
    </xf>
    <xf numFmtId="0" fontId="0" fillId="0" borderId="0" xfId="0"/>
    <xf numFmtId="0" fontId="13" fillId="0" borderId="10" xfId="0" applyFont="1" applyFill="1" applyBorder="1" applyAlignment="1" applyProtection="1">
      <alignment horizontal="center"/>
      <protection hidden="1"/>
    </xf>
    <xf numFmtId="3" fontId="13" fillId="0" borderId="9" xfId="0" applyNumberFormat="1" applyFont="1" applyFill="1" applyBorder="1" applyAlignment="1" applyProtection="1">
      <alignment horizontal="center" vertical="center"/>
      <protection hidden="1"/>
    </xf>
    <xf numFmtId="0" fontId="13" fillId="0" borderId="9" xfId="3" applyFont="1" applyFill="1" applyBorder="1" applyAlignment="1" applyProtection="1">
      <alignment horizontal="center" vertical="center" wrapText="1"/>
      <protection hidden="1"/>
    </xf>
    <xf numFmtId="3" fontId="13" fillId="0" borderId="9" xfId="0" applyNumberFormat="1" applyFont="1" applyFill="1" applyBorder="1" applyAlignment="1" applyProtection="1">
      <alignment horizontal="center" vertical="center" wrapText="1"/>
      <protection hidden="1"/>
    </xf>
    <xf numFmtId="0" fontId="13" fillId="0" borderId="0" xfId="0" applyFont="1" applyFill="1" applyBorder="1" applyAlignment="1" applyProtection="1">
      <alignment horizontal="center" vertical="center" wrapText="1"/>
      <protection hidden="1"/>
    </xf>
    <xf numFmtId="0" fontId="13" fillId="0" borderId="10" xfId="0" applyFont="1" applyFill="1" applyBorder="1" applyAlignment="1" applyProtection="1">
      <alignment horizontal="center" wrapText="1"/>
      <protection hidden="1"/>
    </xf>
    <xf numFmtId="0" fontId="13" fillId="2" borderId="11" xfId="0" applyFont="1" applyFill="1" applyBorder="1" applyAlignment="1" applyProtection="1">
      <alignment horizontal="center" vertical="center"/>
      <protection hidden="1"/>
    </xf>
    <xf numFmtId="0" fontId="13" fillId="2" borderId="11" xfId="0" applyFont="1" applyFill="1" applyBorder="1" applyAlignment="1" applyProtection="1">
      <alignment horizontal="centerContinuous" vertical="center"/>
      <protection hidden="1"/>
    </xf>
    <xf numFmtId="0" fontId="13" fillId="3" borderId="10" xfId="0" applyFont="1" applyFill="1" applyBorder="1" applyAlignment="1" applyProtection="1">
      <alignment horizontal="centerContinuous" vertical="center"/>
      <protection hidden="1"/>
    </xf>
    <xf numFmtId="0" fontId="13" fillId="3" borderId="11" xfId="0" applyFont="1" applyFill="1" applyBorder="1" applyAlignment="1" applyProtection="1">
      <alignment horizontal="center" vertical="center"/>
      <protection hidden="1"/>
    </xf>
    <xf numFmtId="0" fontId="13" fillId="3" borderId="11" xfId="0" applyFont="1" applyFill="1" applyBorder="1" applyAlignment="1" applyProtection="1">
      <alignment horizontal="center" vertical="center" wrapText="1"/>
      <protection hidden="1"/>
    </xf>
    <xf numFmtId="0" fontId="5" fillId="0" borderId="9" xfId="0" applyFont="1" applyFill="1" applyBorder="1" applyAlignment="1" applyProtection="1">
      <alignment vertical="center" wrapText="1"/>
      <protection hidden="1"/>
    </xf>
    <xf numFmtId="0" fontId="13" fillId="0" borderId="11" xfId="0" applyFont="1" applyFill="1" applyBorder="1" applyAlignment="1" applyProtection="1">
      <alignment horizontal="centerContinuous" vertical="center"/>
      <protection hidden="1"/>
    </xf>
    <xf numFmtId="0" fontId="5" fillId="0" borderId="14" xfId="0" applyFont="1" applyFill="1" applyBorder="1" applyAlignment="1" applyProtection="1">
      <alignment horizontal="centerContinuous" vertical="center"/>
    </xf>
    <xf numFmtId="0" fontId="5" fillId="0" borderId="11" xfId="0" applyFont="1" applyFill="1" applyBorder="1" applyAlignment="1" applyProtection="1">
      <alignment horizontal="centerContinuous" vertical="center"/>
    </xf>
    <xf numFmtId="0" fontId="5" fillId="0" borderId="15" xfId="0" applyFont="1" applyFill="1" applyBorder="1" applyAlignment="1" applyProtection="1">
      <alignment horizontal="centerContinuous" vertical="center"/>
    </xf>
    <xf numFmtId="0" fontId="13" fillId="0" borderId="10" xfId="0" applyFont="1" applyFill="1" applyBorder="1" applyAlignment="1" applyProtection="1">
      <alignment horizontal="centerContinuous" vertical="center"/>
      <protection hidden="1"/>
    </xf>
    <xf numFmtId="0" fontId="9" fillId="0" borderId="0" xfId="2" applyFill="1" applyAlignment="1" applyProtection="1"/>
    <xf numFmtId="164" fontId="7" fillId="0" borderId="0" xfId="0" quotePrefix="1" applyNumberFormat="1" applyFont="1" applyFill="1" applyBorder="1" applyAlignment="1" applyProtection="1">
      <alignment horizontal="left"/>
    </xf>
  </cellXfs>
  <cellStyles count="5">
    <cellStyle name="Hyperlink" xfId="2" builtinId="8"/>
    <cellStyle name="Hyperlink 5" xfId="4" xr:uid="{00000000-0005-0000-0000-000001000000}"/>
    <cellStyle name="Normal" xfId="0" builtinId="0"/>
    <cellStyle name="Normal 2" xfId="3" xr:uid="{00000000-0005-0000-0000-000003000000}"/>
    <cellStyle name="Percent" xfId="1" builtinId="5"/>
  </cellStyles>
  <dxfs count="0"/>
  <tableStyles count="0" defaultTableStyle="TableStyleMedium2" defaultPivotStyle="PivotStyleLight16"/>
  <colors>
    <mruColors>
      <color rgb="FFEBDEED"/>
      <color rgb="FFC39CC9"/>
      <color rgb="FF9B5BA5"/>
      <color rgb="FF63601F"/>
      <color rgb="FF9BCCF2"/>
      <color rgb="FF69A6DC"/>
      <color rgb="FF4570B2"/>
      <color rgb="FF2C2A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externalLink" Target="externalLinks/externalLink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styles" Target="styles.xml"/><Relationship Id="rId35" Type="http://schemas.openxmlformats.org/officeDocument/2006/relationships/customXml" Target="../customXml/item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5.xml.rels><?xml version="1.0" encoding="UTF-8" standalone="yes"?>
<Relationships xmlns="http://schemas.openxmlformats.org/package/2006/relationships"><Relationship Id="rId2" Type="http://schemas.openxmlformats.org/officeDocument/2006/relationships/chartUserShapes" Target="../drawings/drawing7.xml"/><Relationship Id="rId1" Type="http://schemas.openxmlformats.org/officeDocument/2006/relationships/themeOverride" Target="../theme/themeOverride1.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0742818244738704"/>
          <c:y val="5.2823388583380523E-2"/>
          <c:w val="0.58631606568349315"/>
          <c:h val="0.82226884564372638"/>
        </c:manualLayout>
      </c:layout>
      <c:barChart>
        <c:barDir val="bar"/>
        <c:grouping val="percentStacked"/>
        <c:varyColors val="0"/>
        <c:ser>
          <c:idx val="0"/>
          <c:order val="0"/>
          <c:tx>
            <c:strRef>
              <c:f>'C1 In-year judgement outcomes'!$D$24</c:f>
              <c:strCache>
                <c:ptCount val="1"/>
                <c:pt idx="0">
                  <c:v>% Outstanding</c:v>
                </c:pt>
              </c:strCache>
            </c:strRef>
          </c:tx>
          <c:spPr>
            <a:solidFill>
              <a:srgbClr val="2C2A5A"/>
            </a:solidFill>
            <a:ln w="12700">
              <a:solidFill>
                <a:schemeClr val="bg1"/>
              </a:solidFill>
              <a:prstDash val="solid"/>
            </a:ln>
          </c:spPr>
          <c:invertIfNegative val="0"/>
          <c:dPt>
            <c:idx val="0"/>
            <c:invertIfNegative val="0"/>
            <c:bubble3D val="0"/>
            <c:extLst>
              <c:ext xmlns:c16="http://schemas.microsoft.com/office/drawing/2014/chart" uri="{C3380CC4-5D6E-409C-BE32-E72D297353CC}">
                <c16:uniqueId val="{00000000-C2EE-4669-BB10-47DAEFBE0061}"/>
              </c:ext>
            </c:extLst>
          </c:dPt>
          <c:dLbls>
            <c:numFmt formatCode="0" sourceLinked="0"/>
            <c:spPr>
              <a:noFill/>
              <a:ln w="25400">
                <a:noFill/>
              </a:ln>
            </c:spPr>
            <c:txPr>
              <a:bodyPr/>
              <a:lstStyle/>
              <a:p>
                <a:pPr>
                  <a:defRPr sz="1000" b="1" i="0" u="none" strike="noStrike" baseline="0">
                    <a:solidFill>
                      <a:srgbClr val="FFFFFF"/>
                    </a:solidFill>
                    <a:latin typeface="Tahoma"/>
                    <a:ea typeface="Tahoma"/>
                    <a:cs typeface="Tahoma"/>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'C1 In-year judgement outcomes'!$B$25:$B$35</c:f>
              <c:strCache>
                <c:ptCount val="11"/>
                <c:pt idx="0">
                  <c:v>Overall effectiveness (207)</c:v>
                </c:pt>
                <c:pt idx="1">
                  <c:v>Effectiveness of leadership and management (207)</c:v>
                </c:pt>
                <c:pt idx="2">
                  <c:v>Quality of teaching, learning and assessment (207)</c:v>
                </c:pt>
                <c:pt idx="3">
                  <c:v>Personal development, behaviour and welfare (207)</c:v>
                </c:pt>
                <c:pt idx="4">
                  <c:v>Outcomes for learners (207)</c:v>
                </c:pt>
                <c:pt idx="5">
                  <c:v>16 to 19 study programmes (95)</c:v>
                </c:pt>
                <c:pt idx="6">
                  <c:v>Adult learning programmes (121)</c:v>
                </c:pt>
                <c:pt idx="7">
                  <c:v>Apprenticeships (113)</c:v>
                </c:pt>
                <c:pt idx="8">
                  <c:v>Traineeships (6)</c:v>
                </c:pt>
                <c:pt idx="9">
                  <c:v>Provision for learners with high needs (67)</c:v>
                </c:pt>
                <c:pt idx="10">
                  <c:v>Full-time provision for 14 to 16-year-olds (4)</c:v>
                </c:pt>
              </c:strCache>
            </c:strRef>
          </c:cat>
          <c:val>
            <c:numRef>
              <c:f>'C1 In-year judgement outcomes'!$D$25:$D$35</c:f>
              <c:numCache>
                <c:formatCode>0</c:formatCode>
                <c:ptCount val="11"/>
                <c:pt idx="0">
                  <c:v>6.7632850241545892</c:v>
                </c:pt>
                <c:pt idx="1">
                  <c:v>6.7632850241545892</c:v>
                </c:pt>
                <c:pt idx="2">
                  <c:v>6.2801932367149762</c:v>
                </c:pt>
                <c:pt idx="3">
                  <c:v>10.144927536231885</c:v>
                </c:pt>
                <c:pt idx="4">
                  <c:v>6.7632850241545892</c:v>
                </c:pt>
                <c:pt idx="5">
                  <c:v>7.3684210526315779</c:v>
                </c:pt>
                <c:pt idx="6">
                  <c:v>2.4793388429752068</c:v>
                </c:pt>
                <c:pt idx="7">
                  <c:v>6.1946902654867255</c:v>
                </c:pt>
                <c:pt idx="8">
                  <c:v>16.666666666666664</c:v>
                </c:pt>
                <c:pt idx="9">
                  <c:v>10.44776119402985</c:v>
                </c:pt>
                <c:pt idx="10">
                  <c:v>25</c:v>
                </c:pt>
              </c:numCache>
            </c:numRef>
          </c:val>
          <c:extLst>
            <c:ext xmlns:c16="http://schemas.microsoft.com/office/drawing/2014/chart" uri="{C3380CC4-5D6E-409C-BE32-E72D297353CC}">
              <c16:uniqueId val="{00000001-C2EE-4669-BB10-47DAEFBE0061}"/>
            </c:ext>
          </c:extLst>
        </c:ser>
        <c:ser>
          <c:idx val="1"/>
          <c:order val="1"/>
          <c:tx>
            <c:strRef>
              <c:f>'C1 In-year judgement outcomes'!$E$24</c:f>
              <c:strCache>
                <c:ptCount val="1"/>
                <c:pt idx="0">
                  <c:v>% Good</c:v>
                </c:pt>
              </c:strCache>
            </c:strRef>
          </c:tx>
          <c:spPr>
            <a:solidFill>
              <a:srgbClr val="4570B2"/>
            </a:solidFill>
            <a:ln w="12700">
              <a:solidFill>
                <a:schemeClr val="bg1"/>
              </a:solidFill>
              <a:prstDash val="solid"/>
            </a:ln>
          </c:spPr>
          <c:invertIfNegative val="0"/>
          <c:dLbls>
            <c:numFmt formatCode="0" sourceLinked="0"/>
            <c:spPr>
              <a:noFill/>
              <a:ln w="25400">
                <a:noFill/>
              </a:ln>
            </c:spPr>
            <c:txPr>
              <a:bodyPr/>
              <a:lstStyle/>
              <a:p>
                <a:pPr>
                  <a:defRPr sz="1000" b="1" i="0" u="none" strike="noStrike" baseline="0">
                    <a:solidFill>
                      <a:srgbClr val="FFFFFF"/>
                    </a:solidFill>
                    <a:latin typeface="Tahoma"/>
                    <a:ea typeface="Tahoma"/>
                    <a:cs typeface="Tahoma"/>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'C1 In-year judgement outcomes'!$B$25:$B$35</c:f>
              <c:strCache>
                <c:ptCount val="11"/>
                <c:pt idx="0">
                  <c:v>Overall effectiveness (207)</c:v>
                </c:pt>
                <c:pt idx="1">
                  <c:v>Effectiveness of leadership and management (207)</c:v>
                </c:pt>
                <c:pt idx="2">
                  <c:v>Quality of teaching, learning and assessment (207)</c:v>
                </c:pt>
                <c:pt idx="3">
                  <c:v>Personal development, behaviour and welfare (207)</c:v>
                </c:pt>
                <c:pt idx="4">
                  <c:v>Outcomes for learners (207)</c:v>
                </c:pt>
                <c:pt idx="5">
                  <c:v>16 to 19 study programmes (95)</c:v>
                </c:pt>
                <c:pt idx="6">
                  <c:v>Adult learning programmes (121)</c:v>
                </c:pt>
                <c:pt idx="7">
                  <c:v>Apprenticeships (113)</c:v>
                </c:pt>
                <c:pt idx="8">
                  <c:v>Traineeships (6)</c:v>
                </c:pt>
                <c:pt idx="9">
                  <c:v>Provision for learners with high needs (67)</c:v>
                </c:pt>
                <c:pt idx="10">
                  <c:v>Full-time provision for 14 to 16-year-olds (4)</c:v>
                </c:pt>
              </c:strCache>
            </c:strRef>
          </c:cat>
          <c:val>
            <c:numRef>
              <c:f>'C1 In-year judgement outcomes'!$E$25:$E$35</c:f>
              <c:numCache>
                <c:formatCode>0</c:formatCode>
                <c:ptCount val="11"/>
                <c:pt idx="0">
                  <c:v>45.410628019323674</c:v>
                </c:pt>
                <c:pt idx="1">
                  <c:v>46.376811594202898</c:v>
                </c:pt>
                <c:pt idx="2">
                  <c:v>46.859903381642518</c:v>
                </c:pt>
                <c:pt idx="3">
                  <c:v>56.038647342995176</c:v>
                </c:pt>
                <c:pt idx="4">
                  <c:v>46.859903381642518</c:v>
                </c:pt>
                <c:pt idx="5">
                  <c:v>53.684210526315788</c:v>
                </c:pt>
                <c:pt idx="6">
                  <c:v>58.677685950413228</c:v>
                </c:pt>
                <c:pt idx="7">
                  <c:v>51.327433628318587</c:v>
                </c:pt>
                <c:pt idx="8">
                  <c:v>66.666666666666657</c:v>
                </c:pt>
                <c:pt idx="9">
                  <c:v>61.194029850746269</c:v>
                </c:pt>
                <c:pt idx="10">
                  <c:v>50</c:v>
                </c:pt>
              </c:numCache>
            </c:numRef>
          </c:val>
          <c:extLst>
            <c:ext xmlns:c16="http://schemas.microsoft.com/office/drawing/2014/chart" uri="{C3380CC4-5D6E-409C-BE32-E72D297353CC}">
              <c16:uniqueId val="{00000002-C2EE-4669-BB10-47DAEFBE0061}"/>
            </c:ext>
          </c:extLst>
        </c:ser>
        <c:ser>
          <c:idx val="2"/>
          <c:order val="2"/>
          <c:tx>
            <c:strRef>
              <c:f>'C1 In-year judgement outcomes'!$F$24</c:f>
              <c:strCache>
                <c:ptCount val="1"/>
                <c:pt idx="0">
                  <c:v>% Requires improvement</c:v>
                </c:pt>
              </c:strCache>
            </c:strRef>
          </c:tx>
          <c:spPr>
            <a:solidFill>
              <a:srgbClr val="69A6DC"/>
            </a:solidFill>
            <a:ln w="12700">
              <a:solidFill>
                <a:schemeClr val="bg1"/>
              </a:solidFill>
              <a:prstDash val="solid"/>
            </a:ln>
          </c:spPr>
          <c:invertIfNegative val="0"/>
          <c:dLbls>
            <c:numFmt formatCode="0" sourceLinked="0"/>
            <c:spPr>
              <a:noFill/>
              <a:ln w="25400">
                <a:noFill/>
              </a:ln>
            </c:spPr>
            <c:txPr>
              <a:bodyPr/>
              <a:lstStyle/>
              <a:p>
                <a:pPr>
                  <a:defRPr sz="1000" b="1" i="0" u="none" strike="noStrike" baseline="0">
                    <a:solidFill>
                      <a:srgbClr val="FFFFFF"/>
                    </a:solidFill>
                    <a:latin typeface="Tahoma"/>
                    <a:ea typeface="Tahoma"/>
                    <a:cs typeface="Tahoma"/>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'C1 In-year judgement outcomes'!$B$25:$B$35</c:f>
              <c:strCache>
                <c:ptCount val="11"/>
                <c:pt idx="0">
                  <c:v>Overall effectiveness (207)</c:v>
                </c:pt>
                <c:pt idx="1">
                  <c:v>Effectiveness of leadership and management (207)</c:v>
                </c:pt>
                <c:pt idx="2">
                  <c:v>Quality of teaching, learning and assessment (207)</c:v>
                </c:pt>
                <c:pt idx="3">
                  <c:v>Personal development, behaviour and welfare (207)</c:v>
                </c:pt>
                <c:pt idx="4">
                  <c:v>Outcomes for learners (207)</c:v>
                </c:pt>
                <c:pt idx="5">
                  <c:v>16 to 19 study programmes (95)</c:v>
                </c:pt>
                <c:pt idx="6">
                  <c:v>Adult learning programmes (121)</c:v>
                </c:pt>
                <c:pt idx="7">
                  <c:v>Apprenticeships (113)</c:v>
                </c:pt>
                <c:pt idx="8">
                  <c:v>Traineeships (6)</c:v>
                </c:pt>
                <c:pt idx="9">
                  <c:v>Provision for learners with high needs (67)</c:v>
                </c:pt>
                <c:pt idx="10">
                  <c:v>Full-time provision for 14 to 16-year-olds (4)</c:v>
                </c:pt>
              </c:strCache>
            </c:strRef>
          </c:cat>
          <c:val>
            <c:numRef>
              <c:f>'C1 In-year judgement outcomes'!$F$25:$F$35</c:f>
              <c:numCache>
                <c:formatCode>0</c:formatCode>
                <c:ptCount val="11"/>
                <c:pt idx="0">
                  <c:v>38.164251207729464</c:v>
                </c:pt>
                <c:pt idx="1">
                  <c:v>37.19806763285024</c:v>
                </c:pt>
                <c:pt idx="2">
                  <c:v>39.130434782608695</c:v>
                </c:pt>
                <c:pt idx="3">
                  <c:v>27.053140096618357</c:v>
                </c:pt>
                <c:pt idx="4">
                  <c:v>37.681159420289859</c:v>
                </c:pt>
                <c:pt idx="5">
                  <c:v>34.736842105263158</c:v>
                </c:pt>
                <c:pt idx="6">
                  <c:v>32.231404958677686</c:v>
                </c:pt>
                <c:pt idx="7">
                  <c:v>30.973451327433626</c:v>
                </c:pt>
                <c:pt idx="8">
                  <c:v>16.666666666666664</c:v>
                </c:pt>
                <c:pt idx="9">
                  <c:v>26.865671641791046</c:v>
                </c:pt>
                <c:pt idx="10">
                  <c:v>25</c:v>
                </c:pt>
              </c:numCache>
            </c:numRef>
          </c:val>
          <c:extLst>
            <c:ext xmlns:c16="http://schemas.microsoft.com/office/drawing/2014/chart" uri="{C3380CC4-5D6E-409C-BE32-E72D297353CC}">
              <c16:uniqueId val="{00000003-C2EE-4669-BB10-47DAEFBE0061}"/>
            </c:ext>
          </c:extLst>
        </c:ser>
        <c:ser>
          <c:idx val="3"/>
          <c:order val="3"/>
          <c:tx>
            <c:strRef>
              <c:f>'C1 In-year judgement outcomes'!$G$24</c:f>
              <c:strCache>
                <c:ptCount val="1"/>
                <c:pt idx="0">
                  <c:v>% Inadequate</c:v>
                </c:pt>
              </c:strCache>
            </c:strRef>
          </c:tx>
          <c:spPr>
            <a:solidFill>
              <a:srgbClr val="9BCCF2"/>
            </a:solidFill>
            <a:ln w="12700">
              <a:solidFill>
                <a:schemeClr val="bg1"/>
              </a:solidFill>
              <a:prstDash val="solid"/>
            </a:ln>
          </c:spPr>
          <c:invertIfNegative val="0"/>
          <c:dLbls>
            <c:spPr>
              <a:noFill/>
            </c:spPr>
            <c:txPr>
              <a:bodyPr/>
              <a:lstStyle/>
              <a:p>
                <a:pPr>
                  <a:defRPr sz="1000" b="1" i="0" baseline="0">
                    <a:solidFill>
                      <a:srgbClr val="2C2A5A"/>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'C1 In-year judgement outcomes'!$B$25:$B$35</c:f>
              <c:strCache>
                <c:ptCount val="11"/>
                <c:pt idx="0">
                  <c:v>Overall effectiveness (207)</c:v>
                </c:pt>
                <c:pt idx="1">
                  <c:v>Effectiveness of leadership and management (207)</c:v>
                </c:pt>
                <c:pt idx="2">
                  <c:v>Quality of teaching, learning and assessment (207)</c:v>
                </c:pt>
                <c:pt idx="3">
                  <c:v>Personal development, behaviour and welfare (207)</c:v>
                </c:pt>
                <c:pt idx="4">
                  <c:v>Outcomes for learners (207)</c:v>
                </c:pt>
                <c:pt idx="5">
                  <c:v>16 to 19 study programmes (95)</c:v>
                </c:pt>
                <c:pt idx="6">
                  <c:v>Adult learning programmes (121)</c:v>
                </c:pt>
                <c:pt idx="7">
                  <c:v>Apprenticeships (113)</c:v>
                </c:pt>
                <c:pt idx="8">
                  <c:v>Traineeships (6)</c:v>
                </c:pt>
                <c:pt idx="9">
                  <c:v>Provision for learners with high needs (67)</c:v>
                </c:pt>
                <c:pt idx="10">
                  <c:v>Full-time provision for 14 to 16-year-olds (4)</c:v>
                </c:pt>
              </c:strCache>
            </c:strRef>
          </c:cat>
          <c:val>
            <c:numRef>
              <c:f>'C1 In-year judgement outcomes'!$G$25:$G$35</c:f>
              <c:numCache>
                <c:formatCode>0</c:formatCode>
                <c:ptCount val="11"/>
                <c:pt idx="0">
                  <c:v>9.6618357487922708</c:v>
                </c:pt>
                <c:pt idx="1">
                  <c:v>9.6618357487922708</c:v>
                </c:pt>
                <c:pt idx="2">
                  <c:v>7.7294685990338161</c:v>
                </c:pt>
                <c:pt idx="3">
                  <c:v>6.7632850241545892</c:v>
                </c:pt>
                <c:pt idx="4">
                  <c:v>8.695652173913043</c:v>
                </c:pt>
                <c:pt idx="5">
                  <c:v>4.2105263157894735</c:v>
                </c:pt>
                <c:pt idx="6">
                  <c:v>6.6115702479338845</c:v>
                </c:pt>
                <c:pt idx="7">
                  <c:v>11.504424778761061</c:v>
                </c:pt>
                <c:pt idx="8">
                  <c:v>#N/A</c:v>
                </c:pt>
                <c:pt idx="9">
                  <c:v>1.4925373134328357</c:v>
                </c:pt>
                <c:pt idx="10">
                  <c:v>#N/A</c:v>
                </c:pt>
              </c:numCache>
            </c:numRef>
          </c:val>
          <c:extLst>
            <c:ext xmlns:c16="http://schemas.microsoft.com/office/drawing/2014/chart" uri="{C3380CC4-5D6E-409C-BE32-E72D297353CC}">
              <c16:uniqueId val="{00000004-C2EE-4669-BB10-47DAEFBE0061}"/>
            </c:ext>
          </c:extLst>
        </c:ser>
        <c:ser>
          <c:idx val="4"/>
          <c:order val="4"/>
          <c:tx>
            <c:strRef>
              <c:f>'C1 In-year judgement outcomes'!$H$24</c:f>
              <c:strCache>
                <c:ptCount val="1"/>
                <c:pt idx="0">
                  <c:v>Not judged</c:v>
                </c:pt>
              </c:strCache>
            </c:strRef>
          </c:tx>
          <c:spPr>
            <a:solidFill>
              <a:schemeClr val="bg1">
                <a:lumMod val="65000"/>
              </a:schemeClr>
            </a:solidFill>
          </c:spPr>
          <c:invertIfNegative val="0"/>
          <c:cat>
            <c:strRef>
              <c:f>'C1 In-year judgement outcomes'!$B$25:$B$35</c:f>
              <c:strCache>
                <c:ptCount val="11"/>
                <c:pt idx="0">
                  <c:v>Overall effectiveness (207)</c:v>
                </c:pt>
                <c:pt idx="1">
                  <c:v>Effectiveness of leadership and management (207)</c:v>
                </c:pt>
                <c:pt idx="2">
                  <c:v>Quality of teaching, learning and assessment (207)</c:v>
                </c:pt>
                <c:pt idx="3">
                  <c:v>Personal development, behaviour and welfare (207)</c:v>
                </c:pt>
                <c:pt idx="4">
                  <c:v>Outcomes for learners (207)</c:v>
                </c:pt>
                <c:pt idx="5">
                  <c:v>16 to 19 study programmes (95)</c:v>
                </c:pt>
                <c:pt idx="6">
                  <c:v>Adult learning programmes (121)</c:v>
                </c:pt>
                <c:pt idx="7">
                  <c:v>Apprenticeships (113)</c:v>
                </c:pt>
                <c:pt idx="8">
                  <c:v>Traineeships (6)</c:v>
                </c:pt>
                <c:pt idx="9">
                  <c:v>Provision for learners with high needs (67)</c:v>
                </c:pt>
                <c:pt idx="10">
                  <c:v>Full-time provision for 14 to 16-year-olds (4)</c:v>
                </c:pt>
              </c:strCache>
            </c:strRef>
          </c:cat>
          <c:val>
            <c:numRef>
              <c:f>'C1 In-year judgement outcomes'!$H$25:$H$35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C2EE-4669-BB10-47DAEFBE0061}"/>
            </c:ext>
          </c:extLst>
        </c:ser>
        <c:dLbls>
          <c:showLegendKey val="0"/>
          <c:showVal val="0"/>
          <c:showCatName val="0"/>
          <c:showSerName val="0"/>
          <c:showPercent val="0"/>
          <c:showBubbleSize val="0"/>
        </c:dLbls>
        <c:gapWidth val="50"/>
        <c:overlap val="100"/>
        <c:axId val="162172680"/>
        <c:axId val="456965608"/>
      </c:barChart>
      <c:catAx>
        <c:axId val="162172680"/>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ahoma"/>
                <a:ea typeface="Tahoma"/>
                <a:cs typeface="Tahoma"/>
              </a:defRPr>
            </a:pPr>
            <a:endParaRPr lang="en-US"/>
          </a:p>
        </c:txPr>
        <c:crossAx val="456965608"/>
        <c:crosses val="autoZero"/>
        <c:auto val="1"/>
        <c:lblAlgn val="ctr"/>
        <c:lblOffset val="100"/>
        <c:tickLblSkip val="1"/>
        <c:tickMarkSkip val="1"/>
        <c:noMultiLvlLbl val="0"/>
      </c:catAx>
      <c:valAx>
        <c:axId val="456965608"/>
        <c:scaling>
          <c:orientation val="minMax"/>
        </c:scaling>
        <c:delete val="1"/>
        <c:axPos val="t"/>
        <c:numFmt formatCode="0%" sourceLinked="1"/>
        <c:majorTickMark val="out"/>
        <c:minorTickMark val="none"/>
        <c:tickLblPos val="nextTo"/>
        <c:crossAx val="162172680"/>
        <c:crosses val="autoZero"/>
        <c:crossBetween val="between"/>
      </c:valAx>
      <c:spPr>
        <a:noFill/>
        <a:ln w="25400">
          <a:noFill/>
        </a:ln>
      </c:spPr>
    </c:plotArea>
    <c:legend>
      <c:legendPos val="b"/>
      <c:legendEntry>
        <c:idx val="4"/>
        <c:delete val="1"/>
      </c:legendEntry>
      <c:layout>
        <c:manualLayout>
          <c:xMode val="edge"/>
          <c:yMode val="edge"/>
          <c:x val="0.40048845388671522"/>
          <c:y val="0.90832169859364598"/>
          <c:w val="0.59951155301594972"/>
          <c:h val="6.6503061614164555E-2"/>
        </c:manualLayout>
      </c:layout>
      <c:overlay val="0"/>
      <c:spPr>
        <a:solidFill>
          <a:srgbClr val="FFFFFF"/>
        </a:solidFill>
        <a:ln w="3175">
          <a:solidFill>
            <a:srgbClr val="FFFFFF"/>
          </a:solidFill>
          <a:prstDash val="solid"/>
        </a:ln>
      </c:spPr>
      <c:txPr>
        <a:bodyPr/>
        <a:lstStyle/>
        <a:p>
          <a:pPr>
            <a:defRPr sz="1100" b="0" i="0" u="none" strike="noStrike" baseline="0">
              <a:solidFill>
                <a:srgbClr val="000000"/>
              </a:solidFill>
              <a:latin typeface="Tahoma"/>
              <a:ea typeface="Tahoma"/>
              <a:cs typeface="Tahoma"/>
            </a:defRPr>
          </a:pPr>
          <a:endParaRPr lang="en-US"/>
        </a:p>
      </c:txPr>
    </c:legend>
    <c:plotVisOnly val="1"/>
    <c:dispBlanksAs val="gap"/>
    <c:showDLblsOverMax val="0"/>
  </c:chart>
  <c:spPr>
    <a:solidFill>
      <a:srgbClr val="FFFFFF"/>
    </a:solidFill>
    <a:ln w="9525">
      <a:noFill/>
    </a:ln>
  </c:spPr>
  <c:txPr>
    <a:bodyPr/>
    <a:lstStyle/>
    <a:p>
      <a:pPr>
        <a:defRPr sz="825" b="0" i="0" u="none" strike="noStrike" baseline="0">
          <a:solidFill>
            <a:srgbClr val="000000"/>
          </a:solidFill>
          <a:latin typeface="Tahoma"/>
          <a:ea typeface="Tahoma"/>
          <a:cs typeface="Tahoma"/>
        </a:defRPr>
      </a:pPr>
      <a:endParaRPr lang="en-US"/>
    </a:p>
  </c:txPr>
  <c:printSettings>
    <c:headerFooter alignWithMargins="0"/>
    <c:pageMargins b="1" l="0.75" r="0.75" t="1" header="0.5" footer="0.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814238086788774"/>
          <c:y val="4.9998453042092716E-2"/>
          <c:w val="0.65573857974003658"/>
          <c:h val="0.82675154309051246"/>
        </c:manualLayout>
      </c:layout>
      <c:barChart>
        <c:barDir val="bar"/>
        <c:grouping val="percentStacked"/>
        <c:varyColors val="0"/>
        <c:ser>
          <c:idx val="0"/>
          <c:order val="0"/>
          <c:tx>
            <c:strRef>
              <c:f>'C7 Most recent prison outcomes'!$C$14</c:f>
              <c:strCache>
                <c:ptCount val="1"/>
                <c:pt idx="0">
                  <c:v>% Outstanding</c:v>
                </c:pt>
              </c:strCache>
            </c:strRef>
          </c:tx>
          <c:spPr>
            <a:solidFill>
              <a:srgbClr val="2C2A5A"/>
            </a:solidFill>
            <a:ln w="12700">
              <a:solidFill>
                <a:sysClr val="window" lastClr="FFFFFF"/>
              </a:solidFill>
              <a:prstDash val="solid"/>
            </a:ln>
          </c:spPr>
          <c:invertIfNegative val="0"/>
          <c:dLbls>
            <c:dLbl>
              <c:idx val="4"/>
              <c:numFmt formatCode="0" sourceLinked="0"/>
              <c:spPr>
                <a:noFill/>
                <a:ln w="25400">
                  <a:noFill/>
                </a:ln>
              </c:spPr>
              <c:txPr>
                <a:bodyPr/>
                <a:lstStyle/>
                <a:p>
                  <a:pPr>
                    <a:defRPr sz="1000" b="1" i="0" u="none" strike="noStrike" baseline="0">
                      <a:solidFill>
                        <a:srgbClr val="FFFFFF"/>
                      </a:solidFill>
                      <a:latin typeface="Tahoma"/>
                      <a:ea typeface="Tahoma"/>
                      <a:cs typeface="Tahoma"/>
                    </a:defRPr>
                  </a:pPr>
                  <a:endParaRPr lang="en-US"/>
                </a:p>
              </c:txPr>
              <c:showLegendKey val="0"/>
              <c:showVal val="1"/>
              <c:showCatName val="0"/>
              <c:showSerName val="0"/>
              <c:showPercent val="0"/>
              <c:showBubbleSize val="0"/>
              <c:extLst>
                <c:ext xmlns:c16="http://schemas.microsoft.com/office/drawing/2014/chart" uri="{C3380CC4-5D6E-409C-BE32-E72D297353CC}">
                  <c16:uniqueId val="{00000000-B277-433A-8B63-CF36F8AF00D4}"/>
                </c:ext>
              </c:extLst>
            </c:dLbl>
            <c:numFmt formatCode="0" sourceLinked="0"/>
            <c:spPr>
              <a:noFill/>
              <a:ln w="3175">
                <a:noFill/>
                <a:prstDash val="solid"/>
              </a:ln>
            </c:spPr>
            <c:txPr>
              <a:bodyPr/>
              <a:lstStyle/>
              <a:p>
                <a:pPr>
                  <a:defRPr sz="1000" b="1" i="0" u="none" strike="noStrike" baseline="0">
                    <a:solidFill>
                      <a:srgbClr val="FFFFFF"/>
                    </a:solidFill>
                    <a:latin typeface="Tahoma"/>
                    <a:ea typeface="Tahoma"/>
                    <a:cs typeface="Tahoma"/>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'C7 Most recent prison outcomes'!$B$15:$B$17</c:f>
              <c:strCache>
                <c:ptCount val="3"/>
                <c:pt idx="0">
                  <c:v>31 August 2018 (112)</c:v>
                </c:pt>
                <c:pt idx="1">
                  <c:v>31 August 2017 (106)</c:v>
                </c:pt>
                <c:pt idx="2">
                  <c:v>31 August 2016 (84)</c:v>
                </c:pt>
              </c:strCache>
            </c:strRef>
          </c:cat>
          <c:val>
            <c:numRef>
              <c:f>'C7 Most recent prison outcomes'!$C$15:$C$17</c:f>
              <c:numCache>
                <c:formatCode>0</c:formatCode>
                <c:ptCount val="3"/>
                <c:pt idx="0">
                  <c:v>4.4642857142857144</c:v>
                </c:pt>
                <c:pt idx="1">
                  <c:v>4.716981132075472</c:v>
                </c:pt>
                <c:pt idx="2">
                  <c:v>4.7619047619047619</c:v>
                </c:pt>
              </c:numCache>
            </c:numRef>
          </c:val>
          <c:extLst>
            <c:ext xmlns:c16="http://schemas.microsoft.com/office/drawing/2014/chart" uri="{C3380CC4-5D6E-409C-BE32-E72D297353CC}">
              <c16:uniqueId val="{00000001-B277-433A-8B63-CF36F8AF00D4}"/>
            </c:ext>
          </c:extLst>
        </c:ser>
        <c:ser>
          <c:idx val="1"/>
          <c:order val="1"/>
          <c:tx>
            <c:strRef>
              <c:f>'C7 Most recent prison outcomes'!$D$14</c:f>
              <c:strCache>
                <c:ptCount val="1"/>
                <c:pt idx="0">
                  <c:v>% Good</c:v>
                </c:pt>
              </c:strCache>
            </c:strRef>
          </c:tx>
          <c:spPr>
            <a:solidFill>
              <a:srgbClr val="4570B2"/>
            </a:solidFill>
            <a:ln w="12700">
              <a:solidFill>
                <a:sysClr val="window" lastClr="FFFFFF"/>
              </a:solidFill>
              <a:prstDash val="solid"/>
            </a:ln>
          </c:spPr>
          <c:invertIfNegative val="0"/>
          <c:dLbls>
            <c:numFmt formatCode="0" sourceLinked="0"/>
            <c:spPr>
              <a:noFill/>
              <a:ln w="25400">
                <a:noFill/>
              </a:ln>
            </c:spPr>
            <c:txPr>
              <a:bodyPr/>
              <a:lstStyle/>
              <a:p>
                <a:pPr>
                  <a:defRPr sz="1000" b="1" i="0" u="none" strike="noStrike" baseline="0">
                    <a:solidFill>
                      <a:srgbClr val="FFFFFF"/>
                    </a:solidFill>
                    <a:latin typeface="Tahoma"/>
                    <a:ea typeface="Tahoma"/>
                    <a:cs typeface="Tahoma"/>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'C7 Most recent prison outcomes'!$B$15:$B$17</c:f>
              <c:strCache>
                <c:ptCount val="3"/>
                <c:pt idx="0">
                  <c:v>31 August 2018 (112)</c:v>
                </c:pt>
                <c:pt idx="1">
                  <c:v>31 August 2017 (106)</c:v>
                </c:pt>
                <c:pt idx="2">
                  <c:v>31 August 2016 (84)</c:v>
                </c:pt>
              </c:strCache>
            </c:strRef>
          </c:cat>
          <c:val>
            <c:numRef>
              <c:f>'C7 Most recent prison outcomes'!$D$15:$D$17</c:f>
              <c:numCache>
                <c:formatCode>0</c:formatCode>
                <c:ptCount val="3"/>
                <c:pt idx="0">
                  <c:v>43.75</c:v>
                </c:pt>
                <c:pt idx="1">
                  <c:v>37.735849056603776</c:v>
                </c:pt>
                <c:pt idx="2">
                  <c:v>28.571428571428569</c:v>
                </c:pt>
              </c:numCache>
            </c:numRef>
          </c:val>
          <c:extLst>
            <c:ext xmlns:c16="http://schemas.microsoft.com/office/drawing/2014/chart" uri="{C3380CC4-5D6E-409C-BE32-E72D297353CC}">
              <c16:uniqueId val="{00000002-B277-433A-8B63-CF36F8AF00D4}"/>
            </c:ext>
          </c:extLst>
        </c:ser>
        <c:ser>
          <c:idx val="2"/>
          <c:order val="2"/>
          <c:tx>
            <c:strRef>
              <c:f>'C7 Most recent prison outcomes'!$E$14</c:f>
              <c:strCache>
                <c:ptCount val="1"/>
                <c:pt idx="0">
                  <c:v>% Requires improvement</c:v>
                </c:pt>
              </c:strCache>
            </c:strRef>
          </c:tx>
          <c:spPr>
            <a:solidFill>
              <a:srgbClr val="69A6DC"/>
            </a:solidFill>
            <a:ln w="12700">
              <a:solidFill>
                <a:sysClr val="window" lastClr="FFFFFF"/>
              </a:solidFill>
              <a:prstDash val="solid"/>
            </a:ln>
          </c:spPr>
          <c:invertIfNegative val="0"/>
          <c:dLbls>
            <c:numFmt formatCode="0" sourceLinked="0"/>
            <c:spPr>
              <a:noFill/>
              <a:ln w="25400">
                <a:noFill/>
              </a:ln>
            </c:spPr>
            <c:txPr>
              <a:bodyPr/>
              <a:lstStyle/>
              <a:p>
                <a:pPr>
                  <a:defRPr sz="1000" b="1" i="0" u="none" strike="noStrike" baseline="0">
                    <a:solidFill>
                      <a:srgbClr val="FFFFFF"/>
                    </a:solidFill>
                    <a:latin typeface="Tahoma"/>
                    <a:ea typeface="Tahoma"/>
                    <a:cs typeface="Tahoma"/>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'C7 Most recent prison outcomes'!$B$15:$B$17</c:f>
              <c:strCache>
                <c:ptCount val="3"/>
                <c:pt idx="0">
                  <c:v>31 August 2018 (112)</c:v>
                </c:pt>
                <c:pt idx="1">
                  <c:v>31 August 2017 (106)</c:v>
                </c:pt>
                <c:pt idx="2">
                  <c:v>31 August 2016 (84)</c:v>
                </c:pt>
              </c:strCache>
            </c:strRef>
          </c:cat>
          <c:val>
            <c:numRef>
              <c:f>'C7 Most recent prison outcomes'!$E$15:$E$17</c:f>
              <c:numCache>
                <c:formatCode>0</c:formatCode>
                <c:ptCount val="3"/>
                <c:pt idx="0">
                  <c:v>41.071428571428569</c:v>
                </c:pt>
                <c:pt idx="1">
                  <c:v>44.339622641509436</c:v>
                </c:pt>
                <c:pt idx="2">
                  <c:v>53.571428571428569</c:v>
                </c:pt>
              </c:numCache>
            </c:numRef>
          </c:val>
          <c:extLst>
            <c:ext xmlns:c16="http://schemas.microsoft.com/office/drawing/2014/chart" uri="{C3380CC4-5D6E-409C-BE32-E72D297353CC}">
              <c16:uniqueId val="{00000003-B277-433A-8B63-CF36F8AF00D4}"/>
            </c:ext>
          </c:extLst>
        </c:ser>
        <c:ser>
          <c:idx val="3"/>
          <c:order val="3"/>
          <c:tx>
            <c:strRef>
              <c:f>'C7 Most recent prison outcomes'!$F$14</c:f>
              <c:strCache>
                <c:ptCount val="1"/>
                <c:pt idx="0">
                  <c:v>% Inadequate</c:v>
                </c:pt>
              </c:strCache>
            </c:strRef>
          </c:tx>
          <c:spPr>
            <a:solidFill>
              <a:srgbClr val="9BCCF2"/>
            </a:solidFill>
            <a:ln w="12700">
              <a:solidFill>
                <a:sysClr val="window" lastClr="FFFFFF"/>
              </a:solidFill>
              <a:prstDash val="solid"/>
            </a:ln>
          </c:spPr>
          <c:invertIfNegative val="0"/>
          <c:dLbls>
            <c:numFmt formatCode="0" sourceLinked="0"/>
            <c:spPr>
              <a:noFill/>
              <a:ln w="25400">
                <a:noFill/>
              </a:ln>
            </c:spPr>
            <c:txPr>
              <a:bodyPr/>
              <a:lstStyle/>
              <a:p>
                <a:pPr>
                  <a:defRPr sz="1000" b="1" i="0" u="none" strike="noStrike" baseline="0">
                    <a:solidFill>
                      <a:srgbClr val="2C2A5A"/>
                    </a:solidFill>
                    <a:latin typeface="Tahoma"/>
                    <a:ea typeface="Tahoma"/>
                    <a:cs typeface="Tahoma"/>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'C7 Most recent prison outcomes'!$B$15:$B$17</c:f>
              <c:strCache>
                <c:ptCount val="3"/>
                <c:pt idx="0">
                  <c:v>31 August 2018 (112)</c:v>
                </c:pt>
                <c:pt idx="1">
                  <c:v>31 August 2017 (106)</c:v>
                </c:pt>
                <c:pt idx="2">
                  <c:v>31 August 2016 (84)</c:v>
                </c:pt>
              </c:strCache>
            </c:strRef>
          </c:cat>
          <c:val>
            <c:numRef>
              <c:f>'C7 Most recent prison outcomes'!$F$15:$F$17</c:f>
              <c:numCache>
                <c:formatCode>0</c:formatCode>
                <c:ptCount val="3"/>
                <c:pt idx="0">
                  <c:v>10.714285714285714</c:v>
                </c:pt>
                <c:pt idx="1">
                  <c:v>13.20754716981132</c:v>
                </c:pt>
                <c:pt idx="2">
                  <c:v>13.095238095238097</c:v>
                </c:pt>
              </c:numCache>
            </c:numRef>
          </c:val>
          <c:extLst>
            <c:ext xmlns:c16="http://schemas.microsoft.com/office/drawing/2014/chart" uri="{C3380CC4-5D6E-409C-BE32-E72D297353CC}">
              <c16:uniqueId val="{00000004-B277-433A-8B63-CF36F8AF00D4}"/>
            </c:ext>
          </c:extLst>
        </c:ser>
        <c:dLbls>
          <c:showLegendKey val="0"/>
          <c:showVal val="0"/>
          <c:showCatName val="0"/>
          <c:showSerName val="0"/>
          <c:showPercent val="0"/>
          <c:showBubbleSize val="0"/>
        </c:dLbls>
        <c:gapWidth val="50"/>
        <c:overlap val="100"/>
        <c:axId val="457615768"/>
        <c:axId val="457615376"/>
      </c:barChart>
      <c:catAx>
        <c:axId val="457615768"/>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ahoma"/>
                <a:ea typeface="Tahoma"/>
                <a:cs typeface="Tahoma"/>
              </a:defRPr>
            </a:pPr>
            <a:endParaRPr lang="en-US"/>
          </a:p>
        </c:txPr>
        <c:crossAx val="457615376"/>
        <c:crosses val="autoZero"/>
        <c:auto val="1"/>
        <c:lblAlgn val="ctr"/>
        <c:lblOffset val="100"/>
        <c:tickLblSkip val="1"/>
        <c:tickMarkSkip val="1"/>
        <c:noMultiLvlLbl val="0"/>
      </c:catAx>
      <c:valAx>
        <c:axId val="457615376"/>
        <c:scaling>
          <c:orientation val="minMax"/>
        </c:scaling>
        <c:delete val="1"/>
        <c:axPos val="t"/>
        <c:numFmt formatCode="0%" sourceLinked="1"/>
        <c:majorTickMark val="out"/>
        <c:minorTickMark val="none"/>
        <c:tickLblPos val="nextTo"/>
        <c:crossAx val="457615768"/>
        <c:crosses val="autoZero"/>
        <c:crossBetween val="between"/>
      </c:valAx>
      <c:spPr>
        <a:noFill/>
        <a:ln w="25400">
          <a:noFill/>
        </a:ln>
      </c:spPr>
    </c:plotArea>
    <c:legend>
      <c:legendPos val="b"/>
      <c:layout>
        <c:manualLayout>
          <c:xMode val="edge"/>
          <c:yMode val="edge"/>
          <c:x val="8.8348883533287362E-2"/>
          <c:y val="0.89407283077827449"/>
          <c:w val="0.79932126292432626"/>
          <c:h val="0.10349694605931269"/>
        </c:manualLayout>
      </c:layout>
      <c:overlay val="0"/>
      <c:spPr>
        <a:solidFill>
          <a:srgbClr val="FFFFFF"/>
        </a:solidFill>
        <a:ln w="3175">
          <a:solidFill>
            <a:srgbClr val="FFFFFF"/>
          </a:solidFill>
          <a:prstDash val="solid"/>
        </a:ln>
      </c:spPr>
      <c:txPr>
        <a:bodyPr/>
        <a:lstStyle/>
        <a:p>
          <a:pPr>
            <a:defRPr sz="1100" b="0" i="0" u="none" strike="noStrike" baseline="0">
              <a:solidFill>
                <a:srgbClr val="000000"/>
              </a:solidFill>
              <a:latin typeface="Tahoma"/>
              <a:ea typeface="Tahoma"/>
              <a:cs typeface="Tahoma"/>
            </a:defRPr>
          </a:pPr>
          <a:endParaRPr lang="en-US"/>
        </a:p>
      </c:txPr>
    </c:legend>
    <c:plotVisOnly val="1"/>
    <c:dispBlanksAs val="gap"/>
    <c:showDLblsOverMax val="0"/>
  </c:chart>
  <c:spPr>
    <a:solidFill>
      <a:srgbClr val="FFFFFF"/>
    </a:solidFill>
    <a:ln w="9525">
      <a:noFill/>
    </a:ln>
  </c:spPr>
  <c:txPr>
    <a:bodyPr/>
    <a:lstStyle/>
    <a:p>
      <a:pPr>
        <a:defRPr sz="825" b="0" i="0" u="none" strike="noStrike" baseline="0">
          <a:solidFill>
            <a:srgbClr val="000000"/>
          </a:solidFill>
          <a:latin typeface="Tahoma"/>
          <a:ea typeface="Tahoma"/>
          <a:cs typeface="Tahoma"/>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1054364739424659"/>
          <c:y val="4.8795480567352223E-2"/>
          <c:w val="0.58945635260575346"/>
          <c:h val="0.80407545008513792"/>
        </c:manualLayout>
      </c:layout>
      <c:barChart>
        <c:barDir val="bar"/>
        <c:grouping val="percentStacked"/>
        <c:varyColors val="0"/>
        <c:ser>
          <c:idx val="1"/>
          <c:order val="0"/>
          <c:tx>
            <c:strRef>
              <c:f>'C2 In-year provider outcomes'!$C$20</c:f>
              <c:strCache>
                <c:ptCount val="1"/>
                <c:pt idx="0">
                  <c:v>% Outstanding</c:v>
                </c:pt>
              </c:strCache>
            </c:strRef>
          </c:tx>
          <c:spPr>
            <a:solidFill>
              <a:srgbClr val="2C2A5A"/>
            </a:solidFill>
            <a:ln w="12700">
              <a:solidFill>
                <a:schemeClr val="bg1"/>
              </a:solidFill>
            </a:ln>
          </c:spPr>
          <c:invertIfNegative val="0"/>
          <c:dLbls>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665-485E-8CD7-E35865F60A16}"/>
                </c:ext>
              </c:extLst>
            </c:dLbl>
            <c:numFmt formatCode="0" sourceLinked="0"/>
            <c:spPr>
              <a:noFill/>
              <a:ln w="25400">
                <a:noFill/>
              </a:ln>
            </c:spPr>
            <c:txPr>
              <a:bodyPr/>
              <a:lstStyle/>
              <a:p>
                <a:pPr>
                  <a:defRPr sz="1000" b="1" i="0" u="none" strike="noStrike" baseline="0">
                    <a:solidFill>
                      <a:srgbClr val="FFFFFF"/>
                    </a:solidFill>
                    <a:latin typeface="Tahoma"/>
                    <a:ea typeface="Tahoma"/>
                    <a:cs typeface="Tahoma"/>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'C2 In-year provider outcomes'!$B$21:$B$29</c:f>
              <c:strCache>
                <c:ptCount val="9"/>
                <c:pt idx="0">
                  <c:v>All further education and skills providers (329)</c:v>
                </c:pt>
                <c:pt idx="1">
                  <c:v>Colleges (89)</c:v>
                </c:pt>
                <c:pt idx="2">
                  <c:v>Independent specialist colleges (30)</c:v>
                </c:pt>
                <c:pt idx="3">
                  <c:v>Independent learning providers (115)</c:v>
                </c:pt>
                <c:pt idx="4">
                  <c:v>Community learning and skills providers (75)</c:v>
                </c:pt>
                <c:pt idx="5">
                  <c:v>16-19 academies (9)</c:v>
                </c:pt>
                <c:pt idx="6">
                  <c:v>Dance and drama colleges (0)</c:v>
                </c:pt>
                <c:pt idx="7">
                  <c:v>Higher education institutions (11)</c:v>
                </c:pt>
                <c:pt idx="8">
                  <c:v>National Careers Service contractors (0)</c:v>
                </c:pt>
              </c:strCache>
            </c:strRef>
          </c:cat>
          <c:val>
            <c:numRef>
              <c:f>'C2 In-year provider outcomes'!$C$21:$C$29</c:f>
              <c:numCache>
                <c:formatCode>0</c:formatCode>
                <c:ptCount val="9"/>
                <c:pt idx="0">
                  <c:v>4.2553191489361701</c:v>
                </c:pt>
                <c:pt idx="1">
                  <c:v>3.3707865168539324</c:v>
                </c:pt>
                <c:pt idx="2">
                  <c:v>6.666666666666667</c:v>
                </c:pt>
                <c:pt idx="3">
                  <c:v>2.6086956521739131</c:v>
                </c:pt>
                <c:pt idx="4">
                  <c:v>2.666666666666667</c:v>
                </c:pt>
                <c:pt idx="5">
                  <c:v>33.333333333333329</c:v>
                </c:pt>
                <c:pt idx="6">
                  <c:v>#N/A</c:v>
                </c:pt>
                <c:pt idx="7">
                  <c:v>9.0909090909090917</c:v>
                </c:pt>
                <c:pt idx="8">
                  <c:v>#N/A</c:v>
                </c:pt>
              </c:numCache>
            </c:numRef>
          </c:val>
          <c:extLst>
            <c:ext xmlns:c16="http://schemas.microsoft.com/office/drawing/2014/chart" uri="{C3380CC4-5D6E-409C-BE32-E72D297353CC}">
              <c16:uniqueId val="{00000001-4665-485E-8CD7-E35865F60A16}"/>
            </c:ext>
          </c:extLst>
        </c:ser>
        <c:ser>
          <c:idx val="2"/>
          <c:order val="1"/>
          <c:tx>
            <c:strRef>
              <c:f>'C2 In-year provider outcomes'!$D$20</c:f>
              <c:strCache>
                <c:ptCount val="1"/>
                <c:pt idx="0">
                  <c:v>% Good</c:v>
                </c:pt>
              </c:strCache>
            </c:strRef>
          </c:tx>
          <c:spPr>
            <a:solidFill>
              <a:srgbClr val="4570B2"/>
            </a:solidFill>
            <a:ln w="12700">
              <a:solidFill>
                <a:schemeClr val="bg1"/>
              </a:solidFill>
            </a:ln>
          </c:spPr>
          <c:invertIfNegative val="0"/>
          <c:dLbls>
            <c:dLbl>
              <c:idx val="2"/>
              <c:numFmt formatCode="#,##0" sourceLinked="0"/>
              <c:spPr>
                <a:noFill/>
                <a:ln w="25400">
                  <a:noFill/>
                </a:ln>
              </c:spPr>
              <c:txPr>
                <a:bodyPr/>
                <a:lstStyle/>
                <a:p>
                  <a:pPr>
                    <a:defRPr sz="1000" b="1" i="0" u="none" strike="noStrike" baseline="0">
                      <a:solidFill>
                        <a:srgbClr val="FFFFFF"/>
                      </a:solidFill>
                      <a:latin typeface="Tahoma"/>
                      <a:ea typeface="Tahoma"/>
                      <a:cs typeface="Tahoma"/>
                    </a:defRPr>
                  </a:pPr>
                  <a:endParaRPr lang="en-US"/>
                </a:p>
              </c:txPr>
              <c:showLegendKey val="0"/>
              <c:showVal val="1"/>
              <c:showCatName val="0"/>
              <c:showSerName val="0"/>
              <c:showPercent val="0"/>
              <c:showBubbleSize val="0"/>
              <c:extLst>
                <c:ext xmlns:c16="http://schemas.microsoft.com/office/drawing/2014/chart" uri="{C3380CC4-5D6E-409C-BE32-E72D297353CC}">
                  <c16:uniqueId val="{00000002-4665-485E-8CD7-E35865F60A16}"/>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665-485E-8CD7-E35865F60A16}"/>
                </c:ext>
              </c:extLst>
            </c:dLbl>
            <c:dLbl>
              <c:idx val="14"/>
              <c:numFmt formatCode="0" sourceLinked="0"/>
              <c:spPr>
                <a:noFill/>
                <a:ln w="25400">
                  <a:noFill/>
                </a:ln>
              </c:spPr>
              <c:txPr>
                <a:bodyPr/>
                <a:lstStyle/>
                <a:p>
                  <a:pPr>
                    <a:defRPr sz="1000" b="1" i="0" u="none" strike="noStrike" baseline="0">
                      <a:solidFill>
                        <a:srgbClr val="000000"/>
                      </a:solidFill>
                      <a:latin typeface="Tahoma"/>
                      <a:ea typeface="Tahoma"/>
                      <a:cs typeface="Tahoma"/>
                    </a:defRPr>
                  </a:pPr>
                  <a:endParaRPr lang="en-US"/>
                </a:p>
              </c:txPr>
              <c:showLegendKey val="0"/>
              <c:showVal val="1"/>
              <c:showCatName val="0"/>
              <c:showSerName val="0"/>
              <c:showPercent val="0"/>
              <c:showBubbleSize val="0"/>
              <c:extLst>
                <c:ext xmlns:c16="http://schemas.microsoft.com/office/drawing/2014/chart" uri="{C3380CC4-5D6E-409C-BE32-E72D297353CC}">
                  <c16:uniqueId val="{00000004-4665-485E-8CD7-E35865F60A16}"/>
                </c:ext>
              </c:extLst>
            </c:dLbl>
            <c:numFmt formatCode="0" sourceLinked="0"/>
            <c:spPr>
              <a:noFill/>
              <a:ln w="25400">
                <a:noFill/>
              </a:ln>
            </c:spPr>
            <c:txPr>
              <a:bodyPr/>
              <a:lstStyle/>
              <a:p>
                <a:pPr>
                  <a:defRPr sz="1000" b="1" i="0" u="none" strike="noStrike" baseline="0">
                    <a:solidFill>
                      <a:srgbClr val="FFFFFF"/>
                    </a:solidFill>
                    <a:latin typeface="Tahoma"/>
                    <a:ea typeface="Tahoma"/>
                    <a:cs typeface="Tahoma"/>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'C2 In-year provider outcomes'!$B$21:$B$29</c:f>
              <c:strCache>
                <c:ptCount val="9"/>
                <c:pt idx="0">
                  <c:v>All further education and skills providers (329)</c:v>
                </c:pt>
                <c:pt idx="1">
                  <c:v>Colleges (89)</c:v>
                </c:pt>
                <c:pt idx="2">
                  <c:v>Independent specialist colleges (30)</c:v>
                </c:pt>
                <c:pt idx="3">
                  <c:v>Independent learning providers (115)</c:v>
                </c:pt>
                <c:pt idx="4">
                  <c:v>Community learning and skills providers (75)</c:v>
                </c:pt>
                <c:pt idx="5">
                  <c:v>16-19 academies (9)</c:v>
                </c:pt>
                <c:pt idx="6">
                  <c:v>Dance and drama colleges (0)</c:v>
                </c:pt>
                <c:pt idx="7">
                  <c:v>Higher education institutions (11)</c:v>
                </c:pt>
                <c:pt idx="8">
                  <c:v>National Careers Service contractors (0)</c:v>
                </c:pt>
              </c:strCache>
            </c:strRef>
          </c:cat>
          <c:val>
            <c:numRef>
              <c:f>'C2 In-year provider outcomes'!$D$21:$D$29</c:f>
              <c:numCache>
                <c:formatCode>0</c:formatCode>
                <c:ptCount val="9"/>
                <c:pt idx="0">
                  <c:v>65.653495440729486</c:v>
                </c:pt>
                <c:pt idx="1">
                  <c:v>66.292134831460672</c:v>
                </c:pt>
                <c:pt idx="2">
                  <c:v>60</c:v>
                </c:pt>
                <c:pt idx="3">
                  <c:v>60.869565217391312</c:v>
                </c:pt>
                <c:pt idx="4">
                  <c:v>77.333333333333329</c:v>
                </c:pt>
                <c:pt idx="5">
                  <c:v>22.222222222222221</c:v>
                </c:pt>
                <c:pt idx="6">
                  <c:v>#N/A</c:v>
                </c:pt>
                <c:pt idx="7">
                  <c:v>81.818181818181827</c:v>
                </c:pt>
                <c:pt idx="8">
                  <c:v>#N/A</c:v>
                </c:pt>
              </c:numCache>
            </c:numRef>
          </c:val>
          <c:extLst>
            <c:ext xmlns:c16="http://schemas.microsoft.com/office/drawing/2014/chart" uri="{C3380CC4-5D6E-409C-BE32-E72D297353CC}">
              <c16:uniqueId val="{00000005-4665-485E-8CD7-E35865F60A16}"/>
            </c:ext>
          </c:extLst>
        </c:ser>
        <c:ser>
          <c:idx val="3"/>
          <c:order val="2"/>
          <c:tx>
            <c:strRef>
              <c:f>'C2 In-year provider outcomes'!$E$20</c:f>
              <c:strCache>
                <c:ptCount val="1"/>
                <c:pt idx="0">
                  <c:v>% Requires improvement</c:v>
                </c:pt>
              </c:strCache>
            </c:strRef>
          </c:tx>
          <c:spPr>
            <a:solidFill>
              <a:srgbClr val="69A6DC"/>
            </a:solidFill>
            <a:ln w="12700">
              <a:solidFill>
                <a:schemeClr val="bg1"/>
              </a:solidFill>
            </a:ln>
          </c:spPr>
          <c:invertIfNegative val="0"/>
          <c:dLbls>
            <c:numFmt formatCode="0" sourceLinked="0"/>
            <c:spPr>
              <a:noFill/>
              <a:ln w="25400">
                <a:noFill/>
              </a:ln>
            </c:spPr>
            <c:txPr>
              <a:bodyPr/>
              <a:lstStyle/>
              <a:p>
                <a:pPr>
                  <a:defRPr sz="1000" b="1" i="0" u="none" strike="noStrike" baseline="0">
                    <a:solidFill>
                      <a:srgbClr val="FFFFFF"/>
                    </a:solidFill>
                    <a:latin typeface="Tahoma"/>
                    <a:ea typeface="Tahoma"/>
                    <a:cs typeface="Tahoma"/>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'C2 In-year provider outcomes'!$B$21:$B$29</c:f>
              <c:strCache>
                <c:ptCount val="9"/>
                <c:pt idx="0">
                  <c:v>All further education and skills providers (329)</c:v>
                </c:pt>
                <c:pt idx="1">
                  <c:v>Colleges (89)</c:v>
                </c:pt>
                <c:pt idx="2">
                  <c:v>Independent specialist colleges (30)</c:v>
                </c:pt>
                <c:pt idx="3">
                  <c:v>Independent learning providers (115)</c:v>
                </c:pt>
                <c:pt idx="4">
                  <c:v>Community learning and skills providers (75)</c:v>
                </c:pt>
                <c:pt idx="5">
                  <c:v>16-19 academies (9)</c:v>
                </c:pt>
                <c:pt idx="6">
                  <c:v>Dance and drama colleges (0)</c:v>
                </c:pt>
                <c:pt idx="7">
                  <c:v>Higher education institutions (11)</c:v>
                </c:pt>
                <c:pt idx="8">
                  <c:v>National Careers Service contractors (0)</c:v>
                </c:pt>
              </c:strCache>
            </c:strRef>
          </c:cat>
          <c:val>
            <c:numRef>
              <c:f>'C2 In-year provider outcomes'!$E$21:$E$29</c:f>
              <c:numCache>
                <c:formatCode>0</c:formatCode>
                <c:ptCount val="9"/>
                <c:pt idx="0">
                  <c:v>24.012158054711247</c:v>
                </c:pt>
                <c:pt idx="1">
                  <c:v>26.966292134831459</c:v>
                </c:pt>
                <c:pt idx="2">
                  <c:v>33.333333333333329</c:v>
                </c:pt>
                <c:pt idx="3">
                  <c:v>24.347826086956523</c:v>
                </c:pt>
                <c:pt idx="4">
                  <c:v>16</c:v>
                </c:pt>
                <c:pt idx="5">
                  <c:v>44.444444444444443</c:v>
                </c:pt>
                <c:pt idx="6">
                  <c:v>#N/A</c:v>
                </c:pt>
                <c:pt idx="7">
                  <c:v>9.0909090909090917</c:v>
                </c:pt>
                <c:pt idx="8">
                  <c:v>#N/A</c:v>
                </c:pt>
              </c:numCache>
            </c:numRef>
          </c:val>
          <c:extLst>
            <c:ext xmlns:c16="http://schemas.microsoft.com/office/drawing/2014/chart" uri="{C3380CC4-5D6E-409C-BE32-E72D297353CC}">
              <c16:uniqueId val="{00000006-4665-485E-8CD7-E35865F60A16}"/>
            </c:ext>
          </c:extLst>
        </c:ser>
        <c:ser>
          <c:idx val="4"/>
          <c:order val="3"/>
          <c:tx>
            <c:strRef>
              <c:f>'C2 In-year provider outcomes'!$F$20</c:f>
              <c:strCache>
                <c:ptCount val="1"/>
                <c:pt idx="0">
                  <c:v>% Inadequate</c:v>
                </c:pt>
              </c:strCache>
            </c:strRef>
          </c:tx>
          <c:spPr>
            <a:solidFill>
              <a:srgbClr val="9BCCF2"/>
            </a:solidFill>
            <a:ln w="12700">
              <a:solidFill>
                <a:schemeClr val="bg1"/>
              </a:solidFill>
            </a:ln>
          </c:spPr>
          <c:invertIfNegative val="0"/>
          <c:dLbls>
            <c:dLbl>
              <c:idx val="0"/>
              <c:numFmt formatCode="#,##0" sourceLinked="0"/>
              <c:spPr>
                <a:noFill/>
                <a:ln>
                  <a:noFill/>
                </a:ln>
                <a:effectLst/>
              </c:spPr>
              <c:txPr>
                <a:bodyPr/>
                <a:lstStyle/>
                <a:p>
                  <a:pPr>
                    <a:defRPr sz="1000" b="1" i="0" baseline="0">
                      <a:solidFill>
                        <a:srgbClr val="2C2A5A"/>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7-4665-485E-8CD7-E35865F60A16}"/>
                </c:ext>
              </c:extLst>
            </c:dLbl>
            <c:dLbl>
              <c:idx val="1"/>
              <c:numFmt formatCode="#,##0" sourceLinked="0"/>
              <c:spPr>
                <a:noFill/>
                <a:ln>
                  <a:noFill/>
                </a:ln>
                <a:effectLst/>
              </c:spPr>
              <c:txPr>
                <a:bodyPr/>
                <a:lstStyle/>
                <a:p>
                  <a:pPr>
                    <a:defRPr sz="1000" b="1" i="0" baseline="0">
                      <a:solidFill>
                        <a:srgbClr val="2C2A5A"/>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8-4665-485E-8CD7-E35865F60A16}"/>
                </c:ext>
              </c:extLst>
            </c:dLbl>
            <c:dLbl>
              <c:idx val="3"/>
              <c:numFmt formatCode="#,##0" sourceLinked="0"/>
              <c:spPr>
                <a:noFill/>
                <a:ln>
                  <a:noFill/>
                </a:ln>
                <a:effectLst/>
              </c:spPr>
              <c:txPr>
                <a:bodyPr/>
                <a:lstStyle/>
                <a:p>
                  <a:pPr>
                    <a:defRPr sz="1000" b="1" i="0" baseline="0">
                      <a:solidFill>
                        <a:srgbClr val="2C2A5A"/>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9-4665-485E-8CD7-E35865F60A16}"/>
                </c:ext>
              </c:extLst>
            </c:dLbl>
            <c:dLbl>
              <c:idx val="4"/>
              <c:numFmt formatCode="#,##0" sourceLinked="0"/>
              <c:spPr>
                <a:noFill/>
                <a:ln>
                  <a:noFill/>
                </a:ln>
                <a:effectLst/>
              </c:spPr>
              <c:txPr>
                <a:bodyPr/>
                <a:lstStyle/>
                <a:p>
                  <a:pPr>
                    <a:defRPr sz="1000" b="1" i="0" baseline="0">
                      <a:solidFill>
                        <a:srgbClr val="2C2A5A"/>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A-4665-485E-8CD7-E35865F60A16}"/>
                </c:ext>
              </c:extLst>
            </c:dLbl>
            <c:spPr>
              <a:noFill/>
              <a:ln>
                <a:noFill/>
              </a:ln>
              <a:effectLst/>
            </c:spPr>
            <c:txPr>
              <a:bodyPr/>
              <a:lstStyle/>
              <a:p>
                <a:pPr>
                  <a:defRPr sz="1000" b="1" i="0" baseline="0">
                    <a:solidFill>
                      <a:srgbClr val="2C2A5A"/>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'C2 In-year provider outcomes'!$B$21:$B$29</c:f>
              <c:strCache>
                <c:ptCount val="9"/>
                <c:pt idx="0">
                  <c:v>All further education and skills providers (329)</c:v>
                </c:pt>
                <c:pt idx="1">
                  <c:v>Colleges (89)</c:v>
                </c:pt>
                <c:pt idx="2">
                  <c:v>Independent specialist colleges (30)</c:v>
                </c:pt>
                <c:pt idx="3">
                  <c:v>Independent learning providers (115)</c:v>
                </c:pt>
                <c:pt idx="4">
                  <c:v>Community learning and skills providers (75)</c:v>
                </c:pt>
                <c:pt idx="5">
                  <c:v>16-19 academies (9)</c:v>
                </c:pt>
                <c:pt idx="6">
                  <c:v>Dance and drama colleges (0)</c:v>
                </c:pt>
                <c:pt idx="7">
                  <c:v>Higher education institutions (11)</c:v>
                </c:pt>
                <c:pt idx="8">
                  <c:v>National Careers Service contractors (0)</c:v>
                </c:pt>
              </c:strCache>
            </c:strRef>
          </c:cat>
          <c:val>
            <c:numRef>
              <c:f>'C2 In-year provider outcomes'!$F$21:$F$29</c:f>
              <c:numCache>
                <c:formatCode>0</c:formatCode>
                <c:ptCount val="9"/>
                <c:pt idx="0">
                  <c:v>6.0790273556231007</c:v>
                </c:pt>
                <c:pt idx="1">
                  <c:v>3.3707865168539324</c:v>
                </c:pt>
                <c:pt idx="2">
                  <c:v>#N/A</c:v>
                </c:pt>
                <c:pt idx="3">
                  <c:v>12.173913043478262</c:v>
                </c:pt>
                <c:pt idx="4">
                  <c:v>4</c:v>
                </c:pt>
                <c:pt idx="5">
                  <c:v>#N/A</c:v>
                </c:pt>
                <c:pt idx="6">
                  <c:v>#N/A</c:v>
                </c:pt>
                <c:pt idx="7">
                  <c:v>#N/A</c:v>
                </c:pt>
                <c:pt idx="8">
                  <c:v>#N/A</c:v>
                </c:pt>
              </c:numCache>
            </c:numRef>
          </c:val>
          <c:extLst>
            <c:ext xmlns:c16="http://schemas.microsoft.com/office/drawing/2014/chart" uri="{C3380CC4-5D6E-409C-BE32-E72D297353CC}">
              <c16:uniqueId val="{0000000B-4665-485E-8CD7-E35865F60A16}"/>
            </c:ext>
          </c:extLst>
        </c:ser>
        <c:dLbls>
          <c:showLegendKey val="0"/>
          <c:showVal val="0"/>
          <c:showCatName val="0"/>
          <c:showSerName val="0"/>
          <c:showPercent val="0"/>
          <c:showBubbleSize val="0"/>
        </c:dLbls>
        <c:gapWidth val="50"/>
        <c:overlap val="100"/>
        <c:axId val="456962472"/>
        <c:axId val="456962864"/>
      </c:barChart>
      <c:catAx>
        <c:axId val="456962472"/>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nchor="ctr" anchorCtr="1"/>
          <a:lstStyle/>
          <a:p>
            <a:pPr>
              <a:defRPr sz="1100" b="0" i="0" u="none" strike="noStrike" baseline="0">
                <a:solidFill>
                  <a:srgbClr val="000000"/>
                </a:solidFill>
                <a:latin typeface="Tahoma"/>
                <a:ea typeface="Tahoma"/>
                <a:cs typeface="Tahoma"/>
              </a:defRPr>
            </a:pPr>
            <a:endParaRPr lang="en-US"/>
          </a:p>
        </c:txPr>
        <c:crossAx val="456962864"/>
        <c:crossesAt val="0"/>
        <c:auto val="0"/>
        <c:lblAlgn val="ctr"/>
        <c:lblOffset val="100"/>
        <c:tickLblSkip val="1"/>
        <c:tickMarkSkip val="1"/>
        <c:noMultiLvlLbl val="0"/>
      </c:catAx>
      <c:valAx>
        <c:axId val="456962864"/>
        <c:scaling>
          <c:orientation val="minMax"/>
          <c:max val="1"/>
          <c:min val="0"/>
        </c:scaling>
        <c:delete val="1"/>
        <c:axPos val="t"/>
        <c:numFmt formatCode="0%" sourceLinked="1"/>
        <c:majorTickMark val="out"/>
        <c:minorTickMark val="none"/>
        <c:tickLblPos val="nextTo"/>
        <c:crossAx val="456962472"/>
        <c:crosses val="autoZero"/>
        <c:crossBetween val="between"/>
        <c:majorUnit val="1"/>
        <c:minorUnit val="1"/>
      </c:valAx>
      <c:spPr>
        <a:noFill/>
        <a:ln w="25400">
          <a:noFill/>
        </a:ln>
      </c:spPr>
    </c:plotArea>
    <c:legend>
      <c:legendPos val="b"/>
      <c:layout>
        <c:manualLayout>
          <c:xMode val="edge"/>
          <c:yMode val="edge"/>
          <c:x val="0.3389229451305078"/>
          <c:y val="0.88501987608552779"/>
          <c:w val="0.65235947277572914"/>
          <c:h val="5.1987814994628234E-2"/>
        </c:manualLayout>
      </c:layout>
      <c:overlay val="0"/>
      <c:spPr>
        <a:solidFill>
          <a:srgbClr val="FFFFFF"/>
        </a:solidFill>
        <a:ln w="25400">
          <a:noFill/>
        </a:ln>
      </c:spPr>
      <c:txPr>
        <a:bodyPr/>
        <a:lstStyle/>
        <a:p>
          <a:pPr>
            <a:defRPr sz="1100" b="0" i="0" u="none" strike="noStrike" baseline="0">
              <a:solidFill>
                <a:srgbClr val="000000"/>
              </a:solidFill>
              <a:latin typeface="Tahoma"/>
              <a:ea typeface="Tahoma"/>
              <a:cs typeface="Tahoma"/>
            </a:defRPr>
          </a:pPr>
          <a:endParaRPr lang="en-US"/>
        </a:p>
      </c:txPr>
    </c:legend>
    <c:plotVisOnly val="1"/>
    <c:dispBlanksAs val="gap"/>
    <c:showDLblsOverMax val="0"/>
  </c:chart>
  <c:spPr>
    <a:solidFill>
      <a:srgbClr val="FFFFFF"/>
    </a:solidFill>
    <a:ln w="9525">
      <a:noFill/>
    </a:ln>
  </c:spPr>
  <c:txPr>
    <a:bodyPr/>
    <a:lstStyle/>
    <a:p>
      <a:pPr>
        <a:defRPr sz="450" b="0" i="0" u="none" strike="noStrike" baseline="0">
          <a:solidFill>
            <a:srgbClr val="000000"/>
          </a:solidFill>
          <a:latin typeface="Tahoma"/>
          <a:ea typeface="Tahoma"/>
          <a:cs typeface="Tahoma"/>
        </a:defRPr>
      </a:pPr>
      <a:endParaRPr lang="en-US"/>
    </a:p>
  </c:txPr>
  <c:printSettings>
    <c:headerFooter alignWithMargins="0"/>
    <c:pageMargins b="1" l="0.75" r="0.75" t="1"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spPr>
            <a:solidFill>
              <a:srgbClr val="8AB23E"/>
            </a:solidFill>
            <a:ln w="12700">
              <a:solidFill>
                <a:srgbClr val="FFFFFF"/>
              </a:solidFill>
              <a:prstDash val="solid"/>
            </a:ln>
          </c:spPr>
          <c:invertIfNegative val="0"/>
          <c:dLbls>
            <c:spPr>
              <a:noFill/>
              <a:ln w="25400">
                <a:noFill/>
              </a:ln>
            </c:spPr>
            <c:txPr>
              <a:bodyPr/>
              <a:lstStyle/>
              <a:p>
                <a:pPr>
                  <a:defRPr sz="200" b="1" i="0" u="none" strike="noStrike" baseline="0">
                    <a:solidFill>
                      <a:srgbClr val="FFFFFF"/>
                    </a:solidFill>
                    <a:latin typeface="Tahoma"/>
                    <a:ea typeface="Tahoma"/>
                    <a:cs typeface="Tahoma"/>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'Chart 3'!#REF!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'Chart 3'!#REF!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'Chart 3'!#REF!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E519-4723-B2E3-616E02AF6B29}"/>
            </c:ext>
          </c:extLst>
        </c:ser>
        <c:ser>
          <c:idx val="1"/>
          <c:order val="1"/>
          <c:spPr>
            <a:solidFill>
              <a:srgbClr val="9B5BA5"/>
            </a:solidFill>
            <a:ln w="12700">
              <a:solidFill>
                <a:srgbClr val="FFFFFF"/>
              </a:solidFill>
              <a:prstDash val="solid"/>
            </a:ln>
          </c:spPr>
          <c:invertIfNegative val="0"/>
          <c:val>
            <c:numRef>
              <c:f>'Chart 3'!#REF!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'Chart 3'!#REF!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'Chart 3'!#REF!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E519-4723-B2E3-616E02AF6B29}"/>
            </c:ext>
          </c:extLst>
        </c:ser>
        <c:ser>
          <c:idx val="2"/>
          <c:order val="2"/>
          <c:spPr>
            <a:solidFill>
              <a:srgbClr val="F9B44D"/>
            </a:solidFill>
            <a:ln w="12700">
              <a:solidFill>
                <a:srgbClr val="FFFFFF"/>
              </a:solidFill>
              <a:prstDash val="solid"/>
            </a:ln>
          </c:spPr>
          <c:invertIfNegative val="0"/>
          <c:dLbls>
            <c:spPr>
              <a:noFill/>
              <a:ln w="25400">
                <a:noFill/>
              </a:ln>
            </c:spPr>
            <c:txPr>
              <a:bodyPr/>
              <a:lstStyle/>
              <a:p>
                <a:pPr>
                  <a:defRPr sz="200" b="1" i="0" u="none" strike="noStrike" baseline="0">
                    <a:solidFill>
                      <a:srgbClr val="FFFFFF"/>
                    </a:solidFill>
                    <a:latin typeface="Tahoma"/>
                    <a:ea typeface="Tahoma"/>
                    <a:cs typeface="Tahoma"/>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'Chart 3'!#REF!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'Chart 3'!#REF!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'Chart 3'!#REF!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2-E519-4723-B2E3-616E02AF6B29}"/>
            </c:ext>
          </c:extLst>
        </c:ser>
        <c:ser>
          <c:idx val="3"/>
          <c:order val="3"/>
          <c:spPr>
            <a:solidFill>
              <a:srgbClr val="D13D6A"/>
            </a:solidFill>
            <a:ln w="12700">
              <a:solidFill>
                <a:srgbClr val="FFFFFF"/>
              </a:solidFill>
              <a:prstDash val="solid"/>
            </a:ln>
          </c:spPr>
          <c:invertIfNegative val="0"/>
          <c:dLbls>
            <c:spPr>
              <a:noFill/>
              <a:ln w="25400">
                <a:noFill/>
              </a:ln>
            </c:spPr>
            <c:txPr>
              <a:bodyPr/>
              <a:lstStyle/>
              <a:p>
                <a:pPr>
                  <a:defRPr sz="200" b="1" i="0" u="none" strike="noStrike" baseline="0">
                    <a:solidFill>
                      <a:srgbClr val="FFFFFF"/>
                    </a:solidFill>
                    <a:latin typeface="Tahoma"/>
                    <a:ea typeface="Tahoma"/>
                    <a:cs typeface="Tahoma"/>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'Chart 3'!#REF!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'Chart 3'!#REF!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'Chart 3'!#REF!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3-E519-4723-B2E3-616E02AF6B29}"/>
            </c:ext>
          </c:extLst>
        </c:ser>
        <c:dLbls>
          <c:showLegendKey val="0"/>
          <c:showVal val="0"/>
          <c:showCatName val="0"/>
          <c:showSerName val="0"/>
          <c:showPercent val="0"/>
          <c:showBubbleSize val="0"/>
        </c:dLbls>
        <c:gapWidth val="50"/>
        <c:overlap val="100"/>
        <c:axId val="456967960"/>
        <c:axId val="456965216"/>
      </c:barChart>
      <c:catAx>
        <c:axId val="456967960"/>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Tahoma"/>
                <a:ea typeface="Tahoma"/>
                <a:cs typeface="Tahoma"/>
              </a:defRPr>
            </a:pPr>
            <a:endParaRPr lang="en-US"/>
          </a:p>
        </c:txPr>
        <c:crossAx val="456965216"/>
        <c:crosses val="autoZero"/>
        <c:auto val="1"/>
        <c:lblAlgn val="ctr"/>
        <c:lblOffset val="100"/>
        <c:tickLblSkip val="1"/>
        <c:tickMarkSkip val="1"/>
        <c:noMultiLvlLbl val="0"/>
      </c:catAx>
      <c:valAx>
        <c:axId val="456965216"/>
        <c:scaling>
          <c:orientation val="minMax"/>
        </c:scaling>
        <c:delete val="1"/>
        <c:axPos val="t"/>
        <c:numFmt formatCode="0%" sourceLinked="1"/>
        <c:majorTickMark val="out"/>
        <c:minorTickMark val="none"/>
        <c:tickLblPos val="nextTo"/>
        <c:crossAx val="456967960"/>
        <c:crosses val="autoZero"/>
        <c:crossBetween val="between"/>
      </c:valAx>
      <c:spPr>
        <a:noFill/>
        <a:ln w="25400">
          <a:noFill/>
        </a:ln>
      </c:spPr>
    </c:plotArea>
    <c:legend>
      <c:legendPos val="r"/>
      <c:overlay val="0"/>
      <c:spPr>
        <a:solidFill>
          <a:srgbClr val="FFFFFF"/>
        </a:solidFill>
        <a:ln w="3175">
          <a:solidFill>
            <a:srgbClr val="FFFFFF"/>
          </a:solidFill>
          <a:prstDash val="solid"/>
        </a:ln>
      </c:spPr>
      <c:txPr>
        <a:bodyPr/>
        <a:lstStyle/>
        <a:p>
          <a:pPr>
            <a:defRPr sz="110" b="0" i="0" u="none" strike="noStrike" baseline="0">
              <a:solidFill>
                <a:srgbClr val="000000"/>
              </a:solidFill>
              <a:latin typeface="Tahoma"/>
              <a:ea typeface="Tahoma"/>
              <a:cs typeface="Tahoma"/>
            </a:defRPr>
          </a:pPr>
          <a:endParaRPr lang="en-US"/>
        </a:p>
      </c:txPr>
    </c:legend>
    <c:plotVisOnly val="1"/>
    <c:dispBlanksAs val="gap"/>
    <c:showDLblsOverMax val="0"/>
  </c:chart>
  <c:spPr>
    <a:solidFill>
      <a:srgbClr val="FFFFFF"/>
    </a:solidFill>
    <a:ln w="9525">
      <a:noFill/>
    </a:ln>
  </c:spPr>
  <c:txPr>
    <a:bodyPr/>
    <a:lstStyle/>
    <a:p>
      <a:pPr>
        <a:defRPr sz="250" b="0" i="0" u="none" strike="noStrike" baseline="0">
          <a:solidFill>
            <a:srgbClr val="000000"/>
          </a:solidFill>
          <a:latin typeface="Tahoma"/>
          <a:ea typeface="Tahoma"/>
          <a:cs typeface="Tahoma"/>
        </a:defRPr>
      </a:pPr>
      <a:endParaRPr lang="en-US"/>
    </a:p>
  </c:txPr>
  <c:printSettings>
    <c:headerFooter alignWithMargins="0"/>
    <c:pageMargins b="1" l="0.75" r="0.75" t="1"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55848453725893"/>
          <c:y val="8.2787304249393984E-2"/>
          <c:w val="0.55814829799766452"/>
          <c:h val="0.75876184379110911"/>
        </c:manualLayout>
      </c:layout>
      <c:barChart>
        <c:barDir val="bar"/>
        <c:grouping val="percentStacked"/>
        <c:varyColors val="0"/>
        <c:ser>
          <c:idx val="0"/>
          <c:order val="0"/>
          <c:tx>
            <c:strRef>
              <c:f>'C3 In-year outcomes over time'!$C$19</c:f>
              <c:strCache>
                <c:ptCount val="1"/>
                <c:pt idx="0">
                  <c:v>% Outstanding</c:v>
                </c:pt>
              </c:strCache>
            </c:strRef>
          </c:tx>
          <c:spPr>
            <a:solidFill>
              <a:srgbClr val="2C2A5A"/>
            </a:solidFill>
            <a:ln w="12700">
              <a:solidFill>
                <a:schemeClr val="bg1"/>
              </a:solidFill>
              <a:prstDash val="solid"/>
            </a:ln>
          </c:spPr>
          <c:invertIfNegative val="0"/>
          <c:dLbls>
            <c:numFmt formatCode="0" sourceLinked="0"/>
            <c:spPr>
              <a:noFill/>
              <a:ln w="25400">
                <a:noFill/>
              </a:ln>
            </c:spPr>
            <c:txPr>
              <a:bodyPr/>
              <a:lstStyle/>
              <a:p>
                <a:pPr>
                  <a:defRPr sz="1000" b="1" i="0" u="none" strike="noStrike" baseline="0">
                    <a:solidFill>
                      <a:srgbClr val="FFFFFF"/>
                    </a:solidFill>
                    <a:latin typeface="Tahoma"/>
                    <a:ea typeface="Tahoma"/>
                    <a:cs typeface="Tahoma"/>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'C3 In-year outcomes over time'!$B$20:$B$25</c:f>
              <c:strCache>
                <c:ptCount val="6"/>
                <c:pt idx="0">
                  <c:v>1 September 2017 - 31 August 2018 (329) 
Full and short inspections</c:v>
                </c:pt>
                <c:pt idx="1">
                  <c:v>1 September 2016 - 31 August 2017 (393)
Full and short inspections</c:v>
                </c:pt>
                <c:pt idx="2">
                  <c:v>1 September 2015 - 31 August 2016 (410)
Full and short inspections</c:v>
                </c:pt>
                <c:pt idx="3">
                  <c:v>1 September 2014 - 31 August 2015  (272)
Full inspections only</c:v>
                </c:pt>
                <c:pt idx="4">
                  <c:v>1 September 2013 - 31 August 2014  (365)
Full inspections only</c:v>
                </c:pt>
                <c:pt idx="5">
                  <c:v>1 September 2012 - 31 August 2013 (373)
Full inspections only</c:v>
                </c:pt>
              </c:strCache>
            </c:strRef>
          </c:cat>
          <c:val>
            <c:numRef>
              <c:f>'C3 In-year outcomes over time'!$C$20:$C$25</c:f>
              <c:numCache>
                <c:formatCode>0</c:formatCode>
                <c:ptCount val="6"/>
                <c:pt idx="0">
                  <c:v>4.2553191489361701</c:v>
                </c:pt>
                <c:pt idx="1">
                  <c:v>5.343511450381679</c:v>
                </c:pt>
                <c:pt idx="2">
                  <c:v>5.8536585365853666</c:v>
                </c:pt>
                <c:pt idx="3">
                  <c:v>4.7794117647058822</c:v>
                </c:pt>
                <c:pt idx="4">
                  <c:v>4.9315068493150687</c:v>
                </c:pt>
                <c:pt idx="5">
                  <c:v>3.4852546916890081</c:v>
                </c:pt>
              </c:numCache>
            </c:numRef>
          </c:val>
          <c:extLst>
            <c:ext xmlns:c16="http://schemas.microsoft.com/office/drawing/2014/chart" uri="{C3380CC4-5D6E-409C-BE32-E72D297353CC}">
              <c16:uniqueId val="{00000000-8E61-47DD-8219-B51B91B64DEE}"/>
            </c:ext>
          </c:extLst>
        </c:ser>
        <c:ser>
          <c:idx val="2"/>
          <c:order val="1"/>
          <c:tx>
            <c:strRef>
              <c:f>'C3 In-year outcomes over time'!$E$19</c:f>
              <c:strCache>
                <c:ptCount val="1"/>
                <c:pt idx="0">
                  <c:v>% Good</c:v>
                </c:pt>
              </c:strCache>
            </c:strRef>
          </c:tx>
          <c:spPr>
            <a:solidFill>
              <a:srgbClr val="4570B2"/>
            </a:solidFill>
            <a:ln w="12700">
              <a:solidFill>
                <a:schemeClr val="bg1"/>
              </a:solidFill>
              <a:prstDash val="solid"/>
            </a:ln>
          </c:spPr>
          <c:invertIfNegative val="0"/>
          <c:dLbls>
            <c:numFmt formatCode="0" sourceLinked="0"/>
            <c:spPr>
              <a:noFill/>
              <a:ln w="25400">
                <a:noFill/>
              </a:ln>
            </c:spPr>
            <c:txPr>
              <a:bodyPr/>
              <a:lstStyle/>
              <a:p>
                <a:pPr>
                  <a:defRPr sz="1000" b="1" i="0" u="none" strike="noStrike" baseline="0">
                    <a:solidFill>
                      <a:srgbClr val="FFFFFF"/>
                    </a:solidFill>
                    <a:latin typeface="Tahoma"/>
                    <a:ea typeface="Tahoma"/>
                    <a:cs typeface="Tahoma"/>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'C3 In-year outcomes over time'!$B$20:$B$25</c:f>
              <c:strCache>
                <c:ptCount val="6"/>
                <c:pt idx="0">
                  <c:v>1 September 2017 - 31 August 2018 (329) 
Full and short inspections</c:v>
                </c:pt>
                <c:pt idx="1">
                  <c:v>1 September 2016 - 31 August 2017 (393)
Full and short inspections</c:v>
                </c:pt>
                <c:pt idx="2">
                  <c:v>1 September 2015 - 31 August 2016 (410)
Full and short inspections</c:v>
                </c:pt>
                <c:pt idx="3">
                  <c:v>1 September 2014 - 31 August 2015  (272)
Full inspections only</c:v>
                </c:pt>
                <c:pt idx="4">
                  <c:v>1 September 2013 - 31 August 2014  (365)
Full inspections only</c:v>
                </c:pt>
                <c:pt idx="5">
                  <c:v>1 September 2012 - 31 August 2013 (373)
Full inspections only</c:v>
                </c:pt>
              </c:strCache>
            </c:strRef>
          </c:cat>
          <c:val>
            <c:numRef>
              <c:f>'C3 In-year outcomes over time'!$E$20:$E$25</c:f>
              <c:numCache>
                <c:formatCode>0</c:formatCode>
                <c:ptCount val="6"/>
                <c:pt idx="0">
                  <c:v>65.653495440729486</c:v>
                </c:pt>
                <c:pt idx="1">
                  <c:v>57.506361323155218</c:v>
                </c:pt>
                <c:pt idx="2">
                  <c:v>61.951219512195124</c:v>
                </c:pt>
                <c:pt idx="3">
                  <c:v>44.117647058823529</c:v>
                </c:pt>
                <c:pt idx="4">
                  <c:v>62.19178082191781</c:v>
                </c:pt>
                <c:pt idx="5">
                  <c:v>52.010723860589813</c:v>
                </c:pt>
              </c:numCache>
            </c:numRef>
          </c:val>
          <c:extLst>
            <c:ext xmlns:c16="http://schemas.microsoft.com/office/drawing/2014/chart" uri="{C3380CC4-5D6E-409C-BE32-E72D297353CC}">
              <c16:uniqueId val="{00000001-8E61-47DD-8219-B51B91B64DEE}"/>
            </c:ext>
          </c:extLst>
        </c:ser>
        <c:ser>
          <c:idx val="3"/>
          <c:order val="2"/>
          <c:tx>
            <c:strRef>
              <c:f>'C3 In-year outcomes over time'!$F$19</c:f>
              <c:strCache>
                <c:ptCount val="1"/>
                <c:pt idx="0">
                  <c:v>% Requires improvement / satisfactory²</c:v>
                </c:pt>
              </c:strCache>
            </c:strRef>
          </c:tx>
          <c:spPr>
            <a:solidFill>
              <a:srgbClr val="69A6DC"/>
            </a:solidFill>
            <a:ln w="12700">
              <a:solidFill>
                <a:schemeClr val="bg1"/>
              </a:solidFill>
              <a:prstDash val="solid"/>
            </a:ln>
          </c:spPr>
          <c:invertIfNegative val="0"/>
          <c:dLbls>
            <c:numFmt formatCode="0" sourceLinked="0"/>
            <c:spPr>
              <a:noFill/>
              <a:ln w="25400">
                <a:noFill/>
              </a:ln>
            </c:spPr>
            <c:txPr>
              <a:bodyPr/>
              <a:lstStyle/>
              <a:p>
                <a:pPr>
                  <a:defRPr sz="1000" b="1" i="0" u="none" strike="noStrike" baseline="0">
                    <a:solidFill>
                      <a:srgbClr val="FFFFFF"/>
                    </a:solidFill>
                    <a:latin typeface="Tahoma"/>
                    <a:ea typeface="Tahoma"/>
                    <a:cs typeface="Tahoma"/>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'C3 In-year outcomes over time'!$B$20:$B$25</c:f>
              <c:strCache>
                <c:ptCount val="6"/>
                <c:pt idx="0">
                  <c:v>1 September 2017 - 31 August 2018 (329) 
Full and short inspections</c:v>
                </c:pt>
                <c:pt idx="1">
                  <c:v>1 September 2016 - 31 August 2017 (393)
Full and short inspections</c:v>
                </c:pt>
                <c:pt idx="2">
                  <c:v>1 September 2015 - 31 August 2016 (410)
Full and short inspections</c:v>
                </c:pt>
                <c:pt idx="3">
                  <c:v>1 September 2014 - 31 August 2015  (272)
Full inspections only</c:v>
                </c:pt>
                <c:pt idx="4">
                  <c:v>1 September 2013 - 31 August 2014  (365)
Full inspections only</c:v>
                </c:pt>
                <c:pt idx="5">
                  <c:v>1 September 2012 - 31 August 2013 (373)
Full inspections only</c:v>
                </c:pt>
              </c:strCache>
            </c:strRef>
          </c:cat>
          <c:val>
            <c:numRef>
              <c:f>'C3 In-year outcomes over time'!$F$20:$F$25</c:f>
              <c:numCache>
                <c:formatCode>0</c:formatCode>
                <c:ptCount val="6"/>
                <c:pt idx="0">
                  <c:v>24.012158054711247</c:v>
                </c:pt>
                <c:pt idx="1">
                  <c:v>29.262086513994912</c:v>
                </c:pt>
                <c:pt idx="2">
                  <c:v>23.902439024390244</c:v>
                </c:pt>
                <c:pt idx="3">
                  <c:v>38.970588235294116</c:v>
                </c:pt>
                <c:pt idx="4">
                  <c:v>27.397260273972602</c:v>
                </c:pt>
                <c:pt idx="5">
                  <c:v>35.924932975871315</c:v>
                </c:pt>
              </c:numCache>
            </c:numRef>
          </c:val>
          <c:extLst>
            <c:ext xmlns:c16="http://schemas.microsoft.com/office/drawing/2014/chart" uri="{C3380CC4-5D6E-409C-BE32-E72D297353CC}">
              <c16:uniqueId val="{00000002-8E61-47DD-8219-B51B91B64DEE}"/>
            </c:ext>
          </c:extLst>
        </c:ser>
        <c:ser>
          <c:idx val="4"/>
          <c:order val="3"/>
          <c:tx>
            <c:strRef>
              <c:f>'C3 In-year outcomes over time'!$G$19</c:f>
              <c:strCache>
                <c:ptCount val="1"/>
                <c:pt idx="0">
                  <c:v>% Inadequate</c:v>
                </c:pt>
              </c:strCache>
            </c:strRef>
          </c:tx>
          <c:spPr>
            <a:solidFill>
              <a:srgbClr val="9BCCF2"/>
            </a:solidFill>
            <a:ln w="12700">
              <a:solidFill>
                <a:schemeClr val="bg1"/>
              </a:solidFill>
              <a:prstDash val="solid"/>
            </a:ln>
          </c:spPr>
          <c:invertIfNegative val="0"/>
          <c:dLbls>
            <c:spPr>
              <a:noFill/>
              <a:ln>
                <a:noFill/>
              </a:ln>
              <a:effectLst/>
            </c:spPr>
            <c:txPr>
              <a:bodyPr/>
              <a:lstStyle/>
              <a:p>
                <a:pPr algn="ctr">
                  <a:defRPr lang="en-GB" sz="1000" b="1" i="0" u="none" strike="noStrike" kern="1200" baseline="0">
                    <a:solidFill>
                      <a:srgbClr val="2C2A5A"/>
                    </a:solidFill>
                    <a:latin typeface="Tahoma"/>
                    <a:ea typeface="Tahoma"/>
                    <a:cs typeface="Tahoma"/>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'C3 In-year outcomes over time'!$B$20:$B$25</c:f>
              <c:strCache>
                <c:ptCount val="6"/>
                <c:pt idx="0">
                  <c:v>1 September 2017 - 31 August 2018 (329) 
Full and short inspections</c:v>
                </c:pt>
                <c:pt idx="1">
                  <c:v>1 September 2016 - 31 August 2017 (393)
Full and short inspections</c:v>
                </c:pt>
                <c:pt idx="2">
                  <c:v>1 September 2015 - 31 August 2016 (410)
Full and short inspections</c:v>
                </c:pt>
                <c:pt idx="3">
                  <c:v>1 September 2014 - 31 August 2015  (272)
Full inspections only</c:v>
                </c:pt>
                <c:pt idx="4">
                  <c:v>1 September 2013 - 31 August 2014  (365)
Full inspections only</c:v>
                </c:pt>
                <c:pt idx="5">
                  <c:v>1 September 2012 - 31 August 2013 (373)
Full inspections only</c:v>
                </c:pt>
              </c:strCache>
            </c:strRef>
          </c:cat>
          <c:val>
            <c:numRef>
              <c:f>'C3 In-year outcomes over time'!$G$20:$G$25</c:f>
              <c:numCache>
                <c:formatCode>0</c:formatCode>
                <c:ptCount val="6"/>
                <c:pt idx="0">
                  <c:v>6.0790273556231007</c:v>
                </c:pt>
                <c:pt idx="1">
                  <c:v>7.888040712468193</c:v>
                </c:pt>
                <c:pt idx="2">
                  <c:v>8.2926829268292686</c:v>
                </c:pt>
                <c:pt idx="3">
                  <c:v>12.132352941176471</c:v>
                </c:pt>
                <c:pt idx="4">
                  <c:v>5.4794520547945202</c:v>
                </c:pt>
                <c:pt idx="5">
                  <c:v>8.5790884718498663</c:v>
                </c:pt>
              </c:numCache>
            </c:numRef>
          </c:val>
          <c:extLst>
            <c:ext xmlns:c16="http://schemas.microsoft.com/office/drawing/2014/chart" uri="{C3380CC4-5D6E-409C-BE32-E72D297353CC}">
              <c16:uniqueId val="{00000003-8E61-47DD-8219-B51B91B64DEE}"/>
            </c:ext>
          </c:extLst>
        </c:ser>
        <c:dLbls>
          <c:showLegendKey val="0"/>
          <c:showVal val="0"/>
          <c:showCatName val="0"/>
          <c:showSerName val="0"/>
          <c:showPercent val="0"/>
          <c:showBubbleSize val="0"/>
        </c:dLbls>
        <c:gapWidth val="50"/>
        <c:overlap val="100"/>
        <c:axId val="456966000"/>
        <c:axId val="456969136"/>
      </c:barChart>
      <c:catAx>
        <c:axId val="456966000"/>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ahoma"/>
                <a:ea typeface="Tahoma"/>
                <a:cs typeface="Tahoma"/>
              </a:defRPr>
            </a:pPr>
            <a:endParaRPr lang="en-US"/>
          </a:p>
        </c:txPr>
        <c:crossAx val="456969136"/>
        <c:crosses val="autoZero"/>
        <c:auto val="1"/>
        <c:lblAlgn val="ctr"/>
        <c:lblOffset val="100"/>
        <c:tickLblSkip val="1"/>
        <c:tickMarkSkip val="1"/>
        <c:noMultiLvlLbl val="0"/>
      </c:catAx>
      <c:valAx>
        <c:axId val="456969136"/>
        <c:scaling>
          <c:orientation val="minMax"/>
        </c:scaling>
        <c:delete val="1"/>
        <c:axPos val="t"/>
        <c:numFmt formatCode="0%" sourceLinked="1"/>
        <c:majorTickMark val="out"/>
        <c:minorTickMark val="none"/>
        <c:tickLblPos val="nextTo"/>
        <c:crossAx val="456966000"/>
        <c:crosses val="autoZero"/>
        <c:crossBetween val="between"/>
      </c:valAx>
      <c:spPr>
        <a:noFill/>
        <a:ln w="25400">
          <a:noFill/>
        </a:ln>
      </c:spPr>
    </c:plotArea>
    <c:legend>
      <c:legendPos val="b"/>
      <c:layout>
        <c:manualLayout>
          <c:xMode val="edge"/>
          <c:yMode val="edge"/>
          <c:x val="0.25619573107385329"/>
          <c:y val="0.87664397882468081"/>
          <c:w val="0.62066729986985081"/>
          <c:h val="6.9734807739196533E-2"/>
        </c:manualLayout>
      </c:layout>
      <c:overlay val="0"/>
      <c:spPr>
        <a:solidFill>
          <a:srgbClr val="FFFFFF"/>
        </a:solidFill>
        <a:ln w="3175">
          <a:solidFill>
            <a:srgbClr val="FFFFFF"/>
          </a:solidFill>
          <a:prstDash val="solid"/>
        </a:ln>
      </c:spPr>
      <c:txPr>
        <a:bodyPr/>
        <a:lstStyle/>
        <a:p>
          <a:pPr>
            <a:defRPr sz="1100" b="0" i="0" u="none" strike="noStrike" baseline="0">
              <a:solidFill>
                <a:srgbClr val="000000"/>
              </a:solidFill>
              <a:latin typeface="Tahoma"/>
              <a:ea typeface="Tahoma"/>
              <a:cs typeface="Tahoma"/>
            </a:defRPr>
          </a:pPr>
          <a:endParaRPr lang="en-US"/>
        </a:p>
      </c:txPr>
    </c:legend>
    <c:plotVisOnly val="1"/>
    <c:dispBlanksAs val="gap"/>
    <c:showDLblsOverMax val="0"/>
  </c:chart>
  <c:spPr>
    <a:solidFill>
      <a:srgbClr val="FFFFFF"/>
    </a:solidFill>
    <a:ln w="9525">
      <a:noFill/>
    </a:ln>
  </c:spPr>
  <c:txPr>
    <a:bodyPr/>
    <a:lstStyle/>
    <a:p>
      <a:pPr>
        <a:defRPr sz="825" b="0" i="0" u="none" strike="noStrike" baseline="0">
          <a:solidFill>
            <a:srgbClr val="000000"/>
          </a:solidFill>
          <a:latin typeface="Tahoma"/>
          <a:ea typeface="Tahoma"/>
          <a:cs typeface="Tahoma"/>
        </a:defRPr>
      </a:pPr>
      <a:endParaRPr lang="en-US"/>
    </a:p>
  </c:txPr>
  <c:printSettings>
    <c:headerFooter alignWithMargins="0"/>
    <c:pageMargins b="1" l="0.75" r="0.75" t="1" header="0.5" footer="0.5"/>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42264658046209036"/>
          <c:y val="5.5242225826388311E-2"/>
          <c:w val="0.47911975901506099"/>
          <c:h val="0.85125756918180506"/>
        </c:manualLayout>
      </c:layout>
      <c:barChart>
        <c:barDir val="bar"/>
        <c:grouping val="percentStacked"/>
        <c:varyColors val="0"/>
        <c:ser>
          <c:idx val="0"/>
          <c:order val="0"/>
          <c:tx>
            <c:strRef>
              <c:f>'C4 In-year grade 3 outcomes'!$D$16</c:f>
              <c:strCache>
                <c:ptCount val="1"/>
                <c:pt idx="0">
                  <c:v>% Improved</c:v>
                </c:pt>
              </c:strCache>
            </c:strRef>
          </c:tx>
          <c:spPr>
            <a:solidFill>
              <a:srgbClr val="9B5BA5"/>
            </a:solidFill>
            <a:ln w="3175">
              <a:solidFill>
                <a:schemeClr val="bg1"/>
              </a:solidFill>
              <a:prstDash val="solid"/>
            </a:ln>
          </c:spPr>
          <c:invertIfNegative val="0"/>
          <c:dLbls>
            <c:dLbl>
              <c:idx val="18"/>
              <c:numFmt formatCode="0" sourceLinked="0"/>
              <c:spPr>
                <a:noFill/>
                <a:ln w="25400">
                  <a:noFill/>
                </a:ln>
              </c:spPr>
              <c:txPr>
                <a:bodyPr/>
                <a:lstStyle/>
                <a:p>
                  <a:pPr>
                    <a:defRPr sz="1000" b="1" i="0" u="none" strike="noStrike" baseline="0">
                      <a:solidFill>
                        <a:srgbClr val="000000"/>
                      </a:solidFill>
                      <a:latin typeface="Tahoma"/>
                      <a:ea typeface="Tahoma"/>
                      <a:cs typeface="Tahoma"/>
                    </a:defRPr>
                  </a:pPr>
                  <a:endParaRPr lang="en-US"/>
                </a:p>
              </c:txPr>
              <c:showLegendKey val="0"/>
              <c:showVal val="1"/>
              <c:showCatName val="0"/>
              <c:showSerName val="0"/>
              <c:showPercent val="0"/>
              <c:showBubbleSize val="0"/>
              <c:extLst>
                <c:ext xmlns:c16="http://schemas.microsoft.com/office/drawing/2014/chart" uri="{C3380CC4-5D6E-409C-BE32-E72D297353CC}">
                  <c16:uniqueId val="{00000000-F790-4171-9984-8C34C381D6C3}"/>
                </c:ext>
              </c:extLst>
            </c:dLbl>
            <c:numFmt formatCode="0" sourceLinked="0"/>
            <c:spPr>
              <a:noFill/>
              <a:ln w="25400">
                <a:noFill/>
              </a:ln>
            </c:spPr>
            <c:txPr>
              <a:bodyPr/>
              <a:lstStyle/>
              <a:p>
                <a:pPr>
                  <a:defRPr sz="1000" b="1" i="0" u="none" strike="noStrike" baseline="0">
                    <a:solidFill>
                      <a:srgbClr val="FFFFFF"/>
                    </a:solidFill>
                    <a:latin typeface="Tahoma"/>
                    <a:ea typeface="Tahoma"/>
                    <a:cs typeface="Tahoma"/>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'C4 In-year grade 3 outcomes'!$B$17:$B$22</c:f>
              <c:strCache>
                <c:ptCount val="6"/>
                <c:pt idx="0">
                  <c:v>1 September 2017 - 31 August 2018 (83)</c:v>
                </c:pt>
                <c:pt idx="1">
                  <c:v>1 September 2016 - 31 August 2017 (85)</c:v>
                </c:pt>
                <c:pt idx="2">
                  <c:v>1 September 2015 - 31 August 2016 (80)</c:v>
                </c:pt>
                <c:pt idx="3">
                  <c:v>1 September 2014 - 31 August 2015 (96)</c:v>
                </c:pt>
                <c:pt idx="4">
                  <c:v>1 September 2013 - 31 August 2014 (188)</c:v>
                </c:pt>
                <c:pt idx="5">
                  <c:v>1 September 2012 - 31 August 2013 (215)</c:v>
                </c:pt>
              </c:strCache>
            </c:strRef>
          </c:cat>
          <c:val>
            <c:numRef>
              <c:f>'C4 In-year grade 3 outcomes'!$D$17:$D$22</c:f>
              <c:numCache>
                <c:formatCode>0</c:formatCode>
                <c:ptCount val="6"/>
                <c:pt idx="0">
                  <c:v>66.265060240963862</c:v>
                </c:pt>
                <c:pt idx="1">
                  <c:v>56.470588235294116</c:v>
                </c:pt>
                <c:pt idx="2">
                  <c:v>56.25</c:v>
                </c:pt>
                <c:pt idx="3">
                  <c:v>54.166666666666664</c:v>
                </c:pt>
                <c:pt idx="4">
                  <c:v>71.276595744680847</c:v>
                </c:pt>
                <c:pt idx="5">
                  <c:v>50.232558139534888</c:v>
                </c:pt>
              </c:numCache>
            </c:numRef>
          </c:val>
          <c:extLst>
            <c:ext xmlns:c16="http://schemas.microsoft.com/office/drawing/2014/chart" uri="{C3380CC4-5D6E-409C-BE32-E72D297353CC}">
              <c16:uniqueId val="{00000001-F790-4171-9984-8C34C381D6C3}"/>
            </c:ext>
          </c:extLst>
        </c:ser>
        <c:ser>
          <c:idx val="1"/>
          <c:order val="1"/>
          <c:tx>
            <c:strRef>
              <c:f>'C4 In-year grade 3 outcomes'!$E$16</c:f>
              <c:strCache>
                <c:ptCount val="1"/>
                <c:pt idx="0">
                  <c:v>% Same</c:v>
                </c:pt>
              </c:strCache>
            </c:strRef>
          </c:tx>
          <c:spPr>
            <a:solidFill>
              <a:srgbClr val="C39CC9"/>
            </a:solidFill>
            <a:ln w="3175">
              <a:solidFill>
                <a:schemeClr val="bg1"/>
              </a:solidFill>
              <a:prstDash val="solid"/>
            </a:ln>
          </c:spPr>
          <c:invertIfNegative val="0"/>
          <c:dLbls>
            <c:numFmt formatCode="0" sourceLinked="0"/>
            <c:spPr>
              <a:noFill/>
              <a:ln w="25400">
                <a:noFill/>
              </a:ln>
            </c:spPr>
            <c:txPr>
              <a:bodyPr/>
              <a:lstStyle/>
              <a:p>
                <a:pPr>
                  <a:defRPr sz="1000" b="1" i="0" u="none" strike="noStrike" baseline="0">
                    <a:solidFill>
                      <a:sysClr val="windowText" lastClr="000000"/>
                    </a:solidFill>
                    <a:latin typeface="Tahoma"/>
                    <a:ea typeface="Tahoma"/>
                    <a:cs typeface="Tahoma"/>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'C4 In-year grade 3 outcomes'!$B$17:$B$22</c:f>
              <c:strCache>
                <c:ptCount val="6"/>
                <c:pt idx="0">
                  <c:v>1 September 2017 - 31 August 2018 (83)</c:v>
                </c:pt>
                <c:pt idx="1">
                  <c:v>1 September 2016 - 31 August 2017 (85)</c:v>
                </c:pt>
                <c:pt idx="2">
                  <c:v>1 September 2015 - 31 August 2016 (80)</c:v>
                </c:pt>
                <c:pt idx="3">
                  <c:v>1 September 2014 - 31 August 2015 (96)</c:v>
                </c:pt>
                <c:pt idx="4">
                  <c:v>1 September 2013 - 31 August 2014 (188)</c:v>
                </c:pt>
                <c:pt idx="5">
                  <c:v>1 September 2012 - 31 August 2013 (215)</c:v>
                </c:pt>
              </c:strCache>
            </c:strRef>
          </c:cat>
          <c:val>
            <c:numRef>
              <c:f>'C4 In-year grade 3 outcomes'!$E$17:$E$22</c:f>
              <c:numCache>
                <c:formatCode>0</c:formatCode>
                <c:ptCount val="6"/>
                <c:pt idx="0">
                  <c:v>25.301204819277107</c:v>
                </c:pt>
                <c:pt idx="1">
                  <c:v>31.764705882352938</c:v>
                </c:pt>
                <c:pt idx="2">
                  <c:v>27.500000000000004</c:v>
                </c:pt>
                <c:pt idx="3">
                  <c:v>35.416666666666671</c:v>
                </c:pt>
                <c:pt idx="4">
                  <c:v>24.468085106382979</c:v>
                </c:pt>
                <c:pt idx="5">
                  <c:v>40.465116279069768</c:v>
                </c:pt>
              </c:numCache>
            </c:numRef>
          </c:val>
          <c:extLst>
            <c:ext xmlns:c16="http://schemas.microsoft.com/office/drawing/2014/chart" uri="{C3380CC4-5D6E-409C-BE32-E72D297353CC}">
              <c16:uniqueId val="{00000002-F790-4171-9984-8C34C381D6C3}"/>
            </c:ext>
          </c:extLst>
        </c:ser>
        <c:ser>
          <c:idx val="2"/>
          <c:order val="2"/>
          <c:tx>
            <c:strRef>
              <c:f>'C4 In-year grade 3 outcomes'!$F$16</c:f>
              <c:strCache>
                <c:ptCount val="1"/>
                <c:pt idx="0">
                  <c:v>% Declined</c:v>
                </c:pt>
              </c:strCache>
            </c:strRef>
          </c:tx>
          <c:spPr>
            <a:solidFill>
              <a:srgbClr val="EBDEED"/>
            </a:solidFill>
            <a:ln w="3175">
              <a:solidFill>
                <a:schemeClr val="bg1"/>
              </a:solidFill>
              <a:prstDash val="solid"/>
            </a:ln>
          </c:spPr>
          <c:invertIfNegative val="0"/>
          <c:dLbls>
            <c:numFmt formatCode="0" sourceLinked="0"/>
            <c:spPr>
              <a:noFill/>
              <a:ln w="25400">
                <a:noFill/>
              </a:ln>
            </c:spPr>
            <c:txPr>
              <a:bodyPr/>
              <a:lstStyle/>
              <a:p>
                <a:pPr>
                  <a:defRPr sz="1000" b="1" i="0" u="none" strike="noStrike" baseline="0">
                    <a:solidFill>
                      <a:sysClr val="windowText" lastClr="000000"/>
                    </a:solidFill>
                    <a:latin typeface="Tahoma"/>
                    <a:ea typeface="Tahoma"/>
                    <a:cs typeface="Tahoma"/>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'C4 In-year grade 3 outcomes'!$B$17:$B$22</c:f>
              <c:strCache>
                <c:ptCount val="6"/>
                <c:pt idx="0">
                  <c:v>1 September 2017 - 31 August 2018 (83)</c:v>
                </c:pt>
                <c:pt idx="1">
                  <c:v>1 September 2016 - 31 August 2017 (85)</c:v>
                </c:pt>
                <c:pt idx="2">
                  <c:v>1 September 2015 - 31 August 2016 (80)</c:v>
                </c:pt>
                <c:pt idx="3">
                  <c:v>1 September 2014 - 31 August 2015 (96)</c:v>
                </c:pt>
                <c:pt idx="4">
                  <c:v>1 September 2013 - 31 August 2014 (188)</c:v>
                </c:pt>
                <c:pt idx="5">
                  <c:v>1 September 2012 - 31 August 2013 (215)</c:v>
                </c:pt>
              </c:strCache>
            </c:strRef>
          </c:cat>
          <c:val>
            <c:numRef>
              <c:f>'C4 In-year grade 3 outcomes'!$F$17:$F$22</c:f>
              <c:numCache>
                <c:formatCode>0</c:formatCode>
                <c:ptCount val="6"/>
                <c:pt idx="0">
                  <c:v>8.4337349397590362</c:v>
                </c:pt>
                <c:pt idx="1">
                  <c:v>11.76470588235294</c:v>
                </c:pt>
                <c:pt idx="2">
                  <c:v>16.25</c:v>
                </c:pt>
                <c:pt idx="3">
                  <c:v>10.416666666666668</c:v>
                </c:pt>
                <c:pt idx="4">
                  <c:v>4.2553191489361701</c:v>
                </c:pt>
                <c:pt idx="5">
                  <c:v>9.3023255813953494</c:v>
                </c:pt>
              </c:numCache>
            </c:numRef>
          </c:val>
          <c:extLst>
            <c:ext xmlns:c16="http://schemas.microsoft.com/office/drawing/2014/chart" uri="{C3380CC4-5D6E-409C-BE32-E72D297353CC}">
              <c16:uniqueId val="{00000004-F790-4171-9984-8C34C381D6C3}"/>
            </c:ext>
          </c:extLst>
        </c:ser>
        <c:dLbls>
          <c:showLegendKey val="0"/>
          <c:showVal val="0"/>
          <c:showCatName val="0"/>
          <c:showSerName val="0"/>
          <c:showPercent val="0"/>
          <c:showBubbleSize val="0"/>
        </c:dLbls>
        <c:gapWidth val="50"/>
        <c:overlap val="100"/>
        <c:axId val="456968352"/>
        <c:axId val="456966392"/>
      </c:barChart>
      <c:catAx>
        <c:axId val="456968352"/>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ahoma"/>
                <a:ea typeface="Tahoma"/>
                <a:cs typeface="Tahoma"/>
              </a:defRPr>
            </a:pPr>
            <a:endParaRPr lang="en-US"/>
          </a:p>
        </c:txPr>
        <c:crossAx val="456966392"/>
        <c:crossesAt val="0"/>
        <c:auto val="1"/>
        <c:lblAlgn val="ctr"/>
        <c:lblOffset val="100"/>
        <c:tickLblSkip val="1"/>
        <c:tickMarkSkip val="1"/>
        <c:noMultiLvlLbl val="0"/>
      </c:catAx>
      <c:valAx>
        <c:axId val="456966392"/>
        <c:scaling>
          <c:orientation val="minMax"/>
          <c:max val="1"/>
          <c:min val="0"/>
        </c:scaling>
        <c:delete val="1"/>
        <c:axPos val="t"/>
        <c:numFmt formatCode="0%" sourceLinked="1"/>
        <c:majorTickMark val="out"/>
        <c:minorTickMark val="none"/>
        <c:tickLblPos val="nextTo"/>
        <c:crossAx val="456968352"/>
        <c:crosses val="autoZero"/>
        <c:crossBetween val="between"/>
        <c:majorUnit val="1"/>
        <c:minorUnit val="1"/>
      </c:valAx>
    </c:plotArea>
    <c:legend>
      <c:legendPos val="b"/>
      <c:layout>
        <c:manualLayout>
          <c:xMode val="edge"/>
          <c:yMode val="edge"/>
          <c:x val="0.33953530333205634"/>
          <c:y val="0.90337625119694698"/>
          <c:w val="0.57234474330801921"/>
          <c:h val="8.8616871098283978E-2"/>
        </c:manualLayout>
      </c:layout>
      <c:overlay val="0"/>
      <c:spPr>
        <a:solidFill>
          <a:srgbClr val="FFFFFF"/>
        </a:solidFill>
        <a:ln w="25400">
          <a:noFill/>
        </a:ln>
      </c:spPr>
      <c:txPr>
        <a:bodyPr/>
        <a:lstStyle/>
        <a:p>
          <a:pPr>
            <a:defRPr sz="1100" b="0" i="0" u="none" strike="noStrike" baseline="0">
              <a:solidFill>
                <a:srgbClr val="000000"/>
              </a:solidFill>
              <a:latin typeface="Tahoma"/>
              <a:ea typeface="Tahoma"/>
              <a:cs typeface="Tahoma"/>
            </a:defRPr>
          </a:pPr>
          <a:endParaRPr lang="en-US"/>
        </a:p>
      </c:txPr>
    </c:legend>
    <c:plotVisOnly val="1"/>
    <c:dispBlanksAs val="gap"/>
    <c:showDLblsOverMax val="0"/>
  </c:chart>
  <c:spPr>
    <a:solidFill>
      <a:sysClr val="window" lastClr="FFFFFF"/>
    </a:solidFill>
    <a:ln w="9525">
      <a:noFill/>
    </a:ln>
  </c:spPr>
  <c:txPr>
    <a:bodyPr/>
    <a:lstStyle/>
    <a:p>
      <a:pPr>
        <a:defRPr sz="450" b="0" i="0" u="none" strike="noStrike" baseline="0">
          <a:solidFill>
            <a:srgbClr val="000000"/>
          </a:solidFill>
          <a:latin typeface="Tahoma"/>
          <a:ea typeface="Tahoma"/>
          <a:cs typeface="Tahoma"/>
        </a:defRPr>
      </a:pPr>
      <a:endParaRPr lang="en-US"/>
    </a:p>
  </c:txPr>
  <c:printSettings>
    <c:headerFooter/>
    <c:pageMargins b="1" l="0.75" r="0.75" t="1" header="0.5" footer="0.5"/>
    <c:pageSetup paperSize="9" orientation="landscape"/>
  </c:printSettings>
  <c:userShapes r:id="rId2"/>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554244539589462"/>
          <c:y val="3.7393645186606955E-2"/>
          <c:w val="0.72621915772900147"/>
          <c:h val="0.84306438707509779"/>
        </c:manualLayout>
      </c:layout>
      <c:barChart>
        <c:barDir val="bar"/>
        <c:grouping val="percentStacked"/>
        <c:varyColors val="0"/>
        <c:ser>
          <c:idx val="0"/>
          <c:order val="0"/>
          <c:tx>
            <c:strRef>
              <c:f>'C5 Most recent outcomes'!$I$19</c:f>
              <c:strCache>
                <c:ptCount val="1"/>
                <c:pt idx="0">
                  <c:v>% Outstanding</c:v>
                </c:pt>
              </c:strCache>
            </c:strRef>
          </c:tx>
          <c:spPr>
            <a:solidFill>
              <a:srgbClr val="2C2A5A"/>
            </a:solidFill>
            <a:ln w="12700">
              <a:solidFill>
                <a:sysClr val="window" lastClr="FFFFFF"/>
              </a:solidFill>
              <a:prstDash val="solid"/>
            </a:ln>
          </c:spPr>
          <c:invertIfNegative val="0"/>
          <c:dLbls>
            <c:numFmt formatCode="0" sourceLinked="0"/>
            <c:spPr>
              <a:noFill/>
              <a:ln w="25400">
                <a:noFill/>
              </a:ln>
            </c:spPr>
            <c:txPr>
              <a:bodyPr/>
              <a:lstStyle/>
              <a:p>
                <a:pPr>
                  <a:defRPr sz="1000" b="1" i="0" u="none" strike="noStrike" baseline="0">
                    <a:solidFill>
                      <a:srgbClr val="FFFFFF"/>
                    </a:solidFill>
                    <a:latin typeface="Tahoma"/>
                    <a:ea typeface="Tahoma"/>
                    <a:cs typeface="Tahoma"/>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'C5 Most recent outcomes'!$B$20:$H$28</c:f>
              <c:strCache>
                <c:ptCount val="9"/>
                <c:pt idx="0">
                  <c:v>All further education and skills providers (1,040)</c:v>
                </c:pt>
                <c:pt idx="1">
                  <c:v>Colleges (215)</c:v>
                </c:pt>
                <c:pt idx="2">
                  <c:v>Independent specialist colleges (68)</c:v>
                </c:pt>
                <c:pt idx="3">
                  <c:v>Independent learning providers (440)</c:v>
                </c:pt>
                <c:pt idx="4">
                  <c:v>Community learning and skills providers (220)</c:v>
                </c:pt>
                <c:pt idx="5">
                  <c:v>16-19 academies (38)</c:v>
                </c:pt>
                <c:pt idx="6">
                  <c:v>Dance and drama colleges (18)</c:v>
                </c:pt>
                <c:pt idx="7">
                  <c:v>Higher education institutions (27)</c:v>
                </c:pt>
                <c:pt idx="8">
                  <c:v>National Careers Service contractors (14)</c:v>
                </c:pt>
              </c:strCache>
            </c:strRef>
          </c:cat>
          <c:val>
            <c:numRef>
              <c:f>'C5 Most recent outcomes'!$I$20:$I$28</c:f>
              <c:numCache>
                <c:formatCode>#,##0</c:formatCode>
                <c:ptCount val="9"/>
                <c:pt idx="0">
                  <c:v>15.096153846153845</c:v>
                </c:pt>
                <c:pt idx="1">
                  <c:v>20</c:v>
                </c:pt>
                <c:pt idx="2">
                  <c:v>7.3529411764705888</c:v>
                </c:pt>
                <c:pt idx="3">
                  <c:v>11.818181818181818</c:v>
                </c:pt>
                <c:pt idx="4">
                  <c:v>6.8181818181818175</c:v>
                </c:pt>
                <c:pt idx="5">
                  <c:v>47.368421052631575</c:v>
                </c:pt>
                <c:pt idx="6">
                  <c:v>77.777777777777786</c:v>
                </c:pt>
                <c:pt idx="7">
                  <c:v>29.629629629629626</c:v>
                </c:pt>
                <c:pt idx="8">
                  <c:v>14.285714285714285</c:v>
                </c:pt>
              </c:numCache>
            </c:numRef>
          </c:val>
          <c:extLst>
            <c:ext xmlns:c16="http://schemas.microsoft.com/office/drawing/2014/chart" uri="{C3380CC4-5D6E-409C-BE32-E72D297353CC}">
              <c16:uniqueId val="{00000000-8229-4A44-A38D-EA1A7F77AED3}"/>
            </c:ext>
          </c:extLst>
        </c:ser>
        <c:ser>
          <c:idx val="1"/>
          <c:order val="1"/>
          <c:tx>
            <c:strRef>
              <c:f>'C5 Most recent outcomes'!$J$19</c:f>
              <c:strCache>
                <c:ptCount val="1"/>
                <c:pt idx="0">
                  <c:v>% Good</c:v>
                </c:pt>
              </c:strCache>
            </c:strRef>
          </c:tx>
          <c:spPr>
            <a:solidFill>
              <a:srgbClr val="4570B2"/>
            </a:solidFill>
            <a:ln w="12700">
              <a:solidFill>
                <a:sysClr val="window" lastClr="FFFFFF"/>
              </a:solidFill>
              <a:prstDash val="solid"/>
            </a:ln>
          </c:spPr>
          <c:invertIfNegative val="0"/>
          <c:dLbls>
            <c:numFmt formatCode="0" sourceLinked="0"/>
            <c:spPr>
              <a:noFill/>
              <a:ln w="25400">
                <a:noFill/>
              </a:ln>
            </c:spPr>
            <c:txPr>
              <a:bodyPr/>
              <a:lstStyle/>
              <a:p>
                <a:pPr>
                  <a:defRPr sz="1000" b="1" i="0" u="none" strike="noStrike" baseline="0">
                    <a:solidFill>
                      <a:srgbClr val="FFFFFF"/>
                    </a:solidFill>
                    <a:latin typeface="Tahoma"/>
                    <a:ea typeface="Tahoma"/>
                    <a:cs typeface="Tahoma"/>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'C5 Most recent outcomes'!$B$20:$H$28</c:f>
              <c:strCache>
                <c:ptCount val="9"/>
                <c:pt idx="0">
                  <c:v>All further education and skills providers (1,040)</c:v>
                </c:pt>
                <c:pt idx="1">
                  <c:v>Colleges (215)</c:v>
                </c:pt>
                <c:pt idx="2">
                  <c:v>Independent specialist colleges (68)</c:v>
                </c:pt>
                <c:pt idx="3">
                  <c:v>Independent learning providers (440)</c:v>
                </c:pt>
                <c:pt idx="4">
                  <c:v>Community learning and skills providers (220)</c:v>
                </c:pt>
                <c:pt idx="5">
                  <c:v>16-19 academies (38)</c:v>
                </c:pt>
                <c:pt idx="6">
                  <c:v>Dance and drama colleges (18)</c:v>
                </c:pt>
                <c:pt idx="7">
                  <c:v>Higher education institutions (27)</c:v>
                </c:pt>
                <c:pt idx="8">
                  <c:v>National Careers Service contractors (14)</c:v>
                </c:pt>
              </c:strCache>
            </c:strRef>
          </c:cat>
          <c:val>
            <c:numRef>
              <c:f>'C5 Most recent outcomes'!$J$20:$J$28</c:f>
              <c:numCache>
                <c:formatCode>#,##0</c:formatCode>
                <c:ptCount val="9"/>
                <c:pt idx="0">
                  <c:v>65.480769230769226</c:v>
                </c:pt>
                <c:pt idx="1">
                  <c:v>58.139534883720934</c:v>
                </c:pt>
                <c:pt idx="2">
                  <c:v>69.117647058823522</c:v>
                </c:pt>
                <c:pt idx="3">
                  <c:v>65.681818181818187</c:v>
                </c:pt>
                <c:pt idx="4">
                  <c:v>80.909090909090907</c:v>
                </c:pt>
                <c:pt idx="5">
                  <c:v>31.578947368421051</c:v>
                </c:pt>
                <c:pt idx="6">
                  <c:v>16.666666666666664</c:v>
                </c:pt>
                <c:pt idx="7">
                  <c:v>55.555555555555557</c:v>
                </c:pt>
                <c:pt idx="8">
                  <c:v>85.714285714285708</c:v>
                </c:pt>
              </c:numCache>
            </c:numRef>
          </c:val>
          <c:extLst>
            <c:ext xmlns:c16="http://schemas.microsoft.com/office/drawing/2014/chart" uri="{C3380CC4-5D6E-409C-BE32-E72D297353CC}">
              <c16:uniqueId val="{00000001-8229-4A44-A38D-EA1A7F77AED3}"/>
            </c:ext>
          </c:extLst>
        </c:ser>
        <c:ser>
          <c:idx val="2"/>
          <c:order val="2"/>
          <c:tx>
            <c:strRef>
              <c:f>'C5 Most recent outcomes'!$K$19</c:f>
              <c:strCache>
                <c:ptCount val="1"/>
                <c:pt idx="0">
                  <c:v>% Requires improvement / satisfactory⁸</c:v>
                </c:pt>
              </c:strCache>
            </c:strRef>
          </c:tx>
          <c:spPr>
            <a:solidFill>
              <a:srgbClr val="69A6DC"/>
            </a:solidFill>
            <a:ln w="12700">
              <a:solidFill>
                <a:sysClr val="window" lastClr="FFFFFF"/>
              </a:solidFill>
              <a:prstDash val="solid"/>
            </a:ln>
          </c:spPr>
          <c:invertIfNegative val="0"/>
          <c:dLbls>
            <c:numFmt formatCode="0" sourceLinked="0"/>
            <c:spPr>
              <a:noFill/>
              <a:ln w="25400">
                <a:noFill/>
              </a:ln>
            </c:spPr>
            <c:txPr>
              <a:bodyPr/>
              <a:lstStyle/>
              <a:p>
                <a:pPr>
                  <a:defRPr sz="1000" b="1" i="0" u="none" strike="noStrike" baseline="0">
                    <a:solidFill>
                      <a:srgbClr val="FFFFFF"/>
                    </a:solidFill>
                    <a:latin typeface="Tahoma"/>
                    <a:ea typeface="Tahoma"/>
                    <a:cs typeface="Tahoma"/>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'C5 Most recent outcomes'!$B$20:$H$28</c:f>
              <c:strCache>
                <c:ptCount val="9"/>
                <c:pt idx="0">
                  <c:v>All further education and skills providers (1,040)</c:v>
                </c:pt>
                <c:pt idx="1">
                  <c:v>Colleges (215)</c:v>
                </c:pt>
                <c:pt idx="2">
                  <c:v>Independent specialist colleges (68)</c:v>
                </c:pt>
                <c:pt idx="3">
                  <c:v>Independent learning providers (440)</c:v>
                </c:pt>
                <c:pt idx="4">
                  <c:v>Community learning and skills providers (220)</c:v>
                </c:pt>
                <c:pt idx="5">
                  <c:v>16-19 academies (38)</c:v>
                </c:pt>
                <c:pt idx="6">
                  <c:v>Dance and drama colleges (18)</c:v>
                </c:pt>
                <c:pt idx="7">
                  <c:v>Higher education institutions (27)</c:v>
                </c:pt>
                <c:pt idx="8">
                  <c:v>National Careers Service contractors (14)</c:v>
                </c:pt>
              </c:strCache>
            </c:strRef>
          </c:cat>
          <c:val>
            <c:numRef>
              <c:f>'C5 Most recent outcomes'!$K$20:$K$28</c:f>
              <c:numCache>
                <c:formatCode>#,##0</c:formatCode>
                <c:ptCount val="9"/>
                <c:pt idx="0">
                  <c:v>17.307692307692307</c:v>
                </c:pt>
                <c:pt idx="1">
                  <c:v>20.930232558139537</c:v>
                </c:pt>
                <c:pt idx="2">
                  <c:v>23.52941176470588</c:v>
                </c:pt>
                <c:pt idx="3">
                  <c:v>18.409090909090907</c:v>
                </c:pt>
                <c:pt idx="4">
                  <c:v>11.363636363636363</c:v>
                </c:pt>
                <c:pt idx="5">
                  <c:v>21.052631578947366</c:v>
                </c:pt>
                <c:pt idx="6">
                  <c:v>5.5555555555555554</c:v>
                </c:pt>
                <c:pt idx="7">
                  <c:v>14.814814814814813</c:v>
                </c:pt>
                <c:pt idx="8">
                  <c:v>#N/A</c:v>
                </c:pt>
              </c:numCache>
            </c:numRef>
          </c:val>
          <c:extLst>
            <c:ext xmlns:c16="http://schemas.microsoft.com/office/drawing/2014/chart" uri="{C3380CC4-5D6E-409C-BE32-E72D297353CC}">
              <c16:uniqueId val="{00000002-8229-4A44-A38D-EA1A7F77AED3}"/>
            </c:ext>
          </c:extLst>
        </c:ser>
        <c:ser>
          <c:idx val="3"/>
          <c:order val="3"/>
          <c:tx>
            <c:strRef>
              <c:f>'C5 Most recent outcomes'!$L$19</c:f>
              <c:strCache>
                <c:ptCount val="1"/>
                <c:pt idx="0">
                  <c:v>% Inadequate</c:v>
                </c:pt>
              </c:strCache>
            </c:strRef>
          </c:tx>
          <c:spPr>
            <a:solidFill>
              <a:srgbClr val="9BCCF2"/>
            </a:solidFill>
            <a:ln w="12700">
              <a:solidFill>
                <a:sysClr val="window" lastClr="FFFFFF"/>
              </a:solidFill>
              <a:prstDash val="solid"/>
            </a:ln>
          </c:spPr>
          <c:invertIfNegative val="0"/>
          <c:dLbls>
            <c:spPr>
              <a:noFill/>
              <a:ln>
                <a:noFill/>
              </a:ln>
              <a:effectLst/>
            </c:spPr>
            <c:txPr>
              <a:bodyPr/>
              <a:lstStyle/>
              <a:p>
                <a:pPr algn="ctr">
                  <a:defRPr lang="en-GB" sz="1000" b="1" i="0" u="none" strike="noStrike" kern="1200" baseline="0">
                    <a:solidFill>
                      <a:srgbClr val="2C2A5A"/>
                    </a:solidFill>
                    <a:latin typeface="Tahoma"/>
                    <a:ea typeface="Tahoma"/>
                    <a:cs typeface="Tahoma"/>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'C5 Most recent outcomes'!$B$20:$H$28</c:f>
              <c:strCache>
                <c:ptCount val="9"/>
                <c:pt idx="0">
                  <c:v>All further education and skills providers (1,040)</c:v>
                </c:pt>
                <c:pt idx="1">
                  <c:v>Colleges (215)</c:v>
                </c:pt>
                <c:pt idx="2">
                  <c:v>Independent specialist colleges (68)</c:v>
                </c:pt>
                <c:pt idx="3">
                  <c:v>Independent learning providers (440)</c:v>
                </c:pt>
                <c:pt idx="4">
                  <c:v>Community learning and skills providers (220)</c:v>
                </c:pt>
                <c:pt idx="5">
                  <c:v>16-19 academies (38)</c:v>
                </c:pt>
                <c:pt idx="6">
                  <c:v>Dance and drama colleges (18)</c:v>
                </c:pt>
                <c:pt idx="7">
                  <c:v>Higher education institutions (27)</c:v>
                </c:pt>
                <c:pt idx="8">
                  <c:v>National Careers Service contractors (14)</c:v>
                </c:pt>
              </c:strCache>
            </c:strRef>
          </c:cat>
          <c:val>
            <c:numRef>
              <c:f>'C5 Most recent outcomes'!$L$20:$L$28</c:f>
              <c:numCache>
                <c:formatCode>#,##0</c:formatCode>
                <c:ptCount val="9"/>
                <c:pt idx="0">
                  <c:v>2.1153846153846154</c:v>
                </c:pt>
                <c:pt idx="1">
                  <c:v>0.93023255813953487</c:v>
                </c:pt>
                <c:pt idx="2">
                  <c:v>#N/A</c:v>
                </c:pt>
                <c:pt idx="3">
                  <c:v>4.0909090909090908</c:v>
                </c:pt>
                <c:pt idx="4">
                  <c:v>0.90909090909090906</c:v>
                </c:pt>
                <c:pt idx="5">
                  <c:v>#N/A</c:v>
                </c:pt>
                <c:pt idx="6">
                  <c:v>#N/A</c:v>
                </c:pt>
                <c:pt idx="7">
                  <c:v>#N/A</c:v>
                </c:pt>
                <c:pt idx="8">
                  <c:v>#N/A</c:v>
                </c:pt>
              </c:numCache>
            </c:numRef>
          </c:val>
          <c:extLst>
            <c:ext xmlns:c16="http://schemas.microsoft.com/office/drawing/2014/chart" uri="{C3380CC4-5D6E-409C-BE32-E72D297353CC}">
              <c16:uniqueId val="{00000003-8229-4A44-A38D-EA1A7F77AED3}"/>
            </c:ext>
          </c:extLst>
        </c:ser>
        <c:dLbls>
          <c:showLegendKey val="0"/>
          <c:showVal val="0"/>
          <c:showCatName val="0"/>
          <c:showSerName val="0"/>
          <c:showPercent val="0"/>
          <c:showBubbleSize val="0"/>
        </c:dLbls>
        <c:gapWidth val="50"/>
        <c:overlap val="100"/>
        <c:axId val="456962080"/>
        <c:axId val="457612632"/>
      </c:barChart>
      <c:catAx>
        <c:axId val="456962080"/>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ahoma"/>
                <a:ea typeface="Tahoma"/>
                <a:cs typeface="Tahoma"/>
              </a:defRPr>
            </a:pPr>
            <a:endParaRPr lang="en-US"/>
          </a:p>
        </c:txPr>
        <c:crossAx val="457612632"/>
        <c:crosses val="autoZero"/>
        <c:auto val="1"/>
        <c:lblAlgn val="ctr"/>
        <c:lblOffset val="100"/>
        <c:tickLblSkip val="1"/>
        <c:tickMarkSkip val="1"/>
        <c:noMultiLvlLbl val="0"/>
      </c:catAx>
      <c:valAx>
        <c:axId val="457612632"/>
        <c:scaling>
          <c:orientation val="minMax"/>
        </c:scaling>
        <c:delete val="1"/>
        <c:axPos val="t"/>
        <c:numFmt formatCode="0%" sourceLinked="1"/>
        <c:majorTickMark val="out"/>
        <c:minorTickMark val="none"/>
        <c:tickLblPos val="nextTo"/>
        <c:crossAx val="456962080"/>
        <c:crosses val="autoZero"/>
        <c:crossBetween val="between"/>
      </c:valAx>
      <c:spPr>
        <a:noFill/>
        <a:ln w="25400">
          <a:noFill/>
        </a:ln>
      </c:spPr>
    </c:plotArea>
    <c:legend>
      <c:legendPos val="b"/>
      <c:layout>
        <c:manualLayout>
          <c:xMode val="edge"/>
          <c:yMode val="edge"/>
          <c:x val="0.23809979772443954"/>
          <c:y val="0.89331124410941265"/>
          <c:w val="0.73853137009867365"/>
          <c:h val="8.4506936632920859E-2"/>
        </c:manualLayout>
      </c:layout>
      <c:overlay val="0"/>
      <c:spPr>
        <a:solidFill>
          <a:srgbClr val="FFFFFF"/>
        </a:solidFill>
        <a:ln w="3175">
          <a:solidFill>
            <a:srgbClr val="FFFFFF"/>
          </a:solidFill>
          <a:prstDash val="solid"/>
        </a:ln>
      </c:spPr>
      <c:txPr>
        <a:bodyPr/>
        <a:lstStyle/>
        <a:p>
          <a:pPr>
            <a:defRPr sz="1100" b="0" i="0" u="none" strike="noStrike" baseline="0">
              <a:solidFill>
                <a:srgbClr val="000000"/>
              </a:solidFill>
              <a:latin typeface="Tahoma"/>
              <a:ea typeface="Tahoma"/>
              <a:cs typeface="Tahoma"/>
            </a:defRPr>
          </a:pPr>
          <a:endParaRPr lang="en-US"/>
        </a:p>
      </c:txPr>
    </c:legend>
    <c:plotVisOnly val="1"/>
    <c:dispBlanksAs val="gap"/>
    <c:showDLblsOverMax val="0"/>
  </c:chart>
  <c:spPr>
    <a:solidFill>
      <a:srgbClr val="FFFFFF"/>
    </a:solidFill>
    <a:ln w="9525">
      <a:noFill/>
    </a:ln>
  </c:spPr>
  <c:txPr>
    <a:bodyPr/>
    <a:lstStyle/>
    <a:p>
      <a:pPr>
        <a:defRPr sz="825" b="0" i="0" u="none" strike="noStrike" baseline="0">
          <a:solidFill>
            <a:srgbClr val="000000"/>
          </a:solidFill>
          <a:latin typeface="Tahoma"/>
          <a:ea typeface="Tahoma"/>
          <a:cs typeface="Tahoma"/>
        </a:defRPr>
      </a:pPr>
      <a:endParaRPr lang="en-US"/>
    </a:p>
  </c:txPr>
  <c:printSettings>
    <c:headerFooter alignWithMargins="0"/>
    <c:pageMargins b="1" l="0.75" r="0.75" t="1"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spPr>
            <a:solidFill>
              <a:srgbClr val="8AB23E"/>
            </a:solidFill>
            <a:ln w="12700">
              <a:solidFill>
                <a:srgbClr val="FFFFFF"/>
              </a:solidFill>
              <a:prstDash val="solid"/>
            </a:ln>
          </c:spPr>
          <c:invertIfNegative val="0"/>
          <c:dLbls>
            <c:spPr>
              <a:noFill/>
              <a:ln w="25400">
                <a:noFill/>
              </a:ln>
            </c:spPr>
            <c:txPr>
              <a:bodyPr/>
              <a:lstStyle/>
              <a:p>
                <a:pPr>
                  <a:defRPr sz="200" b="1" i="0" u="none" strike="noStrike" baseline="0">
                    <a:solidFill>
                      <a:srgbClr val="FFFFFF"/>
                    </a:solidFill>
                    <a:latin typeface="Tahoma"/>
                    <a:ea typeface="Tahoma"/>
                    <a:cs typeface="Tahoma"/>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0-0CC3-4730-9A9D-B05AF01F3B73}"/>
            </c:ext>
          </c:extLst>
        </c:ser>
        <c:ser>
          <c:idx val="1"/>
          <c:order val="1"/>
          <c:spPr>
            <a:solidFill>
              <a:srgbClr val="9B5BA5"/>
            </a:solidFill>
            <a:ln w="12700">
              <a:solidFill>
                <a:srgbClr val="FFFFFF"/>
              </a:solidFill>
              <a:prstDash val="solid"/>
            </a:ln>
          </c:spPr>
          <c:invertIfNegative val="0"/>
          <c:val>
            <c:numLit>
              <c:formatCode>General</c:formatCode>
              <c:ptCount val="1"/>
              <c:pt idx="0">
                <c:v>0</c:v>
              </c:pt>
            </c:numLit>
          </c:val>
          <c:extLst>
            <c:ext xmlns:c16="http://schemas.microsoft.com/office/drawing/2014/chart" uri="{C3380CC4-5D6E-409C-BE32-E72D297353CC}">
              <c16:uniqueId val="{00000001-0CC3-4730-9A9D-B05AF01F3B73}"/>
            </c:ext>
          </c:extLst>
        </c:ser>
        <c:ser>
          <c:idx val="2"/>
          <c:order val="2"/>
          <c:spPr>
            <a:solidFill>
              <a:srgbClr val="F9B44D"/>
            </a:solidFill>
            <a:ln w="12700">
              <a:solidFill>
                <a:srgbClr val="FFFFFF"/>
              </a:solidFill>
              <a:prstDash val="solid"/>
            </a:ln>
          </c:spPr>
          <c:invertIfNegative val="0"/>
          <c:dLbls>
            <c:spPr>
              <a:noFill/>
              <a:ln w="25400">
                <a:noFill/>
              </a:ln>
            </c:spPr>
            <c:txPr>
              <a:bodyPr/>
              <a:lstStyle/>
              <a:p>
                <a:pPr>
                  <a:defRPr sz="200" b="1" i="0" u="none" strike="noStrike" baseline="0">
                    <a:solidFill>
                      <a:srgbClr val="FFFFFF"/>
                    </a:solidFill>
                    <a:latin typeface="Tahoma"/>
                    <a:ea typeface="Tahoma"/>
                    <a:cs typeface="Tahoma"/>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2-0CC3-4730-9A9D-B05AF01F3B73}"/>
            </c:ext>
          </c:extLst>
        </c:ser>
        <c:ser>
          <c:idx val="3"/>
          <c:order val="3"/>
          <c:spPr>
            <a:solidFill>
              <a:srgbClr val="D13D6A"/>
            </a:solidFill>
            <a:ln w="12700">
              <a:solidFill>
                <a:srgbClr val="FFFFFF"/>
              </a:solidFill>
              <a:prstDash val="solid"/>
            </a:ln>
          </c:spPr>
          <c:invertIfNegative val="0"/>
          <c:dLbls>
            <c:spPr>
              <a:noFill/>
              <a:ln w="25400">
                <a:noFill/>
              </a:ln>
            </c:spPr>
            <c:txPr>
              <a:bodyPr/>
              <a:lstStyle/>
              <a:p>
                <a:pPr>
                  <a:defRPr sz="200" b="1" i="0" u="none" strike="noStrike" baseline="0">
                    <a:solidFill>
                      <a:srgbClr val="FFFFFF"/>
                    </a:solidFill>
                    <a:latin typeface="Tahoma"/>
                    <a:ea typeface="Tahoma"/>
                    <a:cs typeface="Tahoma"/>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3-0CC3-4730-9A9D-B05AF01F3B73}"/>
            </c:ext>
          </c:extLst>
        </c:ser>
        <c:dLbls>
          <c:showLegendKey val="0"/>
          <c:showVal val="0"/>
          <c:showCatName val="0"/>
          <c:showSerName val="0"/>
          <c:showPercent val="0"/>
          <c:showBubbleSize val="0"/>
        </c:dLbls>
        <c:gapWidth val="50"/>
        <c:overlap val="100"/>
        <c:axId val="457612240"/>
        <c:axId val="457613024"/>
      </c:barChart>
      <c:catAx>
        <c:axId val="457612240"/>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Tahoma"/>
                <a:ea typeface="Tahoma"/>
                <a:cs typeface="Tahoma"/>
              </a:defRPr>
            </a:pPr>
            <a:endParaRPr lang="en-US"/>
          </a:p>
        </c:txPr>
        <c:crossAx val="457613024"/>
        <c:crosses val="autoZero"/>
        <c:auto val="1"/>
        <c:lblAlgn val="ctr"/>
        <c:lblOffset val="100"/>
        <c:tickLblSkip val="1"/>
        <c:tickMarkSkip val="1"/>
        <c:noMultiLvlLbl val="0"/>
      </c:catAx>
      <c:valAx>
        <c:axId val="457613024"/>
        <c:scaling>
          <c:orientation val="minMax"/>
        </c:scaling>
        <c:delete val="1"/>
        <c:axPos val="t"/>
        <c:numFmt formatCode="0%" sourceLinked="1"/>
        <c:majorTickMark val="out"/>
        <c:minorTickMark val="none"/>
        <c:tickLblPos val="nextTo"/>
        <c:crossAx val="457612240"/>
        <c:crosses val="autoZero"/>
        <c:crossBetween val="between"/>
      </c:valAx>
      <c:spPr>
        <a:noFill/>
        <a:ln w="25400">
          <a:noFill/>
        </a:ln>
      </c:spPr>
    </c:plotArea>
    <c:legend>
      <c:legendPos val="r"/>
      <c:overlay val="0"/>
      <c:spPr>
        <a:solidFill>
          <a:srgbClr val="FFFFFF"/>
        </a:solidFill>
        <a:ln w="3175">
          <a:solidFill>
            <a:srgbClr val="FFFFFF"/>
          </a:solidFill>
          <a:prstDash val="solid"/>
        </a:ln>
      </c:spPr>
      <c:txPr>
        <a:bodyPr/>
        <a:lstStyle/>
        <a:p>
          <a:pPr>
            <a:defRPr sz="110" b="0" i="0" u="none" strike="noStrike" baseline="0">
              <a:solidFill>
                <a:srgbClr val="000000"/>
              </a:solidFill>
              <a:latin typeface="Tahoma"/>
              <a:ea typeface="Tahoma"/>
              <a:cs typeface="Tahoma"/>
            </a:defRPr>
          </a:pPr>
          <a:endParaRPr lang="en-US"/>
        </a:p>
      </c:txPr>
    </c:legend>
    <c:plotVisOnly val="1"/>
    <c:dispBlanksAs val="gap"/>
    <c:showDLblsOverMax val="0"/>
  </c:chart>
  <c:spPr>
    <a:solidFill>
      <a:srgbClr val="FFFFFF"/>
    </a:solidFill>
    <a:ln w="9525">
      <a:noFill/>
    </a:ln>
  </c:spPr>
  <c:txPr>
    <a:bodyPr/>
    <a:lstStyle/>
    <a:p>
      <a:pPr>
        <a:defRPr sz="250" b="0" i="0" u="none" strike="noStrike" baseline="0">
          <a:solidFill>
            <a:srgbClr val="000000"/>
          </a:solidFill>
          <a:latin typeface="Tahoma"/>
          <a:ea typeface="Tahoma"/>
          <a:cs typeface="Tahoma"/>
        </a:defRPr>
      </a:pPr>
      <a:endParaRPr lang="en-US"/>
    </a:p>
  </c:txPr>
  <c:printSettings>
    <c:headerFooter alignWithMargins="0"/>
    <c:pageMargins b="1" l="0.75" r="0.75" t="1" header="0.5" footer="0.5"/>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spPr>
            <a:solidFill>
              <a:srgbClr val="8AB23E"/>
            </a:solidFill>
            <a:ln w="12700">
              <a:solidFill>
                <a:srgbClr val="FFFFFF"/>
              </a:solidFill>
              <a:prstDash val="solid"/>
            </a:ln>
          </c:spPr>
          <c:invertIfNegative val="0"/>
          <c:dLbls>
            <c:spPr>
              <a:noFill/>
              <a:ln w="25400">
                <a:noFill/>
              </a:ln>
            </c:spPr>
            <c:txPr>
              <a:bodyPr/>
              <a:lstStyle/>
              <a:p>
                <a:pPr>
                  <a:defRPr sz="200" b="1" i="0" u="none" strike="noStrike" baseline="0">
                    <a:solidFill>
                      <a:srgbClr val="FFFFFF"/>
                    </a:solidFill>
                    <a:latin typeface="Tahoma"/>
                    <a:ea typeface="Tahoma"/>
                    <a:cs typeface="Tahoma"/>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0-2156-48D1-BB02-3E2F1C21ADD7}"/>
            </c:ext>
          </c:extLst>
        </c:ser>
        <c:ser>
          <c:idx val="1"/>
          <c:order val="1"/>
          <c:spPr>
            <a:solidFill>
              <a:srgbClr val="9B5BA5"/>
            </a:solidFill>
            <a:ln w="12700">
              <a:solidFill>
                <a:srgbClr val="FFFFFF"/>
              </a:solidFill>
              <a:prstDash val="solid"/>
            </a:ln>
          </c:spPr>
          <c:invertIfNegative val="0"/>
          <c:val>
            <c:numLit>
              <c:formatCode>General</c:formatCode>
              <c:ptCount val="1"/>
              <c:pt idx="0">
                <c:v>0</c:v>
              </c:pt>
            </c:numLit>
          </c:val>
          <c:extLst>
            <c:ext xmlns:c16="http://schemas.microsoft.com/office/drawing/2014/chart" uri="{C3380CC4-5D6E-409C-BE32-E72D297353CC}">
              <c16:uniqueId val="{00000001-2156-48D1-BB02-3E2F1C21ADD7}"/>
            </c:ext>
          </c:extLst>
        </c:ser>
        <c:ser>
          <c:idx val="2"/>
          <c:order val="2"/>
          <c:spPr>
            <a:solidFill>
              <a:srgbClr val="F9B44D"/>
            </a:solidFill>
            <a:ln w="12700">
              <a:solidFill>
                <a:srgbClr val="FFFFFF"/>
              </a:solidFill>
              <a:prstDash val="solid"/>
            </a:ln>
          </c:spPr>
          <c:invertIfNegative val="0"/>
          <c:dLbls>
            <c:spPr>
              <a:noFill/>
              <a:ln w="25400">
                <a:noFill/>
              </a:ln>
            </c:spPr>
            <c:txPr>
              <a:bodyPr/>
              <a:lstStyle/>
              <a:p>
                <a:pPr>
                  <a:defRPr sz="200" b="1" i="0" u="none" strike="noStrike" baseline="0">
                    <a:solidFill>
                      <a:srgbClr val="FFFFFF"/>
                    </a:solidFill>
                    <a:latin typeface="Tahoma"/>
                    <a:ea typeface="Tahoma"/>
                    <a:cs typeface="Tahoma"/>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2-2156-48D1-BB02-3E2F1C21ADD7}"/>
            </c:ext>
          </c:extLst>
        </c:ser>
        <c:ser>
          <c:idx val="3"/>
          <c:order val="3"/>
          <c:spPr>
            <a:solidFill>
              <a:srgbClr val="D13D6A"/>
            </a:solidFill>
            <a:ln w="12700">
              <a:solidFill>
                <a:srgbClr val="FFFFFF"/>
              </a:solidFill>
              <a:prstDash val="solid"/>
            </a:ln>
          </c:spPr>
          <c:invertIfNegative val="0"/>
          <c:dLbls>
            <c:spPr>
              <a:noFill/>
              <a:ln w="25400">
                <a:noFill/>
              </a:ln>
            </c:spPr>
            <c:txPr>
              <a:bodyPr/>
              <a:lstStyle/>
              <a:p>
                <a:pPr>
                  <a:defRPr sz="200" b="1" i="0" u="none" strike="noStrike" baseline="0">
                    <a:solidFill>
                      <a:srgbClr val="FFFFFF"/>
                    </a:solidFill>
                    <a:latin typeface="Tahoma"/>
                    <a:ea typeface="Tahoma"/>
                    <a:cs typeface="Tahoma"/>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3-2156-48D1-BB02-3E2F1C21ADD7}"/>
            </c:ext>
          </c:extLst>
        </c:ser>
        <c:dLbls>
          <c:showLegendKey val="0"/>
          <c:showVal val="0"/>
          <c:showCatName val="0"/>
          <c:showSerName val="0"/>
          <c:showPercent val="0"/>
          <c:showBubbleSize val="0"/>
        </c:dLbls>
        <c:gapWidth val="50"/>
        <c:overlap val="100"/>
        <c:axId val="457613808"/>
        <c:axId val="457611848"/>
      </c:barChart>
      <c:catAx>
        <c:axId val="457613808"/>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Tahoma"/>
                <a:ea typeface="Tahoma"/>
                <a:cs typeface="Tahoma"/>
              </a:defRPr>
            </a:pPr>
            <a:endParaRPr lang="en-US"/>
          </a:p>
        </c:txPr>
        <c:crossAx val="457611848"/>
        <c:crosses val="autoZero"/>
        <c:auto val="1"/>
        <c:lblAlgn val="ctr"/>
        <c:lblOffset val="100"/>
        <c:tickLblSkip val="1"/>
        <c:tickMarkSkip val="1"/>
        <c:noMultiLvlLbl val="0"/>
      </c:catAx>
      <c:valAx>
        <c:axId val="457611848"/>
        <c:scaling>
          <c:orientation val="minMax"/>
        </c:scaling>
        <c:delete val="1"/>
        <c:axPos val="t"/>
        <c:numFmt formatCode="0%" sourceLinked="1"/>
        <c:majorTickMark val="out"/>
        <c:minorTickMark val="none"/>
        <c:tickLblPos val="nextTo"/>
        <c:crossAx val="457613808"/>
        <c:crosses val="autoZero"/>
        <c:crossBetween val="between"/>
      </c:valAx>
      <c:spPr>
        <a:noFill/>
        <a:ln w="25400">
          <a:noFill/>
        </a:ln>
      </c:spPr>
    </c:plotArea>
    <c:legend>
      <c:legendPos val="r"/>
      <c:overlay val="0"/>
      <c:spPr>
        <a:solidFill>
          <a:srgbClr val="FFFFFF"/>
        </a:solidFill>
        <a:ln w="3175">
          <a:solidFill>
            <a:srgbClr val="FFFFFF"/>
          </a:solidFill>
          <a:prstDash val="solid"/>
        </a:ln>
      </c:spPr>
      <c:txPr>
        <a:bodyPr/>
        <a:lstStyle/>
        <a:p>
          <a:pPr>
            <a:defRPr sz="110" b="0" i="0" u="none" strike="noStrike" baseline="0">
              <a:solidFill>
                <a:srgbClr val="000000"/>
              </a:solidFill>
              <a:latin typeface="Tahoma"/>
              <a:ea typeface="Tahoma"/>
              <a:cs typeface="Tahoma"/>
            </a:defRPr>
          </a:pPr>
          <a:endParaRPr lang="en-US"/>
        </a:p>
      </c:txPr>
    </c:legend>
    <c:plotVisOnly val="1"/>
    <c:dispBlanksAs val="gap"/>
    <c:showDLblsOverMax val="0"/>
  </c:chart>
  <c:spPr>
    <a:solidFill>
      <a:srgbClr val="FFFFFF"/>
    </a:solidFill>
    <a:ln w="9525">
      <a:noFill/>
    </a:ln>
  </c:spPr>
  <c:txPr>
    <a:bodyPr/>
    <a:lstStyle/>
    <a:p>
      <a:pPr>
        <a:defRPr sz="250" b="0" i="0" u="none" strike="noStrike" baseline="0">
          <a:solidFill>
            <a:srgbClr val="000000"/>
          </a:solidFill>
          <a:latin typeface="Tahoma"/>
          <a:ea typeface="Tahoma"/>
          <a:cs typeface="Tahoma"/>
        </a:defRPr>
      </a:pPr>
      <a:endParaRPr lang="en-US"/>
    </a:p>
  </c:txPr>
  <c:printSettings>
    <c:headerFooter alignWithMargins="0"/>
    <c:pageMargins b="1" l="0.75" r="0.75" t="1" header="0.5" footer="0.5"/>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98171487830335"/>
          <c:y val="6.0213951001838378E-2"/>
          <c:w val="0.68889922196573272"/>
          <c:h val="0.81818181818181823"/>
        </c:manualLayout>
      </c:layout>
      <c:barChart>
        <c:barDir val="bar"/>
        <c:grouping val="percentStacked"/>
        <c:varyColors val="0"/>
        <c:ser>
          <c:idx val="0"/>
          <c:order val="0"/>
          <c:tx>
            <c:strRef>
              <c:f>'C6 Most recent over time'!$C$15</c:f>
              <c:strCache>
                <c:ptCount val="1"/>
                <c:pt idx="0">
                  <c:v>% Outstanding</c:v>
                </c:pt>
              </c:strCache>
            </c:strRef>
          </c:tx>
          <c:spPr>
            <a:solidFill>
              <a:srgbClr val="2C2A5A"/>
            </a:solidFill>
            <a:ln w="12700">
              <a:solidFill>
                <a:sysClr val="window" lastClr="FFFFFF"/>
              </a:solidFill>
              <a:prstDash val="solid"/>
            </a:ln>
          </c:spPr>
          <c:invertIfNegative val="0"/>
          <c:dLbls>
            <c:dLbl>
              <c:idx val="5"/>
              <c:numFmt formatCode="0" sourceLinked="0"/>
              <c:spPr>
                <a:noFill/>
                <a:ln w="25400">
                  <a:noFill/>
                </a:ln>
              </c:spPr>
              <c:txPr>
                <a:bodyPr/>
                <a:lstStyle/>
                <a:p>
                  <a:pPr>
                    <a:defRPr sz="1000" b="1" i="0" u="none" strike="noStrike" baseline="0">
                      <a:solidFill>
                        <a:srgbClr val="FFFFFF"/>
                      </a:solidFill>
                      <a:latin typeface="Tahoma"/>
                      <a:ea typeface="Tahoma"/>
                      <a:cs typeface="Tahoma"/>
                    </a:defRPr>
                  </a:pPr>
                  <a:endParaRPr lang="en-US"/>
                </a:p>
              </c:txPr>
              <c:showLegendKey val="0"/>
              <c:showVal val="1"/>
              <c:showCatName val="0"/>
              <c:showSerName val="0"/>
              <c:showPercent val="0"/>
              <c:showBubbleSize val="0"/>
              <c:extLst>
                <c:ext xmlns:c16="http://schemas.microsoft.com/office/drawing/2014/chart" uri="{C3380CC4-5D6E-409C-BE32-E72D297353CC}">
                  <c16:uniqueId val="{00000000-4568-439D-BE0A-51C4DD295155}"/>
                </c:ext>
              </c:extLst>
            </c:dLbl>
            <c:numFmt formatCode="0" sourceLinked="0"/>
            <c:spPr>
              <a:noFill/>
              <a:ln w="3175">
                <a:noFill/>
                <a:prstDash val="solid"/>
              </a:ln>
            </c:spPr>
            <c:txPr>
              <a:bodyPr/>
              <a:lstStyle/>
              <a:p>
                <a:pPr>
                  <a:defRPr sz="1000" b="1" i="0" u="none" strike="noStrike" baseline="0">
                    <a:solidFill>
                      <a:srgbClr val="FFFFFF"/>
                    </a:solidFill>
                    <a:latin typeface="Tahoma"/>
                    <a:ea typeface="Tahoma"/>
                    <a:cs typeface="Tahoma"/>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'C6 Most recent over time'!$B$16:$B$21</c:f>
              <c:strCache>
                <c:ptCount val="6"/>
                <c:pt idx="0">
                  <c:v>31 August 2018 (1,040)</c:v>
                </c:pt>
                <c:pt idx="1">
                  <c:v>31 August 2017 (1,023)</c:v>
                </c:pt>
                <c:pt idx="2">
                  <c:v>31 August 2016 (1,056)</c:v>
                </c:pt>
                <c:pt idx="3">
                  <c:v>31 August 2015 (1,043)</c:v>
                </c:pt>
                <c:pt idx="4">
                  <c:v>31 August 2014 (1,061)</c:v>
                </c:pt>
                <c:pt idx="5">
                  <c:v>31 August 2013 (1,082)</c:v>
                </c:pt>
              </c:strCache>
            </c:strRef>
          </c:cat>
          <c:val>
            <c:numRef>
              <c:f>'C6 Most recent over time'!$C$16:$C$21</c:f>
              <c:numCache>
                <c:formatCode>0</c:formatCode>
                <c:ptCount val="6"/>
                <c:pt idx="0">
                  <c:v>15.096153846153845</c:v>
                </c:pt>
                <c:pt idx="1">
                  <c:v>15.151515151515152</c:v>
                </c:pt>
                <c:pt idx="2">
                  <c:v>14.678030303030305</c:v>
                </c:pt>
                <c:pt idx="3">
                  <c:v>13.518696069031638</c:v>
                </c:pt>
                <c:pt idx="4">
                  <c:v>13.666352497643732</c:v>
                </c:pt>
                <c:pt idx="5">
                  <c:v>13.955637707948243</c:v>
                </c:pt>
              </c:numCache>
            </c:numRef>
          </c:val>
          <c:extLst>
            <c:ext xmlns:c16="http://schemas.microsoft.com/office/drawing/2014/chart" uri="{C3380CC4-5D6E-409C-BE32-E72D297353CC}">
              <c16:uniqueId val="{00000001-4568-439D-BE0A-51C4DD295155}"/>
            </c:ext>
          </c:extLst>
        </c:ser>
        <c:ser>
          <c:idx val="1"/>
          <c:order val="1"/>
          <c:tx>
            <c:strRef>
              <c:f>'C6 Most recent over time'!$D$15</c:f>
              <c:strCache>
                <c:ptCount val="1"/>
                <c:pt idx="0">
                  <c:v>% Good</c:v>
                </c:pt>
              </c:strCache>
            </c:strRef>
          </c:tx>
          <c:spPr>
            <a:solidFill>
              <a:srgbClr val="4570B2"/>
            </a:solidFill>
            <a:ln w="12700">
              <a:solidFill>
                <a:sysClr val="window" lastClr="FFFFFF"/>
              </a:solidFill>
              <a:prstDash val="solid"/>
            </a:ln>
          </c:spPr>
          <c:invertIfNegative val="0"/>
          <c:dLbls>
            <c:numFmt formatCode="0" sourceLinked="0"/>
            <c:spPr>
              <a:noFill/>
              <a:ln w="25400">
                <a:noFill/>
              </a:ln>
            </c:spPr>
            <c:txPr>
              <a:bodyPr/>
              <a:lstStyle/>
              <a:p>
                <a:pPr>
                  <a:defRPr sz="1000" b="1" i="0" u="none" strike="noStrike" baseline="0">
                    <a:solidFill>
                      <a:srgbClr val="FFFFFF"/>
                    </a:solidFill>
                    <a:latin typeface="Tahoma"/>
                    <a:ea typeface="Tahoma"/>
                    <a:cs typeface="Tahoma"/>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'C6 Most recent over time'!$B$16:$B$21</c:f>
              <c:strCache>
                <c:ptCount val="6"/>
                <c:pt idx="0">
                  <c:v>31 August 2018 (1,040)</c:v>
                </c:pt>
                <c:pt idx="1">
                  <c:v>31 August 2017 (1,023)</c:v>
                </c:pt>
                <c:pt idx="2">
                  <c:v>31 August 2016 (1,056)</c:v>
                </c:pt>
                <c:pt idx="3">
                  <c:v>31 August 2015 (1,043)</c:v>
                </c:pt>
                <c:pt idx="4">
                  <c:v>31 August 2014 (1,061)</c:v>
                </c:pt>
                <c:pt idx="5">
                  <c:v>31 August 2013 (1,082)</c:v>
                </c:pt>
              </c:strCache>
            </c:strRef>
          </c:cat>
          <c:val>
            <c:numRef>
              <c:f>'C6 Most recent over time'!$D$16:$D$21</c:f>
              <c:numCache>
                <c:formatCode>0</c:formatCode>
                <c:ptCount val="6"/>
                <c:pt idx="0">
                  <c:v>65.480769230769226</c:v>
                </c:pt>
                <c:pt idx="1">
                  <c:v>64.320625610948184</c:v>
                </c:pt>
                <c:pt idx="2">
                  <c:v>66.193181818181827</c:v>
                </c:pt>
                <c:pt idx="3">
                  <c:v>69.127516778523486</c:v>
                </c:pt>
                <c:pt idx="4">
                  <c:v>67.672007540056555</c:v>
                </c:pt>
                <c:pt idx="5">
                  <c:v>57.578558225508317</c:v>
                </c:pt>
              </c:numCache>
            </c:numRef>
          </c:val>
          <c:extLst>
            <c:ext xmlns:c16="http://schemas.microsoft.com/office/drawing/2014/chart" uri="{C3380CC4-5D6E-409C-BE32-E72D297353CC}">
              <c16:uniqueId val="{00000002-4568-439D-BE0A-51C4DD295155}"/>
            </c:ext>
          </c:extLst>
        </c:ser>
        <c:ser>
          <c:idx val="2"/>
          <c:order val="2"/>
          <c:tx>
            <c:strRef>
              <c:f>'C6 Most recent over time'!$E$15</c:f>
              <c:strCache>
                <c:ptCount val="1"/>
                <c:pt idx="0">
                  <c:v>% Requires improvement / satisfactory²</c:v>
                </c:pt>
              </c:strCache>
            </c:strRef>
          </c:tx>
          <c:spPr>
            <a:solidFill>
              <a:srgbClr val="69A6DC"/>
            </a:solidFill>
            <a:ln w="12700">
              <a:solidFill>
                <a:sysClr val="window" lastClr="FFFFFF"/>
              </a:solidFill>
              <a:prstDash val="solid"/>
            </a:ln>
          </c:spPr>
          <c:invertIfNegative val="0"/>
          <c:dLbls>
            <c:numFmt formatCode="0" sourceLinked="0"/>
            <c:spPr>
              <a:noFill/>
              <a:ln w="25400">
                <a:noFill/>
              </a:ln>
            </c:spPr>
            <c:txPr>
              <a:bodyPr/>
              <a:lstStyle/>
              <a:p>
                <a:pPr>
                  <a:defRPr sz="1000" b="1" i="0" u="none" strike="noStrike" baseline="0">
                    <a:solidFill>
                      <a:srgbClr val="FFFFFF"/>
                    </a:solidFill>
                    <a:latin typeface="Tahoma"/>
                    <a:ea typeface="Tahoma"/>
                    <a:cs typeface="Tahoma"/>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'C6 Most recent over time'!$B$16:$B$21</c:f>
              <c:strCache>
                <c:ptCount val="6"/>
                <c:pt idx="0">
                  <c:v>31 August 2018 (1,040)</c:v>
                </c:pt>
                <c:pt idx="1">
                  <c:v>31 August 2017 (1,023)</c:v>
                </c:pt>
                <c:pt idx="2">
                  <c:v>31 August 2016 (1,056)</c:v>
                </c:pt>
                <c:pt idx="3">
                  <c:v>31 August 2015 (1,043)</c:v>
                </c:pt>
                <c:pt idx="4">
                  <c:v>31 August 2014 (1,061)</c:v>
                </c:pt>
                <c:pt idx="5">
                  <c:v>31 August 2013 (1,082)</c:v>
                </c:pt>
              </c:strCache>
            </c:strRef>
          </c:cat>
          <c:val>
            <c:numRef>
              <c:f>'C6 Most recent over time'!$E$16:$E$21</c:f>
              <c:numCache>
                <c:formatCode>0</c:formatCode>
                <c:ptCount val="6"/>
                <c:pt idx="0">
                  <c:v>17.307692307692307</c:v>
                </c:pt>
                <c:pt idx="1">
                  <c:v>18.084066471163247</c:v>
                </c:pt>
                <c:pt idx="2">
                  <c:v>16.382575757575758</c:v>
                </c:pt>
                <c:pt idx="3">
                  <c:v>15.436241610738255</c:v>
                </c:pt>
                <c:pt idx="4">
                  <c:v>16.211121583411874</c:v>
                </c:pt>
                <c:pt idx="5">
                  <c:v>24.953789279112755</c:v>
                </c:pt>
              </c:numCache>
            </c:numRef>
          </c:val>
          <c:extLst>
            <c:ext xmlns:c16="http://schemas.microsoft.com/office/drawing/2014/chart" uri="{C3380CC4-5D6E-409C-BE32-E72D297353CC}">
              <c16:uniqueId val="{00000003-4568-439D-BE0A-51C4DD295155}"/>
            </c:ext>
          </c:extLst>
        </c:ser>
        <c:ser>
          <c:idx val="3"/>
          <c:order val="3"/>
          <c:tx>
            <c:strRef>
              <c:f>'C6 Most recent over time'!$F$15</c:f>
              <c:strCache>
                <c:ptCount val="1"/>
                <c:pt idx="0">
                  <c:v>% Inadequate</c:v>
                </c:pt>
              </c:strCache>
            </c:strRef>
          </c:tx>
          <c:spPr>
            <a:solidFill>
              <a:srgbClr val="9BCCF2"/>
            </a:solidFill>
            <a:ln w="12700">
              <a:solidFill>
                <a:sysClr val="window" lastClr="FFFFFF"/>
              </a:solidFill>
              <a:prstDash val="solid"/>
            </a:ln>
          </c:spPr>
          <c:invertIfNegative val="0"/>
          <c:dLbls>
            <c:numFmt formatCode="0" sourceLinked="0"/>
            <c:spPr>
              <a:noFill/>
              <a:ln w="25400">
                <a:noFill/>
              </a:ln>
            </c:spPr>
            <c:txPr>
              <a:bodyPr/>
              <a:lstStyle/>
              <a:p>
                <a:pPr>
                  <a:defRPr sz="1000" b="1" i="0" u="none" strike="noStrike" baseline="0">
                    <a:solidFill>
                      <a:srgbClr val="2C2A5A"/>
                    </a:solidFill>
                    <a:latin typeface="Tahoma"/>
                    <a:ea typeface="Tahoma"/>
                    <a:cs typeface="Tahoma"/>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'C6 Most recent over time'!$B$16:$B$21</c:f>
              <c:strCache>
                <c:ptCount val="6"/>
                <c:pt idx="0">
                  <c:v>31 August 2018 (1,040)</c:v>
                </c:pt>
                <c:pt idx="1">
                  <c:v>31 August 2017 (1,023)</c:v>
                </c:pt>
                <c:pt idx="2">
                  <c:v>31 August 2016 (1,056)</c:v>
                </c:pt>
                <c:pt idx="3">
                  <c:v>31 August 2015 (1,043)</c:v>
                </c:pt>
                <c:pt idx="4">
                  <c:v>31 August 2014 (1,061)</c:v>
                </c:pt>
                <c:pt idx="5">
                  <c:v>31 August 2013 (1,082)</c:v>
                </c:pt>
              </c:strCache>
            </c:strRef>
          </c:cat>
          <c:val>
            <c:numRef>
              <c:f>'C6 Most recent over time'!$F$16:$F$21</c:f>
              <c:numCache>
                <c:formatCode>0</c:formatCode>
                <c:ptCount val="6"/>
                <c:pt idx="0">
                  <c:v>2.1153846153846154</c:v>
                </c:pt>
                <c:pt idx="1">
                  <c:v>2.4437927663734116</c:v>
                </c:pt>
                <c:pt idx="2">
                  <c:v>2.7462121212121211</c:v>
                </c:pt>
                <c:pt idx="3">
                  <c:v>1.9175455417066156</c:v>
                </c:pt>
                <c:pt idx="4">
                  <c:v>2.4505183788878417</c:v>
                </c:pt>
                <c:pt idx="5">
                  <c:v>3.512014787430684</c:v>
                </c:pt>
              </c:numCache>
            </c:numRef>
          </c:val>
          <c:extLst>
            <c:ext xmlns:c16="http://schemas.microsoft.com/office/drawing/2014/chart" uri="{C3380CC4-5D6E-409C-BE32-E72D297353CC}">
              <c16:uniqueId val="{00000004-4568-439D-BE0A-51C4DD295155}"/>
            </c:ext>
          </c:extLst>
        </c:ser>
        <c:dLbls>
          <c:showLegendKey val="0"/>
          <c:showVal val="0"/>
          <c:showCatName val="0"/>
          <c:showSerName val="0"/>
          <c:showPercent val="0"/>
          <c:showBubbleSize val="0"/>
        </c:dLbls>
        <c:gapWidth val="50"/>
        <c:overlap val="100"/>
        <c:axId val="457618120"/>
        <c:axId val="457614984"/>
      </c:barChart>
      <c:catAx>
        <c:axId val="457618120"/>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ahoma"/>
                <a:ea typeface="Tahoma"/>
                <a:cs typeface="Tahoma"/>
              </a:defRPr>
            </a:pPr>
            <a:endParaRPr lang="en-US"/>
          </a:p>
        </c:txPr>
        <c:crossAx val="457614984"/>
        <c:crosses val="autoZero"/>
        <c:auto val="1"/>
        <c:lblAlgn val="ctr"/>
        <c:lblOffset val="100"/>
        <c:tickLblSkip val="1"/>
        <c:tickMarkSkip val="1"/>
        <c:noMultiLvlLbl val="0"/>
      </c:catAx>
      <c:valAx>
        <c:axId val="457614984"/>
        <c:scaling>
          <c:orientation val="minMax"/>
        </c:scaling>
        <c:delete val="1"/>
        <c:axPos val="t"/>
        <c:numFmt formatCode="0%" sourceLinked="1"/>
        <c:majorTickMark val="out"/>
        <c:minorTickMark val="none"/>
        <c:tickLblPos val="nextTo"/>
        <c:crossAx val="457618120"/>
        <c:crosses val="autoZero"/>
        <c:crossBetween val="between"/>
      </c:valAx>
      <c:spPr>
        <a:noFill/>
        <a:ln w="25400">
          <a:noFill/>
        </a:ln>
      </c:spPr>
    </c:plotArea>
    <c:legend>
      <c:legendPos val="b"/>
      <c:layout>
        <c:manualLayout>
          <c:xMode val="edge"/>
          <c:yMode val="edge"/>
          <c:x val="0.21865783050789928"/>
          <c:y val="0.89431786566741533"/>
          <c:w val="0.66311772303503502"/>
          <c:h val="8.4805467692606773E-2"/>
        </c:manualLayout>
      </c:layout>
      <c:overlay val="0"/>
      <c:spPr>
        <a:solidFill>
          <a:srgbClr val="FFFFFF"/>
        </a:solidFill>
        <a:ln w="3175">
          <a:solidFill>
            <a:srgbClr val="FFFFFF"/>
          </a:solidFill>
          <a:prstDash val="solid"/>
        </a:ln>
      </c:spPr>
      <c:txPr>
        <a:bodyPr/>
        <a:lstStyle/>
        <a:p>
          <a:pPr>
            <a:defRPr sz="1100" b="0" i="0" u="none" strike="noStrike" baseline="0">
              <a:solidFill>
                <a:srgbClr val="000000"/>
              </a:solidFill>
              <a:latin typeface="Tahoma"/>
              <a:ea typeface="Tahoma"/>
              <a:cs typeface="Tahoma"/>
            </a:defRPr>
          </a:pPr>
          <a:endParaRPr lang="en-US"/>
        </a:p>
      </c:txPr>
    </c:legend>
    <c:plotVisOnly val="1"/>
    <c:dispBlanksAs val="gap"/>
    <c:showDLblsOverMax val="0"/>
  </c:chart>
  <c:spPr>
    <a:solidFill>
      <a:srgbClr val="FFFFFF"/>
    </a:solidFill>
    <a:ln w="9525">
      <a:noFill/>
    </a:ln>
  </c:spPr>
  <c:txPr>
    <a:bodyPr/>
    <a:lstStyle/>
    <a:p>
      <a:pPr>
        <a:defRPr sz="825" b="0" i="0" u="none" strike="noStrike" baseline="0">
          <a:solidFill>
            <a:srgbClr val="000000"/>
          </a:solidFill>
          <a:latin typeface="Tahoma"/>
          <a:ea typeface="Tahoma"/>
          <a:cs typeface="Tahoma"/>
        </a:defRPr>
      </a:pPr>
      <a:endParaRPr lang="en-US"/>
    </a:p>
  </c:txPr>
  <c:printSettings>
    <c:headerFooter alignWithMargins="0"/>
    <c:pageMargins b="1" l="0.75" r="0.75" t="1" header="0.5" footer="0.5"/>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editAs="oneCell">
    <xdr:from>
      <xdr:col>1</xdr:col>
      <xdr:colOff>104775</xdr:colOff>
      <xdr:row>2</xdr:row>
      <xdr:rowOff>9525</xdr:rowOff>
    </xdr:from>
    <xdr:to>
      <xdr:col>3</xdr:col>
      <xdr:colOff>972639</xdr:colOff>
      <xdr:row>4</xdr:row>
      <xdr:rowOff>0</xdr:rowOff>
    </xdr:to>
    <xdr:sp macro="" textlink="">
      <xdr:nvSpPr>
        <xdr:cNvPr id="2" name="Text Box 2">
          <a:extLst>
            <a:ext uri="{FF2B5EF4-FFF2-40B4-BE49-F238E27FC236}">
              <a16:creationId xmlns:a16="http://schemas.microsoft.com/office/drawing/2014/main" id="{00000000-0008-0000-0000-000002000000}"/>
            </a:ext>
          </a:extLst>
        </xdr:cNvPr>
        <xdr:cNvSpPr txBox="1">
          <a:spLocks noChangeArrowheads="1"/>
        </xdr:cNvSpPr>
      </xdr:nvSpPr>
      <xdr:spPr bwMode="auto">
        <a:xfrm>
          <a:off x="417195" y="344805"/>
          <a:ext cx="2310765" cy="32575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lnSpc>
              <a:spcPts val="1700"/>
            </a:lnSpc>
            <a:defRPr sz="1000"/>
          </a:pPr>
          <a:r>
            <a:rPr lang="en-GB" sz="1600" b="0" i="0" u="none" strike="noStrike" baseline="0">
              <a:solidFill>
                <a:srgbClr val="000000"/>
              </a:solidFill>
              <a:latin typeface="Tahoma" panose="020B0604030504040204" pitchFamily="34" charset="0"/>
              <a:ea typeface="Tahoma" panose="020B0604030504040204" pitchFamily="34" charset="0"/>
              <a:cs typeface="Tahoma" panose="020B0604030504040204" pitchFamily="34" charset="0"/>
            </a:rPr>
            <a:t>Official statistics</a:t>
          </a:r>
        </a:p>
        <a:p>
          <a:pPr algn="l" rtl="0">
            <a:lnSpc>
              <a:spcPts val="1500"/>
            </a:lnSpc>
            <a:defRPr sz="1000"/>
          </a:pPr>
          <a:endParaRPr lang="en-GB" sz="1600" b="0" i="0" u="none" strike="noStrike" baseline="0">
            <a:solidFill>
              <a:srgbClr val="000000"/>
            </a:solidFill>
            <a:latin typeface="Times New Roman"/>
            <a:cs typeface="Times New Roman"/>
          </a:endParaRPr>
        </a:p>
      </xdr:txBody>
    </xdr:sp>
    <xdr:clientData/>
  </xdr:twoCellAnchor>
  <xdr:twoCellAnchor editAs="oneCell">
    <xdr:from>
      <xdr:col>14</xdr:col>
      <xdr:colOff>152400</xdr:colOff>
      <xdr:row>1</xdr:row>
      <xdr:rowOff>28575</xdr:rowOff>
    </xdr:from>
    <xdr:to>
      <xdr:col>16</xdr:col>
      <xdr:colOff>448506</xdr:colOff>
      <xdr:row>6</xdr:row>
      <xdr:rowOff>121906</xdr:rowOff>
    </xdr:to>
    <xdr:pic>
      <xdr:nvPicPr>
        <xdr:cNvPr id="3" name="Picture 1" descr="ofsted_logo">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50380" y="196215"/>
          <a:ext cx="1097280" cy="9315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c:userShapes xmlns:c="http://schemas.openxmlformats.org/drawingml/2006/chart">
  <cdr:relSizeAnchor xmlns:cdr="http://schemas.openxmlformats.org/drawingml/2006/chartDrawing">
    <cdr:from>
      <cdr:x>0.0755</cdr:x>
      <cdr:y>0.46937</cdr:y>
    </cdr:from>
    <cdr:to>
      <cdr:x>0.90205</cdr:x>
      <cdr:y>0.46955</cdr:y>
    </cdr:to>
    <cdr:sp macro="" textlink="">
      <cdr:nvSpPr>
        <cdr:cNvPr id="7" name="Line 3"/>
        <cdr:cNvSpPr>
          <a:spLocks xmlns:a="http://schemas.openxmlformats.org/drawingml/2006/main" noChangeShapeType="1"/>
        </cdr:cNvSpPr>
      </cdr:nvSpPr>
      <cdr:spPr bwMode="auto">
        <a:xfrm xmlns:a="http://schemas.openxmlformats.org/drawingml/2006/main" flipV="1">
          <a:off x="693968" y="1892902"/>
          <a:ext cx="7597339" cy="725"/>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prstDash val="dash"/>
          <a:round/>
          <a:headEnd/>
          <a:tailEnd/>
        </a:ln>
        <a:extLst xmlns:a="http://schemas.openxmlformats.org/drawingml/2006/main">
          <a:ext uri="{909E8E84-426E-40DD-AFC4-6F175D3DCCD1}">
            <a14:hiddenFill xmlns:a14="http://schemas.microsoft.com/office/drawing/2010/main">
              <a:noFill/>
            </a14:hiddenFill>
          </a:ext>
        </a:extLst>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GB"/>
        </a:p>
      </cdr:txBody>
    </cdr:sp>
  </cdr:relSizeAnchor>
  <cdr:relSizeAnchor xmlns:cdr="http://schemas.openxmlformats.org/drawingml/2006/chartDrawing">
    <cdr:from>
      <cdr:x>0.89451</cdr:x>
      <cdr:y>0.38114</cdr:y>
    </cdr:from>
    <cdr:to>
      <cdr:x>1</cdr:x>
      <cdr:y>0.55875</cdr:y>
    </cdr:to>
    <cdr:sp macro="" textlink="">
      <cdr:nvSpPr>
        <cdr:cNvPr id="8" name="Text Box 1"/>
        <cdr:cNvSpPr txBox="1">
          <a:spLocks xmlns:a="http://schemas.openxmlformats.org/drawingml/2006/main" noChangeArrowheads="1"/>
        </cdr:cNvSpPr>
      </cdr:nvSpPr>
      <cdr:spPr bwMode="auto">
        <a:xfrm xmlns:a="http://schemas.openxmlformats.org/drawingml/2006/main">
          <a:off x="8222002" y="1537080"/>
          <a:ext cx="969624" cy="71628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wrap="square" lIns="27432" tIns="18288" rIns="27432" bIns="18288"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lnSpc>
              <a:spcPts val="900"/>
            </a:lnSpc>
            <a:defRPr sz="1000"/>
          </a:pPr>
          <a:r>
            <a:rPr lang="en-GB" sz="800" b="0" i="0" u="none" strike="noStrike" baseline="0">
              <a:solidFill>
                <a:srgbClr val="000000"/>
              </a:solidFill>
              <a:latin typeface="Tahoma"/>
              <a:ea typeface="Tahoma"/>
              <a:cs typeface="Tahoma"/>
            </a:rPr>
            <a:t>Data not comparable to previous years.</a:t>
          </a:r>
        </a:p>
        <a:p xmlns:a="http://schemas.openxmlformats.org/drawingml/2006/main">
          <a:pPr algn="ctr" rtl="0">
            <a:lnSpc>
              <a:spcPts val="900"/>
            </a:lnSpc>
            <a:defRPr sz="1000"/>
          </a:pPr>
          <a:r>
            <a:rPr lang="en-GB" sz="800" b="0" i="0" u="none" strike="noStrike" baseline="0">
              <a:solidFill>
                <a:srgbClr val="000000"/>
              </a:solidFill>
              <a:latin typeface="Tahoma"/>
              <a:ea typeface="Tahoma"/>
              <a:cs typeface="Tahoma"/>
            </a:rPr>
            <a:t>Introduction of new framework. </a:t>
          </a:r>
          <a:r>
            <a:rPr lang="en-GB" sz="800" b="0" i="0" u="none" strike="noStrike" baseline="30000">
              <a:solidFill>
                <a:srgbClr val="000000"/>
              </a:solidFill>
              <a:latin typeface="Tahoma"/>
              <a:ea typeface="Tahoma"/>
              <a:cs typeface="Tahoma"/>
            </a:rPr>
            <a:t>3 4 5</a:t>
          </a:r>
          <a:endParaRPr lang="en-GB" sz="800" b="0" i="0" u="none" strike="noStrike" baseline="0">
            <a:solidFill>
              <a:srgbClr val="000000"/>
            </a:solidFill>
            <a:latin typeface="Tahoma"/>
            <a:ea typeface="Tahoma"/>
            <a:cs typeface="Tahoma"/>
          </a:endParaRPr>
        </a:p>
      </cdr:txBody>
    </cdr:sp>
  </cdr:relSizeAnchor>
</c:userShapes>
</file>

<file path=xl/drawings/drawing11.xml><?xml version="1.0" encoding="utf-8"?>
<xdr:wsDr xmlns:xdr="http://schemas.openxmlformats.org/drawingml/2006/spreadsheetDrawing" xmlns:a="http://schemas.openxmlformats.org/drawingml/2006/main">
  <xdr:twoCellAnchor>
    <xdr:from>
      <xdr:col>0</xdr:col>
      <xdr:colOff>190500</xdr:colOff>
      <xdr:row>10</xdr:row>
      <xdr:rowOff>58420</xdr:rowOff>
    </xdr:from>
    <xdr:to>
      <xdr:col>7</xdr:col>
      <xdr:colOff>1016000</xdr:colOff>
      <xdr:row>26</xdr:row>
      <xdr:rowOff>22860</xdr:rowOff>
    </xdr:to>
    <xdr:graphicFrame macro="">
      <xdr:nvGraphicFramePr>
        <xdr:cNvPr id="2" name="Chart 3" descr="Chart displaying most recent overall effectiveness of education, skills and work in prisons and young offender institutions, over time.">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167640</xdr:colOff>
      <xdr:row>22</xdr:row>
      <xdr:rowOff>0</xdr:rowOff>
    </xdr:from>
    <xdr:to>
      <xdr:col>9</xdr:col>
      <xdr:colOff>370417</xdr:colOff>
      <xdr:row>43</xdr:row>
      <xdr:rowOff>2101</xdr:rowOff>
    </xdr:to>
    <xdr:graphicFrame macro="">
      <xdr:nvGraphicFramePr>
        <xdr:cNvPr id="2" name="Chart 56" descr="Bar chart displaying further education and skills full inspection outcomes this reporting year, by judgement.">
          <a:extLst>
            <a:ext uri="{FF2B5EF4-FFF2-40B4-BE49-F238E27FC236}">
              <a16:creationId xmlns:a16="http://schemas.microsoft.com/office/drawing/2014/main" id="{C4FE7705-C1E9-4415-81B1-E7ED59850A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138643</xdr:colOff>
      <xdr:row>17</xdr:row>
      <xdr:rowOff>139887</xdr:rowOff>
    </xdr:from>
    <xdr:to>
      <xdr:col>7</xdr:col>
      <xdr:colOff>219075</xdr:colOff>
      <xdr:row>39</xdr:row>
      <xdr:rowOff>105037</xdr:rowOff>
    </xdr:to>
    <xdr:graphicFrame macro="">
      <xdr:nvGraphicFramePr>
        <xdr:cNvPr id="2" name="Chart 55" descr="Bar chart displaying further education and skills full and short inspection outcomes this reporting year, by overall effectiveness and provider group">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2</xdr:row>
      <xdr:rowOff>0</xdr:rowOff>
    </xdr:from>
    <xdr:to>
      <xdr:col>9</xdr:col>
      <xdr:colOff>0</xdr:colOff>
      <xdr:row>2</xdr:row>
      <xdr:rowOff>0</xdr:rowOff>
    </xdr:to>
    <xdr:graphicFrame macro="">
      <xdr:nvGraphicFramePr>
        <xdr:cNvPr id="2" name="Chart 2">
          <a:extLst>
            <a:ext uri="{FF2B5EF4-FFF2-40B4-BE49-F238E27FC236}">
              <a16:creationId xmlns:a16="http://schemas.microsoft.com/office/drawing/2014/main" id="{00000000-0008-0000-0B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114300</xdr:colOff>
      <xdr:row>16</xdr:row>
      <xdr:rowOff>141445</xdr:rowOff>
    </xdr:from>
    <xdr:to>
      <xdr:col>9</xdr:col>
      <xdr:colOff>104775</xdr:colOff>
      <xdr:row>38</xdr:row>
      <xdr:rowOff>107155</xdr:rowOff>
    </xdr:to>
    <xdr:graphicFrame macro="">
      <xdr:nvGraphicFramePr>
        <xdr:cNvPr id="3" name="Chart 3" descr="Bar chart displaying further education and skills full and short inspection outcomes, by overall effectiveness and reporting year.">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0.88489</cdr:x>
      <cdr:y>0.4096</cdr:y>
    </cdr:from>
    <cdr:to>
      <cdr:x>0.97354</cdr:x>
      <cdr:y>0.52223</cdr:y>
    </cdr:to>
    <cdr:sp macro="" textlink="">
      <cdr:nvSpPr>
        <cdr:cNvPr id="7" name="Text Box 1"/>
        <cdr:cNvSpPr txBox="1">
          <a:spLocks xmlns:a="http://schemas.openxmlformats.org/drawingml/2006/main" noChangeArrowheads="1"/>
        </cdr:cNvSpPr>
      </cdr:nvSpPr>
      <cdr:spPr bwMode="auto">
        <a:xfrm xmlns:a="http://schemas.openxmlformats.org/drawingml/2006/main">
          <a:off x="9239233" y="1496608"/>
          <a:ext cx="925603" cy="41152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wrap="square" lIns="27432" tIns="18288" rIns="27432" bIns="18288"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lnSpc>
              <a:spcPts val="900"/>
            </a:lnSpc>
            <a:defRPr sz="1000"/>
          </a:pPr>
          <a:r>
            <a:rPr lang="en-GB" sz="800" b="0" i="0" u="none" strike="noStrike" baseline="0">
              <a:solidFill>
                <a:srgbClr val="000000"/>
              </a:solidFill>
              <a:latin typeface="Tahoma"/>
              <a:ea typeface="Tahoma"/>
              <a:cs typeface="Tahoma"/>
            </a:rPr>
            <a:t>Introduction of new framework</a:t>
          </a:r>
        </a:p>
      </cdr:txBody>
    </cdr:sp>
  </cdr:relSizeAnchor>
  <cdr:relSizeAnchor xmlns:cdr="http://schemas.openxmlformats.org/drawingml/2006/chartDrawing">
    <cdr:from>
      <cdr:x>0.03028</cdr:x>
      <cdr:y>0.46283</cdr:y>
    </cdr:from>
    <cdr:to>
      <cdr:x>0.88992</cdr:x>
      <cdr:y>0.46296</cdr:y>
    </cdr:to>
    <cdr:sp macro="" textlink="">
      <cdr:nvSpPr>
        <cdr:cNvPr id="8" name="Line 3"/>
        <cdr:cNvSpPr>
          <a:spLocks xmlns:a="http://schemas.openxmlformats.org/drawingml/2006/main" noChangeShapeType="1"/>
        </cdr:cNvSpPr>
      </cdr:nvSpPr>
      <cdr:spPr bwMode="auto">
        <a:xfrm xmlns:a="http://schemas.openxmlformats.org/drawingml/2006/main" flipV="1">
          <a:off x="316150" y="1691095"/>
          <a:ext cx="8975581" cy="475"/>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prstDash val="dash"/>
          <a:round/>
          <a:headEnd/>
          <a:tailEnd/>
        </a:ln>
        <a:extLst xmlns:a="http://schemas.openxmlformats.org/drawingml/2006/main">
          <a:ext uri="{909E8E84-426E-40DD-AFC4-6F175D3DCCD1}">
            <a14:hiddenFill xmlns:a14="http://schemas.microsoft.com/office/drawing/2010/main">
              <a:noFill/>
            </a14:hiddenFill>
          </a:ext>
        </a:extLst>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GB"/>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135890</xdr:colOff>
      <xdr:row>13</xdr:row>
      <xdr:rowOff>20955</xdr:rowOff>
    </xdr:from>
    <xdr:to>
      <xdr:col>7</xdr:col>
      <xdr:colOff>180975</xdr:colOff>
      <xdr:row>37</xdr:row>
      <xdr:rowOff>11430</xdr:rowOff>
    </xdr:to>
    <xdr:graphicFrame macro="">
      <xdr:nvGraphicFramePr>
        <xdr:cNvPr id="2" name="Chart 1" descr="Bar chart displaying proportion of previously grade 3 further education and skills providers that improved, declined or stayed the same at their next full inspection.">
          <a:extLst>
            <a:ext uri="{FF2B5EF4-FFF2-40B4-BE49-F238E27FC236}">
              <a16:creationId xmlns:a16="http://schemas.microsoft.com/office/drawing/2014/main" id="{00000000-0008-0000-0C00-000002000000}"/>
            </a:ext>
            <a:ext uri="{C183D7F6-B498-43B3-948B-1728B52AA6E4}">
              <adec:decorative xmlns:adec="http://schemas.microsoft.com/office/drawing/2017/decorative" val="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0.02251</cdr:x>
      <cdr:y>0.47829</cdr:y>
    </cdr:from>
    <cdr:to>
      <cdr:x>0.90104</cdr:x>
      <cdr:y>0.47829</cdr:y>
    </cdr:to>
    <cdr:cxnSp macro="">
      <cdr:nvCxnSpPr>
        <cdr:cNvPr id="3" name="Straight Connector 2">
          <a:extLst xmlns:a="http://schemas.openxmlformats.org/drawingml/2006/main">
            <a:ext uri="{FF2B5EF4-FFF2-40B4-BE49-F238E27FC236}">
              <a16:creationId xmlns:a16="http://schemas.microsoft.com/office/drawing/2014/main" id="{43D6F63E-7133-4B21-8349-050DAC7FCC7A}"/>
            </a:ext>
          </a:extLst>
        </cdr:cNvPr>
        <cdr:cNvCxnSpPr/>
      </cdr:nvCxnSpPr>
      <cdr:spPr>
        <a:xfrm xmlns:a="http://schemas.openxmlformats.org/drawingml/2006/main" flipH="1">
          <a:off x="194295" y="1915204"/>
          <a:ext cx="7582523" cy="0"/>
        </a:xfrm>
        <a:prstGeom xmlns:a="http://schemas.openxmlformats.org/drawingml/2006/main" prst="line">
          <a:avLst/>
        </a:prstGeom>
        <a:ln xmlns:a="http://schemas.openxmlformats.org/drawingml/2006/main">
          <a:solidFill>
            <a:sysClr val="windowText" lastClr="00000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0.88883</cdr:x>
      <cdr:y>0.43485</cdr:y>
    </cdr:from>
    <cdr:to>
      <cdr:x>0.99912</cdr:x>
      <cdr:y>0.56798</cdr:y>
    </cdr:to>
    <cdr:sp macro="" textlink="">
      <cdr:nvSpPr>
        <cdr:cNvPr id="5" name="TextBox 4"/>
        <cdr:cNvSpPr txBox="1"/>
      </cdr:nvSpPr>
      <cdr:spPr>
        <a:xfrm xmlns:a="http://schemas.openxmlformats.org/drawingml/2006/main">
          <a:off x="6318538" y="1785178"/>
          <a:ext cx="784032" cy="54654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GB" sz="800">
              <a:latin typeface="Tahoma" panose="020B0604030504040204" pitchFamily="34" charset="0"/>
              <a:ea typeface="Tahoma" panose="020B0604030504040204" pitchFamily="34" charset="0"/>
              <a:cs typeface="Tahoma" panose="020B0604030504040204" pitchFamily="34" charset="0"/>
            </a:rPr>
            <a:t>Introduction of new framework</a:t>
          </a:r>
        </a:p>
      </cdr:txBody>
    </cdr:sp>
  </cdr:relSizeAnchor>
</c:userShapes>
</file>

<file path=xl/drawings/drawing8.xml><?xml version="1.0" encoding="utf-8"?>
<xdr:wsDr xmlns:xdr="http://schemas.openxmlformats.org/drawingml/2006/spreadsheetDrawing" xmlns:a="http://schemas.openxmlformats.org/drawingml/2006/main">
  <xdr:twoCellAnchor>
    <xdr:from>
      <xdr:col>0</xdr:col>
      <xdr:colOff>285749</xdr:colOff>
      <xdr:row>17</xdr:row>
      <xdr:rowOff>152673</xdr:rowOff>
    </xdr:from>
    <xdr:to>
      <xdr:col>12</xdr:col>
      <xdr:colOff>38099</xdr:colOff>
      <xdr:row>41</xdr:row>
      <xdr:rowOff>21933</xdr:rowOff>
    </xdr:to>
    <xdr:graphicFrame macro="">
      <xdr:nvGraphicFramePr>
        <xdr:cNvPr id="2" name="Chart 1" descr="Bar chart displaying overall effectiveness of the different types of further education and skills providers at their most recent inspection.">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2</xdr:row>
      <xdr:rowOff>0</xdr:rowOff>
    </xdr:from>
    <xdr:to>
      <xdr:col>8</xdr:col>
      <xdr:colOff>0</xdr:colOff>
      <xdr:row>2</xdr:row>
      <xdr:rowOff>0</xdr:rowOff>
    </xdr:to>
    <xdr:graphicFrame macro="">
      <xdr:nvGraphicFramePr>
        <xdr:cNvPr id="2" name="Chart 2">
          <a:extLst>
            <a:ext uri="{FF2B5EF4-FFF2-40B4-BE49-F238E27FC236}">
              <a16:creationId xmlns:a16="http://schemas.microsoft.com/office/drawing/2014/main" id="{00000000-0008-0000-0E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2</xdr:row>
      <xdr:rowOff>0</xdr:rowOff>
    </xdr:from>
    <xdr:to>
      <xdr:col>8</xdr:col>
      <xdr:colOff>0</xdr:colOff>
      <xdr:row>2</xdr:row>
      <xdr:rowOff>0</xdr:rowOff>
    </xdr:to>
    <xdr:graphicFrame macro="">
      <xdr:nvGraphicFramePr>
        <xdr:cNvPr id="3" name="Chart 2">
          <a:extLst>
            <a:ext uri="{FF2B5EF4-FFF2-40B4-BE49-F238E27FC236}">
              <a16:creationId xmlns:a16="http://schemas.microsoft.com/office/drawing/2014/main" id="{00000000-0008-0000-0E00-000003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190500</xdr:colOff>
      <xdr:row>13</xdr:row>
      <xdr:rowOff>44070</xdr:rowOff>
    </xdr:from>
    <xdr:to>
      <xdr:col>9</xdr:col>
      <xdr:colOff>466726</xdr:colOff>
      <xdr:row>37</xdr:row>
      <xdr:rowOff>53596</xdr:rowOff>
    </xdr:to>
    <xdr:graphicFrame macro="">
      <xdr:nvGraphicFramePr>
        <xdr:cNvPr id="4" name="Chart 3" descr="Chart displaying most recent overall effectiveness of further education and skills providers, for the past 6 years.">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822960</xdr:colOff>
      <xdr:row>7</xdr:row>
      <xdr:rowOff>175260</xdr:rowOff>
    </xdr:from>
    <xdr:to>
      <xdr:col>8</xdr:col>
      <xdr:colOff>342900</xdr:colOff>
      <xdr:row>10</xdr:row>
      <xdr:rowOff>190500</xdr:rowOff>
    </xdr:to>
    <xdr:sp macro="" textlink="">
      <xdr:nvSpPr>
        <xdr:cNvPr id="6" name="Text Box 1">
          <a:extLst>
            <a:ext uri="{FF2B5EF4-FFF2-40B4-BE49-F238E27FC236}">
              <a16:creationId xmlns:a16="http://schemas.microsoft.com/office/drawing/2014/main" id="{00000000-0008-0000-0E00-000006000000}"/>
            </a:ext>
          </a:extLst>
        </xdr:cNvPr>
        <xdr:cNvSpPr txBox="1">
          <a:spLocks noChangeArrowheads="1"/>
        </xdr:cNvSpPr>
      </xdr:nvSpPr>
      <xdr:spPr bwMode="auto">
        <a:xfrm>
          <a:off x="7459980" y="1943100"/>
          <a:ext cx="1173480" cy="10668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27432" tIns="18288" rIns="27432" bIns="18288"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lnSpc>
              <a:spcPts val="900"/>
            </a:lnSpc>
            <a:defRPr sz="1000"/>
          </a:pPr>
          <a:r>
            <a:rPr lang="en-GB" sz="800" b="0" i="0" u="none" strike="noStrike" baseline="0">
              <a:solidFill>
                <a:srgbClr val="000000"/>
              </a:solidFill>
              <a:latin typeface="Tahoma"/>
              <a:ea typeface="Tahoma"/>
              <a:cs typeface="Tahoma"/>
            </a:rPr>
            <a:t>Data not comparable to previous years.</a:t>
          </a:r>
        </a:p>
        <a:p>
          <a:pPr algn="ctr" rtl="0">
            <a:lnSpc>
              <a:spcPts val="900"/>
            </a:lnSpc>
            <a:defRPr sz="1000"/>
          </a:pPr>
          <a:r>
            <a:rPr lang="en-GB" sz="800" b="0" i="0" u="none" strike="noStrike" baseline="0">
              <a:solidFill>
                <a:srgbClr val="000000"/>
              </a:solidFill>
              <a:latin typeface="Tahoma"/>
              <a:ea typeface="Tahoma"/>
              <a:cs typeface="Tahoma"/>
            </a:rPr>
            <a:t>Introduction of new framework. </a:t>
          </a:r>
          <a:r>
            <a:rPr lang="en-GB" sz="800" b="0" i="0" u="none" strike="noStrike" baseline="30000">
              <a:solidFill>
                <a:srgbClr val="000000"/>
              </a:solidFill>
              <a:latin typeface="Tahoma"/>
              <a:ea typeface="Tahoma"/>
              <a:cs typeface="Tahoma"/>
            </a:rPr>
            <a:t>3 4 5</a:t>
          </a:r>
          <a:endParaRPr lang="en-GB" sz="800" b="0" i="0" u="none" strike="noStrike" baseline="0">
            <a:solidFill>
              <a:srgbClr val="000000"/>
            </a:solidFill>
            <a:latin typeface="Tahoma"/>
            <a:ea typeface="Tahoma"/>
            <a:cs typeface="Tahoma"/>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P5HQ\RestrictedDatadevelopment$\Reports\External%20MI%20-%20Schools\6%20DraftReports\External%20MI%20-%20Schools%20-%20Draf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P5HQ\RestrictedDatadevelopment$\Reports\External%20MI%20-%20Schools\6%20DraftReports\Archive\External%20MI%20-%20Schools%20-%20Draft%202017090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P5HQ\RestrictedDatadevelopment$\Reports\Official%20Stats%20-%20MS\6%20Draft%20Reports\Official%20Stats%20-%20MS%20-%20Draft%20Report%20-%2002-10-201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P5HQ\RestrictedDatadevelopment$\Reports\_Datasets\_Dataset1\3-SystemsTest\Dataset1%20-%20MS%20-%20QA%20Log.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5HQ\Reports\External%20MI%20-%20Schools\1-Specifications\External%20Management%20information%20-%20Schools%20&#8211;%20Further%20development%20-%20to%20include%20in-year%20-%20Spec%20CO%20Comment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P5HQ\RestrictedDatadevelopment$\Reports\Official%20Stats%20-%20MS\7%20QA\QA%20Log%20-%20MS%20-%20Dataset%202%20-%20SoN%20TEMPLATE%20-%2001-10-2018%20-%20(Final%20Run).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Prison%20inspections/Prison%20Inspections%202017-18/Prisons%20data%20for%20Aug%2018%20OS%20(including%20OLASS%20adjustment).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Official%20Statistics/December%202018/For%20publication/Further_education_and_skills_inspections_and_outcomes_as_at_31_August_2018_data_charts_and_tabl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Dates"/>
      <sheetName val="Table 1 "/>
      <sheetName val="Table 2"/>
      <sheetName val="Table 3 "/>
      <sheetName val="Latest Inspections"/>
      <sheetName val="Latest inspections issues"/>
      <sheetName val="Full inspections 2017-18 "/>
      <sheetName val="Full inspections issues"/>
      <sheetName val="Short inspections 2017-18"/>
      <sheetName val="Short inspections issues"/>
      <sheetName val="Consultation inspection at xxx"/>
      <sheetName val="Pivots"/>
      <sheetName val="AcYr Pivot"/>
      <sheetName val="Changes in this publication"/>
      <sheetName val="Most recent inspections"/>
      <sheetName val="Most recent inspections issues"/>
      <sheetName val="Full inspections 2018-19"/>
      <sheetName val="Short inspections 2018-19"/>
      <sheetName val="New changes this month"/>
      <sheetName val="All inspections 2018-19"/>
      <sheetName val="All inspections issues"/>
      <sheetName val="Recent changes"/>
      <sheetName val="Full inspections 2018-19 "/>
      <sheetName val="Guidance"/>
      <sheetName val="Table 1"/>
      <sheetName val="Table 3"/>
      <sheetName val="Table 4"/>
      <sheetName val="All inspections 2019-20"/>
      <sheetName val="Datasets_Auto_checks"/>
      <sheetName val="Table 1_Auto_checks"/>
      <sheetName val="Table 2_Auto_checks"/>
      <sheetName val="Table 3_Auto_checks"/>
      <sheetName val="Table 4_Auto_checks"/>
    </sheetNames>
    <sheetDataSet>
      <sheetData sheetId="0"/>
      <sheetData sheetId="1"/>
      <sheetData sheetId="2">
        <row r="5">
          <cell r="B5">
            <v>43100</v>
          </cell>
        </row>
        <row r="6">
          <cell r="B6">
            <v>43100</v>
          </cell>
        </row>
        <row r="7">
          <cell r="B7">
            <v>43100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
          <cell r="B3">
            <v>100000</v>
          </cell>
        </row>
      </sheetData>
      <sheetData sheetId="17"/>
      <sheetData sheetId="18"/>
      <sheetData sheetId="19"/>
      <sheetData sheetId="20"/>
      <sheetData sheetId="21"/>
      <sheetData sheetId="22"/>
      <sheetData sheetId="23" refreshError="1"/>
      <sheetData sheetId="24" refreshError="1"/>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Summary table"/>
      <sheetName val="School level data"/>
      <sheetName val="Issue detail"/>
      <sheetName val="Pivots"/>
      <sheetName val="Dates"/>
      <sheetName val="External MI - Schools - Draft 2"/>
    </sheetNames>
    <sheetDataSet>
      <sheetData sheetId="0"/>
      <sheetData sheetId="1"/>
      <sheetData sheetId="2"/>
      <sheetData sheetId="3"/>
      <sheetData sheetId="4"/>
      <sheetData sheetId="5"/>
      <sheetData sheetId="6">
        <row r="8">
          <cell r="B8">
            <v>42978</v>
          </cell>
        </row>
      </sheetData>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Dates"/>
      <sheetName val="Grouping lookups"/>
      <sheetName val="Pivots"/>
      <sheetName val="T1 Inspections this year"/>
      <sheetName val="T2 Outcomes this year"/>
      <sheetName val="T3 Outcomes most recent"/>
      <sheetName val="T4 Category of concern"/>
      <sheetName val="T5 Most recent LA Region"/>
      <sheetName val="T6 Short inspections this year"/>
      <sheetName val="C1 Outcomes each year"/>
      <sheetName val="C2a Phase outcomes this year"/>
      <sheetName val="C2b Phase outcomes this year"/>
      <sheetName val="C3 Main outcomes this year"/>
      <sheetName val="C4 Outcomes most recent"/>
      <sheetName val="C5 Most recent each year"/>
      <sheetName val="C6 Most recent - education type"/>
      <sheetName val="1 Sep 17 to 31 Aug 2018"/>
      <sheetName val="All schools 31 Aug 2018"/>
      <sheetName val="Dataset 3a-3d"/>
      <sheetName val="Dataset 4a-4d"/>
      <sheetName val="Dataset 1R"/>
      <sheetName val="Dataset 2 R"/>
      <sheetName val="Manual Updates"/>
      <sheetName val="Rev T1 Inspections last period"/>
      <sheetName val="Rev T2 Inspections last period"/>
    </sheetNames>
    <sheetDataSet>
      <sheetData sheetId="0" refreshError="1"/>
      <sheetData sheetId="1" refreshError="1"/>
      <sheetData sheetId="2">
        <row r="2">
          <cell r="B2" t="str">
            <v>1 September 2017 to 31 August 2018</v>
          </cell>
        </row>
        <row r="5">
          <cell r="B5" t="str">
            <v>30 September 2018</v>
          </cell>
        </row>
        <row r="6">
          <cell r="B6" t="str">
            <v>1 September 2017</v>
          </cell>
        </row>
        <row r="7">
          <cell r="B7" t="str">
            <v>31 August 2018</v>
          </cell>
        </row>
        <row r="9">
          <cell r="B9" t="str">
            <v>1 September 2017</v>
          </cell>
        </row>
        <row r="10">
          <cell r="B10" t="str">
            <v>31 March 2018</v>
          </cell>
        </row>
      </sheetData>
      <sheetData sheetId="3" refreshError="1"/>
      <sheetData sheetId="4">
        <row r="92">
          <cell r="AI92" t="str">
            <v>Overall effectiveness</v>
          </cell>
          <cell r="AO92" t="str">
            <v>All schools</v>
          </cell>
        </row>
        <row r="93">
          <cell r="AI93" t="str">
            <v>Effectiveness of leadership and management</v>
          </cell>
          <cell r="AO93" t="str">
            <v>Nursery</v>
          </cell>
        </row>
        <row r="94">
          <cell r="AI94" t="str">
            <v>Quality of teaching, learning and assessment</v>
          </cell>
          <cell r="AO94" t="str">
            <v>Primary</v>
          </cell>
        </row>
        <row r="95">
          <cell r="AI95" t="str">
            <v>Personal development, behaviour and welfare</v>
          </cell>
          <cell r="AO95" t="str">
            <v>Secondary</v>
          </cell>
        </row>
        <row r="96">
          <cell r="AI96" t="str">
            <v>Outcomes for pupils</v>
          </cell>
          <cell r="AO96" t="str">
            <v>Special</v>
          </cell>
        </row>
        <row r="97">
          <cell r="AI97" t="str">
            <v>Early years provision</v>
          </cell>
          <cell r="AO97" t="str">
            <v>PRU</v>
          </cell>
        </row>
        <row r="98">
          <cell r="AI98" t="str">
            <v>16 - 19 study programmes</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1">
          <cell r="K1" t="str">
            <v>Type of education</v>
          </cell>
          <cell r="L1" t="str">
            <v>Phase of education</v>
          </cell>
          <cell r="AC1" t="str">
            <v>Does the latest full inspection relate to the URN of the current school?</v>
          </cell>
          <cell r="AI1" t="str">
            <v>Overall effectiveness</v>
          </cell>
        </row>
        <row r="2">
          <cell r="K2" t="str">
            <v>Voluntary Aided School</v>
          </cell>
          <cell r="L2" t="str">
            <v>Primary</v>
          </cell>
          <cell r="AC2" t="str">
            <v>Yes</v>
          </cell>
          <cell r="AI2">
            <v>1</v>
          </cell>
        </row>
        <row r="3">
          <cell r="K3" t="str">
            <v>LA Nursery School</v>
          </cell>
          <cell r="L3" t="str">
            <v>Nursery</v>
          </cell>
          <cell r="AC3" t="str">
            <v>Yes</v>
          </cell>
          <cell r="AI3">
            <v>1</v>
          </cell>
        </row>
        <row r="4">
          <cell r="K4" t="str">
            <v>Pupil Referral Unit</v>
          </cell>
          <cell r="L4" t="str">
            <v>PRU</v>
          </cell>
          <cell r="AC4" t="str">
            <v>Yes</v>
          </cell>
          <cell r="AI4">
            <v>2</v>
          </cell>
        </row>
        <row r="5">
          <cell r="K5" t="str">
            <v>Pupil Referral Unit</v>
          </cell>
          <cell r="L5" t="str">
            <v>PRU</v>
          </cell>
          <cell r="AC5" t="str">
            <v>Yes</v>
          </cell>
          <cell r="AI5">
            <v>2</v>
          </cell>
        </row>
        <row r="6">
          <cell r="K6" t="str">
            <v>Community School</v>
          </cell>
          <cell r="L6" t="str">
            <v>Primary</v>
          </cell>
          <cell r="AC6" t="str">
            <v>Yes</v>
          </cell>
          <cell r="AI6">
            <v>2</v>
          </cell>
        </row>
        <row r="7">
          <cell r="K7" t="str">
            <v>Community School</v>
          </cell>
          <cell r="L7" t="str">
            <v>Primary</v>
          </cell>
          <cell r="AC7" t="str">
            <v>Yes</v>
          </cell>
          <cell r="AI7">
            <v>2</v>
          </cell>
        </row>
        <row r="8">
          <cell r="K8" t="str">
            <v>Community School</v>
          </cell>
          <cell r="L8" t="str">
            <v>Primary</v>
          </cell>
          <cell r="AC8" t="str">
            <v>Yes</v>
          </cell>
          <cell r="AI8">
            <v>2</v>
          </cell>
        </row>
        <row r="9">
          <cell r="K9" t="str">
            <v>Community School</v>
          </cell>
          <cell r="L9" t="str">
            <v>Primary</v>
          </cell>
          <cell r="AC9" t="str">
            <v>Yes</v>
          </cell>
          <cell r="AI9">
            <v>2</v>
          </cell>
        </row>
        <row r="10">
          <cell r="K10" t="str">
            <v>Community School</v>
          </cell>
          <cell r="L10" t="str">
            <v>Primary</v>
          </cell>
          <cell r="AC10" t="str">
            <v>Yes</v>
          </cell>
          <cell r="AI10">
            <v>2</v>
          </cell>
        </row>
        <row r="11">
          <cell r="K11" t="str">
            <v>Community School</v>
          </cell>
          <cell r="L11" t="str">
            <v>Primary</v>
          </cell>
          <cell r="AC11" t="str">
            <v>Yes</v>
          </cell>
          <cell r="AI11">
            <v>2</v>
          </cell>
        </row>
        <row r="12">
          <cell r="K12" t="str">
            <v>Community School</v>
          </cell>
          <cell r="L12" t="str">
            <v>Primary</v>
          </cell>
          <cell r="AC12" t="str">
            <v>Yes</v>
          </cell>
          <cell r="AI12">
            <v>2</v>
          </cell>
        </row>
        <row r="13">
          <cell r="K13" t="str">
            <v>Community School</v>
          </cell>
          <cell r="L13" t="str">
            <v>Primary</v>
          </cell>
          <cell r="AC13" t="str">
            <v>Yes</v>
          </cell>
          <cell r="AI13">
            <v>2</v>
          </cell>
        </row>
        <row r="14">
          <cell r="K14" t="str">
            <v>Community School</v>
          </cell>
          <cell r="L14" t="str">
            <v>Primary</v>
          </cell>
          <cell r="AC14" t="str">
            <v>Yes</v>
          </cell>
          <cell r="AI14">
            <v>2</v>
          </cell>
        </row>
        <row r="15">
          <cell r="K15" t="str">
            <v>Community School</v>
          </cell>
          <cell r="L15" t="str">
            <v>Primary</v>
          </cell>
          <cell r="AC15" t="str">
            <v>Yes</v>
          </cell>
          <cell r="AI15">
            <v>2</v>
          </cell>
        </row>
        <row r="16">
          <cell r="K16" t="str">
            <v>Community School</v>
          </cell>
          <cell r="L16" t="str">
            <v>Primary</v>
          </cell>
          <cell r="AC16" t="str">
            <v>Yes</v>
          </cell>
          <cell r="AI16">
            <v>1</v>
          </cell>
        </row>
        <row r="17">
          <cell r="K17" t="str">
            <v>Community School</v>
          </cell>
          <cell r="L17" t="str">
            <v>Primary</v>
          </cell>
          <cell r="AC17" t="str">
            <v>Yes</v>
          </cell>
          <cell r="AI17">
            <v>2</v>
          </cell>
        </row>
        <row r="18">
          <cell r="K18" t="str">
            <v>Community School</v>
          </cell>
          <cell r="L18" t="str">
            <v>Primary</v>
          </cell>
          <cell r="AC18" t="str">
            <v>Yes</v>
          </cell>
          <cell r="AI18">
            <v>1</v>
          </cell>
        </row>
        <row r="19">
          <cell r="K19" t="str">
            <v>Community School</v>
          </cell>
          <cell r="L19" t="str">
            <v>Primary</v>
          </cell>
          <cell r="AC19" t="str">
            <v>Yes</v>
          </cell>
          <cell r="AI19">
            <v>1</v>
          </cell>
        </row>
        <row r="20">
          <cell r="K20" t="str">
            <v>Community School</v>
          </cell>
          <cell r="L20" t="str">
            <v>Primary</v>
          </cell>
          <cell r="AC20" t="str">
            <v>Yes</v>
          </cell>
          <cell r="AI20">
            <v>1</v>
          </cell>
        </row>
        <row r="21">
          <cell r="K21" t="str">
            <v>Community School</v>
          </cell>
          <cell r="L21" t="str">
            <v>Primary</v>
          </cell>
          <cell r="AC21" t="str">
            <v>Yes</v>
          </cell>
          <cell r="AI21">
            <v>2</v>
          </cell>
        </row>
        <row r="22">
          <cell r="K22" t="str">
            <v>Community School</v>
          </cell>
          <cell r="L22" t="str">
            <v>Primary</v>
          </cell>
          <cell r="AC22" t="str">
            <v>Yes</v>
          </cell>
          <cell r="AI22">
            <v>1</v>
          </cell>
        </row>
        <row r="23">
          <cell r="K23" t="str">
            <v>Voluntary Aided School</v>
          </cell>
          <cell r="L23" t="str">
            <v>Primary</v>
          </cell>
          <cell r="AC23" t="str">
            <v>Yes</v>
          </cell>
          <cell r="AI23">
            <v>1</v>
          </cell>
        </row>
        <row r="24">
          <cell r="K24" t="str">
            <v>Voluntary Aided School</v>
          </cell>
          <cell r="L24" t="str">
            <v>Primary</v>
          </cell>
          <cell r="AC24" t="str">
            <v>Yes</v>
          </cell>
          <cell r="AI24">
            <v>2</v>
          </cell>
        </row>
        <row r="25">
          <cell r="K25" t="str">
            <v>Voluntary Aided School</v>
          </cell>
          <cell r="L25" t="str">
            <v>Primary</v>
          </cell>
          <cell r="AC25" t="str">
            <v>Yes</v>
          </cell>
          <cell r="AI25">
            <v>1</v>
          </cell>
        </row>
        <row r="26">
          <cell r="K26" t="str">
            <v>Voluntary Aided School</v>
          </cell>
          <cell r="L26" t="str">
            <v>Primary</v>
          </cell>
          <cell r="AC26" t="str">
            <v>Yes</v>
          </cell>
          <cell r="AI26">
            <v>2</v>
          </cell>
        </row>
        <row r="27">
          <cell r="K27" t="str">
            <v>Voluntary Aided School</v>
          </cell>
          <cell r="L27" t="str">
            <v>Primary</v>
          </cell>
          <cell r="AC27" t="str">
            <v>Yes</v>
          </cell>
          <cell r="AI27">
            <v>2</v>
          </cell>
        </row>
        <row r="28">
          <cell r="K28" t="str">
            <v>Voluntary Aided School</v>
          </cell>
          <cell r="L28" t="str">
            <v>Primary</v>
          </cell>
          <cell r="AC28" t="str">
            <v>Yes</v>
          </cell>
          <cell r="AI28">
            <v>1</v>
          </cell>
        </row>
        <row r="29">
          <cell r="K29" t="str">
            <v>Voluntary Aided School</v>
          </cell>
          <cell r="L29" t="str">
            <v>Primary</v>
          </cell>
          <cell r="AC29" t="str">
            <v>Yes</v>
          </cell>
          <cell r="AI29">
            <v>1</v>
          </cell>
        </row>
        <row r="30">
          <cell r="K30" t="str">
            <v>Voluntary Aided School</v>
          </cell>
          <cell r="L30" t="str">
            <v>Primary</v>
          </cell>
          <cell r="AC30" t="str">
            <v>Yes</v>
          </cell>
          <cell r="AI30">
            <v>2</v>
          </cell>
        </row>
        <row r="31">
          <cell r="K31" t="str">
            <v>Voluntary Aided School</v>
          </cell>
          <cell r="L31" t="str">
            <v>Primary</v>
          </cell>
          <cell r="AC31" t="str">
            <v>Yes</v>
          </cell>
          <cell r="AI31">
            <v>1</v>
          </cell>
        </row>
        <row r="32">
          <cell r="K32" t="str">
            <v>Voluntary Aided School</v>
          </cell>
          <cell r="L32" t="str">
            <v>Primary</v>
          </cell>
          <cell r="AC32" t="str">
            <v>Yes</v>
          </cell>
          <cell r="AI32">
            <v>3</v>
          </cell>
        </row>
        <row r="33">
          <cell r="K33" t="str">
            <v>Voluntary Aided School</v>
          </cell>
          <cell r="L33" t="str">
            <v>Primary</v>
          </cell>
          <cell r="AC33" t="str">
            <v>Yes</v>
          </cell>
          <cell r="AI33">
            <v>2</v>
          </cell>
        </row>
        <row r="34">
          <cell r="K34" t="str">
            <v>Voluntary Aided School</v>
          </cell>
          <cell r="L34" t="str">
            <v>Primary</v>
          </cell>
          <cell r="AC34" t="str">
            <v>Yes</v>
          </cell>
          <cell r="AI34">
            <v>1</v>
          </cell>
        </row>
        <row r="35">
          <cell r="K35" t="str">
            <v>Voluntary Aided School</v>
          </cell>
          <cell r="L35" t="str">
            <v>Primary</v>
          </cell>
          <cell r="AC35" t="str">
            <v>Yes</v>
          </cell>
          <cell r="AI35">
            <v>1</v>
          </cell>
        </row>
        <row r="36">
          <cell r="K36" t="str">
            <v>Voluntary Aided School</v>
          </cell>
          <cell r="L36" t="str">
            <v>Primary</v>
          </cell>
          <cell r="AC36" t="str">
            <v>Yes</v>
          </cell>
          <cell r="AI36">
            <v>2</v>
          </cell>
        </row>
        <row r="37">
          <cell r="K37" t="str">
            <v>Voluntary Aided School</v>
          </cell>
          <cell r="L37" t="str">
            <v>Primary</v>
          </cell>
          <cell r="AC37" t="str">
            <v>Yes</v>
          </cell>
          <cell r="AI37">
            <v>1</v>
          </cell>
        </row>
        <row r="38">
          <cell r="K38" t="str">
            <v>Voluntary Aided School</v>
          </cell>
          <cell r="L38" t="str">
            <v>Primary</v>
          </cell>
          <cell r="AC38" t="str">
            <v>Yes</v>
          </cell>
          <cell r="AI38">
            <v>2</v>
          </cell>
        </row>
        <row r="39">
          <cell r="K39" t="str">
            <v>Voluntary Aided School</v>
          </cell>
          <cell r="L39" t="str">
            <v>Primary</v>
          </cell>
          <cell r="AC39" t="str">
            <v>Yes</v>
          </cell>
          <cell r="AI39">
            <v>2</v>
          </cell>
        </row>
        <row r="40">
          <cell r="K40" t="str">
            <v>Voluntary Aided School</v>
          </cell>
          <cell r="L40" t="str">
            <v>Primary</v>
          </cell>
          <cell r="AC40" t="str">
            <v>Yes</v>
          </cell>
          <cell r="AI40">
            <v>2</v>
          </cell>
        </row>
        <row r="41">
          <cell r="K41" t="str">
            <v>Voluntary Aided School</v>
          </cell>
          <cell r="L41" t="str">
            <v>Primary</v>
          </cell>
          <cell r="AC41" t="str">
            <v>Yes</v>
          </cell>
          <cell r="AI41">
            <v>1</v>
          </cell>
        </row>
        <row r="42">
          <cell r="K42" t="str">
            <v>Voluntary Aided School</v>
          </cell>
          <cell r="L42" t="str">
            <v>Primary</v>
          </cell>
          <cell r="AC42" t="str">
            <v>Yes</v>
          </cell>
          <cell r="AI42">
            <v>2</v>
          </cell>
        </row>
        <row r="43">
          <cell r="K43" t="str">
            <v>Community School</v>
          </cell>
          <cell r="L43" t="str">
            <v>Secondary</v>
          </cell>
          <cell r="AC43" t="str">
            <v>Yes</v>
          </cell>
          <cell r="AI43">
            <v>3</v>
          </cell>
        </row>
        <row r="44">
          <cell r="K44" t="str">
            <v>Community School</v>
          </cell>
          <cell r="L44" t="str">
            <v>Secondary</v>
          </cell>
          <cell r="AC44" t="str">
            <v>Yes</v>
          </cell>
          <cell r="AI44">
            <v>2</v>
          </cell>
        </row>
        <row r="45">
          <cell r="K45" t="str">
            <v>Community School</v>
          </cell>
          <cell r="L45" t="str">
            <v>Secondary</v>
          </cell>
          <cell r="AC45" t="str">
            <v>Yes</v>
          </cell>
          <cell r="AI45">
            <v>2</v>
          </cell>
        </row>
        <row r="46">
          <cell r="K46" t="str">
            <v>Community School</v>
          </cell>
          <cell r="L46" t="str">
            <v>Secondary</v>
          </cell>
          <cell r="AC46" t="str">
            <v>Yes</v>
          </cell>
          <cell r="AI46">
            <v>2</v>
          </cell>
        </row>
        <row r="47">
          <cell r="K47" t="str">
            <v>Community School</v>
          </cell>
          <cell r="L47" t="str">
            <v>Secondary</v>
          </cell>
          <cell r="AC47" t="str">
            <v>Yes</v>
          </cell>
          <cell r="AI47">
            <v>2</v>
          </cell>
        </row>
        <row r="48">
          <cell r="K48" t="str">
            <v>Voluntary Aided School</v>
          </cell>
          <cell r="L48" t="str">
            <v>Secondary</v>
          </cell>
          <cell r="AC48" t="str">
            <v>Yes</v>
          </cell>
          <cell r="AI48">
            <v>1</v>
          </cell>
        </row>
        <row r="49">
          <cell r="K49" t="str">
            <v>Voluntary Aided School</v>
          </cell>
          <cell r="L49" t="str">
            <v>Secondary</v>
          </cell>
          <cell r="AC49" t="str">
            <v>Yes</v>
          </cell>
          <cell r="AI49">
            <v>2</v>
          </cell>
        </row>
        <row r="50">
          <cell r="K50" t="str">
            <v>Voluntary Aided School</v>
          </cell>
          <cell r="L50" t="str">
            <v>Secondary</v>
          </cell>
          <cell r="AC50" t="str">
            <v>Yes</v>
          </cell>
          <cell r="AI50">
            <v>2</v>
          </cell>
        </row>
        <row r="51">
          <cell r="K51" t="str">
            <v>Voluntary Aided School</v>
          </cell>
          <cell r="L51" t="str">
            <v>Secondary</v>
          </cell>
          <cell r="AC51" t="str">
            <v>Yes</v>
          </cell>
          <cell r="AI51">
            <v>2</v>
          </cell>
        </row>
        <row r="52">
          <cell r="K52" t="str">
            <v>Foundation Special School</v>
          </cell>
          <cell r="L52" t="str">
            <v>Special</v>
          </cell>
          <cell r="AC52" t="str">
            <v>Yes</v>
          </cell>
          <cell r="AI52">
            <v>1</v>
          </cell>
        </row>
        <row r="53">
          <cell r="K53" t="str">
            <v>Community Special School</v>
          </cell>
          <cell r="L53" t="str">
            <v>Special</v>
          </cell>
          <cell r="AC53" t="str">
            <v>Yes</v>
          </cell>
          <cell r="AI53">
            <v>1</v>
          </cell>
        </row>
        <row r="54">
          <cell r="K54" t="str">
            <v>Community Special School</v>
          </cell>
          <cell r="L54" t="str">
            <v>Special</v>
          </cell>
          <cell r="AC54" t="str">
            <v>Yes</v>
          </cell>
          <cell r="AI54">
            <v>2</v>
          </cell>
        </row>
        <row r="55">
          <cell r="K55" t="str">
            <v>Community Special School</v>
          </cell>
          <cell r="L55" t="str">
            <v>Special</v>
          </cell>
          <cell r="AC55" t="str">
            <v>Yes</v>
          </cell>
          <cell r="AI55">
            <v>2</v>
          </cell>
        </row>
        <row r="56">
          <cell r="K56" t="str">
            <v>Community Special School</v>
          </cell>
          <cell r="L56" t="str">
            <v>Special</v>
          </cell>
          <cell r="AC56" t="str">
            <v>Yes</v>
          </cell>
          <cell r="AI56">
            <v>1</v>
          </cell>
        </row>
        <row r="57">
          <cell r="K57" t="str">
            <v>LA Nursery School</v>
          </cell>
          <cell r="L57" t="str">
            <v>Nursery</v>
          </cell>
          <cell r="AC57" t="str">
            <v>Yes</v>
          </cell>
          <cell r="AI57">
            <v>1</v>
          </cell>
        </row>
        <row r="58">
          <cell r="K58" t="str">
            <v>LA Nursery School</v>
          </cell>
          <cell r="L58" t="str">
            <v>Nursery</v>
          </cell>
          <cell r="AC58" t="str">
            <v>Yes</v>
          </cell>
          <cell r="AI58">
            <v>1</v>
          </cell>
        </row>
        <row r="59">
          <cell r="K59" t="str">
            <v>LA Nursery School</v>
          </cell>
          <cell r="L59" t="str">
            <v>Nursery</v>
          </cell>
          <cell r="AC59" t="str">
            <v>Yes</v>
          </cell>
          <cell r="AI59">
            <v>2</v>
          </cell>
        </row>
        <row r="60">
          <cell r="K60" t="str">
            <v>LA Nursery School</v>
          </cell>
          <cell r="L60" t="str">
            <v>Nursery</v>
          </cell>
          <cell r="AC60" t="str">
            <v>Yes</v>
          </cell>
          <cell r="AI60">
            <v>1</v>
          </cell>
        </row>
        <row r="61">
          <cell r="K61" t="str">
            <v>Pupil Referral Unit</v>
          </cell>
          <cell r="L61" t="str">
            <v>PRU</v>
          </cell>
          <cell r="AC61" t="str">
            <v>Yes</v>
          </cell>
          <cell r="AI61">
            <v>2</v>
          </cell>
        </row>
        <row r="62">
          <cell r="K62" t="str">
            <v>Community School</v>
          </cell>
          <cell r="L62" t="str">
            <v>Primary</v>
          </cell>
          <cell r="AC62" t="str">
            <v>Yes</v>
          </cell>
          <cell r="AI62">
            <v>1</v>
          </cell>
        </row>
        <row r="63">
          <cell r="K63" t="str">
            <v>Community School</v>
          </cell>
          <cell r="L63" t="str">
            <v>Primary</v>
          </cell>
          <cell r="AC63" t="str">
            <v>Yes</v>
          </cell>
          <cell r="AI63">
            <v>2</v>
          </cell>
        </row>
        <row r="64">
          <cell r="K64" t="str">
            <v>Community School</v>
          </cell>
          <cell r="L64" t="str">
            <v>Primary</v>
          </cell>
          <cell r="AC64" t="str">
            <v>Yes</v>
          </cell>
          <cell r="AI64">
            <v>1</v>
          </cell>
        </row>
        <row r="65">
          <cell r="K65" t="str">
            <v>Community School</v>
          </cell>
          <cell r="L65" t="str">
            <v>Primary</v>
          </cell>
          <cell r="AC65" t="str">
            <v>Yes</v>
          </cell>
          <cell r="AI65">
            <v>2</v>
          </cell>
        </row>
        <row r="66">
          <cell r="K66" t="str">
            <v>Community School</v>
          </cell>
          <cell r="L66" t="str">
            <v>Primary</v>
          </cell>
          <cell r="AC66" t="str">
            <v>Yes</v>
          </cell>
          <cell r="AI66">
            <v>2</v>
          </cell>
        </row>
        <row r="67">
          <cell r="K67" t="str">
            <v>Community School</v>
          </cell>
          <cell r="L67" t="str">
            <v>Primary</v>
          </cell>
          <cell r="AC67" t="str">
            <v>Yes</v>
          </cell>
          <cell r="AI67">
            <v>2</v>
          </cell>
        </row>
        <row r="68">
          <cell r="K68" t="str">
            <v>Community School</v>
          </cell>
          <cell r="L68" t="str">
            <v>Primary</v>
          </cell>
          <cell r="AC68" t="str">
            <v>Yes</v>
          </cell>
          <cell r="AI68">
            <v>2</v>
          </cell>
        </row>
        <row r="69">
          <cell r="K69" t="str">
            <v>Community School</v>
          </cell>
          <cell r="L69" t="str">
            <v>Primary</v>
          </cell>
          <cell r="AC69" t="str">
            <v>Yes</v>
          </cell>
          <cell r="AI69">
            <v>2</v>
          </cell>
        </row>
        <row r="70">
          <cell r="K70" t="str">
            <v>Community School</v>
          </cell>
          <cell r="L70" t="str">
            <v>Primary</v>
          </cell>
          <cell r="AC70" t="str">
            <v>Yes</v>
          </cell>
          <cell r="AI70">
            <v>2</v>
          </cell>
        </row>
        <row r="71">
          <cell r="K71" t="str">
            <v>Community School</v>
          </cell>
          <cell r="L71" t="str">
            <v>Primary</v>
          </cell>
          <cell r="AC71" t="str">
            <v>Yes</v>
          </cell>
          <cell r="AI71">
            <v>1</v>
          </cell>
        </row>
        <row r="72">
          <cell r="K72" t="str">
            <v>Community School</v>
          </cell>
          <cell r="L72" t="str">
            <v>Primary</v>
          </cell>
          <cell r="AC72" t="str">
            <v>Yes</v>
          </cell>
          <cell r="AI72">
            <v>2</v>
          </cell>
        </row>
        <row r="73">
          <cell r="K73" t="str">
            <v>Community School</v>
          </cell>
          <cell r="L73" t="str">
            <v>Primary</v>
          </cell>
          <cell r="AC73" t="str">
            <v>Yes</v>
          </cell>
          <cell r="AI73">
            <v>2</v>
          </cell>
        </row>
        <row r="74">
          <cell r="K74" t="str">
            <v>Community School</v>
          </cell>
          <cell r="L74" t="str">
            <v>Primary</v>
          </cell>
          <cell r="AC74" t="str">
            <v>Yes</v>
          </cell>
          <cell r="AI74">
            <v>2</v>
          </cell>
        </row>
        <row r="75">
          <cell r="K75" t="str">
            <v>Community School</v>
          </cell>
          <cell r="L75" t="str">
            <v>Primary</v>
          </cell>
          <cell r="AC75" t="str">
            <v>Yes</v>
          </cell>
          <cell r="AI75">
            <v>1</v>
          </cell>
        </row>
        <row r="76">
          <cell r="K76" t="str">
            <v>Community School</v>
          </cell>
          <cell r="L76" t="str">
            <v>Primary</v>
          </cell>
          <cell r="AC76" t="str">
            <v>Yes</v>
          </cell>
          <cell r="AI76">
            <v>2</v>
          </cell>
        </row>
        <row r="77">
          <cell r="K77" t="str">
            <v>Community School</v>
          </cell>
          <cell r="L77" t="str">
            <v>Primary</v>
          </cell>
          <cell r="AC77" t="str">
            <v>Yes</v>
          </cell>
          <cell r="AI77">
            <v>2</v>
          </cell>
        </row>
        <row r="78">
          <cell r="K78" t="str">
            <v>Community School</v>
          </cell>
          <cell r="L78" t="str">
            <v>Primary</v>
          </cell>
          <cell r="AC78" t="str">
            <v>Yes</v>
          </cell>
          <cell r="AI78">
            <v>2</v>
          </cell>
        </row>
        <row r="79">
          <cell r="K79" t="str">
            <v>Community School</v>
          </cell>
          <cell r="L79" t="str">
            <v>Primary</v>
          </cell>
          <cell r="AC79" t="str">
            <v>Yes</v>
          </cell>
          <cell r="AI79">
            <v>2</v>
          </cell>
        </row>
        <row r="80">
          <cell r="K80" t="str">
            <v>Community School</v>
          </cell>
          <cell r="L80" t="str">
            <v>Primary</v>
          </cell>
          <cell r="AC80" t="str">
            <v>Yes</v>
          </cell>
          <cell r="AI80">
            <v>2</v>
          </cell>
        </row>
        <row r="81">
          <cell r="K81" t="str">
            <v>Community School</v>
          </cell>
          <cell r="L81" t="str">
            <v>Primary</v>
          </cell>
          <cell r="AC81" t="str">
            <v>Yes</v>
          </cell>
          <cell r="AI81">
            <v>2</v>
          </cell>
        </row>
        <row r="82">
          <cell r="K82" t="str">
            <v>Community School</v>
          </cell>
          <cell r="L82" t="str">
            <v>Primary</v>
          </cell>
          <cell r="AC82" t="str">
            <v>Yes</v>
          </cell>
          <cell r="AI82">
            <v>1</v>
          </cell>
        </row>
        <row r="83">
          <cell r="K83" t="str">
            <v>Community School</v>
          </cell>
          <cell r="L83" t="str">
            <v>Primary</v>
          </cell>
          <cell r="AC83" t="str">
            <v>Yes</v>
          </cell>
          <cell r="AI83">
            <v>1</v>
          </cell>
        </row>
        <row r="84">
          <cell r="K84" t="str">
            <v>Community School</v>
          </cell>
          <cell r="L84" t="str">
            <v>Primary</v>
          </cell>
          <cell r="AC84" t="str">
            <v>Yes</v>
          </cell>
          <cell r="AI84">
            <v>2</v>
          </cell>
        </row>
        <row r="85">
          <cell r="K85" t="str">
            <v>Community School</v>
          </cell>
          <cell r="L85" t="str">
            <v>Primary</v>
          </cell>
          <cell r="AC85" t="str">
            <v>Yes</v>
          </cell>
          <cell r="AI85">
            <v>2</v>
          </cell>
        </row>
        <row r="86">
          <cell r="K86" t="str">
            <v>Community School</v>
          </cell>
          <cell r="L86" t="str">
            <v>Primary</v>
          </cell>
          <cell r="AC86" t="str">
            <v>Yes</v>
          </cell>
          <cell r="AI86">
            <v>2</v>
          </cell>
        </row>
        <row r="87">
          <cell r="K87" t="str">
            <v>Community School</v>
          </cell>
          <cell r="L87" t="str">
            <v>Primary</v>
          </cell>
          <cell r="AC87" t="str">
            <v>Yes</v>
          </cell>
          <cell r="AI87">
            <v>2</v>
          </cell>
        </row>
        <row r="88">
          <cell r="K88" t="str">
            <v>Voluntary Aided School</v>
          </cell>
          <cell r="L88" t="str">
            <v>Primary</v>
          </cell>
          <cell r="AC88" t="str">
            <v>Yes</v>
          </cell>
          <cell r="AI88">
            <v>2</v>
          </cell>
        </row>
        <row r="89">
          <cell r="K89" t="str">
            <v>Voluntary Aided School</v>
          </cell>
          <cell r="L89" t="str">
            <v>Primary</v>
          </cell>
          <cell r="AC89" t="str">
            <v>Yes</v>
          </cell>
          <cell r="AI89">
            <v>1</v>
          </cell>
        </row>
        <row r="90">
          <cell r="K90" t="str">
            <v>Voluntary Aided School</v>
          </cell>
          <cell r="L90" t="str">
            <v>Primary</v>
          </cell>
          <cell r="AC90" t="str">
            <v>Yes</v>
          </cell>
          <cell r="AI90">
            <v>1</v>
          </cell>
        </row>
        <row r="91">
          <cell r="K91" t="str">
            <v>Voluntary Aided School</v>
          </cell>
          <cell r="L91" t="str">
            <v>Primary</v>
          </cell>
          <cell r="AC91" t="str">
            <v>Yes</v>
          </cell>
          <cell r="AI91">
            <v>1</v>
          </cell>
        </row>
        <row r="92">
          <cell r="K92" t="str">
            <v>Voluntary Aided School</v>
          </cell>
          <cell r="L92" t="str">
            <v>Primary</v>
          </cell>
          <cell r="AC92" t="str">
            <v>Yes</v>
          </cell>
          <cell r="AI92">
            <v>2</v>
          </cell>
        </row>
        <row r="93">
          <cell r="K93" t="str">
            <v>Voluntary Aided School</v>
          </cell>
          <cell r="L93" t="str">
            <v>Primary</v>
          </cell>
          <cell r="AC93" t="str">
            <v>Yes</v>
          </cell>
          <cell r="AI93">
            <v>2</v>
          </cell>
        </row>
        <row r="94">
          <cell r="K94" t="str">
            <v>Voluntary Aided School</v>
          </cell>
          <cell r="L94" t="str">
            <v>Secondary</v>
          </cell>
          <cell r="AC94" t="str">
            <v>Yes</v>
          </cell>
          <cell r="AI94">
            <v>2</v>
          </cell>
        </row>
        <row r="95">
          <cell r="K95" t="str">
            <v>Voluntary Aided School</v>
          </cell>
          <cell r="L95" t="str">
            <v>Primary</v>
          </cell>
          <cell r="AC95" t="str">
            <v>Yes</v>
          </cell>
          <cell r="AI95">
            <v>2</v>
          </cell>
        </row>
        <row r="96">
          <cell r="K96" t="str">
            <v>Voluntary Aided School</v>
          </cell>
          <cell r="L96" t="str">
            <v>Primary</v>
          </cell>
          <cell r="AC96" t="str">
            <v>Yes</v>
          </cell>
          <cell r="AI96">
            <v>2</v>
          </cell>
        </row>
        <row r="97">
          <cell r="K97" t="str">
            <v>Voluntary Aided School</v>
          </cell>
          <cell r="L97" t="str">
            <v>Primary</v>
          </cell>
          <cell r="AC97" t="str">
            <v>Yes</v>
          </cell>
          <cell r="AI97">
            <v>1</v>
          </cell>
        </row>
        <row r="98">
          <cell r="K98" t="str">
            <v>Voluntary Aided School</v>
          </cell>
          <cell r="L98" t="str">
            <v>Primary</v>
          </cell>
          <cell r="AC98" t="str">
            <v>Yes</v>
          </cell>
          <cell r="AI98">
            <v>2</v>
          </cell>
        </row>
        <row r="99">
          <cell r="K99" t="str">
            <v>Voluntary Aided School</v>
          </cell>
          <cell r="L99" t="str">
            <v>Primary</v>
          </cell>
          <cell r="AC99" t="str">
            <v>Yes</v>
          </cell>
          <cell r="AI99">
            <v>2</v>
          </cell>
        </row>
        <row r="100">
          <cell r="K100" t="str">
            <v>Voluntary Aided School</v>
          </cell>
          <cell r="L100" t="str">
            <v>Primary</v>
          </cell>
          <cell r="AC100" t="str">
            <v>Yes</v>
          </cell>
          <cell r="AI100">
            <v>2</v>
          </cell>
        </row>
        <row r="101">
          <cell r="K101" t="str">
            <v>Voluntary Aided School</v>
          </cell>
          <cell r="L101" t="str">
            <v>Primary</v>
          </cell>
          <cell r="AC101" t="str">
            <v>Yes</v>
          </cell>
          <cell r="AI101">
            <v>2</v>
          </cell>
        </row>
        <row r="102">
          <cell r="K102" t="str">
            <v>Voluntary Aided School</v>
          </cell>
          <cell r="L102" t="str">
            <v>Primary</v>
          </cell>
          <cell r="AC102" t="str">
            <v>Yes</v>
          </cell>
          <cell r="AI102">
            <v>2</v>
          </cell>
        </row>
        <row r="103">
          <cell r="K103" t="str">
            <v>Voluntary Aided School</v>
          </cell>
          <cell r="L103" t="str">
            <v>Primary</v>
          </cell>
          <cell r="AC103" t="str">
            <v>Yes</v>
          </cell>
          <cell r="AI103">
            <v>2</v>
          </cell>
        </row>
        <row r="104">
          <cell r="K104" t="str">
            <v>Community School</v>
          </cell>
          <cell r="L104" t="str">
            <v>Secondary</v>
          </cell>
          <cell r="AC104" t="str">
            <v>Yes</v>
          </cell>
          <cell r="AI104">
            <v>1</v>
          </cell>
        </row>
        <row r="105">
          <cell r="K105" t="str">
            <v>Community School</v>
          </cell>
          <cell r="L105" t="str">
            <v>Secondary</v>
          </cell>
          <cell r="AC105" t="str">
            <v>Yes</v>
          </cell>
          <cell r="AI105">
            <v>2</v>
          </cell>
        </row>
        <row r="106">
          <cell r="K106" t="str">
            <v>Community School</v>
          </cell>
          <cell r="L106" t="str">
            <v>Secondary</v>
          </cell>
          <cell r="AC106" t="str">
            <v>Yes</v>
          </cell>
          <cell r="AI106">
            <v>2</v>
          </cell>
        </row>
        <row r="107">
          <cell r="K107" t="str">
            <v>Voluntary Controlled School</v>
          </cell>
          <cell r="L107" t="str">
            <v>Secondary</v>
          </cell>
          <cell r="AC107" t="str">
            <v>Yes</v>
          </cell>
          <cell r="AI107">
            <v>4</v>
          </cell>
        </row>
        <row r="108">
          <cell r="K108" t="str">
            <v>Voluntary Aided School</v>
          </cell>
          <cell r="L108" t="str">
            <v>Secondary</v>
          </cell>
          <cell r="AC108" t="str">
            <v>Yes</v>
          </cell>
          <cell r="AI108">
            <v>1</v>
          </cell>
        </row>
        <row r="109">
          <cell r="K109" t="str">
            <v>Foundation School</v>
          </cell>
          <cell r="L109" t="str">
            <v>Primary</v>
          </cell>
          <cell r="AC109" t="str">
            <v>Yes</v>
          </cell>
          <cell r="AI109">
            <v>1</v>
          </cell>
        </row>
        <row r="110">
          <cell r="K110" t="str">
            <v>Community Special School</v>
          </cell>
          <cell r="L110" t="str">
            <v>Special</v>
          </cell>
          <cell r="AC110" t="str">
            <v>Yes</v>
          </cell>
          <cell r="AI110">
            <v>3</v>
          </cell>
        </row>
        <row r="111">
          <cell r="K111" t="str">
            <v>LA Nursery School</v>
          </cell>
          <cell r="L111" t="str">
            <v>Nursery</v>
          </cell>
          <cell r="AC111" t="str">
            <v>Yes</v>
          </cell>
          <cell r="AI111">
            <v>1</v>
          </cell>
        </row>
        <row r="112">
          <cell r="K112" t="str">
            <v>LA Nursery School</v>
          </cell>
          <cell r="L112" t="str">
            <v>Nursery</v>
          </cell>
          <cell r="AC112" t="str">
            <v>Yes</v>
          </cell>
          <cell r="AI112">
            <v>1</v>
          </cell>
        </row>
        <row r="113">
          <cell r="K113" t="str">
            <v>Community School</v>
          </cell>
          <cell r="L113" t="str">
            <v>Primary</v>
          </cell>
          <cell r="AC113" t="str">
            <v>Yes</v>
          </cell>
          <cell r="AI113">
            <v>2</v>
          </cell>
        </row>
        <row r="114">
          <cell r="K114" t="str">
            <v>Community School</v>
          </cell>
          <cell r="L114" t="str">
            <v>Primary</v>
          </cell>
          <cell r="AC114" t="str">
            <v>Yes</v>
          </cell>
          <cell r="AI114">
            <v>2</v>
          </cell>
        </row>
        <row r="115">
          <cell r="K115" t="str">
            <v>Community School</v>
          </cell>
          <cell r="L115" t="str">
            <v>Primary</v>
          </cell>
          <cell r="AC115" t="str">
            <v>Yes</v>
          </cell>
          <cell r="AI115">
            <v>2</v>
          </cell>
        </row>
        <row r="116">
          <cell r="K116" t="str">
            <v>Community School</v>
          </cell>
          <cell r="L116" t="str">
            <v>Primary</v>
          </cell>
          <cell r="AC116" t="str">
            <v>Yes</v>
          </cell>
          <cell r="AI116">
            <v>3</v>
          </cell>
        </row>
        <row r="117">
          <cell r="K117" t="str">
            <v>Community School</v>
          </cell>
          <cell r="L117" t="str">
            <v>Primary</v>
          </cell>
          <cell r="AC117" t="str">
            <v>Yes</v>
          </cell>
          <cell r="AI117">
            <v>2</v>
          </cell>
        </row>
        <row r="118">
          <cell r="K118" t="str">
            <v>Community School</v>
          </cell>
          <cell r="L118" t="str">
            <v>Primary</v>
          </cell>
          <cell r="AC118" t="str">
            <v>Yes</v>
          </cell>
          <cell r="AI118">
            <v>2</v>
          </cell>
        </row>
        <row r="119">
          <cell r="K119" t="str">
            <v>Community School</v>
          </cell>
          <cell r="L119" t="str">
            <v>Primary</v>
          </cell>
          <cell r="AC119" t="str">
            <v>Yes</v>
          </cell>
          <cell r="AI119">
            <v>1</v>
          </cell>
        </row>
        <row r="120">
          <cell r="K120" t="str">
            <v>Community School</v>
          </cell>
          <cell r="L120" t="str">
            <v>Primary</v>
          </cell>
          <cell r="AC120" t="str">
            <v>Yes</v>
          </cell>
          <cell r="AI120">
            <v>2</v>
          </cell>
        </row>
        <row r="121">
          <cell r="K121" t="str">
            <v>Community School</v>
          </cell>
          <cell r="L121" t="str">
            <v>Primary</v>
          </cell>
          <cell r="AC121" t="str">
            <v>Yes</v>
          </cell>
          <cell r="AI121">
            <v>1</v>
          </cell>
        </row>
        <row r="122">
          <cell r="K122" t="str">
            <v>Community School</v>
          </cell>
          <cell r="L122" t="str">
            <v>Primary</v>
          </cell>
          <cell r="AC122" t="str">
            <v>Yes</v>
          </cell>
          <cell r="AI122">
            <v>1</v>
          </cell>
        </row>
        <row r="123">
          <cell r="K123" t="str">
            <v>Community School</v>
          </cell>
          <cell r="L123" t="str">
            <v>Primary</v>
          </cell>
          <cell r="AC123" t="str">
            <v>Yes</v>
          </cell>
          <cell r="AI123">
            <v>1</v>
          </cell>
        </row>
        <row r="124">
          <cell r="K124" t="str">
            <v>Community School</v>
          </cell>
          <cell r="L124" t="str">
            <v>Primary</v>
          </cell>
          <cell r="AC124" t="str">
            <v>Yes</v>
          </cell>
          <cell r="AI124">
            <v>2</v>
          </cell>
        </row>
        <row r="125">
          <cell r="K125" t="str">
            <v>Community School</v>
          </cell>
          <cell r="L125" t="str">
            <v>Primary</v>
          </cell>
          <cell r="AC125" t="str">
            <v>Yes</v>
          </cell>
          <cell r="AI125">
            <v>2</v>
          </cell>
        </row>
        <row r="126">
          <cell r="K126" t="str">
            <v>Community School</v>
          </cell>
          <cell r="L126" t="str">
            <v>Primary</v>
          </cell>
          <cell r="AC126" t="str">
            <v>Yes</v>
          </cell>
          <cell r="AI126">
            <v>2</v>
          </cell>
        </row>
        <row r="127">
          <cell r="K127" t="str">
            <v>Community School</v>
          </cell>
          <cell r="L127" t="str">
            <v>Primary</v>
          </cell>
          <cell r="AC127" t="str">
            <v>Yes</v>
          </cell>
          <cell r="AI127">
            <v>2</v>
          </cell>
        </row>
        <row r="128">
          <cell r="K128" t="str">
            <v>Community School</v>
          </cell>
          <cell r="L128" t="str">
            <v>Primary</v>
          </cell>
          <cell r="AC128" t="str">
            <v>Yes</v>
          </cell>
          <cell r="AI128">
            <v>2</v>
          </cell>
        </row>
        <row r="129">
          <cell r="K129" t="str">
            <v>Community School</v>
          </cell>
          <cell r="L129" t="str">
            <v>Primary</v>
          </cell>
          <cell r="AC129" t="str">
            <v>Yes</v>
          </cell>
          <cell r="AI129">
            <v>3</v>
          </cell>
        </row>
        <row r="130">
          <cell r="K130" t="str">
            <v>Community School</v>
          </cell>
          <cell r="L130" t="str">
            <v>Primary</v>
          </cell>
          <cell r="AC130" t="str">
            <v>Yes</v>
          </cell>
          <cell r="AI130">
            <v>2</v>
          </cell>
        </row>
        <row r="131">
          <cell r="K131" t="str">
            <v>Community School</v>
          </cell>
          <cell r="L131" t="str">
            <v>Primary</v>
          </cell>
          <cell r="AC131" t="str">
            <v>Yes</v>
          </cell>
          <cell r="AI131">
            <v>1</v>
          </cell>
        </row>
        <row r="132">
          <cell r="K132" t="str">
            <v>Community School</v>
          </cell>
          <cell r="L132" t="str">
            <v>Primary</v>
          </cell>
          <cell r="AC132" t="str">
            <v>Yes</v>
          </cell>
          <cell r="AI132">
            <v>1</v>
          </cell>
        </row>
        <row r="133">
          <cell r="K133" t="str">
            <v>Community School</v>
          </cell>
          <cell r="L133" t="str">
            <v>Primary</v>
          </cell>
          <cell r="AC133" t="str">
            <v>Yes</v>
          </cell>
          <cell r="AI133">
            <v>1</v>
          </cell>
        </row>
        <row r="134">
          <cell r="K134" t="str">
            <v>Community School</v>
          </cell>
          <cell r="L134" t="str">
            <v>Primary</v>
          </cell>
          <cell r="AC134" t="str">
            <v>Yes</v>
          </cell>
          <cell r="AI134">
            <v>2</v>
          </cell>
        </row>
        <row r="135">
          <cell r="K135" t="str">
            <v>Community School</v>
          </cell>
          <cell r="L135" t="str">
            <v>Primary</v>
          </cell>
          <cell r="AC135" t="str">
            <v>Yes</v>
          </cell>
          <cell r="AI135">
            <v>2</v>
          </cell>
        </row>
        <row r="136">
          <cell r="K136" t="str">
            <v>Community School</v>
          </cell>
          <cell r="L136" t="str">
            <v>Primary</v>
          </cell>
          <cell r="AC136" t="str">
            <v>Yes</v>
          </cell>
          <cell r="AI136">
            <v>1</v>
          </cell>
        </row>
        <row r="137">
          <cell r="K137" t="str">
            <v>Community School</v>
          </cell>
          <cell r="L137" t="str">
            <v>Primary</v>
          </cell>
          <cell r="AC137" t="str">
            <v>Yes</v>
          </cell>
          <cell r="AI137">
            <v>2</v>
          </cell>
        </row>
        <row r="138">
          <cell r="K138" t="str">
            <v>Community School</v>
          </cell>
          <cell r="L138" t="str">
            <v>Primary</v>
          </cell>
          <cell r="AC138" t="str">
            <v>Yes</v>
          </cell>
          <cell r="AI138">
            <v>2</v>
          </cell>
        </row>
        <row r="139">
          <cell r="K139" t="str">
            <v>Community School</v>
          </cell>
          <cell r="L139" t="str">
            <v>Primary</v>
          </cell>
          <cell r="AC139" t="str">
            <v>Yes</v>
          </cell>
          <cell r="AI139">
            <v>2</v>
          </cell>
        </row>
        <row r="140">
          <cell r="K140" t="str">
            <v>Community School</v>
          </cell>
          <cell r="L140" t="str">
            <v>Primary</v>
          </cell>
          <cell r="AC140" t="str">
            <v>Yes</v>
          </cell>
          <cell r="AI140">
            <v>1</v>
          </cell>
        </row>
        <row r="141">
          <cell r="K141" t="str">
            <v>Community School</v>
          </cell>
          <cell r="L141" t="str">
            <v>Primary</v>
          </cell>
          <cell r="AC141" t="str">
            <v>Yes</v>
          </cell>
          <cell r="AI141">
            <v>1</v>
          </cell>
        </row>
        <row r="142">
          <cell r="K142" t="str">
            <v>Community School</v>
          </cell>
          <cell r="L142" t="str">
            <v>Primary</v>
          </cell>
          <cell r="AC142" t="str">
            <v>Yes</v>
          </cell>
          <cell r="AI142">
            <v>2</v>
          </cell>
        </row>
        <row r="143">
          <cell r="K143" t="str">
            <v>Community School</v>
          </cell>
          <cell r="L143" t="str">
            <v>Primary</v>
          </cell>
          <cell r="AC143" t="str">
            <v>Yes</v>
          </cell>
          <cell r="AI143">
            <v>2</v>
          </cell>
        </row>
        <row r="144">
          <cell r="K144" t="str">
            <v>Community School</v>
          </cell>
          <cell r="L144" t="str">
            <v>Primary</v>
          </cell>
          <cell r="AC144" t="str">
            <v>Yes</v>
          </cell>
          <cell r="AI144">
            <v>2</v>
          </cell>
        </row>
        <row r="145">
          <cell r="K145" t="str">
            <v>Voluntary Aided School</v>
          </cell>
          <cell r="L145" t="str">
            <v>Primary</v>
          </cell>
          <cell r="AC145" t="str">
            <v>Yes</v>
          </cell>
          <cell r="AI145">
            <v>1</v>
          </cell>
        </row>
        <row r="146">
          <cell r="K146" t="str">
            <v>Voluntary Aided School</v>
          </cell>
          <cell r="L146" t="str">
            <v>Primary</v>
          </cell>
          <cell r="AC146" t="str">
            <v>Yes</v>
          </cell>
          <cell r="AI146">
            <v>1</v>
          </cell>
        </row>
        <row r="147">
          <cell r="K147" t="str">
            <v>Voluntary Aided School</v>
          </cell>
          <cell r="L147" t="str">
            <v>Primary</v>
          </cell>
          <cell r="AC147" t="str">
            <v>Yes</v>
          </cell>
          <cell r="AI147">
            <v>1</v>
          </cell>
        </row>
        <row r="148">
          <cell r="K148" t="str">
            <v>Voluntary Aided School</v>
          </cell>
          <cell r="L148" t="str">
            <v>Primary</v>
          </cell>
          <cell r="AC148" t="str">
            <v>Yes</v>
          </cell>
          <cell r="AI148">
            <v>2</v>
          </cell>
        </row>
        <row r="149">
          <cell r="K149" t="str">
            <v>Voluntary Aided School</v>
          </cell>
          <cell r="L149" t="str">
            <v>Primary</v>
          </cell>
          <cell r="AC149" t="str">
            <v>Yes</v>
          </cell>
          <cell r="AI149">
            <v>2</v>
          </cell>
        </row>
        <row r="150">
          <cell r="K150" t="str">
            <v>Voluntary Aided School</v>
          </cell>
          <cell r="L150" t="str">
            <v>Primary</v>
          </cell>
          <cell r="AC150" t="str">
            <v>Yes</v>
          </cell>
          <cell r="AI150">
            <v>1</v>
          </cell>
        </row>
        <row r="151">
          <cell r="K151" t="str">
            <v>Voluntary Aided School</v>
          </cell>
          <cell r="L151" t="str">
            <v>Primary</v>
          </cell>
          <cell r="AC151" t="str">
            <v>Yes</v>
          </cell>
          <cell r="AI151">
            <v>2</v>
          </cell>
        </row>
        <row r="152">
          <cell r="K152" t="str">
            <v>Voluntary Aided School</v>
          </cell>
          <cell r="L152" t="str">
            <v>Primary</v>
          </cell>
          <cell r="AC152" t="str">
            <v>Yes</v>
          </cell>
          <cell r="AI152">
            <v>2</v>
          </cell>
        </row>
        <row r="153">
          <cell r="K153" t="str">
            <v>Voluntary Aided School</v>
          </cell>
          <cell r="L153" t="str">
            <v>Primary</v>
          </cell>
          <cell r="AC153" t="str">
            <v>Yes</v>
          </cell>
          <cell r="AI153">
            <v>2</v>
          </cell>
        </row>
        <row r="154">
          <cell r="K154" t="str">
            <v>Voluntary Aided School</v>
          </cell>
          <cell r="L154" t="str">
            <v>Primary</v>
          </cell>
          <cell r="AC154" t="str">
            <v>Yes</v>
          </cell>
          <cell r="AI154">
            <v>2</v>
          </cell>
        </row>
        <row r="155">
          <cell r="K155" t="str">
            <v>Community School</v>
          </cell>
          <cell r="L155" t="str">
            <v>Secondary</v>
          </cell>
          <cell r="AC155" t="str">
            <v>Yes</v>
          </cell>
          <cell r="AI155">
            <v>2</v>
          </cell>
        </row>
        <row r="156">
          <cell r="K156" t="str">
            <v>Community School</v>
          </cell>
          <cell r="L156" t="str">
            <v>Secondary</v>
          </cell>
          <cell r="AC156" t="str">
            <v>Yes</v>
          </cell>
          <cell r="AI156">
            <v>2</v>
          </cell>
        </row>
        <row r="157">
          <cell r="K157" t="str">
            <v>Voluntary Aided School</v>
          </cell>
          <cell r="L157" t="str">
            <v>Secondary</v>
          </cell>
          <cell r="AC157" t="str">
            <v>Yes</v>
          </cell>
          <cell r="AI157">
            <v>2</v>
          </cell>
        </row>
        <row r="158">
          <cell r="K158" t="str">
            <v>Voluntary Aided School</v>
          </cell>
          <cell r="L158" t="str">
            <v>Secondary</v>
          </cell>
          <cell r="AC158" t="str">
            <v>Yes</v>
          </cell>
          <cell r="AI158">
            <v>2</v>
          </cell>
        </row>
        <row r="159">
          <cell r="K159" t="str">
            <v>Voluntary Aided School</v>
          </cell>
          <cell r="L159" t="str">
            <v>Secondary</v>
          </cell>
          <cell r="AC159" t="str">
            <v>Yes</v>
          </cell>
          <cell r="AI159">
            <v>2</v>
          </cell>
        </row>
        <row r="160">
          <cell r="K160" t="str">
            <v>Community Special School</v>
          </cell>
          <cell r="L160" t="str">
            <v>Special</v>
          </cell>
          <cell r="AC160" t="str">
            <v>Yes</v>
          </cell>
          <cell r="AI160">
            <v>1</v>
          </cell>
        </row>
        <row r="161">
          <cell r="K161" t="str">
            <v>Community Special School</v>
          </cell>
          <cell r="L161" t="str">
            <v>Special</v>
          </cell>
          <cell r="AC161" t="str">
            <v>Yes</v>
          </cell>
          <cell r="AI161">
            <v>1</v>
          </cell>
        </row>
        <row r="162">
          <cell r="K162" t="str">
            <v>Community Special School</v>
          </cell>
          <cell r="L162" t="str">
            <v>Special</v>
          </cell>
          <cell r="AC162" t="str">
            <v>Yes</v>
          </cell>
          <cell r="AI162">
            <v>2</v>
          </cell>
        </row>
        <row r="163">
          <cell r="K163" t="str">
            <v>LA Nursery School</v>
          </cell>
          <cell r="L163" t="str">
            <v>Nursery</v>
          </cell>
          <cell r="AC163" t="str">
            <v>Yes</v>
          </cell>
          <cell r="AI163">
            <v>1</v>
          </cell>
        </row>
        <row r="164">
          <cell r="K164" t="str">
            <v>LA Nursery School</v>
          </cell>
          <cell r="L164" t="str">
            <v>Nursery</v>
          </cell>
          <cell r="AC164" t="str">
            <v>Yes</v>
          </cell>
          <cell r="AI164">
            <v>1</v>
          </cell>
        </row>
        <row r="165">
          <cell r="K165" t="str">
            <v>LA Nursery School</v>
          </cell>
          <cell r="L165" t="str">
            <v>Nursery</v>
          </cell>
          <cell r="AC165" t="str">
            <v>Yes</v>
          </cell>
          <cell r="AI165">
            <v>1</v>
          </cell>
        </row>
        <row r="166">
          <cell r="K166" t="str">
            <v>LA Nursery School</v>
          </cell>
          <cell r="L166" t="str">
            <v>Nursery</v>
          </cell>
          <cell r="AC166" t="str">
            <v>Yes</v>
          </cell>
          <cell r="AI166">
            <v>1</v>
          </cell>
        </row>
        <row r="167">
          <cell r="K167" t="str">
            <v>Community School</v>
          </cell>
          <cell r="L167" t="str">
            <v>Primary</v>
          </cell>
          <cell r="AC167" t="str">
            <v>Yes</v>
          </cell>
          <cell r="AI167">
            <v>2</v>
          </cell>
        </row>
        <row r="168">
          <cell r="K168" t="str">
            <v>Community School</v>
          </cell>
          <cell r="L168" t="str">
            <v>Primary</v>
          </cell>
          <cell r="AC168" t="str">
            <v>Yes</v>
          </cell>
          <cell r="AI168">
            <v>2</v>
          </cell>
        </row>
        <row r="169">
          <cell r="K169" t="str">
            <v>Community School</v>
          </cell>
          <cell r="L169" t="str">
            <v>Primary</v>
          </cell>
          <cell r="AC169" t="str">
            <v>Yes</v>
          </cell>
          <cell r="AI169">
            <v>1</v>
          </cell>
        </row>
        <row r="170">
          <cell r="K170" t="str">
            <v>Community School</v>
          </cell>
          <cell r="L170" t="str">
            <v>Primary</v>
          </cell>
          <cell r="AC170" t="str">
            <v>Yes</v>
          </cell>
          <cell r="AI170">
            <v>1</v>
          </cell>
        </row>
        <row r="171">
          <cell r="K171" t="str">
            <v>Community School</v>
          </cell>
          <cell r="L171" t="str">
            <v>Primary</v>
          </cell>
          <cell r="AC171" t="str">
            <v>Yes</v>
          </cell>
          <cell r="AI171">
            <v>2</v>
          </cell>
        </row>
        <row r="172">
          <cell r="K172" t="str">
            <v>Community School</v>
          </cell>
          <cell r="L172" t="str">
            <v>Primary</v>
          </cell>
          <cell r="AC172" t="str">
            <v>Yes</v>
          </cell>
          <cell r="AI172">
            <v>2</v>
          </cell>
        </row>
        <row r="173">
          <cell r="K173" t="str">
            <v>Community School</v>
          </cell>
          <cell r="L173" t="str">
            <v>Primary</v>
          </cell>
          <cell r="AC173" t="str">
            <v>Yes</v>
          </cell>
          <cell r="AI173">
            <v>1</v>
          </cell>
        </row>
        <row r="174">
          <cell r="K174" t="str">
            <v>Community School</v>
          </cell>
          <cell r="L174" t="str">
            <v>Primary</v>
          </cell>
          <cell r="AC174" t="str">
            <v>Yes</v>
          </cell>
          <cell r="AI174">
            <v>2</v>
          </cell>
        </row>
        <row r="175">
          <cell r="K175" t="str">
            <v>Community School</v>
          </cell>
          <cell r="L175" t="str">
            <v>Primary</v>
          </cell>
          <cell r="AC175" t="str">
            <v>Yes</v>
          </cell>
          <cell r="AI175">
            <v>2</v>
          </cell>
        </row>
        <row r="176">
          <cell r="K176" t="str">
            <v>Community School</v>
          </cell>
          <cell r="L176" t="str">
            <v>Primary</v>
          </cell>
          <cell r="AC176" t="str">
            <v>Yes</v>
          </cell>
          <cell r="AI176">
            <v>2</v>
          </cell>
        </row>
        <row r="177">
          <cell r="K177" t="str">
            <v>Community School</v>
          </cell>
          <cell r="L177" t="str">
            <v>Primary</v>
          </cell>
          <cell r="AC177" t="str">
            <v>Yes</v>
          </cell>
          <cell r="AI177">
            <v>2</v>
          </cell>
        </row>
        <row r="178">
          <cell r="K178" t="str">
            <v>Voluntary Aided School</v>
          </cell>
          <cell r="L178" t="str">
            <v>Primary</v>
          </cell>
          <cell r="AC178" t="str">
            <v>Yes</v>
          </cell>
          <cell r="AI178">
            <v>2</v>
          </cell>
        </row>
        <row r="179">
          <cell r="K179" t="str">
            <v>Voluntary Aided School</v>
          </cell>
          <cell r="L179" t="str">
            <v>Primary</v>
          </cell>
          <cell r="AC179" t="str">
            <v>Yes</v>
          </cell>
          <cell r="AI179">
            <v>2</v>
          </cell>
        </row>
        <row r="180">
          <cell r="K180" t="str">
            <v>Voluntary Aided School</v>
          </cell>
          <cell r="L180" t="str">
            <v>Primary</v>
          </cell>
          <cell r="AC180" t="str">
            <v>Yes</v>
          </cell>
          <cell r="AI180">
            <v>1</v>
          </cell>
        </row>
        <row r="181">
          <cell r="K181" t="str">
            <v>Voluntary Aided School</v>
          </cell>
          <cell r="L181" t="str">
            <v>Primary</v>
          </cell>
          <cell r="AC181" t="str">
            <v>Yes</v>
          </cell>
          <cell r="AI181">
            <v>1</v>
          </cell>
        </row>
        <row r="182">
          <cell r="K182" t="str">
            <v>Voluntary Aided School</v>
          </cell>
          <cell r="L182" t="str">
            <v>Primary</v>
          </cell>
          <cell r="AC182" t="str">
            <v>Yes</v>
          </cell>
          <cell r="AI182">
            <v>2</v>
          </cell>
        </row>
        <row r="183">
          <cell r="K183" t="str">
            <v>Voluntary Aided School</v>
          </cell>
          <cell r="L183" t="str">
            <v>Primary</v>
          </cell>
          <cell r="AC183" t="str">
            <v>Yes</v>
          </cell>
          <cell r="AI183">
            <v>2</v>
          </cell>
        </row>
        <row r="184">
          <cell r="K184" t="str">
            <v>Voluntary Aided School</v>
          </cell>
          <cell r="L184" t="str">
            <v>Primary</v>
          </cell>
          <cell r="AC184" t="str">
            <v>Yes</v>
          </cell>
          <cell r="AI184">
            <v>1</v>
          </cell>
        </row>
        <row r="185">
          <cell r="K185" t="str">
            <v>Voluntary Aided School</v>
          </cell>
          <cell r="L185" t="str">
            <v>Primary</v>
          </cell>
          <cell r="AC185" t="str">
            <v>Yes</v>
          </cell>
          <cell r="AI185">
            <v>1</v>
          </cell>
        </row>
        <row r="186">
          <cell r="K186" t="str">
            <v>Voluntary Aided School</v>
          </cell>
          <cell r="L186" t="str">
            <v>Primary</v>
          </cell>
          <cell r="AC186" t="str">
            <v>Yes</v>
          </cell>
          <cell r="AI186">
            <v>1</v>
          </cell>
        </row>
        <row r="187">
          <cell r="K187" t="str">
            <v>Voluntary Aided School</v>
          </cell>
          <cell r="L187" t="str">
            <v>Primary</v>
          </cell>
          <cell r="AC187" t="str">
            <v>Yes</v>
          </cell>
          <cell r="AI187">
            <v>1</v>
          </cell>
        </row>
        <row r="188">
          <cell r="K188" t="str">
            <v>Voluntary Aided School</v>
          </cell>
          <cell r="L188" t="str">
            <v>Primary</v>
          </cell>
          <cell r="AC188" t="str">
            <v>Yes</v>
          </cell>
          <cell r="AI188">
            <v>1</v>
          </cell>
        </row>
        <row r="189">
          <cell r="K189" t="str">
            <v>Voluntary Aided School</v>
          </cell>
          <cell r="L189" t="str">
            <v>Primary</v>
          </cell>
          <cell r="AC189" t="str">
            <v>Yes</v>
          </cell>
          <cell r="AI189">
            <v>2</v>
          </cell>
        </row>
        <row r="190">
          <cell r="K190" t="str">
            <v>Community Special School</v>
          </cell>
          <cell r="L190" t="str">
            <v>Special</v>
          </cell>
          <cell r="AC190" t="str">
            <v>Yes</v>
          </cell>
          <cell r="AI190">
            <v>1</v>
          </cell>
        </row>
        <row r="191">
          <cell r="K191" t="str">
            <v>Community Special School</v>
          </cell>
          <cell r="L191" t="str">
            <v>Special</v>
          </cell>
          <cell r="AC191" t="str">
            <v>Yes</v>
          </cell>
          <cell r="AI191">
            <v>2</v>
          </cell>
        </row>
        <row r="192">
          <cell r="K192" t="str">
            <v>Community Special School</v>
          </cell>
          <cell r="L192" t="str">
            <v>Special</v>
          </cell>
          <cell r="AC192" t="str">
            <v>Yes</v>
          </cell>
          <cell r="AI192">
            <v>1</v>
          </cell>
        </row>
        <row r="193">
          <cell r="K193" t="str">
            <v>Community Special School</v>
          </cell>
          <cell r="L193" t="str">
            <v>Special</v>
          </cell>
          <cell r="AC193" t="str">
            <v>Yes</v>
          </cell>
          <cell r="AI193">
            <v>2</v>
          </cell>
        </row>
        <row r="194">
          <cell r="K194" t="str">
            <v>LA Nursery School</v>
          </cell>
          <cell r="L194" t="str">
            <v>Nursery</v>
          </cell>
          <cell r="AC194" t="str">
            <v>Yes</v>
          </cell>
          <cell r="AI194">
            <v>2</v>
          </cell>
        </row>
        <row r="195">
          <cell r="K195" t="str">
            <v>LA Nursery School</v>
          </cell>
          <cell r="L195" t="str">
            <v>Nursery</v>
          </cell>
          <cell r="AC195" t="str">
            <v>Yes</v>
          </cell>
          <cell r="AI195">
            <v>1</v>
          </cell>
        </row>
        <row r="196">
          <cell r="K196" t="str">
            <v>LA Nursery School</v>
          </cell>
          <cell r="L196" t="str">
            <v>Nursery</v>
          </cell>
          <cell r="AC196" t="str">
            <v>Yes</v>
          </cell>
          <cell r="AI196">
            <v>2</v>
          </cell>
        </row>
        <row r="197">
          <cell r="K197" t="str">
            <v>Pupil Referral Unit</v>
          </cell>
          <cell r="L197" t="str">
            <v>PRU</v>
          </cell>
          <cell r="AC197" t="str">
            <v>Yes</v>
          </cell>
          <cell r="AI197">
            <v>2</v>
          </cell>
        </row>
        <row r="198">
          <cell r="K198" t="str">
            <v>Pupil Referral Unit</v>
          </cell>
          <cell r="L198" t="str">
            <v>PRU</v>
          </cell>
          <cell r="AC198" t="str">
            <v>Yes</v>
          </cell>
          <cell r="AI198">
            <v>3</v>
          </cell>
        </row>
        <row r="199">
          <cell r="K199" t="str">
            <v>Community School</v>
          </cell>
          <cell r="L199" t="str">
            <v>Primary</v>
          </cell>
          <cell r="AC199" t="str">
            <v>Yes</v>
          </cell>
          <cell r="AI199">
            <v>1</v>
          </cell>
        </row>
        <row r="200">
          <cell r="K200" t="str">
            <v>Community School</v>
          </cell>
          <cell r="L200" t="str">
            <v>Primary</v>
          </cell>
          <cell r="AC200" t="str">
            <v>Yes</v>
          </cell>
          <cell r="AI200">
            <v>2</v>
          </cell>
        </row>
        <row r="201">
          <cell r="K201" t="str">
            <v>Community School</v>
          </cell>
          <cell r="L201" t="str">
            <v>Primary</v>
          </cell>
          <cell r="AC201" t="str">
            <v>Yes</v>
          </cell>
          <cell r="AI201">
            <v>2</v>
          </cell>
        </row>
        <row r="202">
          <cell r="K202" t="str">
            <v>Community School</v>
          </cell>
          <cell r="L202" t="str">
            <v>Primary</v>
          </cell>
          <cell r="AC202" t="str">
            <v>Yes</v>
          </cell>
          <cell r="AI202">
            <v>2</v>
          </cell>
        </row>
        <row r="203">
          <cell r="K203" t="str">
            <v>Community School</v>
          </cell>
          <cell r="L203" t="str">
            <v>Primary</v>
          </cell>
          <cell r="AC203" t="str">
            <v>Yes</v>
          </cell>
          <cell r="AI203">
            <v>1</v>
          </cell>
        </row>
        <row r="204">
          <cell r="K204" t="str">
            <v>Community School</v>
          </cell>
          <cell r="L204" t="str">
            <v>Primary</v>
          </cell>
          <cell r="AC204" t="str">
            <v>Yes</v>
          </cell>
          <cell r="AI204">
            <v>1</v>
          </cell>
        </row>
        <row r="205">
          <cell r="K205" t="str">
            <v>Community School</v>
          </cell>
          <cell r="L205" t="str">
            <v>Primary</v>
          </cell>
          <cell r="AC205" t="str">
            <v>Yes</v>
          </cell>
          <cell r="AI205">
            <v>2</v>
          </cell>
        </row>
        <row r="206">
          <cell r="K206" t="str">
            <v>Community School</v>
          </cell>
          <cell r="L206" t="str">
            <v>Primary</v>
          </cell>
          <cell r="AC206" t="str">
            <v>Yes</v>
          </cell>
          <cell r="AI206">
            <v>2</v>
          </cell>
        </row>
        <row r="207">
          <cell r="K207" t="str">
            <v>Community School</v>
          </cell>
          <cell r="L207" t="str">
            <v>Primary</v>
          </cell>
          <cell r="AC207" t="str">
            <v>Yes</v>
          </cell>
          <cell r="AI207">
            <v>2</v>
          </cell>
        </row>
        <row r="208">
          <cell r="K208" t="str">
            <v>Community School</v>
          </cell>
          <cell r="L208" t="str">
            <v>Primary</v>
          </cell>
          <cell r="AC208" t="str">
            <v>Yes</v>
          </cell>
          <cell r="AI208">
            <v>2</v>
          </cell>
        </row>
        <row r="209">
          <cell r="K209" t="str">
            <v>Community School</v>
          </cell>
          <cell r="L209" t="str">
            <v>Primary</v>
          </cell>
          <cell r="AC209" t="str">
            <v>Yes</v>
          </cell>
          <cell r="AI209">
            <v>2</v>
          </cell>
        </row>
        <row r="210">
          <cell r="K210" t="str">
            <v>Community School</v>
          </cell>
          <cell r="L210" t="str">
            <v>Primary</v>
          </cell>
          <cell r="AC210" t="str">
            <v>Yes</v>
          </cell>
          <cell r="AI210">
            <v>2</v>
          </cell>
        </row>
        <row r="211">
          <cell r="K211" t="str">
            <v>Community School</v>
          </cell>
          <cell r="L211" t="str">
            <v>Primary</v>
          </cell>
          <cell r="AC211" t="str">
            <v>Yes</v>
          </cell>
          <cell r="AI211">
            <v>2</v>
          </cell>
        </row>
        <row r="212">
          <cell r="K212" t="str">
            <v>Community School</v>
          </cell>
          <cell r="L212" t="str">
            <v>Primary</v>
          </cell>
          <cell r="AC212" t="str">
            <v>Yes</v>
          </cell>
          <cell r="AI212">
            <v>2</v>
          </cell>
        </row>
        <row r="213">
          <cell r="K213" t="str">
            <v>Community School</v>
          </cell>
          <cell r="L213" t="str">
            <v>Primary</v>
          </cell>
          <cell r="AC213" t="str">
            <v>Yes</v>
          </cell>
          <cell r="AI213">
            <v>2</v>
          </cell>
        </row>
        <row r="214">
          <cell r="K214" t="str">
            <v>Community School</v>
          </cell>
          <cell r="L214" t="str">
            <v>Primary</v>
          </cell>
          <cell r="AC214" t="str">
            <v>Yes</v>
          </cell>
          <cell r="AI214">
            <v>1</v>
          </cell>
        </row>
        <row r="215">
          <cell r="K215" t="str">
            <v>Community School</v>
          </cell>
          <cell r="L215" t="str">
            <v>Primary</v>
          </cell>
          <cell r="AC215" t="str">
            <v>Yes</v>
          </cell>
          <cell r="AI215">
            <v>2</v>
          </cell>
        </row>
        <row r="216">
          <cell r="K216" t="str">
            <v>Community School</v>
          </cell>
          <cell r="L216" t="str">
            <v>Primary</v>
          </cell>
          <cell r="AC216" t="str">
            <v>Yes</v>
          </cell>
          <cell r="AI216">
            <v>2</v>
          </cell>
        </row>
        <row r="217">
          <cell r="K217" t="str">
            <v>Community School</v>
          </cell>
          <cell r="L217" t="str">
            <v>Primary</v>
          </cell>
          <cell r="AC217" t="str">
            <v>Yes</v>
          </cell>
          <cell r="AI217">
            <v>2</v>
          </cell>
        </row>
        <row r="218">
          <cell r="K218" t="str">
            <v>Community School</v>
          </cell>
          <cell r="L218" t="str">
            <v>Primary</v>
          </cell>
          <cell r="AC218" t="str">
            <v>Yes</v>
          </cell>
          <cell r="AI218">
            <v>2</v>
          </cell>
        </row>
        <row r="219">
          <cell r="K219" t="str">
            <v>Voluntary Aided School</v>
          </cell>
          <cell r="L219" t="str">
            <v>Primary</v>
          </cell>
          <cell r="AC219" t="str">
            <v>Yes</v>
          </cell>
          <cell r="AI219">
            <v>2</v>
          </cell>
        </row>
        <row r="220">
          <cell r="K220" t="str">
            <v>Voluntary Aided School</v>
          </cell>
          <cell r="L220" t="str">
            <v>Primary</v>
          </cell>
          <cell r="AC220" t="str">
            <v>Yes</v>
          </cell>
          <cell r="AI220">
            <v>2</v>
          </cell>
        </row>
        <row r="221">
          <cell r="K221" t="str">
            <v>Voluntary Aided School</v>
          </cell>
          <cell r="L221" t="str">
            <v>Primary</v>
          </cell>
          <cell r="AC221" t="str">
            <v>Yes</v>
          </cell>
          <cell r="AI221">
            <v>2</v>
          </cell>
        </row>
        <row r="222">
          <cell r="K222" t="str">
            <v>Voluntary Aided School</v>
          </cell>
          <cell r="L222" t="str">
            <v>Primary</v>
          </cell>
          <cell r="AC222" t="str">
            <v>Yes</v>
          </cell>
          <cell r="AI222">
            <v>1</v>
          </cell>
        </row>
        <row r="223">
          <cell r="K223" t="str">
            <v>Voluntary Aided School</v>
          </cell>
          <cell r="L223" t="str">
            <v>Primary</v>
          </cell>
          <cell r="AC223" t="str">
            <v>Yes</v>
          </cell>
          <cell r="AI223">
            <v>1</v>
          </cell>
        </row>
        <row r="224">
          <cell r="K224" t="str">
            <v>Voluntary Aided School</v>
          </cell>
          <cell r="L224" t="str">
            <v>Primary</v>
          </cell>
          <cell r="AC224" t="str">
            <v>Yes</v>
          </cell>
          <cell r="AI224">
            <v>2</v>
          </cell>
        </row>
        <row r="225">
          <cell r="K225" t="str">
            <v>Voluntary Aided School</v>
          </cell>
          <cell r="L225" t="str">
            <v>Primary</v>
          </cell>
          <cell r="AC225" t="str">
            <v>Yes</v>
          </cell>
          <cell r="AI225">
            <v>2</v>
          </cell>
        </row>
        <row r="226">
          <cell r="K226" t="str">
            <v>Voluntary Aided School</v>
          </cell>
          <cell r="L226" t="str">
            <v>Primary</v>
          </cell>
          <cell r="AC226" t="str">
            <v>Yes</v>
          </cell>
          <cell r="AI226">
            <v>2</v>
          </cell>
        </row>
        <row r="227">
          <cell r="K227" t="str">
            <v>Voluntary Aided School</v>
          </cell>
          <cell r="L227" t="str">
            <v>Primary</v>
          </cell>
          <cell r="AC227" t="str">
            <v>Yes</v>
          </cell>
          <cell r="AI227">
            <v>2</v>
          </cell>
        </row>
        <row r="228">
          <cell r="K228" t="str">
            <v>Voluntary Aided School</v>
          </cell>
          <cell r="L228" t="str">
            <v>Primary</v>
          </cell>
          <cell r="AC228" t="str">
            <v>Yes</v>
          </cell>
          <cell r="AI228">
            <v>2</v>
          </cell>
        </row>
        <row r="229">
          <cell r="K229" t="str">
            <v>Voluntary Aided School</v>
          </cell>
          <cell r="L229" t="str">
            <v>Primary</v>
          </cell>
          <cell r="AC229" t="str">
            <v>Yes</v>
          </cell>
          <cell r="AI229">
            <v>2</v>
          </cell>
        </row>
        <row r="230">
          <cell r="K230" t="str">
            <v>Voluntary Aided School</v>
          </cell>
          <cell r="L230" t="str">
            <v>Primary</v>
          </cell>
          <cell r="AC230" t="str">
            <v>Yes</v>
          </cell>
          <cell r="AI230">
            <v>2</v>
          </cell>
        </row>
        <row r="231">
          <cell r="K231" t="str">
            <v>Voluntary Aided School</v>
          </cell>
          <cell r="L231" t="str">
            <v>Primary</v>
          </cell>
          <cell r="AC231" t="str">
            <v>Yes</v>
          </cell>
          <cell r="AI231">
            <v>2</v>
          </cell>
        </row>
        <row r="232">
          <cell r="K232" t="str">
            <v>Voluntary Aided School</v>
          </cell>
          <cell r="L232" t="str">
            <v>Primary</v>
          </cell>
          <cell r="AC232" t="str">
            <v>Yes</v>
          </cell>
          <cell r="AI232">
            <v>2</v>
          </cell>
        </row>
        <row r="233">
          <cell r="K233" t="str">
            <v>Community School</v>
          </cell>
          <cell r="L233" t="str">
            <v>Secondary</v>
          </cell>
          <cell r="AC233" t="str">
            <v>Yes</v>
          </cell>
          <cell r="AI233">
            <v>3</v>
          </cell>
        </row>
        <row r="234">
          <cell r="K234" t="str">
            <v>Community School</v>
          </cell>
          <cell r="L234" t="str">
            <v>Secondary</v>
          </cell>
          <cell r="AC234" t="str">
            <v>Yes</v>
          </cell>
          <cell r="AI234">
            <v>1</v>
          </cell>
        </row>
        <row r="235">
          <cell r="K235" t="str">
            <v>Community School</v>
          </cell>
          <cell r="L235" t="str">
            <v>Secondary</v>
          </cell>
          <cell r="AC235" t="str">
            <v>Yes</v>
          </cell>
          <cell r="AI235">
            <v>1</v>
          </cell>
        </row>
        <row r="236">
          <cell r="K236" t="str">
            <v>Voluntary Aided School</v>
          </cell>
          <cell r="L236" t="str">
            <v>Secondary</v>
          </cell>
          <cell r="AC236" t="str">
            <v>Yes</v>
          </cell>
          <cell r="AI236">
            <v>1</v>
          </cell>
        </row>
        <row r="237">
          <cell r="K237" t="str">
            <v>Voluntary Aided School</v>
          </cell>
          <cell r="L237" t="str">
            <v>Secondary</v>
          </cell>
          <cell r="AC237" t="str">
            <v>Yes</v>
          </cell>
          <cell r="AI237">
            <v>1</v>
          </cell>
        </row>
        <row r="238">
          <cell r="K238" t="str">
            <v>Community Special School</v>
          </cell>
          <cell r="L238" t="str">
            <v>Special</v>
          </cell>
          <cell r="AC238" t="str">
            <v>Yes</v>
          </cell>
          <cell r="AI238">
            <v>1</v>
          </cell>
        </row>
        <row r="239">
          <cell r="K239" t="str">
            <v>Community Special School</v>
          </cell>
          <cell r="L239" t="str">
            <v>Special</v>
          </cell>
          <cell r="AC239" t="str">
            <v>Yes</v>
          </cell>
          <cell r="AI239">
            <v>1</v>
          </cell>
        </row>
        <row r="240">
          <cell r="K240" t="str">
            <v>LA Nursery School</v>
          </cell>
          <cell r="L240" t="str">
            <v>Nursery</v>
          </cell>
          <cell r="AC240" t="str">
            <v>Yes</v>
          </cell>
          <cell r="AI240">
            <v>1</v>
          </cell>
        </row>
        <row r="241">
          <cell r="K241" t="str">
            <v>LA Nursery School</v>
          </cell>
          <cell r="L241" t="str">
            <v>Nursery</v>
          </cell>
          <cell r="AC241" t="str">
            <v>Yes</v>
          </cell>
          <cell r="AI241">
            <v>1</v>
          </cell>
        </row>
        <row r="242">
          <cell r="K242" t="str">
            <v>LA Nursery School</v>
          </cell>
          <cell r="L242" t="str">
            <v>Nursery</v>
          </cell>
          <cell r="AC242" t="str">
            <v>Yes</v>
          </cell>
          <cell r="AI242">
            <v>1</v>
          </cell>
        </row>
        <row r="243">
          <cell r="K243" t="str">
            <v>LA Nursery School</v>
          </cell>
          <cell r="L243" t="str">
            <v>Nursery</v>
          </cell>
          <cell r="AC243" t="str">
            <v>Yes</v>
          </cell>
          <cell r="AI243">
            <v>1</v>
          </cell>
        </row>
        <row r="244">
          <cell r="K244" t="str">
            <v>Community School</v>
          </cell>
          <cell r="L244" t="str">
            <v>Primary</v>
          </cell>
          <cell r="AC244" t="str">
            <v>Yes</v>
          </cell>
          <cell r="AI244">
            <v>1</v>
          </cell>
        </row>
        <row r="245">
          <cell r="K245" t="str">
            <v>Community School</v>
          </cell>
          <cell r="L245" t="str">
            <v>Primary</v>
          </cell>
          <cell r="AC245" t="str">
            <v>Yes</v>
          </cell>
          <cell r="AI245">
            <v>1</v>
          </cell>
        </row>
        <row r="246">
          <cell r="K246" t="str">
            <v>Community School</v>
          </cell>
          <cell r="L246" t="str">
            <v>Primary</v>
          </cell>
          <cell r="AC246" t="str">
            <v>Yes</v>
          </cell>
          <cell r="AI246">
            <v>1</v>
          </cell>
        </row>
        <row r="247">
          <cell r="K247" t="str">
            <v>Community School</v>
          </cell>
          <cell r="L247" t="str">
            <v>Primary</v>
          </cell>
          <cell r="AC247" t="str">
            <v>Yes</v>
          </cell>
          <cell r="AI247">
            <v>1</v>
          </cell>
        </row>
        <row r="248">
          <cell r="K248" t="str">
            <v>Community School</v>
          </cell>
          <cell r="L248" t="str">
            <v>Primary</v>
          </cell>
          <cell r="AC248" t="str">
            <v>Yes</v>
          </cell>
          <cell r="AI248">
            <v>2</v>
          </cell>
        </row>
        <row r="249">
          <cell r="K249" t="str">
            <v>Community School</v>
          </cell>
          <cell r="L249" t="str">
            <v>Primary</v>
          </cell>
          <cell r="AC249" t="str">
            <v>Yes</v>
          </cell>
          <cell r="AI249">
            <v>1</v>
          </cell>
        </row>
        <row r="250">
          <cell r="K250" t="str">
            <v>Community School</v>
          </cell>
          <cell r="L250" t="str">
            <v>Primary</v>
          </cell>
          <cell r="AC250" t="str">
            <v>Yes</v>
          </cell>
          <cell r="AI250">
            <v>2</v>
          </cell>
        </row>
        <row r="251">
          <cell r="K251" t="str">
            <v>Community School</v>
          </cell>
          <cell r="L251" t="str">
            <v>Primary</v>
          </cell>
          <cell r="AC251" t="str">
            <v>Yes</v>
          </cell>
          <cell r="AI251">
            <v>2</v>
          </cell>
        </row>
        <row r="252">
          <cell r="K252" t="str">
            <v>Community School</v>
          </cell>
          <cell r="L252" t="str">
            <v>Primary</v>
          </cell>
          <cell r="AC252" t="str">
            <v>Yes</v>
          </cell>
          <cell r="AI252">
            <v>2</v>
          </cell>
        </row>
        <row r="253">
          <cell r="K253" t="str">
            <v>Community School</v>
          </cell>
          <cell r="L253" t="str">
            <v>Primary</v>
          </cell>
          <cell r="AC253" t="str">
            <v>Yes</v>
          </cell>
          <cell r="AI253">
            <v>2</v>
          </cell>
        </row>
        <row r="254">
          <cell r="K254" t="str">
            <v>Community School</v>
          </cell>
          <cell r="L254" t="str">
            <v>Primary</v>
          </cell>
          <cell r="AC254" t="str">
            <v>Yes</v>
          </cell>
          <cell r="AI254">
            <v>1</v>
          </cell>
        </row>
        <row r="255">
          <cell r="K255" t="str">
            <v>Voluntary Aided School</v>
          </cell>
          <cell r="L255" t="str">
            <v>Primary</v>
          </cell>
          <cell r="AC255" t="str">
            <v>Yes</v>
          </cell>
          <cell r="AI255">
            <v>1</v>
          </cell>
        </row>
        <row r="256">
          <cell r="K256" t="str">
            <v>Voluntary Aided School</v>
          </cell>
          <cell r="L256" t="str">
            <v>Primary</v>
          </cell>
          <cell r="AC256" t="str">
            <v>Yes</v>
          </cell>
          <cell r="AI256">
            <v>2</v>
          </cell>
        </row>
        <row r="257">
          <cell r="K257" t="str">
            <v>Voluntary Aided School</v>
          </cell>
          <cell r="L257" t="str">
            <v>Primary</v>
          </cell>
          <cell r="AC257" t="str">
            <v>Yes</v>
          </cell>
          <cell r="AI257">
            <v>1</v>
          </cell>
        </row>
        <row r="258">
          <cell r="K258" t="str">
            <v>Voluntary Aided School</v>
          </cell>
          <cell r="L258" t="str">
            <v>Primary</v>
          </cell>
          <cell r="AC258" t="str">
            <v>Yes</v>
          </cell>
          <cell r="AI258">
            <v>1</v>
          </cell>
        </row>
        <row r="259">
          <cell r="K259" t="str">
            <v>Voluntary Aided School</v>
          </cell>
          <cell r="L259" t="str">
            <v>Primary</v>
          </cell>
          <cell r="AC259" t="str">
            <v>Yes</v>
          </cell>
          <cell r="AI259">
            <v>1</v>
          </cell>
        </row>
        <row r="260">
          <cell r="K260" t="str">
            <v>Voluntary Aided School</v>
          </cell>
          <cell r="L260" t="str">
            <v>Primary</v>
          </cell>
          <cell r="AC260" t="str">
            <v>Yes</v>
          </cell>
          <cell r="AI260">
            <v>2</v>
          </cell>
        </row>
        <row r="261">
          <cell r="K261" t="str">
            <v>Voluntary Aided School</v>
          </cell>
          <cell r="L261" t="str">
            <v>Primary</v>
          </cell>
          <cell r="AC261" t="str">
            <v>Yes</v>
          </cell>
          <cell r="AI261">
            <v>2</v>
          </cell>
        </row>
        <row r="262">
          <cell r="K262" t="str">
            <v>Voluntary Aided School</v>
          </cell>
          <cell r="L262" t="str">
            <v>Primary</v>
          </cell>
          <cell r="AC262" t="str">
            <v>Yes</v>
          </cell>
          <cell r="AI262">
            <v>1</v>
          </cell>
        </row>
        <row r="263">
          <cell r="K263" t="str">
            <v>Voluntary Aided School</v>
          </cell>
          <cell r="L263" t="str">
            <v>Primary</v>
          </cell>
          <cell r="AC263" t="str">
            <v>Yes</v>
          </cell>
          <cell r="AI263">
            <v>2</v>
          </cell>
        </row>
        <row r="264">
          <cell r="K264" t="str">
            <v>Voluntary Aided School</v>
          </cell>
          <cell r="L264" t="str">
            <v>Primary</v>
          </cell>
          <cell r="AC264" t="str">
            <v>Yes</v>
          </cell>
          <cell r="AI264">
            <v>2</v>
          </cell>
        </row>
        <row r="265">
          <cell r="K265" t="str">
            <v>Voluntary Aided School</v>
          </cell>
          <cell r="L265" t="str">
            <v>Primary</v>
          </cell>
          <cell r="AC265" t="str">
            <v>Yes</v>
          </cell>
          <cell r="AI265">
            <v>2</v>
          </cell>
        </row>
        <row r="266">
          <cell r="K266" t="str">
            <v>Voluntary Aided School</v>
          </cell>
          <cell r="L266" t="str">
            <v>Primary</v>
          </cell>
          <cell r="AC266" t="str">
            <v>Yes</v>
          </cell>
          <cell r="AI266">
            <v>1</v>
          </cell>
        </row>
        <row r="267">
          <cell r="K267" t="str">
            <v>Voluntary Aided School</v>
          </cell>
          <cell r="L267" t="str">
            <v>Secondary</v>
          </cell>
          <cell r="AC267" t="str">
            <v>Yes</v>
          </cell>
          <cell r="AI267">
            <v>1</v>
          </cell>
        </row>
        <row r="268">
          <cell r="K268" t="str">
            <v>Voluntary Aided School</v>
          </cell>
          <cell r="L268" t="str">
            <v>Secondary</v>
          </cell>
          <cell r="AC268" t="str">
            <v>Yes</v>
          </cell>
          <cell r="AI268">
            <v>2</v>
          </cell>
        </row>
        <row r="269">
          <cell r="K269" t="str">
            <v>Voluntary Aided School</v>
          </cell>
          <cell r="L269" t="str">
            <v>Primary</v>
          </cell>
          <cell r="AC269" t="str">
            <v>Yes</v>
          </cell>
          <cell r="AI269">
            <v>1</v>
          </cell>
        </row>
        <row r="270">
          <cell r="K270" t="str">
            <v>Voluntary Aided School</v>
          </cell>
          <cell r="L270" t="str">
            <v>Primary</v>
          </cell>
          <cell r="AC270" t="str">
            <v>Yes</v>
          </cell>
          <cell r="AI270">
            <v>2</v>
          </cell>
        </row>
        <row r="271">
          <cell r="K271" t="str">
            <v>Community Special School</v>
          </cell>
          <cell r="L271" t="str">
            <v>Special</v>
          </cell>
          <cell r="AC271" t="str">
            <v>Yes</v>
          </cell>
          <cell r="AI271">
            <v>1</v>
          </cell>
        </row>
        <row r="272">
          <cell r="K272" t="str">
            <v>LA Nursery School</v>
          </cell>
          <cell r="L272" t="str">
            <v>Nursery</v>
          </cell>
          <cell r="AC272" t="str">
            <v>Yes</v>
          </cell>
          <cell r="AI272">
            <v>1</v>
          </cell>
        </row>
        <row r="273">
          <cell r="K273" t="str">
            <v>LA Nursery School</v>
          </cell>
          <cell r="L273" t="str">
            <v>Nursery</v>
          </cell>
          <cell r="AC273" t="str">
            <v>Yes</v>
          </cell>
          <cell r="AI273">
            <v>2</v>
          </cell>
        </row>
        <row r="274">
          <cell r="K274" t="str">
            <v>LA Nursery School</v>
          </cell>
          <cell r="L274" t="str">
            <v>Nursery</v>
          </cell>
          <cell r="AC274" t="str">
            <v>Yes</v>
          </cell>
          <cell r="AI274">
            <v>1</v>
          </cell>
        </row>
        <row r="275">
          <cell r="K275" t="str">
            <v>LA Nursery School</v>
          </cell>
          <cell r="L275" t="str">
            <v>Nursery</v>
          </cell>
          <cell r="AC275" t="str">
            <v>Yes</v>
          </cell>
          <cell r="AI275">
            <v>1</v>
          </cell>
        </row>
        <row r="276">
          <cell r="K276" t="str">
            <v>LA Nursery School</v>
          </cell>
          <cell r="L276" t="str">
            <v>Nursery</v>
          </cell>
          <cell r="AC276" t="str">
            <v>Yes</v>
          </cell>
          <cell r="AI276">
            <v>1</v>
          </cell>
        </row>
        <row r="277">
          <cell r="K277" t="str">
            <v>Community School</v>
          </cell>
          <cell r="L277" t="str">
            <v>Primary</v>
          </cell>
          <cell r="AC277" t="str">
            <v>Yes</v>
          </cell>
          <cell r="AI277">
            <v>1</v>
          </cell>
        </row>
        <row r="278">
          <cell r="K278" t="str">
            <v>Community School</v>
          </cell>
          <cell r="L278" t="str">
            <v>Primary</v>
          </cell>
          <cell r="AC278" t="str">
            <v>Yes</v>
          </cell>
          <cell r="AI278">
            <v>1</v>
          </cell>
        </row>
        <row r="279">
          <cell r="K279" t="str">
            <v>Community School</v>
          </cell>
          <cell r="L279" t="str">
            <v>Primary</v>
          </cell>
          <cell r="AC279" t="str">
            <v>Yes</v>
          </cell>
          <cell r="AI279">
            <v>1</v>
          </cell>
        </row>
        <row r="280">
          <cell r="K280" t="str">
            <v>Community School</v>
          </cell>
          <cell r="L280" t="str">
            <v>Primary</v>
          </cell>
          <cell r="AC280" t="str">
            <v>Yes</v>
          </cell>
          <cell r="AI280">
            <v>2</v>
          </cell>
        </row>
        <row r="281">
          <cell r="K281" t="str">
            <v>Community School</v>
          </cell>
          <cell r="L281" t="str">
            <v>Primary</v>
          </cell>
          <cell r="AC281" t="str">
            <v>Yes</v>
          </cell>
          <cell r="AI281">
            <v>1</v>
          </cell>
        </row>
        <row r="282">
          <cell r="K282" t="str">
            <v>Community School</v>
          </cell>
          <cell r="L282" t="str">
            <v>Primary</v>
          </cell>
          <cell r="AC282" t="str">
            <v>Yes</v>
          </cell>
          <cell r="AI282">
            <v>1</v>
          </cell>
        </row>
        <row r="283">
          <cell r="K283" t="str">
            <v>Community School</v>
          </cell>
          <cell r="L283" t="str">
            <v>Primary</v>
          </cell>
          <cell r="AC283" t="str">
            <v>Yes</v>
          </cell>
          <cell r="AI283">
            <v>1</v>
          </cell>
        </row>
        <row r="284">
          <cell r="K284" t="str">
            <v>Community School</v>
          </cell>
          <cell r="L284" t="str">
            <v>Primary</v>
          </cell>
          <cell r="AC284" t="str">
            <v>Yes</v>
          </cell>
          <cell r="AI284">
            <v>2</v>
          </cell>
        </row>
        <row r="285">
          <cell r="K285" t="str">
            <v>Community School</v>
          </cell>
          <cell r="L285" t="str">
            <v>Primary</v>
          </cell>
          <cell r="AC285" t="str">
            <v>Yes</v>
          </cell>
          <cell r="AI285">
            <v>1</v>
          </cell>
        </row>
        <row r="286">
          <cell r="K286" t="str">
            <v>Community School</v>
          </cell>
          <cell r="L286" t="str">
            <v>Primary</v>
          </cell>
          <cell r="AC286" t="str">
            <v>Yes</v>
          </cell>
          <cell r="AI286">
            <v>2</v>
          </cell>
        </row>
        <row r="287">
          <cell r="K287" t="str">
            <v>Community School</v>
          </cell>
          <cell r="L287" t="str">
            <v>Primary</v>
          </cell>
          <cell r="AC287" t="str">
            <v>Yes</v>
          </cell>
          <cell r="AI287">
            <v>2</v>
          </cell>
        </row>
        <row r="288">
          <cell r="K288" t="str">
            <v>Community School</v>
          </cell>
          <cell r="L288" t="str">
            <v>Primary</v>
          </cell>
          <cell r="AC288" t="str">
            <v>Yes</v>
          </cell>
          <cell r="AI288">
            <v>1</v>
          </cell>
        </row>
        <row r="289">
          <cell r="K289" t="str">
            <v>Community School</v>
          </cell>
          <cell r="L289" t="str">
            <v>Primary</v>
          </cell>
          <cell r="AC289" t="str">
            <v>Yes</v>
          </cell>
          <cell r="AI289">
            <v>2</v>
          </cell>
        </row>
        <row r="290">
          <cell r="K290" t="str">
            <v>Community School</v>
          </cell>
          <cell r="L290" t="str">
            <v>Primary</v>
          </cell>
          <cell r="AC290" t="str">
            <v>Yes</v>
          </cell>
          <cell r="AI290">
            <v>1</v>
          </cell>
        </row>
        <row r="291">
          <cell r="K291" t="str">
            <v>Foundation School</v>
          </cell>
          <cell r="L291" t="str">
            <v>Primary</v>
          </cell>
          <cell r="AC291" t="str">
            <v>Yes</v>
          </cell>
          <cell r="AI291">
            <v>1</v>
          </cell>
        </row>
        <row r="292">
          <cell r="K292" t="str">
            <v>Community School</v>
          </cell>
          <cell r="L292" t="str">
            <v>Primary</v>
          </cell>
          <cell r="AC292" t="str">
            <v>Yes</v>
          </cell>
          <cell r="AI292">
            <v>2</v>
          </cell>
        </row>
        <row r="293">
          <cell r="K293" t="str">
            <v>Community School</v>
          </cell>
          <cell r="L293" t="str">
            <v>Secondary</v>
          </cell>
          <cell r="AC293" t="str">
            <v>Yes</v>
          </cell>
          <cell r="AI293">
            <v>1</v>
          </cell>
        </row>
        <row r="294">
          <cell r="K294" t="str">
            <v>Foundation School</v>
          </cell>
          <cell r="L294" t="str">
            <v>Primary</v>
          </cell>
          <cell r="AC294" t="str">
            <v>Yes</v>
          </cell>
          <cell r="AI294">
            <v>1</v>
          </cell>
        </row>
        <row r="295">
          <cell r="K295" t="str">
            <v>Community School</v>
          </cell>
          <cell r="L295" t="str">
            <v>Primary</v>
          </cell>
          <cell r="AC295" t="str">
            <v>Yes</v>
          </cell>
          <cell r="AI295">
            <v>2</v>
          </cell>
        </row>
        <row r="296">
          <cell r="K296" t="str">
            <v>Community School</v>
          </cell>
          <cell r="L296" t="str">
            <v>Primary</v>
          </cell>
          <cell r="AC296" t="str">
            <v>Yes</v>
          </cell>
          <cell r="AI296">
            <v>2</v>
          </cell>
        </row>
        <row r="297">
          <cell r="K297" t="str">
            <v>Community School</v>
          </cell>
          <cell r="L297" t="str">
            <v>Primary</v>
          </cell>
          <cell r="AC297" t="str">
            <v>Yes</v>
          </cell>
          <cell r="AI297">
            <v>1</v>
          </cell>
        </row>
        <row r="298">
          <cell r="K298" t="str">
            <v>Community School</v>
          </cell>
          <cell r="L298" t="str">
            <v>Primary</v>
          </cell>
          <cell r="AC298" t="str">
            <v>Yes</v>
          </cell>
          <cell r="AI298">
            <v>2</v>
          </cell>
        </row>
        <row r="299">
          <cell r="K299" t="str">
            <v>Community School</v>
          </cell>
          <cell r="L299" t="str">
            <v>Primary</v>
          </cell>
          <cell r="AC299" t="str">
            <v>Yes</v>
          </cell>
          <cell r="AI299">
            <v>2</v>
          </cell>
        </row>
        <row r="300">
          <cell r="K300" t="str">
            <v>Foundation School</v>
          </cell>
          <cell r="L300" t="str">
            <v>Primary</v>
          </cell>
          <cell r="AC300" t="str">
            <v>Yes</v>
          </cell>
          <cell r="AI300">
            <v>2</v>
          </cell>
        </row>
        <row r="301">
          <cell r="K301" t="str">
            <v>Community School</v>
          </cell>
          <cell r="L301" t="str">
            <v>Primary</v>
          </cell>
          <cell r="AC301" t="str">
            <v>Yes</v>
          </cell>
          <cell r="AI301">
            <v>1</v>
          </cell>
        </row>
        <row r="302">
          <cell r="K302" t="str">
            <v>Community School</v>
          </cell>
          <cell r="L302" t="str">
            <v>Primary</v>
          </cell>
          <cell r="AC302" t="str">
            <v>Yes</v>
          </cell>
          <cell r="AI302">
            <v>2</v>
          </cell>
        </row>
        <row r="303">
          <cell r="K303" t="str">
            <v>Voluntary Aided School</v>
          </cell>
          <cell r="L303" t="str">
            <v>Primary</v>
          </cell>
          <cell r="AC303" t="str">
            <v>Yes</v>
          </cell>
          <cell r="AI303">
            <v>1</v>
          </cell>
        </row>
        <row r="304">
          <cell r="K304" t="str">
            <v>Voluntary Aided School</v>
          </cell>
          <cell r="L304" t="str">
            <v>Primary</v>
          </cell>
          <cell r="AC304" t="str">
            <v>Yes</v>
          </cell>
          <cell r="AI304">
            <v>3</v>
          </cell>
        </row>
        <row r="305">
          <cell r="K305" t="str">
            <v>Voluntary Aided School</v>
          </cell>
          <cell r="L305" t="str">
            <v>Primary</v>
          </cell>
          <cell r="AC305" t="str">
            <v>Yes</v>
          </cell>
          <cell r="AI305">
            <v>1</v>
          </cell>
        </row>
        <row r="306">
          <cell r="K306" t="str">
            <v>Voluntary Aided School</v>
          </cell>
          <cell r="L306" t="str">
            <v>Primary</v>
          </cell>
          <cell r="AC306" t="str">
            <v>Yes</v>
          </cell>
          <cell r="AI306">
            <v>2</v>
          </cell>
        </row>
        <row r="307">
          <cell r="K307" t="str">
            <v>Voluntary Aided School</v>
          </cell>
          <cell r="L307" t="str">
            <v>Primary</v>
          </cell>
          <cell r="AC307" t="str">
            <v>Yes</v>
          </cell>
          <cell r="AI307">
            <v>2</v>
          </cell>
        </row>
        <row r="308">
          <cell r="K308" t="str">
            <v>Voluntary Aided School</v>
          </cell>
          <cell r="L308" t="str">
            <v>Primary</v>
          </cell>
          <cell r="AC308" t="str">
            <v>Yes</v>
          </cell>
          <cell r="AI308">
            <v>3</v>
          </cell>
        </row>
        <row r="309">
          <cell r="K309" t="str">
            <v>Voluntary Aided School</v>
          </cell>
          <cell r="L309" t="str">
            <v>Primary</v>
          </cell>
          <cell r="AC309" t="str">
            <v>Yes</v>
          </cell>
          <cell r="AI309">
            <v>1</v>
          </cell>
        </row>
        <row r="310">
          <cell r="K310" t="str">
            <v>Voluntary Aided School</v>
          </cell>
          <cell r="L310" t="str">
            <v>Primary</v>
          </cell>
          <cell r="AC310" t="str">
            <v>Yes</v>
          </cell>
          <cell r="AI310">
            <v>2</v>
          </cell>
        </row>
        <row r="311">
          <cell r="K311" t="str">
            <v>Voluntary Aided School</v>
          </cell>
          <cell r="L311" t="str">
            <v>Primary</v>
          </cell>
          <cell r="AC311" t="str">
            <v>Yes</v>
          </cell>
          <cell r="AI311">
            <v>2</v>
          </cell>
        </row>
        <row r="312">
          <cell r="K312" t="str">
            <v>Voluntary Aided School</v>
          </cell>
          <cell r="L312" t="str">
            <v>Primary</v>
          </cell>
          <cell r="AC312" t="str">
            <v>Yes</v>
          </cell>
          <cell r="AI312">
            <v>3</v>
          </cell>
        </row>
        <row r="313">
          <cell r="K313" t="str">
            <v>Voluntary Aided School</v>
          </cell>
          <cell r="L313" t="str">
            <v>Primary</v>
          </cell>
          <cell r="AC313" t="str">
            <v>Yes</v>
          </cell>
          <cell r="AI313">
            <v>2</v>
          </cell>
        </row>
        <row r="314">
          <cell r="K314" t="str">
            <v>Voluntary Aided School</v>
          </cell>
          <cell r="L314" t="str">
            <v>Primary</v>
          </cell>
          <cell r="AC314" t="str">
            <v>Yes</v>
          </cell>
          <cell r="AI314">
            <v>2</v>
          </cell>
        </row>
        <row r="315">
          <cell r="K315" t="str">
            <v>Community School</v>
          </cell>
          <cell r="L315" t="str">
            <v>Secondary</v>
          </cell>
          <cell r="AC315" t="str">
            <v>Yes</v>
          </cell>
          <cell r="AI315">
            <v>2</v>
          </cell>
        </row>
        <row r="316">
          <cell r="K316" t="str">
            <v>Community School</v>
          </cell>
          <cell r="L316" t="str">
            <v>Secondary</v>
          </cell>
          <cell r="AC316" t="str">
            <v>Yes</v>
          </cell>
          <cell r="AI316">
            <v>1</v>
          </cell>
        </row>
        <row r="317">
          <cell r="K317" t="str">
            <v>Voluntary Aided School</v>
          </cell>
          <cell r="L317" t="str">
            <v>Secondary</v>
          </cell>
          <cell r="AC317" t="str">
            <v>Yes</v>
          </cell>
          <cell r="AI317">
            <v>2</v>
          </cell>
        </row>
        <row r="318">
          <cell r="K318" t="str">
            <v>Voluntary Aided School</v>
          </cell>
          <cell r="L318" t="str">
            <v>Primary</v>
          </cell>
          <cell r="AC318" t="str">
            <v>Yes</v>
          </cell>
          <cell r="AI318">
            <v>2</v>
          </cell>
        </row>
        <row r="319">
          <cell r="K319" t="str">
            <v>Voluntary Aided School</v>
          </cell>
          <cell r="L319" t="str">
            <v>Primary</v>
          </cell>
          <cell r="AC319" t="str">
            <v>Yes</v>
          </cell>
          <cell r="AI319">
            <v>2</v>
          </cell>
        </row>
        <row r="320">
          <cell r="K320" t="str">
            <v>Voluntary Aided School</v>
          </cell>
          <cell r="L320" t="str">
            <v>Primary</v>
          </cell>
          <cell r="AC320" t="str">
            <v>Yes</v>
          </cell>
          <cell r="AI320">
            <v>2</v>
          </cell>
        </row>
        <row r="321">
          <cell r="K321" t="str">
            <v>Voluntary Aided School</v>
          </cell>
          <cell r="L321" t="str">
            <v>Primary</v>
          </cell>
          <cell r="AC321" t="str">
            <v>Yes</v>
          </cell>
          <cell r="AI321">
            <v>1</v>
          </cell>
        </row>
        <row r="322">
          <cell r="K322" t="str">
            <v>Voluntary Aided School</v>
          </cell>
          <cell r="L322" t="str">
            <v>Primary</v>
          </cell>
          <cell r="AC322" t="str">
            <v>Yes</v>
          </cell>
          <cell r="AI322">
            <v>1</v>
          </cell>
        </row>
        <row r="323">
          <cell r="K323" t="str">
            <v>Foundation School</v>
          </cell>
          <cell r="L323" t="str">
            <v>Primary</v>
          </cell>
          <cell r="AC323" t="str">
            <v>Yes</v>
          </cell>
          <cell r="AI323">
            <v>1</v>
          </cell>
        </row>
        <row r="324">
          <cell r="K324" t="str">
            <v>Voluntary Aided School</v>
          </cell>
          <cell r="L324" t="str">
            <v>Primary</v>
          </cell>
          <cell r="AC324" t="str">
            <v>Yes</v>
          </cell>
          <cell r="AI324">
            <v>1</v>
          </cell>
        </row>
        <row r="325">
          <cell r="K325" t="str">
            <v>Voluntary Aided School</v>
          </cell>
          <cell r="L325" t="str">
            <v>Secondary</v>
          </cell>
          <cell r="AC325" t="str">
            <v>Yes</v>
          </cell>
          <cell r="AI325">
            <v>1</v>
          </cell>
        </row>
        <row r="326">
          <cell r="K326" t="str">
            <v>Voluntary Aided School</v>
          </cell>
          <cell r="L326" t="str">
            <v>Secondary</v>
          </cell>
          <cell r="AC326" t="str">
            <v>Yes</v>
          </cell>
          <cell r="AI326">
            <v>1</v>
          </cell>
        </row>
        <row r="327">
          <cell r="K327" t="str">
            <v>Voluntary Aided School</v>
          </cell>
          <cell r="L327" t="str">
            <v>Secondary</v>
          </cell>
          <cell r="AC327" t="str">
            <v>Yes</v>
          </cell>
          <cell r="AI327">
            <v>4</v>
          </cell>
        </row>
        <row r="328">
          <cell r="K328" t="str">
            <v>Foundation School</v>
          </cell>
          <cell r="L328" t="str">
            <v>Secondary</v>
          </cell>
          <cell r="AC328" t="str">
            <v>Yes</v>
          </cell>
          <cell r="AI328">
            <v>2</v>
          </cell>
        </row>
        <row r="329">
          <cell r="K329" t="str">
            <v>Foundation Special School</v>
          </cell>
          <cell r="L329" t="str">
            <v>Special</v>
          </cell>
          <cell r="AC329" t="str">
            <v>Yes</v>
          </cell>
          <cell r="AI329">
            <v>1</v>
          </cell>
        </row>
        <row r="330">
          <cell r="K330" t="str">
            <v>Community Special School</v>
          </cell>
          <cell r="L330" t="str">
            <v>Special</v>
          </cell>
          <cell r="AC330" t="str">
            <v>Yes</v>
          </cell>
          <cell r="AI330">
            <v>2</v>
          </cell>
        </row>
        <row r="331">
          <cell r="K331" t="str">
            <v>Community Special School</v>
          </cell>
          <cell r="L331" t="str">
            <v>Special</v>
          </cell>
          <cell r="AC331" t="str">
            <v>Yes</v>
          </cell>
          <cell r="AI331">
            <v>2</v>
          </cell>
        </row>
        <row r="332">
          <cell r="K332" t="str">
            <v>LA Nursery School</v>
          </cell>
          <cell r="L332" t="str">
            <v>Nursery</v>
          </cell>
          <cell r="AC332" t="str">
            <v>Yes</v>
          </cell>
          <cell r="AI332">
            <v>1</v>
          </cell>
        </row>
        <row r="333">
          <cell r="K333" t="str">
            <v>LA Nursery School</v>
          </cell>
          <cell r="L333" t="str">
            <v>Nursery</v>
          </cell>
          <cell r="AC333" t="str">
            <v>Yes</v>
          </cell>
          <cell r="AI333">
            <v>1</v>
          </cell>
        </row>
        <row r="334">
          <cell r="K334" t="str">
            <v>Community School</v>
          </cell>
          <cell r="L334" t="str">
            <v>Primary</v>
          </cell>
          <cell r="AC334" t="str">
            <v>Yes</v>
          </cell>
          <cell r="AI334">
            <v>2</v>
          </cell>
        </row>
        <row r="335">
          <cell r="K335" t="str">
            <v>Community School</v>
          </cell>
          <cell r="L335" t="str">
            <v>Primary</v>
          </cell>
          <cell r="AC335" t="str">
            <v>Yes</v>
          </cell>
          <cell r="AI335">
            <v>2</v>
          </cell>
        </row>
        <row r="336">
          <cell r="K336" t="str">
            <v>Community School</v>
          </cell>
          <cell r="L336" t="str">
            <v>Primary</v>
          </cell>
          <cell r="AC336" t="str">
            <v>Yes</v>
          </cell>
          <cell r="AI336">
            <v>2</v>
          </cell>
        </row>
        <row r="337">
          <cell r="K337" t="str">
            <v>Community School</v>
          </cell>
          <cell r="L337" t="str">
            <v>Primary</v>
          </cell>
          <cell r="AC337" t="str">
            <v>Yes</v>
          </cell>
          <cell r="AI337">
            <v>1</v>
          </cell>
        </row>
        <row r="338">
          <cell r="K338" t="str">
            <v>Community School</v>
          </cell>
          <cell r="L338" t="str">
            <v>Primary</v>
          </cell>
          <cell r="AC338" t="str">
            <v>Yes</v>
          </cell>
          <cell r="AI338">
            <v>2</v>
          </cell>
        </row>
        <row r="339">
          <cell r="K339" t="str">
            <v>Community School</v>
          </cell>
          <cell r="L339" t="str">
            <v>Primary</v>
          </cell>
          <cell r="AC339" t="str">
            <v>Yes</v>
          </cell>
          <cell r="AI339">
            <v>2</v>
          </cell>
        </row>
        <row r="340">
          <cell r="K340" t="str">
            <v>Community School</v>
          </cell>
          <cell r="L340" t="str">
            <v>Primary</v>
          </cell>
          <cell r="AC340" t="str">
            <v>Yes</v>
          </cell>
          <cell r="AI340">
            <v>2</v>
          </cell>
        </row>
        <row r="341">
          <cell r="K341" t="str">
            <v>Community School</v>
          </cell>
          <cell r="L341" t="str">
            <v>Primary</v>
          </cell>
          <cell r="AC341" t="str">
            <v>Yes</v>
          </cell>
          <cell r="AI341">
            <v>2</v>
          </cell>
        </row>
        <row r="342">
          <cell r="K342" t="str">
            <v>Community School</v>
          </cell>
          <cell r="L342" t="str">
            <v>Primary</v>
          </cell>
          <cell r="AC342" t="str">
            <v>Yes</v>
          </cell>
          <cell r="AI342">
            <v>1</v>
          </cell>
        </row>
        <row r="343">
          <cell r="K343" t="str">
            <v>Community School</v>
          </cell>
          <cell r="L343" t="str">
            <v>Primary</v>
          </cell>
          <cell r="AC343" t="str">
            <v>Yes</v>
          </cell>
          <cell r="AI343">
            <v>2</v>
          </cell>
        </row>
        <row r="344">
          <cell r="K344" t="str">
            <v>Community School</v>
          </cell>
          <cell r="L344" t="str">
            <v>Primary</v>
          </cell>
          <cell r="AC344" t="str">
            <v>Yes</v>
          </cell>
          <cell r="AI344">
            <v>2</v>
          </cell>
        </row>
        <row r="345">
          <cell r="K345" t="str">
            <v>Community School</v>
          </cell>
          <cell r="L345" t="str">
            <v>Primary</v>
          </cell>
          <cell r="AC345" t="str">
            <v>Yes</v>
          </cell>
          <cell r="AI345">
            <v>2</v>
          </cell>
        </row>
        <row r="346">
          <cell r="K346" t="str">
            <v>Community School</v>
          </cell>
          <cell r="L346" t="str">
            <v>Primary</v>
          </cell>
          <cell r="AC346" t="str">
            <v>Yes</v>
          </cell>
          <cell r="AI346">
            <v>2</v>
          </cell>
        </row>
        <row r="347">
          <cell r="K347" t="str">
            <v>Community School</v>
          </cell>
          <cell r="L347" t="str">
            <v>Primary</v>
          </cell>
          <cell r="AC347" t="str">
            <v>Yes</v>
          </cell>
          <cell r="AI347">
            <v>2</v>
          </cell>
        </row>
        <row r="348">
          <cell r="K348" t="str">
            <v>Community School</v>
          </cell>
          <cell r="L348" t="str">
            <v>Primary</v>
          </cell>
          <cell r="AC348" t="str">
            <v>Yes</v>
          </cell>
          <cell r="AI348">
            <v>2</v>
          </cell>
        </row>
        <row r="349">
          <cell r="K349" t="str">
            <v>Community School</v>
          </cell>
          <cell r="L349" t="str">
            <v>Primary</v>
          </cell>
          <cell r="AC349" t="str">
            <v>Yes</v>
          </cell>
          <cell r="AI349">
            <v>1</v>
          </cell>
        </row>
        <row r="350">
          <cell r="K350" t="str">
            <v>Community School</v>
          </cell>
          <cell r="L350" t="str">
            <v>Primary</v>
          </cell>
          <cell r="AC350" t="str">
            <v>Yes</v>
          </cell>
          <cell r="AI350">
            <v>2</v>
          </cell>
        </row>
        <row r="351">
          <cell r="K351" t="str">
            <v>Community School</v>
          </cell>
          <cell r="L351" t="str">
            <v>Primary</v>
          </cell>
          <cell r="AC351" t="str">
            <v>Yes</v>
          </cell>
          <cell r="AI351">
            <v>1</v>
          </cell>
        </row>
        <row r="352">
          <cell r="K352" t="str">
            <v>Community School</v>
          </cell>
          <cell r="L352" t="str">
            <v>Primary</v>
          </cell>
          <cell r="AC352" t="str">
            <v>Yes</v>
          </cell>
          <cell r="AI352">
            <v>2</v>
          </cell>
        </row>
        <row r="353">
          <cell r="K353" t="str">
            <v>Community School</v>
          </cell>
          <cell r="L353" t="str">
            <v>Primary</v>
          </cell>
          <cell r="AC353" t="str">
            <v>Yes</v>
          </cell>
          <cell r="AI353">
            <v>2</v>
          </cell>
        </row>
        <row r="354">
          <cell r="K354" t="str">
            <v>Community School</v>
          </cell>
          <cell r="L354" t="str">
            <v>Primary</v>
          </cell>
          <cell r="AC354" t="str">
            <v>Yes</v>
          </cell>
          <cell r="AI354">
            <v>2</v>
          </cell>
        </row>
        <row r="355">
          <cell r="K355" t="str">
            <v>Community School</v>
          </cell>
          <cell r="L355" t="str">
            <v>Primary</v>
          </cell>
          <cell r="AC355" t="str">
            <v>Yes</v>
          </cell>
          <cell r="AI355">
            <v>1</v>
          </cell>
        </row>
        <row r="356">
          <cell r="K356" t="str">
            <v>Community School</v>
          </cell>
          <cell r="L356" t="str">
            <v>Primary</v>
          </cell>
          <cell r="AC356" t="str">
            <v>Yes</v>
          </cell>
          <cell r="AI356">
            <v>1</v>
          </cell>
        </row>
        <row r="357">
          <cell r="K357" t="str">
            <v>Community School</v>
          </cell>
          <cell r="L357" t="str">
            <v>Primary</v>
          </cell>
          <cell r="AC357" t="str">
            <v>Yes</v>
          </cell>
          <cell r="AI357">
            <v>2</v>
          </cell>
        </row>
        <row r="358">
          <cell r="K358" t="str">
            <v>Community School</v>
          </cell>
          <cell r="L358" t="str">
            <v>Primary</v>
          </cell>
          <cell r="AC358" t="str">
            <v>Yes</v>
          </cell>
          <cell r="AI358">
            <v>1</v>
          </cell>
        </row>
        <row r="359">
          <cell r="K359" t="str">
            <v>Community School</v>
          </cell>
          <cell r="L359" t="str">
            <v>Primary</v>
          </cell>
          <cell r="AC359" t="str">
            <v>Yes</v>
          </cell>
          <cell r="AI359">
            <v>1</v>
          </cell>
        </row>
        <row r="360">
          <cell r="K360" t="str">
            <v>Community School</v>
          </cell>
          <cell r="L360" t="str">
            <v>Primary</v>
          </cell>
          <cell r="AC360" t="str">
            <v>Yes</v>
          </cell>
          <cell r="AI360">
            <v>2</v>
          </cell>
        </row>
        <row r="361">
          <cell r="K361" t="str">
            <v>Community School</v>
          </cell>
          <cell r="L361" t="str">
            <v>Primary</v>
          </cell>
          <cell r="AC361" t="str">
            <v>Yes</v>
          </cell>
          <cell r="AI361">
            <v>2</v>
          </cell>
        </row>
        <row r="362">
          <cell r="K362" t="str">
            <v>Community School</v>
          </cell>
          <cell r="L362" t="str">
            <v>Primary</v>
          </cell>
          <cell r="AC362" t="str">
            <v>Yes</v>
          </cell>
          <cell r="AI362">
            <v>2</v>
          </cell>
        </row>
        <row r="363">
          <cell r="K363" t="str">
            <v>Community School</v>
          </cell>
          <cell r="L363" t="str">
            <v>Primary</v>
          </cell>
          <cell r="AC363" t="str">
            <v>Yes</v>
          </cell>
          <cell r="AI363">
            <v>1</v>
          </cell>
        </row>
        <row r="364">
          <cell r="K364" t="str">
            <v>Community School</v>
          </cell>
          <cell r="L364" t="str">
            <v>Primary</v>
          </cell>
          <cell r="AC364" t="str">
            <v>Yes</v>
          </cell>
          <cell r="AI364">
            <v>2</v>
          </cell>
        </row>
        <row r="365">
          <cell r="K365" t="str">
            <v>Community School</v>
          </cell>
          <cell r="L365" t="str">
            <v>Primary</v>
          </cell>
          <cell r="AC365" t="str">
            <v>Yes</v>
          </cell>
          <cell r="AI365">
            <v>1</v>
          </cell>
        </row>
        <row r="366">
          <cell r="K366" t="str">
            <v>Community School</v>
          </cell>
          <cell r="L366" t="str">
            <v>Primary</v>
          </cell>
          <cell r="AC366" t="str">
            <v>Yes</v>
          </cell>
          <cell r="AI366">
            <v>1</v>
          </cell>
        </row>
        <row r="367">
          <cell r="K367" t="str">
            <v>Community School</v>
          </cell>
          <cell r="L367" t="str">
            <v>Primary</v>
          </cell>
          <cell r="AC367" t="str">
            <v>Yes</v>
          </cell>
          <cell r="AI367">
            <v>1</v>
          </cell>
        </row>
        <row r="368">
          <cell r="K368" t="str">
            <v>Community School</v>
          </cell>
          <cell r="L368" t="str">
            <v>Primary</v>
          </cell>
          <cell r="AC368" t="str">
            <v>Yes</v>
          </cell>
          <cell r="AI368">
            <v>1</v>
          </cell>
        </row>
        <row r="369">
          <cell r="K369" t="str">
            <v>Community School</v>
          </cell>
          <cell r="L369" t="str">
            <v>Primary</v>
          </cell>
          <cell r="AC369" t="str">
            <v>Yes</v>
          </cell>
          <cell r="AI369">
            <v>3</v>
          </cell>
        </row>
        <row r="370">
          <cell r="K370" t="str">
            <v>Community School</v>
          </cell>
          <cell r="L370" t="str">
            <v>Primary</v>
          </cell>
          <cell r="AC370" t="str">
            <v>Yes</v>
          </cell>
          <cell r="AI370">
            <v>2</v>
          </cell>
        </row>
        <row r="371">
          <cell r="K371" t="str">
            <v>Community School</v>
          </cell>
          <cell r="L371" t="str">
            <v>Primary</v>
          </cell>
          <cell r="AC371" t="str">
            <v>Yes</v>
          </cell>
          <cell r="AI371">
            <v>2</v>
          </cell>
        </row>
        <row r="372">
          <cell r="K372" t="str">
            <v>Community School</v>
          </cell>
          <cell r="L372" t="str">
            <v>Primary</v>
          </cell>
          <cell r="AC372" t="str">
            <v>Yes</v>
          </cell>
          <cell r="AI372">
            <v>2</v>
          </cell>
        </row>
        <row r="373">
          <cell r="K373" t="str">
            <v>Community School</v>
          </cell>
          <cell r="L373" t="str">
            <v>Primary</v>
          </cell>
          <cell r="AC373" t="str">
            <v>Yes</v>
          </cell>
          <cell r="AI373">
            <v>2</v>
          </cell>
        </row>
        <row r="374">
          <cell r="K374" t="str">
            <v>Community School</v>
          </cell>
          <cell r="L374" t="str">
            <v>Primary</v>
          </cell>
          <cell r="AC374" t="str">
            <v>Yes</v>
          </cell>
          <cell r="AI374">
            <v>1</v>
          </cell>
        </row>
        <row r="375">
          <cell r="K375" t="str">
            <v>Community School</v>
          </cell>
          <cell r="L375" t="str">
            <v>Primary</v>
          </cell>
          <cell r="AC375" t="str">
            <v>Yes</v>
          </cell>
          <cell r="AI375">
            <v>1</v>
          </cell>
        </row>
        <row r="376">
          <cell r="K376" t="str">
            <v>Voluntary Aided School</v>
          </cell>
          <cell r="L376" t="str">
            <v>Primary</v>
          </cell>
          <cell r="AC376" t="str">
            <v>Yes</v>
          </cell>
          <cell r="AI376">
            <v>1</v>
          </cell>
        </row>
        <row r="377">
          <cell r="K377" t="str">
            <v>Voluntary Aided School</v>
          </cell>
          <cell r="L377" t="str">
            <v>Primary</v>
          </cell>
          <cell r="AC377" t="str">
            <v>Yes</v>
          </cell>
          <cell r="AI377">
            <v>2</v>
          </cell>
        </row>
        <row r="378">
          <cell r="K378" t="str">
            <v>Voluntary Aided School</v>
          </cell>
          <cell r="L378" t="str">
            <v>Primary</v>
          </cell>
          <cell r="AC378" t="str">
            <v>Yes</v>
          </cell>
          <cell r="AI378">
            <v>2</v>
          </cell>
        </row>
        <row r="379">
          <cell r="K379" t="str">
            <v>Voluntary Aided School</v>
          </cell>
          <cell r="L379" t="str">
            <v>Primary</v>
          </cell>
          <cell r="AC379" t="str">
            <v>Yes</v>
          </cell>
          <cell r="AI379">
            <v>2</v>
          </cell>
        </row>
        <row r="380">
          <cell r="K380" t="str">
            <v>Voluntary Aided School</v>
          </cell>
          <cell r="L380" t="str">
            <v>Primary</v>
          </cell>
          <cell r="AC380" t="str">
            <v>Yes</v>
          </cell>
          <cell r="AI380">
            <v>1</v>
          </cell>
        </row>
        <row r="381">
          <cell r="K381" t="str">
            <v>Voluntary Aided School</v>
          </cell>
          <cell r="L381" t="str">
            <v>Primary</v>
          </cell>
          <cell r="AC381" t="str">
            <v>Yes</v>
          </cell>
          <cell r="AI381">
            <v>2</v>
          </cell>
        </row>
        <row r="382">
          <cell r="K382" t="str">
            <v>Voluntary Aided School</v>
          </cell>
          <cell r="L382" t="str">
            <v>Primary</v>
          </cell>
          <cell r="AC382" t="str">
            <v>Yes</v>
          </cell>
          <cell r="AI382">
            <v>2</v>
          </cell>
        </row>
        <row r="383">
          <cell r="K383" t="str">
            <v>Voluntary Aided School</v>
          </cell>
          <cell r="L383" t="str">
            <v>Primary</v>
          </cell>
          <cell r="AC383" t="str">
            <v>Yes</v>
          </cell>
          <cell r="AI383">
            <v>2</v>
          </cell>
        </row>
        <row r="384">
          <cell r="K384" t="str">
            <v>Voluntary Aided School</v>
          </cell>
          <cell r="L384" t="str">
            <v>Primary</v>
          </cell>
          <cell r="AC384" t="str">
            <v>Yes</v>
          </cell>
          <cell r="AI384">
            <v>1</v>
          </cell>
        </row>
        <row r="385">
          <cell r="K385" t="str">
            <v>Voluntary Aided School</v>
          </cell>
          <cell r="L385" t="str">
            <v>Primary</v>
          </cell>
          <cell r="AC385" t="str">
            <v>Yes</v>
          </cell>
          <cell r="AI385">
            <v>2</v>
          </cell>
        </row>
        <row r="386">
          <cell r="K386" t="str">
            <v>Voluntary Aided School</v>
          </cell>
          <cell r="L386" t="str">
            <v>Primary</v>
          </cell>
          <cell r="AC386" t="str">
            <v>Yes</v>
          </cell>
          <cell r="AI386">
            <v>2</v>
          </cell>
        </row>
        <row r="387">
          <cell r="K387" t="str">
            <v>Voluntary Aided School</v>
          </cell>
          <cell r="L387" t="str">
            <v>Primary</v>
          </cell>
          <cell r="AC387" t="str">
            <v>Yes</v>
          </cell>
          <cell r="AI387">
            <v>2</v>
          </cell>
        </row>
        <row r="388">
          <cell r="K388" t="str">
            <v>Voluntary Aided School</v>
          </cell>
          <cell r="L388" t="str">
            <v>Primary</v>
          </cell>
          <cell r="AC388" t="str">
            <v>Yes</v>
          </cell>
          <cell r="AI388">
            <v>2</v>
          </cell>
        </row>
        <row r="389">
          <cell r="K389" t="str">
            <v>Voluntary Aided School</v>
          </cell>
          <cell r="L389" t="str">
            <v>Primary</v>
          </cell>
          <cell r="AC389" t="str">
            <v>Yes</v>
          </cell>
          <cell r="AI389">
            <v>2</v>
          </cell>
        </row>
        <row r="390">
          <cell r="K390" t="str">
            <v>Voluntary Aided School</v>
          </cell>
          <cell r="L390" t="str">
            <v>Primary</v>
          </cell>
          <cell r="AC390" t="str">
            <v>Yes</v>
          </cell>
          <cell r="AI390">
            <v>2</v>
          </cell>
        </row>
        <row r="391">
          <cell r="K391" t="str">
            <v>Voluntary Aided School</v>
          </cell>
          <cell r="L391" t="str">
            <v>Primary</v>
          </cell>
          <cell r="AC391" t="str">
            <v>Yes</v>
          </cell>
          <cell r="AI391">
            <v>2</v>
          </cell>
        </row>
        <row r="392">
          <cell r="K392" t="str">
            <v>Voluntary Aided School</v>
          </cell>
          <cell r="L392" t="str">
            <v>Primary</v>
          </cell>
          <cell r="AC392" t="str">
            <v>Yes</v>
          </cell>
          <cell r="AI392">
            <v>1</v>
          </cell>
        </row>
        <row r="393">
          <cell r="K393" t="str">
            <v>Community School</v>
          </cell>
          <cell r="L393" t="str">
            <v>Secondary</v>
          </cell>
          <cell r="AC393" t="str">
            <v>Yes</v>
          </cell>
          <cell r="AI393">
            <v>3</v>
          </cell>
        </row>
        <row r="394">
          <cell r="K394" t="str">
            <v>Community School</v>
          </cell>
          <cell r="L394" t="str">
            <v>Secondary</v>
          </cell>
          <cell r="AC394" t="str">
            <v>Yes</v>
          </cell>
          <cell r="AI394">
            <v>2</v>
          </cell>
        </row>
        <row r="395">
          <cell r="K395" t="str">
            <v>Community School</v>
          </cell>
          <cell r="L395" t="str">
            <v>Secondary</v>
          </cell>
          <cell r="AC395" t="str">
            <v>Yes</v>
          </cell>
          <cell r="AI395">
            <v>3</v>
          </cell>
        </row>
        <row r="396">
          <cell r="K396" t="str">
            <v>Community School</v>
          </cell>
          <cell r="L396" t="str">
            <v>Secondary</v>
          </cell>
          <cell r="AC396" t="str">
            <v>Yes</v>
          </cell>
          <cell r="AI396">
            <v>3</v>
          </cell>
        </row>
        <row r="397">
          <cell r="K397" t="str">
            <v>Community School</v>
          </cell>
          <cell r="L397" t="str">
            <v>Secondary</v>
          </cell>
          <cell r="AC397" t="str">
            <v>Yes</v>
          </cell>
          <cell r="AI397">
            <v>3</v>
          </cell>
        </row>
        <row r="398">
          <cell r="K398" t="str">
            <v>Foundation School</v>
          </cell>
          <cell r="L398" t="str">
            <v>Secondary</v>
          </cell>
          <cell r="AC398" t="str">
            <v>Yes</v>
          </cell>
          <cell r="AI398">
            <v>3</v>
          </cell>
        </row>
        <row r="399">
          <cell r="K399" t="str">
            <v>Voluntary Aided School</v>
          </cell>
          <cell r="L399" t="str">
            <v>Secondary</v>
          </cell>
          <cell r="AC399" t="str">
            <v>Yes</v>
          </cell>
          <cell r="AI399">
            <v>2</v>
          </cell>
        </row>
        <row r="400">
          <cell r="K400" t="str">
            <v>Voluntary Aided School</v>
          </cell>
          <cell r="L400" t="str">
            <v>Secondary</v>
          </cell>
          <cell r="AC400" t="str">
            <v>Yes</v>
          </cell>
          <cell r="AI400">
            <v>2</v>
          </cell>
        </row>
        <row r="401">
          <cell r="K401" t="str">
            <v>Voluntary Aided School</v>
          </cell>
          <cell r="L401" t="str">
            <v>Secondary</v>
          </cell>
          <cell r="AC401" t="str">
            <v>Yes</v>
          </cell>
          <cell r="AI401">
            <v>1</v>
          </cell>
        </row>
        <row r="402">
          <cell r="K402" t="str">
            <v>Voluntary Aided School</v>
          </cell>
          <cell r="L402" t="str">
            <v>Secondary</v>
          </cell>
          <cell r="AC402" t="str">
            <v>Yes</v>
          </cell>
          <cell r="AI402">
            <v>1</v>
          </cell>
        </row>
        <row r="403">
          <cell r="K403" t="str">
            <v>Foundation Special School</v>
          </cell>
          <cell r="L403" t="str">
            <v>Special</v>
          </cell>
          <cell r="AC403" t="str">
            <v>Yes</v>
          </cell>
          <cell r="AI403">
            <v>2</v>
          </cell>
        </row>
        <row r="404">
          <cell r="K404" t="str">
            <v>Community Special School</v>
          </cell>
          <cell r="L404" t="str">
            <v>Special</v>
          </cell>
          <cell r="AC404" t="str">
            <v>Yes</v>
          </cell>
          <cell r="AI404">
            <v>3</v>
          </cell>
        </row>
        <row r="405">
          <cell r="K405" t="str">
            <v>Community Special School</v>
          </cell>
          <cell r="L405" t="str">
            <v>Special</v>
          </cell>
          <cell r="AC405" t="str">
            <v>Yes</v>
          </cell>
          <cell r="AI405">
            <v>1</v>
          </cell>
        </row>
        <row r="406">
          <cell r="K406" t="str">
            <v>Foundation Special School</v>
          </cell>
          <cell r="L406" t="str">
            <v>Special</v>
          </cell>
          <cell r="AC406" t="str">
            <v>Yes</v>
          </cell>
          <cell r="AI406">
            <v>1</v>
          </cell>
        </row>
        <row r="407">
          <cell r="K407" t="str">
            <v>LA Nursery School</v>
          </cell>
          <cell r="L407" t="str">
            <v>Nursery</v>
          </cell>
          <cell r="AC407" t="str">
            <v>Yes</v>
          </cell>
          <cell r="AI407">
            <v>1</v>
          </cell>
        </row>
        <row r="408">
          <cell r="K408" t="str">
            <v>LA Nursery School</v>
          </cell>
          <cell r="L408" t="str">
            <v>Nursery</v>
          </cell>
          <cell r="AC408" t="str">
            <v>Yes</v>
          </cell>
          <cell r="AI408">
            <v>2</v>
          </cell>
        </row>
        <row r="409">
          <cell r="K409" t="str">
            <v>LA Nursery School</v>
          </cell>
          <cell r="L409" t="str">
            <v>Nursery</v>
          </cell>
          <cell r="AC409" t="str">
            <v>Yes</v>
          </cell>
          <cell r="AI409">
            <v>2</v>
          </cell>
        </row>
        <row r="410">
          <cell r="K410" t="str">
            <v>LA Nursery School</v>
          </cell>
          <cell r="L410" t="str">
            <v>Nursery</v>
          </cell>
          <cell r="AC410" t="str">
            <v>Yes</v>
          </cell>
          <cell r="AI410">
            <v>2</v>
          </cell>
        </row>
        <row r="411">
          <cell r="K411" t="str">
            <v>LA Nursery School</v>
          </cell>
          <cell r="L411" t="str">
            <v>Nursery</v>
          </cell>
          <cell r="AC411" t="str">
            <v>Yes</v>
          </cell>
          <cell r="AI411">
            <v>2</v>
          </cell>
        </row>
        <row r="412">
          <cell r="K412" t="str">
            <v>Community School</v>
          </cell>
          <cell r="L412" t="str">
            <v>Primary</v>
          </cell>
          <cell r="AC412" t="str">
            <v>Yes</v>
          </cell>
          <cell r="AI412">
            <v>1</v>
          </cell>
        </row>
        <row r="413">
          <cell r="K413" t="str">
            <v>Community School</v>
          </cell>
          <cell r="L413" t="str">
            <v>Primary</v>
          </cell>
          <cell r="AC413" t="str">
            <v>Yes</v>
          </cell>
          <cell r="AI413">
            <v>2</v>
          </cell>
        </row>
        <row r="414">
          <cell r="K414" t="str">
            <v>Community School</v>
          </cell>
          <cell r="L414" t="str">
            <v>Primary</v>
          </cell>
          <cell r="AC414" t="str">
            <v>Yes</v>
          </cell>
          <cell r="AI414">
            <v>2</v>
          </cell>
        </row>
        <row r="415">
          <cell r="K415" t="str">
            <v>Foundation School</v>
          </cell>
          <cell r="L415" t="str">
            <v>Primary</v>
          </cell>
          <cell r="AC415" t="str">
            <v>Yes</v>
          </cell>
          <cell r="AI415">
            <v>1</v>
          </cell>
        </row>
        <row r="416">
          <cell r="K416" t="str">
            <v>Community School</v>
          </cell>
          <cell r="L416" t="str">
            <v>Primary</v>
          </cell>
          <cell r="AC416" t="str">
            <v>Yes</v>
          </cell>
          <cell r="AI416">
            <v>3</v>
          </cell>
        </row>
        <row r="417">
          <cell r="K417" t="str">
            <v>Community School</v>
          </cell>
          <cell r="L417" t="str">
            <v>Primary</v>
          </cell>
          <cell r="AC417" t="str">
            <v>Yes</v>
          </cell>
          <cell r="AI417">
            <v>2</v>
          </cell>
        </row>
        <row r="418">
          <cell r="K418" t="str">
            <v>Community School</v>
          </cell>
          <cell r="L418" t="str">
            <v>Primary</v>
          </cell>
          <cell r="AC418" t="str">
            <v>Yes</v>
          </cell>
          <cell r="AI418">
            <v>1</v>
          </cell>
        </row>
        <row r="419">
          <cell r="K419" t="str">
            <v>Community School</v>
          </cell>
          <cell r="L419" t="str">
            <v>Primary</v>
          </cell>
          <cell r="AC419" t="str">
            <v>Yes</v>
          </cell>
          <cell r="AI419">
            <v>1</v>
          </cell>
        </row>
        <row r="420">
          <cell r="K420" t="str">
            <v>Community School</v>
          </cell>
          <cell r="L420" t="str">
            <v>Primary</v>
          </cell>
          <cell r="AC420" t="str">
            <v>Yes</v>
          </cell>
          <cell r="AI420">
            <v>2</v>
          </cell>
        </row>
        <row r="421">
          <cell r="K421" t="str">
            <v>Community School</v>
          </cell>
          <cell r="L421" t="str">
            <v>Primary</v>
          </cell>
          <cell r="AC421" t="str">
            <v>Yes</v>
          </cell>
          <cell r="AI421">
            <v>2</v>
          </cell>
        </row>
        <row r="422">
          <cell r="K422" t="str">
            <v>Community School</v>
          </cell>
          <cell r="L422" t="str">
            <v>Primary</v>
          </cell>
          <cell r="AC422" t="str">
            <v>Yes</v>
          </cell>
          <cell r="AI422">
            <v>2</v>
          </cell>
        </row>
        <row r="423">
          <cell r="K423" t="str">
            <v>Community School</v>
          </cell>
          <cell r="L423" t="str">
            <v>Primary</v>
          </cell>
          <cell r="AC423" t="str">
            <v>Yes</v>
          </cell>
          <cell r="AI423">
            <v>2</v>
          </cell>
        </row>
        <row r="424">
          <cell r="K424" t="str">
            <v>Community School</v>
          </cell>
          <cell r="L424" t="str">
            <v>Primary</v>
          </cell>
          <cell r="AC424" t="str">
            <v>Yes</v>
          </cell>
          <cell r="AI424">
            <v>2</v>
          </cell>
        </row>
        <row r="425">
          <cell r="K425" t="str">
            <v>Community School</v>
          </cell>
          <cell r="L425" t="str">
            <v>Primary</v>
          </cell>
          <cell r="AC425" t="str">
            <v>Yes</v>
          </cell>
          <cell r="AI425">
            <v>1</v>
          </cell>
        </row>
        <row r="426">
          <cell r="K426" t="str">
            <v>Community School</v>
          </cell>
          <cell r="L426" t="str">
            <v>Primary</v>
          </cell>
          <cell r="AC426" t="str">
            <v>Yes</v>
          </cell>
          <cell r="AI426">
            <v>3</v>
          </cell>
        </row>
        <row r="427">
          <cell r="K427" t="str">
            <v>Community School</v>
          </cell>
          <cell r="L427" t="str">
            <v>Primary</v>
          </cell>
          <cell r="AC427" t="str">
            <v>Yes</v>
          </cell>
          <cell r="AI427">
            <v>1</v>
          </cell>
        </row>
        <row r="428">
          <cell r="K428" t="str">
            <v>Community School</v>
          </cell>
          <cell r="L428" t="str">
            <v>Primary</v>
          </cell>
          <cell r="AC428" t="str">
            <v>Yes</v>
          </cell>
          <cell r="AI428">
            <v>2</v>
          </cell>
        </row>
        <row r="429">
          <cell r="K429" t="str">
            <v>Community School</v>
          </cell>
          <cell r="L429" t="str">
            <v>Primary</v>
          </cell>
          <cell r="AC429" t="str">
            <v>Yes</v>
          </cell>
          <cell r="AI429">
            <v>2</v>
          </cell>
        </row>
        <row r="430">
          <cell r="K430" t="str">
            <v>Community School</v>
          </cell>
          <cell r="L430" t="str">
            <v>Primary</v>
          </cell>
          <cell r="AC430" t="str">
            <v>Yes</v>
          </cell>
          <cell r="AI430">
            <v>2</v>
          </cell>
        </row>
        <row r="431">
          <cell r="K431" t="str">
            <v>Community School</v>
          </cell>
          <cell r="L431" t="str">
            <v>Primary</v>
          </cell>
          <cell r="AC431" t="str">
            <v>Yes</v>
          </cell>
          <cell r="AI431">
            <v>2</v>
          </cell>
        </row>
        <row r="432">
          <cell r="K432" t="str">
            <v>Community School</v>
          </cell>
          <cell r="L432" t="str">
            <v>Primary</v>
          </cell>
          <cell r="AC432" t="str">
            <v>Yes</v>
          </cell>
          <cell r="AI432">
            <v>1</v>
          </cell>
        </row>
        <row r="433">
          <cell r="K433" t="str">
            <v>Community School</v>
          </cell>
          <cell r="L433" t="str">
            <v>Primary</v>
          </cell>
          <cell r="AC433" t="str">
            <v>Yes</v>
          </cell>
          <cell r="AI433">
            <v>3</v>
          </cell>
        </row>
        <row r="434">
          <cell r="K434" t="str">
            <v>Community School</v>
          </cell>
          <cell r="L434" t="str">
            <v>Primary</v>
          </cell>
          <cell r="AC434" t="str">
            <v>Yes</v>
          </cell>
          <cell r="AI434">
            <v>2</v>
          </cell>
        </row>
        <row r="435">
          <cell r="K435" t="str">
            <v>Community School</v>
          </cell>
          <cell r="L435" t="str">
            <v>Primary</v>
          </cell>
          <cell r="AC435" t="str">
            <v>Yes</v>
          </cell>
          <cell r="AI435">
            <v>2</v>
          </cell>
        </row>
        <row r="436">
          <cell r="K436" t="str">
            <v>Community School</v>
          </cell>
          <cell r="L436" t="str">
            <v>Primary</v>
          </cell>
          <cell r="AC436" t="str">
            <v>Yes</v>
          </cell>
          <cell r="AI436">
            <v>2</v>
          </cell>
        </row>
        <row r="437">
          <cell r="K437" t="str">
            <v>Community School</v>
          </cell>
          <cell r="L437" t="str">
            <v>Primary</v>
          </cell>
          <cell r="AC437" t="str">
            <v>Yes</v>
          </cell>
          <cell r="AI437">
            <v>2</v>
          </cell>
        </row>
        <row r="438">
          <cell r="K438" t="str">
            <v>Community School</v>
          </cell>
          <cell r="L438" t="str">
            <v>Primary</v>
          </cell>
          <cell r="AC438" t="str">
            <v>Yes</v>
          </cell>
          <cell r="AI438">
            <v>3</v>
          </cell>
        </row>
        <row r="439">
          <cell r="K439" t="str">
            <v>Community School</v>
          </cell>
          <cell r="L439" t="str">
            <v>Primary</v>
          </cell>
          <cell r="AC439" t="str">
            <v>Yes</v>
          </cell>
          <cell r="AI439">
            <v>2</v>
          </cell>
        </row>
        <row r="440">
          <cell r="K440" t="str">
            <v>Foundation School</v>
          </cell>
          <cell r="L440" t="str">
            <v>Primary</v>
          </cell>
          <cell r="AC440" t="str">
            <v>Yes</v>
          </cell>
          <cell r="AI440">
            <v>2</v>
          </cell>
        </row>
        <row r="441">
          <cell r="K441" t="str">
            <v>Community School</v>
          </cell>
          <cell r="L441" t="str">
            <v>Primary</v>
          </cell>
          <cell r="AC441" t="str">
            <v>Yes</v>
          </cell>
          <cell r="AI441">
            <v>1</v>
          </cell>
        </row>
        <row r="442">
          <cell r="K442" t="str">
            <v>Community School</v>
          </cell>
          <cell r="L442" t="str">
            <v>Primary</v>
          </cell>
          <cell r="AC442" t="str">
            <v>Yes</v>
          </cell>
          <cell r="AI442">
            <v>2</v>
          </cell>
        </row>
        <row r="443">
          <cell r="K443" t="str">
            <v>Community School</v>
          </cell>
          <cell r="L443" t="str">
            <v>Primary</v>
          </cell>
          <cell r="AC443" t="str">
            <v>Yes</v>
          </cell>
          <cell r="AI443">
            <v>3</v>
          </cell>
        </row>
        <row r="444">
          <cell r="K444" t="str">
            <v>Community School</v>
          </cell>
          <cell r="L444" t="str">
            <v>Primary</v>
          </cell>
          <cell r="AC444" t="str">
            <v>Yes</v>
          </cell>
          <cell r="AI444">
            <v>3</v>
          </cell>
        </row>
        <row r="445">
          <cell r="K445" t="str">
            <v>Voluntary Aided School</v>
          </cell>
          <cell r="L445" t="str">
            <v>Primary</v>
          </cell>
          <cell r="AC445" t="str">
            <v>Yes</v>
          </cell>
          <cell r="AI445">
            <v>1</v>
          </cell>
        </row>
        <row r="446">
          <cell r="K446" t="str">
            <v>Voluntary Aided School</v>
          </cell>
          <cell r="L446" t="str">
            <v>Primary</v>
          </cell>
          <cell r="AC446" t="str">
            <v>Yes</v>
          </cell>
          <cell r="AI446">
            <v>1</v>
          </cell>
        </row>
        <row r="447">
          <cell r="K447" t="str">
            <v>Voluntary Aided School</v>
          </cell>
          <cell r="L447" t="str">
            <v>Primary</v>
          </cell>
          <cell r="AC447" t="str">
            <v>Yes</v>
          </cell>
          <cell r="AI447">
            <v>2</v>
          </cell>
        </row>
        <row r="448">
          <cell r="K448" t="str">
            <v>Voluntary Aided School</v>
          </cell>
          <cell r="L448" t="str">
            <v>Primary</v>
          </cell>
          <cell r="AC448" t="str">
            <v>Yes</v>
          </cell>
          <cell r="AI448">
            <v>2</v>
          </cell>
        </row>
        <row r="449">
          <cell r="K449" t="str">
            <v>Voluntary Aided School</v>
          </cell>
          <cell r="L449" t="str">
            <v>Primary</v>
          </cell>
          <cell r="AC449" t="str">
            <v>Yes</v>
          </cell>
          <cell r="AI449">
            <v>2</v>
          </cell>
        </row>
        <row r="450">
          <cell r="K450" t="str">
            <v>Voluntary Aided School</v>
          </cell>
          <cell r="L450" t="str">
            <v>Primary</v>
          </cell>
          <cell r="AC450" t="str">
            <v>Yes</v>
          </cell>
          <cell r="AI450">
            <v>2</v>
          </cell>
        </row>
        <row r="451">
          <cell r="K451" t="str">
            <v>Voluntary Aided School</v>
          </cell>
          <cell r="L451" t="str">
            <v>Primary</v>
          </cell>
          <cell r="AC451" t="str">
            <v>Yes</v>
          </cell>
          <cell r="AI451">
            <v>3</v>
          </cell>
        </row>
        <row r="452">
          <cell r="K452" t="str">
            <v>Voluntary Aided School</v>
          </cell>
          <cell r="L452" t="str">
            <v>Primary</v>
          </cell>
          <cell r="AC452" t="str">
            <v>Yes</v>
          </cell>
          <cell r="AI452">
            <v>2</v>
          </cell>
        </row>
        <row r="453">
          <cell r="K453" t="str">
            <v>Voluntary Aided School</v>
          </cell>
          <cell r="L453" t="str">
            <v>Primary</v>
          </cell>
          <cell r="AC453" t="str">
            <v>Yes</v>
          </cell>
          <cell r="AI453">
            <v>2</v>
          </cell>
        </row>
        <row r="454">
          <cell r="K454" t="str">
            <v>Voluntary Aided School</v>
          </cell>
          <cell r="L454" t="str">
            <v>Primary</v>
          </cell>
          <cell r="AC454" t="str">
            <v>Yes</v>
          </cell>
          <cell r="AI454">
            <v>1</v>
          </cell>
        </row>
        <row r="455">
          <cell r="K455" t="str">
            <v>Voluntary Aided School</v>
          </cell>
          <cell r="L455" t="str">
            <v>Primary</v>
          </cell>
          <cell r="AC455" t="str">
            <v>Yes</v>
          </cell>
          <cell r="AI455">
            <v>1</v>
          </cell>
        </row>
        <row r="456">
          <cell r="K456" t="str">
            <v>Voluntary Aided School</v>
          </cell>
          <cell r="L456" t="str">
            <v>Primary</v>
          </cell>
          <cell r="AC456" t="str">
            <v>Yes</v>
          </cell>
          <cell r="AI456">
            <v>1</v>
          </cell>
        </row>
        <row r="457">
          <cell r="K457" t="str">
            <v>Voluntary Aided School</v>
          </cell>
          <cell r="L457" t="str">
            <v>Primary</v>
          </cell>
          <cell r="AC457" t="str">
            <v>Yes</v>
          </cell>
          <cell r="AI457">
            <v>2</v>
          </cell>
        </row>
        <row r="458">
          <cell r="K458" t="str">
            <v>Voluntary Aided School</v>
          </cell>
          <cell r="L458" t="str">
            <v>Primary</v>
          </cell>
          <cell r="AC458" t="str">
            <v>Yes</v>
          </cell>
          <cell r="AI458">
            <v>2</v>
          </cell>
        </row>
        <row r="459">
          <cell r="K459" t="str">
            <v>Voluntary Aided School</v>
          </cell>
          <cell r="L459" t="str">
            <v>Primary</v>
          </cell>
          <cell r="AC459" t="str">
            <v>Yes</v>
          </cell>
          <cell r="AI459">
            <v>2</v>
          </cell>
        </row>
        <row r="460">
          <cell r="K460" t="str">
            <v>Voluntary Aided School</v>
          </cell>
          <cell r="L460" t="str">
            <v>Primary</v>
          </cell>
          <cell r="AC460" t="str">
            <v>Yes</v>
          </cell>
          <cell r="AI460">
            <v>2</v>
          </cell>
        </row>
        <row r="461">
          <cell r="K461" t="str">
            <v>Voluntary Aided School</v>
          </cell>
          <cell r="L461" t="str">
            <v>Primary</v>
          </cell>
          <cell r="AC461" t="str">
            <v>Yes</v>
          </cell>
          <cell r="AI461">
            <v>4</v>
          </cell>
        </row>
        <row r="462">
          <cell r="K462" t="str">
            <v>Voluntary Aided School</v>
          </cell>
          <cell r="L462" t="str">
            <v>Primary</v>
          </cell>
          <cell r="AC462" t="str">
            <v>Yes</v>
          </cell>
          <cell r="AI462">
            <v>2</v>
          </cell>
        </row>
        <row r="463">
          <cell r="K463" t="str">
            <v>Voluntary Aided School</v>
          </cell>
          <cell r="L463" t="str">
            <v>Primary</v>
          </cell>
          <cell r="AC463" t="str">
            <v>Yes</v>
          </cell>
          <cell r="AI463">
            <v>1</v>
          </cell>
        </row>
        <row r="464">
          <cell r="K464" t="str">
            <v>Voluntary Aided School</v>
          </cell>
          <cell r="L464" t="str">
            <v>Primary</v>
          </cell>
          <cell r="AC464" t="str">
            <v>Yes</v>
          </cell>
          <cell r="AI464">
            <v>2</v>
          </cell>
        </row>
        <row r="465">
          <cell r="K465" t="str">
            <v>Voluntary Aided School</v>
          </cell>
          <cell r="L465" t="str">
            <v>Secondary</v>
          </cell>
          <cell r="AC465" t="str">
            <v>Yes</v>
          </cell>
          <cell r="AI465">
            <v>1</v>
          </cell>
        </row>
        <row r="466">
          <cell r="K466" t="str">
            <v>Voluntary Aided School</v>
          </cell>
          <cell r="L466" t="str">
            <v>Primary</v>
          </cell>
          <cell r="AC466" t="str">
            <v>Yes</v>
          </cell>
          <cell r="AI466">
            <v>2</v>
          </cell>
        </row>
        <row r="467">
          <cell r="K467" t="str">
            <v>Voluntary Aided School</v>
          </cell>
          <cell r="L467" t="str">
            <v>Primary</v>
          </cell>
          <cell r="AC467" t="str">
            <v>Yes</v>
          </cell>
          <cell r="AI467">
            <v>2</v>
          </cell>
        </row>
        <row r="468">
          <cell r="K468" t="str">
            <v>Voluntary Aided School</v>
          </cell>
          <cell r="L468" t="str">
            <v>Primary</v>
          </cell>
          <cell r="AC468" t="str">
            <v>Yes</v>
          </cell>
          <cell r="AI468">
            <v>2</v>
          </cell>
        </row>
        <row r="469">
          <cell r="K469" t="str">
            <v>Voluntary Aided School</v>
          </cell>
          <cell r="L469" t="str">
            <v>Primary</v>
          </cell>
          <cell r="AC469" t="str">
            <v>Yes</v>
          </cell>
          <cell r="AI469">
            <v>2</v>
          </cell>
        </row>
        <row r="470">
          <cell r="K470" t="str">
            <v>Foundation School</v>
          </cell>
          <cell r="L470" t="str">
            <v>Primary</v>
          </cell>
          <cell r="AC470" t="str">
            <v>Yes</v>
          </cell>
          <cell r="AI470">
            <v>2</v>
          </cell>
        </row>
        <row r="471">
          <cell r="K471" t="str">
            <v>Voluntary Aided School</v>
          </cell>
          <cell r="L471" t="str">
            <v>Secondary</v>
          </cell>
          <cell r="AC471" t="str">
            <v>Yes</v>
          </cell>
          <cell r="AI471">
            <v>1</v>
          </cell>
        </row>
        <row r="472">
          <cell r="K472" t="str">
            <v>Voluntary Aided School</v>
          </cell>
          <cell r="L472" t="str">
            <v>Secondary</v>
          </cell>
          <cell r="AC472" t="str">
            <v>Yes</v>
          </cell>
          <cell r="AI472">
            <v>1</v>
          </cell>
        </row>
        <row r="473">
          <cell r="K473" t="str">
            <v>Community Special School</v>
          </cell>
          <cell r="L473" t="str">
            <v>Special</v>
          </cell>
          <cell r="AC473" t="str">
            <v>Yes</v>
          </cell>
          <cell r="AI473">
            <v>2</v>
          </cell>
        </row>
        <row r="474">
          <cell r="K474" t="str">
            <v>Community Special School</v>
          </cell>
          <cell r="L474" t="str">
            <v>Special</v>
          </cell>
          <cell r="AC474" t="str">
            <v>Yes</v>
          </cell>
          <cell r="AI474">
            <v>1</v>
          </cell>
        </row>
        <row r="475">
          <cell r="K475" t="str">
            <v>Community Special School</v>
          </cell>
          <cell r="L475" t="str">
            <v>Special</v>
          </cell>
          <cell r="AC475" t="str">
            <v>Yes</v>
          </cell>
          <cell r="AI475">
            <v>1</v>
          </cell>
        </row>
        <row r="476">
          <cell r="K476" t="str">
            <v>Community Special School</v>
          </cell>
          <cell r="L476" t="str">
            <v>Special</v>
          </cell>
          <cell r="AC476" t="str">
            <v>Yes</v>
          </cell>
          <cell r="AI476">
            <v>1</v>
          </cell>
        </row>
        <row r="477">
          <cell r="K477" t="str">
            <v>Community Special School</v>
          </cell>
          <cell r="L477" t="str">
            <v>Special</v>
          </cell>
          <cell r="AC477" t="str">
            <v>Yes</v>
          </cell>
          <cell r="AI477">
            <v>2</v>
          </cell>
        </row>
        <row r="478">
          <cell r="K478" t="str">
            <v>Community Special School</v>
          </cell>
          <cell r="L478" t="str">
            <v>Special</v>
          </cell>
          <cell r="AC478" t="str">
            <v>Yes</v>
          </cell>
          <cell r="AI478">
            <v>2</v>
          </cell>
        </row>
        <row r="479">
          <cell r="K479" t="str">
            <v>Community Special School</v>
          </cell>
          <cell r="L479" t="str">
            <v>Special</v>
          </cell>
          <cell r="AC479" t="str">
            <v>Yes</v>
          </cell>
          <cell r="AI479">
            <v>1</v>
          </cell>
        </row>
        <row r="480">
          <cell r="K480" t="str">
            <v>Community Special School</v>
          </cell>
          <cell r="L480" t="str">
            <v>Special</v>
          </cell>
          <cell r="AC480" t="str">
            <v>Yes</v>
          </cell>
          <cell r="AI480">
            <v>1</v>
          </cell>
        </row>
        <row r="481">
          <cell r="K481" t="str">
            <v>LA Nursery School</v>
          </cell>
          <cell r="L481" t="str">
            <v>Nursery</v>
          </cell>
          <cell r="AC481" t="str">
            <v>Yes</v>
          </cell>
          <cell r="AI481">
            <v>1</v>
          </cell>
        </row>
        <row r="482">
          <cell r="K482" t="str">
            <v>LA Nursery School</v>
          </cell>
          <cell r="L482" t="str">
            <v>Nursery</v>
          </cell>
          <cell r="AC482" t="str">
            <v>Yes</v>
          </cell>
          <cell r="AI482">
            <v>1</v>
          </cell>
        </row>
        <row r="483">
          <cell r="K483" t="str">
            <v>LA Nursery School</v>
          </cell>
          <cell r="L483" t="str">
            <v>Nursery</v>
          </cell>
          <cell r="AC483" t="str">
            <v>Yes</v>
          </cell>
          <cell r="AI483">
            <v>1</v>
          </cell>
        </row>
        <row r="484">
          <cell r="K484" t="str">
            <v>LA Nursery School</v>
          </cell>
          <cell r="L484" t="str">
            <v>Nursery</v>
          </cell>
          <cell r="AC484" t="str">
            <v>Yes</v>
          </cell>
          <cell r="AI484">
            <v>1</v>
          </cell>
        </row>
        <row r="485">
          <cell r="K485" t="str">
            <v>LA Nursery School</v>
          </cell>
          <cell r="L485" t="str">
            <v>Nursery</v>
          </cell>
          <cell r="AC485" t="str">
            <v>Yes</v>
          </cell>
          <cell r="AI485">
            <v>1</v>
          </cell>
        </row>
        <row r="486">
          <cell r="K486" t="str">
            <v>LA Nursery School</v>
          </cell>
          <cell r="L486" t="str">
            <v>Nursery</v>
          </cell>
          <cell r="AC486" t="str">
            <v>Yes</v>
          </cell>
          <cell r="AI486">
            <v>1</v>
          </cell>
        </row>
        <row r="487">
          <cell r="K487" t="str">
            <v>Pupil Referral Unit</v>
          </cell>
          <cell r="L487" t="str">
            <v>PRU</v>
          </cell>
          <cell r="AC487" t="str">
            <v>Yes</v>
          </cell>
          <cell r="AI487">
            <v>2</v>
          </cell>
        </row>
        <row r="488">
          <cell r="K488" t="str">
            <v>Community School</v>
          </cell>
          <cell r="L488" t="str">
            <v>Primary</v>
          </cell>
          <cell r="AC488" t="str">
            <v>Yes</v>
          </cell>
          <cell r="AI488">
            <v>2</v>
          </cell>
        </row>
        <row r="489">
          <cell r="K489" t="str">
            <v>Community School</v>
          </cell>
          <cell r="L489" t="str">
            <v>Primary</v>
          </cell>
          <cell r="AC489" t="str">
            <v>Yes</v>
          </cell>
          <cell r="AI489">
            <v>1</v>
          </cell>
        </row>
        <row r="490">
          <cell r="K490" t="str">
            <v>Community School</v>
          </cell>
          <cell r="L490" t="str">
            <v>Primary</v>
          </cell>
          <cell r="AC490" t="str">
            <v>Yes</v>
          </cell>
          <cell r="AI490">
            <v>1</v>
          </cell>
        </row>
        <row r="491">
          <cell r="K491" t="str">
            <v>Community School</v>
          </cell>
          <cell r="L491" t="str">
            <v>Primary</v>
          </cell>
          <cell r="AC491" t="str">
            <v>Yes</v>
          </cell>
          <cell r="AI491">
            <v>2</v>
          </cell>
        </row>
        <row r="492">
          <cell r="K492" t="str">
            <v>Community School</v>
          </cell>
          <cell r="L492" t="str">
            <v>Primary</v>
          </cell>
          <cell r="AC492" t="str">
            <v>Yes</v>
          </cell>
          <cell r="AI492">
            <v>2</v>
          </cell>
        </row>
        <row r="493">
          <cell r="K493" t="str">
            <v>Community School</v>
          </cell>
          <cell r="L493" t="str">
            <v>Primary</v>
          </cell>
          <cell r="AC493" t="str">
            <v>Yes</v>
          </cell>
          <cell r="AI493">
            <v>1</v>
          </cell>
        </row>
        <row r="494">
          <cell r="K494" t="str">
            <v>Community School</v>
          </cell>
          <cell r="L494" t="str">
            <v>Primary</v>
          </cell>
          <cell r="AC494" t="str">
            <v>Yes</v>
          </cell>
          <cell r="AI494">
            <v>2</v>
          </cell>
        </row>
        <row r="495">
          <cell r="K495" t="str">
            <v>Community School</v>
          </cell>
          <cell r="L495" t="str">
            <v>Primary</v>
          </cell>
          <cell r="AC495" t="str">
            <v>Yes</v>
          </cell>
          <cell r="AI495">
            <v>2</v>
          </cell>
        </row>
        <row r="496">
          <cell r="K496" t="str">
            <v>Community School</v>
          </cell>
          <cell r="L496" t="str">
            <v>Primary</v>
          </cell>
          <cell r="AC496" t="str">
            <v>Yes</v>
          </cell>
          <cell r="AI496">
            <v>2</v>
          </cell>
        </row>
        <row r="497">
          <cell r="K497" t="str">
            <v>Community School</v>
          </cell>
          <cell r="L497" t="str">
            <v>Primary</v>
          </cell>
          <cell r="AC497" t="str">
            <v>Yes</v>
          </cell>
          <cell r="AI497">
            <v>1</v>
          </cell>
        </row>
        <row r="498">
          <cell r="K498" t="str">
            <v>Community School</v>
          </cell>
          <cell r="L498" t="str">
            <v>Primary</v>
          </cell>
          <cell r="AC498" t="str">
            <v>Yes</v>
          </cell>
          <cell r="AI498">
            <v>1</v>
          </cell>
        </row>
        <row r="499">
          <cell r="K499" t="str">
            <v>Community School</v>
          </cell>
          <cell r="L499" t="str">
            <v>Primary</v>
          </cell>
          <cell r="AC499" t="str">
            <v>Yes</v>
          </cell>
          <cell r="AI499">
            <v>2</v>
          </cell>
        </row>
        <row r="500">
          <cell r="K500" t="str">
            <v>Community School</v>
          </cell>
          <cell r="L500" t="str">
            <v>Primary</v>
          </cell>
          <cell r="AC500" t="str">
            <v>Yes</v>
          </cell>
          <cell r="AI500">
            <v>2</v>
          </cell>
        </row>
        <row r="501">
          <cell r="K501" t="str">
            <v>Community School</v>
          </cell>
          <cell r="L501" t="str">
            <v>Primary</v>
          </cell>
          <cell r="AC501" t="str">
            <v>Yes</v>
          </cell>
          <cell r="AI501">
            <v>2</v>
          </cell>
        </row>
        <row r="502">
          <cell r="K502" t="str">
            <v>Community School</v>
          </cell>
          <cell r="L502" t="str">
            <v>Primary</v>
          </cell>
          <cell r="AC502" t="str">
            <v>Yes</v>
          </cell>
          <cell r="AI502">
            <v>2</v>
          </cell>
        </row>
        <row r="503">
          <cell r="K503" t="str">
            <v>Community School</v>
          </cell>
          <cell r="L503" t="str">
            <v>Primary</v>
          </cell>
          <cell r="AC503" t="str">
            <v>Yes</v>
          </cell>
          <cell r="AI503">
            <v>2</v>
          </cell>
        </row>
        <row r="504">
          <cell r="K504" t="str">
            <v>Community School</v>
          </cell>
          <cell r="L504" t="str">
            <v>Primary</v>
          </cell>
          <cell r="AC504" t="str">
            <v>Yes</v>
          </cell>
          <cell r="AI504">
            <v>2</v>
          </cell>
        </row>
        <row r="505">
          <cell r="K505" t="str">
            <v>Community School</v>
          </cell>
          <cell r="L505" t="str">
            <v>Primary</v>
          </cell>
          <cell r="AC505" t="str">
            <v>Yes</v>
          </cell>
          <cell r="AI505">
            <v>2</v>
          </cell>
        </row>
        <row r="506">
          <cell r="K506" t="str">
            <v>Community School</v>
          </cell>
          <cell r="L506" t="str">
            <v>Primary</v>
          </cell>
          <cell r="AC506" t="str">
            <v>Yes</v>
          </cell>
          <cell r="AI506">
            <v>1</v>
          </cell>
        </row>
        <row r="507">
          <cell r="K507" t="str">
            <v>Community School</v>
          </cell>
          <cell r="L507" t="str">
            <v>Primary</v>
          </cell>
          <cell r="AC507" t="str">
            <v>Yes</v>
          </cell>
          <cell r="AI507">
            <v>1</v>
          </cell>
        </row>
        <row r="508">
          <cell r="K508" t="str">
            <v>Community School</v>
          </cell>
          <cell r="L508" t="str">
            <v>Primary</v>
          </cell>
          <cell r="AC508" t="str">
            <v>Yes</v>
          </cell>
          <cell r="AI508">
            <v>2</v>
          </cell>
        </row>
        <row r="509">
          <cell r="K509" t="str">
            <v>Community School</v>
          </cell>
          <cell r="L509" t="str">
            <v>Primary</v>
          </cell>
          <cell r="AC509" t="str">
            <v>Yes</v>
          </cell>
          <cell r="AI509">
            <v>2</v>
          </cell>
        </row>
        <row r="510">
          <cell r="K510" t="str">
            <v>Community School</v>
          </cell>
          <cell r="L510" t="str">
            <v>Primary</v>
          </cell>
          <cell r="AC510" t="str">
            <v>Yes</v>
          </cell>
          <cell r="AI510">
            <v>2</v>
          </cell>
        </row>
        <row r="511">
          <cell r="K511" t="str">
            <v>Community School</v>
          </cell>
          <cell r="L511" t="str">
            <v>Primary</v>
          </cell>
          <cell r="AC511" t="str">
            <v>Yes</v>
          </cell>
          <cell r="AI511">
            <v>1</v>
          </cell>
        </row>
        <row r="512">
          <cell r="K512" t="str">
            <v>Community School</v>
          </cell>
          <cell r="L512" t="str">
            <v>Primary</v>
          </cell>
          <cell r="AC512" t="str">
            <v>Yes</v>
          </cell>
          <cell r="AI512">
            <v>2</v>
          </cell>
        </row>
        <row r="513">
          <cell r="K513" t="str">
            <v>Community School</v>
          </cell>
          <cell r="L513" t="str">
            <v>Primary</v>
          </cell>
          <cell r="AC513" t="str">
            <v>Yes</v>
          </cell>
          <cell r="AI513">
            <v>1</v>
          </cell>
        </row>
        <row r="514">
          <cell r="K514" t="str">
            <v>Community School</v>
          </cell>
          <cell r="L514" t="str">
            <v>Primary</v>
          </cell>
          <cell r="AC514" t="str">
            <v>Yes</v>
          </cell>
          <cell r="AI514">
            <v>2</v>
          </cell>
        </row>
        <row r="515">
          <cell r="K515" t="str">
            <v>Community School</v>
          </cell>
          <cell r="L515" t="str">
            <v>Primary</v>
          </cell>
          <cell r="AC515" t="str">
            <v>Yes</v>
          </cell>
          <cell r="AI515">
            <v>2</v>
          </cell>
        </row>
        <row r="516">
          <cell r="K516" t="str">
            <v>Community School</v>
          </cell>
          <cell r="L516" t="str">
            <v>Primary</v>
          </cell>
          <cell r="AC516" t="str">
            <v>Yes</v>
          </cell>
          <cell r="AI516">
            <v>1</v>
          </cell>
        </row>
        <row r="517">
          <cell r="K517" t="str">
            <v>Community School</v>
          </cell>
          <cell r="L517" t="str">
            <v>Primary</v>
          </cell>
          <cell r="AC517" t="str">
            <v>Yes</v>
          </cell>
          <cell r="AI517">
            <v>2</v>
          </cell>
        </row>
        <row r="518">
          <cell r="K518" t="str">
            <v>Community School</v>
          </cell>
          <cell r="L518" t="str">
            <v>Primary</v>
          </cell>
          <cell r="AC518" t="str">
            <v>Yes</v>
          </cell>
          <cell r="AI518">
            <v>2</v>
          </cell>
        </row>
        <row r="519">
          <cell r="K519" t="str">
            <v>Community School</v>
          </cell>
          <cell r="L519" t="str">
            <v>Primary</v>
          </cell>
          <cell r="AC519" t="str">
            <v>Yes</v>
          </cell>
          <cell r="AI519">
            <v>2</v>
          </cell>
        </row>
        <row r="520">
          <cell r="K520" t="str">
            <v>Community School</v>
          </cell>
          <cell r="L520" t="str">
            <v>Primary</v>
          </cell>
          <cell r="AC520" t="str">
            <v>Yes</v>
          </cell>
          <cell r="AI520">
            <v>2</v>
          </cell>
        </row>
        <row r="521">
          <cell r="K521" t="str">
            <v>Community School</v>
          </cell>
          <cell r="L521" t="str">
            <v>Primary</v>
          </cell>
          <cell r="AC521" t="str">
            <v>Yes</v>
          </cell>
          <cell r="AI521">
            <v>2</v>
          </cell>
        </row>
        <row r="522">
          <cell r="K522" t="str">
            <v>Community School</v>
          </cell>
          <cell r="L522" t="str">
            <v>Primary</v>
          </cell>
          <cell r="AC522" t="str">
            <v>Yes</v>
          </cell>
          <cell r="AI522">
            <v>2</v>
          </cell>
        </row>
        <row r="523">
          <cell r="K523" t="str">
            <v>Community School</v>
          </cell>
          <cell r="L523" t="str">
            <v>Primary</v>
          </cell>
          <cell r="AC523" t="str">
            <v>Yes</v>
          </cell>
          <cell r="AI523">
            <v>2</v>
          </cell>
        </row>
        <row r="524">
          <cell r="K524" t="str">
            <v>Community School</v>
          </cell>
          <cell r="L524" t="str">
            <v>Primary</v>
          </cell>
          <cell r="AC524" t="str">
            <v>Yes</v>
          </cell>
          <cell r="AI524">
            <v>1</v>
          </cell>
        </row>
        <row r="525">
          <cell r="K525" t="str">
            <v>Community School</v>
          </cell>
          <cell r="L525" t="str">
            <v>Primary</v>
          </cell>
          <cell r="AC525" t="str">
            <v>Yes</v>
          </cell>
          <cell r="AI525">
            <v>2</v>
          </cell>
        </row>
        <row r="526">
          <cell r="K526" t="str">
            <v>Community School</v>
          </cell>
          <cell r="L526" t="str">
            <v>Primary</v>
          </cell>
          <cell r="AC526" t="str">
            <v>Yes</v>
          </cell>
          <cell r="AI526">
            <v>1</v>
          </cell>
        </row>
        <row r="527">
          <cell r="K527" t="str">
            <v>Community School</v>
          </cell>
          <cell r="L527" t="str">
            <v>Primary</v>
          </cell>
          <cell r="AC527" t="str">
            <v>Yes</v>
          </cell>
          <cell r="AI527">
            <v>2</v>
          </cell>
        </row>
        <row r="528">
          <cell r="K528" t="str">
            <v>Voluntary Aided School</v>
          </cell>
          <cell r="L528" t="str">
            <v>Primary</v>
          </cell>
          <cell r="AC528" t="str">
            <v>Yes</v>
          </cell>
          <cell r="AI528">
            <v>2</v>
          </cell>
        </row>
        <row r="529">
          <cell r="K529" t="str">
            <v>Voluntary Aided School</v>
          </cell>
          <cell r="L529" t="str">
            <v>Primary</v>
          </cell>
          <cell r="AC529" t="str">
            <v>Yes</v>
          </cell>
          <cell r="AI529">
            <v>2</v>
          </cell>
        </row>
        <row r="530">
          <cell r="K530" t="str">
            <v>Voluntary Aided School</v>
          </cell>
          <cell r="L530" t="str">
            <v>Primary</v>
          </cell>
          <cell r="AC530" t="str">
            <v>Yes</v>
          </cell>
          <cell r="AI530">
            <v>2</v>
          </cell>
        </row>
        <row r="531">
          <cell r="K531" t="str">
            <v>Voluntary Aided School</v>
          </cell>
          <cell r="L531" t="str">
            <v>Primary</v>
          </cell>
          <cell r="AC531" t="str">
            <v>Yes</v>
          </cell>
          <cell r="AI531">
            <v>1</v>
          </cell>
        </row>
        <row r="532">
          <cell r="K532" t="str">
            <v>Voluntary Aided School</v>
          </cell>
          <cell r="L532" t="str">
            <v>Primary</v>
          </cell>
          <cell r="AC532" t="str">
            <v>Yes</v>
          </cell>
          <cell r="AI532">
            <v>2</v>
          </cell>
        </row>
        <row r="533">
          <cell r="K533" t="str">
            <v>Voluntary Aided School</v>
          </cell>
          <cell r="L533" t="str">
            <v>Primary</v>
          </cell>
          <cell r="AC533" t="str">
            <v>Yes</v>
          </cell>
          <cell r="AI533">
            <v>2</v>
          </cell>
        </row>
        <row r="534">
          <cell r="K534" t="str">
            <v>Voluntary Aided School</v>
          </cell>
          <cell r="L534" t="str">
            <v>Primary</v>
          </cell>
          <cell r="AC534" t="str">
            <v>Yes</v>
          </cell>
          <cell r="AI534">
            <v>2</v>
          </cell>
        </row>
        <row r="535">
          <cell r="K535" t="str">
            <v>Voluntary Aided School</v>
          </cell>
          <cell r="L535" t="str">
            <v>Primary</v>
          </cell>
          <cell r="AC535" t="str">
            <v>Yes</v>
          </cell>
          <cell r="AI535">
            <v>2</v>
          </cell>
        </row>
        <row r="536">
          <cell r="K536" t="str">
            <v>Voluntary Aided School</v>
          </cell>
          <cell r="L536" t="str">
            <v>Primary</v>
          </cell>
          <cell r="AC536" t="str">
            <v>Yes</v>
          </cell>
          <cell r="AI536">
            <v>2</v>
          </cell>
        </row>
        <row r="537">
          <cell r="K537" t="str">
            <v>Voluntary Aided School</v>
          </cell>
          <cell r="L537" t="str">
            <v>Primary</v>
          </cell>
          <cell r="AC537" t="str">
            <v>Yes</v>
          </cell>
          <cell r="AI537">
            <v>2</v>
          </cell>
        </row>
        <row r="538">
          <cell r="K538" t="str">
            <v>Voluntary Aided School</v>
          </cell>
          <cell r="L538" t="str">
            <v>Primary</v>
          </cell>
          <cell r="AC538" t="str">
            <v>Yes</v>
          </cell>
          <cell r="AI538">
            <v>1</v>
          </cell>
        </row>
        <row r="539">
          <cell r="K539" t="str">
            <v>Voluntary Aided School</v>
          </cell>
          <cell r="L539" t="str">
            <v>Primary</v>
          </cell>
          <cell r="AC539" t="str">
            <v>Yes</v>
          </cell>
          <cell r="AI539">
            <v>2</v>
          </cell>
        </row>
        <row r="540">
          <cell r="K540" t="str">
            <v>Voluntary Aided School</v>
          </cell>
          <cell r="L540" t="str">
            <v>Primary</v>
          </cell>
          <cell r="AC540" t="str">
            <v>Yes</v>
          </cell>
          <cell r="AI540">
            <v>2</v>
          </cell>
        </row>
        <row r="541">
          <cell r="K541" t="str">
            <v>Voluntary Aided School</v>
          </cell>
          <cell r="L541" t="str">
            <v>Primary</v>
          </cell>
          <cell r="AC541" t="str">
            <v>Yes</v>
          </cell>
          <cell r="AI541">
            <v>2</v>
          </cell>
        </row>
        <row r="542">
          <cell r="K542" t="str">
            <v>Community School</v>
          </cell>
          <cell r="L542" t="str">
            <v>Secondary</v>
          </cell>
          <cell r="AC542" t="str">
            <v>Yes</v>
          </cell>
          <cell r="AI542">
            <v>2</v>
          </cell>
        </row>
        <row r="543">
          <cell r="K543" t="str">
            <v>Community School</v>
          </cell>
          <cell r="L543" t="str">
            <v>Secondary</v>
          </cell>
          <cell r="AC543" t="str">
            <v>Yes</v>
          </cell>
          <cell r="AI543">
            <v>2</v>
          </cell>
        </row>
        <row r="544">
          <cell r="K544" t="str">
            <v>Community School</v>
          </cell>
          <cell r="L544" t="str">
            <v>Secondary</v>
          </cell>
          <cell r="AC544" t="str">
            <v>Yes</v>
          </cell>
          <cell r="AI544">
            <v>1</v>
          </cell>
        </row>
        <row r="545">
          <cell r="K545" t="str">
            <v>Community School</v>
          </cell>
          <cell r="L545" t="str">
            <v>Secondary</v>
          </cell>
          <cell r="AC545" t="str">
            <v>Yes</v>
          </cell>
          <cell r="AI545">
            <v>2</v>
          </cell>
        </row>
        <row r="546">
          <cell r="K546" t="str">
            <v>Community School</v>
          </cell>
          <cell r="L546" t="str">
            <v>Secondary</v>
          </cell>
          <cell r="AC546" t="str">
            <v>Yes</v>
          </cell>
          <cell r="AI546">
            <v>1</v>
          </cell>
        </row>
        <row r="547">
          <cell r="K547" t="str">
            <v>Voluntary Controlled School</v>
          </cell>
          <cell r="L547" t="str">
            <v>Secondary</v>
          </cell>
          <cell r="AC547" t="str">
            <v>Yes</v>
          </cell>
          <cell r="AI547">
            <v>2</v>
          </cell>
        </row>
        <row r="548">
          <cell r="K548" t="str">
            <v>Voluntary Aided School</v>
          </cell>
          <cell r="L548" t="str">
            <v>Secondary</v>
          </cell>
          <cell r="AC548" t="str">
            <v>Yes</v>
          </cell>
          <cell r="AI548">
            <v>2</v>
          </cell>
        </row>
        <row r="549">
          <cell r="K549" t="str">
            <v>Voluntary Aided School</v>
          </cell>
          <cell r="L549" t="str">
            <v>Secondary</v>
          </cell>
          <cell r="AC549" t="str">
            <v>Yes</v>
          </cell>
          <cell r="AI549">
            <v>1</v>
          </cell>
        </row>
        <row r="550">
          <cell r="K550" t="str">
            <v>Voluntary Aided School</v>
          </cell>
          <cell r="L550" t="str">
            <v>Secondary</v>
          </cell>
          <cell r="AC550" t="str">
            <v>Yes</v>
          </cell>
          <cell r="AI550">
            <v>1</v>
          </cell>
        </row>
        <row r="551">
          <cell r="K551" t="str">
            <v>Voluntary Aided School</v>
          </cell>
          <cell r="L551" t="str">
            <v>Secondary</v>
          </cell>
          <cell r="AC551" t="str">
            <v>Yes</v>
          </cell>
          <cell r="AI551">
            <v>3</v>
          </cell>
        </row>
        <row r="552">
          <cell r="K552" t="str">
            <v>Community Special School</v>
          </cell>
          <cell r="L552" t="str">
            <v>Special</v>
          </cell>
          <cell r="AC552" t="str">
            <v>Yes</v>
          </cell>
          <cell r="AI552">
            <v>2</v>
          </cell>
        </row>
        <row r="553">
          <cell r="K553" t="str">
            <v>Community Special School</v>
          </cell>
          <cell r="L553" t="str">
            <v>Special</v>
          </cell>
          <cell r="AC553" t="str">
            <v>Yes</v>
          </cell>
          <cell r="AI553">
            <v>1</v>
          </cell>
        </row>
        <row r="554">
          <cell r="K554" t="str">
            <v>Community Special School</v>
          </cell>
          <cell r="L554" t="str">
            <v>Special</v>
          </cell>
          <cell r="AC554" t="str">
            <v>Yes</v>
          </cell>
          <cell r="AI554">
            <v>1</v>
          </cell>
        </row>
        <row r="555">
          <cell r="K555" t="str">
            <v>LA Nursery School</v>
          </cell>
          <cell r="L555" t="str">
            <v>Nursery</v>
          </cell>
          <cell r="AC555" t="str">
            <v>Yes</v>
          </cell>
          <cell r="AI555">
            <v>1</v>
          </cell>
        </row>
        <row r="556">
          <cell r="K556" t="str">
            <v>LA Nursery School</v>
          </cell>
          <cell r="L556" t="str">
            <v>Nursery</v>
          </cell>
          <cell r="AC556" t="str">
            <v>Yes</v>
          </cell>
          <cell r="AI556">
            <v>1</v>
          </cell>
        </row>
        <row r="557">
          <cell r="K557" t="str">
            <v>LA Nursery School</v>
          </cell>
          <cell r="L557" t="str">
            <v>Nursery</v>
          </cell>
          <cell r="AC557" t="str">
            <v>Yes</v>
          </cell>
          <cell r="AI557">
            <v>1</v>
          </cell>
        </row>
        <row r="558">
          <cell r="K558" t="str">
            <v>Pupil Referral Unit</v>
          </cell>
          <cell r="L558" t="str">
            <v>PRU</v>
          </cell>
          <cell r="AC558" t="str">
            <v>Yes</v>
          </cell>
          <cell r="AI558">
            <v>2</v>
          </cell>
        </row>
        <row r="559">
          <cell r="K559" t="str">
            <v>Community School</v>
          </cell>
          <cell r="L559" t="str">
            <v>Primary</v>
          </cell>
          <cell r="AC559" t="str">
            <v>Yes</v>
          </cell>
          <cell r="AI559">
            <v>2</v>
          </cell>
        </row>
        <row r="560">
          <cell r="K560" t="str">
            <v>Community School</v>
          </cell>
          <cell r="L560" t="str">
            <v>Primary</v>
          </cell>
          <cell r="AC560" t="str">
            <v>Yes</v>
          </cell>
          <cell r="AI560">
            <v>2</v>
          </cell>
        </row>
        <row r="561">
          <cell r="K561" t="str">
            <v>Community School</v>
          </cell>
          <cell r="L561" t="str">
            <v>Primary</v>
          </cell>
          <cell r="AC561" t="str">
            <v>Yes</v>
          </cell>
          <cell r="AI561">
            <v>2</v>
          </cell>
        </row>
        <row r="562">
          <cell r="K562" t="str">
            <v>Community School</v>
          </cell>
          <cell r="L562" t="str">
            <v>Primary</v>
          </cell>
          <cell r="AC562" t="str">
            <v>Yes</v>
          </cell>
          <cell r="AI562">
            <v>1</v>
          </cell>
        </row>
        <row r="563">
          <cell r="K563" t="str">
            <v>Community School</v>
          </cell>
          <cell r="L563" t="str">
            <v>Primary</v>
          </cell>
          <cell r="AC563" t="str">
            <v>Yes</v>
          </cell>
          <cell r="AI563">
            <v>2</v>
          </cell>
        </row>
        <row r="564">
          <cell r="K564" t="str">
            <v>Foundation School</v>
          </cell>
          <cell r="L564" t="str">
            <v>Primary</v>
          </cell>
          <cell r="AC564" t="str">
            <v>Yes</v>
          </cell>
          <cell r="AI564">
            <v>4</v>
          </cell>
        </row>
        <row r="565">
          <cell r="K565" t="str">
            <v>Community School</v>
          </cell>
          <cell r="L565" t="str">
            <v>Primary</v>
          </cell>
          <cell r="AC565" t="str">
            <v>Yes</v>
          </cell>
          <cell r="AI565">
            <v>1</v>
          </cell>
        </row>
        <row r="566">
          <cell r="K566" t="str">
            <v>Community School</v>
          </cell>
          <cell r="L566" t="str">
            <v>Primary</v>
          </cell>
          <cell r="AC566" t="str">
            <v>Yes</v>
          </cell>
          <cell r="AI566">
            <v>2</v>
          </cell>
        </row>
        <row r="567">
          <cell r="K567" t="str">
            <v>Community School</v>
          </cell>
          <cell r="L567" t="str">
            <v>Primary</v>
          </cell>
          <cell r="AC567" t="str">
            <v>Yes</v>
          </cell>
          <cell r="AI567">
            <v>2</v>
          </cell>
        </row>
        <row r="568">
          <cell r="K568" t="str">
            <v>Community School</v>
          </cell>
          <cell r="L568" t="str">
            <v>Primary</v>
          </cell>
          <cell r="AC568" t="str">
            <v>Yes</v>
          </cell>
          <cell r="AI568">
            <v>2</v>
          </cell>
        </row>
        <row r="569">
          <cell r="K569" t="str">
            <v>Community School</v>
          </cell>
          <cell r="L569" t="str">
            <v>Primary</v>
          </cell>
          <cell r="AC569" t="str">
            <v>Yes</v>
          </cell>
          <cell r="AI569">
            <v>2</v>
          </cell>
        </row>
        <row r="570">
          <cell r="K570" t="str">
            <v>Community School</v>
          </cell>
          <cell r="L570" t="str">
            <v>Primary</v>
          </cell>
          <cell r="AC570" t="str">
            <v>Yes</v>
          </cell>
          <cell r="AI570">
            <v>3</v>
          </cell>
        </row>
        <row r="571">
          <cell r="K571" t="str">
            <v>Foundation School</v>
          </cell>
          <cell r="L571" t="str">
            <v>Primary</v>
          </cell>
          <cell r="AC571" t="str">
            <v>Yes</v>
          </cell>
          <cell r="AI571">
            <v>1</v>
          </cell>
        </row>
        <row r="572">
          <cell r="K572" t="str">
            <v>Foundation School</v>
          </cell>
          <cell r="L572" t="str">
            <v>Primary</v>
          </cell>
          <cell r="AC572" t="str">
            <v>Yes</v>
          </cell>
          <cell r="AI572">
            <v>1</v>
          </cell>
        </row>
        <row r="573">
          <cell r="K573" t="str">
            <v>Community School</v>
          </cell>
          <cell r="L573" t="str">
            <v>Primary</v>
          </cell>
          <cell r="AC573" t="str">
            <v>Yes</v>
          </cell>
          <cell r="AI573">
            <v>2</v>
          </cell>
        </row>
        <row r="574">
          <cell r="K574" t="str">
            <v>Community School</v>
          </cell>
          <cell r="L574" t="str">
            <v>Primary</v>
          </cell>
          <cell r="AC574" t="str">
            <v>Yes</v>
          </cell>
          <cell r="AI574">
            <v>2</v>
          </cell>
        </row>
        <row r="575">
          <cell r="K575" t="str">
            <v>Community School</v>
          </cell>
          <cell r="L575" t="str">
            <v>Primary</v>
          </cell>
          <cell r="AC575" t="str">
            <v>Yes</v>
          </cell>
          <cell r="AI575">
            <v>2</v>
          </cell>
        </row>
        <row r="576">
          <cell r="K576" t="str">
            <v>Community School</v>
          </cell>
          <cell r="L576" t="str">
            <v>Primary</v>
          </cell>
          <cell r="AC576" t="str">
            <v>Yes</v>
          </cell>
          <cell r="AI576">
            <v>2</v>
          </cell>
        </row>
        <row r="577">
          <cell r="K577" t="str">
            <v>Community School</v>
          </cell>
          <cell r="L577" t="str">
            <v>Primary</v>
          </cell>
          <cell r="AC577" t="str">
            <v>Yes</v>
          </cell>
          <cell r="AI577">
            <v>2</v>
          </cell>
        </row>
        <row r="578">
          <cell r="K578" t="str">
            <v>Community School</v>
          </cell>
          <cell r="L578" t="str">
            <v>Primary</v>
          </cell>
          <cell r="AC578" t="str">
            <v>Yes</v>
          </cell>
          <cell r="AI578">
            <v>2</v>
          </cell>
        </row>
        <row r="579">
          <cell r="K579" t="str">
            <v>Community School</v>
          </cell>
          <cell r="L579" t="str">
            <v>Primary</v>
          </cell>
          <cell r="AC579" t="str">
            <v>Yes</v>
          </cell>
          <cell r="AI579">
            <v>2</v>
          </cell>
        </row>
        <row r="580">
          <cell r="K580" t="str">
            <v>Community School</v>
          </cell>
          <cell r="L580" t="str">
            <v>Primary</v>
          </cell>
          <cell r="AC580" t="str">
            <v>Yes</v>
          </cell>
          <cell r="AI580">
            <v>3</v>
          </cell>
        </row>
        <row r="581">
          <cell r="K581" t="str">
            <v>Community School</v>
          </cell>
          <cell r="L581" t="str">
            <v>Primary</v>
          </cell>
          <cell r="AC581" t="str">
            <v>Yes</v>
          </cell>
          <cell r="AI581">
            <v>2</v>
          </cell>
        </row>
        <row r="582">
          <cell r="K582" t="str">
            <v>Community School</v>
          </cell>
          <cell r="L582" t="str">
            <v>Primary</v>
          </cell>
          <cell r="AC582" t="str">
            <v>Yes</v>
          </cell>
          <cell r="AI582">
            <v>2</v>
          </cell>
        </row>
        <row r="583">
          <cell r="K583" t="str">
            <v>Community School</v>
          </cell>
          <cell r="L583" t="str">
            <v>Primary</v>
          </cell>
          <cell r="AC583" t="str">
            <v>Yes</v>
          </cell>
          <cell r="AI583">
            <v>1</v>
          </cell>
        </row>
        <row r="584">
          <cell r="K584" t="str">
            <v>Community School</v>
          </cell>
          <cell r="L584" t="str">
            <v>Primary</v>
          </cell>
          <cell r="AC584" t="str">
            <v>Yes</v>
          </cell>
          <cell r="AI584">
            <v>2</v>
          </cell>
        </row>
        <row r="585">
          <cell r="K585" t="str">
            <v>Community School</v>
          </cell>
          <cell r="L585" t="str">
            <v>Primary</v>
          </cell>
          <cell r="AC585" t="str">
            <v>Yes</v>
          </cell>
          <cell r="AI585">
            <v>2</v>
          </cell>
        </row>
        <row r="586">
          <cell r="K586" t="str">
            <v>Community School</v>
          </cell>
          <cell r="L586" t="str">
            <v>Primary</v>
          </cell>
          <cell r="AC586" t="str">
            <v>Yes</v>
          </cell>
          <cell r="AI586">
            <v>2</v>
          </cell>
        </row>
        <row r="587">
          <cell r="K587" t="str">
            <v>Community School</v>
          </cell>
          <cell r="L587" t="str">
            <v>Primary</v>
          </cell>
          <cell r="AC587" t="str">
            <v>Yes</v>
          </cell>
          <cell r="AI587">
            <v>1</v>
          </cell>
        </row>
        <row r="588">
          <cell r="K588" t="str">
            <v>Foundation School</v>
          </cell>
          <cell r="L588" t="str">
            <v>Primary</v>
          </cell>
          <cell r="AC588" t="str">
            <v>Yes</v>
          </cell>
          <cell r="AI588">
            <v>1</v>
          </cell>
        </row>
        <row r="589">
          <cell r="K589" t="str">
            <v>Voluntary Aided School</v>
          </cell>
          <cell r="L589" t="str">
            <v>Primary</v>
          </cell>
          <cell r="AC589" t="str">
            <v>Yes</v>
          </cell>
          <cell r="AI589">
            <v>1</v>
          </cell>
        </row>
        <row r="590">
          <cell r="K590" t="str">
            <v>Voluntary Aided School</v>
          </cell>
          <cell r="L590" t="str">
            <v>Primary</v>
          </cell>
          <cell r="AC590" t="str">
            <v>Yes</v>
          </cell>
          <cell r="AI590">
            <v>2</v>
          </cell>
        </row>
        <row r="591">
          <cell r="K591" t="str">
            <v>Voluntary Aided School</v>
          </cell>
          <cell r="L591" t="str">
            <v>Primary</v>
          </cell>
          <cell r="AC591" t="str">
            <v>Yes</v>
          </cell>
          <cell r="AI591">
            <v>1</v>
          </cell>
        </row>
        <row r="592">
          <cell r="K592" t="str">
            <v>Voluntary Aided School</v>
          </cell>
          <cell r="L592" t="str">
            <v>Primary</v>
          </cell>
          <cell r="AC592" t="str">
            <v>Yes</v>
          </cell>
          <cell r="AI592">
            <v>1</v>
          </cell>
        </row>
        <row r="593">
          <cell r="K593" t="str">
            <v>Voluntary Aided School</v>
          </cell>
          <cell r="L593" t="str">
            <v>Primary</v>
          </cell>
          <cell r="AC593" t="str">
            <v>Yes</v>
          </cell>
          <cell r="AI593">
            <v>2</v>
          </cell>
        </row>
        <row r="594">
          <cell r="K594" t="str">
            <v>Voluntary Aided School</v>
          </cell>
          <cell r="L594" t="str">
            <v>Primary</v>
          </cell>
          <cell r="AC594" t="str">
            <v>Yes</v>
          </cell>
          <cell r="AI594">
            <v>2</v>
          </cell>
        </row>
        <row r="595">
          <cell r="K595" t="str">
            <v>Voluntary Aided School</v>
          </cell>
          <cell r="L595" t="str">
            <v>Primary</v>
          </cell>
          <cell r="AC595" t="str">
            <v>Yes</v>
          </cell>
          <cell r="AI595">
            <v>1</v>
          </cell>
        </row>
        <row r="596">
          <cell r="K596" t="str">
            <v>Voluntary Aided School</v>
          </cell>
          <cell r="L596" t="str">
            <v>Primary</v>
          </cell>
          <cell r="AC596" t="str">
            <v>Yes</v>
          </cell>
          <cell r="AI596">
            <v>2</v>
          </cell>
        </row>
        <row r="597">
          <cell r="K597" t="str">
            <v>Voluntary Aided School</v>
          </cell>
          <cell r="L597" t="str">
            <v>Primary</v>
          </cell>
          <cell r="AC597" t="str">
            <v>Yes</v>
          </cell>
          <cell r="AI597">
            <v>1</v>
          </cell>
        </row>
        <row r="598">
          <cell r="K598" t="str">
            <v>Voluntary Aided School</v>
          </cell>
          <cell r="L598" t="str">
            <v>Primary</v>
          </cell>
          <cell r="AC598" t="str">
            <v>Yes</v>
          </cell>
          <cell r="AI598">
            <v>2</v>
          </cell>
        </row>
        <row r="599">
          <cell r="K599" t="str">
            <v>Voluntary Aided School</v>
          </cell>
          <cell r="L599" t="str">
            <v>Primary</v>
          </cell>
          <cell r="AC599" t="str">
            <v>Yes</v>
          </cell>
          <cell r="AI599">
            <v>1</v>
          </cell>
        </row>
        <row r="600">
          <cell r="K600" t="str">
            <v>Voluntary Aided School</v>
          </cell>
          <cell r="L600" t="str">
            <v>Primary</v>
          </cell>
          <cell r="AC600" t="str">
            <v>Yes</v>
          </cell>
          <cell r="AI600">
            <v>2</v>
          </cell>
        </row>
        <row r="601">
          <cell r="K601" t="str">
            <v>Voluntary Aided School</v>
          </cell>
          <cell r="L601" t="str">
            <v>Primary</v>
          </cell>
          <cell r="AC601" t="str">
            <v>Yes</v>
          </cell>
          <cell r="AI601">
            <v>2</v>
          </cell>
        </row>
        <row r="602">
          <cell r="K602" t="str">
            <v>Voluntary Aided School</v>
          </cell>
          <cell r="L602" t="str">
            <v>Primary</v>
          </cell>
          <cell r="AC602" t="str">
            <v>Yes</v>
          </cell>
          <cell r="AI602">
            <v>1</v>
          </cell>
        </row>
        <row r="603">
          <cell r="K603" t="str">
            <v>Voluntary Aided School</v>
          </cell>
          <cell r="L603" t="str">
            <v>Primary</v>
          </cell>
          <cell r="AC603" t="str">
            <v>Yes</v>
          </cell>
          <cell r="AI603">
            <v>2</v>
          </cell>
        </row>
        <row r="604">
          <cell r="K604" t="str">
            <v>Voluntary Aided School</v>
          </cell>
          <cell r="L604" t="str">
            <v>Primary</v>
          </cell>
          <cell r="AC604" t="str">
            <v>Yes</v>
          </cell>
          <cell r="AI604">
            <v>1</v>
          </cell>
        </row>
        <row r="605">
          <cell r="K605" t="str">
            <v>Voluntary Aided School</v>
          </cell>
          <cell r="L605" t="str">
            <v>Primary</v>
          </cell>
          <cell r="AC605" t="str">
            <v>Yes</v>
          </cell>
          <cell r="AI605">
            <v>1</v>
          </cell>
        </row>
        <row r="606">
          <cell r="K606" t="str">
            <v>Community School</v>
          </cell>
          <cell r="L606" t="str">
            <v>Secondary</v>
          </cell>
          <cell r="AC606" t="str">
            <v>Yes</v>
          </cell>
          <cell r="AI606">
            <v>1</v>
          </cell>
        </row>
        <row r="607">
          <cell r="K607" t="str">
            <v>Foundation School</v>
          </cell>
          <cell r="L607" t="str">
            <v>Primary</v>
          </cell>
          <cell r="AC607" t="str">
            <v>Yes</v>
          </cell>
          <cell r="AI607">
            <v>1</v>
          </cell>
        </row>
        <row r="608">
          <cell r="K608" t="str">
            <v>Community Special School</v>
          </cell>
          <cell r="L608" t="str">
            <v>Special</v>
          </cell>
          <cell r="AC608" t="str">
            <v>Yes</v>
          </cell>
          <cell r="AI608">
            <v>2</v>
          </cell>
        </row>
        <row r="609">
          <cell r="K609" t="str">
            <v>Community Special School</v>
          </cell>
          <cell r="L609" t="str">
            <v>Special</v>
          </cell>
          <cell r="AC609" t="str">
            <v>Yes</v>
          </cell>
          <cell r="AI609">
            <v>2</v>
          </cell>
        </row>
        <row r="610">
          <cell r="K610" t="str">
            <v>Community Special School</v>
          </cell>
          <cell r="L610" t="str">
            <v>Special</v>
          </cell>
          <cell r="AC610" t="str">
            <v>Yes</v>
          </cell>
          <cell r="AI610">
            <v>1</v>
          </cell>
        </row>
        <row r="611">
          <cell r="K611" t="str">
            <v>Community Special School</v>
          </cell>
          <cell r="L611" t="str">
            <v>Special</v>
          </cell>
          <cell r="AC611" t="str">
            <v>Yes</v>
          </cell>
          <cell r="AI611">
            <v>1</v>
          </cell>
        </row>
        <row r="612">
          <cell r="K612" t="str">
            <v>Community Special School</v>
          </cell>
          <cell r="L612" t="str">
            <v>Special</v>
          </cell>
          <cell r="AC612" t="str">
            <v>Yes</v>
          </cell>
          <cell r="AI612">
            <v>1</v>
          </cell>
        </row>
        <row r="613">
          <cell r="K613" t="str">
            <v>Community Special School</v>
          </cell>
          <cell r="L613" t="str">
            <v>Special</v>
          </cell>
          <cell r="AC613" t="str">
            <v>Yes</v>
          </cell>
          <cell r="AI613">
            <v>1</v>
          </cell>
        </row>
        <row r="614">
          <cell r="K614" t="str">
            <v>LA Nursery School</v>
          </cell>
          <cell r="L614" t="str">
            <v>Nursery</v>
          </cell>
          <cell r="AC614" t="str">
            <v>Yes</v>
          </cell>
          <cell r="AI614">
            <v>2</v>
          </cell>
        </row>
        <row r="615">
          <cell r="K615" t="str">
            <v>LA Nursery School</v>
          </cell>
          <cell r="L615" t="str">
            <v>Nursery</v>
          </cell>
          <cell r="AC615" t="str">
            <v>Yes</v>
          </cell>
          <cell r="AI615">
            <v>2</v>
          </cell>
        </row>
        <row r="616">
          <cell r="K616" t="str">
            <v>LA Nursery School</v>
          </cell>
          <cell r="L616" t="str">
            <v>Nursery</v>
          </cell>
          <cell r="AC616" t="str">
            <v>Yes</v>
          </cell>
          <cell r="AI616">
            <v>1</v>
          </cell>
        </row>
        <row r="617">
          <cell r="K617" t="str">
            <v>Community School</v>
          </cell>
          <cell r="L617" t="str">
            <v>Primary</v>
          </cell>
          <cell r="AC617" t="str">
            <v>Yes</v>
          </cell>
          <cell r="AI617">
            <v>2</v>
          </cell>
        </row>
        <row r="618">
          <cell r="K618" t="str">
            <v>Community School</v>
          </cell>
          <cell r="L618" t="str">
            <v>Primary</v>
          </cell>
          <cell r="AC618" t="str">
            <v>Yes</v>
          </cell>
          <cell r="AI618">
            <v>2</v>
          </cell>
        </row>
        <row r="619">
          <cell r="K619" t="str">
            <v>Community School</v>
          </cell>
          <cell r="L619" t="str">
            <v>Primary</v>
          </cell>
          <cell r="AC619" t="str">
            <v>Yes</v>
          </cell>
          <cell r="AI619">
            <v>2</v>
          </cell>
        </row>
        <row r="620">
          <cell r="K620" t="str">
            <v>Community School</v>
          </cell>
          <cell r="L620" t="str">
            <v>Primary</v>
          </cell>
          <cell r="AC620" t="str">
            <v>Yes</v>
          </cell>
          <cell r="AI620">
            <v>3</v>
          </cell>
        </row>
        <row r="621">
          <cell r="K621" t="str">
            <v>Community School</v>
          </cell>
          <cell r="L621" t="str">
            <v>Primary</v>
          </cell>
          <cell r="AC621" t="str">
            <v>Yes</v>
          </cell>
          <cell r="AI621">
            <v>2</v>
          </cell>
        </row>
        <row r="622">
          <cell r="K622" t="str">
            <v>Community School</v>
          </cell>
          <cell r="L622" t="str">
            <v>Primary</v>
          </cell>
          <cell r="AC622" t="str">
            <v>Yes</v>
          </cell>
          <cell r="AI622">
            <v>2</v>
          </cell>
        </row>
        <row r="623">
          <cell r="K623" t="str">
            <v>Community School</v>
          </cell>
          <cell r="L623" t="str">
            <v>Primary</v>
          </cell>
          <cell r="AC623" t="str">
            <v>Yes</v>
          </cell>
          <cell r="AI623">
            <v>2</v>
          </cell>
        </row>
        <row r="624">
          <cell r="K624" t="str">
            <v>Voluntary Aided School</v>
          </cell>
          <cell r="L624" t="str">
            <v>Primary</v>
          </cell>
          <cell r="AC624" t="str">
            <v>Yes</v>
          </cell>
          <cell r="AI624">
            <v>2</v>
          </cell>
        </row>
        <row r="625">
          <cell r="K625" t="str">
            <v>Voluntary Aided School</v>
          </cell>
          <cell r="L625" t="str">
            <v>Primary</v>
          </cell>
          <cell r="AC625" t="str">
            <v>Yes</v>
          </cell>
          <cell r="AI625">
            <v>2</v>
          </cell>
        </row>
        <row r="626">
          <cell r="K626" t="str">
            <v>Voluntary Aided School</v>
          </cell>
          <cell r="L626" t="str">
            <v>Primary</v>
          </cell>
          <cell r="AC626" t="str">
            <v>Yes</v>
          </cell>
          <cell r="AI626">
            <v>1</v>
          </cell>
        </row>
        <row r="627">
          <cell r="K627" t="str">
            <v>Voluntary Aided School</v>
          </cell>
          <cell r="L627" t="str">
            <v>Primary</v>
          </cell>
          <cell r="AC627" t="str">
            <v>Yes</v>
          </cell>
          <cell r="AI627">
            <v>2</v>
          </cell>
        </row>
        <row r="628">
          <cell r="K628" t="str">
            <v>Voluntary Aided School</v>
          </cell>
          <cell r="L628" t="str">
            <v>Primary</v>
          </cell>
          <cell r="AC628" t="str">
            <v>Yes</v>
          </cell>
          <cell r="AI628">
            <v>2</v>
          </cell>
        </row>
        <row r="629">
          <cell r="K629" t="str">
            <v>Voluntary Aided School</v>
          </cell>
          <cell r="L629" t="str">
            <v>Primary</v>
          </cell>
          <cell r="AC629" t="str">
            <v>Yes</v>
          </cell>
          <cell r="AI629">
            <v>2</v>
          </cell>
        </row>
        <row r="630">
          <cell r="K630" t="str">
            <v>Voluntary Aided School</v>
          </cell>
          <cell r="L630" t="str">
            <v>Primary</v>
          </cell>
          <cell r="AC630" t="str">
            <v>Yes</v>
          </cell>
          <cell r="AI630">
            <v>1</v>
          </cell>
        </row>
        <row r="631">
          <cell r="K631" t="str">
            <v>Voluntary Aided School</v>
          </cell>
          <cell r="L631" t="str">
            <v>Primary</v>
          </cell>
          <cell r="AC631" t="str">
            <v>Yes</v>
          </cell>
          <cell r="AI631">
            <v>2</v>
          </cell>
        </row>
        <row r="632">
          <cell r="K632" t="str">
            <v>Voluntary Aided School</v>
          </cell>
          <cell r="L632" t="str">
            <v>Primary</v>
          </cell>
          <cell r="AC632" t="str">
            <v>Yes</v>
          </cell>
          <cell r="AI632">
            <v>2</v>
          </cell>
        </row>
        <row r="633">
          <cell r="K633" t="str">
            <v>Voluntary Aided School</v>
          </cell>
          <cell r="L633" t="str">
            <v>Primary</v>
          </cell>
          <cell r="AC633" t="str">
            <v>Yes</v>
          </cell>
          <cell r="AI633">
            <v>2</v>
          </cell>
        </row>
        <row r="634">
          <cell r="K634" t="str">
            <v>Voluntary Aided School</v>
          </cell>
          <cell r="L634" t="str">
            <v>Primary</v>
          </cell>
          <cell r="AC634" t="str">
            <v>Yes</v>
          </cell>
          <cell r="AI634">
            <v>1</v>
          </cell>
        </row>
        <row r="635">
          <cell r="K635" t="str">
            <v>Voluntary Aided School</v>
          </cell>
          <cell r="L635" t="str">
            <v>Primary</v>
          </cell>
          <cell r="AC635" t="str">
            <v>Yes</v>
          </cell>
          <cell r="AI635">
            <v>2</v>
          </cell>
        </row>
        <row r="636">
          <cell r="K636" t="str">
            <v>Voluntary Aided School</v>
          </cell>
          <cell r="L636" t="str">
            <v>Primary</v>
          </cell>
          <cell r="AC636" t="str">
            <v>Yes</v>
          </cell>
          <cell r="AI636">
            <v>2</v>
          </cell>
        </row>
        <row r="637">
          <cell r="K637" t="str">
            <v>Voluntary Aided School</v>
          </cell>
          <cell r="L637" t="str">
            <v>Primary</v>
          </cell>
          <cell r="AC637" t="str">
            <v>Yes</v>
          </cell>
          <cell r="AI637">
            <v>2</v>
          </cell>
        </row>
        <row r="638">
          <cell r="K638" t="str">
            <v>Voluntary Aided School</v>
          </cell>
          <cell r="L638" t="str">
            <v>Primary</v>
          </cell>
          <cell r="AC638" t="str">
            <v>Yes</v>
          </cell>
          <cell r="AI638">
            <v>2</v>
          </cell>
        </row>
        <row r="639">
          <cell r="K639" t="str">
            <v>Voluntary Aided School</v>
          </cell>
          <cell r="L639" t="str">
            <v>Primary</v>
          </cell>
          <cell r="AC639" t="str">
            <v>Yes</v>
          </cell>
          <cell r="AI639">
            <v>2</v>
          </cell>
        </row>
        <row r="640">
          <cell r="K640" t="str">
            <v>Voluntary Aided School</v>
          </cell>
          <cell r="L640" t="str">
            <v>Primary</v>
          </cell>
          <cell r="AC640" t="str">
            <v>Yes</v>
          </cell>
          <cell r="AI640">
            <v>2</v>
          </cell>
        </row>
        <row r="641">
          <cell r="K641" t="str">
            <v>Voluntary Aided School</v>
          </cell>
          <cell r="L641" t="str">
            <v>Primary</v>
          </cell>
          <cell r="AC641" t="str">
            <v>Yes</v>
          </cell>
          <cell r="AI641">
            <v>2</v>
          </cell>
        </row>
        <row r="642">
          <cell r="K642" t="str">
            <v>Voluntary Aided School</v>
          </cell>
          <cell r="L642" t="str">
            <v>Primary</v>
          </cell>
          <cell r="AC642" t="str">
            <v>Yes</v>
          </cell>
          <cell r="AI642">
            <v>2</v>
          </cell>
        </row>
        <row r="643">
          <cell r="K643" t="str">
            <v>Voluntary Aided School</v>
          </cell>
          <cell r="L643" t="str">
            <v>Primary</v>
          </cell>
          <cell r="AC643" t="str">
            <v>Yes</v>
          </cell>
          <cell r="AI643">
            <v>1</v>
          </cell>
        </row>
        <row r="644">
          <cell r="K644" t="str">
            <v>Voluntary Aided School</v>
          </cell>
          <cell r="L644" t="str">
            <v>Primary</v>
          </cell>
          <cell r="AC644" t="str">
            <v>Yes</v>
          </cell>
          <cell r="AI644">
            <v>1</v>
          </cell>
        </row>
        <row r="645">
          <cell r="K645" t="str">
            <v>Voluntary Aided School</v>
          </cell>
          <cell r="L645" t="str">
            <v>Primary</v>
          </cell>
          <cell r="AC645" t="str">
            <v>Yes</v>
          </cell>
          <cell r="AI645">
            <v>2</v>
          </cell>
        </row>
        <row r="646">
          <cell r="K646" t="str">
            <v>Voluntary Aided School</v>
          </cell>
          <cell r="L646" t="str">
            <v>Primary</v>
          </cell>
          <cell r="AC646" t="str">
            <v>Yes</v>
          </cell>
          <cell r="AI646">
            <v>1</v>
          </cell>
        </row>
        <row r="647">
          <cell r="K647" t="str">
            <v>Voluntary Aided School</v>
          </cell>
          <cell r="L647" t="str">
            <v>Primary</v>
          </cell>
          <cell r="AC647" t="str">
            <v>Yes</v>
          </cell>
          <cell r="AI647">
            <v>2</v>
          </cell>
        </row>
        <row r="648">
          <cell r="K648" t="str">
            <v>Voluntary Aided School</v>
          </cell>
          <cell r="L648" t="str">
            <v>Primary</v>
          </cell>
          <cell r="AC648" t="str">
            <v>Yes</v>
          </cell>
          <cell r="AI648">
            <v>2</v>
          </cell>
        </row>
        <row r="649">
          <cell r="K649" t="str">
            <v>Voluntary Aided School</v>
          </cell>
          <cell r="L649" t="str">
            <v>Primary</v>
          </cell>
          <cell r="AC649" t="str">
            <v>Yes</v>
          </cell>
          <cell r="AI649">
            <v>2</v>
          </cell>
        </row>
        <row r="650">
          <cell r="K650" t="str">
            <v>Voluntary Aided School</v>
          </cell>
          <cell r="L650" t="str">
            <v>Secondary</v>
          </cell>
          <cell r="AC650" t="str">
            <v>Yes</v>
          </cell>
          <cell r="AI650">
            <v>1</v>
          </cell>
        </row>
        <row r="651">
          <cell r="K651" t="str">
            <v>Community Special School</v>
          </cell>
          <cell r="L651" t="str">
            <v>Special</v>
          </cell>
          <cell r="AC651" t="str">
            <v>Yes</v>
          </cell>
          <cell r="AI651">
            <v>2</v>
          </cell>
        </row>
        <row r="652">
          <cell r="K652" t="str">
            <v>Community Special School</v>
          </cell>
          <cell r="L652" t="str">
            <v>Special</v>
          </cell>
          <cell r="AC652" t="str">
            <v>Yes</v>
          </cell>
          <cell r="AI652">
            <v>2</v>
          </cell>
        </row>
        <row r="653">
          <cell r="K653" t="str">
            <v>Community School</v>
          </cell>
          <cell r="L653" t="str">
            <v>Primary</v>
          </cell>
          <cell r="AC653" t="str">
            <v>Yes</v>
          </cell>
          <cell r="AI653">
            <v>2</v>
          </cell>
        </row>
        <row r="654">
          <cell r="K654" t="str">
            <v>Community School</v>
          </cell>
          <cell r="L654" t="str">
            <v>Primary</v>
          </cell>
          <cell r="AC654" t="str">
            <v>Yes</v>
          </cell>
          <cell r="AI654">
            <v>2</v>
          </cell>
        </row>
        <row r="655">
          <cell r="K655" t="str">
            <v>Community School</v>
          </cell>
          <cell r="L655" t="str">
            <v>Primary</v>
          </cell>
          <cell r="AC655" t="str">
            <v>Yes</v>
          </cell>
          <cell r="AI655">
            <v>2</v>
          </cell>
        </row>
        <row r="656">
          <cell r="K656" t="str">
            <v>Community School</v>
          </cell>
          <cell r="L656" t="str">
            <v>Primary</v>
          </cell>
          <cell r="AC656" t="str">
            <v>Yes</v>
          </cell>
          <cell r="AI656">
            <v>2</v>
          </cell>
        </row>
        <row r="657">
          <cell r="K657" t="str">
            <v>Community School</v>
          </cell>
          <cell r="L657" t="str">
            <v>Primary</v>
          </cell>
          <cell r="AC657" t="str">
            <v>Yes</v>
          </cell>
          <cell r="AI657">
            <v>2</v>
          </cell>
        </row>
        <row r="658">
          <cell r="K658" t="str">
            <v>Community School</v>
          </cell>
          <cell r="L658" t="str">
            <v>Primary</v>
          </cell>
          <cell r="AC658" t="str">
            <v>Yes</v>
          </cell>
          <cell r="AI658">
            <v>2</v>
          </cell>
        </row>
        <row r="659">
          <cell r="K659" t="str">
            <v>Community School</v>
          </cell>
          <cell r="L659" t="str">
            <v>Primary</v>
          </cell>
          <cell r="AC659" t="str">
            <v>Yes</v>
          </cell>
          <cell r="AI659">
            <v>2</v>
          </cell>
        </row>
        <row r="660">
          <cell r="K660" t="str">
            <v>Community School</v>
          </cell>
          <cell r="L660" t="str">
            <v>Primary</v>
          </cell>
          <cell r="AC660" t="str">
            <v>Yes</v>
          </cell>
          <cell r="AI660">
            <v>2</v>
          </cell>
        </row>
        <row r="661">
          <cell r="K661" t="str">
            <v>Community School</v>
          </cell>
          <cell r="L661" t="str">
            <v>Primary</v>
          </cell>
          <cell r="AC661" t="str">
            <v>Yes</v>
          </cell>
          <cell r="AI661">
            <v>3</v>
          </cell>
        </row>
        <row r="662">
          <cell r="K662" t="str">
            <v>Community School</v>
          </cell>
          <cell r="L662" t="str">
            <v>Primary</v>
          </cell>
          <cell r="AC662" t="str">
            <v>Yes</v>
          </cell>
          <cell r="AI662">
            <v>2</v>
          </cell>
        </row>
        <row r="663">
          <cell r="K663" t="str">
            <v>Community School</v>
          </cell>
          <cell r="L663" t="str">
            <v>Primary</v>
          </cell>
          <cell r="AC663" t="str">
            <v>Yes</v>
          </cell>
          <cell r="AI663">
            <v>2</v>
          </cell>
        </row>
        <row r="664">
          <cell r="K664" t="str">
            <v>Community School</v>
          </cell>
          <cell r="L664" t="str">
            <v>Primary</v>
          </cell>
          <cell r="AC664" t="str">
            <v>Yes</v>
          </cell>
          <cell r="AI664">
            <v>2</v>
          </cell>
        </row>
        <row r="665">
          <cell r="K665" t="str">
            <v>Community School</v>
          </cell>
          <cell r="L665" t="str">
            <v>Primary</v>
          </cell>
          <cell r="AC665" t="str">
            <v>Yes</v>
          </cell>
          <cell r="AI665">
            <v>1</v>
          </cell>
        </row>
        <row r="666">
          <cell r="K666" t="str">
            <v>Community School</v>
          </cell>
          <cell r="L666" t="str">
            <v>Primary</v>
          </cell>
          <cell r="AC666" t="str">
            <v>Yes</v>
          </cell>
          <cell r="AI666">
            <v>2</v>
          </cell>
        </row>
        <row r="667">
          <cell r="K667" t="str">
            <v>Community School</v>
          </cell>
          <cell r="L667" t="str">
            <v>Primary</v>
          </cell>
          <cell r="AC667" t="str">
            <v>Yes</v>
          </cell>
          <cell r="AI667">
            <v>2</v>
          </cell>
        </row>
        <row r="668">
          <cell r="K668" t="str">
            <v>Community School</v>
          </cell>
          <cell r="L668" t="str">
            <v>Primary</v>
          </cell>
          <cell r="AC668" t="str">
            <v>Yes</v>
          </cell>
          <cell r="AI668">
            <v>2</v>
          </cell>
        </row>
        <row r="669">
          <cell r="K669" t="str">
            <v>Community School</v>
          </cell>
          <cell r="L669" t="str">
            <v>Primary</v>
          </cell>
          <cell r="AC669" t="str">
            <v>Yes</v>
          </cell>
          <cell r="AI669">
            <v>2</v>
          </cell>
        </row>
        <row r="670">
          <cell r="K670" t="str">
            <v>Community School</v>
          </cell>
          <cell r="L670" t="str">
            <v>Primary</v>
          </cell>
          <cell r="AC670" t="str">
            <v>Yes</v>
          </cell>
          <cell r="AI670">
            <v>2</v>
          </cell>
        </row>
        <row r="671">
          <cell r="K671" t="str">
            <v>Community School</v>
          </cell>
          <cell r="L671" t="str">
            <v>Primary</v>
          </cell>
          <cell r="AC671" t="str">
            <v>Yes</v>
          </cell>
          <cell r="AI671">
            <v>2</v>
          </cell>
        </row>
        <row r="672">
          <cell r="K672" t="str">
            <v>Community School</v>
          </cell>
          <cell r="L672" t="str">
            <v>Primary</v>
          </cell>
          <cell r="AC672" t="str">
            <v>Yes</v>
          </cell>
          <cell r="AI672">
            <v>2</v>
          </cell>
        </row>
        <row r="673">
          <cell r="K673" t="str">
            <v>Community School</v>
          </cell>
          <cell r="L673" t="str">
            <v>Primary</v>
          </cell>
          <cell r="AC673" t="str">
            <v>Yes</v>
          </cell>
          <cell r="AI673">
            <v>2</v>
          </cell>
        </row>
        <row r="674">
          <cell r="K674" t="str">
            <v>Community School</v>
          </cell>
          <cell r="L674" t="str">
            <v>Primary</v>
          </cell>
          <cell r="AC674" t="str">
            <v>Yes</v>
          </cell>
          <cell r="AI674">
            <v>2</v>
          </cell>
        </row>
        <row r="675">
          <cell r="K675" t="str">
            <v>Community School</v>
          </cell>
          <cell r="L675" t="str">
            <v>Primary</v>
          </cell>
          <cell r="AC675" t="str">
            <v>Yes</v>
          </cell>
          <cell r="AI675">
            <v>2</v>
          </cell>
        </row>
        <row r="676">
          <cell r="K676" t="str">
            <v>Community School</v>
          </cell>
          <cell r="L676" t="str">
            <v>Primary</v>
          </cell>
          <cell r="AC676" t="str">
            <v>Yes</v>
          </cell>
          <cell r="AI676">
            <v>2</v>
          </cell>
        </row>
        <row r="677">
          <cell r="K677" t="str">
            <v>Voluntary Aided School</v>
          </cell>
          <cell r="L677" t="str">
            <v>Primary</v>
          </cell>
          <cell r="AC677" t="str">
            <v>Yes</v>
          </cell>
          <cell r="AI677">
            <v>1</v>
          </cell>
        </row>
        <row r="678">
          <cell r="K678" t="str">
            <v>Voluntary Aided School</v>
          </cell>
          <cell r="L678" t="str">
            <v>Primary</v>
          </cell>
          <cell r="AC678" t="str">
            <v>Yes</v>
          </cell>
          <cell r="AI678">
            <v>2</v>
          </cell>
        </row>
        <row r="679">
          <cell r="K679" t="str">
            <v>Voluntary Aided School</v>
          </cell>
          <cell r="L679" t="str">
            <v>Primary</v>
          </cell>
          <cell r="AC679" t="str">
            <v>Yes</v>
          </cell>
          <cell r="AI679">
            <v>2</v>
          </cell>
        </row>
        <row r="680">
          <cell r="K680" t="str">
            <v>Voluntary Aided School</v>
          </cell>
          <cell r="L680" t="str">
            <v>Primary</v>
          </cell>
          <cell r="AC680" t="str">
            <v>Yes</v>
          </cell>
          <cell r="AI680">
            <v>2</v>
          </cell>
        </row>
        <row r="681">
          <cell r="K681" t="str">
            <v>Voluntary Aided School</v>
          </cell>
          <cell r="L681" t="str">
            <v>Primary</v>
          </cell>
          <cell r="AC681" t="str">
            <v>Yes</v>
          </cell>
          <cell r="AI681">
            <v>1</v>
          </cell>
        </row>
        <row r="682">
          <cell r="K682" t="str">
            <v>Voluntary Aided School</v>
          </cell>
          <cell r="L682" t="str">
            <v>Primary</v>
          </cell>
          <cell r="AC682" t="str">
            <v>Yes</v>
          </cell>
          <cell r="AI682">
            <v>2</v>
          </cell>
        </row>
        <row r="683">
          <cell r="K683" t="str">
            <v>Community School</v>
          </cell>
          <cell r="L683" t="str">
            <v>Secondary</v>
          </cell>
          <cell r="AC683" t="str">
            <v>Yes</v>
          </cell>
          <cell r="AI683">
            <v>2</v>
          </cell>
        </row>
        <row r="684">
          <cell r="K684" t="str">
            <v>Community School</v>
          </cell>
          <cell r="L684" t="str">
            <v>Secondary</v>
          </cell>
          <cell r="AC684" t="str">
            <v>Yes</v>
          </cell>
          <cell r="AI684">
            <v>3</v>
          </cell>
        </row>
        <row r="685">
          <cell r="K685" t="str">
            <v>Community School</v>
          </cell>
          <cell r="L685" t="str">
            <v>Secondary</v>
          </cell>
          <cell r="AC685" t="str">
            <v>Yes</v>
          </cell>
          <cell r="AI685">
            <v>2</v>
          </cell>
        </row>
        <row r="686">
          <cell r="K686" t="str">
            <v>Community School</v>
          </cell>
          <cell r="L686" t="str">
            <v>Secondary</v>
          </cell>
          <cell r="AC686" t="str">
            <v>Yes</v>
          </cell>
          <cell r="AI686">
            <v>2</v>
          </cell>
        </row>
        <row r="687">
          <cell r="K687" t="str">
            <v>Voluntary Aided School</v>
          </cell>
          <cell r="L687" t="str">
            <v>Secondary</v>
          </cell>
          <cell r="AC687" t="str">
            <v>Yes</v>
          </cell>
          <cell r="AI687">
            <v>2</v>
          </cell>
        </row>
        <row r="688">
          <cell r="K688" t="str">
            <v>LA Nursery School</v>
          </cell>
          <cell r="L688" t="str">
            <v>Nursery</v>
          </cell>
          <cell r="AC688" t="str">
            <v>Yes</v>
          </cell>
          <cell r="AI688">
            <v>1</v>
          </cell>
        </row>
        <row r="689">
          <cell r="K689" t="str">
            <v>LA Nursery School</v>
          </cell>
          <cell r="L689" t="str">
            <v>Nursery</v>
          </cell>
          <cell r="AC689" t="str">
            <v>Yes</v>
          </cell>
          <cell r="AI689">
            <v>1</v>
          </cell>
        </row>
        <row r="690">
          <cell r="K690" t="str">
            <v>LA Nursery School</v>
          </cell>
          <cell r="L690" t="str">
            <v>Nursery</v>
          </cell>
          <cell r="AC690" t="str">
            <v>Yes</v>
          </cell>
          <cell r="AI690">
            <v>1</v>
          </cell>
        </row>
        <row r="691">
          <cell r="K691" t="str">
            <v>LA Nursery School</v>
          </cell>
          <cell r="L691" t="str">
            <v>Nursery</v>
          </cell>
          <cell r="AC691" t="str">
            <v>Yes</v>
          </cell>
          <cell r="AI691">
            <v>1</v>
          </cell>
        </row>
        <row r="692">
          <cell r="K692" t="str">
            <v>Pupil Referral Unit</v>
          </cell>
          <cell r="L692" t="str">
            <v>PRU</v>
          </cell>
          <cell r="AC692" t="str">
            <v>Yes</v>
          </cell>
          <cell r="AI692">
            <v>2</v>
          </cell>
        </row>
        <row r="693">
          <cell r="K693" t="str">
            <v>Community School</v>
          </cell>
          <cell r="L693" t="str">
            <v>Primary</v>
          </cell>
          <cell r="AC693" t="str">
            <v>Yes</v>
          </cell>
          <cell r="AI693">
            <v>1</v>
          </cell>
        </row>
        <row r="694">
          <cell r="K694" t="str">
            <v>Community School</v>
          </cell>
          <cell r="L694" t="str">
            <v>Primary</v>
          </cell>
          <cell r="AC694" t="str">
            <v>Yes</v>
          </cell>
          <cell r="AI694">
            <v>3</v>
          </cell>
        </row>
        <row r="695">
          <cell r="K695" t="str">
            <v>Community School</v>
          </cell>
          <cell r="L695" t="str">
            <v>Primary</v>
          </cell>
          <cell r="AC695" t="str">
            <v>Yes</v>
          </cell>
          <cell r="AI695">
            <v>1</v>
          </cell>
        </row>
        <row r="696">
          <cell r="K696" t="str">
            <v>Community School</v>
          </cell>
          <cell r="L696" t="str">
            <v>Primary</v>
          </cell>
          <cell r="AC696" t="str">
            <v>Yes</v>
          </cell>
          <cell r="AI696">
            <v>1</v>
          </cell>
        </row>
        <row r="697">
          <cell r="K697" t="str">
            <v>Community School</v>
          </cell>
          <cell r="L697" t="str">
            <v>Primary</v>
          </cell>
          <cell r="AC697" t="str">
            <v>Yes</v>
          </cell>
          <cell r="AI697">
            <v>2</v>
          </cell>
        </row>
        <row r="698">
          <cell r="K698" t="str">
            <v>Community School</v>
          </cell>
          <cell r="L698" t="str">
            <v>Primary</v>
          </cell>
          <cell r="AC698" t="str">
            <v>Yes</v>
          </cell>
          <cell r="AI698">
            <v>2</v>
          </cell>
        </row>
        <row r="699">
          <cell r="K699" t="str">
            <v>Community School</v>
          </cell>
          <cell r="L699" t="str">
            <v>Primary</v>
          </cell>
          <cell r="AC699" t="str">
            <v>Yes</v>
          </cell>
          <cell r="AI699">
            <v>2</v>
          </cell>
        </row>
        <row r="700">
          <cell r="K700" t="str">
            <v>Community School</v>
          </cell>
          <cell r="L700" t="str">
            <v>Primary</v>
          </cell>
          <cell r="AC700" t="str">
            <v>Yes</v>
          </cell>
          <cell r="AI700">
            <v>2</v>
          </cell>
        </row>
        <row r="701">
          <cell r="K701" t="str">
            <v>Community School</v>
          </cell>
          <cell r="L701" t="str">
            <v>Primary</v>
          </cell>
          <cell r="AC701" t="str">
            <v>Yes</v>
          </cell>
          <cell r="AI701">
            <v>1</v>
          </cell>
        </row>
        <row r="702">
          <cell r="K702" t="str">
            <v>Community School</v>
          </cell>
          <cell r="L702" t="str">
            <v>Primary</v>
          </cell>
          <cell r="AC702" t="str">
            <v>Yes</v>
          </cell>
          <cell r="AI702">
            <v>1</v>
          </cell>
        </row>
        <row r="703">
          <cell r="K703" t="str">
            <v>Community School</v>
          </cell>
          <cell r="L703" t="str">
            <v>Primary</v>
          </cell>
          <cell r="AC703" t="str">
            <v>Yes</v>
          </cell>
          <cell r="AI703">
            <v>2</v>
          </cell>
        </row>
        <row r="704">
          <cell r="K704" t="str">
            <v>Community School</v>
          </cell>
          <cell r="L704" t="str">
            <v>Primary</v>
          </cell>
          <cell r="AC704" t="str">
            <v>Yes</v>
          </cell>
          <cell r="AI704">
            <v>2</v>
          </cell>
        </row>
        <row r="705">
          <cell r="K705" t="str">
            <v>Community School</v>
          </cell>
          <cell r="L705" t="str">
            <v>Primary</v>
          </cell>
          <cell r="AC705" t="str">
            <v>Yes</v>
          </cell>
          <cell r="AI705">
            <v>2</v>
          </cell>
        </row>
        <row r="706">
          <cell r="K706" t="str">
            <v>Community School</v>
          </cell>
          <cell r="L706" t="str">
            <v>Primary</v>
          </cell>
          <cell r="AC706" t="str">
            <v>Yes</v>
          </cell>
          <cell r="AI706">
            <v>2</v>
          </cell>
        </row>
        <row r="707">
          <cell r="K707" t="str">
            <v>Community School</v>
          </cell>
          <cell r="L707" t="str">
            <v>Primary</v>
          </cell>
          <cell r="AC707" t="str">
            <v>Yes</v>
          </cell>
          <cell r="AI707">
            <v>2</v>
          </cell>
        </row>
        <row r="708">
          <cell r="K708" t="str">
            <v>Community School</v>
          </cell>
          <cell r="L708" t="str">
            <v>Primary</v>
          </cell>
          <cell r="AC708" t="str">
            <v>Yes</v>
          </cell>
          <cell r="AI708">
            <v>1</v>
          </cell>
        </row>
        <row r="709">
          <cell r="K709" t="str">
            <v>Community School</v>
          </cell>
          <cell r="L709" t="str">
            <v>Primary</v>
          </cell>
          <cell r="AC709" t="str">
            <v>Yes</v>
          </cell>
          <cell r="AI709">
            <v>2</v>
          </cell>
        </row>
        <row r="710">
          <cell r="K710" t="str">
            <v>Community School</v>
          </cell>
          <cell r="L710" t="str">
            <v>Primary</v>
          </cell>
          <cell r="AC710" t="str">
            <v>Yes</v>
          </cell>
          <cell r="AI710">
            <v>2</v>
          </cell>
        </row>
        <row r="711">
          <cell r="K711" t="str">
            <v>Community School</v>
          </cell>
          <cell r="L711" t="str">
            <v>Primary</v>
          </cell>
          <cell r="AC711" t="str">
            <v>Yes</v>
          </cell>
          <cell r="AI711">
            <v>2</v>
          </cell>
        </row>
        <row r="712">
          <cell r="K712" t="str">
            <v>Community School</v>
          </cell>
          <cell r="L712" t="str">
            <v>Primary</v>
          </cell>
          <cell r="AC712" t="str">
            <v>Yes</v>
          </cell>
          <cell r="AI712">
            <v>1</v>
          </cell>
        </row>
        <row r="713">
          <cell r="K713" t="str">
            <v>Foundation School</v>
          </cell>
          <cell r="L713" t="str">
            <v>Primary</v>
          </cell>
          <cell r="AC713" t="str">
            <v>Yes</v>
          </cell>
          <cell r="AI713">
            <v>2</v>
          </cell>
        </row>
        <row r="714">
          <cell r="K714" t="str">
            <v>Community School</v>
          </cell>
          <cell r="L714" t="str">
            <v>Primary</v>
          </cell>
          <cell r="AC714" t="str">
            <v>Yes</v>
          </cell>
          <cell r="AI714">
            <v>1</v>
          </cell>
        </row>
        <row r="715">
          <cell r="K715" t="str">
            <v>Community School</v>
          </cell>
          <cell r="L715" t="str">
            <v>Primary</v>
          </cell>
          <cell r="AC715" t="str">
            <v>Yes</v>
          </cell>
          <cell r="AI715">
            <v>2</v>
          </cell>
        </row>
        <row r="716">
          <cell r="K716" t="str">
            <v>Community School</v>
          </cell>
          <cell r="L716" t="str">
            <v>Primary</v>
          </cell>
          <cell r="AC716" t="str">
            <v>Yes</v>
          </cell>
          <cell r="AI716">
            <v>1</v>
          </cell>
        </row>
        <row r="717">
          <cell r="K717" t="str">
            <v>Community School</v>
          </cell>
          <cell r="L717" t="str">
            <v>Primary</v>
          </cell>
          <cell r="AC717" t="str">
            <v>Yes</v>
          </cell>
          <cell r="AI717">
            <v>1</v>
          </cell>
        </row>
        <row r="718">
          <cell r="K718" t="str">
            <v>Community School</v>
          </cell>
          <cell r="L718" t="str">
            <v>Primary</v>
          </cell>
          <cell r="AC718" t="str">
            <v>Yes</v>
          </cell>
          <cell r="AI718">
            <v>2</v>
          </cell>
        </row>
        <row r="719">
          <cell r="K719" t="str">
            <v>Community School</v>
          </cell>
          <cell r="L719" t="str">
            <v>Primary</v>
          </cell>
          <cell r="AC719" t="str">
            <v>Yes</v>
          </cell>
          <cell r="AI719">
            <v>1</v>
          </cell>
        </row>
        <row r="720">
          <cell r="K720" t="str">
            <v>Community School</v>
          </cell>
          <cell r="L720" t="str">
            <v>Primary</v>
          </cell>
          <cell r="AC720" t="str">
            <v>Yes</v>
          </cell>
          <cell r="AI720">
            <v>1</v>
          </cell>
        </row>
        <row r="721">
          <cell r="K721" t="str">
            <v>Community School</v>
          </cell>
          <cell r="L721" t="str">
            <v>Primary</v>
          </cell>
          <cell r="AC721" t="str">
            <v>Yes</v>
          </cell>
          <cell r="AI721">
            <v>2</v>
          </cell>
        </row>
        <row r="722">
          <cell r="K722" t="str">
            <v>Community School</v>
          </cell>
          <cell r="L722" t="str">
            <v>Primary</v>
          </cell>
          <cell r="AC722" t="str">
            <v>Yes</v>
          </cell>
          <cell r="AI722">
            <v>2</v>
          </cell>
        </row>
        <row r="723">
          <cell r="K723" t="str">
            <v>Community School</v>
          </cell>
          <cell r="L723" t="str">
            <v>Primary</v>
          </cell>
          <cell r="AC723" t="str">
            <v>Yes</v>
          </cell>
          <cell r="AI723">
            <v>2</v>
          </cell>
        </row>
        <row r="724">
          <cell r="K724" t="str">
            <v>Community School</v>
          </cell>
          <cell r="L724" t="str">
            <v>Primary</v>
          </cell>
          <cell r="AC724" t="str">
            <v>Yes</v>
          </cell>
          <cell r="AI724">
            <v>1</v>
          </cell>
        </row>
        <row r="725">
          <cell r="K725" t="str">
            <v>Community School</v>
          </cell>
          <cell r="L725" t="str">
            <v>Primary</v>
          </cell>
          <cell r="AC725" t="str">
            <v>Yes</v>
          </cell>
          <cell r="AI725">
            <v>2</v>
          </cell>
        </row>
        <row r="726">
          <cell r="K726" t="str">
            <v>Community School</v>
          </cell>
          <cell r="L726" t="str">
            <v>Primary</v>
          </cell>
          <cell r="AC726" t="str">
            <v>Yes</v>
          </cell>
          <cell r="AI726">
            <v>2</v>
          </cell>
        </row>
        <row r="727">
          <cell r="K727" t="str">
            <v>Community School</v>
          </cell>
          <cell r="L727" t="str">
            <v>Primary</v>
          </cell>
          <cell r="AC727" t="str">
            <v>Yes</v>
          </cell>
          <cell r="AI727">
            <v>2</v>
          </cell>
        </row>
        <row r="728">
          <cell r="K728" t="str">
            <v>Community School</v>
          </cell>
          <cell r="L728" t="str">
            <v>Primary</v>
          </cell>
          <cell r="AC728" t="str">
            <v>Yes</v>
          </cell>
          <cell r="AI728">
            <v>2</v>
          </cell>
        </row>
        <row r="729">
          <cell r="K729" t="str">
            <v>Community School</v>
          </cell>
          <cell r="L729" t="str">
            <v>Primary</v>
          </cell>
          <cell r="AC729" t="str">
            <v>Yes</v>
          </cell>
          <cell r="AI729">
            <v>2</v>
          </cell>
        </row>
        <row r="730">
          <cell r="K730" t="str">
            <v>Voluntary Aided School</v>
          </cell>
          <cell r="L730" t="str">
            <v>Primary</v>
          </cell>
          <cell r="AC730" t="str">
            <v>Yes</v>
          </cell>
          <cell r="AI730">
            <v>3</v>
          </cell>
        </row>
        <row r="731">
          <cell r="K731" t="str">
            <v>Voluntary Aided School</v>
          </cell>
          <cell r="L731" t="str">
            <v>Primary</v>
          </cell>
          <cell r="AC731" t="str">
            <v>Yes</v>
          </cell>
          <cell r="AI731">
            <v>2</v>
          </cell>
        </row>
        <row r="732">
          <cell r="K732" t="str">
            <v>Voluntary Aided School</v>
          </cell>
          <cell r="L732" t="str">
            <v>Primary</v>
          </cell>
          <cell r="AC732" t="str">
            <v>Yes</v>
          </cell>
          <cell r="AI732">
            <v>1</v>
          </cell>
        </row>
        <row r="733">
          <cell r="K733" t="str">
            <v>Voluntary Aided School</v>
          </cell>
          <cell r="L733" t="str">
            <v>Primary</v>
          </cell>
          <cell r="AC733" t="str">
            <v>Yes</v>
          </cell>
          <cell r="AI733">
            <v>2</v>
          </cell>
        </row>
        <row r="734">
          <cell r="K734" t="str">
            <v>Voluntary Aided School</v>
          </cell>
          <cell r="L734" t="str">
            <v>Primary</v>
          </cell>
          <cell r="AC734" t="str">
            <v>Yes</v>
          </cell>
          <cell r="AI734">
            <v>1</v>
          </cell>
        </row>
        <row r="735">
          <cell r="K735" t="str">
            <v>Voluntary Aided School</v>
          </cell>
          <cell r="L735" t="str">
            <v>Primary</v>
          </cell>
          <cell r="AC735" t="str">
            <v>Yes</v>
          </cell>
          <cell r="AI735">
            <v>2</v>
          </cell>
        </row>
        <row r="736">
          <cell r="K736" t="str">
            <v>Voluntary Aided School</v>
          </cell>
          <cell r="L736" t="str">
            <v>Primary</v>
          </cell>
          <cell r="AC736" t="str">
            <v>Yes</v>
          </cell>
          <cell r="AI736">
            <v>1</v>
          </cell>
        </row>
        <row r="737">
          <cell r="K737" t="str">
            <v>Voluntary Aided School</v>
          </cell>
          <cell r="L737" t="str">
            <v>Primary</v>
          </cell>
          <cell r="AC737" t="str">
            <v>Yes</v>
          </cell>
          <cell r="AI737">
            <v>1</v>
          </cell>
        </row>
        <row r="738">
          <cell r="K738" t="str">
            <v>Voluntary Aided School</v>
          </cell>
          <cell r="L738" t="str">
            <v>Primary</v>
          </cell>
          <cell r="AC738" t="str">
            <v>Yes</v>
          </cell>
          <cell r="AI738">
            <v>2</v>
          </cell>
        </row>
        <row r="739">
          <cell r="K739" t="str">
            <v>Voluntary Aided School</v>
          </cell>
          <cell r="L739" t="str">
            <v>Primary</v>
          </cell>
          <cell r="AC739" t="str">
            <v>Yes</v>
          </cell>
          <cell r="AI739">
            <v>1</v>
          </cell>
        </row>
        <row r="740">
          <cell r="K740" t="str">
            <v>Voluntary Aided School</v>
          </cell>
          <cell r="L740" t="str">
            <v>Primary</v>
          </cell>
          <cell r="AC740" t="str">
            <v>Yes</v>
          </cell>
          <cell r="AI740">
            <v>2</v>
          </cell>
        </row>
        <row r="741">
          <cell r="K741" t="str">
            <v>Voluntary Aided School</v>
          </cell>
          <cell r="L741" t="str">
            <v>Primary</v>
          </cell>
          <cell r="AC741" t="str">
            <v>Yes</v>
          </cell>
          <cell r="AI741">
            <v>1</v>
          </cell>
        </row>
        <row r="742">
          <cell r="K742" t="str">
            <v>Voluntary Aided School</v>
          </cell>
          <cell r="L742" t="str">
            <v>Primary</v>
          </cell>
          <cell r="AC742" t="str">
            <v>Yes</v>
          </cell>
          <cell r="AI742">
            <v>2</v>
          </cell>
        </row>
        <row r="743">
          <cell r="K743" t="str">
            <v>Voluntary Aided School</v>
          </cell>
          <cell r="L743" t="str">
            <v>Primary</v>
          </cell>
          <cell r="AC743" t="str">
            <v>Yes</v>
          </cell>
          <cell r="AI743">
            <v>1</v>
          </cell>
        </row>
        <row r="744">
          <cell r="K744" t="str">
            <v>Voluntary Aided School</v>
          </cell>
          <cell r="L744" t="str">
            <v>Primary</v>
          </cell>
          <cell r="AC744" t="str">
            <v>Yes</v>
          </cell>
          <cell r="AI744">
            <v>1</v>
          </cell>
        </row>
        <row r="745">
          <cell r="K745" t="str">
            <v>Voluntary Aided School</v>
          </cell>
          <cell r="L745" t="str">
            <v>Primary</v>
          </cell>
          <cell r="AC745" t="str">
            <v>Yes</v>
          </cell>
          <cell r="AI745">
            <v>2</v>
          </cell>
        </row>
        <row r="746">
          <cell r="K746" t="str">
            <v>Voluntary Aided School</v>
          </cell>
          <cell r="L746" t="str">
            <v>Primary</v>
          </cell>
          <cell r="AC746" t="str">
            <v>Yes</v>
          </cell>
          <cell r="AI746">
            <v>1</v>
          </cell>
        </row>
        <row r="747">
          <cell r="K747" t="str">
            <v>Voluntary Aided School</v>
          </cell>
          <cell r="L747" t="str">
            <v>Primary</v>
          </cell>
          <cell r="AC747" t="str">
            <v>Yes</v>
          </cell>
          <cell r="AI747">
            <v>1</v>
          </cell>
        </row>
        <row r="748">
          <cell r="K748" t="str">
            <v>Voluntary Aided School</v>
          </cell>
          <cell r="L748" t="str">
            <v>Primary</v>
          </cell>
          <cell r="AC748" t="str">
            <v>Yes</v>
          </cell>
          <cell r="AI748">
            <v>2</v>
          </cell>
        </row>
        <row r="749">
          <cell r="K749" t="str">
            <v>Voluntary Aided School</v>
          </cell>
          <cell r="L749" t="str">
            <v>Primary</v>
          </cell>
          <cell r="AC749" t="str">
            <v>Yes</v>
          </cell>
          <cell r="AI749">
            <v>3</v>
          </cell>
        </row>
        <row r="750">
          <cell r="K750" t="str">
            <v>Voluntary Aided School</v>
          </cell>
          <cell r="L750" t="str">
            <v>Primary</v>
          </cell>
          <cell r="AC750" t="str">
            <v>Yes</v>
          </cell>
          <cell r="AI750">
            <v>2</v>
          </cell>
        </row>
        <row r="751">
          <cell r="K751" t="str">
            <v>Voluntary Aided School</v>
          </cell>
          <cell r="L751" t="str">
            <v>Primary</v>
          </cell>
          <cell r="AC751" t="str">
            <v>Yes</v>
          </cell>
          <cell r="AI751">
            <v>2</v>
          </cell>
        </row>
        <row r="752">
          <cell r="K752" t="str">
            <v>Voluntary Aided School</v>
          </cell>
          <cell r="L752" t="str">
            <v>Primary</v>
          </cell>
          <cell r="AC752" t="str">
            <v>Yes</v>
          </cell>
          <cell r="AI752">
            <v>2</v>
          </cell>
        </row>
        <row r="753">
          <cell r="K753" t="str">
            <v>Voluntary Aided School</v>
          </cell>
          <cell r="L753" t="str">
            <v>Primary</v>
          </cell>
          <cell r="AC753" t="str">
            <v>Yes</v>
          </cell>
          <cell r="AI753">
            <v>1</v>
          </cell>
        </row>
        <row r="754">
          <cell r="K754" t="str">
            <v>Voluntary Aided School</v>
          </cell>
          <cell r="L754" t="str">
            <v>Primary</v>
          </cell>
          <cell r="AC754" t="str">
            <v>Yes</v>
          </cell>
          <cell r="AI754">
            <v>2</v>
          </cell>
        </row>
        <row r="755">
          <cell r="K755" t="str">
            <v>Community School</v>
          </cell>
          <cell r="L755" t="str">
            <v>Secondary</v>
          </cell>
          <cell r="AC755" t="str">
            <v>Yes</v>
          </cell>
          <cell r="AI755">
            <v>2</v>
          </cell>
        </row>
        <row r="756">
          <cell r="K756" t="str">
            <v>Foundation School</v>
          </cell>
          <cell r="L756" t="str">
            <v>Primary</v>
          </cell>
          <cell r="AC756" t="str">
            <v>Yes</v>
          </cell>
          <cell r="AI756">
            <v>2</v>
          </cell>
        </row>
        <row r="757">
          <cell r="K757" t="str">
            <v>Foundation School</v>
          </cell>
          <cell r="L757" t="str">
            <v>Primary</v>
          </cell>
          <cell r="AC757" t="str">
            <v>Yes</v>
          </cell>
          <cell r="AI757">
            <v>2</v>
          </cell>
        </row>
        <row r="758">
          <cell r="K758" t="str">
            <v>Voluntary Aided School</v>
          </cell>
          <cell r="L758" t="str">
            <v>Secondary</v>
          </cell>
          <cell r="AC758" t="str">
            <v>Yes</v>
          </cell>
          <cell r="AI758">
            <v>1</v>
          </cell>
        </row>
        <row r="759">
          <cell r="K759" t="str">
            <v>Voluntary Aided School</v>
          </cell>
          <cell r="L759" t="str">
            <v>Secondary</v>
          </cell>
          <cell r="AC759" t="str">
            <v>Yes</v>
          </cell>
          <cell r="AI759">
            <v>2</v>
          </cell>
        </row>
        <row r="760">
          <cell r="K760" t="str">
            <v>Voluntary Aided School</v>
          </cell>
          <cell r="L760" t="str">
            <v>Secondary</v>
          </cell>
          <cell r="AC760" t="str">
            <v>Yes</v>
          </cell>
          <cell r="AI760">
            <v>2</v>
          </cell>
        </row>
        <row r="761">
          <cell r="K761" t="str">
            <v>Voluntary Aided School</v>
          </cell>
          <cell r="L761" t="str">
            <v>Primary</v>
          </cell>
          <cell r="AC761" t="str">
            <v>Yes</v>
          </cell>
          <cell r="AI761">
            <v>1</v>
          </cell>
        </row>
        <row r="762">
          <cell r="K762" t="str">
            <v>Community Special School</v>
          </cell>
          <cell r="L762" t="str">
            <v>Special</v>
          </cell>
          <cell r="AC762" t="str">
            <v>Yes</v>
          </cell>
          <cell r="AI762">
            <v>1</v>
          </cell>
        </row>
        <row r="763">
          <cell r="K763" t="str">
            <v>Community Special School</v>
          </cell>
          <cell r="L763" t="str">
            <v>Special</v>
          </cell>
          <cell r="AC763" t="str">
            <v>Yes</v>
          </cell>
          <cell r="AI763">
            <v>1</v>
          </cell>
        </row>
        <row r="764">
          <cell r="K764" t="str">
            <v>Community Special School</v>
          </cell>
          <cell r="L764" t="str">
            <v>Special</v>
          </cell>
          <cell r="AC764" t="str">
            <v>Yes</v>
          </cell>
          <cell r="AI764">
            <v>2</v>
          </cell>
        </row>
        <row r="765">
          <cell r="K765" t="str">
            <v>Community School</v>
          </cell>
          <cell r="L765" t="str">
            <v>Primary</v>
          </cell>
          <cell r="AC765" t="str">
            <v>Yes</v>
          </cell>
          <cell r="AI765">
            <v>2</v>
          </cell>
        </row>
        <row r="766">
          <cell r="K766" t="str">
            <v>Community School</v>
          </cell>
          <cell r="L766" t="str">
            <v>Primary</v>
          </cell>
          <cell r="AC766" t="str">
            <v>Yes</v>
          </cell>
          <cell r="AI766">
            <v>2</v>
          </cell>
        </row>
        <row r="767">
          <cell r="K767" t="str">
            <v>Community School</v>
          </cell>
          <cell r="L767" t="str">
            <v>Primary</v>
          </cell>
          <cell r="AC767" t="str">
            <v>Yes</v>
          </cell>
          <cell r="AI767">
            <v>2</v>
          </cell>
        </row>
        <row r="768">
          <cell r="K768" t="str">
            <v>Community School</v>
          </cell>
          <cell r="L768" t="str">
            <v>Primary</v>
          </cell>
          <cell r="AC768" t="str">
            <v>Yes</v>
          </cell>
          <cell r="AI768">
            <v>1</v>
          </cell>
        </row>
        <row r="769">
          <cell r="K769" t="str">
            <v>Community School</v>
          </cell>
          <cell r="L769" t="str">
            <v>Primary</v>
          </cell>
          <cell r="AC769" t="str">
            <v>Yes</v>
          </cell>
          <cell r="AI769">
            <v>2</v>
          </cell>
        </row>
        <row r="770">
          <cell r="K770" t="str">
            <v>Community School</v>
          </cell>
          <cell r="L770" t="str">
            <v>Primary</v>
          </cell>
          <cell r="AC770" t="str">
            <v>Yes</v>
          </cell>
          <cell r="AI770">
            <v>2</v>
          </cell>
        </row>
        <row r="771">
          <cell r="K771" t="str">
            <v>Community School</v>
          </cell>
          <cell r="L771" t="str">
            <v>Primary</v>
          </cell>
          <cell r="AC771" t="str">
            <v>Yes</v>
          </cell>
          <cell r="AI771">
            <v>2</v>
          </cell>
        </row>
        <row r="772">
          <cell r="K772" t="str">
            <v>Community School</v>
          </cell>
          <cell r="L772" t="str">
            <v>Primary</v>
          </cell>
          <cell r="AC772" t="str">
            <v>Yes</v>
          </cell>
          <cell r="AI772">
            <v>2</v>
          </cell>
        </row>
        <row r="773">
          <cell r="K773" t="str">
            <v>Community School</v>
          </cell>
          <cell r="L773" t="str">
            <v>Primary</v>
          </cell>
          <cell r="AC773" t="str">
            <v>Yes</v>
          </cell>
          <cell r="AI773">
            <v>2</v>
          </cell>
        </row>
        <row r="774">
          <cell r="K774" t="str">
            <v>Community School</v>
          </cell>
          <cell r="L774" t="str">
            <v>Primary</v>
          </cell>
          <cell r="AC774" t="str">
            <v>Yes</v>
          </cell>
          <cell r="AI774">
            <v>2</v>
          </cell>
        </row>
        <row r="775">
          <cell r="K775" t="str">
            <v>Community School</v>
          </cell>
          <cell r="L775" t="str">
            <v>Primary</v>
          </cell>
          <cell r="AC775" t="str">
            <v>Yes</v>
          </cell>
          <cell r="AI775">
            <v>2</v>
          </cell>
        </row>
        <row r="776">
          <cell r="K776" t="str">
            <v>Voluntary Controlled School</v>
          </cell>
          <cell r="L776" t="str">
            <v>Primary</v>
          </cell>
          <cell r="AC776" t="str">
            <v>Yes</v>
          </cell>
          <cell r="AI776">
            <v>2</v>
          </cell>
        </row>
        <row r="777">
          <cell r="K777" t="str">
            <v>Voluntary Aided School</v>
          </cell>
          <cell r="L777" t="str">
            <v>Primary</v>
          </cell>
          <cell r="AC777" t="str">
            <v>Yes</v>
          </cell>
          <cell r="AI777">
            <v>1</v>
          </cell>
        </row>
        <row r="778">
          <cell r="K778" t="str">
            <v>Voluntary Aided School</v>
          </cell>
          <cell r="L778" t="str">
            <v>Primary</v>
          </cell>
          <cell r="AC778" t="str">
            <v>Yes</v>
          </cell>
          <cell r="AI778">
            <v>2</v>
          </cell>
        </row>
        <row r="779">
          <cell r="K779" t="str">
            <v>Voluntary Aided School</v>
          </cell>
          <cell r="L779" t="str">
            <v>Primary</v>
          </cell>
          <cell r="AC779" t="str">
            <v>Yes</v>
          </cell>
          <cell r="AI779">
            <v>2</v>
          </cell>
        </row>
        <row r="780">
          <cell r="K780" t="str">
            <v>Voluntary Aided School</v>
          </cell>
          <cell r="L780" t="str">
            <v>Primary</v>
          </cell>
          <cell r="AC780" t="str">
            <v>Yes</v>
          </cell>
          <cell r="AI780">
            <v>2</v>
          </cell>
        </row>
        <row r="781">
          <cell r="K781" t="str">
            <v>Voluntary Aided School</v>
          </cell>
          <cell r="L781" t="str">
            <v>Primary</v>
          </cell>
          <cell r="AC781" t="str">
            <v>Yes</v>
          </cell>
          <cell r="AI781">
            <v>1</v>
          </cell>
        </row>
        <row r="782">
          <cell r="K782" t="str">
            <v>Voluntary Aided School</v>
          </cell>
          <cell r="L782" t="str">
            <v>Primary</v>
          </cell>
          <cell r="AC782" t="str">
            <v>Yes</v>
          </cell>
          <cell r="AI782">
            <v>2</v>
          </cell>
        </row>
        <row r="783">
          <cell r="K783" t="str">
            <v>Voluntary Aided School</v>
          </cell>
          <cell r="L783" t="str">
            <v>Primary</v>
          </cell>
          <cell r="AC783" t="str">
            <v>Yes</v>
          </cell>
          <cell r="AI783">
            <v>2</v>
          </cell>
        </row>
        <row r="784">
          <cell r="K784" t="str">
            <v>Community Special School</v>
          </cell>
          <cell r="L784" t="str">
            <v>Special</v>
          </cell>
          <cell r="AC784" t="str">
            <v>Yes</v>
          </cell>
          <cell r="AI784">
            <v>3</v>
          </cell>
        </row>
        <row r="785">
          <cell r="K785" t="str">
            <v>Community Special School</v>
          </cell>
          <cell r="L785" t="str">
            <v>Special</v>
          </cell>
          <cell r="AC785" t="str">
            <v>Yes</v>
          </cell>
          <cell r="AI785">
            <v>2</v>
          </cell>
        </row>
        <row r="786">
          <cell r="K786" t="str">
            <v>LA Nursery School</v>
          </cell>
          <cell r="L786" t="str">
            <v>Nursery</v>
          </cell>
          <cell r="AC786" t="str">
            <v>Yes</v>
          </cell>
          <cell r="AI786">
            <v>2</v>
          </cell>
        </row>
        <row r="787">
          <cell r="K787" t="str">
            <v>LA Nursery School</v>
          </cell>
          <cell r="L787" t="str">
            <v>Nursery</v>
          </cell>
          <cell r="AC787" t="str">
            <v>Yes</v>
          </cell>
          <cell r="AI787">
            <v>2</v>
          </cell>
        </row>
        <row r="788">
          <cell r="K788" t="str">
            <v>LA Nursery School</v>
          </cell>
          <cell r="L788" t="str">
            <v>Nursery</v>
          </cell>
          <cell r="AC788" t="str">
            <v>Yes</v>
          </cell>
          <cell r="AI788">
            <v>1</v>
          </cell>
        </row>
        <row r="789">
          <cell r="K789" t="str">
            <v>LA Nursery School</v>
          </cell>
          <cell r="L789" t="str">
            <v>Nursery</v>
          </cell>
          <cell r="AC789" t="str">
            <v>Yes</v>
          </cell>
          <cell r="AI789">
            <v>2</v>
          </cell>
        </row>
        <row r="790">
          <cell r="K790" t="str">
            <v>Pupil Referral Unit</v>
          </cell>
          <cell r="L790" t="str">
            <v>PRU</v>
          </cell>
          <cell r="AC790" t="str">
            <v>Yes</v>
          </cell>
          <cell r="AI790">
            <v>2</v>
          </cell>
        </row>
        <row r="791">
          <cell r="K791" t="str">
            <v>Community School</v>
          </cell>
          <cell r="L791" t="str">
            <v>Primary</v>
          </cell>
          <cell r="AC791" t="str">
            <v>Yes</v>
          </cell>
          <cell r="AI791">
            <v>2</v>
          </cell>
        </row>
        <row r="792">
          <cell r="K792" t="str">
            <v>Community School</v>
          </cell>
          <cell r="L792" t="str">
            <v>Primary</v>
          </cell>
          <cell r="AC792" t="str">
            <v>Yes</v>
          </cell>
          <cell r="AI792">
            <v>2</v>
          </cell>
        </row>
        <row r="793">
          <cell r="K793" t="str">
            <v>Community School</v>
          </cell>
          <cell r="L793" t="str">
            <v>Primary</v>
          </cell>
          <cell r="AC793" t="str">
            <v>Yes</v>
          </cell>
          <cell r="AI793">
            <v>2</v>
          </cell>
        </row>
        <row r="794">
          <cell r="K794" t="str">
            <v>Community School</v>
          </cell>
          <cell r="L794" t="str">
            <v>Primary</v>
          </cell>
          <cell r="AC794" t="str">
            <v>Yes</v>
          </cell>
          <cell r="AI794">
            <v>1</v>
          </cell>
        </row>
        <row r="795">
          <cell r="K795" t="str">
            <v>Community School</v>
          </cell>
          <cell r="L795" t="str">
            <v>Primary</v>
          </cell>
          <cell r="AC795" t="str">
            <v>Yes</v>
          </cell>
          <cell r="AI795">
            <v>2</v>
          </cell>
        </row>
        <row r="796">
          <cell r="K796" t="str">
            <v>Community School</v>
          </cell>
          <cell r="L796" t="str">
            <v>Primary</v>
          </cell>
          <cell r="AC796" t="str">
            <v>Yes</v>
          </cell>
          <cell r="AI796">
            <v>2</v>
          </cell>
        </row>
        <row r="797">
          <cell r="K797" t="str">
            <v>Community School</v>
          </cell>
          <cell r="L797" t="str">
            <v>Primary</v>
          </cell>
          <cell r="AC797" t="str">
            <v>Yes</v>
          </cell>
          <cell r="AI797">
            <v>1</v>
          </cell>
        </row>
        <row r="798">
          <cell r="K798" t="str">
            <v>Community School</v>
          </cell>
          <cell r="L798" t="str">
            <v>Primary</v>
          </cell>
          <cell r="AC798" t="str">
            <v>Yes</v>
          </cell>
          <cell r="AI798">
            <v>2</v>
          </cell>
        </row>
        <row r="799">
          <cell r="K799" t="str">
            <v>Community School</v>
          </cell>
          <cell r="L799" t="str">
            <v>Primary</v>
          </cell>
          <cell r="AC799" t="str">
            <v>Yes</v>
          </cell>
          <cell r="AI799">
            <v>2</v>
          </cell>
        </row>
        <row r="800">
          <cell r="K800" t="str">
            <v>Community School</v>
          </cell>
          <cell r="L800" t="str">
            <v>Primary</v>
          </cell>
          <cell r="AC800" t="str">
            <v>Yes</v>
          </cell>
          <cell r="AI800">
            <v>1</v>
          </cell>
        </row>
        <row r="801">
          <cell r="K801" t="str">
            <v>Community School</v>
          </cell>
          <cell r="L801" t="str">
            <v>Primary</v>
          </cell>
          <cell r="AC801" t="str">
            <v>Yes</v>
          </cell>
          <cell r="AI801">
            <v>2</v>
          </cell>
        </row>
        <row r="802">
          <cell r="K802" t="str">
            <v>Community School</v>
          </cell>
          <cell r="L802" t="str">
            <v>Primary</v>
          </cell>
          <cell r="AC802" t="str">
            <v>Yes</v>
          </cell>
          <cell r="AI802">
            <v>2</v>
          </cell>
        </row>
        <row r="803">
          <cell r="K803" t="str">
            <v>Community School</v>
          </cell>
          <cell r="L803" t="str">
            <v>Primary</v>
          </cell>
          <cell r="AC803" t="str">
            <v>Yes</v>
          </cell>
          <cell r="AI803">
            <v>2</v>
          </cell>
        </row>
        <row r="804">
          <cell r="K804" t="str">
            <v>Community School</v>
          </cell>
          <cell r="L804" t="str">
            <v>Primary</v>
          </cell>
          <cell r="AC804" t="str">
            <v>Yes</v>
          </cell>
          <cell r="AI804">
            <v>2</v>
          </cell>
        </row>
        <row r="805">
          <cell r="K805" t="str">
            <v>Community School</v>
          </cell>
          <cell r="L805" t="str">
            <v>Primary</v>
          </cell>
          <cell r="AC805" t="str">
            <v>Yes</v>
          </cell>
          <cell r="AI805">
            <v>2</v>
          </cell>
        </row>
        <row r="806">
          <cell r="K806" t="str">
            <v>Community School</v>
          </cell>
          <cell r="L806" t="str">
            <v>Primary</v>
          </cell>
          <cell r="AC806" t="str">
            <v>Yes</v>
          </cell>
          <cell r="AI806">
            <v>2</v>
          </cell>
        </row>
        <row r="807">
          <cell r="K807" t="str">
            <v>Community School</v>
          </cell>
          <cell r="L807" t="str">
            <v>Primary</v>
          </cell>
          <cell r="AC807" t="str">
            <v>Yes</v>
          </cell>
          <cell r="AI807">
            <v>2</v>
          </cell>
        </row>
        <row r="808">
          <cell r="K808" t="str">
            <v>Community School</v>
          </cell>
          <cell r="L808" t="str">
            <v>Primary</v>
          </cell>
          <cell r="AC808" t="str">
            <v>Yes</v>
          </cell>
          <cell r="AI808">
            <v>2</v>
          </cell>
        </row>
        <row r="809">
          <cell r="K809" t="str">
            <v>Community School</v>
          </cell>
          <cell r="L809" t="str">
            <v>Primary</v>
          </cell>
          <cell r="AC809" t="str">
            <v>Yes</v>
          </cell>
          <cell r="AI809">
            <v>2</v>
          </cell>
        </row>
        <row r="810">
          <cell r="K810" t="str">
            <v>Community School</v>
          </cell>
          <cell r="L810" t="str">
            <v>Primary</v>
          </cell>
          <cell r="AC810" t="str">
            <v>Yes</v>
          </cell>
          <cell r="AI810">
            <v>1</v>
          </cell>
        </row>
        <row r="811">
          <cell r="K811" t="str">
            <v>Community School</v>
          </cell>
          <cell r="L811" t="str">
            <v>Primary</v>
          </cell>
          <cell r="AC811" t="str">
            <v>Yes</v>
          </cell>
          <cell r="AI811">
            <v>2</v>
          </cell>
        </row>
        <row r="812">
          <cell r="K812" t="str">
            <v>Community School</v>
          </cell>
          <cell r="L812" t="str">
            <v>Primary</v>
          </cell>
          <cell r="AC812" t="str">
            <v>Yes</v>
          </cell>
          <cell r="AI812">
            <v>2</v>
          </cell>
        </row>
        <row r="813">
          <cell r="K813" t="str">
            <v>Community School</v>
          </cell>
          <cell r="L813" t="str">
            <v>Primary</v>
          </cell>
          <cell r="AC813" t="str">
            <v>Yes</v>
          </cell>
          <cell r="AI813">
            <v>2</v>
          </cell>
        </row>
        <row r="814">
          <cell r="K814" t="str">
            <v>Community School</v>
          </cell>
          <cell r="L814" t="str">
            <v>Primary</v>
          </cell>
          <cell r="AC814" t="str">
            <v>Yes</v>
          </cell>
          <cell r="AI814">
            <v>3</v>
          </cell>
        </row>
        <row r="815">
          <cell r="K815" t="str">
            <v>Community School</v>
          </cell>
          <cell r="L815" t="str">
            <v>Primary</v>
          </cell>
          <cell r="AC815" t="str">
            <v>Yes</v>
          </cell>
          <cell r="AI815">
            <v>1</v>
          </cell>
        </row>
        <row r="816">
          <cell r="K816" t="str">
            <v>Community School</v>
          </cell>
          <cell r="L816" t="str">
            <v>Primary</v>
          </cell>
          <cell r="AC816" t="str">
            <v>Yes</v>
          </cell>
          <cell r="AI816">
            <v>2</v>
          </cell>
        </row>
        <row r="817">
          <cell r="K817" t="str">
            <v>Community School</v>
          </cell>
          <cell r="L817" t="str">
            <v>Primary</v>
          </cell>
          <cell r="AC817" t="str">
            <v>Yes</v>
          </cell>
          <cell r="AI817">
            <v>2</v>
          </cell>
        </row>
        <row r="818">
          <cell r="K818" t="str">
            <v>Community School</v>
          </cell>
          <cell r="L818" t="str">
            <v>Primary</v>
          </cell>
          <cell r="AC818" t="str">
            <v>Yes</v>
          </cell>
          <cell r="AI818">
            <v>2</v>
          </cell>
        </row>
        <row r="819">
          <cell r="K819" t="str">
            <v>Community School</v>
          </cell>
          <cell r="L819" t="str">
            <v>Primary</v>
          </cell>
          <cell r="AC819" t="str">
            <v>Yes</v>
          </cell>
          <cell r="AI819">
            <v>2</v>
          </cell>
        </row>
        <row r="820">
          <cell r="K820" t="str">
            <v>Community School</v>
          </cell>
          <cell r="L820" t="str">
            <v>Primary</v>
          </cell>
          <cell r="AC820" t="str">
            <v>Yes</v>
          </cell>
          <cell r="AI820">
            <v>2</v>
          </cell>
        </row>
        <row r="821">
          <cell r="K821" t="str">
            <v>Voluntary Aided School</v>
          </cell>
          <cell r="L821" t="str">
            <v>Primary</v>
          </cell>
          <cell r="AC821" t="str">
            <v>Yes</v>
          </cell>
          <cell r="AI821">
            <v>2</v>
          </cell>
        </row>
        <row r="822">
          <cell r="K822" t="str">
            <v>Voluntary Aided School</v>
          </cell>
          <cell r="L822" t="str">
            <v>Primary</v>
          </cell>
          <cell r="AC822" t="str">
            <v>Yes</v>
          </cell>
          <cell r="AI822">
            <v>2</v>
          </cell>
        </row>
        <row r="823">
          <cell r="K823" t="str">
            <v>Voluntary Aided School</v>
          </cell>
          <cell r="L823" t="str">
            <v>Primary</v>
          </cell>
          <cell r="AC823" t="str">
            <v>Yes</v>
          </cell>
          <cell r="AI823">
            <v>2</v>
          </cell>
        </row>
        <row r="824">
          <cell r="K824" t="str">
            <v>Voluntary Aided School</v>
          </cell>
          <cell r="L824" t="str">
            <v>Primary</v>
          </cell>
          <cell r="AC824" t="str">
            <v>Yes</v>
          </cell>
          <cell r="AI824">
            <v>2</v>
          </cell>
        </row>
        <row r="825">
          <cell r="K825" t="str">
            <v>Voluntary Aided School</v>
          </cell>
          <cell r="L825" t="str">
            <v>Primary</v>
          </cell>
          <cell r="AC825" t="str">
            <v>Yes</v>
          </cell>
          <cell r="AI825">
            <v>1</v>
          </cell>
        </row>
        <row r="826">
          <cell r="K826" t="str">
            <v>Voluntary Aided School</v>
          </cell>
          <cell r="L826" t="str">
            <v>Primary</v>
          </cell>
          <cell r="AC826" t="str">
            <v>Yes</v>
          </cell>
          <cell r="AI826">
            <v>1</v>
          </cell>
        </row>
        <row r="827">
          <cell r="K827" t="str">
            <v>Voluntary Aided School</v>
          </cell>
          <cell r="L827" t="str">
            <v>Primary</v>
          </cell>
          <cell r="AC827" t="str">
            <v>Yes</v>
          </cell>
          <cell r="AI827">
            <v>2</v>
          </cell>
        </row>
        <row r="828">
          <cell r="K828" t="str">
            <v>Voluntary Aided School</v>
          </cell>
          <cell r="L828" t="str">
            <v>Primary</v>
          </cell>
          <cell r="AC828" t="str">
            <v>Yes</v>
          </cell>
          <cell r="AI828">
            <v>2</v>
          </cell>
        </row>
        <row r="829">
          <cell r="K829" t="str">
            <v>Voluntary Aided School</v>
          </cell>
          <cell r="L829" t="str">
            <v>Primary</v>
          </cell>
          <cell r="AC829" t="str">
            <v>Yes</v>
          </cell>
          <cell r="AI829">
            <v>1</v>
          </cell>
        </row>
        <row r="830">
          <cell r="K830" t="str">
            <v>Voluntary Aided School</v>
          </cell>
          <cell r="L830" t="str">
            <v>Primary</v>
          </cell>
          <cell r="AC830" t="str">
            <v>Yes</v>
          </cell>
          <cell r="AI830">
            <v>2</v>
          </cell>
        </row>
        <row r="831">
          <cell r="K831" t="str">
            <v>Voluntary Aided School</v>
          </cell>
          <cell r="L831" t="str">
            <v>Primary</v>
          </cell>
          <cell r="AC831" t="str">
            <v>Yes</v>
          </cell>
          <cell r="AI831">
            <v>1</v>
          </cell>
        </row>
        <row r="832">
          <cell r="K832" t="str">
            <v>Voluntary Aided School</v>
          </cell>
          <cell r="L832" t="str">
            <v>Primary</v>
          </cell>
          <cell r="AC832" t="str">
            <v>Yes</v>
          </cell>
          <cell r="AI832">
            <v>1</v>
          </cell>
        </row>
        <row r="833">
          <cell r="K833" t="str">
            <v>Voluntary Aided School</v>
          </cell>
          <cell r="L833" t="str">
            <v>Primary</v>
          </cell>
          <cell r="AC833" t="str">
            <v>Yes</v>
          </cell>
          <cell r="AI833">
            <v>2</v>
          </cell>
        </row>
        <row r="834">
          <cell r="K834" t="str">
            <v>Voluntary Aided School</v>
          </cell>
          <cell r="L834" t="str">
            <v>Primary</v>
          </cell>
          <cell r="AC834" t="str">
            <v>Yes</v>
          </cell>
          <cell r="AI834">
            <v>2</v>
          </cell>
        </row>
        <row r="835">
          <cell r="K835" t="str">
            <v>Foundation School</v>
          </cell>
          <cell r="L835" t="str">
            <v>Primary</v>
          </cell>
          <cell r="AC835" t="str">
            <v>Yes</v>
          </cell>
          <cell r="AI835">
            <v>2</v>
          </cell>
        </row>
        <row r="836">
          <cell r="K836" t="str">
            <v>Voluntary Aided School</v>
          </cell>
          <cell r="L836" t="str">
            <v>Primary</v>
          </cell>
          <cell r="AC836" t="str">
            <v>Yes</v>
          </cell>
          <cell r="AI836">
            <v>1</v>
          </cell>
        </row>
        <row r="837">
          <cell r="K837" t="str">
            <v>Foundation School</v>
          </cell>
          <cell r="L837" t="str">
            <v>Primary</v>
          </cell>
          <cell r="AC837" t="str">
            <v>Yes</v>
          </cell>
          <cell r="AI837">
            <v>2</v>
          </cell>
        </row>
        <row r="838">
          <cell r="K838" t="str">
            <v>Voluntary Aided School</v>
          </cell>
          <cell r="L838" t="str">
            <v>Secondary</v>
          </cell>
          <cell r="AC838" t="str">
            <v>Yes</v>
          </cell>
          <cell r="AI838">
            <v>2</v>
          </cell>
        </row>
        <row r="839">
          <cell r="K839" t="str">
            <v>Voluntary Aided School</v>
          </cell>
          <cell r="L839" t="str">
            <v>Primary</v>
          </cell>
          <cell r="AC839" t="str">
            <v>Yes</v>
          </cell>
          <cell r="AI839">
            <v>2</v>
          </cell>
        </row>
        <row r="840">
          <cell r="K840" t="str">
            <v>Community Special School</v>
          </cell>
          <cell r="L840" t="str">
            <v>Special</v>
          </cell>
          <cell r="AC840" t="str">
            <v>Yes</v>
          </cell>
          <cell r="AI840">
            <v>2</v>
          </cell>
        </row>
        <row r="841">
          <cell r="K841" t="str">
            <v>Community Special School</v>
          </cell>
          <cell r="L841" t="str">
            <v>Special</v>
          </cell>
          <cell r="AC841" t="str">
            <v>Yes</v>
          </cell>
          <cell r="AI841">
            <v>1</v>
          </cell>
        </row>
        <row r="842">
          <cell r="K842" t="str">
            <v>Community School</v>
          </cell>
          <cell r="L842" t="str">
            <v>Primary</v>
          </cell>
          <cell r="AC842" t="str">
            <v>Yes</v>
          </cell>
          <cell r="AI842">
            <v>2</v>
          </cell>
        </row>
        <row r="843">
          <cell r="K843" t="str">
            <v>Community School</v>
          </cell>
          <cell r="L843" t="str">
            <v>Primary</v>
          </cell>
          <cell r="AC843" t="str">
            <v>Yes</v>
          </cell>
          <cell r="AI843">
            <v>2</v>
          </cell>
        </row>
        <row r="844">
          <cell r="K844" t="str">
            <v>Community School</v>
          </cell>
          <cell r="L844" t="str">
            <v>Primary</v>
          </cell>
          <cell r="AC844" t="str">
            <v>Yes</v>
          </cell>
          <cell r="AI844">
            <v>2</v>
          </cell>
        </row>
        <row r="845">
          <cell r="K845" t="str">
            <v>Community School</v>
          </cell>
          <cell r="L845" t="str">
            <v>Primary</v>
          </cell>
          <cell r="AC845" t="str">
            <v>Yes</v>
          </cell>
          <cell r="AI845">
            <v>2</v>
          </cell>
        </row>
        <row r="846">
          <cell r="K846" t="str">
            <v>Voluntary Controlled School</v>
          </cell>
          <cell r="L846" t="str">
            <v>Primary</v>
          </cell>
          <cell r="AC846" t="str">
            <v>Yes</v>
          </cell>
          <cell r="AI846">
            <v>3</v>
          </cell>
        </row>
        <row r="847">
          <cell r="K847" t="str">
            <v>Voluntary Aided School</v>
          </cell>
          <cell r="L847" t="str">
            <v>Secondary</v>
          </cell>
          <cell r="AC847" t="str">
            <v>Yes</v>
          </cell>
          <cell r="AI847">
            <v>1</v>
          </cell>
        </row>
        <row r="848">
          <cell r="K848" t="str">
            <v>Foundation Special School</v>
          </cell>
          <cell r="L848" t="str">
            <v>Special</v>
          </cell>
          <cell r="AC848" t="str">
            <v>Yes</v>
          </cell>
          <cell r="AI848">
            <v>1</v>
          </cell>
        </row>
        <row r="849">
          <cell r="K849" t="str">
            <v>LA Nursery School</v>
          </cell>
          <cell r="L849" t="str">
            <v>Nursery</v>
          </cell>
          <cell r="AC849" t="str">
            <v>Yes</v>
          </cell>
          <cell r="AI849">
            <v>2</v>
          </cell>
        </row>
        <row r="850">
          <cell r="K850" t="str">
            <v>LA Nursery School</v>
          </cell>
          <cell r="L850" t="str">
            <v>Nursery</v>
          </cell>
          <cell r="AC850" t="str">
            <v>Yes</v>
          </cell>
          <cell r="AI850">
            <v>1</v>
          </cell>
        </row>
        <row r="851">
          <cell r="K851" t="str">
            <v>LA Nursery School</v>
          </cell>
          <cell r="L851" t="str">
            <v>Nursery</v>
          </cell>
          <cell r="AC851" t="str">
            <v>Yes</v>
          </cell>
          <cell r="AI851">
            <v>1</v>
          </cell>
        </row>
        <row r="852">
          <cell r="K852" t="str">
            <v>Pupil Referral Unit</v>
          </cell>
          <cell r="L852" t="str">
            <v>PRU</v>
          </cell>
          <cell r="AC852" t="str">
            <v>Yes</v>
          </cell>
          <cell r="AI852">
            <v>2</v>
          </cell>
        </row>
        <row r="853">
          <cell r="K853" t="str">
            <v>Community School</v>
          </cell>
          <cell r="L853" t="str">
            <v>Primary</v>
          </cell>
          <cell r="AC853" t="str">
            <v>Yes</v>
          </cell>
          <cell r="AI853">
            <v>2</v>
          </cell>
        </row>
        <row r="854">
          <cell r="K854" t="str">
            <v>Community School</v>
          </cell>
          <cell r="L854" t="str">
            <v>Primary</v>
          </cell>
          <cell r="AC854" t="str">
            <v>Yes</v>
          </cell>
          <cell r="AI854">
            <v>2</v>
          </cell>
        </row>
        <row r="855">
          <cell r="K855" t="str">
            <v>Community School</v>
          </cell>
          <cell r="L855" t="str">
            <v>Primary</v>
          </cell>
          <cell r="AC855" t="str">
            <v>Yes</v>
          </cell>
          <cell r="AI855">
            <v>2</v>
          </cell>
        </row>
        <row r="856">
          <cell r="K856" t="str">
            <v>Community School</v>
          </cell>
          <cell r="L856" t="str">
            <v>Primary</v>
          </cell>
          <cell r="AC856" t="str">
            <v>Yes</v>
          </cell>
          <cell r="AI856">
            <v>2</v>
          </cell>
        </row>
        <row r="857">
          <cell r="K857" t="str">
            <v>Community School</v>
          </cell>
          <cell r="L857" t="str">
            <v>Primary</v>
          </cell>
          <cell r="AC857" t="str">
            <v>Yes</v>
          </cell>
          <cell r="AI857">
            <v>3</v>
          </cell>
        </row>
        <row r="858">
          <cell r="K858" t="str">
            <v>Community School</v>
          </cell>
          <cell r="L858" t="str">
            <v>Primary</v>
          </cell>
          <cell r="AC858" t="str">
            <v>Yes</v>
          </cell>
          <cell r="AI858">
            <v>2</v>
          </cell>
        </row>
        <row r="859">
          <cell r="K859" t="str">
            <v>Community School</v>
          </cell>
          <cell r="L859" t="str">
            <v>Primary</v>
          </cell>
          <cell r="AC859" t="str">
            <v>Yes</v>
          </cell>
          <cell r="AI859">
            <v>2</v>
          </cell>
        </row>
        <row r="860">
          <cell r="K860" t="str">
            <v>Community School</v>
          </cell>
          <cell r="L860" t="str">
            <v>Primary</v>
          </cell>
          <cell r="AC860" t="str">
            <v>Yes</v>
          </cell>
          <cell r="AI860">
            <v>3</v>
          </cell>
        </row>
        <row r="861">
          <cell r="K861" t="str">
            <v>Community School</v>
          </cell>
          <cell r="L861" t="str">
            <v>Primary</v>
          </cell>
          <cell r="AC861" t="str">
            <v>Yes</v>
          </cell>
          <cell r="AI861">
            <v>2</v>
          </cell>
        </row>
        <row r="862">
          <cell r="K862" t="str">
            <v>Community School</v>
          </cell>
          <cell r="L862" t="str">
            <v>Primary</v>
          </cell>
          <cell r="AC862" t="str">
            <v>Yes</v>
          </cell>
          <cell r="AI862">
            <v>1</v>
          </cell>
        </row>
        <row r="863">
          <cell r="K863" t="str">
            <v>Community School</v>
          </cell>
          <cell r="L863" t="str">
            <v>Primary</v>
          </cell>
          <cell r="AC863" t="str">
            <v>Yes</v>
          </cell>
          <cell r="AI863">
            <v>2</v>
          </cell>
        </row>
        <row r="864">
          <cell r="K864" t="str">
            <v>Community School</v>
          </cell>
          <cell r="L864" t="str">
            <v>Primary</v>
          </cell>
          <cell r="AC864" t="str">
            <v>Yes</v>
          </cell>
          <cell r="AI864">
            <v>2</v>
          </cell>
        </row>
        <row r="865">
          <cell r="K865" t="str">
            <v>Community School</v>
          </cell>
          <cell r="L865" t="str">
            <v>Primary</v>
          </cell>
          <cell r="AC865" t="str">
            <v>Yes</v>
          </cell>
          <cell r="AI865">
            <v>2</v>
          </cell>
        </row>
        <row r="866">
          <cell r="K866" t="str">
            <v>Community School</v>
          </cell>
          <cell r="L866" t="str">
            <v>Primary</v>
          </cell>
          <cell r="AC866" t="str">
            <v>Yes</v>
          </cell>
          <cell r="AI866">
            <v>2</v>
          </cell>
        </row>
        <row r="867">
          <cell r="K867" t="str">
            <v>Community School</v>
          </cell>
          <cell r="L867" t="str">
            <v>Primary</v>
          </cell>
          <cell r="AC867" t="str">
            <v>Yes</v>
          </cell>
          <cell r="AI867">
            <v>2</v>
          </cell>
        </row>
        <row r="868">
          <cell r="K868" t="str">
            <v>Community School</v>
          </cell>
          <cell r="L868" t="str">
            <v>Primary</v>
          </cell>
          <cell r="AC868" t="str">
            <v>Yes</v>
          </cell>
          <cell r="AI868">
            <v>2</v>
          </cell>
        </row>
        <row r="869">
          <cell r="K869" t="str">
            <v>Community School</v>
          </cell>
          <cell r="L869" t="str">
            <v>Primary</v>
          </cell>
          <cell r="AC869" t="str">
            <v>Yes</v>
          </cell>
          <cell r="AI869">
            <v>2</v>
          </cell>
        </row>
        <row r="870">
          <cell r="K870" t="str">
            <v>Community School</v>
          </cell>
          <cell r="L870" t="str">
            <v>Primary</v>
          </cell>
          <cell r="AC870" t="str">
            <v>Yes</v>
          </cell>
          <cell r="AI870">
            <v>2</v>
          </cell>
        </row>
        <row r="871">
          <cell r="K871" t="str">
            <v>Community School</v>
          </cell>
          <cell r="L871" t="str">
            <v>Primary</v>
          </cell>
          <cell r="AC871" t="str">
            <v>Yes</v>
          </cell>
          <cell r="AI871">
            <v>1</v>
          </cell>
        </row>
        <row r="872">
          <cell r="K872" t="str">
            <v>Community School</v>
          </cell>
          <cell r="L872" t="str">
            <v>Primary</v>
          </cell>
          <cell r="AC872" t="str">
            <v>Yes</v>
          </cell>
          <cell r="AI872">
            <v>2</v>
          </cell>
        </row>
        <row r="873">
          <cell r="K873" t="str">
            <v>Community School</v>
          </cell>
          <cell r="L873" t="str">
            <v>Primary</v>
          </cell>
          <cell r="AC873" t="str">
            <v>Yes</v>
          </cell>
          <cell r="AI873">
            <v>1</v>
          </cell>
        </row>
        <row r="874">
          <cell r="K874" t="str">
            <v>Community School</v>
          </cell>
          <cell r="L874" t="str">
            <v>Primary</v>
          </cell>
          <cell r="AC874" t="str">
            <v>Yes</v>
          </cell>
          <cell r="AI874">
            <v>2</v>
          </cell>
        </row>
        <row r="875">
          <cell r="K875" t="str">
            <v>Voluntary Aided School</v>
          </cell>
          <cell r="L875" t="str">
            <v>Primary</v>
          </cell>
          <cell r="AC875" t="str">
            <v>Yes</v>
          </cell>
          <cell r="AI875">
            <v>3</v>
          </cell>
        </row>
        <row r="876">
          <cell r="K876" t="str">
            <v>Voluntary Aided School</v>
          </cell>
          <cell r="L876" t="str">
            <v>Primary</v>
          </cell>
          <cell r="AC876" t="str">
            <v>Yes</v>
          </cell>
          <cell r="AI876">
            <v>1</v>
          </cell>
        </row>
        <row r="877">
          <cell r="K877" t="str">
            <v>Voluntary Aided School</v>
          </cell>
          <cell r="L877" t="str">
            <v>Primary</v>
          </cell>
          <cell r="AC877" t="str">
            <v>Yes</v>
          </cell>
          <cell r="AI877">
            <v>3</v>
          </cell>
        </row>
        <row r="878">
          <cell r="K878" t="str">
            <v>Voluntary Aided School</v>
          </cell>
          <cell r="L878" t="str">
            <v>Primary</v>
          </cell>
          <cell r="AC878" t="str">
            <v>Yes</v>
          </cell>
          <cell r="AI878">
            <v>1</v>
          </cell>
        </row>
        <row r="879">
          <cell r="K879" t="str">
            <v>Voluntary Aided School</v>
          </cell>
          <cell r="L879" t="str">
            <v>Primary</v>
          </cell>
          <cell r="AC879" t="str">
            <v>Yes</v>
          </cell>
          <cell r="AI879">
            <v>1</v>
          </cell>
        </row>
        <row r="880">
          <cell r="K880" t="str">
            <v>Voluntary Aided School</v>
          </cell>
          <cell r="L880" t="str">
            <v>Primary</v>
          </cell>
          <cell r="AC880" t="str">
            <v>Yes</v>
          </cell>
          <cell r="AI880">
            <v>2</v>
          </cell>
        </row>
        <row r="881">
          <cell r="K881" t="str">
            <v>Voluntary Aided School</v>
          </cell>
          <cell r="L881" t="str">
            <v>Primary</v>
          </cell>
          <cell r="AC881" t="str">
            <v>Yes</v>
          </cell>
          <cell r="AI881">
            <v>1</v>
          </cell>
        </row>
        <row r="882">
          <cell r="K882" t="str">
            <v>Voluntary Aided School</v>
          </cell>
          <cell r="L882" t="str">
            <v>Primary</v>
          </cell>
          <cell r="AC882" t="str">
            <v>Yes</v>
          </cell>
          <cell r="AI882">
            <v>2</v>
          </cell>
        </row>
        <row r="883">
          <cell r="K883" t="str">
            <v>Voluntary Aided School</v>
          </cell>
          <cell r="L883" t="str">
            <v>Primary</v>
          </cell>
          <cell r="AC883" t="str">
            <v>Yes</v>
          </cell>
          <cell r="AI883">
            <v>2</v>
          </cell>
        </row>
        <row r="884">
          <cell r="K884" t="str">
            <v>Voluntary Aided School</v>
          </cell>
          <cell r="L884" t="str">
            <v>Primary</v>
          </cell>
          <cell r="AC884" t="str">
            <v>Yes</v>
          </cell>
          <cell r="AI884">
            <v>2</v>
          </cell>
        </row>
        <row r="885">
          <cell r="K885" t="str">
            <v>Voluntary Aided School</v>
          </cell>
          <cell r="L885" t="str">
            <v>Secondary</v>
          </cell>
          <cell r="AC885" t="str">
            <v>Yes</v>
          </cell>
          <cell r="AI885">
            <v>2</v>
          </cell>
        </row>
        <row r="886">
          <cell r="K886" t="str">
            <v>Voluntary Aided School</v>
          </cell>
          <cell r="L886" t="str">
            <v>Secondary</v>
          </cell>
          <cell r="AC886" t="str">
            <v>Yes</v>
          </cell>
          <cell r="AI886">
            <v>3</v>
          </cell>
        </row>
        <row r="887">
          <cell r="K887" t="str">
            <v>Voluntary Aided School</v>
          </cell>
          <cell r="L887" t="str">
            <v>Secondary</v>
          </cell>
          <cell r="AC887" t="str">
            <v>Yes</v>
          </cell>
          <cell r="AI887">
            <v>2</v>
          </cell>
        </row>
        <row r="888">
          <cell r="K888" t="str">
            <v>Foundation School</v>
          </cell>
          <cell r="L888" t="str">
            <v>Primary</v>
          </cell>
          <cell r="AC888" t="str">
            <v>Yes</v>
          </cell>
          <cell r="AI888">
            <v>2</v>
          </cell>
        </row>
        <row r="889">
          <cell r="K889" t="str">
            <v>Voluntary Aided School</v>
          </cell>
          <cell r="L889" t="str">
            <v>Secondary</v>
          </cell>
          <cell r="AC889" t="str">
            <v>Yes</v>
          </cell>
          <cell r="AI889">
            <v>3</v>
          </cell>
        </row>
        <row r="890">
          <cell r="K890" t="str">
            <v>Voluntary Aided School</v>
          </cell>
          <cell r="L890" t="str">
            <v>Secondary</v>
          </cell>
          <cell r="AC890" t="str">
            <v>Yes</v>
          </cell>
          <cell r="AI890">
            <v>1</v>
          </cell>
        </row>
        <row r="891">
          <cell r="K891" t="str">
            <v>City Technology College</v>
          </cell>
          <cell r="L891" t="str">
            <v>Secondary</v>
          </cell>
          <cell r="AC891" t="str">
            <v>Yes</v>
          </cell>
          <cell r="AI891">
            <v>2</v>
          </cell>
        </row>
        <row r="892">
          <cell r="K892" t="str">
            <v>Community Special School</v>
          </cell>
          <cell r="L892" t="str">
            <v>Special</v>
          </cell>
          <cell r="AC892" t="str">
            <v>Yes</v>
          </cell>
          <cell r="AI892">
            <v>2</v>
          </cell>
        </row>
        <row r="893">
          <cell r="K893" t="str">
            <v>Community Special School</v>
          </cell>
          <cell r="L893" t="str">
            <v>Special</v>
          </cell>
          <cell r="AC893" t="str">
            <v>Yes</v>
          </cell>
          <cell r="AI893">
            <v>2</v>
          </cell>
        </row>
        <row r="894">
          <cell r="K894" t="str">
            <v>Community Special School</v>
          </cell>
          <cell r="L894" t="str">
            <v>Special</v>
          </cell>
          <cell r="AC894" t="str">
            <v>Yes</v>
          </cell>
          <cell r="AI894">
            <v>1</v>
          </cell>
        </row>
        <row r="895">
          <cell r="K895" t="str">
            <v>Community Special School</v>
          </cell>
          <cell r="L895" t="str">
            <v>Special</v>
          </cell>
          <cell r="AC895" t="str">
            <v>Yes</v>
          </cell>
          <cell r="AI895">
            <v>2</v>
          </cell>
        </row>
        <row r="896">
          <cell r="K896" t="str">
            <v>Community Special School</v>
          </cell>
          <cell r="L896" t="str">
            <v>Special</v>
          </cell>
          <cell r="AC896" t="str">
            <v>Yes</v>
          </cell>
          <cell r="AI896">
            <v>2</v>
          </cell>
        </row>
        <row r="897">
          <cell r="K897" t="str">
            <v>Community Special School</v>
          </cell>
          <cell r="L897" t="str">
            <v>Special</v>
          </cell>
          <cell r="AC897" t="str">
            <v>Yes</v>
          </cell>
          <cell r="AI897">
            <v>2</v>
          </cell>
        </row>
        <row r="898">
          <cell r="K898" t="str">
            <v>LA Nursery School</v>
          </cell>
          <cell r="L898" t="str">
            <v>Nursery</v>
          </cell>
          <cell r="AC898" t="str">
            <v>Yes</v>
          </cell>
          <cell r="AI898">
            <v>2</v>
          </cell>
        </row>
        <row r="899">
          <cell r="K899" t="str">
            <v>LA Nursery School</v>
          </cell>
          <cell r="L899" t="str">
            <v>Nursery</v>
          </cell>
          <cell r="AC899" t="str">
            <v>Yes</v>
          </cell>
          <cell r="AI899">
            <v>1</v>
          </cell>
        </row>
        <row r="900">
          <cell r="K900" t="str">
            <v>LA Nursery School</v>
          </cell>
          <cell r="L900" t="str">
            <v>Nursery</v>
          </cell>
          <cell r="AC900" t="str">
            <v>Yes</v>
          </cell>
          <cell r="AI900">
            <v>2</v>
          </cell>
        </row>
        <row r="901">
          <cell r="K901" t="str">
            <v>LA Nursery School</v>
          </cell>
          <cell r="L901" t="str">
            <v>Nursery</v>
          </cell>
          <cell r="AC901" t="str">
            <v>Yes</v>
          </cell>
          <cell r="AI901">
            <v>1</v>
          </cell>
        </row>
        <row r="902">
          <cell r="K902" t="str">
            <v>Community School</v>
          </cell>
          <cell r="L902" t="str">
            <v>Primary</v>
          </cell>
          <cell r="AC902" t="str">
            <v>Yes</v>
          </cell>
          <cell r="AI902">
            <v>2</v>
          </cell>
        </row>
        <row r="903">
          <cell r="K903" t="str">
            <v>Community School</v>
          </cell>
          <cell r="L903" t="str">
            <v>Primary</v>
          </cell>
          <cell r="AC903" t="str">
            <v>Yes</v>
          </cell>
          <cell r="AI903">
            <v>2</v>
          </cell>
        </row>
        <row r="904">
          <cell r="K904" t="str">
            <v>Community School</v>
          </cell>
          <cell r="L904" t="str">
            <v>Primary</v>
          </cell>
          <cell r="AC904" t="str">
            <v>Yes</v>
          </cell>
          <cell r="AI904">
            <v>2</v>
          </cell>
        </row>
        <row r="905">
          <cell r="K905" t="str">
            <v>Community School</v>
          </cell>
          <cell r="L905" t="str">
            <v>Primary</v>
          </cell>
          <cell r="AC905" t="str">
            <v>Yes</v>
          </cell>
          <cell r="AI905">
            <v>2</v>
          </cell>
        </row>
        <row r="906">
          <cell r="K906" t="str">
            <v>Community School</v>
          </cell>
          <cell r="L906" t="str">
            <v>Primary</v>
          </cell>
          <cell r="AC906" t="str">
            <v>Yes</v>
          </cell>
          <cell r="AI906">
            <v>2</v>
          </cell>
        </row>
        <row r="907">
          <cell r="K907" t="str">
            <v>Community School</v>
          </cell>
          <cell r="L907" t="str">
            <v>Primary</v>
          </cell>
          <cell r="AC907" t="str">
            <v>Yes</v>
          </cell>
          <cell r="AI907">
            <v>2</v>
          </cell>
        </row>
        <row r="908">
          <cell r="K908" t="str">
            <v>Community School</v>
          </cell>
          <cell r="L908" t="str">
            <v>Primary</v>
          </cell>
          <cell r="AC908" t="str">
            <v>Yes</v>
          </cell>
          <cell r="AI908">
            <v>2</v>
          </cell>
        </row>
        <row r="909">
          <cell r="K909" t="str">
            <v>Community School</v>
          </cell>
          <cell r="L909" t="str">
            <v>Primary</v>
          </cell>
          <cell r="AC909" t="str">
            <v>Yes</v>
          </cell>
          <cell r="AI909">
            <v>2</v>
          </cell>
        </row>
        <row r="910">
          <cell r="K910" t="str">
            <v>Community School</v>
          </cell>
          <cell r="L910" t="str">
            <v>Primary</v>
          </cell>
          <cell r="AC910" t="str">
            <v>Yes</v>
          </cell>
          <cell r="AI910">
            <v>2</v>
          </cell>
        </row>
        <row r="911">
          <cell r="K911" t="str">
            <v>Community School</v>
          </cell>
          <cell r="L911" t="str">
            <v>Primary</v>
          </cell>
          <cell r="AC911" t="str">
            <v>Yes</v>
          </cell>
          <cell r="AI911">
            <v>2</v>
          </cell>
        </row>
        <row r="912">
          <cell r="K912" t="str">
            <v>Community School</v>
          </cell>
          <cell r="L912" t="str">
            <v>Primary</v>
          </cell>
          <cell r="AC912" t="str">
            <v>Yes</v>
          </cell>
          <cell r="AI912">
            <v>2</v>
          </cell>
        </row>
        <row r="913">
          <cell r="K913" t="str">
            <v>Community School</v>
          </cell>
          <cell r="L913" t="str">
            <v>Primary</v>
          </cell>
          <cell r="AC913" t="str">
            <v>Yes</v>
          </cell>
          <cell r="AI913">
            <v>2</v>
          </cell>
        </row>
        <row r="914">
          <cell r="K914" t="str">
            <v>Community School</v>
          </cell>
          <cell r="L914" t="str">
            <v>Primary</v>
          </cell>
          <cell r="AC914" t="str">
            <v>Yes</v>
          </cell>
          <cell r="AI914">
            <v>2</v>
          </cell>
        </row>
        <row r="915">
          <cell r="K915" t="str">
            <v>Community School</v>
          </cell>
          <cell r="L915" t="str">
            <v>Primary</v>
          </cell>
          <cell r="AC915" t="str">
            <v>Yes</v>
          </cell>
          <cell r="AI915">
            <v>2</v>
          </cell>
        </row>
        <row r="916">
          <cell r="K916" t="str">
            <v>Community School</v>
          </cell>
          <cell r="L916" t="str">
            <v>Primary</v>
          </cell>
          <cell r="AC916" t="str">
            <v>Yes</v>
          </cell>
          <cell r="AI916">
            <v>2</v>
          </cell>
        </row>
        <row r="917">
          <cell r="K917" t="str">
            <v>Community School</v>
          </cell>
          <cell r="L917" t="str">
            <v>Primary</v>
          </cell>
          <cell r="AC917" t="str">
            <v>Yes</v>
          </cell>
          <cell r="AI917">
            <v>2</v>
          </cell>
        </row>
        <row r="918">
          <cell r="K918" t="str">
            <v>Community School</v>
          </cell>
          <cell r="L918" t="str">
            <v>Primary</v>
          </cell>
          <cell r="AC918" t="str">
            <v>Yes</v>
          </cell>
          <cell r="AI918">
            <v>1</v>
          </cell>
        </row>
        <row r="919">
          <cell r="K919" t="str">
            <v>Community School</v>
          </cell>
          <cell r="L919" t="str">
            <v>Primary</v>
          </cell>
          <cell r="AC919" t="str">
            <v>Yes</v>
          </cell>
          <cell r="AI919">
            <v>2</v>
          </cell>
        </row>
        <row r="920">
          <cell r="K920" t="str">
            <v>Community School</v>
          </cell>
          <cell r="L920" t="str">
            <v>Primary</v>
          </cell>
          <cell r="AC920" t="str">
            <v>Yes</v>
          </cell>
          <cell r="AI920">
            <v>3</v>
          </cell>
        </row>
        <row r="921">
          <cell r="K921" t="str">
            <v>Community School</v>
          </cell>
          <cell r="L921" t="str">
            <v>Primary</v>
          </cell>
          <cell r="AC921" t="str">
            <v>Yes</v>
          </cell>
          <cell r="AI921">
            <v>2</v>
          </cell>
        </row>
        <row r="922">
          <cell r="K922" t="str">
            <v>Community School</v>
          </cell>
          <cell r="L922" t="str">
            <v>Primary</v>
          </cell>
          <cell r="AC922" t="str">
            <v>Yes</v>
          </cell>
          <cell r="AI922">
            <v>2</v>
          </cell>
        </row>
        <row r="923">
          <cell r="K923" t="str">
            <v>Community School</v>
          </cell>
          <cell r="L923" t="str">
            <v>Primary</v>
          </cell>
          <cell r="AC923" t="str">
            <v>Yes</v>
          </cell>
          <cell r="AI923">
            <v>2</v>
          </cell>
        </row>
        <row r="924">
          <cell r="K924" t="str">
            <v>Community School</v>
          </cell>
          <cell r="L924" t="str">
            <v>Primary</v>
          </cell>
          <cell r="AC924" t="str">
            <v>Yes</v>
          </cell>
          <cell r="AI924">
            <v>2</v>
          </cell>
        </row>
        <row r="925">
          <cell r="K925" t="str">
            <v>Community School</v>
          </cell>
          <cell r="L925" t="str">
            <v>Primary</v>
          </cell>
          <cell r="AC925" t="str">
            <v>Yes</v>
          </cell>
          <cell r="AI925">
            <v>2</v>
          </cell>
        </row>
        <row r="926">
          <cell r="K926" t="str">
            <v>Community School</v>
          </cell>
          <cell r="L926" t="str">
            <v>Primary</v>
          </cell>
          <cell r="AC926" t="str">
            <v>Yes</v>
          </cell>
          <cell r="AI926">
            <v>2</v>
          </cell>
        </row>
        <row r="927">
          <cell r="K927" t="str">
            <v>Community School</v>
          </cell>
          <cell r="L927" t="str">
            <v>Primary</v>
          </cell>
          <cell r="AC927" t="str">
            <v>Yes</v>
          </cell>
          <cell r="AI927">
            <v>3</v>
          </cell>
        </row>
        <row r="928">
          <cell r="K928" t="str">
            <v>Community School</v>
          </cell>
          <cell r="L928" t="str">
            <v>Primary</v>
          </cell>
          <cell r="AC928" t="str">
            <v>Yes</v>
          </cell>
          <cell r="AI928">
            <v>2</v>
          </cell>
        </row>
        <row r="929">
          <cell r="K929" t="str">
            <v>Community School</v>
          </cell>
          <cell r="L929" t="str">
            <v>Primary</v>
          </cell>
          <cell r="AC929" t="str">
            <v>Yes</v>
          </cell>
          <cell r="AI929">
            <v>1</v>
          </cell>
        </row>
        <row r="930">
          <cell r="K930" t="str">
            <v>Community School</v>
          </cell>
          <cell r="L930" t="str">
            <v>Primary</v>
          </cell>
          <cell r="AC930" t="str">
            <v>Yes</v>
          </cell>
          <cell r="AI930">
            <v>1</v>
          </cell>
        </row>
        <row r="931">
          <cell r="K931" t="str">
            <v>Community School</v>
          </cell>
          <cell r="L931" t="str">
            <v>Primary</v>
          </cell>
          <cell r="AC931" t="str">
            <v>Yes</v>
          </cell>
          <cell r="AI931">
            <v>2</v>
          </cell>
        </row>
        <row r="932">
          <cell r="K932" t="str">
            <v>Community School</v>
          </cell>
          <cell r="L932" t="str">
            <v>Primary</v>
          </cell>
          <cell r="AC932" t="str">
            <v>Yes</v>
          </cell>
          <cell r="AI932">
            <v>1</v>
          </cell>
        </row>
        <row r="933">
          <cell r="K933" t="str">
            <v>Community School</v>
          </cell>
          <cell r="L933" t="str">
            <v>Primary</v>
          </cell>
          <cell r="AC933" t="str">
            <v>Yes</v>
          </cell>
          <cell r="AI933">
            <v>2</v>
          </cell>
        </row>
        <row r="934">
          <cell r="K934" t="str">
            <v>Community School</v>
          </cell>
          <cell r="L934" t="str">
            <v>Primary</v>
          </cell>
          <cell r="AC934" t="str">
            <v>Yes</v>
          </cell>
          <cell r="AI934">
            <v>2</v>
          </cell>
        </row>
        <row r="935">
          <cell r="K935" t="str">
            <v>Community School</v>
          </cell>
          <cell r="L935" t="str">
            <v>Primary</v>
          </cell>
          <cell r="AC935" t="str">
            <v>Yes</v>
          </cell>
          <cell r="AI935">
            <v>2</v>
          </cell>
        </row>
        <row r="936">
          <cell r="K936" t="str">
            <v>Community School</v>
          </cell>
          <cell r="L936" t="str">
            <v>Primary</v>
          </cell>
          <cell r="AC936" t="str">
            <v>Yes</v>
          </cell>
          <cell r="AI936">
            <v>2</v>
          </cell>
        </row>
        <row r="937">
          <cell r="K937" t="str">
            <v>Community School</v>
          </cell>
          <cell r="L937" t="str">
            <v>Primary</v>
          </cell>
          <cell r="AC937" t="str">
            <v>Yes</v>
          </cell>
          <cell r="AI937">
            <v>2</v>
          </cell>
        </row>
        <row r="938">
          <cell r="K938" t="str">
            <v>Community School</v>
          </cell>
          <cell r="L938" t="str">
            <v>Primary</v>
          </cell>
          <cell r="AC938" t="str">
            <v>Yes</v>
          </cell>
          <cell r="AI938">
            <v>1</v>
          </cell>
        </row>
        <row r="939">
          <cell r="K939" t="str">
            <v>Community School</v>
          </cell>
          <cell r="L939" t="str">
            <v>Primary</v>
          </cell>
          <cell r="AC939" t="str">
            <v>Yes</v>
          </cell>
          <cell r="AI939">
            <v>2</v>
          </cell>
        </row>
        <row r="940">
          <cell r="K940" t="str">
            <v>Community School</v>
          </cell>
          <cell r="L940" t="str">
            <v>Primary</v>
          </cell>
          <cell r="AC940" t="str">
            <v>Yes</v>
          </cell>
          <cell r="AI940">
            <v>2</v>
          </cell>
        </row>
        <row r="941">
          <cell r="K941" t="str">
            <v>Community School</v>
          </cell>
          <cell r="L941" t="str">
            <v>Primary</v>
          </cell>
          <cell r="AC941" t="str">
            <v>Yes</v>
          </cell>
          <cell r="AI941">
            <v>3</v>
          </cell>
        </row>
        <row r="942">
          <cell r="K942" t="str">
            <v>Community School</v>
          </cell>
          <cell r="L942" t="str">
            <v>Primary</v>
          </cell>
          <cell r="AC942" t="str">
            <v>Yes</v>
          </cell>
          <cell r="AI942">
            <v>2</v>
          </cell>
        </row>
        <row r="943">
          <cell r="K943" t="str">
            <v>Community School</v>
          </cell>
          <cell r="L943" t="str">
            <v>Primary</v>
          </cell>
          <cell r="AC943" t="str">
            <v>Yes</v>
          </cell>
          <cell r="AI943">
            <v>2</v>
          </cell>
        </row>
        <row r="944">
          <cell r="K944" t="str">
            <v>Community School</v>
          </cell>
          <cell r="L944" t="str">
            <v>Primary</v>
          </cell>
          <cell r="AC944" t="str">
            <v>Yes</v>
          </cell>
          <cell r="AI944">
            <v>1</v>
          </cell>
        </row>
        <row r="945">
          <cell r="K945" t="str">
            <v>Community School</v>
          </cell>
          <cell r="L945" t="str">
            <v>Primary</v>
          </cell>
          <cell r="AC945" t="str">
            <v>Yes</v>
          </cell>
          <cell r="AI945">
            <v>2</v>
          </cell>
        </row>
        <row r="946">
          <cell r="K946" t="str">
            <v>Community School</v>
          </cell>
          <cell r="L946" t="str">
            <v>Primary</v>
          </cell>
          <cell r="AC946" t="str">
            <v>Yes</v>
          </cell>
          <cell r="AI946">
            <v>1</v>
          </cell>
        </row>
        <row r="947">
          <cell r="K947" t="str">
            <v>Voluntary Aided School</v>
          </cell>
          <cell r="L947" t="str">
            <v>Primary</v>
          </cell>
          <cell r="AC947" t="str">
            <v>Yes</v>
          </cell>
          <cell r="AI947">
            <v>2</v>
          </cell>
        </row>
        <row r="948">
          <cell r="K948" t="str">
            <v>Voluntary Aided School</v>
          </cell>
          <cell r="L948" t="str">
            <v>Primary</v>
          </cell>
          <cell r="AC948" t="str">
            <v>Yes</v>
          </cell>
          <cell r="AI948">
            <v>2</v>
          </cell>
        </row>
        <row r="949">
          <cell r="K949" t="str">
            <v>Voluntary Aided School</v>
          </cell>
          <cell r="L949" t="str">
            <v>Primary</v>
          </cell>
          <cell r="AC949" t="str">
            <v>Yes</v>
          </cell>
          <cell r="AI949">
            <v>2</v>
          </cell>
        </row>
        <row r="950">
          <cell r="K950" t="str">
            <v>Voluntary Aided School</v>
          </cell>
          <cell r="L950" t="str">
            <v>Primary</v>
          </cell>
          <cell r="AC950" t="str">
            <v>Yes</v>
          </cell>
          <cell r="AI950">
            <v>2</v>
          </cell>
        </row>
        <row r="951">
          <cell r="K951" t="str">
            <v>Voluntary Aided School</v>
          </cell>
          <cell r="L951" t="str">
            <v>Primary</v>
          </cell>
          <cell r="AC951" t="str">
            <v>Yes</v>
          </cell>
          <cell r="AI951">
            <v>3</v>
          </cell>
        </row>
        <row r="952">
          <cell r="K952" t="str">
            <v>Voluntary Aided School</v>
          </cell>
          <cell r="L952" t="str">
            <v>Primary</v>
          </cell>
          <cell r="AC952" t="str">
            <v>Yes</v>
          </cell>
          <cell r="AI952">
            <v>2</v>
          </cell>
        </row>
        <row r="953">
          <cell r="K953" t="str">
            <v>Voluntary Aided School</v>
          </cell>
          <cell r="L953" t="str">
            <v>Primary</v>
          </cell>
          <cell r="AC953" t="str">
            <v>Yes</v>
          </cell>
          <cell r="AI953">
            <v>2</v>
          </cell>
        </row>
        <row r="954">
          <cell r="K954" t="str">
            <v>Voluntary Aided School</v>
          </cell>
          <cell r="L954" t="str">
            <v>Primary</v>
          </cell>
          <cell r="AC954" t="str">
            <v>Yes</v>
          </cell>
          <cell r="AI954">
            <v>2</v>
          </cell>
        </row>
        <row r="955">
          <cell r="K955" t="str">
            <v>Voluntary Aided School</v>
          </cell>
          <cell r="L955" t="str">
            <v>Primary</v>
          </cell>
          <cell r="AC955" t="str">
            <v>Yes</v>
          </cell>
          <cell r="AI955">
            <v>2</v>
          </cell>
        </row>
        <row r="956">
          <cell r="K956" t="str">
            <v>Foundation School</v>
          </cell>
          <cell r="L956" t="str">
            <v>Secondary</v>
          </cell>
          <cell r="AC956" t="str">
            <v>Yes</v>
          </cell>
          <cell r="AI956">
            <v>2</v>
          </cell>
        </row>
        <row r="957">
          <cell r="K957" t="str">
            <v>Community School</v>
          </cell>
          <cell r="L957" t="str">
            <v>Secondary</v>
          </cell>
          <cell r="AC957" t="str">
            <v>Yes</v>
          </cell>
          <cell r="AI957">
            <v>4</v>
          </cell>
        </row>
        <row r="958">
          <cell r="K958" t="str">
            <v>Voluntary Aided School</v>
          </cell>
          <cell r="L958" t="str">
            <v>Secondary</v>
          </cell>
          <cell r="AC958" t="str">
            <v>Yes</v>
          </cell>
          <cell r="AI958">
            <v>1</v>
          </cell>
        </row>
        <row r="959">
          <cell r="K959" t="str">
            <v>Foundation School</v>
          </cell>
          <cell r="L959" t="str">
            <v>Primary</v>
          </cell>
          <cell r="AC959" t="str">
            <v>Yes</v>
          </cell>
          <cell r="AI959">
            <v>3</v>
          </cell>
        </row>
        <row r="960">
          <cell r="K960" t="str">
            <v>Foundation School</v>
          </cell>
          <cell r="L960" t="str">
            <v>Primary</v>
          </cell>
          <cell r="AC960" t="str">
            <v>Yes</v>
          </cell>
          <cell r="AI960">
            <v>4</v>
          </cell>
        </row>
        <row r="961">
          <cell r="K961" t="str">
            <v>Foundation School</v>
          </cell>
          <cell r="L961" t="str">
            <v>Secondary</v>
          </cell>
          <cell r="AC961" t="str">
            <v>Yes</v>
          </cell>
          <cell r="AI961">
            <v>2</v>
          </cell>
        </row>
        <row r="962">
          <cell r="K962" t="str">
            <v>Foundation School</v>
          </cell>
          <cell r="L962" t="str">
            <v>Secondary</v>
          </cell>
          <cell r="AC962" t="str">
            <v>Yes</v>
          </cell>
          <cell r="AI962">
            <v>1</v>
          </cell>
        </row>
        <row r="963">
          <cell r="K963" t="str">
            <v>Foundation School</v>
          </cell>
          <cell r="L963" t="str">
            <v>Secondary</v>
          </cell>
          <cell r="AC963" t="str">
            <v>Yes</v>
          </cell>
          <cell r="AI963">
            <v>2</v>
          </cell>
        </row>
        <row r="964">
          <cell r="K964" t="str">
            <v>Foundation School</v>
          </cell>
          <cell r="L964" t="str">
            <v>Secondary</v>
          </cell>
          <cell r="AC964" t="str">
            <v>Yes</v>
          </cell>
          <cell r="AI964">
            <v>2</v>
          </cell>
        </row>
        <row r="965">
          <cell r="K965" t="str">
            <v>Community Special School</v>
          </cell>
          <cell r="L965" t="str">
            <v>Special</v>
          </cell>
          <cell r="AC965" t="str">
            <v>Yes</v>
          </cell>
          <cell r="AI965">
            <v>2</v>
          </cell>
        </row>
        <row r="966">
          <cell r="K966" t="str">
            <v>Community Special School</v>
          </cell>
          <cell r="L966" t="str">
            <v>Special</v>
          </cell>
          <cell r="AC966" t="str">
            <v>Yes</v>
          </cell>
          <cell r="AI966">
            <v>1</v>
          </cell>
        </row>
        <row r="967">
          <cell r="K967" t="str">
            <v>Community Special School</v>
          </cell>
          <cell r="L967" t="str">
            <v>Special</v>
          </cell>
          <cell r="AC967" t="str">
            <v>Yes</v>
          </cell>
          <cell r="AI967">
            <v>1</v>
          </cell>
        </row>
        <row r="968">
          <cell r="K968" t="str">
            <v>Community Special School</v>
          </cell>
          <cell r="L968" t="str">
            <v>Special</v>
          </cell>
          <cell r="AC968" t="str">
            <v>Yes</v>
          </cell>
          <cell r="AI968">
            <v>2</v>
          </cell>
        </row>
        <row r="969">
          <cell r="K969" t="str">
            <v>Community Special School</v>
          </cell>
          <cell r="L969" t="str">
            <v>Special</v>
          </cell>
          <cell r="AC969" t="str">
            <v>Yes</v>
          </cell>
          <cell r="AI969">
            <v>2</v>
          </cell>
        </row>
        <row r="970">
          <cell r="K970" t="str">
            <v>Community Special School</v>
          </cell>
          <cell r="L970" t="str">
            <v>Special</v>
          </cell>
          <cell r="AC970" t="str">
            <v>Yes</v>
          </cell>
          <cell r="AI970">
            <v>1</v>
          </cell>
        </row>
        <row r="971">
          <cell r="K971" t="str">
            <v>Pupil Referral Unit</v>
          </cell>
          <cell r="L971" t="str">
            <v>PRU</v>
          </cell>
          <cell r="AC971" t="str">
            <v>Yes</v>
          </cell>
          <cell r="AI971">
            <v>3</v>
          </cell>
        </row>
        <row r="972">
          <cell r="K972" t="str">
            <v>Community School</v>
          </cell>
          <cell r="L972" t="str">
            <v>Primary</v>
          </cell>
          <cell r="AC972" t="str">
            <v>Yes</v>
          </cell>
          <cell r="AI972">
            <v>2</v>
          </cell>
        </row>
        <row r="973">
          <cell r="K973" t="str">
            <v>Community School</v>
          </cell>
          <cell r="L973" t="str">
            <v>Primary</v>
          </cell>
          <cell r="AC973" t="str">
            <v>Yes</v>
          </cell>
          <cell r="AI973">
            <v>2</v>
          </cell>
        </row>
        <row r="974">
          <cell r="K974" t="str">
            <v>Community School</v>
          </cell>
          <cell r="L974" t="str">
            <v>Primary</v>
          </cell>
          <cell r="AC974" t="str">
            <v>Yes</v>
          </cell>
          <cell r="AI974">
            <v>3</v>
          </cell>
        </row>
        <row r="975">
          <cell r="K975" t="str">
            <v>Community School</v>
          </cell>
          <cell r="L975" t="str">
            <v>Primary</v>
          </cell>
          <cell r="AC975" t="str">
            <v>Yes</v>
          </cell>
          <cell r="AI975">
            <v>3</v>
          </cell>
        </row>
        <row r="976">
          <cell r="K976" t="str">
            <v>Community School</v>
          </cell>
          <cell r="L976" t="str">
            <v>Primary</v>
          </cell>
          <cell r="AC976" t="str">
            <v>Yes</v>
          </cell>
          <cell r="AI976">
            <v>1</v>
          </cell>
        </row>
        <row r="977">
          <cell r="K977" t="str">
            <v>Community School</v>
          </cell>
          <cell r="L977" t="str">
            <v>Primary</v>
          </cell>
          <cell r="AC977" t="str">
            <v>Yes</v>
          </cell>
          <cell r="AI977">
            <v>3</v>
          </cell>
        </row>
        <row r="978">
          <cell r="K978" t="str">
            <v>Community School</v>
          </cell>
          <cell r="L978" t="str">
            <v>Primary</v>
          </cell>
          <cell r="AC978" t="str">
            <v>Yes</v>
          </cell>
          <cell r="AI978">
            <v>2</v>
          </cell>
        </row>
        <row r="979">
          <cell r="K979" t="str">
            <v>Community School</v>
          </cell>
          <cell r="L979" t="str">
            <v>Primary</v>
          </cell>
          <cell r="AC979" t="str">
            <v>Yes</v>
          </cell>
          <cell r="AI979">
            <v>2</v>
          </cell>
        </row>
        <row r="980">
          <cell r="K980" t="str">
            <v>Community School</v>
          </cell>
          <cell r="L980" t="str">
            <v>Primary</v>
          </cell>
          <cell r="AC980" t="str">
            <v>Yes</v>
          </cell>
          <cell r="AI980">
            <v>2</v>
          </cell>
        </row>
        <row r="981">
          <cell r="K981" t="str">
            <v>Community School</v>
          </cell>
          <cell r="L981" t="str">
            <v>Primary</v>
          </cell>
          <cell r="AC981" t="str">
            <v>Yes</v>
          </cell>
          <cell r="AI981">
            <v>1</v>
          </cell>
        </row>
        <row r="982">
          <cell r="K982" t="str">
            <v>Community School</v>
          </cell>
          <cell r="L982" t="str">
            <v>Primary</v>
          </cell>
          <cell r="AC982" t="str">
            <v>Yes</v>
          </cell>
          <cell r="AI982">
            <v>2</v>
          </cell>
        </row>
        <row r="983">
          <cell r="K983" t="str">
            <v>Community School</v>
          </cell>
          <cell r="L983" t="str">
            <v>Primary</v>
          </cell>
          <cell r="AC983" t="str">
            <v>Yes</v>
          </cell>
          <cell r="AI983">
            <v>2</v>
          </cell>
        </row>
        <row r="984">
          <cell r="K984" t="str">
            <v>Community School</v>
          </cell>
          <cell r="L984" t="str">
            <v>Primary</v>
          </cell>
          <cell r="AC984" t="str">
            <v>Yes</v>
          </cell>
          <cell r="AI984">
            <v>3</v>
          </cell>
        </row>
        <row r="985">
          <cell r="K985" t="str">
            <v>Community School</v>
          </cell>
          <cell r="L985" t="str">
            <v>Primary</v>
          </cell>
          <cell r="AC985" t="str">
            <v>Yes</v>
          </cell>
          <cell r="AI985">
            <v>2</v>
          </cell>
        </row>
        <row r="986">
          <cell r="K986" t="str">
            <v>Community School</v>
          </cell>
          <cell r="L986" t="str">
            <v>Primary</v>
          </cell>
          <cell r="AC986" t="str">
            <v>Yes</v>
          </cell>
          <cell r="AI986">
            <v>2</v>
          </cell>
        </row>
        <row r="987">
          <cell r="K987" t="str">
            <v>Community School</v>
          </cell>
          <cell r="L987" t="str">
            <v>Primary</v>
          </cell>
          <cell r="AC987" t="str">
            <v>Yes</v>
          </cell>
          <cell r="AI987">
            <v>2</v>
          </cell>
        </row>
        <row r="988">
          <cell r="K988" t="str">
            <v>Community School</v>
          </cell>
          <cell r="L988" t="str">
            <v>Primary</v>
          </cell>
          <cell r="AC988" t="str">
            <v>Yes</v>
          </cell>
          <cell r="AI988">
            <v>2</v>
          </cell>
        </row>
        <row r="989">
          <cell r="K989" t="str">
            <v>Community School</v>
          </cell>
          <cell r="L989" t="str">
            <v>Primary</v>
          </cell>
          <cell r="AC989" t="str">
            <v>Yes</v>
          </cell>
          <cell r="AI989">
            <v>2</v>
          </cell>
        </row>
        <row r="990">
          <cell r="K990" t="str">
            <v>Community School</v>
          </cell>
          <cell r="L990" t="str">
            <v>Primary</v>
          </cell>
          <cell r="AC990" t="str">
            <v>Yes</v>
          </cell>
          <cell r="AI990">
            <v>3</v>
          </cell>
        </row>
        <row r="991">
          <cell r="K991" t="str">
            <v>Community School</v>
          </cell>
          <cell r="L991" t="str">
            <v>Primary</v>
          </cell>
          <cell r="AC991" t="str">
            <v>Yes</v>
          </cell>
          <cell r="AI991">
            <v>2</v>
          </cell>
        </row>
        <row r="992">
          <cell r="K992" t="str">
            <v>Community School</v>
          </cell>
          <cell r="L992" t="str">
            <v>Primary</v>
          </cell>
          <cell r="AC992" t="str">
            <v>Yes</v>
          </cell>
          <cell r="AI992">
            <v>4</v>
          </cell>
        </row>
        <row r="993">
          <cell r="K993" t="str">
            <v>Community School</v>
          </cell>
          <cell r="L993" t="str">
            <v>Primary</v>
          </cell>
          <cell r="AC993" t="str">
            <v>Yes</v>
          </cell>
          <cell r="AI993">
            <v>2</v>
          </cell>
        </row>
        <row r="994">
          <cell r="K994" t="str">
            <v>Community School</v>
          </cell>
          <cell r="L994" t="str">
            <v>Primary</v>
          </cell>
          <cell r="AC994" t="str">
            <v>Yes</v>
          </cell>
          <cell r="AI994">
            <v>2</v>
          </cell>
        </row>
        <row r="995">
          <cell r="K995" t="str">
            <v>Community School</v>
          </cell>
          <cell r="L995" t="str">
            <v>Primary</v>
          </cell>
          <cell r="AC995" t="str">
            <v>Yes</v>
          </cell>
          <cell r="AI995">
            <v>2</v>
          </cell>
        </row>
        <row r="996">
          <cell r="K996" t="str">
            <v>Community School</v>
          </cell>
          <cell r="L996" t="str">
            <v>Primary</v>
          </cell>
          <cell r="AC996" t="str">
            <v>Yes</v>
          </cell>
          <cell r="AI996">
            <v>1</v>
          </cell>
        </row>
        <row r="997">
          <cell r="K997" t="str">
            <v>Community School</v>
          </cell>
          <cell r="L997" t="str">
            <v>Primary</v>
          </cell>
          <cell r="AC997" t="str">
            <v>Yes</v>
          </cell>
          <cell r="AI997">
            <v>2</v>
          </cell>
        </row>
        <row r="998">
          <cell r="K998" t="str">
            <v>Community School</v>
          </cell>
          <cell r="L998" t="str">
            <v>Primary</v>
          </cell>
          <cell r="AC998" t="str">
            <v>Yes</v>
          </cell>
          <cell r="AI998">
            <v>2</v>
          </cell>
        </row>
        <row r="999">
          <cell r="K999" t="str">
            <v>Community School</v>
          </cell>
          <cell r="L999" t="str">
            <v>Primary</v>
          </cell>
          <cell r="AC999" t="str">
            <v>Yes</v>
          </cell>
          <cell r="AI999">
            <v>2</v>
          </cell>
        </row>
        <row r="1000">
          <cell r="K1000" t="str">
            <v>Community School</v>
          </cell>
          <cell r="L1000" t="str">
            <v>Primary</v>
          </cell>
          <cell r="AC1000" t="str">
            <v>Yes</v>
          </cell>
          <cell r="AI1000">
            <v>1</v>
          </cell>
        </row>
        <row r="1001">
          <cell r="K1001" t="str">
            <v>Voluntary Aided School</v>
          </cell>
          <cell r="L1001" t="str">
            <v>Primary</v>
          </cell>
          <cell r="AC1001" t="str">
            <v>Yes</v>
          </cell>
          <cell r="AI1001">
            <v>2</v>
          </cell>
        </row>
        <row r="1002">
          <cell r="K1002" t="str">
            <v>Voluntary Aided School</v>
          </cell>
          <cell r="L1002" t="str">
            <v>Primary</v>
          </cell>
          <cell r="AC1002" t="str">
            <v>Yes</v>
          </cell>
          <cell r="AI1002">
            <v>2</v>
          </cell>
        </row>
        <row r="1003">
          <cell r="K1003" t="str">
            <v>Voluntary Aided School</v>
          </cell>
          <cell r="L1003" t="str">
            <v>Primary</v>
          </cell>
          <cell r="AC1003" t="str">
            <v>Yes</v>
          </cell>
          <cell r="AI1003">
            <v>1</v>
          </cell>
        </row>
        <row r="1004">
          <cell r="K1004" t="str">
            <v>Voluntary Aided School</v>
          </cell>
          <cell r="L1004" t="str">
            <v>Primary</v>
          </cell>
          <cell r="AC1004" t="str">
            <v>Yes</v>
          </cell>
          <cell r="AI1004">
            <v>2</v>
          </cell>
        </row>
        <row r="1005">
          <cell r="K1005" t="str">
            <v>Voluntary Aided School</v>
          </cell>
          <cell r="L1005" t="str">
            <v>Primary</v>
          </cell>
          <cell r="AC1005" t="str">
            <v>Yes</v>
          </cell>
          <cell r="AI1005">
            <v>2</v>
          </cell>
        </row>
        <row r="1006">
          <cell r="K1006" t="str">
            <v>Voluntary Aided School</v>
          </cell>
          <cell r="L1006" t="str">
            <v>Primary</v>
          </cell>
          <cell r="AC1006" t="str">
            <v>Yes</v>
          </cell>
          <cell r="AI1006">
            <v>2</v>
          </cell>
        </row>
        <row r="1007">
          <cell r="K1007" t="str">
            <v>Voluntary Aided School</v>
          </cell>
          <cell r="L1007" t="str">
            <v>Primary</v>
          </cell>
          <cell r="AC1007" t="str">
            <v>Yes</v>
          </cell>
          <cell r="AI1007">
            <v>3</v>
          </cell>
        </row>
        <row r="1008">
          <cell r="K1008" t="str">
            <v>Voluntary Aided School</v>
          </cell>
          <cell r="L1008" t="str">
            <v>Primary</v>
          </cell>
          <cell r="AC1008" t="str">
            <v>Yes</v>
          </cell>
          <cell r="AI1008">
            <v>2</v>
          </cell>
        </row>
        <row r="1009">
          <cell r="K1009" t="str">
            <v>Voluntary Aided School</v>
          </cell>
          <cell r="L1009" t="str">
            <v>Primary</v>
          </cell>
          <cell r="AC1009" t="str">
            <v>Yes</v>
          </cell>
          <cell r="AI1009">
            <v>2</v>
          </cell>
        </row>
        <row r="1010">
          <cell r="K1010" t="str">
            <v>Voluntary Aided School</v>
          </cell>
          <cell r="L1010" t="str">
            <v>Primary</v>
          </cell>
          <cell r="AC1010" t="str">
            <v>Yes</v>
          </cell>
          <cell r="AI1010">
            <v>1</v>
          </cell>
        </row>
        <row r="1011">
          <cell r="K1011" t="str">
            <v>Voluntary Aided School</v>
          </cell>
          <cell r="L1011" t="str">
            <v>Primary</v>
          </cell>
          <cell r="AC1011" t="str">
            <v>Yes</v>
          </cell>
          <cell r="AI1011">
            <v>2</v>
          </cell>
        </row>
        <row r="1012">
          <cell r="K1012" t="str">
            <v>Voluntary Aided School</v>
          </cell>
          <cell r="L1012" t="str">
            <v>Primary</v>
          </cell>
          <cell r="AC1012" t="str">
            <v>Yes</v>
          </cell>
          <cell r="AI1012">
            <v>2</v>
          </cell>
        </row>
        <row r="1013">
          <cell r="K1013" t="str">
            <v>Voluntary Aided School</v>
          </cell>
          <cell r="L1013" t="str">
            <v>Primary</v>
          </cell>
          <cell r="AC1013" t="str">
            <v>Yes</v>
          </cell>
          <cell r="AI1013">
            <v>1</v>
          </cell>
        </row>
        <row r="1014">
          <cell r="K1014" t="str">
            <v>Voluntary Aided School</v>
          </cell>
          <cell r="L1014" t="str">
            <v>Primary</v>
          </cell>
          <cell r="AC1014" t="str">
            <v>Yes</v>
          </cell>
          <cell r="AI1014">
            <v>2</v>
          </cell>
        </row>
        <row r="1015">
          <cell r="K1015" t="str">
            <v>Voluntary Aided School</v>
          </cell>
          <cell r="L1015" t="str">
            <v>Primary</v>
          </cell>
          <cell r="AC1015" t="str">
            <v>Yes</v>
          </cell>
          <cell r="AI1015">
            <v>2</v>
          </cell>
        </row>
        <row r="1016">
          <cell r="K1016" t="str">
            <v>Voluntary Aided School</v>
          </cell>
          <cell r="L1016" t="str">
            <v>Primary</v>
          </cell>
          <cell r="AC1016" t="str">
            <v>Yes</v>
          </cell>
          <cell r="AI1016">
            <v>2</v>
          </cell>
        </row>
        <row r="1017">
          <cell r="K1017" t="str">
            <v>Voluntary Aided School</v>
          </cell>
          <cell r="L1017" t="str">
            <v>Primary</v>
          </cell>
          <cell r="AC1017" t="str">
            <v>Yes</v>
          </cell>
          <cell r="AI1017">
            <v>1</v>
          </cell>
        </row>
        <row r="1018">
          <cell r="K1018" t="str">
            <v>Community School</v>
          </cell>
          <cell r="L1018" t="str">
            <v>Secondary</v>
          </cell>
          <cell r="AC1018" t="str">
            <v>Yes</v>
          </cell>
          <cell r="AI1018">
            <v>2</v>
          </cell>
        </row>
        <row r="1019">
          <cell r="K1019" t="str">
            <v>Community School</v>
          </cell>
          <cell r="L1019" t="str">
            <v>Secondary</v>
          </cell>
          <cell r="AC1019" t="str">
            <v>Yes</v>
          </cell>
          <cell r="AI1019">
            <v>1</v>
          </cell>
        </row>
        <row r="1020">
          <cell r="K1020" t="str">
            <v>Community School</v>
          </cell>
          <cell r="L1020" t="str">
            <v>Secondary</v>
          </cell>
          <cell r="AC1020" t="str">
            <v>Yes</v>
          </cell>
          <cell r="AI1020">
            <v>3</v>
          </cell>
        </row>
        <row r="1021">
          <cell r="K1021" t="str">
            <v>Voluntary Aided School</v>
          </cell>
          <cell r="L1021" t="str">
            <v>Secondary</v>
          </cell>
          <cell r="AC1021" t="str">
            <v>Yes</v>
          </cell>
          <cell r="AI1021">
            <v>2</v>
          </cell>
        </row>
        <row r="1022">
          <cell r="K1022" t="str">
            <v>Voluntary Aided School</v>
          </cell>
          <cell r="L1022" t="str">
            <v>Secondary</v>
          </cell>
          <cell r="AC1022" t="str">
            <v>Yes</v>
          </cell>
          <cell r="AI1022">
            <v>1</v>
          </cell>
        </row>
        <row r="1023">
          <cell r="K1023" t="str">
            <v>Voluntary Aided School</v>
          </cell>
          <cell r="L1023" t="str">
            <v>Primary</v>
          </cell>
          <cell r="AC1023" t="str">
            <v>Yes</v>
          </cell>
          <cell r="AI1023">
            <v>2</v>
          </cell>
        </row>
        <row r="1024">
          <cell r="K1024" t="str">
            <v>Voluntary Aided School</v>
          </cell>
          <cell r="L1024" t="str">
            <v>Secondary</v>
          </cell>
          <cell r="AC1024" t="str">
            <v>Yes</v>
          </cell>
          <cell r="AI1024">
            <v>1</v>
          </cell>
        </row>
        <row r="1025">
          <cell r="K1025" t="str">
            <v>Foundation School</v>
          </cell>
          <cell r="L1025" t="str">
            <v>Secondary</v>
          </cell>
          <cell r="AC1025" t="str">
            <v>Yes</v>
          </cell>
          <cell r="AI1025">
            <v>2</v>
          </cell>
        </row>
        <row r="1026">
          <cell r="K1026" t="str">
            <v>Voluntary Aided School</v>
          </cell>
          <cell r="L1026" t="str">
            <v>Secondary</v>
          </cell>
          <cell r="AC1026" t="str">
            <v>Yes</v>
          </cell>
          <cell r="AI1026">
            <v>2</v>
          </cell>
        </row>
        <row r="1027">
          <cell r="K1027" t="str">
            <v>Community Special School</v>
          </cell>
          <cell r="L1027" t="str">
            <v>Special</v>
          </cell>
          <cell r="AC1027" t="str">
            <v>Yes</v>
          </cell>
          <cell r="AI1027">
            <v>2</v>
          </cell>
        </row>
        <row r="1028">
          <cell r="K1028" t="str">
            <v>Community Special School</v>
          </cell>
          <cell r="L1028" t="str">
            <v>Special</v>
          </cell>
          <cell r="AC1028" t="str">
            <v>Yes</v>
          </cell>
          <cell r="AI1028">
            <v>1</v>
          </cell>
        </row>
        <row r="1029">
          <cell r="K1029" t="str">
            <v>Community Special School</v>
          </cell>
          <cell r="L1029" t="str">
            <v>Special</v>
          </cell>
          <cell r="AC1029" t="str">
            <v>Yes</v>
          </cell>
          <cell r="AI1029">
            <v>2</v>
          </cell>
        </row>
        <row r="1030">
          <cell r="K1030" t="str">
            <v>Community Special School</v>
          </cell>
          <cell r="L1030" t="str">
            <v>Special</v>
          </cell>
          <cell r="AC1030" t="str">
            <v>Yes</v>
          </cell>
          <cell r="AI1030">
            <v>2</v>
          </cell>
        </row>
        <row r="1031">
          <cell r="K1031" t="str">
            <v>LA Nursery School</v>
          </cell>
          <cell r="L1031" t="str">
            <v>Nursery</v>
          </cell>
          <cell r="AC1031" t="str">
            <v>Yes</v>
          </cell>
          <cell r="AI1031">
            <v>1</v>
          </cell>
        </row>
        <row r="1032">
          <cell r="K1032" t="str">
            <v>LA Nursery School</v>
          </cell>
          <cell r="L1032" t="str">
            <v>Nursery</v>
          </cell>
          <cell r="AC1032" t="str">
            <v>Yes</v>
          </cell>
          <cell r="AI1032">
            <v>2</v>
          </cell>
        </row>
        <row r="1033">
          <cell r="K1033" t="str">
            <v>LA Nursery School</v>
          </cell>
          <cell r="L1033" t="str">
            <v>Nursery</v>
          </cell>
          <cell r="AC1033" t="str">
            <v>Yes</v>
          </cell>
          <cell r="AI1033">
            <v>1</v>
          </cell>
        </row>
        <row r="1034">
          <cell r="K1034" t="str">
            <v>Community School</v>
          </cell>
          <cell r="L1034" t="str">
            <v>Primary</v>
          </cell>
          <cell r="AC1034" t="str">
            <v>Yes</v>
          </cell>
          <cell r="AI1034">
            <v>1</v>
          </cell>
        </row>
        <row r="1035">
          <cell r="K1035" t="str">
            <v>Community School</v>
          </cell>
          <cell r="L1035" t="str">
            <v>Primary</v>
          </cell>
          <cell r="AC1035" t="str">
            <v>Yes</v>
          </cell>
          <cell r="AI1035">
            <v>2</v>
          </cell>
        </row>
        <row r="1036">
          <cell r="K1036" t="str">
            <v>Community School</v>
          </cell>
          <cell r="L1036" t="str">
            <v>Primary</v>
          </cell>
          <cell r="AC1036" t="str">
            <v>Yes</v>
          </cell>
          <cell r="AI1036">
            <v>2</v>
          </cell>
        </row>
        <row r="1037">
          <cell r="K1037" t="str">
            <v>Community School</v>
          </cell>
          <cell r="L1037" t="str">
            <v>Primary</v>
          </cell>
          <cell r="AC1037" t="str">
            <v>Yes</v>
          </cell>
          <cell r="AI1037">
            <v>1</v>
          </cell>
        </row>
        <row r="1038">
          <cell r="K1038" t="str">
            <v>Community School</v>
          </cell>
          <cell r="L1038" t="str">
            <v>Primary</v>
          </cell>
          <cell r="AC1038" t="str">
            <v>Yes</v>
          </cell>
          <cell r="AI1038">
            <v>2</v>
          </cell>
        </row>
        <row r="1039">
          <cell r="K1039" t="str">
            <v>Community School</v>
          </cell>
          <cell r="L1039" t="str">
            <v>Primary</v>
          </cell>
          <cell r="AC1039" t="str">
            <v>Yes</v>
          </cell>
          <cell r="AI1039">
            <v>2</v>
          </cell>
        </row>
        <row r="1040">
          <cell r="K1040" t="str">
            <v>Community School</v>
          </cell>
          <cell r="L1040" t="str">
            <v>Primary</v>
          </cell>
          <cell r="AC1040" t="str">
            <v>Yes</v>
          </cell>
          <cell r="AI1040">
            <v>2</v>
          </cell>
        </row>
        <row r="1041">
          <cell r="K1041" t="str">
            <v>Community School</v>
          </cell>
          <cell r="L1041" t="str">
            <v>Primary</v>
          </cell>
          <cell r="AC1041" t="str">
            <v>Yes</v>
          </cell>
          <cell r="AI1041">
            <v>2</v>
          </cell>
        </row>
        <row r="1042">
          <cell r="K1042" t="str">
            <v>Community School</v>
          </cell>
          <cell r="L1042" t="str">
            <v>Primary</v>
          </cell>
          <cell r="AC1042" t="str">
            <v>Yes</v>
          </cell>
          <cell r="AI1042">
            <v>2</v>
          </cell>
        </row>
        <row r="1043">
          <cell r="K1043" t="str">
            <v>Community School</v>
          </cell>
          <cell r="L1043" t="str">
            <v>Primary</v>
          </cell>
          <cell r="AC1043" t="str">
            <v>Yes</v>
          </cell>
          <cell r="AI1043">
            <v>2</v>
          </cell>
        </row>
        <row r="1044">
          <cell r="K1044" t="str">
            <v>Community School</v>
          </cell>
          <cell r="L1044" t="str">
            <v>Primary</v>
          </cell>
          <cell r="AC1044" t="str">
            <v>Yes</v>
          </cell>
          <cell r="AI1044">
            <v>1</v>
          </cell>
        </row>
        <row r="1045">
          <cell r="K1045" t="str">
            <v>Community School</v>
          </cell>
          <cell r="L1045" t="str">
            <v>Primary</v>
          </cell>
          <cell r="AC1045" t="str">
            <v>Yes</v>
          </cell>
          <cell r="AI1045">
            <v>2</v>
          </cell>
        </row>
        <row r="1046">
          <cell r="K1046" t="str">
            <v>Community School</v>
          </cell>
          <cell r="L1046" t="str">
            <v>Primary</v>
          </cell>
          <cell r="AC1046" t="str">
            <v>Yes</v>
          </cell>
          <cell r="AI1046">
            <v>2</v>
          </cell>
        </row>
        <row r="1047">
          <cell r="K1047" t="str">
            <v>Community School</v>
          </cell>
          <cell r="L1047" t="str">
            <v>Primary</v>
          </cell>
          <cell r="AC1047" t="str">
            <v>Yes</v>
          </cell>
          <cell r="AI1047">
            <v>2</v>
          </cell>
        </row>
        <row r="1048">
          <cell r="K1048" t="str">
            <v>Community School</v>
          </cell>
          <cell r="L1048" t="str">
            <v>Primary</v>
          </cell>
          <cell r="AC1048" t="str">
            <v>Yes</v>
          </cell>
          <cell r="AI1048">
            <v>2</v>
          </cell>
        </row>
        <row r="1049">
          <cell r="K1049" t="str">
            <v>Community School</v>
          </cell>
          <cell r="L1049" t="str">
            <v>Primary</v>
          </cell>
          <cell r="AC1049" t="str">
            <v>Yes</v>
          </cell>
          <cell r="AI1049">
            <v>2</v>
          </cell>
        </row>
        <row r="1050">
          <cell r="K1050" t="str">
            <v>Community School</v>
          </cell>
          <cell r="L1050" t="str">
            <v>Primary</v>
          </cell>
          <cell r="AC1050" t="str">
            <v>Yes</v>
          </cell>
          <cell r="AI1050">
            <v>2</v>
          </cell>
        </row>
        <row r="1051">
          <cell r="K1051" t="str">
            <v>Community School</v>
          </cell>
          <cell r="L1051" t="str">
            <v>Primary</v>
          </cell>
          <cell r="AC1051" t="str">
            <v>Yes</v>
          </cell>
          <cell r="AI1051">
            <v>2</v>
          </cell>
        </row>
        <row r="1052">
          <cell r="K1052" t="str">
            <v>Community School</v>
          </cell>
          <cell r="L1052" t="str">
            <v>Primary</v>
          </cell>
          <cell r="AC1052" t="str">
            <v>Yes</v>
          </cell>
          <cell r="AI1052">
            <v>2</v>
          </cell>
        </row>
        <row r="1053">
          <cell r="K1053" t="str">
            <v>Community School</v>
          </cell>
          <cell r="L1053" t="str">
            <v>Primary</v>
          </cell>
          <cell r="AC1053" t="str">
            <v>Yes</v>
          </cell>
          <cell r="AI1053">
            <v>1</v>
          </cell>
        </row>
        <row r="1054">
          <cell r="K1054" t="str">
            <v>Community School</v>
          </cell>
          <cell r="L1054" t="str">
            <v>Primary</v>
          </cell>
          <cell r="AC1054" t="str">
            <v>Yes</v>
          </cell>
          <cell r="AI1054">
            <v>2</v>
          </cell>
        </row>
        <row r="1055">
          <cell r="K1055" t="str">
            <v>Community School</v>
          </cell>
          <cell r="L1055" t="str">
            <v>Primary</v>
          </cell>
          <cell r="AC1055" t="str">
            <v>Yes</v>
          </cell>
          <cell r="AI1055">
            <v>2</v>
          </cell>
        </row>
        <row r="1056">
          <cell r="K1056" t="str">
            <v>Community School</v>
          </cell>
          <cell r="L1056" t="str">
            <v>Primary</v>
          </cell>
          <cell r="AC1056" t="str">
            <v>Yes</v>
          </cell>
          <cell r="AI1056">
            <v>2</v>
          </cell>
        </row>
        <row r="1057">
          <cell r="K1057" t="str">
            <v>Community School</v>
          </cell>
          <cell r="L1057" t="str">
            <v>Primary</v>
          </cell>
          <cell r="AC1057" t="str">
            <v>Yes</v>
          </cell>
          <cell r="AI1057">
            <v>1</v>
          </cell>
        </row>
        <row r="1058">
          <cell r="K1058" t="str">
            <v>Community School</v>
          </cell>
          <cell r="L1058" t="str">
            <v>Primary</v>
          </cell>
          <cell r="AC1058" t="str">
            <v>Yes</v>
          </cell>
          <cell r="AI1058">
            <v>1</v>
          </cell>
        </row>
        <row r="1059">
          <cell r="K1059" t="str">
            <v>Community School</v>
          </cell>
          <cell r="L1059" t="str">
            <v>Primary</v>
          </cell>
          <cell r="AC1059" t="str">
            <v>Yes</v>
          </cell>
          <cell r="AI1059">
            <v>2</v>
          </cell>
        </row>
        <row r="1060">
          <cell r="K1060" t="str">
            <v>Community School</v>
          </cell>
          <cell r="L1060" t="str">
            <v>Primary</v>
          </cell>
          <cell r="AC1060" t="str">
            <v>Yes</v>
          </cell>
          <cell r="AI1060">
            <v>1</v>
          </cell>
        </row>
        <row r="1061">
          <cell r="K1061" t="str">
            <v>Voluntary Controlled School</v>
          </cell>
          <cell r="L1061" t="str">
            <v>Primary</v>
          </cell>
          <cell r="AC1061" t="str">
            <v>Yes</v>
          </cell>
          <cell r="AI1061">
            <v>1</v>
          </cell>
        </row>
        <row r="1062">
          <cell r="K1062" t="str">
            <v>Voluntary Aided School</v>
          </cell>
          <cell r="L1062" t="str">
            <v>Primary</v>
          </cell>
          <cell r="AC1062" t="str">
            <v>Yes</v>
          </cell>
          <cell r="AI1062">
            <v>2</v>
          </cell>
        </row>
        <row r="1063">
          <cell r="K1063" t="str">
            <v>Voluntary Aided School</v>
          </cell>
          <cell r="L1063" t="str">
            <v>Primary</v>
          </cell>
          <cell r="AC1063" t="str">
            <v>Yes</v>
          </cell>
          <cell r="AI1063">
            <v>1</v>
          </cell>
        </row>
        <row r="1064">
          <cell r="K1064" t="str">
            <v>Voluntary Aided School</v>
          </cell>
          <cell r="L1064" t="str">
            <v>Primary</v>
          </cell>
          <cell r="AC1064" t="str">
            <v>Yes</v>
          </cell>
          <cell r="AI1064">
            <v>2</v>
          </cell>
        </row>
        <row r="1065">
          <cell r="K1065" t="str">
            <v>Voluntary Aided School</v>
          </cell>
          <cell r="L1065" t="str">
            <v>Primary</v>
          </cell>
          <cell r="AC1065" t="str">
            <v>Yes</v>
          </cell>
          <cell r="AI1065">
            <v>1</v>
          </cell>
        </row>
        <row r="1066">
          <cell r="K1066" t="str">
            <v>Voluntary Aided School</v>
          </cell>
          <cell r="L1066" t="str">
            <v>Primary</v>
          </cell>
          <cell r="AC1066" t="str">
            <v>Yes</v>
          </cell>
          <cell r="AI1066">
            <v>2</v>
          </cell>
        </row>
        <row r="1067">
          <cell r="K1067" t="str">
            <v>Voluntary Aided School</v>
          </cell>
          <cell r="L1067" t="str">
            <v>Primary</v>
          </cell>
          <cell r="AC1067" t="str">
            <v>Yes</v>
          </cell>
          <cell r="AI1067">
            <v>2</v>
          </cell>
        </row>
        <row r="1068">
          <cell r="K1068" t="str">
            <v>Voluntary Aided School</v>
          </cell>
          <cell r="L1068" t="str">
            <v>Primary</v>
          </cell>
          <cell r="AC1068" t="str">
            <v>Yes</v>
          </cell>
          <cell r="AI1068">
            <v>2</v>
          </cell>
        </row>
        <row r="1069">
          <cell r="K1069" t="str">
            <v>Voluntary Aided School</v>
          </cell>
          <cell r="L1069" t="str">
            <v>Primary</v>
          </cell>
          <cell r="AC1069" t="str">
            <v>Yes</v>
          </cell>
          <cell r="AI1069">
            <v>2</v>
          </cell>
        </row>
        <row r="1070">
          <cell r="K1070" t="str">
            <v>Voluntary Aided School</v>
          </cell>
          <cell r="L1070" t="str">
            <v>Primary</v>
          </cell>
          <cell r="AC1070" t="str">
            <v>Yes</v>
          </cell>
          <cell r="AI1070">
            <v>2</v>
          </cell>
        </row>
        <row r="1071">
          <cell r="K1071" t="str">
            <v>Voluntary Aided School</v>
          </cell>
          <cell r="L1071" t="str">
            <v>Primary</v>
          </cell>
          <cell r="AC1071" t="str">
            <v>Yes</v>
          </cell>
          <cell r="AI1071">
            <v>2</v>
          </cell>
        </row>
        <row r="1072">
          <cell r="K1072" t="str">
            <v>Voluntary Aided School</v>
          </cell>
          <cell r="L1072" t="str">
            <v>Primary</v>
          </cell>
          <cell r="AC1072" t="str">
            <v>Yes</v>
          </cell>
          <cell r="AI1072">
            <v>2</v>
          </cell>
        </row>
        <row r="1073">
          <cell r="K1073" t="str">
            <v>Voluntary Aided School</v>
          </cell>
          <cell r="L1073" t="str">
            <v>Primary</v>
          </cell>
          <cell r="AC1073" t="str">
            <v>Yes</v>
          </cell>
          <cell r="AI1073">
            <v>2</v>
          </cell>
        </row>
        <row r="1074">
          <cell r="K1074" t="str">
            <v>Voluntary Aided School</v>
          </cell>
          <cell r="L1074" t="str">
            <v>Primary</v>
          </cell>
          <cell r="AC1074" t="str">
            <v>Yes</v>
          </cell>
          <cell r="AI1074">
            <v>2</v>
          </cell>
        </row>
        <row r="1075">
          <cell r="K1075" t="str">
            <v>Voluntary Aided School</v>
          </cell>
          <cell r="L1075" t="str">
            <v>Primary</v>
          </cell>
          <cell r="AC1075" t="str">
            <v>Yes</v>
          </cell>
          <cell r="AI1075">
            <v>2</v>
          </cell>
        </row>
        <row r="1076">
          <cell r="K1076" t="str">
            <v>Community School</v>
          </cell>
          <cell r="L1076" t="str">
            <v>Secondary</v>
          </cell>
          <cell r="AC1076" t="str">
            <v>Yes</v>
          </cell>
          <cell r="AI1076">
            <v>2</v>
          </cell>
        </row>
        <row r="1077">
          <cell r="K1077" t="str">
            <v>Community School</v>
          </cell>
          <cell r="L1077" t="str">
            <v>Secondary</v>
          </cell>
          <cell r="AC1077" t="str">
            <v>Yes</v>
          </cell>
          <cell r="AI1077">
            <v>2</v>
          </cell>
        </row>
        <row r="1078">
          <cell r="K1078" t="str">
            <v>Foundation School</v>
          </cell>
          <cell r="L1078" t="str">
            <v>Secondary</v>
          </cell>
          <cell r="AC1078" t="str">
            <v>Yes</v>
          </cell>
          <cell r="AI1078">
            <v>1</v>
          </cell>
        </row>
        <row r="1079">
          <cell r="K1079" t="str">
            <v>Community School</v>
          </cell>
          <cell r="L1079" t="str">
            <v>Secondary</v>
          </cell>
          <cell r="AC1079" t="str">
            <v>Yes</v>
          </cell>
          <cell r="AI1079">
            <v>1</v>
          </cell>
        </row>
        <row r="1080">
          <cell r="K1080" t="str">
            <v>Community Special School</v>
          </cell>
          <cell r="L1080" t="str">
            <v>Special</v>
          </cell>
          <cell r="AC1080" t="str">
            <v>Yes</v>
          </cell>
          <cell r="AI1080">
            <v>2</v>
          </cell>
        </row>
        <row r="1081">
          <cell r="K1081" t="str">
            <v>Community Special School</v>
          </cell>
          <cell r="L1081" t="str">
            <v>Special</v>
          </cell>
          <cell r="AC1081" t="str">
            <v>Yes</v>
          </cell>
          <cell r="AI1081">
            <v>2</v>
          </cell>
        </row>
        <row r="1082">
          <cell r="K1082" t="str">
            <v>Community Special School</v>
          </cell>
          <cell r="L1082" t="str">
            <v>Special</v>
          </cell>
          <cell r="AC1082" t="str">
            <v>Yes</v>
          </cell>
          <cell r="AI1082">
            <v>1</v>
          </cell>
        </row>
        <row r="1083">
          <cell r="K1083" t="str">
            <v>Community Special School</v>
          </cell>
          <cell r="L1083" t="str">
            <v>Special</v>
          </cell>
          <cell r="AC1083" t="str">
            <v>Yes</v>
          </cell>
          <cell r="AI1083">
            <v>2</v>
          </cell>
        </row>
        <row r="1084">
          <cell r="K1084" t="str">
            <v>Pupil Referral Unit</v>
          </cell>
          <cell r="L1084" t="str">
            <v>PRU</v>
          </cell>
          <cell r="AC1084" t="str">
            <v>Yes</v>
          </cell>
          <cell r="AI1084">
            <v>2</v>
          </cell>
        </row>
        <row r="1085">
          <cell r="K1085" t="str">
            <v>Community School</v>
          </cell>
          <cell r="L1085" t="str">
            <v>Primary</v>
          </cell>
          <cell r="AC1085" t="str">
            <v>Yes</v>
          </cell>
          <cell r="AI1085">
            <v>1</v>
          </cell>
        </row>
        <row r="1086">
          <cell r="K1086" t="str">
            <v>Community School</v>
          </cell>
          <cell r="L1086" t="str">
            <v>Primary</v>
          </cell>
          <cell r="AC1086" t="str">
            <v>Yes</v>
          </cell>
          <cell r="AI1086">
            <v>2</v>
          </cell>
        </row>
        <row r="1087">
          <cell r="K1087" t="str">
            <v>Community School</v>
          </cell>
          <cell r="L1087" t="str">
            <v>Primary</v>
          </cell>
          <cell r="AC1087" t="str">
            <v>Yes</v>
          </cell>
          <cell r="AI1087">
            <v>1</v>
          </cell>
        </row>
        <row r="1088">
          <cell r="K1088" t="str">
            <v>Community School</v>
          </cell>
          <cell r="L1088" t="str">
            <v>Primary</v>
          </cell>
          <cell r="AC1088" t="str">
            <v>Yes</v>
          </cell>
          <cell r="AI1088">
            <v>1</v>
          </cell>
        </row>
        <row r="1089">
          <cell r="K1089" t="str">
            <v>Community School</v>
          </cell>
          <cell r="L1089" t="str">
            <v>Primary</v>
          </cell>
          <cell r="AC1089" t="str">
            <v>Yes</v>
          </cell>
          <cell r="AI1089">
            <v>2</v>
          </cell>
        </row>
        <row r="1090">
          <cell r="K1090" t="str">
            <v>Community School</v>
          </cell>
          <cell r="L1090" t="str">
            <v>Primary</v>
          </cell>
          <cell r="AC1090" t="str">
            <v>Yes</v>
          </cell>
          <cell r="AI1090">
            <v>1</v>
          </cell>
        </row>
        <row r="1091">
          <cell r="K1091" t="str">
            <v>Community School</v>
          </cell>
          <cell r="L1091" t="str">
            <v>Primary</v>
          </cell>
          <cell r="AC1091" t="str">
            <v>Yes</v>
          </cell>
          <cell r="AI1091">
            <v>2</v>
          </cell>
        </row>
        <row r="1092">
          <cell r="K1092" t="str">
            <v>Community School</v>
          </cell>
          <cell r="L1092" t="str">
            <v>Primary</v>
          </cell>
          <cell r="AC1092" t="str">
            <v>Yes</v>
          </cell>
          <cell r="AI1092">
            <v>2</v>
          </cell>
        </row>
        <row r="1093">
          <cell r="K1093" t="str">
            <v>Community School</v>
          </cell>
          <cell r="L1093" t="str">
            <v>Primary</v>
          </cell>
          <cell r="AC1093" t="str">
            <v>Yes</v>
          </cell>
          <cell r="AI1093">
            <v>1</v>
          </cell>
        </row>
        <row r="1094">
          <cell r="K1094" t="str">
            <v>Community School</v>
          </cell>
          <cell r="L1094" t="str">
            <v>Primary</v>
          </cell>
          <cell r="AC1094" t="str">
            <v>Yes</v>
          </cell>
          <cell r="AI1094">
            <v>1</v>
          </cell>
        </row>
        <row r="1095">
          <cell r="K1095" t="str">
            <v>Community School</v>
          </cell>
          <cell r="L1095" t="str">
            <v>Primary</v>
          </cell>
          <cell r="AC1095" t="str">
            <v>Yes</v>
          </cell>
          <cell r="AI1095">
            <v>2</v>
          </cell>
        </row>
        <row r="1096">
          <cell r="K1096" t="str">
            <v>Community School</v>
          </cell>
          <cell r="L1096" t="str">
            <v>Primary</v>
          </cell>
          <cell r="AC1096" t="str">
            <v>Yes</v>
          </cell>
          <cell r="AI1096">
            <v>2</v>
          </cell>
        </row>
        <row r="1097">
          <cell r="K1097" t="str">
            <v>Community School</v>
          </cell>
          <cell r="L1097" t="str">
            <v>Primary</v>
          </cell>
          <cell r="AC1097" t="str">
            <v>Yes</v>
          </cell>
          <cell r="AI1097">
            <v>2</v>
          </cell>
        </row>
        <row r="1098">
          <cell r="K1098" t="str">
            <v>Community School</v>
          </cell>
          <cell r="L1098" t="str">
            <v>Primary</v>
          </cell>
          <cell r="AC1098" t="str">
            <v>Yes</v>
          </cell>
          <cell r="AI1098">
            <v>1</v>
          </cell>
        </row>
        <row r="1099">
          <cell r="K1099" t="str">
            <v>Community School</v>
          </cell>
          <cell r="L1099" t="str">
            <v>Primary</v>
          </cell>
          <cell r="AC1099" t="str">
            <v>Yes</v>
          </cell>
          <cell r="AI1099">
            <v>1</v>
          </cell>
        </row>
        <row r="1100">
          <cell r="K1100" t="str">
            <v>Community School</v>
          </cell>
          <cell r="L1100" t="str">
            <v>Primary</v>
          </cell>
          <cell r="AC1100" t="str">
            <v>Yes</v>
          </cell>
          <cell r="AI1100">
            <v>2</v>
          </cell>
        </row>
        <row r="1101">
          <cell r="K1101" t="str">
            <v>Community School</v>
          </cell>
          <cell r="L1101" t="str">
            <v>Primary</v>
          </cell>
          <cell r="AC1101" t="str">
            <v>Yes</v>
          </cell>
          <cell r="AI1101">
            <v>2</v>
          </cell>
        </row>
        <row r="1102">
          <cell r="K1102" t="str">
            <v>Community School</v>
          </cell>
          <cell r="L1102" t="str">
            <v>Primary</v>
          </cell>
          <cell r="AC1102" t="str">
            <v>Yes</v>
          </cell>
          <cell r="AI1102">
            <v>2</v>
          </cell>
        </row>
        <row r="1103">
          <cell r="K1103" t="str">
            <v>Community School</v>
          </cell>
          <cell r="L1103" t="str">
            <v>Primary</v>
          </cell>
          <cell r="AC1103" t="str">
            <v>Yes</v>
          </cell>
          <cell r="AI1103">
            <v>2</v>
          </cell>
        </row>
        <row r="1104">
          <cell r="K1104" t="str">
            <v>Community School</v>
          </cell>
          <cell r="L1104" t="str">
            <v>Primary</v>
          </cell>
          <cell r="AC1104" t="str">
            <v>Yes</v>
          </cell>
          <cell r="AI1104">
            <v>2</v>
          </cell>
        </row>
        <row r="1105">
          <cell r="K1105" t="str">
            <v>Community School</v>
          </cell>
          <cell r="L1105" t="str">
            <v>Primary</v>
          </cell>
          <cell r="AC1105" t="str">
            <v>Yes</v>
          </cell>
          <cell r="AI1105">
            <v>1</v>
          </cell>
        </row>
        <row r="1106">
          <cell r="K1106" t="str">
            <v>Community School</v>
          </cell>
          <cell r="L1106" t="str">
            <v>Primary</v>
          </cell>
          <cell r="AC1106" t="str">
            <v>Yes</v>
          </cell>
          <cell r="AI1106">
            <v>4</v>
          </cell>
        </row>
        <row r="1107">
          <cell r="K1107" t="str">
            <v>Community School</v>
          </cell>
          <cell r="L1107" t="str">
            <v>Primary</v>
          </cell>
          <cell r="AC1107" t="str">
            <v>Yes</v>
          </cell>
          <cell r="AI1107">
            <v>2</v>
          </cell>
        </row>
        <row r="1108">
          <cell r="K1108" t="str">
            <v>Community School</v>
          </cell>
          <cell r="L1108" t="str">
            <v>Primary</v>
          </cell>
          <cell r="AC1108" t="str">
            <v>Yes</v>
          </cell>
          <cell r="AI1108">
            <v>2</v>
          </cell>
        </row>
        <row r="1109">
          <cell r="K1109" t="str">
            <v>Community School</v>
          </cell>
          <cell r="L1109" t="str">
            <v>Primary</v>
          </cell>
          <cell r="AC1109" t="str">
            <v>Yes</v>
          </cell>
          <cell r="AI1109">
            <v>1</v>
          </cell>
        </row>
        <row r="1110">
          <cell r="K1110" t="str">
            <v>Voluntary Aided School</v>
          </cell>
          <cell r="L1110" t="str">
            <v>Primary</v>
          </cell>
          <cell r="AC1110" t="str">
            <v>Yes</v>
          </cell>
          <cell r="AI1110">
            <v>1</v>
          </cell>
        </row>
        <row r="1111">
          <cell r="K1111" t="str">
            <v>Voluntary Aided School</v>
          </cell>
          <cell r="L1111" t="str">
            <v>Primary</v>
          </cell>
          <cell r="AC1111" t="str">
            <v>Yes</v>
          </cell>
          <cell r="AI1111">
            <v>2</v>
          </cell>
        </row>
        <row r="1112">
          <cell r="K1112" t="str">
            <v>Voluntary Aided School</v>
          </cell>
          <cell r="L1112" t="str">
            <v>Primary</v>
          </cell>
          <cell r="AC1112" t="str">
            <v>Yes</v>
          </cell>
          <cell r="AI1112">
            <v>1</v>
          </cell>
        </row>
        <row r="1113">
          <cell r="K1113" t="str">
            <v>Voluntary Aided School</v>
          </cell>
          <cell r="L1113" t="str">
            <v>Primary</v>
          </cell>
          <cell r="AC1113" t="str">
            <v>Yes</v>
          </cell>
          <cell r="AI1113">
            <v>1</v>
          </cell>
        </row>
        <row r="1114">
          <cell r="K1114" t="str">
            <v>Voluntary Aided School</v>
          </cell>
          <cell r="L1114" t="str">
            <v>Primary</v>
          </cell>
          <cell r="AC1114" t="str">
            <v>Yes</v>
          </cell>
          <cell r="AI1114">
            <v>2</v>
          </cell>
        </row>
        <row r="1115">
          <cell r="K1115" t="str">
            <v>Community School</v>
          </cell>
          <cell r="L1115" t="str">
            <v>Secondary</v>
          </cell>
          <cell r="AC1115" t="str">
            <v>Yes</v>
          </cell>
          <cell r="AI1115">
            <v>1</v>
          </cell>
        </row>
        <row r="1116">
          <cell r="K1116" t="str">
            <v>Voluntary Aided School</v>
          </cell>
          <cell r="L1116" t="str">
            <v>Secondary</v>
          </cell>
          <cell r="AC1116" t="str">
            <v>Yes</v>
          </cell>
          <cell r="AI1116">
            <v>1</v>
          </cell>
        </row>
        <row r="1117">
          <cell r="K1117" t="str">
            <v>Community Special School</v>
          </cell>
          <cell r="L1117" t="str">
            <v>Special</v>
          </cell>
          <cell r="AC1117" t="str">
            <v>Yes</v>
          </cell>
          <cell r="AI1117">
            <v>1</v>
          </cell>
        </row>
        <row r="1118">
          <cell r="K1118" t="str">
            <v>Community School</v>
          </cell>
          <cell r="L1118" t="str">
            <v>Primary</v>
          </cell>
          <cell r="AC1118" t="str">
            <v>Yes</v>
          </cell>
          <cell r="AI1118">
            <v>2</v>
          </cell>
        </row>
        <row r="1119">
          <cell r="K1119" t="str">
            <v>Community School</v>
          </cell>
          <cell r="L1119" t="str">
            <v>Primary</v>
          </cell>
          <cell r="AC1119" t="str">
            <v>Yes</v>
          </cell>
          <cell r="AI1119">
            <v>3</v>
          </cell>
        </row>
        <row r="1120">
          <cell r="K1120" t="str">
            <v>Community School</v>
          </cell>
          <cell r="L1120" t="str">
            <v>Primary</v>
          </cell>
          <cell r="AC1120" t="str">
            <v>Yes</v>
          </cell>
          <cell r="AI1120">
            <v>1</v>
          </cell>
        </row>
        <row r="1121">
          <cell r="K1121" t="str">
            <v>Community School</v>
          </cell>
          <cell r="L1121" t="str">
            <v>Primary</v>
          </cell>
          <cell r="AC1121" t="str">
            <v>Yes</v>
          </cell>
          <cell r="AI1121">
            <v>1</v>
          </cell>
        </row>
        <row r="1122">
          <cell r="K1122" t="str">
            <v>Community School</v>
          </cell>
          <cell r="L1122" t="str">
            <v>Primary</v>
          </cell>
          <cell r="AC1122" t="str">
            <v>Yes</v>
          </cell>
          <cell r="AI1122">
            <v>2</v>
          </cell>
        </row>
        <row r="1123">
          <cell r="K1123" t="str">
            <v>Community School</v>
          </cell>
          <cell r="L1123" t="str">
            <v>Primary</v>
          </cell>
          <cell r="AC1123" t="str">
            <v>Yes</v>
          </cell>
          <cell r="AI1123">
            <v>2</v>
          </cell>
        </row>
        <row r="1124">
          <cell r="K1124" t="str">
            <v>Community School</v>
          </cell>
          <cell r="L1124" t="str">
            <v>Primary</v>
          </cell>
          <cell r="AC1124" t="str">
            <v>Yes</v>
          </cell>
          <cell r="AI1124">
            <v>1</v>
          </cell>
        </row>
        <row r="1125">
          <cell r="K1125" t="str">
            <v>Community School</v>
          </cell>
          <cell r="L1125" t="str">
            <v>Primary</v>
          </cell>
          <cell r="AC1125" t="str">
            <v>Yes</v>
          </cell>
          <cell r="AI1125">
            <v>2</v>
          </cell>
        </row>
        <row r="1126">
          <cell r="K1126" t="str">
            <v>Community School</v>
          </cell>
          <cell r="L1126" t="str">
            <v>Primary</v>
          </cell>
          <cell r="AC1126" t="str">
            <v>Yes</v>
          </cell>
          <cell r="AI1126">
            <v>2</v>
          </cell>
        </row>
        <row r="1127">
          <cell r="K1127" t="str">
            <v>Community School</v>
          </cell>
          <cell r="L1127" t="str">
            <v>Primary</v>
          </cell>
          <cell r="AC1127" t="str">
            <v>Yes</v>
          </cell>
          <cell r="AI1127">
            <v>2</v>
          </cell>
        </row>
        <row r="1128">
          <cell r="K1128" t="str">
            <v>Community School</v>
          </cell>
          <cell r="L1128" t="str">
            <v>Primary</v>
          </cell>
          <cell r="AC1128" t="str">
            <v>Yes</v>
          </cell>
          <cell r="AI1128">
            <v>2</v>
          </cell>
        </row>
        <row r="1129">
          <cell r="K1129" t="str">
            <v>Community School</v>
          </cell>
          <cell r="L1129" t="str">
            <v>Primary</v>
          </cell>
          <cell r="AC1129" t="str">
            <v>Yes</v>
          </cell>
          <cell r="AI1129">
            <v>2</v>
          </cell>
        </row>
        <row r="1130">
          <cell r="K1130" t="str">
            <v>Community School</v>
          </cell>
          <cell r="L1130" t="str">
            <v>Primary</v>
          </cell>
          <cell r="AC1130" t="str">
            <v>Yes</v>
          </cell>
          <cell r="AI1130">
            <v>2</v>
          </cell>
        </row>
        <row r="1131">
          <cell r="K1131" t="str">
            <v>Community School</v>
          </cell>
          <cell r="L1131" t="str">
            <v>Primary</v>
          </cell>
          <cell r="AC1131" t="str">
            <v>Yes</v>
          </cell>
          <cell r="AI1131">
            <v>2</v>
          </cell>
        </row>
        <row r="1132">
          <cell r="K1132" t="str">
            <v>Community School</v>
          </cell>
          <cell r="L1132" t="str">
            <v>Primary</v>
          </cell>
          <cell r="AC1132" t="str">
            <v>Yes</v>
          </cell>
          <cell r="AI1132">
            <v>2</v>
          </cell>
        </row>
        <row r="1133">
          <cell r="K1133" t="str">
            <v>Community School</v>
          </cell>
          <cell r="L1133" t="str">
            <v>Primary</v>
          </cell>
          <cell r="AC1133" t="str">
            <v>Yes</v>
          </cell>
          <cell r="AI1133">
            <v>2</v>
          </cell>
        </row>
        <row r="1134">
          <cell r="K1134" t="str">
            <v>Community School</v>
          </cell>
          <cell r="L1134" t="str">
            <v>Primary</v>
          </cell>
          <cell r="AC1134" t="str">
            <v>Yes</v>
          </cell>
          <cell r="AI1134">
            <v>3</v>
          </cell>
        </row>
        <row r="1135">
          <cell r="K1135" t="str">
            <v>Community School</v>
          </cell>
          <cell r="L1135" t="str">
            <v>Primary</v>
          </cell>
          <cell r="AC1135" t="str">
            <v>Yes</v>
          </cell>
          <cell r="AI1135">
            <v>2</v>
          </cell>
        </row>
        <row r="1136">
          <cell r="K1136" t="str">
            <v>Community School</v>
          </cell>
          <cell r="L1136" t="str">
            <v>Primary</v>
          </cell>
          <cell r="AC1136" t="str">
            <v>Yes</v>
          </cell>
          <cell r="AI1136">
            <v>2</v>
          </cell>
        </row>
        <row r="1137">
          <cell r="K1137" t="str">
            <v>Community School</v>
          </cell>
          <cell r="L1137" t="str">
            <v>Primary</v>
          </cell>
          <cell r="AC1137" t="str">
            <v>Yes</v>
          </cell>
          <cell r="AI1137">
            <v>1</v>
          </cell>
        </row>
        <row r="1138">
          <cell r="K1138" t="str">
            <v>Community School</v>
          </cell>
          <cell r="L1138" t="str">
            <v>Primary</v>
          </cell>
          <cell r="AC1138" t="str">
            <v>Yes</v>
          </cell>
          <cell r="AI1138">
            <v>2</v>
          </cell>
        </row>
        <row r="1139">
          <cell r="K1139" t="str">
            <v>Community School</v>
          </cell>
          <cell r="L1139" t="str">
            <v>Primary</v>
          </cell>
          <cell r="AC1139" t="str">
            <v>Yes</v>
          </cell>
          <cell r="AI1139">
            <v>2</v>
          </cell>
        </row>
        <row r="1140">
          <cell r="K1140" t="str">
            <v>Community School</v>
          </cell>
          <cell r="L1140" t="str">
            <v>Primary</v>
          </cell>
          <cell r="AC1140" t="str">
            <v>Yes</v>
          </cell>
          <cell r="AI1140">
            <v>2</v>
          </cell>
        </row>
        <row r="1141">
          <cell r="K1141" t="str">
            <v>Community School</v>
          </cell>
          <cell r="L1141" t="str">
            <v>Primary</v>
          </cell>
          <cell r="AC1141" t="str">
            <v>Yes</v>
          </cell>
          <cell r="AI1141">
            <v>1</v>
          </cell>
        </row>
        <row r="1142">
          <cell r="K1142" t="str">
            <v>Community School</v>
          </cell>
          <cell r="L1142" t="str">
            <v>Primary</v>
          </cell>
          <cell r="AC1142" t="str">
            <v>Yes</v>
          </cell>
          <cell r="AI1142">
            <v>1</v>
          </cell>
        </row>
        <row r="1143">
          <cell r="K1143" t="str">
            <v>Community School</v>
          </cell>
          <cell r="L1143" t="str">
            <v>Primary</v>
          </cell>
          <cell r="AC1143" t="str">
            <v>Yes</v>
          </cell>
          <cell r="AI1143">
            <v>3</v>
          </cell>
        </row>
        <row r="1144">
          <cell r="K1144" t="str">
            <v>Community School</v>
          </cell>
          <cell r="L1144" t="str">
            <v>Primary</v>
          </cell>
          <cell r="AC1144" t="str">
            <v>Yes</v>
          </cell>
          <cell r="AI1144">
            <v>1</v>
          </cell>
        </row>
        <row r="1145">
          <cell r="K1145" t="str">
            <v>Community School</v>
          </cell>
          <cell r="L1145" t="str">
            <v>Primary</v>
          </cell>
          <cell r="AC1145" t="str">
            <v>Yes</v>
          </cell>
          <cell r="AI1145">
            <v>2</v>
          </cell>
        </row>
        <row r="1146">
          <cell r="K1146" t="str">
            <v>Community School</v>
          </cell>
          <cell r="L1146" t="str">
            <v>Primary</v>
          </cell>
          <cell r="AC1146" t="str">
            <v>Yes</v>
          </cell>
          <cell r="AI1146">
            <v>2</v>
          </cell>
        </row>
        <row r="1147">
          <cell r="K1147" t="str">
            <v>Community School</v>
          </cell>
          <cell r="L1147" t="str">
            <v>Primary</v>
          </cell>
          <cell r="AC1147" t="str">
            <v>Yes</v>
          </cell>
          <cell r="AI1147">
            <v>2</v>
          </cell>
        </row>
        <row r="1148">
          <cell r="K1148" t="str">
            <v>Voluntary Controlled School</v>
          </cell>
          <cell r="L1148" t="str">
            <v>Primary</v>
          </cell>
          <cell r="AC1148" t="str">
            <v>Yes</v>
          </cell>
          <cell r="AI1148">
            <v>2</v>
          </cell>
        </row>
        <row r="1149">
          <cell r="K1149" t="str">
            <v>Voluntary Aided School</v>
          </cell>
          <cell r="L1149" t="str">
            <v>Primary</v>
          </cell>
          <cell r="AC1149" t="str">
            <v>Yes</v>
          </cell>
          <cell r="AI1149">
            <v>2</v>
          </cell>
        </row>
        <row r="1150">
          <cell r="K1150" t="str">
            <v>Voluntary Aided School</v>
          </cell>
          <cell r="L1150" t="str">
            <v>Primary</v>
          </cell>
          <cell r="AC1150" t="str">
            <v>Yes</v>
          </cell>
          <cell r="AI1150">
            <v>2</v>
          </cell>
        </row>
        <row r="1151">
          <cell r="K1151" t="str">
            <v>Voluntary Aided School</v>
          </cell>
          <cell r="L1151" t="str">
            <v>Primary</v>
          </cell>
          <cell r="AC1151" t="str">
            <v>Yes</v>
          </cell>
          <cell r="AI1151">
            <v>2</v>
          </cell>
        </row>
        <row r="1152">
          <cell r="K1152" t="str">
            <v>Voluntary Aided School</v>
          </cell>
          <cell r="L1152" t="str">
            <v>Primary</v>
          </cell>
          <cell r="AC1152" t="str">
            <v>Yes</v>
          </cell>
          <cell r="AI1152">
            <v>2</v>
          </cell>
        </row>
        <row r="1153">
          <cell r="K1153" t="str">
            <v>Voluntary Aided School</v>
          </cell>
          <cell r="L1153" t="str">
            <v>Primary</v>
          </cell>
          <cell r="AC1153" t="str">
            <v>Yes</v>
          </cell>
          <cell r="AI1153">
            <v>1</v>
          </cell>
        </row>
        <row r="1154">
          <cell r="K1154" t="str">
            <v>Voluntary Aided School</v>
          </cell>
          <cell r="L1154" t="str">
            <v>Primary</v>
          </cell>
          <cell r="AC1154" t="str">
            <v>Yes</v>
          </cell>
          <cell r="AI1154">
            <v>2</v>
          </cell>
        </row>
        <row r="1155">
          <cell r="K1155" t="str">
            <v>Voluntary Aided School</v>
          </cell>
          <cell r="L1155" t="str">
            <v>Primary</v>
          </cell>
          <cell r="AC1155" t="str">
            <v>Yes</v>
          </cell>
          <cell r="AI1155">
            <v>2</v>
          </cell>
        </row>
        <row r="1156">
          <cell r="K1156" t="str">
            <v>Voluntary Aided School</v>
          </cell>
          <cell r="L1156" t="str">
            <v>Primary</v>
          </cell>
          <cell r="AC1156" t="str">
            <v>Yes</v>
          </cell>
          <cell r="AI1156">
            <v>1</v>
          </cell>
        </row>
        <row r="1157">
          <cell r="K1157" t="str">
            <v>Voluntary Aided School</v>
          </cell>
          <cell r="L1157" t="str">
            <v>Primary</v>
          </cell>
          <cell r="AC1157" t="str">
            <v>Yes</v>
          </cell>
          <cell r="AI1157">
            <v>2</v>
          </cell>
        </row>
        <row r="1158">
          <cell r="K1158" t="str">
            <v>Foundation School</v>
          </cell>
          <cell r="L1158" t="str">
            <v>Secondary</v>
          </cell>
          <cell r="AC1158" t="str">
            <v>Yes</v>
          </cell>
          <cell r="AI1158">
            <v>3</v>
          </cell>
        </row>
        <row r="1159">
          <cell r="K1159" t="str">
            <v>Foundation Special School</v>
          </cell>
          <cell r="L1159" t="str">
            <v>Special</v>
          </cell>
          <cell r="AC1159" t="str">
            <v>Yes</v>
          </cell>
          <cell r="AI1159">
            <v>2</v>
          </cell>
        </row>
        <row r="1160">
          <cell r="K1160" t="str">
            <v>LA Nursery School</v>
          </cell>
          <cell r="L1160" t="str">
            <v>Nursery</v>
          </cell>
          <cell r="AC1160" t="str">
            <v>Yes</v>
          </cell>
          <cell r="AI1160">
            <v>1</v>
          </cell>
        </row>
        <row r="1161">
          <cell r="K1161" t="str">
            <v>Community School</v>
          </cell>
          <cell r="L1161" t="str">
            <v>Primary</v>
          </cell>
          <cell r="AC1161" t="str">
            <v>Yes</v>
          </cell>
          <cell r="AI1161">
            <v>2</v>
          </cell>
        </row>
        <row r="1162">
          <cell r="K1162" t="str">
            <v>Community School</v>
          </cell>
          <cell r="L1162" t="str">
            <v>Primary</v>
          </cell>
          <cell r="AC1162" t="str">
            <v>Yes</v>
          </cell>
          <cell r="AI1162">
            <v>2</v>
          </cell>
        </row>
        <row r="1163">
          <cell r="K1163" t="str">
            <v>Community School</v>
          </cell>
          <cell r="L1163" t="str">
            <v>Primary</v>
          </cell>
          <cell r="AC1163" t="str">
            <v>Yes</v>
          </cell>
          <cell r="AI1163">
            <v>2</v>
          </cell>
        </row>
        <row r="1164">
          <cell r="K1164" t="str">
            <v>Community School</v>
          </cell>
          <cell r="L1164" t="str">
            <v>Primary</v>
          </cell>
          <cell r="AC1164" t="str">
            <v>Yes</v>
          </cell>
          <cell r="AI1164">
            <v>2</v>
          </cell>
        </row>
        <row r="1165">
          <cell r="K1165" t="str">
            <v>Community School</v>
          </cell>
          <cell r="L1165" t="str">
            <v>Primary</v>
          </cell>
          <cell r="AC1165" t="str">
            <v>Yes</v>
          </cell>
          <cell r="AI1165">
            <v>2</v>
          </cell>
        </row>
        <row r="1166">
          <cell r="K1166" t="str">
            <v>Community School</v>
          </cell>
          <cell r="L1166" t="str">
            <v>Primary</v>
          </cell>
          <cell r="AC1166" t="str">
            <v>Yes</v>
          </cell>
          <cell r="AI1166">
            <v>3</v>
          </cell>
        </row>
        <row r="1167">
          <cell r="K1167" t="str">
            <v>Community School</v>
          </cell>
          <cell r="L1167" t="str">
            <v>Primary</v>
          </cell>
          <cell r="AC1167" t="str">
            <v>Yes</v>
          </cell>
          <cell r="AI1167">
            <v>1</v>
          </cell>
        </row>
        <row r="1168">
          <cell r="K1168" t="str">
            <v>Community School</v>
          </cell>
          <cell r="L1168" t="str">
            <v>Primary</v>
          </cell>
          <cell r="AC1168" t="str">
            <v>Yes</v>
          </cell>
          <cell r="AI1168">
            <v>2</v>
          </cell>
        </row>
        <row r="1169">
          <cell r="K1169" t="str">
            <v>Community School</v>
          </cell>
          <cell r="L1169" t="str">
            <v>Primary</v>
          </cell>
          <cell r="AC1169" t="str">
            <v>Yes</v>
          </cell>
          <cell r="AI1169">
            <v>1</v>
          </cell>
        </row>
        <row r="1170">
          <cell r="K1170" t="str">
            <v>Community School</v>
          </cell>
          <cell r="L1170" t="str">
            <v>Primary</v>
          </cell>
          <cell r="AC1170" t="str">
            <v>Yes</v>
          </cell>
          <cell r="AI1170">
            <v>2</v>
          </cell>
        </row>
        <row r="1171">
          <cell r="K1171" t="str">
            <v>Community School</v>
          </cell>
          <cell r="L1171" t="str">
            <v>Primary</v>
          </cell>
          <cell r="AC1171" t="str">
            <v>Yes</v>
          </cell>
          <cell r="AI1171">
            <v>2</v>
          </cell>
        </row>
        <row r="1172">
          <cell r="K1172" t="str">
            <v>Community School</v>
          </cell>
          <cell r="L1172" t="str">
            <v>Primary</v>
          </cell>
          <cell r="AC1172" t="str">
            <v>Yes</v>
          </cell>
          <cell r="AI1172">
            <v>2</v>
          </cell>
        </row>
        <row r="1173">
          <cell r="K1173" t="str">
            <v>Community School</v>
          </cell>
          <cell r="L1173" t="str">
            <v>Primary</v>
          </cell>
          <cell r="AC1173" t="str">
            <v>Yes</v>
          </cell>
          <cell r="AI1173">
            <v>2</v>
          </cell>
        </row>
        <row r="1174">
          <cell r="K1174" t="str">
            <v>Community School</v>
          </cell>
          <cell r="L1174" t="str">
            <v>Primary</v>
          </cell>
          <cell r="AC1174" t="str">
            <v>Yes</v>
          </cell>
          <cell r="AI1174">
            <v>2</v>
          </cell>
        </row>
        <row r="1175">
          <cell r="K1175" t="str">
            <v>Community School</v>
          </cell>
          <cell r="L1175" t="str">
            <v>Primary</v>
          </cell>
          <cell r="AC1175" t="str">
            <v>Yes</v>
          </cell>
          <cell r="AI1175">
            <v>1</v>
          </cell>
        </row>
        <row r="1176">
          <cell r="K1176" t="str">
            <v>Community School</v>
          </cell>
          <cell r="L1176" t="str">
            <v>Primary</v>
          </cell>
          <cell r="AC1176" t="str">
            <v>Yes</v>
          </cell>
          <cell r="AI1176">
            <v>2</v>
          </cell>
        </row>
        <row r="1177">
          <cell r="K1177" t="str">
            <v>Community School</v>
          </cell>
          <cell r="L1177" t="str">
            <v>Primary</v>
          </cell>
          <cell r="AC1177" t="str">
            <v>Yes</v>
          </cell>
          <cell r="AI1177">
            <v>2</v>
          </cell>
        </row>
        <row r="1178">
          <cell r="K1178" t="str">
            <v>Community School</v>
          </cell>
          <cell r="L1178" t="str">
            <v>Primary</v>
          </cell>
          <cell r="AC1178" t="str">
            <v>Yes</v>
          </cell>
          <cell r="AI1178">
            <v>1</v>
          </cell>
        </row>
        <row r="1179">
          <cell r="K1179" t="str">
            <v>Community School</v>
          </cell>
          <cell r="L1179" t="str">
            <v>Primary</v>
          </cell>
          <cell r="AC1179" t="str">
            <v>Yes</v>
          </cell>
          <cell r="AI1179">
            <v>2</v>
          </cell>
        </row>
        <row r="1180">
          <cell r="K1180" t="str">
            <v>Community School</v>
          </cell>
          <cell r="L1180" t="str">
            <v>Primary</v>
          </cell>
          <cell r="AC1180" t="str">
            <v>Yes</v>
          </cell>
          <cell r="AI1180">
            <v>2</v>
          </cell>
        </row>
        <row r="1181">
          <cell r="K1181" t="str">
            <v>Community School</v>
          </cell>
          <cell r="L1181" t="str">
            <v>Primary</v>
          </cell>
          <cell r="AC1181" t="str">
            <v>Yes</v>
          </cell>
          <cell r="AI1181">
            <v>2</v>
          </cell>
        </row>
        <row r="1182">
          <cell r="K1182" t="str">
            <v>Community School</v>
          </cell>
          <cell r="L1182" t="str">
            <v>Primary</v>
          </cell>
          <cell r="AC1182" t="str">
            <v>Yes</v>
          </cell>
          <cell r="AI1182">
            <v>2</v>
          </cell>
        </row>
        <row r="1183">
          <cell r="K1183" t="str">
            <v>Community School</v>
          </cell>
          <cell r="L1183" t="str">
            <v>Primary</v>
          </cell>
          <cell r="AC1183" t="str">
            <v>Yes</v>
          </cell>
          <cell r="AI1183">
            <v>2</v>
          </cell>
        </row>
        <row r="1184">
          <cell r="K1184" t="str">
            <v>Community School</v>
          </cell>
          <cell r="L1184" t="str">
            <v>Primary</v>
          </cell>
          <cell r="AC1184" t="str">
            <v>Yes</v>
          </cell>
          <cell r="AI1184">
            <v>2</v>
          </cell>
        </row>
        <row r="1185">
          <cell r="K1185" t="str">
            <v>Community School</v>
          </cell>
          <cell r="L1185" t="str">
            <v>Primary</v>
          </cell>
          <cell r="AC1185" t="str">
            <v>Yes</v>
          </cell>
          <cell r="AI1185">
            <v>2</v>
          </cell>
        </row>
        <row r="1186">
          <cell r="K1186" t="str">
            <v>Community School</v>
          </cell>
          <cell r="L1186" t="str">
            <v>Primary</v>
          </cell>
          <cell r="AC1186" t="str">
            <v>Yes</v>
          </cell>
          <cell r="AI1186">
            <v>2</v>
          </cell>
        </row>
        <row r="1187">
          <cell r="K1187" t="str">
            <v>Community School</v>
          </cell>
          <cell r="L1187" t="str">
            <v>Primary</v>
          </cell>
          <cell r="AC1187" t="str">
            <v>Yes</v>
          </cell>
          <cell r="AI1187">
            <v>2</v>
          </cell>
        </row>
        <row r="1188">
          <cell r="K1188" t="str">
            <v>Community School</v>
          </cell>
          <cell r="L1188" t="str">
            <v>Primary</v>
          </cell>
          <cell r="AC1188" t="str">
            <v>Yes</v>
          </cell>
          <cell r="AI1188">
            <v>2</v>
          </cell>
        </row>
        <row r="1189">
          <cell r="K1189" t="str">
            <v>Community School</v>
          </cell>
          <cell r="L1189" t="str">
            <v>Primary</v>
          </cell>
          <cell r="AC1189" t="str">
            <v>Yes</v>
          </cell>
          <cell r="AI1189">
            <v>1</v>
          </cell>
        </row>
        <row r="1190">
          <cell r="K1190" t="str">
            <v>Community School</v>
          </cell>
          <cell r="L1190" t="str">
            <v>Primary</v>
          </cell>
          <cell r="AC1190" t="str">
            <v>Yes</v>
          </cell>
          <cell r="AI1190">
            <v>2</v>
          </cell>
        </row>
        <row r="1191">
          <cell r="K1191" t="str">
            <v>Community School</v>
          </cell>
          <cell r="L1191" t="str">
            <v>Primary</v>
          </cell>
          <cell r="AC1191" t="str">
            <v>Yes</v>
          </cell>
          <cell r="AI1191">
            <v>3</v>
          </cell>
        </row>
        <row r="1192">
          <cell r="K1192" t="str">
            <v>Voluntary Aided School</v>
          </cell>
          <cell r="L1192" t="str">
            <v>Primary</v>
          </cell>
          <cell r="AC1192" t="str">
            <v>Yes</v>
          </cell>
          <cell r="AI1192">
            <v>2</v>
          </cell>
        </row>
        <row r="1193">
          <cell r="K1193" t="str">
            <v>Voluntary Aided School</v>
          </cell>
          <cell r="L1193" t="str">
            <v>Primary</v>
          </cell>
          <cell r="AC1193" t="str">
            <v>Yes</v>
          </cell>
          <cell r="AI1193">
            <v>2</v>
          </cell>
        </row>
        <row r="1194">
          <cell r="K1194" t="str">
            <v>Voluntary Aided School</v>
          </cell>
          <cell r="L1194" t="str">
            <v>Primary</v>
          </cell>
          <cell r="AC1194" t="str">
            <v>Yes</v>
          </cell>
          <cell r="AI1194">
            <v>2</v>
          </cell>
        </row>
        <row r="1195">
          <cell r="K1195" t="str">
            <v>Voluntary Aided School</v>
          </cell>
          <cell r="L1195" t="str">
            <v>Primary</v>
          </cell>
          <cell r="AC1195" t="str">
            <v>Yes</v>
          </cell>
          <cell r="AI1195">
            <v>1</v>
          </cell>
        </row>
        <row r="1196">
          <cell r="K1196" t="str">
            <v>Voluntary Aided School</v>
          </cell>
          <cell r="L1196" t="str">
            <v>Primary</v>
          </cell>
          <cell r="AC1196" t="str">
            <v>Yes</v>
          </cell>
          <cell r="AI1196">
            <v>2</v>
          </cell>
        </row>
        <row r="1197">
          <cell r="K1197" t="str">
            <v>Voluntary Aided School</v>
          </cell>
          <cell r="L1197" t="str">
            <v>Primary</v>
          </cell>
          <cell r="AC1197" t="str">
            <v>Yes</v>
          </cell>
          <cell r="AI1197">
            <v>2</v>
          </cell>
        </row>
        <row r="1198">
          <cell r="K1198" t="str">
            <v>Voluntary Aided School</v>
          </cell>
          <cell r="L1198" t="str">
            <v>Primary</v>
          </cell>
          <cell r="AC1198" t="str">
            <v>Yes</v>
          </cell>
          <cell r="AI1198">
            <v>2</v>
          </cell>
        </row>
        <row r="1199">
          <cell r="K1199" t="str">
            <v>Voluntary Aided School</v>
          </cell>
          <cell r="L1199" t="str">
            <v>Primary</v>
          </cell>
          <cell r="AC1199" t="str">
            <v>Yes</v>
          </cell>
          <cell r="AI1199">
            <v>1</v>
          </cell>
        </row>
        <row r="1200">
          <cell r="K1200" t="str">
            <v>Voluntary Aided School</v>
          </cell>
          <cell r="L1200" t="str">
            <v>Primary</v>
          </cell>
          <cell r="AC1200" t="str">
            <v>Yes</v>
          </cell>
          <cell r="AI1200">
            <v>1</v>
          </cell>
        </row>
        <row r="1201">
          <cell r="K1201" t="str">
            <v>Foundation School</v>
          </cell>
          <cell r="L1201" t="str">
            <v>Primary</v>
          </cell>
          <cell r="AC1201" t="str">
            <v>Yes</v>
          </cell>
          <cell r="AI1201">
            <v>1</v>
          </cell>
        </row>
        <row r="1202">
          <cell r="K1202" t="str">
            <v>Foundation School</v>
          </cell>
          <cell r="L1202" t="str">
            <v>Primary</v>
          </cell>
          <cell r="AC1202" t="str">
            <v>Yes</v>
          </cell>
          <cell r="AI1202">
            <v>3</v>
          </cell>
        </row>
        <row r="1203">
          <cell r="K1203" t="str">
            <v>Foundation School</v>
          </cell>
          <cell r="L1203" t="str">
            <v>Primary</v>
          </cell>
          <cell r="AC1203" t="str">
            <v>Yes</v>
          </cell>
          <cell r="AI1203">
            <v>2</v>
          </cell>
        </row>
        <row r="1204">
          <cell r="K1204" t="str">
            <v>Foundation School</v>
          </cell>
          <cell r="L1204" t="str">
            <v>Primary</v>
          </cell>
          <cell r="AC1204" t="str">
            <v>Yes</v>
          </cell>
          <cell r="AI1204">
            <v>2</v>
          </cell>
        </row>
        <row r="1205">
          <cell r="K1205" t="str">
            <v>Foundation School</v>
          </cell>
          <cell r="L1205" t="str">
            <v>Primary</v>
          </cell>
          <cell r="AC1205" t="str">
            <v>Yes</v>
          </cell>
          <cell r="AI1205">
            <v>2</v>
          </cell>
        </row>
        <row r="1206">
          <cell r="K1206" t="str">
            <v>Foundation School</v>
          </cell>
          <cell r="L1206" t="str">
            <v>Primary</v>
          </cell>
          <cell r="AC1206" t="str">
            <v>Yes</v>
          </cell>
          <cell r="AI1206">
            <v>2</v>
          </cell>
        </row>
        <row r="1207">
          <cell r="K1207" t="str">
            <v>Voluntary Aided School</v>
          </cell>
          <cell r="L1207" t="str">
            <v>Primary</v>
          </cell>
          <cell r="AC1207" t="str">
            <v>Yes</v>
          </cell>
          <cell r="AI1207">
            <v>2</v>
          </cell>
        </row>
        <row r="1208">
          <cell r="K1208" t="str">
            <v>Foundation School</v>
          </cell>
          <cell r="L1208" t="str">
            <v>Primary</v>
          </cell>
          <cell r="AC1208" t="str">
            <v>Yes</v>
          </cell>
          <cell r="AI1208">
            <v>2</v>
          </cell>
        </row>
        <row r="1209">
          <cell r="K1209" t="str">
            <v>Foundation School</v>
          </cell>
          <cell r="L1209" t="str">
            <v>Secondary</v>
          </cell>
          <cell r="AC1209" t="str">
            <v>Yes</v>
          </cell>
          <cell r="AI1209">
            <v>3</v>
          </cell>
        </row>
        <row r="1210">
          <cell r="K1210" t="str">
            <v>Foundation School</v>
          </cell>
          <cell r="L1210" t="str">
            <v>Secondary</v>
          </cell>
          <cell r="AC1210" t="str">
            <v>Yes</v>
          </cell>
          <cell r="AI1210">
            <v>2</v>
          </cell>
        </row>
        <row r="1211">
          <cell r="K1211" t="str">
            <v>Community Special School</v>
          </cell>
          <cell r="L1211" t="str">
            <v>Special</v>
          </cell>
          <cell r="AC1211" t="str">
            <v>Yes</v>
          </cell>
          <cell r="AI1211">
            <v>2</v>
          </cell>
        </row>
        <row r="1212">
          <cell r="K1212" t="str">
            <v>Non-Maintained Special School</v>
          </cell>
          <cell r="L1212" t="str">
            <v>Special</v>
          </cell>
          <cell r="AC1212" t="str">
            <v>Yes</v>
          </cell>
          <cell r="AI1212">
            <v>1</v>
          </cell>
        </row>
        <row r="1213">
          <cell r="K1213" t="str">
            <v>Non-Maintained Special School</v>
          </cell>
          <cell r="L1213" t="str">
            <v>Special</v>
          </cell>
          <cell r="AC1213" t="str">
            <v>Yes</v>
          </cell>
          <cell r="AI1213">
            <v>1</v>
          </cell>
        </row>
        <row r="1214">
          <cell r="K1214" t="str">
            <v>Community Special School</v>
          </cell>
          <cell r="L1214" t="str">
            <v>Special</v>
          </cell>
          <cell r="AC1214" t="str">
            <v>Yes</v>
          </cell>
          <cell r="AI1214">
            <v>2</v>
          </cell>
        </row>
        <row r="1215">
          <cell r="K1215" t="str">
            <v>Community School</v>
          </cell>
          <cell r="L1215" t="str">
            <v>Primary</v>
          </cell>
          <cell r="AC1215" t="str">
            <v>Yes</v>
          </cell>
          <cell r="AI1215">
            <v>1</v>
          </cell>
        </row>
        <row r="1216">
          <cell r="K1216" t="str">
            <v>Community School</v>
          </cell>
          <cell r="L1216" t="str">
            <v>Primary</v>
          </cell>
          <cell r="AC1216" t="str">
            <v>Yes</v>
          </cell>
          <cell r="AI1216">
            <v>2</v>
          </cell>
        </row>
        <row r="1217">
          <cell r="K1217" t="str">
            <v>Community School</v>
          </cell>
          <cell r="L1217" t="str">
            <v>Primary</v>
          </cell>
          <cell r="AC1217" t="str">
            <v>Yes</v>
          </cell>
          <cell r="AI1217">
            <v>2</v>
          </cell>
        </row>
        <row r="1218">
          <cell r="K1218" t="str">
            <v>Community School</v>
          </cell>
          <cell r="L1218" t="str">
            <v>Primary</v>
          </cell>
          <cell r="AC1218" t="str">
            <v>Yes</v>
          </cell>
          <cell r="AI1218">
            <v>1</v>
          </cell>
        </row>
        <row r="1219">
          <cell r="K1219" t="str">
            <v>Community School</v>
          </cell>
          <cell r="L1219" t="str">
            <v>Primary</v>
          </cell>
          <cell r="AC1219" t="str">
            <v>Yes</v>
          </cell>
          <cell r="AI1219">
            <v>1</v>
          </cell>
        </row>
        <row r="1220">
          <cell r="K1220" t="str">
            <v>Community School</v>
          </cell>
          <cell r="L1220" t="str">
            <v>Primary</v>
          </cell>
          <cell r="AC1220" t="str">
            <v>Yes</v>
          </cell>
          <cell r="AI1220">
            <v>2</v>
          </cell>
        </row>
        <row r="1221">
          <cell r="K1221" t="str">
            <v>Community School</v>
          </cell>
          <cell r="L1221" t="str">
            <v>Primary</v>
          </cell>
          <cell r="AC1221" t="str">
            <v>Yes</v>
          </cell>
          <cell r="AI1221">
            <v>1</v>
          </cell>
        </row>
        <row r="1222">
          <cell r="K1222" t="str">
            <v>Community School</v>
          </cell>
          <cell r="L1222" t="str">
            <v>Primary</v>
          </cell>
          <cell r="AC1222" t="str">
            <v>Yes</v>
          </cell>
          <cell r="AI1222">
            <v>1</v>
          </cell>
        </row>
        <row r="1223">
          <cell r="K1223" t="str">
            <v>Community School</v>
          </cell>
          <cell r="L1223" t="str">
            <v>Primary</v>
          </cell>
          <cell r="AC1223" t="str">
            <v>Yes</v>
          </cell>
          <cell r="AI1223">
            <v>3</v>
          </cell>
        </row>
        <row r="1224">
          <cell r="K1224" t="str">
            <v>Community School</v>
          </cell>
          <cell r="L1224" t="str">
            <v>Primary</v>
          </cell>
          <cell r="AC1224" t="str">
            <v>Yes</v>
          </cell>
          <cell r="AI1224">
            <v>2</v>
          </cell>
        </row>
        <row r="1225">
          <cell r="K1225" t="str">
            <v>Community School</v>
          </cell>
          <cell r="L1225" t="str">
            <v>Primary</v>
          </cell>
          <cell r="AC1225" t="str">
            <v>Yes</v>
          </cell>
          <cell r="AI1225">
            <v>1</v>
          </cell>
        </row>
        <row r="1226">
          <cell r="K1226" t="str">
            <v>Community School</v>
          </cell>
          <cell r="L1226" t="str">
            <v>Primary</v>
          </cell>
          <cell r="AC1226" t="str">
            <v>Yes</v>
          </cell>
          <cell r="AI1226">
            <v>2</v>
          </cell>
        </row>
        <row r="1227">
          <cell r="K1227" t="str">
            <v>Community School</v>
          </cell>
          <cell r="L1227" t="str">
            <v>Primary</v>
          </cell>
          <cell r="AC1227" t="str">
            <v>Yes</v>
          </cell>
          <cell r="AI1227">
            <v>2</v>
          </cell>
        </row>
        <row r="1228">
          <cell r="K1228" t="str">
            <v>Community School</v>
          </cell>
          <cell r="L1228" t="str">
            <v>Primary</v>
          </cell>
          <cell r="AC1228" t="str">
            <v>Yes</v>
          </cell>
          <cell r="AI1228">
            <v>2</v>
          </cell>
        </row>
        <row r="1229">
          <cell r="K1229" t="str">
            <v>Community School</v>
          </cell>
          <cell r="L1229" t="str">
            <v>Primary</v>
          </cell>
          <cell r="AC1229" t="str">
            <v>Yes</v>
          </cell>
          <cell r="AI1229">
            <v>2</v>
          </cell>
        </row>
        <row r="1230">
          <cell r="K1230" t="str">
            <v>Community School</v>
          </cell>
          <cell r="L1230" t="str">
            <v>Primary</v>
          </cell>
          <cell r="AC1230" t="str">
            <v>Yes</v>
          </cell>
          <cell r="AI1230">
            <v>2</v>
          </cell>
        </row>
        <row r="1231">
          <cell r="K1231" t="str">
            <v>Community School</v>
          </cell>
          <cell r="L1231" t="str">
            <v>Primary</v>
          </cell>
          <cell r="AC1231" t="str">
            <v>Yes</v>
          </cell>
          <cell r="AI1231">
            <v>1</v>
          </cell>
        </row>
        <row r="1232">
          <cell r="K1232" t="str">
            <v>Community School</v>
          </cell>
          <cell r="L1232" t="str">
            <v>Primary</v>
          </cell>
          <cell r="AC1232" t="str">
            <v>Yes</v>
          </cell>
          <cell r="AI1232">
            <v>2</v>
          </cell>
        </row>
        <row r="1233">
          <cell r="K1233" t="str">
            <v>Community School</v>
          </cell>
          <cell r="L1233" t="str">
            <v>Primary</v>
          </cell>
          <cell r="AC1233" t="str">
            <v>Yes</v>
          </cell>
          <cell r="AI1233">
            <v>2</v>
          </cell>
        </row>
        <row r="1234">
          <cell r="K1234" t="str">
            <v>Community School</v>
          </cell>
          <cell r="L1234" t="str">
            <v>Primary</v>
          </cell>
          <cell r="AC1234" t="str">
            <v>Yes</v>
          </cell>
          <cell r="AI1234">
            <v>2</v>
          </cell>
        </row>
        <row r="1235">
          <cell r="K1235" t="str">
            <v>Community School</v>
          </cell>
          <cell r="L1235" t="str">
            <v>Primary</v>
          </cell>
          <cell r="AC1235" t="str">
            <v>Yes</v>
          </cell>
          <cell r="AI1235">
            <v>1</v>
          </cell>
        </row>
        <row r="1236">
          <cell r="K1236" t="str">
            <v>Community School</v>
          </cell>
          <cell r="L1236" t="str">
            <v>Primary</v>
          </cell>
          <cell r="AC1236" t="str">
            <v>Yes</v>
          </cell>
          <cell r="AI1236">
            <v>2</v>
          </cell>
        </row>
        <row r="1237">
          <cell r="K1237" t="str">
            <v>Community School</v>
          </cell>
          <cell r="L1237" t="str">
            <v>Primary</v>
          </cell>
          <cell r="AC1237" t="str">
            <v>Yes</v>
          </cell>
          <cell r="AI1237">
            <v>2</v>
          </cell>
        </row>
        <row r="1238">
          <cell r="K1238" t="str">
            <v>Community School</v>
          </cell>
          <cell r="L1238" t="str">
            <v>Primary</v>
          </cell>
          <cell r="AC1238" t="str">
            <v>Yes</v>
          </cell>
          <cell r="AI1238">
            <v>2</v>
          </cell>
        </row>
        <row r="1239">
          <cell r="K1239" t="str">
            <v>Community School</v>
          </cell>
          <cell r="L1239" t="str">
            <v>Primary</v>
          </cell>
          <cell r="AC1239" t="str">
            <v>Yes</v>
          </cell>
          <cell r="AI1239">
            <v>2</v>
          </cell>
        </row>
        <row r="1240">
          <cell r="K1240" t="str">
            <v>Community School</v>
          </cell>
          <cell r="L1240" t="str">
            <v>Primary</v>
          </cell>
          <cell r="AC1240" t="str">
            <v>Yes</v>
          </cell>
          <cell r="AI1240">
            <v>1</v>
          </cell>
        </row>
        <row r="1241">
          <cell r="K1241" t="str">
            <v>Community School</v>
          </cell>
          <cell r="L1241" t="str">
            <v>Primary</v>
          </cell>
          <cell r="AC1241" t="str">
            <v>Yes</v>
          </cell>
          <cell r="AI1241">
            <v>2</v>
          </cell>
        </row>
        <row r="1242">
          <cell r="K1242" t="str">
            <v>Community School</v>
          </cell>
          <cell r="L1242" t="str">
            <v>Primary</v>
          </cell>
          <cell r="AC1242" t="str">
            <v>Yes</v>
          </cell>
          <cell r="AI1242">
            <v>2</v>
          </cell>
        </row>
        <row r="1243">
          <cell r="K1243" t="str">
            <v>Community School</v>
          </cell>
          <cell r="L1243" t="str">
            <v>Primary</v>
          </cell>
          <cell r="AC1243" t="str">
            <v>Yes</v>
          </cell>
          <cell r="AI1243">
            <v>1</v>
          </cell>
        </row>
        <row r="1244">
          <cell r="K1244" t="str">
            <v>Voluntary Aided School</v>
          </cell>
          <cell r="L1244" t="str">
            <v>Primary</v>
          </cell>
          <cell r="AC1244" t="str">
            <v>Yes</v>
          </cell>
          <cell r="AI1244">
            <v>1</v>
          </cell>
        </row>
        <row r="1245">
          <cell r="K1245" t="str">
            <v>Voluntary Aided School</v>
          </cell>
          <cell r="L1245" t="str">
            <v>Primary</v>
          </cell>
          <cell r="AC1245" t="str">
            <v>Yes</v>
          </cell>
          <cell r="AI1245">
            <v>2</v>
          </cell>
        </row>
        <row r="1246">
          <cell r="K1246" t="str">
            <v>Voluntary Aided School</v>
          </cell>
          <cell r="L1246" t="str">
            <v>Primary</v>
          </cell>
          <cell r="AC1246" t="str">
            <v>Yes</v>
          </cell>
          <cell r="AI1246">
            <v>2</v>
          </cell>
        </row>
        <row r="1247">
          <cell r="K1247" t="str">
            <v>Voluntary Aided School</v>
          </cell>
          <cell r="L1247" t="str">
            <v>Primary</v>
          </cell>
          <cell r="AC1247" t="str">
            <v>Yes</v>
          </cell>
          <cell r="AI1247">
            <v>2</v>
          </cell>
        </row>
        <row r="1248">
          <cell r="K1248" t="str">
            <v>Voluntary Aided School</v>
          </cell>
          <cell r="L1248" t="str">
            <v>Primary</v>
          </cell>
          <cell r="AC1248" t="str">
            <v>Yes</v>
          </cell>
          <cell r="AI1248">
            <v>2</v>
          </cell>
        </row>
        <row r="1249">
          <cell r="K1249" t="str">
            <v>Voluntary Aided School</v>
          </cell>
          <cell r="L1249" t="str">
            <v>Primary</v>
          </cell>
          <cell r="AC1249" t="str">
            <v>Yes</v>
          </cell>
          <cell r="AI1249">
            <v>2</v>
          </cell>
        </row>
        <row r="1250">
          <cell r="K1250" t="str">
            <v>Voluntary Aided School</v>
          </cell>
          <cell r="L1250" t="str">
            <v>Primary</v>
          </cell>
          <cell r="AC1250" t="str">
            <v>Yes</v>
          </cell>
          <cell r="AI1250">
            <v>2</v>
          </cell>
        </row>
        <row r="1251">
          <cell r="K1251" t="str">
            <v>Community School</v>
          </cell>
          <cell r="L1251" t="str">
            <v>Secondary</v>
          </cell>
          <cell r="AC1251" t="str">
            <v>Yes</v>
          </cell>
          <cell r="AI1251">
            <v>1</v>
          </cell>
        </row>
        <row r="1252">
          <cell r="K1252" t="str">
            <v>Voluntary Aided School</v>
          </cell>
          <cell r="L1252" t="str">
            <v>Secondary</v>
          </cell>
          <cell r="AC1252" t="str">
            <v>Yes</v>
          </cell>
          <cell r="AI1252">
            <v>1</v>
          </cell>
        </row>
        <row r="1253">
          <cell r="K1253" t="str">
            <v>Community Special School</v>
          </cell>
          <cell r="L1253" t="str">
            <v>Special</v>
          </cell>
          <cell r="AC1253" t="str">
            <v>Yes</v>
          </cell>
          <cell r="AI1253">
            <v>2</v>
          </cell>
        </row>
        <row r="1254">
          <cell r="K1254" t="str">
            <v>Community Special School</v>
          </cell>
          <cell r="L1254" t="str">
            <v>Special</v>
          </cell>
          <cell r="AC1254" t="str">
            <v>Yes</v>
          </cell>
          <cell r="AI1254">
            <v>2</v>
          </cell>
        </row>
        <row r="1255">
          <cell r="K1255" t="str">
            <v>Community Special School</v>
          </cell>
          <cell r="L1255" t="str">
            <v>Special</v>
          </cell>
          <cell r="AC1255" t="str">
            <v>Yes</v>
          </cell>
          <cell r="AI1255">
            <v>2</v>
          </cell>
        </row>
        <row r="1256">
          <cell r="K1256" t="str">
            <v>Community Special School</v>
          </cell>
          <cell r="L1256" t="str">
            <v>Special</v>
          </cell>
          <cell r="AC1256" t="str">
            <v>Yes</v>
          </cell>
          <cell r="AI1256">
            <v>1</v>
          </cell>
        </row>
        <row r="1257">
          <cell r="K1257" t="str">
            <v>LA Nursery School</v>
          </cell>
          <cell r="L1257" t="str">
            <v>Nursery</v>
          </cell>
          <cell r="AC1257" t="str">
            <v>Yes</v>
          </cell>
          <cell r="AI1257">
            <v>1</v>
          </cell>
        </row>
        <row r="1258">
          <cell r="K1258" t="str">
            <v>Pupil Referral Unit</v>
          </cell>
          <cell r="L1258" t="str">
            <v>PRU</v>
          </cell>
          <cell r="AC1258" t="str">
            <v>Yes</v>
          </cell>
          <cell r="AI1258">
            <v>2</v>
          </cell>
        </row>
        <row r="1259">
          <cell r="K1259" t="str">
            <v>Community School</v>
          </cell>
          <cell r="L1259" t="str">
            <v>Primary</v>
          </cell>
          <cell r="AC1259" t="str">
            <v>Yes</v>
          </cell>
          <cell r="AI1259">
            <v>2</v>
          </cell>
        </row>
        <row r="1260">
          <cell r="K1260" t="str">
            <v>Community School</v>
          </cell>
          <cell r="L1260" t="str">
            <v>Primary</v>
          </cell>
          <cell r="AC1260" t="str">
            <v>Yes</v>
          </cell>
          <cell r="AI1260">
            <v>1</v>
          </cell>
        </row>
        <row r="1261">
          <cell r="K1261" t="str">
            <v>Community School</v>
          </cell>
          <cell r="L1261" t="str">
            <v>Primary</v>
          </cell>
          <cell r="AC1261" t="str">
            <v>Yes</v>
          </cell>
          <cell r="AI1261">
            <v>2</v>
          </cell>
        </row>
        <row r="1262">
          <cell r="K1262" t="str">
            <v>Community School</v>
          </cell>
          <cell r="L1262" t="str">
            <v>Primary</v>
          </cell>
          <cell r="AC1262" t="str">
            <v>Yes</v>
          </cell>
          <cell r="AI1262">
            <v>3</v>
          </cell>
        </row>
        <row r="1263">
          <cell r="K1263" t="str">
            <v>Community School</v>
          </cell>
          <cell r="L1263" t="str">
            <v>Primary</v>
          </cell>
          <cell r="AC1263" t="str">
            <v>Yes</v>
          </cell>
          <cell r="AI1263">
            <v>3</v>
          </cell>
        </row>
        <row r="1264">
          <cell r="K1264" t="str">
            <v>Community School</v>
          </cell>
          <cell r="L1264" t="str">
            <v>Primary</v>
          </cell>
          <cell r="AC1264" t="str">
            <v>Yes</v>
          </cell>
          <cell r="AI1264">
            <v>2</v>
          </cell>
        </row>
        <row r="1265">
          <cell r="K1265" t="str">
            <v>Community School</v>
          </cell>
          <cell r="L1265" t="str">
            <v>Primary</v>
          </cell>
          <cell r="AC1265" t="str">
            <v>Yes</v>
          </cell>
          <cell r="AI1265">
            <v>2</v>
          </cell>
        </row>
        <row r="1266">
          <cell r="K1266" t="str">
            <v>Community School</v>
          </cell>
          <cell r="L1266" t="str">
            <v>Primary</v>
          </cell>
          <cell r="AC1266" t="str">
            <v>Yes</v>
          </cell>
          <cell r="AI1266">
            <v>1</v>
          </cell>
        </row>
        <row r="1267">
          <cell r="K1267" t="str">
            <v>Community School</v>
          </cell>
          <cell r="L1267" t="str">
            <v>Primary</v>
          </cell>
          <cell r="AC1267" t="str">
            <v>Yes</v>
          </cell>
          <cell r="AI1267">
            <v>1</v>
          </cell>
        </row>
        <row r="1268">
          <cell r="K1268" t="str">
            <v>Community School</v>
          </cell>
          <cell r="L1268" t="str">
            <v>Primary</v>
          </cell>
          <cell r="AC1268" t="str">
            <v>Yes</v>
          </cell>
          <cell r="AI1268">
            <v>2</v>
          </cell>
        </row>
        <row r="1269">
          <cell r="K1269" t="str">
            <v>Community School</v>
          </cell>
          <cell r="L1269" t="str">
            <v>Primary</v>
          </cell>
          <cell r="AC1269" t="str">
            <v>Yes</v>
          </cell>
          <cell r="AI1269">
            <v>1</v>
          </cell>
        </row>
        <row r="1270">
          <cell r="K1270" t="str">
            <v>Community School</v>
          </cell>
          <cell r="L1270" t="str">
            <v>Primary</v>
          </cell>
          <cell r="AC1270" t="str">
            <v>Yes</v>
          </cell>
          <cell r="AI1270">
            <v>2</v>
          </cell>
        </row>
        <row r="1271">
          <cell r="K1271" t="str">
            <v>Community School</v>
          </cell>
          <cell r="L1271" t="str">
            <v>Primary</v>
          </cell>
          <cell r="AC1271" t="str">
            <v>Yes</v>
          </cell>
          <cell r="AI1271">
            <v>2</v>
          </cell>
        </row>
        <row r="1272">
          <cell r="K1272" t="str">
            <v>Community School</v>
          </cell>
          <cell r="L1272" t="str">
            <v>Primary</v>
          </cell>
          <cell r="AC1272" t="str">
            <v>Yes</v>
          </cell>
          <cell r="AI1272">
            <v>2</v>
          </cell>
        </row>
        <row r="1273">
          <cell r="K1273" t="str">
            <v>Community School</v>
          </cell>
          <cell r="L1273" t="str">
            <v>Primary</v>
          </cell>
          <cell r="AC1273" t="str">
            <v>Yes</v>
          </cell>
          <cell r="AI1273">
            <v>2</v>
          </cell>
        </row>
        <row r="1274">
          <cell r="K1274" t="str">
            <v>Community School</v>
          </cell>
          <cell r="L1274" t="str">
            <v>Primary</v>
          </cell>
          <cell r="AC1274" t="str">
            <v>Yes</v>
          </cell>
          <cell r="AI1274">
            <v>2</v>
          </cell>
        </row>
        <row r="1275">
          <cell r="K1275" t="str">
            <v>Voluntary Aided School</v>
          </cell>
          <cell r="L1275" t="str">
            <v>Primary</v>
          </cell>
          <cell r="AC1275" t="str">
            <v>Yes</v>
          </cell>
          <cell r="AI1275">
            <v>2</v>
          </cell>
        </row>
        <row r="1276">
          <cell r="K1276" t="str">
            <v>Voluntary Aided School</v>
          </cell>
          <cell r="L1276" t="str">
            <v>Primary</v>
          </cell>
          <cell r="AC1276" t="str">
            <v>Yes</v>
          </cell>
          <cell r="AI1276">
            <v>2</v>
          </cell>
        </row>
        <row r="1277">
          <cell r="K1277" t="str">
            <v>Voluntary Aided School</v>
          </cell>
          <cell r="L1277" t="str">
            <v>Primary</v>
          </cell>
          <cell r="AC1277" t="str">
            <v>Yes</v>
          </cell>
          <cell r="AI1277">
            <v>1</v>
          </cell>
        </row>
        <row r="1278">
          <cell r="K1278" t="str">
            <v>Voluntary Aided School</v>
          </cell>
          <cell r="L1278" t="str">
            <v>Primary</v>
          </cell>
          <cell r="AC1278" t="str">
            <v>Yes</v>
          </cell>
          <cell r="AI1278">
            <v>1</v>
          </cell>
        </row>
        <row r="1279">
          <cell r="K1279" t="str">
            <v>Voluntary Aided School</v>
          </cell>
          <cell r="L1279" t="str">
            <v>Primary</v>
          </cell>
          <cell r="AC1279" t="str">
            <v>Yes</v>
          </cell>
          <cell r="AI1279">
            <v>2</v>
          </cell>
        </row>
        <row r="1280">
          <cell r="K1280" t="str">
            <v>Voluntary Aided School</v>
          </cell>
          <cell r="L1280" t="str">
            <v>Primary</v>
          </cell>
          <cell r="AC1280" t="str">
            <v>Yes</v>
          </cell>
          <cell r="AI1280">
            <v>2</v>
          </cell>
        </row>
        <row r="1281">
          <cell r="K1281" t="str">
            <v>Voluntary Aided School</v>
          </cell>
          <cell r="L1281" t="str">
            <v>Primary</v>
          </cell>
          <cell r="AC1281" t="str">
            <v>Yes</v>
          </cell>
          <cell r="AI1281">
            <v>1</v>
          </cell>
        </row>
        <row r="1282">
          <cell r="K1282" t="str">
            <v>Voluntary Aided School</v>
          </cell>
          <cell r="L1282" t="str">
            <v>Primary</v>
          </cell>
          <cell r="AC1282" t="str">
            <v>Yes</v>
          </cell>
          <cell r="AI1282">
            <v>2</v>
          </cell>
        </row>
        <row r="1283">
          <cell r="K1283" t="str">
            <v>Voluntary Aided School</v>
          </cell>
          <cell r="L1283" t="str">
            <v>Primary</v>
          </cell>
          <cell r="AC1283" t="str">
            <v>Yes</v>
          </cell>
          <cell r="AI1283">
            <v>2</v>
          </cell>
        </row>
        <row r="1284">
          <cell r="K1284" t="str">
            <v>Voluntary Aided School</v>
          </cell>
          <cell r="L1284" t="str">
            <v>Primary</v>
          </cell>
          <cell r="AC1284" t="str">
            <v>Yes</v>
          </cell>
          <cell r="AI1284">
            <v>2</v>
          </cell>
        </row>
        <row r="1285">
          <cell r="K1285" t="str">
            <v>Voluntary Aided School</v>
          </cell>
          <cell r="L1285" t="str">
            <v>Primary</v>
          </cell>
          <cell r="AC1285" t="str">
            <v>Yes</v>
          </cell>
          <cell r="AI1285">
            <v>2</v>
          </cell>
        </row>
        <row r="1286">
          <cell r="K1286" t="str">
            <v>Voluntary Aided School</v>
          </cell>
          <cell r="L1286" t="str">
            <v>Primary</v>
          </cell>
          <cell r="AC1286" t="str">
            <v>Yes</v>
          </cell>
          <cell r="AI1286">
            <v>2</v>
          </cell>
        </row>
        <row r="1287">
          <cell r="K1287" t="str">
            <v>Community School</v>
          </cell>
          <cell r="L1287" t="str">
            <v>Secondary</v>
          </cell>
          <cell r="AC1287" t="str">
            <v>Yes</v>
          </cell>
          <cell r="AI1287">
            <v>2</v>
          </cell>
        </row>
        <row r="1288">
          <cell r="K1288" t="str">
            <v>Foundation School</v>
          </cell>
          <cell r="L1288" t="str">
            <v>Primary</v>
          </cell>
          <cell r="AC1288" t="str">
            <v>Yes</v>
          </cell>
          <cell r="AI1288">
            <v>1</v>
          </cell>
        </row>
        <row r="1289">
          <cell r="K1289" t="str">
            <v>Community School</v>
          </cell>
          <cell r="L1289" t="str">
            <v>Primary</v>
          </cell>
          <cell r="AC1289" t="str">
            <v>Yes</v>
          </cell>
          <cell r="AI1289">
            <v>2</v>
          </cell>
        </row>
        <row r="1290">
          <cell r="K1290" t="str">
            <v>Community School</v>
          </cell>
          <cell r="L1290" t="str">
            <v>Primary</v>
          </cell>
          <cell r="AC1290" t="str">
            <v>Yes</v>
          </cell>
          <cell r="AI1290">
            <v>1</v>
          </cell>
        </row>
        <row r="1291">
          <cell r="K1291" t="str">
            <v>Community School</v>
          </cell>
          <cell r="L1291" t="str">
            <v>Primary</v>
          </cell>
          <cell r="AC1291" t="str">
            <v>Yes</v>
          </cell>
          <cell r="AI1291">
            <v>2</v>
          </cell>
        </row>
        <row r="1292">
          <cell r="K1292" t="str">
            <v>Community School</v>
          </cell>
          <cell r="L1292" t="str">
            <v>Primary</v>
          </cell>
          <cell r="AC1292" t="str">
            <v>Yes</v>
          </cell>
          <cell r="AI1292">
            <v>2</v>
          </cell>
        </row>
        <row r="1293">
          <cell r="K1293" t="str">
            <v>Community School</v>
          </cell>
          <cell r="L1293" t="str">
            <v>Primary</v>
          </cell>
          <cell r="AC1293" t="str">
            <v>Yes</v>
          </cell>
          <cell r="AI1293">
            <v>2</v>
          </cell>
        </row>
        <row r="1294">
          <cell r="K1294" t="str">
            <v>Community School</v>
          </cell>
          <cell r="L1294" t="str">
            <v>Primary</v>
          </cell>
          <cell r="AC1294" t="str">
            <v>Yes</v>
          </cell>
          <cell r="AI1294">
            <v>2</v>
          </cell>
        </row>
        <row r="1295">
          <cell r="K1295" t="str">
            <v>Community School</v>
          </cell>
          <cell r="L1295" t="str">
            <v>Primary</v>
          </cell>
          <cell r="AC1295" t="str">
            <v>Yes</v>
          </cell>
          <cell r="AI1295">
            <v>2</v>
          </cell>
        </row>
        <row r="1296">
          <cell r="K1296" t="str">
            <v>Community School</v>
          </cell>
          <cell r="L1296" t="str">
            <v>Primary</v>
          </cell>
          <cell r="AC1296" t="str">
            <v>Yes</v>
          </cell>
          <cell r="AI1296">
            <v>2</v>
          </cell>
        </row>
        <row r="1297">
          <cell r="K1297" t="str">
            <v>Community School</v>
          </cell>
          <cell r="L1297" t="str">
            <v>Primary</v>
          </cell>
          <cell r="AC1297" t="str">
            <v>Yes</v>
          </cell>
          <cell r="AI1297">
            <v>3</v>
          </cell>
        </row>
        <row r="1298">
          <cell r="K1298" t="str">
            <v>Community School</v>
          </cell>
          <cell r="L1298" t="str">
            <v>Primary</v>
          </cell>
          <cell r="AC1298" t="str">
            <v>Yes</v>
          </cell>
          <cell r="AI1298">
            <v>1</v>
          </cell>
        </row>
        <row r="1299">
          <cell r="K1299" t="str">
            <v>Community School</v>
          </cell>
          <cell r="L1299" t="str">
            <v>Primary</v>
          </cell>
          <cell r="AC1299" t="str">
            <v>Yes</v>
          </cell>
          <cell r="AI1299">
            <v>2</v>
          </cell>
        </row>
        <row r="1300">
          <cell r="K1300" t="str">
            <v>Community School</v>
          </cell>
          <cell r="L1300" t="str">
            <v>Primary</v>
          </cell>
          <cell r="AC1300" t="str">
            <v>Yes</v>
          </cell>
          <cell r="AI1300">
            <v>2</v>
          </cell>
        </row>
        <row r="1301">
          <cell r="K1301" t="str">
            <v>Community School</v>
          </cell>
          <cell r="L1301" t="str">
            <v>Primary</v>
          </cell>
          <cell r="AC1301" t="str">
            <v>Yes</v>
          </cell>
          <cell r="AI1301">
            <v>2</v>
          </cell>
        </row>
        <row r="1302">
          <cell r="K1302" t="str">
            <v>Community School</v>
          </cell>
          <cell r="L1302" t="str">
            <v>Primary</v>
          </cell>
          <cell r="AC1302" t="str">
            <v>Yes</v>
          </cell>
          <cell r="AI1302">
            <v>2</v>
          </cell>
        </row>
        <row r="1303">
          <cell r="K1303" t="str">
            <v>Community School</v>
          </cell>
          <cell r="L1303" t="str">
            <v>Primary</v>
          </cell>
          <cell r="AC1303" t="str">
            <v>Yes</v>
          </cell>
          <cell r="AI1303">
            <v>2</v>
          </cell>
        </row>
        <row r="1304">
          <cell r="K1304" t="str">
            <v>Community School</v>
          </cell>
          <cell r="L1304" t="str">
            <v>Primary</v>
          </cell>
          <cell r="AC1304" t="str">
            <v>Yes</v>
          </cell>
          <cell r="AI1304">
            <v>2</v>
          </cell>
        </row>
        <row r="1305">
          <cell r="K1305" t="str">
            <v>Community School</v>
          </cell>
          <cell r="L1305" t="str">
            <v>Primary</v>
          </cell>
          <cell r="AC1305" t="str">
            <v>Yes</v>
          </cell>
          <cell r="AI1305">
            <v>1</v>
          </cell>
        </row>
        <row r="1306">
          <cell r="K1306" t="str">
            <v>Community School</v>
          </cell>
          <cell r="L1306" t="str">
            <v>Primary</v>
          </cell>
          <cell r="AC1306" t="str">
            <v>Yes</v>
          </cell>
          <cell r="AI1306">
            <v>1</v>
          </cell>
        </row>
        <row r="1307">
          <cell r="K1307" t="str">
            <v>Community School</v>
          </cell>
          <cell r="L1307" t="str">
            <v>Primary</v>
          </cell>
          <cell r="AC1307" t="str">
            <v>Yes</v>
          </cell>
          <cell r="AI1307">
            <v>2</v>
          </cell>
        </row>
        <row r="1308">
          <cell r="K1308" t="str">
            <v>Community School</v>
          </cell>
          <cell r="L1308" t="str">
            <v>Primary</v>
          </cell>
          <cell r="AC1308" t="str">
            <v>Yes</v>
          </cell>
          <cell r="AI1308">
            <v>1</v>
          </cell>
        </row>
        <row r="1309">
          <cell r="K1309" t="str">
            <v>Community School</v>
          </cell>
          <cell r="L1309" t="str">
            <v>Primary</v>
          </cell>
          <cell r="AC1309" t="str">
            <v>Yes</v>
          </cell>
          <cell r="AI1309">
            <v>2</v>
          </cell>
        </row>
        <row r="1310">
          <cell r="K1310" t="str">
            <v>Community School</v>
          </cell>
          <cell r="L1310" t="str">
            <v>Primary</v>
          </cell>
          <cell r="AC1310" t="str">
            <v>Yes</v>
          </cell>
          <cell r="AI1310">
            <v>2</v>
          </cell>
        </row>
        <row r="1311">
          <cell r="K1311" t="str">
            <v>Community School</v>
          </cell>
          <cell r="L1311" t="str">
            <v>Primary</v>
          </cell>
          <cell r="AC1311" t="str">
            <v>Yes</v>
          </cell>
          <cell r="AI1311">
            <v>2</v>
          </cell>
        </row>
        <row r="1312">
          <cell r="K1312" t="str">
            <v>Community School</v>
          </cell>
          <cell r="L1312" t="str">
            <v>Primary</v>
          </cell>
          <cell r="AC1312" t="str">
            <v>Yes</v>
          </cell>
          <cell r="AI1312">
            <v>2</v>
          </cell>
        </row>
        <row r="1313">
          <cell r="K1313" t="str">
            <v>Community School</v>
          </cell>
          <cell r="L1313" t="str">
            <v>Primary</v>
          </cell>
          <cell r="AC1313" t="str">
            <v>Yes</v>
          </cell>
          <cell r="AI1313">
            <v>3</v>
          </cell>
        </row>
        <row r="1314">
          <cell r="K1314" t="str">
            <v>Community School</v>
          </cell>
          <cell r="L1314" t="str">
            <v>Primary</v>
          </cell>
          <cell r="AC1314" t="str">
            <v>Yes</v>
          </cell>
          <cell r="AI1314">
            <v>2</v>
          </cell>
        </row>
        <row r="1315">
          <cell r="K1315" t="str">
            <v>Community School</v>
          </cell>
          <cell r="L1315" t="str">
            <v>Primary</v>
          </cell>
          <cell r="AC1315" t="str">
            <v>Yes</v>
          </cell>
          <cell r="AI1315">
            <v>1</v>
          </cell>
        </row>
        <row r="1316">
          <cell r="K1316" t="str">
            <v>Voluntary Aided School</v>
          </cell>
          <cell r="L1316" t="str">
            <v>Primary</v>
          </cell>
          <cell r="AC1316" t="str">
            <v>Yes</v>
          </cell>
          <cell r="AI1316">
            <v>2</v>
          </cell>
        </row>
        <row r="1317">
          <cell r="K1317" t="str">
            <v>Voluntary Aided School</v>
          </cell>
          <cell r="L1317" t="str">
            <v>Primary</v>
          </cell>
          <cell r="AC1317" t="str">
            <v>Yes</v>
          </cell>
          <cell r="AI1317">
            <v>2</v>
          </cell>
        </row>
        <row r="1318">
          <cell r="K1318" t="str">
            <v>Voluntary Aided School</v>
          </cell>
          <cell r="L1318" t="str">
            <v>Primary</v>
          </cell>
          <cell r="AC1318" t="str">
            <v>Yes</v>
          </cell>
          <cell r="AI1318">
            <v>1</v>
          </cell>
        </row>
        <row r="1319">
          <cell r="K1319" t="str">
            <v>Voluntary Aided School</v>
          </cell>
          <cell r="L1319" t="str">
            <v>Primary</v>
          </cell>
          <cell r="AC1319" t="str">
            <v>Yes</v>
          </cell>
          <cell r="AI1319">
            <v>1</v>
          </cell>
        </row>
        <row r="1320">
          <cell r="K1320" t="str">
            <v>Voluntary Aided School</v>
          </cell>
          <cell r="L1320" t="str">
            <v>Primary</v>
          </cell>
          <cell r="AC1320" t="str">
            <v>Yes</v>
          </cell>
          <cell r="AI1320">
            <v>2</v>
          </cell>
        </row>
        <row r="1321">
          <cell r="K1321" t="str">
            <v>Voluntary Aided School</v>
          </cell>
          <cell r="L1321" t="str">
            <v>Primary</v>
          </cell>
          <cell r="AC1321" t="str">
            <v>Yes</v>
          </cell>
          <cell r="AI1321">
            <v>2</v>
          </cell>
        </row>
        <row r="1322">
          <cell r="K1322" t="str">
            <v>Voluntary Aided School</v>
          </cell>
          <cell r="L1322" t="str">
            <v>Primary</v>
          </cell>
          <cell r="AC1322" t="str">
            <v>Yes</v>
          </cell>
          <cell r="AI1322">
            <v>2</v>
          </cell>
        </row>
        <row r="1323">
          <cell r="K1323" t="str">
            <v>Voluntary Aided School</v>
          </cell>
          <cell r="L1323" t="str">
            <v>Primary</v>
          </cell>
          <cell r="AC1323" t="str">
            <v>Yes</v>
          </cell>
          <cell r="AI1323">
            <v>1</v>
          </cell>
        </row>
        <row r="1324">
          <cell r="K1324" t="str">
            <v>Voluntary Aided School</v>
          </cell>
          <cell r="L1324" t="str">
            <v>Primary</v>
          </cell>
          <cell r="AC1324" t="str">
            <v>Yes</v>
          </cell>
          <cell r="AI1324">
            <v>2</v>
          </cell>
        </row>
        <row r="1325">
          <cell r="K1325" t="str">
            <v>Voluntary Aided School</v>
          </cell>
          <cell r="L1325" t="str">
            <v>Primary</v>
          </cell>
          <cell r="AC1325" t="str">
            <v>Yes</v>
          </cell>
          <cell r="AI1325">
            <v>2</v>
          </cell>
        </row>
        <row r="1326">
          <cell r="K1326" t="str">
            <v>Community School</v>
          </cell>
          <cell r="L1326" t="str">
            <v>Secondary</v>
          </cell>
          <cell r="AC1326" t="str">
            <v>Yes</v>
          </cell>
          <cell r="AI1326">
            <v>1</v>
          </cell>
        </row>
        <row r="1327">
          <cell r="K1327" t="str">
            <v>Community School</v>
          </cell>
          <cell r="L1327" t="str">
            <v>Secondary</v>
          </cell>
          <cell r="AC1327" t="str">
            <v>Yes</v>
          </cell>
          <cell r="AI1327">
            <v>2</v>
          </cell>
        </row>
        <row r="1328">
          <cell r="K1328" t="str">
            <v>Voluntary Controlled School</v>
          </cell>
          <cell r="L1328" t="str">
            <v>Secondary</v>
          </cell>
          <cell r="AC1328" t="str">
            <v>Yes</v>
          </cell>
          <cell r="AI1328">
            <v>1</v>
          </cell>
        </row>
        <row r="1329">
          <cell r="K1329" t="str">
            <v>Voluntary Aided School</v>
          </cell>
          <cell r="L1329" t="str">
            <v>Secondary</v>
          </cell>
          <cell r="AC1329" t="str">
            <v>Yes</v>
          </cell>
          <cell r="AI1329">
            <v>2</v>
          </cell>
        </row>
        <row r="1330">
          <cell r="K1330" t="str">
            <v>Voluntary Aided School</v>
          </cell>
          <cell r="L1330" t="str">
            <v>Secondary</v>
          </cell>
          <cell r="AC1330" t="str">
            <v>Yes</v>
          </cell>
          <cell r="AI1330">
            <v>1</v>
          </cell>
        </row>
        <row r="1331">
          <cell r="K1331" t="str">
            <v>Community Special School</v>
          </cell>
          <cell r="L1331" t="str">
            <v>Special</v>
          </cell>
          <cell r="AC1331" t="str">
            <v>Yes</v>
          </cell>
          <cell r="AI1331">
            <v>2</v>
          </cell>
        </row>
        <row r="1332">
          <cell r="K1332" t="str">
            <v>Community Special School</v>
          </cell>
          <cell r="L1332" t="str">
            <v>Special</v>
          </cell>
          <cell r="AC1332" t="str">
            <v>Yes</v>
          </cell>
          <cell r="AI1332">
            <v>1</v>
          </cell>
        </row>
        <row r="1333">
          <cell r="K1333" t="str">
            <v>Community Special School</v>
          </cell>
          <cell r="L1333" t="str">
            <v>Special</v>
          </cell>
          <cell r="AC1333" t="str">
            <v>Yes</v>
          </cell>
          <cell r="AI1333">
            <v>1</v>
          </cell>
        </row>
        <row r="1334">
          <cell r="K1334" t="str">
            <v>LA Nursery School</v>
          </cell>
          <cell r="L1334" t="str">
            <v>Nursery</v>
          </cell>
          <cell r="AC1334" t="str">
            <v>Yes</v>
          </cell>
          <cell r="AI1334">
            <v>2</v>
          </cell>
        </row>
        <row r="1335">
          <cell r="K1335" t="str">
            <v>LA Nursery School</v>
          </cell>
          <cell r="L1335" t="str">
            <v>Nursery</v>
          </cell>
          <cell r="AC1335" t="str">
            <v>Yes</v>
          </cell>
          <cell r="AI1335">
            <v>1</v>
          </cell>
        </row>
        <row r="1336">
          <cell r="K1336" t="str">
            <v>LA Nursery School</v>
          </cell>
          <cell r="L1336" t="str">
            <v>Nursery</v>
          </cell>
          <cell r="AC1336" t="str">
            <v>Yes</v>
          </cell>
          <cell r="AI1336">
            <v>2</v>
          </cell>
        </row>
        <row r="1337">
          <cell r="K1337" t="str">
            <v>LA Nursery School</v>
          </cell>
          <cell r="L1337" t="str">
            <v>Nursery</v>
          </cell>
          <cell r="AC1337" t="str">
            <v>Yes</v>
          </cell>
          <cell r="AI1337">
            <v>2</v>
          </cell>
        </row>
        <row r="1338">
          <cell r="K1338" t="str">
            <v>LA Nursery School</v>
          </cell>
          <cell r="L1338" t="str">
            <v>Nursery</v>
          </cell>
          <cell r="AC1338" t="str">
            <v>Yes</v>
          </cell>
          <cell r="AI1338">
            <v>1</v>
          </cell>
        </row>
        <row r="1339">
          <cell r="K1339" t="str">
            <v>LA Nursery School</v>
          </cell>
          <cell r="L1339" t="str">
            <v>Nursery</v>
          </cell>
          <cell r="AC1339" t="str">
            <v>Yes</v>
          </cell>
          <cell r="AI1339">
            <v>1</v>
          </cell>
        </row>
        <row r="1340">
          <cell r="K1340" t="str">
            <v>LA Nursery School</v>
          </cell>
          <cell r="L1340" t="str">
            <v>Nursery</v>
          </cell>
          <cell r="AC1340" t="str">
            <v>Yes</v>
          </cell>
          <cell r="AI1340">
            <v>2</v>
          </cell>
        </row>
        <row r="1341">
          <cell r="K1341" t="str">
            <v>Pupil Referral Unit</v>
          </cell>
          <cell r="L1341" t="str">
            <v>PRU</v>
          </cell>
          <cell r="AC1341" t="str">
            <v>Yes</v>
          </cell>
          <cell r="AI1341">
            <v>2</v>
          </cell>
        </row>
        <row r="1342">
          <cell r="K1342" t="str">
            <v>Community School</v>
          </cell>
          <cell r="L1342" t="str">
            <v>Primary</v>
          </cell>
          <cell r="AC1342" t="str">
            <v>Yes</v>
          </cell>
          <cell r="AI1342">
            <v>2</v>
          </cell>
        </row>
        <row r="1343">
          <cell r="K1343" t="str">
            <v>Community School</v>
          </cell>
          <cell r="L1343" t="str">
            <v>Primary</v>
          </cell>
          <cell r="AC1343" t="str">
            <v>Yes</v>
          </cell>
          <cell r="AI1343">
            <v>2</v>
          </cell>
        </row>
        <row r="1344">
          <cell r="K1344" t="str">
            <v>Community School</v>
          </cell>
          <cell r="L1344" t="str">
            <v>Primary</v>
          </cell>
          <cell r="AC1344" t="str">
            <v>Yes</v>
          </cell>
          <cell r="AI1344">
            <v>1</v>
          </cell>
        </row>
        <row r="1345">
          <cell r="K1345" t="str">
            <v>Community School</v>
          </cell>
          <cell r="L1345" t="str">
            <v>Primary</v>
          </cell>
          <cell r="AC1345" t="str">
            <v>Yes</v>
          </cell>
          <cell r="AI1345">
            <v>2</v>
          </cell>
        </row>
        <row r="1346">
          <cell r="K1346" t="str">
            <v>Community School</v>
          </cell>
          <cell r="L1346" t="str">
            <v>Primary</v>
          </cell>
          <cell r="AC1346" t="str">
            <v>Yes</v>
          </cell>
          <cell r="AI1346">
            <v>2</v>
          </cell>
        </row>
        <row r="1347">
          <cell r="K1347" t="str">
            <v>Community School</v>
          </cell>
          <cell r="L1347" t="str">
            <v>Primary</v>
          </cell>
          <cell r="AC1347" t="str">
            <v>Yes</v>
          </cell>
          <cell r="AI1347">
            <v>2</v>
          </cell>
        </row>
        <row r="1348">
          <cell r="K1348" t="str">
            <v>Community School</v>
          </cell>
          <cell r="L1348" t="str">
            <v>Primary</v>
          </cell>
          <cell r="AC1348" t="str">
            <v>Yes</v>
          </cell>
          <cell r="AI1348">
            <v>2</v>
          </cell>
        </row>
        <row r="1349">
          <cell r="K1349" t="str">
            <v>Community School</v>
          </cell>
          <cell r="L1349" t="str">
            <v>Primary</v>
          </cell>
          <cell r="AC1349" t="str">
            <v>Yes</v>
          </cell>
          <cell r="AI1349">
            <v>2</v>
          </cell>
        </row>
        <row r="1350">
          <cell r="K1350" t="str">
            <v>Community School</v>
          </cell>
          <cell r="L1350" t="str">
            <v>Primary</v>
          </cell>
          <cell r="AC1350" t="str">
            <v>Yes</v>
          </cell>
          <cell r="AI1350">
            <v>2</v>
          </cell>
        </row>
        <row r="1351">
          <cell r="K1351" t="str">
            <v>Community School</v>
          </cell>
          <cell r="L1351" t="str">
            <v>Primary</v>
          </cell>
          <cell r="AC1351" t="str">
            <v>Yes</v>
          </cell>
          <cell r="AI1351">
            <v>2</v>
          </cell>
        </row>
        <row r="1352">
          <cell r="K1352" t="str">
            <v>Community School</v>
          </cell>
          <cell r="L1352" t="str">
            <v>Primary</v>
          </cell>
          <cell r="AC1352" t="str">
            <v>Yes</v>
          </cell>
          <cell r="AI1352">
            <v>2</v>
          </cell>
        </row>
        <row r="1353">
          <cell r="K1353" t="str">
            <v>Community School</v>
          </cell>
          <cell r="L1353" t="str">
            <v>Primary</v>
          </cell>
          <cell r="AC1353" t="str">
            <v>Yes</v>
          </cell>
          <cell r="AI1353">
            <v>2</v>
          </cell>
        </row>
        <row r="1354">
          <cell r="K1354" t="str">
            <v>Community School</v>
          </cell>
          <cell r="L1354" t="str">
            <v>Primary</v>
          </cell>
          <cell r="AC1354" t="str">
            <v>Yes</v>
          </cell>
          <cell r="AI1354">
            <v>2</v>
          </cell>
        </row>
        <row r="1355">
          <cell r="K1355" t="str">
            <v>Community School</v>
          </cell>
          <cell r="L1355" t="str">
            <v>Primary</v>
          </cell>
          <cell r="AC1355" t="str">
            <v>Yes</v>
          </cell>
          <cell r="AI1355">
            <v>2</v>
          </cell>
        </row>
        <row r="1356">
          <cell r="K1356" t="str">
            <v>Community School</v>
          </cell>
          <cell r="L1356" t="str">
            <v>Primary</v>
          </cell>
          <cell r="AC1356" t="str">
            <v>Yes</v>
          </cell>
          <cell r="AI1356">
            <v>2</v>
          </cell>
        </row>
        <row r="1357">
          <cell r="K1357" t="str">
            <v>Community School</v>
          </cell>
          <cell r="L1357" t="str">
            <v>Primary</v>
          </cell>
          <cell r="AC1357" t="str">
            <v>Yes</v>
          </cell>
          <cell r="AI1357">
            <v>2</v>
          </cell>
        </row>
        <row r="1358">
          <cell r="K1358" t="str">
            <v>Community School</v>
          </cell>
          <cell r="L1358" t="str">
            <v>Primary</v>
          </cell>
          <cell r="AC1358" t="str">
            <v>Yes</v>
          </cell>
          <cell r="AI1358">
            <v>2</v>
          </cell>
        </row>
        <row r="1359">
          <cell r="K1359" t="str">
            <v>Community School</v>
          </cell>
          <cell r="L1359" t="str">
            <v>Primary</v>
          </cell>
          <cell r="AC1359" t="str">
            <v>Yes</v>
          </cell>
          <cell r="AI1359">
            <v>2</v>
          </cell>
        </row>
        <row r="1360">
          <cell r="K1360" t="str">
            <v>Community School</v>
          </cell>
          <cell r="L1360" t="str">
            <v>Primary</v>
          </cell>
          <cell r="AC1360" t="str">
            <v>Yes</v>
          </cell>
          <cell r="AI1360">
            <v>1</v>
          </cell>
        </row>
        <row r="1361">
          <cell r="K1361" t="str">
            <v>Community School</v>
          </cell>
          <cell r="L1361" t="str">
            <v>Primary</v>
          </cell>
          <cell r="AC1361" t="str">
            <v>Yes</v>
          </cell>
          <cell r="AI1361">
            <v>2</v>
          </cell>
        </row>
        <row r="1362">
          <cell r="K1362" t="str">
            <v>Community School</v>
          </cell>
          <cell r="L1362" t="str">
            <v>Primary</v>
          </cell>
          <cell r="AC1362" t="str">
            <v>Yes</v>
          </cell>
          <cell r="AI1362">
            <v>1</v>
          </cell>
        </row>
        <row r="1363">
          <cell r="K1363" t="str">
            <v>Community School</v>
          </cell>
          <cell r="L1363" t="str">
            <v>Primary</v>
          </cell>
          <cell r="AC1363" t="str">
            <v>Yes</v>
          </cell>
          <cell r="AI1363">
            <v>2</v>
          </cell>
        </row>
        <row r="1364">
          <cell r="K1364" t="str">
            <v>Community School</v>
          </cell>
          <cell r="L1364" t="str">
            <v>Primary</v>
          </cell>
          <cell r="AC1364" t="str">
            <v>Yes</v>
          </cell>
          <cell r="AI1364">
            <v>2</v>
          </cell>
        </row>
        <row r="1365">
          <cell r="K1365" t="str">
            <v>Community School</v>
          </cell>
          <cell r="L1365" t="str">
            <v>Primary</v>
          </cell>
          <cell r="AC1365" t="str">
            <v>Yes</v>
          </cell>
          <cell r="AI1365">
            <v>2</v>
          </cell>
        </row>
        <row r="1366">
          <cell r="K1366" t="str">
            <v>Community School</v>
          </cell>
          <cell r="L1366" t="str">
            <v>Primary</v>
          </cell>
          <cell r="AC1366" t="str">
            <v>Yes</v>
          </cell>
          <cell r="AI1366">
            <v>3</v>
          </cell>
        </row>
        <row r="1367">
          <cell r="K1367" t="str">
            <v>Community School</v>
          </cell>
          <cell r="L1367" t="str">
            <v>Primary</v>
          </cell>
          <cell r="AC1367" t="str">
            <v>Yes</v>
          </cell>
          <cell r="AI1367">
            <v>2</v>
          </cell>
        </row>
        <row r="1368">
          <cell r="K1368" t="str">
            <v>Voluntary Controlled School</v>
          </cell>
          <cell r="L1368" t="str">
            <v>Primary</v>
          </cell>
          <cell r="AC1368" t="str">
            <v>Yes</v>
          </cell>
          <cell r="AI1368">
            <v>2</v>
          </cell>
        </row>
        <row r="1369">
          <cell r="K1369" t="str">
            <v>Voluntary Controlled School</v>
          </cell>
          <cell r="L1369" t="str">
            <v>Primary</v>
          </cell>
          <cell r="AC1369" t="str">
            <v>Yes</v>
          </cell>
          <cell r="AI1369">
            <v>2</v>
          </cell>
        </row>
        <row r="1370">
          <cell r="K1370" t="str">
            <v>Voluntary Aided School</v>
          </cell>
          <cell r="L1370" t="str">
            <v>Primary</v>
          </cell>
          <cell r="AC1370" t="str">
            <v>Yes</v>
          </cell>
          <cell r="AI1370">
            <v>1</v>
          </cell>
        </row>
        <row r="1371">
          <cell r="K1371" t="str">
            <v>Voluntary Aided School</v>
          </cell>
          <cell r="L1371" t="str">
            <v>Primary</v>
          </cell>
          <cell r="AC1371" t="str">
            <v>Yes</v>
          </cell>
          <cell r="AI1371">
            <v>1</v>
          </cell>
        </row>
        <row r="1372">
          <cell r="K1372" t="str">
            <v>Voluntary Aided School</v>
          </cell>
          <cell r="L1372" t="str">
            <v>Primary</v>
          </cell>
          <cell r="AC1372" t="str">
            <v>Yes</v>
          </cell>
          <cell r="AI1372">
            <v>2</v>
          </cell>
        </row>
        <row r="1373">
          <cell r="K1373" t="str">
            <v>Voluntary Aided School</v>
          </cell>
          <cell r="L1373" t="str">
            <v>Primary</v>
          </cell>
          <cell r="AC1373" t="str">
            <v>Yes</v>
          </cell>
          <cell r="AI1373">
            <v>2</v>
          </cell>
        </row>
        <row r="1374">
          <cell r="K1374" t="str">
            <v>Voluntary Aided School</v>
          </cell>
          <cell r="L1374" t="str">
            <v>Primary</v>
          </cell>
          <cell r="AC1374" t="str">
            <v>Yes</v>
          </cell>
          <cell r="AI1374">
            <v>1</v>
          </cell>
        </row>
        <row r="1375">
          <cell r="K1375" t="str">
            <v>Community School</v>
          </cell>
          <cell r="L1375" t="str">
            <v>Secondary</v>
          </cell>
          <cell r="AC1375" t="str">
            <v>Yes</v>
          </cell>
          <cell r="AI1375">
            <v>1</v>
          </cell>
        </row>
        <row r="1376">
          <cell r="K1376" t="str">
            <v>Community School</v>
          </cell>
          <cell r="L1376" t="str">
            <v>Secondary</v>
          </cell>
          <cell r="AC1376" t="str">
            <v>Yes</v>
          </cell>
          <cell r="AI1376">
            <v>2</v>
          </cell>
        </row>
        <row r="1377">
          <cell r="K1377" t="str">
            <v>Community School</v>
          </cell>
          <cell r="L1377" t="str">
            <v>Secondary</v>
          </cell>
          <cell r="AC1377" t="str">
            <v>Yes</v>
          </cell>
          <cell r="AI1377">
            <v>2</v>
          </cell>
        </row>
        <row r="1378">
          <cell r="K1378" t="str">
            <v>Community School</v>
          </cell>
          <cell r="L1378" t="str">
            <v>Secondary</v>
          </cell>
          <cell r="AC1378" t="str">
            <v>Yes</v>
          </cell>
          <cell r="AI1378">
            <v>1</v>
          </cell>
        </row>
        <row r="1379">
          <cell r="K1379" t="str">
            <v>Community School</v>
          </cell>
          <cell r="L1379" t="str">
            <v>Secondary</v>
          </cell>
          <cell r="AC1379" t="str">
            <v>Yes</v>
          </cell>
          <cell r="AI1379">
            <v>3</v>
          </cell>
        </row>
        <row r="1380">
          <cell r="K1380" t="str">
            <v>Voluntary Aided School</v>
          </cell>
          <cell r="L1380" t="str">
            <v>Secondary</v>
          </cell>
          <cell r="AC1380" t="str">
            <v>Yes</v>
          </cell>
          <cell r="AI1380">
            <v>1</v>
          </cell>
        </row>
        <row r="1381">
          <cell r="K1381" t="str">
            <v>Voluntary Aided School</v>
          </cell>
          <cell r="L1381" t="str">
            <v>Secondary</v>
          </cell>
          <cell r="AC1381" t="str">
            <v>Yes</v>
          </cell>
          <cell r="AI1381">
            <v>1</v>
          </cell>
        </row>
        <row r="1382">
          <cell r="K1382" t="str">
            <v>Pupil Referral Unit</v>
          </cell>
          <cell r="L1382" t="str">
            <v>PRU</v>
          </cell>
          <cell r="AC1382" t="str">
            <v>Yes</v>
          </cell>
          <cell r="AI1382">
            <v>2</v>
          </cell>
        </row>
        <row r="1383">
          <cell r="K1383" t="str">
            <v>Community School</v>
          </cell>
          <cell r="L1383" t="str">
            <v>Primary</v>
          </cell>
          <cell r="AC1383" t="str">
            <v>Yes</v>
          </cell>
          <cell r="AI1383">
            <v>2</v>
          </cell>
        </row>
        <row r="1384">
          <cell r="K1384" t="str">
            <v>Community School</v>
          </cell>
          <cell r="L1384" t="str">
            <v>Primary</v>
          </cell>
          <cell r="AC1384" t="str">
            <v>Yes</v>
          </cell>
          <cell r="AI1384">
            <v>1</v>
          </cell>
        </row>
        <row r="1385">
          <cell r="K1385" t="str">
            <v>Community School</v>
          </cell>
          <cell r="L1385" t="str">
            <v>Primary</v>
          </cell>
          <cell r="AC1385" t="str">
            <v>Yes</v>
          </cell>
          <cell r="AI1385">
            <v>2</v>
          </cell>
        </row>
        <row r="1386">
          <cell r="K1386" t="str">
            <v>Community School</v>
          </cell>
          <cell r="L1386" t="str">
            <v>Primary</v>
          </cell>
          <cell r="AC1386" t="str">
            <v>Yes</v>
          </cell>
          <cell r="AI1386">
            <v>2</v>
          </cell>
        </row>
        <row r="1387">
          <cell r="K1387" t="str">
            <v>Community School</v>
          </cell>
          <cell r="L1387" t="str">
            <v>Primary</v>
          </cell>
          <cell r="AC1387" t="str">
            <v>Yes</v>
          </cell>
          <cell r="AI1387">
            <v>2</v>
          </cell>
        </row>
        <row r="1388">
          <cell r="K1388" t="str">
            <v>Community School</v>
          </cell>
          <cell r="L1388" t="str">
            <v>Primary</v>
          </cell>
          <cell r="AC1388" t="str">
            <v>Yes</v>
          </cell>
          <cell r="AI1388">
            <v>2</v>
          </cell>
        </row>
        <row r="1389">
          <cell r="K1389" t="str">
            <v>Community School</v>
          </cell>
          <cell r="L1389" t="str">
            <v>Primary</v>
          </cell>
          <cell r="AC1389" t="str">
            <v>Yes</v>
          </cell>
          <cell r="AI1389">
            <v>2</v>
          </cell>
        </row>
        <row r="1390">
          <cell r="K1390" t="str">
            <v>Community School</v>
          </cell>
          <cell r="L1390" t="str">
            <v>Primary</v>
          </cell>
          <cell r="AC1390" t="str">
            <v>Yes</v>
          </cell>
          <cell r="AI1390">
            <v>2</v>
          </cell>
        </row>
        <row r="1391">
          <cell r="K1391" t="str">
            <v>Community School</v>
          </cell>
          <cell r="L1391" t="str">
            <v>Primary</v>
          </cell>
          <cell r="AC1391" t="str">
            <v>Yes</v>
          </cell>
          <cell r="AI1391">
            <v>2</v>
          </cell>
        </row>
        <row r="1392">
          <cell r="K1392" t="str">
            <v>Community School</v>
          </cell>
          <cell r="L1392" t="str">
            <v>Primary</v>
          </cell>
          <cell r="AC1392" t="str">
            <v>Yes</v>
          </cell>
          <cell r="AI1392">
            <v>2</v>
          </cell>
        </row>
        <row r="1393">
          <cell r="K1393" t="str">
            <v>Community School</v>
          </cell>
          <cell r="L1393" t="str">
            <v>Primary</v>
          </cell>
          <cell r="AC1393" t="str">
            <v>Yes</v>
          </cell>
          <cell r="AI1393">
            <v>3</v>
          </cell>
        </row>
        <row r="1394">
          <cell r="K1394" t="str">
            <v>Community School</v>
          </cell>
          <cell r="L1394" t="str">
            <v>Primary</v>
          </cell>
          <cell r="AC1394" t="str">
            <v>Yes</v>
          </cell>
          <cell r="AI1394">
            <v>4</v>
          </cell>
        </row>
        <row r="1395">
          <cell r="K1395" t="str">
            <v>Community School</v>
          </cell>
          <cell r="L1395" t="str">
            <v>Primary</v>
          </cell>
          <cell r="AC1395" t="str">
            <v>Yes</v>
          </cell>
          <cell r="AI1395">
            <v>1</v>
          </cell>
        </row>
        <row r="1396">
          <cell r="K1396" t="str">
            <v>Community School</v>
          </cell>
          <cell r="L1396" t="str">
            <v>Primary</v>
          </cell>
          <cell r="AC1396" t="str">
            <v>Yes</v>
          </cell>
          <cell r="AI1396">
            <v>2</v>
          </cell>
        </row>
        <row r="1397">
          <cell r="K1397" t="str">
            <v>Community School</v>
          </cell>
          <cell r="L1397" t="str">
            <v>Primary</v>
          </cell>
          <cell r="AC1397" t="str">
            <v>Yes</v>
          </cell>
          <cell r="AI1397">
            <v>1</v>
          </cell>
        </row>
        <row r="1398">
          <cell r="K1398" t="str">
            <v>Community School</v>
          </cell>
          <cell r="L1398" t="str">
            <v>Primary</v>
          </cell>
          <cell r="AC1398" t="str">
            <v>Yes</v>
          </cell>
          <cell r="AI1398">
            <v>2</v>
          </cell>
        </row>
        <row r="1399">
          <cell r="K1399" t="str">
            <v>Community School</v>
          </cell>
          <cell r="L1399" t="str">
            <v>Primary</v>
          </cell>
          <cell r="AC1399" t="str">
            <v>Yes</v>
          </cell>
          <cell r="AI1399">
            <v>1</v>
          </cell>
        </row>
        <row r="1400">
          <cell r="K1400" t="str">
            <v>Community School</v>
          </cell>
          <cell r="L1400" t="str">
            <v>Primary</v>
          </cell>
          <cell r="AC1400" t="str">
            <v>Yes</v>
          </cell>
          <cell r="AI1400">
            <v>2</v>
          </cell>
        </row>
        <row r="1401">
          <cell r="K1401" t="str">
            <v>Community School</v>
          </cell>
          <cell r="L1401" t="str">
            <v>Primary</v>
          </cell>
          <cell r="AC1401" t="str">
            <v>Yes</v>
          </cell>
          <cell r="AI1401">
            <v>2</v>
          </cell>
        </row>
        <row r="1402">
          <cell r="K1402" t="str">
            <v>Community School</v>
          </cell>
          <cell r="L1402" t="str">
            <v>Primary</v>
          </cell>
          <cell r="AC1402" t="str">
            <v>Yes</v>
          </cell>
          <cell r="AI1402">
            <v>2</v>
          </cell>
        </row>
        <row r="1403">
          <cell r="K1403" t="str">
            <v>Community School</v>
          </cell>
          <cell r="L1403" t="str">
            <v>Primary</v>
          </cell>
          <cell r="AC1403" t="str">
            <v>Yes</v>
          </cell>
          <cell r="AI1403">
            <v>2</v>
          </cell>
        </row>
        <row r="1404">
          <cell r="K1404" t="str">
            <v>Community School</v>
          </cell>
          <cell r="L1404" t="str">
            <v>Primary</v>
          </cell>
          <cell r="AC1404" t="str">
            <v>Yes</v>
          </cell>
          <cell r="AI1404">
            <v>2</v>
          </cell>
        </row>
        <row r="1405">
          <cell r="K1405" t="str">
            <v>Community School</v>
          </cell>
          <cell r="L1405" t="str">
            <v>Primary</v>
          </cell>
          <cell r="AC1405" t="str">
            <v>Yes</v>
          </cell>
          <cell r="AI1405">
            <v>1</v>
          </cell>
        </row>
        <row r="1406">
          <cell r="K1406" t="str">
            <v>Community School</v>
          </cell>
          <cell r="L1406" t="str">
            <v>Primary</v>
          </cell>
          <cell r="AC1406" t="str">
            <v>Yes</v>
          </cell>
          <cell r="AI1406">
            <v>2</v>
          </cell>
        </row>
        <row r="1407">
          <cell r="K1407" t="str">
            <v>Voluntary Aided School</v>
          </cell>
          <cell r="L1407" t="str">
            <v>Primary</v>
          </cell>
          <cell r="AC1407" t="str">
            <v>Yes</v>
          </cell>
          <cell r="AI1407">
            <v>1</v>
          </cell>
        </row>
        <row r="1408">
          <cell r="K1408" t="str">
            <v>Voluntary Aided School</v>
          </cell>
          <cell r="L1408" t="str">
            <v>Primary</v>
          </cell>
          <cell r="AC1408" t="str">
            <v>Yes</v>
          </cell>
          <cell r="AI1408">
            <v>2</v>
          </cell>
        </row>
        <row r="1409">
          <cell r="K1409" t="str">
            <v>Voluntary Aided School</v>
          </cell>
          <cell r="L1409" t="str">
            <v>Primary</v>
          </cell>
          <cell r="AC1409" t="str">
            <v>Yes</v>
          </cell>
          <cell r="AI1409">
            <v>2</v>
          </cell>
        </row>
        <row r="1410">
          <cell r="K1410" t="str">
            <v>Voluntary Aided School</v>
          </cell>
          <cell r="L1410" t="str">
            <v>Primary</v>
          </cell>
          <cell r="AC1410" t="str">
            <v>Yes</v>
          </cell>
          <cell r="AI1410">
            <v>2</v>
          </cell>
        </row>
        <row r="1411">
          <cell r="K1411" t="str">
            <v>Voluntary Aided School</v>
          </cell>
          <cell r="L1411" t="str">
            <v>Primary</v>
          </cell>
          <cell r="AC1411" t="str">
            <v>Yes</v>
          </cell>
          <cell r="AI1411">
            <v>1</v>
          </cell>
        </row>
        <row r="1412">
          <cell r="K1412" t="str">
            <v>Voluntary Aided School</v>
          </cell>
          <cell r="L1412" t="str">
            <v>Primary</v>
          </cell>
          <cell r="AC1412" t="str">
            <v>Yes</v>
          </cell>
          <cell r="AI1412">
            <v>2</v>
          </cell>
        </row>
        <row r="1413">
          <cell r="K1413" t="str">
            <v>Voluntary Aided School</v>
          </cell>
          <cell r="L1413" t="str">
            <v>Primary</v>
          </cell>
          <cell r="AC1413" t="str">
            <v>Yes</v>
          </cell>
          <cell r="AI1413">
            <v>2</v>
          </cell>
        </row>
        <row r="1414">
          <cell r="K1414" t="str">
            <v>Community School</v>
          </cell>
          <cell r="L1414" t="str">
            <v>Secondary</v>
          </cell>
          <cell r="AC1414" t="str">
            <v>Yes</v>
          </cell>
          <cell r="AI1414">
            <v>2</v>
          </cell>
        </row>
        <row r="1415">
          <cell r="K1415" t="str">
            <v>Community School</v>
          </cell>
          <cell r="L1415" t="str">
            <v>Secondary</v>
          </cell>
          <cell r="AC1415" t="str">
            <v>Yes</v>
          </cell>
          <cell r="AI1415">
            <v>1</v>
          </cell>
        </row>
        <row r="1416">
          <cell r="K1416" t="str">
            <v>Community School</v>
          </cell>
          <cell r="L1416" t="str">
            <v>Secondary</v>
          </cell>
          <cell r="AC1416" t="str">
            <v>Yes</v>
          </cell>
          <cell r="AI1416">
            <v>2</v>
          </cell>
        </row>
        <row r="1417">
          <cell r="K1417" t="str">
            <v>Community School</v>
          </cell>
          <cell r="L1417" t="str">
            <v>Secondary</v>
          </cell>
          <cell r="AC1417" t="str">
            <v>Yes</v>
          </cell>
          <cell r="AI1417">
            <v>1</v>
          </cell>
        </row>
        <row r="1418">
          <cell r="K1418" t="str">
            <v>Community School</v>
          </cell>
          <cell r="L1418" t="str">
            <v>Secondary</v>
          </cell>
          <cell r="AC1418" t="str">
            <v>Yes</v>
          </cell>
          <cell r="AI1418">
            <v>2</v>
          </cell>
        </row>
        <row r="1419">
          <cell r="K1419" t="str">
            <v>Community School</v>
          </cell>
          <cell r="L1419" t="str">
            <v>Secondary</v>
          </cell>
          <cell r="AC1419" t="str">
            <v>Yes</v>
          </cell>
          <cell r="AI1419">
            <v>1</v>
          </cell>
        </row>
        <row r="1420">
          <cell r="K1420" t="str">
            <v>Community School</v>
          </cell>
          <cell r="L1420" t="str">
            <v>Secondary</v>
          </cell>
          <cell r="AC1420" t="str">
            <v>Yes</v>
          </cell>
          <cell r="AI1420">
            <v>1</v>
          </cell>
        </row>
        <row r="1421">
          <cell r="K1421" t="str">
            <v>Foundation School</v>
          </cell>
          <cell r="L1421" t="str">
            <v>Secondary</v>
          </cell>
          <cell r="AC1421" t="str">
            <v>Yes</v>
          </cell>
          <cell r="AI1421">
            <v>2</v>
          </cell>
        </row>
        <row r="1422">
          <cell r="K1422" t="str">
            <v>Voluntary Aided School</v>
          </cell>
          <cell r="L1422" t="str">
            <v>Secondary</v>
          </cell>
          <cell r="AC1422" t="str">
            <v>Yes</v>
          </cell>
          <cell r="AI1422">
            <v>1</v>
          </cell>
        </row>
        <row r="1423">
          <cell r="K1423" t="str">
            <v>Voluntary Aided School</v>
          </cell>
          <cell r="L1423" t="str">
            <v>Secondary</v>
          </cell>
          <cell r="AC1423" t="str">
            <v>Yes</v>
          </cell>
          <cell r="AI1423">
            <v>2</v>
          </cell>
        </row>
        <row r="1424">
          <cell r="K1424" t="str">
            <v>Foundation Special School</v>
          </cell>
          <cell r="L1424" t="str">
            <v>Special</v>
          </cell>
          <cell r="AC1424" t="str">
            <v>Yes</v>
          </cell>
          <cell r="AI1424">
            <v>2</v>
          </cell>
        </row>
        <row r="1425">
          <cell r="K1425" t="str">
            <v>Community Special School</v>
          </cell>
          <cell r="L1425" t="str">
            <v>Special</v>
          </cell>
          <cell r="AC1425" t="str">
            <v>Yes</v>
          </cell>
          <cell r="AI1425">
            <v>1</v>
          </cell>
        </row>
        <row r="1426">
          <cell r="K1426" t="str">
            <v>Community Special School</v>
          </cell>
          <cell r="L1426" t="str">
            <v>Special</v>
          </cell>
          <cell r="AC1426" t="str">
            <v>Yes</v>
          </cell>
          <cell r="AI1426">
            <v>1</v>
          </cell>
        </row>
        <row r="1427">
          <cell r="K1427" t="str">
            <v>LA Nursery School</v>
          </cell>
          <cell r="L1427" t="str">
            <v>Nursery</v>
          </cell>
          <cell r="AC1427" t="str">
            <v>Yes</v>
          </cell>
          <cell r="AI1427">
            <v>1</v>
          </cell>
        </row>
        <row r="1428">
          <cell r="K1428" t="str">
            <v>Community School</v>
          </cell>
          <cell r="L1428" t="str">
            <v>Primary</v>
          </cell>
          <cell r="AC1428" t="str">
            <v>Yes</v>
          </cell>
          <cell r="AI1428">
            <v>2</v>
          </cell>
        </row>
        <row r="1429">
          <cell r="K1429" t="str">
            <v>Community School</v>
          </cell>
          <cell r="L1429" t="str">
            <v>Primary</v>
          </cell>
          <cell r="AC1429" t="str">
            <v>Yes</v>
          </cell>
          <cell r="AI1429">
            <v>2</v>
          </cell>
        </row>
        <row r="1430">
          <cell r="K1430" t="str">
            <v>Community School</v>
          </cell>
          <cell r="L1430" t="str">
            <v>Primary</v>
          </cell>
          <cell r="AC1430" t="str">
            <v>Yes</v>
          </cell>
          <cell r="AI1430">
            <v>1</v>
          </cell>
        </row>
        <row r="1431">
          <cell r="K1431" t="str">
            <v>Community School</v>
          </cell>
          <cell r="L1431" t="str">
            <v>Primary</v>
          </cell>
          <cell r="AC1431" t="str">
            <v>Yes</v>
          </cell>
          <cell r="AI1431">
            <v>1</v>
          </cell>
        </row>
        <row r="1432">
          <cell r="K1432" t="str">
            <v>Community School</v>
          </cell>
          <cell r="L1432" t="str">
            <v>Primary</v>
          </cell>
          <cell r="AC1432" t="str">
            <v>Yes</v>
          </cell>
          <cell r="AI1432">
            <v>2</v>
          </cell>
        </row>
        <row r="1433">
          <cell r="K1433" t="str">
            <v>Community School</v>
          </cell>
          <cell r="L1433" t="str">
            <v>Primary</v>
          </cell>
          <cell r="AC1433" t="str">
            <v>Yes</v>
          </cell>
          <cell r="AI1433">
            <v>1</v>
          </cell>
        </row>
        <row r="1434">
          <cell r="K1434" t="str">
            <v>Community School</v>
          </cell>
          <cell r="L1434" t="str">
            <v>Primary</v>
          </cell>
          <cell r="AC1434" t="str">
            <v>Yes</v>
          </cell>
          <cell r="AI1434">
            <v>1</v>
          </cell>
        </row>
        <row r="1435">
          <cell r="K1435" t="str">
            <v>Community School</v>
          </cell>
          <cell r="L1435" t="str">
            <v>Primary</v>
          </cell>
          <cell r="AC1435" t="str">
            <v>Yes</v>
          </cell>
          <cell r="AI1435">
            <v>2</v>
          </cell>
        </row>
        <row r="1436">
          <cell r="K1436" t="str">
            <v>Community School</v>
          </cell>
          <cell r="L1436" t="str">
            <v>Primary</v>
          </cell>
          <cell r="AC1436" t="str">
            <v>Yes</v>
          </cell>
          <cell r="AI1436">
            <v>2</v>
          </cell>
        </row>
        <row r="1437">
          <cell r="K1437" t="str">
            <v>Community School</v>
          </cell>
          <cell r="L1437" t="str">
            <v>Primary</v>
          </cell>
          <cell r="AC1437" t="str">
            <v>Yes</v>
          </cell>
          <cell r="AI1437">
            <v>2</v>
          </cell>
        </row>
        <row r="1438">
          <cell r="K1438" t="str">
            <v>Community School</v>
          </cell>
          <cell r="L1438" t="str">
            <v>Primary</v>
          </cell>
          <cell r="AC1438" t="str">
            <v>Yes</v>
          </cell>
          <cell r="AI1438">
            <v>2</v>
          </cell>
        </row>
        <row r="1439">
          <cell r="K1439" t="str">
            <v>Community School</v>
          </cell>
          <cell r="L1439" t="str">
            <v>Primary</v>
          </cell>
          <cell r="AC1439" t="str">
            <v>Yes</v>
          </cell>
          <cell r="AI1439">
            <v>1</v>
          </cell>
        </row>
        <row r="1440">
          <cell r="K1440" t="str">
            <v>Community School</v>
          </cell>
          <cell r="L1440" t="str">
            <v>Primary</v>
          </cell>
          <cell r="AC1440" t="str">
            <v>Yes</v>
          </cell>
          <cell r="AI1440">
            <v>2</v>
          </cell>
        </row>
        <row r="1441">
          <cell r="K1441" t="str">
            <v>Community School</v>
          </cell>
          <cell r="L1441" t="str">
            <v>Primary</v>
          </cell>
          <cell r="AC1441" t="str">
            <v>Yes</v>
          </cell>
          <cell r="AI1441">
            <v>1</v>
          </cell>
        </row>
        <row r="1442">
          <cell r="K1442" t="str">
            <v>Community School</v>
          </cell>
          <cell r="L1442" t="str">
            <v>Primary</v>
          </cell>
          <cell r="AC1442" t="str">
            <v>Yes</v>
          </cell>
          <cell r="AI1442">
            <v>3</v>
          </cell>
        </row>
        <row r="1443">
          <cell r="K1443" t="str">
            <v>Community School</v>
          </cell>
          <cell r="L1443" t="str">
            <v>Primary</v>
          </cell>
          <cell r="AC1443" t="str">
            <v>Yes</v>
          </cell>
          <cell r="AI1443">
            <v>3</v>
          </cell>
        </row>
        <row r="1444">
          <cell r="K1444" t="str">
            <v>Community School</v>
          </cell>
          <cell r="L1444" t="str">
            <v>Primary</v>
          </cell>
          <cell r="AC1444" t="str">
            <v>Yes</v>
          </cell>
          <cell r="AI1444">
            <v>1</v>
          </cell>
        </row>
        <row r="1445">
          <cell r="K1445" t="str">
            <v>Community School</v>
          </cell>
          <cell r="L1445" t="str">
            <v>Primary</v>
          </cell>
          <cell r="AC1445" t="str">
            <v>Yes</v>
          </cell>
          <cell r="AI1445">
            <v>1</v>
          </cell>
        </row>
        <row r="1446">
          <cell r="K1446" t="str">
            <v>Community School</v>
          </cell>
          <cell r="L1446" t="str">
            <v>Primary</v>
          </cell>
          <cell r="AC1446" t="str">
            <v>Yes</v>
          </cell>
          <cell r="AI1446">
            <v>1</v>
          </cell>
        </row>
        <row r="1447">
          <cell r="K1447" t="str">
            <v>Community School</v>
          </cell>
          <cell r="L1447" t="str">
            <v>Primary</v>
          </cell>
          <cell r="AC1447" t="str">
            <v>Yes</v>
          </cell>
          <cell r="AI1447">
            <v>2</v>
          </cell>
        </row>
        <row r="1448">
          <cell r="K1448" t="str">
            <v>Community School</v>
          </cell>
          <cell r="L1448" t="str">
            <v>Primary</v>
          </cell>
          <cell r="AC1448" t="str">
            <v>Yes</v>
          </cell>
          <cell r="AI1448">
            <v>2</v>
          </cell>
        </row>
        <row r="1449">
          <cell r="K1449" t="str">
            <v>Community School</v>
          </cell>
          <cell r="L1449" t="str">
            <v>Primary</v>
          </cell>
          <cell r="AC1449" t="str">
            <v>Yes</v>
          </cell>
          <cell r="AI1449">
            <v>1</v>
          </cell>
        </row>
        <row r="1450">
          <cell r="K1450" t="str">
            <v>Voluntary Aided School</v>
          </cell>
          <cell r="L1450" t="str">
            <v>Primary</v>
          </cell>
          <cell r="AC1450" t="str">
            <v>Yes</v>
          </cell>
          <cell r="AI1450">
            <v>2</v>
          </cell>
        </row>
        <row r="1451">
          <cell r="K1451" t="str">
            <v>Voluntary Aided School</v>
          </cell>
          <cell r="L1451" t="str">
            <v>Primary</v>
          </cell>
          <cell r="AC1451" t="str">
            <v>Yes</v>
          </cell>
          <cell r="AI1451">
            <v>1</v>
          </cell>
        </row>
        <row r="1452">
          <cell r="K1452" t="str">
            <v>Voluntary Aided School</v>
          </cell>
          <cell r="L1452" t="str">
            <v>Primary</v>
          </cell>
          <cell r="AC1452" t="str">
            <v>Yes</v>
          </cell>
          <cell r="AI1452">
            <v>1</v>
          </cell>
        </row>
        <row r="1453">
          <cell r="K1453" t="str">
            <v>Voluntary Aided School</v>
          </cell>
          <cell r="L1453" t="str">
            <v>Primary</v>
          </cell>
          <cell r="AC1453" t="str">
            <v>Yes</v>
          </cell>
          <cell r="AI1453">
            <v>1</v>
          </cell>
        </row>
        <row r="1454">
          <cell r="K1454" t="str">
            <v>Voluntary Aided School</v>
          </cell>
          <cell r="L1454" t="str">
            <v>Primary</v>
          </cell>
          <cell r="AC1454" t="str">
            <v>Yes</v>
          </cell>
          <cell r="AI1454">
            <v>2</v>
          </cell>
        </row>
        <row r="1455">
          <cell r="K1455" t="str">
            <v>Voluntary Aided School</v>
          </cell>
          <cell r="L1455" t="str">
            <v>Primary</v>
          </cell>
          <cell r="AC1455" t="str">
            <v>Yes</v>
          </cell>
          <cell r="AI1455">
            <v>2</v>
          </cell>
        </row>
        <row r="1456">
          <cell r="K1456" t="str">
            <v>Voluntary Aided School</v>
          </cell>
          <cell r="L1456" t="str">
            <v>Primary</v>
          </cell>
          <cell r="AC1456" t="str">
            <v>Yes</v>
          </cell>
          <cell r="AI1456">
            <v>1</v>
          </cell>
        </row>
        <row r="1457">
          <cell r="K1457" t="str">
            <v>Voluntary Aided School</v>
          </cell>
          <cell r="L1457" t="str">
            <v>Primary</v>
          </cell>
          <cell r="AC1457" t="str">
            <v>Yes</v>
          </cell>
          <cell r="AI1457">
            <v>1</v>
          </cell>
        </row>
        <row r="1458">
          <cell r="K1458" t="str">
            <v>Voluntary Aided School</v>
          </cell>
          <cell r="L1458" t="str">
            <v>Primary</v>
          </cell>
          <cell r="AC1458" t="str">
            <v>Yes</v>
          </cell>
          <cell r="AI1458">
            <v>2</v>
          </cell>
        </row>
        <row r="1459">
          <cell r="K1459" t="str">
            <v>Voluntary Aided School</v>
          </cell>
          <cell r="L1459" t="str">
            <v>Primary</v>
          </cell>
          <cell r="AC1459" t="str">
            <v>Yes</v>
          </cell>
          <cell r="AI1459">
            <v>2</v>
          </cell>
        </row>
        <row r="1460">
          <cell r="K1460" t="str">
            <v>Voluntary Aided School</v>
          </cell>
          <cell r="L1460" t="str">
            <v>Primary</v>
          </cell>
          <cell r="AC1460" t="str">
            <v>Yes</v>
          </cell>
          <cell r="AI1460">
            <v>1</v>
          </cell>
        </row>
        <row r="1461">
          <cell r="K1461" t="str">
            <v>Voluntary Aided School</v>
          </cell>
          <cell r="L1461" t="str">
            <v>Primary</v>
          </cell>
          <cell r="AC1461" t="str">
            <v>Yes</v>
          </cell>
          <cell r="AI1461">
            <v>1</v>
          </cell>
        </row>
        <row r="1462">
          <cell r="K1462" t="str">
            <v>Voluntary Aided School</v>
          </cell>
          <cell r="L1462" t="str">
            <v>Primary</v>
          </cell>
          <cell r="AC1462" t="str">
            <v>Yes</v>
          </cell>
          <cell r="AI1462">
            <v>2</v>
          </cell>
        </row>
        <row r="1463">
          <cell r="K1463" t="str">
            <v>Voluntary Aided School</v>
          </cell>
          <cell r="L1463" t="str">
            <v>Primary</v>
          </cell>
          <cell r="AC1463" t="str">
            <v>Yes</v>
          </cell>
          <cell r="AI1463">
            <v>2</v>
          </cell>
        </row>
        <row r="1464">
          <cell r="K1464" t="str">
            <v>Voluntary Aided School</v>
          </cell>
          <cell r="L1464" t="str">
            <v>Primary</v>
          </cell>
          <cell r="AC1464" t="str">
            <v>Yes</v>
          </cell>
          <cell r="AI1464">
            <v>1</v>
          </cell>
        </row>
        <row r="1465">
          <cell r="K1465" t="str">
            <v>Voluntary Aided School</v>
          </cell>
          <cell r="L1465" t="str">
            <v>Secondary</v>
          </cell>
          <cell r="AC1465" t="str">
            <v>Yes</v>
          </cell>
          <cell r="AI1465">
            <v>2</v>
          </cell>
        </row>
        <row r="1466">
          <cell r="K1466" t="str">
            <v>LA Nursery School</v>
          </cell>
          <cell r="L1466" t="str">
            <v>Nursery</v>
          </cell>
          <cell r="AC1466" t="str">
            <v>Yes</v>
          </cell>
          <cell r="AI1466">
            <v>2</v>
          </cell>
        </row>
        <row r="1467">
          <cell r="K1467" t="str">
            <v>LA Nursery School</v>
          </cell>
          <cell r="L1467" t="str">
            <v>Nursery</v>
          </cell>
          <cell r="AC1467" t="str">
            <v>Yes</v>
          </cell>
          <cell r="AI1467">
            <v>1</v>
          </cell>
        </row>
        <row r="1468">
          <cell r="K1468" t="str">
            <v>Pupil Referral Unit</v>
          </cell>
          <cell r="L1468" t="str">
            <v>PRU</v>
          </cell>
          <cell r="AC1468" t="str">
            <v>Yes</v>
          </cell>
          <cell r="AI1468">
            <v>1</v>
          </cell>
        </row>
        <row r="1469">
          <cell r="K1469" t="str">
            <v>Community School</v>
          </cell>
          <cell r="L1469" t="str">
            <v>Primary</v>
          </cell>
          <cell r="AC1469" t="str">
            <v>Yes</v>
          </cell>
          <cell r="AI1469">
            <v>1</v>
          </cell>
        </row>
        <row r="1470">
          <cell r="K1470" t="str">
            <v>Community School</v>
          </cell>
          <cell r="L1470" t="str">
            <v>Primary</v>
          </cell>
          <cell r="AC1470" t="str">
            <v>Yes</v>
          </cell>
          <cell r="AI1470">
            <v>2</v>
          </cell>
        </row>
        <row r="1471">
          <cell r="K1471" t="str">
            <v>Community School</v>
          </cell>
          <cell r="L1471" t="str">
            <v>Primary</v>
          </cell>
          <cell r="AC1471" t="str">
            <v>Yes</v>
          </cell>
          <cell r="AI1471">
            <v>2</v>
          </cell>
        </row>
        <row r="1472">
          <cell r="K1472" t="str">
            <v>Foundation School</v>
          </cell>
          <cell r="L1472" t="str">
            <v>Primary</v>
          </cell>
          <cell r="AC1472" t="str">
            <v>Yes</v>
          </cell>
          <cell r="AI1472">
            <v>2</v>
          </cell>
        </row>
        <row r="1473">
          <cell r="K1473" t="str">
            <v>Community School</v>
          </cell>
          <cell r="L1473" t="str">
            <v>Primary</v>
          </cell>
          <cell r="AC1473" t="str">
            <v>Yes</v>
          </cell>
          <cell r="AI1473">
            <v>2</v>
          </cell>
        </row>
        <row r="1474">
          <cell r="K1474" t="str">
            <v>Community School</v>
          </cell>
          <cell r="L1474" t="str">
            <v>Primary</v>
          </cell>
          <cell r="AC1474" t="str">
            <v>Yes</v>
          </cell>
          <cell r="AI1474">
            <v>1</v>
          </cell>
        </row>
        <row r="1475">
          <cell r="K1475" t="str">
            <v>Foundation School</v>
          </cell>
          <cell r="L1475" t="str">
            <v>Primary</v>
          </cell>
          <cell r="AC1475" t="str">
            <v>Yes</v>
          </cell>
          <cell r="AI1475">
            <v>2</v>
          </cell>
        </row>
        <row r="1476">
          <cell r="K1476" t="str">
            <v>Foundation School</v>
          </cell>
          <cell r="L1476" t="str">
            <v>Primary</v>
          </cell>
          <cell r="AC1476" t="str">
            <v>Yes</v>
          </cell>
          <cell r="AI1476">
            <v>2</v>
          </cell>
        </row>
        <row r="1477">
          <cell r="K1477" t="str">
            <v>Community School</v>
          </cell>
          <cell r="L1477" t="str">
            <v>Primary</v>
          </cell>
          <cell r="AC1477" t="str">
            <v>Yes</v>
          </cell>
          <cell r="AI1477">
            <v>2</v>
          </cell>
        </row>
        <row r="1478">
          <cell r="K1478" t="str">
            <v>Foundation School</v>
          </cell>
          <cell r="L1478" t="str">
            <v>Primary</v>
          </cell>
          <cell r="AC1478" t="str">
            <v>Yes</v>
          </cell>
          <cell r="AI1478">
            <v>1</v>
          </cell>
        </row>
        <row r="1479">
          <cell r="K1479" t="str">
            <v>Foundation School</v>
          </cell>
          <cell r="L1479" t="str">
            <v>Primary</v>
          </cell>
          <cell r="AC1479" t="str">
            <v>Yes</v>
          </cell>
          <cell r="AI1479">
            <v>2</v>
          </cell>
        </row>
        <row r="1480">
          <cell r="K1480" t="str">
            <v>Voluntary Aided School</v>
          </cell>
          <cell r="L1480" t="str">
            <v>Primary</v>
          </cell>
          <cell r="AC1480" t="str">
            <v>Yes</v>
          </cell>
          <cell r="AI1480">
            <v>2</v>
          </cell>
        </row>
        <row r="1481">
          <cell r="K1481" t="str">
            <v>Voluntary Aided School</v>
          </cell>
          <cell r="L1481" t="str">
            <v>Primary</v>
          </cell>
          <cell r="AC1481" t="str">
            <v>Yes</v>
          </cell>
          <cell r="AI1481">
            <v>2</v>
          </cell>
        </row>
        <row r="1482">
          <cell r="K1482" t="str">
            <v>Voluntary Aided School</v>
          </cell>
          <cell r="L1482" t="str">
            <v>Primary</v>
          </cell>
          <cell r="AC1482" t="str">
            <v>Yes</v>
          </cell>
          <cell r="AI1482">
            <v>2</v>
          </cell>
        </row>
        <row r="1483">
          <cell r="K1483" t="str">
            <v>Voluntary Aided School</v>
          </cell>
          <cell r="L1483" t="str">
            <v>Primary</v>
          </cell>
          <cell r="AC1483" t="str">
            <v>Yes</v>
          </cell>
          <cell r="AI1483">
            <v>1</v>
          </cell>
        </row>
        <row r="1484">
          <cell r="K1484" t="str">
            <v>Voluntary Aided School</v>
          </cell>
          <cell r="L1484" t="str">
            <v>Primary</v>
          </cell>
          <cell r="AC1484" t="str">
            <v>Yes</v>
          </cell>
          <cell r="AI1484">
            <v>1</v>
          </cell>
        </row>
        <row r="1485">
          <cell r="K1485" t="str">
            <v>Voluntary Aided School</v>
          </cell>
          <cell r="L1485" t="str">
            <v>Primary</v>
          </cell>
          <cell r="AC1485" t="str">
            <v>Yes</v>
          </cell>
          <cell r="AI1485">
            <v>2</v>
          </cell>
        </row>
        <row r="1486">
          <cell r="K1486" t="str">
            <v>Voluntary Aided School</v>
          </cell>
          <cell r="L1486" t="str">
            <v>Primary</v>
          </cell>
          <cell r="AC1486" t="str">
            <v>Yes</v>
          </cell>
          <cell r="AI1486">
            <v>1</v>
          </cell>
        </row>
        <row r="1487">
          <cell r="K1487" t="str">
            <v>Voluntary Aided School</v>
          </cell>
          <cell r="L1487" t="str">
            <v>Primary</v>
          </cell>
          <cell r="AC1487" t="str">
            <v>Yes</v>
          </cell>
          <cell r="AI1487">
            <v>1</v>
          </cell>
        </row>
        <row r="1488">
          <cell r="K1488" t="str">
            <v>Foundation School</v>
          </cell>
          <cell r="L1488" t="str">
            <v>Primary</v>
          </cell>
          <cell r="AC1488" t="str">
            <v>Yes</v>
          </cell>
          <cell r="AI1488">
            <v>2</v>
          </cell>
        </row>
        <row r="1489">
          <cell r="K1489" t="str">
            <v>Voluntary Aided School</v>
          </cell>
          <cell r="L1489" t="str">
            <v>Secondary</v>
          </cell>
          <cell r="AC1489" t="str">
            <v>Yes</v>
          </cell>
          <cell r="AI1489">
            <v>2</v>
          </cell>
        </row>
        <row r="1490">
          <cell r="K1490" t="str">
            <v>Voluntary Aided School</v>
          </cell>
          <cell r="L1490" t="str">
            <v>Secondary</v>
          </cell>
          <cell r="AC1490" t="str">
            <v>Yes</v>
          </cell>
          <cell r="AI1490">
            <v>1</v>
          </cell>
        </row>
        <row r="1491">
          <cell r="K1491" t="str">
            <v>Foundation Special School</v>
          </cell>
          <cell r="L1491" t="str">
            <v>Special</v>
          </cell>
          <cell r="AC1491" t="str">
            <v>Yes</v>
          </cell>
          <cell r="AI1491">
            <v>2</v>
          </cell>
        </row>
        <row r="1492">
          <cell r="K1492" t="str">
            <v>LA Nursery School</v>
          </cell>
          <cell r="L1492" t="str">
            <v>Nursery</v>
          </cell>
          <cell r="AC1492" t="str">
            <v>Yes</v>
          </cell>
          <cell r="AI1492">
            <v>2</v>
          </cell>
        </row>
        <row r="1493">
          <cell r="K1493" t="str">
            <v>LA Nursery School</v>
          </cell>
          <cell r="L1493" t="str">
            <v>Nursery</v>
          </cell>
          <cell r="AC1493" t="str">
            <v>Yes</v>
          </cell>
          <cell r="AI1493">
            <v>1</v>
          </cell>
        </row>
        <row r="1494">
          <cell r="K1494" t="str">
            <v>LA Nursery School</v>
          </cell>
          <cell r="L1494" t="str">
            <v>Nursery</v>
          </cell>
          <cell r="AC1494" t="str">
            <v>Yes</v>
          </cell>
          <cell r="AI1494">
            <v>2</v>
          </cell>
        </row>
        <row r="1495">
          <cell r="K1495" t="str">
            <v>Community School</v>
          </cell>
          <cell r="L1495" t="str">
            <v>Primary</v>
          </cell>
          <cell r="AC1495" t="str">
            <v>Yes</v>
          </cell>
          <cell r="AI1495">
            <v>2</v>
          </cell>
        </row>
        <row r="1496">
          <cell r="K1496" t="str">
            <v>Community School</v>
          </cell>
          <cell r="L1496" t="str">
            <v>Primary</v>
          </cell>
          <cell r="AC1496" t="str">
            <v>Yes</v>
          </cell>
          <cell r="AI1496">
            <v>2</v>
          </cell>
        </row>
        <row r="1497">
          <cell r="K1497" t="str">
            <v>Community School</v>
          </cell>
          <cell r="L1497" t="str">
            <v>Primary</v>
          </cell>
          <cell r="AC1497" t="str">
            <v>Yes</v>
          </cell>
          <cell r="AI1497">
            <v>2</v>
          </cell>
        </row>
        <row r="1498">
          <cell r="K1498" t="str">
            <v>Community School</v>
          </cell>
          <cell r="L1498" t="str">
            <v>Primary</v>
          </cell>
          <cell r="AC1498" t="str">
            <v>Yes</v>
          </cell>
          <cell r="AI1498">
            <v>1</v>
          </cell>
        </row>
        <row r="1499">
          <cell r="K1499" t="str">
            <v>Community School</v>
          </cell>
          <cell r="L1499" t="str">
            <v>Primary</v>
          </cell>
          <cell r="AC1499" t="str">
            <v>Yes</v>
          </cell>
          <cell r="AI1499">
            <v>2</v>
          </cell>
        </row>
        <row r="1500">
          <cell r="K1500" t="str">
            <v>Community School</v>
          </cell>
          <cell r="L1500" t="str">
            <v>Primary</v>
          </cell>
          <cell r="AC1500" t="str">
            <v>Yes</v>
          </cell>
          <cell r="AI1500">
            <v>2</v>
          </cell>
        </row>
        <row r="1501">
          <cell r="K1501" t="str">
            <v>Community School</v>
          </cell>
          <cell r="L1501" t="str">
            <v>Primary</v>
          </cell>
          <cell r="AC1501" t="str">
            <v>Yes</v>
          </cell>
          <cell r="AI1501">
            <v>1</v>
          </cell>
        </row>
        <row r="1502">
          <cell r="K1502" t="str">
            <v>Community School</v>
          </cell>
          <cell r="L1502" t="str">
            <v>Primary</v>
          </cell>
          <cell r="AC1502" t="str">
            <v>Yes</v>
          </cell>
          <cell r="AI1502">
            <v>2</v>
          </cell>
        </row>
        <row r="1503">
          <cell r="K1503" t="str">
            <v>Community School</v>
          </cell>
          <cell r="L1503" t="str">
            <v>Primary</v>
          </cell>
          <cell r="AC1503" t="str">
            <v>Yes</v>
          </cell>
          <cell r="AI1503">
            <v>2</v>
          </cell>
        </row>
        <row r="1504">
          <cell r="K1504" t="str">
            <v>Community School</v>
          </cell>
          <cell r="L1504" t="str">
            <v>Primary</v>
          </cell>
          <cell r="AC1504" t="str">
            <v>Yes</v>
          </cell>
          <cell r="AI1504">
            <v>2</v>
          </cell>
        </row>
        <row r="1505">
          <cell r="K1505" t="str">
            <v>Community School</v>
          </cell>
          <cell r="L1505" t="str">
            <v>Primary</v>
          </cell>
          <cell r="AC1505" t="str">
            <v>Yes</v>
          </cell>
          <cell r="AI1505">
            <v>2</v>
          </cell>
        </row>
        <row r="1506">
          <cell r="K1506" t="str">
            <v>Community School</v>
          </cell>
          <cell r="L1506" t="str">
            <v>Primary</v>
          </cell>
          <cell r="AC1506" t="str">
            <v>Yes</v>
          </cell>
          <cell r="AI1506">
            <v>1</v>
          </cell>
        </row>
        <row r="1507">
          <cell r="K1507" t="str">
            <v>Community School</v>
          </cell>
          <cell r="L1507" t="str">
            <v>Primary</v>
          </cell>
          <cell r="AC1507" t="str">
            <v>Yes</v>
          </cell>
          <cell r="AI1507">
            <v>2</v>
          </cell>
        </row>
        <row r="1508">
          <cell r="K1508" t="str">
            <v>Community School</v>
          </cell>
          <cell r="L1508" t="str">
            <v>Primary</v>
          </cell>
          <cell r="AC1508" t="str">
            <v>Yes</v>
          </cell>
          <cell r="AI1508">
            <v>2</v>
          </cell>
        </row>
        <row r="1509">
          <cell r="K1509" t="str">
            <v>Community School</v>
          </cell>
          <cell r="L1509" t="str">
            <v>Primary</v>
          </cell>
          <cell r="AC1509" t="str">
            <v>Yes</v>
          </cell>
          <cell r="AI1509">
            <v>2</v>
          </cell>
        </row>
        <row r="1510">
          <cell r="K1510" t="str">
            <v>Community School</v>
          </cell>
          <cell r="L1510" t="str">
            <v>Primary</v>
          </cell>
          <cell r="AC1510" t="str">
            <v>Yes</v>
          </cell>
          <cell r="AI1510">
            <v>2</v>
          </cell>
        </row>
        <row r="1511">
          <cell r="K1511" t="str">
            <v>Community School</v>
          </cell>
          <cell r="L1511" t="str">
            <v>Primary</v>
          </cell>
          <cell r="AC1511" t="str">
            <v>Yes</v>
          </cell>
          <cell r="AI1511">
            <v>2</v>
          </cell>
        </row>
        <row r="1512">
          <cell r="K1512" t="str">
            <v>Community School</v>
          </cell>
          <cell r="L1512" t="str">
            <v>Primary</v>
          </cell>
          <cell r="AC1512" t="str">
            <v>Yes</v>
          </cell>
          <cell r="AI1512">
            <v>2</v>
          </cell>
        </row>
        <row r="1513">
          <cell r="K1513" t="str">
            <v>Community School</v>
          </cell>
          <cell r="L1513" t="str">
            <v>Primary</v>
          </cell>
          <cell r="AC1513" t="str">
            <v>Yes</v>
          </cell>
          <cell r="AI1513">
            <v>2</v>
          </cell>
        </row>
        <row r="1514">
          <cell r="K1514" t="str">
            <v>Community School</v>
          </cell>
          <cell r="L1514" t="str">
            <v>Primary</v>
          </cell>
          <cell r="AC1514" t="str">
            <v>Yes</v>
          </cell>
          <cell r="AI1514">
            <v>2</v>
          </cell>
        </row>
        <row r="1515">
          <cell r="K1515" t="str">
            <v>Foundation School</v>
          </cell>
          <cell r="L1515" t="str">
            <v>Secondary</v>
          </cell>
          <cell r="AC1515" t="str">
            <v>Yes</v>
          </cell>
          <cell r="AI1515">
            <v>2</v>
          </cell>
        </row>
        <row r="1516">
          <cell r="K1516" t="str">
            <v>Community School</v>
          </cell>
          <cell r="L1516" t="str">
            <v>Primary</v>
          </cell>
          <cell r="AC1516" t="str">
            <v>Yes</v>
          </cell>
          <cell r="AI1516">
            <v>2</v>
          </cell>
        </row>
        <row r="1517">
          <cell r="K1517" t="str">
            <v>Community School</v>
          </cell>
          <cell r="L1517" t="str">
            <v>Primary</v>
          </cell>
          <cell r="AC1517" t="str">
            <v>Yes</v>
          </cell>
          <cell r="AI1517">
            <v>2</v>
          </cell>
        </row>
        <row r="1518">
          <cell r="K1518" t="str">
            <v>Voluntary Controlled School</v>
          </cell>
          <cell r="L1518" t="str">
            <v>Primary</v>
          </cell>
          <cell r="AC1518" t="str">
            <v>Yes</v>
          </cell>
          <cell r="AI1518">
            <v>3</v>
          </cell>
        </row>
        <row r="1519">
          <cell r="K1519" t="str">
            <v>Voluntary Aided School</v>
          </cell>
          <cell r="L1519" t="str">
            <v>Primary</v>
          </cell>
          <cell r="AC1519" t="str">
            <v>Yes</v>
          </cell>
          <cell r="AI1519">
            <v>1</v>
          </cell>
        </row>
        <row r="1520">
          <cell r="K1520" t="str">
            <v>Voluntary Aided School</v>
          </cell>
          <cell r="L1520" t="str">
            <v>Primary</v>
          </cell>
          <cell r="AC1520" t="str">
            <v>Yes</v>
          </cell>
          <cell r="AI1520">
            <v>2</v>
          </cell>
        </row>
        <row r="1521">
          <cell r="K1521" t="str">
            <v>Voluntary Aided School</v>
          </cell>
          <cell r="L1521" t="str">
            <v>Primary</v>
          </cell>
          <cell r="AC1521" t="str">
            <v>Yes</v>
          </cell>
          <cell r="AI1521">
            <v>2</v>
          </cell>
        </row>
        <row r="1522">
          <cell r="K1522" t="str">
            <v>Voluntary Aided School</v>
          </cell>
          <cell r="L1522" t="str">
            <v>Primary</v>
          </cell>
          <cell r="AC1522" t="str">
            <v>Yes</v>
          </cell>
          <cell r="AI1522">
            <v>2</v>
          </cell>
        </row>
        <row r="1523">
          <cell r="K1523" t="str">
            <v>Community School</v>
          </cell>
          <cell r="L1523" t="str">
            <v>Secondary</v>
          </cell>
          <cell r="AC1523" t="str">
            <v>Yes</v>
          </cell>
          <cell r="AI1523">
            <v>2</v>
          </cell>
        </row>
        <row r="1524">
          <cell r="K1524" t="str">
            <v>Community School</v>
          </cell>
          <cell r="L1524" t="str">
            <v>Secondary</v>
          </cell>
          <cell r="AC1524" t="str">
            <v>Yes</v>
          </cell>
          <cell r="AI1524">
            <v>2</v>
          </cell>
        </row>
        <row r="1525">
          <cell r="K1525" t="str">
            <v>Community School</v>
          </cell>
          <cell r="L1525" t="str">
            <v>Secondary</v>
          </cell>
          <cell r="AC1525" t="str">
            <v>Yes</v>
          </cell>
          <cell r="AI1525">
            <v>2</v>
          </cell>
        </row>
        <row r="1526">
          <cell r="K1526" t="str">
            <v>Community School</v>
          </cell>
          <cell r="L1526" t="str">
            <v>Secondary</v>
          </cell>
          <cell r="AC1526" t="str">
            <v>Yes</v>
          </cell>
          <cell r="AI1526">
            <v>2</v>
          </cell>
        </row>
        <row r="1527">
          <cell r="K1527" t="str">
            <v>Community School</v>
          </cell>
          <cell r="L1527" t="str">
            <v>Secondary</v>
          </cell>
          <cell r="AC1527" t="str">
            <v>Yes</v>
          </cell>
          <cell r="AI1527">
            <v>2</v>
          </cell>
        </row>
        <row r="1528">
          <cell r="K1528" t="str">
            <v>Community School</v>
          </cell>
          <cell r="L1528" t="str">
            <v>Secondary</v>
          </cell>
          <cell r="AC1528" t="str">
            <v>Yes</v>
          </cell>
          <cell r="AI1528">
            <v>1</v>
          </cell>
        </row>
        <row r="1529">
          <cell r="K1529" t="str">
            <v>Community School</v>
          </cell>
          <cell r="L1529" t="str">
            <v>Secondary</v>
          </cell>
          <cell r="AC1529" t="str">
            <v>Yes</v>
          </cell>
          <cell r="AI1529">
            <v>2</v>
          </cell>
        </row>
        <row r="1530">
          <cell r="K1530" t="str">
            <v>Voluntary Aided School</v>
          </cell>
          <cell r="L1530" t="str">
            <v>Secondary</v>
          </cell>
          <cell r="AC1530" t="str">
            <v>Yes</v>
          </cell>
          <cell r="AI1530">
            <v>2</v>
          </cell>
        </row>
        <row r="1531">
          <cell r="K1531" t="str">
            <v>Voluntary Aided School</v>
          </cell>
          <cell r="L1531" t="str">
            <v>Secondary</v>
          </cell>
          <cell r="AC1531" t="str">
            <v>Yes</v>
          </cell>
          <cell r="AI1531">
            <v>2</v>
          </cell>
        </row>
        <row r="1532">
          <cell r="K1532" t="str">
            <v>LA Nursery School</v>
          </cell>
          <cell r="L1532" t="str">
            <v>Nursery</v>
          </cell>
          <cell r="AC1532" t="str">
            <v>Yes</v>
          </cell>
          <cell r="AI1532">
            <v>2</v>
          </cell>
        </row>
        <row r="1533">
          <cell r="K1533" t="str">
            <v>LA Nursery School</v>
          </cell>
          <cell r="L1533" t="str">
            <v>Nursery</v>
          </cell>
          <cell r="AC1533" t="str">
            <v>Yes</v>
          </cell>
          <cell r="AI1533">
            <v>1</v>
          </cell>
        </row>
        <row r="1534">
          <cell r="K1534" t="str">
            <v>LA Nursery School</v>
          </cell>
          <cell r="L1534" t="str">
            <v>Nursery</v>
          </cell>
          <cell r="AC1534" t="str">
            <v>Yes</v>
          </cell>
          <cell r="AI1534">
            <v>2</v>
          </cell>
        </row>
        <row r="1535">
          <cell r="K1535" t="str">
            <v>LA Nursery School</v>
          </cell>
          <cell r="L1535" t="str">
            <v>Nursery</v>
          </cell>
          <cell r="AC1535" t="str">
            <v>Yes</v>
          </cell>
          <cell r="AI1535">
            <v>2</v>
          </cell>
        </row>
        <row r="1536">
          <cell r="K1536" t="str">
            <v>LA Nursery School</v>
          </cell>
          <cell r="L1536" t="str">
            <v>Nursery</v>
          </cell>
          <cell r="AC1536" t="str">
            <v>Yes</v>
          </cell>
          <cell r="AI1536">
            <v>1</v>
          </cell>
        </row>
        <row r="1537">
          <cell r="K1537" t="str">
            <v>LA Nursery School</v>
          </cell>
          <cell r="L1537" t="str">
            <v>Nursery</v>
          </cell>
          <cell r="AC1537" t="str">
            <v>Yes</v>
          </cell>
          <cell r="AI1537">
            <v>2</v>
          </cell>
        </row>
        <row r="1538">
          <cell r="K1538" t="str">
            <v>LA Nursery School</v>
          </cell>
          <cell r="L1538" t="str">
            <v>Nursery</v>
          </cell>
          <cell r="AC1538" t="str">
            <v>Yes</v>
          </cell>
          <cell r="AI1538">
            <v>1</v>
          </cell>
        </row>
        <row r="1539">
          <cell r="K1539" t="str">
            <v>LA Nursery School</v>
          </cell>
          <cell r="L1539" t="str">
            <v>Nursery</v>
          </cell>
          <cell r="AC1539" t="str">
            <v>Yes</v>
          </cell>
          <cell r="AI1539">
            <v>2</v>
          </cell>
        </row>
        <row r="1540">
          <cell r="K1540" t="str">
            <v>LA Nursery School</v>
          </cell>
          <cell r="L1540" t="str">
            <v>Nursery</v>
          </cell>
          <cell r="AC1540" t="str">
            <v>Yes</v>
          </cell>
          <cell r="AI1540">
            <v>2</v>
          </cell>
        </row>
        <row r="1541">
          <cell r="K1541" t="str">
            <v>LA Nursery School</v>
          </cell>
          <cell r="L1541" t="str">
            <v>Nursery</v>
          </cell>
          <cell r="AC1541" t="str">
            <v>Yes</v>
          </cell>
          <cell r="AI1541">
            <v>1</v>
          </cell>
        </row>
        <row r="1542">
          <cell r="K1542" t="str">
            <v>LA Nursery School</v>
          </cell>
          <cell r="L1542" t="str">
            <v>Nursery</v>
          </cell>
          <cell r="AC1542" t="str">
            <v>Yes</v>
          </cell>
          <cell r="AI1542">
            <v>1</v>
          </cell>
        </row>
        <row r="1543">
          <cell r="K1543" t="str">
            <v>LA Nursery School</v>
          </cell>
          <cell r="L1543" t="str">
            <v>Nursery</v>
          </cell>
          <cell r="AC1543" t="str">
            <v>Yes</v>
          </cell>
          <cell r="AI1543">
            <v>2</v>
          </cell>
        </row>
        <row r="1544">
          <cell r="K1544" t="str">
            <v>LA Nursery School</v>
          </cell>
          <cell r="L1544" t="str">
            <v>Nursery</v>
          </cell>
          <cell r="AC1544" t="str">
            <v>Yes</v>
          </cell>
          <cell r="AI1544">
            <v>1</v>
          </cell>
        </row>
        <row r="1545">
          <cell r="K1545" t="str">
            <v>LA Nursery School</v>
          </cell>
          <cell r="L1545" t="str">
            <v>Nursery</v>
          </cell>
          <cell r="AC1545" t="str">
            <v>Yes</v>
          </cell>
          <cell r="AI1545">
            <v>1</v>
          </cell>
        </row>
        <row r="1546">
          <cell r="K1546" t="str">
            <v>LA Nursery School</v>
          </cell>
          <cell r="L1546" t="str">
            <v>Nursery</v>
          </cell>
          <cell r="AC1546" t="str">
            <v>Yes</v>
          </cell>
          <cell r="AI1546">
            <v>2</v>
          </cell>
        </row>
        <row r="1547">
          <cell r="K1547" t="str">
            <v>LA Nursery School</v>
          </cell>
          <cell r="L1547" t="str">
            <v>Nursery</v>
          </cell>
          <cell r="AC1547" t="str">
            <v>Yes</v>
          </cell>
          <cell r="AI1547">
            <v>1</v>
          </cell>
        </row>
        <row r="1548">
          <cell r="K1548" t="str">
            <v>LA Nursery School</v>
          </cell>
          <cell r="L1548" t="str">
            <v>Nursery</v>
          </cell>
          <cell r="AC1548" t="str">
            <v>Yes</v>
          </cell>
          <cell r="AI1548">
            <v>2</v>
          </cell>
        </row>
        <row r="1549">
          <cell r="K1549" t="str">
            <v>LA Nursery School</v>
          </cell>
          <cell r="L1549" t="str">
            <v>Nursery</v>
          </cell>
          <cell r="AC1549" t="str">
            <v>Yes</v>
          </cell>
          <cell r="AI1549">
            <v>2</v>
          </cell>
        </row>
        <row r="1550">
          <cell r="K1550" t="str">
            <v>LA Nursery School</v>
          </cell>
          <cell r="L1550" t="str">
            <v>Nursery</v>
          </cell>
          <cell r="AC1550" t="str">
            <v>Yes</v>
          </cell>
          <cell r="AI1550">
            <v>1</v>
          </cell>
        </row>
        <row r="1551">
          <cell r="K1551" t="str">
            <v>LA Nursery School</v>
          </cell>
          <cell r="L1551" t="str">
            <v>Nursery</v>
          </cell>
          <cell r="AC1551" t="str">
            <v>Yes</v>
          </cell>
          <cell r="AI1551">
            <v>2</v>
          </cell>
        </row>
        <row r="1552">
          <cell r="K1552" t="str">
            <v>LA Nursery School</v>
          </cell>
          <cell r="L1552" t="str">
            <v>Nursery</v>
          </cell>
          <cell r="AC1552" t="str">
            <v>Yes</v>
          </cell>
          <cell r="AI1552">
            <v>1</v>
          </cell>
        </row>
        <row r="1553">
          <cell r="K1553" t="str">
            <v>LA Nursery School</v>
          </cell>
          <cell r="L1553" t="str">
            <v>Nursery</v>
          </cell>
          <cell r="AC1553" t="str">
            <v>Yes</v>
          </cell>
          <cell r="AI1553">
            <v>1</v>
          </cell>
        </row>
        <row r="1554">
          <cell r="K1554" t="str">
            <v>LA Nursery School</v>
          </cell>
          <cell r="L1554" t="str">
            <v>Nursery</v>
          </cell>
          <cell r="AC1554" t="str">
            <v>Yes</v>
          </cell>
          <cell r="AI1554">
            <v>1</v>
          </cell>
        </row>
        <row r="1555">
          <cell r="K1555" t="str">
            <v>LA Nursery School</v>
          </cell>
          <cell r="L1555" t="str">
            <v>Nursery</v>
          </cell>
          <cell r="AC1555" t="str">
            <v>Yes</v>
          </cell>
          <cell r="AI1555">
            <v>1</v>
          </cell>
        </row>
        <row r="1556">
          <cell r="K1556" t="str">
            <v>LA Nursery School</v>
          </cell>
          <cell r="L1556" t="str">
            <v>Nursery</v>
          </cell>
          <cell r="AC1556" t="str">
            <v>Yes</v>
          </cell>
          <cell r="AI1556">
            <v>2</v>
          </cell>
        </row>
        <row r="1557">
          <cell r="K1557" t="str">
            <v>Pupil Referral Unit</v>
          </cell>
          <cell r="L1557" t="str">
            <v>PRU</v>
          </cell>
          <cell r="AC1557" t="str">
            <v>Yes</v>
          </cell>
          <cell r="AI1557">
            <v>3</v>
          </cell>
        </row>
        <row r="1558">
          <cell r="K1558" t="str">
            <v>LA Nursery School</v>
          </cell>
          <cell r="L1558" t="str">
            <v>Nursery</v>
          </cell>
          <cell r="AC1558" t="str">
            <v>Yes</v>
          </cell>
          <cell r="AI1558">
            <v>2</v>
          </cell>
        </row>
        <row r="1559">
          <cell r="K1559" t="str">
            <v>Community School</v>
          </cell>
          <cell r="L1559" t="str">
            <v>Primary</v>
          </cell>
          <cell r="AC1559" t="str">
            <v>Yes</v>
          </cell>
          <cell r="AI1559">
            <v>1</v>
          </cell>
        </row>
        <row r="1560">
          <cell r="K1560" t="str">
            <v>Community School</v>
          </cell>
          <cell r="L1560" t="str">
            <v>Primary</v>
          </cell>
          <cell r="AC1560" t="str">
            <v>Yes</v>
          </cell>
          <cell r="AI1560">
            <v>2</v>
          </cell>
        </row>
        <row r="1561">
          <cell r="K1561" t="str">
            <v>Community School</v>
          </cell>
          <cell r="L1561" t="str">
            <v>Primary</v>
          </cell>
          <cell r="AC1561" t="str">
            <v>Yes</v>
          </cell>
          <cell r="AI1561">
            <v>2</v>
          </cell>
        </row>
        <row r="1562">
          <cell r="K1562" t="str">
            <v>Community School</v>
          </cell>
          <cell r="L1562" t="str">
            <v>Primary</v>
          </cell>
          <cell r="AC1562" t="str">
            <v>Yes</v>
          </cell>
          <cell r="AI1562">
            <v>2</v>
          </cell>
        </row>
        <row r="1563">
          <cell r="K1563" t="str">
            <v>Community School</v>
          </cell>
          <cell r="L1563" t="str">
            <v>Primary</v>
          </cell>
          <cell r="AC1563" t="str">
            <v>Yes</v>
          </cell>
          <cell r="AI1563">
            <v>2</v>
          </cell>
        </row>
        <row r="1564">
          <cell r="K1564" t="str">
            <v>Community School</v>
          </cell>
          <cell r="L1564" t="str">
            <v>Primary</v>
          </cell>
          <cell r="AC1564" t="str">
            <v>Yes</v>
          </cell>
          <cell r="AI1564">
            <v>2</v>
          </cell>
        </row>
        <row r="1565">
          <cell r="K1565" t="str">
            <v>Community School</v>
          </cell>
          <cell r="L1565" t="str">
            <v>Primary</v>
          </cell>
          <cell r="AC1565" t="str">
            <v>Yes</v>
          </cell>
          <cell r="AI1565">
            <v>3</v>
          </cell>
        </row>
        <row r="1566">
          <cell r="K1566" t="str">
            <v>Community School</v>
          </cell>
          <cell r="L1566" t="str">
            <v>Primary</v>
          </cell>
          <cell r="AC1566" t="str">
            <v>Yes</v>
          </cell>
          <cell r="AI1566">
            <v>3</v>
          </cell>
        </row>
        <row r="1567">
          <cell r="K1567" t="str">
            <v>Community School</v>
          </cell>
          <cell r="L1567" t="str">
            <v>Primary</v>
          </cell>
          <cell r="AC1567" t="str">
            <v>Yes</v>
          </cell>
          <cell r="AI1567">
            <v>2</v>
          </cell>
        </row>
        <row r="1568">
          <cell r="K1568" t="str">
            <v>Community School</v>
          </cell>
          <cell r="L1568" t="str">
            <v>Primary</v>
          </cell>
          <cell r="AC1568" t="str">
            <v>Yes</v>
          </cell>
          <cell r="AI1568">
            <v>4</v>
          </cell>
        </row>
        <row r="1569">
          <cell r="K1569" t="str">
            <v>Community School</v>
          </cell>
          <cell r="L1569" t="str">
            <v>Primary</v>
          </cell>
          <cell r="AC1569" t="str">
            <v>Yes</v>
          </cell>
          <cell r="AI1569">
            <v>2</v>
          </cell>
        </row>
        <row r="1570">
          <cell r="K1570" t="str">
            <v>Community School</v>
          </cell>
          <cell r="L1570" t="str">
            <v>Primary</v>
          </cell>
          <cell r="AC1570" t="str">
            <v>Yes</v>
          </cell>
          <cell r="AI1570">
            <v>2</v>
          </cell>
        </row>
        <row r="1571">
          <cell r="K1571" t="str">
            <v>Community School</v>
          </cell>
          <cell r="L1571" t="str">
            <v>Primary</v>
          </cell>
          <cell r="AC1571" t="str">
            <v>Yes</v>
          </cell>
          <cell r="AI1571">
            <v>2</v>
          </cell>
        </row>
        <row r="1572">
          <cell r="K1572" t="str">
            <v>Community School</v>
          </cell>
          <cell r="L1572" t="str">
            <v>Primary</v>
          </cell>
          <cell r="AC1572" t="str">
            <v>Yes</v>
          </cell>
          <cell r="AI1572">
            <v>1</v>
          </cell>
        </row>
        <row r="1573">
          <cell r="K1573" t="str">
            <v>Community School</v>
          </cell>
          <cell r="L1573" t="str">
            <v>Primary</v>
          </cell>
          <cell r="AC1573" t="str">
            <v>Yes</v>
          </cell>
          <cell r="AI1573">
            <v>2</v>
          </cell>
        </row>
        <row r="1574">
          <cell r="K1574" t="str">
            <v>Community School</v>
          </cell>
          <cell r="L1574" t="str">
            <v>Primary</v>
          </cell>
          <cell r="AC1574" t="str">
            <v>Yes</v>
          </cell>
          <cell r="AI1574">
            <v>2</v>
          </cell>
        </row>
        <row r="1575">
          <cell r="K1575" t="str">
            <v>Community School</v>
          </cell>
          <cell r="L1575" t="str">
            <v>Primary</v>
          </cell>
          <cell r="AC1575" t="str">
            <v>Yes</v>
          </cell>
          <cell r="AI1575">
            <v>2</v>
          </cell>
        </row>
        <row r="1576">
          <cell r="K1576" t="str">
            <v>Community School</v>
          </cell>
          <cell r="L1576" t="str">
            <v>Primary</v>
          </cell>
          <cell r="AC1576" t="str">
            <v>Yes</v>
          </cell>
          <cell r="AI1576">
            <v>2</v>
          </cell>
        </row>
        <row r="1577">
          <cell r="K1577" t="str">
            <v>Community School</v>
          </cell>
          <cell r="L1577" t="str">
            <v>Primary</v>
          </cell>
          <cell r="AC1577" t="str">
            <v>Yes</v>
          </cell>
          <cell r="AI1577">
            <v>3</v>
          </cell>
        </row>
        <row r="1578">
          <cell r="K1578" t="str">
            <v>Community School</v>
          </cell>
          <cell r="L1578" t="str">
            <v>Primary</v>
          </cell>
          <cell r="AC1578" t="str">
            <v>Yes</v>
          </cell>
          <cell r="AI1578">
            <v>2</v>
          </cell>
        </row>
        <row r="1579">
          <cell r="K1579" t="str">
            <v>Community School</v>
          </cell>
          <cell r="L1579" t="str">
            <v>Primary</v>
          </cell>
          <cell r="AC1579" t="str">
            <v>Yes</v>
          </cell>
          <cell r="AI1579">
            <v>2</v>
          </cell>
        </row>
        <row r="1580">
          <cell r="K1580" t="str">
            <v>Community School</v>
          </cell>
          <cell r="L1580" t="str">
            <v>Primary</v>
          </cell>
          <cell r="AC1580" t="str">
            <v>Yes</v>
          </cell>
          <cell r="AI1580">
            <v>2</v>
          </cell>
        </row>
        <row r="1581">
          <cell r="K1581" t="str">
            <v>Community School</v>
          </cell>
          <cell r="L1581" t="str">
            <v>Primary</v>
          </cell>
          <cell r="AC1581" t="str">
            <v>Yes</v>
          </cell>
          <cell r="AI1581">
            <v>2</v>
          </cell>
        </row>
        <row r="1582">
          <cell r="K1582" t="str">
            <v>Community School</v>
          </cell>
          <cell r="L1582" t="str">
            <v>Primary</v>
          </cell>
          <cell r="AC1582" t="str">
            <v>Yes</v>
          </cell>
          <cell r="AI1582">
            <v>2</v>
          </cell>
        </row>
        <row r="1583">
          <cell r="K1583" t="str">
            <v>Community School</v>
          </cell>
          <cell r="L1583" t="str">
            <v>Primary</v>
          </cell>
          <cell r="AC1583" t="str">
            <v>Yes</v>
          </cell>
          <cell r="AI1583">
            <v>1</v>
          </cell>
        </row>
        <row r="1584">
          <cell r="K1584" t="str">
            <v>Community School</v>
          </cell>
          <cell r="L1584" t="str">
            <v>Primary</v>
          </cell>
          <cell r="AC1584" t="str">
            <v>Yes</v>
          </cell>
          <cell r="AI1584">
            <v>2</v>
          </cell>
        </row>
        <row r="1585">
          <cell r="K1585" t="str">
            <v>Community School</v>
          </cell>
          <cell r="L1585" t="str">
            <v>Primary</v>
          </cell>
          <cell r="AC1585" t="str">
            <v>Yes</v>
          </cell>
          <cell r="AI1585">
            <v>1</v>
          </cell>
        </row>
        <row r="1586">
          <cell r="K1586" t="str">
            <v>Community School</v>
          </cell>
          <cell r="L1586" t="str">
            <v>Primary</v>
          </cell>
          <cell r="AC1586" t="str">
            <v>Yes</v>
          </cell>
          <cell r="AI1586">
            <v>2</v>
          </cell>
        </row>
        <row r="1587">
          <cell r="K1587" t="str">
            <v>Community School</v>
          </cell>
          <cell r="L1587" t="str">
            <v>Primary</v>
          </cell>
          <cell r="AC1587" t="str">
            <v>Yes</v>
          </cell>
          <cell r="AI1587">
            <v>2</v>
          </cell>
        </row>
        <row r="1588">
          <cell r="K1588" t="str">
            <v>Community School</v>
          </cell>
          <cell r="L1588" t="str">
            <v>Primary</v>
          </cell>
          <cell r="AC1588" t="str">
            <v>Yes</v>
          </cell>
          <cell r="AI1588">
            <v>2</v>
          </cell>
        </row>
        <row r="1589">
          <cell r="K1589" t="str">
            <v>Community School</v>
          </cell>
          <cell r="L1589" t="str">
            <v>Primary</v>
          </cell>
          <cell r="AC1589" t="str">
            <v>Yes</v>
          </cell>
          <cell r="AI1589">
            <v>1</v>
          </cell>
        </row>
        <row r="1590">
          <cell r="K1590" t="str">
            <v>Community School</v>
          </cell>
          <cell r="L1590" t="str">
            <v>Primary</v>
          </cell>
          <cell r="AC1590" t="str">
            <v>Yes</v>
          </cell>
          <cell r="AI1590">
            <v>2</v>
          </cell>
        </row>
        <row r="1591">
          <cell r="K1591" t="str">
            <v>Community School</v>
          </cell>
          <cell r="L1591" t="str">
            <v>Primary</v>
          </cell>
          <cell r="AC1591" t="str">
            <v>Yes</v>
          </cell>
          <cell r="AI1591">
            <v>2</v>
          </cell>
        </row>
        <row r="1592">
          <cell r="K1592" t="str">
            <v>Community School</v>
          </cell>
          <cell r="L1592" t="str">
            <v>Primary</v>
          </cell>
          <cell r="AC1592" t="str">
            <v>Yes</v>
          </cell>
          <cell r="AI1592">
            <v>3</v>
          </cell>
        </row>
        <row r="1593">
          <cell r="K1593" t="str">
            <v>Community School</v>
          </cell>
          <cell r="L1593" t="str">
            <v>Primary</v>
          </cell>
          <cell r="AC1593" t="str">
            <v>Yes</v>
          </cell>
          <cell r="AI1593">
            <v>2</v>
          </cell>
        </row>
        <row r="1594">
          <cell r="K1594" t="str">
            <v>Community School</v>
          </cell>
          <cell r="L1594" t="str">
            <v>Primary</v>
          </cell>
          <cell r="AC1594" t="str">
            <v>Yes</v>
          </cell>
          <cell r="AI1594">
            <v>2</v>
          </cell>
        </row>
        <row r="1595">
          <cell r="K1595" t="str">
            <v>Community School</v>
          </cell>
          <cell r="L1595" t="str">
            <v>Primary</v>
          </cell>
          <cell r="AC1595" t="str">
            <v>Yes</v>
          </cell>
          <cell r="AI1595">
            <v>3</v>
          </cell>
        </row>
        <row r="1596">
          <cell r="K1596" t="str">
            <v>Community School</v>
          </cell>
          <cell r="L1596" t="str">
            <v>Primary</v>
          </cell>
          <cell r="AC1596" t="str">
            <v>Yes</v>
          </cell>
          <cell r="AI1596">
            <v>3</v>
          </cell>
        </row>
        <row r="1597">
          <cell r="K1597" t="str">
            <v>Community School</v>
          </cell>
          <cell r="L1597" t="str">
            <v>Primary</v>
          </cell>
          <cell r="AC1597" t="str">
            <v>Yes</v>
          </cell>
          <cell r="AI1597">
            <v>2</v>
          </cell>
        </row>
        <row r="1598">
          <cell r="K1598" t="str">
            <v>Community School</v>
          </cell>
          <cell r="L1598" t="str">
            <v>Primary</v>
          </cell>
          <cell r="AC1598" t="str">
            <v>Yes</v>
          </cell>
          <cell r="AI1598">
            <v>4</v>
          </cell>
        </row>
        <row r="1599">
          <cell r="K1599" t="str">
            <v>Community School</v>
          </cell>
          <cell r="L1599" t="str">
            <v>Primary</v>
          </cell>
          <cell r="AC1599" t="str">
            <v>Yes</v>
          </cell>
          <cell r="AI1599">
            <v>2</v>
          </cell>
        </row>
        <row r="1600">
          <cell r="K1600" t="str">
            <v>Community School</v>
          </cell>
          <cell r="L1600" t="str">
            <v>Primary</v>
          </cell>
          <cell r="AC1600" t="str">
            <v>Yes</v>
          </cell>
          <cell r="AI1600">
            <v>2</v>
          </cell>
        </row>
        <row r="1601">
          <cell r="K1601" t="str">
            <v>Community School</v>
          </cell>
          <cell r="L1601" t="str">
            <v>Primary</v>
          </cell>
          <cell r="AC1601" t="str">
            <v>Yes</v>
          </cell>
          <cell r="AI1601">
            <v>3</v>
          </cell>
        </row>
        <row r="1602">
          <cell r="K1602" t="str">
            <v>Community School</v>
          </cell>
          <cell r="L1602" t="str">
            <v>Primary</v>
          </cell>
          <cell r="AC1602" t="str">
            <v>Yes</v>
          </cell>
          <cell r="AI1602">
            <v>2</v>
          </cell>
        </row>
        <row r="1603">
          <cell r="K1603" t="str">
            <v>Community School</v>
          </cell>
          <cell r="L1603" t="str">
            <v>Primary</v>
          </cell>
          <cell r="AC1603" t="str">
            <v>Yes</v>
          </cell>
          <cell r="AI1603">
            <v>2</v>
          </cell>
        </row>
        <row r="1604">
          <cell r="K1604" t="str">
            <v>Community School</v>
          </cell>
          <cell r="L1604" t="str">
            <v>Primary</v>
          </cell>
          <cell r="AC1604" t="str">
            <v>Yes</v>
          </cell>
          <cell r="AI1604">
            <v>1</v>
          </cell>
        </row>
        <row r="1605">
          <cell r="K1605" t="str">
            <v>Community School</v>
          </cell>
          <cell r="L1605" t="str">
            <v>Primary</v>
          </cell>
          <cell r="AC1605" t="str">
            <v>Yes</v>
          </cell>
          <cell r="AI1605">
            <v>2</v>
          </cell>
        </row>
        <row r="1606">
          <cell r="K1606" t="str">
            <v>Community School</v>
          </cell>
          <cell r="L1606" t="str">
            <v>Primary</v>
          </cell>
          <cell r="AC1606" t="str">
            <v>Yes</v>
          </cell>
          <cell r="AI1606">
            <v>2</v>
          </cell>
        </row>
        <row r="1607">
          <cell r="K1607" t="str">
            <v>Community School</v>
          </cell>
          <cell r="L1607" t="str">
            <v>Secondary</v>
          </cell>
          <cell r="AC1607" t="str">
            <v>Yes</v>
          </cell>
          <cell r="AI1607">
            <v>1</v>
          </cell>
        </row>
        <row r="1608">
          <cell r="K1608" t="str">
            <v>Community School</v>
          </cell>
          <cell r="L1608" t="str">
            <v>Primary</v>
          </cell>
          <cell r="AC1608" t="str">
            <v>Yes</v>
          </cell>
          <cell r="AI1608">
            <v>2</v>
          </cell>
        </row>
        <row r="1609">
          <cell r="K1609" t="str">
            <v>Community School</v>
          </cell>
          <cell r="L1609" t="str">
            <v>Primary</v>
          </cell>
          <cell r="AC1609" t="str">
            <v>Yes</v>
          </cell>
          <cell r="AI1609">
            <v>2</v>
          </cell>
        </row>
        <row r="1610">
          <cell r="K1610" t="str">
            <v>Community School</v>
          </cell>
          <cell r="L1610" t="str">
            <v>Primary</v>
          </cell>
          <cell r="AC1610" t="str">
            <v>Yes</v>
          </cell>
          <cell r="AI1610">
            <v>2</v>
          </cell>
        </row>
        <row r="1611">
          <cell r="K1611" t="str">
            <v>Community School</v>
          </cell>
          <cell r="L1611" t="str">
            <v>Primary</v>
          </cell>
          <cell r="AC1611" t="str">
            <v>Yes</v>
          </cell>
          <cell r="AI1611">
            <v>2</v>
          </cell>
        </row>
        <row r="1612">
          <cell r="K1612" t="str">
            <v>Community School</v>
          </cell>
          <cell r="L1612" t="str">
            <v>Primary</v>
          </cell>
          <cell r="AC1612" t="str">
            <v>Yes</v>
          </cell>
          <cell r="AI1612">
            <v>2</v>
          </cell>
        </row>
        <row r="1613">
          <cell r="K1613" t="str">
            <v>Community School</v>
          </cell>
          <cell r="L1613" t="str">
            <v>Primary</v>
          </cell>
          <cell r="AC1613" t="str">
            <v>Yes</v>
          </cell>
          <cell r="AI1613">
            <v>2</v>
          </cell>
        </row>
        <row r="1614">
          <cell r="K1614" t="str">
            <v>Community School</v>
          </cell>
          <cell r="L1614" t="str">
            <v>Primary</v>
          </cell>
          <cell r="AC1614" t="str">
            <v>Yes</v>
          </cell>
          <cell r="AI1614">
            <v>2</v>
          </cell>
        </row>
        <row r="1615">
          <cell r="K1615" t="str">
            <v>Community School</v>
          </cell>
          <cell r="L1615" t="str">
            <v>Primary</v>
          </cell>
          <cell r="AC1615" t="str">
            <v>Yes</v>
          </cell>
          <cell r="AI1615">
            <v>2</v>
          </cell>
        </row>
        <row r="1616">
          <cell r="K1616" t="str">
            <v>Community School</v>
          </cell>
          <cell r="L1616" t="str">
            <v>Primary</v>
          </cell>
          <cell r="AC1616" t="str">
            <v>Yes</v>
          </cell>
          <cell r="AI1616">
            <v>2</v>
          </cell>
        </row>
        <row r="1617">
          <cell r="K1617" t="str">
            <v>Community School</v>
          </cell>
          <cell r="L1617" t="str">
            <v>Primary</v>
          </cell>
          <cell r="AC1617" t="str">
            <v>Yes</v>
          </cell>
          <cell r="AI1617">
            <v>2</v>
          </cell>
        </row>
        <row r="1618">
          <cell r="K1618" t="str">
            <v>Community School</v>
          </cell>
          <cell r="L1618" t="str">
            <v>Primary</v>
          </cell>
          <cell r="AC1618" t="str">
            <v>Yes</v>
          </cell>
          <cell r="AI1618">
            <v>2</v>
          </cell>
        </row>
        <row r="1619">
          <cell r="K1619" t="str">
            <v>Community School</v>
          </cell>
          <cell r="L1619" t="str">
            <v>Primary</v>
          </cell>
          <cell r="AC1619" t="str">
            <v>Yes</v>
          </cell>
          <cell r="AI1619">
            <v>2</v>
          </cell>
        </row>
        <row r="1620">
          <cell r="K1620" t="str">
            <v>Community School</v>
          </cell>
          <cell r="L1620" t="str">
            <v>Primary</v>
          </cell>
          <cell r="AC1620" t="str">
            <v>Yes</v>
          </cell>
          <cell r="AI1620">
            <v>3</v>
          </cell>
        </row>
        <row r="1621">
          <cell r="K1621" t="str">
            <v>Community School</v>
          </cell>
          <cell r="L1621" t="str">
            <v>Primary</v>
          </cell>
          <cell r="AC1621" t="str">
            <v>Yes</v>
          </cell>
          <cell r="AI1621">
            <v>2</v>
          </cell>
        </row>
        <row r="1622">
          <cell r="K1622" t="str">
            <v>Community School</v>
          </cell>
          <cell r="L1622" t="str">
            <v>Primary</v>
          </cell>
          <cell r="AC1622" t="str">
            <v>Yes</v>
          </cell>
          <cell r="AI1622">
            <v>2</v>
          </cell>
        </row>
        <row r="1623">
          <cell r="K1623" t="str">
            <v>Community School</v>
          </cell>
          <cell r="L1623" t="str">
            <v>Primary</v>
          </cell>
          <cell r="AC1623" t="str">
            <v>Yes</v>
          </cell>
          <cell r="AI1623">
            <v>2</v>
          </cell>
        </row>
        <row r="1624">
          <cell r="K1624" t="str">
            <v>Community School</v>
          </cell>
          <cell r="L1624" t="str">
            <v>Primary</v>
          </cell>
          <cell r="AC1624" t="str">
            <v>Yes</v>
          </cell>
          <cell r="AI1624">
            <v>1</v>
          </cell>
        </row>
        <row r="1625">
          <cell r="K1625" t="str">
            <v>Community School</v>
          </cell>
          <cell r="L1625" t="str">
            <v>Primary</v>
          </cell>
          <cell r="AC1625" t="str">
            <v>Yes</v>
          </cell>
          <cell r="AI1625">
            <v>2</v>
          </cell>
        </row>
        <row r="1626">
          <cell r="K1626" t="str">
            <v>Community School</v>
          </cell>
          <cell r="L1626" t="str">
            <v>Primary</v>
          </cell>
          <cell r="AC1626" t="str">
            <v>Yes</v>
          </cell>
          <cell r="AI1626">
            <v>4</v>
          </cell>
        </row>
        <row r="1627">
          <cell r="K1627" t="str">
            <v>Community School</v>
          </cell>
          <cell r="L1627" t="str">
            <v>Primary</v>
          </cell>
          <cell r="AC1627" t="str">
            <v>Yes</v>
          </cell>
          <cell r="AI1627">
            <v>3</v>
          </cell>
        </row>
        <row r="1628">
          <cell r="K1628" t="str">
            <v>Community School</v>
          </cell>
          <cell r="L1628" t="str">
            <v>Primary</v>
          </cell>
          <cell r="AC1628" t="str">
            <v>Yes</v>
          </cell>
          <cell r="AI1628">
            <v>3</v>
          </cell>
        </row>
        <row r="1629">
          <cell r="K1629" t="str">
            <v>Community School</v>
          </cell>
          <cell r="L1629" t="str">
            <v>Primary</v>
          </cell>
          <cell r="AC1629" t="str">
            <v>Yes</v>
          </cell>
          <cell r="AI1629">
            <v>2</v>
          </cell>
        </row>
        <row r="1630">
          <cell r="K1630" t="str">
            <v>Community School</v>
          </cell>
          <cell r="L1630" t="str">
            <v>Primary</v>
          </cell>
          <cell r="AC1630" t="str">
            <v>Yes</v>
          </cell>
          <cell r="AI1630">
            <v>3</v>
          </cell>
        </row>
        <row r="1631">
          <cell r="K1631" t="str">
            <v>Foundation School</v>
          </cell>
          <cell r="L1631" t="str">
            <v>Primary</v>
          </cell>
          <cell r="AC1631" t="str">
            <v>Yes</v>
          </cell>
          <cell r="AI1631">
            <v>3</v>
          </cell>
        </row>
        <row r="1632">
          <cell r="K1632" t="str">
            <v>Community School</v>
          </cell>
          <cell r="L1632" t="str">
            <v>Primary</v>
          </cell>
          <cell r="AC1632" t="str">
            <v>Yes</v>
          </cell>
          <cell r="AI1632">
            <v>2</v>
          </cell>
        </row>
        <row r="1633">
          <cell r="K1633" t="str">
            <v>Community School</v>
          </cell>
          <cell r="L1633" t="str">
            <v>Primary</v>
          </cell>
          <cell r="AC1633" t="str">
            <v>Yes</v>
          </cell>
          <cell r="AI1633">
            <v>2</v>
          </cell>
        </row>
        <row r="1634">
          <cell r="K1634" t="str">
            <v>Community School</v>
          </cell>
          <cell r="L1634" t="str">
            <v>Primary</v>
          </cell>
          <cell r="AC1634" t="str">
            <v>Yes</v>
          </cell>
          <cell r="AI1634">
            <v>2</v>
          </cell>
        </row>
        <row r="1635">
          <cell r="K1635" t="str">
            <v>Community School</v>
          </cell>
          <cell r="L1635" t="str">
            <v>Primary</v>
          </cell>
          <cell r="AC1635" t="str">
            <v>Yes</v>
          </cell>
          <cell r="AI1635">
            <v>1</v>
          </cell>
        </row>
        <row r="1636">
          <cell r="K1636" t="str">
            <v>Community School</v>
          </cell>
          <cell r="L1636" t="str">
            <v>Primary</v>
          </cell>
          <cell r="AC1636" t="str">
            <v>Yes</v>
          </cell>
          <cell r="AI1636">
            <v>3</v>
          </cell>
        </row>
        <row r="1637">
          <cell r="K1637" t="str">
            <v>Community School</v>
          </cell>
          <cell r="L1637" t="str">
            <v>Primary</v>
          </cell>
          <cell r="AC1637" t="str">
            <v>Yes</v>
          </cell>
          <cell r="AI1637">
            <v>3</v>
          </cell>
        </row>
        <row r="1638">
          <cell r="K1638" t="str">
            <v>Community School</v>
          </cell>
          <cell r="L1638" t="str">
            <v>Primary</v>
          </cell>
          <cell r="AC1638" t="str">
            <v>Yes</v>
          </cell>
          <cell r="AI1638">
            <v>2</v>
          </cell>
        </row>
        <row r="1639">
          <cell r="K1639" t="str">
            <v>Community School</v>
          </cell>
          <cell r="L1639" t="str">
            <v>Primary</v>
          </cell>
          <cell r="AC1639" t="str">
            <v>Yes</v>
          </cell>
          <cell r="AI1639">
            <v>3</v>
          </cell>
        </row>
        <row r="1640">
          <cell r="K1640" t="str">
            <v>Community School</v>
          </cell>
          <cell r="L1640" t="str">
            <v>Primary</v>
          </cell>
          <cell r="AC1640" t="str">
            <v>Yes</v>
          </cell>
          <cell r="AI1640">
            <v>1</v>
          </cell>
        </row>
        <row r="1641">
          <cell r="K1641" t="str">
            <v>Community School</v>
          </cell>
          <cell r="L1641" t="str">
            <v>Primary</v>
          </cell>
          <cell r="AC1641" t="str">
            <v>Yes</v>
          </cell>
          <cell r="AI1641">
            <v>2</v>
          </cell>
        </row>
        <row r="1642">
          <cell r="K1642" t="str">
            <v>Community School</v>
          </cell>
          <cell r="L1642" t="str">
            <v>Primary</v>
          </cell>
          <cell r="AC1642" t="str">
            <v>Yes</v>
          </cell>
          <cell r="AI1642">
            <v>2</v>
          </cell>
        </row>
        <row r="1643">
          <cell r="K1643" t="str">
            <v>Community School</v>
          </cell>
          <cell r="L1643" t="str">
            <v>Primary</v>
          </cell>
          <cell r="AC1643" t="str">
            <v>Yes</v>
          </cell>
          <cell r="AI1643">
            <v>1</v>
          </cell>
        </row>
        <row r="1644">
          <cell r="K1644" t="str">
            <v>Community School</v>
          </cell>
          <cell r="L1644" t="str">
            <v>Primary</v>
          </cell>
          <cell r="AC1644" t="str">
            <v>Yes</v>
          </cell>
          <cell r="AI1644">
            <v>1</v>
          </cell>
        </row>
        <row r="1645">
          <cell r="K1645" t="str">
            <v>Community School</v>
          </cell>
          <cell r="L1645" t="str">
            <v>Primary</v>
          </cell>
          <cell r="AC1645" t="str">
            <v>Yes</v>
          </cell>
          <cell r="AI1645">
            <v>3</v>
          </cell>
        </row>
        <row r="1646">
          <cell r="K1646" t="str">
            <v>Community School</v>
          </cell>
          <cell r="L1646" t="str">
            <v>Primary</v>
          </cell>
          <cell r="AC1646" t="str">
            <v>Yes</v>
          </cell>
          <cell r="AI1646">
            <v>2</v>
          </cell>
        </row>
        <row r="1647">
          <cell r="K1647" t="str">
            <v>Foundation School</v>
          </cell>
          <cell r="L1647" t="str">
            <v>Primary</v>
          </cell>
          <cell r="AC1647" t="str">
            <v>Yes</v>
          </cell>
          <cell r="AI1647">
            <v>1</v>
          </cell>
        </row>
        <row r="1648">
          <cell r="K1648" t="str">
            <v>Community School</v>
          </cell>
          <cell r="L1648" t="str">
            <v>Primary</v>
          </cell>
          <cell r="AC1648" t="str">
            <v>Yes</v>
          </cell>
          <cell r="AI1648">
            <v>1</v>
          </cell>
        </row>
        <row r="1649">
          <cell r="K1649" t="str">
            <v>Community School</v>
          </cell>
          <cell r="L1649" t="str">
            <v>Primary</v>
          </cell>
          <cell r="AC1649" t="str">
            <v>Yes</v>
          </cell>
          <cell r="AI1649">
            <v>2</v>
          </cell>
        </row>
        <row r="1650">
          <cell r="K1650" t="str">
            <v>Community School</v>
          </cell>
          <cell r="L1650" t="str">
            <v>Primary</v>
          </cell>
          <cell r="AC1650" t="str">
            <v>Yes</v>
          </cell>
          <cell r="AI1650">
            <v>1</v>
          </cell>
        </row>
        <row r="1651">
          <cell r="K1651" t="str">
            <v>Community School</v>
          </cell>
          <cell r="L1651" t="str">
            <v>Primary</v>
          </cell>
          <cell r="AC1651" t="str">
            <v>Yes</v>
          </cell>
          <cell r="AI1651">
            <v>2</v>
          </cell>
        </row>
        <row r="1652">
          <cell r="K1652" t="str">
            <v>Community School</v>
          </cell>
          <cell r="L1652" t="str">
            <v>Primary</v>
          </cell>
          <cell r="AC1652" t="str">
            <v>Yes</v>
          </cell>
          <cell r="AI1652">
            <v>2</v>
          </cell>
        </row>
        <row r="1653">
          <cell r="K1653" t="str">
            <v>Community School</v>
          </cell>
          <cell r="L1653" t="str">
            <v>Primary</v>
          </cell>
          <cell r="AC1653" t="str">
            <v>Yes</v>
          </cell>
          <cell r="AI1653">
            <v>3</v>
          </cell>
        </row>
        <row r="1654">
          <cell r="K1654" t="str">
            <v>Community School</v>
          </cell>
          <cell r="L1654" t="str">
            <v>Primary</v>
          </cell>
          <cell r="AC1654" t="str">
            <v>Yes</v>
          </cell>
          <cell r="AI1654">
            <v>2</v>
          </cell>
        </row>
        <row r="1655">
          <cell r="K1655" t="str">
            <v>Community School</v>
          </cell>
          <cell r="L1655" t="str">
            <v>Primary</v>
          </cell>
          <cell r="AC1655" t="str">
            <v>Yes</v>
          </cell>
          <cell r="AI1655">
            <v>3</v>
          </cell>
        </row>
        <row r="1656">
          <cell r="K1656" t="str">
            <v>Community School</v>
          </cell>
          <cell r="L1656" t="str">
            <v>Primary</v>
          </cell>
          <cell r="AC1656" t="str">
            <v>Yes</v>
          </cell>
          <cell r="AI1656">
            <v>3</v>
          </cell>
        </row>
        <row r="1657">
          <cell r="K1657" t="str">
            <v>Community School</v>
          </cell>
          <cell r="L1657" t="str">
            <v>Primary</v>
          </cell>
          <cell r="AC1657" t="str">
            <v>Yes</v>
          </cell>
          <cell r="AI1657">
            <v>1</v>
          </cell>
        </row>
        <row r="1658">
          <cell r="K1658" t="str">
            <v>Community School</v>
          </cell>
          <cell r="L1658" t="str">
            <v>Primary</v>
          </cell>
          <cell r="AC1658" t="str">
            <v>Yes</v>
          </cell>
          <cell r="AI1658">
            <v>1</v>
          </cell>
        </row>
        <row r="1659">
          <cell r="K1659" t="str">
            <v>Foundation School</v>
          </cell>
          <cell r="L1659" t="str">
            <v>Primary</v>
          </cell>
          <cell r="AC1659" t="str">
            <v>Yes</v>
          </cell>
          <cell r="AI1659">
            <v>1</v>
          </cell>
        </row>
        <row r="1660">
          <cell r="K1660" t="str">
            <v>Foundation School</v>
          </cell>
          <cell r="L1660" t="str">
            <v>Primary</v>
          </cell>
          <cell r="AC1660" t="str">
            <v>Yes</v>
          </cell>
          <cell r="AI1660">
            <v>1</v>
          </cell>
        </row>
        <row r="1661">
          <cell r="K1661" t="str">
            <v>Community School</v>
          </cell>
          <cell r="L1661" t="str">
            <v>Primary</v>
          </cell>
          <cell r="AC1661" t="str">
            <v>Yes</v>
          </cell>
          <cell r="AI1661">
            <v>2</v>
          </cell>
        </row>
        <row r="1662">
          <cell r="K1662" t="str">
            <v>Community School</v>
          </cell>
          <cell r="L1662" t="str">
            <v>Primary</v>
          </cell>
          <cell r="AC1662" t="str">
            <v>Yes</v>
          </cell>
          <cell r="AI1662">
            <v>2</v>
          </cell>
        </row>
        <row r="1663">
          <cell r="K1663" t="str">
            <v>Community School</v>
          </cell>
          <cell r="L1663" t="str">
            <v>Primary</v>
          </cell>
          <cell r="AC1663" t="str">
            <v>Yes</v>
          </cell>
          <cell r="AI1663">
            <v>2</v>
          </cell>
        </row>
        <row r="1664">
          <cell r="K1664" t="str">
            <v>Voluntary Controlled School</v>
          </cell>
          <cell r="L1664" t="str">
            <v>Primary</v>
          </cell>
          <cell r="AC1664" t="str">
            <v>Yes</v>
          </cell>
          <cell r="AI1664">
            <v>1</v>
          </cell>
        </row>
        <row r="1665">
          <cell r="K1665" t="str">
            <v>Voluntary Aided School</v>
          </cell>
          <cell r="L1665" t="str">
            <v>Primary</v>
          </cell>
          <cell r="AC1665" t="str">
            <v>Yes</v>
          </cell>
          <cell r="AI1665">
            <v>1</v>
          </cell>
        </row>
        <row r="1666">
          <cell r="K1666" t="str">
            <v>Voluntary Controlled School</v>
          </cell>
          <cell r="L1666" t="str">
            <v>Primary</v>
          </cell>
          <cell r="AC1666" t="str">
            <v>Yes</v>
          </cell>
          <cell r="AI1666">
            <v>2</v>
          </cell>
        </row>
        <row r="1667">
          <cell r="K1667" t="str">
            <v>Voluntary Controlled School</v>
          </cell>
          <cell r="L1667" t="str">
            <v>Primary</v>
          </cell>
          <cell r="AC1667" t="str">
            <v>Yes</v>
          </cell>
          <cell r="AI1667">
            <v>1</v>
          </cell>
        </row>
        <row r="1668">
          <cell r="K1668" t="str">
            <v>Voluntary Controlled School</v>
          </cell>
          <cell r="L1668" t="str">
            <v>Primary</v>
          </cell>
          <cell r="AC1668" t="str">
            <v>Yes</v>
          </cell>
          <cell r="AI1668">
            <v>3</v>
          </cell>
        </row>
        <row r="1669">
          <cell r="K1669" t="str">
            <v>Voluntary Controlled School</v>
          </cell>
          <cell r="L1669" t="str">
            <v>Primary</v>
          </cell>
          <cell r="AC1669" t="str">
            <v>Yes</v>
          </cell>
          <cell r="AI1669">
            <v>2</v>
          </cell>
        </row>
        <row r="1670">
          <cell r="K1670" t="str">
            <v>Voluntary Aided School</v>
          </cell>
          <cell r="L1670" t="str">
            <v>Primary</v>
          </cell>
          <cell r="AC1670" t="str">
            <v>Yes</v>
          </cell>
          <cell r="AI1670">
            <v>1</v>
          </cell>
        </row>
        <row r="1671">
          <cell r="K1671" t="str">
            <v>Voluntary Aided School</v>
          </cell>
          <cell r="L1671" t="str">
            <v>Primary</v>
          </cell>
          <cell r="AC1671" t="str">
            <v>Yes</v>
          </cell>
          <cell r="AI1671">
            <v>2</v>
          </cell>
        </row>
        <row r="1672">
          <cell r="K1672" t="str">
            <v>Voluntary Aided School</v>
          </cell>
          <cell r="L1672" t="str">
            <v>Primary</v>
          </cell>
          <cell r="AC1672" t="str">
            <v>Yes</v>
          </cell>
          <cell r="AI1672">
            <v>2</v>
          </cell>
        </row>
        <row r="1673">
          <cell r="K1673" t="str">
            <v>Voluntary Aided School</v>
          </cell>
          <cell r="L1673" t="str">
            <v>Primary</v>
          </cell>
          <cell r="AC1673" t="str">
            <v>Yes</v>
          </cell>
          <cell r="AI1673">
            <v>2</v>
          </cell>
        </row>
        <row r="1674">
          <cell r="K1674" t="str">
            <v>Voluntary Aided School</v>
          </cell>
          <cell r="L1674" t="str">
            <v>Primary</v>
          </cell>
          <cell r="AC1674" t="str">
            <v>Yes</v>
          </cell>
          <cell r="AI1674">
            <v>2</v>
          </cell>
        </row>
        <row r="1675">
          <cell r="K1675" t="str">
            <v>Voluntary Aided School</v>
          </cell>
          <cell r="L1675" t="str">
            <v>Primary</v>
          </cell>
          <cell r="AC1675" t="str">
            <v>Yes</v>
          </cell>
          <cell r="AI1675">
            <v>2</v>
          </cell>
        </row>
        <row r="1676">
          <cell r="K1676" t="str">
            <v>Voluntary Aided School</v>
          </cell>
          <cell r="L1676" t="str">
            <v>Primary</v>
          </cell>
          <cell r="AC1676" t="str">
            <v>Yes</v>
          </cell>
          <cell r="AI1676">
            <v>1</v>
          </cell>
        </row>
        <row r="1677">
          <cell r="K1677" t="str">
            <v>Voluntary Aided School</v>
          </cell>
          <cell r="L1677" t="str">
            <v>Primary</v>
          </cell>
          <cell r="AC1677" t="str">
            <v>Yes</v>
          </cell>
          <cell r="AI1677">
            <v>2</v>
          </cell>
        </row>
        <row r="1678">
          <cell r="K1678" t="str">
            <v>Voluntary Aided School</v>
          </cell>
          <cell r="L1678" t="str">
            <v>Primary</v>
          </cell>
          <cell r="AC1678" t="str">
            <v>Yes</v>
          </cell>
          <cell r="AI1678">
            <v>1</v>
          </cell>
        </row>
        <row r="1679">
          <cell r="K1679" t="str">
            <v>Voluntary Aided School</v>
          </cell>
          <cell r="L1679" t="str">
            <v>Primary</v>
          </cell>
          <cell r="AC1679" t="str">
            <v>Yes</v>
          </cell>
          <cell r="AI1679">
            <v>2</v>
          </cell>
        </row>
        <row r="1680">
          <cell r="K1680" t="str">
            <v>Voluntary Aided School</v>
          </cell>
          <cell r="L1680" t="str">
            <v>Primary</v>
          </cell>
          <cell r="AC1680" t="str">
            <v>Yes</v>
          </cell>
          <cell r="AI1680">
            <v>2</v>
          </cell>
        </row>
        <row r="1681">
          <cell r="K1681" t="str">
            <v>Voluntary Aided School</v>
          </cell>
          <cell r="L1681" t="str">
            <v>Primary</v>
          </cell>
          <cell r="AC1681" t="str">
            <v>Yes</v>
          </cell>
          <cell r="AI1681">
            <v>2</v>
          </cell>
        </row>
        <row r="1682">
          <cell r="K1682" t="str">
            <v>Voluntary Aided School</v>
          </cell>
          <cell r="L1682" t="str">
            <v>Primary</v>
          </cell>
          <cell r="AC1682" t="str">
            <v>Yes</v>
          </cell>
          <cell r="AI1682">
            <v>4</v>
          </cell>
        </row>
        <row r="1683">
          <cell r="K1683" t="str">
            <v>Voluntary Aided School</v>
          </cell>
          <cell r="L1683" t="str">
            <v>Primary</v>
          </cell>
          <cell r="AC1683" t="str">
            <v>Yes</v>
          </cell>
          <cell r="AI1683">
            <v>1</v>
          </cell>
        </row>
        <row r="1684">
          <cell r="K1684" t="str">
            <v>Voluntary Aided School</v>
          </cell>
          <cell r="L1684" t="str">
            <v>Primary</v>
          </cell>
          <cell r="AC1684" t="str">
            <v>Yes</v>
          </cell>
          <cell r="AI1684">
            <v>2</v>
          </cell>
        </row>
        <row r="1685">
          <cell r="K1685" t="str">
            <v>Voluntary Aided School</v>
          </cell>
          <cell r="L1685" t="str">
            <v>Primary</v>
          </cell>
          <cell r="AC1685" t="str">
            <v>Yes</v>
          </cell>
          <cell r="AI1685">
            <v>1</v>
          </cell>
        </row>
        <row r="1686">
          <cell r="K1686" t="str">
            <v>Voluntary Aided School</v>
          </cell>
          <cell r="L1686" t="str">
            <v>Primary</v>
          </cell>
          <cell r="AC1686" t="str">
            <v>Yes</v>
          </cell>
          <cell r="AI1686">
            <v>2</v>
          </cell>
        </row>
        <row r="1687">
          <cell r="K1687" t="str">
            <v>Voluntary Aided School</v>
          </cell>
          <cell r="L1687" t="str">
            <v>Primary</v>
          </cell>
          <cell r="AC1687" t="str">
            <v>Yes</v>
          </cell>
          <cell r="AI1687">
            <v>2</v>
          </cell>
        </row>
        <row r="1688">
          <cell r="K1688" t="str">
            <v>Voluntary Aided School</v>
          </cell>
          <cell r="L1688" t="str">
            <v>Primary</v>
          </cell>
          <cell r="AC1688" t="str">
            <v>Yes</v>
          </cell>
          <cell r="AI1688">
            <v>2</v>
          </cell>
        </row>
        <row r="1689">
          <cell r="K1689" t="str">
            <v>Voluntary Aided School</v>
          </cell>
          <cell r="L1689" t="str">
            <v>Primary</v>
          </cell>
          <cell r="AC1689" t="str">
            <v>Yes</v>
          </cell>
          <cell r="AI1689">
            <v>2</v>
          </cell>
        </row>
        <row r="1690">
          <cell r="K1690" t="str">
            <v>Voluntary Aided School</v>
          </cell>
          <cell r="L1690" t="str">
            <v>Primary</v>
          </cell>
          <cell r="AC1690" t="str">
            <v>Yes</v>
          </cell>
          <cell r="AI1690">
            <v>1</v>
          </cell>
        </row>
        <row r="1691">
          <cell r="K1691" t="str">
            <v>Voluntary Aided School</v>
          </cell>
          <cell r="L1691" t="str">
            <v>Primary</v>
          </cell>
          <cell r="AC1691" t="str">
            <v>Yes</v>
          </cell>
          <cell r="AI1691">
            <v>2</v>
          </cell>
        </row>
        <row r="1692">
          <cell r="K1692" t="str">
            <v>Voluntary Aided School</v>
          </cell>
          <cell r="L1692" t="str">
            <v>Primary</v>
          </cell>
          <cell r="AC1692" t="str">
            <v>Yes</v>
          </cell>
          <cell r="AI1692">
            <v>2</v>
          </cell>
        </row>
        <row r="1693">
          <cell r="K1693" t="str">
            <v>Voluntary Aided School</v>
          </cell>
          <cell r="L1693" t="str">
            <v>Primary</v>
          </cell>
          <cell r="AC1693" t="str">
            <v>Yes</v>
          </cell>
          <cell r="AI1693">
            <v>4</v>
          </cell>
        </row>
        <row r="1694">
          <cell r="K1694" t="str">
            <v>Voluntary Aided School</v>
          </cell>
          <cell r="L1694" t="str">
            <v>Primary</v>
          </cell>
          <cell r="AC1694" t="str">
            <v>Yes</v>
          </cell>
          <cell r="AI1694">
            <v>4</v>
          </cell>
        </row>
        <row r="1695">
          <cell r="K1695" t="str">
            <v>Voluntary Aided School</v>
          </cell>
          <cell r="L1695" t="str">
            <v>Primary</v>
          </cell>
          <cell r="AC1695" t="str">
            <v>Yes</v>
          </cell>
          <cell r="AI1695">
            <v>2</v>
          </cell>
        </row>
        <row r="1696">
          <cell r="K1696" t="str">
            <v>Voluntary Aided School</v>
          </cell>
          <cell r="L1696" t="str">
            <v>Primary</v>
          </cell>
          <cell r="AC1696" t="str">
            <v>Yes</v>
          </cell>
          <cell r="AI1696">
            <v>2</v>
          </cell>
        </row>
        <row r="1697">
          <cell r="K1697" t="str">
            <v>Voluntary Aided School</v>
          </cell>
          <cell r="L1697" t="str">
            <v>Primary</v>
          </cell>
          <cell r="AC1697" t="str">
            <v>Yes</v>
          </cell>
          <cell r="AI1697">
            <v>1</v>
          </cell>
        </row>
        <row r="1698">
          <cell r="K1698" t="str">
            <v>Voluntary Aided School</v>
          </cell>
          <cell r="L1698" t="str">
            <v>Primary</v>
          </cell>
          <cell r="AC1698" t="str">
            <v>Yes</v>
          </cell>
          <cell r="AI1698">
            <v>1</v>
          </cell>
        </row>
        <row r="1699">
          <cell r="K1699" t="str">
            <v>Voluntary Aided School</v>
          </cell>
          <cell r="L1699" t="str">
            <v>Primary</v>
          </cell>
          <cell r="AC1699" t="str">
            <v>Yes</v>
          </cell>
          <cell r="AI1699">
            <v>2</v>
          </cell>
        </row>
        <row r="1700">
          <cell r="K1700" t="str">
            <v>Voluntary Aided School</v>
          </cell>
          <cell r="L1700" t="str">
            <v>Primary</v>
          </cell>
          <cell r="AC1700" t="str">
            <v>Yes</v>
          </cell>
          <cell r="AI1700">
            <v>2</v>
          </cell>
        </row>
        <row r="1701">
          <cell r="K1701" t="str">
            <v>Voluntary Aided School</v>
          </cell>
          <cell r="L1701" t="str">
            <v>Primary</v>
          </cell>
          <cell r="AC1701" t="str">
            <v>Yes</v>
          </cell>
          <cell r="AI1701">
            <v>2</v>
          </cell>
        </row>
        <row r="1702">
          <cell r="K1702" t="str">
            <v>Voluntary Aided School</v>
          </cell>
          <cell r="L1702" t="str">
            <v>Primary</v>
          </cell>
          <cell r="AC1702" t="str">
            <v>Yes</v>
          </cell>
          <cell r="AI1702">
            <v>2</v>
          </cell>
        </row>
        <row r="1703">
          <cell r="K1703" t="str">
            <v>Voluntary Aided School</v>
          </cell>
          <cell r="L1703" t="str">
            <v>Primary</v>
          </cell>
          <cell r="AC1703" t="str">
            <v>Yes</v>
          </cell>
          <cell r="AI1703">
            <v>2</v>
          </cell>
        </row>
        <row r="1704">
          <cell r="K1704" t="str">
            <v>Voluntary Aided School</v>
          </cell>
          <cell r="L1704" t="str">
            <v>Primary</v>
          </cell>
          <cell r="AC1704" t="str">
            <v>Yes</v>
          </cell>
          <cell r="AI1704">
            <v>2</v>
          </cell>
        </row>
        <row r="1705">
          <cell r="K1705" t="str">
            <v>Voluntary Aided School</v>
          </cell>
          <cell r="L1705" t="str">
            <v>Primary</v>
          </cell>
          <cell r="AC1705" t="str">
            <v>Yes</v>
          </cell>
          <cell r="AI1705">
            <v>2</v>
          </cell>
        </row>
        <row r="1706">
          <cell r="K1706" t="str">
            <v>Voluntary Aided School</v>
          </cell>
          <cell r="L1706" t="str">
            <v>Primary</v>
          </cell>
          <cell r="AC1706" t="str">
            <v>Yes</v>
          </cell>
          <cell r="AI1706">
            <v>1</v>
          </cell>
        </row>
        <row r="1707">
          <cell r="K1707" t="str">
            <v>Voluntary Aided School</v>
          </cell>
          <cell r="L1707" t="str">
            <v>Primary</v>
          </cell>
          <cell r="AC1707" t="str">
            <v>Yes</v>
          </cell>
          <cell r="AI1707">
            <v>2</v>
          </cell>
        </row>
        <row r="1708">
          <cell r="K1708" t="str">
            <v>Voluntary Aided School</v>
          </cell>
          <cell r="L1708" t="str">
            <v>Primary</v>
          </cell>
          <cell r="AC1708" t="str">
            <v>Yes</v>
          </cell>
          <cell r="AI1708">
            <v>2</v>
          </cell>
        </row>
        <row r="1709">
          <cell r="K1709" t="str">
            <v>Voluntary Aided School</v>
          </cell>
          <cell r="L1709" t="str">
            <v>Primary</v>
          </cell>
          <cell r="AC1709" t="str">
            <v>Yes</v>
          </cell>
          <cell r="AI1709">
            <v>2</v>
          </cell>
        </row>
        <row r="1710">
          <cell r="K1710" t="str">
            <v>Voluntary Aided School</v>
          </cell>
          <cell r="L1710" t="str">
            <v>Primary</v>
          </cell>
          <cell r="AC1710" t="str">
            <v>Yes</v>
          </cell>
          <cell r="AI1710">
            <v>2</v>
          </cell>
        </row>
        <row r="1711">
          <cell r="K1711" t="str">
            <v>Voluntary Aided School</v>
          </cell>
          <cell r="L1711" t="str">
            <v>Primary</v>
          </cell>
          <cell r="AC1711" t="str">
            <v>Yes</v>
          </cell>
          <cell r="AI1711">
            <v>2</v>
          </cell>
        </row>
        <row r="1712">
          <cell r="K1712" t="str">
            <v>Voluntary Aided School</v>
          </cell>
          <cell r="L1712" t="str">
            <v>Primary</v>
          </cell>
          <cell r="AC1712" t="str">
            <v>Yes</v>
          </cell>
          <cell r="AI1712">
            <v>1</v>
          </cell>
        </row>
        <row r="1713">
          <cell r="K1713" t="str">
            <v>Voluntary Aided School</v>
          </cell>
          <cell r="L1713" t="str">
            <v>Primary</v>
          </cell>
          <cell r="AC1713" t="str">
            <v>Yes</v>
          </cell>
          <cell r="AI1713">
            <v>2</v>
          </cell>
        </row>
        <row r="1714">
          <cell r="K1714" t="str">
            <v>Voluntary Aided School</v>
          </cell>
          <cell r="L1714" t="str">
            <v>Primary</v>
          </cell>
          <cell r="AC1714" t="str">
            <v>Yes</v>
          </cell>
          <cell r="AI1714">
            <v>2</v>
          </cell>
        </row>
        <row r="1715">
          <cell r="K1715" t="str">
            <v>Voluntary Aided School</v>
          </cell>
          <cell r="L1715" t="str">
            <v>Primary</v>
          </cell>
          <cell r="AC1715" t="str">
            <v>Yes</v>
          </cell>
          <cell r="AI1715">
            <v>1</v>
          </cell>
        </row>
        <row r="1716">
          <cell r="K1716" t="str">
            <v>Voluntary Aided School</v>
          </cell>
          <cell r="L1716" t="str">
            <v>Primary</v>
          </cell>
          <cell r="AC1716" t="str">
            <v>Yes</v>
          </cell>
          <cell r="AI1716">
            <v>3</v>
          </cell>
        </row>
        <row r="1717">
          <cell r="K1717" t="str">
            <v>Voluntary Aided School</v>
          </cell>
          <cell r="L1717" t="str">
            <v>Primary</v>
          </cell>
          <cell r="AC1717" t="str">
            <v>Yes</v>
          </cell>
          <cell r="AI1717">
            <v>2</v>
          </cell>
        </row>
        <row r="1718">
          <cell r="K1718" t="str">
            <v>Voluntary Aided School</v>
          </cell>
          <cell r="L1718" t="str">
            <v>Primary</v>
          </cell>
          <cell r="AC1718" t="str">
            <v>Yes</v>
          </cell>
          <cell r="AI1718">
            <v>2</v>
          </cell>
        </row>
        <row r="1719">
          <cell r="K1719" t="str">
            <v>Voluntary Aided School</v>
          </cell>
          <cell r="L1719" t="str">
            <v>Primary</v>
          </cell>
          <cell r="AC1719" t="str">
            <v>Yes</v>
          </cell>
          <cell r="AI1719">
            <v>4</v>
          </cell>
        </row>
        <row r="1720">
          <cell r="K1720" t="str">
            <v>Voluntary Aided School</v>
          </cell>
          <cell r="L1720" t="str">
            <v>Primary</v>
          </cell>
          <cell r="AC1720" t="str">
            <v>Yes</v>
          </cell>
          <cell r="AI1720">
            <v>2</v>
          </cell>
        </row>
        <row r="1721">
          <cell r="K1721" t="str">
            <v>Voluntary Aided School</v>
          </cell>
          <cell r="L1721" t="str">
            <v>Primary</v>
          </cell>
          <cell r="AC1721" t="str">
            <v>Yes</v>
          </cell>
          <cell r="AI1721">
            <v>2</v>
          </cell>
        </row>
        <row r="1722">
          <cell r="K1722" t="str">
            <v>Community School</v>
          </cell>
          <cell r="L1722" t="str">
            <v>Secondary</v>
          </cell>
          <cell r="AC1722" t="str">
            <v>Yes</v>
          </cell>
          <cell r="AI1722">
            <v>2</v>
          </cell>
        </row>
        <row r="1723">
          <cell r="K1723" t="str">
            <v>Community School</v>
          </cell>
          <cell r="L1723" t="str">
            <v>Secondary</v>
          </cell>
          <cell r="AC1723" t="str">
            <v>Yes</v>
          </cell>
          <cell r="AI1723">
            <v>2</v>
          </cell>
        </row>
        <row r="1724">
          <cell r="K1724" t="str">
            <v>Community School</v>
          </cell>
          <cell r="L1724" t="str">
            <v>Secondary</v>
          </cell>
          <cell r="AC1724" t="str">
            <v>Yes</v>
          </cell>
          <cell r="AI1724">
            <v>3</v>
          </cell>
        </row>
        <row r="1725">
          <cell r="K1725" t="str">
            <v>Foundation School</v>
          </cell>
          <cell r="L1725" t="str">
            <v>Secondary</v>
          </cell>
          <cell r="AC1725" t="str">
            <v>Yes</v>
          </cell>
          <cell r="AI1725">
            <v>1</v>
          </cell>
        </row>
        <row r="1726">
          <cell r="K1726" t="str">
            <v>Community School</v>
          </cell>
          <cell r="L1726" t="str">
            <v>Secondary</v>
          </cell>
          <cell r="AC1726" t="str">
            <v>Yes</v>
          </cell>
          <cell r="AI1726">
            <v>1</v>
          </cell>
        </row>
        <row r="1727">
          <cell r="K1727" t="str">
            <v>Foundation School</v>
          </cell>
          <cell r="L1727" t="str">
            <v>Secondary</v>
          </cell>
          <cell r="AC1727" t="str">
            <v>Yes</v>
          </cell>
          <cell r="AI1727">
            <v>2</v>
          </cell>
        </row>
        <row r="1728">
          <cell r="K1728" t="str">
            <v>Community School</v>
          </cell>
          <cell r="L1728" t="str">
            <v>Secondary</v>
          </cell>
          <cell r="AC1728" t="str">
            <v>Yes</v>
          </cell>
          <cell r="AI1728">
            <v>2</v>
          </cell>
        </row>
        <row r="1729">
          <cell r="K1729" t="str">
            <v>Community School</v>
          </cell>
          <cell r="L1729" t="str">
            <v>Secondary</v>
          </cell>
          <cell r="AC1729" t="str">
            <v>Yes</v>
          </cell>
          <cell r="AI1729">
            <v>1</v>
          </cell>
        </row>
        <row r="1730">
          <cell r="K1730" t="str">
            <v>Community School</v>
          </cell>
          <cell r="L1730" t="str">
            <v>Secondary</v>
          </cell>
          <cell r="AC1730" t="str">
            <v>Yes</v>
          </cell>
          <cell r="AI1730">
            <v>2</v>
          </cell>
        </row>
        <row r="1731">
          <cell r="K1731" t="str">
            <v>Community School</v>
          </cell>
          <cell r="L1731" t="str">
            <v>Secondary</v>
          </cell>
          <cell r="AC1731" t="str">
            <v>Yes</v>
          </cell>
          <cell r="AI1731">
            <v>1</v>
          </cell>
        </row>
        <row r="1732">
          <cell r="K1732" t="str">
            <v>Community School</v>
          </cell>
          <cell r="L1732" t="str">
            <v>Secondary</v>
          </cell>
          <cell r="AC1732" t="str">
            <v>Yes</v>
          </cell>
          <cell r="AI1732">
            <v>1</v>
          </cell>
        </row>
        <row r="1733">
          <cell r="K1733" t="str">
            <v>Foundation School</v>
          </cell>
          <cell r="L1733" t="str">
            <v>Secondary</v>
          </cell>
          <cell r="AC1733" t="str">
            <v>Yes</v>
          </cell>
          <cell r="AI1733">
            <v>2</v>
          </cell>
        </row>
        <row r="1734">
          <cell r="K1734" t="str">
            <v>Community School</v>
          </cell>
          <cell r="L1734" t="str">
            <v>Secondary</v>
          </cell>
          <cell r="AC1734" t="str">
            <v>Yes</v>
          </cell>
          <cell r="AI1734">
            <v>4</v>
          </cell>
        </row>
        <row r="1735">
          <cell r="K1735" t="str">
            <v>Community School</v>
          </cell>
          <cell r="L1735" t="str">
            <v>Secondary</v>
          </cell>
          <cell r="AC1735" t="str">
            <v>Yes</v>
          </cell>
          <cell r="AI1735">
            <v>4</v>
          </cell>
        </row>
        <row r="1736">
          <cell r="K1736" t="str">
            <v>Voluntary Aided School</v>
          </cell>
          <cell r="L1736" t="str">
            <v>Secondary</v>
          </cell>
          <cell r="AC1736" t="str">
            <v>Yes</v>
          </cell>
          <cell r="AI1736">
            <v>1</v>
          </cell>
        </row>
        <row r="1737">
          <cell r="K1737" t="str">
            <v>Voluntary Aided School</v>
          </cell>
          <cell r="L1737" t="str">
            <v>Secondary</v>
          </cell>
          <cell r="AC1737" t="str">
            <v>Yes</v>
          </cell>
          <cell r="AI1737">
            <v>2</v>
          </cell>
        </row>
        <row r="1738">
          <cell r="K1738" t="str">
            <v>Voluntary Aided School</v>
          </cell>
          <cell r="L1738" t="str">
            <v>Secondary</v>
          </cell>
          <cell r="AC1738" t="str">
            <v>Yes</v>
          </cell>
          <cell r="AI1738">
            <v>2</v>
          </cell>
        </row>
        <row r="1739">
          <cell r="K1739" t="str">
            <v>Voluntary Aided School</v>
          </cell>
          <cell r="L1739" t="str">
            <v>Secondary</v>
          </cell>
          <cell r="AC1739" t="str">
            <v>Yes</v>
          </cell>
          <cell r="AI1739">
            <v>2</v>
          </cell>
        </row>
        <row r="1740">
          <cell r="K1740" t="str">
            <v>Voluntary Aided School</v>
          </cell>
          <cell r="L1740" t="str">
            <v>Secondary</v>
          </cell>
          <cell r="AC1740" t="str">
            <v>Yes</v>
          </cell>
          <cell r="AI1740">
            <v>2</v>
          </cell>
        </row>
        <row r="1741">
          <cell r="K1741" t="str">
            <v>Voluntary Aided School</v>
          </cell>
          <cell r="L1741" t="str">
            <v>Secondary</v>
          </cell>
          <cell r="AC1741" t="str">
            <v>Yes</v>
          </cell>
          <cell r="AI1741">
            <v>2</v>
          </cell>
        </row>
        <row r="1742">
          <cell r="K1742" t="str">
            <v>Foundation School</v>
          </cell>
          <cell r="L1742" t="str">
            <v>Primary</v>
          </cell>
          <cell r="AC1742" t="str">
            <v>Yes</v>
          </cell>
          <cell r="AI1742">
            <v>1</v>
          </cell>
        </row>
        <row r="1743">
          <cell r="K1743" t="str">
            <v>Foundation School</v>
          </cell>
          <cell r="L1743" t="str">
            <v>Primary</v>
          </cell>
          <cell r="AC1743" t="str">
            <v>Yes</v>
          </cell>
          <cell r="AI1743">
            <v>2</v>
          </cell>
        </row>
        <row r="1744">
          <cell r="K1744" t="str">
            <v>Voluntary Aided School</v>
          </cell>
          <cell r="L1744" t="str">
            <v>Secondary</v>
          </cell>
          <cell r="AC1744" t="str">
            <v>Yes</v>
          </cell>
          <cell r="AI1744">
            <v>2</v>
          </cell>
        </row>
        <row r="1745">
          <cell r="K1745" t="str">
            <v>Foundation School</v>
          </cell>
          <cell r="L1745" t="str">
            <v>Secondary</v>
          </cell>
          <cell r="AC1745" t="str">
            <v>Yes</v>
          </cell>
          <cell r="AI1745">
            <v>2</v>
          </cell>
        </row>
        <row r="1746">
          <cell r="K1746" t="str">
            <v>Foundation School</v>
          </cell>
          <cell r="L1746" t="str">
            <v>Secondary</v>
          </cell>
          <cell r="AC1746" t="str">
            <v>Yes</v>
          </cell>
          <cell r="AI1746">
            <v>2</v>
          </cell>
        </row>
        <row r="1747">
          <cell r="K1747" t="str">
            <v>Community School</v>
          </cell>
          <cell r="L1747" t="str">
            <v>Primary</v>
          </cell>
          <cell r="AC1747" t="str">
            <v>Yes</v>
          </cell>
          <cell r="AI1747">
            <v>2</v>
          </cell>
        </row>
        <row r="1748">
          <cell r="K1748" t="str">
            <v>Community Special School</v>
          </cell>
          <cell r="L1748" t="str">
            <v>Special</v>
          </cell>
          <cell r="AC1748" t="str">
            <v>Yes</v>
          </cell>
          <cell r="AI1748">
            <v>1</v>
          </cell>
        </row>
        <row r="1749">
          <cell r="K1749" t="str">
            <v>Community Special School</v>
          </cell>
          <cell r="L1749" t="str">
            <v>Special</v>
          </cell>
          <cell r="AC1749" t="str">
            <v>Yes</v>
          </cell>
          <cell r="AI1749">
            <v>1</v>
          </cell>
        </row>
        <row r="1750">
          <cell r="K1750" t="str">
            <v>Community Special School</v>
          </cell>
          <cell r="L1750" t="str">
            <v>Special</v>
          </cell>
          <cell r="AC1750" t="str">
            <v>Yes</v>
          </cell>
          <cell r="AI1750">
            <v>2</v>
          </cell>
        </row>
        <row r="1751">
          <cell r="K1751" t="str">
            <v>Community Special School</v>
          </cell>
          <cell r="L1751" t="str">
            <v>Special</v>
          </cell>
          <cell r="AC1751" t="str">
            <v>Yes</v>
          </cell>
          <cell r="AI1751">
            <v>1</v>
          </cell>
        </row>
        <row r="1752">
          <cell r="K1752" t="str">
            <v>Community Special School</v>
          </cell>
          <cell r="L1752" t="str">
            <v>Special</v>
          </cell>
          <cell r="AC1752" t="str">
            <v>Yes</v>
          </cell>
          <cell r="AI1752">
            <v>2</v>
          </cell>
        </row>
        <row r="1753">
          <cell r="K1753" t="str">
            <v>Community Special School</v>
          </cell>
          <cell r="L1753" t="str">
            <v>Special</v>
          </cell>
          <cell r="AC1753" t="str">
            <v>Yes</v>
          </cell>
          <cell r="AI1753">
            <v>3</v>
          </cell>
        </row>
        <row r="1754">
          <cell r="K1754" t="str">
            <v>Foundation Special School</v>
          </cell>
          <cell r="L1754" t="str">
            <v>Special</v>
          </cell>
          <cell r="AC1754" t="str">
            <v>Yes</v>
          </cell>
          <cell r="AI1754">
            <v>2</v>
          </cell>
        </row>
        <row r="1755">
          <cell r="K1755" t="str">
            <v>Foundation Special School</v>
          </cell>
          <cell r="L1755" t="str">
            <v>Special</v>
          </cell>
          <cell r="AC1755" t="str">
            <v>Yes</v>
          </cell>
          <cell r="AI1755">
            <v>2</v>
          </cell>
        </row>
        <row r="1756">
          <cell r="K1756" t="str">
            <v>Community Special School</v>
          </cell>
          <cell r="L1756" t="str">
            <v>Special</v>
          </cell>
          <cell r="AC1756" t="str">
            <v>Yes</v>
          </cell>
          <cell r="AI1756">
            <v>1</v>
          </cell>
        </row>
        <row r="1757">
          <cell r="K1757" t="str">
            <v>Community Special School</v>
          </cell>
          <cell r="L1757" t="str">
            <v>Special</v>
          </cell>
          <cell r="AC1757" t="str">
            <v>Yes</v>
          </cell>
          <cell r="AI1757">
            <v>1</v>
          </cell>
        </row>
        <row r="1758">
          <cell r="K1758" t="str">
            <v>Community Special School</v>
          </cell>
          <cell r="L1758" t="str">
            <v>Special</v>
          </cell>
          <cell r="AC1758" t="str">
            <v>Yes</v>
          </cell>
          <cell r="AI1758">
            <v>4</v>
          </cell>
        </row>
        <row r="1759">
          <cell r="K1759" t="str">
            <v>Community Special School</v>
          </cell>
          <cell r="L1759" t="str">
            <v>Special</v>
          </cell>
          <cell r="AC1759" t="str">
            <v>Yes</v>
          </cell>
          <cell r="AI1759">
            <v>4</v>
          </cell>
        </row>
        <row r="1760">
          <cell r="K1760" t="str">
            <v>Community Special School</v>
          </cell>
          <cell r="L1760" t="str">
            <v>Special</v>
          </cell>
          <cell r="AC1760" t="str">
            <v>Yes</v>
          </cell>
          <cell r="AI1760">
            <v>4</v>
          </cell>
        </row>
        <row r="1761">
          <cell r="K1761" t="str">
            <v>Community Special School</v>
          </cell>
          <cell r="L1761" t="str">
            <v>Special</v>
          </cell>
          <cell r="AC1761" t="str">
            <v>Yes</v>
          </cell>
          <cell r="AI1761">
            <v>1</v>
          </cell>
        </row>
        <row r="1762">
          <cell r="K1762" t="str">
            <v>Community Special School</v>
          </cell>
          <cell r="L1762" t="str">
            <v>Special</v>
          </cell>
          <cell r="AC1762" t="str">
            <v>Yes</v>
          </cell>
          <cell r="AI1762">
            <v>1</v>
          </cell>
        </row>
        <row r="1763">
          <cell r="K1763" t="str">
            <v>Community Special School</v>
          </cell>
          <cell r="L1763" t="str">
            <v>Special</v>
          </cell>
          <cell r="AC1763" t="str">
            <v>Yes</v>
          </cell>
          <cell r="AI1763">
            <v>1</v>
          </cell>
        </row>
        <row r="1764">
          <cell r="K1764" t="str">
            <v>Community Special School</v>
          </cell>
          <cell r="L1764" t="str">
            <v>Special</v>
          </cell>
          <cell r="AC1764" t="str">
            <v>Yes</v>
          </cell>
          <cell r="AI1764">
            <v>1</v>
          </cell>
        </row>
        <row r="1765">
          <cell r="K1765" t="str">
            <v>Community Special School</v>
          </cell>
          <cell r="L1765" t="str">
            <v>Special</v>
          </cell>
          <cell r="AC1765" t="str">
            <v>Yes</v>
          </cell>
          <cell r="AI1765">
            <v>1</v>
          </cell>
        </row>
        <row r="1766">
          <cell r="K1766" t="str">
            <v>Community Special School</v>
          </cell>
          <cell r="L1766" t="str">
            <v>Special</v>
          </cell>
          <cell r="AC1766" t="str">
            <v>Yes</v>
          </cell>
          <cell r="AI1766">
            <v>2</v>
          </cell>
        </row>
        <row r="1767">
          <cell r="K1767" t="str">
            <v>Foundation Special School</v>
          </cell>
          <cell r="L1767" t="str">
            <v>Special</v>
          </cell>
          <cell r="AC1767" t="str">
            <v>Yes</v>
          </cell>
          <cell r="AI1767">
            <v>1</v>
          </cell>
        </row>
        <row r="1768">
          <cell r="K1768" t="str">
            <v>Community Special School</v>
          </cell>
          <cell r="L1768" t="str">
            <v>Special</v>
          </cell>
          <cell r="AC1768" t="str">
            <v>Yes</v>
          </cell>
          <cell r="AI1768">
            <v>2</v>
          </cell>
        </row>
        <row r="1769">
          <cell r="K1769" t="str">
            <v>LA Nursery School</v>
          </cell>
          <cell r="L1769" t="str">
            <v>Nursery</v>
          </cell>
          <cell r="AC1769" t="str">
            <v>Yes</v>
          </cell>
          <cell r="AI1769">
            <v>1</v>
          </cell>
        </row>
        <row r="1770">
          <cell r="K1770" t="str">
            <v>Pupil Referral Unit</v>
          </cell>
          <cell r="L1770" t="str">
            <v>PRU</v>
          </cell>
          <cell r="AC1770" t="str">
            <v>Yes</v>
          </cell>
          <cell r="AI1770">
            <v>2</v>
          </cell>
        </row>
        <row r="1771">
          <cell r="K1771" t="str">
            <v>Community School</v>
          </cell>
          <cell r="L1771" t="str">
            <v>Primary</v>
          </cell>
          <cell r="AC1771" t="str">
            <v>Yes</v>
          </cell>
          <cell r="AI1771">
            <v>2</v>
          </cell>
        </row>
        <row r="1772">
          <cell r="K1772" t="str">
            <v>Community School</v>
          </cell>
          <cell r="L1772" t="str">
            <v>Primary</v>
          </cell>
          <cell r="AC1772" t="str">
            <v>Yes</v>
          </cell>
          <cell r="AI1772">
            <v>2</v>
          </cell>
        </row>
        <row r="1773">
          <cell r="K1773" t="str">
            <v>Community School</v>
          </cell>
          <cell r="L1773" t="str">
            <v>Primary</v>
          </cell>
          <cell r="AC1773" t="str">
            <v>Yes</v>
          </cell>
          <cell r="AI1773">
            <v>2</v>
          </cell>
        </row>
        <row r="1774">
          <cell r="K1774" t="str">
            <v>Community School</v>
          </cell>
          <cell r="L1774" t="str">
            <v>Primary</v>
          </cell>
          <cell r="AC1774" t="str">
            <v>Yes</v>
          </cell>
          <cell r="AI1774">
            <v>2</v>
          </cell>
        </row>
        <row r="1775">
          <cell r="K1775" t="str">
            <v>Community School</v>
          </cell>
          <cell r="L1775" t="str">
            <v>Primary</v>
          </cell>
          <cell r="AC1775" t="str">
            <v>Yes</v>
          </cell>
          <cell r="AI1775">
            <v>2</v>
          </cell>
        </row>
        <row r="1776">
          <cell r="K1776" t="str">
            <v>Community School</v>
          </cell>
          <cell r="L1776" t="str">
            <v>Primary</v>
          </cell>
          <cell r="AC1776" t="str">
            <v>Yes</v>
          </cell>
          <cell r="AI1776">
            <v>2</v>
          </cell>
        </row>
        <row r="1777">
          <cell r="K1777" t="str">
            <v>Community School</v>
          </cell>
          <cell r="L1777" t="str">
            <v>Primary</v>
          </cell>
          <cell r="AC1777" t="str">
            <v>Yes</v>
          </cell>
          <cell r="AI1777">
            <v>2</v>
          </cell>
        </row>
        <row r="1778">
          <cell r="K1778" t="str">
            <v>Community School</v>
          </cell>
          <cell r="L1778" t="str">
            <v>Primary</v>
          </cell>
          <cell r="AC1778" t="str">
            <v>Yes</v>
          </cell>
          <cell r="AI1778">
            <v>2</v>
          </cell>
        </row>
        <row r="1779">
          <cell r="K1779" t="str">
            <v>Community School</v>
          </cell>
          <cell r="L1779" t="str">
            <v>Primary</v>
          </cell>
          <cell r="AC1779" t="str">
            <v>Yes</v>
          </cell>
          <cell r="AI1779">
            <v>2</v>
          </cell>
        </row>
        <row r="1780">
          <cell r="K1780" t="str">
            <v>Community School</v>
          </cell>
          <cell r="L1780" t="str">
            <v>Primary</v>
          </cell>
          <cell r="AC1780" t="str">
            <v>Yes</v>
          </cell>
          <cell r="AI1780">
            <v>2</v>
          </cell>
        </row>
        <row r="1781">
          <cell r="K1781" t="str">
            <v>Community School</v>
          </cell>
          <cell r="L1781" t="str">
            <v>Primary</v>
          </cell>
          <cell r="AC1781" t="str">
            <v>Yes</v>
          </cell>
          <cell r="AI1781">
            <v>2</v>
          </cell>
        </row>
        <row r="1782">
          <cell r="K1782" t="str">
            <v>Community School</v>
          </cell>
          <cell r="L1782" t="str">
            <v>Primary</v>
          </cell>
          <cell r="AC1782" t="str">
            <v>Yes</v>
          </cell>
          <cell r="AI1782">
            <v>2</v>
          </cell>
        </row>
        <row r="1783">
          <cell r="K1783" t="str">
            <v>Community School</v>
          </cell>
          <cell r="L1783" t="str">
            <v>Primary</v>
          </cell>
          <cell r="AC1783" t="str">
            <v>Yes</v>
          </cell>
          <cell r="AI1783">
            <v>2</v>
          </cell>
        </row>
        <row r="1784">
          <cell r="K1784" t="str">
            <v>Community School</v>
          </cell>
          <cell r="L1784" t="str">
            <v>Primary</v>
          </cell>
          <cell r="AC1784" t="str">
            <v>Yes</v>
          </cell>
          <cell r="AI1784">
            <v>2</v>
          </cell>
        </row>
        <row r="1785">
          <cell r="K1785" t="str">
            <v>Community School</v>
          </cell>
          <cell r="L1785" t="str">
            <v>Primary</v>
          </cell>
          <cell r="AC1785" t="str">
            <v>Yes</v>
          </cell>
          <cell r="AI1785">
            <v>2</v>
          </cell>
        </row>
        <row r="1786">
          <cell r="K1786" t="str">
            <v>Community School</v>
          </cell>
          <cell r="L1786" t="str">
            <v>Primary</v>
          </cell>
          <cell r="AC1786" t="str">
            <v>Yes</v>
          </cell>
          <cell r="AI1786">
            <v>2</v>
          </cell>
        </row>
        <row r="1787">
          <cell r="K1787" t="str">
            <v>Community School</v>
          </cell>
          <cell r="L1787" t="str">
            <v>Primary</v>
          </cell>
          <cell r="AC1787" t="str">
            <v>Yes</v>
          </cell>
          <cell r="AI1787">
            <v>2</v>
          </cell>
        </row>
        <row r="1788">
          <cell r="K1788" t="str">
            <v>Community School</v>
          </cell>
          <cell r="L1788" t="str">
            <v>Primary</v>
          </cell>
          <cell r="AC1788" t="str">
            <v>Yes</v>
          </cell>
          <cell r="AI1788">
            <v>2</v>
          </cell>
        </row>
        <row r="1789">
          <cell r="K1789" t="str">
            <v>Community School</v>
          </cell>
          <cell r="L1789" t="str">
            <v>Primary</v>
          </cell>
          <cell r="AC1789" t="str">
            <v>Yes</v>
          </cell>
          <cell r="AI1789">
            <v>2</v>
          </cell>
        </row>
        <row r="1790">
          <cell r="K1790" t="str">
            <v>Community School</v>
          </cell>
          <cell r="L1790" t="str">
            <v>Primary</v>
          </cell>
          <cell r="AC1790" t="str">
            <v>Yes</v>
          </cell>
          <cell r="AI1790">
            <v>2</v>
          </cell>
        </row>
        <row r="1791">
          <cell r="K1791" t="str">
            <v>Community School</v>
          </cell>
          <cell r="L1791" t="str">
            <v>Primary</v>
          </cell>
          <cell r="AC1791" t="str">
            <v>Yes</v>
          </cell>
          <cell r="AI1791">
            <v>2</v>
          </cell>
        </row>
        <row r="1792">
          <cell r="K1792" t="str">
            <v>Community School</v>
          </cell>
          <cell r="L1792" t="str">
            <v>Primary</v>
          </cell>
          <cell r="AC1792" t="str">
            <v>Yes</v>
          </cell>
          <cell r="AI1792">
            <v>2</v>
          </cell>
        </row>
        <row r="1793">
          <cell r="K1793" t="str">
            <v>Community School</v>
          </cell>
          <cell r="L1793" t="str">
            <v>Primary</v>
          </cell>
          <cell r="AC1793" t="str">
            <v>Yes</v>
          </cell>
          <cell r="AI1793">
            <v>2</v>
          </cell>
        </row>
        <row r="1794">
          <cell r="K1794" t="str">
            <v>Community School</v>
          </cell>
          <cell r="L1794" t="str">
            <v>Primary</v>
          </cell>
          <cell r="AC1794" t="str">
            <v>Yes</v>
          </cell>
          <cell r="AI1794">
            <v>2</v>
          </cell>
        </row>
        <row r="1795">
          <cell r="K1795" t="str">
            <v>Community School</v>
          </cell>
          <cell r="L1795" t="str">
            <v>Primary</v>
          </cell>
          <cell r="AC1795" t="str">
            <v>Yes</v>
          </cell>
          <cell r="AI1795">
            <v>2</v>
          </cell>
        </row>
        <row r="1796">
          <cell r="K1796" t="str">
            <v>Community School</v>
          </cell>
          <cell r="L1796" t="str">
            <v>Primary</v>
          </cell>
          <cell r="AC1796" t="str">
            <v>Yes</v>
          </cell>
          <cell r="AI1796">
            <v>2</v>
          </cell>
        </row>
        <row r="1797">
          <cell r="K1797" t="str">
            <v>Community School</v>
          </cell>
          <cell r="L1797" t="str">
            <v>Primary</v>
          </cell>
          <cell r="AC1797" t="str">
            <v>Yes</v>
          </cell>
          <cell r="AI1797">
            <v>2</v>
          </cell>
        </row>
        <row r="1798">
          <cell r="K1798" t="str">
            <v>Community School</v>
          </cell>
          <cell r="L1798" t="str">
            <v>Primary</v>
          </cell>
          <cell r="AC1798" t="str">
            <v>Yes</v>
          </cell>
          <cell r="AI1798">
            <v>2</v>
          </cell>
        </row>
        <row r="1799">
          <cell r="K1799" t="str">
            <v>Community School</v>
          </cell>
          <cell r="L1799" t="str">
            <v>Primary</v>
          </cell>
          <cell r="AC1799" t="str">
            <v>Yes</v>
          </cell>
          <cell r="AI1799">
            <v>2</v>
          </cell>
        </row>
        <row r="1800">
          <cell r="K1800" t="str">
            <v>Community School</v>
          </cell>
          <cell r="L1800" t="str">
            <v>Primary</v>
          </cell>
          <cell r="AC1800" t="str">
            <v>Yes</v>
          </cell>
          <cell r="AI1800">
            <v>2</v>
          </cell>
        </row>
        <row r="1801">
          <cell r="K1801" t="str">
            <v>Community School</v>
          </cell>
          <cell r="L1801" t="str">
            <v>Primary</v>
          </cell>
          <cell r="AC1801" t="str">
            <v>Yes</v>
          </cell>
          <cell r="AI1801">
            <v>2</v>
          </cell>
        </row>
        <row r="1802">
          <cell r="K1802" t="str">
            <v>Community School</v>
          </cell>
          <cell r="L1802" t="str">
            <v>Primary</v>
          </cell>
          <cell r="AC1802" t="str">
            <v>Yes</v>
          </cell>
          <cell r="AI1802">
            <v>2</v>
          </cell>
        </row>
        <row r="1803">
          <cell r="K1803" t="str">
            <v>Community School</v>
          </cell>
          <cell r="L1803" t="str">
            <v>Primary</v>
          </cell>
          <cell r="AC1803" t="str">
            <v>Yes</v>
          </cell>
          <cell r="AI1803">
            <v>2</v>
          </cell>
        </row>
        <row r="1804">
          <cell r="K1804" t="str">
            <v>Community School</v>
          </cell>
          <cell r="L1804" t="str">
            <v>Primary</v>
          </cell>
          <cell r="AC1804" t="str">
            <v>Yes</v>
          </cell>
          <cell r="AI1804">
            <v>2</v>
          </cell>
        </row>
        <row r="1805">
          <cell r="K1805" t="str">
            <v>Community School</v>
          </cell>
          <cell r="L1805" t="str">
            <v>Primary</v>
          </cell>
          <cell r="AC1805" t="str">
            <v>Yes</v>
          </cell>
          <cell r="AI1805">
            <v>2</v>
          </cell>
        </row>
        <row r="1806">
          <cell r="K1806" t="str">
            <v>Community School</v>
          </cell>
          <cell r="L1806" t="str">
            <v>Primary</v>
          </cell>
          <cell r="AC1806" t="str">
            <v>Yes</v>
          </cell>
          <cell r="AI1806">
            <v>2</v>
          </cell>
        </row>
        <row r="1807">
          <cell r="K1807" t="str">
            <v>Community School</v>
          </cell>
          <cell r="L1807" t="str">
            <v>Primary</v>
          </cell>
          <cell r="AC1807" t="str">
            <v>Yes</v>
          </cell>
          <cell r="AI1807">
            <v>2</v>
          </cell>
        </row>
        <row r="1808">
          <cell r="K1808" t="str">
            <v>Community School</v>
          </cell>
          <cell r="L1808" t="str">
            <v>Primary</v>
          </cell>
          <cell r="AC1808" t="str">
            <v>Yes</v>
          </cell>
          <cell r="AI1808">
            <v>2</v>
          </cell>
        </row>
        <row r="1809">
          <cell r="K1809" t="str">
            <v>Community School</v>
          </cell>
          <cell r="L1809" t="str">
            <v>Primary</v>
          </cell>
          <cell r="AC1809" t="str">
            <v>Yes</v>
          </cell>
          <cell r="AI1809">
            <v>2</v>
          </cell>
        </row>
        <row r="1810">
          <cell r="K1810" t="str">
            <v>Voluntary Controlled School</v>
          </cell>
          <cell r="L1810" t="str">
            <v>Primary</v>
          </cell>
          <cell r="AC1810" t="str">
            <v>Yes</v>
          </cell>
          <cell r="AI1810">
            <v>2</v>
          </cell>
        </row>
        <row r="1811">
          <cell r="K1811" t="str">
            <v>Voluntary Controlled School</v>
          </cell>
          <cell r="L1811" t="str">
            <v>Primary</v>
          </cell>
          <cell r="AC1811" t="str">
            <v>Yes</v>
          </cell>
          <cell r="AI1811">
            <v>2</v>
          </cell>
        </row>
        <row r="1812">
          <cell r="K1812" t="str">
            <v>Voluntary Aided School</v>
          </cell>
          <cell r="L1812" t="str">
            <v>Primary</v>
          </cell>
          <cell r="AC1812" t="str">
            <v>Yes</v>
          </cell>
          <cell r="AI1812">
            <v>1</v>
          </cell>
        </row>
        <row r="1813">
          <cell r="K1813" t="str">
            <v>Voluntary Aided School</v>
          </cell>
          <cell r="L1813" t="str">
            <v>Primary</v>
          </cell>
          <cell r="AC1813" t="str">
            <v>Yes</v>
          </cell>
          <cell r="AI1813">
            <v>2</v>
          </cell>
        </row>
        <row r="1814">
          <cell r="K1814" t="str">
            <v>Voluntary Aided School</v>
          </cell>
          <cell r="L1814" t="str">
            <v>Primary</v>
          </cell>
          <cell r="AC1814" t="str">
            <v>Yes</v>
          </cell>
          <cell r="AI1814">
            <v>2</v>
          </cell>
        </row>
        <row r="1815">
          <cell r="K1815" t="str">
            <v>Voluntary Aided School</v>
          </cell>
          <cell r="L1815" t="str">
            <v>Primary</v>
          </cell>
          <cell r="AC1815" t="str">
            <v>Yes</v>
          </cell>
          <cell r="AI1815">
            <v>2</v>
          </cell>
        </row>
        <row r="1816">
          <cell r="K1816" t="str">
            <v>Voluntary Aided School</v>
          </cell>
          <cell r="L1816" t="str">
            <v>Primary</v>
          </cell>
          <cell r="AC1816" t="str">
            <v>Yes</v>
          </cell>
          <cell r="AI1816">
            <v>2</v>
          </cell>
        </row>
        <row r="1817">
          <cell r="K1817" t="str">
            <v>Voluntary Aided School</v>
          </cell>
          <cell r="L1817" t="str">
            <v>Primary</v>
          </cell>
          <cell r="AC1817" t="str">
            <v>Yes</v>
          </cell>
          <cell r="AI1817">
            <v>2</v>
          </cell>
        </row>
        <row r="1818">
          <cell r="K1818" t="str">
            <v>Voluntary Aided School</v>
          </cell>
          <cell r="L1818" t="str">
            <v>Primary</v>
          </cell>
          <cell r="AC1818" t="str">
            <v>Yes</v>
          </cell>
          <cell r="AI1818">
            <v>2</v>
          </cell>
        </row>
        <row r="1819">
          <cell r="K1819" t="str">
            <v>Voluntary Aided School</v>
          </cell>
          <cell r="L1819" t="str">
            <v>Primary</v>
          </cell>
          <cell r="AC1819" t="str">
            <v>Yes</v>
          </cell>
          <cell r="AI1819">
            <v>2</v>
          </cell>
        </row>
        <row r="1820">
          <cell r="K1820" t="str">
            <v>Voluntary Aided School</v>
          </cell>
          <cell r="L1820" t="str">
            <v>Primary</v>
          </cell>
          <cell r="AC1820" t="str">
            <v>Yes</v>
          </cell>
          <cell r="AI1820">
            <v>2</v>
          </cell>
        </row>
        <row r="1821">
          <cell r="K1821" t="str">
            <v>Foundation School</v>
          </cell>
          <cell r="L1821" t="str">
            <v>Secondary</v>
          </cell>
          <cell r="AC1821" t="str">
            <v>Yes</v>
          </cell>
          <cell r="AI1821">
            <v>3</v>
          </cell>
        </row>
        <row r="1822">
          <cell r="K1822" t="str">
            <v>Voluntary Aided School</v>
          </cell>
          <cell r="L1822" t="str">
            <v>Secondary</v>
          </cell>
          <cell r="AC1822" t="str">
            <v>Yes</v>
          </cell>
          <cell r="AI1822">
            <v>2</v>
          </cell>
        </row>
        <row r="1823">
          <cell r="K1823" t="str">
            <v>Voluntary Aided School</v>
          </cell>
          <cell r="L1823" t="str">
            <v>Secondary</v>
          </cell>
          <cell r="AC1823" t="str">
            <v>Yes</v>
          </cell>
          <cell r="AI1823">
            <v>2</v>
          </cell>
        </row>
        <row r="1824">
          <cell r="K1824" t="str">
            <v>Community Special School</v>
          </cell>
          <cell r="L1824" t="str">
            <v>Special</v>
          </cell>
          <cell r="AC1824" t="str">
            <v>Yes</v>
          </cell>
          <cell r="AI1824">
            <v>1</v>
          </cell>
        </row>
        <row r="1825">
          <cell r="K1825" t="str">
            <v>Community Special School</v>
          </cell>
          <cell r="L1825" t="str">
            <v>Special</v>
          </cell>
          <cell r="AC1825" t="str">
            <v>Yes</v>
          </cell>
          <cell r="AI1825">
            <v>2</v>
          </cell>
        </row>
        <row r="1826">
          <cell r="K1826" t="str">
            <v>Community Special School</v>
          </cell>
          <cell r="L1826" t="str">
            <v>Special</v>
          </cell>
          <cell r="AC1826" t="str">
            <v>Yes</v>
          </cell>
          <cell r="AI1826">
            <v>2</v>
          </cell>
        </row>
        <row r="1827">
          <cell r="K1827" t="str">
            <v>LA Nursery School</v>
          </cell>
          <cell r="L1827" t="str">
            <v>Nursery</v>
          </cell>
          <cell r="AC1827" t="str">
            <v>Yes</v>
          </cell>
          <cell r="AI1827">
            <v>1</v>
          </cell>
        </row>
        <row r="1828">
          <cell r="K1828" t="str">
            <v>Pupil Referral Unit</v>
          </cell>
          <cell r="L1828" t="str">
            <v>PRU</v>
          </cell>
          <cell r="AC1828" t="str">
            <v>Yes</v>
          </cell>
          <cell r="AI1828">
            <v>2</v>
          </cell>
        </row>
        <row r="1829">
          <cell r="K1829" t="str">
            <v>Community School</v>
          </cell>
          <cell r="L1829" t="str">
            <v>Primary</v>
          </cell>
          <cell r="AC1829" t="str">
            <v>Yes</v>
          </cell>
          <cell r="AI1829">
            <v>1</v>
          </cell>
        </row>
        <row r="1830">
          <cell r="K1830" t="str">
            <v>Community School</v>
          </cell>
          <cell r="L1830" t="str">
            <v>Primary</v>
          </cell>
          <cell r="AC1830" t="str">
            <v>Yes</v>
          </cell>
          <cell r="AI1830">
            <v>2</v>
          </cell>
        </row>
        <row r="1831">
          <cell r="K1831" t="str">
            <v>Community School</v>
          </cell>
          <cell r="L1831" t="str">
            <v>Primary</v>
          </cell>
          <cell r="AC1831" t="str">
            <v>Yes</v>
          </cell>
          <cell r="AI1831">
            <v>2</v>
          </cell>
        </row>
        <row r="1832">
          <cell r="K1832" t="str">
            <v>Community School</v>
          </cell>
          <cell r="L1832" t="str">
            <v>Primary</v>
          </cell>
          <cell r="AC1832" t="str">
            <v>Yes</v>
          </cell>
          <cell r="AI1832">
            <v>2</v>
          </cell>
        </row>
        <row r="1833">
          <cell r="K1833" t="str">
            <v>Community School</v>
          </cell>
          <cell r="L1833" t="str">
            <v>Primary</v>
          </cell>
          <cell r="AC1833" t="str">
            <v>Yes</v>
          </cell>
          <cell r="AI1833">
            <v>2</v>
          </cell>
        </row>
        <row r="1834">
          <cell r="K1834" t="str">
            <v>Community School</v>
          </cell>
          <cell r="L1834" t="str">
            <v>Primary</v>
          </cell>
          <cell r="AC1834" t="str">
            <v>Yes</v>
          </cell>
          <cell r="AI1834">
            <v>2</v>
          </cell>
        </row>
        <row r="1835">
          <cell r="K1835" t="str">
            <v>Community School</v>
          </cell>
          <cell r="L1835" t="str">
            <v>Primary</v>
          </cell>
          <cell r="AC1835" t="str">
            <v>Yes</v>
          </cell>
          <cell r="AI1835">
            <v>2</v>
          </cell>
        </row>
        <row r="1836">
          <cell r="K1836" t="str">
            <v>Community School</v>
          </cell>
          <cell r="L1836" t="str">
            <v>Primary</v>
          </cell>
          <cell r="AC1836" t="str">
            <v>Yes</v>
          </cell>
          <cell r="AI1836">
            <v>2</v>
          </cell>
        </row>
        <row r="1837">
          <cell r="K1837" t="str">
            <v>Community School</v>
          </cell>
          <cell r="L1837" t="str">
            <v>Primary</v>
          </cell>
          <cell r="AC1837" t="str">
            <v>Yes</v>
          </cell>
          <cell r="AI1837">
            <v>3</v>
          </cell>
        </row>
        <row r="1838">
          <cell r="K1838" t="str">
            <v>Community School</v>
          </cell>
          <cell r="L1838" t="str">
            <v>Primary</v>
          </cell>
          <cell r="AC1838" t="str">
            <v>Yes</v>
          </cell>
          <cell r="AI1838">
            <v>2</v>
          </cell>
        </row>
        <row r="1839">
          <cell r="K1839" t="str">
            <v>Community School</v>
          </cell>
          <cell r="L1839" t="str">
            <v>Primary</v>
          </cell>
          <cell r="AC1839" t="str">
            <v>Yes</v>
          </cell>
          <cell r="AI1839">
            <v>3</v>
          </cell>
        </row>
        <row r="1840">
          <cell r="K1840" t="str">
            <v>Community School</v>
          </cell>
          <cell r="L1840" t="str">
            <v>Primary</v>
          </cell>
          <cell r="AC1840" t="str">
            <v>Yes</v>
          </cell>
          <cell r="AI1840">
            <v>3</v>
          </cell>
        </row>
        <row r="1841">
          <cell r="K1841" t="str">
            <v>Community School</v>
          </cell>
          <cell r="L1841" t="str">
            <v>Primary</v>
          </cell>
          <cell r="AC1841" t="str">
            <v>Yes</v>
          </cell>
          <cell r="AI1841">
            <v>2</v>
          </cell>
        </row>
        <row r="1842">
          <cell r="K1842" t="str">
            <v>Community School</v>
          </cell>
          <cell r="L1842" t="str">
            <v>Primary</v>
          </cell>
          <cell r="AC1842" t="str">
            <v>Yes</v>
          </cell>
          <cell r="AI1842">
            <v>2</v>
          </cell>
        </row>
        <row r="1843">
          <cell r="K1843" t="str">
            <v>Community School</v>
          </cell>
          <cell r="L1843" t="str">
            <v>Primary</v>
          </cell>
          <cell r="AC1843" t="str">
            <v>Yes</v>
          </cell>
          <cell r="AI1843">
            <v>2</v>
          </cell>
        </row>
        <row r="1844">
          <cell r="K1844" t="str">
            <v>Community School</v>
          </cell>
          <cell r="L1844" t="str">
            <v>Primary</v>
          </cell>
          <cell r="AC1844" t="str">
            <v>Yes</v>
          </cell>
          <cell r="AI1844">
            <v>2</v>
          </cell>
        </row>
        <row r="1845">
          <cell r="K1845" t="str">
            <v>Community School</v>
          </cell>
          <cell r="L1845" t="str">
            <v>Primary</v>
          </cell>
          <cell r="AC1845" t="str">
            <v>Yes</v>
          </cell>
          <cell r="AI1845">
            <v>1</v>
          </cell>
        </row>
        <row r="1846">
          <cell r="K1846" t="str">
            <v>Community School</v>
          </cell>
          <cell r="L1846" t="str">
            <v>Primary</v>
          </cell>
          <cell r="AC1846" t="str">
            <v>Yes</v>
          </cell>
          <cell r="AI1846">
            <v>2</v>
          </cell>
        </row>
        <row r="1847">
          <cell r="K1847" t="str">
            <v>Community School</v>
          </cell>
          <cell r="L1847" t="str">
            <v>Primary</v>
          </cell>
          <cell r="AC1847" t="str">
            <v>Yes</v>
          </cell>
          <cell r="AI1847">
            <v>2</v>
          </cell>
        </row>
        <row r="1848">
          <cell r="K1848" t="str">
            <v>Community School</v>
          </cell>
          <cell r="L1848" t="str">
            <v>Primary</v>
          </cell>
          <cell r="AC1848" t="str">
            <v>Yes</v>
          </cell>
          <cell r="AI1848">
            <v>3</v>
          </cell>
        </row>
        <row r="1849">
          <cell r="K1849" t="str">
            <v>Community School</v>
          </cell>
          <cell r="L1849" t="str">
            <v>Primary</v>
          </cell>
          <cell r="AC1849" t="str">
            <v>Yes</v>
          </cell>
          <cell r="AI1849">
            <v>3</v>
          </cell>
        </row>
        <row r="1850">
          <cell r="K1850" t="str">
            <v>Community School</v>
          </cell>
          <cell r="L1850" t="str">
            <v>Primary</v>
          </cell>
          <cell r="AC1850" t="str">
            <v>Yes</v>
          </cell>
          <cell r="AI1850">
            <v>2</v>
          </cell>
        </row>
        <row r="1851">
          <cell r="K1851" t="str">
            <v>Community School</v>
          </cell>
          <cell r="L1851" t="str">
            <v>Primary</v>
          </cell>
          <cell r="AC1851" t="str">
            <v>Yes</v>
          </cell>
          <cell r="AI1851">
            <v>2</v>
          </cell>
        </row>
        <row r="1852">
          <cell r="K1852" t="str">
            <v>Community School</v>
          </cell>
          <cell r="L1852" t="str">
            <v>Primary</v>
          </cell>
          <cell r="AC1852" t="str">
            <v>Yes</v>
          </cell>
          <cell r="AI1852">
            <v>2</v>
          </cell>
        </row>
        <row r="1853">
          <cell r="K1853" t="str">
            <v>Community School</v>
          </cell>
          <cell r="L1853" t="str">
            <v>Primary</v>
          </cell>
          <cell r="AC1853" t="str">
            <v>Yes</v>
          </cell>
          <cell r="AI1853">
            <v>3</v>
          </cell>
        </row>
        <row r="1854">
          <cell r="K1854" t="str">
            <v>Community School</v>
          </cell>
          <cell r="L1854" t="str">
            <v>Primary</v>
          </cell>
          <cell r="AC1854" t="str">
            <v>Yes</v>
          </cell>
          <cell r="AI1854">
            <v>2</v>
          </cell>
        </row>
        <row r="1855">
          <cell r="K1855" t="str">
            <v>Community School</v>
          </cell>
          <cell r="L1855" t="str">
            <v>Primary</v>
          </cell>
          <cell r="AC1855" t="str">
            <v>Yes</v>
          </cell>
          <cell r="AI1855">
            <v>2</v>
          </cell>
        </row>
        <row r="1856">
          <cell r="K1856" t="str">
            <v>Community School</v>
          </cell>
          <cell r="L1856" t="str">
            <v>Primary</v>
          </cell>
          <cell r="AC1856" t="str">
            <v>Yes</v>
          </cell>
          <cell r="AI1856">
            <v>1</v>
          </cell>
        </row>
        <row r="1857">
          <cell r="K1857" t="str">
            <v>Community School</v>
          </cell>
          <cell r="L1857" t="str">
            <v>Primary</v>
          </cell>
          <cell r="AC1857" t="str">
            <v>Yes</v>
          </cell>
          <cell r="AI1857">
            <v>2</v>
          </cell>
        </row>
        <row r="1858">
          <cell r="K1858" t="str">
            <v>Community School</v>
          </cell>
          <cell r="L1858" t="str">
            <v>Primary</v>
          </cell>
          <cell r="AC1858" t="str">
            <v>Yes</v>
          </cell>
          <cell r="AI1858">
            <v>2</v>
          </cell>
        </row>
        <row r="1859">
          <cell r="K1859" t="str">
            <v>Community School</v>
          </cell>
          <cell r="L1859" t="str">
            <v>Primary</v>
          </cell>
          <cell r="AC1859" t="str">
            <v>Yes</v>
          </cell>
          <cell r="AI1859">
            <v>2</v>
          </cell>
        </row>
        <row r="1860">
          <cell r="K1860" t="str">
            <v>Community School</v>
          </cell>
          <cell r="L1860" t="str">
            <v>Primary</v>
          </cell>
          <cell r="AC1860" t="str">
            <v>Yes</v>
          </cell>
          <cell r="AI1860">
            <v>3</v>
          </cell>
        </row>
        <row r="1861">
          <cell r="K1861" t="str">
            <v>Community School</v>
          </cell>
          <cell r="L1861" t="str">
            <v>Primary</v>
          </cell>
          <cell r="AC1861" t="str">
            <v>Yes</v>
          </cell>
          <cell r="AI1861">
            <v>3</v>
          </cell>
        </row>
        <row r="1862">
          <cell r="K1862" t="str">
            <v>Community School</v>
          </cell>
          <cell r="L1862" t="str">
            <v>Primary</v>
          </cell>
          <cell r="AC1862" t="str">
            <v>Yes</v>
          </cell>
          <cell r="AI1862">
            <v>2</v>
          </cell>
        </row>
        <row r="1863">
          <cell r="K1863" t="str">
            <v>Community School</v>
          </cell>
          <cell r="L1863" t="str">
            <v>Primary</v>
          </cell>
          <cell r="AC1863" t="str">
            <v>Yes</v>
          </cell>
          <cell r="AI1863">
            <v>2</v>
          </cell>
        </row>
        <row r="1864">
          <cell r="K1864" t="str">
            <v>Community School</v>
          </cell>
          <cell r="L1864" t="str">
            <v>Primary</v>
          </cell>
          <cell r="AC1864" t="str">
            <v>Yes</v>
          </cell>
          <cell r="AI1864">
            <v>2</v>
          </cell>
        </row>
        <row r="1865">
          <cell r="K1865" t="str">
            <v>Community School</v>
          </cell>
          <cell r="L1865" t="str">
            <v>Primary</v>
          </cell>
          <cell r="AC1865" t="str">
            <v>Yes</v>
          </cell>
          <cell r="AI1865">
            <v>3</v>
          </cell>
        </row>
        <row r="1866">
          <cell r="K1866" t="str">
            <v>Community School</v>
          </cell>
          <cell r="L1866" t="str">
            <v>Primary</v>
          </cell>
          <cell r="AC1866" t="str">
            <v>Yes</v>
          </cell>
          <cell r="AI1866">
            <v>2</v>
          </cell>
        </row>
        <row r="1867">
          <cell r="K1867" t="str">
            <v>Community School</v>
          </cell>
          <cell r="L1867" t="str">
            <v>Primary</v>
          </cell>
          <cell r="AC1867" t="str">
            <v>Yes</v>
          </cell>
          <cell r="AI1867">
            <v>2</v>
          </cell>
        </row>
        <row r="1868">
          <cell r="K1868" t="str">
            <v>Community School</v>
          </cell>
          <cell r="L1868" t="str">
            <v>Primary</v>
          </cell>
          <cell r="AC1868" t="str">
            <v>Yes</v>
          </cell>
          <cell r="AI1868">
            <v>3</v>
          </cell>
        </row>
        <row r="1869">
          <cell r="K1869" t="str">
            <v>Community School</v>
          </cell>
          <cell r="L1869" t="str">
            <v>Primary</v>
          </cell>
          <cell r="AC1869" t="str">
            <v>Yes</v>
          </cell>
          <cell r="AI1869">
            <v>3</v>
          </cell>
        </row>
        <row r="1870">
          <cell r="K1870" t="str">
            <v>Community School</v>
          </cell>
          <cell r="L1870" t="str">
            <v>Primary</v>
          </cell>
          <cell r="AC1870" t="str">
            <v>Yes</v>
          </cell>
          <cell r="AI1870">
            <v>2</v>
          </cell>
        </row>
        <row r="1871">
          <cell r="K1871" t="str">
            <v>Community School</v>
          </cell>
          <cell r="L1871" t="str">
            <v>Primary</v>
          </cell>
          <cell r="AC1871" t="str">
            <v>Yes</v>
          </cell>
          <cell r="AI1871">
            <v>2</v>
          </cell>
        </row>
        <row r="1872">
          <cell r="K1872" t="str">
            <v>Voluntary Controlled School</v>
          </cell>
          <cell r="L1872" t="str">
            <v>Primary</v>
          </cell>
          <cell r="AC1872" t="str">
            <v>Yes</v>
          </cell>
          <cell r="AI1872">
            <v>2</v>
          </cell>
        </row>
        <row r="1873">
          <cell r="K1873" t="str">
            <v>Voluntary Controlled School</v>
          </cell>
          <cell r="L1873" t="str">
            <v>Primary</v>
          </cell>
          <cell r="AC1873" t="str">
            <v>Yes</v>
          </cell>
          <cell r="AI1873">
            <v>2</v>
          </cell>
        </row>
        <row r="1874">
          <cell r="K1874" t="str">
            <v>Voluntary Controlled School</v>
          </cell>
          <cell r="L1874" t="str">
            <v>Primary</v>
          </cell>
          <cell r="AC1874" t="str">
            <v>Yes</v>
          </cell>
          <cell r="AI1874">
            <v>2</v>
          </cell>
        </row>
        <row r="1875">
          <cell r="K1875" t="str">
            <v>Voluntary Controlled School</v>
          </cell>
          <cell r="L1875" t="str">
            <v>Primary</v>
          </cell>
          <cell r="AC1875" t="str">
            <v>Yes</v>
          </cell>
          <cell r="AI1875">
            <v>1</v>
          </cell>
        </row>
        <row r="1876">
          <cell r="K1876" t="str">
            <v>Voluntary Controlled School</v>
          </cell>
          <cell r="L1876" t="str">
            <v>Primary</v>
          </cell>
          <cell r="AC1876" t="str">
            <v>Yes</v>
          </cell>
          <cell r="AI1876">
            <v>2</v>
          </cell>
        </row>
        <row r="1877">
          <cell r="K1877" t="str">
            <v>Voluntary Controlled School</v>
          </cell>
          <cell r="L1877" t="str">
            <v>Primary</v>
          </cell>
          <cell r="AC1877" t="str">
            <v>Yes</v>
          </cell>
          <cell r="AI1877">
            <v>2</v>
          </cell>
        </row>
        <row r="1878">
          <cell r="K1878" t="str">
            <v>Voluntary Aided School</v>
          </cell>
          <cell r="L1878" t="str">
            <v>Primary</v>
          </cell>
          <cell r="AC1878" t="str">
            <v>Yes</v>
          </cell>
          <cell r="AI1878">
            <v>2</v>
          </cell>
        </row>
        <row r="1879">
          <cell r="K1879" t="str">
            <v>Voluntary Aided School</v>
          </cell>
          <cell r="L1879" t="str">
            <v>Primary</v>
          </cell>
          <cell r="AC1879" t="str">
            <v>Yes</v>
          </cell>
          <cell r="AI1879">
            <v>2</v>
          </cell>
        </row>
        <row r="1880">
          <cell r="K1880" t="str">
            <v>Voluntary Aided School</v>
          </cell>
          <cell r="L1880" t="str">
            <v>Primary</v>
          </cell>
          <cell r="AC1880" t="str">
            <v>Yes</v>
          </cell>
          <cell r="AI1880">
            <v>2</v>
          </cell>
        </row>
        <row r="1881">
          <cell r="K1881" t="str">
            <v>Voluntary Aided School</v>
          </cell>
          <cell r="L1881" t="str">
            <v>Primary</v>
          </cell>
          <cell r="AC1881" t="str">
            <v>Yes</v>
          </cell>
          <cell r="AI1881">
            <v>2</v>
          </cell>
        </row>
        <row r="1882">
          <cell r="K1882" t="str">
            <v>Voluntary Aided School</v>
          </cell>
          <cell r="L1882" t="str">
            <v>Primary</v>
          </cell>
          <cell r="AC1882" t="str">
            <v>Yes</v>
          </cell>
          <cell r="AI1882">
            <v>1</v>
          </cell>
        </row>
        <row r="1883">
          <cell r="K1883" t="str">
            <v>Voluntary Aided School</v>
          </cell>
          <cell r="L1883" t="str">
            <v>Primary</v>
          </cell>
          <cell r="AC1883" t="str">
            <v>Yes</v>
          </cell>
          <cell r="AI1883">
            <v>2</v>
          </cell>
        </row>
        <row r="1884">
          <cell r="K1884" t="str">
            <v>Community School</v>
          </cell>
          <cell r="L1884" t="str">
            <v>Secondary</v>
          </cell>
          <cell r="AC1884" t="str">
            <v>Yes</v>
          </cell>
          <cell r="AI1884">
            <v>3</v>
          </cell>
        </row>
        <row r="1885">
          <cell r="K1885" t="str">
            <v>Community School</v>
          </cell>
          <cell r="L1885" t="str">
            <v>Secondary</v>
          </cell>
          <cell r="AC1885" t="str">
            <v>Yes</v>
          </cell>
          <cell r="AI1885">
            <v>2</v>
          </cell>
        </row>
        <row r="1886">
          <cell r="K1886" t="str">
            <v>Community School</v>
          </cell>
          <cell r="L1886" t="str">
            <v>Secondary</v>
          </cell>
          <cell r="AC1886" t="str">
            <v>Yes</v>
          </cell>
          <cell r="AI1886">
            <v>2</v>
          </cell>
        </row>
        <row r="1887">
          <cell r="K1887" t="str">
            <v>Foundation School</v>
          </cell>
          <cell r="L1887" t="str">
            <v>Secondary</v>
          </cell>
          <cell r="AC1887" t="str">
            <v>Yes</v>
          </cell>
          <cell r="AI1887">
            <v>2</v>
          </cell>
        </row>
        <row r="1888">
          <cell r="K1888" t="str">
            <v>Foundation School</v>
          </cell>
          <cell r="L1888" t="str">
            <v>Primary</v>
          </cell>
          <cell r="AC1888" t="str">
            <v>Yes</v>
          </cell>
          <cell r="AI1888">
            <v>2</v>
          </cell>
        </row>
        <row r="1889">
          <cell r="K1889" t="str">
            <v>Voluntary Aided School</v>
          </cell>
          <cell r="L1889" t="str">
            <v>Secondary</v>
          </cell>
          <cell r="AC1889" t="str">
            <v>Yes</v>
          </cell>
          <cell r="AI1889">
            <v>2</v>
          </cell>
        </row>
        <row r="1890">
          <cell r="K1890" t="str">
            <v>Foundation Special School</v>
          </cell>
          <cell r="L1890" t="str">
            <v>Special</v>
          </cell>
          <cell r="AC1890" t="str">
            <v>Yes</v>
          </cell>
          <cell r="AI1890">
            <v>2</v>
          </cell>
        </row>
        <row r="1891">
          <cell r="K1891" t="str">
            <v>Community Special School</v>
          </cell>
          <cell r="L1891" t="str">
            <v>Special</v>
          </cell>
          <cell r="AC1891" t="str">
            <v>Yes</v>
          </cell>
          <cell r="AI1891">
            <v>1</v>
          </cell>
        </row>
        <row r="1892">
          <cell r="K1892" t="str">
            <v>Community Special School</v>
          </cell>
          <cell r="L1892" t="str">
            <v>Special</v>
          </cell>
          <cell r="AC1892" t="str">
            <v>Yes</v>
          </cell>
          <cell r="AI1892">
            <v>2</v>
          </cell>
        </row>
        <row r="1893">
          <cell r="K1893" t="str">
            <v>Community Special School</v>
          </cell>
          <cell r="L1893" t="str">
            <v>Special</v>
          </cell>
          <cell r="AC1893" t="str">
            <v>Yes</v>
          </cell>
          <cell r="AI1893">
            <v>1</v>
          </cell>
        </row>
        <row r="1894">
          <cell r="K1894" t="str">
            <v>Foundation Special School</v>
          </cell>
          <cell r="L1894" t="str">
            <v>Special</v>
          </cell>
          <cell r="AC1894" t="str">
            <v>Yes</v>
          </cell>
          <cell r="AI1894">
            <v>2</v>
          </cell>
        </row>
        <row r="1895">
          <cell r="K1895" t="str">
            <v>Community Special School</v>
          </cell>
          <cell r="L1895" t="str">
            <v>Special</v>
          </cell>
          <cell r="AC1895" t="str">
            <v>Yes</v>
          </cell>
          <cell r="AI1895">
            <v>2</v>
          </cell>
        </row>
        <row r="1896">
          <cell r="K1896" t="str">
            <v>Community Special School</v>
          </cell>
          <cell r="L1896" t="str">
            <v>Special</v>
          </cell>
          <cell r="AC1896" t="str">
            <v>Yes</v>
          </cell>
          <cell r="AI1896">
            <v>2</v>
          </cell>
        </row>
        <row r="1897">
          <cell r="K1897" t="str">
            <v>Pupil Referral Unit</v>
          </cell>
          <cell r="L1897" t="str">
            <v>PRU</v>
          </cell>
          <cell r="AC1897" t="str">
            <v>Yes</v>
          </cell>
          <cell r="AI1897">
            <v>1</v>
          </cell>
        </row>
        <row r="1898">
          <cell r="K1898" t="str">
            <v>Community School</v>
          </cell>
          <cell r="L1898" t="str">
            <v>Primary</v>
          </cell>
          <cell r="AC1898" t="str">
            <v>Yes</v>
          </cell>
          <cell r="AI1898">
            <v>2</v>
          </cell>
        </row>
        <row r="1899">
          <cell r="K1899" t="str">
            <v>Community School</v>
          </cell>
          <cell r="L1899" t="str">
            <v>Primary</v>
          </cell>
          <cell r="AC1899" t="str">
            <v>Yes</v>
          </cell>
          <cell r="AI1899">
            <v>2</v>
          </cell>
        </row>
        <row r="1900">
          <cell r="K1900" t="str">
            <v>Community School</v>
          </cell>
          <cell r="L1900" t="str">
            <v>Primary</v>
          </cell>
          <cell r="AC1900" t="str">
            <v>Yes</v>
          </cell>
          <cell r="AI1900">
            <v>1</v>
          </cell>
        </row>
        <row r="1901">
          <cell r="K1901" t="str">
            <v>Foundation School</v>
          </cell>
          <cell r="L1901" t="str">
            <v>Primary</v>
          </cell>
          <cell r="AC1901" t="str">
            <v>Yes</v>
          </cell>
          <cell r="AI1901">
            <v>2</v>
          </cell>
        </row>
        <row r="1902">
          <cell r="K1902" t="str">
            <v>Foundation School</v>
          </cell>
          <cell r="L1902" t="str">
            <v>Primary</v>
          </cell>
          <cell r="AC1902" t="str">
            <v>Yes</v>
          </cell>
          <cell r="AI1902">
            <v>2</v>
          </cell>
        </row>
        <row r="1903">
          <cell r="K1903" t="str">
            <v>Foundation School</v>
          </cell>
          <cell r="L1903" t="str">
            <v>Primary</v>
          </cell>
          <cell r="AC1903" t="str">
            <v>Yes</v>
          </cell>
          <cell r="AI1903">
            <v>1</v>
          </cell>
        </row>
        <row r="1904">
          <cell r="K1904" t="str">
            <v>Foundation School</v>
          </cell>
          <cell r="L1904" t="str">
            <v>Primary</v>
          </cell>
          <cell r="AC1904" t="str">
            <v>Yes</v>
          </cell>
          <cell r="AI1904">
            <v>2</v>
          </cell>
        </row>
        <row r="1905">
          <cell r="K1905" t="str">
            <v>Foundation School</v>
          </cell>
          <cell r="L1905" t="str">
            <v>Primary</v>
          </cell>
          <cell r="AC1905" t="str">
            <v>Yes</v>
          </cell>
          <cell r="AI1905">
            <v>2</v>
          </cell>
        </row>
        <row r="1906">
          <cell r="K1906" t="str">
            <v>Community School</v>
          </cell>
          <cell r="L1906" t="str">
            <v>Primary</v>
          </cell>
          <cell r="AC1906" t="str">
            <v>Yes</v>
          </cell>
          <cell r="AI1906">
            <v>2</v>
          </cell>
        </row>
        <row r="1907">
          <cell r="K1907" t="str">
            <v>Community School</v>
          </cell>
          <cell r="L1907" t="str">
            <v>Primary</v>
          </cell>
          <cell r="AC1907" t="str">
            <v>Yes</v>
          </cell>
          <cell r="AI1907">
            <v>2</v>
          </cell>
        </row>
        <row r="1908">
          <cell r="K1908" t="str">
            <v>Community School</v>
          </cell>
          <cell r="L1908" t="str">
            <v>Primary</v>
          </cell>
          <cell r="AC1908" t="str">
            <v>Yes</v>
          </cell>
          <cell r="AI1908">
            <v>1</v>
          </cell>
        </row>
        <row r="1909">
          <cell r="K1909" t="str">
            <v>Community School</v>
          </cell>
          <cell r="L1909" t="str">
            <v>Primary</v>
          </cell>
          <cell r="AC1909" t="str">
            <v>Yes</v>
          </cell>
          <cell r="AI1909">
            <v>2</v>
          </cell>
        </row>
        <row r="1910">
          <cell r="K1910" t="str">
            <v>Community School</v>
          </cell>
          <cell r="L1910" t="str">
            <v>Primary</v>
          </cell>
          <cell r="AC1910" t="str">
            <v>Yes</v>
          </cell>
          <cell r="AI1910">
            <v>2</v>
          </cell>
        </row>
        <row r="1911">
          <cell r="K1911" t="str">
            <v>Community School</v>
          </cell>
          <cell r="L1911" t="str">
            <v>Primary</v>
          </cell>
          <cell r="AC1911" t="str">
            <v>Yes</v>
          </cell>
          <cell r="AI1911">
            <v>4</v>
          </cell>
        </row>
        <row r="1912">
          <cell r="K1912" t="str">
            <v>Community School</v>
          </cell>
          <cell r="L1912" t="str">
            <v>Primary</v>
          </cell>
          <cell r="AC1912" t="str">
            <v>Yes</v>
          </cell>
          <cell r="AI1912">
            <v>2</v>
          </cell>
        </row>
        <row r="1913">
          <cell r="K1913" t="str">
            <v>Community School</v>
          </cell>
          <cell r="L1913" t="str">
            <v>Primary</v>
          </cell>
          <cell r="AC1913" t="str">
            <v>Yes</v>
          </cell>
          <cell r="AI1913">
            <v>3</v>
          </cell>
        </row>
        <row r="1914">
          <cell r="K1914" t="str">
            <v>Community School</v>
          </cell>
          <cell r="L1914" t="str">
            <v>Primary</v>
          </cell>
          <cell r="AC1914" t="str">
            <v>Yes</v>
          </cell>
          <cell r="AI1914">
            <v>2</v>
          </cell>
        </row>
        <row r="1915">
          <cell r="K1915" t="str">
            <v>Community School</v>
          </cell>
          <cell r="L1915" t="str">
            <v>Primary</v>
          </cell>
          <cell r="AC1915" t="str">
            <v>Yes</v>
          </cell>
          <cell r="AI1915">
            <v>2</v>
          </cell>
        </row>
        <row r="1916">
          <cell r="K1916" t="str">
            <v>Community School</v>
          </cell>
          <cell r="L1916" t="str">
            <v>Primary</v>
          </cell>
          <cell r="AC1916" t="str">
            <v>Yes</v>
          </cell>
          <cell r="AI1916">
            <v>1</v>
          </cell>
        </row>
        <row r="1917">
          <cell r="K1917" t="str">
            <v>Community School</v>
          </cell>
          <cell r="L1917" t="str">
            <v>Primary</v>
          </cell>
          <cell r="AC1917" t="str">
            <v>Yes</v>
          </cell>
          <cell r="AI1917">
            <v>2</v>
          </cell>
        </row>
        <row r="1918">
          <cell r="K1918" t="str">
            <v>Community School</v>
          </cell>
          <cell r="L1918" t="str">
            <v>Primary</v>
          </cell>
          <cell r="AC1918" t="str">
            <v>Yes</v>
          </cell>
          <cell r="AI1918">
            <v>2</v>
          </cell>
        </row>
        <row r="1919">
          <cell r="K1919" t="str">
            <v>Foundation School</v>
          </cell>
          <cell r="L1919" t="str">
            <v>Primary</v>
          </cell>
          <cell r="AC1919" t="str">
            <v>Yes</v>
          </cell>
          <cell r="AI1919">
            <v>2</v>
          </cell>
        </row>
        <row r="1920">
          <cell r="K1920" t="str">
            <v>Community School</v>
          </cell>
          <cell r="L1920" t="str">
            <v>Primary</v>
          </cell>
          <cell r="AC1920" t="str">
            <v>Yes</v>
          </cell>
          <cell r="AI1920">
            <v>3</v>
          </cell>
        </row>
        <row r="1921">
          <cell r="K1921" t="str">
            <v>Community School</v>
          </cell>
          <cell r="L1921" t="str">
            <v>Primary</v>
          </cell>
          <cell r="AC1921" t="str">
            <v>Yes</v>
          </cell>
          <cell r="AI1921">
            <v>1</v>
          </cell>
        </row>
        <row r="1922">
          <cell r="K1922" t="str">
            <v>Community School</v>
          </cell>
          <cell r="L1922" t="str">
            <v>Primary</v>
          </cell>
          <cell r="AC1922" t="str">
            <v>Yes</v>
          </cell>
          <cell r="AI1922">
            <v>2</v>
          </cell>
        </row>
        <row r="1923">
          <cell r="K1923" t="str">
            <v>Community School</v>
          </cell>
          <cell r="L1923" t="str">
            <v>Primary</v>
          </cell>
          <cell r="AC1923" t="str">
            <v>Yes</v>
          </cell>
          <cell r="AI1923">
            <v>2</v>
          </cell>
        </row>
        <row r="1924">
          <cell r="K1924" t="str">
            <v>Community School</v>
          </cell>
          <cell r="L1924" t="str">
            <v>Primary</v>
          </cell>
          <cell r="AC1924" t="str">
            <v>Yes</v>
          </cell>
          <cell r="AI1924">
            <v>2</v>
          </cell>
        </row>
        <row r="1925">
          <cell r="K1925" t="str">
            <v>Foundation School</v>
          </cell>
          <cell r="L1925" t="str">
            <v>Primary</v>
          </cell>
          <cell r="AC1925" t="str">
            <v>Yes</v>
          </cell>
          <cell r="AI1925">
            <v>2</v>
          </cell>
        </row>
        <row r="1926">
          <cell r="K1926" t="str">
            <v>Community School</v>
          </cell>
          <cell r="L1926" t="str">
            <v>Primary</v>
          </cell>
          <cell r="AC1926" t="str">
            <v>Yes</v>
          </cell>
          <cell r="AI1926">
            <v>2</v>
          </cell>
        </row>
        <row r="1927">
          <cell r="K1927" t="str">
            <v>Community School</v>
          </cell>
          <cell r="L1927" t="str">
            <v>Primary</v>
          </cell>
          <cell r="AC1927" t="str">
            <v>Yes</v>
          </cell>
          <cell r="AI1927">
            <v>1</v>
          </cell>
        </row>
        <row r="1928">
          <cell r="K1928" t="str">
            <v>Foundation School</v>
          </cell>
          <cell r="L1928" t="str">
            <v>Primary</v>
          </cell>
          <cell r="AC1928" t="str">
            <v>Yes</v>
          </cell>
          <cell r="AI1928">
            <v>2</v>
          </cell>
        </row>
        <row r="1929">
          <cell r="K1929" t="str">
            <v>Community School</v>
          </cell>
          <cell r="L1929" t="str">
            <v>Primary</v>
          </cell>
          <cell r="AC1929" t="str">
            <v>Yes</v>
          </cell>
          <cell r="AI1929">
            <v>3</v>
          </cell>
        </row>
        <row r="1930">
          <cell r="K1930" t="str">
            <v>Community School</v>
          </cell>
          <cell r="L1930" t="str">
            <v>Primary</v>
          </cell>
          <cell r="AC1930" t="str">
            <v>Yes</v>
          </cell>
          <cell r="AI1930">
            <v>2</v>
          </cell>
        </row>
        <row r="1931">
          <cell r="K1931" t="str">
            <v>Foundation School</v>
          </cell>
          <cell r="L1931" t="str">
            <v>Primary</v>
          </cell>
          <cell r="AC1931" t="str">
            <v>Yes</v>
          </cell>
          <cell r="AI1931">
            <v>3</v>
          </cell>
        </row>
        <row r="1932">
          <cell r="K1932" t="str">
            <v>Foundation School</v>
          </cell>
          <cell r="L1932" t="str">
            <v>Primary</v>
          </cell>
          <cell r="AC1932" t="str">
            <v>Yes</v>
          </cell>
          <cell r="AI1932">
            <v>2</v>
          </cell>
        </row>
        <row r="1933">
          <cell r="K1933" t="str">
            <v>Community School</v>
          </cell>
          <cell r="L1933" t="str">
            <v>Primary</v>
          </cell>
          <cell r="AC1933" t="str">
            <v>Yes</v>
          </cell>
          <cell r="AI1933">
            <v>2</v>
          </cell>
        </row>
        <row r="1934">
          <cell r="K1934" t="str">
            <v>Community School</v>
          </cell>
          <cell r="L1934" t="str">
            <v>Primary</v>
          </cell>
          <cell r="AC1934" t="str">
            <v>Yes</v>
          </cell>
          <cell r="AI1934">
            <v>2</v>
          </cell>
        </row>
        <row r="1935">
          <cell r="K1935" t="str">
            <v>Community School</v>
          </cell>
          <cell r="L1935" t="str">
            <v>Primary</v>
          </cell>
          <cell r="AC1935" t="str">
            <v>Yes</v>
          </cell>
          <cell r="AI1935">
            <v>2</v>
          </cell>
        </row>
        <row r="1936">
          <cell r="K1936" t="str">
            <v>Community School</v>
          </cell>
          <cell r="L1936" t="str">
            <v>Primary</v>
          </cell>
          <cell r="AC1936" t="str">
            <v>Yes</v>
          </cell>
          <cell r="AI1936">
            <v>2</v>
          </cell>
        </row>
        <row r="1937">
          <cell r="K1937" t="str">
            <v>Community School</v>
          </cell>
          <cell r="L1937" t="str">
            <v>Primary</v>
          </cell>
          <cell r="AC1937" t="str">
            <v>Yes</v>
          </cell>
          <cell r="AI1937">
            <v>2</v>
          </cell>
        </row>
        <row r="1938">
          <cell r="K1938" t="str">
            <v>Community School</v>
          </cell>
          <cell r="L1938" t="str">
            <v>Primary</v>
          </cell>
          <cell r="AC1938" t="str">
            <v>Yes</v>
          </cell>
          <cell r="AI1938">
            <v>1</v>
          </cell>
        </row>
        <row r="1939">
          <cell r="K1939" t="str">
            <v>Community School</v>
          </cell>
          <cell r="L1939" t="str">
            <v>Primary</v>
          </cell>
          <cell r="AC1939" t="str">
            <v>Yes</v>
          </cell>
          <cell r="AI1939">
            <v>2</v>
          </cell>
        </row>
        <row r="1940">
          <cell r="K1940" t="str">
            <v>Community School</v>
          </cell>
          <cell r="L1940" t="str">
            <v>Primary</v>
          </cell>
          <cell r="AC1940" t="str">
            <v>Yes</v>
          </cell>
          <cell r="AI1940">
            <v>3</v>
          </cell>
        </row>
        <row r="1941">
          <cell r="K1941" t="str">
            <v>Community School</v>
          </cell>
          <cell r="L1941" t="str">
            <v>Primary</v>
          </cell>
          <cell r="AC1941" t="str">
            <v>Yes</v>
          </cell>
          <cell r="AI1941">
            <v>2</v>
          </cell>
        </row>
        <row r="1942">
          <cell r="K1942" t="str">
            <v>Community School</v>
          </cell>
          <cell r="L1942" t="str">
            <v>Primary</v>
          </cell>
          <cell r="AC1942" t="str">
            <v>Yes</v>
          </cell>
          <cell r="AI1942">
            <v>2</v>
          </cell>
        </row>
        <row r="1943">
          <cell r="K1943" t="str">
            <v>Community School</v>
          </cell>
          <cell r="L1943" t="str">
            <v>Primary</v>
          </cell>
          <cell r="AC1943" t="str">
            <v>Yes</v>
          </cell>
          <cell r="AI1943">
            <v>2</v>
          </cell>
        </row>
        <row r="1944">
          <cell r="K1944" t="str">
            <v>Community School</v>
          </cell>
          <cell r="L1944" t="str">
            <v>Primary</v>
          </cell>
          <cell r="AC1944" t="str">
            <v>Yes</v>
          </cell>
          <cell r="AI1944">
            <v>4</v>
          </cell>
        </row>
        <row r="1945">
          <cell r="K1945" t="str">
            <v>Community School</v>
          </cell>
          <cell r="L1945" t="str">
            <v>Primary</v>
          </cell>
          <cell r="AC1945" t="str">
            <v>Yes</v>
          </cell>
          <cell r="AI1945">
            <v>2</v>
          </cell>
        </row>
        <row r="1946">
          <cell r="K1946" t="str">
            <v>Community School</v>
          </cell>
          <cell r="L1946" t="str">
            <v>Primary</v>
          </cell>
          <cell r="AC1946" t="str">
            <v>Yes</v>
          </cell>
          <cell r="AI1946">
            <v>2</v>
          </cell>
        </row>
        <row r="1947">
          <cell r="K1947" t="str">
            <v>Community School</v>
          </cell>
          <cell r="L1947" t="str">
            <v>Primary</v>
          </cell>
          <cell r="AC1947" t="str">
            <v>Yes</v>
          </cell>
          <cell r="AI1947">
            <v>2</v>
          </cell>
        </row>
        <row r="1948">
          <cell r="K1948" t="str">
            <v>Community School</v>
          </cell>
          <cell r="L1948" t="str">
            <v>Primary</v>
          </cell>
          <cell r="AC1948" t="str">
            <v>Yes</v>
          </cell>
          <cell r="AI1948">
            <v>2</v>
          </cell>
        </row>
        <row r="1949">
          <cell r="K1949" t="str">
            <v>Voluntary Controlled School</v>
          </cell>
          <cell r="L1949" t="str">
            <v>Primary</v>
          </cell>
          <cell r="AC1949" t="str">
            <v>Yes</v>
          </cell>
          <cell r="AI1949">
            <v>2</v>
          </cell>
        </row>
        <row r="1950">
          <cell r="K1950" t="str">
            <v>Voluntary Controlled School</v>
          </cell>
          <cell r="L1950" t="str">
            <v>Primary</v>
          </cell>
          <cell r="AC1950" t="str">
            <v>Yes</v>
          </cell>
          <cell r="AI1950">
            <v>2</v>
          </cell>
        </row>
        <row r="1951">
          <cell r="K1951" t="str">
            <v>Voluntary Controlled School</v>
          </cell>
          <cell r="L1951" t="str">
            <v>Primary</v>
          </cell>
          <cell r="AC1951" t="str">
            <v>Yes</v>
          </cell>
          <cell r="AI1951">
            <v>1</v>
          </cell>
        </row>
        <row r="1952">
          <cell r="K1952" t="str">
            <v>Voluntary Aided School</v>
          </cell>
          <cell r="L1952" t="str">
            <v>Primary</v>
          </cell>
          <cell r="AC1952" t="str">
            <v>Yes</v>
          </cell>
          <cell r="AI1952">
            <v>2</v>
          </cell>
        </row>
        <row r="1953">
          <cell r="K1953" t="str">
            <v>Voluntary Aided School</v>
          </cell>
          <cell r="L1953" t="str">
            <v>Primary</v>
          </cell>
          <cell r="AC1953" t="str">
            <v>Yes</v>
          </cell>
          <cell r="AI1953">
            <v>1</v>
          </cell>
        </row>
        <row r="1954">
          <cell r="K1954" t="str">
            <v>Voluntary Aided School</v>
          </cell>
          <cell r="L1954" t="str">
            <v>Primary</v>
          </cell>
          <cell r="AC1954" t="str">
            <v>Yes</v>
          </cell>
          <cell r="AI1954">
            <v>2</v>
          </cell>
        </row>
        <row r="1955">
          <cell r="K1955" t="str">
            <v>Voluntary Aided School</v>
          </cell>
          <cell r="L1955" t="str">
            <v>Primary</v>
          </cell>
          <cell r="AC1955" t="str">
            <v>Yes</v>
          </cell>
          <cell r="AI1955">
            <v>2</v>
          </cell>
        </row>
        <row r="1956">
          <cell r="K1956" t="str">
            <v>Voluntary Aided School</v>
          </cell>
          <cell r="L1956" t="str">
            <v>Primary</v>
          </cell>
          <cell r="AC1956" t="str">
            <v>Yes</v>
          </cell>
          <cell r="AI1956">
            <v>2</v>
          </cell>
        </row>
        <row r="1957">
          <cell r="K1957" t="str">
            <v>Voluntary Aided School</v>
          </cell>
          <cell r="L1957" t="str">
            <v>Primary</v>
          </cell>
          <cell r="AC1957" t="str">
            <v>Yes</v>
          </cell>
          <cell r="AI1957">
            <v>2</v>
          </cell>
        </row>
        <row r="1958">
          <cell r="K1958" t="str">
            <v>Voluntary Aided School</v>
          </cell>
          <cell r="L1958" t="str">
            <v>Primary</v>
          </cell>
          <cell r="AC1958" t="str">
            <v>Yes</v>
          </cell>
          <cell r="AI1958">
            <v>2</v>
          </cell>
        </row>
        <row r="1959">
          <cell r="K1959" t="str">
            <v>Community School</v>
          </cell>
          <cell r="L1959" t="str">
            <v>Secondary</v>
          </cell>
          <cell r="AC1959" t="str">
            <v>Yes</v>
          </cell>
          <cell r="AI1959">
            <v>2</v>
          </cell>
        </row>
        <row r="1960">
          <cell r="K1960" t="str">
            <v>Foundation School</v>
          </cell>
          <cell r="L1960" t="str">
            <v>Secondary</v>
          </cell>
          <cell r="AC1960" t="str">
            <v>Yes</v>
          </cell>
          <cell r="AI1960">
            <v>2</v>
          </cell>
        </row>
        <row r="1961">
          <cell r="K1961" t="str">
            <v>Voluntary Aided School</v>
          </cell>
          <cell r="L1961" t="str">
            <v>Secondary</v>
          </cell>
          <cell r="AC1961" t="str">
            <v>Yes</v>
          </cell>
          <cell r="AI1961">
            <v>2</v>
          </cell>
        </row>
        <row r="1962">
          <cell r="K1962" t="str">
            <v>Voluntary Aided School</v>
          </cell>
          <cell r="L1962" t="str">
            <v>Secondary</v>
          </cell>
          <cell r="AC1962" t="str">
            <v>Yes</v>
          </cell>
          <cell r="AI1962">
            <v>3</v>
          </cell>
        </row>
        <row r="1963">
          <cell r="K1963" t="str">
            <v>Community Special School</v>
          </cell>
          <cell r="L1963" t="str">
            <v>Special</v>
          </cell>
          <cell r="AC1963" t="str">
            <v>Yes</v>
          </cell>
          <cell r="AI1963">
            <v>2</v>
          </cell>
        </row>
        <row r="1964">
          <cell r="K1964" t="str">
            <v>Pupil Referral Unit</v>
          </cell>
          <cell r="L1964" t="str">
            <v>PRU</v>
          </cell>
          <cell r="AC1964" t="str">
            <v>Yes</v>
          </cell>
          <cell r="AI1964">
            <v>2</v>
          </cell>
        </row>
        <row r="1965">
          <cell r="K1965" t="str">
            <v>Community School</v>
          </cell>
          <cell r="L1965" t="str">
            <v>Primary</v>
          </cell>
          <cell r="AC1965" t="str">
            <v>Yes</v>
          </cell>
          <cell r="AI1965">
            <v>1</v>
          </cell>
        </row>
        <row r="1966">
          <cell r="K1966" t="str">
            <v>Community School</v>
          </cell>
          <cell r="L1966" t="str">
            <v>Primary</v>
          </cell>
          <cell r="AC1966" t="str">
            <v>Yes</v>
          </cell>
          <cell r="AI1966">
            <v>1</v>
          </cell>
        </row>
        <row r="1967">
          <cell r="K1967" t="str">
            <v>Community School</v>
          </cell>
          <cell r="L1967" t="str">
            <v>Primary</v>
          </cell>
          <cell r="AC1967" t="str">
            <v>Yes</v>
          </cell>
          <cell r="AI1967">
            <v>3</v>
          </cell>
        </row>
        <row r="1968">
          <cell r="K1968" t="str">
            <v>Community School</v>
          </cell>
          <cell r="L1968" t="str">
            <v>Primary</v>
          </cell>
          <cell r="AC1968" t="str">
            <v>Yes</v>
          </cell>
          <cell r="AI1968">
            <v>1</v>
          </cell>
        </row>
        <row r="1969">
          <cell r="K1969" t="str">
            <v>Community School</v>
          </cell>
          <cell r="L1969" t="str">
            <v>Primary</v>
          </cell>
          <cell r="AC1969" t="str">
            <v>Yes</v>
          </cell>
          <cell r="AI1969">
            <v>3</v>
          </cell>
        </row>
        <row r="1970">
          <cell r="K1970" t="str">
            <v>Community School</v>
          </cell>
          <cell r="L1970" t="str">
            <v>Primary</v>
          </cell>
          <cell r="AC1970" t="str">
            <v>Yes</v>
          </cell>
          <cell r="AI1970">
            <v>2</v>
          </cell>
        </row>
        <row r="1971">
          <cell r="K1971" t="str">
            <v>Community School</v>
          </cell>
          <cell r="L1971" t="str">
            <v>Primary</v>
          </cell>
          <cell r="AC1971" t="str">
            <v>Yes</v>
          </cell>
          <cell r="AI1971">
            <v>2</v>
          </cell>
        </row>
        <row r="1972">
          <cell r="K1972" t="str">
            <v>Community School</v>
          </cell>
          <cell r="L1972" t="str">
            <v>Primary</v>
          </cell>
          <cell r="AC1972" t="str">
            <v>Yes</v>
          </cell>
          <cell r="AI1972">
            <v>2</v>
          </cell>
        </row>
        <row r="1973">
          <cell r="K1973" t="str">
            <v>Community School</v>
          </cell>
          <cell r="L1973" t="str">
            <v>Primary</v>
          </cell>
          <cell r="AC1973" t="str">
            <v>Yes</v>
          </cell>
          <cell r="AI1973">
            <v>2</v>
          </cell>
        </row>
        <row r="1974">
          <cell r="K1974" t="str">
            <v>Community School</v>
          </cell>
          <cell r="L1974" t="str">
            <v>Primary</v>
          </cell>
          <cell r="AC1974" t="str">
            <v>Yes</v>
          </cell>
          <cell r="AI1974">
            <v>1</v>
          </cell>
        </row>
        <row r="1975">
          <cell r="K1975" t="str">
            <v>Community School</v>
          </cell>
          <cell r="L1975" t="str">
            <v>Primary</v>
          </cell>
          <cell r="AC1975" t="str">
            <v>Yes</v>
          </cell>
          <cell r="AI1975">
            <v>2</v>
          </cell>
        </row>
        <row r="1976">
          <cell r="K1976" t="str">
            <v>Community School</v>
          </cell>
          <cell r="L1976" t="str">
            <v>Primary</v>
          </cell>
          <cell r="AC1976" t="str">
            <v>Yes</v>
          </cell>
          <cell r="AI1976">
            <v>1</v>
          </cell>
        </row>
        <row r="1977">
          <cell r="K1977" t="str">
            <v>Community School</v>
          </cell>
          <cell r="L1977" t="str">
            <v>Primary</v>
          </cell>
          <cell r="AC1977" t="str">
            <v>Yes</v>
          </cell>
          <cell r="AI1977">
            <v>2</v>
          </cell>
        </row>
        <row r="1978">
          <cell r="K1978" t="str">
            <v>Community School</v>
          </cell>
          <cell r="L1978" t="str">
            <v>Primary</v>
          </cell>
          <cell r="AC1978" t="str">
            <v>Yes</v>
          </cell>
          <cell r="AI1978">
            <v>2</v>
          </cell>
        </row>
        <row r="1979">
          <cell r="K1979" t="str">
            <v>Community School</v>
          </cell>
          <cell r="L1979" t="str">
            <v>Primary</v>
          </cell>
          <cell r="AC1979" t="str">
            <v>Yes</v>
          </cell>
          <cell r="AI1979">
            <v>2</v>
          </cell>
        </row>
        <row r="1980">
          <cell r="K1980" t="str">
            <v>Community School</v>
          </cell>
          <cell r="L1980" t="str">
            <v>Primary</v>
          </cell>
          <cell r="AC1980" t="str">
            <v>Yes</v>
          </cell>
          <cell r="AI1980">
            <v>2</v>
          </cell>
        </row>
        <row r="1981">
          <cell r="K1981" t="str">
            <v>Community School</v>
          </cell>
          <cell r="L1981" t="str">
            <v>Primary</v>
          </cell>
          <cell r="AC1981" t="str">
            <v>Yes</v>
          </cell>
          <cell r="AI1981">
            <v>1</v>
          </cell>
        </row>
        <row r="1982">
          <cell r="K1982" t="str">
            <v>Community School</v>
          </cell>
          <cell r="L1982" t="str">
            <v>Primary</v>
          </cell>
          <cell r="AC1982" t="str">
            <v>Yes</v>
          </cell>
          <cell r="AI1982">
            <v>2</v>
          </cell>
        </row>
        <row r="1983">
          <cell r="K1983" t="str">
            <v>Community School</v>
          </cell>
          <cell r="L1983" t="str">
            <v>Primary</v>
          </cell>
          <cell r="AC1983" t="str">
            <v>Yes</v>
          </cell>
          <cell r="AI1983">
            <v>2</v>
          </cell>
        </row>
        <row r="1984">
          <cell r="K1984" t="str">
            <v>Community School</v>
          </cell>
          <cell r="L1984" t="str">
            <v>Primary</v>
          </cell>
          <cell r="AC1984" t="str">
            <v>Yes</v>
          </cell>
          <cell r="AI1984">
            <v>1</v>
          </cell>
        </row>
        <row r="1985">
          <cell r="K1985" t="str">
            <v>Community School</v>
          </cell>
          <cell r="L1985" t="str">
            <v>Primary</v>
          </cell>
          <cell r="AC1985" t="str">
            <v>Yes</v>
          </cell>
          <cell r="AI1985">
            <v>3</v>
          </cell>
        </row>
        <row r="1986">
          <cell r="K1986" t="str">
            <v>Community School</v>
          </cell>
          <cell r="L1986" t="str">
            <v>Primary</v>
          </cell>
          <cell r="AC1986" t="str">
            <v>Yes</v>
          </cell>
          <cell r="AI1986">
            <v>2</v>
          </cell>
        </row>
        <row r="1987">
          <cell r="K1987" t="str">
            <v>Community School</v>
          </cell>
          <cell r="L1987" t="str">
            <v>Primary</v>
          </cell>
          <cell r="AC1987" t="str">
            <v>Yes</v>
          </cell>
          <cell r="AI1987">
            <v>2</v>
          </cell>
        </row>
        <row r="1988">
          <cell r="K1988" t="str">
            <v>Community School</v>
          </cell>
          <cell r="L1988" t="str">
            <v>Primary</v>
          </cell>
          <cell r="AC1988" t="str">
            <v>Yes</v>
          </cell>
          <cell r="AI1988">
            <v>3</v>
          </cell>
        </row>
        <row r="1989">
          <cell r="K1989" t="str">
            <v>Community School</v>
          </cell>
          <cell r="L1989" t="str">
            <v>Primary</v>
          </cell>
          <cell r="AC1989" t="str">
            <v>Yes</v>
          </cell>
          <cell r="AI1989">
            <v>2</v>
          </cell>
        </row>
        <row r="1990">
          <cell r="K1990" t="str">
            <v>Community School</v>
          </cell>
          <cell r="L1990" t="str">
            <v>Primary</v>
          </cell>
          <cell r="AC1990" t="str">
            <v>Yes</v>
          </cell>
          <cell r="AI1990">
            <v>3</v>
          </cell>
        </row>
        <row r="1991">
          <cell r="K1991" t="str">
            <v>Community School</v>
          </cell>
          <cell r="L1991" t="str">
            <v>Primary</v>
          </cell>
          <cell r="AC1991" t="str">
            <v>Yes</v>
          </cell>
          <cell r="AI1991">
            <v>2</v>
          </cell>
        </row>
        <row r="1992">
          <cell r="K1992" t="str">
            <v>Community School</v>
          </cell>
          <cell r="L1992" t="str">
            <v>Primary</v>
          </cell>
          <cell r="AC1992" t="str">
            <v>Yes</v>
          </cell>
          <cell r="AI1992">
            <v>2</v>
          </cell>
        </row>
        <row r="1993">
          <cell r="K1993" t="str">
            <v>Community School</v>
          </cell>
          <cell r="L1993" t="str">
            <v>Primary</v>
          </cell>
          <cell r="AC1993" t="str">
            <v>Yes</v>
          </cell>
          <cell r="AI1993">
            <v>2</v>
          </cell>
        </row>
        <row r="1994">
          <cell r="K1994" t="str">
            <v>Community School</v>
          </cell>
          <cell r="L1994" t="str">
            <v>Primary</v>
          </cell>
          <cell r="AC1994" t="str">
            <v>Yes</v>
          </cell>
          <cell r="AI1994">
            <v>2</v>
          </cell>
        </row>
        <row r="1995">
          <cell r="K1995" t="str">
            <v>Voluntary Controlled School</v>
          </cell>
          <cell r="L1995" t="str">
            <v>Primary</v>
          </cell>
          <cell r="AC1995" t="str">
            <v>Yes</v>
          </cell>
          <cell r="AI1995">
            <v>2</v>
          </cell>
        </row>
        <row r="1996">
          <cell r="K1996" t="str">
            <v>Voluntary Aided School</v>
          </cell>
          <cell r="L1996" t="str">
            <v>Primary</v>
          </cell>
          <cell r="AC1996" t="str">
            <v>Yes</v>
          </cell>
          <cell r="AI1996">
            <v>1</v>
          </cell>
        </row>
        <row r="1997">
          <cell r="K1997" t="str">
            <v>Voluntary Aided School</v>
          </cell>
          <cell r="L1997" t="str">
            <v>Primary</v>
          </cell>
          <cell r="AC1997" t="str">
            <v>Yes</v>
          </cell>
          <cell r="AI1997">
            <v>1</v>
          </cell>
        </row>
        <row r="1998">
          <cell r="K1998" t="str">
            <v>Voluntary Aided School</v>
          </cell>
          <cell r="L1998" t="str">
            <v>Primary</v>
          </cell>
          <cell r="AC1998" t="str">
            <v>Yes</v>
          </cell>
          <cell r="AI1998">
            <v>2</v>
          </cell>
        </row>
        <row r="1999">
          <cell r="K1999" t="str">
            <v>Voluntary Aided School</v>
          </cell>
          <cell r="L1999" t="str">
            <v>Primary</v>
          </cell>
          <cell r="AC1999" t="str">
            <v>Yes</v>
          </cell>
          <cell r="AI1999">
            <v>1</v>
          </cell>
        </row>
        <row r="2000">
          <cell r="K2000" t="str">
            <v>Voluntary Aided School</v>
          </cell>
          <cell r="L2000" t="str">
            <v>Primary</v>
          </cell>
          <cell r="AC2000" t="str">
            <v>Yes</v>
          </cell>
          <cell r="AI2000">
            <v>1</v>
          </cell>
        </row>
        <row r="2001">
          <cell r="K2001" t="str">
            <v>Voluntary Aided School</v>
          </cell>
          <cell r="L2001" t="str">
            <v>Primary</v>
          </cell>
          <cell r="AC2001" t="str">
            <v>Yes</v>
          </cell>
          <cell r="AI2001">
            <v>2</v>
          </cell>
        </row>
        <row r="2002">
          <cell r="K2002" t="str">
            <v>Voluntary Aided School</v>
          </cell>
          <cell r="L2002" t="str">
            <v>Primary</v>
          </cell>
          <cell r="AC2002" t="str">
            <v>Yes</v>
          </cell>
          <cell r="AI2002">
            <v>2</v>
          </cell>
        </row>
        <row r="2003">
          <cell r="K2003" t="str">
            <v>Voluntary Aided School</v>
          </cell>
          <cell r="L2003" t="str">
            <v>Primary</v>
          </cell>
          <cell r="AC2003" t="str">
            <v>Yes</v>
          </cell>
          <cell r="AI2003">
            <v>2</v>
          </cell>
        </row>
        <row r="2004">
          <cell r="K2004" t="str">
            <v>Voluntary Aided School</v>
          </cell>
          <cell r="L2004" t="str">
            <v>Primary</v>
          </cell>
          <cell r="AC2004" t="str">
            <v>Yes</v>
          </cell>
          <cell r="AI2004">
            <v>2</v>
          </cell>
        </row>
        <row r="2005">
          <cell r="K2005" t="str">
            <v>Voluntary Aided School</v>
          </cell>
          <cell r="L2005" t="str">
            <v>Primary</v>
          </cell>
          <cell r="AC2005" t="str">
            <v>Yes</v>
          </cell>
          <cell r="AI2005">
            <v>1</v>
          </cell>
        </row>
        <row r="2006">
          <cell r="K2006" t="str">
            <v>Voluntary Aided School</v>
          </cell>
          <cell r="L2006" t="str">
            <v>Primary</v>
          </cell>
          <cell r="AC2006" t="str">
            <v>Yes</v>
          </cell>
          <cell r="AI2006">
            <v>2</v>
          </cell>
        </row>
        <row r="2007">
          <cell r="K2007" t="str">
            <v>Voluntary Aided School</v>
          </cell>
          <cell r="L2007" t="str">
            <v>Primary</v>
          </cell>
          <cell r="AC2007" t="str">
            <v>Yes</v>
          </cell>
          <cell r="AI2007">
            <v>2</v>
          </cell>
        </row>
        <row r="2008">
          <cell r="K2008" t="str">
            <v>Voluntary Aided School</v>
          </cell>
          <cell r="L2008" t="str">
            <v>Primary</v>
          </cell>
          <cell r="AC2008" t="str">
            <v>Yes</v>
          </cell>
          <cell r="AI2008">
            <v>2</v>
          </cell>
        </row>
        <row r="2009">
          <cell r="K2009" t="str">
            <v>Voluntary Aided School</v>
          </cell>
          <cell r="L2009" t="str">
            <v>Primary</v>
          </cell>
          <cell r="AC2009" t="str">
            <v>Yes</v>
          </cell>
          <cell r="AI2009">
            <v>1</v>
          </cell>
        </row>
        <row r="2010">
          <cell r="K2010" t="str">
            <v>Voluntary Aided School</v>
          </cell>
          <cell r="L2010" t="str">
            <v>Primary</v>
          </cell>
          <cell r="AC2010" t="str">
            <v>Yes</v>
          </cell>
          <cell r="AI2010">
            <v>2</v>
          </cell>
        </row>
        <row r="2011">
          <cell r="K2011" t="str">
            <v>Voluntary Aided School</v>
          </cell>
          <cell r="L2011" t="str">
            <v>Primary</v>
          </cell>
          <cell r="AC2011" t="str">
            <v>Yes</v>
          </cell>
          <cell r="AI2011">
            <v>2</v>
          </cell>
        </row>
        <row r="2012">
          <cell r="K2012" t="str">
            <v>Voluntary Aided School</v>
          </cell>
          <cell r="L2012" t="str">
            <v>Secondary</v>
          </cell>
          <cell r="AC2012" t="str">
            <v>Yes</v>
          </cell>
          <cell r="AI2012">
            <v>1</v>
          </cell>
        </row>
        <row r="2013">
          <cell r="K2013" t="str">
            <v>Community School</v>
          </cell>
          <cell r="L2013" t="str">
            <v>Primary</v>
          </cell>
          <cell r="AC2013" t="str">
            <v>Yes</v>
          </cell>
          <cell r="AI2013">
            <v>2</v>
          </cell>
        </row>
        <row r="2014">
          <cell r="K2014" t="str">
            <v>Community Special School</v>
          </cell>
          <cell r="L2014" t="str">
            <v>Special</v>
          </cell>
          <cell r="AC2014" t="str">
            <v>Yes</v>
          </cell>
          <cell r="AI2014">
            <v>1</v>
          </cell>
        </row>
        <row r="2015">
          <cell r="K2015" t="str">
            <v>Community Special School</v>
          </cell>
          <cell r="L2015" t="str">
            <v>Special</v>
          </cell>
          <cell r="AC2015" t="str">
            <v>Yes</v>
          </cell>
          <cell r="AI2015">
            <v>2</v>
          </cell>
        </row>
        <row r="2016">
          <cell r="K2016" t="str">
            <v>Community Special School</v>
          </cell>
          <cell r="L2016" t="str">
            <v>Special</v>
          </cell>
          <cell r="AC2016" t="str">
            <v>Yes</v>
          </cell>
          <cell r="AI2016">
            <v>1</v>
          </cell>
        </row>
        <row r="2017">
          <cell r="K2017" t="str">
            <v>Community Special School</v>
          </cell>
          <cell r="L2017" t="str">
            <v>Special</v>
          </cell>
          <cell r="AC2017" t="str">
            <v>Yes</v>
          </cell>
          <cell r="AI2017">
            <v>1</v>
          </cell>
        </row>
        <row r="2018">
          <cell r="K2018" t="str">
            <v>LA Nursery School</v>
          </cell>
          <cell r="L2018" t="str">
            <v>Nursery</v>
          </cell>
          <cell r="AC2018" t="str">
            <v>Yes</v>
          </cell>
          <cell r="AI2018">
            <v>1</v>
          </cell>
        </row>
        <row r="2019">
          <cell r="K2019" t="str">
            <v>LA Nursery School</v>
          </cell>
          <cell r="L2019" t="str">
            <v>Nursery</v>
          </cell>
          <cell r="AC2019" t="str">
            <v>Yes</v>
          </cell>
          <cell r="AI2019">
            <v>1</v>
          </cell>
        </row>
        <row r="2020">
          <cell r="K2020" t="str">
            <v>LA Nursery School</v>
          </cell>
          <cell r="L2020" t="str">
            <v>Nursery</v>
          </cell>
          <cell r="AC2020" t="str">
            <v>Yes</v>
          </cell>
          <cell r="AI2020">
            <v>1</v>
          </cell>
        </row>
        <row r="2021">
          <cell r="K2021" t="str">
            <v>LA Nursery School</v>
          </cell>
          <cell r="L2021" t="str">
            <v>Nursery</v>
          </cell>
          <cell r="AC2021" t="str">
            <v>Yes</v>
          </cell>
          <cell r="AI2021">
            <v>1</v>
          </cell>
        </row>
        <row r="2022">
          <cell r="K2022" t="str">
            <v>LA Nursery School</v>
          </cell>
          <cell r="L2022" t="str">
            <v>Nursery</v>
          </cell>
          <cell r="AC2022" t="str">
            <v>Yes</v>
          </cell>
          <cell r="AI2022">
            <v>1</v>
          </cell>
        </row>
        <row r="2023">
          <cell r="K2023" t="str">
            <v>LA Nursery School</v>
          </cell>
          <cell r="L2023" t="str">
            <v>Nursery</v>
          </cell>
          <cell r="AC2023" t="str">
            <v>Yes</v>
          </cell>
          <cell r="AI2023">
            <v>1</v>
          </cell>
        </row>
        <row r="2024">
          <cell r="K2024" t="str">
            <v>LA Nursery School</v>
          </cell>
          <cell r="L2024" t="str">
            <v>Nursery</v>
          </cell>
          <cell r="AC2024" t="str">
            <v>Yes</v>
          </cell>
          <cell r="AI2024">
            <v>1</v>
          </cell>
        </row>
        <row r="2025">
          <cell r="K2025" t="str">
            <v>LA Nursery School</v>
          </cell>
          <cell r="L2025" t="str">
            <v>Nursery</v>
          </cell>
          <cell r="AC2025" t="str">
            <v>Yes</v>
          </cell>
          <cell r="AI2025">
            <v>1</v>
          </cell>
        </row>
        <row r="2026">
          <cell r="K2026" t="str">
            <v>Community School</v>
          </cell>
          <cell r="L2026" t="str">
            <v>Primary</v>
          </cell>
          <cell r="AC2026" t="str">
            <v>Yes</v>
          </cell>
          <cell r="AI2026">
            <v>2</v>
          </cell>
        </row>
        <row r="2027">
          <cell r="K2027" t="str">
            <v>Community School</v>
          </cell>
          <cell r="L2027" t="str">
            <v>Primary</v>
          </cell>
          <cell r="AC2027" t="str">
            <v>Yes</v>
          </cell>
          <cell r="AI2027">
            <v>2</v>
          </cell>
        </row>
        <row r="2028">
          <cell r="K2028" t="str">
            <v>Community School</v>
          </cell>
          <cell r="L2028" t="str">
            <v>Primary</v>
          </cell>
          <cell r="AC2028" t="str">
            <v>Yes</v>
          </cell>
          <cell r="AI2028">
            <v>2</v>
          </cell>
        </row>
        <row r="2029">
          <cell r="K2029" t="str">
            <v>Community School</v>
          </cell>
          <cell r="L2029" t="str">
            <v>Primary</v>
          </cell>
          <cell r="AC2029" t="str">
            <v>Yes</v>
          </cell>
          <cell r="AI2029">
            <v>2</v>
          </cell>
        </row>
        <row r="2030">
          <cell r="K2030" t="str">
            <v>Community School</v>
          </cell>
          <cell r="L2030" t="str">
            <v>Primary</v>
          </cell>
          <cell r="AC2030" t="str">
            <v>Yes</v>
          </cell>
          <cell r="AI2030">
            <v>4</v>
          </cell>
        </row>
        <row r="2031">
          <cell r="K2031" t="str">
            <v>Community School</v>
          </cell>
          <cell r="L2031" t="str">
            <v>Primary</v>
          </cell>
          <cell r="AC2031" t="str">
            <v>Yes</v>
          </cell>
          <cell r="AI2031">
            <v>2</v>
          </cell>
        </row>
        <row r="2032">
          <cell r="K2032" t="str">
            <v>Community School</v>
          </cell>
          <cell r="L2032" t="str">
            <v>Primary</v>
          </cell>
          <cell r="AC2032" t="str">
            <v>Yes</v>
          </cell>
          <cell r="AI2032">
            <v>1</v>
          </cell>
        </row>
        <row r="2033">
          <cell r="K2033" t="str">
            <v>Community School</v>
          </cell>
          <cell r="L2033" t="str">
            <v>Primary</v>
          </cell>
          <cell r="AC2033" t="str">
            <v>Yes</v>
          </cell>
          <cell r="AI2033">
            <v>1</v>
          </cell>
        </row>
        <row r="2034">
          <cell r="K2034" t="str">
            <v>Community School</v>
          </cell>
          <cell r="L2034" t="str">
            <v>Primary</v>
          </cell>
          <cell r="AC2034" t="str">
            <v>Yes</v>
          </cell>
          <cell r="AI2034">
            <v>3</v>
          </cell>
        </row>
        <row r="2035">
          <cell r="K2035" t="str">
            <v>Community School</v>
          </cell>
          <cell r="L2035" t="str">
            <v>Primary</v>
          </cell>
          <cell r="AC2035" t="str">
            <v>Yes</v>
          </cell>
          <cell r="AI2035">
            <v>3</v>
          </cell>
        </row>
        <row r="2036">
          <cell r="K2036" t="str">
            <v>Community School</v>
          </cell>
          <cell r="L2036" t="str">
            <v>Primary</v>
          </cell>
          <cell r="AC2036" t="str">
            <v>Yes</v>
          </cell>
          <cell r="AI2036">
            <v>1</v>
          </cell>
        </row>
        <row r="2037">
          <cell r="K2037" t="str">
            <v>Community School</v>
          </cell>
          <cell r="L2037" t="str">
            <v>Primary</v>
          </cell>
          <cell r="AC2037" t="str">
            <v>Yes</v>
          </cell>
          <cell r="AI2037">
            <v>3</v>
          </cell>
        </row>
        <row r="2038">
          <cell r="K2038" t="str">
            <v>Community School</v>
          </cell>
          <cell r="L2038" t="str">
            <v>Primary</v>
          </cell>
          <cell r="AC2038" t="str">
            <v>Yes</v>
          </cell>
          <cell r="AI2038">
            <v>1</v>
          </cell>
        </row>
        <row r="2039">
          <cell r="K2039" t="str">
            <v>Community School</v>
          </cell>
          <cell r="L2039" t="str">
            <v>Primary</v>
          </cell>
          <cell r="AC2039" t="str">
            <v>Yes</v>
          </cell>
          <cell r="AI2039">
            <v>3</v>
          </cell>
        </row>
        <row r="2040">
          <cell r="K2040" t="str">
            <v>Community School</v>
          </cell>
          <cell r="L2040" t="str">
            <v>Primary</v>
          </cell>
          <cell r="AC2040" t="str">
            <v>Yes</v>
          </cell>
          <cell r="AI2040">
            <v>2</v>
          </cell>
        </row>
        <row r="2041">
          <cell r="K2041" t="str">
            <v>Community School</v>
          </cell>
          <cell r="L2041" t="str">
            <v>Primary</v>
          </cell>
          <cell r="AC2041" t="str">
            <v>Yes</v>
          </cell>
          <cell r="AI2041">
            <v>3</v>
          </cell>
        </row>
        <row r="2042">
          <cell r="K2042" t="str">
            <v>Community School</v>
          </cell>
          <cell r="L2042" t="str">
            <v>Primary</v>
          </cell>
          <cell r="AC2042" t="str">
            <v>Yes</v>
          </cell>
          <cell r="AI2042">
            <v>2</v>
          </cell>
        </row>
        <row r="2043">
          <cell r="K2043" t="str">
            <v>Community School</v>
          </cell>
          <cell r="L2043" t="str">
            <v>Primary</v>
          </cell>
          <cell r="AC2043" t="str">
            <v>Yes</v>
          </cell>
          <cell r="AI2043">
            <v>2</v>
          </cell>
        </row>
        <row r="2044">
          <cell r="K2044" t="str">
            <v>Community School</v>
          </cell>
          <cell r="L2044" t="str">
            <v>Primary</v>
          </cell>
          <cell r="AC2044" t="str">
            <v>Yes</v>
          </cell>
          <cell r="AI2044">
            <v>2</v>
          </cell>
        </row>
        <row r="2045">
          <cell r="K2045" t="str">
            <v>Community School</v>
          </cell>
          <cell r="L2045" t="str">
            <v>Primary</v>
          </cell>
          <cell r="AC2045" t="str">
            <v>Yes</v>
          </cell>
          <cell r="AI2045">
            <v>2</v>
          </cell>
        </row>
        <row r="2046">
          <cell r="K2046" t="str">
            <v>Community School</v>
          </cell>
          <cell r="L2046" t="str">
            <v>Primary</v>
          </cell>
          <cell r="AC2046" t="str">
            <v>Yes</v>
          </cell>
          <cell r="AI2046">
            <v>1</v>
          </cell>
        </row>
        <row r="2047">
          <cell r="K2047" t="str">
            <v>Community School</v>
          </cell>
          <cell r="L2047" t="str">
            <v>Primary</v>
          </cell>
          <cell r="AC2047" t="str">
            <v>Yes</v>
          </cell>
          <cell r="AI2047">
            <v>1</v>
          </cell>
        </row>
        <row r="2048">
          <cell r="K2048" t="str">
            <v>Community School</v>
          </cell>
          <cell r="L2048" t="str">
            <v>Primary</v>
          </cell>
          <cell r="AC2048" t="str">
            <v>Yes</v>
          </cell>
          <cell r="AI2048">
            <v>2</v>
          </cell>
        </row>
        <row r="2049">
          <cell r="K2049" t="str">
            <v>Community School</v>
          </cell>
          <cell r="L2049" t="str">
            <v>Primary</v>
          </cell>
          <cell r="AC2049" t="str">
            <v>Yes</v>
          </cell>
          <cell r="AI2049">
            <v>2</v>
          </cell>
        </row>
        <row r="2050">
          <cell r="K2050" t="str">
            <v>Community School</v>
          </cell>
          <cell r="L2050" t="str">
            <v>Primary</v>
          </cell>
          <cell r="AC2050" t="str">
            <v>Yes</v>
          </cell>
          <cell r="AI2050">
            <v>2</v>
          </cell>
        </row>
        <row r="2051">
          <cell r="K2051" t="str">
            <v>Community School</v>
          </cell>
          <cell r="L2051" t="str">
            <v>Primary</v>
          </cell>
          <cell r="AC2051" t="str">
            <v>Yes</v>
          </cell>
          <cell r="AI2051">
            <v>2</v>
          </cell>
        </row>
        <row r="2052">
          <cell r="K2052" t="str">
            <v>Community School</v>
          </cell>
          <cell r="L2052" t="str">
            <v>Primary</v>
          </cell>
          <cell r="AC2052" t="str">
            <v>Yes</v>
          </cell>
          <cell r="AI2052">
            <v>2</v>
          </cell>
        </row>
        <row r="2053">
          <cell r="K2053" t="str">
            <v>Community School</v>
          </cell>
          <cell r="L2053" t="str">
            <v>Primary</v>
          </cell>
          <cell r="AC2053" t="str">
            <v>Yes</v>
          </cell>
          <cell r="AI2053">
            <v>2</v>
          </cell>
        </row>
        <row r="2054">
          <cell r="K2054" t="str">
            <v>Community School</v>
          </cell>
          <cell r="L2054" t="str">
            <v>Primary</v>
          </cell>
          <cell r="AC2054" t="str">
            <v>Yes</v>
          </cell>
          <cell r="AI2054">
            <v>2</v>
          </cell>
        </row>
        <row r="2055">
          <cell r="K2055" t="str">
            <v>Community School</v>
          </cell>
          <cell r="L2055" t="str">
            <v>Primary</v>
          </cell>
          <cell r="AC2055" t="str">
            <v>Yes</v>
          </cell>
          <cell r="AI2055">
            <v>1</v>
          </cell>
        </row>
        <row r="2056">
          <cell r="K2056" t="str">
            <v>Community School</v>
          </cell>
          <cell r="L2056" t="str">
            <v>Primary</v>
          </cell>
          <cell r="AC2056" t="str">
            <v>Yes</v>
          </cell>
          <cell r="AI2056">
            <v>2</v>
          </cell>
        </row>
        <row r="2057">
          <cell r="K2057" t="str">
            <v>Community School</v>
          </cell>
          <cell r="L2057" t="str">
            <v>Primary</v>
          </cell>
          <cell r="AC2057" t="str">
            <v>Yes</v>
          </cell>
          <cell r="AI2057">
            <v>2</v>
          </cell>
        </row>
        <row r="2058">
          <cell r="K2058" t="str">
            <v>Community School</v>
          </cell>
          <cell r="L2058" t="str">
            <v>Primary</v>
          </cell>
          <cell r="AC2058" t="str">
            <v>Yes</v>
          </cell>
          <cell r="AI2058">
            <v>2</v>
          </cell>
        </row>
        <row r="2059">
          <cell r="K2059" t="str">
            <v>Community School</v>
          </cell>
          <cell r="L2059" t="str">
            <v>Primary</v>
          </cell>
          <cell r="AC2059" t="str">
            <v>Yes</v>
          </cell>
          <cell r="AI2059">
            <v>2</v>
          </cell>
        </row>
        <row r="2060">
          <cell r="K2060" t="str">
            <v>Foundation School</v>
          </cell>
          <cell r="L2060" t="str">
            <v>Primary</v>
          </cell>
          <cell r="AC2060" t="str">
            <v>Yes</v>
          </cell>
          <cell r="AI2060">
            <v>2</v>
          </cell>
        </row>
        <row r="2061">
          <cell r="K2061" t="str">
            <v>Community School</v>
          </cell>
          <cell r="L2061" t="str">
            <v>Primary</v>
          </cell>
          <cell r="AC2061" t="str">
            <v>Yes</v>
          </cell>
          <cell r="AI2061">
            <v>2</v>
          </cell>
        </row>
        <row r="2062">
          <cell r="K2062" t="str">
            <v>Community School</v>
          </cell>
          <cell r="L2062" t="str">
            <v>Primary</v>
          </cell>
          <cell r="AC2062" t="str">
            <v>Yes</v>
          </cell>
          <cell r="AI2062">
            <v>1</v>
          </cell>
        </row>
        <row r="2063">
          <cell r="K2063" t="str">
            <v>Community School</v>
          </cell>
          <cell r="L2063" t="str">
            <v>Primary</v>
          </cell>
          <cell r="AC2063" t="str">
            <v>Yes</v>
          </cell>
          <cell r="AI2063">
            <v>3</v>
          </cell>
        </row>
        <row r="2064">
          <cell r="K2064" t="str">
            <v>Community School</v>
          </cell>
          <cell r="L2064" t="str">
            <v>Primary</v>
          </cell>
          <cell r="AC2064" t="str">
            <v>Yes</v>
          </cell>
          <cell r="AI2064">
            <v>2</v>
          </cell>
        </row>
        <row r="2065">
          <cell r="K2065" t="str">
            <v>Community School</v>
          </cell>
          <cell r="L2065" t="str">
            <v>Primary</v>
          </cell>
          <cell r="AC2065" t="str">
            <v>Yes</v>
          </cell>
          <cell r="AI2065">
            <v>2</v>
          </cell>
        </row>
        <row r="2066">
          <cell r="K2066" t="str">
            <v>Foundation School</v>
          </cell>
          <cell r="L2066" t="str">
            <v>Primary</v>
          </cell>
          <cell r="AC2066" t="str">
            <v>Yes</v>
          </cell>
          <cell r="AI2066">
            <v>2</v>
          </cell>
        </row>
        <row r="2067">
          <cell r="K2067" t="str">
            <v>Voluntary Controlled School</v>
          </cell>
          <cell r="L2067" t="str">
            <v>Primary</v>
          </cell>
          <cell r="AC2067" t="str">
            <v>Yes</v>
          </cell>
          <cell r="AI2067">
            <v>2</v>
          </cell>
        </row>
        <row r="2068">
          <cell r="K2068" t="str">
            <v>Voluntary Controlled School</v>
          </cell>
          <cell r="L2068" t="str">
            <v>Primary</v>
          </cell>
          <cell r="AC2068" t="str">
            <v>Yes</v>
          </cell>
          <cell r="AI2068">
            <v>2</v>
          </cell>
        </row>
        <row r="2069">
          <cell r="K2069" t="str">
            <v>Voluntary Controlled School</v>
          </cell>
          <cell r="L2069" t="str">
            <v>Primary</v>
          </cell>
          <cell r="AC2069" t="str">
            <v>Yes</v>
          </cell>
          <cell r="AI2069">
            <v>2</v>
          </cell>
        </row>
        <row r="2070">
          <cell r="K2070" t="str">
            <v>Voluntary Controlled School</v>
          </cell>
          <cell r="L2070" t="str">
            <v>Primary</v>
          </cell>
          <cell r="AC2070" t="str">
            <v>Yes</v>
          </cell>
          <cell r="AI2070">
            <v>2</v>
          </cell>
        </row>
        <row r="2071">
          <cell r="K2071" t="str">
            <v>Voluntary Controlled School</v>
          </cell>
          <cell r="L2071" t="str">
            <v>Primary</v>
          </cell>
          <cell r="AC2071" t="str">
            <v>Yes</v>
          </cell>
          <cell r="AI2071">
            <v>2</v>
          </cell>
        </row>
        <row r="2072">
          <cell r="K2072" t="str">
            <v>Voluntary Controlled School</v>
          </cell>
          <cell r="L2072" t="str">
            <v>Primary</v>
          </cell>
          <cell r="AC2072" t="str">
            <v>Yes</v>
          </cell>
          <cell r="AI2072">
            <v>2</v>
          </cell>
        </row>
        <row r="2073">
          <cell r="K2073" t="str">
            <v>Voluntary Controlled School</v>
          </cell>
          <cell r="L2073" t="str">
            <v>Primary</v>
          </cell>
          <cell r="AC2073" t="str">
            <v>Yes</v>
          </cell>
          <cell r="AI2073">
            <v>1</v>
          </cell>
        </row>
        <row r="2074">
          <cell r="K2074" t="str">
            <v>Voluntary Controlled School</v>
          </cell>
          <cell r="L2074" t="str">
            <v>Primary</v>
          </cell>
          <cell r="AC2074" t="str">
            <v>Yes</v>
          </cell>
          <cell r="AI2074">
            <v>1</v>
          </cell>
        </row>
        <row r="2075">
          <cell r="K2075" t="str">
            <v>Voluntary Aided School</v>
          </cell>
          <cell r="L2075" t="str">
            <v>Primary</v>
          </cell>
          <cell r="AC2075" t="str">
            <v>Yes</v>
          </cell>
          <cell r="AI2075">
            <v>2</v>
          </cell>
        </row>
        <row r="2076">
          <cell r="K2076" t="str">
            <v>Voluntary Aided School</v>
          </cell>
          <cell r="L2076" t="str">
            <v>Primary</v>
          </cell>
          <cell r="AC2076" t="str">
            <v>Yes</v>
          </cell>
          <cell r="AI2076">
            <v>2</v>
          </cell>
        </row>
        <row r="2077">
          <cell r="K2077" t="str">
            <v>Voluntary Aided School</v>
          </cell>
          <cell r="L2077" t="str">
            <v>Primary</v>
          </cell>
          <cell r="AC2077" t="str">
            <v>Yes</v>
          </cell>
          <cell r="AI2077">
            <v>1</v>
          </cell>
        </row>
        <row r="2078">
          <cell r="K2078" t="str">
            <v>Voluntary Aided School</v>
          </cell>
          <cell r="L2078" t="str">
            <v>Primary</v>
          </cell>
          <cell r="AC2078" t="str">
            <v>Yes</v>
          </cell>
          <cell r="AI2078">
            <v>2</v>
          </cell>
        </row>
        <row r="2079">
          <cell r="K2079" t="str">
            <v>Voluntary Aided School</v>
          </cell>
          <cell r="L2079" t="str">
            <v>Primary</v>
          </cell>
          <cell r="AC2079" t="str">
            <v>Yes</v>
          </cell>
          <cell r="AI2079">
            <v>2</v>
          </cell>
        </row>
        <row r="2080">
          <cell r="K2080" t="str">
            <v>Voluntary Aided School</v>
          </cell>
          <cell r="L2080" t="str">
            <v>Primary</v>
          </cell>
          <cell r="AC2080" t="str">
            <v>Yes</v>
          </cell>
          <cell r="AI2080">
            <v>3</v>
          </cell>
        </row>
        <row r="2081">
          <cell r="K2081" t="str">
            <v>Voluntary Aided School</v>
          </cell>
          <cell r="L2081" t="str">
            <v>Primary</v>
          </cell>
          <cell r="AC2081" t="str">
            <v>Yes</v>
          </cell>
          <cell r="AI2081">
            <v>2</v>
          </cell>
        </row>
        <row r="2082">
          <cell r="K2082" t="str">
            <v>Voluntary Aided School</v>
          </cell>
          <cell r="L2082" t="str">
            <v>Primary</v>
          </cell>
          <cell r="AC2082" t="str">
            <v>Yes</v>
          </cell>
          <cell r="AI2082">
            <v>2</v>
          </cell>
        </row>
        <row r="2083">
          <cell r="K2083" t="str">
            <v>Voluntary Aided School</v>
          </cell>
          <cell r="L2083" t="str">
            <v>Primary</v>
          </cell>
          <cell r="AC2083" t="str">
            <v>Yes</v>
          </cell>
          <cell r="AI2083">
            <v>2</v>
          </cell>
        </row>
        <row r="2084">
          <cell r="K2084" t="str">
            <v>Voluntary Aided School</v>
          </cell>
          <cell r="L2084" t="str">
            <v>Primary</v>
          </cell>
          <cell r="AC2084" t="str">
            <v>Yes</v>
          </cell>
          <cell r="AI2084">
            <v>1</v>
          </cell>
        </row>
        <row r="2085">
          <cell r="K2085" t="str">
            <v>Voluntary Aided School</v>
          </cell>
          <cell r="L2085" t="str">
            <v>Primary</v>
          </cell>
          <cell r="AC2085" t="str">
            <v>Yes</v>
          </cell>
          <cell r="AI2085">
            <v>4</v>
          </cell>
        </row>
        <row r="2086">
          <cell r="K2086" t="str">
            <v>Foundation School</v>
          </cell>
          <cell r="L2086" t="str">
            <v>Secondary</v>
          </cell>
          <cell r="AC2086" t="str">
            <v>Yes</v>
          </cell>
          <cell r="AI2086">
            <v>2</v>
          </cell>
        </row>
        <row r="2087">
          <cell r="K2087" t="str">
            <v>Voluntary Aided School</v>
          </cell>
          <cell r="L2087" t="str">
            <v>Secondary</v>
          </cell>
          <cell r="AC2087" t="str">
            <v>Yes</v>
          </cell>
          <cell r="AI2087">
            <v>2</v>
          </cell>
        </row>
        <row r="2088">
          <cell r="K2088" t="str">
            <v>Voluntary Aided School</v>
          </cell>
          <cell r="L2088" t="str">
            <v>Secondary</v>
          </cell>
          <cell r="AC2088" t="str">
            <v>Yes</v>
          </cell>
          <cell r="AI2088">
            <v>2</v>
          </cell>
        </row>
        <row r="2089">
          <cell r="K2089" t="str">
            <v>Community Special School</v>
          </cell>
          <cell r="L2089" t="str">
            <v>Special</v>
          </cell>
          <cell r="AC2089" t="str">
            <v>Yes</v>
          </cell>
          <cell r="AI2089">
            <v>1</v>
          </cell>
        </row>
        <row r="2090">
          <cell r="K2090" t="str">
            <v>Community Special School</v>
          </cell>
          <cell r="L2090" t="str">
            <v>Special</v>
          </cell>
          <cell r="AC2090" t="str">
            <v>Yes</v>
          </cell>
          <cell r="AI2090">
            <v>2</v>
          </cell>
        </row>
        <row r="2091">
          <cell r="K2091" t="str">
            <v>Community Special School</v>
          </cell>
          <cell r="L2091" t="str">
            <v>Special</v>
          </cell>
          <cell r="AC2091" t="str">
            <v>Yes</v>
          </cell>
          <cell r="AI2091">
            <v>2</v>
          </cell>
        </row>
        <row r="2092">
          <cell r="K2092" t="str">
            <v>Community Special School</v>
          </cell>
          <cell r="L2092" t="str">
            <v>Special</v>
          </cell>
          <cell r="AC2092" t="str">
            <v>Yes</v>
          </cell>
          <cell r="AI2092">
            <v>2</v>
          </cell>
        </row>
        <row r="2093">
          <cell r="K2093" t="str">
            <v>Community Special School</v>
          </cell>
          <cell r="L2093" t="str">
            <v>Special</v>
          </cell>
          <cell r="AC2093" t="str">
            <v>Yes</v>
          </cell>
          <cell r="AI2093">
            <v>1</v>
          </cell>
        </row>
        <row r="2094">
          <cell r="K2094" t="str">
            <v>LA Nursery School</v>
          </cell>
          <cell r="L2094" t="str">
            <v>Nursery</v>
          </cell>
          <cell r="AC2094" t="str">
            <v>Yes</v>
          </cell>
          <cell r="AI2094">
            <v>1</v>
          </cell>
        </row>
        <row r="2095">
          <cell r="K2095" t="str">
            <v>LA Nursery School</v>
          </cell>
          <cell r="L2095" t="str">
            <v>Nursery</v>
          </cell>
          <cell r="AC2095" t="str">
            <v>Yes</v>
          </cell>
          <cell r="AI2095">
            <v>1</v>
          </cell>
        </row>
        <row r="2096">
          <cell r="K2096" t="str">
            <v>LA Nursery School</v>
          </cell>
          <cell r="L2096" t="str">
            <v>Nursery</v>
          </cell>
          <cell r="AC2096" t="str">
            <v>Yes</v>
          </cell>
          <cell r="AI2096">
            <v>1</v>
          </cell>
        </row>
        <row r="2097">
          <cell r="K2097" t="str">
            <v>LA Nursery School</v>
          </cell>
          <cell r="L2097" t="str">
            <v>Nursery</v>
          </cell>
          <cell r="AC2097" t="str">
            <v>Yes</v>
          </cell>
          <cell r="AI2097">
            <v>2</v>
          </cell>
        </row>
        <row r="2098">
          <cell r="K2098" t="str">
            <v>LA Nursery School</v>
          </cell>
          <cell r="L2098" t="str">
            <v>Nursery</v>
          </cell>
          <cell r="AC2098" t="str">
            <v>Yes</v>
          </cell>
          <cell r="AI2098">
            <v>2</v>
          </cell>
        </row>
        <row r="2099">
          <cell r="K2099" t="str">
            <v>LA Nursery School</v>
          </cell>
          <cell r="L2099" t="str">
            <v>Nursery</v>
          </cell>
          <cell r="AC2099" t="str">
            <v>Yes</v>
          </cell>
          <cell r="AI2099">
            <v>2</v>
          </cell>
        </row>
        <row r="2100">
          <cell r="K2100" t="str">
            <v>Pupil Referral Unit</v>
          </cell>
          <cell r="L2100" t="str">
            <v>PRU</v>
          </cell>
          <cell r="AC2100" t="str">
            <v>Yes</v>
          </cell>
          <cell r="AI2100">
            <v>2</v>
          </cell>
        </row>
        <row r="2101">
          <cell r="K2101" t="str">
            <v>Community School</v>
          </cell>
          <cell r="L2101" t="str">
            <v>Primary</v>
          </cell>
          <cell r="AC2101" t="str">
            <v>Yes</v>
          </cell>
          <cell r="AI2101">
            <v>2</v>
          </cell>
        </row>
        <row r="2102">
          <cell r="K2102" t="str">
            <v>Community School</v>
          </cell>
          <cell r="L2102" t="str">
            <v>Primary</v>
          </cell>
          <cell r="AC2102" t="str">
            <v>Yes</v>
          </cell>
          <cell r="AI2102">
            <v>2</v>
          </cell>
        </row>
        <row r="2103">
          <cell r="K2103" t="str">
            <v>Community School</v>
          </cell>
          <cell r="L2103" t="str">
            <v>Primary</v>
          </cell>
          <cell r="AC2103" t="str">
            <v>Yes</v>
          </cell>
          <cell r="AI2103">
            <v>1</v>
          </cell>
        </row>
        <row r="2104">
          <cell r="K2104" t="str">
            <v>Community School</v>
          </cell>
          <cell r="L2104" t="str">
            <v>Primary</v>
          </cell>
          <cell r="AC2104" t="str">
            <v>Yes</v>
          </cell>
          <cell r="AI2104">
            <v>2</v>
          </cell>
        </row>
        <row r="2105">
          <cell r="K2105" t="str">
            <v>Community School</v>
          </cell>
          <cell r="L2105" t="str">
            <v>Primary</v>
          </cell>
          <cell r="AC2105" t="str">
            <v>Yes</v>
          </cell>
          <cell r="AI2105">
            <v>2</v>
          </cell>
        </row>
        <row r="2106">
          <cell r="K2106" t="str">
            <v>Community School</v>
          </cell>
          <cell r="L2106" t="str">
            <v>Primary</v>
          </cell>
          <cell r="AC2106" t="str">
            <v>Yes</v>
          </cell>
          <cell r="AI2106">
            <v>2</v>
          </cell>
        </row>
        <row r="2107">
          <cell r="K2107" t="str">
            <v>Community School</v>
          </cell>
          <cell r="L2107" t="str">
            <v>Primary</v>
          </cell>
          <cell r="AC2107" t="str">
            <v>Yes</v>
          </cell>
          <cell r="AI2107">
            <v>2</v>
          </cell>
        </row>
        <row r="2108">
          <cell r="K2108" t="str">
            <v>Community School</v>
          </cell>
          <cell r="L2108" t="str">
            <v>Primary</v>
          </cell>
          <cell r="AC2108" t="str">
            <v>Yes</v>
          </cell>
          <cell r="AI2108">
            <v>2</v>
          </cell>
        </row>
        <row r="2109">
          <cell r="K2109" t="str">
            <v>Community School</v>
          </cell>
          <cell r="L2109" t="str">
            <v>Primary</v>
          </cell>
          <cell r="AC2109" t="str">
            <v>Yes</v>
          </cell>
          <cell r="AI2109">
            <v>2</v>
          </cell>
        </row>
        <row r="2110">
          <cell r="K2110" t="str">
            <v>Community School</v>
          </cell>
          <cell r="L2110" t="str">
            <v>Primary</v>
          </cell>
          <cell r="AC2110" t="str">
            <v>Yes</v>
          </cell>
          <cell r="AI2110">
            <v>2</v>
          </cell>
        </row>
        <row r="2111">
          <cell r="K2111" t="str">
            <v>Community School</v>
          </cell>
          <cell r="L2111" t="str">
            <v>Primary</v>
          </cell>
          <cell r="AC2111" t="str">
            <v>Yes</v>
          </cell>
          <cell r="AI2111">
            <v>2</v>
          </cell>
        </row>
        <row r="2112">
          <cell r="K2112" t="str">
            <v>Community School</v>
          </cell>
          <cell r="L2112" t="str">
            <v>Primary</v>
          </cell>
          <cell r="AC2112" t="str">
            <v>Yes</v>
          </cell>
          <cell r="AI2112">
            <v>2</v>
          </cell>
        </row>
        <row r="2113">
          <cell r="K2113" t="str">
            <v>Community School</v>
          </cell>
          <cell r="L2113" t="str">
            <v>Primary</v>
          </cell>
          <cell r="AC2113" t="str">
            <v>Yes</v>
          </cell>
          <cell r="AI2113">
            <v>2</v>
          </cell>
        </row>
        <row r="2114">
          <cell r="K2114" t="str">
            <v>Community School</v>
          </cell>
          <cell r="L2114" t="str">
            <v>Primary</v>
          </cell>
          <cell r="AC2114" t="str">
            <v>Yes</v>
          </cell>
          <cell r="AI2114">
            <v>2</v>
          </cell>
        </row>
        <row r="2115">
          <cell r="K2115" t="str">
            <v>Community School</v>
          </cell>
          <cell r="L2115" t="str">
            <v>Primary</v>
          </cell>
          <cell r="AC2115" t="str">
            <v>Yes</v>
          </cell>
          <cell r="AI2115">
            <v>2</v>
          </cell>
        </row>
        <row r="2116">
          <cell r="K2116" t="str">
            <v>Community School</v>
          </cell>
          <cell r="L2116" t="str">
            <v>Primary</v>
          </cell>
          <cell r="AC2116" t="str">
            <v>Yes</v>
          </cell>
          <cell r="AI2116">
            <v>2</v>
          </cell>
        </row>
        <row r="2117">
          <cell r="K2117" t="str">
            <v>Community School</v>
          </cell>
          <cell r="L2117" t="str">
            <v>Primary</v>
          </cell>
          <cell r="AC2117" t="str">
            <v>Yes</v>
          </cell>
          <cell r="AI2117">
            <v>2</v>
          </cell>
        </row>
        <row r="2118">
          <cell r="K2118" t="str">
            <v>Community School</v>
          </cell>
          <cell r="L2118" t="str">
            <v>Primary</v>
          </cell>
          <cell r="AC2118" t="str">
            <v>Yes</v>
          </cell>
          <cell r="AI2118">
            <v>2</v>
          </cell>
        </row>
        <row r="2119">
          <cell r="K2119" t="str">
            <v>Community School</v>
          </cell>
          <cell r="L2119" t="str">
            <v>Primary</v>
          </cell>
          <cell r="AC2119" t="str">
            <v>Yes</v>
          </cell>
          <cell r="AI2119">
            <v>2</v>
          </cell>
        </row>
        <row r="2120">
          <cell r="K2120" t="str">
            <v>Community School</v>
          </cell>
          <cell r="L2120" t="str">
            <v>Primary</v>
          </cell>
          <cell r="AC2120" t="str">
            <v>Yes</v>
          </cell>
          <cell r="AI2120">
            <v>2</v>
          </cell>
        </row>
        <row r="2121">
          <cell r="K2121" t="str">
            <v>Community School</v>
          </cell>
          <cell r="L2121" t="str">
            <v>Primary</v>
          </cell>
          <cell r="AC2121" t="str">
            <v>Yes</v>
          </cell>
          <cell r="AI2121">
            <v>2</v>
          </cell>
        </row>
        <row r="2122">
          <cell r="K2122" t="str">
            <v>Community School</v>
          </cell>
          <cell r="L2122" t="str">
            <v>Primary</v>
          </cell>
          <cell r="AC2122" t="str">
            <v>Yes</v>
          </cell>
          <cell r="AI2122">
            <v>2</v>
          </cell>
        </row>
        <row r="2123">
          <cell r="K2123" t="str">
            <v>Community School</v>
          </cell>
          <cell r="L2123" t="str">
            <v>Primary</v>
          </cell>
          <cell r="AC2123" t="str">
            <v>Yes</v>
          </cell>
          <cell r="AI2123">
            <v>2</v>
          </cell>
        </row>
        <row r="2124">
          <cell r="K2124" t="str">
            <v>Community School</v>
          </cell>
          <cell r="L2124" t="str">
            <v>Primary</v>
          </cell>
          <cell r="AC2124" t="str">
            <v>Yes</v>
          </cell>
          <cell r="AI2124">
            <v>2</v>
          </cell>
        </row>
        <row r="2125">
          <cell r="K2125" t="str">
            <v>Community School</v>
          </cell>
          <cell r="L2125" t="str">
            <v>Primary</v>
          </cell>
          <cell r="AC2125" t="str">
            <v>Yes</v>
          </cell>
          <cell r="AI2125">
            <v>2</v>
          </cell>
        </row>
        <row r="2126">
          <cell r="K2126" t="str">
            <v>Community School</v>
          </cell>
          <cell r="L2126" t="str">
            <v>Primary</v>
          </cell>
          <cell r="AC2126" t="str">
            <v>Yes</v>
          </cell>
          <cell r="AI2126">
            <v>2</v>
          </cell>
        </row>
        <row r="2127">
          <cell r="K2127" t="str">
            <v>Voluntary Controlled School</v>
          </cell>
          <cell r="L2127" t="str">
            <v>Primary</v>
          </cell>
          <cell r="AC2127" t="str">
            <v>Yes</v>
          </cell>
          <cell r="AI2127">
            <v>2</v>
          </cell>
        </row>
        <row r="2128">
          <cell r="K2128" t="str">
            <v>Voluntary Controlled School</v>
          </cell>
          <cell r="L2128" t="str">
            <v>Primary</v>
          </cell>
          <cell r="AC2128" t="str">
            <v>Yes</v>
          </cell>
          <cell r="AI2128">
            <v>2</v>
          </cell>
        </row>
        <row r="2129">
          <cell r="K2129" t="str">
            <v>Voluntary Controlled School</v>
          </cell>
          <cell r="L2129" t="str">
            <v>Primary</v>
          </cell>
          <cell r="AC2129" t="str">
            <v>Yes</v>
          </cell>
          <cell r="AI2129">
            <v>4</v>
          </cell>
        </row>
        <row r="2130">
          <cell r="K2130" t="str">
            <v>Voluntary Controlled School</v>
          </cell>
          <cell r="L2130" t="str">
            <v>Primary</v>
          </cell>
          <cell r="AC2130" t="str">
            <v>Yes</v>
          </cell>
          <cell r="AI2130">
            <v>2</v>
          </cell>
        </row>
        <row r="2131">
          <cell r="K2131" t="str">
            <v>Voluntary Aided School</v>
          </cell>
          <cell r="L2131" t="str">
            <v>Primary</v>
          </cell>
          <cell r="AC2131" t="str">
            <v>Yes</v>
          </cell>
          <cell r="AI2131">
            <v>2</v>
          </cell>
        </row>
        <row r="2132">
          <cell r="K2132" t="str">
            <v>Voluntary Aided School</v>
          </cell>
          <cell r="L2132" t="str">
            <v>Primary</v>
          </cell>
          <cell r="AC2132" t="str">
            <v>Yes</v>
          </cell>
          <cell r="AI2132">
            <v>2</v>
          </cell>
        </row>
        <row r="2133">
          <cell r="K2133" t="str">
            <v>Voluntary Aided School</v>
          </cell>
          <cell r="L2133" t="str">
            <v>Primary</v>
          </cell>
          <cell r="AC2133" t="str">
            <v>Yes</v>
          </cell>
          <cell r="AI2133">
            <v>1</v>
          </cell>
        </row>
        <row r="2134">
          <cell r="K2134" t="str">
            <v>Voluntary Aided School</v>
          </cell>
          <cell r="L2134" t="str">
            <v>Primary</v>
          </cell>
          <cell r="AC2134" t="str">
            <v>Yes</v>
          </cell>
          <cell r="AI2134">
            <v>2</v>
          </cell>
        </row>
        <row r="2135">
          <cell r="K2135" t="str">
            <v>Voluntary Aided School</v>
          </cell>
          <cell r="L2135" t="str">
            <v>Primary</v>
          </cell>
          <cell r="AC2135" t="str">
            <v>Yes</v>
          </cell>
          <cell r="AI2135">
            <v>2</v>
          </cell>
        </row>
        <row r="2136">
          <cell r="K2136" t="str">
            <v>Voluntary Aided School</v>
          </cell>
          <cell r="L2136" t="str">
            <v>Primary</v>
          </cell>
          <cell r="AC2136" t="str">
            <v>Yes</v>
          </cell>
          <cell r="AI2136">
            <v>1</v>
          </cell>
        </row>
        <row r="2137">
          <cell r="K2137" t="str">
            <v>Community School</v>
          </cell>
          <cell r="L2137" t="str">
            <v>Secondary</v>
          </cell>
          <cell r="AC2137" t="str">
            <v>Yes</v>
          </cell>
          <cell r="AI2137">
            <v>2</v>
          </cell>
        </row>
        <row r="2138">
          <cell r="K2138" t="str">
            <v>Community School</v>
          </cell>
          <cell r="L2138" t="str">
            <v>Secondary</v>
          </cell>
          <cell r="AC2138" t="str">
            <v>Yes</v>
          </cell>
          <cell r="AI2138">
            <v>2</v>
          </cell>
        </row>
        <row r="2139">
          <cell r="K2139" t="str">
            <v>Community Special School</v>
          </cell>
          <cell r="L2139" t="str">
            <v>Special</v>
          </cell>
          <cell r="AC2139" t="str">
            <v>Yes</v>
          </cell>
          <cell r="AI2139">
            <v>2</v>
          </cell>
        </row>
        <row r="2140">
          <cell r="K2140" t="str">
            <v>Community Special School</v>
          </cell>
          <cell r="L2140" t="str">
            <v>Special</v>
          </cell>
          <cell r="AC2140" t="str">
            <v>Yes</v>
          </cell>
          <cell r="AI2140">
            <v>2</v>
          </cell>
        </row>
        <row r="2141">
          <cell r="K2141" t="str">
            <v>Community Special School</v>
          </cell>
          <cell r="L2141" t="str">
            <v>Special</v>
          </cell>
          <cell r="AC2141" t="str">
            <v>Yes</v>
          </cell>
          <cell r="AI2141">
            <v>2</v>
          </cell>
        </row>
        <row r="2142">
          <cell r="K2142" t="str">
            <v>Community Special School</v>
          </cell>
          <cell r="L2142" t="str">
            <v>Special</v>
          </cell>
          <cell r="AC2142" t="str">
            <v>Yes</v>
          </cell>
          <cell r="AI2142">
            <v>1</v>
          </cell>
        </row>
        <row r="2143">
          <cell r="K2143" t="str">
            <v>Pupil Referral Unit</v>
          </cell>
          <cell r="L2143" t="str">
            <v>PRU</v>
          </cell>
          <cell r="AC2143" t="str">
            <v>Yes</v>
          </cell>
          <cell r="AI2143">
            <v>2</v>
          </cell>
        </row>
        <row r="2144">
          <cell r="K2144" t="str">
            <v>Community School</v>
          </cell>
          <cell r="L2144" t="str">
            <v>Primary</v>
          </cell>
          <cell r="AC2144" t="str">
            <v>Yes</v>
          </cell>
          <cell r="AI2144">
            <v>3</v>
          </cell>
        </row>
        <row r="2145">
          <cell r="K2145" t="str">
            <v>Community School</v>
          </cell>
          <cell r="L2145" t="str">
            <v>Primary</v>
          </cell>
          <cell r="AC2145" t="str">
            <v>Yes</v>
          </cell>
          <cell r="AI2145">
            <v>2</v>
          </cell>
        </row>
        <row r="2146">
          <cell r="K2146" t="str">
            <v>Community School</v>
          </cell>
          <cell r="L2146" t="str">
            <v>Primary</v>
          </cell>
          <cell r="AC2146" t="str">
            <v>Yes</v>
          </cell>
          <cell r="AI2146">
            <v>3</v>
          </cell>
        </row>
        <row r="2147">
          <cell r="K2147" t="str">
            <v>Community School</v>
          </cell>
          <cell r="L2147" t="str">
            <v>Primary</v>
          </cell>
          <cell r="AC2147" t="str">
            <v>Yes</v>
          </cell>
          <cell r="AI2147">
            <v>2</v>
          </cell>
        </row>
        <row r="2148">
          <cell r="K2148" t="str">
            <v>Community School</v>
          </cell>
          <cell r="L2148" t="str">
            <v>Primary</v>
          </cell>
          <cell r="AC2148" t="str">
            <v>Yes</v>
          </cell>
          <cell r="AI2148">
            <v>2</v>
          </cell>
        </row>
        <row r="2149">
          <cell r="K2149" t="str">
            <v>Community School</v>
          </cell>
          <cell r="L2149" t="str">
            <v>Primary</v>
          </cell>
          <cell r="AC2149" t="str">
            <v>Yes</v>
          </cell>
          <cell r="AI2149">
            <v>2</v>
          </cell>
        </row>
        <row r="2150">
          <cell r="K2150" t="str">
            <v>Community School</v>
          </cell>
          <cell r="L2150" t="str">
            <v>Primary</v>
          </cell>
          <cell r="AC2150" t="str">
            <v>Yes</v>
          </cell>
          <cell r="AI2150">
            <v>2</v>
          </cell>
        </row>
        <row r="2151">
          <cell r="K2151" t="str">
            <v>Community School</v>
          </cell>
          <cell r="L2151" t="str">
            <v>Primary</v>
          </cell>
          <cell r="AC2151" t="str">
            <v>Yes</v>
          </cell>
          <cell r="AI2151">
            <v>3</v>
          </cell>
        </row>
        <row r="2152">
          <cell r="K2152" t="str">
            <v>Community School</v>
          </cell>
          <cell r="L2152" t="str">
            <v>Primary</v>
          </cell>
          <cell r="AC2152" t="str">
            <v>Yes</v>
          </cell>
          <cell r="AI2152">
            <v>2</v>
          </cell>
        </row>
        <row r="2153">
          <cell r="K2153" t="str">
            <v>Community School</v>
          </cell>
          <cell r="L2153" t="str">
            <v>Primary</v>
          </cell>
          <cell r="AC2153" t="str">
            <v>Yes</v>
          </cell>
          <cell r="AI2153">
            <v>3</v>
          </cell>
        </row>
        <row r="2154">
          <cell r="K2154" t="str">
            <v>Community School</v>
          </cell>
          <cell r="L2154" t="str">
            <v>Primary</v>
          </cell>
          <cell r="AC2154" t="str">
            <v>Yes</v>
          </cell>
          <cell r="AI2154">
            <v>2</v>
          </cell>
        </row>
        <row r="2155">
          <cell r="K2155" t="str">
            <v>Community School</v>
          </cell>
          <cell r="L2155" t="str">
            <v>Primary</v>
          </cell>
          <cell r="AC2155" t="str">
            <v>Yes</v>
          </cell>
          <cell r="AI2155">
            <v>2</v>
          </cell>
        </row>
        <row r="2156">
          <cell r="K2156" t="str">
            <v>Voluntary Aided School</v>
          </cell>
          <cell r="L2156" t="str">
            <v>Primary</v>
          </cell>
          <cell r="AC2156" t="str">
            <v>Yes</v>
          </cell>
          <cell r="AI2156">
            <v>2</v>
          </cell>
        </row>
        <row r="2157">
          <cell r="K2157" t="str">
            <v>Voluntary Aided School</v>
          </cell>
          <cell r="L2157" t="str">
            <v>Primary</v>
          </cell>
          <cell r="AC2157" t="str">
            <v>Yes</v>
          </cell>
          <cell r="AI2157">
            <v>2</v>
          </cell>
        </row>
        <row r="2158">
          <cell r="K2158" t="str">
            <v>Voluntary Aided School</v>
          </cell>
          <cell r="L2158" t="str">
            <v>Primary</v>
          </cell>
          <cell r="AC2158" t="str">
            <v>Yes</v>
          </cell>
          <cell r="AI2158">
            <v>2</v>
          </cell>
        </row>
        <row r="2159">
          <cell r="K2159" t="str">
            <v>Voluntary Aided School</v>
          </cell>
          <cell r="L2159" t="str">
            <v>Primary</v>
          </cell>
          <cell r="AC2159" t="str">
            <v>Yes</v>
          </cell>
          <cell r="AI2159">
            <v>1</v>
          </cell>
        </row>
        <row r="2160">
          <cell r="K2160" t="str">
            <v>Voluntary Aided School</v>
          </cell>
          <cell r="L2160" t="str">
            <v>Primary</v>
          </cell>
          <cell r="AC2160" t="str">
            <v>Yes</v>
          </cell>
          <cell r="AI2160">
            <v>2</v>
          </cell>
        </row>
        <row r="2161">
          <cell r="K2161" t="str">
            <v>Voluntary Aided School</v>
          </cell>
          <cell r="L2161" t="str">
            <v>Primary</v>
          </cell>
          <cell r="AC2161" t="str">
            <v>Yes</v>
          </cell>
          <cell r="AI2161">
            <v>3</v>
          </cell>
        </row>
        <row r="2162">
          <cell r="K2162" t="str">
            <v>Voluntary Aided School</v>
          </cell>
          <cell r="L2162" t="str">
            <v>Primary</v>
          </cell>
          <cell r="AC2162" t="str">
            <v>Yes</v>
          </cell>
          <cell r="AI2162">
            <v>3</v>
          </cell>
        </row>
        <row r="2163">
          <cell r="K2163" t="str">
            <v>Voluntary Aided School</v>
          </cell>
          <cell r="L2163" t="str">
            <v>Primary</v>
          </cell>
          <cell r="AC2163" t="str">
            <v>Yes</v>
          </cell>
          <cell r="AI2163">
            <v>2</v>
          </cell>
        </row>
        <row r="2164">
          <cell r="K2164" t="str">
            <v>Voluntary Aided School</v>
          </cell>
          <cell r="L2164" t="str">
            <v>Primary</v>
          </cell>
          <cell r="AC2164" t="str">
            <v>Yes</v>
          </cell>
          <cell r="AI2164">
            <v>1</v>
          </cell>
        </row>
        <row r="2165">
          <cell r="K2165" t="str">
            <v>Voluntary Aided School</v>
          </cell>
          <cell r="L2165" t="str">
            <v>Primary</v>
          </cell>
          <cell r="AC2165" t="str">
            <v>Yes</v>
          </cell>
          <cell r="AI2165">
            <v>2</v>
          </cell>
        </row>
        <row r="2166">
          <cell r="K2166" t="str">
            <v>Voluntary Aided School</v>
          </cell>
          <cell r="L2166" t="str">
            <v>Primary</v>
          </cell>
          <cell r="AC2166" t="str">
            <v>Yes</v>
          </cell>
          <cell r="AI2166">
            <v>2</v>
          </cell>
        </row>
        <row r="2167">
          <cell r="K2167" t="str">
            <v>Voluntary Aided School</v>
          </cell>
          <cell r="L2167" t="str">
            <v>Primary</v>
          </cell>
          <cell r="AC2167" t="str">
            <v>Yes</v>
          </cell>
          <cell r="AI2167">
            <v>2</v>
          </cell>
        </row>
        <row r="2168">
          <cell r="K2168" t="str">
            <v>Voluntary Aided School</v>
          </cell>
          <cell r="L2168" t="str">
            <v>Primary</v>
          </cell>
          <cell r="AC2168" t="str">
            <v>Yes</v>
          </cell>
          <cell r="AI2168">
            <v>2</v>
          </cell>
        </row>
        <row r="2169">
          <cell r="K2169" t="str">
            <v>Voluntary Aided School</v>
          </cell>
          <cell r="L2169" t="str">
            <v>Primary</v>
          </cell>
          <cell r="AC2169" t="str">
            <v>Yes</v>
          </cell>
          <cell r="AI2169">
            <v>2</v>
          </cell>
        </row>
        <row r="2170">
          <cell r="K2170" t="str">
            <v>Voluntary Aided School</v>
          </cell>
          <cell r="L2170" t="str">
            <v>Primary</v>
          </cell>
          <cell r="AC2170" t="str">
            <v>Yes</v>
          </cell>
          <cell r="AI2170">
            <v>1</v>
          </cell>
        </row>
        <row r="2171">
          <cell r="K2171" t="str">
            <v>Voluntary Aided School</v>
          </cell>
          <cell r="L2171" t="str">
            <v>Primary</v>
          </cell>
          <cell r="AC2171" t="str">
            <v>Yes</v>
          </cell>
          <cell r="AI2171">
            <v>3</v>
          </cell>
        </row>
        <row r="2172">
          <cell r="K2172" t="str">
            <v>Voluntary Aided School</v>
          </cell>
          <cell r="L2172" t="str">
            <v>Primary</v>
          </cell>
          <cell r="AC2172" t="str">
            <v>Yes</v>
          </cell>
          <cell r="AI2172">
            <v>2</v>
          </cell>
        </row>
        <row r="2173">
          <cell r="K2173" t="str">
            <v>Voluntary Aided School</v>
          </cell>
          <cell r="L2173" t="str">
            <v>Primary</v>
          </cell>
          <cell r="AC2173" t="str">
            <v>Yes</v>
          </cell>
          <cell r="AI2173">
            <v>2</v>
          </cell>
        </row>
        <row r="2174">
          <cell r="K2174" t="str">
            <v>Voluntary Aided School</v>
          </cell>
          <cell r="L2174" t="str">
            <v>Primary</v>
          </cell>
          <cell r="AC2174" t="str">
            <v>Yes</v>
          </cell>
          <cell r="AI2174">
            <v>2</v>
          </cell>
        </row>
        <row r="2175">
          <cell r="K2175" t="str">
            <v>Voluntary Aided School</v>
          </cell>
          <cell r="L2175" t="str">
            <v>Primary</v>
          </cell>
          <cell r="AC2175" t="str">
            <v>Yes</v>
          </cell>
          <cell r="AI2175">
            <v>2</v>
          </cell>
        </row>
        <row r="2176">
          <cell r="K2176" t="str">
            <v>Voluntary Aided School</v>
          </cell>
          <cell r="L2176" t="str">
            <v>Primary</v>
          </cell>
          <cell r="AC2176" t="str">
            <v>Yes</v>
          </cell>
          <cell r="AI2176">
            <v>3</v>
          </cell>
        </row>
        <row r="2177">
          <cell r="K2177" t="str">
            <v>Voluntary Aided School</v>
          </cell>
          <cell r="L2177" t="str">
            <v>Primary</v>
          </cell>
          <cell r="AC2177" t="str">
            <v>Yes</v>
          </cell>
          <cell r="AI2177">
            <v>2</v>
          </cell>
        </row>
        <row r="2178">
          <cell r="K2178" t="str">
            <v>Voluntary Aided School</v>
          </cell>
          <cell r="L2178" t="str">
            <v>Primary</v>
          </cell>
          <cell r="AC2178" t="str">
            <v>Yes</v>
          </cell>
          <cell r="AI2178">
            <v>2</v>
          </cell>
        </row>
        <row r="2179">
          <cell r="K2179" t="str">
            <v>Community Special School</v>
          </cell>
          <cell r="L2179" t="str">
            <v>Special</v>
          </cell>
          <cell r="AC2179" t="str">
            <v>Yes</v>
          </cell>
          <cell r="AI2179">
            <v>2</v>
          </cell>
        </row>
        <row r="2180">
          <cell r="K2180" t="str">
            <v>Community Special School</v>
          </cell>
          <cell r="L2180" t="str">
            <v>Special</v>
          </cell>
          <cell r="AC2180" t="str">
            <v>Yes</v>
          </cell>
          <cell r="AI2180">
            <v>1</v>
          </cell>
        </row>
        <row r="2181">
          <cell r="K2181" t="str">
            <v>Community Special School</v>
          </cell>
          <cell r="L2181" t="str">
            <v>Special</v>
          </cell>
          <cell r="AC2181" t="str">
            <v>Yes</v>
          </cell>
          <cell r="AI2181">
            <v>1</v>
          </cell>
        </row>
        <row r="2182">
          <cell r="K2182" t="str">
            <v>LA Nursery School</v>
          </cell>
          <cell r="L2182" t="str">
            <v>Nursery</v>
          </cell>
          <cell r="AC2182" t="str">
            <v>Yes</v>
          </cell>
          <cell r="AI2182">
            <v>2</v>
          </cell>
        </row>
        <row r="2183">
          <cell r="K2183" t="str">
            <v>LA Nursery School</v>
          </cell>
          <cell r="L2183" t="str">
            <v>Nursery</v>
          </cell>
          <cell r="AC2183" t="str">
            <v>Yes</v>
          </cell>
          <cell r="AI2183">
            <v>1</v>
          </cell>
        </row>
        <row r="2184">
          <cell r="K2184" t="str">
            <v>LA Nursery School</v>
          </cell>
          <cell r="L2184" t="str">
            <v>Nursery</v>
          </cell>
          <cell r="AC2184" t="str">
            <v>Yes</v>
          </cell>
          <cell r="AI2184">
            <v>1</v>
          </cell>
        </row>
        <row r="2185">
          <cell r="K2185" t="str">
            <v>LA Nursery School</v>
          </cell>
          <cell r="L2185" t="str">
            <v>Nursery</v>
          </cell>
          <cell r="AC2185" t="str">
            <v>Yes</v>
          </cell>
          <cell r="AI2185">
            <v>1</v>
          </cell>
        </row>
        <row r="2186">
          <cell r="K2186" t="str">
            <v>LA Nursery School</v>
          </cell>
          <cell r="L2186" t="str">
            <v>Nursery</v>
          </cell>
          <cell r="AC2186" t="str">
            <v>Yes</v>
          </cell>
          <cell r="AI2186">
            <v>2</v>
          </cell>
        </row>
        <row r="2187">
          <cell r="K2187" t="str">
            <v>Community School</v>
          </cell>
          <cell r="L2187" t="str">
            <v>Primary</v>
          </cell>
          <cell r="AC2187" t="str">
            <v>Yes</v>
          </cell>
          <cell r="AI2187">
            <v>2</v>
          </cell>
        </row>
        <row r="2188">
          <cell r="K2188" t="str">
            <v>Community School</v>
          </cell>
          <cell r="L2188" t="str">
            <v>Primary</v>
          </cell>
          <cell r="AC2188" t="str">
            <v>Yes</v>
          </cell>
          <cell r="AI2188">
            <v>3</v>
          </cell>
        </row>
        <row r="2189">
          <cell r="K2189" t="str">
            <v>Community School</v>
          </cell>
          <cell r="L2189" t="str">
            <v>Primary</v>
          </cell>
          <cell r="AC2189" t="str">
            <v>Yes</v>
          </cell>
          <cell r="AI2189">
            <v>2</v>
          </cell>
        </row>
        <row r="2190">
          <cell r="K2190" t="str">
            <v>Community School</v>
          </cell>
          <cell r="L2190" t="str">
            <v>Primary</v>
          </cell>
          <cell r="AC2190" t="str">
            <v>Yes</v>
          </cell>
          <cell r="AI2190">
            <v>2</v>
          </cell>
        </row>
        <row r="2191">
          <cell r="K2191" t="str">
            <v>Community School</v>
          </cell>
          <cell r="L2191" t="str">
            <v>Primary</v>
          </cell>
          <cell r="AC2191" t="str">
            <v>Yes</v>
          </cell>
          <cell r="AI2191">
            <v>2</v>
          </cell>
        </row>
        <row r="2192">
          <cell r="K2192" t="str">
            <v>Community School</v>
          </cell>
          <cell r="L2192" t="str">
            <v>Primary</v>
          </cell>
          <cell r="AC2192" t="str">
            <v>Yes</v>
          </cell>
          <cell r="AI2192">
            <v>2</v>
          </cell>
        </row>
        <row r="2193">
          <cell r="K2193" t="str">
            <v>Community School</v>
          </cell>
          <cell r="L2193" t="str">
            <v>Primary</v>
          </cell>
          <cell r="AC2193" t="str">
            <v>Yes</v>
          </cell>
          <cell r="AI2193">
            <v>2</v>
          </cell>
        </row>
        <row r="2194">
          <cell r="K2194" t="str">
            <v>Community School</v>
          </cell>
          <cell r="L2194" t="str">
            <v>Primary</v>
          </cell>
          <cell r="AC2194" t="str">
            <v>Yes</v>
          </cell>
          <cell r="AI2194">
            <v>1</v>
          </cell>
        </row>
        <row r="2195">
          <cell r="K2195" t="str">
            <v>Community School</v>
          </cell>
          <cell r="L2195" t="str">
            <v>Primary</v>
          </cell>
          <cell r="AC2195" t="str">
            <v>Yes</v>
          </cell>
          <cell r="AI2195">
            <v>2</v>
          </cell>
        </row>
        <row r="2196">
          <cell r="K2196" t="str">
            <v>Community School</v>
          </cell>
          <cell r="L2196" t="str">
            <v>Primary</v>
          </cell>
          <cell r="AC2196" t="str">
            <v>Yes</v>
          </cell>
          <cell r="AI2196">
            <v>2</v>
          </cell>
        </row>
        <row r="2197">
          <cell r="K2197" t="str">
            <v>Community School</v>
          </cell>
          <cell r="L2197" t="str">
            <v>Primary</v>
          </cell>
          <cell r="AC2197" t="str">
            <v>Yes</v>
          </cell>
          <cell r="AI2197">
            <v>2</v>
          </cell>
        </row>
        <row r="2198">
          <cell r="K2198" t="str">
            <v>Community School</v>
          </cell>
          <cell r="L2198" t="str">
            <v>Primary</v>
          </cell>
          <cell r="AC2198" t="str">
            <v>Yes</v>
          </cell>
          <cell r="AI2198">
            <v>2</v>
          </cell>
        </row>
        <row r="2199">
          <cell r="K2199" t="str">
            <v>Community School</v>
          </cell>
          <cell r="L2199" t="str">
            <v>Primary</v>
          </cell>
          <cell r="AC2199" t="str">
            <v>Yes</v>
          </cell>
          <cell r="AI2199">
            <v>2</v>
          </cell>
        </row>
        <row r="2200">
          <cell r="K2200" t="str">
            <v>Foundation School</v>
          </cell>
          <cell r="L2200" t="str">
            <v>Primary</v>
          </cell>
          <cell r="AC2200" t="str">
            <v>Yes</v>
          </cell>
          <cell r="AI2200">
            <v>3</v>
          </cell>
        </row>
        <row r="2201">
          <cell r="K2201" t="str">
            <v>Community School</v>
          </cell>
          <cell r="L2201" t="str">
            <v>Primary</v>
          </cell>
          <cell r="AC2201" t="str">
            <v>Yes</v>
          </cell>
          <cell r="AI2201">
            <v>2</v>
          </cell>
        </row>
        <row r="2202">
          <cell r="K2202" t="str">
            <v>Community School</v>
          </cell>
          <cell r="L2202" t="str">
            <v>Primary</v>
          </cell>
          <cell r="AC2202" t="str">
            <v>Yes</v>
          </cell>
          <cell r="AI2202">
            <v>2</v>
          </cell>
        </row>
        <row r="2203">
          <cell r="K2203" t="str">
            <v>Community School</v>
          </cell>
          <cell r="L2203" t="str">
            <v>Primary</v>
          </cell>
          <cell r="AC2203" t="str">
            <v>Yes</v>
          </cell>
          <cell r="AI2203">
            <v>2</v>
          </cell>
        </row>
        <row r="2204">
          <cell r="K2204" t="str">
            <v>Community School</v>
          </cell>
          <cell r="L2204" t="str">
            <v>Primary</v>
          </cell>
          <cell r="AC2204" t="str">
            <v>Yes</v>
          </cell>
          <cell r="AI2204">
            <v>1</v>
          </cell>
        </row>
        <row r="2205">
          <cell r="K2205" t="str">
            <v>Community School</v>
          </cell>
          <cell r="L2205" t="str">
            <v>Primary</v>
          </cell>
          <cell r="AC2205" t="str">
            <v>Yes</v>
          </cell>
          <cell r="AI2205">
            <v>2</v>
          </cell>
        </row>
        <row r="2206">
          <cell r="K2206" t="str">
            <v>Community School</v>
          </cell>
          <cell r="L2206" t="str">
            <v>Primary</v>
          </cell>
          <cell r="AC2206" t="str">
            <v>Yes</v>
          </cell>
          <cell r="AI2206">
            <v>1</v>
          </cell>
        </row>
        <row r="2207">
          <cell r="K2207" t="str">
            <v>Community School</v>
          </cell>
          <cell r="L2207" t="str">
            <v>Primary</v>
          </cell>
          <cell r="AC2207" t="str">
            <v>Yes</v>
          </cell>
          <cell r="AI2207">
            <v>1</v>
          </cell>
        </row>
        <row r="2208">
          <cell r="K2208" t="str">
            <v>Community School</v>
          </cell>
          <cell r="L2208" t="str">
            <v>Primary</v>
          </cell>
          <cell r="AC2208" t="str">
            <v>Yes</v>
          </cell>
          <cell r="AI2208">
            <v>2</v>
          </cell>
        </row>
        <row r="2209">
          <cell r="K2209" t="str">
            <v>Community School</v>
          </cell>
          <cell r="L2209" t="str">
            <v>Primary</v>
          </cell>
          <cell r="AC2209" t="str">
            <v>Yes</v>
          </cell>
          <cell r="AI2209">
            <v>3</v>
          </cell>
        </row>
        <row r="2210">
          <cell r="K2210" t="str">
            <v>Community School</v>
          </cell>
          <cell r="L2210" t="str">
            <v>Primary</v>
          </cell>
          <cell r="AC2210" t="str">
            <v>Yes</v>
          </cell>
          <cell r="AI2210">
            <v>1</v>
          </cell>
        </row>
        <row r="2211">
          <cell r="K2211" t="str">
            <v>Community School</v>
          </cell>
          <cell r="L2211" t="str">
            <v>Primary</v>
          </cell>
          <cell r="AC2211" t="str">
            <v>Yes</v>
          </cell>
          <cell r="AI2211">
            <v>2</v>
          </cell>
        </row>
        <row r="2212">
          <cell r="K2212" t="str">
            <v>Community School</v>
          </cell>
          <cell r="L2212" t="str">
            <v>Primary</v>
          </cell>
          <cell r="AC2212" t="str">
            <v>Yes</v>
          </cell>
          <cell r="AI2212">
            <v>2</v>
          </cell>
        </row>
        <row r="2213">
          <cell r="K2213" t="str">
            <v>Community School</v>
          </cell>
          <cell r="L2213" t="str">
            <v>Primary</v>
          </cell>
          <cell r="AC2213" t="str">
            <v>Yes</v>
          </cell>
          <cell r="AI2213">
            <v>2</v>
          </cell>
        </row>
        <row r="2214">
          <cell r="K2214" t="str">
            <v>Foundation School</v>
          </cell>
          <cell r="L2214" t="str">
            <v>Primary</v>
          </cell>
          <cell r="AC2214" t="str">
            <v>Yes</v>
          </cell>
          <cell r="AI2214">
            <v>2</v>
          </cell>
        </row>
        <row r="2215">
          <cell r="K2215" t="str">
            <v>Community School</v>
          </cell>
          <cell r="L2215" t="str">
            <v>Primary</v>
          </cell>
          <cell r="AC2215" t="str">
            <v>Yes</v>
          </cell>
          <cell r="AI2215">
            <v>4</v>
          </cell>
        </row>
        <row r="2216">
          <cell r="K2216" t="str">
            <v>Voluntary Controlled School</v>
          </cell>
          <cell r="L2216" t="str">
            <v>Primary</v>
          </cell>
          <cell r="AC2216" t="str">
            <v>Yes</v>
          </cell>
          <cell r="AI2216">
            <v>3</v>
          </cell>
        </row>
        <row r="2217">
          <cell r="K2217" t="str">
            <v>Voluntary Controlled School</v>
          </cell>
          <cell r="L2217" t="str">
            <v>Primary</v>
          </cell>
          <cell r="AC2217" t="str">
            <v>Yes</v>
          </cell>
          <cell r="AI2217">
            <v>2</v>
          </cell>
        </row>
        <row r="2218">
          <cell r="K2218" t="str">
            <v>Voluntary Aided School</v>
          </cell>
          <cell r="L2218" t="str">
            <v>Primary</v>
          </cell>
          <cell r="AC2218" t="str">
            <v>Yes</v>
          </cell>
          <cell r="AI2218">
            <v>2</v>
          </cell>
        </row>
        <row r="2219">
          <cell r="K2219" t="str">
            <v>Voluntary Aided School</v>
          </cell>
          <cell r="L2219" t="str">
            <v>Primary</v>
          </cell>
          <cell r="AC2219" t="str">
            <v>Yes</v>
          </cell>
          <cell r="AI2219">
            <v>2</v>
          </cell>
        </row>
        <row r="2220">
          <cell r="K2220" t="str">
            <v>Voluntary Aided School</v>
          </cell>
          <cell r="L2220" t="str">
            <v>Primary</v>
          </cell>
          <cell r="AC2220" t="str">
            <v>Yes</v>
          </cell>
          <cell r="AI2220">
            <v>1</v>
          </cell>
        </row>
        <row r="2221">
          <cell r="K2221" t="str">
            <v>Voluntary Aided School</v>
          </cell>
          <cell r="L2221" t="str">
            <v>Primary</v>
          </cell>
          <cell r="AC2221" t="str">
            <v>Yes</v>
          </cell>
          <cell r="AI2221">
            <v>2</v>
          </cell>
        </row>
        <row r="2222">
          <cell r="K2222" t="str">
            <v>Voluntary Aided School</v>
          </cell>
          <cell r="L2222" t="str">
            <v>Primary</v>
          </cell>
          <cell r="AC2222" t="str">
            <v>Yes</v>
          </cell>
          <cell r="AI2222">
            <v>2</v>
          </cell>
        </row>
        <row r="2223">
          <cell r="K2223" t="str">
            <v>Voluntary Aided School</v>
          </cell>
          <cell r="L2223" t="str">
            <v>Primary</v>
          </cell>
          <cell r="AC2223" t="str">
            <v>Yes</v>
          </cell>
          <cell r="AI2223">
            <v>2</v>
          </cell>
        </row>
        <row r="2224">
          <cell r="K2224" t="str">
            <v>Voluntary Aided School</v>
          </cell>
          <cell r="L2224" t="str">
            <v>Primary</v>
          </cell>
          <cell r="AC2224" t="str">
            <v>Yes</v>
          </cell>
          <cell r="AI2224">
            <v>2</v>
          </cell>
        </row>
        <row r="2225">
          <cell r="K2225" t="str">
            <v>Voluntary Aided School</v>
          </cell>
          <cell r="L2225" t="str">
            <v>Primary</v>
          </cell>
          <cell r="AC2225" t="str">
            <v>Yes</v>
          </cell>
          <cell r="AI2225">
            <v>2</v>
          </cell>
        </row>
        <row r="2226">
          <cell r="K2226" t="str">
            <v>Voluntary Aided School</v>
          </cell>
          <cell r="L2226" t="str">
            <v>Primary</v>
          </cell>
          <cell r="AC2226" t="str">
            <v>Yes</v>
          </cell>
          <cell r="AI2226">
            <v>2</v>
          </cell>
        </row>
        <row r="2227">
          <cell r="K2227" t="str">
            <v>Voluntary Aided School</v>
          </cell>
          <cell r="L2227" t="str">
            <v>Primary</v>
          </cell>
          <cell r="AC2227" t="str">
            <v>Yes</v>
          </cell>
          <cell r="AI2227">
            <v>2</v>
          </cell>
        </row>
        <row r="2228">
          <cell r="K2228" t="str">
            <v>Voluntary Aided School</v>
          </cell>
          <cell r="L2228" t="str">
            <v>Primary</v>
          </cell>
          <cell r="AC2228" t="str">
            <v>Yes</v>
          </cell>
          <cell r="AI2228">
            <v>2</v>
          </cell>
        </row>
        <row r="2229">
          <cell r="K2229" t="str">
            <v>Voluntary Aided School</v>
          </cell>
          <cell r="L2229" t="str">
            <v>Primary</v>
          </cell>
          <cell r="AC2229" t="str">
            <v>Yes</v>
          </cell>
          <cell r="AI2229">
            <v>2</v>
          </cell>
        </row>
        <row r="2230">
          <cell r="K2230" t="str">
            <v>Voluntary Aided School</v>
          </cell>
          <cell r="L2230" t="str">
            <v>Primary</v>
          </cell>
          <cell r="AC2230" t="str">
            <v>Yes</v>
          </cell>
          <cell r="AI2230">
            <v>1</v>
          </cell>
        </row>
        <row r="2231">
          <cell r="K2231" t="str">
            <v>Voluntary Aided School</v>
          </cell>
          <cell r="L2231" t="str">
            <v>Primary</v>
          </cell>
          <cell r="AC2231" t="str">
            <v>Yes</v>
          </cell>
          <cell r="AI2231">
            <v>2</v>
          </cell>
        </row>
        <row r="2232">
          <cell r="K2232" t="str">
            <v>Voluntary Aided School</v>
          </cell>
          <cell r="L2232" t="str">
            <v>Primary</v>
          </cell>
          <cell r="AC2232" t="str">
            <v>Yes</v>
          </cell>
          <cell r="AI2232">
            <v>2</v>
          </cell>
        </row>
        <row r="2233">
          <cell r="K2233" t="str">
            <v>Voluntary Aided School</v>
          </cell>
          <cell r="L2233" t="str">
            <v>Primary</v>
          </cell>
          <cell r="AC2233" t="str">
            <v>Yes</v>
          </cell>
          <cell r="AI2233">
            <v>2</v>
          </cell>
        </row>
        <row r="2234">
          <cell r="K2234" t="str">
            <v>Voluntary Aided School</v>
          </cell>
          <cell r="L2234" t="str">
            <v>Primary</v>
          </cell>
          <cell r="AC2234" t="str">
            <v>Yes</v>
          </cell>
          <cell r="AI2234">
            <v>3</v>
          </cell>
        </row>
        <row r="2235">
          <cell r="K2235" t="str">
            <v>Voluntary Aided School</v>
          </cell>
          <cell r="L2235" t="str">
            <v>Primary</v>
          </cell>
          <cell r="AC2235" t="str">
            <v>Yes</v>
          </cell>
          <cell r="AI2235">
            <v>2</v>
          </cell>
        </row>
        <row r="2236">
          <cell r="K2236" t="str">
            <v>Voluntary Aided School</v>
          </cell>
          <cell r="L2236" t="str">
            <v>Primary</v>
          </cell>
          <cell r="AC2236" t="str">
            <v>Yes</v>
          </cell>
          <cell r="AI2236">
            <v>1</v>
          </cell>
        </row>
        <row r="2237">
          <cell r="K2237" t="str">
            <v>Voluntary Aided School</v>
          </cell>
          <cell r="L2237" t="str">
            <v>Primary</v>
          </cell>
          <cell r="AC2237" t="str">
            <v>Yes</v>
          </cell>
          <cell r="AI2237">
            <v>1</v>
          </cell>
        </row>
        <row r="2238">
          <cell r="K2238" t="str">
            <v>Voluntary Aided School</v>
          </cell>
          <cell r="L2238" t="str">
            <v>Primary</v>
          </cell>
          <cell r="AC2238" t="str">
            <v>Yes</v>
          </cell>
          <cell r="AI2238">
            <v>2</v>
          </cell>
        </row>
        <row r="2239">
          <cell r="K2239" t="str">
            <v>Voluntary Aided School</v>
          </cell>
          <cell r="L2239" t="str">
            <v>Primary</v>
          </cell>
          <cell r="AC2239" t="str">
            <v>Yes</v>
          </cell>
          <cell r="AI2239">
            <v>2</v>
          </cell>
        </row>
        <row r="2240">
          <cell r="K2240" t="str">
            <v>Voluntary Aided School</v>
          </cell>
          <cell r="L2240" t="str">
            <v>Primary</v>
          </cell>
          <cell r="AC2240" t="str">
            <v>Yes</v>
          </cell>
          <cell r="AI2240">
            <v>3</v>
          </cell>
        </row>
        <row r="2241">
          <cell r="K2241" t="str">
            <v>Voluntary Aided School</v>
          </cell>
          <cell r="L2241" t="str">
            <v>Primary</v>
          </cell>
          <cell r="AC2241" t="str">
            <v>Yes</v>
          </cell>
          <cell r="AI2241">
            <v>1</v>
          </cell>
        </row>
        <row r="2242">
          <cell r="K2242" t="str">
            <v>Voluntary Aided School</v>
          </cell>
          <cell r="L2242" t="str">
            <v>Primary</v>
          </cell>
          <cell r="AC2242" t="str">
            <v>Yes</v>
          </cell>
          <cell r="AI2242">
            <v>2</v>
          </cell>
        </row>
        <row r="2243">
          <cell r="K2243" t="str">
            <v>Voluntary Aided School</v>
          </cell>
          <cell r="L2243" t="str">
            <v>Primary</v>
          </cell>
          <cell r="AC2243" t="str">
            <v>Yes</v>
          </cell>
          <cell r="AI2243">
            <v>1</v>
          </cell>
        </row>
        <row r="2244">
          <cell r="K2244" t="str">
            <v>Voluntary Aided School</v>
          </cell>
          <cell r="L2244" t="str">
            <v>Primary</v>
          </cell>
          <cell r="AC2244" t="str">
            <v>Yes</v>
          </cell>
          <cell r="AI2244">
            <v>1</v>
          </cell>
        </row>
        <row r="2245">
          <cell r="K2245" t="str">
            <v>Voluntary Aided School</v>
          </cell>
          <cell r="L2245" t="str">
            <v>Primary</v>
          </cell>
          <cell r="AC2245" t="str">
            <v>Yes</v>
          </cell>
          <cell r="AI2245">
            <v>3</v>
          </cell>
        </row>
        <row r="2246">
          <cell r="K2246" t="str">
            <v>Voluntary Aided School</v>
          </cell>
          <cell r="L2246" t="str">
            <v>Primary</v>
          </cell>
          <cell r="AC2246" t="str">
            <v>Yes</v>
          </cell>
          <cell r="AI2246">
            <v>4</v>
          </cell>
        </row>
        <row r="2247">
          <cell r="K2247" t="str">
            <v>Voluntary Aided School</v>
          </cell>
          <cell r="L2247" t="str">
            <v>Primary</v>
          </cell>
          <cell r="AC2247" t="str">
            <v>Yes</v>
          </cell>
          <cell r="AI2247">
            <v>3</v>
          </cell>
        </row>
        <row r="2248">
          <cell r="K2248" t="str">
            <v>Voluntary Aided School</v>
          </cell>
          <cell r="L2248" t="str">
            <v>Primary</v>
          </cell>
          <cell r="AC2248" t="str">
            <v>Yes</v>
          </cell>
          <cell r="AI2248">
            <v>2</v>
          </cell>
        </row>
        <row r="2249">
          <cell r="K2249" t="str">
            <v>Voluntary Aided School</v>
          </cell>
          <cell r="L2249" t="str">
            <v>Primary</v>
          </cell>
          <cell r="AC2249" t="str">
            <v>Yes</v>
          </cell>
          <cell r="AI2249">
            <v>3</v>
          </cell>
        </row>
        <row r="2250">
          <cell r="K2250" t="str">
            <v>Voluntary Aided School</v>
          </cell>
          <cell r="L2250" t="str">
            <v>Primary</v>
          </cell>
          <cell r="AC2250" t="str">
            <v>Yes</v>
          </cell>
          <cell r="AI2250">
            <v>2</v>
          </cell>
        </row>
        <row r="2251">
          <cell r="K2251" t="str">
            <v>Voluntary Aided School</v>
          </cell>
          <cell r="L2251" t="str">
            <v>Primary</v>
          </cell>
          <cell r="AC2251" t="str">
            <v>Yes</v>
          </cell>
          <cell r="AI2251">
            <v>2</v>
          </cell>
        </row>
        <row r="2252">
          <cell r="K2252" t="str">
            <v>Voluntary Aided School</v>
          </cell>
          <cell r="L2252" t="str">
            <v>Primary</v>
          </cell>
          <cell r="AC2252" t="str">
            <v>Yes</v>
          </cell>
          <cell r="AI2252">
            <v>3</v>
          </cell>
        </row>
        <row r="2253">
          <cell r="K2253" t="str">
            <v>Voluntary Aided School</v>
          </cell>
          <cell r="L2253" t="str">
            <v>Primary</v>
          </cell>
          <cell r="AC2253" t="str">
            <v>Yes</v>
          </cell>
          <cell r="AI2253">
            <v>2</v>
          </cell>
        </row>
        <row r="2254">
          <cell r="K2254" t="str">
            <v>Community School</v>
          </cell>
          <cell r="L2254" t="str">
            <v>Secondary</v>
          </cell>
          <cell r="AC2254" t="str">
            <v>Yes</v>
          </cell>
          <cell r="AI2254">
            <v>3</v>
          </cell>
        </row>
        <row r="2255">
          <cell r="K2255" t="str">
            <v>Community School</v>
          </cell>
          <cell r="L2255" t="str">
            <v>Secondary</v>
          </cell>
          <cell r="AC2255" t="str">
            <v>Yes</v>
          </cell>
          <cell r="AI2255">
            <v>3</v>
          </cell>
        </row>
        <row r="2256">
          <cell r="K2256" t="str">
            <v>Community School</v>
          </cell>
          <cell r="L2256" t="str">
            <v>Secondary</v>
          </cell>
          <cell r="AC2256" t="str">
            <v>Yes</v>
          </cell>
          <cell r="AI2256">
            <v>3</v>
          </cell>
        </row>
        <row r="2257">
          <cell r="K2257" t="str">
            <v>Foundation School</v>
          </cell>
          <cell r="L2257" t="str">
            <v>Secondary</v>
          </cell>
          <cell r="AC2257" t="str">
            <v>Yes</v>
          </cell>
          <cell r="AI2257">
            <v>3</v>
          </cell>
        </row>
        <row r="2258">
          <cell r="K2258" t="str">
            <v>Community School</v>
          </cell>
          <cell r="L2258" t="str">
            <v>Secondary</v>
          </cell>
          <cell r="AC2258" t="str">
            <v>Yes</v>
          </cell>
          <cell r="AI2258">
            <v>3</v>
          </cell>
        </row>
        <row r="2259">
          <cell r="K2259" t="str">
            <v>Community School</v>
          </cell>
          <cell r="L2259" t="str">
            <v>Secondary</v>
          </cell>
          <cell r="AC2259" t="str">
            <v>Yes</v>
          </cell>
          <cell r="AI2259">
            <v>3</v>
          </cell>
        </row>
        <row r="2260">
          <cell r="K2260" t="str">
            <v>Voluntary Aided School</v>
          </cell>
          <cell r="L2260" t="str">
            <v>Secondary</v>
          </cell>
          <cell r="AC2260" t="str">
            <v>Yes</v>
          </cell>
          <cell r="AI2260">
            <v>1</v>
          </cell>
        </row>
        <row r="2261">
          <cell r="K2261" t="str">
            <v>Voluntary Aided School</v>
          </cell>
          <cell r="L2261" t="str">
            <v>Secondary</v>
          </cell>
          <cell r="AC2261" t="str">
            <v>Yes</v>
          </cell>
          <cell r="AI2261">
            <v>2</v>
          </cell>
        </row>
        <row r="2262">
          <cell r="K2262" t="str">
            <v>Voluntary Aided School</v>
          </cell>
          <cell r="L2262" t="str">
            <v>Secondary</v>
          </cell>
          <cell r="AC2262" t="str">
            <v>Yes</v>
          </cell>
          <cell r="AI2262">
            <v>2</v>
          </cell>
        </row>
        <row r="2263">
          <cell r="K2263" t="str">
            <v>Voluntary Aided School</v>
          </cell>
          <cell r="L2263" t="str">
            <v>Secondary</v>
          </cell>
          <cell r="AC2263" t="str">
            <v>Yes</v>
          </cell>
          <cell r="AI2263">
            <v>2</v>
          </cell>
        </row>
        <row r="2264">
          <cell r="K2264" t="str">
            <v>Voluntary Aided School</v>
          </cell>
          <cell r="L2264" t="str">
            <v>Secondary</v>
          </cell>
          <cell r="AC2264" t="str">
            <v>Yes</v>
          </cell>
          <cell r="AI2264">
            <v>2</v>
          </cell>
        </row>
        <row r="2265">
          <cell r="K2265" t="str">
            <v>Voluntary Aided School</v>
          </cell>
          <cell r="L2265" t="str">
            <v>Secondary</v>
          </cell>
          <cell r="AC2265" t="str">
            <v>Yes</v>
          </cell>
          <cell r="AI2265">
            <v>3</v>
          </cell>
        </row>
        <row r="2266">
          <cell r="K2266" t="str">
            <v>Voluntary Aided School</v>
          </cell>
          <cell r="L2266" t="str">
            <v>Secondary</v>
          </cell>
          <cell r="AC2266" t="str">
            <v>Yes</v>
          </cell>
          <cell r="AI2266">
            <v>2</v>
          </cell>
        </row>
        <row r="2267">
          <cell r="K2267" t="str">
            <v>Voluntary Aided School</v>
          </cell>
          <cell r="L2267" t="str">
            <v>Secondary</v>
          </cell>
          <cell r="AC2267" t="str">
            <v>Yes</v>
          </cell>
          <cell r="AI2267">
            <v>3</v>
          </cell>
        </row>
        <row r="2268">
          <cell r="K2268" t="str">
            <v>Voluntary Aided School</v>
          </cell>
          <cell r="L2268" t="str">
            <v>Secondary</v>
          </cell>
          <cell r="AC2268" t="str">
            <v>Yes</v>
          </cell>
          <cell r="AI2268">
            <v>2</v>
          </cell>
        </row>
        <row r="2269">
          <cell r="K2269" t="str">
            <v>Non-Maintained Special School</v>
          </cell>
          <cell r="L2269" t="str">
            <v>Special</v>
          </cell>
          <cell r="AC2269" t="str">
            <v>Yes</v>
          </cell>
          <cell r="AI2269">
            <v>1</v>
          </cell>
        </row>
        <row r="2270">
          <cell r="K2270" t="str">
            <v>Non-Maintained Special School</v>
          </cell>
          <cell r="L2270" t="str">
            <v>Special</v>
          </cell>
          <cell r="AC2270" t="str">
            <v>Yes</v>
          </cell>
          <cell r="AI2270">
            <v>1</v>
          </cell>
        </row>
        <row r="2271">
          <cell r="K2271" t="str">
            <v>Community Special School</v>
          </cell>
          <cell r="L2271" t="str">
            <v>Special</v>
          </cell>
          <cell r="AC2271" t="str">
            <v>Yes</v>
          </cell>
          <cell r="AI2271">
            <v>1</v>
          </cell>
        </row>
        <row r="2272">
          <cell r="K2272" t="str">
            <v>Community Special School</v>
          </cell>
          <cell r="L2272" t="str">
            <v>Special</v>
          </cell>
          <cell r="AC2272" t="str">
            <v>Yes</v>
          </cell>
          <cell r="AI2272">
            <v>2</v>
          </cell>
        </row>
        <row r="2273">
          <cell r="K2273" t="str">
            <v>Community Special School</v>
          </cell>
          <cell r="L2273" t="str">
            <v>Special</v>
          </cell>
          <cell r="AC2273" t="str">
            <v>Yes</v>
          </cell>
          <cell r="AI2273">
            <v>2</v>
          </cell>
        </row>
        <row r="2274">
          <cell r="K2274" t="str">
            <v>Community Special School</v>
          </cell>
          <cell r="L2274" t="str">
            <v>Special</v>
          </cell>
          <cell r="AC2274" t="str">
            <v>Yes</v>
          </cell>
          <cell r="AI2274">
            <v>1</v>
          </cell>
        </row>
        <row r="2275">
          <cell r="K2275" t="str">
            <v>Community Special School</v>
          </cell>
          <cell r="L2275" t="str">
            <v>Special</v>
          </cell>
          <cell r="AC2275" t="str">
            <v>Yes</v>
          </cell>
          <cell r="AI2275">
            <v>1</v>
          </cell>
        </row>
        <row r="2276">
          <cell r="K2276" t="str">
            <v>Community Special School</v>
          </cell>
          <cell r="L2276" t="str">
            <v>Special</v>
          </cell>
          <cell r="AC2276" t="str">
            <v>Yes</v>
          </cell>
          <cell r="AI2276">
            <v>1</v>
          </cell>
        </row>
        <row r="2277">
          <cell r="K2277" t="str">
            <v>Community Special School</v>
          </cell>
          <cell r="L2277" t="str">
            <v>Special</v>
          </cell>
          <cell r="AC2277" t="str">
            <v>Yes</v>
          </cell>
          <cell r="AI2277">
            <v>1</v>
          </cell>
        </row>
        <row r="2278">
          <cell r="K2278" t="str">
            <v>Community Special School</v>
          </cell>
          <cell r="L2278" t="str">
            <v>Special</v>
          </cell>
          <cell r="AC2278" t="str">
            <v>Yes</v>
          </cell>
          <cell r="AI2278">
            <v>1</v>
          </cell>
        </row>
        <row r="2279">
          <cell r="K2279" t="str">
            <v>Pupil Referral Unit</v>
          </cell>
          <cell r="L2279" t="str">
            <v>PRU</v>
          </cell>
          <cell r="AC2279" t="str">
            <v>Yes</v>
          </cell>
          <cell r="AI2279">
            <v>2</v>
          </cell>
        </row>
        <row r="2280">
          <cell r="K2280" t="str">
            <v>Community School</v>
          </cell>
          <cell r="L2280" t="str">
            <v>Primary</v>
          </cell>
          <cell r="AC2280" t="str">
            <v>Yes</v>
          </cell>
          <cell r="AI2280">
            <v>1</v>
          </cell>
        </row>
        <row r="2281">
          <cell r="K2281" t="str">
            <v>Community School</v>
          </cell>
          <cell r="L2281" t="str">
            <v>Primary</v>
          </cell>
          <cell r="AC2281" t="str">
            <v>Yes</v>
          </cell>
          <cell r="AI2281">
            <v>1</v>
          </cell>
        </row>
        <row r="2282">
          <cell r="K2282" t="str">
            <v>Community School</v>
          </cell>
          <cell r="L2282" t="str">
            <v>Primary</v>
          </cell>
          <cell r="AC2282" t="str">
            <v>Yes</v>
          </cell>
          <cell r="AI2282">
            <v>3</v>
          </cell>
        </row>
        <row r="2283">
          <cell r="K2283" t="str">
            <v>Community School</v>
          </cell>
          <cell r="L2283" t="str">
            <v>Primary</v>
          </cell>
          <cell r="AC2283" t="str">
            <v>Yes</v>
          </cell>
          <cell r="AI2283">
            <v>2</v>
          </cell>
        </row>
        <row r="2284">
          <cell r="K2284" t="str">
            <v>Community School</v>
          </cell>
          <cell r="L2284" t="str">
            <v>Primary</v>
          </cell>
          <cell r="AC2284" t="str">
            <v>Yes</v>
          </cell>
          <cell r="AI2284">
            <v>2</v>
          </cell>
        </row>
        <row r="2285">
          <cell r="K2285" t="str">
            <v>Community School</v>
          </cell>
          <cell r="L2285" t="str">
            <v>Primary</v>
          </cell>
          <cell r="AC2285" t="str">
            <v>Yes</v>
          </cell>
          <cell r="AI2285">
            <v>2</v>
          </cell>
        </row>
        <row r="2286">
          <cell r="K2286" t="str">
            <v>Community School</v>
          </cell>
          <cell r="L2286" t="str">
            <v>Primary</v>
          </cell>
          <cell r="AC2286" t="str">
            <v>Yes</v>
          </cell>
          <cell r="AI2286">
            <v>2</v>
          </cell>
        </row>
        <row r="2287">
          <cell r="K2287" t="str">
            <v>Community School</v>
          </cell>
          <cell r="L2287" t="str">
            <v>Primary</v>
          </cell>
          <cell r="AC2287" t="str">
            <v>Yes</v>
          </cell>
          <cell r="AI2287">
            <v>2</v>
          </cell>
        </row>
        <row r="2288">
          <cell r="K2288" t="str">
            <v>Community School</v>
          </cell>
          <cell r="L2288" t="str">
            <v>Primary</v>
          </cell>
          <cell r="AC2288" t="str">
            <v>Yes</v>
          </cell>
          <cell r="AI2288">
            <v>2</v>
          </cell>
        </row>
        <row r="2289">
          <cell r="K2289" t="str">
            <v>Community School</v>
          </cell>
          <cell r="L2289" t="str">
            <v>Primary</v>
          </cell>
          <cell r="AC2289" t="str">
            <v>Yes</v>
          </cell>
          <cell r="AI2289">
            <v>1</v>
          </cell>
        </row>
        <row r="2290">
          <cell r="K2290" t="str">
            <v>Community School</v>
          </cell>
          <cell r="L2290" t="str">
            <v>Primary</v>
          </cell>
          <cell r="AC2290" t="str">
            <v>Yes</v>
          </cell>
          <cell r="AI2290">
            <v>1</v>
          </cell>
        </row>
        <row r="2291">
          <cell r="K2291" t="str">
            <v>Community School</v>
          </cell>
          <cell r="L2291" t="str">
            <v>Primary</v>
          </cell>
          <cell r="AC2291" t="str">
            <v>Yes</v>
          </cell>
          <cell r="AI2291">
            <v>2</v>
          </cell>
        </row>
        <row r="2292">
          <cell r="K2292" t="str">
            <v>Community School</v>
          </cell>
          <cell r="L2292" t="str">
            <v>Primary</v>
          </cell>
          <cell r="AC2292" t="str">
            <v>Yes</v>
          </cell>
          <cell r="AI2292">
            <v>3</v>
          </cell>
        </row>
        <row r="2293">
          <cell r="K2293" t="str">
            <v>Community School</v>
          </cell>
          <cell r="L2293" t="str">
            <v>Primary</v>
          </cell>
          <cell r="AC2293" t="str">
            <v>Yes</v>
          </cell>
          <cell r="AI2293">
            <v>2</v>
          </cell>
        </row>
        <row r="2294">
          <cell r="K2294" t="str">
            <v>Community School</v>
          </cell>
          <cell r="L2294" t="str">
            <v>Primary</v>
          </cell>
          <cell r="AC2294" t="str">
            <v>Yes</v>
          </cell>
          <cell r="AI2294">
            <v>1</v>
          </cell>
        </row>
        <row r="2295">
          <cell r="K2295" t="str">
            <v>Community School</v>
          </cell>
          <cell r="L2295" t="str">
            <v>Primary</v>
          </cell>
          <cell r="AC2295" t="str">
            <v>Yes</v>
          </cell>
          <cell r="AI2295">
            <v>2</v>
          </cell>
        </row>
        <row r="2296">
          <cell r="K2296" t="str">
            <v>Community School</v>
          </cell>
          <cell r="L2296" t="str">
            <v>Primary</v>
          </cell>
          <cell r="AC2296" t="str">
            <v>Yes</v>
          </cell>
          <cell r="AI2296">
            <v>2</v>
          </cell>
        </row>
        <row r="2297">
          <cell r="K2297" t="str">
            <v>Community School</v>
          </cell>
          <cell r="L2297" t="str">
            <v>Primary</v>
          </cell>
          <cell r="AC2297" t="str">
            <v>Yes</v>
          </cell>
          <cell r="AI2297">
            <v>1</v>
          </cell>
        </row>
        <row r="2298">
          <cell r="K2298" t="str">
            <v>Community School</v>
          </cell>
          <cell r="L2298" t="str">
            <v>Primary</v>
          </cell>
          <cell r="AC2298" t="str">
            <v>Yes</v>
          </cell>
          <cell r="AI2298">
            <v>2</v>
          </cell>
        </row>
        <row r="2299">
          <cell r="K2299" t="str">
            <v>Community School</v>
          </cell>
          <cell r="L2299" t="str">
            <v>Primary</v>
          </cell>
          <cell r="AC2299" t="str">
            <v>Yes</v>
          </cell>
          <cell r="AI2299">
            <v>3</v>
          </cell>
        </row>
        <row r="2300">
          <cell r="K2300" t="str">
            <v>Community School</v>
          </cell>
          <cell r="L2300" t="str">
            <v>Primary</v>
          </cell>
          <cell r="AC2300" t="str">
            <v>Yes</v>
          </cell>
          <cell r="AI2300">
            <v>2</v>
          </cell>
        </row>
        <row r="2301">
          <cell r="K2301" t="str">
            <v>Voluntary Controlled School</v>
          </cell>
          <cell r="L2301" t="str">
            <v>Primary</v>
          </cell>
          <cell r="AC2301" t="str">
            <v>Yes</v>
          </cell>
          <cell r="AI2301">
            <v>3</v>
          </cell>
        </row>
        <row r="2302">
          <cell r="K2302" t="str">
            <v>Voluntary Controlled School</v>
          </cell>
          <cell r="L2302" t="str">
            <v>Primary</v>
          </cell>
          <cell r="AC2302" t="str">
            <v>Yes</v>
          </cell>
          <cell r="AI2302">
            <v>1</v>
          </cell>
        </row>
        <row r="2303">
          <cell r="K2303" t="str">
            <v>Voluntary Controlled School</v>
          </cell>
          <cell r="L2303" t="str">
            <v>Primary</v>
          </cell>
          <cell r="AC2303" t="str">
            <v>Yes</v>
          </cell>
          <cell r="AI2303">
            <v>2</v>
          </cell>
        </row>
        <row r="2304">
          <cell r="K2304" t="str">
            <v>Voluntary Controlled School</v>
          </cell>
          <cell r="L2304" t="str">
            <v>Primary</v>
          </cell>
          <cell r="AC2304" t="str">
            <v>Yes</v>
          </cell>
          <cell r="AI2304">
            <v>2</v>
          </cell>
        </row>
        <row r="2305">
          <cell r="K2305" t="str">
            <v>Voluntary Controlled School</v>
          </cell>
          <cell r="L2305" t="str">
            <v>Primary</v>
          </cell>
          <cell r="AC2305" t="str">
            <v>Yes</v>
          </cell>
          <cell r="AI2305">
            <v>2</v>
          </cell>
        </row>
        <row r="2306">
          <cell r="K2306" t="str">
            <v>Voluntary Aided School</v>
          </cell>
          <cell r="L2306" t="str">
            <v>Primary</v>
          </cell>
          <cell r="AC2306" t="str">
            <v>Yes</v>
          </cell>
          <cell r="AI2306">
            <v>2</v>
          </cell>
        </row>
        <row r="2307">
          <cell r="K2307" t="str">
            <v>Voluntary Aided School</v>
          </cell>
          <cell r="L2307" t="str">
            <v>Primary</v>
          </cell>
          <cell r="AC2307" t="str">
            <v>Yes</v>
          </cell>
          <cell r="AI2307">
            <v>2</v>
          </cell>
        </row>
        <row r="2308">
          <cell r="K2308" t="str">
            <v>Voluntary Aided School</v>
          </cell>
          <cell r="L2308" t="str">
            <v>Primary</v>
          </cell>
          <cell r="AC2308" t="str">
            <v>Yes</v>
          </cell>
          <cell r="AI2308">
            <v>1</v>
          </cell>
        </row>
        <row r="2309">
          <cell r="K2309" t="str">
            <v>Voluntary Aided School</v>
          </cell>
          <cell r="L2309" t="str">
            <v>Primary</v>
          </cell>
          <cell r="AC2309" t="str">
            <v>Yes</v>
          </cell>
          <cell r="AI2309">
            <v>2</v>
          </cell>
        </row>
        <row r="2310">
          <cell r="K2310" t="str">
            <v>Voluntary Aided School</v>
          </cell>
          <cell r="L2310" t="str">
            <v>Primary</v>
          </cell>
          <cell r="AC2310" t="str">
            <v>Yes</v>
          </cell>
          <cell r="AI2310">
            <v>3</v>
          </cell>
        </row>
        <row r="2311">
          <cell r="K2311" t="str">
            <v>Voluntary Aided School</v>
          </cell>
          <cell r="L2311" t="str">
            <v>Primary</v>
          </cell>
          <cell r="AC2311" t="str">
            <v>Yes</v>
          </cell>
          <cell r="AI2311">
            <v>2</v>
          </cell>
        </row>
        <row r="2312">
          <cell r="K2312" t="str">
            <v>Voluntary Aided School</v>
          </cell>
          <cell r="L2312" t="str">
            <v>Primary</v>
          </cell>
          <cell r="AC2312" t="str">
            <v>Yes</v>
          </cell>
          <cell r="AI2312">
            <v>3</v>
          </cell>
        </row>
        <row r="2313">
          <cell r="K2313" t="str">
            <v>Voluntary Aided School</v>
          </cell>
          <cell r="L2313" t="str">
            <v>Primary</v>
          </cell>
          <cell r="AC2313" t="str">
            <v>Yes</v>
          </cell>
          <cell r="AI2313">
            <v>2</v>
          </cell>
        </row>
        <row r="2314">
          <cell r="K2314" t="str">
            <v>Voluntary Aided School</v>
          </cell>
          <cell r="L2314" t="str">
            <v>Primary</v>
          </cell>
          <cell r="AC2314" t="str">
            <v>Yes</v>
          </cell>
          <cell r="AI2314">
            <v>1</v>
          </cell>
        </row>
        <row r="2315">
          <cell r="K2315" t="str">
            <v>Voluntary Aided School</v>
          </cell>
          <cell r="L2315" t="str">
            <v>Primary</v>
          </cell>
          <cell r="AC2315" t="str">
            <v>Yes</v>
          </cell>
          <cell r="AI2315">
            <v>1</v>
          </cell>
        </row>
        <row r="2316">
          <cell r="K2316" t="str">
            <v>Voluntary Aided School</v>
          </cell>
          <cell r="L2316" t="str">
            <v>Primary</v>
          </cell>
          <cell r="AC2316" t="str">
            <v>Yes</v>
          </cell>
          <cell r="AI2316">
            <v>3</v>
          </cell>
        </row>
        <row r="2317">
          <cell r="K2317" t="str">
            <v>Voluntary Aided School</v>
          </cell>
          <cell r="L2317" t="str">
            <v>Primary</v>
          </cell>
          <cell r="AC2317" t="str">
            <v>Yes</v>
          </cell>
          <cell r="AI2317">
            <v>1</v>
          </cell>
        </row>
        <row r="2318">
          <cell r="K2318" t="str">
            <v>Voluntary Aided School</v>
          </cell>
          <cell r="L2318" t="str">
            <v>Primary</v>
          </cell>
          <cell r="AC2318" t="str">
            <v>Yes</v>
          </cell>
          <cell r="AI2318">
            <v>2</v>
          </cell>
        </row>
        <row r="2319">
          <cell r="K2319" t="str">
            <v>Voluntary Aided School</v>
          </cell>
          <cell r="L2319" t="str">
            <v>Primary</v>
          </cell>
          <cell r="AC2319" t="str">
            <v>Yes</v>
          </cell>
          <cell r="AI2319">
            <v>2</v>
          </cell>
        </row>
        <row r="2320">
          <cell r="K2320" t="str">
            <v>Voluntary Aided School</v>
          </cell>
          <cell r="L2320" t="str">
            <v>Primary</v>
          </cell>
          <cell r="AC2320" t="str">
            <v>Yes</v>
          </cell>
          <cell r="AI2320">
            <v>2</v>
          </cell>
        </row>
        <row r="2321">
          <cell r="K2321" t="str">
            <v>Voluntary Aided School</v>
          </cell>
          <cell r="L2321" t="str">
            <v>Primary</v>
          </cell>
          <cell r="AC2321" t="str">
            <v>Yes</v>
          </cell>
          <cell r="AI2321">
            <v>3</v>
          </cell>
        </row>
        <row r="2322">
          <cell r="K2322" t="str">
            <v>Voluntary Aided School</v>
          </cell>
          <cell r="L2322" t="str">
            <v>Primary</v>
          </cell>
          <cell r="AC2322" t="str">
            <v>Yes</v>
          </cell>
          <cell r="AI2322">
            <v>2</v>
          </cell>
        </row>
        <row r="2323">
          <cell r="K2323" t="str">
            <v>Voluntary Aided School</v>
          </cell>
          <cell r="L2323" t="str">
            <v>Primary</v>
          </cell>
          <cell r="AC2323" t="str">
            <v>Yes</v>
          </cell>
          <cell r="AI2323">
            <v>1</v>
          </cell>
        </row>
        <row r="2324">
          <cell r="K2324" t="str">
            <v>Voluntary Aided School</v>
          </cell>
          <cell r="L2324" t="str">
            <v>Primary</v>
          </cell>
          <cell r="AC2324" t="str">
            <v>Yes</v>
          </cell>
          <cell r="AI2324">
            <v>2</v>
          </cell>
        </row>
        <row r="2325">
          <cell r="K2325" t="str">
            <v>Voluntary Aided School</v>
          </cell>
          <cell r="L2325" t="str">
            <v>Primary</v>
          </cell>
          <cell r="AC2325" t="str">
            <v>Yes</v>
          </cell>
          <cell r="AI2325">
            <v>1</v>
          </cell>
        </row>
        <row r="2326">
          <cell r="K2326" t="str">
            <v>Voluntary Aided School</v>
          </cell>
          <cell r="L2326" t="str">
            <v>Primary</v>
          </cell>
          <cell r="AC2326" t="str">
            <v>Yes</v>
          </cell>
          <cell r="AI2326">
            <v>1</v>
          </cell>
        </row>
        <row r="2327">
          <cell r="K2327" t="str">
            <v>Community School</v>
          </cell>
          <cell r="L2327" t="str">
            <v>Secondary</v>
          </cell>
          <cell r="AC2327" t="str">
            <v>Yes</v>
          </cell>
          <cell r="AI2327">
            <v>3</v>
          </cell>
        </row>
        <row r="2328">
          <cell r="K2328" t="str">
            <v>Community School</v>
          </cell>
          <cell r="L2328" t="str">
            <v>Secondary</v>
          </cell>
          <cell r="AC2328" t="str">
            <v>Yes</v>
          </cell>
          <cell r="AI2328">
            <v>2</v>
          </cell>
        </row>
        <row r="2329">
          <cell r="K2329" t="str">
            <v>Voluntary Aided School</v>
          </cell>
          <cell r="L2329" t="str">
            <v>Secondary</v>
          </cell>
          <cell r="AC2329" t="str">
            <v>Yes</v>
          </cell>
          <cell r="AI2329">
            <v>4</v>
          </cell>
        </row>
        <row r="2330">
          <cell r="K2330" t="str">
            <v>Voluntary Aided School</v>
          </cell>
          <cell r="L2330" t="str">
            <v>Secondary</v>
          </cell>
          <cell r="AC2330" t="str">
            <v>Yes</v>
          </cell>
          <cell r="AI2330">
            <v>3</v>
          </cell>
        </row>
        <row r="2331">
          <cell r="K2331" t="str">
            <v>Voluntary Aided School</v>
          </cell>
          <cell r="L2331" t="str">
            <v>Secondary</v>
          </cell>
          <cell r="AC2331" t="str">
            <v>Yes</v>
          </cell>
          <cell r="AI2331">
            <v>2</v>
          </cell>
        </row>
        <row r="2332">
          <cell r="K2332" t="str">
            <v>Community Special School</v>
          </cell>
          <cell r="L2332" t="str">
            <v>Special</v>
          </cell>
          <cell r="AC2332" t="str">
            <v>Yes</v>
          </cell>
          <cell r="AI2332">
            <v>2</v>
          </cell>
        </row>
        <row r="2333">
          <cell r="K2333" t="str">
            <v>LA Nursery School</v>
          </cell>
          <cell r="L2333" t="str">
            <v>Nursery</v>
          </cell>
          <cell r="AC2333" t="str">
            <v>Yes</v>
          </cell>
          <cell r="AI2333">
            <v>1</v>
          </cell>
        </row>
        <row r="2334">
          <cell r="K2334" t="str">
            <v>LA Nursery School</v>
          </cell>
          <cell r="L2334" t="str">
            <v>Nursery</v>
          </cell>
          <cell r="AC2334" t="str">
            <v>Yes</v>
          </cell>
          <cell r="AI2334">
            <v>2</v>
          </cell>
        </row>
        <row r="2335">
          <cell r="K2335" t="str">
            <v>LA Nursery School</v>
          </cell>
          <cell r="L2335" t="str">
            <v>Nursery</v>
          </cell>
          <cell r="AC2335" t="str">
            <v>Yes</v>
          </cell>
          <cell r="AI2335">
            <v>2</v>
          </cell>
        </row>
        <row r="2336">
          <cell r="K2336" t="str">
            <v>LA Nursery School</v>
          </cell>
          <cell r="L2336" t="str">
            <v>Nursery</v>
          </cell>
          <cell r="AC2336" t="str">
            <v>Yes</v>
          </cell>
          <cell r="AI2336">
            <v>2</v>
          </cell>
        </row>
        <row r="2337">
          <cell r="K2337" t="str">
            <v>Pupil Referral Unit</v>
          </cell>
          <cell r="L2337" t="str">
            <v>PRU</v>
          </cell>
          <cell r="AC2337" t="str">
            <v>Yes</v>
          </cell>
          <cell r="AI2337">
            <v>2</v>
          </cell>
        </row>
        <row r="2338">
          <cell r="K2338" t="str">
            <v>Pupil Referral Unit</v>
          </cell>
          <cell r="L2338" t="str">
            <v>PRU</v>
          </cell>
          <cell r="AC2338" t="str">
            <v>Yes</v>
          </cell>
          <cell r="AI2338">
            <v>2</v>
          </cell>
        </row>
        <row r="2339">
          <cell r="K2339" t="str">
            <v>Community School</v>
          </cell>
          <cell r="L2339" t="str">
            <v>Primary</v>
          </cell>
          <cell r="AC2339" t="str">
            <v>Yes</v>
          </cell>
          <cell r="AI2339">
            <v>3</v>
          </cell>
        </row>
        <row r="2340">
          <cell r="K2340" t="str">
            <v>Community School</v>
          </cell>
          <cell r="L2340" t="str">
            <v>Primary</v>
          </cell>
          <cell r="AC2340" t="str">
            <v>Yes</v>
          </cell>
          <cell r="AI2340">
            <v>2</v>
          </cell>
        </row>
        <row r="2341">
          <cell r="K2341" t="str">
            <v>Community School</v>
          </cell>
          <cell r="L2341" t="str">
            <v>Primary</v>
          </cell>
          <cell r="AC2341" t="str">
            <v>Yes</v>
          </cell>
          <cell r="AI2341">
            <v>2</v>
          </cell>
        </row>
        <row r="2342">
          <cell r="K2342" t="str">
            <v>Community School</v>
          </cell>
          <cell r="L2342" t="str">
            <v>Primary</v>
          </cell>
          <cell r="AC2342" t="str">
            <v>Yes</v>
          </cell>
          <cell r="AI2342">
            <v>2</v>
          </cell>
        </row>
        <row r="2343">
          <cell r="K2343" t="str">
            <v>Community School</v>
          </cell>
          <cell r="L2343" t="str">
            <v>Primary</v>
          </cell>
          <cell r="AC2343" t="str">
            <v>Yes</v>
          </cell>
          <cell r="AI2343">
            <v>2</v>
          </cell>
        </row>
        <row r="2344">
          <cell r="K2344" t="str">
            <v>Community School</v>
          </cell>
          <cell r="L2344" t="str">
            <v>Primary</v>
          </cell>
          <cell r="AC2344" t="str">
            <v>Yes</v>
          </cell>
          <cell r="AI2344">
            <v>2</v>
          </cell>
        </row>
        <row r="2345">
          <cell r="K2345" t="str">
            <v>Community School</v>
          </cell>
          <cell r="L2345" t="str">
            <v>Primary</v>
          </cell>
          <cell r="AC2345" t="str">
            <v>Yes</v>
          </cell>
          <cell r="AI2345">
            <v>2</v>
          </cell>
        </row>
        <row r="2346">
          <cell r="K2346" t="str">
            <v>Community School</v>
          </cell>
          <cell r="L2346" t="str">
            <v>Primary</v>
          </cell>
          <cell r="AC2346" t="str">
            <v>Yes</v>
          </cell>
          <cell r="AI2346">
            <v>2</v>
          </cell>
        </row>
        <row r="2347">
          <cell r="K2347" t="str">
            <v>Community School</v>
          </cell>
          <cell r="L2347" t="str">
            <v>Primary</v>
          </cell>
          <cell r="AC2347" t="str">
            <v>Yes</v>
          </cell>
          <cell r="AI2347">
            <v>2</v>
          </cell>
        </row>
        <row r="2348">
          <cell r="K2348" t="str">
            <v>Community School</v>
          </cell>
          <cell r="L2348" t="str">
            <v>Primary</v>
          </cell>
          <cell r="AC2348" t="str">
            <v>Yes</v>
          </cell>
          <cell r="AI2348">
            <v>2</v>
          </cell>
        </row>
        <row r="2349">
          <cell r="K2349" t="str">
            <v>Community School</v>
          </cell>
          <cell r="L2349" t="str">
            <v>Primary</v>
          </cell>
          <cell r="AC2349" t="str">
            <v>Yes</v>
          </cell>
          <cell r="AI2349">
            <v>2</v>
          </cell>
        </row>
        <row r="2350">
          <cell r="K2350" t="str">
            <v>Community School</v>
          </cell>
          <cell r="L2350" t="str">
            <v>Primary</v>
          </cell>
          <cell r="AC2350" t="str">
            <v>Yes</v>
          </cell>
          <cell r="AI2350">
            <v>2</v>
          </cell>
        </row>
        <row r="2351">
          <cell r="K2351" t="str">
            <v>Community School</v>
          </cell>
          <cell r="L2351" t="str">
            <v>Primary</v>
          </cell>
          <cell r="AC2351" t="str">
            <v>Yes</v>
          </cell>
          <cell r="AI2351">
            <v>2</v>
          </cell>
        </row>
        <row r="2352">
          <cell r="K2352" t="str">
            <v>Community School</v>
          </cell>
          <cell r="L2352" t="str">
            <v>Primary</v>
          </cell>
          <cell r="AC2352" t="str">
            <v>Yes</v>
          </cell>
          <cell r="AI2352">
            <v>2</v>
          </cell>
        </row>
        <row r="2353">
          <cell r="K2353" t="str">
            <v>Community School</v>
          </cell>
          <cell r="L2353" t="str">
            <v>Primary</v>
          </cell>
          <cell r="AC2353" t="str">
            <v>Yes</v>
          </cell>
          <cell r="AI2353">
            <v>2</v>
          </cell>
        </row>
        <row r="2354">
          <cell r="K2354" t="str">
            <v>Community School</v>
          </cell>
          <cell r="L2354" t="str">
            <v>Primary</v>
          </cell>
          <cell r="AC2354" t="str">
            <v>Yes</v>
          </cell>
          <cell r="AI2354">
            <v>1</v>
          </cell>
        </row>
        <row r="2355">
          <cell r="K2355" t="str">
            <v>Community School</v>
          </cell>
          <cell r="L2355" t="str">
            <v>Primary</v>
          </cell>
          <cell r="AC2355" t="str">
            <v>Yes</v>
          </cell>
          <cell r="AI2355">
            <v>2</v>
          </cell>
        </row>
        <row r="2356">
          <cell r="K2356" t="str">
            <v>Community School</v>
          </cell>
          <cell r="L2356" t="str">
            <v>Primary</v>
          </cell>
          <cell r="AC2356" t="str">
            <v>Yes</v>
          </cell>
          <cell r="AI2356">
            <v>2</v>
          </cell>
        </row>
        <row r="2357">
          <cell r="K2357" t="str">
            <v>Community School</v>
          </cell>
          <cell r="L2357" t="str">
            <v>Primary</v>
          </cell>
          <cell r="AC2357" t="str">
            <v>Yes</v>
          </cell>
          <cell r="AI2357">
            <v>2</v>
          </cell>
        </row>
        <row r="2358">
          <cell r="K2358" t="str">
            <v>Community School</v>
          </cell>
          <cell r="L2358" t="str">
            <v>Primary</v>
          </cell>
          <cell r="AC2358" t="str">
            <v>Yes</v>
          </cell>
          <cell r="AI2358">
            <v>2</v>
          </cell>
        </row>
        <row r="2359">
          <cell r="K2359" t="str">
            <v>Community School</v>
          </cell>
          <cell r="L2359" t="str">
            <v>Primary</v>
          </cell>
          <cell r="AC2359" t="str">
            <v>Yes</v>
          </cell>
          <cell r="AI2359">
            <v>2</v>
          </cell>
        </row>
        <row r="2360">
          <cell r="K2360" t="str">
            <v>Community School</v>
          </cell>
          <cell r="L2360" t="str">
            <v>Primary</v>
          </cell>
          <cell r="AC2360" t="str">
            <v>Yes</v>
          </cell>
          <cell r="AI2360">
            <v>2</v>
          </cell>
        </row>
        <row r="2361">
          <cell r="K2361" t="str">
            <v>Community School</v>
          </cell>
          <cell r="L2361" t="str">
            <v>Primary</v>
          </cell>
          <cell r="AC2361" t="str">
            <v>Yes</v>
          </cell>
          <cell r="AI2361">
            <v>1</v>
          </cell>
        </row>
        <row r="2362">
          <cell r="K2362" t="str">
            <v>Community School</v>
          </cell>
          <cell r="L2362" t="str">
            <v>Primary</v>
          </cell>
          <cell r="AC2362" t="str">
            <v>Yes</v>
          </cell>
          <cell r="AI2362">
            <v>2</v>
          </cell>
        </row>
        <row r="2363">
          <cell r="K2363" t="str">
            <v>Community School</v>
          </cell>
          <cell r="L2363" t="str">
            <v>Primary</v>
          </cell>
          <cell r="AC2363" t="str">
            <v>Yes</v>
          </cell>
          <cell r="AI2363">
            <v>2</v>
          </cell>
        </row>
        <row r="2364">
          <cell r="K2364" t="str">
            <v>Community School</v>
          </cell>
          <cell r="L2364" t="str">
            <v>Primary</v>
          </cell>
          <cell r="AC2364" t="str">
            <v>Yes</v>
          </cell>
          <cell r="AI2364">
            <v>2</v>
          </cell>
        </row>
        <row r="2365">
          <cell r="K2365" t="str">
            <v>Community School</v>
          </cell>
          <cell r="L2365" t="str">
            <v>Primary</v>
          </cell>
          <cell r="AC2365" t="str">
            <v>Yes</v>
          </cell>
          <cell r="AI2365">
            <v>2</v>
          </cell>
        </row>
        <row r="2366">
          <cell r="K2366" t="str">
            <v>Community School</v>
          </cell>
          <cell r="L2366" t="str">
            <v>Primary</v>
          </cell>
          <cell r="AC2366" t="str">
            <v>Yes</v>
          </cell>
          <cell r="AI2366">
            <v>3</v>
          </cell>
        </row>
        <row r="2367">
          <cell r="K2367" t="str">
            <v>Community School</v>
          </cell>
          <cell r="L2367" t="str">
            <v>Primary</v>
          </cell>
          <cell r="AC2367" t="str">
            <v>Yes</v>
          </cell>
          <cell r="AI2367">
            <v>2</v>
          </cell>
        </row>
        <row r="2368">
          <cell r="K2368" t="str">
            <v>Community School</v>
          </cell>
          <cell r="L2368" t="str">
            <v>Primary</v>
          </cell>
          <cell r="AC2368" t="str">
            <v>Yes</v>
          </cell>
          <cell r="AI2368">
            <v>2</v>
          </cell>
        </row>
        <row r="2369">
          <cell r="K2369" t="str">
            <v>Community School</v>
          </cell>
          <cell r="L2369" t="str">
            <v>Primary</v>
          </cell>
          <cell r="AC2369" t="str">
            <v>Yes</v>
          </cell>
          <cell r="AI2369">
            <v>2</v>
          </cell>
        </row>
        <row r="2370">
          <cell r="K2370" t="str">
            <v>Community School</v>
          </cell>
          <cell r="L2370" t="str">
            <v>Primary</v>
          </cell>
          <cell r="AC2370" t="str">
            <v>Yes</v>
          </cell>
          <cell r="AI2370">
            <v>2</v>
          </cell>
        </row>
        <row r="2371">
          <cell r="K2371" t="str">
            <v>Voluntary Controlled School</v>
          </cell>
          <cell r="L2371" t="str">
            <v>Primary</v>
          </cell>
          <cell r="AC2371" t="str">
            <v>Yes</v>
          </cell>
          <cell r="AI2371">
            <v>2</v>
          </cell>
        </row>
        <row r="2372">
          <cell r="K2372" t="str">
            <v>Voluntary Controlled School</v>
          </cell>
          <cell r="L2372" t="str">
            <v>Primary</v>
          </cell>
          <cell r="AC2372" t="str">
            <v>Yes</v>
          </cell>
          <cell r="AI2372">
            <v>2</v>
          </cell>
        </row>
        <row r="2373">
          <cell r="K2373" t="str">
            <v>Voluntary Controlled School</v>
          </cell>
          <cell r="L2373" t="str">
            <v>Primary</v>
          </cell>
          <cell r="AC2373" t="str">
            <v>Yes</v>
          </cell>
          <cell r="AI2373">
            <v>2</v>
          </cell>
        </row>
        <row r="2374">
          <cell r="K2374" t="str">
            <v>Voluntary Controlled School</v>
          </cell>
          <cell r="L2374" t="str">
            <v>Primary</v>
          </cell>
          <cell r="AC2374" t="str">
            <v>Yes</v>
          </cell>
          <cell r="AI2374">
            <v>2</v>
          </cell>
        </row>
        <row r="2375">
          <cell r="K2375" t="str">
            <v>Voluntary Aided School</v>
          </cell>
          <cell r="L2375" t="str">
            <v>Primary</v>
          </cell>
          <cell r="AC2375" t="str">
            <v>Yes</v>
          </cell>
          <cell r="AI2375">
            <v>2</v>
          </cell>
        </row>
        <row r="2376">
          <cell r="K2376" t="str">
            <v>Voluntary Aided School</v>
          </cell>
          <cell r="L2376" t="str">
            <v>Primary</v>
          </cell>
          <cell r="AC2376" t="str">
            <v>Yes</v>
          </cell>
          <cell r="AI2376">
            <v>2</v>
          </cell>
        </row>
        <row r="2377">
          <cell r="K2377" t="str">
            <v>Voluntary Aided School</v>
          </cell>
          <cell r="L2377" t="str">
            <v>Primary</v>
          </cell>
          <cell r="AC2377" t="str">
            <v>Yes</v>
          </cell>
          <cell r="AI2377">
            <v>1</v>
          </cell>
        </row>
        <row r="2378">
          <cell r="K2378" t="str">
            <v>Voluntary Aided School</v>
          </cell>
          <cell r="L2378" t="str">
            <v>Primary</v>
          </cell>
          <cell r="AC2378" t="str">
            <v>Yes</v>
          </cell>
          <cell r="AI2378">
            <v>1</v>
          </cell>
        </row>
        <row r="2379">
          <cell r="K2379" t="str">
            <v>Voluntary Aided School</v>
          </cell>
          <cell r="L2379" t="str">
            <v>Primary</v>
          </cell>
          <cell r="AC2379" t="str">
            <v>Yes</v>
          </cell>
          <cell r="AI2379">
            <v>1</v>
          </cell>
        </row>
        <row r="2380">
          <cell r="K2380" t="str">
            <v>Voluntary Aided School</v>
          </cell>
          <cell r="L2380" t="str">
            <v>Primary</v>
          </cell>
          <cell r="AC2380" t="str">
            <v>Yes</v>
          </cell>
          <cell r="AI2380">
            <v>3</v>
          </cell>
        </row>
        <row r="2381">
          <cell r="K2381" t="str">
            <v>Voluntary Aided School</v>
          </cell>
          <cell r="L2381" t="str">
            <v>Primary</v>
          </cell>
          <cell r="AC2381" t="str">
            <v>Yes</v>
          </cell>
          <cell r="AI2381">
            <v>2</v>
          </cell>
        </row>
        <row r="2382">
          <cell r="K2382" t="str">
            <v>Voluntary Aided School</v>
          </cell>
          <cell r="L2382" t="str">
            <v>Primary</v>
          </cell>
          <cell r="AC2382" t="str">
            <v>Yes</v>
          </cell>
          <cell r="AI2382">
            <v>2</v>
          </cell>
        </row>
        <row r="2383">
          <cell r="K2383" t="str">
            <v>Voluntary Aided School</v>
          </cell>
          <cell r="L2383" t="str">
            <v>Primary</v>
          </cell>
          <cell r="AC2383" t="str">
            <v>Yes</v>
          </cell>
          <cell r="AI2383">
            <v>2</v>
          </cell>
        </row>
        <row r="2384">
          <cell r="K2384" t="str">
            <v>Voluntary Aided School</v>
          </cell>
          <cell r="L2384" t="str">
            <v>Primary</v>
          </cell>
          <cell r="AC2384" t="str">
            <v>Yes</v>
          </cell>
          <cell r="AI2384">
            <v>1</v>
          </cell>
        </row>
        <row r="2385">
          <cell r="K2385" t="str">
            <v>Voluntary Aided School</v>
          </cell>
          <cell r="L2385" t="str">
            <v>Primary</v>
          </cell>
          <cell r="AC2385" t="str">
            <v>Yes</v>
          </cell>
          <cell r="AI2385">
            <v>2</v>
          </cell>
        </row>
        <row r="2386">
          <cell r="K2386" t="str">
            <v>Voluntary Aided School</v>
          </cell>
          <cell r="L2386" t="str">
            <v>Primary</v>
          </cell>
          <cell r="AC2386" t="str">
            <v>Yes</v>
          </cell>
          <cell r="AI2386">
            <v>1</v>
          </cell>
        </row>
        <row r="2387">
          <cell r="K2387" t="str">
            <v>Voluntary Aided School</v>
          </cell>
          <cell r="L2387" t="str">
            <v>Primary</v>
          </cell>
          <cell r="AC2387" t="str">
            <v>Yes</v>
          </cell>
          <cell r="AI2387">
            <v>1</v>
          </cell>
        </row>
        <row r="2388">
          <cell r="K2388" t="str">
            <v>Voluntary Aided School</v>
          </cell>
          <cell r="L2388" t="str">
            <v>Primary</v>
          </cell>
          <cell r="AC2388" t="str">
            <v>Yes</v>
          </cell>
          <cell r="AI2388">
            <v>2</v>
          </cell>
        </row>
        <row r="2389">
          <cell r="K2389" t="str">
            <v>Voluntary Aided School</v>
          </cell>
          <cell r="L2389" t="str">
            <v>Primary</v>
          </cell>
          <cell r="AC2389" t="str">
            <v>Yes</v>
          </cell>
          <cell r="AI2389">
            <v>2</v>
          </cell>
        </row>
        <row r="2390">
          <cell r="K2390" t="str">
            <v>Voluntary Aided School</v>
          </cell>
          <cell r="L2390" t="str">
            <v>Primary</v>
          </cell>
          <cell r="AC2390" t="str">
            <v>Yes</v>
          </cell>
          <cell r="AI2390">
            <v>2</v>
          </cell>
        </row>
        <row r="2391">
          <cell r="K2391" t="str">
            <v>Voluntary Aided School</v>
          </cell>
          <cell r="L2391" t="str">
            <v>Primary</v>
          </cell>
          <cell r="AC2391" t="str">
            <v>Yes</v>
          </cell>
          <cell r="AI2391">
            <v>2</v>
          </cell>
        </row>
        <row r="2392">
          <cell r="K2392" t="str">
            <v>Voluntary Aided School</v>
          </cell>
          <cell r="L2392" t="str">
            <v>Primary</v>
          </cell>
          <cell r="AC2392" t="str">
            <v>Yes</v>
          </cell>
          <cell r="AI2392">
            <v>2</v>
          </cell>
        </row>
        <row r="2393">
          <cell r="K2393" t="str">
            <v>Voluntary Aided School</v>
          </cell>
          <cell r="L2393" t="str">
            <v>Primary</v>
          </cell>
          <cell r="AC2393" t="str">
            <v>Yes</v>
          </cell>
          <cell r="AI2393">
            <v>1</v>
          </cell>
        </row>
        <row r="2394">
          <cell r="K2394" t="str">
            <v>Voluntary Aided School</v>
          </cell>
          <cell r="L2394" t="str">
            <v>Primary</v>
          </cell>
          <cell r="AC2394" t="str">
            <v>Yes</v>
          </cell>
          <cell r="AI2394">
            <v>2</v>
          </cell>
        </row>
        <row r="2395">
          <cell r="K2395" t="str">
            <v>Voluntary Aided School</v>
          </cell>
          <cell r="L2395" t="str">
            <v>Primary</v>
          </cell>
          <cell r="AC2395" t="str">
            <v>Yes</v>
          </cell>
          <cell r="AI2395">
            <v>2</v>
          </cell>
        </row>
        <row r="2396">
          <cell r="K2396" t="str">
            <v>Voluntary Aided School</v>
          </cell>
          <cell r="L2396" t="str">
            <v>Primary</v>
          </cell>
          <cell r="AC2396" t="str">
            <v>Yes</v>
          </cell>
          <cell r="AI2396">
            <v>2</v>
          </cell>
        </row>
        <row r="2397">
          <cell r="K2397" t="str">
            <v>Voluntary Aided School</v>
          </cell>
          <cell r="L2397" t="str">
            <v>Primary</v>
          </cell>
          <cell r="AC2397" t="str">
            <v>Yes</v>
          </cell>
          <cell r="AI2397">
            <v>2</v>
          </cell>
        </row>
        <row r="2398">
          <cell r="K2398" t="str">
            <v>Voluntary Aided School</v>
          </cell>
          <cell r="L2398" t="str">
            <v>Primary</v>
          </cell>
          <cell r="AC2398" t="str">
            <v>Yes</v>
          </cell>
          <cell r="AI2398">
            <v>2</v>
          </cell>
        </row>
        <row r="2399">
          <cell r="K2399" t="str">
            <v>Voluntary Aided School</v>
          </cell>
          <cell r="L2399" t="str">
            <v>Primary</v>
          </cell>
          <cell r="AC2399" t="str">
            <v>Yes</v>
          </cell>
          <cell r="AI2399">
            <v>2</v>
          </cell>
        </row>
        <row r="2400">
          <cell r="K2400" t="str">
            <v>Voluntary Aided School</v>
          </cell>
          <cell r="L2400" t="str">
            <v>Primary</v>
          </cell>
          <cell r="AC2400" t="str">
            <v>Yes</v>
          </cell>
          <cell r="AI2400">
            <v>2</v>
          </cell>
        </row>
        <row r="2401">
          <cell r="K2401" t="str">
            <v>Foundation School</v>
          </cell>
          <cell r="L2401" t="str">
            <v>Primary</v>
          </cell>
          <cell r="AC2401" t="str">
            <v>Yes</v>
          </cell>
          <cell r="AI2401">
            <v>2</v>
          </cell>
        </row>
        <row r="2402">
          <cell r="K2402" t="str">
            <v>Voluntary Aided School</v>
          </cell>
          <cell r="L2402" t="str">
            <v>Primary</v>
          </cell>
          <cell r="AC2402" t="str">
            <v>Yes</v>
          </cell>
          <cell r="AI2402">
            <v>1</v>
          </cell>
        </row>
        <row r="2403">
          <cell r="K2403" t="str">
            <v>Voluntary Aided School</v>
          </cell>
          <cell r="L2403" t="str">
            <v>Primary</v>
          </cell>
          <cell r="AC2403" t="str">
            <v>Yes</v>
          </cell>
          <cell r="AI2403">
            <v>2</v>
          </cell>
        </row>
        <row r="2404">
          <cell r="K2404" t="str">
            <v>Voluntary Aided School</v>
          </cell>
          <cell r="L2404" t="str">
            <v>Primary</v>
          </cell>
          <cell r="AC2404" t="str">
            <v>Yes</v>
          </cell>
          <cell r="AI2404">
            <v>2</v>
          </cell>
        </row>
        <row r="2405">
          <cell r="K2405" t="str">
            <v>Community School</v>
          </cell>
          <cell r="L2405" t="str">
            <v>Secondary</v>
          </cell>
          <cell r="AC2405" t="str">
            <v>Yes</v>
          </cell>
          <cell r="AI2405">
            <v>1</v>
          </cell>
        </row>
        <row r="2406">
          <cell r="K2406" t="str">
            <v>Voluntary Aided School</v>
          </cell>
          <cell r="L2406" t="str">
            <v>Secondary</v>
          </cell>
          <cell r="AC2406" t="str">
            <v>Yes</v>
          </cell>
          <cell r="AI2406">
            <v>4</v>
          </cell>
        </row>
        <row r="2407">
          <cell r="K2407" t="str">
            <v>Voluntary Aided School</v>
          </cell>
          <cell r="L2407" t="str">
            <v>Secondary</v>
          </cell>
          <cell r="AC2407" t="str">
            <v>Yes</v>
          </cell>
          <cell r="AI2407">
            <v>2</v>
          </cell>
        </row>
        <row r="2408">
          <cell r="K2408" t="str">
            <v>Voluntary Aided School</v>
          </cell>
          <cell r="L2408" t="str">
            <v>Secondary</v>
          </cell>
          <cell r="AC2408" t="str">
            <v>Yes</v>
          </cell>
          <cell r="AI2408">
            <v>2</v>
          </cell>
        </row>
        <row r="2409">
          <cell r="K2409" t="str">
            <v>Voluntary Aided School</v>
          </cell>
          <cell r="L2409" t="str">
            <v>Secondary</v>
          </cell>
          <cell r="AC2409" t="str">
            <v>Yes</v>
          </cell>
          <cell r="AI2409">
            <v>3</v>
          </cell>
        </row>
        <row r="2410">
          <cell r="K2410" t="str">
            <v>Voluntary Aided School</v>
          </cell>
          <cell r="L2410" t="str">
            <v>Secondary</v>
          </cell>
          <cell r="AC2410" t="str">
            <v>Yes</v>
          </cell>
          <cell r="AI2410">
            <v>3</v>
          </cell>
        </row>
        <row r="2411">
          <cell r="K2411" t="str">
            <v>Community Special School</v>
          </cell>
          <cell r="L2411" t="str">
            <v>Special</v>
          </cell>
          <cell r="AC2411" t="str">
            <v>Yes</v>
          </cell>
          <cell r="AI2411">
            <v>2</v>
          </cell>
        </row>
        <row r="2412">
          <cell r="K2412" t="str">
            <v>Community Special School</v>
          </cell>
          <cell r="L2412" t="str">
            <v>Special</v>
          </cell>
          <cell r="AC2412" t="str">
            <v>Yes</v>
          </cell>
          <cell r="AI2412">
            <v>2</v>
          </cell>
        </row>
        <row r="2413">
          <cell r="K2413" t="str">
            <v>Community Special School</v>
          </cell>
          <cell r="L2413" t="str">
            <v>Special</v>
          </cell>
          <cell r="AC2413" t="str">
            <v>Yes</v>
          </cell>
          <cell r="AI2413">
            <v>2</v>
          </cell>
        </row>
        <row r="2414">
          <cell r="K2414" t="str">
            <v>Community Special School</v>
          </cell>
          <cell r="L2414" t="str">
            <v>Special</v>
          </cell>
          <cell r="AC2414" t="str">
            <v>Yes</v>
          </cell>
          <cell r="AI2414">
            <v>2</v>
          </cell>
        </row>
        <row r="2415">
          <cell r="K2415" t="str">
            <v>Community Special School</v>
          </cell>
          <cell r="L2415" t="str">
            <v>Special</v>
          </cell>
          <cell r="AC2415" t="str">
            <v>Yes</v>
          </cell>
          <cell r="AI2415">
            <v>1</v>
          </cell>
        </row>
        <row r="2416">
          <cell r="K2416" t="str">
            <v>LA Nursery School</v>
          </cell>
          <cell r="L2416" t="str">
            <v>Nursery</v>
          </cell>
          <cell r="AC2416" t="str">
            <v>Yes</v>
          </cell>
          <cell r="AI2416">
            <v>2</v>
          </cell>
        </row>
        <row r="2417">
          <cell r="K2417" t="str">
            <v>LA Nursery School</v>
          </cell>
          <cell r="L2417" t="str">
            <v>Nursery</v>
          </cell>
          <cell r="AC2417" t="str">
            <v>Yes</v>
          </cell>
          <cell r="AI2417">
            <v>2</v>
          </cell>
        </row>
        <row r="2418">
          <cell r="K2418" t="str">
            <v>LA Nursery School</v>
          </cell>
          <cell r="L2418" t="str">
            <v>Nursery</v>
          </cell>
          <cell r="AC2418" t="str">
            <v>Yes</v>
          </cell>
          <cell r="AI2418">
            <v>1</v>
          </cell>
        </row>
        <row r="2419">
          <cell r="K2419" t="str">
            <v>Community School</v>
          </cell>
          <cell r="L2419" t="str">
            <v>Primary</v>
          </cell>
          <cell r="AC2419" t="str">
            <v>Yes</v>
          </cell>
          <cell r="AI2419">
            <v>2</v>
          </cell>
        </row>
        <row r="2420">
          <cell r="K2420" t="str">
            <v>Community School</v>
          </cell>
          <cell r="L2420" t="str">
            <v>Primary</v>
          </cell>
          <cell r="AC2420" t="str">
            <v>Yes</v>
          </cell>
          <cell r="AI2420">
            <v>2</v>
          </cell>
        </row>
        <row r="2421">
          <cell r="K2421" t="str">
            <v>Community School</v>
          </cell>
          <cell r="L2421" t="str">
            <v>Primary</v>
          </cell>
          <cell r="AC2421" t="str">
            <v>Yes</v>
          </cell>
          <cell r="AI2421">
            <v>2</v>
          </cell>
        </row>
        <row r="2422">
          <cell r="K2422" t="str">
            <v>Community School</v>
          </cell>
          <cell r="L2422" t="str">
            <v>Primary</v>
          </cell>
          <cell r="AC2422" t="str">
            <v>Yes</v>
          </cell>
          <cell r="AI2422">
            <v>2</v>
          </cell>
        </row>
        <row r="2423">
          <cell r="K2423" t="str">
            <v>Community School</v>
          </cell>
          <cell r="L2423" t="str">
            <v>Primary</v>
          </cell>
          <cell r="AC2423" t="str">
            <v>Yes</v>
          </cell>
          <cell r="AI2423">
            <v>2</v>
          </cell>
        </row>
        <row r="2424">
          <cell r="K2424" t="str">
            <v>Community School</v>
          </cell>
          <cell r="L2424" t="str">
            <v>Primary</v>
          </cell>
          <cell r="AC2424" t="str">
            <v>Yes</v>
          </cell>
          <cell r="AI2424">
            <v>1</v>
          </cell>
        </row>
        <row r="2425">
          <cell r="K2425" t="str">
            <v>Community School</v>
          </cell>
          <cell r="L2425" t="str">
            <v>Primary</v>
          </cell>
          <cell r="AC2425" t="str">
            <v>Yes</v>
          </cell>
          <cell r="AI2425">
            <v>2</v>
          </cell>
        </row>
        <row r="2426">
          <cell r="K2426" t="str">
            <v>Community School</v>
          </cell>
          <cell r="L2426" t="str">
            <v>Primary</v>
          </cell>
          <cell r="AC2426" t="str">
            <v>Yes</v>
          </cell>
          <cell r="AI2426">
            <v>2</v>
          </cell>
        </row>
        <row r="2427">
          <cell r="K2427" t="str">
            <v>Community School</v>
          </cell>
          <cell r="L2427" t="str">
            <v>Primary</v>
          </cell>
          <cell r="AC2427" t="str">
            <v>Yes</v>
          </cell>
          <cell r="AI2427">
            <v>2</v>
          </cell>
        </row>
        <row r="2428">
          <cell r="K2428" t="str">
            <v>Community School</v>
          </cell>
          <cell r="L2428" t="str">
            <v>Primary</v>
          </cell>
          <cell r="AC2428" t="str">
            <v>Yes</v>
          </cell>
          <cell r="AI2428">
            <v>2</v>
          </cell>
        </row>
        <row r="2429">
          <cell r="K2429" t="str">
            <v>Community School</v>
          </cell>
          <cell r="L2429" t="str">
            <v>Primary</v>
          </cell>
          <cell r="AC2429" t="str">
            <v>Yes</v>
          </cell>
          <cell r="AI2429">
            <v>2</v>
          </cell>
        </row>
        <row r="2430">
          <cell r="K2430" t="str">
            <v>Community School</v>
          </cell>
          <cell r="L2430" t="str">
            <v>Primary</v>
          </cell>
          <cell r="AC2430" t="str">
            <v>Yes</v>
          </cell>
          <cell r="AI2430">
            <v>2</v>
          </cell>
        </row>
        <row r="2431">
          <cell r="K2431" t="str">
            <v>Community School</v>
          </cell>
          <cell r="L2431" t="str">
            <v>Primary</v>
          </cell>
          <cell r="AC2431" t="str">
            <v>Yes</v>
          </cell>
          <cell r="AI2431">
            <v>2</v>
          </cell>
        </row>
        <row r="2432">
          <cell r="K2432" t="str">
            <v>Community School</v>
          </cell>
          <cell r="L2432" t="str">
            <v>Primary</v>
          </cell>
          <cell r="AC2432" t="str">
            <v>Yes</v>
          </cell>
          <cell r="AI2432">
            <v>3</v>
          </cell>
        </row>
        <row r="2433">
          <cell r="K2433" t="str">
            <v>Community School</v>
          </cell>
          <cell r="L2433" t="str">
            <v>Primary</v>
          </cell>
          <cell r="AC2433" t="str">
            <v>Yes</v>
          </cell>
          <cell r="AI2433">
            <v>2</v>
          </cell>
        </row>
        <row r="2434">
          <cell r="K2434" t="str">
            <v>Community School</v>
          </cell>
          <cell r="L2434" t="str">
            <v>Primary</v>
          </cell>
          <cell r="AC2434" t="str">
            <v>Yes</v>
          </cell>
          <cell r="AI2434">
            <v>2</v>
          </cell>
        </row>
        <row r="2435">
          <cell r="K2435" t="str">
            <v>Community School</v>
          </cell>
          <cell r="L2435" t="str">
            <v>Primary</v>
          </cell>
          <cell r="AC2435" t="str">
            <v>Yes</v>
          </cell>
          <cell r="AI2435">
            <v>3</v>
          </cell>
        </row>
        <row r="2436">
          <cell r="K2436" t="str">
            <v>Community School</v>
          </cell>
          <cell r="L2436" t="str">
            <v>Primary</v>
          </cell>
          <cell r="AC2436" t="str">
            <v>Yes</v>
          </cell>
          <cell r="AI2436">
            <v>1</v>
          </cell>
        </row>
        <row r="2437">
          <cell r="K2437" t="str">
            <v>Community School</v>
          </cell>
          <cell r="L2437" t="str">
            <v>Primary</v>
          </cell>
          <cell r="AC2437" t="str">
            <v>Yes</v>
          </cell>
          <cell r="AI2437">
            <v>2</v>
          </cell>
        </row>
        <row r="2438">
          <cell r="K2438" t="str">
            <v>Community School</v>
          </cell>
          <cell r="L2438" t="str">
            <v>Primary</v>
          </cell>
          <cell r="AC2438" t="str">
            <v>Yes</v>
          </cell>
          <cell r="AI2438">
            <v>2</v>
          </cell>
        </row>
        <row r="2439">
          <cell r="K2439" t="str">
            <v>Community School</v>
          </cell>
          <cell r="L2439" t="str">
            <v>Primary</v>
          </cell>
          <cell r="AC2439" t="str">
            <v>Yes</v>
          </cell>
          <cell r="AI2439">
            <v>1</v>
          </cell>
        </row>
        <row r="2440">
          <cell r="K2440" t="str">
            <v>Community School</v>
          </cell>
          <cell r="L2440" t="str">
            <v>Primary</v>
          </cell>
          <cell r="AC2440" t="str">
            <v>Yes</v>
          </cell>
          <cell r="AI2440">
            <v>3</v>
          </cell>
        </row>
        <row r="2441">
          <cell r="K2441" t="str">
            <v>Community School</v>
          </cell>
          <cell r="L2441" t="str">
            <v>Primary</v>
          </cell>
          <cell r="AC2441" t="str">
            <v>Yes</v>
          </cell>
          <cell r="AI2441">
            <v>2</v>
          </cell>
        </row>
        <row r="2442">
          <cell r="K2442" t="str">
            <v>Community School</v>
          </cell>
          <cell r="L2442" t="str">
            <v>Primary</v>
          </cell>
          <cell r="AC2442" t="str">
            <v>Yes</v>
          </cell>
          <cell r="AI2442">
            <v>2</v>
          </cell>
        </row>
        <row r="2443">
          <cell r="K2443" t="str">
            <v>Community School</v>
          </cell>
          <cell r="L2443" t="str">
            <v>Primary</v>
          </cell>
          <cell r="AC2443" t="str">
            <v>Yes</v>
          </cell>
          <cell r="AI2443">
            <v>1</v>
          </cell>
        </row>
        <row r="2444">
          <cell r="K2444" t="str">
            <v>Community School</v>
          </cell>
          <cell r="L2444" t="str">
            <v>Primary</v>
          </cell>
          <cell r="AC2444" t="str">
            <v>Yes</v>
          </cell>
          <cell r="AI2444">
            <v>2</v>
          </cell>
        </row>
        <row r="2445">
          <cell r="K2445" t="str">
            <v>Community School</v>
          </cell>
          <cell r="L2445" t="str">
            <v>Primary</v>
          </cell>
          <cell r="AC2445" t="str">
            <v>Yes</v>
          </cell>
          <cell r="AI2445">
            <v>2</v>
          </cell>
        </row>
        <row r="2446">
          <cell r="K2446" t="str">
            <v>Community School</v>
          </cell>
          <cell r="L2446" t="str">
            <v>Primary</v>
          </cell>
          <cell r="AC2446" t="str">
            <v>Yes</v>
          </cell>
          <cell r="AI2446">
            <v>1</v>
          </cell>
        </row>
        <row r="2447">
          <cell r="K2447" t="str">
            <v>Community School</v>
          </cell>
          <cell r="L2447" t="str">
            <v>Primary</v>
          </cell>
          <cell r="AC2447" t="str">
            <v>Yes</v>
          </cell>
          <cell r="AI2447">
            <v>1</v>
          </cell>
        </row>
        <row r="2448">
          <cell r="K2448" t="str">
            <v>Community School</v>
          </cell>
          <cell r="L2448" t="str">
            <v>Primary</v>
          </cell>
          <cell r="AC2448" t="str">
            <v>Yes</v>
          </cell>
          <cell r="AI2448">
            <v>1</v>
          </cell>
        </row>
        <row r="2449">
          <cell r="K2449" t="str">
            <v>Community School</v>
          </cell>
          <cell r="L2449" t="str">
            <v>Primary</v>
          </cell>
          <cell r="AC2449" t="str">
            <v>Yes</v>
          </cell>
          <cell r="AI2449">
            <v>2</v>
          </cell>
        </row>
        <row r="2450">
          <cell r="K2450" t="str">
            <v>Community School</v>
          </cell>
          <cell r="L2450" t="str">
            <v>Primary</v>
          </cell>
          <cell r="AC2450" t="str">
            <v>Yes</v>
          </cell>
          <cell r="AI2450">
            <v>2</v>
          </cell>
        </row>
        <row r="2451">
          <cell r="K2451" t="str">
            <v>Community School</v>
          </cell>
          <cell r="L2451" t="str">
            <v>Primary</v>
          </cell>
          <cell r="AC2451" t="str">
            <v>Yes</v>
          </cell>
          <cell r="AI2451">
            <v>2</v>
          </cell>
        </row>
        <row r="2452">
          <cell r="K2452" t="str">
            <v>Community School</v>
          </cell>
          <cell r="L2452" t="str">
            <v>Primary</v>
          </cell>
          <cell r="AC2452" t="str">
            <v>Yes</v>
          </cell>
          <cell r="AI2452">
            <v>2</v>
          </cell>
        </row>
        <row r="2453">
          <cell r="K2453" t="str">
            <v>Community School</v>
          </cell>
          <cell r="L2453" t="str">
            <v>Primary</v>
          </cell>
          <cell r="AC2453" t="str">
            <v>Yes</v>
          </cell>
          <cell r="AI2453">
            <v>4</v>
          </cell>
        </row>
        <row r="2454">
          <cell r="K2454" t="str">
            <v>Community School</v>
          </cell>
          <cell r="L2454" t="str">
            <v>Primary</v>
          </cell>
          <cell r="AC2454" t="str">
            <v>Yes</v>
          </cell>
          <cell r="AI2454">
            <v>2</v>
          </cell>
        </row>
        <row r="2455">
          <cell r="K2455" t="str">
            <v>Community School</v>
          </cell>
          <cell r="L2455" t="str">
            <v>Primary</v>
          </cell>
          <cell r="AC2455" t="str">
            <v>Yes</v>
          </cell>
          <cell r="AI2455">
            <v>3</v>
          </cell>
        </row>
        <row r="2456">
          <cell r="K2456" t="str">
            <v>Community School</v>
          </cell>
          <cell r="L2456" t="str">
            <v>Primary</v>
          </cell>
          <cell r="AC2456" t="str">
            <v>Yes</v>
          </cell>
          <cell r="AI2456">
            <v>3</v>
          </cell>
        </row>
        <row r="2457">
          <cell r="K2457" t="str">
            <v>Community School</v>
          </cell>
          <cell r="L2457" t="str">
            <v>Primary</v>
          </cell>
          <cell r="AC2457" t="str">
            <v>Yes</v>
          </cell>
          <cell r="AI2457">
            <v>2</v>
          </cell>
        </row>
        <row r="2458">
          <cell r="K2458" t="str">
            <v>Community School</v>
          </cell>
          <cell r="L2458" t="str">
            <v>Primary</v>
          </cell>
          <cell r="AC2458" t="str">
            <v>Yes</v>
          </cell>
          <cell r="AI2458">
            <v>2</v>
          </cell>
        </row>
        <row r="2459">
          <cell r="K2459" t="str">
            <v>Community School</v>
          </cell>
          <cell r="L2459" t="str">
            <v>Primary</v>
          </cell>
          <cell r="AC2459" t="str">
            <v>Yes</v>
          </cell>
          <cell r="AI2459">
            <v>2</v>
          </cell>
        </row>
        <row r="2460">
          <cell r="K2460" t="str">
            <v>Community School</v>
          </cell>
          <cell r="L2460" t="str">
            <v>Primary</v>
          </cell>
          <cell r="AC2460" t="str">
            <v>Yes</v>
          </cell>
          <cell r="AI2460">
            <v>2</v>
          </cell>
        </row>
        <row r="2461">
          <cell r="K2461" t="str">
            <v>Community School</v>
          </cell>
          <cell r="L2461" t="str">
            <v>Primary</v>
          </cell>
          <cell r="AC2461" t="str">
            <v>Yes</v>
          </cell>
          <cell r="AI2461">
            <v>2</v>
          </cell>
        </row>
        <row r="2462">
          <cell r="K2462" t="str">
            <v>Community School</v>
          </cell>
          <cell r="L2462" t="str">
            <v>Primary</v>
          </cell>
          <cell r="AC2462" t="str">
            <v>Yes</v>
          </cell>
          <cell r="AI2462">
            <v>2</v>
          </cell>
        </row>
        <row r="2463">
          <cell r="K2463" t="str">
            <v>Community School</v>
          </cell>
          <cell r="L2463" t="str">
            <v>Primary</v>
          </cell>
          <cell r="AC2463" t="str">
            <v>Yes</v>
          </cell>
          <cell r="AI2463">
            <v>2</v>
          </cell>
        </row>
        <row r="2464">
          <cell r="K2464" t="str">
            <v>Community School</v>
          </cell>
          <cell r="L2464" t="str">
            <v>Primary</v>
          </cell>
          <cell r="AC2464" t="str">
            <v>Yes</v>
          </cell>
          <cell r="AI2464">
            <v>2</v>
          </cell>
        </row>
        <row r="2465">
          <cell r="K2465" t="str">
            <v>Community School</v>
          </cell>
          <cell r="L2465" t="str">
            <v>Primary</v>
          </cell>
          <cell r="AC2465" t="str">
            <v>Yes</v>
          </cell>
          <cell r="AI2465">
            <v>2</v>
          </cell>
        </row>
        <row r="2466">
          <cell r="K2466" t="str">
            <v>Community School</v>
          </cell>
          <cell r="L2466" t="str">
            <v>Primary</v>
          </cell>
          <cell r="AC2466" t="str">
            <v>Yes</v>
          </cell>
          <cell r="AI2466">
            <v>3</v>
          </cell>
        </row>
        <row r="2467">
          <cell r="K2467" t="str">
            <v>Community School</v>
          </cell>
          <cell r="L2467" t="str">
            <v>Primary</v>
          </cell>
          <cell r="AC2467" t="str">
            <v>Yes</v>
          </cell>
          <cell r="AI2467">
            <v>2</v>
          </cell>
        </row>
        <row r="2468">
          <cell r="K2468" t="str">
            <v>Voluntary Controlled School</v>
          </cell>
          <cell r="L2468" t="str">
            <v>Primary</v>
          </cell>
          <cell r="AC2468" t="str">
            <v>Yes</v>
          </cell>
          <cell r="AI2468">
            <v>1</v>
          </cell>
        </row>
        <row r="2469">
          <cell r="K2469" t="str">
            <v>Voluntary Controlled School</v>
          </cell>
          <cell r="L2469" t="str">
            <v>Primary</v>
          </cell>
          <cell r="AC2469" t="str">
            <v>Yes</v>
          </cell>
          <cell r="AI2469">
            <v>2</v>
          </cell>
        </row>
        <row r="2470">
          <cell r="K2470" t="str">
            <v>Voluntary Aided School</v>
          </cell>
          <cell r="L2470" t="str">
            <v>Primary</v>
          </cell>
          <cell r="AC2470" t="str">
            <v>Yes</v>
          </cell>
          <cell r="AI2470">
            <v>2</v>
          </cell>
        </row>
        <row r="2471">
          <cell r="K2471" t="str">
            <v>Voluntary Aided School</v>
          </cell>
          <cell r="L2471" t="str">
            <v>Primary</v>
          </cell>
          <cell r="AC2471" t="str">
            <v>Yes</v>
          </cell>
          <cell r="AI2471">
            <v>1</v>
          </cell>
        </row>
        <row r="2472">
          <cell r="K2472" t="str">
            <v>Voluntary Aided School</v>
          </cell>
          <cell r="L2472" t="str">
            <v>Primary</v>
          </cell>
          <cell r="AC2472" t="str">
            <v>Yes</v>
          </cell>
          <cell r="AI2472">
            <v>2</v>
          </cell>
        </row>
        <row r="2473">
          <cell r="K2473" t="str">
            <v>Voluntary Aided School</v>
          </cell>
          <cell r="L2473" t="str">
            <v>Primary</v>
          </cell>
          <cell r="AC2473" t="str">
            <v>Yes</v>
          </cell>
          <cell r="AI2473">
            <v>3</v>
          </cell>
        </row>
        <row r="2474">
          <cell r="K2474" t="str">
            <v>Voluntary Aided School</v>
          </cell>
          <cell r="L2474" t="str">
            <v>Primary</v>
          </cell>
          <cell r="AC2474" t="str">
            <v>Yes</v>
          </cell>
          <cell r="AI2474">
            <v>2</v>
          </cell>
        </row>
        <row r="2475">
          <cell r="K2475" t="str">
            <v>Voluntary Aided School</v>
          </cell>
          <cell r="L2475" t="str">
            <v>Primary</v>
          </cell>
          <cell r="AC2475" t="str">
            <v>Yes</v>
          </cell>
          <cell r="AI2475">
            <v>2</v>
          </cell>
        </row>
        <row r="2476">
          <cell r="K2476" t="str">
            <v>Voluntary Aided School</v>
          </cell>
          <cell r="L2476" t="str">
            <v>Primary</v>
          </cell>
          <cell r="AC2476" t="str">
            <v>Yes</v>
          </cell>
          <cell r="AI2476">
            <v>2</v>
          </cell>
        </row>
        <row r="2477">
          <cell r="K2477" t="str">
            <v>Voluntary Aided School</v>
          </cell>
          <cell r="L2477" t="str">
            <v>Primary</v>
          </cell>
          <cell r="AC2477" t="str">
            <v>Yes</v>
          </cell>
          <cell r="AI2477">
            <v>2</v>
          </cell>
        </row>
        <row r="2478">
          <cell r="K2478" t="str">
            <v>Voluntary Aided School</v>
          </cell>
          <cell r="L2478" t="str">
            <v>Primary</v>
          </cell>
          <cell r="AC2478" t="str">
            <v>Yes</v>
          </cell>
          <cell r="AI2478">
            <v>3</v>
          </cell>
        </row>
        <row r="2479">
          <cell r="K2479" t="str">
            <v>Voluntary Aided School</v>
          </cell>
          <cell r="L2479" t="str">
            <v>Primary</v>
          </cell>
          <cell r="AC2479" t="str">
            <v>Yes</v>
          </cell>
          <cell r="AI2479">
            <v>2</v>
          </cell>
        </row>
        <row r="2480">
          <cell r="K2480" t="str">
            <v>Voluntary Aided School</v>
          </cell>
          <cell r="L2480" t="str">
            <v>Primary</v>
          </cell>
          <cell r="AC2480" t="str">
            <v>Yes</v>
          </cell>
          <cell r="AI2480">
            <v>2</v>
          </cell>
        </row>
        <row r="2481">
          <cell r="K2481" t="str">
            <v>Voluntary Aided School</v>
          </cell>
          <cell r="L2481" t="str">
            <v>Primary</v>
          </cell>
          <cell r="AC2481" t="str">
            <v>Yes</v>
          </cell>
          <cell r="AI2481">
            <v>1</v>
          </cell>
        </row>
        <row r="2482">
          <cell r="K2482" t="str">
            <v>Voluntary Aided School</v>
          </cell>
          <cell r="L2482" t="str">
            <v>Primary</v>
          </cell>
          <cell r="AC2482" t="str">
            <v>Yes</v>
          </cell>
          <cell r="AI2482">
            <v>1</v>
          </cell>
        </row>
        <row r="2483">
          <cell r="K2483" t="str">
            <v>Voluntary Aided School</v>
          </cell>
          <cell r="L2483" t="str">
            <v>Primary</v>
          </cell>
          <cell r="AC2483" t="str">
            <v>Yes</v>
          </cell>
          <cell r="AI2483">
            <v>2</v>
          </cell>
        </row>
        <row r="2484">
          <cell r="K2484" t="str">
            <v>Voluntary Aided School</v>
          </cell>
          <cell r="L2484" t="str">
            <v>Primary</v>
          </cell>
          <cell r="AC2484" t="str">
            <v>Yes</v>
          </cell>
          <cell r="AI2484">
            <v>2</v>
          </cell>
        </row>
        <row r="2485">
          <cell r="K2485" t="str">
            <v>Voluntary Aided School</v>
          </cell>
          <cell r="L2485" t="str">
            <v>Primary</v>
          </cell>
          <cell r="AC2485" t="str">
            <v>Yes</v>
          </cell>
          <cell r="AI2485">
            <v>2</v>
          </cell>
        </row>
        <row r="2486">
          <cell r="K2486" t="str">
            <v>Voluntary Aided School</v>
          </cell>
          <cell r="L2486" t="str">
            <v>Primary</v>
          </cell>
          <cell r="AC2486" t="str">
            <v>Yes</v>
          </cell>
          <cell r="AI2486">
            <v>1</v>
          </cell>
        </row>
        <row r="2487">
          <cell r="K2487" t="str">
            <v>Voluntary Aided School</v>
          </cell>
          <cell r="L2487" t="str">
            <v>Primary</v>
          </cell>
          <cell r="AC2487" t="str">
            <v>Yes</v>
          </cell>
          <cell r="AI2487">
            <v>2</v>
          </cell>
        </row>
        <row r="2488">
          <cell r="K2488" t="str">
            <v>Voluntary Aided School</v>
          </cell>
          <cell r="L2488" t="str">
            <v>Primary</v>
          </cell>
          <cell r="AC2488" t="str">
            <v>Yes</v>
          </cell>
          <cell r="AI2488">
            <v>2</v>
          </cell>
        </row>
        <row r="2489">
          <cell r="K2489" t="str">
            <v>Voluntary Aided School</v>
          </cell>
          <cell r="L2489" t="str">
            <v>Primary</v>
          </cell>
          <cell r="AC2489" t="str">
            <v>Yes</v>
          </cell>
          <cell r="AI2489">
            <v>1</v>
          </cell>
        </row>
        <row r="2490">
          <cell r="K2490" t="str">
            <v>Voluntary Aided School</v>
          </cell>
          <cell r="L2490" t="str">
            <v>Primary</v>
          </cell>
          <cell r="AC2490" t="str">
            <v>Yes</v>
          </cell>
          <cell r="AI2490">
            <v>2</v>
          </cell>
        </row>
        <row r="2491">
          <cell r="K2491" t="str">
            <v>Voluntary Aided School</v>
          </cell>
          <cell r="L2491" t="str">
            <v>Primary</v>
          </cell>
          <cell r="AC2491" t="str">
            <v>Yes</v>
          </cell>
          <cell r="AI2491">
            <v>2</v>
          </cell>
        </row>
        <row r="2492">
          <cell r="K2492" t="str">
            <v>Voluntary Aided School</v>
          </cell>
          <cell r="L2492" t="str">
            <v>Primary</v>
          </cell>
          <cell r="AC2492" t="str">
            <v>Yes</v>
          </cell>
          <cell r="AI2492">
            <v>2</v>
          </cell>
        </row>
        <row r="2493">
          <cell r="K2493" t="str">
            <v>Voluntary Aided School</v>
          </cell>
          <cell r="L2493" t="str">
            <v>Primary</v>
          </cell>
          <cell r="AC2493" t="str">
            <v>Yes</v>
          </cell>
          <cell r="AI2493">
            <v>3</v>
          </cell>
        </row>
        <row r="2494">
          <cell r="K2494" t="str">
            <v>Foundation School</v>
          </cell>
          <cell r="L2494" t="str">
            <v>Secondary</v>
          </cell>
          <cell r="AC2494" t="str">
            <v>Yes</v>
          </cell>
          <cell r="AI2494">
            <v>3</v>
          </cell>
        </row>
        <row r="2495">
          <cell r="K2495" t="str">
            <v>Community School</v>
          </cell>
          <cell r="L2495" t="str">
            <v>Secondary</v>
          </cell>
          <cell r="AC2495" t="str">
            <v>Yes</v>
          </cell>
          <cell r="AI2495">
            <v>2</v>
          </cell>
        </row>
        <row r="2496">
          <cell r="K2496" t="str">
            <v>Community School</v>
          </cell>
          <cell r="L2496" t="str">
            <v>Secondary</v>
          </cell>
          <cell r="AC2496" t="str">
            <v>Yes</v>
          </cell>
          <cell r="AI2496">
            <v>2</v>
          </cell>
        </row>
        <row r="2497">
          <cell r="K2497" t="str">
            <v>Foundation School</v>
          </cell>
          <cell r="L2497" t="str">
            <v>Secondary</v>
          </cell>
          <cell r="AC2497" t="str">
            <v>Yes</v>
          </cell>
          <cell r="AI2497">
            <v>3</v>
          </cell>
        </row>
        <row r="2498">
          <cell r="K2498" t="str">
            <v>Foundation School</v>
          </cell>
          <cell r="L2498" t="str">
            <v>Secondary</v>
          </cell>
          <cell r="AC2498" t="str">
            <v>Yes</v>
          </cell>
          <cell r="AI2498">
            <v>3</v>
          </cell>
        </row>
        <row r="2499">
          <cell r="K2499" t="str">
            <v>Community Special School</v>
          </cell>
          <cell r="L2499" t="str">
            <v>Special</v>
          </cell>
          <cell r="AC2499" t="str">
            <v>Yes</v>
          </cell>
          <cell r="AI2499">
            <v>2</v>
          </cell>
        </row>
        <row r="2500">
          <cell r="K2500" t="str">
            <v>Community Special School</v>
          </cell>
          <cell r="L2500" t="str">
            <v>Special</v>
          </cell>
          <cell r="AC2500" t="str">
            <v>Yes</v>
          </cell>
          <cell r="AI2500">
            <v>1</v>
          </cell>
        </row>
        <row r="2501">
          <cell r="K2501" t="str">
            <v>Community Special School</v>
          </cell>
          <cell r="L2501" t="str">
            <v>Special</v>
          </cell>
          <cell r="AC2501" t="str">
            <v>Yes</v>
          </cell>
          <cell r="AI2501">
            <v>1</v>
          </cell>
        </row>
        <row r="2502">
          <cell r="K2502" t="str">
            <v>Community Special School</v>
          </cell>
          <cell r="L2502" t="str">
            <v>Special</v>
          </cell>
          <cell r="AC2502" t="str">
            <v>Yes</v>
          </cell>
          <cell r="AI2502">
            <v>2</v>
          </cell>
        </row>
        <row r="2503">
          <cell r="K2503" t="str">
            <v>Community Special School</v>
          </cell>
          <cell r="L2503" t="str">
            <v>Special</v>
          </cell>
          <cell r="AC2503" t="str">
            <v>Yes</v>
          </cell>
          <cell r="AI2503">
            <v>1</v>
          </cell>
        </row>
        <row r="2504">
          <cell r="K2504" t="str">
            <v>Community Special School</v>
          </cell>
          <cell r="L2504" t="str">
            <v>Special</v>
          </cell>
          <cell r="AC2504" t="str">
            <v>Yes</v>
          </cell>
          <cell r="AI2504">
            <v>3</v>
          </cell>
        </row>
        <row r="2505">
          <cell r="K2505" t="str">
            <v>Community Special School</v>
          </cell>
          <cell r="L2505" t="str">
            <v>Special</v>
          </cell>
          <cell r="AC2505" t="str">
            <v>Yes</v>
          </cell>
          <cell r="AI2505">
            <v>1</v>
          </cell>
        </row>
        <row r="2506">
          <cell r="K2506" t="str">
            <v>Academy Sponsor Led</v>
          </cell>
          <cell r="L2506" t="str">
            <v>Secondary</v>
          </cell>
          <cell r="AC2506" t="str">
            <v>Yes</v>
          </cell>
          <cell r="AI2506">
            <v>2</v>
          </cell>
        </row>
        <row r="2507">
          <cell r="K2507" t="str">
            <v>Non-Maintained Special School</v>
          </cell>
          <cell r="L2507" t="str">
            <v>Special</v>
          </cell>
          <cell r="AC2507" t="str">
            <v>Yes</v>
          </cell>
          <cell r="AI2507">
            <v>1</v>
          </cell>
        </row>
        <row r="2508">
          <cell r="K2508" t="str">
            <v>Community Special School</v>
          </cell>
          <cell r="L2508" t="str">
            <v>Special</v>
          </cell>
          <cell r="AC2508" t="str">
            <v>Yes</v>
          </cell>
          <cell r="AI2508">
            <v>2</v>
          </cell>
        </row>
        <row r="2509">
          <cell r="K2509" t="str">
            <v>Community Special School</v>
          </cell>
          <cell r="L2509" t="str">
            <v>Special</v>
          </cell>
          <cell r="AC2509" t="str">
            <v>Yes</v>
          </cell>
          <cell r="AI2509">
            <v>1</v>
          </cell>
        </row>
        <row r="2510">
          <cell r="K2510" t="str">
            <v>Community Special School</v>
          </cell>
          <cell r="L2510" t="str">
            <v>Special</v>
          </cell>
          <cell r="AC2510" t="str">
            <v>Yes</v>
          </cell>
          <cell r="AI2510">
            <v>1</v>
          </cell>
        </row>
        <row r="2511">
          <cell r="K2511" t="str">
            <v>LA Nursery School</v>
          </cell>
          <cell r="L2511" t="str">
            <v>Nursery</v>
          </cell>
          <cell r="AC2511" t="str">
            <v>Yes</v>
          </cell>
          <cell r="AI2511">
            <v>1</v>
          </cell>
        </row>
        <row r="2512">
          <cell r="K2512" t="str">
            <v>LA Nursery School</v>
          </cell>
          <cell r="L2512" t="str">
            <v>Nursery</v>
          </cell>
          <cell r="AC2512" t="str">
            <v>Yes</v>
          </cell>
          <cell r="AI2512">
            <v>1</v>
          </cell>
        </row>
        <row r="2513">
          <cell r="K2513" t="str">
            <v>LA Nursery School</v>
          </cell>
          <cell r="L2513" t="str">
            <v>Nursery</v>
          </cell>
          <cell r="AC2513" t="str">
            <v>Yes</v>
          </cell>
          <cell r="AI2513">
            <v>2</v>
          </cell>
        </row>
        <row r="2514">
          <cell r="K2514" t="str">
            <v>Community School</v>
          </cell>
          <cell r="L2514" t="str">
            <v>Primary</v>
          </cell>
          <cell r="AC2514" t="str">
            <v>Yes</v>
          </cell>
          <cell r="AI2514">
            <v>2</v>
          </cell>
        </row>
        <row r="2515">
          <cell r="K2515" t="str">
            <v>Community School</v>
          </cell>
          <cell r="L2515" t="str">
            <v>Primary</v>
          </cell>
          <cell r="AC2515" t="str">
            <v>Yes</v>
          </cell>
          <cell r="AI2515">
            <v>2</v>
          </cell>
        </row>
        <row r="2516">
          <cell r="K2516" t="str">
            <v>Community School</v>
          </cell>
          <cell r="L2516" t="str">
            <v>Primary</v>
          </cell>
          <cell r="AC2516" t="str">
            <v>Yes</v>
          </cell>
          <cell r="AI2516">
            <v>2</v>
          </cell>
        </row>
        <row r="2517">
          <cell r="K2517" t="str">
            <v>Community School</v>
          </cell>
          <cell r="L2517" t="str">
            <v>Primary</v>
          </cell>
          <cell r="AC2517" t="str">
            <v>Yes</v>
          </cell>
          <cell r="AI2517">
            <v>2</v>
          </cell>
        </row>
        <row r="2518">
          <cell r="K2518" t="str">
            <v>Community School</v>
          </cell>
          <cell r="L2518" t="str">
            <v>Primary</v>
          </cell>
          <cell r="AC2518" t="str">
            <v>Yes</v>
          </cell>
          <cell r="AI2518">
            <v>2</v>
          </cell>
        </row>
        <row r="2519">
          <cell r="K2519" t="str">
            <v>Community School</v>
          </cell>
          <cell r="L2519" t="str">
            <v>Primary</v>
          </cell>
          <cell r="AC2519" t="str">
            <v>Yes</v>
          </cell>
          <cell r="AI2519">
            <v>2</v>
          </cell>
        </row>
        <row r="2520">
          <cell r="K2520" t="str">
            <v>Community School</v>
          </cell>
          <cell r="L2520" t="str">
            <v>Primary</v>
          </cell>
          <cell r="AC2520" t="str">
            <v>Yes</v>
          </cell>
          <cell r="AI2520">
            <v>2</v>
          </cell>
        </row>
        <row r="2521">
          <cell r="K2521" t="str">
            <v>Community School</v>
          </cell>
          <cell r="L2521" t="str">
            <v>Primary</v>
          </cell>
          <cell r="AC2521" t="str">
            <v>Yes</v>
          </cell>
          <cell r="AI2521">
            <v>2</v>
          </cell>
        </row>
        <row r="2522">
          <cell r="K2522" t="str">
            <v>Community School</v>
          </cell>
          <cell r="L2522" t="str">
            <v>Primary</v>
          </cell>
          <cell r="AC2522" t="str">
            <v>Yes</v>
          </cell>
          <cell r="AI2522">
            <v>1</v>
          </cell>
        </row>
        <row r="2523">
          <cell r="K2523" t="str">
            <v>Community School</v>
          </cell>
          <cell r="L2523" t="str">
            <v>Primary</v>
          </cell>
          <cell r="AC2523" t="str">
            <v>Yes</v>
          </cell>
          <cell r="AI2523">
            <v>1</v>
          </cell>
        </row>
        <row r="2524">
          <cell r="K2524" t="str">
            <v>Community School</v>
          </cell>
          <cell r="L2524" t="str">
            <v>Primary</v>
          </cell>
          <cell r="AC2524" t="str">
            <v>Yes</v>
          </cell>
          <cell r="AI2524">
            <v>2</v>
          </cell>
        </row>
        <row r="2525">
          <cell r="K2525" t="str">
            <v>Community School</v>
          </cell>
          <cell r="L2525" t="str">
            <v>Primary</v>
          </cell>
          <cell r="AC2525" t="str">
            <v>Yes</v>
          </cell>
          <cell r="AI2525">
            <v>1</v>
          </cell>
        </row>
        <row r="2526">
          <cell r="K2526" t="str">
            <v>Community School</v>
          </cell>
          <cell r="L2526" t="str">
            <v>Primary</v>
          </cell>
          <cell r="AC2526" t="str">
            <v>Yes</v>
          </cell>
          <cell r="AI2526">
            <v>2</v>
          </cell>
        </row>
        <row r="2527">
          <cell r="K2527" t="str">
            <v>Community School</v>
          </cell>
          <cell r="L2527" t="str">
            <v>Primary</v>
          </cell>
          <cell r="AC2527" t="str">
            <v>Yes</v>
          </cell>
          <cell r="AI2527">
            <v>1</v>
          </cell>
        </row>
        <row r="2528">
          <cell r="K2528" t="str">
            <v>Community School</v>
          </cell>
          <cell r="L2528" t="str">
            <v>Primary</v>
          </cell>
          <cell r="AC2528" t="str">
            <v>Yes</v>
          </cell>
          <cell r="AI2528">
            <v>4</v>
          </cell>
        </row>
        <row r="2529">
          <cell r="K2529" t="str">
            <v>Community School</v>
          </cell>
          <cell r="L2529" t="str">
            <v>Primary</v>
          </cell>
          <cell r="AC2529" t="str">
            <v>Yes</v>
          </cell>
          <cell r="AI2529">
            <v>2</v>
          </cell>
        </row>
        <row r="2530">
          <cell r="K2530" t="str">
            <v>Community School</v>
          </cell>
          <cell r="L2530" t="str">
            <v>Primary</v>
          </cell>
          <cell r="AC2530" t="str">
            <v>Yes</v>
          </cell>
          <cell r="AI2530">
            <v>3</v>
          </cell>
        </row>
        <row r="2531">
          <cell r="K2531" t="str">
            <v>Community School</v>
          </cell>
          <cell r="L2531" t="str">
            <v>Primary</v>
          </cell>
          <cell r="AC2531" t="str">
            <v>Yes</v>
          </cell>
          <cell r="AI2531">
            <v>1</v>
          </cell>
        </row>
        <row r="2532">
          <cell r="K2532" t="str">
            <v>Community School</v>
          </cell>
          <cell r="L2532" t="str">
            <v>Primary</v>
          </cell>
          <cell r="AC2532" t="str">
            <v>Yes</v>
          </cell>
          <cell r="AI2532">
            <v>2</v>
          </cell>
        </row>
        <row r="2533">
          <cell r="K2533" t="str">
            <v>Community School</v>
          </cell>
          <cell r="L2533" t="str">
            <v>Primary</v>
          </cell>
          <cell r="AC2533" t="str">
            <v>Yes</v>
          </cell>
          <cell r="AI2533">
            <v>2</v>
          </cell>
        </row>
        <row r="2534">
          <cell r="K2534" t="str">
            <v>Community School</v>
          </cell>
          <cell r="L2534" t="str">
            <v>Primary</v>
          </cell>
          <cell r="AC2534" t="str">
            <v>Yes</v>
          </cell>
          <cell r="AI2534">
            <v>2</v>
          </cell>
        </row>
        <row r="2535">
          <cell r="K2535" t="str">
            <v>Community School</v>
          </cell>
          <cell r="L2535" t="str">
            <v>Primary</v>
          </cell>
          <cell r="AC2535" t="str">
            <v>Yes</v>
          </cell>
          <cell r="AI2535">
            <v>2</v>
          </cell>
        </row>
        <row r="2536">
          <cell r="K2536" t="str">
            <v>Community School</v>
          </cell>
          <cell r="L2536" t="str">
            <v>Primary</v>
          </cell>
          <cell r="AC2536" t="str">
            <v>Yes</v>
          </cell>
          <cell r="AI2536">
            <v>1</v>
          </cell>
        </row>
        <row r="2537">
          <cell r="K2537" t="str">
            <v>Community School</v>
          </cell>
          <cell r="L2537" t="str">
            <v>Primary</v>
          </cell>
          <cell r="AC2537" t="str">
            <v>Yes</v>
          </cell>
          <cell r="AI2537">
            <v>2</v>
          </cell>
        </row>
        <row r="2538">
          <cell r="K2538" t="str">
            <v>Community School</v>
          </cell>
          <cell r="L2538" t="str">
            <v>Primary</v>
          </cell>
          <cell r="AC2538" t="str">
            <v>Yes</v>
          </cell>
          <cell r="AI2538">
            <v>4</v>
          </cell>
        </row>
        <row r="2539">
          <cell r="K2539" t="str">
            <v>Community School</v>
          </cell>
          <cell r="L2539" t="str">
            <v>Primary</v>
          </cell>
          <cell r="AC2539" t="str">
            <v>Yes</v>
          </cell>
          <cell r="AI2539">
            <v>2</v>
          </cell>
        </row>
        <row r="2540">
          <cell r="K2540" t="str">
            <v>Community School</v>
          </cell>
          <cell r="L2540" t="str">
            <v>Primary</v>
          </cell>
          <cell r="AC2540" t="str">
            <v>Yes</v>
          </cell>
          <cell r="AI2540">
            <v>2</v>
          </cell>
        </row>
        <row r="2541">
          <cell r="K2541" t="str">
            <v>Community School</v>
          </cell>
          <cell r="L2541" t="str">
            <v>Primary</v>
          </cell>
          <cell r="AC2541" t="str">
            <v>Yes</v>
          </cell>
          <cell r="AI2541">
            <v>3</v>
          </cell>
        </row>
        <row r="2542">
          <cell r="K2542" t="str">
            <v>Community School</v>
          </cell>
          <cell r="L2542" t="str">
            <v>Primary</v>
          </cell>
          <cell r="AC2542" t="str">
            <v>Yes</v>
          </cell>
          <cell r="AI2542">
            <v>2</v>
          </cell>
        </row>
        <row r="2543">
          <cell r="K2543" t="str">
            <v>Community School</v>
          </cell>
          <cell r="L2543" t="str">
            <v>Primary</v>
          </cell>
          <cell r="AC2543" t="str">
            <v>Yes</v>
          </cell>
          <cell r="AI2543">
            <v>2</v>
          </cell>
        </row>
        <row r="2544">
          <cell r="K2544" t="str">
            <v>Community School</v>
          </cell>
          <cell r="L2544" t="str">
            <v>Primary</v>
          </cell>
          <cell r="AC2544" t="str">
            <v>Yes</v>
          </cell>
          <cell r="AI2544">
            <v>1</v>
          </cell>
        </row>
        <row r="2545">
          <cell r="K2545" t="str">
            <v>Community School</v>
          </cell>
          <cell r="L2545" t="str">
            <v>Primary</v>
          </cell>
          <cell r="AC2545" t="str">
            <v>Yes</v>
          </cell>
          <cell r="AI2545">
            <v>1</v>
          </cell>
        </row>
        <row r="2546">
          <cell r="K2546" t="str">
            <v>Community School</v>
          </cell>
          <cell r="L2546" t="str">
            <v>Primary</v>
          </cell>
          <cell r="AC2546" t="str">
            <v>Yes</v>
          </cell>
          <cell r="AI2546">
            <v>2</v>
          </cell>
        </row>
        <row r="2547">
          <cell r="K2547" t="str">
            <v>Community School</v>
          </cell>
          <cell r="L2547" t="str">
            <v>Primary</v>
          </cell>
          <cell r="AC2547" t="str">
            <v>Yes</v>
          </cell>
          <cell r="AI2547">
            <v>2</v>
          </cell>
        </row>
        <row r="2548">
          <cell r="K2548" t="str">
            <v>Community School</v>
          </cell>
          <cell r="L2548" t="str">
            <v>Primary</v>
          </cell>
          <cell r="AC2548" t="str">
            <v>Yes</v>
          </cell>
          <cell r="AI2548">
            <v>2</v>
          </cell>
        </row>
        <row r="2549">
          <cell r="K2549" t="str">
            <v>Community School</v>
          </cell>
          <cell r="L2549" t="str">
            <v>Primary</v>
          </cell>
          <cell r="AC2549" t="str">
            <v>Yes</v>
          </cell>
          <cell r="AI2549">
            <v>3</v>
          </cell>
        </row>
        <row r="2550">
          <cell r="K2550" t="str">
            <v>Community School</v>
          </cell>
          <cell r="L2550" t="str">
            <v>Primary</v>
          </cell>
          <cell r="AC2550" t="str">
            <v>Yes</v>
          </cell>
          <cell r="AI2550">
            <v>1</v>
          </cell>
        </row>
        <row r="2551">
          <cell r="K2551" t="str">
            <v>Voluntary Controlled School</v>
          </cell>
          <cell r="L2551" t="str">
            <v>Primary</v>
          </cell>
          <cell r="AC2551" t="str">
            <v>Yes</v>
          </cell>
          <cell r="AI2551">
            <v>1</v>
          </cell>
        </row>
        <row r="2552">
          <cell r="K2552" t="str">
            <v>Voluntary Controlled School</v>
          </cell>
          <cell r="L2552" t="str">
            <v>Primary</v>
          </cell>
          <cell r="AC2552" t="str">
            <v>Yes</v>
          </cell>
          <cell r="AI2552">
            <v>2</v>
          </cell>
        </row>
        <row r="2553">
          <cell r="K2553" t="str">
            <v>Voluntary Controlled School</v>
          </cell>
          <cell r="L2553" t="str">
            <v>Primary</v>
          </cell>
          <cell r="AC2553" t="str">
            <v>Yes</v>
          </cell>
          <cell r="AI2553">
            <v>2</v>
          </cell>
        </row>
        <row r="2554">
          <cell r="K2554" t="str">
            <v>Voluntary Controlled School</v>
          </cell>
          <cell r="L2554" t="str">
            <v>Primary</v>
          </cell>
          <cell r="AC2554" t="str">
            <v>Yes</v>
          </cell>
          <cell r="AI2554">
            <v>2</v>
          </cell>
        </row>
        <row r="2555">
          <cell r="K2555" t="str">
            <v>Voluntary Aided School</v>
          </cell>
          <cell r="L2555" t="str">
            <v>Primary</v>
          </cell>
          <cell r="AC2555" t="str">
            <v>Yes</v>
          </cell>
          <cell r="AI2555">
            <v>2</v>
          </cell>
        </row>
        <row r="2556">
          <cell r="K2556" t="str">
            <v>Voluntary Aided School</v>
          </cell>
          <cell r="L2556" t="str">
            <v>Primary</v>
          </cell>
          <cell r="AC2556" t="str">
            <v>Yes</v>
          </cell>
          <cell r="AI2556">
            <v>3</v>
          </cell>
        </row>
        <row r="2557">
          <cell r="K2557" t="str">
            <v>Voluntary Aided School</v>
          </cell>
          <cell r="L2557" t="str">
            <v>Primary</v>
          </cell>
          <cell r="AC2557" t="str">
            <v>Yes</v>
          </cell>
          <cell r="AI2557">
            <v>2</v>
          </cell>
        </row>
        <row r="2558">
          <cell r="K2558" t="str">
            <v>Voluntary Aided School</v>
          </cell>
          <cell r="L2558" t="str">
            <v>Primary</v>
          </cell>
          <cell r="AC2558" t="str">
            <v>Yes</v>
          </cell>
          <cell r="AI2558">
            <v>2</v>
          </cell>
        </row>
        <row r="2559">
          <cell r="K2559" t="str">
            <v>Voluntary Aided School</v>
          </cell>
          <cell r="L2559" t="str">
            <v>Primary</v>
          </cell>
          <cell r="AC2559" t="str">
            <v>Yes</v>
          </cell>
          <cell r="AI2559">
            <v>1</v>
          </cell>
        </row>
        <row r="2560">
          <cell r="K2560" t="str">
            <v>Voluntary Aided School</v>
          </cell>
          <cell r="L2560" t="str">
            <v>Primary</v>
          </cell>
          <cell r="AC2560" t="str">
            <v>Yes</v>
          </cell>
          <cell r="AI2560">
            <v>2</v>
          </cell>
        </row>
        <row r="2561">
          <cell r="K2561" t="str">
            <v>Voluntary Aided School</v>
          </cell>
          <cell r="L2561" t="str">
            <v>Primary</v>
          </cell>
          <cell r="AC2561" t="str">
            <v>Yes</v>
          </cell>
          <cell r="AI2561">
            <v>2</v>
          </cell>
        </row>
        <row r="2562">
          <cell r="K2562" t="str">
            <v>Voluntary Aided School</v>
          </cell>
          <cell r="L2562" t="str">
            <v>Primary</v>
          </cell>
          <cell r="AC2562" t="str">
            <v>Yes</v>
          </cell>
          <cell r="AI2562">
            <v>3</v>
          </cell>
        </row>
        <row r="2563">
          <cell r="K2563" t="str">
            <v>Voluntary Aided School</v>
          </cell>
          <cell r="L2563" t="str">
            <v>Primary</v>
          </cell>
          <cell r="AC2563" t="str">
            <v>Yes</v>
          </cell>
          <cell r="AI2563">
            <v>2</v>
          </cell>
        </row>
        <row r="2564">
          <cell r="K2564" t="str">
            <v>Voluntary Aided School</v>
          </cell>
          <cell r="L2564" t="str">
            <v>Primary</v>
          </cell>
          <cell r="AC2564" t="str">
            <v>Yes</v>
          </cell>
          <cell r="AI2564">
            <v>2</v>
          </cell>
        </row>
        <row r="2565">
          <cell r="K2565" t="str">
            <v>Voluntary Aided School</v>
          </cell>
          <cell r="L2565" t="str">
            <v>Primary</v>
          </cell>
          <cell r="AC2565" t="str">
            <v>Yes</v>
          </cell>
          <cell r="AI2565">
            <v>2</v>
          </cell>
        </row>
        <row r="2566">
          <cell r="K2566" t="str">
            <v>Voluntary Aided School</v>
          </cell>
          <cell r="L2566" t="str">
            <v>Primary</v>
          </cell>
          <cell r="AC2566" t="str">
            <v>Yes</v>
          </cell>
          <cell r="AI2566">
            <v>2</v>
          </cell>
        </row>
        <row r="2567">
          <cell r="K2567" t="str">
            <v>Voluntary Aided School</v>
          </cell>
          <cell r="L2567" t="str">
            <v>Primary</v>
          </cell>
          <cell r="AC2567" t="str">
            <v>Yes</v>
          </cell>
          <cell r="AI2567">
            <v>2</v>
          </cell>
        </row>
        <row r="2568">
          <cell r="K2568" t="str">
            <v>Voluntary Aided School</v>
          </cell>
          <cell r="L2568" t="str">
            <v>Primary</v>
          </cell>
          <cell r="AC2568" t="str">
            <v>Yes</v>
          </cell>
          <cell r="AI2568">
            <v>1</v>
          </cell>
        </row>
        <row r="2569">
          <cell r="K2569" t="str">
            <v>Voluntary Aided School</v>
          </cell>
          <cell r="L2569" t="str">
            <v>Primary</v>
          </cell>
          <cell r="AC2569" t="str">
            <v>Yes</v>
          </cell>
          <cell r="AI2569">
            <v>2</v>
          </cell>
        </row>
        <row r="2570">
          <cell r="K2570" t="str">
            <v>Voluntary Aided School</v>
          </cell>
          <cell r="L2570" t="str">
            <v>Primary</v>
          </cell>
          <cell r="AC2570" t="str">
            <v>Yes</v>
          </cell>
          <cell r="AI2570">
            <v>2</v>
          </cell>
        </row>
        <row r="2571">
          <cell r="K2571" t="str">
            <v>Voluntary Aided School</v>
          </cell>
          <cell r="L2571" t="str">
            <v>Primary</v>
          </cell>
          <cell r="AC2571" t="str">
            <v>Yes</v>
          </cell>
          <cell r="AI2571">
            <v>2</v>
          </cell>
        </row>
        <row r="2572">
          <cell r="K2572" t="str">
            <v>Voluntary Aided School</v>
          </cell>
          <cell r="L2572" t="str">
            <v>Primary</v>
          </cell>
          <cell r="AC2572" t="str">
            <v>Yes</v>
          </cell>
          <cell r="AI2572">
            <v>2</v>
          </cell>
        </row>
        <row r="2573">
          <cell r="K2573" t="str">
            <v>Voluntary Aided School</v>
          </cell>
          <cell r="L2573" t="str">
            <v>Primary</v>
          </cell>
          <cell r="AC2573" t="str">
            <v>Yes</v>
          </cell>
          <cell r="AI2573">
            <v>2</v>
          </cell>
        </row>
        <row r="2574">
          <cell r="K2574" t="str">
            <v>Voluntary Aided School</v>
          </cell>
          <cell r="L2574" t="str">
            <v>Primary</v>
          </cell>
          <cell r="AC2574" t="str">
            <v>Yes</v>
          </cell>
          <cell r="AI2574">
            <v>1</v>
          </cell>
        </row>
        <row r="2575">
          <cell r="K2575" t="str">
            <v>Voluntary Aided School</v>
          </cell>
          <cell r="L2575" t="str">
            <v>Primary</v>
          </cell>
          <cell r="AC2575" t="str">
            <v>Yes</v>
          </cell>
          <cell r="AI2575">
            <v>2</v>
          </cell>
        </row>
        <row r="2576">
          <cell r="K2576" t="str">
            <v>Voluntary Aided School</v>
          </cell>
          <cell r="L2576" t="str">
            <v>Primary</v>
          </cell>
          <cell r="AC2576" t="str">
            <v>Yes</v>
          </cell>
          <cell r="AI2576">
            <v>2</v>
          </cell>
        </row>
        <row r="2577">
          <cell r="K2577" t="str">
            <v>Voluntary Aided School</v>
          </cell>
          <cell r="L2577" t="str">
            <v>Primary</v>
          </cell>
          <cell r="AC2577" t="str">
            <v>Yes</v>
          </cell>
          <cell r="AI2577">
            <v>2</v>
          </cell>
        </row>
        <row r="2578">
          <cell r="K2578" t="str">
            <v>Voluntary Aided School</v>
          </cell>
          <cell r="L2578" t="str">
            <v>Primary</v>
          </cell>
          <cell r="AC2578" t="str">
            <v>Yes</v>
          </cell>
          <cell r="AI2578">
            <v>1</v>
          </cell>
        </row>
        <row r="2579">
          <cell r="K2579" t="str">
            <v>Voluntary Aided School</v>
          </cell>
          <cell r="L2579" t="str">
            <v>Primary</v>
          </cell>
          <cell r="AC2579" t="str">
            <v>Yes</v>
          </cell>
          <cell r="AI2579">
            <v>4</v>
          </cell>
        </row>
        <row r="2580">
          <cell r="K2580" t="str">
            <v>Voluntary Aided School</v>
          </cell>
          <cell r="L2580" t="str">
            <v>Primary</v>
          </cell>
          <cell r="AC2580" t="str">
            <v>Yes</v>
          </cell>
          <cell r="AI2580">
            <v>2</v>
          </cell>
        </row>
        <row r="2581">
          <cell r="K2581" t="str">
            <v>Voluntary Aided School</v>
          </cell>
          <cell r="L2581" t="str">
            <v>Primary</v>
          </cell>
          <cell r="AC2581" t="str">
            <v>Yes</v>
          </cell>
          <cell r="AI2581">
            <v>1</v>
          </cell>
        </row>
        <row r="2582">
          <cell r="K2582" t="str">
            <v>Voluntary Aided School</v>
          </cell>
          <cell r="L2582" t="str">
            <v>Primary</v>
          </cell>
          <cell r="AC2582" t="str">
            <v>Yes</v>
          </cell>
          <cell r="AI2582">
            <v>3</v>
          </cell>
        </row>
        <row r="2583">
          <cell r="K2583" t="str">
            <v>Voluntary Aided School</v>
          </cell>
          <cell r="L2583" t="str">
            <v>Primary</v>
          </cell>
          <cell r="AC2583" t="str">
            <v>Yes</v>
          </cell>
          <cell r="AI2583">
            <v>1</v>
          </cell>
        </row>
        <row r="2584">
          <cell r="K2584" t="str">
            <v>Voluntary Aided School</v>
          </cell>
          <cell r="L2584" t="str">
            <v>Primary</v>
          </cell>
          <cell r="AC2584" t="str">
            <v>Yes</v>
          </cell>
          <cell r="AI2584">
            <v>2</v>
          </cell>
        </row>
        <row r="2585">
          <cell r="K2585" t="str">
            <v>Voluntary Aided School</v>
          </cell>
          <cell r="L2585" t="str">
            <v>Primary</v>
          </cell>
          <cell r="AC2585" t="str">
            <v>Yes</v>
          </cell>
          <cell r="AI2585">
            <v>1</v>
          </cell>
        </row>
        <row r="2586">
          <cell r="K2586" t="str">
            <v>Community School</v>
          </cell>
          <cell r="L2586" t="str">
            <v>Secondary</v>
          </cell>
          <cell r="AC2586" t="str">
            <v>Yes</v>
          </cell>
          <cell r="AI2586">
            <v>2</v>
          </cell>
        </row>
        <row r="2587">
          <cell r="K2587" t="str">
            <v>Community School</v>
          </cell>
          <cell r="L2587" t="str">
            <v>Secondary</v>
          </cell>
          <cell r="AC2587" t="str">
            <v>Yes</v>
          </cell>
          <cell r="AI2587">
            <v>2</v>
          </cell>
        </row>
        <row r="2588">
          <cell r="K2588" t="str">
            <v>Voluntary Aided School</v>
          </cell>
          <cell r="L2588" t="str">
            <v>Secondary</v>
          </cell>
          <cell r="AC2588" t="str">
            <v>Yes</v>
          </cell>
          <cell r="AI2588">
            <v>2</v>
          </cell>
        </row>
        <row r="2589">
          <cell r="K2589" t="str">
            <v>Voluntary Aided School</v>
          </cell>
          <cell r="L2589" t="str">
            <v>Secondary</v>
          </cell>
          <cell r="AC2589" t="str">
            <v>Yes</v>
          </cell>
          <cell r="AI2589">
            <v>2</v>
          </cell>
        </row>
        <row r="2590">
          <cell r="K2590" t="str">
            <v>Voluntary Aided School</v>
          </cell>
          <cell r="L2590" t="str">
            <v>Secondary</v>
          </cell>
          <cell r="AC2590" t="str">
            <v>Yes</v>
          </cell>
          <cell r="AI2590">
            <v>2</v>
          </cell>
        </row>
        <row r="2591">
          <cell r="K2591" t="str">
            <v>Community Special School</v>
          </cell>
          <cell r="L2591" t="str">
            <v>Special</v>
          </cell>
          <cell r="AC2591" t="str">
            <v>Yes</v>
          </cell>
          <cell r="AI2591">
            <v>1</v>
          </cell>
        </row>
        <row r="2592">
          <cell r="K2592" t="str">
            <v>Community Special School</v>
          </cell>
          <cell r="L2592" t="str">
            <v>Special</v>
          </cell>
          <cell r="AC2592" t="str">
            <v>Yes</v>
          </cell>
          <cell r="AI2592">
            <v>2</v>
          </cell>
        </row>
        <row r="2593">
          <cell r="K2593" t="str">
            <v>Community Special School</v>
          </cell>
          <cell r="L2593" t="str">
            <v>Special</v>
          </cell>
          <cell r="AC2593" t="str">
            <v>Yes</v>
          </cell>
          <cell r="AI2593">
            <v>1</v>
          </cell>
        </row>
        <row r="2594">
          <cell r="K2594" t="str">
            <v>Community Special School</v>
          </cell>
          <cell r="L2594" t="str">
            <v>Special</v>
          </cell>
          <cell r="AC2594" t="str">
            <v>Yes</v>
          </cell>
          <cell r="AI2594">
            <v>2</v>
          </cell>
        </row>
        <row r="2595">
          <cell r="K2595" t="str">
            <v>Non-Maintained Special School</v>
          </cell>
          <cell r="L2595" t="str">
            <v>Special</v>
          </cell>
          <cell r="AC2595" t="str">
            <v>Yes</v>
          </cell>
          <cell r="AI2595">
            <v>2</v>
          </cell>
        </row>
        <row r="2596">
          <cell r="K2596" t="str">
            <v>Community Special School</v>
          </cell>
          <cell r="L2596" t="str">
            <v>Special</v>
          </cell>
          <cell r="AC2596" t="str">
            <v>Yes</v>
          </cell>
          <cell r="AI2596">
            <v>1</v>
          </cell>
        </row>
        <row r="2597">
          <cell r="K2597" t="str">
            <v>LA Nursery School</v>
          </cell>
          <cell r="L2597" t="str">
            <v>Nursery</v>
          </cell>
          <cell r="AC2597" t="str">
            <v>Yes</v>
          </cell>
          <cell r="AI2597">
            <v>1</v>
          </cell>
        </row>
        <row r="2598">
          <cell r="K2598" t="str">
            <v>Community School</v>
          </cell>
          <cell r="L2598" t="str">
            <v>Primary</v>
          </cell>
          <cell r="AC2598" t="str">
            <v>Yes</v>
          </cell>
          <cell r="AI2598">
            <v>2</v>
          </cell>
        </row>
        <row r="2599">
          <cell r="K2599" t="str">
            <v>Community School</v>
          </cell>
          <cell r="L2599" t="str">
            <v>Primary</v>
          </cell>
          <cell r="AC2599" t="str">
            <v>Yes</v>
          </cell>
          <cell r="AI2599">
            <v>2</v>
          </cell>
        </row>
        <row r="2600">
          <cell r="K2600" t="str">
            <v>Community School</v>
          </cell>
          <cell r="L2600" t="str">
            <v>Primary</v>
          </cell>
          <cell r="AC2600" t="str">
            <v>Yes</v>
          </cell>
          <cell r="AI2600">
            <v>2</v>
          </cell>
        </row>
        <row r="2601">
          <cell r="K2601" t="str">
            <v>Community School</v>
          </cell>
          <cell r="L2601" t="str">
            <v>Primary</v>
          </cell>
          <cell r="AC2601" t="str">
            <v>Yes</v>
          </cell>
          <cell r="AI2601">
            <v>2</v>
          </cell>
        </row>
        <row r="2602">
          <cell r="K2602" t="str">
            <v>Community School</v>
          </cell>
          <cell r="L2602" t="str">
            <v>Primary</v>
          </cell>
          <cell r="AC2602" t="str">
            <v>Yes</v>
          </cell>
          <cell r="AI2602">
            <v>2</v>
          </cell>
        </row>
        <row r="2603">
          <cell r="K2603" t="str">
            <v>Community School</v>
          </cell>
          <cell r="L2603" t="str">
            <v>Primary</v>
          </cell>
          <cell r="AC2603" t="str">
            <v>Yes</v>
          </cell>
          <cell r="AI2603">
            <v>2</v>
          </cell>
        </row>
        <row r="2604">
          <cell r="K2604" t="str">
            <v>Community School</v>
          </cell>
          <cell r="L2604" t="str">
            <v>Primary</v>
          </cell>
          <cell r="AC2604" t="str">
            <v>Yes</v>
          </cell>
          <cell r="AI2604">
            <v>1</v>
          </cell>
        </row>
        <row r="2605">
          <cell r="K2605" t="str">
            <v>Community School</v>
          </cell>
          <cell r="L2605" t="str">
            <v>Primary</v>
          </cell>
          <cell r="AC2605" t="str">
            <v>Yes</v>
          </cell>
          <cell r="AI2605">
            <v>1</v>
          </cell>
        </row>
        <row r="2606">
          <cell r="K2606" t="str">
            <v>Community School</v>
          </cell>
          <cell r="L2606" t="str">
            <v>Primary</v>
          </cell>
          <cell r="AC2606" t="str">
            <v>Yes</v>
          </cell>
          <cell r="AI2606">
            <v>2</v>
          </cell>
        </row>
        <row r="2607">
          <cell r="K2607" t="str">
            <v>Community School</v>
          </cell>
          <cell r="L2607" t="str">
            <v>Primary</v>
          </cell>
          <cell r="AC2607" t="str">
            <v>Yes</v>
          </cell>
          <cell r="AI2607">
            <v>2</v>
          </cell>
        </row>
        <row r="2608">
          <cell r="K2608" t="str">
            <v>Community School</v>
          </cell>
          <cell r="L2608" t="str">
            <v>Primary</v>
          </cell>
          <cell r="AC2608" t="str">
            <v>Yes</v>
          </cell>
          <cell r="AI2608">
            <v>2</v>
          </cell>
        </row>
        <row r="2609">
          <cell r="K2609" t="str">
            <v>Community School</v>
          </cell>
          <cell r="L2609" t="str">
            <v>Primary</v>
          </cell>
          <cell r="AC2609" t="str">
            <v>Yes</v>
          </cell>
          <cell r="AI2609">
            <v>2</v>
          </cell>
        </row>
        <row r="2610">
          <cell r="K2610" t="str">
            <v>Community School</v>
          </cell>
          <cell r="L2610" t="str">
            <v>Primary</v>
          </cell>
          <cell r="AC2610" t="str">
            <v>Yes</v>
          </cell>
          <cell r="AI2610">
            <v>2</v>
          </cell>
        </row>
        <row r="2611">
          <cell r="K2611" t="str">
            <v>Community School</v>
          </cell>
          <cell r="L2611" t="str">
            <v>Primary</v>
          </cell>
          <cell r="AC2611" t="str">
            <v>Yes</v>
          </cell>
          <cell r="AI2611">
            <v>2</v>
          </cell>
        </row>
        <row r="2612">
          <cell r="K2612" t="str">
            <v>Community School</v>
          </cell>
          <cell r="L2612" t="str">
            <v>Primary</v>
          </cell>
          <cell r="AC2612" t="str">
            <v>Yes</v>
          </cell>
          <cell r="AI2612">
            <v>2</v>
          </cell>
        </row>
        <row r="2613">
          <cell r="K2613" t="str">
            <v>Community School</v>
          </cell>
          <cell r="L2613" t="str">
            <v>Primary</v>
          </cell>
          <cell r="AC2613" t="str">
            <v>Yes</v>
          </cell>
          <cell r="AI2613">
            <v>2</v>
          </cell>
        </row>
        <row r="2614">
          <cell r="K2614" t="str">
            <v>Community School</v>
          </cell>
          <cell r="L2614" t="str">
            <v>Primary</v>
          </cell>
          <cell r="AC2614" t="str">
            <v>Yes</v>
          </cell>
          <cell r="AI2614">
            <v>2</v>
          </cell>
        </row>
        <row r="2615">
          <cell r="K2615" t="str">
            <v>Community School</v>
          </cell>
          <cell r="L2615" t="str">
            <v>Primary</v>
          </cell>
          <cell r="AC2615" t="str">
            <v>Yes</v>
          </cell>
          <cell r="AI2615">
            <v>3</v>
          </cell>
        </row>
        <row r="2616">
          <cell r="K2616" t="str">
            <v>Community School</v>
          </cell>
          <cell r="L2616" t="str">
            <v>Primary</v>
          </cell>
          <cell r="AC2616" t="str">
            <v>Yes</v>
          </cell>
          <cell r="AI2616">
            <v>2</v>
          </cell>
        </row>
        <row r="2617">
          <cell r="K2617" t="str">
            <v>Community School</v>
          </cell>
          <cell r="L2617" t="str">
            <v>Primary</v>
          </cell>
          <cell r="AC2617" t="str">
            <v>Yes</v>
          </cell>
          <cell r="AI2617">
            <v>2</v>
          </cell>
        </row>
        <row r="2618">
          <cell r="K2618" t="str">
            <v>Community School</v>
          </cell>
          <cell r="L2618" t="str">
            <v>Primary</v>
          </cell>
          <cell r="AC2618" t="str">
            <v>Yes</v>
          </cell>
          <cell r="AI2618">
            <v>2</v>
          </cell>
        </row>
        <row r="2619">
          <cell r="K2619" t="str">
            <v>Community School</v>
          </cell>
          <cell r="L2619" t="str">
            <v>Primary</v>
          </cell>
          <cell r="AC2619" t="str">
            <v>Yes</v>
          </cell>
          <cell r="AI2619">
            <v>3</v>
          </cell>
        </row>
        <row r="2620">
          <cell r="K2620" t="str">
            <v>Community School</v>
          </cell>
          <cell r="L2620" t="str">
            <v>Primary</v>
          </cell>
          <cell r="AC2620" t="str">
            <v>Yes</v>
          </cell>
          <cell r="AI2620">
            <v>2</v>
          </cell>
        </row>
        <row r="2621">
          <cell r="K2621" t="str">
            <v>Voluntary Controlled School</v>
          </cell>
          <cell r="L2621" t="str">
            <v>Primary</v>
          </cell>
          <cell r="AC2621" t="str">
            <v>Yes</v>
          </cell>
          <cell r="AI2621">
            <v>3</v>
          </cell>
        </row>
        <row r="2622">
          <cell r="K2622" t="str">
            <v>Voluntary Controlled School</v>
          </cell>
          <cell r="L2622" t="str">
            <v>Primary</v>
          </cell>
          <cell r="AC2622" t="str">
            <v>Yes</v>
          </cell>
          <cell r="AI2622">
            <v>1</v>
          </cell>
        </row>
        <row r="2623">
          <cell r="K2623" t="str">
            <v>Voluntary Controlled School</v>
          </cell>
          <cell r="L2623" t="str">
            <v>Primary</v>
          </cell>
          <cell r="AC2623" t="str">
            <v>Yes</v>
          </cell>
          <cell r="AI2623">
            <v>2</v>
          </cell>
        </row>
        <row r="2624">
          <cell r="K2624" t="str">
            <v>Voluntary Controlled School</v>
          </cell>
          <cell r="L2624" t="str">
            <v>Primary</v>
          </cell>
          <cell r="AC2624" t="str">
            <v>Yes</v>
          </cell>
          <cell r="AI2624">
            <v>2</v>
          </cell>
        </row>
        <row r="2625">
          <cell r="K2625" t="str">
            <v>Voluntary Controlled School</v>
          </cell>
          <cell r="L2625" t="str">
            <v>Primary</v>
          </cell>
          <cell r="AC2625" t="str">
            <v>Yes</v>
          </cell>
          <cell r="AI2625">
            <v>2</v>
          </cell>
        </row>
        <row r="2626">
          <cell r="K2626" t="str">
            <v>Voluntary Controlled School</v>
          </cell>
          <cell r="L2626" t="str">
            <v>Primary</v>
          </cell>
          <cell r="AC2626" t="str">
            <v>Yes</v>
          </cell>
          <cell r="AI2626">
            <v>2</v>
          </cell>
        </row>
        <row r="2627">
          <cell r="K2627" t="str">
            <v>Voluntary Controlled School</v>
          </cell>
          <cell r="L2627" t="str">
            <v>Primary</v>
          </cell>
          <cell r="AC2627" t="str">
            <v>Yes</v>
          </cell>
          <cell r="AI2627">
            <v>2</v>
          </cell>
        </row>
        <row r="2628">
          <cell r="K2628" t="str">
            <v>Voluntary Controlled School</v>
          </cell>
          <cell r="L2628" t="str">
            <v>Primary</v>
          </cell>
          <cell r="AC2628" t="str">
            <v>Yes</v>
          </cell>
          <cell r="AI2628">
            <v>2</v>
          </cell>
        </row>
        <row r="2629">
          <cell r="K2629" t="str">
            <v>Voluntary Controlled School</v>
          </cell>
          <cell r="L2629" t="str">
            <v>Primary</v>
          </cell>
          <cell r="AC2629" t="str">
            <v>Yes</v>
          </cell>
          <cell r="AI2629">
            <v>4</v>
          </cell>
        </row>
        <row r="2630">
          <cell r="K2630" t="str">
            <v>Voluntary Aided School</v>
          </cell>
          <cell r="L2630" t="str">
            <v>Primary</v>
          </cell>
          <cell r="AC2630" t="str">
            <v>Yes</v>
          </cell>
          <cell r="AI2630">
            <v>3</v>
          </cell>
        </row>
        <row r="2631">
          <cell r="K2631" t="str">
            <v>Voluntary Aided School</v>
          </cell>
          <cell r="L2631" t="str">
            <v>Primary</v>
          </cell>
          <cell r="AC2631" t="str">
            <v>Yes</v>
          </cell>
          <cell r="AI2631">
            <v>3</v>
          </cell>
        </row>
        <row r="2632">
          <cell r="K2632" t="str">
            <v>Voluntary Aided School</v>
          </cell>
          <cell r="L2632" t="str">
            <v>Primary</v>
          </cell>
          <cell r="AC2632" t="str">
            <v>Yes</v>
          </cell>
          <cell r="AI2632">
            <v>1</v>
          </cell>
        </row>
        <row r="2633">
          <cell r="K2633" t="str">
            <v>Voluntary Aided School</v>
          </cell>
          <cell r="L2633" t="str">
            <v>Primary</v>
          </cell>
          <cell r="AC2633" t="str">
            <v>Yes</v>
          </cell>
          <cell r="AI2633">
            <v>1</v>
          </cell>
        </row>
        <row r="2634">
          <cell r="K2634" t="str">
            <v>Voluntary Aided School</v>
          </cell>
          <cell r="L2634" t="str">
            <v>Primary</v>
          </cell>
          <cell r="AC2634" t="str">
            <v>Yes</v>
          </cell>
          <cell r="AI2634">
            <v>2</v>
          </cell>
        </row>
        <row r="2635">
          <cell r="K2635" t="str">
            <v>Voluntary Aided School</v>
          </cell>
          <cell r="L2635" t="str">
            <v>Primary</v>
          </cell>
          <cell r="AC2635" t="str">
            <v>Yes</v>
          </cell>
          <cell r="AI2635">
            <v>2</v>
          </cell>
        </row>
        <row r="2636">
          <cell r="K2636" t="str">
            <v>Voluntary Aided School</v>
          </cell>
          <cell r="L2636" t="str">
            <v>Primary</v>
          </cell>
          <cell r="AC2636" t="str">
            <v>Yes</v>
          </cell>
          <cell r="AI2636">
            <v>2</v>
          </cell>
        </row>
        <row r="2637">
          <cell r="K2637" t="str">
            <v>Voluntary Aided School</v>
          </cell>
          <cell r="L2637" t="str">
            <v>Primary</v>
          </cell>
          <cell r="AC2637" t="str">
            <v>Yes</v>
          </cell>
          <cell r="AI2637">
            <v>1</v>
          </cell>
        </row>
        <row r="2638">
          <cell r="K2638" t="str">
            <v>Voluntary Aided School</v>
          </cell>
          <cell r="L2638" t="str">
            <v>Primary</v>
          </cell>
          <cell r="AC2638" t="str">
            <v>Yes</v>
          </cell>
          <cell r="AI2638">
            <v>1</v>
          </cell>
        </row>
        <row r="2639">
          <cell r="K2639" t="str">
            <v>Voluntary Aided School</v>
          </cell>
          <cell r="L2639" t="str">
            <v>Primary</v>
          </cell>
          <cell r="AC2639" t="str">
            <v>Yes</v>
          </cell>
          <cell r="AI2639">
            <v>1</v>
          </cell>
        </row>
        <row r="2640">
          <cell r="K2640" t="str">
            <v>Voluntary Aided School</v>
          </cell>
          <cell r="L2640" t="str">
            <v>Primary</v>
          </cell>
          <cell r="AC2640" t="str">
            <v>Yes</v>
          </cell>
          <cell r="AI2640">
            <v>1</v>
          </cell>
        </row>
        <row r="2641">
          <cell r="K2641" t="str">
            <v>Voluntary Aided School</v>
          </cell>
          <cell r="L2641" t="str">
            <v>Primary</v>
          </cell>
          <cell r="AC2641" t="str">
            <v>Yes</v>
          </cell>
          <cell r="AI2641">
            <v>2</v>
          </cell>
        </row>
        <row r="2642">
          <cell r="K2642" t="str">
            <v>Voluntary Aided School</v>
          </cell>
          <cell r="L2642" t="str">
            <v>Primary</v>
          </cell>
          <cell r="AC2642" t="str">
            <v>Yes</v>
          </cell>
          <cell r="AI2642">
            <v>1</v>
          </cell>
        </row>
        <row r="2643">
          <cell r="K2643" t="str">
            <v>Voluntary Aided School</v>
          </cell>
          <cell r="L2643" t="str">
            <v>Primary</v>
          </cell>
          <cell r="AC2643" t="str">
            <v>Yes</v>
          </cell>
          <cell r="AI2643">
            <v>2</v>
          </cell>
        </row>
        <row r="2644">
          <cell r="K2644" t="str">
            <v>Voluntary Aided School</v>
          </cell>
          <cell r="L2644" t="str">
            <v>Primary</v>
          </cell>
          <cell r="AC2644" t="str">
            <v>Yes</v>
          </cell>
          <cell r="AI2644">
            <v>2</v>
          </cell>
        </row>
        <row r="2645">
          <cell r="K2645" t="str">
            <v>Voluntary Aided School</v>
          </cell>
          <cell r="L2645" t="str">
            <v>Primary</v>
          </cell>
          <cell r="AC2645" t="str">
            <v>Yes</v>
          </cell>
          <cell r="AI2645">
            <v>2</v>
          </cell>
        </row>
        <row r="2646">
          <cell r="K2646" t="str">
            <v>Voluntary Aided School</v>
          </cell>
          <cell r="L2646" t="str">
            <v>Primary</v>
          </cell>
          <cell r="AC2646" t="str">
            <v>Yes</v>
          </cell>
          <cell r="AI2646">
            <v>3</v>
          </cell>
        </row>
        <row r="2647">
          <cell r="K2647" t="str">
            <v>Voluntary Aided School</v>
          </cell>
          <cell r="L2647" t="str">
            <v>Primary</v>
          </cell>
          <cell r="AC2647" t="str">
            <v>Yes</v>
          </cell>
          <cell r="AI2647">
            <v>2</v>
          </cell>
        </row>
        <row r="2648">
          <cell r="K2648" t="str">
            <v>Community School</v>
          </cell>
          <cell r="L2648" t="str">
            <v>Secondary</v>
          </cell>
          <cell r="AC2648" t="str">
            <v>Yes</v>
          </cell>
          <cell r="AI2648">
            <v>2</v>
          </cell>
        </row>
        <row r="2649">
          <cell r="K2649" t="str">
            <v>Community School</v>
          </cell>
          <cell r="L2649" t="str">
            <v>Secondary</v>
          </cell>
          <cell r="AC2649" t="str">
            <v>Yes</v>
          </cell>
          <cell r="AI2649">
            <v>2</v>
          </cell>
        </row>
        <row r="2650">
          <cell r="K2650" t="str">
            <v>Community School</v>
          </cell>
          <cell r="L2650" t="str">
            <v>Secondary</v>
          </cell>
          <cell r="AC2650" t="str">
            <v>Yes</v>
          </cell>
          <cell r="AI2650">
            <v>2</v>
          </cell>
        </row>
        <row r="2651">
          <cell r="K2651" t="str">
            <v>Community School</v>
          </cell>
          <cell r="L2651" t="str">
            <v>Secondary</v>
          </cell>
          <cell r="AC2651" t="str">
            <v>Yes</v>
          </cell>
          <cell r="AI2651">
            <v>1</v>
          </cell>
        </row>
        <row r="2652">
          <cell r="K2652" t="str">
            <v>Community School</v>
          </cell>
          <cell r="L2652" t="str">
            <v>Secondary</v>
          </cell>
          <cell r="AC2652" t="str">
            <v>Yes</v>
          </cell>
          <cell r="AI2652">
            <v>2</v>
          </cell>
        </row>
        <row r="2653">
          <cell r="K2653" t="str">
            <v>Community School</v>
          </cell>
          <cell r="L2653" t="str">
            <v>Secondary</v>
          </cell>
          <cell r="AC2653" t="str">
            <v>Yes</v>
          </cell>
          <cell r="AI2653">
            <v>3</v>
          </cell>
        </row>
        <row r="2654">
          <cell r="K2654" t="str">
            <v>Community School</v>
          </cell>
          <cell r="L2654" t="str">
            <v>Secondary</v>
          </cell>
          <cell r="AC2654" t="str">
            <v>Yes</v>
          </cell>
          <cell r="AI2654">
            <v>3</v>
          </cell>
        </row>
        <row r="2655">
          <cell r="K2655" t="str">
            <v>Community School</v>
          </cell>
          <cell r="L2655" t="str">
            <v>Secondary</v>
          </cell>
          <cell r="AC2655" t="str">
            <v>Yes</v>
          </cell>
          <cell r="AI2655">
            <v>4</v>
          </cell>
        </row>
        <row r="2656">
          <cell r="K2656" t="str">
            <v>Voluntary Aided School</v>
          </cell>
          <cell r="L2656" t="str">
            <v>Secondary</v>
          </cell>
          <cell r="AC2656" t="str">
            <v>Yes</v>
          </cell>
          <cell r="AI2656">
            <v>2</v>
          </cell>
        </row>
        <row r="2657">
          <cell r="K2657" t="str">
            <v>Voluntary Aided School</v>
          </cell>
          <cell r="L2657" t="str">
            <v>Secondary</v>
          </cell>
          <cell r="AC2657" t="str">
            <v>Yes</v>
          </cell>
          <cell r="AI2657">
            <v>4</v>
          </cell>
        </row>
        <row r="2658">
          <cell r="K2658" t="str">
            <v>Voluntary Aided School</v>
          </cell>
          <cell r="L2658" t="str">
            <v>Secondary</v>
          </cell>
          <cell r="AC2658" t="str">
            <v>Yes</v>
          </cell>
          <cell r="AI2658">
            <v>1</v>
          </cell>
        </row>
        <row r="2659">
          <cell r="K2659" t="str">
            <v>Foundation School</v>
          </cell>
          <cell r="L2659" t="str">
            <v>Primary</v>
          </cell>
          <cell r="AC2659" t="str">
            <v>Yes</v>
          </cell>
          <cell r="AI2659">
            <v>2</v>
          </cell>
        </row>
        <row r="2660">
          <cell r="K2660" t="str">
            <v>Community Special School</v>
          </cell>
          <cell r="L2660" t="str">
            <v>Special</v>
          </cell>
          <cell r="AC2660" t="str">
            <v>Yes</v>
          </cell>
          <cell r="AI2660">
            <v>2</v>
          </cell>
        </row>
        <row r="2661">
          <cell r="K2661" t="str">
            <v>Community Special School</v>
          </cell>
          <cell r="L2661" t="str">
            <v>Special</v>
          </cell>
          <cell r="AC2661" t="str">
            <v>Yes</v>
          </cell>
          <cell r="AI2661">
            <v>1</v>
          </cell>
        </row>
        <row r="2662">
          <cell r="K2662" t="str">
            <v>Community Special School</v>
          </cell>
          <cell r="L2662" t="str">
            <v>Special</v>
          </cell>
          <cell r="AC2662" t="str">
            <v>Yes</v>
          </cell>
          <cell r="AI2662">
            <v>1</v>
          </cell>
        </row>
        <row r="2663">
          <cell r="K2663" t="str">
            <v>LA Nursery School</v>
          </cell>
          <cell r="L2663" t="str">
            <v>Nursery</v>
          </cell>
          <cell r="AC2663" t="str">
            <v>Yes</v>
          </cell>
          <cell r="AI2663">
            <v>1</v>
          </cell>
        </row>
        <row r="2664">
          <cell r="K2664" t="str">
            <v>LA Nursery School</v>
          </cell>
          <cell r="L2664" t="str">
            <v>Nursery</v>
          </cell>
          <cell r="AC2664" t="str">
            <v>Yes</v>
          </cell>
          <cell r="AI2664">
            <v>1</v>
          </cell>
        </row>
        <row r="2665">
          <cell r="K2665" t="str">
            <v>Community School</v>
          </cell>
          <cell r="L2665" t="str">
            <v>Primary</v>
          </cell>
          <cell r="AC2665" t="str">
            <v>Yes</v>
          </cell>
          <cell r="AI2665">
            <v>2</v>
          </cell>
        </row>
        <row r="2666">
          <cell r="K2666" t="str">
            <v>Community School</v>
          </cell>
          <cell r="L2666" t="str">
            <v>Primary</v>
          </cell>
          <cell r="AC2666" t="str">
            <v>Yes</v>
          </cell>
          <cell r="AI2666">
            <v>2</v>
          </cell>
        </row>
        <row r="2667">
          <cell r="K2667" t="str">
            <v>Community School</v>
          </cell>
          <cell r="L2667" t="str">
            <v>Primary</v>
          </cell>
          <cell r="AC2667" t="str">
            <v>Yes</v>
          </cell>
          <cell r="AI2667">
            <v>2</v>
          </cell>
        </row>
        <row r="2668">
          <cell r="K2668" t="str">
            <v>Community School</v>
          </cell>
          <cell r="L2668" t="str">
            <v>Primary</v>
          </cell>
          <cell r="AC2668" t="str">
            <v>Yes</v>
          </cell>
          <cell r="AI2668">
            <v>2</v>
          </cell>
        </row>
        <row r="2669">
          <cell r="K2669" t="str">
            <v>Community School</v>
          </cell>
          <cell r="L2669" t="str">
            <v>Primary</v>
          </cell>
          <cell r="AC2669" t="str">
            <v>Yes</v>
          </cell>
          <cell r="AI2669">
            <v>2</v>
          </cell>
        </row>
        <row r="2670">
          <cell r="K2670" t="str">
            <v>Community School</v>
          </cell>
          <cell r="L2670" t="str">
            <v>Primary</v>
          </cell>
          <cell r="AC2670" t="str">
            <v>Yes</v>
          </cell>
          <cell r="AI2670">
            <v>3</v>
          </cell>
        </row>
        <row r="2671">
          <cell r="K2671" t="str">
            <v>Community School</v>
          </cell>
          <cell r="L2671" t="str">
            <v>Primary</v>
          </cell>
          <cell r="AC2671" t="str">
            <v>Yes</v>
          </cell>
          <cell r="AI2671">
            <v>2</v>
          </cell>
        </row>
        <row r="2672">
          <cell r="K2672" t="str">
            <v>Community School</v>
          </cell>
          <cell r="L2672" t="str">
            <v>Primary</v>
          </cell>
          <cell r="AC2672" t="str">
            <v>Yes</v>
          </cell>
          <cell r="AI2672">
            <v>2</v>
          </cell>
        </row>
        <row r="2673">
          <cell r="K2673" t="str">
            <v>Community School</v>
          </cell>
          <cell r="L2673" t="str">
            <v>Primary</v>
          </cell>
          <cell r="AC2673" t="str">
            <v>Yes</v>
          </cell>
          <cell r="AI2673">
            <v>2</v>
          </cell>
        </row>
        <row r="2674">
          <cell r="K2674" t="str">
            <v>Community School</v>
          </cell>
          <cell r="L2674" t="str">
            <v>Primary</v>
          </cell>
          <cell r="AC2674" t="str">
            <v>Yes</v>
          </cell>
          <cell r="AI2674">
            <v>2</v>
          </cell>
        </row>
        <row r="2675">
          <cell r="K2675" t="str">
            <v>Community School</v>
          </cell>
          <cell r="L2675" t="str">
            <v>Primary</v>
          </cell>
          <cell r="AC2675" t="str">
            <v>Yes</v>
          </cell>
          <cell r="AI2675">
            <v>1</v>
          </cell>
        </row>
        <row r="2676">
          <cell r="K2676" t="str">
            <v>Community School</v>
          </cell>
          <cell r="L2676" t="str">
            <v>Primary</v>
          </cell>
          <cell r="AC2676" t="str">
            <v>Yes</v>
          </cell>
          <cell r="AI2676">
            <v>1</v>
          </cell>
        </row>
        <row r="2677">
          <cell r="K2677" t="str">
            <v>Community School</v>
          </cell>
          <cell r="L2677" t="str">
            <v>Primary</v>
          </cell>
          <cell r="AC2677" t="str">
            <v>Yes</v>
          </cell>
          <cell r="AI2677">
            <v>2</v>
          </cell>
        </row>
        <row r="2678">
          <cell r="K2678" t="str">
            <v>Community School</v>
          </cell>
          <cell r="L2678" t="str">
            <v>Primary</v>
          </cell>
          <cell r="AC2678" t="str">
            <v>Yes</v>
          </cell>
          <cell r="AI2678">
            <v>3</v>
          </cell>
        </row>
        <row r="2679">
          <cell r="K2679" t="str">
            <v>Community School</v>
          </cell>
          <cell r="L2679" t="str">
            <v>Primary</v>
          </cell>
          <cell r="AC2679" t="str">
            <v>Yes</v>
          </cell>
          <cell r="AI2679">
            <v>2</v>
          </cell>
        </row>
        <row r="2680">
          <cell r="K2680" t="str">
            <v>Community School</v>
          </cell>
          <cell r="L2680" t="str">
            <v>Primary</v>
          </cell>
          <cell r="AC2680" t="str">
            <v>Yes</v>
          </cell>
          <cell r="AI2680">
            <v>2</v>
          </cell>
        </row>
        <row r="2681">
          <cell r="K2681" t="str">
            <v>Community School</v>
          </cell>
          <cell r="L2681" t="str">
            <v>Primary</v>
          </cell>
          <cell r="AC2681" t="str">
            <v>Yes</v>
          </cell>
          <cell r="AI2681">
            <v>1</v>
          </cell>
        </row>
        <row r="2682">
          <cell r="K2682" t="str">
            <v>Community School</v>
          </cell>
          <cell r="L2682" t="str">
            <v>Primary</v>
          </cell>
          <cell r="AC2682" t="str">
            <v>Yes</v>
          </cell>
          <cell r="AI2682">
            <v>2</v>
          </cell>
        </row>
        <row r="2683">
          <cell r="K2683" t="str">
            <v>Community School</v>
          </cell>
          <cell r="L2683" t="str">
            <v>Primary</v>
          </cell>
          <cell r="AC2683" t="str">
            <v>Yes</v>
          </cell>
          <cell r="AI2683">
            <v>2</v>
          </cell>
        </row>
        <row r="2684">
          <cell r="K2684" t="str">
            <v>Community School</v>
          </cell>
          <cell r="L2684" t="str">
            <v>Primary</v>
          </cell>
          <cell r="AC2684" t="str">
            <v>Yes</v>
          </cell>
          <cell r="AI2684">
            <v>1</v>
          </cell>
        </row>
        <row r="2685">
          <cell r="K2685" t="str">
            <v>Community School</v>
          </cell>
          <cell r="L2685" t="str">
            <v>Primary</v>
          </cell>
          <cell r="AC2685" t="str">
            <v>Yes</v>
          </cell>
          <cell r="AI2685">
            <v>2</v>
          </cell>
        </row>
        <row r="2686">
          <cell r="K2686" t="str">
            <v>Community School</v>
          </cell>
          <cell r="L2686" t="str">
            <v>Primary</v>
          </cell>
          <cell r="AC2686" t="str">
            <v>Yes</v>
          </cell>
          <cell r="AI2686">
            <v>2</v>
          </cell>
        </row>
        <row r="2687">
          <cell r="K2687" t="str">
            <v>Community School</v>
          </cell>
          <cell r="L2687" t="str">
            <v>Primary</v>
          </cell>
          <cell r="AC2687" t="str">
            <v>Yes</v>
          </cell>
          <cell r="AI2687">
            <v>1</v>
          </cell>
        </row>
        <row r="2688">
          <cell r="K2688" t="str">
            <v>Community School</v>
          </cell>
          <cell r="L2688" t="str">
            <v>Primary</v>
          </cell>
          <cell r="AC2688" t="str">
            <v>Yes</v>
          </cell>
          <cell r="AI2688">
            <v>2</v>
          </cell>
        </row>
        <row r="2689">
          <cell r="K2689" t="str">
            <v>Community School</v>
          </cell>
          <cell r="L2689" t="str">
            <v>Primary</v>
          </cell>
          <cell r="AC2689" t="str">
            <v>Yes</v>
          </cell>
          <cell r="AI2689">
            <v>2</v>
          </cell>
        </row>
        <row r="2690">
          <cell r="K2690" t="str">
            <v>Community School</v>
          </cell>
          <cell r="L2690" t="str">
            <v>Primary</v>
          </cell>
          <cell r="AC2690" t="str">
            <v>Yes</v>
          </cell>
          <cell r="AI2690">
            <v>2</v>
          </cell>
        </row>
        <row r="2691">
          <cell r="K2691" t="str">
            <v>Community School</v>
          </cell>
          <cell r="L2691" t="str">
            <v>Primary</v>
          </cell>
          <cell r="AC2691" t="str">
            <v>Yes</v>
          </cell>
          <cell r="AI2691">
            <v>2</v>
          </cell>
        </row>
        <row r="2692">
          <cell r="K2692" t="str">
            <v>Community School</v>
          </cell>
          <cell r="L2692" t="str">
            <v>Primary</v>
          </cell>
          <cell r="AC2692" t="str">
            <v>Yes</v>
          </cell>
          <cell r="AI2692">
            <v>2</v>
          </cell>
        </row>
        <row r="2693">
          <cell r="K2693" t="str">
            <v>Community School</v>
          </cell>
          <cell r="L2693" t="str">
            <v>Primary</v>
          </cell>
          <cell r="AC2693" t="str">
            <v>Yes</v>
          </cell>
          <cell r="AI2693">
            <v>2</v>
          </cell>
        </row>
        <row r="2694">
          <cell r="K2694" t="str">
            <v>Community School</v>
          </cell>
          <cell r="L2694" t="str">
            <v>Primary</v>
          </cell>
          <cell r="AC2694" t="str">
            <v>Yes</v>
          </cell>
          <cell r="AI2694">
            <v>2</v>
          </cell>
        </row>
        <row r="2695">
          <cell r="K2695" t="str">
            <v>Community School</v>
          </cell>
          <cell r="L2695" t="str">
            <v>Primary</v>
          </cell>
          <cell r="AC2695" t="str">
            <v>Yes</v>
          </cell>
          <cell r="AI2695">
            <v>1</v>
          </cell>
        </row>
        <row r="2696">
          <cell r="K2696" t="str">
            <v>Community School</v>
          </cell>
          <cell r="L2696" t="str">
            <v>Primary</v>
          </cell>
          <cell r="AC2696" t="str">
            <v>Yes</v>
          </cell>
          <cell r="AI2696">
            <v>2</v>
          </cell>
        </row>
        <row r="2697">
          <cell r="K2697" t="str">
            <v>Community School</v>
          </cell>
          <cell r="L2697" t="str">
            <v>Primary</v>
          </cell>
          <cell r="AC2697" t="str">
            <v>Yes</v>
          </cell>
          <cell r="AI2697">
            <v>3</v>
          </cell>
        </row>
        <row r="2698">
          <cell r="K2698" t="str">
            <v>Foundation School</v>
          </cell>
          <cell r="L2698" t="str">
            <v>Primary</v>
          </cell>
          <cell r="AC2698" t="str">
            <v>Yes</v>
          </cell>
          <cell r="AI2698">
            <v>2</v>
          </cell>
        </row>
        <row r="2699">
          <cell r="K2699" t="str">
            <v>Community School</v>
          </cell>
          <cell r="L2699" t="str">
            <v>Primary</v>
          </cell>
          <cell r="AC2699" t="str">
            <v>Yes</v>
          </cell>
          <cell r="AI2699">
            <v>3</v>
          </cell>
        </row>
        <row r="2700">
          <cell r="K2700" t="str">
            <v>Voluntary Controlled School</v>
          </cell>
          <cell r="L2700" t="str">
            <v>Primary</v>
          </cell>
          <cell r="AC2700" t="str">
            <v>Yes</v>
          </cell>
          <cell r="AI2700">
            <v>1</v>
          </cell>
        </row>
        <row r="2701">
          <cell r="K2701" t="str">
            <v>Voluntary Controlled School</v>
          </cell>
          <cell r="L2701" t="str">
            <v>Primary</v>
          </cell>
          <cell r="AC2701" t="str">
            <v>Yes</v>
          </cell>
          <cell r="AI2701">
            <v>2</v>
          </cell>
        </row>
        <row r="2702">
          <cell r="K2702" t="str">
            <v>Voluntary Controlled School</v>
          </cell>
          <cell r="L2702" t="str">
            <v>Primary</v>
          </cell>
          <cell r="AC2702" t="str">
            <v>Yes</v>
          </cell>
          <cell r="AI2702">
            <v>2</v>
          </cell>
        </row>
        <row r="2703">
          <cell r="K2703" t="str">
            <v>Voluntary Controlled School</v>
          </cell>
          <cell r="L2703" t="str">
            <v>Primary</v>
          </cell>
          <cell r="AC2703" t="str">
            <v>Yes</v>
          </cell>
          <cell r="AI2703">
            <v>2</v>
          </cell>
        </row>
        <row r="2704">
          <cell r="K2704" t="str">
            <v>Voluntary Controlled School</v>
          </cell>
          <cell r="L2704" t="str">
            <v>Primary</v>
          </cell>
          <cell r="AC2704" t="str">
            <v>Yes</v>
          </cell>
          <cell r="AI2704">
            <v>2</v>
          </cell>
        </row>
        <row r="2705">
          <cell r="K2705" t="str">
            <v>Voluntary Controlled School</v>
          </cell>
          <cell r="L2705" t="str">
            <v>Primary</v>
          </cell>
          <cell r="AC2705" t="str">
            <v>Yes</v>
          </cell>
          <cell r="AI2705">
            <v>1</v>
          </cell>
        </row>
        <row r="2706">
          <cell r="K2706" t="str">
            <v>Voluntary Controlled School</v>
          </cell>
          <cell r="L2706" t="str">
            <v>Primary</v>
          </cell>
          <cell r="AC2706" t="str">
            <v>Yes</v>
          </cell>
          <cell r="AI2706">
            <v>2</v>
          </cell>
        </row>
        <row r="2707">
          <cell r="K2707" t="str">
            <v>Voluntary Controlled School</v>
          </cell>
          <cell r="L2707" t="str">
            <v>Primary</v>
          </cell>
          <cell r="AC2707" t="str">
            <v>Yes</v>
          </cell>
          <cell r="AI2707">
            <v>2</v>
          </cell>
        </row>
        <row r="2708">
          <cell r="K2708" t="str">
            <v>Voluntary Controlled School</v>
          </cell>
          <cell r="L2708" t="str">
            <v>Primary</v>
          </cell>
          <cell r="AC2708" t="str">
            <v>Yes</v>
          </cell>
          <cell r="AI2708">
            <v>1</v>
          </cell>
        </row>
        <row r="2709">
          <cell r="K2709" t="str">
            <v>Voluntary Controlled School</v>
          </cell>
          <cell r="L2709" t="str">
            <v>Primary</v>
          </cell>
          <cell r="AC2709" t="str">
            <v>Yes</v>
          </cell>
          <cell r="AI2709">
            <v>3</v>
          </cell>
        </row>
        <row r="2710">
          <cell r="K2710" t="str">
            <v>Voluntary Controlled School</v>
          </cell>
          <cell r="L2710" t="str">
            <v>Primary</v>
          </cell>
          <cell r="AC2710" t="str">
            <v>Yes</v>
          </cell>
          <cell r="AI2710">
            <v>2</v>
          </cell>
        </row>
        <row r="2711">
          <cell r="K2711" t="str">
            <v>Voluntary Controlled School</v>
          </cell>
          <cell r="L2711" t="str">
            <v>Primary</v>
          </cell>
          <cell r="AC2711" t="str">
            <v>Yes</v>
          </cell>
          <cell r="AI2711">
            <v>2</v>
          </cell>
        </row>
        <row r="2712">
          <cell r="K2712" t="str">
            <v>Voluntary Controlled School</v>
          </cell>
          <cell r="L2712" t="str">
            <v>Primary</v>
          </cell>
          <cell r="AC2712" t="str">
            <v>Yes</v>
          </cell>
          <cell r="AI2712">
            <v>3</v>
          </cell>
        </row>
        <row r="2713">
          <cell r="K2713" t="str">
            <v>Voluntary Aided School</v>
          </cell>
          <cell r="L2713" t="str">
            <v>Primary</v>
          </cell>
          <cell r="AC2713" t="str">
            <v>Yes</v>
          </cell>
          <cell r="AI2713">
            <v>2</v>
          </cell>
        </row>
        <row r="2714">
          <cell r="K2714" t="str">
            <v>Voluntary Aided School</v>
          </cell>
          <cell r="L2714" t="str">
            <v>Primary</v>
          </cell>
          <cell r="AC2714" t="str">
            <v>Yes</v>
          </cell>
          <cell r="AI2714">
            <v>2</v>
          </cell>
        </row>
        <row r="2715">
          <cell r="K2715" t="str">
            <v>Voluntary Aided School</v>
          </cell>
          <cell r="L2715" t="str">
            <v>Primary</v>
          </cell>
          <cell r="AC2715" t="str">
            <v>Yes</v>
          </cell>
          <cell r="AI2715">
            <v>2</v>
          </cell>
        </row>
        <row r="2716">
          <cell r="K2716" t="str">
            <v>Voluntary Aided School</v>
          </cell>
          <cell r="L2716" t="str">
            <v>Primary</v>
          </cell>
          <cell r="AC2716" t="str">
            <v>Yes</v>
          </cell>
          <cell r="AI2716">
            <v>2</v>
          </cell>
        </row>
        <row r="2717">
          <cell r="K2717" t="str">
            <v>Voluntary Aided School</v>
          </cell>
          <cell r="L2717" t="str">
            <v>Primary</v>
          </cell>
          <cell r="AC2717" t="str">
            <v>Yes</v>
          </cell>
          <cell r="AI2717">
            <v>2</v>
          </cell>
        </row>
        <row r="2718">
          <cell r="K2718" t="str">
            <v>Voluntary Aided School</v>
          </cell>
          <cell r="L2718" t="str">
            <v>Primary</v>
          </cell>
          <cell r="AC2718" t="str">
            <v>Yes</v>
          </cell>
          <cell r="AI2718">
            <v>1</v>
          </cell>
        </row>
        <row r="2719">
          <cell r="K2719" t="str">
            <v>Voluntary Aided School</v>
          </cell>
          <cell r="L2719" t="str">
            <v>Primary</v>
          </cell>
          <cell r="AC2719" t="str">
            <v>Yes</v>
          </cell>
          <cell r="AI2719">
            <v>2</v>
          </cell>
        </row>
        <row r="2720">
          <cell r="K2720" t="str">
            <v>Voluntary Aided School</v>
          </cell>
          <cell r="L2720" t="str">
            <v>Primary</v>
          </cell>
          <cell r="AC2720" t="str">
            <v>Yes</v>
          </cell>
          <cell r="AI2720">
            <v>2</v>
          </cell>
        </row>
        <row r="2721">
          <cell r="K2721" t="str">
            <v>Voluntary Aided School</v>
          </cell>
          <cell r="L2721" t="str">
            <v>Primary</v>
          </cell>
          <cell r="AC2721" t="str">
            <v>Yes</v>
          </cell>
          <cell r="AI2721">
            <v>2</v>
          </cell>
        </row>
        <row r="2722">
          <cell r="K2722" t="str">
            <v>Voluntary Aided School</v>
          </cell>
          <cell r="L2722" t="str">
            <v>Primary</v>
          </cell>
          <cell r="AC2722" t="str">
            <v>Yes</v>
          </cell>
          <cell r="AI2722">
            <v>2</v>
          </cell>
        </row>
        <row r="2723">
          <cell r="K2723" t="str">
            <v>Voluntary Aided School</v>
          </cell>
          <cell r="L2723" t="str">
            <v>Primary</v>
          </cell>
          <cell r="AC2723" t="str">
            <v>Yes</v>
          </cell>
          <cell r="AI2723">
            <v>1</v>
          </cell>
        </row>
        <row r="2724">
          <cell r="K2724" t="str">
            <v>Voluntary Aided School</v>
          </cell>
          <cell r="L2724" t="str">
            <v>Primary</v>
          </cell>
          <cell r="AC2724" t="str">
            <v>Yes</v>
          </cell>
          <cell r="AI2724">
            <v>2</v>
          </cell>
        </row>
        <row r="2725">
          <cell r="K2725" t="str">
            <v>Voluntary Aided School</v>
          </cell>
          <cell r="L2725" t="str">
            <v>Primary</v>
          </cell>
          <cell r="AC2725" t="str">
            <v>Yes</v>
          </cell>
          <cell r="AI2725">
            <v>2</v>
          </cell>
        </row>
        <row r="2726">
          <cell r="K2726" t="str">
            <v>Voluntary Aided School</v>
          </cell>
          <cell r="L2726" t="str">
            <v>Primary</v>
          </cell>
          <cell r="AC2726" t="str">
            <v>Yes</v>
          </cell>
          <cell r="AI2726">
            <v>2</v>
          </cell>
        </row>
        <row r="2727">
          <cell r="K2727" t="str">
            <v>Voluntary Aided School</v>
          </cell>
          <cell r="L2727" t="str">
            <v>Primary</v>
          </cell>
          <cell r="AC2727" t="str">
            <v>Yes</v>
          </cell>
          <cell r="AI2727">
            <v>1</v>
          </cell>
        </row>
        <row r="2728">
          <cell r="K2728" t="str">
            <v>Voluntary Aided School</v>
          </cell>
          <cell r="L2728" t="str">
            <v>Primary</v>
          </cell>
          <cell r="AC2728" t="str">
            <v>Yes</v>
          </cell>
          <cell r="AI2728">
            <v>2</v>
          </cell>
        </row>
        <row r="2729">
          <cell r="K2729" t="str">
            <v>Voluntary Aided School</v>
          </cell>
          <cell r="L2729" t="str">
            <v>Primary</v>
          </cell>
          <cell r="AC2729" t="str">
            <v>Yes</v>
          </cell>
          <cell r="AI2729">
            <v>2</v>
          </cell>
        </row>
        <row r="2730">
          <cell r="K2730" t="str">
            <v>Voluntary Aided School</v>
          </cell>
          <cell r="L2730" t="str">
            <v>Primary</v>
          </cell>
          <cell r="AC2730" t="str">
            <v>Yes</v>
          </cell>
          <cell r="AI2730">
            <v>1</v>
          </cell>
        </row>
        <row r="2731">
          <cell r="K2731" t="str">
            <v>Voluntary Aided School</v>
          </cell>
          <cell r="L2731" t="str">
            <v>Primary</v>
          </cell>
          <cell r="AC2731" t="str">
            <v>Yes</v>
          </cell>
          <cell r="AI2731">
            <v>2</v>
          </cell>
        </row>
        <row r="2732">
          <cell r="K2732" t="str">
            <v>Voluntary Aided School</v>
          </cell>
          <cell r="L2732" t="str">
            <v>Primary</v>
          </cell>
          <cell r="AC2732" t="str">
            <v>Yes</v>
          </cell>
          <cell r="AI2732">
            <v>3</v>
          </cell>
        </row>
        <row r="2733">
          <cell r="K2733" t="str">
            <v>Voluntary Aided School</v>
          </cell>
          <cell r="L2733" t="str">
            <v>Primary</v>
          </cell>
          <cell r="AC2733" t="str">
            <v>Yes</v>
          </cell>
          <cell r="AI2733">
            <v>2</v>
          </cell>
        </row>
        <row r="2734">
          <cell r="K2734" t="str">
            <v>Voluntary Aided School</v>
          </cell>
          <cell r="L2734" t="str">
            <v>Primary</v>
          </cell>
          <cell r="AC2734" t="str">
            <v>Yes</v>
          </cell>
          <cell r="AI2734">
            <v>2</v>
          </cell>
        </row>
        <row r="2735">
          <cell r="K2735" t="str">
            <v>Voluntary Aided School</v>
          </cell>
          <cell r="L2735" t="str">
            <v>Primary</v>
          </cell>
          <cell r="AC2735" t="str">
            <v>Yes</v>
          </cell>
          <cell r="AI2735">
            <v>2</v>
          </cell>
        </row>
        <row r="2736">
          <cell r="K2736" t="str">
            <v>Voluntary Aided School</v>
          </cell>
          <cell r="L2736" t="str">
            <v>Primary</v>
          </cell>
          <cell r="AC2736" t="str">
            <v>Yes</v>
          </cell>
          <cell r="AI2736">
            <v>2</v>
          </cell>
        </row>
        <row r="2737">
          <cell r="K2737" t="str">
            <v>Voluntary Aided School</v>
          </cell>
          <cell r="L2737" t="str">
            <v>Primary</v>
          </cell>
          <cell r="AC2737" t="str">
            <v>Yes</v>
          </cell>
          <cell r="AI2737">
            <v>2</v>
          </cell>
        </row>
        <row r="2738">
          <cell r="K2738" t="str">
            <v>Voluntary Aided School</v>
          </cell>
          <cell r="L2738" t="str">
            <v>Primary</v>
          </cell>
          <cell r="AC2738" t="str">
            <v>Yes</v>
          </cell>
          <cell r="AI2738">
            <v>2</v>
          </cell>
        </row>
        <row r="2739">
          <cell r="K2739" t="str">
            <v>Voluntary Aided School</v>
          </cell>
          <cell r="L2739" t="str">
            <v>Primary</v>
          </cell>
          <cell r="AC2739" t="str">
            <v>Yes</v>
          </cell>
          <cell r="AI2739">
            <v>1</v>
          </cell>
        </row>
        <row r="2740">
          <cell r="K2740" t="str">
            <v>Voluntary Aided School</v>
          </cell>
          <cell r="L2740" t="str">
            <v>Primary</v>
          </cell>
          <cell r="AC2740" t="str">
            <v>Yes</v>
          </cell>
          <cell r="AI2740">
            <v>3</v>
          </cell>
        </row>
        <row r="2741">
          <cell r="K2741" t="str">
            <v>Voluntary Aided School</v>
          </cell>
          <cell r="L2741" t="str">
            <v>Primary</v>
          </cell>
          <cell r="AC2741" t="str">
            <v>Yes</v>
          </cell>
          <cell r="AI2741">
            <v>1</v>
          </cell>
        </row>
        <row r="2742">
          <cell r="K2742" t="str">
            <v>Voluntary Aided School</v>
          </cell>
          <cell r="L2742" t="str">
            <v>Primary</v>
          </cell>
          <cell r="AC2742" t="str">
            <v>Yes</v>
          </cell>
          <cell r="AI2742">
            <v>1</v>
          </cell>
        </row>
        <row r="2743">
          <cell r="K2743" t="str">
            <v>Voluntary Aided School</v>
          </cell>
          <cell r="L2743" t="str">
            <v>Primary</v>
          </cell>
          <cell r="AC2743" t="str">
            <v>Yes</v>
          </cell>
          <cell r="AI2743">
            <v>2</v>
          </cell>
        </row>
        <row r="2744">
          <cell r="K2744" t="str">
            <v>Voluntary Aided School</v>
          </cell>
          <cell r="L2744" t="str">
            <v>Primary</v>
          </cell>
          <cell r="AC2744" t="str">
            <v>Yes</v>
          </cell>
          <cell r="AI2744">
            <v>2</v>
          </cell>
        </row>
        <row r="2745">
          <cell r="K2745" t="str">
            <v>Voluntary Aided School</v>
          </cell>
          <cell r="L2745" t="str">
            <v>Primary</v>
          </cell>
          <cell r="AC2745" t="str">
            <v>Yes</v>
          </cell>
          <cell r="AI2745">
            <v>3</v>
          </cell>
        </row>
        <row r="2746">
          <cell r="K2746" t="str">
            <v>Voluntary Aided School</v>
          </cell>
          <cell r="L2746" t="str">
            <v>Primary</v>
          </cell>
          <cell r="AC2746" t="str">
            <v>Yes</v>
          </cell>
          <cell r="AI2746">
            <v>2</v>
          </cell>
        </row>
        <row r="2747">
          <cell r="K2747" t="str">
            <v>Voluntary Aided School</v>
          </cell>
          <cell r="L2747" t="str">
            <v>Primary</v>
          </cell>
          <cell r="AC2747" t="str">
            <v>Yes</v>
          </cell>
          <cell r="AI2747">
            <v>1</v>
          </cell>
        </row>
        <row r="2748">
          <cell r="K2748" t="str">
            <v>Community School</v>
          </cell>
          <cell r="L2748" t="str">
            <v>Secondary</v>
          </cell>
          <cell r="AC2748" t="str">
            <v>Yes</v>
          </cell>
          <cell r="AI2748">
            <v>2</v>
          </cell>
        </row>
        <row r="2749">
          <cell r="K2749" t="str">
            <v>Foundation School</v>
          </cell>
          <cell r="L2749" t="str">
            <v>Secondary</v>
          </cell>
          <cell r="AC2749" t="str">
            <v>Yes</v>
          </cell>
          <cell r="AI2749">
            <v>1</v>
          </cell>
        </row>
        <row r="2750">
          <cell r="K2750" t="str">
            <v>Voluntary Aided School</v>
          </cell>
          <cell r="L2750" t="str">
            <v>Secondary</v>
          </cell>
          <cell r="AC2750" t="str">
            <v>Yes</v>
          </cell>
          <cell r="AI2750">
            <v>3</v>
          </cell>
        </row>
        <row r="2751">
          <cell r="K2751" t="str">
            <v>Voluntary Aided School</v>
          </cell>
          <cell r="L2751" t="str">
            <v>Secondary</v>
          </cell>
          <cell r="AC2751" t="str">
            <v>Yes</v>
          </cell>
          <cell r="AI2751">
            <v>2</v>
          </cell>
        </row>
        <row r="2752">
          <cell r="K2752" t="str">
            <v>Voluntary Aided School</v>
          </cell>
          <cell r="L2752" t="str">
            <v>Secondary</v>
          </cell>
          <cell r="AC2752" t="str">
            <v>Yes</v>
          </cell>
          <cell r="AI2752">
            <v>4</v>
          </cell>
        </row>
        <row r="2753">
          <cell r="K2753" t="str">
            <v>Voluntary Aided School</v>
          </cell>
          <cell r="L2753" t="str">
            <v>Secondary</v>
          </cell>
          <cell r="AC2753" t="str">
            <v>Yes</v>
          </cell>
          <cell r="AI2753">
            <v>3</v>
          </cell>
        </row>
        <row r="2754">
          <cell r="K2754" t="str">
            <v>Voluntary Aided School</v>
          </cell>
          <cell r="L2754" t="str">
            <v>Primary</v>
          </cell>
          <cell r="AC2754" t="str">
            <v>Yes</v>
          </cell>
          <cell r="AI2754">
            <v>1</v>
          </cell>
        </row>
        <row r="2755">
          <cell r="K2755" t="str">
            <v>Community Special School</v>
          </cell>
          <cell r="L2755" t="str">
            <v>Special</v>
          </cell>
          <cell r="AC2755" t="str">
            <v>Yes</v>
          </cell>
          <cell r="AI2755">
            <v>2</v>
          </cell>
        </row>
        <row r="2756">
          <cell r="K2756" t="str">
            <v>Community Special School</v>
          </cell>
          <cell r="L2756" t="str">
            <v>Special</v>
          </cell>
          <cell r="AC2756" t="str">
            <v>Yes</v>
          </cell>
          <cell r="AI2756">
            <v>1</v>
          </cell>
        </row>
        <row r="2757">
          <cell r="K2757" t="str">
            <v>Community Special School</v>
          </cell>
          <cell r="L2757" t="str">
            <v>Special</v>
          </cell>
          <cell r="AC2757" t="str">
            <v>Yes</v>
          </cell>
          <cell r="AI2757">
            <v>1</v>
          </cell>
        </row>
        <row r="2758">
          <cell r="K2758" t="str">
            <v>Community Special School</v>
          </cell>
          <cell r="L2758" t="str">
            <v>Special</v>
          </cell>
          <cell r="AC2758" t="str">
            <v>Yes</v>
          </cell>
          <cell r="AI2758">
            <v>1</v>
          </cell>
        </row>
        <row r="2759">
          <cell r="K2759" t="str">
            <v>Community Special School</v>
          </cell>
          <cell r="L2759" t="str">
            <v>Special</v>
          </cell>
          <cell r="AC2759" t="str">
            <v>Yes</v>
          </cell>
          <cell r="AI2759">
            <v>2</v>
          </cell>
        </row>
        <row r="2760">
          <cell r="K2760" t="str">
            <v>Community Special School</v>
          </cell>
          <cell r="L2760" t="str">
            <v>Special</v>
          </cell>
          <cell r="AC2760" t="str">
            <v>Yes</v>
          </cell>
          <cell r="AI2760">
            <v>1</v>
          </cell>
        </row>
        <row r="2761">
          <cell r="K2761" t="str">
            <v>Community Special School</v>
          </cell>
          <cell r="L2761" t="str">
            <v>Special</v>
          </cell>
          <cell r="AC2761" t="str">
            <v>Yes</v>
          </cell>
          <cell r="AI2761">
            <v>4</v>
          </cell>
        </row>
        <row r="2762">
          <cell r="K2762" t="str">
            <v>Community Special School</v>
          </cell>
          <cell r="L2762" t="str">
            <v>Special</v>
          </cell>
          <cell r="AC2762" t="str">
            <v>Yes</v>
          </cell>
          <cell r="AI2762">
            <v>2</v>
          </cell>
        </row>
        <row r="2763">
          <cell r="K2763" t="str">
            <v>Community School</v>
          </cell>
          <cell r="L2763" t="str">
            <v>Primary</v>
          </cell>
          <cell r="AC2763" t="str">
            <v>Yes</v>
          </cell>
          <cell r="AI2763">
            <v>3</v>
          </cell>
        </row>
        <row r="2764">
          <cell r="K2764" t="str">
            <v>Community School</v>
          </cell>
          <cell r="L2764" t="str">
            <v>Primary</v>
          </cell>
          <cell r="AC2764" t="str">
            <v>Yes</v>
          </cell>
          <cell r="AI2764">
            <v>3</v>
          </cell>
        </row>
        <row r="2765">
          <cell r="K2765" t="str">
            <v>Community School</v>
          </cell>
          <cell r="L2765" t="str">
            <v>Primary</v>
          </cell>
          <cell r="AC2765" t="str">
            <v>Yes</v>
          </cell>
          <cell r="AI2765">
            <v>2</v>
          </cell>
        </row>
        <row r="2766">
          <cell r="K2766" t="str">
            <v>Community School</v>
          </cell>
          <cell r="L2766" t="str">
            <v>Primary</v>
          </cell>
          <cell r="AC2766" t="str">
            <v>Yes</v>
          </cell>
          <cell r="AI2766">
            <v>2</v>
          </cell>
        </row>
        <row r="2767">
          <cell r="K2767" t="str">
            <v>Community School</v>
          </cell>
          <cell r="L2767" t="str">
            <v>Primary</v>
          </cell>
          <cell r="AC2767" t="str">
            <v>Yes</v>
          </cell>
          <cell r="AI2767">
            <v>1</v>
          </cell>
        </row>
        <row r="2768">
          <cell r="K2768" t="str">
            <v>Community School</v>
          </cell>
          <cell r="L2768" t="str">
            <v>Primary</v>
          </cell>
          <cell r="AC2768" t="str">
            <v>Yes</v>
          </cell>
          <cell r="AI2768">
            <v>1</v>
          </cell>
        </row>
        <row r="2769">
          <cell r="K2769" t="str">
            <v>Community School</v>
          </cell>
          <cell r="L2769" t="str">
            <v>Primary</v>
          </cell>
          <cell r="AC2769" t="str">
            <v>Yes</v>
          </cell>
          <cell r="AI2769">
            <v>2</v>
          </cell>
        </row>
        <row r="2770">
          <cell r="K2770" t="str">
            <v>Community School</v>
          </cell>
          <cell r="L2770" t="str">
            <v>Primary</v>
          </cell>
          <cell r="AC2770" t="str">
            <v>Yes</v>
          </cell>
          <cell r="AI2770">
            <v>3</v>
          </cell>
        </row>
        <row r="2771">
          <cell r="K2771" t="str">
            <v>Community School</v>
          </cell>
          <cell r="L2771" t="str">
            <v>Primary</v>
          </cell>
          <cell r="AC2771" t="str">
            <v>Yes</v>
          </cell>
          <cell r="AI2771">
            <v>1</v>
          </cell>
        </row>
        <row r="2772">
          <cell r="K2772" t="str">
            <v>Community School</v>
          </cell>
          <cell r="L2772" t="str">
            <v>Primary</v>
          </cell>
          <cell r="AC2772" t="str">
            <v>Yes</v>
          </cell>
          <cell r="AI2772">
            <v>2</v>
          </cell>
        </row>
        <row r="2773">
          <cell r="K2773" t="str">
            <v>Community School</v>
          </cell>
          <cell r="L2773" t="str">
            <v>Primary</v>
          </cell>
          <cell r="AC2773" t="str">
            <v>Yes</v>
          </cell>
          <cell r="AI2773">
            <v>2</v>
          </cell>
        </row>
        <row r="2774">
          <cell r="K2774" t="str">
            <v>Community School</v>
          </cell>
          <cell r="L2774" t="str">
            <v>Primary</v>
          </cell>
          <cell r="AC2774" t="str">
            <v>Yes</v>
          </cell>
          <cell r="AI2774">
            <v>2</v>
          </cell>
        </row>
        <row r="2775">
          <cell r="K2775" t="str">
            <v>Community School</v>
          </cell>
          <cell r="L2775" t="str">
            <v>Primary</v>
          </cell>
          <cell r="AC2775" t="str">
            <v>Yes</v>
          </cell>
          <cell r="AI2775">
            <v>1</v>
          </cell>
        </row>
        <row r="2776">
          <cell r="K2776" t="str">
            <v>Foundation School</v>
          </cell>
          <cell r="L2776" t="str">
            <v>Primary</v>
          </cell>
          <cell r="AC2776" t="str">
            <v>Yes</v>
          </cell>
          <cell r="AI2776">
            <v>2</v>
          </cell>
        </row>
        <row r="2777">
          <cell r="K2777" t="str">
            <v>Community School</v>
          </cell>
          <cell r="L2777" t="str">
            <v>Primary</v>
          </cell>
          <cell r="AC2777" t="str">
            <v>Yes</v>
          </cell>
          <cell r="AI2777">
            <v>3</v>
          </cell>
        </row>
        <row r="2778">
          <cell r="K2778" t="str">
            <v>Community School</v>
          </cell>
          <cell r="L2778" t="str">
            <v>Primary</v>
          </cell>
          <cell r="AC2778" t="str">
            <v>Yes</v>
          </cell>
          <cell r="AI2778">
            <v>1</v>
          </cell>
        </row>
        <row r="2779">
          <cell r="K2779" t="str">
            <v>Community School</v>
          </cell>
          <cell r="L2779" t="str">
            <v>Primary</v>
          </cell>
          <cell r="AC2779" t="str">
            <v>Yes</v>
          </cell>
          <cell r="AI2779">
            <v>2</v>
          </cell>
        </row>
        <row r="2780">
          <cell r="K2780" t="str">
            <v>Foundation School</v>
          </cell>
          <cell r="L2780" t="str">
            <v>Primary</v>
          </cell>
          <cell r="AC2780" t="str">
            <v>Yes</v>
          </cell>
          <cell r="AI2780">
            <v>2</v>
          </cell>
        </row>
        <row r="2781">
          <cell r="K2781" t="str">
            <v>Foundation School</v>
          </cell>
          <cell r="L2781" t="str">
            <v>Primary</v>
          </cell>
          <cell r="AC2781" t="str">
            <v>Yes</v>
          </cell>
          <cell r="AI2781">
            <v>2</v>
          </cell>
        </row>
        <row r="2782">
          <cell r="K2782" t="str">
            <v>Community School</v>
          </cell>
          <cell r="L2782" t="str">
            <v>Primary</v>
          </cell>
          <cell r="AC2782" t="str">
            <v>Yes</v>
          </cell>
          <cell r="AI2782">
            <v>1</v>
          </cell>
        </row>
        <row r="2783">
          <cell r="K2783" t="str">
            <v>Community School</v>
          </cell>
          <cell r="L2783" t="str">
            <v>Primary</v>
          </cell>
          <cell r="AC2783" t="str">
            <v>Yes</v>
          </cell>
          <cell r="AI2783">
            <v>2</v>
          </cell>
        </row>
        <row r="2784">
          <cell r="K2784" t="str">
            <v>Community School</v>
          </cell>
          <cell r="L2784" t="str">
            <v>Primary</v>
          </cell>
          <cell r="AC2784" t="str">
            <v>Yes</v>
          </cell>
          <cell r="AI2784">
            <v>2</v>
          </cell>
        </row>
        <row r="2785">
          <cell r="K2785" t="str">
            <v>Foundation School</v>
          </cell>
          <cell r="L2785" t="str">
            <v>Primary</v>
          </cell>
          <cell r="AC2785" t="str">
            <v>Yes</v>
          </cell>
          <cell r="AI2785">
            <v>2</v>
          </cell>
        </row>
        <row r="2786">
          <cell r="K2786" t="str">
            <v>Community School</v>
          </cell>
          <cell r="L2786" t="str">
            <v>Primary</v>
          </cell>
          <cell r="AC2786" t="str">
            <v>Yes</v>
          </cell>
          <cell r="AI2786">
            <v>2</v>
          </cell>
        </row>
        <row r="2787">
          <cell r="K2787" t="str">
            <v>Community School</v>
          </cell>
          <cell r="L2787" t="str">
            <v>Primary</v>
          </cell>
          <cell r="AC2787" t="str">
            <v>Yes</v>
          </cell>
          <cell r="AI2787">
            <v>2</v>
          </cell>
        </row>
        <row r="2788">
          <cell r="K2788" t="str">
            <v>Community School</v>
          </cell>
          <cell r="L2788" t="str">
            <v>Primary</v>
          </cell>
          <cell r="AC2788" t="str">
            <v>Yes</v>
          </cell>
          <cell r="AI2788">
            <v>2</v>
          </cell>
        </row>
        <row r="2789">
          <cell r="K2789" t="str">
            <v>Voluntary Controlled School</v>
          </cell>
          <cell r="L2789" t="str">
            <v>Primary</v>
          </cell>
          <cell r="AC2789" t="str">
            <v>Yes</v>
          </cell>
          <cell r="AI2789">
            <v>2</v>
          </cell>
        </row>
        <row r="2790">
          <cell r="K2790" t="str">
            <v>Voluntary Controlled School</v>
          </cell>
          <cell r="L2790" t="str">
            <v>Primary</v>
          </cell>
          <cell r="AC2790" t="str">
            <v>Yes</v>
          </cell>
          <cell r="AI2790">
            <v>2</v>
          </cell>
        </row>
        <row r="2791">
          <cell r="K2791" t="str">
            <v>Voluntary Controlled School</v>
          </cell>
          <cell r="L2791" t="str">
            <v>Primary</v>
          </cell>
          <cell r="AC2791" t="str">
            <v>Yes</v>
          </cell>
          <cell r="AI2791">
            <v>1</v>
          </cell>
        </row>
        <row r="2792">
          <cell r="K2792" t="str">
            <v>Voluntary Controlled School</v>
          </cell>
          <cell r="L2792" t="str">
            <v>Primary</v>
          </cell>
          <cell r="AC2792" t="str">
            <v>Yes</v>
          </cell>
          <cell r="AI2792">
            <v>2</v>
          </cell>
        </row>
        <row r="2793">
          <cell r="K2793" t="str">
            <v>Voluntary Controlled School</v>
          </cell>
          <cell r="L2793" t="str">
            <v>Primary</v>
          </cell>
          <cell r="AC2793" t="str">
            <v>Yes</v>
          </cell>
          <cell r="AI2793">
            <v>2</v>
          </cell>
        </row>
        <row r="2794">
          <cell r="K2794" t="str">
            <v>Voluntary Aided School</v>
          </cell>
          <cell r="L2794" t="str">
            <v>Primary</v>
          </cell>
          <cell r="AC2794" t="str">
            <v>Yes</v>
          </cell>
          <cell r="AI2794">
            <v>1</v>
          </cell>
        </row>
        <row r="2795">
          <cell r="K2795" t="str">
            <v>Voluntary Aided School</v>
          </cell>
          <cell r="L2795" t="str">
            <v>Primary</v>
          </cell>
          <cell r="AC2795" t="str">
            <v>Yes</v>
          </cell>
          <cell r="AI2795">
            <v>3</v>
          </cell>
        </row>
        <row r="2796">
          <cell r="K2796" t="str">
            <v>Voluntary Aided School</v>
          </cell>
          <cell r="L2796" t="str">
            <v>Primary</v>
          </cell>
          <cell r="AC2796" t="str">
            <v>Yes</v>
          </cell>
          <cell r="AI2796">
            <v>2</v>
          </cell>
        </row>
        <row r="2797">
          <cell r="K2797" t="str">
            <v>Voluntary Aided School</v>
          </cell>
          <cell r="L2797" t="str">
            <v>Primary</v>
          </cell>
          <cell r="AC2797" t="str">
            <v>Yes</v>
          </cell>
          <cell r="AI2797">
            <v>2</v>
          </cell>
        </row>
        <row r="2798">
          <cell r="K2798" t="str">
            <v>Voluntary Aided School</v>
          </cell>
          <cell r="L2798" t="str">
            <v>Primary</v>
          </cell>
          <cell r="AC2798" t="str">
            <v>Yes</v>
          </cell>
          <cell r="AI2798">
            <v>2</v>
          </cell>
        </row>
        <row r="2799">
          <cell r="K2799" t="str">
            <v>Voluntary Aided School</v>
          </cell>
          <cell r="L2799" t="str">
            <v>Primary</v>
          </cell>
          <cell r="AC2799" t="str">
            <v>Yes</v>
          </cell>
          <cell r="AI2799">
            <v>3</v>
          </cell>
        </row>
        <row r="2800">
          <cell r="K2800" t="str">
            <v>Voluntary Aided School</v>
          </cell>
          <cell r="L2800" t="str">
            <v>Primary</v>
          </cell>
          <cell r="AC2800" t="str">
            <v>Yes</v>
          </cell>
          <cell r="AI2800">
            <v>1</v>
          </cell>
        </row>
        <row r="2801">
          <cell r="K2801" t="str">
            <v>Voluntary Aided School</v>
          </cell>
          <cell r="L2801" t="str">
            <v>Primary</v>
          </cell>
          <cell r="AC2801" t="str">
            <v>Yes</v>
          </cell>
          <cell r="AI2801">
            <v>2</v>
          </cell>
        </row>
        <row r="2802">
          <cell r="K2802" t="str">
            <v>Voluntary Aided School</v>
          </cell>
          <cell r="L2802" t="str">
            <v>Primary</v>
          </cell>
          <cell r="AC2802" t="str">
            <v>Yes</v>
          </cell>
          <cell r="AI2802">
            <v>2</v>
          </cell>
        </row>
        <row r="2803">
          <cell r="K2803" t="str">
            <v>Voluntary Aided School</v>
          </cell>
          <cell r="L2803" t="str">
            <v>Primary</v>
          </cell>
          <cell r="AC2803" t="str">
            <v>Yes</v>
          </cell>
          <cell r="AI2803">
            <v>2</v>
          </cell>
        </row>
        <row r="2804">
          <cell r="K2804" t="str">
            <v>Voluntary Aided School</v>
          </cell>
          <cell r="L2804" t="str">
            <v>Primary</v>
          </cell>
          <cell r="AC2804" t="str">
            <v>Yes</v>
          </cell>
          <cell r="AI2804">
            <v>3</v>
          </cell>
        </row>
        <row r="2805">
          <cell r="K2805" t="str">
            <v>Voluntary Aided School</v>
          </cell>
          <cell r="L2805" t="str">
            <v>Primary</v>
          </cell>
          <cell r="AC2805" t="str">
            <v>Yes</v>
          </cell>
          <cell r="AI2805">
            <v>2</v>
          </cell>
        </row>
        <row r="2806">
          <cell r="K2806" t="str">
            <v>Voluntary Aided School</v>
          </cell>
          <cell r="L2806" t="str">
            <v>Primary</v>
          </cell>
          <cell r="AC2806" t="str">
            <v>Yes</v>
          </cell>
          <cell r="AI2806">
            <v>2</v>
          </cell>
        </row>
        <row r="2807">
          <cell r="K2807" t="str">
            <v>Voluntary Aided School</v>
          </cell>
          <cell r="L2807" t="str">
            <v>Primary</v>
          </cell>
          <cell r="AC2807" t="str">
            <v>Yes</v>
          </cell>
          <cell r="AI2807">
            <v>4</v>
          </cell>
        </row>
        <row r="2808">
          <cell r="K2808" t="str">
            <v>Voluntary Aided School</v>
          </cell>
          <cell r="L2808" t="str">
            <v>Primary</v>
          </cell>
          <cell r="AC2808" t="str">
            <v>Yes</v>
          </cell>
          <cell r="AI2808">
            <v>2</v>
          </cell>
        </row>
        <row r="2809">
          <cell r="K2809" t="str">
            <v>Voluntary Aided School</v>
          </cell>
          <cell r="L2809" t="str">
            <v>Primary</v>
          </cell>
          <cell r="AC2809" t="str">
            <v>Yes</v>
          </cell>
          <cell r="AI2809">
            <v>2</v>
          </cell>
        </row>
        <row r="2810">
          <cell r="K2810" t="str">
            <v>Voluntary Aided School</v>
          </cell>
          <cell r="L2810" t="str">
            <v>Primary</v>
          </cell>
          <cell r="AC2810" t="str">
            <v>Yes</v>
          </cell>
          <cell r="AI2810">
            <v>1</v>
          </cell>
        </row>
        <row r="2811">
          <cell r="K2811" t="str">
            <v>Voluntary Aided School</v>
          </cell>
          <cell r="L2811" t="str">
            <v>Primary</v>
          </cell>
          <cell r="AC2811" t="str">
            <v>Yes</v>
          </cell>
          <cell r="AI2811">
            <v>1</v>
          </cell>
        </row>
        <row r="2812">
          <cell r="K2812" t="str">
            <v>Voluntary Aided School</v>
          </cell>
          <cell r="L2812" t="str">
            <v>Primary</v>
          </cell>
          <cell r="AC2812" t="str">
            <v>Yes</v>
          </cell>
          <cell r="AI2812">
            <v>2</v>
          </cell>
        </row>
        <row r="2813">
          <cell r="K2813" t="str">
            <v>Voluntary Aided School</v>
          </cell>
          <cell r="L2813" t="str">
            <v>Primary</v>
          </cell>
          <cell r="AC2813" t="str">
            <v>Yes</v>
          </cell>
          <cell r="AI2813">
            <v>2</v>
          </cell>
        </row>
        <row r="2814">
          <cell r="K2814" t="str">
            <v>Voluntary Aided School</v>
          </cell>
          <cell r="L2814" t="str">
            <v>Primary</v>
          </cell>
          <cell r="AC2814" t="str">
            <v>Yes</v>
          </cell>
          <cell r="AI2814">
            <v>2</v>
          </cell>
        </row>
        <row r="2815">
          <cell r="K2815" t="str">
            <v>Voluntary Aided School</v>
          </cell>
          <cell r="L2815" t="str">
            <v>Primary</v>
          </cell>
          <cell r="AC2815" t="str">
            <v>Yes</v>
          </cell>
          <cell r="AI2815">
            <v>1</v>
          </cell>
        </row>
        <row r="2816">
          <cell r="K2816" t="str">
            <v>Voluntary Aided School</v>
          </cell>
          <cell r="L2816" t="str">
            <v>Primary</v>
          </cell>
          <cell r="AC2816" t="str">
            <v>Yes</v>
          </cell>
          <cell r="AI2816">
            <v>3</v>
          </cell>
        </row>
        <row r="2817">
          <cell r="K2817" t="str">
            <v>Voluntary Aided School</v>
          </cell>
          <cell r="L2817" t="str">
            <v>Primary</v>
          </cell>
          <cell r="AC2817" t="str">
            <v>Yes</v>
          </cell>
          <cell r="AI2817">
            <v>2</v>
          </cell>
        </row>
        <row r="2818">
          <cell r="K2818" t="str">
            <v>Voluntary Aided School</v>
          </cell>
          <cell r="L2818" t="str">
            <v>Primary</v>
          </cell>
          <cell r="AC2818" t="str">
            <v>Yes</v>
          </cell>
          <cell r="AI2818">
            <v>2</v>
          </cell>
        </row>
        <row r="2819">
          <cell r="K2819" t="str">
            <v>Voluntary Aided School</v>
          </cell>
          <cell r="L2819" t="str">
            <v>Primary</v>
          </cell>
          <cell r="AC2819" t="str">
            <v>Yes</v>
          </cell>
          <cell r="AI2819">
            <v>2</v>
          </cell>
        </row>
        <row r="2820">
          <cell r="K2820" t="str">
            <v>Foundation School</v>
          </cell>
          <cell r="L2820" t="str">
            <v>Secondary</v>
          </cell>
          <cell r="AC2820" t="str">
            <v>Yes</v>
          </cell>
          <cell r="AI2820">
            <v>4</v>
          </cell>
        </row>
        <row r="2821">
          <cell r="K2821" t="str">
            <v>Community School</v>
          </cell>
          <cell r="L2821" t="str">
            <v>Secondary</v>
          </cell>
          <cell r="AC2821" t="str">
            <v>Yes</v>
          </cell>
          <cell r="AI2821">
            <v>2</v>
          </cell>
        </row>
        <row r="2822">
          <cell r="K2822" t="str">
            <v>Foundation School</v>
          </cell>
          <cell r="L2822" t="str">
            <v>Secondary</v>
          </cell>
          <cell r="AC2822" t="str">
            <v>Yes</v>
          </cell>
          <cell r="AI2822">
            <v>1</v>
          </cell>
        </row>
        <row r="2823">
          <cell r="K2823" t="str">
            <v>LA Nursery School</v>
          </cell>
          <cell r="L2823" t="str">
            <v>Nursery</v>
          </cell>
          <cell r="AC2823" t="str">
            <v>Yes</v>
          </cell>
          <cell r="AI2823">
            <v>2</v>
          </cell>
        </row>
        <row r="2824">
          <cell r="K2824" t="str">
            <v>LA Nursery School</v>
          </cell>
          <cell r="L2824" t="str">
            <v>Nursery</v>
          </cell>
          <cell r="AC2824" t="str">
            <v>Yes</v>
          </cell>
          <cell r="AI2824">
            <v>1</v>
          </cell>
        </row>
        <row r="2825">
          <cell r="K2825" t="str">
            <v>Community School</v>
          </cell>
          <cell r="L2825" t="str">
            <v>Primary</v>
          </cell>
          <cell r="AC2825" t="str">
            <v>Yes</v>
          </cell>
          <cell r="AI2825">
            <v>2</v>
          </cell>
        </row>
        <row r="2826">
          <cell r="K2826" t="str">
            <v>Community School</v>
          </cell>
          <cell r="L2826" t="str">
            <v>Primary</v>
          </cell>
          <cell r="AC2826" t="str">
            <v>Yes</v>
          </cell>
          <cell r="AI2826">
            <v>2</v>
          </cell>
        </row>
        <row r="2827">
          <cell r="K2827" t="str">
            <v>Community School</v>
          </cell>
          <cell r="L2827" t="str">
            <v>Primary</v>
          </cell>
          <cell r="AC2827" t="str">
            <v>Yes</v>
          </cell>
          <cell r="AI2827">
            <v>2</v>
          </cell>
        </row>
        <row r="2828">
          <cell r="K2828" t="str">
            <v>Community School</v>
          </cell>
          <cell r="L2828" t="str">
            <v>Primary</v>
          </cell>
          <cell r="AC2828" t="str">
            <v>Yes</v>
          </cell>
          <cell r="AI2828">
            <v>2</v>
          </cell>
        </row>
        <row r="2829">
          <cell r="K2829" t="str">
            <v>Community School</v>
          </cell>
          <cell r="L2829" t="str">
            <v>Primary</v>
          </cell>
          <cell r="AC2829" t="str">
            <v>Yes</v>
          </cell>
          <cell r="AI2829">
            <v>2</v>
          </cell>
        </row>
        <row r="2830">
          <cell r="K2830" t="str">
            <v>Community School</v>
          </cell>
          <cell r="L2830" t="str">
            <v>Primary</v>
          </cell>
          <cell r="AC2830" t="str">
            <v>Yes</v>
          </cell>
          <cell r="AI2830">
            <v>2</v>
          </cell>
        </row>
        <row r="2831">
          <cell r="K2831" t="str">
            <v>Community School</v>
          </cell>
          <cell r="L2831" t="str">
            <v>Primary</v>
          </cell>
          <cell r="AC2831" t="str">
            <v>Yes</v>
          </cell>
          <cell r="AI2831">
            <v>2</v>
          </cell>
        </row>
        <row r="2832">
          <cell r="K2832" t="str">
            <v>Community School</v>
          </cell>
          <cell r="L2832" t="str">
            <v>Primary</v>
          </cell>
          <cell r="AC2832" t="str">
            <v>Yes</v>
          </cell>
          <cell r="AI2832">
            <v>2</v>
          </cell>
        </row>
        <row r="2833">
          <cell r="K2833" t="str">
            <v>Community School</v>
          </cell>
          <cell r="L2833" t="str">
            <v>Primary</v>
          </cell>
          <cell r="AC2833" t="str">
            <v>Yes</v>
          </cell>
          <cell r="AI2833">
            <v>3</v>
          </cell>
        </row>
        <row r="2834">
          <cell r="K2834" t="str">
            <v>Community School</v>
          </cell>
          <cell r="L2834" t="str">
            <v>Primary</v>
          </cell>
          <cell r="AC2834" t="str">
            <v>Yes</v>
          </cell>
          <cell r="AI2834">
            <v>2</v>
          </cell>
        </row>
        <row r="2835">
          <cell r="K2835" t="str">
            <v>Community School</v>
          </cell>
          <cell r="L2835" t="str">
            <v>Primary</v>
          </cell>
          <cell r="AC2835" t="str">
            <v>Yes</v>
          </cell>
          <cell r="AI2835">
            <v>1</v>
          </cell>
        </row>
        <row r="2836">
          <cell r="K2836" t="str">
            <v>Community School</v>
          </cell>
          <cell r="L2836" t="str">
            <v>Primary</v>
          </cell>
          <cell r="AC2836" t="str">
            <v>Yes</v>
          </cell>
          <cell r="AI2836">
            <v>2</v>
          </cell>
        </row>
        <row r="2837">
          <cell r="K2837" t="str">
            <v>Community School</v>
          </cell>
          <cell r="L2837" t="str">
            <v>Primary</v>
          </cell>
          <cell r="AC2837" t="str">
            <v>Yes</v>
          </cell>
          <cell r="AI2837">
            <v>1</v>
          </cell>
        </row>
        <row r="2838">
          <cell r="K2838" t="str">
            <v>Community School</v>
          </cell>
          <cell r="L2838" t="str">
            <v>Primary</v>
          </cell>
          <cell r="AC2838" t="str">
            <v>Yes</v>
          </cell>
          <cell r="AI2838">
            <v>2</v>
          </cell>
        </row>
        <row r="2839">
          <cell r="K2839" t="str">
            <v>Community School</v>
          </cell>
          <cell r="L2839" t="str">
            <v>Primary</v>
          </cell>
          <cell r="AC2839" t="str">
            <v>Yes</v>
          </cell>
          <cell r="AI2839">
            <v>2</v>
          </cell>
        </row>
        <row r="2840">
          <cell r="K2840" t="str">
            <v>Community School</v>
          </cell>
          <cell r="L2840" t="str">
            <v>Primary</v>
          </cell>
          <cell r="AC2840" t="str">
            <v>Yes</v>
          </cell>
          <cell r="AI2840">
            <v>2</v>
          </cell>
        </row>
        <row r="2841">
          <cell r="K2841" t="str">
            <v>Community School</v>
          </cell>
          <cell r="L2841" t="str">
            <v>Primary</v>
          </cell>
          <cell r="AC2841" t="str">
            <v>Yes</v>
          </cell>
          <cell r="AI2841">
            <v>2</v>
          </cell>
        </row>
        <row r="2842">
          <cell r="K2842" t="str">
            <v>Community School</v>
          </cell>
          <cell r="L2842" t="str">
            <v>Primary</v>
          </cell>
          <cell r="AC2842" t="str">
            <v>Yes</v>
          </cell>
          <cell r="AI2842">
            <v>2</v>
          </cell>
        </row>
        <row r="2843">
          <cell r="K2843" t="str">
            <v>Community School</v>
          </cell>
          <cell r="L2843" t="str">
            <v>Primary</v>
          </cell>
          <cell r="AC2843" t="str">
            <v>Yes</v>
          </cell>
          <cell r="AI2843">
            <v>2</v>
          </cell>
        </row>
        <row r="2844">
          <cell r="K2844" t="str">
            <v>Community School</v>
          </cell>
          <cell r="L2844" t="str">
            <v>Primary</v>
          </cell>
          <cell r="AC2844" t="str">
            <v>Yes</v>
          </cell>
          <cell r="AI2844">
            <v>2</v>
          </cell>
        </row>
        <row r="2845">
          <cell r="K2845" t="str">
            <v>Community School</v>
          </cell>
          <cell r="L2845" t="str">
            <v>Primary</v>
          </cell>
          <cell r="AC2845" t="str">
            <v>Yes</v>
          </cell>
          <cell r="AI2845">
            <v>1</v>
          </cell>
        </row>
        <row r="2846">
          <cell r="K2846" t="str">
            <v>Community School</v>
          </cell>
          <cell r="L2846" t="str">
            <v>Primary</v>
          </cell>
          <cell r="AC2846" t="str">
            <v>Yes</v>
          </cell>
          <cell r="AI2846">
            <v>2</v>
          </cell>
        </row>
        <row r="2847">
          <cell r="K2847" t="str">
            <v>Community School</v>
          </cell>
          <cell r="L2847" t="str">
            <v>Primary</v>
          </cell>
          <cell r="AC2847" t="str">
            <v>Yes</v>
          </cell>
          <cell r="AI2847">
            <v>2</v>
          </cell>
        </row>
        <row r="2848">
          <cell r="K2848" t="str">
            <v>Community School</v>
          </cell>
          <cell r="L2848" t="str">
            <v>Primary</v>
          </cell>
          <cell r="AC2848" t="str">
            <v>Yes</v>
          </cell>
          <cell r="AI2848">
            <v>1</v>
          </cell>
        </row>
        <row r="2849">
          <cell r="K2849" t="str">
            <v>Community School</v>
          </cell>
          <cell r="L2849" t="str">
            <v>Primary</v>
          </cell>
          <cell r="AC2849" t="str">
            <v>Yes</v>
          </cell>
          <cell r="AI2849">
            <v>2</v>
          </cell>
        </row>
        <row r="2850">
          <cell r="K2850" t="str">
            <v>Community School</v>
          </cell>
          <cell r="L2850" t="str">
            <v>Primary</v>
          </cell>
          <cell r="AC2850" t="str">
            <v>Yes</v>
          </cell>
          <cell r="AI2850">
            <v>2</v>
          </cell>
        </row>
        <row r="2851">
          <cell r="K2851" t="str">
            <v>Voluntary Controlled School</v>
          </cell>
          <cell r="L2851" t="str">
            <v>Primary</v>
          </cell>
          <cell r="AC2851" t="str">
            <v>Yes</v>
          </cell>
          <cell r="AI2851">
            <v>2</v>
          </cell>
        </row>
        <row r="2852">
          <cell r="K2852" t="str">
            <v>Voluntary Controlled School</v>
          </cell>
          <cell r="L2852" t="str">
            <v>Primary</v>
          </cell>
          <cell r="AC2852" t="str">
            <v>Yes</v>
          </cell>
          <cell r="AI2852">
            <v>2</v>
          </cell>
        </row>
        <row r="2853">
          <cell r="K2853" t="str">
            <v>Voluntary Controlled School</v>
          </cell>
          <cell r="L2853" t="str">
            <v>Primary</v>
          </cell>
          <cell r="AC2853" t="str">
            <v>Yes</v>
          </cell>
          <cell r="AI2853">
            <v>2</v>
          </cell>
        </row>
        <row r="2854">
          <cell r="K2854" t="str">
            <v>Voluntary Controlled School</v>
          </cell>
          <cell r="L2854" t="str">
            <v>Primary</v>
          </cell>
          <cell r="AC2854" t="str">
            <v>Yes</v>
          </cell>
          <cell r="AI2854">
            <v>2</v>
          </cell>
        </row>
        <row r="2855">
          <cell r="K2855" t="str">
            <v>Voluntary Aided School</v>
          </cell>
          <cell r="L2855" t="str">
            <v>Primary</v>
          </cell>
          <cell r="AC2855" t="str">
            <v>Yes</v>
          </cell>
          <cell r="AI2855">
            <v>2</v>
          </cell>
        </row>
        <row r="2856">
          <cell r="K2856" t="str">
            <v>Voluntary Controlled School</v>
          </cell>
          <cell r="L2856" t="str">
            <v>Primary</v>
          </cell>
          <cell r="AC2856" t="str">
            <v>Yes</v>
          </cell>
          <cell r="AI2856">
            <v>2</v>
          </cell>
        </row>
        <row r="2857">
          <cell r="K2857" t="str">
            <v>Voluntary Controlled School</v>
          </cell>
          <cell r="L2857" t="str">
            <v>Primary</v>
          </cell>
          <cell r="AC2857" t="str">
            <v>Yes</v>
          </cell>
          <cell r="AI2857">
            <v>2</v>
          </cell>
        </row>
        <row r="2858">
          <cell r="K2858" t="str">
            <v>Voluntary Controlled School</v>
          </cell>
          <cell r="L2858" t="str">
            <v>Primary</v>
          </cell>
          <cell r="AC2858" t="str">
            <v>Yes</v>
          </cell>
          <cell r="AI2858">
            <v>1</v>
          </cell>
        </row>
        <row r="2859">
          <cell r="K2859" t="str">
            <v>Voluntary Controlled School</v>
          </cell>
          <cell r="L2859" t="str">
            <v>Primary</v>
          </cell>
          <cell r="AC2859" t="str">
            <v>Yes</v>
          </cell>
          <cell r="AI2859">
            <v>2</v>
          </cell>
        </row>
        <row r="2860">
          <cell r="K2860" t="str">
            <v>Voluntary Aided School</v>
          </cell>
          <cell r="L2860" t="str">
            <v>Primary</v>
          </cell>
          <cell r="AC2860" t="str">
            <v>Yes</v>
          </cell>
          <cell r="AI2860">
            <v>1</v>
          </cell>
        </row>
        <row r="2861">
          <cell r="K2861" t="str">
            <v>Voluntary Aided School</v>
          </cell>
          <cell r="L2861" t="str">
            <v>Primary</v>
          </cell>
          <cell r="AC2861" t="str">
            <v>Yes</v>
          </cell>
          <cell r="AI2861">
            <v>1</v>
          </cell>
        </row>
        <row r="2862">
          <cell r="K2862" t="str">
            <v>Voluntary Aided School</v>
          </cell>
          <cell r="L2862" t="str">
            <v>Primary</v>
          </cell>
          <cell r="AC2862" t="str">
            <v>Yes</v>
          </cell>
          <cell r="AI2862">
            <v>2</v>
          </cell>
        </row>
        <row r="2863">
          <cell r="K2863" t="str">
            <v>Voluntary Aided School</v>
          </cell>
          <cell r="L2863" t="str">
            <v>Primary</v>
          </cell>
          <cell r="AC2863" t="str">
            <v>Yes</v>
          </cell>
          <cell r="AI2863">
            <v>2</v>
          </cell>
        </row>
        <row r="2864">
          <cell r="K2864" t="str">
            <v>Voluntary Aided School</v>
          </cell>
          <cell r="L2864" t="str">
            <v>Primary</v>
          </cell>
          <cell r="AC2864" t="str">
            <v>Yes</v>
          </cell>
          <cell r="AI2864">
            <v>2</v>
          </cell>
        </row>
        <row r="2865">
          <cell r="K2865" t="str">
            <v>Voluntary Aided School</v>
          </cell>
          <cell r="L2865" t="str">
            <v>Primary</v>
          </cell>
          <cell r="AC2865" t="str">
            <v>Yes</v>
          </cell>
          <cell r="AI2865">
            <v>2</v>
          </cell>
        </row>
        <row r="2866">
          <cell r="K2866" t="str">
            <v>Voluntary Aided School</v>
          </cell>
          <cell r="L2866" t="str">
            <v>Primary</v>
          </cell>
          <cell r="AC2866" t="str">
            <v>Yes</v>
          </cell>
          <cell r="AI2866">
            <v>3</v>
          </cell>
        </row>
        <row r="2867">
          <cell r="K2867" t="str">
            <v>Voluntary Aided School</v>
          </cell>
          <cell r="L2867" t="str">
            <v>Primary</v>
          </cell>
          <cell r="AC2867" t="str">
            <v>Yes</v>
          </cell>
          <cell r="AI2867">
            <v>3</v>
          </cell>
        </row>
        <row r="2868">
          <cell r="K2868" t="str">
            <v>Voluntary Aided School</v>
          </cell>
          <cell r="L2868" t="str">
            <v>Primary</v>
          </cell>
          <cell r="AC2868" t="str">
            <v>Yes</v>
          </cell>
          <cell r="AI2868">
            <v>2</v>
          </cell>
        </row>
        <row r="2869">
          <cell r="K2869" t="str">
            <v>Voluntary Aided School</v>
          </cell>
          <cell r="L2869" t="str">
            <v>Primary</v>
          </cell>
          <cell r="AC2869" t="str">
            <v>Yes</v>
          </cell>
          <cell r="AI2869">
            <v>2</v>
          </cell>
        </row>
        <row r="2870">
          <cell r="K2870" t="str">
            <v>Voluntary Aided School</v>
          </cell>
          <cell r="L2870" t="str">
            <v>Primary</v>
          </cell>
          <cell r="AC2870" t="str">
            <v>Yes</v>
          </cell>
          <cell r="AI2870">
            <v>2</v>
          </cell>
        </row>
        <row r="2871">
          <cell r="K2871" t="str">
            <v>Voluntary Aided School</v>
          </cell>
          <cell r="L2871" t="str">
            <v>Primary</v>
          </cell>
          <cell r="AC2871" t="str">
            <v>Yes</v>
          </cell>
          <cell r="AI2871">
            <v>2</v>
          </cell>
        </row>
        <row r="2872">
          <cell r="K2872" t="str">
            <v>Voluntary Aided School</v>
          </cell>
          <cell r="L2872" t="str">
            <v>Primary</v>
          </cell>
          <cell r="AC2872" t="str">
            <v>Yes</v>
          </cell>
          <cell r="AI2872">
            <v>2</v>
          </cell>
        </row>
        <row r="2873">
          <cell r="K2873" t="str">
            <v>Voluntary Aided School</v>
          </cell>
          <cell r="L2873" t="str">
            <v>Primary</v>
          </cell>
          <cell r="AC2873" t="str">
            <v>Yes</v>
          </cell>
          <cell r="AI2873">
            <v>2</v>
          </cell>
        </row>
        <row r="2874">
          <cell r="K2874" t="str">
            <v>Voluntary Aided School</v>
          </cell>
          <cell r="L2874" t="str">
            <v>Primary</v>
          </cell>
          <cell r="AC2874" t="str">
            <v>Yes</v>
          </cell>
          <cell r="AI2874">
            <v>3</v>
          </cell>
        </row>
        <row r="2875">
          <cell r="K2875" t="str">
            <v>Voluntary Aided School</v>
          </cell>
          <cell r="L2875" t="str">
            <v>Primary</v>
          </cell>
          <cell r="AC2875" t="str">
            <v>Yes</v>
          </cell>
          <cell r="AI2875">
            <v>2</v>
          </cell>
        </row>
        <row r="2876">
          <cell r="K2876" t="str">
            <v>Voluntary Aided School</v>
          </cell>
          <cell r="L2876" t="str">
            <v>Primary</v>
          </cell>
          <cell r="AC2876" t="str">
            <v>Yes</v>
          </cell>
          <cell r="AI2876">
            <v>2</v>
          </cell>
        </row>
        <row r="2877">
          <cell r="K2877" t="str">
            <v>Voluntary Aided School</v>
          </cell>
          <cell r="L2877" t="str">
            <v>Primary</v>
          </cell>
          <cell r="AC2877" t="str">
            <v>Yes</v>
          </cell>
          <cell r="AI2877">
            <v>2</v>
          </cell>
        </row>
        <row r="2878">
          <cell r="K2878" t="str">
            <v>Voluntary Aided School</v>
          </cell>
          <cell r="L2878" t="str">
            <v>Primary</v>
          </cell>
          <cell r="AC2878" t="str">
            <v>Yes</v>
          </cell>
          <cell r="AI2878">
            <v>2</v>
          </cell>
        </row>
        <row r="2879">
          <cell r="K2879" t="str">
            <v>Community School</v>
          </cell>
          <cell r="L2879" t="str">
            <v>Secondary</v>
          </cell>
          <cell r="AC2879" t="str">
            <v>Yes</v>
          </cell>
          <cell r="AI2879">
            <v>3</v>
          </cell>
        </row>
        <row r="2880">
          <cell r="K2880" t="str">
            <v>Community School</v>
          </cell>
          <cell r="L2880" t="str">
            <v>Secondary</v>
          </cell>
          <cell r="AC2880" t="str">
            <v>Yes</v>
          </cell>
          <cell r="AI2880">
            <v>2</v>
          </cell>
        </row>
        <row r="2881">
          <cell r="K2881" t="str">
            <v>Community School</v>
          </cell>
          <cell r="L2881" t="str">
            <v>Secondary</v>
          </cell>
          <cell r="AC2881" t="str">
            <v>Yes</v>
          </cell>
          <cell r="AI2881">
            <v>2</v>
          </cell>
        </row>
        <row r="2882">
          <cell r="K2882" t="str">
            <v>Community School</v>
          </cell>
          <cell r="L2882" t="str">
            <v>Secondary</v>
          </cell>
          <cell r="AC2882" t="str">
            <v>Yes</v>
          </cell>
          <cell r="AI2882">
            <v>3</v>
          </cell>
        </row>
        <row r="2883">
          <cell r="K2883" t="str">
            <v>Voluntary Aided School</v>
          </cell>
          <cell r="L2883" t="str">
            <v>Secondary</v>
          </cell>
          <cell r="AC2883" t="str">
            <v>Yes</v>
          </cell>
          <cell r="AI2883">
            <v>2</v>
          </cell>
        </row>
        <row r="2884">
          <cell r="K2884" t="str">
            <v>Voluntary Aided School</v>
          </cell>
          <cell r="L2884" t="str">
            <v>Secondary</v>
          </cell>
          <cell r="AC2884" t="str">
            <v>Yes</v>
          </cell>
          <cell r="AI2884">
            <v>2</v>
          </cell>
        </row>
        <row r="2885">
          <cell r="K2885" t="str">
            <v>Foundation School</v>
          </cell>
          <cell r="L2885" t="str">
            <v>Primary</v>
          </cell>
          <cell r="AC2885" t="str">
            <v>Yes</v>
          </cell>
          <cell r="AI2885">
            <v>2</v>
          </cell>
        </row>
        <row r="2886">
          <cell r="K2886" t="str">
            <v>Foundation School</v>
          </cell>
          <cell r="L2886" t="str">
            <v>Primary</v>
          </cell>
          <cell r="AC2886" t="str">
            <v>Yes</v>
          </cell>
          <cell r="AI2886">
            <v>1</v>
          </cell>
        </row>
        <row r="2887">
          <cell r="K2887" t="str">
            <v>Voluntary Aided School</v>
          </cell>
          <cell r="L2887" t="str">
            <v>Primary</v>
          </cell>
          <cell r="AC2887" t="str">
            <v>Yes</v>
          </cell>
          <cell r="AI2887">
            <v>2</v>
          </cell>
        </row>
        <row r="2888">
          <cell r="K2888" t="str">
            <v>Foundation School</v>
          </cell>
          <cell r="L2888" t="str">
            <v>Primary</v>
          </cell>
          <cell r="AC2888" t="str">
            <v>Yes</v>
          </cell>
          <cell r="AI2888">
            <v>2</v>
          </cell>
        </row>
        <row r="2889">
          <cell r="K2889" t="str">
            <v>Community Special School</v>
          </cell>
          <cell r="L2889" t="str">
            <v>Special</v>
          </cell>
          <cell r="AC2889" t="str">
            <v>Yes</v>
          </cell>
          <cell r="AI2889">
            <v>2</v>
          </cell>
        </row>
        <row r="2890">
          <cell r="K2890" t="str">
            <v>Community School</v>
          </cell>
          <cell r="L2890" t="str">
            <v>Primary</v>
          </cell>
          <cell r="AC2890" t="str">
            <v>Yes</v>
          </cell>
          <cell r="AI2890">
            <v>2</v>
          </cell>
        </row>
        <row r="2891">
          <cell r="K2891" t="str">
            <v>Community School</v>
          </cell>
          <cell r="L2891" t="str">
            <v>Primary</v>
          </cell>
          <cell r="AC2891" t="str">
            <v>Yes</v>
          </cell>
          <cell r="AI2891">
            <v>2</v>
          </cell>
        </row>
        <row r="2892">
          <cell r="K2892" t="str">
            <v>Community School</v>
          </cell>
          <cell r="L2892" t="str">
            <v>Primary</v>
          </cell>
          <cell r="AC2892" t="str">
            <v>Yes</v>
          </cell>
          <cell r="AI2892">
            <v>2</v>
          </cell>
        </row>
        <row r="2893">
          <cell r="K2893" t="str">
            <v>Community School</v>
          </cell>
          <cell r="L2893" t="str">
            <v>Primary</v>
          </cell>
          <cell r="AC2893" t="str">
            <v>Yes</v>
          </cell>
          <cell r="AI2893">
            <v>2</v>
          </cell>
        </row>
        <row r="2894">
          <cell r="K2894" t="str">
            <v>Community School</v>
          </cell>
          <cell r="L2894" t="str">
            <v>Primary</v>
          </cell>
          <cell r="AC2894" t="str">
            <v>Yes</v>
          </cell>
          <cell r="AI2894">
            <v>2</v>
          </cell>
        </row>
        <row r="2895">
          <cell r="K2895" t="str">
            <v>Community School</v>
          </cell>
          <cell r="L2895" t="str">
            <v>Primary</v>
          </cell>
          <cell r="AC2895" t="str">
            <v>Yes</v>
          </cell>
          <cell r="AI2895">
            <v>2</v>
          </cell>
        </row>
        <row r="2896">
          <cell r="K2896" t="str">
            <v>Community School</v>
          </cell>
          <cell r="L2896" t="str">
            <v>Primary</v>
          </cell>
          <cell r="AC2896" t="str">
            <v>Yes</v>
          </cell>
          <cell r="AI2896">
            <v>3</v>
          </cell>
        </row>
        <row r="2897">
          <cell r="K2897" t="str">
            <v>Community School</v>
          </cell>
          <cell r="L2897" t="str">
            <v>Primary</v>
          </cell>
          <cell r="AC2897" t="str">
            <v>Yes</v>
          </cell>
          <cell r="AI2897">
            <v>2</v>
          </cell>
        </row>
        <row r="2898">
          <cell r="K2898" t="str">
            <v>Community School</v>
          </cell>
          <cell r="L2898" t="str">
            <v>Primary</v>
          </cell>
          <cell r="AC2898" t="str">
            <v>Yes</v>
          </cell>
          <cell r="AI2898">
            <v>2</v>
          </cell>
        </row>
        <row r="2899">
          <cell r="K2899" t="str">
            <v>Community School</v>
          </cell>
          <cell r="L2899" t="str">
            <v>Primary</v>
          </cell>
          <cell r="AC2899" t="str">
            <v>Yes</v>
          </cell>
          <cell r="AI2899">
            <v>2</v>
          </cell>
        </row>
        <row r="2900">
          <cell r="K2900" t="str">
            <v>Community School</v>
          </cell>
          <cell r="L2900" t="str">
            <v>Primary</v>
          </cell>
          <cell r="AC2900" t="str">
            <v>Yes</v>
          </cell>
          <cell r="AI2900">
            <v>2</v>
          </cell>
        </row>
        <row r="2901">
          <cell r="K2901" t="str">
            <v>Community School</v>
          </cell>
          <cell r="L2901" t="str">
            <v>Primary</v>
          </cell>
          <cell r="AC2901" t="str">
            <v>Yes</v>
          </cell>
          <cell r="AI2901">
            <v>3</v>
          </cell>
        </row>
        <row r="2902">
          <cell r="K2902" t="str">
            <v>Community School</v>
          </cell>
          <cell r="L2902" t="str">
            <v>Primary</v>
          </cell>
          <cell r="AC2902" t="str">
            <v>Yes</v>
          </cell>
          <cell r="AI2902">
            <v>2</v>
          </cell>
        </row>
        <row r="2903">
          <cell r="K2903" t="str">
            <v>Community School</v>
          </cell>
          <cell r="L2903" t="str">
            <v>Primary</v>
          </cell>
          <cell r="AC2903" t="str">
            <v>Yes</v>
          </cell>
          <cell r="AI2903">
            <v>2</v>
          </cell>
        </row>
        <row r="2904">
          <cell r="K2904" t="str">
            <v>Community School</v>
          </cell>
          <cell r="L2904" t="str">
            <v>Primary</v>
          </cell>
          <cell r="AC2904" t="str">
            <v>Yes</v>
          </cell>
          <cell r="AI2904">
            <v>2</v>
          </cell>
        </row>
        <row r="2905">
          <cell r="K2905" t="str">
            <v>Community School</v>
          </cell>
          <cell r="L2905" t="str">
            <v>Primary</v>
          </cell>
          <cell r="AC2905" t="str">
            <v>Yes</v>
          </cell>
          <cell r="AI2905">
            <v>2</v>
          </cell>
        </row>
        <row r="2906">
          <cell r="K2906" t="str">
            <v>Community School</v>
          </cell>
          <cell r="L2906" t="str">
            <v>Primary</v>
          </cell>
          <cell r="AC2906" t="str">
            <v>Yes</v>
          </cell>
          <cell r="AI2906">
            <v>1</v>
          </cell>
        </row>
        <row r="2907">
          <cell r="K2907" t="str">
            <v>Community School</v>
          </cell>
          <cell r="L2907" t="str">
            <v>Primary</v>
          </cell>
          <cell r="AC2907" t="str">
            <v>Yes</v>
          </cell>
          <cell r="AI2907">
            <v>2</v>
          </cell>
        </row>
        <row r="2908">
          <cell r="K2908" t="str">
            <v>Community School</v>
          </cell>
          <cell r="L2908" t="str">
            <v>Primary</v>
          </cell>
          <cell r="AC2908" t="str">
            <v>Yes</v>
          </cell>
          <cell r="AI2908">
            <v>2</v>
          </cell>
        </row>
        <row r="2909">
          <cell r="K2909" t="str">
            <v>Community School</v>
          </cell>
          <cell r="L2909" t="str">
            <v>Primary</v>
          </cell>
          <cell r="AC2909" t="str">
            <v>Yes</v>
          </cell>
          <cell r="AI2909">
            <v>3</v>
          </cell>
        </row>
        <row r="2910">
          <cell r="K2910" t="str">
            <v>Community School</v>
          </cell>
          <cell r="L2910" t="str">
            <v>Primary</v>
          </cell>
          <cell r="AC2910" t="str">
            <v>Yes</v>
          </cell>
          <cell r="AI2910">
            <v>2</v>
          </cell>
        </row>
        <row r="2911">
          <cell r="K2911" t="str">
            <v>Community School</v>
          </cell>
          <cell r="L2911" t="str">
            <v>Primary</v>
          </cell>
          <cell r="AC2911" t="str">
            <v>Yes</v>
          </cell>
          <cell r="AI2911">
            <v>1</v>
          </cell>
        </row>
        <row r="2912">
          <cell r="K2912" t="str">
            <v>Community School</v>
          </cell>
          <cell r="L2912" t="str">
            <v>Primary</v>
          </cell>
          <cell r="AC2912" t="str">
            <v>Yes</v>
          </cell>
          <cell r="AI2912">
            <v>2</v>
          </cell>
        </row>
        <row r="2913">
          <cell r="K2913" t="str">
            <v>Community School</v>
          </cell>
          <cell r="L2913" t="str">
            <v>Primary</v>
          </cell>
          <cell r="AC2913" t="str">
            <v>Yes</v>
          </cell>
          <cell r="AI2913">
            <v>1</v>
          </cell>
        </row>
        <row r="2914">
          <cell r="K2914" t="str">
            <v>Community School</v>
          </cell>
          <cell r="L2914" t="str">
            <v>Primary</v>
          </cell>
          <cell r="AC2914" t="str">
            <v>Yes</v>
          </cell>
          <cell r="AI2914">
            <v>2</v>
          </cell>
        </row>
        <row r="2915">
          <cell r="K2915" t="str">
            <v>Voluntary Controlled School</v>
          </cell>
          <cell r="L2915" t="str">
            <v>Primary</v>
          </cell>
          <cell r="AC2915" t="str">
            <v>Yes</v>
          </cell>
          <cell r="AI2915">
            <v>2</v>
          </cell>
        </row>
        <row r="2916">
          <cell r="K2916" t="str">
            <v>Voluntary Controlled School</v>
          </cell>
          <cell r="L2916" t="str">
            <v>Primary</v>
          </cell>
          <cell r="AC2916" t="str">
            <v>Yes</v>
          </cell>
          <cell r="AI2916">
            <v>2</v>
          </cell>
        </row>
        <row r="2917">
          <cell r="K2917" t="str">
            <v>Voluntary Controlled School</v>
          </cell>
          <cell r="L2917" t="str">
            <v>Primary</v>
          </cell>
          <cell r="AC2917" t="str">
            <v>Yes</v>
          </cell>
          <cell r="AI2917">
            <v>2</v>
          </cell>
        </row>
        <row r="2918">
          <cell r="K2918" t="str">
            <v>Voluntary Controlled School</v>
          </cell>
          <cell r="L2918" t="str">
            <v>Primary</v>
          </cell>
          <cell r="AC2918" t="str">
            <v>Yes</v>
          </cell>
          <cell r="AI2918">
            <v>2</v>
          </cell>
        </row>
        <row r="2919">
          <cell r="K2919" t="str">
            <v>Voluntary Controlled School</v>
          </cell>
          <cell r="L2919" t="str">
            <v>Primary</v>
          </cell>
          <cell r="AC2919" t="str">
            <v>Yes</v>
          </cell>
          <cell r="AI2919">
            <v>1</v>
          </cell>
        </row>
        <row r="2920">
          <cell r="K2920" t="str">
            <v>Voluntary Controlled School</v>
          </cell>
          <cell r="L2920" t="str">
            <v>Primary</v>
          </cell>
          <cell r="AC2920" t="str">
            <v>Yes</v>
          </cell>
          <cell r="AI2920">
            <v>2</v>
          </cell>
        </row>
        <row r="2921">
          <cell r="K2921" t="str">
            <v>Voluntary Aided School</v>
          </cell>
          <cell r="L2921" t="str">
            <v>Primary</v>
          </cell>
          <cell r="AC2921" t="str">
            <v>Yes</v>
          </cell>
          <cell r="AI2921">
            <v>2</v>
          </cell>
        </row>
        <row r="2922">
          <cell r="K2922" t="str">
            <v>Voluntary Controlled School</v>
          </cell>
          <cell r="L2922" t="str">
            <v>Primary</v>
          </cell>
          <cell r="AC2922" t="str">
            <v>Yes</v>
          </cell>
          <cell r="AI2922">
            <v>2</v>
          </cell>
        </row>
        <row r="2923">
          <cell r="K2923" t="str">
            <v>Voluntary Controlled School</v>
          </cell>
          <cell r="L2923" t="str">
            <v>Primary</v>
          </cell>
          <cell r="AC2923" t="str">
            <v>Yes</v>
          </cell>
          <cell r="AI2923">
            <v>2</v>
          </cell>
        </row>
        <row r="2924">
          <cell r="K2924" t="str">
            <v>Voluntary Controlled School</v>
          </cell>
          <cell r="L2924" t="str">
            <v>Primary</v>
          </cell>
          <cell r="AC2924" t="str">
            <v>Yes</v>
          </cell>
          <cell r="AI2924">
            <v>1</v>
          </cell>
        </row>
        <row r="2925">
          <cell r="K2925" t="str">
            <v>Voluntary Controlled School</v>
          </cell>
          <cell r="L2925" t="str">
            <v>Primary</v>
          </cell>
          <cell r="AC2925" t="str">
            <v>Yes</v>
          </cell>
          <cell r="AI2925">
            <v>2</v>
          </cell>
        </row>
        <row r="2926">
          <cell r="K2926" t="str">
            <v>Voluntary Controlled School</v>
          </cell>
          <cell r="L2926" t="str">
            <v>Primary</v>
          </cell>
          <cell r="AC2926" t="str">
            <v>Yes</v>
          </cell>
          <cell r="AI2926">
            <v>1</v>
          </cell>
        </row>
        <row r="2927">
          <cell r="K2927" t="str">
            <v>Voluntary Controlled School</v>
          </cell>
          <cell r="L2927" t="str">
            <v>Primary</v>
          </cell>
          <cell r="AC2927" t="str">
            <v>Yes</v>
          </cell>
          <cell r="AI2927">
            <v>2</v>
          </cell>
        </row>
        <row r="2928">
          <cell r="K2928" t="str">
            <v>Voluntary Controlled School</v>
          </cell>
          <cell r="L2928" t="str">
            <v>Primary</v>
          </cell>
          <cell r="AC2928" t="str">
            <v>Yes</v>
          </cell>
          <cell r="AI2928">
            <v>2</v>
          </cell>
        </row>
        <row r="2929">
          <cell r="K2929" t="str">
            <v>Voluntary Aided School</v>
          </cell>
          <cell r="L2929" t="str">
            <v>Primary</v>
          </cell>
          <cell r="AC2929" t="str">
            <v>Yes</v>
          </cell>
          <cell r="AI2929">
            <v>2</v>
          </cell>
        </row>
        <row r="2930">
          <cell r="K2930" t="str">
            <v>Voluntary Aided School</v>
          </cell>
          <cell r="L2930" t="str">
            <v>Primary</v>
          </cell>
          <cell r="AC2930" t="str">
            <v>Yes</v>
          </cell>
          <cell r="AI2930">
            <v>2</v>
          </cell>
        </row>
        <row r="2931">
          <cell r="K2931" t="str">
            <v>Voluntary Aided School</v>
          </cell>
          <cell r="L2931" t="str">
            <v>Primary</v>
          </cell>
          <cell r="AC2931" t="str">
            <v>Yes</v>
          </cell>
          <cell r="AI2931">
            <v>2</v>
          </cell>
        </row>
        <row r="2932">
          <cell r="K2932" t="str">
            <v>Voluntary Aided School</v>
          </cell>
          <cell r="L2932" t="str">
            <v>Primary</v>
          </cell>
          <cell r="AC2932" t="str">
            <v>Yes</v>
          </cell>
          <cell r="AI2932">
            <v>2</v>
          </cell>
        </row>
        <row r="2933">
          <cell r="K2933" t="str">
            <v>Voluntary Aided School</v>
          </cell>
          <cell r="L2933" t="str">
            <v>Primary</v>
          </cell>
          <cell r="AC2933" t="str">
            <v>Yes</v>
          </cell>
          <cell r="AI2933">
            <v>2</v>
          </cell>
        </row>
        <row r="2934">
          <cell r="K2934" t="str">
            <v>Voluntary Aided School</v>
          </cell>
          <cell r="L2934" t="str">
            <v>Primary</v>
          </cell>
          <cell r="AC2934" t="str">
            <v>Yes</v>
          </cell>
          <cell r="AI2934">
            <v>2</v>
          </cell>
        </row>
        <row r="2935">
          <cell r="K2935" t="str">
            <v>Voluntary Aided School</v>
          </cell>
          <cell r="L2935" t="str">
            <v>Primary</v>
          </cell>
          <cell r="AC2935" t="str">
            <v>Yes</v>
          </cell>
          <cell r="AI2935">
            <v>2</v>
          </cell>
        </row>
        <row r="2936">
          <cell r="K2936" t="str">
            <v>Voluntary Aided School</v>
          </cell>
          <cell r="L2936" t="str">
            <v>Primary</v>
          </cell>
          <cell r="AC2936" t="str">
            <v>Yes</v>
          </cell>
          <cell r="AI2936">
            <v>2</v>
          </cell>
        </row>
        <row r="2937">
          <cell r="K2937" t="str">
            <v>Voluntary Aided School</v>
          </cell>
          <cell r="L2937" t="str">
            <v>Primary</v>
          </cell>
          <cell r="AC2937" t="str">
            <v>Yes</v>
          </cell>
          <cell r="AI2937">
            <v>2</v>
          </cell>
        </row>
        <row r="2938">
          <cell r="K2938" t="str">
            <v>Voluntary Aided School</v>
          </cell>
          <cell r="L2938" t="str">
            <v>Primary</v>
          </cell>
          <cell r="AC2938" t="str">
            <v>Yes</v>
          </cell>
          <cell r="AI2938">
            <v>1</v>
          </cell>
        </row>
        <row r="2939">
          <cell r="K2939" t="str">
            <v>Voluntary Aided School</v>
          </cell>
          <cell r="L2939" t="str">
            <v>Primary</v>
          </cell>
          <cell r="AC2939" t="str">
            <v>Yes</v>
          </cell>
          <cell r="AI2939">
            <v>1</v>
          </cell>
        </row>
        <row r="2940">
          <cell r="K2940" t="str">
            <v>Voluntary Aided School</v>
          </cell>
          <cell r="L2940" t="str">
            <v>Primary</v>
          </cell>
          <cell r="AC2940" t="str">
            <v>Yes</v>
          </cell>
          <cell r="AI2940">
            <v>2</v>
          </cell>
        </row>
        <row r="2941">
          <cell r="K2941" t="str">
            <v>Voluntary Aided School</v>
          </cell>
          <cell r="L2941" t="str">
            <v>Primary</v>
          </cell>
          <cell r="AC2941" t="str">
            <v>Yes</v>
          </cell>
          <cell r="AI2941">
            <v>1</v>
          </cell>
        </row>
        <row r="2942">
          <cell r="K2942" t="str">
            <v>Voluntary Aided School</v>
          </cell>
          <cell r="L2942" t="str">
            <v>Primary</v>
          </cell>
          <cell r="AC2942" t="str">
            <v>Yes</v>
          </cell>
          <cell r="AI2942">
            <v>1</v>
          </cell>
        </row>
        <row r="2943">
          <cell r="K2943" t="str">
            <v>Voluntary Aided School</v>
          </cell>
          <cell r="L2943" t="str">
            <v>Primary</v>
          </cell>
          <cell r="AC2943" t="str">
            <v>Yes</v>
          </cell>
          <cell r="AI2943">
            <v>2</v>
          </cell>
        </row>
        <row r="2944">
          <cell r="K2944" t="str">
            <v>Voluntary Aided School</v>
          </cell>
          <cell r="L2944" t="str">
            <v>Primary</v>
          </cell>
          <cell r="AC2944" t="str">
            <v>Yes</v>
          </cell>
          <cell r="AI2944">
            <v>2</v>
          </cell>
        </row>
        <row r="2945">
          <cell r="K2945" t="str">
            <v>Voluntary Aided School</v>
          </cell>
          <cell r="L2945" t="str">
            <v>Primary</v>
          </cell>
          <cell r="AC2945" t="str">
            <v>Yes</v>
          </cell>
          <cell r="AI2945">
            <v>3</v>
          </cell>
        </row>
        <row r="2946">
          <cell r="K2946" t="str">
            <v>Voluntary Aided School</v>
          </cell>
          <cell r="L2946" t="str">
            <v>Primary</v>
          </cell>
          <cell r="AC2946" t="str">
            <v>Yes</v>
          </cell>
          <cell r="AI2946">
            <v>3</v>
          </cell>
        </row>
        <row r="2947">
          <cell r="K2947" t="str">
            <v>Voluntary Aided School</v>
          </cell>
          <cell r="L2947" t="str">
            <v>Primary</v>
          </cell>
          <cell r="AC2947" t="str">
            <v>Yes</v>
          </cell>
          <cell r="AI2947">
            <v>3</v>
          </cell>
        </row>
        <row r="2948">
          <cell r="K2948" t="str">
            <v>Voluntary Aided School</v>
          </cell>
          <cell r="L2948" t="str">
            <v>Primary</v>
          </cell>
          <cell r="AC2948" t="str">
            <v>Yes</v>
          </cell>
          <cell r="AI2948">
            <v>2</v>
          </cell>
        </row>
        <row r="2949">
          <cell r="K2949" t="str">
            <v>Voluntary Aided School</v>
          </cell>
          <cell r="L2949" t="str">
            <v>Primary</v>
          </cell>
          <cell r="AC2949" t="str">
            <v>Yes</v>
          </cell>
          <cell r="AI2949">
            <v>1</v>
          </cell>
        </row>
        <row r="2950">
          <cell r="K2950" t="str">
            <v>Voluntary Aided School</v>
          </cell>
          <cell r="L2950" t="str">
            <v>Primary</v>
          </cell>
          <cell r="AC2950" t="str">
            <v>Yes</v>
          </cell>
          <cell r="AI2950">
            <v>1</v>
          </cell>
        </row>
        <row r="2951">
          <cell r="K2951" t="str">
            <v>Community School</v>
          </cell>
          <cell r="L2951" t="str">
            <v>Secondary</v>
          </cell>
          <cell r="AC2951" t="str">
            <v>Yes</v>
          </cell>
          <cell r="AI2951">
            <v>3</v>
          </cell>
        </row>
        <row r="2952">
          <cell r="K2952" t="str">
            <v>Voluntary Aided School</v>
          </cell>
          <cell r="L2952" t="str">
            <v>Secondary</v>
          </cell>
          <cell r="AC2952" t="str">
            <v>Yes</v>
          </cell>
          <cell r="AI2952">
            <v>1</v>
          </cell>
        </row>
        <row r="2953">
          <cell r="K2953" t="str">
            <v>Voluntary Aided School</v>
          </cell>
          <cell r="L2953" t="str">
            <v>Secondary</v>
          </cell>
          <cell r="AC2953" t="str">
            <v>Yes</v>
          </cell>
          <cell r="AI2953">
            <v>3</v>
          </cell>
        </row>
        <row r="2954">
          <cell r="K2954" t="str">
            <v>LA Nursery School</v>
          </cell>
          <cell r="L2954" t="str">
            <v>Nursery</v>
          </cell>
          <cell r="AC2954" t="str">
            <v>Yes</v>
          </cell>
          <cell r="AI2954">
            <v>1</v>
          </cell>
        </row>
        <row r="2955">
          <cell r="K2955" t="str">
            <v>LA Nursery School</v>
          </cell>
          <cell r="L2955" t="str">
            <v>Nursery</v>
          </cell>
          <cell r="AC2955" t="str">
            <v>Yes</v>
          </cell>
          <cell r="AI2955">
            <v>1</v>
          </cell>
        </row>
        <row r="2956">
          <cell r="K2956" t="str">
            <v>LA Nursery School</v>
          </cell>
          <cell r="L2956" t="str">
            <v>Nursery</v>
          </cell>
          <cell r="AC2956" t="str">
            <v>Yes</v>
          </cell>
          <cell r="AI2956">
            <v>1</v>
          </cell>
        </row>
        <row r="2957">
          <cell r="K2957" t="str">
            <v>LA Nursery School</v>
          </cell>
          <cell r="L2957" t="str">
            <v>Nursery</v>
          </cell>
          <cell r="AC2957" t="str">
            <v>Yes</v>
          </cell>
          <cell r="AI2957">
            <v>1</v>
          </cell>
        </row>
        <row r="2958">
          <cell r="K2958" t="str">
            <v>LA Nursery School</v>
          </cell>
          <cell r="L2958" t="str">
            <v>Nursery</v>
          </cell>
          <cell r="AC2958" t="str">
            <v>Yes</v>
          </cell>
          <cell r="AI2958">
            <v>2</v>
          </cell>
        </row>
        <row r="2959">
          <cell r="K2959" t="str">
            <v>Pupil Referral Unit</v>
          </cell>
          <cell r="L2959" t="str">
            <v>PRU</v>
          </cell>
          <cell r="AC2959" t="str">
            <v>Yes</v>
          </cell>
          <cell r="AI2959">
            <v>1</v>
          </cell>
        </row>
        <row r="2960">
          <cell r="K2960" t="str">
            <v>Pupil Referral Unit</v>
          </cell>
          <cell r="L2960" t="str">
            <v>PRU</v>
          </cell>
          <cell r="AC2960" t="str">
            <v>Yes</v>
          </cell>
          <cell r="AI2960">
            <v>1</v>
          </cell>
        </row>
        <row r="2961">
          <cell r="K2961" t="str">
            <v>Community School</v>
          </cell>
          <cell r="L2961" t="str">
            <v>Primary</v>
          </cell>
          <cell r="AC2961" t="str">
            <v>Yes</v>
          </cell>
          <cell r="AI2961">
            <v>2</v>
          </cell>
        </row>
        <row r="2962">
          <cell r="K2962" t="str">
            <v>Community School</v>
          </cell>
          <cell r="L2962" t="str">
            <v>Primary</v>
          </cell>
          <cell r="AC2962" t="str">
            <v>Yes</v>
          </cell>
          <cell r="AI2962">
            <v>1</v>
          </cell>
        </row>
        <row r="2963">
          <cell r="K2963" t="str">
            <v>Community School</v>
          </cell>
          <cell r="L2963" t="str">
            <v>Primary</v>
          </cell>
          <cell r="AC2963" t="str">
            <v>Yes</v>
          </cell>
          <cell r="AI2963">
            <v>3</v>
          </cell>
        </row>
        <row r="2964">
          <cell r="K2964" t="str">
            <v>Community School</v>
          </cell>
          <cell r="L2964" t="str">
            <v>Primary</v>
          </cell>
          <cell r="AC2964" t="str">
            <v>Yes</v>
          </cell>
          <cell r="AI2964">
            <v>2</v>
          </cell>
        </row>
        <row r="2965">
          <cell r="K2965" t="str">
            <v>Community School</v>
          </cell>
          <cell r="L2965" t="str">
            <v>Primary</v>
          </cell>
          <cell r="AC2965" t="str">
            <v>Yes</v>
          </cell>
          <cell r="AI2965">
            <v>3</v>
          </cell>
        </row>
        <row r="2966">
          <cell r="K2966" t="str">
            <v>Community School</v>
          </cell>
          <cell r="L2966" t="str">
            <v>Primary</v>
          </cell>
          <cell r="AC2966" t="str">
            <v>Yes</v>
          </cell>
          <cell r="AI2966">
            <v>2</v>
          </cell>
        </row>
        <row r="2967">
          <cell r="K2967" t="str">
            <v>Community School</v>
          </cell>
          <cell r="L2967" t="str">
            <v>Primary</v>
          </cell>
          <cell r="AC2967" t="str">
            <v>Yes</v>
          </cell>
          <cell r="AI2967">
            <v>2</v>
          </cell>
        </row>
        <row r="2968">
          <cell r="K2968" t="str">
            <v>Community School</v>
          </cell>
          <cell r="L2968" t="str">
            <v>Primary</v>
          </cell>
          <cell r="AC2968" t="str">
            <v>Yes</v>
          </cell>
          <cell r="AI2968">
            <v>2</v>
          </cell>
        </row>
        <row r="2969">
          <cell r="K2969" t="str">
            <v>Community School</v>
          </cell>
          <cell r="L2969" t="str">
            <v>Primary</v>
          </cell>
          <cell r="AC2969" t="str">
            <v>Yes</v>
          </cell>
          <cell r="AI2969">
            <v>2</v>
          </cell>
        </row>
        <row r="2970">
          <cell r="K2970" t="str">
            <v>Community School</v>
          </cell>
          <cell r="L2970" t="str">
            <v>Primary</v>
          </cell>
          <cell r="AC2970" t="str">
            <v>Yes</v>
          </cell>
          <cell r="AI2970">
            <v>2</v>
          </cell>
        </row>
        <row r="2971">
          <cell r="K2971" t="str">
            <v>Community School</v>
          </cell>
          <cell r="L2971" t="str">
            <v>Primary</v>
          </cell>
          <cell r="AC2971" t="str">
            <v>Yes</v>
          </cell>
          <cell r="AI2971">
            <v>2</v>
          </cell>
        </row>
        <row r="2972">
          <cell r="K2972" t="str">
            <v>Community School</v>
          </cell>
          <cell r="L2972" t="str">
            <v>Primary</v>
          </cell>
          <cell r="AC2972" t="str">
            <v>Yes</v>
          </cell>
          <cell r="AI2972">
            <v>1</v>
          </cell>
        </row>
        <row r="2973">
          <cell r="K2973" t="str">
            <v>Community School</v>
          </cell>
          <cell r="L2973" t="str">
            <v>Primary</v>
          </cell>
          <cell r="AC2973" t="str">
            <v>Yes</v>
          </cell>
          <cell r="AI2973">
            <v>2</v>
          </cell>
        </row>
        <row r="2974">
          <cell r="K2974" t="str">
            <v>Community School</v>
          </cell>
          <cell r="L2974" t="str">
            <v>Primary</v>
          </cell>
          <cell r="AC2974" t="str">
            <v>Yes</v>
          </cell>
          <cell r="AI2974">
            <v>2</v>
          </cell>
        </row>
        <row r="2975">
          <cell r="K2975" t="str">
            <v>Community School</v>
          </cell>
          <cell r="L2975" t="str">
            <v>Primary</v>
          </cell>
          <cell r="AC2975" t="str">
            <v>Yes</v>
          </cell>
          <cell r="AI2975">
            <v>2</v>
          </cell>
        </row>
        <row r="2976">
          <cell r="K2976" t="str">
            <v>Community School</v>
          </cell>
          <cell r="L2976" t="str">
            <v>Primary</v>
          </cell>
          <cell r="AC2976" t="str">
            <v>Yes</v>
          </cell>
          <cell r="AI2976">
            <v>1</v>
          </cell>
        </row>
        <row r="2977">
          <cell r="K2977" t="str">
            <v>Community School</v>
          </cell>
          <cell r="L2977" t="str">
            <v>Primary</v>
          </cell>
          <cell r="AC2977" t="str">
            <v>Yes</v>
          </cell>
          <cell r="AI2977">
            <v>2</v>
          </cell>
        </row>
        <row r="2978">
          <cell r="K2978" t="str">
            <v>Community School</v>
          </cell>
          <cell r="L2978" t="str">
            <v>Primary</v>
          </cell>
          <cell r="AC2978" t="str">
            <v>Yes</v>
          </cell>
          <cell r="AI2978">
            <v>1</v>
          </cell>
        </row>
        <row r="2979">
          <cell r="K2979" t="str">
            <v>Community School</v>
          </cell>
          <cell r="L2979" t="str">
            <v>Primary</v>
          </cell>
          <cell r="AC2979" t="str">
            <v>Yes</v>
          </cell>
          <cell r="AI2979">
            <v>2</v>
          </cell>
        </row>
        <row r="2980">
          <cell r="K2980" t="str">
            <v>Community School</v>
          </cell>
          <cell r="L2980" t="str">
            <v>Primary</v>
          </cell>
          <cell r="AC2980" t="str">
            <v>Yes</v>
          </cell>
          <cell r="AI2980">
            <v>1</v>
          </cell>
        </row>
        <row r="2981">
          <cell r="K2981" t="str">
            <v>Community School</v>
          </cell>
          <cell r="L2981" t="str">
            <v>Primary</v>
          </cell>
          <cell r="AC2981" t="str">
            <v>Yes</v>
          </cell>
          <cell r="AI2981">
            <v>1</v>
          </cell>
        </row>
        <row r="2982">
          <cell r="K2982" t="str">
            <v>Community School</v>
          </cell>
          <cell r="L2982" t="str">
            <v>Primary</v>
          </cell>
          <cell r="AC2982" t="str">
            <v>Yes</v>
          </cell>
          <cell r="AI2982">
            <v>2</v>
          </cell>
        </row>
        <row r="2983">
          <cell r="K2983" t="str">
            <v>Community School</v>
          </cell>
          <cell r="L2983" t="str">
            <v>Primary</v>
          </cell>
          <cell r="AC2983" t="str">
            <v>Yes</v>
          </cell>
          <cell r="AI2983">
            <v>2</v>
          </cell>
        </row>
        <row r="2984">
          <cell r="K2984" t="str">
            <v>Community School</v>
          </cell>
          <cell r="L2984" t="str">
            <v>Primary</v>
          </cell>
          <cell r="AC2984" t="str">
            <v>Yes</v>
          </cell>
          <cell r="AI2984">
            <v>2</v>
          </cell>
        </row>
        <row r="2985">
          <cell r="K2985" t="str">
            <v>Community School</v>
          </cell>
          <cell r="L2985" t="str">
            <v>Primary</v>
          </cell>
          <cell r="AC2985" t="str">
            <v>Yes</v>
          </cell>
          <cell r="AI2985">
            <v>2</v>
          </cell>
        </row>
        <row r="2986">
          <cell r="K2986" t="str">
            <v>Community School</v>
          </cell>
          <cell r="L2986" t="str">
            <v>Primary</v>
          </cell>
          <cell r="AC2986" t="str">
            <v>Yes</v>
          </cell>
          <cell r="AI2986">
            <v>2</v>
          </cell>
        </row>
        <row r="2987">
          <cell r="K2987" t="str">
            <v>Community School</v>
          </cell>
          <cell r="L2987" t="str">
            <v>Primary</v>
          </cell>
          <cell r="AC2987" t="str">
            <v>Yes</v>
          </cell>
          <cell r="AI2987">
            <v>1</v>
          </cell>
        </row>
        <row r="2988">
          <cell r="K2988" t="str">
            <v>Community School</v>
          </cell>
          <cell r="L2988" t="str">
            <v>Primary</v>
          </cell>
          <cell r="AC2988" t="str">
            <v>Yes</v>
          </cell>
          <cell r="AI2988">
            <v>3</v>
          </cell>
        </row>
        <row r="2989">
          <cell r="K2989" t="str">
            <v>Community School</v>
          </cell>
          <cell r="L2989" t="str">
            <v>Primary</v>
          </cell>
          <cell r="AC2989" t="str">
            <v>Yes</v>
          </cell>
          <cell r="AI2989">
            <v>2</v>
          </cell>
        </row>
        <row r="2990">
          <cell r="K2990" t="str">
            <v>Community School</v>
          </cell>
          <cell r="L2990" t="str">
            <v>Primary</v>
          </cell>
          <cell r="AC2990" t="str">
            <v>Yes</v>
          </cell>
          <cell r="AI2990">
            <v>2</v>
          </cell>
        </row>
        <row r="2991">
          <cell r="K2991" t="str">
            <v>Community School</v>
          </cell>
          <cell r="L2991" t="str">
            <v>Primary</v>
          </cell>
          <cell r="AC2991" t="str">
            <v>Yes</v>
          </cell>
          <cell r="AI2991">
            <v>2</v>
          </cell>
        </row>
        <row r="2992">
          <cell r="K2992" t="str">
            <v>Community School</v>
          </cell>
          <cell r="L2992" t="str">
            <v>Primary</v>
          </cell>
          <cell r="AC2992" t="str">
            <v>Yes</v>
          </cell>
          <cell r="AI2992">
            <v>2</v>
          </cell>
        </row>
        <row r="2993">
          <cell r="K2993" t="str">
            <v>Community School</v>
          </cell>
          <cell r="L2993" t="str">
            <v>Primary</v>
          </cell>
          <cell r="AC2993" t="str">
            <v>Yes</v>
          </cell>
          <cell r="AI2993">
            <v>1</v>
          </cell>
        </row>
        <row r="2994">
          <cell r="K2994" t="str">
            <v>Community School</v>
          </cell>
          <cell r="L2994" t="str">
            <v>Primary</v>
          </cell>
          <cell r="AC2994" t="str">
            <v>Yes</v>
          </cell>
          <cell r="AI2994">
            <v>2</v>
          </cell>
        </row>
        <row r="2995">
          <cell r="K2995" t="str">
            <v>Community School</v>
          </cell>
          <cell r="L2995" t="str">
            <v>Primary</v>
          </cell>
          <cell r="AC2995" t="str">
            <v>Yes</v>
          </cell>
          <cell r="AI2995">
            <v>1</v>
          </cell>
        </row>
        <row r="2996">
          <cell r="K2996" t="str">
            <v>Community School</v>
          </cell>
          <cell r="L2996" t="str">
            <v>Primary</v>
          </cell>
          <cell r="AC2996" t="str">
            <v>Yes</v>
          </cell>
          <cell r="AI2996">
            <v>2</v>
          </cell>
        </row>
        <row r="2997">
          <cell r="K2997" t="str">
            <v>Community School</v>
          </cell>
          <cell r="L2997" t="str">
            <v>Primary</v>
          </cell>
          <cell r="AC2997" t="str">
            <v>Yes</v>
          </cell>
          <cell r="AI2997">
            <v>3</v>
          </cell>
        </row>
        <row r="2998">
          <cell r="K2998" t="str">
            <v>Community School</v>
          </cell>
          <cell r="L2998" t="str">
            <v>Primary</v>
          </cell>
          <cell r="AC2998" t="str">
            <v>Yes</v>
          </cell>
          <cell r="AI2998">
            <v>1</v>
          </cell>
        </row>
        <row r="2999">
          <cell r="K2999" t="str">
            <v>Community School</v>
          </cell>
          <cell r="L2999" t="str">
            <v>Primary</v>
          </cell>
          <cell r="AC2999" t="str">
            <v>Yes</v>
          </cell>
          <cell r="AI2999">
            <v>2</v>
          </cell>
        </row>
        <row r="3000">
          <cell r="K3000" t="str">
            <v>Community School</v>
          </cell>
          <cell r="L3000" t="str">
            <v>Primary</v>
          </cell>
          <cell r="AC3000" t="str">
            <v>Yes</v>
          </cell>
          <cell r="AI3000">
            <v>2</v>
          </cell>
        </row>
        <row r="3001">
          <cell r="K3001" t="str">
            <v>Community School</v>
          </cell>
          <cell r="L3001" t="str">
            <v>Primary</v>
          </cell>
          <cell r="AC3001" t="str">
            <v>Yes</v>
          </cell>
          <cell r="AI3001">
            <v>3</v>
          </cell>
        </row>
        <row r="3002">
          <cell r="K3002" t="str">
            <v>Community School</v>
          </cell>
          <cell r="L3002" t="str">
            <v>Primary</v>
          </cell>
          <cell r="AC3002" t="str">
            <v>Yes</v>
          </cell>
          <cell r="AI3002">
            <v>2</v>
          </cell>
        </row>
        <row r="3003">
          <cell r="K3003" t="str">
            <v>Community School</v>
          </cell>
          <cell r="L3003" t="str">
            <v>Primary</v>
          </cell>
          <cell r="AC3003" t="str">
            <v>Yes</v>
          </cell>
          <cell r="AI3003">
            <v>1</v>
          </cell>
        </row>
        <row r="3004">
          <cell r="K3004" t="str">
            <v>Community School</v>
          </cell>
          <cell r="L3004" t="str">
            <v>Primary</v>
          </cell>
          <cell r="AC3004" t="str">
            <v>Yes</v>
          </cell>
          <cell r="AI3004">
            <v>1</v>
          </cell>
        </row>
        <row r="3005">
          <cell r="K3005" t="str">
            <v>Community School</v>
          </cell>
          <cell r="L3005" t="str">
            <v>Primary</v>
          </cell>
          <cell r="AC3005" t="str">
            <v>Yes</v>
          </cell>
          <cell r="AI3005">
            <v>2</v>
          </cell>
        </row>
        <row r="3006">
          <cell r="K3006" t="str">
            <v>Community School</v>
          </cell>
          <cell r="L3006" t="str">
            <v>Primary</v>
          </cell>
          <cell r="AC3006" t="str">
            <v>Yes</v>
          </cell>
          <cell r="AI3006">
            <v>2</v>
          </cell>
        </row>
        <row r="3007">
          <cell r="K3007" t="str">
            <v>Voluntary Controlled School</v>
          </cell>
          <cell r="L3007" t="str">
            <v>Primary</v>
          </cell>
          <cell r="AC3007" t="str">
            <v>Yes</v>
          </cell>
          <cell r="AI3007">
            <v>2</v>
          </cell>
        </row>
        <row r="3008">
          <cell r="K3008" t="str">
            <v>Voluntary Controlled School</v>
          </cell>
          <cell r="L3008" t="str">
            <v>Primary</v>
          </cell>
          <cell r="AC3008" t="str">
            <v>Yes</v>
          </cell>
          <cell r="AI3008">
            <v>2</v>
          </cell>
        </row>
        <row r="3009">
          <cell r="K3009" t="str">
            <v>Voluntary Controlled School</v>
          </cell>
          <cell r="L3009" t="str">
            <v>Primary</v>
          </cell>
          <cell r="AC3009" t="str">
            <v>Yes</v>
          </cell>
          <cell r="AI3009">
            <v>3</v>
          </cell>
        </row>
        <row r="3010">
          <cell r="K3010" t="str">
            <v>Voluntary Controlled School</v>
          </cell>
          <cell r="L3010" t="str">
            <v>Primary</v>
          </cell>
          <cell r="AC3010" t="str">
            <v>Yes</v>
          </cell>
          <cell r="AI3010">
            <v>2</v>
          </cell>
        </row>
        <row r="3011">
          <cell r="K3011" t="str">
            <v>Voluntary Controlled School</v>
          </cell>
          <cell r="L3011" t="str">
            <v>Primary</v>
          </cell>
          <cell r="AC3011" t="str">
            <v>Yes</v>
          </cell>
          <cell r="AI3011">
            <v>2</v>
          </cell>
        </row>
        <row r="3012">
          <cell r="K3012" t="str">
            <v>Voluntary Controlled School</v>
          </cell>
          <cell r="L3012" t="str">
            <v>Primary</v>
          </cell>
          <cell r="AC3012" t="str">
            <v>Yes</v>
          </cell>
          <cell r="AI3012">
            <v>2</v>
          </cell>
        </row>
        <row r="3013">
          <cell r="K3013" t="str">
            <v>Voluntary Controlled School</v>
          </cell>
          <cell r="L3013" t="str">
            <v>Primary</v>
          </cell>
          <cell r="AC3013" t="str">
            <v>Yes</v>
          </cell>
          <cell r="AI3013">
            <v>2</v>
          </cell>
        </row>
        <row r="3014">
          <cell r="K3014" t="str">
            <v>Voluntary Controlled School</v>
          </cell>
          <cell r="L3014" t="str">
            <v>Primary</v>
          </cell>
          <cell r="AC3014" t="str">
            <v>Yes</v>
          </cell>
          <cell r="AI3014">
            <v>1</v>
          </cell>
        </row>
        <row r="3015">
          <cell r="K3015" t="str">
            <v>Voluntary Aided School</v>
          </cell>
          <cell r="L3015" t="str">
            <v>Primary</v>
          </cell>
          <cell r="AC3015" t="str">
            <v>Yes</v>
          </cell>
          <cell r="AI3015">
            <v>1</v>
          </cell>
        </row>
        <row r="3016">
          <cell r="K3016" t="str">
            <v>Voluntary Aided School</v>
          </cell>
          <cell r="L3016" t="str">
            <v>Primary</v>
          </cell>
          <cell r="AC3016" t="str">
            <v>Yes</v>
          </cell>
          <cell r="AI3016">
            <v>2</v>
          </cell>
        </row>
        <row r="3017">
          <cell r="K3017" t="str">
            <v>Voluntary Aided School</v>
          </cell>
          <cell r="L3017" t="str">
            <v>Primary</v>
          </cell>
          <cell r="AC3017" t="str">
            <v>Yes</v>
          </cell>
          <cell r="AI3017">
            <v>1</v>
          </cell>
        </row>
        <row r="3018">
          <cell r="K3018" t="str">
            <v>Voluntary Aided School</v>
          </cell>
          <cell r="L3018" t="str">
            <v>Primary</v>
          </cell>
          <cell r="AC3018" t="str">
            <v>Yes</v>
          </cell>
          <cell r="AI3018">
            <v>2</v>
          </cell>
        </row>
        <row r="3019">
          <cell r="K3019" t="str">
            <v>Voluntary Aided School</v>
          </cell>
          <cell r="L3019" t="str">
            <v>Primary</v>
          </cell>
          <cell r="AC3019" t="str">
            <v>Yes</v>
          </cell>
          <cell r="AI3019">
            <v>2</v>
          </cell>
        </row>
        <row r="3020">
          <cell r="K3020" t="str">
            <v>Voluntary Aided School</v>
          </cell>
          <cell r="L3020" t="str">
            <v>Primary</v>
          </cell>
          <cell r="AC3020" t="str">
            <v>Yes</v>
          </cell>
          <cell r="AI3020">
            <v>1</v>
          </cell>
        </row>
        <row r="3021">
          <cell r="K3021" t="str">
            <v>Voluntary Aided School</v>
          </cell>
          <cell r="L3021" t="str">
            <v>Primary</v>
          </cell>
          <cell r="AC3021" t="str">
            <v>Yes</v>
          </cell>
          <cell r="AI3021">
            <v>1</v>
          </cell>
        </row>
        <row r="3022">
          <cell r="K3022" t="str">
            <v>Voluntary Aided School</v>
          </cell>
          <cell r="L3022" t="str">
            <v>Primary</v>
          </cell>
          <cell r="AC3022" t="str">
            <v>Yes</v>
          </cell>
          <cell r="AI3022">
            <v>2</v>
          </cell>
        </row>
        <row r="3023">
          <cell r="K3023" t="str">
            <v>Voluntary Aided School</v>
          </cell>
          <cell r="L3023" t="str">
            <v>Primary</v>
          </cell>
          <cell r="AC3023" t="str">
            <v>Yes</v>
          </cell>
          <cell r="AI3023">
            <v>1</v>
          </cell>
        </row>
        <row r="3024">
          <cell r="K3024" t="str">
            <v>Voluntary Aided School</v>
          </cell>
          <cell r="L3024" t="str">
            <v>Primary</v>
          </cell>
          <cell r="AC3024" t="str">
            <v>Yes</v>
          </cell>
          <cell r="AI3024">
            <v>3</v>
          </cell>
        </row>
        <row r="3025">
          <cell r="K3025" t="str">
            <v>Voluntary Aided School</v>
          </cell>
          <cell r="L3025" t="str">
            <v>Primary</v>
          </cell>
          <cell r="AC3025" t="str">
            <v>Yes</v>
          </cell>
          <cell r="AI3025">
            <v>1</v>
          </cell>
        </row>
        <row r="3026">
          <cell r="K3026" t="str">
            <v>Voluntary Aided School</v>
          </cell>
          <cell r="L3026" t="str">
            <v>Primary</v>
          </cell>
          <cell r="AC3026" t="str">
            <v>Yes</v>
          </cell>
          <cell r="AI3026">
            <v>2</v>
          </cell>
        </row>
        <row r="3027">
          <cell r="K3027" t="str">
            <v>Voluntary Aided School</v>
          </cell>
          <cell r="L3027" t="str">
            <v>Primary</v>
          </cell>
          <cell r="AC3027" t="str">
            <v>Yes</v>
          </cell>
          <cell r="AI3027">
            <v>2</v>
          </cell>
        </row>
        <row r="3028">
          <cell r="K3028" t="str">
            <v>Voluntary Aided School</v>
          </cell>
          <cell r="L3028" t="str">
            <v>Primary</v>
          </cell>
          <cell r="AC3028" t="str">
            <v>Yes</v>
          </cell>
          <cell r="AI3028">
            <v>2</v>
          </cell>
        </row>
        <row r="3029">
          <cell r="K3029" t="str">
            <v>Voluntary Aided School</v>
          </cell>
          <cell r="L3029" t="str">
            <v>Primary</v>
          </cell>
          <cell r="AC3029" t="str">
            <v>Yes</v>
          </cell>
          <cell r="AI3029">
            <v>1</v>
          </cell>
        </row>
        <row r="3030">
          <cell r="K3030" t="str">
            <v>Community School</v>
          </cell>
          <cell r="L3030" t="str">
            <v>Secondary</v>
          </cell>
          <cell r="AC3030" t="str">
            <v>Yes</v>
          </cell>
          <cell r="AI3030">
            <v>1</v>
          </cell>
        </row>
        <row r="3031">
          <cell r="K3031" t="str">
            <v>Community School</v>
          </cell>
          <cell r="L3031" t="str">
            <v>Secondary</v>
          </cell>
          <cell r="AC3031" t="str">
            <v>Yes</v>
          </cell>
          <cell r="AI3031">
            <v>2</v>
          </cell>
        </row>
        <row r="3032">
          <cell r="K3032" t="str">
            <v>Community School</v>
          </cell>
          <cell r="L3032" t="str">
            <v>Secondary</v>
          </cell>
          <cell r="AC3032" t="str">
            <v>Yes</v>
          </cell>
          <cell r="AI3032">
            <v>3</v>
          </cell>
        </row>
        <row r="3033">
          <cell r="K3033" t="str">
            <v>Community School</v>
          </cell>
          <cell r="L3033" t="str">
            <v>Secondary</v>
          </cell>
          <cell r="AC3033" t="str">
            <v>Yes</v>
          </cell>
          <cell r="AI3033">
            <v>2</v>
          </cell>
        </row>
        <row r="3034">
          <cell r="K3034" t="str">
            <v>Community School</v>
          </cell>
          <cell r="L3034" t="str">
            <v>Secondary</v>
          </cell>
          <cell r="AC3034" t="str">
            <v>Yes</v>
          </cell>
          <cell r="AI3034">
            <v>3</v>
          </cell>
        </row>
        <row r="3035">
          <cell r="K3035" t="str">
            <v>Voluntary Aided School</v>
          </cell>
          <cell r="L3035" t="str">
            <v>Secondary</v>
          </cell>
          <cell r="AC3035" t="str">
            <v>Yes</v>
          </cell>
          <cell r="AI3035">
            <v>2</v>
          </cell>
        </row>
        <row r="3036">
          <cell r="K3036" t="str">
            <v>Voluntary Aided School</v>
          </cell>
          <cell r="L3036" t="str">
            <v>Secondary</v>
          </cell>
          <cell r="AC3036" t="str">
            <v>Yes</v>
          </cell>
          <cell r="AI3036">
            <v>3</v>
          </cell>
        </row>
        <row r="3037">
          <cell r="K3037" t="str">
            <v>Voluntary Aided School</v>
          </cell>
          <cell r="L3037" t="str">
            <v>Secondary</v>
          </cell>
          <cell r="AC3037" t="str">
            <v>Yes</v>
          </cell>
          <cell r="AI3037">
            <v>3</v>
          </cell>
        </row>
        <row r="3038">
          <cell r="K3038" t="str">
            <v>Non-Maintained Special School</v>
          </cell>
          <cell r="L3038" t="str">
            <v>Special</v>
          </cell>
          <cell r="AC3038" t="str">
            <v>Yes</v>
          </cell>
          <cell r="AI3038">
            <v>1</v>
          </cell>
        </row>
        <row r="3039">
          <cell r="K3039" t="str">
            <v>Non-Maintained Special School</v>
          </cell>
          <cell r="L3039" t="str">
            <v>Special</v>
          </cell>
          <cell r="AC3039" t="str">
            <v>Yes</v>
          </cell>
          <cell r="AI3039">
            <v>2</v>
          </cell>
        </row>
        <row r="3040">
          <cell r="K3040" t="str">
            <v>Community Special School</v>
          </cell>
          <cell r="L3040" t="str">
            <v>Special</v>
          </cell>
          <cell r="AC3040" t="str">
            <v>Yes</v>
          </cell>
          <cell r="AI3040">
            <v>1</v>
          </cell>
        </row>
        <row r="3041">
          <cell r="K3041" t="str">
            <v>Community Special School</v>
          </cell>
          <cell r="L3041" t="str">
            <v>Special</v>
          </cell>
          <cell r="AC3041" t="str">
            <v>Yes</v>
          </cell>
          <cell r="AI3041">
            <v>1</v>
          </cell>
        </row>
        <row r="3042">
          <cell r="K3042" t="str">
            <v>Community Special School</v>
          </cell>
          <cell r="L3042" t="str">
            <v>Special</v>
          </cell>
          <cell r="AC3042" t="str">
            <v>Yes</v>
          </cell>
          <cell r="AI3042">
            <v>1</v>
          </cell>
        </row>
        <row r="3043">
          <cell r="K3043" t="str">
            <v>Community Special School</v>
          </cell>
          <cell r="L3043" t="str">
            <v>Special</v>
          </cell>
          <cell r="AC3043" t="str">
            <v>Yes</v>
          </cell>
          <cell r="AI3043">
            <v>1</v>
          </cell>
        </row>
        <row r="3044">
          <cell r="K3044" t="str">
            <v>Community School</v>
          </cell>
          <cell r="L3044" t="str">
            <v>Primary</v>
          </cell>
          <cell r="AC3044" t="str">
            <v>Yes</v>
          </cell>
          <cell r="AI3044">
            <v>3</v>
          </cell>
        </row>
        <row r="3045">
          <cell r="K3045" t="str">
            <v>Community School</v>
          </cell>
          <cell r="L3045" t="str">
            <v>Primary</v>
          </cell>
          <cell r="AC3045" t="str">
            <v>Yes</v>
          </cell>
          <cell r="AI3045">
            <v>2</v>
          </cell>
        </row>
        <row r="3046">
          <cell r="K3046" t="str">
            <v>Community School</v>
          </cell>
          <cell r="L3046" t="str">
            <v>Primary</v>
          </cell>
          <cell r="AC3046" t="str">
            <v>Yes</v>
          </cell>
          <cell r="AI3046">
            <v>2</v>
          </cell>
        </row>
        <row r="3047">
          <cell r="K3047" t="str">
            <v>Community School</v>
          </cell>
          <cell r="L3047" t="str">
            <v>Primary</v>
          </cell>
          <cell r="AC3047" t="str">
            <v>Yes</v>
          </cell>
          <cell r="AI3047">
            <v>2</v>
          </cell>
        </row>
        <row r="3048">
          <cell r="K3048" t="str">
            <v>Community School</v>
          </cell>
          <cell r="L3048" t="str">
            <v>Primary</v>
          </cell>
          <cell r="AC3048" t="str">
            <v>Yes</v>
          </cell>
          <cell r="AI3048">
            <v>2</v>
          </cell>
        </row>
        <row r="3049">
          <cell r="K3049" t="str">
            <v>Community School</v>
          </cell>
          <cell r="L3049" t="str">
            <v>Primary</v>
          </cell>
          <cell r="AC3049" t="str">
            <v>Yes</v>
          </cell>
          <cell r="AI3049">
            <v>2</v>
          </cell>
        </row>
        <row r="3050">
          <cell r="K3050" t="str">
            <v>Community School</v>
          </cell>
          <cell r="L3050" t="str">
            <v>Primary</v>
          </cell>
          <cell r="AC3050" t="str">
            <v>Yes</v>
          </cell>
          <cell r="AI3050">
            <v>2</v>
          </cell>
        </row>
        <row r="3051">
          <cell r="K3051" t="str">
            <v>Community School</v>
          </cell>
          <cell r="L3051" t="str">
            <v>Primary</v>
          </cell>
          <cell r="AC3051" t="str">
            <v>Yes</v>
          </cell>
          <cell r="AI3051">
            <v>2</v>
          </cell>
        </row>
        <row r="3052">
          <cell r="K3052" t="str">
            <v>Community School</v>
          </cell>
          <cell r="L3052" t="str">
            <v>Primary</v>
          </cell>
          <cell r="AC3052" t="str">
            <v>Yes</v>
          </cell>
          <cell r="AI3052">
            <v>2</v>
          </cell>
        </row>
        <row r="3053">
          <cell r="K3053" t="str">
            <v>Community School</v>
          </cell>
          <cell r="L3053" t="str">
            <v>Primary</v>
          </cell>
          <cell r="AC3053" t="str">
            <v>Yes</v>
          </cell>
          <cell r="AI3053">
            <v>2</v>
          </cell>
        </row>
        <row r="3054">
          <cell r="K3054" t="str">
            <v>Community School</v>
          </cell>
          <cell r="L3054" t="str">
            <v>Primary</v>
          </cell>
          <cell r="AC3054" t="str">
            <v>Yes</v>
          </cell>
          <cell r="AI3054">
            <v>2</v>
          </cell>
        </row>
        <row r="3055">
          <cell r="K3055" t="str">
            <v>Community School</v>
          </cell>
          <cell r="L3055" t="str">
            <v>Primary</v>
          </cell>
          <cell r="AC3055" t="str">
            <v>Yes</v>
          </cell>
          <cell r="AI3055">
            <v>1</v>
          </cell>
        </row>
        <row r="3056">
          <cell r="K3056" t="str">
            <v>Community School</v>
          </cell>
          <cell r="L3056" t="str">
            <v>Primary</v>
          </cell>
          <cell r="AC3056" t="str">
            <v>Yes</v>
          </cell>
          <cell r="AI3056">
            <v>2</v>
          </cell>
        </row>
        <row r="3057">
          <cell r="K3057" t="str">
            <v>Community School</v>
          </cell>
          <cell r="L3057" t="str">
            <v>Primary</v>
          </cell>
          <cell r="AC3057" t="str">
            <v>Yes</v>
          </cell>
          <cell r="AI3057">
            <v>2</v>
          </cell>
        </row>
        <row r="3058">
          <cell r="K3058" t="str">
            <v>Community School</v>
          </cell>
          <cell r="L3058" t="str">
            <v>Primary</v>
          </cell>
          <cell r="AC3058" t="str">
            <v>Yes</v>
          </cell>
          <cell r="AI3058">
            <v>2</v>
          </cell>
        </row>
        <row r="3059">
          <cell r="K3059" t="str">
            <v>Community School</v>
          </cell>
          <cell r="L3059" t="str">
            <v>Primary</v>
          </cell>
          <cell r="AC3059" t="str">
            <v>Yes</v>
          </cell>
          <cell r="AI3059">
            <v>2</v>
          </cell>
        </row>
        <row r="3060">
          <cell r="K3060" t="str">
            <v>Community School</v>
          </cell>
          <cell r="L3060" t="str">
            <v>Primary</v>
          </cell>
          <cell r="AC3060" t="str">
            <v>Yes</v>
          </cell>
          <cell r="AI3060">
            <v>2</v>
          </cell>
        </row>
        <row r="3061">
          <cell r="K3061" t="str">
            <v>Community School</v>
          </cell>
          <cell r="L3061" t="str">
            <v>Primary</v>
          </cell>
          <cell r="AC3061" t="str">
            <v>Yes</v>
          </cell>
          <cell r="AI3061">
            <v>2</v>
          </cell>
        </row>
        <row r="3062">
          <cell r="K3062" t="str">
            <v>Community School</v>
          </cell>
          <cell r="L3062" t="str">
            <v>Primary</v>
          </cell>
          <cell r="AC3062" t="str">
            <v>Yes</v>
          </cell>
          <cell r="AI3062">
            <v>2</v>
          </cell>
        </row>
        <row r="3063">
          <cell r="K3063" t="str">
            <v>Community School</v>
          </cell>
          <cell r="L3063" t="str">
            <v>Primary</v>
          </cell>
          <cell r="AC3063" t="str">
            <v>Yes</v>
          </cell>
          <cell r="AI3063">
            <v>2</v>
          </cell>
        </row>
        <row r="3064">
          <cell r="K3064" t="str">
            <v>Community School</v>
          </cell>
          <cell r="L3064" t="str">
            <v>Primary</v>
          </cell>
          <cell r="AC3064" t="str">
            <v>Yes</v>
          </cell>
          <cell r="AI3064">
            <v>2</v>
          </cell>
        </row>
        <row r="3065">
          <cell r="K3065" t="str">
            <v>Community School</v>
          </cell>
          <cell r="L3065" t="str">
            <v>Primary</v>
          </cell>
          <cell r="AC3065" t="str">
            <v>Yes</v>
          </cell>
          <cell r="AI3065">
            <v>2</v>
          </cell>
        </row>
        <row r="3066">
          <cell r="K3066" t="str">
            <v>Community School</v>
          </cell>
          <cell r="L3066" t="str">
            <v>Primary</v>
          </cell>
          <cell r="AC3066" t="str">
            <v>Yes</v>
          </cell>
          <cell r="AI3066">
            <v>2</v>
          </cell>
        </row>
        <row r="3067">
          <cell r="K3067" t="str">
            <v>Community School</v>
          </cell>
          <cell r="L3067" t="str">
            <v>Primary</v>
          </cell>
          <cell r="AC3067" t="str">
            <v>Yes</v>
          </cell>
          <cell r="AI3067">
            <v>2</v>
          </cell>
        </row>
        <row r="3068">
          <cell r="K3068" t="str">
            <v>Community School</v>
          </cell>
          <cell r="L3068" t="str">
            <v>Primary</v>
          </cell>
          <cell r="AC3068" t="str">
            <v>Yes</v>
          </cell>
          <cell r="AI3068">
            <v>2</v>
          </cell>
        </row>
        <row r="3069">
          <cell r="K3069" t="str">
            <v>Community School</v>
          </cell>
          <cell r="L3069" t="str">
            <v>Primary</v>
          </cell>
          <cell r="AC3069" t="str">
            <v>Yes</v>
          </cell>
          <cell r="AI3069">
            <v>2</v>
          </cell>
        </row>
        <row r="3070">
          <cell r="K3070" t="str">
            <v>Voluntary Controlled School</v>
          </cell>
          <cell r="L3070" t="str">
            <v>Primary</v>
          </cell>
          <cell r="AC3070" t="str">
            <v>Yes</v>
          </cell>
          <cell r="AI3070">
            <v>2</v>
          </cell>
        </row>
        <row r="3071">
          <cell r="K3071" t="str">
            <v>Voluntary Controlled School</v>
          </cell>
          <cell r="L3071" t="str">
            <v>Primary</v>
          </cell>
          <cell r="AC3071" t="str">
            <v>Yes</v>
          </cell>
          <cell r="AI3071">
            <v>2</v>
          </cell>
        </row>
        <row r="3072">
          <cell r="K3072" t="str">
            <v>Voluntary Controlled School</v>
          </cell>
          <cell r="L3072" t="str">
            <v>Primary</v>
          </cell>
          <cell r="AC3072" t="str">
            <v>Yes</v>
          </cell>
          <cell r="AI3072">
            <v>2</v>
          </cell>
        </row>
        <row r="3073">
          <cell r="K3073" t="str">
            <v>Voluntary Controlled School</v>
          </cell>
          <cell r="L3073" t="str">
            <v>Primary</v>
          </cell>
          <cell r="AC3073" t="str">
            <v>Yes</v>
          </cell>
          <cell r="AI3073">
            <v>2</v>
          </cell>
        </row>
        <row r="3074">
          <cell r="K3074" t="str">
            <v>Voluntary Controlled School</v>
          </cell>
          <cell r="L3074" t="str">
            <v>Primary</v>
          </cell>
          <cell r="AC3074" t="str">
            <v>Yes</v>
          </cell>
          <cell r="AI3074">
            <v>2</v>
          </cell>
        </row>
        <row r="3075">
          <cell r="K3075" t="str">
            <v>Voluntary Controlled School</v>
          </cell>
          <cell r="L3075" t="str">
            <v>Primary</v>
          </cell>
          <cell r="AC3075" t="str">
            <v>Yes</v>
          </cell>
          <cell r="AI3075">
            <v>2</v>
          </cell>
        </row>
        <row r="3076">
          <cell r="K3076" t="str">
            <v>Voluntary Controlled School</v>
          </cell>
          <cell r="L3076" t="str">
            <v>Primary</v>
          </cell>
          <cell r="AC3076" t="str">
            <v>Yes</v>
          </cell>
          <cell r="AI3076">
            <v>2</v>
          </cell>
        </row>
        <row r="3077">
          <cell r="K3077" t="str">
            <v>Voluntary Controlled School</v>
          </cell>
          <cell r="L3077" t="str">
            <v>Primary</v>
          </cell>
          <cell r="AC3077" t="str">
            <v>Yes</v>
          </cell>
          <cell r="AI3077">
            <v>2</v>
          </cell>
        </row>
        <row r="3078">
          <cell r="K3078" t="str">
            <v>Voluntary Aided School</v>
          </cell>
          <cell r="L3078" t="str">
            <v>Primary</v>
          </cell>
          <cell r="AC3078" t="str">
            <v>Yes</v>
          </cell>
          <cell r="AI3078">
            <v>2</v>
          </cell>
        </row>
        <row r="3079">
          <cell r="K3079" t="str">
            <v>Voluntary Aided School</v>
          </cell>
          <cell r="L3079" t="str">
            <v>Primary</v>
          </cell>
          <cell r="AC3079" t="str">
            <v>Yes</v>
          </cell>
          <cell r="AI3079">
            <v>2</v>
          </cell>
        </row>
        <row r="3080">
          <cell r="K3080" t="str">
            <v>Voluntary Aided School</v>
          </cell>
          <cell r="L3080" t="str">
            <v>Primary</v>
          </cell>
          <cell r="AC3080" t="str">
            <v>Yes</v>
          </cell>
          <cell r="AI3080">
            <v>2</v>
          </cell>
        </row>
        <row r="3081">
          <cell r="K3081" t="str">
            <v>Voluntary Aided School</v>
          </cell>
          <cell r="L3081" t="str">
            <v>Primary</v>
          </cell>
          <cell r="AC3081" t="str">
            <v>Yes</v>
          </cell>
          <cell r="AI3081">
            <v>2</v>
          </cell>
        </row>
        <row r="3082">
          <cell r="K3082" t="str">
            <v>Voluntary Aided School</v>
          </cell>
          <cell r="L3082" t="str">
            <v>Primary</v>
          </cell>
          <cell r="AC3082" t="str">
            <v>Yes</v>
          </cell>
          <cell r="AI3082">
            <v>2</v>
          </cell>
        </row>
        <row r="3083">
          <cell r="K3083" t="str">
            <v>Voluntary Aided School</v>
          </cell>
          <cell r="L3083" t="str">
            <v>Primary</v>
          </cell>
          <cell r="AC3083" t="str">
            <v>Yes</v>
          </cell>
          <cell r="AI3083">
            <v>1</v>
          </cell>
        </row>
        <row r="3084">
          <cell r="K3084" t="str">
            <v>Voluntary Aided School</v>
          </cell>
          <cell r="L3084" t="str">
            <v>Primary</v>
          </cell>
          <cell r="AC3084" t="str">
            <v>Yes</v>
          </cell>
          <cell r="AI3084">
            <v>2</v>
          </cell>
        </row>
        <row r="3085">
          <cell r="K3085" t="str">
            <v>Voluntary Aided School</v>
          </cell>
          <cell r="L3085" t="str">
            <v>Primary</v>
          </cell>
          <cell r="AC3085" t="str">
            <v>Yes</v>
          </cell>
          <cell r="AI3085">
            <v>3</v>
          </cell>
        </row>
        <row r="3086">
          <cell r="K3086" t="str">
            <v>Voluntary Aided School</v>
          </cell>
          <cell r="L3086" t="str">
            <v>Primary</v>
          </cell>
          <cell r="AC3086" t="str">
            <v>Yes</v>
          </cell>
          <cell r="AI3086">
            <v>2</v>
          </cell>
        </row>
        <row r="3087">
          <cell r="K3087" t="str">
            <v>Voluntary Aided School</v>
          </cell>
          <cell r="L3087" t="str">
            <v>Primary</v>
          </cell>
          <cell r="AC3087" t="str">
            <v>Yes</v>
          </cell>
          <cell r="AI3087">
            <v>2</v>
          </cell>
        </row>
        <row r="3088">
          <cell r="K3088" t="str">
            <v>Voluntary Aided School</v>
          </cell>
          <cell r="L3088" t="str">
            <v>Primary</v>
          </cell>
          <cell r="AC3088" t="str">
            <v>Yes</v>
          </cell>
          <cell r="AI3088">
            <v>2</v>
          </cell>
        </row>
        <row r="3089">
          <cell r="K3089" t="str">
            <v>Voluntary Aided School</v>
          </cell>
          <cell r="L3089" t="str">
            <v>Primary</v>
          </cell>
          <cell r="AC3089" t="str">
            <v>Yes</v>
          </cell>
          <cell r="AI3089">
            <v>2</v>
          </cell>
        </row>
        <row r="3090">
          <cell r="K3090" t="str">
            <v>Voluntary Aided School</v>
          </cell>
          <cell r="L3090" t="str">
            <v>Primary</v>
          </cell>
          <cell r="AC3090" t="str">
            <v>Yes</v>
          </cell>
          <cell r="AI3090">
            <v>2</v>
          </cell>
        </row>
        <row r="3091">
          <cell r="K3091" t="str">
            <v>Voluntary Aided School</v>
          </cell>
          <cell r="L3091" t="str">
            <v>Primary</v>
          </cell>
          <cell r="AC3091" t="str">
            <v>Yes</v>
          </cell>
          <cell r="AI3091">
            <v>1</v>
          </cell>
        </row>
        <row r="3092">
          <cell r="K3092" t="str">
            <v>Voluntary Aided School</v>
          </cell>
          <cell r="L3092" t="str">
            <v>Primary</v>
          </cell>
          <cell r="AC3092" t="str">
            <v>Yes</v>
          </cell>
          <cell r="AI3092">
            <v>1</v>
          </cell>
        </row>
        <row r="3093">
          <cell r="K3093" t="str">
            <v>Voluntary Aided School</v>
          </cell>
          <cell r="L3093" t="str">
            <v>Primary</v>
          </cell>
          <cell r="AC3093" t="str">
            <v>Yes</v>
          </cell>
          <cell r="AI3093">
            <v>3</v>
          </cell>
        </row>
        <row r="3094">
          <cell r="K3094" t="str">
            <v>Voluntary Aided School</v>
          </cell>
          <cell r="L3094" t="str">
            <v>Primary</v>
          </cell>
          <cell r="AC3094" t="str">
            <v>Yes</v>
          </cell>
          <cell r="AI3094">
            <v>2</v>
          </cell>
        </row>
        <row r="3095">
          <cell r="K3095" t="str">
            <v>Voluntary Aided School</v>
          </cell>
          <cell r="L3095" t="str">
            <v>Primary</v>
          </cell>
          <cell r="AC3095" t="str">
            <v>Yes</v>
          </cell>
          <cell r="AI3095">
            <v>3</v>
          </cell>
        </row>
        <row r="3096">
          <cell r="K3096" t="str">
            <v>Voluntary Aided School</v>
          </cell>
          <cell r="L3096" t="str">
            <v>Primary</v>
          </cell>
          <cell r="AC3096" t="str">
            <v>Yes</v>
          </cell>
          <cell r="AI3096">
            <v>1</v>
          </cell>
        </row>
        <row r="3097">
          <cell r="K3097" t="str">
            <v>Voluntary Aided School</v>
          </cell>
          <cell r="L3097" t="str">
            <v>Primary</v>
          </cell>
          <cell r="AC3097" t="str">
            <v>Yes</v>
          </cell>
          <cell r="AI3097">
            <v>2</v>
          </cell>
        </row>
        <row r="3098">
          <cell r="K3098" t="str">
            <v>Community School</v>
          </cell>
          <cell r="L3098" t="str">
            <v>Secondary</v>
          </cell>
          <cell r="AC3098" t="str">
            <v>Yes</v>
          </cell>
          <cell r="AI3098">
            <v>1</v>
          </cell>
        </row>
        <row r="3099">
          <cell r="K3099" t="str">
            <v>Community School</v>
          </cell>
          <cell r="L3099" t="str">
            <v>Secondary</v>
          </cell>
          <cell r="AC3099" t="str">
            <v>Yes</v>
          </cell>
          <cell r="AI3099">
            <v>3</v>
          </cell>
        </row>
        <row r="3100">
          <cell r="K3100" t="str">
            <v>Voluntary Aided School</v>
          </cell>
          <cell r="L3100" t="str">
            <v>Secondary</v>
          </cell>
          <cell r="AC3100" t="str">
            <v>Yes</v>
          </cell>
          <cell r="AI3100">
            <v>1</v>
          </cell>
        </row>
        <row r="3101">
          <cell r="K3101" t="str">
            <v>Voluntary Aided School</v>
          </cell>
          <cell r="L3101" t="str">
            <v>Secondary</v>
          </cell>
          <cell r="AC3101" t="str">
            <v>Yes</v>
          </cell>
          <cell r="AI3101">
            <v>2</v>
          </cell>
        </row>
        <row r="3102">
          <cell r="K3102" t="str">
            <v>Community Special School</v>
          </cell>
          <cell r="L3102" t="str">
            <v>Special</v>
          </cell>
          <cell r="AC3102" t="str">
            <v>Yes</v>
          </cell>
          <cell r="AI3102">
            <v>2</v>
          </cell>
        </row>
        <row r="3103">
          <cell r="K3103" t="str">
            <v>Community Special School</v>
          </cell>
          <cell r="L3103" t="str">
            <v>Special</v>
          </cell>
          <cell r="AC3103" t="str">
            <v>Yes</v>
          </cell>
          <cell r="AI3103">
            <v>1</v>
          </cell>
        </row>
        <row r="3104">
          <cell r="K3104" t="str">
            <v>Community Special School</v>
          </cell>
          <cell r="L3104" t="str">
            <v>Special</v>
          </cell>
          <cell r="AC3104" t="str">
            <v>Yes</v>
          </cell>
          <cell r="AI3104">
            <v>3</v>
          </cell>
        </row>
        <row r="3105">
          <cell r="K3105" t="str">
            <v>Community Special School</v>
          </cell>
          <cell r="L3105" t="str">
            <v>Special</v>
          </cell>
          <cell r="AC3105" t="str">
            <v>Yes</v>
          </cell>
          <cell r="AI3105">
            <v>2</v>
          </cell>
        </row>
        <row r="3106">
          <cell r="K3106" t="str">
            <v>Community School</v>
          </cell>
          <cell r="L3106" t="str">
            <v>Primary</v>
          </cell>
          <cell r="AC3106" t="str">
            <v>Yes</v>
          </cell>
          <cell r="AI3106">
            <v>2</v>
          </cell>
        </row>
        <row r="3107">
          <cell r="K3107" t="str">
            <v>Community School</v>
          </cell>
          <cell r="L3107" t="str">
            <v>Primary</v>
          </cell>
          <cell r="AC3107" t="str">
            <v>Yes</v>
          </cell>
          <cell r="AI3107">
            <v>1</v>
          </cell>
        </row>
        <row r="3108">
          <cell r="K3108" t="str">
            <v>Community School</v>
          </cell>
          <cell r="L3108" t="str">
            <v>Primary</v>
          </cell>
          <cell r="AC3108" t="str">
            <v>Yes</v>
          </cell>
          <cell r="AI3108">
            <v>2</v>
          </cell>
        </row>
        <row r="3109">
          <cell r="K3109" t="str">
            <v>Community School</v>
          </cell>
          <cell r="L3109" t="str">
            <v>Primary</v>
          </cell>
          <cell r="AC3109" t="str">
            <v>Yes</v>
          </cell>
          <cell r="AI3109">
            <v>1</v>
          </cell>
        </row>
        <row r="3110">
          <cell r="K3110" t="str">
            <v>Community School</v>
          </cell>
          <cell r="L3110" t="str">
            <v>Primary</v>
          </cell>
          <cell r="AC3110" t="str">
            <v>Yes</v>
          </cell>
          <cell r="AI3110">
            <v>2</v>
          </cell>
        </row>
        <row r="3111">
          <cell r="K3111" t="str">
            <v>Community School</v>
          </cell>
          <cell r="L3111" t="str">
            <v>Primary</v>
          </cell>
          <cell r="AC3111" t="str">
            <v>Yes</v>
          </cell>
          <cell r="AI3111">
            <v>2</v>
          </cell>
        </row>
        <row r="3112">
          <cell r="K3112" t="str">
            <v>Community School</v>
          </cell>
          <cell r="L3112" t="str">
            <v>Primary</v>
          </cell>
          <cell r="AC3112" t="str">
            <v>Yes</v>
          </cell>
          <cell r="AI3112">
            <v>2</v>
          </cell>
        </row>
        <row r="3113">
          <cell r="K3113" t="str">
            <v>Community School</v>
          </cell>
          <cell r="L3113" t="str">
            <v>Primary</v>
          </cell>
          <cell r="AC3113" t="str">
            <v>Yes</v>
          </cell>
          <cell r="AI3113">
            <v>1</v>
          </cell>
        </row>
        <row r="3114">
          <cell r="K3114" t="str">
            <v>Community School</v>
          </cell>
          <cell r="L3114" t="str">
            <v>Primary</v>
          </cell>
          <cell r="AC3114" t="str">
            <v>Yes</v>
          </cell>
          <cell r="AI3114">
            <v>2</v>
          </cell>
        </row>
        <row r="3115">
          <cell r="K3115" t="str">
            <v>Community School</v>
          </cell>
          <cell r="L3115" t="str">
            <v>Primary</v>
          </cell>
          <cell r="AC3115" t="str">
            <v>Yes</v>
          </cell>
          <cell r="AI3115">
            <v>1</v>
          </cell>
        </row>
        <row r="3116">
          <cell r="K3116" t="str">
            <v>Community School</v>
          </cell>
          <cell r="L3116" t="str">
            <v>Primary</v>
          </cell>
          <cell r="AC3116" t="str">
            <v>Yes</v>
          </cell>
          <cell r="AI3116">
            <v>1</v>
          </cell>
        </row>
        <row r="3117">
          <cell r="K3117" t="str">
            <v>Community School</v>
          </cell>
          <cell r="L3117" t="str">
            <v>Primary</v>
          </cell>
          <cell r="AC3117" t="str">
            <v>Yes</v>
          </cell>
          <cell r="AI3117">
            <v>2</v>
          </cell>
        </row>
        <row r="3118">
          <cell r="K3118" t="str">
            <v>Community School</v>
          </cell>
          <cell r="L3118" t="str">
            <v>Primary</v>
          </cell>
          <cell r="AC3118" t="str">
            <v>Yes</v>
          </cell>
          <cell r="AI3118">
            <v>2</v>
          </cell>
        </row>
        <row r="3119">
          <cell r="K3119" t="str">
            <v>Community School</v>
          </cell>
          <cell r="L3119" t="str">
            <v>Primary</v>
          </cell>
          <cell r="AC3119" t="str">
            <v>Yes</v>
          </cell>
          <cell r="AI3119">
            <v>1</v>
          </cell>
        </row>
        <row r="3120">
          <cell r="K3120" t="str">
            <v>Community School</v>
          </cell>
          <cell r="L3120" t="str">
            <v>Primary</v>
          </cell>
          <cell r="AC3120" t="str">
            <v>Yes</v>
          </cell>
          <cell r="AI3120">
            <v>1</v>
          </cell>
        </row>
        <row r="3121">
          <cell r="K3121" t="str">
            <v>Community School</v>
          </cell>
          <cell r="L3121" t="str">
            <v>Primary</v>
          </cell>
          <cell r="AC3121" t="str">
            <v>Yes</v>
          </cell>
          <cell r="AI3121">
            <v>2</v>
          </cell>
        </row>
        <row r="3122">
          <cell r="K3122" t="str">
            <v>Community School</v>
          </cell>
          <cell r="L3122" t="str">
            <v>Primary</v>
          </cell>
          <cell r="AC3122" t="str">
            <v>Yes</v>
          </cell>
          <cell r="AI3122">
            <v>2</v>
          </cell>
        </row>
        <row r="3123">
          <cell r="K3123" t="str">
            <v>Community School</v>
          </cell>
          <cell r="L3123" t="str">
            <v>Primary</v>
          </cell>
          <cell r="AC3123" t="str">
            <v>Yes</v>
          </cell>
          <cell r="AI3123">
            <v>1</v>
          </cell>
        </row>
        <row r="3124">
          <cell r="K3124" t="str">
            <v>Community School</v>
          </cell>
          <cell r="L3124" t="str">
            <v>Primary</v>
          </cell>
          <cell r="AC3124" t="str">
            <v>Yes</v>
          </cell>
          <cell r="AI3124">
            <v>1</v>
          </cell>
        </row>
        <row r="3125">
          <cell r="K3125" t="str">
            <v>Community School</v>
          </cell>
          <cell r="L3125" t="str">
            <v>Primary</v>
          </cell>
          <cell r="AC3125" t="str">
            <v>Yes</v>
          </cell>
          <cell r="AI3125">
            <v>2</v>
          </cell>
        </row>
        <row r="3126">
          <cell r="K3126" t="str">
            <v>Community School</v>
          </cell>
          <cell r="L3126" t="str">
            <v>Primary</v>
          </cell>
          <cell r="AC3126" t="str">
            <v>Yes</v>
          </cell>
          <cell r="AI3126">
            <v>1</v>
          </cell>
        </row>
        <row r="3127">
          <cell r="K3127" t="str">
            <v>Community School</v>
          </cell>
          <cell r="L3127" t="str">
            <v>Primary</v>
          </cell>
          <cell r="AC3127" t="str">
            <v>Yes</v>
          </cell>
          <cell r="AI3127">
            <v>2</v>
          </cell>
        </row>
        <row r="3128">
          <cell r="K3128" t="str">
            <v>Community School</v>
          </cell>
          <cell r="L3128" t="str">
            <v>Primary</v>
          </cell>
          <cell r="AC3128" t="str">
            <v>Yes</v>
          </cell>
          <cell r="AI3128">
            <v>2</v>
          </cell>
        </row>
        <row r="3129">
          <cell r="K3129" t="str">
            <v>Community School</v>
          </cell>
          <cell r="L3129" t="str">
            <v>Primary</v>
          </cell>
          <cell r="AC3129" t="str">
            <v>Yes</v>
          </cell>
          <cell r="AI3129">
            <v>2</v>
          </cell>
        </row>
        <row r="3130">
          <cell r="K3130" t="str">
            <v>Community School</v>
          </cell>
          <cell r="L3130" t="str">
            <v>Primary</v>
          </cell>
          <cell r="AC3130" t="str">
            <v>Yes</v>
          </cell>
          <cell r="AI3130">
            <v>1</v>
          </cell>
        </row>
        <row r="3131">
          <cell r="K3131" t="str">
            <v>Community School</v>
          </cell>
          <cell r="L3131" t="str">
            <v>Primary</v>
          </cell>
          <cell r="AC3131" t="str">
            <v>Yes</v>
          </cell>
          <cell r="AI3131">
            <v>2</v>
          </cell>
        </row>
        <row r="3132">
          <cell r="K3132" t="str">
            <v>Community School</v>
          </cell>
          <cell r="L3132" t="str">
            <v>Primary</v>
          </cell>
          <cell r="AC3132" t="str">
            <v>Yes</v>
          </cell>
          <cell r="AI3132">
            <v>1</v>
          </cell>
        </row>
        <row r="3133">
          <cell r="K3133" t="str">
            <v>Community School</v>
          </cell>
          <cell r="L3133" t="str">
            <v>Primary</v>
          </cell>
          <cell r="AC3133" t="str">
            <v>Yes</v>
          </cell>
          <cell r="AI3133">
            <v>1</v>
          </cell>
        </row>
        <row r="3134">
          <cell r="K3134" t="str">
            <v>Community School</v>
          </cell>
          <cell r="L3134" t="str">
            <v>Primary</v>
          </cell>
          <cell r="AC3134" t="str">
            <v>Yes</v>
          </cell>
          <cell r="AI3134">
            <v>2</v>
          </cell>
        </row>
        <row r="3135">
          <cell r="K3135" t="str">
            <v>Community School</v>
          </cell>
          <cell r="L3135" t="str">
            <v>Primary</v>
          </cell>
          <cell r="AC3135" t="str">
            <v>Yes</v>
          </cell>
          <cell r="AI3135">
            <v>2</v>
          </cell>
        </row>
        <row r="3136">
          <cell r="K3136" t="str">
            <v>Community School</v>
          </cell>
          <cell r="L3136" t="str">
            <v>Primary</v>
          </cell>
          <cell r="AC3136" t="str">
            <v>Yes</v>
          </cell>
          <cell r="AI3136">
            <v>2</v>
          </cell>
        </row>
        <row r="3137">
          <cell r="K3137" t="str">
            <v>Community School</v>
          </cell>
          <cell r="L3137" t="str">
            <v>Primary</v>
          </cell>
          <cell r="AC3137" t="str">
            <v>Yes</v>
          </cell>
          <cell r="AI3137">
            <v>2</v>
          </cell>
        </row>
        <row r="3138">
          <cell r="K3138" t="str">
            <v>Voluntary Controlled School</v>
          </cell>
          <cell r="L3138" t="str">
            <v>Primary</v>
          </cell>
          <cell r="AC3138" t="str">
            <v>Yes</v>
          </cell>
          <cell r="AI3138">
            <v>2</v>
          </cell>
        </row>
        <row r="3139">
          <cell r="K3139" t="str">
            <v>Voluntary Aided School</v>
          </cell>
          <cell r="L3139" t="str">
            <v>Primary</v>
          </cell>
          <cell r="AC3139" t="str">
            <v>Yes</v>
          </cell>
          <cell r="AI3139">
            <v>1</v>
          </cell>
        </row>
        <row r="3140">
          <cell r="K3140" t="str">
            <v>Voluntary Aided School</v>
          </cell>
          <cell r="L3140" t="str">
            <v>Primary</v>
          </cell>
          <cell r="AC3140" t="str">
            <v>Yes</v>
          </cell>
          <cell r="AI3140">
            <v>1</v>
          </cell>
        </row>
        <row r="3141">
          <cell r="K3141" t="str">
            <v>Voluntary Aided School</v>
          </cell>
          <cell r="L3141" t="str">
            <v>Primary</v>
          </cell>
          <cell r="AC3141" t="str">
            <v>Yes</v>
          </cell>
          <cell r="AI3141">
            <v>1</v>
          </cell>
        </row>
        <row r="3142">
          <cell r="K3142" t="str">
            <v>Voluntary Aided School</v>
          </cell>
          <cell r="L3142" t="str">
            <v>Primary</v>
          </cell>
          <cell r="AC3142" t="str">
            <v>Yes</v>
          </cell>
          <cell r="AI3142">
            <v>2</v>
          </cell>
        </row>
        <row r="3143">
          <cell r="K3143" t="str">
            <v>Voluntary Aided School</v>
          </cell>
          <cell r="L3143" t="str">
            <v>Primary</v>
          </cell>
          <cell r="AC3143" t="str">
            <v>Yes</v>
          </cell>
          <cell r="AI3143">
            <v>1</v>
          </cell>
        </row>
        <row r="3144">
          <cell r="K3144" t="str">
            <v>Voluntary Aided School</v>
          </cell>
          <cell r="L3144" t="str">
            <v>Primary</v>
          </cell>
          <cell r="AC3144" t="str">
            <v>Yes</v>
          </cell>
          <cell r="AI3144">
            <v>2</v>
          </cell>
        </row>
        <row r="3145">
          <cell r="K3145" t="str">
            <v>Voluntary Aided School</v>
          </cell>
          <cell r="L3145" t="str">
            <v>Primary</v>
          </cell>
          <cell r="AC3145" t="str">
            <v>Yes</v>
          </cell>
          <cell r="AI3145">
            <v>3</v>
          </cell>
        </row>
        <row r="3146">
          <cell r="K3146" t="str">
            <v>Voluntary Aided School</v>
          </cell>
          <cell r="L3146" t="str">
            <v>Primary</v>
          </cell>
          <cell r="AC3146" t="str">
            <v>Yes</v>
          </cell>
          <cell r="AI3146">
            <v>2</v>
          </cell>
        </row>
        <row r="3147">
          <cell r="K3147" t="str">
            <v>Voluntary Aided School</v>
          </cell>
          <cell r="L3147" t="str">
            <v>Primary</v>
          </cell>
          <cell r="AC3147" t="str">
            <v>Yes</v>
          </cell>
          <cell r="AI3147">
            <v>1</v>
          </cell>
        </row>
        <row r="3148">
          <cell r="K3148" t="str">
            <v>Voluntary Aided School</v>
          </cell>
          <cell r="L3148" t="str">
            <v>Primary</v>
          </cell>
          <cell r="AC3148" t="str">
            <v>Yes</v>
          </cell>
          <cell r="AI3148">
            <v>2</v>
          </cell>
        </row>
        <row r="3149">
          <cell r="K3149" t="str">
            <v>Voluntary Aided School</v>
          </cell>
          <cell r="L3149" t="str">
            <v>Primary</v>
          </cell>
          <cell r="AC3149" t="str">
            <v>Yes</v>
          </cell>
          <cell r="AI3149">
            <v>1</v>
          </cell>
        </row>
        <row r="3150">
          <cell r="K3150" t="str">
            <v>Voluntary Aided School</v>
          </cell>
          <cell r="L3150" t="str">
            <v>Primary</v>
          </cell>
          <cell r="AC3150" t="str">
            <v>Yes</v>
          </cell>
          <cell r="AI3150">
            <v>2</v>
          </cell>
        </row>
        <row r="3151">
          <cell r="K3151" t="str">
            <v>Voluntary Aided School</v>
          </cell>
          <cell r="L3151" t="str">
            <v>Primary</v>
          </cell>
          <cell r="AC3151" t="str">
            <v>Yes</v>
          </cell>
          <cell r="AI3151">
            <v>2</v>
          </cell>
        </row>
        <row r="3152">
          <cell r="K3152" t="str">
            <v>Voluntary Aided School</v>
          </cell>
          <cell r="L3152" t="str">
            <v>Primary</v>
          </cell>
          <cell r="AC3152" t="str">
            <v>Yes</v>
          </cell>
          <cell r="AI3152">
            <v>1</v>
          </cell>
        </row>
        <row r="3153">
          <cell r="K3153" t="str">
            <v>Voluntary Aided School</v>
          </cell>
          <cell r="L3153" t="str">
            <v>Primary</v>
          </cell>
          <cell r="AC3153" t="str">
            <v>Yes</v>
          </cell>
          <cell r="AI3153">
            <v>2</v>
          </cell>
        </row>
        <row r="3154">
          <cell r="K3154" t="str">
            <v>Voluntary Aided School</v>
          </cell>
          <cell r="L3154" t="str">
            <v>Primary</v>
          </cell>
          <cell r="AC3154" t="str">
            <v>Yes</v>
          </cell>
          <cell r="AI3154">
            <v>2</v>
          </cell>
        </row>
        <row r="3155">
          <cell r="K3155" t="str">
            <v>Voluntary Aided School</v>
          </cell>
          <cell r="L3155" t="str">
            <v>Primary</v>
          </cell>
          <cell r="AC3155" t="str">
            <v>Yes</v>
          </cell>
          <cell r="AI3155">
            <v>1</v>
          </cell>
        </row>
        <row r="3156">
          <cell r="K3156" t="str">
            <v>Voluntary Aided School</v>
          </cell>
          <cell r="L3156" t="str">
            <v>Primary</v>
          </cell>
          <cell r="AC3156" t="str">
            <v>Yes</v>
          </cell>
          <cell r="AI3156">
            <v>1</v>
          </cell>
        </row>
        <row r="3157">
          <cell r="K3157" t="str">
            <v>Voluntary Aided School</v>
          </cell>
          <cell r="L3157" t="str">
            <v>Primary</v>
          </cell>
          <cell r="AC3157" t="str">
            <v>Yes</v>
          </cell>
          <cell r="AI3157">
            <v>1</v>
          </cell>
        </row>
        <row r="3158">
          <cell r="K3158" t="str">
            <v>Community School</v>
          </cell>
          <cell r="L3158" t="str">
            <v>Secondary</v>
          </cell>
          <cell r="AC3158" t="str">
            <v>Yes</v>
          </cell>
          <cell r="AI3158">
            <v>2</v>
          </cell>
        </row>
        <row r="3159">
          <cell r="K3159" t="str">
            <v>Foundation School</v>
          </cell>
          <cell r="L3159" t="str">
            <v>Secondary</v>
          </cell>
          <cell r="AC3159" t="str">
            <v>Yes</v>
          </cell>
          <cell r="AI3159">
            <v>2</v>
          </cell>
        </row>
        <row r="3160">
          <cell r="K3160" t="str">
            <v>Foundation School</v>
          </cell>
          <cell r="L3160" t="str">
            <v>Secondary</v>
          </cell>
          <cell r="AC3160" t="str">
            <v>Yes</v>
          </cell>
          <cell r="AI3160">
            <v>3</v>
          </cell>
        </row>
        <row r="3161">
          <cell r="K3161" t="str">
            <v>Voluntary Aided School</v>
          </cell>
          <cell r="L3161" t="str">
            <v>Secondary</v>
          </cell>
          <cell r="AC3161" t="str">
            <v>Yes</v>
          </cell>
          <cell r="AI3161">
            <v>3</v>
          </cell>
        </row>
        <row r="3162">
          <cell r="K3162" t="str">
            <v>Foundation School</v>
          </cell>
          <cell r="L3162" t="str">
            <v>Secondary</v>
          </cell>
          <cell r="AC3162" t="str">
            <v>Yes</v>
          </cell>
          <cell r="AI3162">
            <v>2</v>
          </cell>
        </row>
        <row r="3163">
          <cell r="K3163" t="str">
            <v>Voluntary Aided School</v>
          </cell>
          <cell r="L3163" t="str">
            <v>Secondary</v>
          </cell>
          <cell r="AC3163" t="str">
            <v>Yes</v>
          </cell>
          <cell r="AI3163">
            <v>1</v>
          </cell>
        </row>
        <row r="3164">
          <cell r="K3164" t="str">
            <v>Community Special School</v>
          </cell>
          <cell r="L3164" t="str">
            <v>Special</v>
          </cell>
          <cell r="AC3164" t="str">
            <v>Yes</v>
          </cell>
          <cell r="AI3164">
            <v>1</v>
          </cell>
        </row>
        <row r="3165">
          <cell r="K3165" t="str">
            <v>Community Special School</v>
          </cell>
          <cell r="L3165" t="str">
            <v>Special</v>
          </cell>
          <cell r="AC3165" t="str">
            <v>Yes</v>
          </cell>
          <cell r="AI3165">
            <v>1</v>
          </cell>
        </row>
        <row r="3166">
          <cell r="K3166" t="str">
            <v>Community Special School</v>
          </cell>
          <cell r="L3166" t="str">
            <v>Special</v>
          </cell>
          <cell r="AC3166" t="str">
            <v>Yes</v>
          </cell>
          <cell r="AI3166">
            <v>1</v>
          </cell>
        </row>
        <row r="3167">
          <cell r="K3167" t="str">
            <v>LA Nursery School</v>
          </cell>
          <cell r="L3167" t="str">
            <v>Nursery</v>
          </cell>
          <cell r="AC3167" t="str">
            <v>Yes</v>
          </cell>
          <cell r="AI3167">
            <v>1</v>
          </cell>
        </row>
        <row r="3168">
          <cell r="K3168" t="str">
            <v>LA Nursery School</v>
          </cell>
          <cell r="L3168" t="str">
            <v>Nursery</v>
          </cell>
          <cell r="AC3168" t="str">
            <v>Yes</v>
          </cell>
          <cell r="AI3168">
            <v>1</v>
          </cell>
        </row>
        <row r="3169">
          <cell r="K3169" t="str">
            <v>Community School</v>
          </cell>
          <cell r="L3169" t="str">
            <v>Primary</v>
          </cell>
          <cell r="AC3169" t="str">
            <v>Yes</v>
          </cell>
          <cell r="AI3169">
            <v>2</v>
          </cell>
        </row>
        <row r="3170">
          <cell r="K3170" t="str">
            <v>Community School</v>
          </cell>
          <cell r="L3170" t="str">
            <v>Primary</v>
          </cell>
          <cell r="AC3170" t="str">
            <v>Yes</v>
          </cell>
          <cell r="AI3170">
            <v>1</v>
          </cell>
        </row>
        <row r="3171">
          <cell r="K3171" t="str">
            <v>Community School</v>
          </cell>
          <cell r="L3171" t="str">
            <v>Primary</v>
          </cell>
          <cell r="AC3171" t="str">
            <v>Yes</v>
          </cell>
          <cell r="AI3171">
            <v>2</v>
          </cell>
        </row>
        <row r="3172">
          <cell r="K3172" t="str">
            <v>Community School</v>
          </cell>
          <cell r="L3172" t="str">
            <v>Primary</v>
          </cell>
          <cell r="AC3172" t="str">
            <v>Yes</v>
          </cell>
          <cell r="AI3172">
            <v>2</v>
          </cell>
        </row>
        <row r="3173">
          <cell r="K3173" t="str">
            <v>Community School</v>
          </cell>
          <cell r="L3173" t="str">
            <v>Primary</v>
          </cell>
          <cell r="AC3173" t="str">
            <v>Yes</v>
          </cell>
          <cell r="AI3173">
            <v>2</v>
          </cell>
        </row>
        <row r="3174">
          <cell r="K3174" t="str">
            <v>Community School</v>
          </cell>
          <cell r="L3174" t="str">
            <v>Primary</v>
          </cell>
          <cell r="AC3174" t="str">
            <v>Yes</v>
          </cell>
          <cell r="AI3174">
            <v>1</v>
          </cell>
        </row>
        <row r="3175">
          <cell r="K3175" t="str">
            <v>Community School</v>
          </cell>
          <cell r="L3175" t="str">
            <v>Primary</v>
          </cell>
          <cell r="AC3175" t="str">
            <v>Yes</v>
          </cell>
          <cell r="AI3175">
            <v>1</v>
          </cell>
        </row>
        <row r="3176">
          <cell r="K3176" t="str">
            <v>Community School</v>
          </cell>
          <cell r="L3176" t="str">
            <v>Primary</v>
          </cell>
          <cell r="AC3176" t="str">
            <v>Yes</v>
          </cell>
          <cell r="AI3176">
            <v>3</v>
          </cell>
        </row>
        <row r="3177">
          <cell r="K3177" t="str">
            <v>Community School</v>
          </cell>
          <cell r="L3177" t="str">
            <v>Primary</v>
          </cell>
          <cell r="AC3177" t="str">
            <v>Yes</v>
          </cell>
          <cell r="AI3177">
            <v>2</v>
          </cell>
        </row>
        <row r="3178">
          <cell r="K3178" t="str">
            <v>Community School</v>
          </cell>
          <cell r="L3178" t="str">
            <v>Primary</v>
          </cell>
          <cell r="AC3178" t="str">
            <v>Yes</v>
          </cell>
          <cell r="AI3178">
            <v>2</v>
          </cell>
        </row>
        <row r="3179">
          <cell r="K3179" t="str">
            <v>Community School</v>
          </cell>
          <cell r="L3179" t="str">
            <v>Primary</v>
          </cell>
          <cell r="AC3179" t="str">
            <v>Yes</v>
          </cell>
          <cell r="AI3179">
            <v>2</v>
          </cell>
        </row>
        <row r="3180">
          <cell r="K3180" t="str">
            <v>Community School</v>
          </cell>
          <cell r="L3180" t="str">
            <v>Primary</v>
          </cell>
          <cell r="AC3180" t="str">
            <v>Yes</v>
          </cell>
          <cell r="AI3180">
            <v>2</v>
          </cell>
        </row>
        <row r="3181">
          <cell r="K3181" t="str">
            <v>Foundation School</v>
          </cell>
          <cell r="L3181" t="str">
            <v>Primary</v>
          </cell>
          <cell r="AC3181" t="str">
            <v>Yes</v>
          </cell>
          <cell r="AI3181">
            <v>2</v>
          </cell>
        </row>
        <row r="3182">
          <cell r="K3182" t="str">
            <v>Community School</v>
          </cell>
          <cell r="L3182" t="str">
            <v>Primary</v>
          </cell>
          <cell r="AC3182" t="str">
            <v>Yes</v>
          </cell>
          <cell r="AI3182">
            <v>2</v>
          </cell>
        </row>
        <row r="3183">
          <cell r="K3183" t="str">
            <v>Community School</v>
          </cell>
          <cell r="L3183" t="str">
            <v>Primary</v>
          </cell>
          <cell r="AC3183" t="str">
            <v>Yes</v>
          </cell>
          <cell r="AI3183">
            <v>2</v>
          </cell>
        </row>
        <row r="3184">
          <cell r="K3184" t="str">
            <v>Community School</v>
          </cell>
          <cell r="L3184" t="str">
            <v>Primary</v>
          </cell>
          <cell r="AC3184" t="str">
            <v>Yes</v>
          </cell>
          <cell r="AI3184">
            <v>2</v>
          </cell>
        </row>
        <row r="3185">
          <cell r="K3185" t="str">
            <v>Community School</v>
          </cell>
          <cell r="L3185" t="str">
            <v>Primary</v>
          </cell>
          <cell r="AC3185" t="str">
            <v>Yes</v>
          </cell>
          <cell r="AI3185">
            <v>2</v>
          </cell>
        </row>
        <row r="3186">
          <cell r="K3186" t="str">
            <v>Community School</v>
          </cell>
          <cell r="L3186" t="str">
            <v>Primary</v>
          </cell>
          <cell r="AC3186" t="str">
            <v>Yes</v>
          </cell>
          <cell r="AI3186">
            <v>1</v>
          </cell>
        </row>
        <row r="3187">
          <cell r="K3187" t="str">
            <v>Community School</v>
          </cell>
          <cell r="L3187" t="str">
            <v>Primary</v>
          </cell>
          <cell r="AC3187" t="str">
            <v>Yes</v>
          </cell>
          <cell r="AI3187">
            <v>2</v>
          </cell>
        </row>
        <row r="3188">
          <cell r="K3188" t="str">
            <v>Community School</v>
          </cell>
          <cell r="L3188" t="str">
            <v>Primary</v>
          </cell>
          <cell r="AC3188" t="str">
            <v>Yes</v>
          </cell>
          <cell r="AI3188">
            <v>2</v>
          </cell>
        </row>
        <row r="3189">
          <cell r="K3189" t="str">
            <v>Community School</v>
          </cell>
          <cell r="L3189" t="str">
            <v>Primary</v>
          </cell>
          <cell r="AC3189" t="str">
            <v>Yes</v>
          </cell>
          <cell r="AI3189">
            <v>1</v>
          </cell>
        </row>
        <row r="3190">
          <cell r="K3190" t="str">
            <v>Community School</v>
          </cell>
          <cell r="L3190" t="str">
            <v>Primary</v>
          </cell>
          <cell r="AC3190" t="str">
            <v>Yes</v>
          </cell>
          <cell r="AI3190">
            <v>2</v>
          </cell>
        </row>
        <row r="3191">
          <cell r="K3191" t="str">
            <v>Community School</v>
          </cell>
          <cell r="L3191" t="str">
            <v>Primary</v>
          </cell>
          <cell r="AC3191" t="str">
            <v>Yes</v>
          </cell>
          <cell r="AI3191">
            <v>1</v>
          </cell>
        </row>
        <row r="3192">
          <cell r="K3192" t="str">
            <v>Community School</v>
          </cell>
          <cell r="L3192" t="str">
            <v>Primary</v>
          </cell>
          <cell r="AC3192" t="str">
            <v>Yes</v>
          </cell>
          <cell r="AI3192">
            <v>2</v>
          </cell>
        </row>
        <row r="3193">
          <cell r="K3193" t="str">
            <v>Voluntary Controlled School</v>
          </cell>
          <cell r="L3193" t="str">
            <v>Primary</v>
          </cell>
          <cell r="AC3193" t="str">
            <v>Yes</v>
          </cell>
          <cell r="AI3193">
            <v>2</v>
          </cell>
        </row>
        <row r="3194">
          <cell r="K3194" t="str">
            <v>Voluntary Controlled School</v>
          </cell>
          <cell r="L3194" t="str">
            <v>Primary</v>
          </cell>
          <cell r="AC3194" t="str">
            <v>Yes</v>
          </cell>
          <cell r="AI3194">
            <v>1</v>
          </cell>
        </row>
        <row r="3195">
          <cell r="K3195" t="str">
            <v>Voluntary Controlled School</v>
          </cell>
          <cell r="L3195" t="str">
            <v>Primary</v>
          </cell>
          <cell r="AC3195" t="str">
            <v>Yes</v>
          </cell>
          <cell r="AI3195">
            <v>2</v>
          </cell>
        </row>
        <row r="3196">
          <cell r="K3196" t="str">
            <v>Voluntary Controlled School</v>
          </cell>
          <cell r="L3196" t="str">
            <v>Primary</v>
          </cell>
          <cell r="AC3196" t="str">
            <v>Yes</v>
          </cell>
          <cell r="AI3196">
            <v>4</v>
          </cell>
        </row>
        <row r="3197">
          <cell r="K3197" t="str">
            <v>Voluntary Controlled School</v>
          </cell>
          <cell r="L3197" t="str">
            <v>Primary</v>
          </cell>
          <cell r="AC3197" t="str">
            <v>Yes</v>
          </cell>
          <cell r="AI3197">
            <v>2</v>
          </cell>
        </row>
        <row r="3198">
          <cell r="K3198" t="str">
            <v>Voluntary Aided School</v>
          </cell>
          <cell r="L3198" t="str">
            <v>Primary</v>
          </cell>
          <cell r="AC3198" t="str">
            <v>Yes</v>
          </cell>
          <cell r="AI3198">
            <v>2</v>
          </cell>
        </row>
        <row r="3199">
          <cell r="K3199" t="str">
            <v>Voluntary Aided School</v>
          </cell>
          <cell r="L3199" t="str">
            <v>Primary</v>
          </cell>
          <cell r="AC3199" t="str">
            <v>Yes</v>
          </cell>
          <cell r="AI3199">
            <v>2</v>
          </cell>
        </row>
        <row r="3200">
          <cell r="K3200" t="str">
            <v>Voluntary Aided School</v>
          </cell>
          <cell r="L3200" t="str">
            <v>Primary</v>
          </cell>
          <cell r="AC3200" t="str">
            <v>Yes</v>
          </cell>
          <cell r="AI3200">
            <v>3</v>
          </cell>
        </row>
        <row r="3201">
          <cell r="K3201" t="str">
            <v>Voluntary Aided School</v>
          </cell>
          <cell r="L3201" t="str">
            <v>Primary</v>
          </cell>
          <cell r="AC3201" t="str">
            <v>Yes</v>
          </cell>
          <cell r="AI3201">
            <v>2</v>
          </cell>
        </row>
        <row r="3202">
          <cell r="K3202" t="str">
            <v>Voluntary Aided School</v>
          </cell>
          <cell r="L3202" t="str">
            <v>Primary</v>
          </cell>
          <cell r="AC3202" t="str">
            <v>Yes</v>
          </cell>
          <cell r="AI3202">
            <v>1</v>
          </cell>
        </row>
        <row r="3203">
          <cell r="K3203" t="str">
            <v>Voluntary Aided School</v>
          </cell>
          <cell r="L3203" t="str">
            <v>Primary</v>
          </cell>
          <cell r="AC3203" t="str">
            <v>Yes</v>
          </cell>
          <cell r="AI3203">
            <v>1</v>
          </cell>
        </row>
        <row r="3204">
          <cell r="K3204" t="str">
            <v>Voluntary Aided School</v>
          </cell>
          <cell r="L3204" t="str">
            <v>Primary</v>
          </cell>
          <cell r="AC3204" t="str">
            <v>Yes</v>
          </cell>
          <cell r="AI3204">
            <v>1</v>
          </cell>
        </row>
        <row r="3205">
          <cell r="K3205" t="str">
            <v>Voluntary Aided School</v>
          </cell>
          <cell r="L3205" t="str">
            <v>Primary</v>
          </cell>
          <cell r="AC3205" t="str">
            <v>Yes</v>
          </cell>
          <cell r="AI3205">
            <v>2</v>
          </cell>
        </row>
        <row r="3206">
          <cell r="K3206" t="str">
            <v>Voluntary Aided School</v>
          </cell>
          <cell r="L3206" t="str">
            <v>Primary</v>
          </cell>
          <cell r="AC3206" t="str">
            <v>Yes</v>
          </cell>
          <cell r="AI3206">
            <v>1</v>
          </cell>
        </row>
        <row r="3207">
          <cell r="K3207" t="str">
            <v>Voluntary Aided School</v>
          </cell>
          <cell r="L3207" t="str">
            <v>Primary</v>
          </cell>
          <cell r="AC3207" t="str">
            <v>Yes</v>
          </cell>
          <cell r="AI3207">
            <v>2</v>
          </cell>
        </row>
        <row r="3208">
          <cell r="K3208" t="str">
            <v>Voluntary Aided School</v>
          </cell>
          <cell r="L3208" t="str">
            <v>Primary</v>
          </cell>
          <cell r="AC3208" t="str">
            <v>Yes</v>
          </cell>
          <cell r="AI3208">
            <v>2</v>
          </cell>
        </row>
        <row r="3209">
          <cell r="K3209" t="str">
            <v>Voluntary Aided School</v>
          </cell>
          <cell r="L3209" t="str">
            <v>Primary</v>
          </cell>
          <cell r="AC3209" t="str">
            <v>Yes</v>
          </cell>
          <cell r="AI3209">
            <v>2</v>
          </cell>
        </row>
        <row r="3210">
          <cell r="K3210" t="str">
            <v>Voluntary Aided School</v>
          </cell>
          <cell r="L3210" t="str">
            <v>Primary</v>
          </cell>
          <cell r="AC3210" t="str">
            <v>Yes</v>
          </cell>
          <cell r="AI3210">
            <v>1</v>
          </cell>
        </row>
        <row r="3211">
          <cell r="K3211" t="str">
            <v>Voluntary Aided School</v>
          </cell>
          <cell r="L3211" t="str">
            <v>Primary</v>
          </cell>
          <cell r="AC3211" t="str">
            <v>Yes</v>
          </cell>
          <cell r="AI3211">
            <v>2</v>
          </cell>
        </row>
        <row r="3212">
          <cell r="K3212" t="str">
            <v>Voluntary Aided School</v>
          </cell>
          <cell r="L3212" t="str">
            <v>Primary</v>
          </cell>
          <cell r="AC3212" t="str">
            <v>Yes</v>
          </cell>
          <cell r="AI3212">
            <v>2</v>
          </cell>
        </row>
        <row r="3213">
          <cell r="K3213" t="str">
            <v>Voluntary Aided School</v>
          </cell>
          <cell r="L3213" t="str">
            <v>Primary</v>
          </cell>
          <cell r="AC3213" t="str">
            <v>Yes</v>
          </cell>
          <cell r="AI3213">
            <v>2</v>
          </cell>
        </row>
        <row r="3214">
          <cell r="K3214" t="str">
            <v>Voluntary Aided School</v>
          </cell>
          <cell r="L3214" t="str">
            <v>Primary</v>
          </cell>
          <cell r="AC3214" t="str">
            <v>Yes</v>
          </cell>
          <cell r="AI3214">
            <v>1</v>
          </cell>
        </row>
        <row r="3215">
          <cell r="K3215" t="str">
            <v>Voluntary Aided School</v>
          </cell>
          <cell r="L3215" t="str">
            <v>Primary</v>
          </cell>
          <cell r="AC3215" t="str">
            <v>Yes</v>
          </cell>
          <cell r="AI3215">
            <v>2</v>
          </cell>
        </row>
        <row r="3216">
          <cell r="K3216" t="str">
            <v>Voluntary Aided School</v>
          </cell>
          <cell r="L3216" t="str">
            <v>Primary</v>
          </cell>
          <cell r="AC3216" t="str">
            <v>Yes</v>
          </cell>
          <cell r="AI3216">
            <v>2</v>
          </cell>
        </row>
        <row r="3217">
          <cell r="K3217" t="str">
            <v>Voluntary Aided School</v>
          </cell>
          <cell r="L3217" t="str">
            <v>Primary</v>
          </cell>
          <cell r="AC3217" t="str">
            <v>Yes</v>
          </cell>
          <cell r="AI3217">
            <v>2</v>
          </cell>
        </row>
        <row r="3218">
          <cell r="K3218" t="str">
            <v>Voluntary Aided School</v>
          </cell>
          <cell r="L3218" t="str">
            <v>Primary</v>
          </cell>
          <cell r="AC3218" t="str">
            <v>Yes</v>
          </cell>
          <cell r="AI3218">
            <v>2</v>
          </cell>
        </row>
        <row r="3219">
          <cell r="K3219" t="str">
            <v>Voluntary Aided School</v>
          </cell>
          <cell r="L3219" t="str">
            <v>Primary</v>
          </cell>
          <cell r="AC3219" t="str">
            <v>Yes</v>
          </cell>
          <cell r="AI3219">
            <v>2</v>
          </cell>
        </row>
        <row r="3220">
          <cell r="K3220" t="str">
            <v>Voluntary Aided School</v>
          </cell>
          <cell r="L3220" t="str">
            <v>Primary</v>
          </cell>
          <cell r="AC3220" t="str">
            <v>Yes</v>
          </cell>
          <cell r="AI3220">
            <v>2</v>
          </cell>
        </row>
        <row r="3221">
          <cell r="K3221" t="str">
            <v>Voluntary Aided School</v>
          </cell>
          <cell r="L3221" t="str">
            <v>Primary</v>
          </cell>
          <cell r="AC3221" t="str">
            <v>Yes</v>
          </cell>
          <cell r="AI3221">
            <v>2</v>
          </cell>
        </row>
        <row r="3222">
          <cell r="K3222" t="str">
            <v>Voluntary Aided School</v>
          </cell>
          <cell r="L3222" t="str">
            <v>Primary</v>
          </cell>
          <cell r="AC3222" t="str">
            <v>Yes</v>
          </cell>
          <cell r="AI3222">
            <v>2</v>
          </cell>
        </row>
        <row r="3223">
          <cell r="K3223" t="str">
            <v>Voluntary Aided School</v>
          </cell>
          <cell r="L3223" t="str">
            <v>Primary</v>
          </cell>
          <cell r="AC3223" t="str">
            <v>Yes</v>
          </cell>
          <cell r="AI3223">
            <v>1</v>
          </cell>
        </row>
        <row r="3224">
          <cell r="K3224" t="str">
            <v>Voluntary Aided School</v>
          </cell>
          <cell r="L3224" t="str">
            <v>Primary</v>
          </cell>
          <cell r="AC3224" t="str">
            <v>Yes</v>
          </cell>
          <cell r="AI3224">
            <v>1</v>
          </cell>
        </row>
        <row r="3225">
          <cell r="K3225" t="str">
            <v>Voluntary Aided School</v>
          </cell>
          <cell r="L3225" t="str">
            <v>Primary</v>
          </cell>
          <cell r="AC3225" t="str">
            <v>Yes</v>
          </cell>
          <cell r="AI3225">
            <v>2</v>
          </cell>
        </row>
        <row r="3226">
          <cell r="K3226" t="str">
            <v>Voluntary Aided School</v>
          </cell>
          <cell r="L3226" t="str">
            <v>Primary</v>
          </cell>
          <cell r="AC3226" t="str">
            <v>Yes</v>
          </cell>
          <cell r="AI3226">
            <v>1</v>
          </cell>
        </row>
        <row r="3227">
          <cell r="K3227" t="str">
            <v>Voluntary Aided School</v>
          </cell>
          <cell r="L3227" t="str">
            <v>Primary</v>
          </cell>
          <cell r="AC3227" t="str">
            <v>Yes</v>
          </cell>
          <cell r="AI3227">
            <v>2</v>
          </cell>
        </row>
        <row r="3228">
          <cell r="K3228" t="str">
            <v>Voluntary Aided School</v>
          </cell>
          <cell r="L3228" t="str">
            <v>Primary</v>
          </cell>
          <cell r="AC3228" t="str">
            <v>Yes</v>
          </cell>
          <cell r="AI3228">
            <v>4</v>
          </cell>
        </row>
        <row r="3229">
          <cell r="K3229" t="str">
            <v>Voluntary Aided School</v>
          </cell>
          <cell r="L3229" t="str">
            <v>Primary</v>
          </cell>
          <cell r="AC3229" t="str">
            <v>Yes</v>
          </cell>
          <cell r="AI3229">
            <v>2</v>
          </cell>
        </row>
        <row r="3230">
          <cell r="K3230" t="str">
            <v>Voluntary Aided School</v>
          </cell>
          <cell r="L3230" t="str">
            <v>Primary</v>
          </cell>
          <cell r="AC3230" t="str">
            <v>Yes</v>
          </cell>
          <cell r="AI3230">
            <v>2</v>
          </cell>
        </row>
        <row r="3231">
          <cell r="K3231" t="str">
            <v>Voluntary Aided School</v>
          </cell>
          <cell r="L3231" t="str">
            <v>Primary</v>
          </cell>
          <cell r="AC3231" t="str">
            <v>Yes</v>
          </cell>
          <cell r="AI3231">
            <v>2</v>
          </cell>
        </row>
        <row r="3232">
          <cell r="K3232" t="str">
            <v>Voluntary Aided School</v>
          </cell>
          <cell r="L3232" t="str">
            <v>Primary</v>
          </cell>
          <cell r="AC3232" t="str">
            <v>Yes</v>
          </cell>
          <cell r="AI3232">
            <v>2</v>
          </cell>
        </row>
        <row r="3233">
          <cell r="K3233" t="str">
            <v>Voluntary Aided School</v>
          </cell>
          <cell r="L3233" t="str">
            <v>Primary</v>
          </cell>
          <cell r="AC3233" t="str">
            <v>Yes</v>
          </cell>
          <cell r="AI3233">
            <v>2</v>
          </cell>
        </row>
        <row r="3234">
          <cell r="K3234" t="str">
            <v>Voluntary Aided School</v>
          </cell>
          <cell r="L3234" t="str">
            <v>Primary</v>
          </cell>
          <cell r="AC3234" t="str">
            <v>Yes</v>
          </cell>
          <cell r="AI3234">
            <v>1</v>
          </cell>
        </row>
        <row r="3235">
          <cell r="K3235" t="str">
            <v>Voluntary Aided School</v>
          </cell>
          <cell r="L3235" t="str">
            <v>Primary</v>
          </cell>
          <cell r="AC3235" t="str">
            <v>Yes</v>
          </cell>
          <cell r="AI3235">
            <v>2</v>
          </cell>
        </row>
        <row r="3236">
          <cell r="K3236" t="str">
            <v>Voluntary Aided School</v>
          </cell>
          <cell r="L3236" t="str">
            <v>Primary</v>
          </cell>
          <cell r="AC3236" t="str">
            <v>Yes</v>
          </cell>
          <cell r="AI3236">
            <v>2</v>
          </cell>
        </row>
        <row r="3237">
          <cell r="K3237" t="str">
            <v>Voluntary Aided School</v>
          </cell>
          <cell r="L3237" t="str">
            <v>Primary</v>
          </cell>
          <cell r="AC3237" t="str">
            <v>Yes</v>
          </cell>
          <cell r="AI3237">
            <v>2</v>
          </cell>
        </row>
        <row r="3238">
          <cell r="K3238" t="str">
            <v>Voluntary Aided School</v>
          </cell>
          <cell r="L3238" t="str">
            <v>Primary</v>
          </cell>
          <cell r="AC3238" t="str">
            <v>Yes</v>
          </cell>
          <cell r="AI3238">
            <v>2</v>
          </cell>
        </row>
        <row r="3239">
          <cell r="K3239" t="str">
            <v>Voluntary Aided School</v>
          </cell>
          <cell r="L3239" t="str">
            <v>Primary</v>
          </cell>
          <cell r="AC3239" t="str">
            <v>Yes</v>
          </cell>
          <cell r="AI3239">
            <v>2</v>
          </cell>
        </row>
        <row r="3240">
          <cell r="K3240" t="str">
            <v>Voluntary Aided School</v>
          </cell>
          <cell r="L3240" t="str">
            <v>Primary</v>
          </cell>
          <cell r="AC3240" t="str">
            <v>Yes</v>
          </cell>
          <cell r="AI3240">
            <v>2</v>
          </cell>
        </row>
        <row r="3241">
          <cell r="K3241" t="str">
            <v>Voluntary Aided School</v>
          </cell>
          <cell r="L3241" t="str">
            <v>Primary</v>
          </cell>
          <cell r="AC3241" t="str">
            <v>Yes</v>
          </cell>
          <cell r="AI3241">
            <v>1</v>
          </cell>
        </row>
        <row r="3242">
          <cell r="K3242" t="str">
            <v>Voluntary Aided School</v>
          </cell>
          <cell r="L3242" t="str">
            <v>Primary</v>
          </cell>
          <cell r="AC3242" t="str">
            <v>Yes</v>
          </cell>
          <cell r="AI3242">
            <v>2</v>
          </cell>
        </row>
        <row r="3243">
          <cell r="K3243" t="str">
            <v>Voluntary Aided School</v>
          </cell>
          <cell r="L3243" t="str">
            <v>Primary</v>
          </cell>
          <cell r="AC3243" t="str">
            <v>Yes</v>
          </cell>
          <cell r="AI3243">
            <v>1</v>
          </cell>
        </row>
        <row r="3244">
          <cell r="K3244" t="str">
            <v>Voluntary Aided School</v>
          </cell>
          <cell r="L3244" t="str">
            <v>Primary</v>
          </cell>
          <cell r="AC3244" t="str">
            <v>Yes</v>
          </cell>
          <cell r="AI3244">
            <v>1</v>
          </cell>
        </row>
        <row r="3245">
          <cell r="K3245" t="str">
            <v>Voluntary Aided School</v>
          </cell>
          <cell r="L3245" t="str">
            <v>Primary</v>
          </cell>
          <cell r="AC3245" t="str">
            <v>Yes</v>
          </cell>
          <cell r="AI3245">
            <v>1</v>
          </cell>
        </row>
        <row r="3246">
          <cell r="K3246" t="str">
            <v>Voluntary Aided School</v>
          </cell>
          <cell r="L3246" t="str">
            <v>Primary</v>
          </cell>
          <cell r="AC3246" t="str">
            <v>Yes</v>
          </cell>
          <cell r="AI3246">
            <v>2</v>
          </cell>
        </row>
        <row r="3247">
          <cell r="K3247" t="str">
            <v>Voluntary Aided School</v>
          </cell>
          <cell r="L3247" t="str">
            <v>Primary</v>
          </cell>
          <cell r="AC3247" t="str">
            <v>Yes</v>
          </cell>
          <cell r="AI3247">
            <v>2</v>
          </cell>
        </row>
        <row r="3248">
          <cell r="K3248" t="str">
            <v>Community School</v>
          </cell>
          <cell r="L3248" t="str">
            <v>Secondary</v>
          </cell>
          <cell r="AC3248" t="str">
            <v>Yes</v>
          </cell>
          <cell r="AI3248">
            <v>3</v>
          </cell>
        </row>
        <row r="3249">
          <cell r="K3249" t="str">
            <v>Community School</v>
          </cell>
          <cell r="L3249" t="str">
            <v>Secondary</v>
          </cell>
          <cell r="AC3249" t="str">
            <v>Yes</v>
          </cell>
          <cell r="AI3249">
            <v>2</v>
          </cell>
        </row>
        <row r="3250">
          <cell r="K3250" t="str">
            <v>Foundation School</v>
          </cell>
          <cell r="L3250" t="str">
            <v>Secondary</v>
          </cell>
          <cell r="AC3250" t="str">
            <v>Yes</v>
          </cell>
          <cell r="AI3250">
            <v>2</v>
          </cell>
        </row>
        <row r="3251">
          <cell r="K3251" t="str">
            <v>Foundation School</v>
          </cell>
          <cell r="L3251" t="str">
            <v>Secondary</v>
          </cell>
          <cell r="AC3251" t="str">
            <v>Yes</v>
          </cell>
          <cell r="AI3251">
            <v>3</v>
          </cell>
        </row>
        <row r="3252">
          <cell r="K3252" t="str">
            <v>Community School</v>
          </cell>
          <cell r="L3252" t="str">
            <v>Secondary</v>
          </cell>
          <cell r="AC3252" t="str">
            <v>Yes</v>
          </cell>
          <cell r="AI3252">
            <v>2</v>
          </cell>
        </row>
        <row r="3253">
          <cell r="K3253" t="str">
            <v>Voluntary Aided School</v>
          </cell>
          <cell r="L3253" t="str">
            <v>Secondary</v>
          </cell>
          <cell r="AC3253" t="str">
            <v>Yes</v>
          </cell>
          <cell r="AI3253">
            <v>2</v>
          </cell>
        </row>
        <row r="3254">
          <cell r="K3254" t="str">
            <v>Voluntary Aided School</v>
          </cell>
          <cell r="L3254" t="str">
            <v>Secondary</v>
          </cell>
          <cell r="AC3254" t="str">
            <v>Yes</v>
          </cell>
          <cell r="AI3254">
            <v>2</v>
          </cell>
        </row>
        <row r="3255">
          <cell r="K3255" t="str">
            <v>Voluntary Aided School</v>
          </cell>
          <cell r="L3255" t="str">
            <v>Secondary</v>
          </cell>
          <cell r="AC3255" t="str">
            <v>Yes</v>
          </cell>
          <cell r="AI3255">
            <v>1</v>
          </cell>
        </row>
        <row r="3256">
          <cell r="K3256" t="str">
            <v>Voluntary Aided School</v>
          </cell>
          <cell r="L3256" t="str">
            <v>Secondary</v>
          </cell>
          <cell r="AC3256" t="str">
            <v>Yes</v>
          </cell>
          <cell r="AI3256">
            <v>3</v>
          </cell>
        </row>
        <row r="3257">
          <cell r="K3257" t="str">
            <v>Voluntary Aided School</v>
          </cell>
          <cell r="L3257" t="str">
            <v>Secondary</v>
          </cell>
          <cell r="AC3257" t="str">
            <v>Yes</v>
          </cell>
          <cell r="AI3257">
            <v>2</v>
          </cell>
        </row>
        <row r="3258">
          <cell r="K3258" t="str">
            <v>Community Special School</v>
          </cell>
          <cell r="L3258" t="str">
            <v>Special</v>
          </cell>
          <cell r="AC3258" t="str">
            <v>Yes</v>
          </cell>
          <cell r="AI3258">
            <v>1</v>
          </cell>
        </row>
        <row r="3259">
          <cell r="K3259" t="str">
            <v>Community School</v>
          </cell>
          <cell r="L3259" t="str">
            <v>Primary</v>
          </cell>
          <cell r="AC3259" t="str">
            <v>Yes</v>
          </cell>
          <cell r="AI3259">
            <v>2</v>
          </cell>
        </row>
        <row r="3260">
          <cell r="K3260" t="str">
            <v>Community School</v>
          </cell>
          <cell r="L3260" t="str">
            <v>Primary</v>
          </cell>
          <cell r="AC3260" t="str">
            <v>Yes</v>
          </cell>
          <cell r="AI3260">
            <v>2</v>
          </cell>
        </row>
        <row r="3261">
          <cell r="K3261" t="str">
            <v>Community School</v>
          </cell>
          <cell r="L3261" t="str">
            <v>Primary</v>
          </cell>
          <cell r="AC3261" t="str">
            <v>Yes</v>
          </cell>
          <cell r="AI3261">
            <v>1</v>
          </cell>
        </row>
        <row r="3262">
          <cell r="K3262" t="str">
            <v>Community School</v>
          </cell>
          <cell r="L3262" t="str">
            <v>Primary</v>
          </cell>
          <cell r="AC3262" t="str">
            <v>Yes</v>
          </cell>
          <cell r="AI3262">
            <v>1</v>
          </cell>
        </row>
        <row r="3263">
          <cell r="K3263" t="str">
            <v>Community School</v>
          </cell>
          <cell r="L3263" t="str">
            <v>Primary</v>
          </cell>
          <cell r="AC3263" t="str">
            <v>Yes</v>
          </cell>
          <cell r="AI3263">
            <v>2</v>
          </cell>
        </row>
        <row r="3264">
          <cell r="K3264" t="str">
            <v>Community School</v>
          </cell>
          <cell r="L3264" t="str">
            <v>Primary</v>
          </cell>
          <cell r="AC3264" t="str">
            <v>Yes</v>
          </cell>
          <cell r="AI3264">
            <v>3</v>
          </cell>
        </row>
        <row r="3265">
          <cell r="K3265" t="str">
            <v>Community School</v>
          </cell>
          <cell r="L3265" t="str">
            <v>Primary</v>
          </cell>
          <cell r="AC3265" t="str">
            <v>Yes</v>
          </cell>
          <cell r="AI3265">
            <v>2</v>
          </cell>
        </row>
        <row r="3266">
          <cell r="K3266" t="str">
            <v>Community School</v>
          </cell>
          <cell r="L3266" t="str">
            <v>Primary</v>
          </cell>
          <cell r="AC3266" t="str">
            <v>Yes</v>
          </cell>
          <cell r="AI3266">
            <v>2</v>
          </cell>
        </row>
        <row r="3267">
          <cell r="K3267" t="str">
            <v>Community School</v>
          </cell>
          <cell r="L3267" t="str">
            <v>Primary</v>
          </cell>
          <cell r="AC3267" t="str">
            <v>Yes</v>
          </cell>
          <cell r="AI3267">
            <v>2</v>
          </cell>
        </row>
        <row r="3268">
          <cell r="K3268" t="str">
            <v>Community School</v>
          </cell>
          <cell r="L3268" t="str">
            <v>Primary</v>
          </cell>
          <cell r="AC3268" t="str">
            <v>Yes</v>
          </cell>
          <cell r="AI3268">
            <v>2</v>
          </cell>
        </row>
        <row r="3269">
          <cell r="K3269" t="str">
            <v>Community School</v>
          </cell>
          <cell r="L3269" t="str">
            <v>Primary</v>
          </cell>
          <cell r="AC3269" t="str">
            <v>Yes</v>
          </cell>
          <cell r="AI3269">
            <v>2</v>
          </cell>
        </row>
        <row r="3270">
          <cell r="K3270" t="str">
            <v>Community School</v>
          </cell>
          <cell r="L3270" t="str">
            <v>Primary</v>
          </cell>
          <cell r="AC3270" t="str">
            <v>Yes</v>
          </cell>
          <cell r="AI3270">
            <v>1</v>
          </cell>
        </row>
        <row r="3271">
          <cell r="K3271" t="str">
            <v>Community School</v>
          </cell>
          <cell r="L3271" t="str">
            <v>Primary</v>
          </cell>
          <cell r="AC3271" t="str">
            <v>Yes</v>
          </cell>
          <cell r="AI3271">
            <v>1</v>
          </cell>
        </row>
        <row r="3272">
          <cell r="K3272" t="str">
            <v>Community School</v>
          </cell>
          <cell r="L3272" t="str">
            <v>Primary</v>
          </cell>
          <cell r="AC3272" t="str">
            <v>Yes</v>
          </cell>
          <cell r="AI3272">
            <v>1</v>
          </cell>
        </row>
        <row r="3273">
          <cell r="K3273" t="str">
            <v>Community School</v>
          </cell>
          <cell r="L3273" t="str">
            <v>Primary</v>
          </cell>
          <cell r="AC3273" t="str">
            <v>Yes</v>
          </cell>
          <cell r="AI3273">
            <v>1</v>
          </cell>
        </row>
        <row r="3274">
          <cell r="K3274" t="str">
            <v>Community School</v>
          </cell>
          <cell r="L3274" t="str">
            <v>Primary</v>
          </cell>
          <cell r="AC3274" t="str">
            <v>Yes</v>
          </cell>
          <cell r="AI3274">
            <v>2</v>
          </cell>
        </row>
        <row r="3275">
          <cell r="K3275" t="str">
            <v>Community School</v>
          </cell>
          <cell r="L3275" t="str">
            <v>Primary</v>
          </cell>
          <cell r="AC3275" t="str">
            <v>Yes</v>
          </cell>
          <cell r="AI3275">
            <v>1</v>
          </cell>
        </row>
        <row r="3276">
          <cell r="K3276" t="str">
            <v>Community School</v>
          </cell>
          <cell r="L3276" t="str">
            <v>Primary</v>
          </cell>
          <cell r="AC3276" t="str">
            <v>Yes</v>
          </cell>
          <cell r="AI3276">
            <v>1</v>
          </cell>
        </row>
        <row r="3277">
          <cell r="K3277" t="str">
            <v>Community School</v>
          </cell>
          <cell r="L3277" t="str">
            <v>Primary</v>
          </cell>
          <cell r="AC3277" t="str">
            <v>Yes</v>
          </cell>
          <cell r="AI3277">
            <v>2</v>
          </cell>
        </row>
        <row r="3278">
          <cell r="K3278" t="str">
            <v>Community School</v>
          </cell>
          <cell r="L3278" t="str">
            <v>Primary</v>
          </cell>
          <cell r="AC3278" t="str">
            <v>Yes</v>
          </cell>
          <cell r="AI3278">
            <v>2</v>
          </cell>
        </row>
        <row r="3279">
          <cell r="K3279" t="str">
            <v>Community School</v>
          </cell>
          <cell r="L3279" t="str">
            <v>Primary</v>
          </cell>
          <cell r="AC3279" t="str">
            <v>Yes</v>
          </cell>
          <cell r="AI3279">
            <v>2</v>
          </cell>
        </row>
        <row r="3280">
          <cell r="K3280" t="str">
            <v>Community School</v>
          </cell>
          <cell r="L3280" t="str">
            <v>Primary</v>
          </cell>
          <cell r="AC3280" t="str">
            <v>Yes</v>
          </cell>
          <cell r="AI3280">
            <v>1</v>
          </cell>
        </row>
        <row r="3281">
          <cell r="K3281" t="str">
            <v>Community School</v>
          </cell>
          <cell r="L3281" t="str">
            <v>Primary</v>
          </cell>
          <cell r="AC3281" t="str">
            <v>Yes</v>
          </cell>
          <cell r="AI3281">
            <v>1</v>
          </cell>
        </row>
        <row r="3282">
          <cell r="K3282" t="str">
            <v>Community School</v>
          </cell>
          <cell r="L3282" t="str">
            <v>Primary</v>
          </cell>
          <cell r="AC3282" t="str">
            <v>Yes</v>
          </cell>
          <cell r="AI3282">
            <v>2</v>
          </cell>
        </row>
        <row r="3283">
          <cell r="K3283" t="str">
            <v>Voluntary Controlled School</v>
          </cell>
          <cell r="L3283" t="str">
            <v>Primary</v>
          </cell>
          <cell r="AC3283" t="str">
            <v>Yes</v>
          </cell>
          <cell r="AI3283">
            <v>1</v>
          </cell>
        </row>
        <row r="3284">
          <cell r="K3284" t="str">
            <v>Voluntary Controlled School</v>
          </cell>
          <cell r="L3284" t="str">
            <v>Primary</v>
          </cell>
          <cell r="AC3284" t="str">
            <v>Yes</v>
          </cell>
          <cell r="AI3284">
            <v>1</v>
          </cell>
        </row>
        <row r="3285">
          <cell r="K3285" t="str">
            <v>Voluntary Controlled School</v>
          </cell>
          <cell r="L3285" t="str">
            <v>Primary</v>
          </cell>
          <cell r="AC3285" t="str">
            <v>Yes</v>
          </cell>
          <cell r="AI3285">
            <v>1</v>
          </cell>
        </row>
        <row r="3286">
          <cell r="K3286" t="str">
            <v>Voluntary Aided School</v>
          </cell>
          <cell r="L3286" t="str">
            <v>Primary</v>
          </cell>
          <cell r="AC3286" t="str">
            <v>Yes</v>
          </cell>
          <cell r="AI3286">
            <v>3</v>
          </cell>
        </row>
        <row r="3287">
          <cell r="K3287" t="str">
            <v>Voluntary Aided School</v>
          </cell>
          <cell r="L3287" t="str">
            <v>Primary</v>
          </cell>
          <cell r="AC3287" t="str">
            <v>Yes</v>
          </cell>
          <cell r="AI3287">
            <v>2</v>
          </cell>
        </row>
        <row r="3288">
          <cell r="K3288" t="str">
            <v>Voluntary Aided School</v>
          </cell>
          <cell r="L3288" t="str">
            <v>Primary</v>
          </cell>
          <cell r="AC3288" t="str">
            <v>Yes</v>
          </cell>
          <cell r="AI3288">
            <v>2</v>
          </cell>
        </row>
        <row r="3289">
          <cell r="K3289" t="str">
            <v>Voluntary Aided School</v>
          </cell>
          <cell r="L3289" t="str">
            <v>Primary</v>
          </cell>
          <cell r="AC3289" t="str">
            <v>Yes</v>
          </cell>
          <cell r="AI3289">
            <v>2</v>
          </cell>
        </row>
        <row r="3290">
          <cell r="K3290" t="str">
            <v>Voluntary Aided School</v>
          </cell>
          <cell r="L3290" t="str">
            <v>Primary</v>
          </cell>
          <cell r="AC3290" t="str">
            <v>Yes</v>
          </cell>
          <cell r="AI3290">
            <v>3</v>
          </cell>
        </row>
        <row r="3291">
          <cell r="K3291" t="str">
            <v>Voluntary Aided School</v>
          </cell>
          <cell r="L3291" t="str">
            <v>Primary</v>
          </cell>
          <cell r="AC3291" t="str">
            <v>Yes</v>
          </cell>
          <cell r="AI3291">
            <v>3</v>
          </cell>
        </row>
        <row r="3292">
          <cell r="K3292" t="str">
            <v>Community School</v>
          </cell>
          <cell r="L3292" t="str">
            <v>Secondary</v>
          </cell>
          <cell r="AC3292" t="str">
            <v>Yes</v>
          </cell>
          <cell r="AI3292">
            <v>4</v>
          </cell>
        </row>
        <row r="3293">
          <cell r="K3293" t="str">
            <v>Community School</v>
          </cell>
          <cell r="L3293" t="str">
            <v>Secondary</v>
          </cell>
          <cell r="AC3293" t="str">
            <v>Yes</v>
          </cell>
          <cell r="AI3293">
            <v>2</v>
          </cell>
        </row>
        <row r="3294">
          <cell r="K3294" t="str">
            <v>Community School</v>
          </cell>
          <cell r="L3294" t="str">
            <v>Secondary</v>
          </cell>
          <cell r="AC3294" t="str">
            <v>Yes</v>
          </cell>
          <cell r="AI3294">
            <v>3</v>
          </cell>
        </row>
        <row r="3295">
          <cell r="K3295" t="str">
            <v>Pupil Referral Unit</v>
          </cell>
          <cell r="L3295" t="str">
            <v>PRU</v>
          </cell>
          <cell r="AC3295" t="str">
            <v>Yes</v>
          </cell>
          <cell r="AI3295">
            <v>2</v>
          </cell>
        </row>
        <row r="3296">
          <cell r="K3296" t="str">
            <v>Community School</v>
          </cell>
          <cell r="L3296" t="str">
            <v>Primary</v>
          </cell>
          <cell r="AC3296" t="str">
            <v>Yes</v>
          </cell>
          <cell r="AI3296">
            <v>2</v>
          </cell>
        </row>
        <row r="3297">
          <cell r="K3297" t="str">
            <v>Community School</v>
          </cell>
          <cell r="L3297" t="str">
            <v>Primary</v>
          </cell>
          <cell r="AC3297" t="str">
            <v>Yes</v>
          </cell>
          <cell r="AI3297">
            <v>2</v>
          </cell>
        </row>
        <row r="3298">
          <cell r="K3298" t="str">
            <v>Community School</v>
          </cell>
          <cell r="L3298" t="str">
            <v>Primary</v>
          </cell>
          <cell r="AC3298" t="str">
            <v>Yes</v>
          </cell>
          <cell r="AI3298">
            <v>4</v>
          </cell>
        </row>
        <row r="3299">
          <cell r="K3299" t="str">
            <v>Community School</v>
          </cell>
          <cell r="L3299" t="str">
            <v>Primary</v>
          </cell>
          <cell r="AC3299" t="str">
            <v>Yes</v>
          </cell>
          <cell r="AI3299">
            <v>2</v>
          </cell>
        </row>
        <row r="3300">
          <cell r="K3300" t="str">
            <v>Community School</v>
          </cell>
          <cell r="L3300" t="str">
            <v>Primary</v>
          </cell>
          <cell r="AC3300" t="str">
            <v>Yes</v>
          </cell>
          <cell r="AI3300">
            <v>2</v>
          </cell>
        </row>
        <row r="3301">
          <cell r="K3301" t="str">
            <v>Community School</v>
          </cell>
          <cell r="L3301" t="str">
            <v>Primary</v>
          </cell>
          <cell r="AC3301" t="str">
            <v>Yes</v>
          </cell>
          <cell r="AI3301">
            <v>1</v>
          </cell>
        </row>
        <row r="3302">
          <cell r="K3302" t="str">
            <v>Community School</v>
          </cell>
          <cell r="L3302" t="str">
            <v>Primary</v>
          </cell>
          <cell r="AC3302" t="str">
            <v>Yes</v>
          </cell>
          <cell r="AI3302">
            <v>2</v>
          </cell>
        </row>
        <row r="3303">
          <cell r="K3303" t="str">
            <v>Community School</v>
          </cell>
          <cell r="L3303" t="str">
            <v>Primary</v>
          </cell>
          <cell r="AC3303" t="str">
            <v>Yes</v>
          </cell>
          <cell r="AI3303">
            <v>3</v>
          </cell>
        </row>
        <row r="3304">
          <cell r="K3304" t="str">
            <v>Community School</v>
          </cell>
          <cell r="L3304" t="str">
            <v>Primary</v>
          </cell>
          <cell r="AC3304" t="str">
            <v>Yes</v>
          </cell>
          <cell r="AI3304">
            <v>2</v>
          </cell>
        </row>
        <row r="3305">
          <cell r="K3305" t="str">
            <v>Community School</v>
          </cell>
          <cell r="L3305" t="str">
            <v>Primary</v>
          </cell>
          <cell r="AC3305" t="str">
            <v>Yes</v>
          </cell>
          <cell r="AI3305">
            <v>2</v>
          </cell>
        </row>
        <row r="3306">
          <cell r="K3306" t="str">
            <v>Community School</v>
          </cell>
          <cell r="L3306" t="str">
            <v>Primary</v>
          </cell>
          <cell r="AC3306" t="str">
            <v>Yes</v>
          </cell>
          <cell r="AI3306">
            <v>3</v>
          </cell>
        </row>
        <row r="3307">
          <cell r="K3307" t="str">
            <v>Community School</v>
          </cell>
          <cell r="L3307" t="str">
            <v>Primary</v>
          </cell>
          <cell r="AC3307" t="str">
            <v>Yes</v>
          </cell>
          <cell r="AI3307">
            <v>2</v>
          </cell>
        </row>
        <row r="3308">
          <cell r="K3308" t="str">
            <v>Community School</v>
          </cell>
          <cell r="L3308" t="str">
            <v>Primary</v>
          </cell>
          <cell r="AC3308" t="str">
            <v>Yes</v>
          </cell>
          <cell r="AI3308">
            <v>2</v>
          </cell>
        </row>
        <row r="3309">
          <cell r="K3309" t="str">
            <v>Community School</v>
          </cell>
          <cell r="L3309" t="str">
            <v>Primary</v>
          </cell>
          <cell r="AC3309" t="str">
            <v>Yes</v>
          </cell>
          <cell r="AI3309">
            <v>1</v>
          </cell>
        </row>
        <row r="3310">
          <cell r="K3310" t="str">
            <v>Community School</v>
          </cell>
          <cell r="L3310" t="str">
            <v>Primary</v>
          </cell>
          <cell r="AC3310" t="str">
            <v>Yes</v>
          </cell>
          <cell r="AI3310">
            <v>1</v>
          </cell>
        </row>
        <row r="3311">
          <cell r="K3311" t="str">
            <v>Community School</v>
          </cell>
          <cell r="L3311" t="str">
            <v>Primary</v>
          </cell>
          <cell r="AC3311" t="str">
            <v>Yes</v>
          </cell>
          <cell r="AI3311">
            <v>2</v>
          </cell>
        </row>
        <row r="3312">
          <cell r="K3312" t="str">
            <v>Community School</v>
          </cell>
          <cell r="L3312" t="str">
            <v>Primary</v>
          </cell>
          <cell r="AC3312" t="str">
            <v>Yes</v>
          </cell>
          <cell r="AI3312">
            <v>2</v>
          </cell>
        </row>
        <row r="3313">
          <cell r="K3313" t="str">
            <v>Community School</v>
          </cell>
          <cell r="L3313" t="str">
            <v>Primary</v>
          </cell>
          <cell r="AC3313" t="str">
            <v>Yes</v>
          </cell>
          <cell r="AI3313">
            <v>3</v>
          </cell>
        </row>
        <row r="3314">
          <cell r="K3314" t="str">
            <v>Community School</v>
          </cell>
          <cell r="L3314" t="str">
            <v>Primary</v>
          </cell>
          <cell r="AC3314" t="str">
            <v>Yes</v>
          </cell>
          <cell r="AI3314">
            <v>2</v>
          </cell>
        </row>
        <row r="3315">
          <cell r="K3315" t="str">
            <v>Community School</v>
          </cell>
          <cell r="L3315" t="str">
            <v>Primary</v>
          </cell>
          <cell r="AC3315" t="str">
            <v>Yes</v>
          </cell>
          <cell r="AI3315">
            <v>2</v>
          </cell>
        </row>
        <row r="3316">
          <cell r="K3316" t="str">
            <v>Community School</v>
          </cell>
          <cell r="L3316" t="str">
            <v>Primary</v>
          </cell>
          <cell r="AC3316" t="str">
            <v>Yes</v>
          </cell>
          <cell r="AI3316">
            <v>1</v>
          </cell>
        </row>
        <row r="3317">
          <cell r="K3317" t="str">
            <v>Community School</v>
          </cell>
          <cell r="L3317" t="str">
            <v>Primary</v>
          </cell>
          <cell r="AC3317" t="str">
            <v>Yes</v>
          </cell>
          <cell r="AI3317">
            <v>1</v>
          </cell>
        </row>
        <row r="3318">
          <cell r="K3318" t="str">
            <v>Community School</v>
          </cell>
          <cell r="L3318" t="str">
            <v>Primary</v>
          </cell>
          <cell r="AC3318" t="str">
            <v>Yes</v>
          </cell>
          <cell r="AI3318">
            <v>2</v>
          </cell>
        </row>
        <row r="3319">
          <cell r="K3319" t="str">
            <v>Community School</v>
          </cell>
          <cell r="L3319" t="str">
            <v>Primary</v>
          </cell>
          <cell r="AC3319" t="str">
            <v>Yes</v>
          </cell>
          <cell r="AI3319">
            <v>3</v>
          </cell>
        </row>
        <row r="3320">
          <cell r="K3320" t="str">
            <v>Community School</v>
          </cell>
          <cell r="L3320" t="str">
            <v>Primary</v>
          </cell>
          <cell r="AC3320" t="str">
            <v>Yes</v>
          </cell>
          <cell r="AI3320">
            <v>2</v>
          </cell>
        </row>
        <row r="3321">
          <cell r="K3321" t="str">
            <v>Community School</v>
          </cell>
          <cell r="L3321" t="str">
            <v>Primary</v>
          </cell>
          <cell r="AC3321" t="str">
            <v>Yes</v>
          </cell>
          <cell r="AI3321">
            <v>2</v>
          </cell>
        </row>
        <row r="3322">
          <cell r="K3322" t="str">
            <v>Community School</v>
          </cell>
          <cell r="L3322" t="str">
            <v>Primary</v>
          </cell>
          <cell r="AC3322" t="str">
            <v>Yes</v>
          </cell>
          <cell r="AI3322">
            <v>2</v>
          </cell>
        </row>
        <row r="3323">
          <cell r="K3323" t="str">
            <v>Community School</v>
          </cell>
          <cell r="L3323" t="str">
            <v>Primary</v>
          </cell>
          <cell r="AC3323" t="str">
            <v>Yes</v>
          </cell>
          <cell r="AI3323">
            <v>3</v>
          </cell>
        </row>
        <row r="3324">
          <cell r="K3324" t="str">
            <v>Community School</v>
          </cell>
          <cell r="L3324" t="str">
            <v>Primary</v>
          </cell>
          <cell r="AC3324" t="str">
            <v>Yes</v>
          </cell>
          <cell r="AI3324">
            <v>3</v>
          </cell>
        </row>
        <row r="3325">
          <cell r="K3325" t="str">
            <v>Community School</v>
          </cell>
          <cell r="L3325" t="str">
            <v>Primary</v>
          </cell>
          <cell r="AC3325" t="str">
            <v>Yes</v>
          </cell>
          <cell r="AI3325">
            <v>2</v>
          </cell>
        </row>
        <row r="3326">
          <cell r="K3326" t="str">
            <v>Community School</v>
          </cell>
          <cell r="L3326" t="str">
            <v>Primary</v>
          </cell>
          <cell r="AC3326" t="str">
            <v>Yes</v>
          </cell>
          <cell r="AI3326">
            <v>2</v>
          </cell>
        </row>
        <row r="3327">
          <cell r="K3327" t="str">
            <v>Community School</v>
          </cell>
          <cell r="L3327" t="str">
            <v>Primary</v>
          </cell>
          <cell r="AC3327" t="str">
            <v>Yes</v>
          </cell>
          <cell r="AI3327">
            <v>1</v>
          </cell>
        </row>
        <row r="3328">
          <cell r="K3328" t="str">
            <v>Community School</v>
          </cell>
          <cell r="L3328" t="str">
            <v>Primary</v>
          </cell>
          <cell r="AC3328" t="str">
            <v>Yes</v>
          </cell>
          <cell r="AI3328">
            <v>2</v>
          </cell>
        </row>
        <row r="3329">
          <cell r="K3329" t="str">
            <v>Community School</v>
          </cell>
          <cell r="L3329" t="str">
            <v>Primary</v>
          </cell>
          <cell r="AC3329" t="str">
            <v>Yes</v>
          </cell>
          <cell r="AI3329">
            <v>1</v>
          </cell>
        </row>
        <row r="3330">
          <cell r="K3330" t="str">
            <v>Community School</v>
          </cell>
          <cell r="L3330" t="str">
            <v>Primary</v>
          </cell>
          <cell r="AC3330" t="str">
            <v>Yes</v>
          </cell>
          <cell r="AI3330">
            <v>3</v>
          </cell>
        </row>
        <row r="3331">
          <cell r="K3331" t="str">
            <v>Voluntary Aided School</v>
          </cell>
          <cell r="L3331" t="str">
            <v>Primary</v>
          </cell>
          <cell r="AC3331" t="str">
            <v>Yes</v>
          </cell>
          <cell r="AI3331">
            <v>2</v>
          </cell>
        </row>
        <row r="3332">
          <cell r="K3332" t="str">
            <v>Voluntary Aided School</v>
          </cell>
          <cell r="L3332" t="str">
            <v>Primary</v>
          </cell>
          <cell r="AC3332" t="str">
            <v>Yes</v>
          </cell>
          <cell r="AI3332">
            <v>2</v>
          </cell>
        </row>
        <row r="3333">
          <cell r="K3333" t="str">
            <v>Voluntary Aided School</v>
          </cell>
          <cell r="L3333" t="str">
            <v>Primary</v>
          </cell>
          <cell r="AC3333" t="str">
            <v>Yes</v>
          </cell>
          <cell r="AI3333">
            <v>3</v>
          </cell>
        </row>
        <row r="3334">
          <cell r="K3334" t="str">
            <v>Voluntary Aided School</v>
          </cell>
          <cell r="L3334" t="str">
            <v>Primary</v>
          </cell>
          <cell r="AC3334" t="str">
            <v>Yes</v>
          </cell>
          <cell r="AI3334">
            <v>2</v>
          </cell>
        </row>
        <row r="3335">
          <cell r="K3335" t="str">
            <v>Voluntary Aided School</v>
          </cell>
          <cell r="L3335" t="str">
            <v>Primary</v>
          </cell>
          <cell r="AC3335" t="str">
            <v>Yes</v>
          </cell>
          <cell r="AI3335">
            <v>3</v>
          </cell>
        </row>
        <row r="3336">
          <cell r="K3336" t="str">
            <v>Voluntary Aided School</v>
          </cell>
          <cell r="L3336" t="str">
            <v>Primary</v>
          </cell>
          <cell r="AC3336" t="str">
            <v>Yes</v>
          </cell>
          <cell r="AI3336">
            <v>2</v>
          </cell>
        </row>
        <row r="3337">
          <cell r="K3337" t="str">
            <v>Voluntary Aided School</v>
          </cell>
          <cell r="L3337" t="str">
            <v>Primary</v>
          </cell>
          <cell r="AC3337" t="str">
            <v>Yes</v>
          </cell>
          <cell r="AI3337">
            <v>2</v>
          </cell>
        </row>
        <row r="3338">
          <cell r="K3338" t="str">
            <v>Voluntary Aided School</v>
          </cell>
          <cell r="L3338" t="str">
            <v>Primary</v>
          </cell>
          <cell r="AC3338" t="str">
            <v>Yes</v>
          </cell>
          <cell r="AI3338">
            <v>3</v>
          </cell>
        </row>
        <row r="3339">
          <cell r="K3339" t="str">
            <v>Voluntary Aided School</v>
          </cell>
          <cell r="L3339" t="str">
            <v>Primary</v>
          </cell>
          <cell r="AC3339" t="str">
            <v>Yes</v>
          </cell>
          <cell r="AI3339">
            <v>3</v>
          </cell>
        </row>
        <row r="3340">
          <cell r="K3340" t="str">
            <v>Voluntary Aided School</v>
          </cell>
          <cell r="L3340" t="str">
            <v>Primary</v>
          </cell>
          <cell r="AC3340" t="str">
            <v>Yes</v>
          </cell>
          <cell r="AI3340">
            <v>2</v>
          </cell>
        </row>
        <row r="3341">
          <cell r="K3341" t="str">
            <v>Non-Maintained Special School</v>
          </cell>
          <cell r="L3341" t="str">
            <v>Special</v>
          </cell>
          <cell r="AC3341" t="str">
            <v>Yes</v>
          </cell>
          <cell r="AI3341">
            <v>2</v>
          </cell>
        </row>
        <row r="3342">
          <cell r="K3342" t="str">
            <v>LA Nursery School</v>
          </cell>
          <cell r="L3342" t="str">
            <v>Nursery</v>
          </cell>
          <cell r="AC3342" t="str">
            <v>Yes</v>
          </cell>
          <cell r="AI3342">
            <v>1</v>
          </cell>
        </row>
        <row r="3343">
          <cell r="K3343" t="str">
            <v>LA Nursery School</v>
          </cell>
          <cell r="L3343" t="str">
            <v>Nursery</v>
          </cell>
          <cell r="AC3343" t="str">
            <v>Yes</v>
          </cell>
          <cell r="AI3343">
            <v>1</v>
          </cell>
        </row>
        <row r="3344">
          <cell r="K3344" t="str">
            <v>LA Nursery School</v>
          </cell>
          <cell r="L3344" t="str">
            <v>Nursery</v>
          </cell>
          <cell r="AC3344" t="str">
            <v>Yes</v>
          </cell>
          <cell r="AI3344">
            <v>3</v>
          </cell>
        </row>
        <row r="3345">
          <cell r="K3345" t="str">
            <v>Community School</v>
          </cell>
          <cell r="L3345" t="str">
            <v>Primary</v>
          </cell>
          <cell r="AC3345" t="str">
            <v>Yes</v>
          </cell>
          <cell r="AI3345">
            <v>3</v>
          </cell>
        </row>
        <row r="3346">
          <cell r="K3346" t="str">
            <v>Community School</v>
          </cell>
          <cell r="L3346" t="str">
            <v>Primary</v>
          </cell>
          <cell r="AC3346" t="str">
            <v>Yes</v>
          </cell>
          <cell r="AI3346">
            <v>2</v>
          </cell>
        </row>
        <row r="3347">
          <cell r="K3347" t="str">
            <v>Community School</v>
          </cell>
          <cell r="L3347" t="str">
            <v>Primary</v>
          </cell>
          <cell r="AC3347" t="str">
            <v>Yes</v>
          </cell>
          <cell r="AI3347">
            <v>2</v>
          </cell>
        </row>
        <row r="3348">
          <cell r="K3348" t="str">
            <v>Community School</v>
          </cell>
          <cell r="L3348" t="str">
            <v>Primary</v>
          </cell>
          <cell r="AC3348" t="str">
            <v>Yes</v>
          </cell>
          <cell r="AI3348">
            <v>2</v>
          </cell>
        </row>
        <row r="3349">
          <cell r="K3349" t="str">
            <v>Community School</v>
          </cell>
          <cell r="L3349" t="str">
            <v>Primary</v>
          </cell>
          <cell r="AC3349" t="str">
            <v>Yes</v>
          </cell>
          <cell r="AI3349">
            <v>2</v>
          </cell>
        </row>
        <row r="3350">
          <cell r="K3350" t="str">
            <v>Community School</v>
          </cell>
          <cell r="L3350" t="str">
            <v>Primary</v>
          </cell>
          <cell r="AC3350" t="str">
            <v>Yes</v>
          </cell>
          <cell r="AI3350">
            <v>2</v>
          </cell>
        </row>
        <row r="3351">
          <cell r="K3351" t="str">
            <v>Community School</v>
          </cell>
          <cell r="L3351" t="str">
            <v>Primary</v>
          </cell>
          <cell r="AC3351" t="str">
            <v>Yes</v>
          </cell>
          <cell r="AI3351">
            <v>2</v>
          </cell>
        </row>
        <row r="3352">
          <cell r="K3352" t="str">
            <v>Community School</v>
          </cell>
          <cell r="L3352" t="str">
            <v>Primary</v>
          </cell>
          <cell r="AC3352" t="str">
            <v>Yes</v>
          </cell>
          <cell r="AI3352">
            <v>2</v>
          </cell>
        </row>
        <row r="3353">
          <cell r="K3353" t="str">
            <v>Community School</v>
          </cell>
          <cell r="L3353" t="str">
            <v>Primary</v>
          </cell>
          <cell r="AC3353" t="str">
            <v>Yes</v>
          </cell>
          <cell r="AI3353">
            <v>1</v>
          </cell>
        </row>
        <row r="3354">
          <cell r="K3354" t="str">
            <v>Community School</v>
          </cell>
          <cell r="L3354" t="str">
            <v>Primary</v>
          </cell>
          <cell r="AC3354" t="str">
            <v>Yes</v>
          </cell>
          <cell r="AI3354">
            <v>1</v>
          </cell>
        </row>
        <row r="3355">
          <cell r="K3355" t="str">
            <v>Community School</v>
          </cell>
          <cell r="L3355" t="str">
            <v>Primary</v>
          </cell>
          <cell r="AC3355" t="str">
            <v>Yes</v>
          </cell>
          <cell r="AI3355">
            <v>1</v>
          </cell>
        </row>
        <row r="3356">
          <cell r="K3356" t="str">
            <v>Community School</v>
          </cell>
          <cell r="L3356" t="str">
            <v>Primary</v>
          </cell>
          <cell r="AC3356" t="str">
            <v>Yes</v>
          </cell>
          <cell r="AI3356">
            <v>1</v>
          </cell>
        </row>
        <row r="3357">
          <cell r="K3357" t="str">
            <v>Community School</v>
          </cell>
          <cell r="L3357" t="str">
            <v>Primary</v>
          </cell>
          <cell r="AC3357" t="str">
            <v>Yes</v>
          </cell>
          <cell r="AI3357">
            <v>3</v>
          </cell>
        </row>
        <row r="3358">
          <cell r="K3358" t="str">
            <v>Community School</v>
          </cell>
          <cell r="L3358" t="str">
            <v>Primary</v>
          </cell>
          <cell r="AC3358" t="str">
            <v>Yes</v>
          </cell>
          <cell r="AI3358">
            <v>2</v>
          </cell>
        </row>
        <row r="3359">
          <cell r="K3359" t="str">
            <v>Community School</v>
          </cell>
          <cell r="L3359" t="str">
            <v>Primary</v>
          </cell>
          <cell r="AC3359" t="str">
            <v>Yes</v>
          </cell>
          <cell r="AI3359">
            <v>2</v>
          </cell>
        </row>
        <row r="3360">
          <cell r="K3360" t="str">
            <v>Community School</v>
          </cell>
          <cell r="L3360" t="str">
            <v>Primary</v>
          </cell>
          <cell r="AC3360" t="str">
            <v>Yes</v>
          </cell>
          <cell r="AI3360">
            <v>2</v>
          </cell>
        </row>
        <row r="3361">
          <cell r="K3361" t="str">
            <v>Community School</v>
          </cell>
          <cell r="L3361" t="str">
            <v>Primary</v>
          </cell>
          <cell r="AC3361" t="str">
            <v>Yes</v>
          </cell>
          <cell r="AI3361">
            <v>2</v>
          </cell>
        </row>
        <row r="3362">
          <cell r="K3362" t="str">
            <v>Community School</v>
          </cell>
          <cell r="L3362" t="str">
            <v>Primary</v>
          </cell>
          <cell r="AC3362" t="str">
            <v>Yes</v>
          </cell>
          <cell r="AI3362">
            <v>2</v>
          </cell>
        </row>
        <row r="3363">
          <cell r="K3363" t="str">
            <v>Community School</v>
          </cell>
          <cell r="L3363" t="str">
            <v>Primary</v>
          </cell>
          <cell r="AC3363" t="str">
            <v>Yes</v>
          </cell>
          <cell r="AI3363">
            <v>2</v>
          </cell>
        </row>
        <row r="3364">
          <cell r="K3364" t="str">
            <v>Community School</v>
          </cell>
          <cell r="L3364" t="str">
            <v>Primary</v>
          </cell>
          <cell r="AC3364" t="str">
            <v>Yes</v>
          </cell>
          <cell r="AI3364">
            <v>2</v>
          </cell>
        </row>
        <row r="3365">
          <cell r="K3365" t="str">
            <v>Community School</v>
          </cell>
          <cell r="L3365" t="str">
            <v>Primary</v>
          </cell>
          <cell r="AC3365" t="str">
            <v>Yes</v>
          </cell>
          <cell r="AI3365">
            <v>2</v>
          </cell>
        </row>
        <row r="3366">
          <cell r="K3366" t="str">
            <v>Community School</v>
          </cell>
          <cell r="L3366" t="str">
            <v>Primary</v>
          </cell>
          <cell r="AC3366" t="str">
            <v>Yes</v>
          </cell>
          <cell r="AI3366">
            <v>2</v>
          </cell>
        </row>
        <row r="3367">
          <cell r="K3367" t="str">
            <v>Community School</v>
          </cell>
          <cell r="L3367" t="str">
            <v>Primary</v>
          </cell>
          <cell r="AC3367" t="str">
            <v>Yes</v>
          </cell>
          <cell r="AI3367">
            <v>2</v>
          </cell>
        </row>
        <row r="3368">
          <cell r="K3368" t="str">
            <v>Community School</v>
          </cell>
          <cell r="L3368" t="str">
            <v>Primary</v>
          </cell>
          <cell r="AC3368" t="str">
            <v>Yes</v>
          </cell>
          <cell r="AI3368">
            <v>2</v>
          </cell>
        </row>
        <row r="3369">
          <cell r="K3369" t="str">
            <v>Community School</v>
          </cell>
          <cell r="L3369" t="str">
            <v>Primary</v>
          </cell>
          <cell r="AC3369" t="str">
            <v>Yes</v>
          </cell>
          <cell r="AI3369">
            <v>3</v>
          </cell>
        </row>
        <row r="3370">
          <cell r="K3370" t="str">
            <v>Community School</v>
          </cell>
          <cell r="L3370" t="str">
            <v>Primary</v>
          </cell>
          <cell r="AC3370" t="str">
            <v>Yes</v>
          </cell>
          <cell r="AI3370">
            <v>1</v>
          </cell>
        </row>
        <row r="3371">
          <cell r="K3371" t="str">
            <v>Community School</v>
          </cell>
          <cell r="L3371" t="str">
            <v>Primary</v>
          </cell>
          <cell r="AC3371" t="str">
            <v>Yes</v>
          </cell>
          <cell r="AI3371">
            <v>2</v>
          </cell>
        </row>
        <row r="3372">
          <cell r="K3372" t="str">
            <v>Community School</v>
          </cell>
          <cell r="L3372" t="str">
            <v>Primary</v>
          </cell>
          <cell r="AC3372" t="str">
            <v>Yes</v>
          </cell>
          <cell r="AI3372">
            <v>2</v>
          </cell>
        </row>
        <row r="3373">
          <cell r="K3373" t="str">
            <v>Community School</v>
          </cell>
          <cell r="L3373" t="str">
            <v>Primary</v>
          </cell>
          <cell r="AC3373" t="str">
            <v>Yes</v>
          </cell>
          <cell r="AI3373">
            <v>3</v>
          </cell>
        </row>
        <row r="3374">
          <cell r="K3374" t="str">
            <v>Community School</v>
          </cell>
          <cell r="L3374" t="str">
            <v>Primary</v>
          </cell>
          <cell r="AC3374" t="str">
            <v>Yes</v>
          </cell>
          <cell r="AI3374">
            <v>2</v>
          </cell>
        </row>
        <row r="3375">
          <cell r="K3375" t="str">
            <v>Community School</v>
          </cell>
          <cell r="L3375" t="str">
            <v>Primary</v>
          </cell>
          <cell r="AC3375" t="str">
            <v>Yes</v>
          </cell>
          <cell r="AI3375">
            <v>1</v>
          </cell>
        </row>
        <row r="3376">
          <cell r="K3376" t="str">
            <v>Voluntary Controlled School</v>
          </cell>
          <cell r="L3376" t="str">
            <v>Primary</v>
          </cell>
          <cell r="AC3376" t="str">
            <v>Yes</v>
          </cell>
          <cell r="AI3376">
            <v>2</v>
          </cell>
        </row>
        <row r="3377">
          <cell r="K3377" t="str">
            <v>Voluntary Aided School</v>
          </cell>
          <cell r="L3377" t="str">
            <v>Primary</v>
          </cell>
          <cell r="AC3377" t="str">
            <v>Yes</v>
          </cell>
          <cell r="AI3377">
            <v>2</v>
          </cell>
        </row>
        <row r="3378">
          <cell r="K3378" t="str">
            <v>Voluntary Aided School</v>
          </cell>
          <cell r="L3378" t="str">
            <v>Primary</v>
          </cell>
          <cell r="AC3378" t="str">
            <v>Yes</v>
          </cell>
          <cell r="AI3378">
            <v>2</v>
          </cell>
        </row>
        <row r="3379">
          <cell r="K3379" t="str">
            <v>Voluntary Aided School</v>
          </cell>
          <cell r="L3379" t="str">
            <v>Primary</v>
          </cell>
          <cell r="AC3379" t="str">
            <v>Yes</v>
          </cell>
          <cell r="AI3379">
            <v>3</v>
          </cell>
        </row>
        <row r="3380">
          <cell r="K3380" t="str">
            <v>Foundation School</v>
          </cell>
          <cell r="L3380" t="str">
            <v>Secondary</v>
          </cell>
          <cell r="AC3380" t="str">
            <v>Yes</v>
          </cell>
          <cell r="AI3380">
            <v>4</v>
          </cell>
        </row>
        <row r="3381">
          <cell r="K3381" t="str">
            <v>Voluntary Aided School</v>
          </cell>
          <cell r="L3381" t="str">
            <v>Secondary</v>
          </cell>
          <cell r="AC3381" t="str">
            <v>Yes</v>
          </cell>
          <cell r="AI3381">
            <v>2</v>
          </cell>
        </row>
        <row r="3382">
          <cell r="K3382" t="str">
            <v>Community Special School</v>
          </cell>
          <cell r="L3382" t="str">
            <v>Special</v>
          </cell>
          <cell r="AC3382" t="str">
            <v>Yes</v>
          </cell>
          <cell r="AI3382">
            <v>2</v>
          </cell>
        </row>
        <row r="3383">
          <cell r="K3383" t="str">
            <v>Community Special School</v>
          </cell>
          <cell r="L3383" t="str">
            <v>Special</v>
          </cell>
          <cell r="AC3383" t="str">
            <v>Yes</v>
          </cell>
          <cell r="AI3383">
            <v>2</v>
          </cell>
        </row>
        <row r="3384">
          <cell r="K3384" t="str">
            <v>LA Nursery School</v>
          </cell>
          <cell r="L3384" t="str">
            <v>Nursery</v>
          </cell>
          <cell r="AC3384" t="str">
            <v>Yes</v>
          </cell>
          <cell r="AI3384">
            <v>1</v>
          </cell>
        </row>
        <row r="3385">
          <cell r="K3385" t="str">
            <v>LA Nursery School</v>
          </cell>
          <cell r="L3385" t="str">
            <v>Nursery</v>
          </cell>
          <cell r="AC3385" t="str">
            <v>Yes</v>
          </cell>
          <cell r="AI3385">
            <v>2</v>
          </cell>
        </row>
        <row r="3386">
          <cell r="K3386" t="str">
            <v>Community School</v>
          </cell>
          <cell r="L3386" t="str">
            <v>Primary</v>
          </cell>
          <cell r="AC3386" t="str">
            <v>Yes</v>
          </cell>
          <cell r="AI3386">
            <v>2</v>
          </cell>
        </row>
        <row r="3387">
          <cell r="K3387" t="str">
            <v>Community School</v>
          </cell>
          <cell r="L3387" t="str">
            <v>Primary</v>
          </cell>
          <cell r="AC3387" t="str">
            <v>Yes</v>
          </cell>
          <cell r="AI3387">
            <v>1</v>
          </cell>
        </row>
        <row r="3388">
          <cell r="K3388" t="str">
            <v>Community School</v>
          </cell>
          <cell r="L3388" t="str">
            <v>Primary</v>
          </cell>
          <cell r="AC3388" t="str">
            <v>Yes</v>
          </cell>
          <cell r="AI3388">
            <v>3</v>
          </cell>
        </row>
        <row r="3389">
          <cell r="K3389" t="str">
            <v>Community School</v>
          </cell>
          <cell r="L3389" t="str">
            <v>Primary</v>
          </cell>
          <cell r="AC3389" t="str">
            <v>Yes</v>
          </cell>
          <cell r="AI3389">
            <v>2</v>
          </cell>
        </row>
        <row r="3390">
          <cell r="K3390" t="str">
            <v>Community School</v>
          </cell>
          <cell r="L3390" t="str">
            <v>Primary</v>
          </cell>
          <cell r="AC3390" t="str">
            <v>Yes</v>
          </cell>
          <cell r="AI3390">
            <v>2</v>
          </cell>
        </row>
        <row r="3391">
          <cell r="K3391" t="str">
            <v>Community School</v>
          </cell>
          <cell r="L3391" t="str">
            <v>Primary</v>
          </cell>
          <cell r="AC3391" t="str">
            <v>Yes</v>
          </cell>
          <cell r="AI3391">
            <v>2</v>
          </cell>
        </row>
        <row r="3392">
          <cell r="K3392" t="str">
            <v>Community School</v>
          </cell>
          <cell r="L3392" t="str">
            <v>Primary</v>
          </cell>
          <cell r="AC3392" t="str">
            <v>Yes</v>
          </cell>
          <cell r="AI3392">
            <v>2</v>
          </cell>
        </row>
        <row r="3393">
          <cell r="K3393" t="str">
            <v>Foundation School</v>
          </cell>
          <cell r="L3393" t="str">
            <v>Primary</v>
          </cell>
          <cell r="AC3393" t="str">
            <v>Yes</v>
          </cell>
          <cell r="AI3393">
            <v>2</v>
          </cell>
        </row>
        <row r="3394">
          <cell r="K3394" t="str">
            <v>Community School</v>
          </cell>
          <cell r="L3394" t="str">
            <v>Primary</v>
          </cell>
          <cell r="AC3394" t="str">
            <v>Yes</v>
          </cell>
          <cell r="AI3394">
            <v>2</v>
          </cell>
        </row>
        <row r="3395">
          <cell r="K3395" t="str">
            <v>Community School</v>
          </cell>
          <cell r="L3395" t="str">
            <v>Primary</v>
          </cell>
          <cell r="AC3395" t="str">
            <v>Yes</v>
          </cell>
          <cell r="AI3395">
            <v>2</v>
          </cell>
        </row>
        <row r="3396">
          <cell r="K3396" t="str">
            <v>Community School</v>
          </cell>
          <cell r="L3396" t="str">
            <v>Primary</v>
          </cell>
          <cell r="AC3396" t="str">
            <v>Yes</v>
          </cell>
          <cell r="AI3396">
            <v>2</v>
          </cell>
        </row>
        <row r="3397">
          <cell r="K3397" t="str">
            <v>Community School</v>
          </cell>
          <cell r="L3397" t="str">
            <v>Primary</v>
          </cell>
          <cell r="AC3397" t="str">
            <v>Yes</v>
          </cell>
          <cell r="AI3397">
            <v>2</v>
          </cell>
        </row>
        <row r="3398">
          <cell r="K3398" t="str">
            <v>Community School</v>
          </cell>
          <cell r="L3398" t="str">
            <v>Primary</v>
          </cell>
          <cell r="AC3398" t="str">
            <v>Yes</v>
          </cell>
          <cell r="AI3398">
            <v>2</v>
          </cell>
        </row>
        <row r="3399">
          <cell r="K3399" t="str">
            <v>Community School</v>
          </cell>
          <cell r="L3399" t="str">
            <v>Primary</v>
          </cell>
          <cell r="AC3399" t="str">
            <v>Yes</v>
          </cell>
          <cell r="AI3399">
            <v>2</v>
          </cell>
        </row>
        <row r="3400">
          <cell r="K3400" t="str">
            <v>Community School</v>
          </cell>
          <cell r="L3400" t="str">
            <v>Primary</v>
          </cell>
          <cell r="AC3400" t="str">
            <v>Yes</v>
          </cell>
          <cell r="AI3400">
            <v>2</v>
          </cell>
        </row>
        <row r="3401">
          <cell r="K3401" t="str">
            <v>Community School</v>
          </cell>
          <cell r="L3401" t="str">
            <v>Primary</v>
          </cell>
          <cell r="AC3401" t="str">
            <v>Yes</v>
          </cell>
          <cell r="AI3401">
            <v>2</v>
          </cell>
        </row>
        <row r="3402">
          <cell r="K3402" t="str">
            <v>Community School</v>
          </cell>
          <cell r="L3402" t="str">
            <v>Primary</v>
          </cell>
          <cell r="AC3402" t="str">
            <v>Yes</v>
          </cell>
          <cell r="AI3402">
            <v>2</v>
          </cell>
        </row>
        <row r="3403">
          <cell r="K3403" t="str">
            <v>Foundation School</v>
          </cell>
          <cell r="L3403" t="str">
            <v>Primary</v>
          </cell>
          <cell r="AC3403" t="str">
            <v>Yes</v>
          </cell>
          <cell r="AI3403">
            <v>2</v>
          </cell>
        </row>
        <row r="3404">
          <cell r="K3404" t="str">
            <v>Community School</v>
          </cell>
          <cell r="L3404" t="str">
            <v>Primary</v>
          </cell>
          <cell r="AC3404" t="str">
            <v>Yes</v>
          </cell>
          <cell r="AI3404">
            <v>2</v>
          </cell>
        </row>
        <row r="3405">
          <cell r="K3405" t="str">
            <v>Community School</v>
          </cell>
          <cell r="L3405" t="str">
            <v>Primary</v>
          </cell>
          <cell r="AC3405" t="str">
            <v>Yes</v>
          </cell>
          <cell r="AI3405">
            <v>1</v>
          </cell>
        </row>
        <row r="3406">
          <cell r="K3406" t="str">
            <v>Community School</v>
          </cell>
          <cell r="L3406" t="str">
            <v>Primary</v>
          </cell>
          <cell r="AC3406" t="str">
            <v>Yes</v>
          </cell>
          <cell r="AI3406">
            <v>2</v>
          </cell>
        </row>
        <row r="3407">
          <cell r="K3407" t="str">
            <v>Community School</v>
          </cell>
          <cell r="L3407" t="str">
            <v>Primary</v>
          </cell>
          <cell r="AC3407" t="str">
            <v>Yes</v>
          </cell>
          <cell r="AI3407">
            <v>2</v>
          </cell>
        </row>
        <row r="3408">
          <cell r="K3408" t="str">
            <v>Community School</v>
          </cell>
          <cell r="L3408" t="str">
            <v>Primary</v>
          </cell>
          <cell r="AC3408" t="str">
            <v>Yes</v>
          </cell>
          <cell r="AI3408">
            <v>1</v>
          </cell>
        </row>
        <row r="3409">
          <cell r="K3409" t="str">
            <v>Community School</v>
          </cell>
          <cell r="L3409" t="str">
            <v>Primary</v>
          </cell>
          <cell r="AC3409" t="str">
            <v>Yes</v>
          </cell>
          <cell r="AI3409">
            <v>1</v>
          </cell>
        </row>
        <row r="3410">
          <cell r="K3410" t="str">
            <v>Community School</v>
          </cell>
          <cell r="L3410" t="str">
            <v>Primary</v>
          </cell>
          <cell r="AC3410" t="str">
            <v>Yes</v>
          </cell>
          <cell r="AI3410">
            <v>2</v>
          </cell>
        </row>
        <row r="3411">
          <cell r="K3411" t="str">
            <v>Community School</v>
          </cell>
          <cell r="L3411" t="str">
            <v>Primary</v>
          </cell>
          <cell r="AC3411" t="str">
            <v>Yes</v>
          </cell>
          <cell r="AI3411">
            <v>2</v>
          </cell>
        </row>
        <row r="3412">
          <cell r="K3412" t="str">
            <v>Community School</v>
          </cell>
          <cell r="L3412" t="str">
            <v>Primary</v>
          </cell>
          <cell r="AC3412" t="str">
            <v>Yes</v>
          </cell>
          <cell r="AI3412">
            <v>2</v>
          </cell>
        </row>
        <row r="3413">
          <cell r="K3413" t="str">
            <v>Community School</v>
          </cell>
          <cell r="L3413" t="str">
            <v>Primary</v>
          </cell>
          <cell r="AC3413" t="str">
            <v>Yes</v>
          </cell>
          <cell r="AI3413">
            <v>3</v>
          </cell>
        </row>
        <row r="3414">
          <cell r="K3414" t="str">
            <v>Community School</v>
          </cell>
          <cell r="L3414" t="str">
            <v>Primary</v>
          </cell>
          <cell r="AC3414" t="str">
            <v>Yes</v>
          </cell>
          <cell r="AI3414">
            <v>2</v>
          </cell>
        </row>
        <row r="3415">
          <cell r="K3415" t="str">
            <v>Community School</v>
          </cell>
          <cell r="L3415" t="str">
            <v>Primary</v>
          </cell>
          <cell r="AC3415" t="str">
            <v>Yes</v>
          </cell>
          <cell r="AI3415">
            <v>2</v>
          </cell>
        </row>
        <row r="3416">
          <cell r="K3416" t="str">
            <v>Foundation School</v>
          </cell>
          <cell r="L3416" t="str">
            <v>Primary</v>
          </cell>
          <cell r="AC3416" t="str">
            <v>Yes</v>
          </cell>
          <cell r="AI3416">
            <v>2</v>
          </cell>
        </row>
        <row r="3417">
          <cell r="K3417" t="str">
            <v>Community School</v>
          </cell>
          <cell r="L3417" t="str">
            <v>Primary</v>
          </cell>
          <cell r="AC3417" t="str">
            <v>Yes</v>
          </cell>
          <cell r="AI3417">
            <v>1</v>
          </cell>
        </row>
        <row r="3418">
          <cell r="K3418" t="str">
            <v>Community School</v>
          </cell>
          <cell r="L3418" t="str">
            <v>Primary</v>
          </cell>
          <cell r="AC3418" t="str">
            <v>Yes</v>
          </cell>
          <cell r="AI3418">
            <v>1</v>
          </cell>
        </row>
        <row r="3419">
          <cell r="K3419" t="str">
            <v>Community School</v>
          </cell>
          <cell r="L3419" t="str">
            <v>Primary</v>
          </cell>
          <cell r="AC3419" t="str">
            <v>Yes</v>
          </cell>
          <cell r="AI3419">
            <v>1</v>
          </cell>
        </row>
        <row r="3420">
          <cell r="K3420" t="str">
            <v>Community School</v>
          </cell>
          <cell r="L3420" t="str">
            <v>Primary</v>
          </cell>
          <cell r="AC3420" t="str">
            <v>Yes</v>
          </cell>
          <cell r="AI3420">
            <v>2</v>
          </cell>
        </row>
        <row r="3421">
          <cell r="K3421" t="str">
            <v>Community School</v>
          </cell>
          <cell r="L3421" t="str">
            <v>Primary</v>
          </cell>
          <cell r="AC3421" t="str">
            <v>Yes</v>
          </cell>
          <cell r="AI3421">
            <v>2</v>
          </cell>
        </row>
        <row r="3422">
          <cell r="K3422" t="str">
            <v>Community School</v>
          </cell>
          <cell r="L3422" t="str">
            <v>Primary</v>
          </cell>
          <cell r="AC3422" t="str">
            <v>Yes</v>
          </cell>
          <cell r="AI3422">
            <v>2</v>
          </cell>
        </row>
        <row r="3423">
          <cell r="K3423" t="str">
            <v>Community School</v>
          </cell>
          <cell r="L3423" t="str">
            <v>Primary</v>
          </cell>
          <cell r="AC3423" t="str">
            <v>Yes</v>
          </cell>
          <cell r="AI3423">
            <v>1</v>
          </cell>
        </row>
        <row r="3424">
          <cell r="K3424" t="str">
            <v>Community School</v>
          </cell>
          <cell r="L3424" t="str">
            <v>Primary</v>
          </cell>
          <cell r="AC3424" t="str">
            <v>Yes</v>
          </cell>
          <cell r="AI3424">
            <v>2</v>
          </cell>
        </row>
        <row r="3425">
          <cell r="K3425" t="str">
            <v>Community School</v>
          </cell>
          <cell r="L3425" t="str">
            <v>Primary</v>
          </cell>
          <cell r="AC3425" t="str">
            <v>Yes</v>
          </cell>
          <cell r="AI3425">
            <v>2</v>
          </cell>
        </row>
        <row r="3426">
          <cell r="K3426" t="str">
            <v>Community School</v>
          </cell>
          <cell r="L3426" t="str">
            <v>Primary</v>
          </cell>
          <cell r="AC3426" t="str">
            <v>Yes</v>
          </cell>
          <cell r="AI3426">
            <v>2</v>
          </cell>
        </row>
        <row r="3427">
          <cell r="K3427" t="str">
            <v>Community School</v>
          </cell>
          <cell r="L3427" t="str">
            <v>Primary</v>
          </cell>
          <cell r="AC3427" t="str">
            <v>Yes</v>
          </cell>
          <cell r="AI3427">
            <v>1</v>
          </cell>
        </row>
        <row r="3428">
          <cell r="K3428" t="str">
            <v>Community School</v>
          </cell>
          <cell r="L3428" t="str">
            <v>Primary</v>
          </cell>
          <cell r="AC3428" t="str">
            <v>Yes</v>
          </cell>
          <cell r="AI3428">
            <v>1</v>
          </cell>
        </row>
        <row r="3429">
          <cell r="K3429" t="str">
            <v>Community School</v>
          </cell>
          <cell r="L3429" t="str">
            <v>Primary</v>
          </cell>
          <cell r="AC3429" t="str">
            <v>Yes</v>
          </cell>
          <cell r="AI3429">
            <v>1</v>
          </cell>
        </row>
        <row r="3430">
          <cell r="K3430" t="str">
            <v>Community School</v>
          </cell>
          <cell r="L3430" t="str">
            <v>Primary</v>
          </cell>
          <cell r="AC3430" t="str">
            <v>Yes</v>
          </cell>
          <cell r="AI3430">
            <v>2</v>
          </cell>
        </row>
        <row r="3431">
          <cell r="K3431" t="str">
            <v>Community School</v>
          </cell>
          <cell r="L3431" t="str">
            <v>Primary</v>
          </cell>
          <cell r="AC3431" t="str">
            <v>Yes</v>
          </cell>
          <cell r="AI3431">
            <v>2</v>
          </cell>
        </row>
        <row r="3432">
          <cell r="K3432" t="str">
            <v>Foundation School</v>
          </cell>
          <cell r="L3432" t="str">
            <v>Primary</v>
          </cell>
          <cell r="AC3432" t="str">
            <v>Yes</v>
          </cell>
          <cell r="AI3432">
            <v>2</v>
          </cell>
        </row>
        <row r="3433">
          <cell r="K3433" t="str">
            <v>Foundation School</v>
          </cell>
          <cell r="L3433" t="str">
            <v>Primary</v>
          </cell>
          <cell r="AC3433" t="str">
            <v>Yes</v>
          </cell>
          <cell r="AI3433">
            <v>2</v>
          </cell>
        </row>
        <row r="3434">
          <cell r="K3434" t="str">
            <v>Community School</v>
          </cell>
          <cell r="L3434" t="str">
            <v>Primary</v>
          </cell>
          <cell r="AC3434" t="str">
            <v>Yes</v>
          </cell>
          <cell r="AI3434">
            <v>2</v>
          </cell>
        </row>
        <row r="3435">
          <cell r="K3435" t="str">
            <v>Community School</v>
          </cell>
          <cell r="L3435" t="str">
            <v>Primary</v>
          </cell>
          <cell r="AC3435" t="str">
            <v>Yes</v>
          </cell>
          <cell r="AI3435">
            <v>2</v>
          </cell>
        </row>
        <row r="3436">
          <cell r="K3436" t="str">
            <v>Community School</v>
          </cell>
          <cell r="L3436" t="str">
            <v>Primary</v>
          </cell>
          <cell r="AC3436" t="str">
            <v>Yes</v>
          </cell>
          <cell r="AI3436">
            <v>3</v>
          </cell>
        </row>
        <row r="3437">
          <cell r="K3437" t="str">
            <v>Community School</v>
          </cell>
          <cell r="L3437" t="str">
            <v>Primary</v>
          </cell>
          <cell r="AC3437" t="str">
            <v>Yes</v>
          </cell>
          <cell r="AI3437">
            <v>2</v>
          </cell>
        </row>
        <row r="3438">
          <cell r="K3438" t="str">
            <v>Foundation School</v>
          </cell>
          <cell r="L3438" t="str">
            <v>Primary</v>
          </cell>
          <cell r="AC3438" t="str">
            <v>Yes</v>
          </cell>
          <cell r="AI3438">
            <v>2</v>
          </cell>
        </row>
        <row r="3439">
          <cell r="K3439" t="str">
            <v>Community School</v>
          </cell>
          <cell r="L3439" t="str">
            <v>Primary</v>
          </cell>
          <cell r="AC3439" t="str">
            <v>Yes</v>
          </cell>
          <cell r="AI3439">
            <v>2</v>
          </cell>
        </row>
        <row r="3440">
          <cell r="K3440" t="str">
            <v>Community School</v>
          </cell>
          <cell r="L3440" t="str">
            <v>Primary</v>
          </cell>
          <cell r="AC3440" t="str">
            <v>Yes</v>
          </cell>
          <cell r="AI3440">
            <v>2</v>
          </cell>
        </row>
        <row r="3441">
          <cell r="K3441" t="str">
            <v>Community School</v>
          </cell>
          <cell r="L3441" t="str">
            <v>Primary</v>
          </cell>
          <cell r="AC3441" t="str">
            <v>Yes</v>
          </cell>
          <cell r="AI3441">
            <v>3</v>
          </cell>
        </row>
        <row r="3442">
          <cell r="K3442" t="str">
            <v>Community School</v>
          </cell>
          <cell r="L3442" t="str">
            <v>Primary</v>
          </cell>
          <cell r="AC3442" t="str">
            <v>Yes</v>
          </cell>
          <cell r="AI3442">
            <v>2</v>
          </cell>
        </row>
        <row r="3443">
          <cell r="K3443" t="str">
            <v>Community School</v>
          </cell>
          <cell r="L3443" t="str">
            <v>Primary</v>
          </cell>
          <cell r="AC3443" t="str">
            <v>Yes</v>
          </cell>
          <cell r="AI3443">
            <v>2</v>
          </cell>
        </row>
        <row r="3444">
          <cell r="K3444" t="str">
            <v>Foundation School</v>
          </cell>
          <cell r="L3444" t="str">
            <v>Primary</v>
          </cell>
          <cell r="AC3444" t="str">
            <v>Yes</v>
          </cell>
          <cell r="AI3444">
            <v>2</v>
          </cell>
        </row>
        <row r="3445">
          <cell r="K3445" t="str">
            <v>Community School</v>
          </cell>
          <cell r="L3445" t="str">
            <v>Primary</v>
          </cell>
          <cell r="AC3445" t="str">
            <v>Yes</v>
          </cell>
          <cell r="AI3445">
            <v>2</v>
          </cell>
        </row>
        <row r="3446">
          <cell r="K3446" t="str">
            <v>Community School</v>
          </cell>
          <cell r="L3446" t="str">
            <v>Primary</v>
          </cell>
          <cell r="AC3446" t="str">
            <v>Yes</v>
          </cell>
          <cell r="AI3446">
            <v>3</v>
          </cell>
        </row>
        <row r="3447">
          <cell r="K3447" t="str">
            <v>Community School</v>
          </cell>
          <cell r="L3447" t="str">
            <v>Primary</v>
          </cell>
          <cell r="AC3447" t="str">
            <v>Yes</v>
          </cell>
          <cell r="AI3447">
            <v>2</v>
          </cell>
        </row>
        <row r="3448">
          <cell r="K3448" t="str">
            <v>Community School</v>
          </cell>
          <cell r="L3448" t="str">
            <v>Primary</v>
          </cell>
          <cell r="AC3448" t="str">
            <v>Yes</v>
          </cell>
          <cell r="AI3448">
            <v>1</v>
          </cell>
        </row>
        <row r="3449">
          <cell r="K3449" t="str">
            <v>Community School</v>
          </cell>
          <cell r="L3449" t="str">
            <v>Primary</v>
          </cell>
          <cell r="AC3449" t="str">
            <v>Yes</v>
          </cell>
          <cell r="AI3449">
            <v>2</v>
          </cell>
        </row>
        <row r="3450">
          <cell r="K3450" t="str">
            <v>Voluntary Controlled School</v>
          </cell>
          <cell r="L3450" t="str">
            <v>Primary</v>
          </cell>
          <cell r="AC3450" t="str">
            <v>Yes</v>
          </cell>
          <cell r="AI3450">
            <v>2</v>
          </cell>
        </row>
        <row r="3451">
          <cell r="K3451" t="str">
            <v>Voluntary Controlled School</v>
          </cell>
          <cell r="L3451" t="str">
            <v>Primary</v>
          </cell>
          <cell r="AC3451" t="str">
            <v>Yes</v>
          </cell>
          <cell r="AI3451">
            <v>2</v>
          </cell>
        </row>
        <row r="3452">
          <cell r="K3452" t="str">
            <v>Voluntary Aided School</v>
          </cell>
          <cell r="L3452" t="str">
            <v>Primary</v>
          </cell>
          <cell r="AC3452" t="str">
            <v>Yes</v>
          </cell>
          <cell r="AI3452">
            <v>2</v>
          </cell>
        </row>
        <row r="3453">
          <cell r="K3453" t="str">
            <v>Voluntary Aided School</v>
          </cell>
          <cell r="L3453" t="str">
            <v>Primary</v>
          </cell>
          <cell r="AC3453" t="str">
            <v>Yes</v>
          </cell>
          <cell r="AI3453">
            <v>2</v>
          </cell>
        </row>
        <row r="3454">
          <cell r="K3454" t="str">
            <v>Foundation School</v>
          </cell>
          <cell r="L3454" t="str">
            <v>Secondary</v>
          </cell>
          <cell r="AC3454" t="str">
            <v>Yes</v>
          </cell>
          <cell r="AI3454">
            <v>4</v>
          </cell>
        </row>
        <row r="3455">
          <cell r="K3455" t="str">
            <v>Community School</v>
          </cell>
          <cell r="L3455" t="str">
            <v>Secondary</v>
          </cell>
          <cell r="AC3455" t="str">
            <v>Yes</v>
          </cell>
          <cell r="AI3455">
            <v>2</v>
          </cell>
        </row>
        <row r="3456">
          <cell r="K3456" t="str">
            <v>Voluntary Aided School</v>
          </cell>
          <cell r="L3456" t="str">
            <v>Primary</v>
          </cell>
          <cell r="AC3456" t="str">
            <v>Yes</v>
          </cell>
          <cell r="AI3456">
            <v>2</v>
          </cell>
        </row>
        <row r="3457">
          <cell r="K3457" t="str">
            <v>Foundation School</v>
          </cell>
          <cell r="L3457" t="str">
            <v>Primary</v>
          </cell>
          <cell r="AC3457" t="str">
            <v>Yes</v>
          </cell>
          <cell r="AI3457">
            <v>1</v>
          </cell>
        </row>
        <row r="3458">
          <cell r="K3458" t="str">
            <v>Voluntary Aided School</v>
          </cell>
          <cell r="L3458" t="str">
            <v>Primary</v>
          </cell>
          <cell r="AC3458" t="str">
            <v>Yes</v>
          </cell>
          <cell r="AI3458">
            <v>1</v>
          </cell>
        </row>
        <row r="3459">
          <cell r="K3459" t="str">
            <v>Voluntary Aided School</v>
          </cell>
          <cell r="L3459" t="str">
            <v>Primary</v>
          </cell>
          <cell r="AC3459" t="str">
            <v>Yes</v>
          </cell>
          <cell r="AI3459">
            <v>2</v>
          </cell>
        </row>
        <row r="3460">
          <cell r="K3460" t="str">
            <v>Community Special School</v>
          </cell>
          <cell r="L3460" t="str">
            <v>Special</v>
          </cell>
          <cell r="AC3460" t="str">
            <v>Yes</v>
          </cell>
          <cell r="AI3460">
            <v>2</v>
          </cell>
        </row>
        <row r="3461">
          <cell r="K3461" t="str">
            <v>Community Special School</v>
          </cell>
          <cell r="L3461" t="str">
            <v>Special</v>
          </cell>
          <cell r="AC3461" t="str">
            <v>Yes</v>
          </cell>
          <cell r="AI3461">
            <v>1</v>
          </cell>
        </row>
        <row r="3462">
          <cell r="K3462" t="str">
            <v>Community Special School</v>
          </cell>
          <cell r="L3462" t="str">
            <v>Special</v>
          </cell>
          <cell r="AC3462" t="str">
            <v>Yes</v>
          </cell>
          <cell r="AI3462">
            <v>2</v>
          </cell>
        </row>
        <row r="3463">
          <cell r="K3463" t="str">
            <v>Community Special School</v>
          </cell>
          <cell r="L3463" t="str">
            <v>Special</v>
          </cell>
          <cell r="AC3463" t="str">
            <v>Yes</v>
          </cell>
          <cell r="AI3463">
            <v>2</v>
          </cell>
        </row>
        <row r="3464">
          <cell r="K3464" t="str">
            <v>Community Special School</v>
          </cell>
          <cell r="L3464" t="str">
            <v>Special</v>
          </cell>
          <cell r="AC3464" t="str">
            <v>Yes</v>
          </cell>
          <cell r="AI3464">
            <v>2</v>
          </cell>
        </row>
        <row r="3465">
          <cell r="K3465" t="str">
            <v>Community Special School</v>
          </cell>
          <cell r="L3465" t="str">
            <v>Special</v>
          </cell>
          <cell r="AC3465" t="str">
            <v>Yes</v>
          </cell>
          <cell r="AI3465">
            <v>2</v>
          </cell>
        </row>
        <row r="3466">
          <cell r="K3466" t="str">
            <v>Community Special School</v>
          </cell>
          <cell r="L3466" t="str">
            <v>Special</v>
          </cell>
          <cell r="AC3466" t="str">
            <v>Yes</v>
          </cell>
          <cell r="AI3466">
            <v>1</v>
          </cell>
        </row>
        <row r="3467">
          <cell r="K3467" t="str">
            <v>LA Nursery School</v>
          </cell>
          <cell r="L3467" t="str">
            <v>Nursery</v>
          </cell>
          <cell r="AC3467" t="str">
            <v>Yes</v>
          </cell>
          <cell r="AI3467">
            <v>2</v>
          </cell>
        </row>
        <row r="3468">
          <cell r="K3468" t="str">
            <v>LA Nursery School</v>
          </cell>
          <cell r="L3468" t="str">
            <v>Nursery</v>
          </cell>
          <cell r="AC3468" t="str">
            <v>Yes</v>
          </cell>
          <cell r="AI3468">
            <v>2</v>
          </cell>
        </row>
        <row r="3469">
          <cell r="K3469" t="str">
            <v>LA Nursery School</v>
          </cell>
          <cell r="L3469" t="str">
            <v>Nursery</v>
          </cell>
          <cell r="AC3469" t="str">
            <v>Yes</v>
          </cell>
          <cell r="AI3469">
            <v>1</v>
          </cell>
        </row>
        <row r="3470">
          <cell r="K3470" t="str">
            <v>LA Nursery School</v>
          </cell>
          <cell r="L3470" t="str">
            <v>Nursery</v>
          </cell>
          <cell r="AC3470" t="str">
            <v>Yes</v>
          </cell>
          <cell r="AI3470">
            <v>2</v>
          </cell>
        </row>
        <row r="3471">
          <cell r="K3471" t="str">
            <v>LA Nursery School</v>
          </cell>
          <cell r="L3471" t="str">
            <v>Nursery</v>
          </cell>
          <cell r="AC3471" t="str">
            <v>Yes</v>
          </cell>
          <cell r="AI3471">
            <v>1</v>
          </cell>
        </row>
        <row r="3472">
          <cell r="K3472" t="str">
            <v>LA Nursery School</v>
          </cell>
          <cell r="L3472" t="str">
            <v>Nursery</v>
          </cell>
          <cell r="AC3472" t="str">
            <v>Yes</v>
          </cell>
          <cell r="AI3472">
            <v>1</v>
          </cell>
        </row>
        <row r="3473">
          <cell r="K3473" t="str">
            <v>Community School</v>
          </cell>
          <cell r="L3473" t="str">
            <v>Primary</v>
          </cell>
          <cell r="AC3473" t="str">
            <v>Yes</v>
          </cell>
          <cell r="AI3473">
            <v>2</v>
          </cell>
        </row>
        <row r="3474">
          <cell r="K3474" t="str">
            <v>Community School</v>
          </cell>
          <cell r="L3474" t="str">
            <v>Primary</v>
          </cell>
          <cell r="AC3474" t="str">
            <v>Yes</v>
          </cell>
          <cell r="AI3474">
            <v>2</v>
          </cell>
        </row>
        <row r="3475">
          <cell r="K3475" t="str">
            <v>Community School</v>
          </cell>
          <cell r="L3475" t="str">
            <v>Primary</v>
          </cell>
          <cell r="AC3475" t="str">
            <v>Yes</v>
          </cell>
          <cell r="AI3475">
            <v>3</v>
          </cell>
        </row>
        <row r="3476">
          <cell r="K3476" t="str">
            <v>Community School</v>
          </cell>
          <cell r="L3476" t="str">
            <v>Primary</v>
          </cell>
          <cell r="AC3476" t="str">
            <v>Yes</v>
          </cell>
          <cell r="AI3476">
            <v>2</v>
          </cell>
        </row>
        <row r="3477">
          <cell r="K3477" t="str">
            <v>Foundation School</v>
          </cell>
          <cell r="L3477" t="str">
            <v>Primary</v>
          </cell>
          <cell r="AC3477" t="str">
            <v>Yes</v>
          </cell>
          <cell r="AI3477">
            <v>2</v>
          </cell>
        </row>
        <row r="3478">
          <cell r="K3478" t="str">
            <v>Community School</v>
          </cell>
          <cell r="L3478" t="str">
            <v>Primary</v>
          </cell>
          <cell r="AC3478" t="str">
            <v>Yes</v>
          </cell>
          <cell r="AI3478">
            <v>2</v>
          </cell>
        </row>
        <row r="3479">
          <cell r="K3479" t="str">
            <v>Community School</v>
          </cell>
          <cell r="L3479" t="str">
            <v>Primary</v>
          </cell>
          <cell r="AC3479" t="str">
            <v>Yes</v>
          </cell>
          <cell r="AI3479">
            <v>2</v>
          </cell>
        </row>
        <row r="3480">
          <cell r="K3480" t="str">
            <v>Community School</v>
          </cell>
          <cell r="L3480" t="str">
            <v>Primary</v>
          </cell>
          <cell r="AC3480" t="str">
            <v>Yes</v>
          </cell>
          <cell r="AI3480">
            <v>3</v>
          </cell>
        </row>
        <row r="3481">
          <cell r="K3481" t="str">
            <v>Community School</v>
          </cell>
          <cell r="L3481" t="str">
            <v>Primary</v>
          </cell>
          <cell r="AC3481" t="str">
            <v>Yes</v>
          </cell>
          <cell r="AI3481">
            <v>2</v>
          </cell>
        </row>
        <row r="3482">
          <cell r="K3482" t="str">
            <v>Community School</v>
          </cell>
          <cell r="L3482" t="str">
            <v>Primary</v>
          </cell>
          <cell r="AC3482" t="str">
            <v>Yes</v>
          </cell>
          <cell r="AI3482">
            <v>2</v>
          </cell>
        </row>
        <row r="3483">
          <cell r="K3483" t="str">
            <v>Community School</v>
          </cell>
          <cell r="L3483" t="str">
            <v>Primary</v>
          </cell>
          <cell r="AC3483" t="str">
            <v>Yes</v>
          </cell>
          <cell r="AI3483">
            <v>2</v>
          </cell>
        </row>
        <row r="3484">
          <cell r="K3484" t="str">
            <v>Community School</v>
          </cell>
          <cell r="L3484" t="str">
            <v>Primary</v>
          </cell>
          <cell r="AC3484" t="str">
            <v>Yes</v>
          </cell>
          <cell r="AI3484">
            <v>3</v>
          </cell>
        </row>
        <row r="3485">
          <cell r="K3485" t="str">
            <v>Community School</v>
          </cell>
          <cell r="L3485" t="str">
            <v>Primary</v>
          </cell>
          <cell r="AC3485" t="str">
            <v>Yes</v>
          </cell>
          <cell r="AI3485">
            <v>4</v>
          </cell>
        </row>
        <row r="3486">
          <cell r="K3486" t="str">
            <v>Community School</v>
          </cell>
          <cell r="L3486" t="str">
            <v>Primary</v>
          </cell>
          <cell r="AC3486" t="str">
            <v>Yes</v>
          </cell>
          <cell r="AI3486">
            <v>2</v>
          </cell>
        </row>
        <row r="3487">
          <cell r="K3487" t="str">
            <v>Community School</v>
          </cell>
          <cell r="L3487" t="str">
            <v>Primary</v>
          </cell>
          <cell r="AC3487" t="str">
            <v>Yes</v>
          </cell>
          <cell r="AI3487">
            <v>2</v>
          </cell>
        </row>
        <row r="3488">
          <cell r="K3488" t="str">
            <v>Community School</v>
          </cell>
          <cell r="L3488" t="str">
            <v>Primary</v>
          </cell>
          <cell r="AC3488" t="str">
            <v>Yes</v>
          </cell>
          <cell r="AI3488">
            <v>2</v>
          </cell>
        </row>
        <row r="3489">
          <cell r="K3489" t="str">
            <v>Community School</v>
          </cell>
          <cell r="L3489" t="str">
            <v>Primary</v>
          </cell>
          <cell r="AC3489" t="str">
            <v>Yes</v>
          </cell>
          <cell r="AI3489">
            <v>2</v>
          </cell>
        </row>
        <row r="3490">
          <cell r="K3490" t="str">
            <v>Community School</v>
          </cell>
          <cell r="L3490" t="str">
            <v>Primary</v>
          </cell>
          <cell r="AC3490" t="str">
            <v>Yes</v>
          </cell>
          <cell r="AI3490">
            <v>3</v>
          </cell>
        </row>
        <row r="3491">
          <cell r="K3491" t="str">
            <v>Community School</v>
          </cell>
          <cell r="L3491" t="str">
            <v>Primary</v>
          </cell>
          <cell r="AC3491" t="str">
            <v>Yes</v>
          </cell>
          <cell r="AI3491">
            <v>3</v>
          </cell>
        </row>
        <row r="3492">
          <cell r="K3492" t="str">
            <v>Community School</v>
          </cell>
          <cell r="L3492" t="str">
            <v>Primary</v>
          </cell>
          <cell r="AC3492" t="str">
            <v>Yes</v>
          </cell>
          <cell r="AI3492">
            <v>3</v>
          </cell>
        </row>
        <row r="3493">
          <cell r="K3493" t="str">
            <v>Community School</v>
          </cell>
          <cell r="L3493" t="str">
            <v>Primary</v>
          </cell>
          <cell r="AC3493" t="str">
            <v>Yes</v>
          </cell>
          <cell r="AI3493">
            <v>2</v>
          </cell>
        </row>
        <row r="3494">
          <cell r="K3494" t="str">
            <v>Community School</v>
          </cell>
          <cell r="L3494" t="str">
            <v>Primary</v>
          </cell>
          <cell r="AC3494" t="str">
            <v>Yes</v>
          </cell>
          <cell r="AI3494">
            <v>3</v>
          </cell>
        </row>
        <row r="3495">
          <cell r="K3495" t="str">
            <v>Community School</v>
          </cell>
          <cell r="L3495" t="str">
            <v>Primary</v>
          </cell>
          <cell r="AC3495" t="str">
            <v>Yes</v>
          </cell>
          <cell r="AI3495">
            <v>2</v>
          </cell>
        </row>
        <row r="3496">
          <cell r="K3496" t="str">
            <v>Community School</v>
          </cell>
          <cell r="L3496" t="str">
            <v>Primary</v>
          </cell>
          <cell r="AC3496" t="str">
            <v>Yes</v>
          </cell>
          <cell r="AI3496">
            <v>2</v>
          </cell>
        </row>
        <row r="3497">
          <cell r="K3497" t="str">
            <v>Community School</v>
          </cell>
          <cell r="L3497" t="str">
            <v>Primary</v>
          </cell>
          <cell r="AC3497" t="str">
            <v>Yes</v>
          </cell>
          <cell r="AI3497">
            <v>2</v>
          </cell>
        </row>
        <row r="3498">
          <cell r="K3498" t="str">
            <v>Community School</v>
          </cell>
          <cell r="L3498" t="str">
            <v>Primary</v>
          </cell>
          <cell r="AC3498" t="str">
            <v>Yes</v>
          </cell>
          <cell r="AI3498">
            <v>1</v>
          </cell>
        </row>
        <row r="3499">
          <cell r="K3499" t="str">
            <v>Community School</v>
          </cell>
          <cell r="L3499" t="str">
            <v>Primary</v>
          </cell>
          <cell r="AC3499" t="str">
            <v>Yes</v>
          </cell>
          <cell r="AI3499">
            <v>1</v>
          </cell>
        </row>
        <row r="3500">
          <cell r="K3500" t="str">
            <v>Community School</v>
          </cell>
          <cell r="L3500" t="str">
            <v>Primary</v>
          </cell>
          <cell r="AC3500" t="str">
            <v>Yes</v>
          </cell>
          <cell r="AI3500">
            <v>2</v>
          </cell>
        </row>
        <row r="3501">
          <cell r="K3501" t="str">
            <v>Community School</v>
          </cell>
          <cell r="L3501" t="str">
            <v>Primary</v>
          </cell>
          <cell r="AC3501" t="str">
            <v>Yes</v>
          </cell>
          <cell r="AI3501">
            <v>2</v>
          </cell>
        </row>
        <row r="3502">
          <cell r="K3502" t="str">
            <v>Community School</v>
          </cell>
          <cell r="L3502" t="str">
            <v>Primary</v>
          </cell>
          <cell r="AC3502" t="str">
            <v>Yes</v>
          </cell>
          <cell r="AI3502">
            <v>2</v>
          </cell>
        </row>
        <row r="3503">
          <cell r="K3503" t="str">
            <v>Community School</v>
          </cell>
          <cell r="L3503" t="str">
            <v>Primary</v>
          </cell>
          <cell r="AC3503" t="str">
            <v>Yes</v>
          </cell>
          <cell r="AI3503">
            <v>2</v>
          </cell>
        </row>
        <row r="3504">
          <cell r="K3504" t="str">
            <v>Community School</v>
          </cell>
          <cell r="L3504" t="str">
            <v>Primary</v>
          </cell>
          <cell r="AC3504" t="str">
            <v>Yes</v>
          </cell>
          <cell r="AI3504">
            <v>2</v>
          </cell>
        </row>
        <row r="3505">
          <cell r="K3505" t="str">
            <v>Community School</v>
          </cell>
          <cell r="L3505" t="str">
            <v>Primary</v>
          </cell>
          <cell r="AC3505" t="str">
            <v>Yes</v>
          </cell>
          <cell r="AI3505">
            <v>2</v>
          </cell>
        </row>
        <row r="3506">
          <cell r="K3506" t="str">
            <v>Community School</v>
          </cell>
          <cell r="L3506" t="str">
            <v>Primary</v>
          </cell>
          <cell r="AC3506" t="str">
            <v>Yes</v>
          </cell>
          <cell r="AI3506">
            <v>2</v>
          </cell>
        </row>
        <row r="3507">
          <cell r="K3507" t="str">
            <v>Community School</v>
          </cell>
          <cell r="L3507" t="str">
            <v>Primary</v>
          </cell>
          <cell r="AC3507" t="str">
            <v>Yes</v>
          </cell>
          <cell r="AI3507">
            <v>2</v>
          </cell>
        </row>
        <row r="3508">
          <cell r="K3508" t="str">
            <v>Community School</v>
          </cell>
          <cell r="L3508" t="str">
            <v>Primary</v>
          </cell>
          <cell r="AC3508" t="str">
            <v>Yes</v>
          </cell>
          <cell r="AI3508">
            <v>2</v>
          </cell>
        </row>
        <row r="3509">
          <cell r="K3509" t="str">
            <v>Community School</v>
          </cell>
          <cell r="L3509" t="str">
            <v>Primary</v>
          </cell>
          <cell r="AC3509" t="str">
            <v>Yes</v>
          </cell>
          <cell r="AI3509">
            <v>4</v>
          </cell>
        </row>
        <row r="3510">
          <cell r="K3510" t="str">
            <v>Community School</v>
          </cell>
          <cell r="L3510" t="str">
            <v>Primary</v>
          </cell>
          <cell r="AC3510" t="str">
            <v>Yes</v>
          </cell>
          <cell r="AI3510">
            <v>2</v>
          </cell>
        </row>
        <row r="3511">
          <cell r="K3511" t="str">
            <v>Community School</v>
          </cell>
          <cell r="L3511" t="str">
            <v>Primary</v>
          </cell>
          <cell r="AC3511" t="str">
            <v>Yes</v>
          </cell>
          <cell r="AI3511">
            <v>2</v>
          </cell>
        </row>
        <row r="3512">
          <cell r="K3512" t="str">
            <v>Community School</v>
          </cell>
          <cell r="L3512" t="str">
            <v>Primary</v>
          </cell>
          <cell r="AC3512" t="str">
            <v>Yes</v>
          </cell>
          <cell r="AI3512">
            <v>2</v>
          </cell>
        </row>
        <row r="3513">
          <cell r="K3513" t="str">
            <v>Community School</v>
          </cell>
          <cell r="L3513" t="str">
            <v>Primary</v>
          </cell>
          <cell r="AC3513" t="str">
            <v>Yes</v>
          </cell>
          <cell r="AI3513">
            <v>2</v>
          </cell>
        </row>
        <row r="3514">
          <cell r="K3514" t="str">
            <v>Community School</v>
          </cell>
          <cell r="L3514" t="str">
            <v>Primary</v>
          </cell>
          <cell r="AC3514" t="str">
            <v>Yes</v>
          </cell>
          <cell r="AI3514">
            <v>3</v>
          </cell>
        </row>
        <row r="3515">
          <cell r="K3515" t="str">
            <v>Community School</v>
          </cell>
          <cell r="L3515" t="str">
            <v>Primary</v>
          </cell>
          <cell r="AC3515" t="str">
            <v>Yes</v>
          </cell>
          <cell r="AI3515">
            <v>2</v>
          </cell>
        </row>
        <row r="3516">
          <cell r="K3516" t="str">
            <v>Community School</v>
          </cell>
          <cell r="L3516" t="str">
            <v>Primary</v>
          </cell>
          <cell r="AC3516" t="str">
            <v>Yes</v>
          </cell>
          <cell r="AI3516">
            <v>1</v>
          </cell>
        </row>
        <row r="3517">
          <cell r="K3517" t="str">
            <v>Community School</v>
          </cell>
          <cell r="L3517" t="str">
            <v>Primary</v>
          </cell>
          <cell r="AC3517" t="str">
            <v>Yes</v>
          </cell>
          <cell r="AI3517">
            <v>3</v>
          </cell>
        </row>
        <row r="3518">
          <cell r="K3518" t="str">
            <v>Community School</v>
          </cell>
          <cell r="L3518" t="str">
            <v>Primary</v>
          </cell>
          <cell r="AC3518" t="str">
            <v>Yes</v>
          </cell>
          <cell r="AI3518">
            <v>3</v>
          </cell>
        </row>
        <row r="3519">
          <cell r="K3519" t="str">
            <v>Community School</v>
          </cell>
          <cell r="L3519" t="str">
            <v>Primary</v>
          </cell>
          <cell r="AC3519" t="str">
            <v>Yes</v>
          </cell>
          <cell r="AI3519">
            <v>2</v>
          </cell>
        </row>
        <row r="3520">
          <cell r="K3520" t="str">
            <v>Community School</v>
          </cell>
          <cell r="L3520" t="str">
            <v>Primary</v>
          </cell>
          <cell r="AC3520" t="str">
            <v>Yes</v>
          </cell>
          <cell r="AI3520">
            <v>4</v>
          </cell>
        </row>
        <row r="3521">
          <cell r="K3521" t="str">
            <v>Community School</v>
          </cell>
          <cell r="L3521" t="str">
            <v>Primary</v>
          </cell>
          <cell r="AC3521" t="str">
            <v>Yes</v>
          </cell>
          <cell r="AI3521">
            <v>2</v>
          </cell>
        </row>
        <row r="3522">
          <cell r="K3522" t="str">
            <v>Community School</v>
          </cell>
          <cell r="L3522" t="str">
            <v>Primary</v>
          </cell>
          <cell r="AC3522" t="str">
            <v>Yes</v>
          </cell>
          <cell r="AI3522">
            <v>2</v>
          </cell>
        </row>
        <row r="3523">
          <cell r="K3523" t="str">
            <v>Community School</v>
          </cell>
          <cell r="L3523" t="str">
            <v>Primary</v>
          </cell>
          <cell r="AC3523" t="str">
            <v>Yes</v>
          </cell>
          <cell r="AI3523">
            <v>2</v>
          </cell>
        </row>
        <row r="3524">
          <cell r="K3524" t="str">
            <v>Community School</v>
          </cell>
          <cell r="L3524" t="str">
            <v>Primary</v>
          </cell>
          <cell r="AC3524" t="str">
            <v>Yes</v>
          </cell>
          <cell r="AI3524">
            <v>2</v>
          </cell>
        </row>
        <row r="3525">
          <cell r="K3525" t="str">
            <v>Community School</v>
          </cell>
          <cell r="L3525" t="str">
            <v>Primary</v>
          </cell>
          <cell r="AC3525" t="str">
            <v>Yes</v>
          </cell>
          <cell r="AI3525">
            <v>2</v>
          </cell>
        </row>
        <row r="3526">
          <cell r="K3526" t="str">
            <v>Voluntary Controlled School</v>
          </cell>
          <cell r="L3526" t="str">
            <v>Primary</v>
          </cell>
          <cell r="AC3526" t="str">
            <v>Yes</v>
          </cell>
          <cell r="AI3526">
            <v>2</v>
          </cell>
        </row>
        <row r="3527">
          <cell r="K3527" t="str">
            <v>Voluntary Controlled School</v>
          </cell>
          <cell r="L3527" t="str">
            <v>Primary</v>
          </cell>
          <cell r="AC3527" t="str">
            <v>Yes</v>
          </cell>
          <cell r="AI3527">
            <v>2</v>
          </cell>
        </row>
        <row r="3528">
          <cell r="K3528" t="str">
            <v>Voluntary Controlled School</v>
          </cell>
          <cell r="L3528" t="str">
            <v>Primary</v>
          </cell>
          <cell r="AC3528" t="str">
            <v>Yes</v>
          </cell>
          <cell r="AI3528">
            <v>2</v>
          </cell>
        </row>
        <row r="3529">
          <cell r="K3529" t="str">
            <v>Voluntary Controlled School</v>
          </cell>
          <cell r="L3529" t="str">
            <v>Primary</v>
          </cell>
          <cell r="AC3529" t="str">
            <v>Yes</v>
          </cell>
          <cell r="AI3529">
            <v>1</v>
          </cell>
        </row>
        <row r="3530">
          <cell r="K3530" t="str">
            <v>Voluntary Controlled School</v>
          </cell>
          <cell r="L3530" t="str">
            <v>Primary</v>
          </cell>
          <cell r="AC3530" t="str">
            <v>Yes</v>
          </cell>
          <cell r="AI3530">
            <v>1</v>
          </cell>
        </row>
        <row r="3531">
          <cell r="K3531" t="str">
            <v>Voluntary Controlled School</v>
          </cell>
          <cell r="L3531" t="str">
            <v>Primary</v>
          </cell>
          <cell r="AC3531" t="str">
            <v>Yes</v>
          </cell>
          <cell r="AI3531">
            <v>2</v>
          </cell>
        </row>
        <row r="3532">
          <cell r="K3532" t="str">
            <v>Voluntary Aided School</v>
          </cell>
          <cell r="L3532" t="str">
            <v>Primary</v>
          </cell>
          <cell r="AC3532" t="str">
            <v>Yes</v>
          </cell>
          <cell r="AI3532">
            <v>2</v>
          </cell>
        </row>
        <row r="3533">
          <cell r="K3533" t="str">
            <v>Voluntary Aided School</v>
          </cell>
          <cell r="L3533" t="str">
            <v>Primary</v>
          </cell>
          <cell r="AC3533" t="str">
            <v>Yes</v>
          </cell>
          <cell r="AI3533">
            <v>1</v>
          </cell>
        </row>
        <row r="3534">
          <cell r="K3534" t="str">
            <v>Voluntary Aided School</v>
          </cell>
          <cell r="L3534" t="str">
            <v>Primary</v>
          </cell>
          <cell r="AC3534" t="str">
            <v>Yes</v>
          </cell>
          <cell r="AI3534">
            <v>2</v>
          </cell>
        </row>
        <row r="3535">
          <cell r="K3535" t="str">
            <v>Voluntary Aided School</v>
          </cell>
          <cell r="L3535" t="str">
            <v>Primary</v>
          </cell>
          <cell r="AC3535" t="str">
            <v>Yes</v>
          </cell>
          <cell r="AI3535">
            <v>1</v>
          </cell>
        </row>
        <row r="3536">
          <cell r="K3536" t="str">
            <v>Voluntary Aided School</v>
          </cell>
          <cell r="L3536" t="str">
            <v>Primary</v>
          </cell>
          <cell r="AC3536" t="str">
            <v>Yes</v>
          </cell>
          <cell r="AI3536">
            <v>2</v>
          </cell>
        </row>
        <row r="3537">
          <cell r="K3537" t="str">
            <v>Voluntary Aided School</v>
          </cell>
          <cell r="L3537" t="str">
            <v>Primary</v>
          </cell>
          <cell r="AC3537" t="str">
            <v>Yes</v>
          </cell>
          <cell r="AI3537">
            <v>2</v>
          </cell>
        </row>
        <row r="3538">
          <cell r="K3538" t="str">
            <v>Voluntary Aided School</v>
          </cell>
          <cell r="L3538" t="str">
            <v>Primary</v>
          </cell>
          <cell r="AC3538" t="str">
            <v>Yes</v>
          </cell>
          <cell r="AI3538">
            <v>3</v>
          </cell>
        </row>
        <row r="3539">
          <cell r="K3539" t="str">
            <v>Voluntary Aided School</v>
          </cell>
          <cell r="L3539" t="str">
            <v>Primary</v>
          </cell>
          <cell r="AC3539" t="str">
            <v>Yes</v>
          </cell>
          <cell r="AI3539">
            <v>2</v>
          </cell>
        </row>
        <row r="3540">
          <cell r="K3540" t="str">
            <v>Voluntary Aided School</v>
          </cell>
          <cell r="L3540" t="str">
            <v>Primary</v>
          </cell>
          <cell r="AC3540" t="str">
            <v>Yes</v>
          </cell>
          <cell r="AI3540">
            <v>2</v>
          </cell>
        </row>
        <row r="3541">
          <cell r="K3541" t="str">
            <v>Voluntary Aided School</v>
          </cell>
          <cell r="L3541" t="str">
            <v>Primary</v>
          </cell>
          <cell r="AC3541" t="str">
            <v>Yes</v>
          </cell>
          <cell r="AI3541">
            <v>3</v>
          </cell>
        </row>
        <row r="3542">
          <cell r="K3542" t="str">
            <v>Voluntary Aided School</v>
          </cell>
          <cell r="L3542" t="str">
            <v>Primary</v>
          </cell>
          <cell r="AC3542" t="str">
            <v>Yes</v>
          </cell>
          <cell r="AI3542">
            <v>2</v>
          </cell>
        </row>
        <row r="3543">
          <cell r="K3543" t="str">
            <v>Voluntary Aided School</v>
          </cell>
          <cell r="L3543" t="str">
            <v>Primary</v>
          </cell>
          <cell r="AC3543" t="str">
            <v>Yes</v>
          </cell>
          <cell r="AI3543">
            <v>3</v>
          </cell>
        </row>
        <row r="3544">
          <cell r="K3544" t="str">
            <v>Voluntary Aided School</v>
          </cell>
          <cell r="L3544" t="str">
            <v>Primary</v>
          </cell>
          <cell r="AC3544" t="str">
            <v>Yes</v>
          </cell>
          <cell r="AI3544">
            <v>2</v>
          </cell>
        </row>
        <row r="3545">
          <cell r="K3545" t="str">
            <v>Voluntary Aided School</v>
          </cell>
          <cell r="L3545" t="str">
            <v>Primary</v>
          </cell>
          <cell r="AC3545" t="str">
            <v>Yes</v>
          </cell>
          <cell r="AI3545">
            <v>2</v>
          </cell>
        </row>
        <row r="3546">
          <cell r="K3546" t="str">
            <v>Voluntary Aided School</v>
          </cell>
          <cell r="L3546" t="str">
            <v>Primary</v>
          </cell>
          <cell r="AC3546" t="str">
            <v>Yes</v>
          </cell>
          <cell r="AI3546">
            <v>1</v>
          </cell>
        </row>
        <row r="3547">
          <cell r="K3547" t="str">
            <v>Voluntary Aided School</v>
          </cell>
          <cell r="L3547" t="str">
            <v>Primary</v>
          </cell>
          <cell r="AC3547" t="str">
            <v>Yes</v>
          </cell>
          <cell r="AI3547">
            <v>3</v>
          </cell>
        </row>
        <row r="3548">
          <cell r="K3548" t="str">
            <v>Voluntary Aided School</v>
          </cell>
          <cell r="L3548" t="str">
            <v>Primary</v>
          </cell>
          <cell r="AC3548" t="str">
            <v>Yes</v>
          </cell>
          <cell r="AI3548">
            <v>2</v>
          </cell>
        </row>
        <row r="3549">
          <cell r="K3549" t="str">
            <v>Voluntary Aided School</v>
          </cell>
          <cell r="L3549" t="str">
            <v>Primary</v>
          </cell>
          <cell r="AC3549" t="str">
            <v>Yes</v>
          </cell>
          <cell r="AI3549">
            <v>2</v>
          </cell>
        </row>
        <row r="3550">
          <cell r="K3550" t="str">
            <v>Voluntary Aided School</v>
          </cell>
          <cell r="L3550" t="str">
            <v>Primary</v>
          </cell>
          <cell r="AC3550" t="str">
            <v>Yes</v>
          </cell>
          <cell r="AI3550">
            <v>4</v>
          </cell>
        </row>
        <row r="3551">
          <cell r="K3551" t="str">
            <v>Voluntary Aided School</v>
          </cell>
          <cell r="L3551" t="str">
            <v>Primary</v>
          </cell>
          <cell r="AC3551" t="str">
            <v>Yes</v>
          </cell>
          <cell r="AI3551">
            <v>1</v>
          </cell>
        </row>
        <row r="3552">
          <cell r="K3552" t="str">
            <v>Voluntary Aided School</v>
          </cell>
          <cell r="L3552" t="str">
            <v>Primary</v>
          </cell>
          <cell r="AC3552" t="str">
            <v>Yes</v>
          </cell>
          <cell r="AI3552">
            <v>2</v>
          </cell>
        </row>
        <row r="3553">
          <cell r="K3553" t="str">
            <v>Community School</v>
          </cell>
          <cell r="L3553" t="str">
            <v>Secondary</v>
          </cell>
          <cell r="AC3553" t="str">
            <v>Yes</v>
          </cell>
          <cell r="AI3553">
            <v>2</v>
          </cell>
        </row>
        <row r="3554">
          <cell r="K3554" t="str">
            <v>Community School</v>
          </cell>
          <cell r="L3554" t="str">
            <v>Secondary</v>
          </cell>
          <cell r="AC3554" t="str">
            <v>Yes</v>
          </cell>
          <cell r="AI3554">
            <v>1</v>
          </cell>
        </row>
        <row r="3555">
          <cell r="K3555" t="str">
            <v>Voluntary Aided School</v>
          </cell>
          <cell r="L3555" t="str">
            <v>Secondary</v>
          </cell>
          <cell r="AC3555" t="str">
            <v>Yes</v>
          </cell>
          <cell r="AI3555">
            <v>3</v>
          </cell>
        </row>
        <row r="3556">
          <cell r="K3556" t="str">
            <v>Foundation School</v>
          </cell>
          <cell r="L3556" t="str">
            <v>Primary</v>
          </cell>
          <cell r="AC3556" t="str">
            <v>Yes</v>
          </cell>
          <cell r="AI3556">
            <v>2</v>
          </cell>
        </row>
        <row r="3557">
          <cell r="K3557" t="str">
            <v>Foundation School</v>
          </cell>
          <cell r="L3557" t="str">
            <v>Primary</v>
          </cell>
          <cell r="AC3557" t="str">
            <v>Yes</v>
          </cell>
          <cell r="AI3557">
            <v>2</v>
          </cell>
        </row>
        <row r="3558">
          <cell r="K3558" t="str">
            <v>Foundation School</v>
          </cell>
          <cell r="L3558" t="str">
            <v>Primary</v>
          </cell>
          <cell r="AC3558" t="str">
            <v>Yes</v>
          </cell>
          <cell r="AI3558">
            <v>2</v>
          </cell>
        </row>
        <row r="3559">
          <cell r="K3559" t="str">
            <v>Foundation School</v>
          </cell>
          <cell r="L3559" t="str">
            <v>Primary</v>
          </cell>
          <cell r="AC3559" t="str">
            <v>Yes</v>
          </cell>
          <cell r="AI3559">
            <v>2</v>
          </cell>
        </row>
        <row r="3560">
          <cell r="K3560" t="str">
            <v>Foundation School</v>
          </cell>
          <cell r="L3560" t="str">
            <v>Primary</v>
          </cell>
          <cell r="AC3560" t="str">
            <v>Yes</v>
          </cell>
          <cell r="AI3560">
            <v>3</v>
          </cell>
        </row>
        <row r="3561">
          <cell r="K3561" t="str">
            <v>Foundation School</v>
          </cell>
          <cell r="L3561" t="str">
            <v>Primary</v>
          </cell>
          <cell r="AC3561" t="str">
            <v>Yes</v>
          </cell>
          <cell r="AI3561">
            <v>2</v>
          </cell>
        </row>
        <row r="3562">
          <cell r="K3562" t="str">
            <v>Voluntary Aided School</v>
          </cell>
          <cell r="L3562" t="str">
            <v>Secondary</v>
          </cell>
          <cell r="AC3562" t="str">
            <v>Yes</v>
          </cell>
          <cell r="AI3562">
            <v>2</v>
          </cell>
        </row>
        <row r="3563">
          <cell r="K3563" t="str">
            <v>Foundation School</v>
          </cell>
          <cell r="L3563" t="str">
            <v>Secondary</v>
          </cell>
          <cell r="AC3563" t="str">
            <v>Yes</v>
          </cell>
          <cell r="AI3563">
            <v>3</v>
          </cell>
        </row>
        <row r="3564">
          <cell r="K3564" t="str">
            <v>Community School</v>
          </cell>
          <cell r="L3564" t="str">
            <v>Primary</v>
          </cell>
          <cell r="AC3564" t="str">
            <v>Yes</v>
          </cell>
          <cell r="AI3564">
            <v>3</v>
          </cell>
        </row>
        <row r="3565">
          <cell r="K3565" t="str">
            <v>Community School</v>
          </cell>
          <cell r="L3565" t="str">
            <v>Primary</v>
          </cell>
          <cell r="AC3565" t="str">
            <v>Yes</v>
          </cell>
          <cell r="AI3565">
            <v>1</v>
          </cell>
        </row>
        <row r="3566">
          <cell r="K3566" t="str">
            <v>Community School</v>
          </cell>
          <cell r="L3566" t="str">
            <v>Primary</v>
          </cell>
          <cell r="AC3566" t="str">
            <v>Yes</v>
          </cell>
          <cell r="AI3566">
            <v>1</v>
          </cell>
        </row>
        <row r="3567">
          <cell r="K3567" t="str">
            <v>Community School</v>
          </cell>
          <cell r="L3567" t="str">
            <v>Primary</v>
          </cell>
          <cell r="AC3567" t="str">
            <v>Yes</v>
          </cell>
          <cell r="AI3567">
            <v>1</v>
          </cell>
        </row>
        <row r="3568">
          <cell r="K3568" t="str">
            <v>Community School</v>
          </cell>
          <cell r="L3568" t="str">
            <v>Primary</v>
          </cell>
          <cell r="AC3568" t="str">
            <v>Yes</v>
          </cell>
          <cell r="AI3568">
            <v>1</v>
          </cell>
        </row>
        <row r="3569">
          <cell r="K3569" t="str">
            <v>Community School</v>
          </cell>
          <cell r="L3569" t="str">
            <v>Primary</v>
          </cell>
          <cell r="AC3569" t="str">
            <v>Yes</v>
          </cell>
          <cell r="AI3569">
            <v>1</v>
          </cell>
        </row>
        <row r="3570">
          <cell r="K3570" t="str">
            <v>Community School</v>
          </cell>
          <cell r="L3570" t="str">
            <v>Primary</v>
          </cell>
          <cell r="AC3570" t="str">
            <v>Yes</v>
          </cell>
          <cell r="AI3570">
            <v>2</v>
          </cell>
        </row>
        <row r="3571">
          <cell r="K3571" t="str">
            <v>Community School</v>
          </cell>
          <cell r="L3571" t="str">
            <v>Primary</v>
          </cell>
          <cell r="AC3571" t="str">
            <v>Yes</v>
          </cell>
          <cell r="AI3571">
            <v>2</v>
          </cell>
        </row>
        <row r="3572">
          <cell r="K3572" t="str">
            <v>Community School</v>
          </cell>
          <cell r="L3572" t="str">
            <v>Primary</v>
          </cell>
          <cell r="AC3572" t="str">
            <v>Yes</v>
          </cell>
          <cell r="AI3572">
            <v>2</v>
          </cell>
        </row>
        <row r="3573">
          <cell r="K3573" t="str">
            <v>Community School</v>
          </cell>
          <cell r="L3573" t="str">
            <v>Primary</v>
          </cell>
          <cell r="AC3573" t="str">
            <v>Yes</v>
          </cell>
          <cell r="AI3573">
            <v>2</v>
          </cell>
        </row>
        <row r="3574">
          <cell r="K3574" t="str">
            <v>Community School</v>
          </cell>
          <cell r="L3574" t="str">
            <v>Primary</v>
          </cell>
          <cell r="AC3574" t="str">
            <v>Yes</v>
          </cell>
          <cell r="AI3574">
            <v>2</v>
          </cell>
        </row>
        <row r="3575">
          <cell r="K3575" t="str">
            <v>Community School</v>
          </cell>
          <cell r="L3575" t="str">
            <v>Primary</v>
          </cell>
          <cell r="AC3575" t="str">
            <v>Yes</v>
          </cell>
          <cell r="AI3575">
            <v>1</v>
          </cell>
        </row>
        <row r="3576">
          <cell r="K3576" t="str">
            <v>Foundation School</v>
          </cell>
          <cell r="L3576" t="str">
            <v>Primary</v>
          </cell>
          <cell r="AC3576" t="str">
            <v>Yes</v>
          </cell>
          <cell r="AI3576">
            <v>2</v>
          </cell>
        </row>
        <row r="3577">
          <cell r="K3577" t="str">
            <v>Community School</v>
          </cell>
          <cell r="L3577" t="str">
            <v>Primary</v>
          </cell>
          <cell r="AC3577" t="str">
            <v>Yes</v>
          </cell>
          <cell r="AI3577">
            <v>3</v>
          </cell>
        </row>
        <row r="3578">
          <cell r="K3578" t="str">
            <v>Community School</v>
          </cell>
          <cell r="L3578" t="str">
            <v>Primary</v>
          </cell>
          <cell r="AC3578" t="str">
            <v>Yes</v>
          </cell>
          <cell r="AI3578">
            <v>2</v>
          </cell>
        </row>
        <row r="3579">
          <cell r="K3579" t="str">
            <v>Community School</v>
          </cell>
          <cell r="L3579" t="str">
            <v>Primary</v>
          </cell>
          <cell r="AC3579" t="str">
            <v>Yes</v>
          </cell>
          <cell r="AI3579">
            <v>2</v>
          </cell>
        </row>
        <row r="3580">
          <cell r="K3580" t="str">
            <v>Community School</v>
          </cell>
          <cell r="L3580" t="str">
            <v>Primary</v>
          </cell>
          <cell r="AC3580" t="str">
            <v>Yes</v>
          </cell>
          <cell r="AI3580">
            <v>2</v>
          </cell>
        </row>
        <row r="3581">
          <cell r="K3581" t="str">
            <v>Community School</v>
          </cell>
          <cell r="L3581" t="str">
            <v>Primary</v>
          </cell>
          <cell r="AC3581" t="str">
            <v>Yes</v>
          </cell>
          <cell r="AI3581">
            <v>2</v>
          </cell>
        </row>
        <row r="3582">
          <cell r="K3582" t="str">
            <v>Community School</v>
          </cell>
          <cell r="L3582" t="str">
            <v>Primary</v>
          </cell>
          <cell r="AC3582" t="str">
            <v>Yes</v>
          </cell>
          <cell r="AI3582">
            <v>2</v>
          </cell>
        </row>
        <row r="3583">
          <cell r="K3583" t="str">
            <v>Community School</v>
          </cell>
          <cell r="L3583" t="str">
            <v>Primary</v>
          </cell>
          <cell r="AC3583" t="str">
            <v>Yes</v>
          </cell>
          <cell r="AI3583">
            <v>2</v>
          </cell>
        </row>
        <row r="3584">
          <cell r="K3584" t="str">
            <v>Community School</v>
          </cell>
          <cell r="L3584" t="str">
            <v>Primary</v>
          </cell>
          <cell r="AC3584" t="str">
            <v>Yes</v>
          </cell>
          <cell r="AI3584">
            <v>3</v>
          </cell>
        </row>
        <row r="3585">
          <cell r="K3585" t="str">
            <v>Community School</v>
          </cell>
          <cell r="L3585" t="str">
            <v>Primary</v>
          </cell>
          <cell r="AC3585" t="str">
            <v>Yes</v>
          </cell>
          <cell r="AI3585">
            <v>2</v>
          </cell>
        </row>
        <row r="3586">
          <cell r="K3586" t="str">
            <v>Community School</v>
          </cell>
          <cell r="L3586" t="str">
            <v>Primary</v>
          </cell>
          <cell r="AC3586" t="str">
            <v>Yes</v>
          </cell>
          <cell r="AI3586">
            <v>2</v>
          </cell>
        </row>
        <row r="3587">
          <cell r="K3587" t="str">
            <v>Community School</v>
          </cell>
          <cell r="L3587" t="str">
            <v>Primary</v>
          </cell>
          <cell r="AC3587" t="str">
            <v>Yes</v>
          </cell>
          <cell r="AI3587">
            <v>2</v>
          </cell>
        </row>
        <row r="3588">
          <cell r="K3588" t="str">
            <v>Community School</v>
          </cell>
          <cell r="L3588" t="str">
            <v>Primary</v>
          </cell>
          <cell r="AC3588" t="str">
            <v>Yes</v>
          </cell>
          <cell r="AI3588">
            <v>2</v>
          </cell>
        </row>
        <row r="3589">
          <cell r="K3589" t="str">
            <v>Community School</v>
          </cell>
          <cell r="L3589" t="str">
            <v>Primary</v>
          </cell>
          <cell r="AC3589" t="str">
            <v>Yes</v>
          </cell>
          <cell r="AI3589">
            <v>2</v>
          </cell>
        </row>
        <row r="3590">
          <cell r="K3590" t="str">
            <v>Community School</v>
          </cell>
          <cell r="L3590" t="str">
            <v>Primary</v>
          </cell>
          <cell r="AC3590" t="str">
            <v>Yes</v>
          </cell>
          <cell r="AI3590">
            <v>2</v>
          </cell>
        </row>
        <row r="3591">
          <cell r="K3591" t="str">
            <v>Community School</v>
          </cell>
          <cell r="L3591" t="str">
            <v>Primary</v>
          </cell>
          <cell r="AC3591" t="str">
            <v>Yes</v>
          </cell>
          <cell r="AI3591">
            <v>2</v>
          </cell>
        </row>
        <row r="3592">
          <cell r="K3592" t="str">
            <v>Community School</v>
          </cell>
          <cell r="L3592" t="str">
            <v>Primary</v>
          </cell>
          <cell r="AC3592" t="str">
            <v>Yes</v>
          </cell>
          <cell r="AI3592">
            <v>2</v>
          </cell>
        </row>
        <row r="3593">
          <cell r="K3593" t="str">
            <v>Community School</v>
          </cell>
          <cell r="L3593" t="str">
            <v>Primary</v>
          </cell>
          <cell r="AC3593" t="str">
            <v>Yes</v>
          </cell>
          <cell r="AI3593">
            <v>2</v>
          </cell>
        </row>
        <row r="3594">
          <cell r="K3594" t="str">
            <v>Community School</v>
          </cell>
          <cell r="L3594" t="str">
            <v>Primary</v>
          </cell>
          <cell r="AC3594" t="str">
            <v>Yes</v>
          </cell>
          <cell r="AI3594">
            <v>1</v>
          </cell>
        </row>
        <row r="3595">
          <cell r="K3595" t="str">
            <v>Community School</v>
          </cell>
          <cell r="L3595" t="str">
            <v>Primary</v>
          </cell>
          <cell r="AC3595" t="str">
            <v>Yes</v>
          </cell>
          <cell r="AI3595">
            <v>2</v>
          </cell>
        </row>
        <row r="3596">
          <cell r="K3596" t="str">
            <v>Community School</v>
          </cell>
          <cell r="L3596" t="str">
            <v>Primary</v>
          </cell>
          <cell r="AC3596" t="str">
            <v>Yes</v>
          </cell>
          <cell r="AI3596">
            <v>2</v>
          </cell>
        </row>
        <row r="3597">
          <cell r="K3597" t="str">
            <v>Community School</v>
          </cell>
          <cell r="L3597" t="str">
            <v>Primary</v>
          </cell>
          <cell r="AC3597" t="str">
            <v>Yes</v>
          </cell>
          <cell r="AI3597">
            <v>2</v>
          </cell>
        </row>
        <row r="3598">
          <cell r="K3598" t="str">
            <v>Voluntary Controlled School</v>
          </cell>
          <cell r="L3598" t="str">
            <v>Primary</v>
          </cell>
          <cell r="AC3598" t="str">
            <v>Yes</v>
          </cell>
          <cell r="AI3598">
            <v>2</v>
          </cell>
        </row>
        <row r="3599">
          <cell r="K3599" t="str">
            <v>Voluntary Controlled School</v>
          </cell>
          <cell r="L3599" t="str">
            <v>Primary</v>
          </cell>
          <cell r="AC3599" t="str">
            <v>Yes</v>
          </cell>
          <cell r="AI3599">
            <v>2</v>
          </cell>
        </row>
        <row r="3600">
          <cell r="K3600" t="str">
            <v>Voluntary Controlled School</v>
          </cell>
          <cell r="L3600" t="str">
            <v>Primary</v>
          </cell>
          <cell r="AC3600" t="str">
            <v>Yes</v>
          </cell>
          <cell r="AI3600">
            <v>1</v>
          </cell>
        </row>
        <row r="3601">
          <cell r="K3601" t="str">
            <v>Voluntary Controlled School</v>
          </cell>
          <cell r="L3601" t="str">
            <v>Primary</v>
          </cell>
          <cell r="AC3601" t="str">
            <v>Yes</v>
          </cell>
          <cell r="AI3601">
            <v>1</v>
          </cell>
        </row>
        <row r="3602">
          <cell r="K3602" t="str">
            <v>Voluntary Controlled School</v>
          </cell>
          <cell r="L3602" t="str">
            <v>Primary</v>
          </cell>
          <cell r="AC3602" t="str">
            <v>Yes</v>
          </cell>
          <cell r="AI3602">
            <v>3</v>
          </cell>
        </row>
        <row r="3603">
          <cell r="K3603" t="str">
            <v>Voluntary Aided School</v>
          </cell>
          <cell r="L3603" t="str">
            <v>Primary</v>
          </cell>
          <cell r="AC3603" t="str">
            <v>Yes</v>
          </cell>
          <cell r="AI3603">
            <v>3</v>
          </cell>
        </row>
        <row r="3604">
          <cell r="K3604" t="str">
            <v>Voluntary Aided School</v>
          </cell>
          <cell r="L3604" t="str">
            <v>Primary</v>
          </cell>
          <cell r="AC3604" t="str">
            <v>Yes</v>
          </cell>
          <cell r="AI3604">
            <v>2</v>
          </cell>
        </row>
        <row r="3605">
          <cell r="K3605" t="str">
            <v>Voluntary Aided School</v>
          </cell>
          <cell r="L3605" t="str">
            <v>Primary</v>
          </cell>
          <cell r="AC3605" t="str">
            <v>Yes</v>
          </cell>
          <cell r="AI3605">
            <v>2</v>
          </cell>
        </row>
        <row r="3606">
          <cell r="K3606" t="str">
            <v>Voluntary Aided School</v>
          </cell>
          <cell r="L3606" t="str">
            <v>Primary</v>
          </cell>
          <cell r="AC3606" t="str">
            <v>Yes</v>
          </cell>
          <cell r="AI3606">
            <v>2</v>
          </cell>
        </row>
        <row r="3607">
          <cell r="K3607" t="str">
            <v>Voluntary Aided School</v>
          </cell>
          <cell r="L3607" t="str">
            <v>Primary</v>
          </cell>
          <cell r="AC3607" t="str">
            <v>Yes</v>
          </cell>
          <cell r="AI3607">
            <v>2</v>
          </cell>
        </row>
        <row r="3608">
          <cell r="K3608" t="str">
            <v>Voluntary Aided School</v>
          </cell>
          <cell r="L3608" t="str">
            <v>Primary</v>
          </cell>
          <cell r="AC3608" t="str">
            <v>Yes</v>
          </cell>
          <cell r="AI3608">
            <v>4</v>
          </cell>
        </row>
        <row r="3609">
          <cell r="K3609" t="str">
            <v>Voluntary Aided School</v>
          </cell>
          <cell r="L3609" t="str">
            <v>Primary</v>
          </cell>
          <cell r="AC3609" t="str">
            <v>Yes</v>
          </cell>
          <cell r="AI3609">
            <v>3</v>
          </cell>
        </row>
        <row r="3610">
          <cell r="K3610" t="str">
            <v>Voluntary Aided School</v>
          </cell>
          <cell r="L3610" t="str">
            <v>Primary</v>
          </cell>
          <cell r="AC3610" t="str">
            <v>Yes</v>
          </cell>
          <cell r="AI3610">
            <v>2</v>
          </cell>
        </row>
        <row r="3611">
          <cell r="K3611" t="str">
            <v>Voluntary Aided School</v>
          </cell>
          <cell r="L3611" t="str">
            <v>Primary</v>
          </cell>
          <cell r="AC3611" t="str">
            <v>Yes</v>
          </cell>
          <cell r="AI3611">
            <v>1</v>
          </cell>
        </row>
        <row r="3612">
          <cell r="K3612" t="str">
            <v>Voluntary Aided School</v>
          </cell>
          <cell r="L3612" t="str">
            <v>Primary</v>
          </cell>
          <cell r="AC3612" t="str">
            <v>Yes</v>
          </cell>
          <cell r="AI3612">
            <v>2</v>
          </cell>
        </row>
        <row r="3613">
          <cell r="K3613" t="str">
            <v>Voluntary Aided School</v>
          </cell>
          <cell r="L3613" t="str">
            <v>Primary</v>
          </cell>
          <cell r="AC3613" t="str">
            <v>Yes</v>
          </cell>
          <cell r="AI3613">
            <v>2</v>
          </cell>
        </row>
        <row r="3614">
          <cell r="K3614" t="str">
            <v>Voluntary Aided School</v>
          </cell>
          <cell r="L3614" t="str">
            <v>Primary</v>
          </cell>
          <cell r="AC3614" t="str">
            <v>Yes</v>
          </cell>
          <cell r="AI3614">
            <v>2</v>
          </cell>
        </row>
        <row r="3615">
          <cell r="K3615" t="str">
            <v>Voluntary Aided School</v>
          </cell>
          <cell r="L3615" t="str">
            <v>Primary</v>
          </cell>
          <cell r="AC3615" t="str">
            <v>Yes</v>
          </cell>
          <cell r="AI3615">
            <v>2</v>
          </cell>
        </row>
        <row r="3616">
          <cell r="K3616" t="str">
            <v>Voluntary Aided School</v>
          </cell>
          <cell r="L3616" t="str">
            <v>Primary</v>
          </cell>
          <cell r="AC3616" t="str">
            <v>Yes</v>
          </cell>
          <cell r="AI3616">
            <v>4</v>
          </cell>
        </row>
        <row r="3617">
          <cell r="K3617" t="str">
            <v>Foundation School</v>
          </cell>
          <cell r="L3617" t="str">
            <v>Secondary</v>
          </cell>
          <cell r="AC3617" t="str">
            <v>Yes</v>
          </cell>
          <cell r="AI3617">
            <v>4</v>
          </cell>
        </row>
        <row r="3618">
          <cell r="K3618" t="str">
            <v>Foundation School</v>
          </cell>
          <cell r="L3618" t="str">
            <v>Secondary</v>
          </cell>
          <cell r="AC3618" t="str">
            <v>Yes</v>
          </cell>
          <cell r="AI3618">
            <v>2</v>
          </cell>
        </row>
        <row r="3619">
          <cell r="K3619" t="str">
            <v>Community School</v>
          </cell>
          <cell r="L3619" t="str">
            <v>Secondary</v>
          </cell>
          <cell r="AC3619" t="str">
            <v>Yes</v>
          </cell>
          <cell r="AI3619">
            <v>4</v>
          </cell>
        </row>
        <row r="3620">
          <cell r="K3620" t="str">
            <v>Community School</v>
          </cell>
          <cell r="L3620" t="str">
            <v>Secondary</v>
          </cell>
          <cell r="AC3620" t="str">
            <v>Yes</v>
          </cell>
          <cell r="AI3620">
            <v>2</v>
          </cell>
        </row>
        <row r="3621">
          <cell r="K3621" t="str">
            <v>Voluntary Aided School</v>
          </cell>
          <cell r="L3621" t="str">
            <v>Primary</v>
          </cell>
          <cell r="AC3621" t="str">
            <v>Yes</v>
          </cell>
          <cell r="AI3621">
            <v>1</v>
          </cell>
        </row>
        <row r="3622">
          <cell r="K3622" t="str">
            <v>Foundation School</v>
          </cell>
          <cell r="L3622" t="str">
            <v>Primary</v>
          </cell>
          <cell r="AC3622" t="str">
            <v>Yes</v>
          </cell>
          <cell r="AI3622">
            <v>2</v>
          </cell>
        </row>
        <row r="3623">
          <cell r="K3623" t="str">
            <v>Community Special School</v>
          </cell>
          <cell r="L3623" t="str">
            <v>Special</v>
          </cell>
          <cell r="AC3623" t="str">
            <v>Yes</v>
          </cell>
          <cell r="AI3623">
            <v>1</v>
          </cell>
        </row>
        <row r="3624">
          <cell r="K3624" t="str">
            <v>Non-Maintained Special School</v>
          </cell>
          <cell r="L3624" t="str">
            <v>Special</v>
          </cell>
          <cell r="AC3624" t="str">
            <v>Yes</v>
          </cell>
          <cell r="AI3624">
            <v>1</v>
          </cell>
        </row>
        <row r="3625">
          <cell r="K3625" t="str">
            <v>Community Special School</v>
          </cell>
          <cell r="L3625" t="str">
            <v>Special</v>
          </cell>
          <cell r="AC3625" t="str">
            <v>Yes</v>
          </cell>
          <cell r="AI3625">
            <v>2</v>
          </cell>
        </row>
        <row r="3626">
          <cell r="K3626" t="str">
            <v>Community Special School</v>
          </cell>
          <cell r="L3626" t="str">
            <v>Special</v>
          </cell>
          <cell r="AC3626" t="str">
            <v>Yes</v>
          </cell>
          <cell r="AI3626">
            <v>2</v>
          </cell>
        </row>
        <row r="3627">
          <cell r="K3627" t="str">
            <v>LA Nursery School</v>
          </cell>
          <cell r="L3627" t="str">
            <v>Nursery</v>
          </cell>
          <cell r="AC3627" t="str">
            <v>Yes</v>
          </cell>
          <cell r="AI3627">
            <v>1</v>
          </cell>
        </row>
        <row r="3628">
          <cell r="K3628" t="str">
            <v>Pupil Referral Unit</v>
          </cell>
          <cell r="L3628" t="str">
            <v>PRU</v>
          </cell>
          <cell r="AC3628" t="str">
            <v>Yes</v>
          </cell>
          <cell r="AI3628">
            <v>2</v>
          </cell>
        </row>
        <row r="3629">
          <cell r="K3629" t="str">
            <v>Community School</v>
          </cell>
          <cell r="L3629" t="str">
            <v>Primary</v>
          </cell>
          <cell r="AC3629" t="str">
            <v>Yes</v>
          </cell>
          <cell r="AI3629">
            <v>2</v>
          </cell>
        </row>
        <row r="3630">
          <cell r="K3630" t="str">
            <v>Community School</v>
          </cell>
          <cell r="L3630" t="str">
            <v>Primary</v>
          </cell>
          <cell r="AC3630" t="str">
            <v>Yes</v>
          </cell>
          <cell r="AI3630">
            <v>2</v>
          </cell>
        </row>
        <row r="3631">
          <cell r="K3631" t="str">
            <v>Community School</v>
          </cell>
          <cell r="L3631" t="str">
            <v>Primary</v>
          </cell>
          <cell r="AC3631" t="str">
            <v>Yes</v>
          </cell>
          <cell r="AI3631">
            <v>2</v>
          </cell>
        </row>
        <row r="3632">
          <cell r="K3632" t="str">
            <v>Community School</v>
          </cell>
          <cell r="L3632" t="str">
            <v>Primary</v>
          </cell>
          <cell r="AC3632" t="str">
            <v>Yes</v>
          </cell>
          <cell r="AI3632">
            <v>3</v>
          </cell>
        </row>
        <row r="3633">
          <cell r="K3633" t="str">
            <v>Community School</v>
          </cell>
          <cell r="L3633" t="str">
            <v>Primary</v>
          </cell>
          <cell r="AC3633" t="str">
            <v>Yes</v>
          </cell>
          <cell r="AI3633">
            <v>2</v>
          </cell>
        </row>
        <row r="3634">
          <cell r="K3634" t="str">
            <v>Community School</v>
          </cell>
          <cell r="L3634" t="str">
            <v>Primary</v>
          </cell>
          <cell r="AC3634" t="str">
            <v>Yes</v>
          </cell>
          <cell r="AI3634">
            <v>2</v>
          </cell>
        </row>
        <row r="3635">
          <cell r="K3635" t="str">
            <v>Community School</v>
          </cell>
          <cell r="L3635" t="str">
            <v>Primary</v>
          </cell>
          <cell r="AC3635" t="str">
            <v>Yes</v>
          </cell>
          <cell r="AI3635">
            <v>2</v>
          </cell>
        </row>
        <row r="3636">
          <cell r="K3636" t="str">
            <v>Community School</v>
          </cell>
          <cell r="L3636" t="str">
            <v>Primary</v>
          </cell>
          <cell r="AC3636" t="str">
            <v>Yes</v>
          </cell>
          <cell r="AI3636">
            <v>2</v>
          </cell>
        </row>
        <row r="3637">
          <cell r="K3637" t="str">
            <v>Community School</v>
          </cell>
          <cell r="L3637" t="str">
            <v>Primary</v>
          </cell>
          <cell r="AC3637" t="str">
            <v>Yes</v>
          </cell>
          <cell r="AI3637">
            <v>2</v>
          </cell>
        </row>
        <row r="3638">
          <cell r="K3638" t="str">
            <v>Community School</v>
          </cell>
          <cell r="L3638" t="str">
            <v>Primary</v>
          </cell>
          <cell r="AC3638" t="str">
            <v>Yes</v>
          </cell>
          <cell r="AI3638">
            <v>1</v>
          </cell>
        </row>
        <row r="3639">
          <cell r="K3639" t="str">
            <v>Community School</v>
          </cell>
          <cell r="L3639" t="str">
            <v>Primary</v>
          </cell>
          <cell r="AC3639" t="str">
            <v>Yes</v>
          </cell>
          <cell r="AI3639">
            <v>2</v>
          </cell>
        </row>
        <row r="3640">
          <cell r="K3640" t="str">
            <v>Community School</v>
          </cell>
          <cell r="L3640" t="str">
            <v>Primary</v>
          </cell>
          <cell r="AC3640" t="str">
            <v>Yes</v>
          </cell>
          <cell r="AI3640">
            <v>2</v>
          </cell>
        </row>
        <row r="3641">
          <cell r="K3641" t="str">
            <v>Community School</v>
          </cell>
          <cell r="L3641" t="str">
            <v>Primary</v>
          </cell>
          <cell r="AC3641" t="str">
            <v>Yes</v>
          </cell>
          <cell r="AI3641">
            <v>1</v>
          </cell>
        </row>
        <row r="3642">
          <cell r="K3642" t="str">
            <v>Community School</v>
          </cell>
          <cell r="L3642" t="str">
            <v>Primary</v>
          </cell>
          <cell r="AC3642" t="str">
            <v>Yes</v>
          </cell>
          <cell r="AI3642">
            <v>3</v>
          </cell>
        </row>
        <row r="3643">
          <cell r="K3643" t="str">
            <v>Community School</v>
          </cell>
          <cell r="L3643" t="str">
            <v>Primary</v>
          </cell>
          <cell r="AC3643" t="str">
            <v>Yes</v>
          </cell>
          <cell r="AI3643">
            <v>2</v>
          </cell>
        </row>
        <row r="3644">
          <cell r="K3644" t="str">
            <v>Community School</v>
          </cell>
          <cell r="L3644" t="str">
            <v>Primary</v>
          </cell>
          <cell r="AC3644" t="str">
            <v>Yes</v>
          </cell>
          <cell r="AI3644">
            <v>2</v>
          </cell>
        </row>
        <row r="3645">
          <cell r="K3645" t="str">
            <v>Community School</v>
          </cell>
          <cell r="L3645" t="str">
            <v>Primary</v>
          </cell>
          <cell r="AC3645" t="str">
            <v>Yes</v>
          </cell>
          <cell r="AI3645">
            <v>3</v>
          </cell>
        </row>
        <row r="3646">
          <cell r="K3646" t="str">
            <v>Community School</v>
          </cell>
          <cell r="L3646" t="str">
            <v>Primary</v>
          </cell>
          <cell r="AC3646" t="str">
            <v>Yes</v>
          </cell>
          <cell r="AI3646">
            <v>2</v>
          </cell>
        </row>
        <row r="3647">
          <cell r="K3647" t="str">
            <v>Community School</v>
          </cell>
          <cell r="L3647" t="str">
            <v>Primary</v>
          </cell>
          <cell r="AC3647" t="str">
            <v>Yes</v>
          </cell>
          <cell r="AI3647">
            <v>2</v>
          </cell>
        </row>
        <row r="3648">
          <cell r="K3648" t="str">
            <v>Community School</v>
          </cell>
          <cell r="L3648" t="str">
            <v>Primary</v>
          </cell>
          <cell r="AC3648" t="str">
            <v>Yes</v>
          </cell>
          <cell r="AI3648">
            <v>1</v>
          </cell>
        </row>
        <row r="3649">
          <cell r="K3649" t="str">
            <v>Community School</v>
          </cell>
          <cell r="L3649" t="str">
            <v>Primary</v>
          </cell>
          <cell r="AC3649" t="str">
            <v>Yes</v>
          </cell>
          <cell r="AI3649">
            <v>2</v>
          </cell>
        </row>
        <row r="3650">
          <cell r="K3650" t="str">
            <v>Community School</v>
          </cell>
          <cell r="L3650" t="str">
            <v>Primary</v>
          </cell>
          <cell r="AC3650" t="str">
            <v>Yes</v>
          </cell>
          <cell r="AI3650">
            <v>2</v>
          </cell>
        </row>
        <row r="3651">
          <cell r="K3651" t="str">
            <v>Community School</v>
          </cell>
          <cell r="L3651" t="str">
            <v>Primary</v>
          </cell>
          <cell r="AC3651" t="str">
            <v>Yes</v>
          </cell>
          <cell r="AI3651">
            <v>2</v>
          </cell>
        </row>
        <row r="3652">
          <cell r="K3652" t="str">
            <v>Community School</v>
          </cell>
          <cell r="L3652" t="str">
            <v>Primary</v>
          </cell>
          <cell r="AC3652" t="str">
            <v>Yes</v>
          </cell>
          <cell r="AI3652">
            <v>2</v>
          </cell>
        </row>
        <row r="3653">
          <cell r="K3653" t="str">
            <v>Community School</v>
          </cell>
          <cell r="L3653" t="str">
            <v>Primary</v>
          </cell>
          <cell r="AC3653" t="str">
            <v>Yes</v>
          </cell>
          <cell r="AI3653">
            <v>3</v>
          </cell>
        </row>
        <row r="3654">
          <cell r="K3654" t="str">
            <v>Community School</v>
          </cell>
          <cell r="L3654" t="str">
            <v>Primary</v>
          </cell>
          <cell r="AC3654" t="str">
            <v>Yes</v>
          </cell>
          <cell r="AI3654">
            <v>2</v>
          </cell>
        </row>
        <row r="3655">
          <cell r="K3655" t="str">
            <v>Community School</v>
          </cell>
          <cell r="L3655" t="str">
            <v>Primary</v>
          </cell>
          <cell r="AC3655" t="str">
            <v>Yes</v>
          </cell>
          <cell r="AI3655">
            <v>2</v>
          </cell>
        </row>
        <row r="3656">
          <cell r="K3656" t="str">
            <v>Community School</v>
          </cell>
          <cell r="L3656" t="str">
            <v>Primary</v>
          </cell>
          <cell r="AC3656" t="str">
            <v>Yes</v>
          </cell>
          <cell r="AI3656">
            <v>2</v>
          </cell>
        </row>
        <row r="3657">
          <cell r="K3657" t="str">
            <v>Community School</v>
          </cell>
          <cell r="L3657" t="str">
            <v>Primary</v>
          </cell>
          <cell r="AC3657" t="str">
            <v>Yes</v>
          </cell>
          <cell r="AI3657">
            <v>2</v>
          </cell>
        </row>
        <row r="3658">
          <cell r="K3658" t="str">
            <v>Community School</v>
          </cell>
          <cell r="L3658" t="str">
            <v>Primary</v>
          </cell>
          <cell r="AC3658" t="str">
            <v>Yes</v>
          </cell>
          <cell r="AI3658">
            <v>2</v>
          </cell>
        </row>
        <row r="3659">
          <cell r="K3659" t="str">
            <v>Community School</v>
          </cell>
          <cell r="L3659" t="str">
            <v>Primary</v>
          </cell>
          <cell r="AC3659" t="str">
            <v>Yes</v>
          </cell>
          <cell r="AI3659">
            <v>2</v>
          </cell>
        </row>
        <row r="3660">
          <cell r="K3660" t="str">
            <v>Community School</v>
          </cell>
          <cell r="L3660" t="str">
            <v>Primary</v>
          </cell>
          <cell r="AC3660" t="str">
            <v>Yes</v>
          </cell>
          <cell r="AI3660">
            <v>1</v>
          </cell>
        </row>
        <row r="3661">
          <cell r="K3661" t="str">
            <v>Community School</v>
          </cell>
          <cell r="L3661" t="str">
            <v>Primary</v>
          </cell>
          <cell r="AC3661" t="str">
            <v>Yes</v>
          </cell>
          <cell r="AI3661">
            <v>2</v>
          </cell>
        </row>
        <row r="3662">
          <cell r="K3662" t="str">
            <v>Community School</v>
          </cell>
          <cell r="L3662" t="str">
            <v>Primary</v>
          </cell>
          <cell r="AC3662" t="str">
            <v>Yes</v>
          </cell>
          <cell r="AI3662">
            <v>2</v>
          </cell>
        </row>
        <row r="3663">
          <cell r="K3663" t="str">
            <v>Community School</v>
          </cell>
          <cell r="L3663" t="str">
            <v>Primary</v>
          </cell>
          <cell r="AC3663" t="str">
            <v>Yes</v>
          </cell>
          <cell r="AI3663">
            <v>2</v>
          </cell>
        </row>
        <row r="3664">
          <cell r="K3664" t="str">
            <v>Community School</v>
          </cell>
          <cell r="L3664" t="str">
            <v>Primary</v>
          </cell>
          <cell r="AC3664" t="str">
            <v>Yes</v>
          </cell>
          <cell r="AI3664">
            <v>2</v>
          </cell>
        </row>
        <row r="3665">
          <cell r="K3665" t="str">
            <v>Community School</v>
          </cell>
          <cell r="L3665" t="str">
            <v>Primary</v>
          </cell>
          <cell r="AC3665" t="str">
            <v>Yes</v>
          </cell>
          <cell r="AI3665">
            <v>3</v>
          </cell>
        </row>
        <row r="3666">
          <cell r="K3666" t="str">
            <v>Community School</v>
          </cell>
          <cell r="L3666" t="str">
            <v>Primary</v>
          </cell>
          <cell r="AC3666" t="str">
            <v>Yes</v>
          </cell>
          <cell r="AI3666">
            <v>1</v>
          </cell>
        </row>
        <row r="3667">
          <cell r="K3667" t="str">
            <v>Community School</v>
          </cell>
          <cell r="L3667" t="str">
            <v>Primary</v>
          </cell>
          <cell r="AC3667" t="str">
            <v>Yes</v>
          </cell>
          <cell r="AI3667">
            <v>3</v>
          </cell>
        </row>
        <row r="3668">
          <cell r="K3668" t="str">
            <v>Community School</v>
          </cell>
          <cell r="L3668" t="str">
            <v>Primary</v>
          </cell>
          <cell r="AC3668" t="str">
            <v>Yes</v>
          </cell>
          <cell r="AI3668">
            <v>2</v>
          </cell>
        </row>
        <row r="3669">
          <cell r="K3669" t="str">
            <v>Community School</v>
          </cell>
          <cell r="L3669" t="str">
            <v>Primary</v>
          </cell>
          <cell r="AC3669" t="str">
            <v>Yes</v>
          </cell>
          <cell r="AI3669">
            <v>2</v>
          </cell>
        </row>
        <row r="3670">
          <cell r="K3670" t="str">
            <v>Community School</v>
          </cell>
          <cell r="L3670" t="str">
            <v>Primary</v>
          </cell>
          <cell r="AC3670" t="str">
            <v>Yes</v>
          </cell>
          <cell r="AI3670">
            <v>1</v>
          </cell>
        </row>
        <row r="3671">
          <cell r="K3671" t="str">
            <v>Community School</v>
          </cell>
          <cell r="L3671" t="str">
            <v>Primary</v>
          </cell>
          <cell r="AC3671" t="str">
            <v>Yes</v>
          </cell>
          <cell r="AI3671">
            <v>2</v>
          </cell>
        </row>
        <row r="3672">
          <cell r="K3672" t="str">
            <v>Community School</v>
          </cell>
          <cell r="L3672" t="str">
            <v>Primary</v>
          </cell>
          <cell r="AC3672" t="str">
            <v>Yes</v>
          </cell>
          <cell r="AI3672">
            <v>2</v>
          </cell>
        </row>
        <row r="3673">
          <cell r="K3673" t="str">
            <v>Community School</v>
          </cell>
          <cell r="L3673" t="str">
            <v>Primary</v>
          </cell>
          <cell r="AC3673" t="str">
            <v>Yes</v>
          </cell>
          <cell r="AI3673">
            <v>2</v>
          </cell>
        </row>
        <row r="3674">
          <cell r="K3674" t="str">
            <v>Foundation School</v>
          </cell>
          <cell r="L3674" t="str">
            <v>Primary</v>
          </cell>
          <cell r="AC3674" t="str">
            <v>Yes</v>
          </cell>
          <cell r="AI3674">
            <v>2</v>
          </cell>
        </row>
        <row r="3675">
          <cell r="K3675" t="str">
            <v>Community School</v>
          </cell>
          <cell r="L3675" t="str">
            <v>Primary</v>
          </cell>
          <cell r="AC3675" t="str">
            <v>Yes</v>
          </cell>
          <cell r="AI3675">
            <v>2</v>
          </cell>
        </row>
        <row r="3676">
          <cell r="K3676" t="str">
            <v>Community School</v>
          </cell>
          <cell r="L3676" t="str">
            <v>Primary</v>
          </cell>
          <cell r="AC3676" t="str">
            <v>Yes</v>
          </cell>
          <cell r="AI3676">
            <v>2</v>
          </cell>
        </row>
        <row r="3677">
          <cell r="K3677" t="str">
            <v>Community School</v>
          </cell>
          <cell r="L3677" t="str">
            <v>Primary</v>
          </cell>
          <cell r="AC3677" t="str">
            <v>Yes</v>
          </cell>
          <cell r="AI3677">
            <v>2</v>
          </cell>
        </row>
        <row r="3678">
          <cell r="K3678" t="str">
            <v>Community School</v>
          </cell>
          <cell r="L3678" t="str">
            <v>Primary</v>
          </cell>
          <cell r="AC3678" t="str">
            <v>Yes</v>
          </cell>
          <cell r="AI3678">
            <v>3</v>
          </cell>
        </row>
        <row r="3679">
          <cell r="K3679" t="str">
            <v>Community School</v>
          </cell>
          <cell r="L3679" t="str">
            <v>Primary</v>
          </cell>
          <cell r="AC3679" t="str">
            <v>Yes</v>
          </cell>
          <cell r="AI3679">
            <v>2</v>
          </cell>
        </row>
        <row r="3680">
          <cell r="K3680" t="str">
            <v>Community School</v>
          </cell>
          <cell r="L3680" t="str">
            <v>Primary</v>
          </cell>
          <cell r="AC3680" t="str">
            <v>Yes</v>
          </cell>
          <cell r="AI3680">
            <v>2</v>
          </cell>
        </row>
        <row r="3681">
          <cell r="K3681" t="str">
            <v>Community School</v>
          </cell>
          <cell r="L3681" t="str">
            <v>Primary</v>
          </cell>
          <cell r="AC3681" t="str">
            <v>Yes</v>
          </cell>
          <cell r="AI3681">
            <v>2</v>
          </cell>
        </row>
        <row r="3682">
          <cell r="K3682" t="str">
            <v>Community School</v>
          </cell>
          <cell r="L3682" t="str">
            <v>Primary</v>
          </cell>
          <cell r="AC3682" t="str">
            <v>Yes</v>
          </cell>
          <cell r="AI3682">
            <v>2</v>
          </cell>
        </row>
        <row r="3683">
          <cell r="K3683" t="str">
            <v>Community School</v>
          </cell>
          <cell r="L3683" t="str">
            <v>Primary</v>
          </cell>
          <cell r="AC3683" t="str">
            <v>Yes</v>
          </cell>
          <cell r="AI3683">
            <v>3</v>
          </cell>
        </row>
        <row r="3684">
          <cell r="K3684" t="str">
            <v>Community School</v>
          </cell>
          <cell r="L3684" t="str">
            <v>Primary</v>
          </cell>
          <cell r="AC3684" t="str">
            <v>Yes</v>
          </cell>
          <cell r="AI3684">
            <v>2</v>
          </cell>
        </row>
        <row r="3685">
          <cell r="K3685" t="str">
            <v>Community School</v>
          </cell>
          <cell r="L3685" t="str">
            <v>Primary</v>
          </cell>
          <cell r="AC3685" t="str">
            <v>Yes</v>
          </cell>
          <cell r="AI3685">
            <v>2</v>
          </cell>
        </row>
        <row r="3686">
          <cell r="K3686" t="str">
            <v>Community School</v>
          </cell>
          <cell r="L3686" t="str">
            <v>Primary</v>
          </cell>
          <cell r="AC3686" t="str">
            <v>Yes</v>
          </cell>
          <cell r="AI3686">
            <v>2</v>
          </cell>
        </row>
        <row r="3687">
          <cell r="K3687" t="str">
            <v>Community School</v>
          </cell>
          <cell r="L3687" t="str">
            <v>Primary</v>
          </cell>
          <cell r="AC3687" t="str">
            <v>Yes</v>
          </cell>
          <cell r="AI3687">
            <v>2</v>
          </cell>
        </row>
        <row r="3688">
          <cell r="K3688" t="str">
            <v>Community School</v>
          </cell>
          <cell r="L3688" t="str">
            <v>Primary</v>
          </cell>
          <cell r="AC3688" t="str">
            <v>Yes</v>
          </cell>
          <cell r="AI3688">
            <v>3</v>
          </cell>
        </row>
        <row r="3689">
          <cell r="K3689" t="str">
            <v>Community School</v>
          </cell>
          <cell r="L3689" t="str">
            <v>Primary</v>
          </cell>
          <cell r="AC3689" t="str">
            <v>Yes</v>
          </cell>
          <cell r="AI3689">
            <v>2</v>
          </cell>
        </row>
        <row r="3690">
          <cell r="K3690" t="str">
            <v>Community School</v>
          </cell>
          <cell r="L3690" t="str">
            <v>Primary</v>
          </cell>
          <cell r="AC3690" t="str">
            <v>Yes</v>
          </cell>
          <cell r="AI3690">
            <v>2</v>
          </cell>
        </row>
        <row r="3691">
          <cell r="K3691" t="str">
            <v>Community School</v>
          </cell>
          <cell r="L3691" t="str">
            <v>Primary</v>
          </cell>
          <cell r="AC3691" t="str">
            <v>Yes</v>
          </cell>
          <cell r="AI3691">
            <v>2</v>
          </cell>
        </row>
        <row r="3692">
          <cell r="K3692" t="str">
            <v>Community School</v>
          </cell>
          <cell r="L3692" t="str">
            <v>Primary</v>
          </cell>
          <cell r="AC3692" t="str">
            <v>Yes</v>
          </cell>
          <cell r="AI3692">
            <v>2</v>
          </cell>
        </row>
        <row r="3693">
          <cell r="K3693" t="str">
            <v>Foundation School</v>
          </cell>
          <cell r="L3693" t="str">
            <v>Primary</v>
          </cell>
          <cell r="AC3693" t="str">
            <v>Yes</v>
          </cell>
          <cell r="AI3693">
            <v>2</v>
          </cell>
        </row>
        <row r="3694">
          <cell r="K3694" t="str">
            <v>Community School</v>
          </cell>
          <cell r="L3694" t="str">
            <v>Primary</v>
          </cell>
          <cell r="AC3694" t="str">
            <v>Yes</v>
          </cell>
          <cell r="AI3694">
            <v>2</v>
          </cell>
        </row>
        <row r="3695">
          <cell r="K3695" t="str">
            <v>Voluntary Controlled School</v>
          </cell>
          <cell r="L3695" t="str">
            <v>Primary</v>
          </cell>
          <cell r="AC3695" t="str">
            <v>Yes</v>
          </cell>
          <cell r="AI3695">
            <v>2</v>
          </cell>
        </row>
        <row r="3696">
          <cell r="K3696" t="str">
            <v>Voluntary Controlled School</v>
          </cell>
          <cell r="L3696" t="str">
            <v>Primary</v>
          </cell>
          <cell r="AC3696" t="str">
            <v>Yes</v>
          </cell>
          <cell r="AI3696">
            <v>2</v>
          </cell>
        </row>
        <row r="3697">
          <cell r="K3697" t="str">
            <v>Voluntary Controlled School</v>
          </cell>
          <cell r="L3697" t="str">
            <v>Primary</v>
          </cell>
          <cell r="AC3697" t="str">
            <v>Yes</v>
          </cell>
          <cell r="AI3697">
            <v>2</v>
          </cell>
        </row>
        <row r="3698">
          <cell r="K3698" t="str">
            <v>Voluntary Controlled School</v>
          </cell>
          <cell r="L3698" t="str">
            <v>Primary</v>
          </cell>
          <cell r="AC3698" t="str">
            <v>Yes</v>
          </cell>
          <cell r="AI3698">
            <v>2</v>
          </cell>
        </row>
        <row r="3699">
          <cell r="K3699" t="str">
            <v>Voluntary Controlled School</v>
          </cell>
          <cell r="L3699" t="str">
            <v>Primary</v>
          </cell>
          <cell r="AC3699" t="str">
            <v>Yes</v>
          </cell>
          <cell r="AI3699">
            <v>2</v>
          </cell>
        </row>
        <row r="3700">
          <cell r="K3700" t="str">
            <v>Voluntary Controlled School</v>
          </cell>
          <cell r="L3700" t="str">
            <v>Primary</v>
          </cell>
          <cell r="AC3700" t="str">
            <v>Yes</v>
          </cell>
          <cell r="AI3700">
            <v>2</v>
          </cell>
        </row>
        <row r="3701">
          <cell r="K3701" t="str">
            <v>Voluntary Controlled School</v>
          </cell>
          <cell r="L3701" t="str">
            <v>Primary</v>
          </cell>
          <cell r="AC3701" t="str">
            <v>Yes</v>
          </cell>
          <cell r="AI3701">
            <v>2</v>
          </cell>
        </row>
        <row r="3702">
          <cell r="K3702" t="str">
            <v>Voluntary Controlled School</v>
          </cell>
          <cell r="L3702" t="str">
            <v>Primary</v>
          </cell>
          <cell r="AC3702" t="str">
            <v>Yes</v>
          </cell>
          <cell r="AI3702">
            <v>2</v>
          </cell>
        </row>
        <row r="3703">
          <cell r="K3703" t="str">
            <v>Voluntary Controlled School</v>
          </cell>
          <cell r="L3703" t="str">
            <v>Primary</v>
          </cell>
          <cell r="AC3703" t="str">
            <v>Yes</v>
          </cell>
          <cell r="AI3703">
            <v>2</v>
          </cell>
        </row>
        <row r="3704">
          <cell r="K3704" t="str">
            <v>Voluntary Controlled School</v>
          </cell>
          <cell r="L3704" t="str">
            <v>Primary</v>
          </cell>
          <cell r="AC3704" t="str">
            <v>Yes</v>
          </cell>
          <cell r="AI3704">
            <v>2</v>
          </cell>
        </row>
        <row r="3705">
          <cell r="K3705" t="str">
            <v>Voluntary Controlled School</v>
          </cell>
          <cell r="L3705" t="str">
            <v>Primary</v>
          </cell>
          <cell r="AC3705" t="str">
            <v>Yes</v>
          </cell>
          <cell r="AI3705">
            <v>2</v>
          </cell>
        </row>
        <row r="3706">
          <cell r="K3706" t="str">
            <v>Voluntary Controlled School</v>
          </cell>
          <cell r="L3706" t="str">
            <v>Primary</v>
          </cell>
          <cell r="AC3706" t="str">
            <v>Yes</v>
          </cell>
          <cell r="AI3706">
            <v>1</v>
          </cell>
        </row>
        <row r="3707">
          <cell r="K3707" t="str">
            <v>Voluntary Controlled School</v>
          </cell>
          <cell r="L3707" t="str">
            <v>Primary</v>
          </cell>
          <cell r="AC3707" t="str">
            <v>Yes</v>
          </cell>
          <cell r="AI3707">
            <v>2</v>
          </cell>
        </row>
        <row r="3708">
          <cell r="K3708" t="str">
            <v>Voluntary Controlled School</v>
          </cell>
          <cell r="L3708" t="str">
            <v>Primary</v>
          </cell>
          <cell r="AC3708" t="str">
            <v>Yes</v>
          </cell>
          <cell r="AI3708">
            <v>2</v>
          </cell>
        </row>
        <row r="3709">
          <cell r="K3709" t="str">
            <v>Voluntary Controlled School</v>
          </cell>
          <cell r="L3709" t="str">
            <v>Primary</v>
          </cell>
          <cell r="AC3709" t="str">
            <v>Yes</v>
          </cell>
          <cell r="AI3709">
            <v>2</v>
          </cell>
        </row>
        <row r="3710">
          <cell r="K3710" t="str">
            <v>Voluntary Controlled School</v>
          </cell>
          <cell r="L3710" t="str">
            <v>Primary</v>
          </cell>
          <cell r="AC3710" t="str">
            <v>Yes</v>
          </cell>
          <cell r="AI3710">
            <v>1</v>
          </cell>
        </row>
        <row r="3711">
          <cell r="K3711" t="str">
            <v>Voluntary Controlled School</v>
          </cell>
          <cell r="L3711" t="str">
            <v>Primary</v>
          </cell>
          <cell r="AC3711" t="str">
            <v>Yes</v>
          </cell>
          <cell r="AI3711">
            <v>2</v>
          </cell>
        </row>
        <row r="3712">
          <cell r="K3712" t="str">
            <v>Voluntary Controlled School</v>
          </cell>
          <cell r="L3712" t="str">
            <v>Primary</v>
          </cell>
          <cell r="AC3712" t="str">
            <v>Yes</v>
          </cell>
          <cell r="AI3712">
            <v>2</v>
          </cell>
        </row>
        <row r="3713">
          <cell r="K3713" t="str">
            <v>Voluntary Controlled School</v>
          </cell>
          <cell r="L3713" t="str">
            <v>Primary</v>
          </cell>
          <cell r="AC3713" t="str">
            <v>Yes</v>
          </cell>
          <cell r="AI3713">
            <v>1</v>
          </cell>
        </row>
        <row r="3714">
          <cell r="K3714" t="str">
            <v>Voluntary Controlled School</v>
          </cell>
          <cell r="L3714" t="str">
            <v>Primary</v>
          </cell>
          <cell r="AC3714" t="str">
            <v>Yes</v>
          </cell>
          <cell r="AI3714">
            <v>1</v>
          </cell>
        </row>
        <row r="3715">
          <cell r="K3715" t="str">
            <v>Voluntary Controlled School</v>
          </cell>
          <cell r="L3715" t="str">
            <v>Primary</v>
          </cell>
          <cell r="AC3715" t="str">
            <v>Yes</v>
          </cell>
          <cell r="AI3715">
            <v>2</v>
          </cell>
        </row>
        <row r="3716">
          <cell r="K3716" t="str">
            <v>Voluntary Controlled School</v>
          </cell>
          <cell r="L3716" t="str">
            <v>Primary</v>
          </cell>
          <cell r="AC3716" t="str">
            <v>Yes</v>
          </cell>
          <cell r="AI3716">
            <v>1</v>
          </cell>
        </row>
        <row r="3717">
          <cell r="K3717" t="str">
            <v>Voluntary Aided School</v>
          </cell>
          <cell r="L3717" t="str">
            <v>Primary</v>
          </cell>
          <cell r="AC3717" t="str">
            <v>Yes</v>
          </cell>
          <cell r="AI3717">
            <v>2</v>
          </cell>
        </row>
        <row r="3718">
          <cell r="K3718" t="str">
            <v>Voluntary Controlled School</v>
          </cell>
          <cell r="L3718" t="str">
            <v>Primary</v>
          </cell>
          <cell r="AC3718" t="str">
            <v>Yes</v>
          </cell>
          <cell r="AI3718">
            <v>2</v>
          </cell>
        </row>
        <row r="3719">
          <cell r="K3719" t="str">
            <v>Voluntary Controlled School</v>
          </cell>
          <cell r="L3719" t="str">
            <v>Primary</v>
          </cell>
          <cell r="AC3719" t="str">
            <v>Yes</v>
          </cell>
          <cell r="AI3719">
            <v>2</v>
          </cell>
        </row>
        <row r="3720">
          <cell r="K3720" t="str">
            <v>Voluntary Aided School</v>
          </cell>
          <cell r="L3720" t="str">
            <v>Primary</v>
          </cell>
          <cell r="AC3720" t="str">
            <v>Yes</v>
          </cell>
          <cell r="AI3720">
            <v>2</v>
          </cell>
        </row>
        <row r="3721">
          <cell r="K3721" t="str">
            <v>Voluntary Aided School</v>
          </cell>
          <cell r="L3721" t="str">
            <v>Primary</v>
          </cell>
          <cell r="AC3721" t="str">
            <v>Yes</v>
          </cell>
          <cell r="AI3721">
            <v>3</v>
          </cell>
        </row>
        <row r="3722">
          <cell r="K3722" t="str">
            <v>Voluntary Aided School</v>
          </cell>
          <cell r="L3722" t="str">
            <v>Primary</v>
          </cell>
          <cell r="AC3722" t="str">
            <v>Yes</v>
          </cell>
          <cell r="AI3722">
            <v>2</v>
          </cell>
        </row>
        <row r="3723">
          <cell r="K3723" t="str">
            <v>Voluntary Aided School</v>
          </cell>
          <cell r="L3723" t="str">
            <v>Primary</v>
          </cell>
          <cell r="AC3723" t="str">
            <v>Yes</v>
          </cell>
          <cell r="AI3723">
            <v>3</v>
          </cell>
        </row>
        <row r="3724">
          <cell r="K3724" t="str">
            <v>Voluntary Aided School</v>
          </cell>
          <cell r="L3724" t="str">
            <v>Primary</v>
          </cell>
          <cell r="AC3724" t="str">
            <v>Yes</v>
          </cell>
          <cell r="AI3724">
            <v>2</v>
          </cell>
        </row>
        <row r="3725">
          <cell r="K3725" t="str">
            <v>Voluntary Aided School</v>
          </cell>
          <cell r="L3725" t="str">
            <v>Primary</v>
          </cell>
          <cell r="AC3725" t="str">
            <v>Yes</v>
          </cell>
          <cell r="AI3725">
            <v>2</v>
          </cell>
        </row>
        <row r="3726">
          <cell r="K3726" t="str">
            <v>Voluntary Aided School</v>
          </cell>
          <cell r="L3726" t="str">
            <v>Primary</v>
          </cell>
          <cell r="AC3726" t="str">
            <v>Yes</v>
          </cell>
          <cell r="AI3726">
            <v>3</v>
          </cell>
        </row>
        <row r="3727">
          <cell r="K3727" t="str">
            <v>Voluntary Aided School</v>
          </cell>
          <cell r="L3727" t="str">
            <v>Primary</v>
          </cell>
          <cell r="AC3727" t="str">
            <v>Yes</v>
          </cell>
          <cell r="AI3727">
            <v>1</v>
          </cell>
        </row>
        <row r="3728">
          <cell r="K3728" t="str">
            <v>Voluntary Aided School</v>
          </cell>
          <cell r="L3728" t="str">
            <v>Primary</v>
          </cell>
          <cell r="AC3728" t="str">
            <v>Yes</v>
          </cell>
          <cell r="AI3728">
            <v>2</v>
          </cell>
        </row>
        <row r="3729">
          <cell r="K3729" t="str">
            <v>Voluntary Aided School</v>
          </cell>
          <cell r="L3729" t="str">
            <v>Primary</v>
          </cell>
          <cell r="AC3729" t="str">
            <v>Yes</v>
          </cell>
          <cell r="AI3729">
            <v>2</v>
          </cell>
        </row>
        <row r="3730">
          <cell r="K3730" t="str">
            <v>Voluntary Controlled School</v>
          </cell>
          <cell r="L3730" t="str">
            <v>Primary</v>
          </cell>
          <cell r="AC3730" t="str">
            <v>Yes</v>
          </cell>
          <cell r="AI3730">
            <v>3</v>
          </cell>
        </row>
        <row r="3731">
          <cell r="K3731" t="str">
            <v>Voluntary Aided School</v>
          </cell>
          <cell r="L3731" t="str">
            <v>Primary</v>
          </cell>
          <cell r="AC3731" t="str">
            <v>Yes</v>
          </cell>
          <cell r="AI3731">
            <v>2</v>
          </cell>
        </row>
        <row r="3732">
          <cell r="K3732" t="str">
            <v>Voluntary Aided School</v>
          </cell>
          <cell r="L3732" t="str">
            <v>Primary</v>
          </cell>
          <cell r="AC3732" t="str">
            <v>Yes</v>
          </cell>
          <cell r="AI3732">
            <v>3</v>
          </cell>
        </row>
        <row r="3733">
          <cell r="K3733" t="str">
            <v>Voluntary Aided School</v>
          </cell>
          <cell r="L3733" t="str">
            <v>Primary</v>
          </cell>
          <cell r="AC3733" t="str">
            <v>Yes</v>
          </cell>
          <cell r="AI3733">
            <v>2</v>
          </cell>
        </row>
        <row r="3734">
          <cell r="K3734" t="str">
            <v>Voluntary Aided School</v>
          </cell>
          <cell r="L3734" t="str">
            <v>Primary</v>
          </cell>
          <cell r="AC3734" t="str">
            <v>Yes</v>
          </cell>
          <cell r="AI3734">
            <v>2</v>
          </cell>
        </row>
        <row r="3735">
          <cell r="K3735" t="str">
            <v>Voluntary Aided School</v>
          </cell>
          <cell r="L3735" t="str">
            <v>Primary</v>
          </cell>
          <cell r="AC3735" t="str">
            <v>Yes</v>
          </cell>
          <cell r="AI3735">
            <v>1</v>
          </cell>
        </row>
        <row r="3736">
          <cell r="K3736" t="str">
            <v>Voluntary Aided School</v>
          </cell>
          <cell r="L3736" t="str">
            <v>Primary</v>
          </cell>
          <cell r="AC3736" t="str">
            <v>Yes</v>
          </cell>
          <cell r="AI3736">
            <v>2</v>
          </cell>
        </row>
        <row r="3737">
          <cell r="K3737" t="str">
            <v>Foundation School</v>
          </cell>
          <cell r="L3737" t="str">
            <v>Secondary</v>
          </cell>
          <cell r="AC3737" t="str">
            <v>Yes</v>
          </cell>
          <cell r="AI3737">
            <v>4</v>
          </cell>
        </row>
        <row r="3738">
          <cell r="K3738" t="str">
            <v>Community School</v>
          </cell>
          <cell r="L3738" t="str">
            <v>Secondary</v>
          </cell>
          <cell r="AC3738" t="str">
            <v>Yes</v>
          </cell>
          <cell r="AI3738">
            <v>2</v>
          </cell>
        </row>
        <row r="3739">
          <cell r="K3739" t="str">
            <v>Community School</v>
          </cell>
          <cell r="L3739" t="str">
            <v>Secondary</v>
          </cell>
          <cell r="AC3739" t="str">
            <v>Yes</v>
          </cell>
          <cell r="AI3739">
            <v>3</v>
          </cell>
        </row>
        <row r="3740">
          <cell r="K3740" t="str">
            <v>Community School</v>
          </cell>
          <cell r="L3740" t="str">
            <v>Secondary</v>
          </cell>
          <cell r="AC3740" t="str">
            <v>Yes</v>
          </cell>
          <cell r="AI3740">
            <v>3</v>
          </cell>
        </row>
        <row r="3741">
          <cell r="K3741" t="str">
            <v>Foundation School</v>
          </cell>
          <cell r="L3741" t="str">
            <v>Secondary</v>
          </cell>
          <cell r="AC3741" t="str">
            <v>Yes</v>
          </cell>
          <cell r="AI3741">
            <v>2</v>
          </cell>
        </row>
        <row r="3742">
          <cell r="K3742" t="str">
            <v>Community School</v>
          </cell>
          <cell r="L3742" t="str">
            <v>Secondary</v>
          </cell>
          <cell r="AC3742" t="str">
            <v>Yes</v>
          </cell>
          <cell r="AI3742">
            <v>2</v>
          </cell>
        </row>
        <row r="3743">
          <cell r="K3743" t="str">
            <v>Foundation School</v>
          </cell>
          <cell r="L3743" t="str">
            <v>Secondary</v>
          </cell>
          <cell r="AC3743" t="str">
            <v>Yes</v>
          </cell>
          <cell r="AI3743">
            <v>2</v>
          </cell>
        </row>
        <row r="3744">
          <cell r="K3744" t="str">
            <v>Foundation School</v>
          </cell>
          <cell r="L3744" t="str">
            <v>Secondary</v>
          </cell>
          <cell r="AC3744" t="str">
            <v>Yes</v>
          </cell>
          <cell r="AI3744">
            <v>2</v>
          </cell>
        </row>
        <row r="3745">
          <cell r="K3745" t="str">
            <v>Voluntary Controlled School</v>
          </cell>
          <cell r="L3745" t="str">
            <v>Secondary</v>
          </cell>
          <cell r="AC3745" t="str">
            <v>Yes</v>
          </cell>
          <cell r="AI3745">
            <v>2</v>
          </cell>
        </row>
        <row r="3746">
          <cell r="K3746" t="str">
            <v>Voluntary Aided School</v>
          </cell>
          <cell r="L3746" t="str">
            <v>Secondary</v>
          </cell>
          <cell r="AC3746" t="str">
            <v>Yes</v>
          </cell>
          <cell r="AI3746">
            <v>2</v>
          </cell>
        </row>
        <row r="3747">
          <cell r="K3747" t="str">
            <v>Non-Maintained Special School</v>
          </cell>
          <cell r="L3747" t="str">
            <v>Special</v>
          </cell>
          <cell r="AC3747" t="str">
            <v>Yes</v>
          </cell>
          <cell r="AI3747">
            <v>1</v>
          </cell>
        </row>
        <row r="3748">
          <cell r="K3748" t="str">
            <v>Community Special School</v>
          </cell>
          <cell r="L3748" t="str">
            <v>Special</v>
          </cell>
          <cell r="AC3748" t="str">
            <v>Yes</v>
          </cell>
          <cell r="AI3748">
            <v>2</v>
          </cell>
        </row>
        <row r="3749">
          <cell r="K3749" t="str">
            <v>Community Special School</v>
          </cell>
          <cell r="L3749" t="str">
            <v>Special</v>
          </cell>
          <cell r="AC3749" t="str">
            <v>Yes</v>
          </cell>
          <cell r="AI3749">
            <v>1</v>
          </cell>
        </row>
        <row r="3750">
          <cell r="K3750" t="str">
            <v>Community Special School</v>
          </cell>
          <cell r="L3750" t="str">
            <v>Special</v>
          </cell>
          <cell r="AC3750" t="str">
            <v>Yes</v>
          </cell>
          <cell r="AI3750">
            <v>2</v>
          </cell>
        </row>
        <row r="3751">
          <cell r="K3751" t="str">
            <v>Foundation Special School</v>
          </cell>
          <cell r="L3751" t="str">
            <v>Special</v>
          </cell>
          <cell r="AC3751" t="str">
            <v>Yes</v>
          </cell>
          <cell r="AI3751">
            <v>2</v>
          </cell>
        </row>
        <row r="3752">
          <cell r="K3752" t="str">
            <v>Foundation School</v>
          </cell>
          <cell r="L3752" t="str">
            <v>Primary</v>
          </cell>
          <cell r="AC3752" t="str">
            <v>Yes</v>
          </cell>
          <cell r="AI3752">
            <v>2</v>
          </cell>
        </row>
        <row r="3753">
          <cell r="K3753" t="str">
            <v>Foundation School</v>
          </cell>
          <cell r="L3753" t="str">
            <v>Primary</v>
          </cell>
          <cell r="AC3753" t="str">
            <v>Yes</v>
          </cell>
          <cell r="AI3753">
            <v>2</v>
          </cell>
        </row>
        <row r="3754">
          <cell r="K3754" t="str">
            <v>Community School</v>
          </cell>
          <cell r="L3754" t="str">
            <v>Primary</v>
          </cell>
          <cell r="AC3754" t="str">
            <v>Yes</v>
          </cell>
          <cell r="AI3754">
            <v>3</v>
          </cell>
        </row>
        <row r="3755">
          <cell r="K3755" t="str">
            <v>Community School</v>
          </cell>
          <cell r="L3755" t="str">
            <v>Primary</v>
          </cell>
          <cell r="AC3755" t="str">
            <v>Yes</v>
          </cell>
          <cell r="AI3755">
            <v>1</v>
          </cell>
        </row>
        <row r="3756">
          <cell r="K3756" t="str">
            <v>Community School</v>
          </cell>
          <cell r="L3756" t="str">
            <v>Primary</v>
          </cell>
          <cell r="AC3756" t="str">
            <v>Yes</v>
          </cell>
          <cell r="AI3756">
            <v>2</v>
          </cell>
        </row>
        <row r="3757">
          <cell r="K3757" t="str">
            <v>Community School</v>
          </cell>
          <cell r="L3757" t="str">
            <v>Primary</v>
          </cell>
          <cell r="AC3757" t="str">
            <v>Yes</v>
          </cell>
          <cell r="AI3757">
            <v>2</v>
          </cell>
        </row>
        <row r="3758">
          <cell r="K3758" t="str">
            <v>Community School</v>
          </cell>
          <cell r="L3758" t="str">
            <v>Primary</v>
          </cell>
          <cell r="AC3758" t="str">
            <v>Yes</v>
          </cell>
          <cell r="AI3758">
            <v>4</v>
          </cell>
        </row>
        <row r="3759">
          <cell r="K3759" t="str">
            <v>Community School</v>
          </cell>
          <cell r="L3759" t="str">
            <v>Primary</v>
          </cell>
          <cell r="AC3759" t="str">
            <v>Yes</v>
          </cell>
          <cell r="AI3759">
            <v>3</v>
          </cell>
        </row>
        <row r="3760">
          <cell r="K3760" t="str">
            <v>Community School</v>
          </cell>
          <cell r="L3760" t="str">
            <v>Primary</v>
          </cell>
          <cell r="AC3760" t="str">
            <v>Yes</v>
          </cell>
          <cell r="AI3760">
            <v>3</v>
          </cell>
        </row>
        <row r="3761">
          <cell r="K3761" t="str">
            <v>Community School</v>
          </cell>
          <cell r="L3761" t="str">
            <v>Primary</v>
          </cell>
          <cell r="AC3761" t="str">
            <v>Yes</v>
          </cell>
          <cell r="AI3761">
            <v>3</v>
          </cell>
        </row>
        <row r="3762">
          <cell r="K3762" t="str">
            <v>Community School</v>
          </cell>
          <cell r="L3762" t="str">
            <v>Primary</v>
          </cell>
          <cell r="AC3762" t="str">
            <v>Yes</v>
          </cell>
          <cell r="AI3762">
            <v>2</v>
          </cell>
        </row>
        <row r="3763">
          <cell r="K3763" t="str">
            <v>Community School</v>
          </cell>
          <cell r="L3763" t="str">
            <v>Primary</v>
          </cell>
          <cell r="AC3763" t="str">
            <v>Yes</v>
          </cell>
          <cell r="AI3763">
            <v>2</v>
          </cell>
        </row>
        <row r="3764">
          <cell r="K3764" t="str">
            <v>Community School</v>
          </cell>
          <cell r="L3764" t="str">
            <v>Primary</v>
          </cell>
          <cell r="AC3764" t="str">
            <v>Yes</v>
          </cell>
          <cell r="AI3764">
            <v>2</v>
          </cell>
        </row>
        <row r="3765">
          <cell r="K3765" t="str">
            <v>Community School</v>
          </cell>
          <cell r="L3765" t="str">
            <v>Primary</v>
          </cell>
          <cell r="AC3765" t="str">
            <v>Yes</v>
          </cell>
          <cell r="AI3765">
            <v>2</v>
          </cell>
        </row>
        <row r="3766">
          <cell r="K3766" t="str">
            <v>Foundation School</v>
          </cell>
          <cell r="L3766" t="str">
            <v>Primary</v>
          </cell>
          <cell r="AC3766" t="str">
            <v>Yes</v>
          </cell>
          <cell r="AI3766">
            <v>2</v>
          </cell>
        </row>
        <row r="3767">
          <cell r="K3767" t="str">
            <v>Community School</v>
          </cell>
          <cell r="L3767" t="str">
            <v>Primary</v>
          </cell>
          <cell r="AC3767" t="str">
            <v>Yes</v>
          </cell>
          <cell r="AI3767">
            <v>2</v>
          </cell>
        </row>
        <row r="3768">
          <cell r="K3768" t="str">
            <v>Community School</v>
          </cell>
          <cell r="L3768" t="str">
            <v>Primary</v>
          </cell>
          <cell r="AC3768" t="str">
            <v>Yes</v>
          </cell>
          <cell r="AI3768">
            <v>2</v>
          </cell>
        </row>
        <row r="3769">
          <cell r="K3769" t="str">
            <v>Community School</v>
          </cell>
          <cell r="L3769" t="str">
            <v>Primary</v>
          </cell>
          <cell r="AC3769" t="str">
            <v>Yes</v>
          </cell>
          <cell r="AI3769">
            <v>2</v>
          </cell>
        </row>
        <row r="3770">
          <cell r="K3770" t="str">
            <v>Community School</v>
          </cell>
          <cell r="L3770" t="str">
            <v>Primary</v>
          </cell>
          <cell r="AC3770" t="str">
            <v>Yes</v>
          </cell>
          <cell r="AI3770">
            <v>2</v>
          </cell>
        </row>
        <row r="3771">
          <cell r="K3771" t="str">
            <v>Foundation School</v>
          </cell>
          <cell r="L3771" t="str">
            <v>Primary</v>
          </cell>
          <cell r="AC3771" t="str">
            <v>Yes</v>
          </cell>
          <cell r="AI3771">
            <v>2</v>
          </cell>
        </row>
        <row r="3772">
          <cell r="K3772" t="str">
            <v>Community School</v>
          </cell>
          <cell r="L3772" t="str">
            <v>Primary</v>
          </cell>
          <cell r="AC3772" t="str">
            <v>Yes</v>
          </cell>
          <cell r="AI3772">
            <v>3</v>
          </cell>
        </row>
        <row r="3773">
          <cell r="K3773" t="str">
            <v>Community School</v>
          </cell>
          <cell r="L3773" t="str">
            <v>Primary</v>
          </cell>
          <cell r="AC3773" t="str">
            <v>Yes</v>
          </cell>
          <cell r="AI3773">
            <v>2</v>
          </cell>
        </row>
        <row r="3774">
          <cell r="K3774" t="str">
            <v>Community School</v>
          </cell>
          <cell r="L3774" t="str">
            <v>Primary</v>
          </cell>
          <cell r="AC3774" t="str">
            <v>Yes</v>
          </cell>
          <cell r="AI3774">
            <v>2</v>
          </cell>
        </row>
        <row r="3775">
          <cell r="K3775" t="str">
            <v>Community School</v>
          </cell>
          <cell r="L3775" t="str">
            <v>Primary</v>
          </cell>
          <cell r="AC3775" t="str">
            <v>Yes</v>
          </cell>
          <cell r="AI3775">
            <v>1</v>
          </cell>
        </row>
        <row r="3776">
          <cell r="K3776" t="str">
            <v>Foundation School</v>
          </cell>
          <cell r="L3776" t="str">
            <v>Primary</v>
          </cell>
          <cell r="AC3776" t="str">
            <v>Yes</v>
          </cell>
          <cell r="AI3776">
            <v>1</v>
          </cell>
        </row>
        <row r="3777">
          <cell r="K3777" t="str">
            <v>Foundation School</v>
          </cell>
          <cell r="L3777" t="str">
            <v>Primary</v>
          </cell>
          <cell r="AC3777" t="str">
            <v>Yes</v>
          </cell>
          <cell r="AI3777">
            <v>2</v>
          </cell>
        </row>
        <row r="3778">
          <cell r="K3778" t="str">
            <v>Foundation School</v>
          </cell>
          <cell r="L3778" t="str">
            <v>Primary</v>
          </cell>
          <cell r="AC3778" t="str">
            <v>Yes</v>
          </cell>
          <cell r="AI3778">
            <v>2</v>
          </cell>
        </row>
        <row r="3779">
          <cell r="K3779" t="str">
            <v>Community School</v>
          </cell>
          <cell r="L3779" t="str">
            <v>Primary</v>
          </cell>
          <cell r="AC3779" t="str">
            <v>Yes</v>
          </cell>
          <cell r="AI3779">
            <v>2</v>
          </cell>
        </row>
        <row r="3780">
          <cell r="K3780" t="str">
            <v>Community School</v>
          </cell>
          <cell r="L3780" t="str">
            <v>Primary</v>
          </cell>
          <cell r="AC3780" t="str">
            <v>Yes</v>
          </cell>
          <cell r="AI3780">
            <v>1</v>
          </cell>
        </row>
        <row r="3781">
          <cell r="K3781" t="str">
            <v>Community School</v>
          </cell>
          <cell r="L3781" t="str">
            <v>Primary</v>
          </cell>
          <cell r="AC3781" t="str">
            <v>Yes</v>
          </cell>
          <cell r="AI3781">
            <v>2</v>
          </cell>
        </row>
        <row r="3782">
          <cell r="K3782" t="str">
            <v>Community School</v>
          </cell>
          <cell r="L3782" t="str">
            <v>Primary</v>
          </cell>
          <cell r="AC3782" t="str">
            <v>Yes</v>
          </cell>
          <cell r="AI3782">
            <v>2</v>
          </cell>
        </row>
        <row r="3783">
          <cell r="K3783" t="str">
            <v>Community School</v>
          </cell>
          <cell r="L3783" t="str">
            <v>Primary</v>
          </cell>
          <cell r="AC3783" t="str">
            <v>Yes</v>
          </cell>
          <cell r="AI3783">
            <v>1</v>
          </cell>
        </row>
        <row r="3784">
          <cell r="K3784" t="str">
            <v>Foundation School</v>
          </cell>
          <cell r="L3784" t="str">
            <v>Primary</v>
          </cell>
          <cell r="AC3784" t="str">
            <v>Yes</v>
          </cell>
          <cell r="AI3784">
            <v>2</v>
          </cell>
        </row>
        <row r="3785">
          <cell r="K3785" t="str">
            <v>Foundation School</v>
          </cell>
          <cell r="L3785" t="str">
            <v>Primary</v>
          </cell>
          <cell r="AC3785" t="str">
            <v>Yes</v>
          </cell>
          <cell r="AI3785">
            <v>1</v>
          </cell>
        </row>
        <row r="3786">
          <cell r="K3786" t="str">
            <v>Community School</v>
          </cell>
          <cell r="L3786" t="str">
            <v>Primary</v>
          </cell>
          <cell r="AC3786" t="str">
            <v>Yes</v>
          </cell>
          <cell r="AI3786">
            <v>1</v>
          </cell>
        </row>
        <row r="3787">
          <cell r="K3787" t="str">
            <v>Foundation School</v>
          </cell>
          <cell r="L3787" t="str">
            <v>Primary</v>
          </cell>
          <cell r="AC3787" t="str">
            <v>Yes</v>
          </cell>
          <cell r="AI3787">
            <v>2</v>
          </cell>
        </row>
        <row r="3788">
          <cell r="K3788" t="str">
            <v>Community School</v>
          </cell>
          <cell r="L3788" t="str">
            <v>Primary</v>
          </cell>
          <cell r="AC3788" t="str">
            <v>Yes</v>
          </cell>
          <cell r="AI3788">
            <v>2</v>
          </cell>
        </row>
        <row r="3789">
          <cell r="K3789" t="str">
            <v>Foundation School</v>
          </cell>
          <cell r="L3789" t="str">
            <v>Primary</v>
          </cell>
          <cell r="AC3789" t="str">
            <v>Yes</v>
          </cell>
          <cell r="AI3789">
            <v>2</v>
          </cell>
        </row>
        <row r="3790">
          <cell r="K3790" t="str">
            <v>Community School</v>
          </cell>
          <cell r="L3790" t="str">
            <v>Primary</v>
          </cell>
          <cell r="AC3790" t="str">
            <v>Yes</v>
          </cell>
          <cell r="AI3790">
            <v>2</v>
          </cell>
        </row>
        <row r="3791">
          <cell r="K3791" t="str">
            <v>Community School</v>
          </cell>
          <cell r="L3791" t="str">
            <v>Primary</v>
          </cell>
          <cell r="AC3791" t="str">
            <v>Yes</v>
          </cell>
          <cell r="AI3791">
            <v>2</v>
          </cell>
        </row>
        <row r="3792">
          <cell r="K3792" t="str">
            <v>Community School</v>
          </cell>
          <cell r="L3792" t="str">
            <v>Primary</v>
          </cell>
          <cell r="AC3792" t="str">
            <v>Yes</v>
          </cell>
          <cell r="AI3792">
            <v>2</v>
          </cell>
        </row>
        <row r="3793">
          <cell r="K3793" t="str">
            <v>Community School</v>
          </cell>
          <cell r="L3793" t="str">
            <v>Primary</v>
          </cell>
          <cell r="AC3793" t="str">
            <v>Yes</v>
          </cell>
          <cell r="AI3793">
            <v>1</v>
          </cell>
        </row>
        <row r="3794">
          <cell r="K3794" t="str">
            <v>Community School</v>
          </cell>
          <cell r="L3794" t="str">
            <v>Primary</v>
          </cell>
          <cell r="AC3794" t="str">
            <v>Yes</v>
          </cell>
          <cell r="AI3794">
            <v>1</v>
          </cell>
        </row>
        <row r="3795">
          <cell r="K3795" t="str">
            <v>Foundation School</v>
          </cell>
          <cell r="L3795" t="str">
            <v>Primary</v>
          </cell>
          <cell r="AC3795" t="str">
            <v>Yes</v>
          </cell>
          <cell r="AI3795">
            <v>2</v>
          </cell>
        </row>
        <row r="3796">
          <cell r="K3796" t="str">
            <v>Foundation School</v>
          </cell>
          <cell r="L3796" t="str">
            <v>Primary</v>
          </cell>
          <cell r="AC3796" t="str">
            <v>Yes</v>
          </cell>
          <cell r="AI3796">
            <v>2</v>
          </cell>
        </row>
        <row r="3797">
          <cell r="K3797" t="str">
            <v>Foundation School</v>
          </cell>
          <cell r="L3797" t="str">
            <v>Primary</v>
          </cell>
          <cell r="AC3797" t="str">
            <v>Yes</v>
          </cell>
          <cell r="AI3797">
            <v>2</v>
          </cell>
        </row>
        <row r="3798">
          <cell r="K3798" t="str">
            <v>Community School</v>
          </cell>
          <cell r="L3798" t="str">
            <v>Primary</v>
          </cell>
          <cell r="AC3798" t="str">
            <v>Yes</v>
          </cell>
          <cell r="AI3798">
            <v>3</v>
          </cell>
        </row>
        <row r="3799">
          <cell r="K3799" t="str">
            <v>Foundation School</v>
          </cell>
          <cell r="L3799" t="str">
            <v>Primary</v>
          </cell>
          <cell r="AC3799" t="str">
            <v>Yes</v>
          </cell>
          <cell r="AI3799">
            <v>2</v>
          </cell>
        </row>
        <row r="3800">
          <cell r="K3800" t="str">
            <v>Foundation School</v>
          </cell>
          <cell r="L3800" t="str">
            <v>Primary</v>
          </cell>
          <cell r="AC3800" t="str">
            <v>Yes</v>
          </cell>
          <cell r="AI3800">
            <v>2</v>
          </cell>
        </row>
        <row r="3801">
          <cell r="K3801" t="str">
            <v>Community School</v>
          </cell>
          <cell r="L3801" t="str">
            <v>Primary</v>
          </cell>
          <cell r="AC3801" t="str">
            <v>Yes</v>
          </cell>
          <cell r="AI3801">
            <v>3</v>
          </cell>
        </row>
        <row r="3802">
          <cell r="K3802" t="str">
            <v>Foundation School</v>
          </cell>
          <cell r="L3802" t="str">
            <v>Primary</v>
          </cell>
          <cell r="AC3802" t="str">
            <v>Yes</v>
          </cell>
          <cell r="AI3802">
            <v>2</v>
          </cell>
        </row>
        <row r="3803">
          <cell r="K3803" t="str">
            <v>Community School</v>
          </cell>
          <cell r="L3803" t="str">
            <v>Primary</v>
          </cell>
          <cell r="AC3803" t="str">
            <v>Yes</v>
          </cell>
          <cell r="AI3803">
            <v>2</v>
          </cell>
        </row>
        <row r="3804">
          <cell r="K3804" t="str">
            <v>Community School</v>
          </cell>
          <cell r="L3804" t="str">
            <v>Primary</v>
          </cell>
          <cell r="AC3804" t="str">
            <v>Yes</v>
          </cell>
          <cell r="AI3804">
            <v>2</v>
          </cell>
        </row>
        <row r="3805">
          <cell r="K3805" t="str">
            <v>Foundation School</v>
          </cell>
          <cell r="L3805" t="str">
            <v>Primary</v>
          </cell>
          <cell r="AC3805" t="str">
            <v>Yes</v>
          </cell>
          <cell r="AI3805">
            <v>2</v>
          </cell>
        </row>
        <row r="3806">
          <cell r="K3806" t="str">
            <v>Foundation School</v>
          </cell>
          <cell r="L3806" t="str">
            <v>Primary</v>
          </cell>
          <cell r="AC3806" t="str">
            <v>Yes</v>
          </cell>
          <cell r="AI3806">
            <v>2</v>
          </cell>
        </row>
        <row r="3807">
          <cell r="K3807" t="str">
            <v>Community School</v>
          </cell>
          <cell r="L3807" t="str">
            <v>Primary</v>
          </cell>
          <cell r="AC3807" t="str">
            <v>Yes</v>
          </cell>
          <cell r="AI3807">
            <v>2</v>
          </cell>
        </row>
        <row r="3808">
          <cell r="K3808" t="str">
            <v>Community School</v>
          </cell>
          <cell r="L3808" t="str">
            <v>Primary</v>
          </cell>
          <cell r="AC3808" t="str">
            <v>Yes</v>
          </cell>
          <cell r="AI3808">
            <v>2</v>
          </cell>
        </row>
        <row r="3809">
          <cell r="K3809" t="str">
            <v>Community School</v>
          </cell>
          <cell r="L3809" t="str">
            <v>Primary</v>
          </cell>
          <cell r="AC3809" t="str">
            <v>Yes</v>
          </cell>
          <cell r="AI3809">
            <v>2</v>
          </cell>
        </row>
        <row r="3810">
          <cell r="K3810" t="str">
            <v>Community School</v>
          </cell>
          <cell r="L3810" t="str">
            <v>Primary</v>
          </cell>
          <cell r="AC3810" t="str">
            <v>Yes</v>
          </cell>
          <cell r="AI3810">
            <v>3</v>
          </cell>
        </row>
        <row r="3811">
          <cell r="K3811" t="str">
            <v>Community School</v>
          </cell>
          <cell r="L3811" t="str">
            <v>Primary</v>
          </cell>
          <cell r="AC3811" t="str">
            <v>Yes</v>
          </cell>
          <cell r="AI3811">
            <v>2</v>
          </cell>
        </row>
        <row r="3812">
          <cell r="K3812" t="str">
            <v>Community School</v>
          </cell>
          <cell r="L3812" t="str">
            <v>Primary</v>
          </cell>
          <cell r="AC3812" t="str">
            <v>Yes</v>
          </cell>
          <cell r="AI3812">
            <v>2</v>
          </cell>
        </row>
        <row r="3813">
          <cell r="K3813" t="str">
            <v>Community School</v>
          </cell>
          <cell r="L3813" t="str">
            <v>Primary</v>
          </cell>
          <cell r="AC3813" t="str">
            <v>Yes</v>
          </cell>
          <cell r="AI3813">
            <v>3</v>
          </cell>
        </row>
        <row r="3814">
          <cell r="K3814" t="str">
            <v>Community School</v>
          </cell>
          <cell r="L3814" t="str">
            <v>Primary</v>
          </cell>
          <cell r="AC3814" t="str">
            <v>Yes</v>
          </cell>
          <cell r="AI3814">
            <v>1</v>
          </cell>
        </row>
        <row r="3815">
          <cell r="K3815" t="str">
            <v>Community School</v>
          </cell>
          <cell r="L3815" t="str">
            <v>Primary</v>
          </cell>
          <cell r="AC3815" t="str">
            <v>Yes</v>
          </cell>
          <cell r="AI3815">
            <v>2</v>
          </cell>
        </row>
        <row r="3816">
          <cell r="K3816" t="str">
            <v>Community School</v>
          </cell>
          <cell r="L3816" t="str">
            <v>Primary</v>
          </cell>
          <cell r="AC3816" t="str">
            <v>Yes</v>
          </cell>
          <cell r="AI3816">
            <v>1</v>
          </cell>
        </row>
        <row r="3817">
          <cell r="K3817" t="str">
            <v>Community School</v>
          </cell>
          <cell r="L3817" t="str">
            <v>Primary</v>
          </cell>
          <cell r="AC3817" t="str">
            <v>Yes</v>
          </cell>
          <cell r="AI3817">
            <v>3</v>
          </cell>
        </row>
        <row r="3818">
          <cell r="K3818" t="str">
            <v>Community School</v>
          </cell>
          <cell r="L3818" t="str">
            <v>Primary</v>
          </cell>
          <cell r="AC3818" t="str">
            <v>Yes</v>
          </cell>
          <cell r="AI3818">
            <v>1</v>
          </cell>
        </row>
        <row r="3819">
          <cell r="K3819" t="str">
            <v>Community School</v>
          </cell>
          <cell r="L3819" t="str">
            <v>Primary</v>
          </cell>
          <cell r="AC3819" t="str">
            <v>Yes</v>
          </cell>
          <cell r="AI3819">
            <v>1</v>
          </cell>
        </row>
        <row r="3820">
          <cell r="K3820" t="str">
            <v>Foundation School</v>
          </cell>
          <cell r="L3820" t="str">
            <v>Primary</v>
          </cell>
          <cell r="AC3820" t="str">
            <v>Yes</v>
          </cell>
          <cell r="AI3820">
            <v>1</v>
          </cell>
        </row>
        <row r="3821">
          <cell r="K3821" t="str">
            <v>Foundation School</v>
          </cell>
          <cell r="L3821" t="str">
            <v>Primary</v>
          </cell>
          <cell r="AC3821" t="str">
            <v>Yes</v>
          </cell>
          <cell r="AI3821">
            <v>2</v>
          </cell>
        </row>
        <row r="3822">
          <cell r="K3822" t="str">
            <v>Community School</v>
          </cell>
          <cell r="L3822" t="str">
            <v>Primary</v>
          </cell>
          <cell r="AC3822" t="str">
            <v>Yes</v>
          </cell>
          <cell r="AI3822">
            <v>3</v>
          </cell>
        </row>
        <row r="3823">
          <cell r="K3823" t="str">
            <v>Community School</v>
          </cell>
          <cell r="L3823" t="str">
            <v>Primary</v>
          </cell>
          <cell r="AC3823" t="str">
            <v>Yes</v>
          </cell>
          <cell r="AI3823">
            <v>2</v>
          </cell>
        </row>
        <row r="3824">
          <cell r="K3824" t="str">
            <v>Community School</v>
          </cell>
          <cell r="L3824" t="str">
            <v>Primary</v>
          </cell>
          <cell r="AC3824" t="str">
            <v>Yes</v>
          </cell>
          <cell r="AI3824">
            <v>2</v>
          </cell>
        </row>
        <row r="3825">
          <cell r="K3825" t="str">
            <v>Community School</v>
          </cell>
          <cell r="L3825" t="str">
            <v>Primary</v>
          </cell>
          <cell r="AC3825" t="str">
            <v>Yes</v>
          </cell>
          <cell r="AI3825">
            <v>2</v>
          </cell>
        </row>
        <row r="3826">
          <cell r="K3826" t="str">
            <v>Foundation School</v>
          </cell>
          <cell r="L3826" t="str">
            <v>Primary</v>
          </cell>
          <cell r="AC3826" t="str">
            <v>Yes</v>
          </cell>
          <cell r="AI3826">
            <v>1</v>
          </cell>
        </row>
        <row r="3827">
          <cell r="K3827" t="str">
            <v>Foundation School</v>
          </cell>
          <cell r="L3827" t="str">
            <v>Primary</v>
          </cell>
          <cell r="AC3827" t="str">
            <v>Yes</v>
          </cell>
          <cell r="AI3827">
            <v>2</v>
          </cell>
        </row>
        <row r="3828">
          <cell r="K3828" t="str">
            <v>Community School</v>
          </cell>
          <cell r="L3828" t="str">
            <v>Primary</v>
          </cell>
          <cell r="AC3828" t="str">
            <v>Yes</v>
          </cell>
          <cell r="AI3828">
            <v>3</v>
          </cell>
        </row>
        <row r="3829">
          <cell r="K3829" t="str">
            <v>Foundation School</v>
          </cell>
          <cell r="L3829" t="str">
            <v>Primary</v>
          </cell>
          <cell r="AC3829" t="str">
            <v>Yes</v>
          </cell>
          <cell r="AI3829">
            <v>2</v>
          </cell>
        </row>
        <row r="3830">
          <cell r="K3830" t="str">
            <v>Community School</v>
          </cell>
          <cell r="L3830" t="str">
            <v>Primary</v>
          </cell>
          <cell r="AC3830" t="str">
            <v>Yes</v>
          </cell>
          <cell r="AI3830">
            <v>2</v>
          </cell>
        </row>
        <row r="3831">
          <cell r="K3831" t="str">
            <v>Foundation School</v>
          </cell>
          <cell r="L3831" t="str">
            <v>Primary</v>
          </cell>
          <cell r="AC3831" t="str">
            <v>Yes</v>
          </cell>
          <cell r="AI3831">
            <v>2</v>
          </cell>
        </row>
        <row r="3832">
          <cell r="K3832" t="str">
            <v>Community School</v>
          </cell>
          <cell r="L3832" t="str">
            <v>Primary</v>
          </cell>
          <cell r="AC3832" t="str">
            <v>Yes</v>
          </cell>
          <cell r="AI3832">
            <v>2</v>
          </cell>
        </row>
        <row r="3833">
          <cell r="K3833" t="str">
            <v>Foundation School</v>
          </cell>
          <cell r="L3833" t="str">
            <v>Primary</v>
          </cell>
          <cell r="AC3833" t="str">
            <v>Yes</v>
          </cell>
          <cell r="AI3833">
            <v>2</v>
          </cell>
        </row>
        <row r="3834">
          <cell r="K3834" t="str">
            <v>Foundation School</v>
          </cell>
          <cell r="L3834" t="str">
            <v>Primary</v>
          </cell>
          <cell r="AC3834" t="str">
            <v>Yes</v>
          </cell>
          <cell r="AI3834">
            <v>3</v>
          </cell>
        </row>
        <row r="3835">
          <cell r="K3835" t="str">
            <v>Community School</v>
          </cell>
          <cell r="L3835" t="str">
            <v>Primary</v>
          </cell>
          <cell r="AC3835" t="str">
            <v>Yes</v>
          </cell>
          <cell r="AI3835">
            <v>1</v>
          </cell>
        </row>
        <row r="3836">
          <cell r="K3836" t="str">
            <v>Community School</v>
          </cell>
          <cell r="L3836" t="str">
            <v>Primary</v>
          </cell>
          <cell r="AC3836" t="str">
            <v>Yes</v>
          </cell>
          <cell r="AI3836">
            <v>2</v>
          </cell>
        </row>
        <row r="3837">
          <cell r="K3837" t="str">
            <v>Community School</v>
          </cell>
          <cell r="L3837" t="str">
            <v>Primary</v>
          </cell>
          <cell r="AC3837" t="str">
            <v>Yes</v>
          </cell>
          <cell r="AI3837">
            <v>2</v>
          </cell>
        </row>
        <row r="3838">
          <cell r="K3838" t="str">
            <v>Foundation School</v>
          </cell>
          <cell r="L3838" t="str">
            <v>Primary</v>
          </cell>
          <cell r="AC3838" t="str">
            <v>Yes</v>
          </cell>
          <cell r="AI3838">
            <v>2</v>
          </cell>
        </row>
        <row r="3839">
          <cell r="K3839" t="str">
            <v>Community School</v>
          </cell>
          <cell r="L3839" t="str">
            <v>Primary</v>
          </cell>
          <cell r="AC3839" t="str">
            <v>Yes</v>
          </cell>
          <cell r="AI3839">
            <v>2</v>
          </cell>
        </row>
        <row r="3840">
          <cell r="K3840" t="str">
            <v>Community School</v>
          </cell>
          <cell r="L3840" t="str">
            <v>Primary</v>
          </cell>
          <cell r="AC3840" t="str">
            <v>Yes</v>
          </cell>
          <cell r="AI3840">
            <v>1</v>
          </cell>
        </row>
        <row r="3841">
          <cell r="K3841" t="str">
            <v>Community School</v>
          </cell>
          <cell r="L3841" t="str">
            <v>Primary</v>
          </cell>
          <cell r="AC3841" t="str">
            <v>Yes</v>
          </cell>
          <cell r="AI3841">
            <v>3</v>
          </cell>
        </row>
        <row r="3842">
          <cell r="K3842" t="str">
            <v>Community School</v>
          </cell>
          <cell r="L3842" t="str">
            <v>Primary</v>
          </cell>
          <cell r="AC3842" t="str">
            <v>Yes</v>
          </cell>
          <cell r="AI3842">
            <v>2</v>
          </cell>
        </row>
        <row r="3843">
          <cell r="K3843" t="str">
            <v>Community School</v>
          </cell>
          <cell r="L3843" t="str">
            <v>Primary</v>
          </cell>
          <cell r="AC3843" t="str">
            <v>Yes</v>
          </cell>
          <cell r="AI3843">
            <v>3</v>
          </cell>
        </row>
        <row r="3844">
          <cell r="K3844" t="str">
            <v>Foundation School</v>
          </cell>
          <cell r="L3844" t="str">
            <v>Primary</v>
          </cell>
          <cell r="AC3844" t="str">
            <v>Yes</v>
          </cell>
          <cell r="AI3844">
            <v>2</v>
          </cell>
        </row>
        <row r="3845">
          <cell r="K3845" t="str">
            <v>Foundation School</v>
          </cell>
          <cell r="L3845" t="str">
            <v>Primary</v>
          </cell>
          <cell r="AC3845" t="str">
            <v>Yes</v>
          </cell>
          <cell r="AI3845">
            <v>2</v>
          </cell>
        </row>
        <row r="3846">
          <cell r="K3846" t="str">
            <v>Community School</v>
          </cell>
          <cell r="L3846" t="str">
            <v>Primary</v>
          </cell>
          <cell r="AC3846" t="str">
            <v>Yes</v>
          </cell>
          <cell r="AI3846">
            <v>2</v>
          </cell>
        </row>
        <row r="3847">
          <cell r="K3847" t="str">
            <v>Foundation School</v>
          </cell>
          <cell r="L3847" t="str">
            <v>Primary</v>
          </cell>
          <cell r="AC3847" t="str">
            <v>Yes</v>
          </cell>
          <cell r="AI3847">
            <v>2</v>
          </cell>
        </row>
        <row r="3848">
          <cell r="K3848" t="str">
            <v>Foundation School</v>
          </cell>
          <cell r="L3848" t="str">
            <v>Primary</v>
          </cell>
          <cell r="AC3848" t="str">
            <v>Yes</v>
          </cell>
          <cell r="AI3848">
            <v>2</v>
          </cell>
        </row>
        <row r="3849">
          <cell r="K3849" t="str">
            <v>Community School</v>
          </cell>
          <cell r="L3849" t="str">
            <v>Primary</v>
          </cell>
          <cell r="AC3849" t="str">
            <v>Yes</v>
          </cell>
          <cell r="AI3849">
            <v>2</v>
          </cell>
        </row>
        <row r="3850">
          <cell r="K3850" t="str">
            <v>Community School</v>
          </cell>
          <cell r="L3850" t="str">
            <v>Primary</v>
          </cell>
          <cell r="AC3850" t="str">
            <v>Yes</v>
          </cell>
          <cell r="AI3850">
            <v>4</v>
          </cell>
        </row>
        <row r="3851">
          <cell r="K3851" t="str">
            <v>Community School</v>
          </cell>
          <cell r="L3851" t="str">
            <v>Primary</v>
          </cell>
          <cell r="AC3851" t="str">
            <v>Yes</v>
          </cell>
          <cell r="AI3851">
            <v>2</v>
          </cell>
        </row>
        <row r="3852">
          <cell r="K3852" t="str">
            <v>Community School</v>
          </cell>
          <cell r="L3852" t="str">
            <v>Primary</v>
          </cell>
          <cell r="AC3852" t="str">
            <v>Yes</v>
          </cell>
          <cell r="AI3852">
            <v>2</v>
          </cell>
        </row>
        <row r="3853">
          <cell r="K3853" t="str">
            <v>Community School</v>
          </cell>
          <cell r="L3853" t="str">
            <v>Primary</v>
          </cell>
          <cell r="AC3853" t="str">
            <v>Yes</v>
          </cell>
          <cell r="AI3853">
            <v>2</v>
          </cell>
        </row>
        <row r="3854">
          <cell r="K3854" t="str">
            <v>Community School</v>
          </cell>
          <cell r="L3854" t="str">
            <v>Primary</v>
          </cell>
          <cell r="AC3854" t="str">
            <v>Yes</v>
          </cell>
          <cell r="AI3854">
            <v>2</v>
          </cell>
        </row>
        <row r="3855">
          <cell r="K3855" t="str">
            <v>Community School</v>
          </cell>
          <cell r="L3855" t="str">
            <v>Primary</v>
          </cell>
          <cell r="AC3855" t="str">
            <v>Yes</v>
          </cell>
          <cell r="AI3855">
            <v>2</v>
          </cell>
        </row>
        <row r="3856">
          <cell r="K3856" t="str">
            <v>Community School</v>
          </cell>
          <cell r="L3856" t="str">
            <v>Primary</v>
          </cell>
          <cell r="AC3856" t="str">
            <v>Yes</v>
          </cell>
          <cell r="AI3856">
            <v>2</v>
          </cell>
        </row>
        <row r="3857">
          <cell r="K3857" t="str">
            <v>Community School</v>
          </cell>
          <cell r="L3857" t="str">
            <v>Primary</v>
          </cell>
          <cell r="AC3857" t="str">
            <v>Yes</v>
          </cell>
          <cell r="AI3857">
            <v>2</v>
          </cell>
        </row>
        <row r="3858">
          <cell r="K3858" t="str">
            <v>Community School</v>
          </cell>
          <cell r="L3858" t="str">
            <v>Primary</v>
          </cell>
          <cell r="AC3858" t="str">
            <v>Yes</v>
          </cell>
          <cell r="AI3858">
            <v>2</v>
          </cell>
        </row>
        <row r="3859">
          <cell r="K3859" t="str">
            <v>Community School</v>
          </cell>
          <cell r="L3859" t="str">
            <v>Primary</v>
          </cell>
          <cell r="AC3859" t="str">
            <v>Yes</v>
          </cell>
          <cell r="AI3859">
            <v>2</v>
          </cell>
        </row>
        <row r="3860">
          <cell r="K3860" t="str">
            <v>Community School</v>
          </cell>
          <cell r="L3860" t="str">
            <v>Primary</v>
          </cell>
          <cell r="AC3860" t="str">
            <v>Yes</v>
          </cell>
          <cell r="AI3860">
            <v>2</v>
          </cell>
        </row>
        <row r="3861">
          <cell r="K3861" t="str">
            <v>Community School</v>
          </cell>
          <cell r="L3861" t="str">
            <v>Primary</v>
          </cell>
          <cell r="AC3861" t="str">
            <v>Yes</v>
          </cell>
          <cell r="AI3861">
            <v>3</v>
          </cell>
        </row>
        <row r="3862">
          <cell r="K3862" t="str">
            <v>Community School</v>
          </cell>
          <cell r="L3862" t="str">
            <v>Primary</v>
          </cell>
          <cell r="AC3862" t="str">
            <v>Yes</v>
          </cell>
          <cell r="AI3862">
            <v>2</v>
          </cell>
        </row>
        <row r="3863">
          <cell r="K3863" t="str">
            <v>Community School</v>
          </cell>
          <cell r="L3863" t="str">
            <v>Primary</v>
          </cell>
          <cell r="AC3863" t="str">
            <v>Yes</v>
          </cell>
          <cell r="AI3863">
            <v>1</v>
          </cell>
        </row>
        <row r="3864">
          <cell r="K3864" t="str">
            <v>Community School</v>
          </cell>
          <cell r="L3864" t="str">
            <v>Primary</v>
          </cell>
          <cell r="AC3864" t="str">
            <v>Yes</v>
          </cell>
          <cell r="AI3864">
            <v>2</v>
          </cell>
        </row>
        <row r="3865">
          <cell r="K3865" t="str">
            <v>Community School</v>
          </cell>
          <cell r="L3865" t="str">
            <v>Primary</v>
          </cell>
          <cell r="AC3865" t="str">
            <v>Yes</v>
          </cell>
          <cell r="AI3865">
            <v>2</v>
          </cell>
        </row>
        <row r="3866">
          <cell r="K3866" t="str">
            <v>Community School</v>
          </cell>
          <cell r="L3866" t="str">
            <v>Primary</v>
          </cell>
          <cell r="AC3866" t="str">
            <v>Yes</v>
          </cell>
          <cell r="AI3866">
            <v>2</v>
          </cell>
        </row>
        <row r="3867">
          <cell r="K3867" t="str">
            <v>Voluntary Controlled School</v>
          </cell>
          <cell r="L3867" t="str">
            <v>Primary</v>
          </cell>
          <cell r="AC3867" t="str">
            <v>Yes</v>
          </cell>
          <cell r="AI3867">
            <v>2</v>
          </cell>
        </row>
        <row r="3868">
          <cell r="K3868" t="str">
            <v>Voluntary Controlled School</v>
          </cell>
          <cell r="L3868" t="str">
            <v>Primary</v>
          </cell>
          <cell r="AC3868" t="str">
            <v>Yes</v>
          </cell>
          <cell r="AI3868">
            <v>2</v>
          </cell>
        </row>
        <row r="3869">
          <cell r="K3869" t="str">
            <v>Voluntary Controlled School</v>
          </cell>
          <cell r="L3869" t="str">
            <v>Primary</v>
          </cell>
          <cell r="AC3869" t="str">
            <v>Yes</v>
          </cell>
          <cell r="AI3869">
            <v>2</v>
          </cell>
        </row>
        <row r="3870">
          <cell r="K3870" t="str">
            <v>Voluntary Controlled School</v>
          </cell>
          <cell r="L3870" t="str">
            <v>Primary</v>
          </cell>
          <cell r="AC3870" t="str">
            <v>Yes</v>
          </cell>
          <cell r="AI3870">
            <v>1</v>
          </cell>
        </row>
        <row r="3871">
          <cell r="K3871" t="str">
            <v>Voluntary Controlled School</v>
          </cell>
          <cell r="L3871" t="str">
            <v>Primary</v>
          </cell>
          <cell r="AC3871" t="str">
            <v>Yes</v>
          </cell>
          <cell r="AI3871">
            <v>1</v>
          </cell>
        </row>
        <row r="3872">
          <cell r="K3872" t="str">
            <v>Voluntary Controlled School</v>
          </cell>
          <cell r="L3872" t="str">
            <v>Primary</v>
          </cell>
          <cell r="AC3872" t="str">
            <v>Yes</v>
          </cell>
          <cell r="AI3872">
            <v>3</v>
          </cell>
        </row>
        <row r="3873">
          <cell r="K3873" t="str">
            <v>Voluntary Controlled School</v>
          </cell>
          <cell r="L3873" t="str">
            <v>Primary</v>
          </cell>
          <cell r="AC3873" t="str">
            <v>Yes</v>
          </cell>
          <cell r="AI3873">
            <v>3</v>
          </cell>
        </row>
        <row r="3874">
          <cell r="K3874" t="str">
            <v>Voluntary Aided School</v>
          </cell>
          <cell r="L3874" t="str">
            <v>Primary</v>
          </cell>
          <cell r="AC3874" t="str">
            <v>Yes</v>
          </cell>
          <cell r="AI3874">
            <v>2</v>
          </cell>
        </row>
        <row r="3875">
          <cell r="K3875" t="str">
            <v>Voluntary Controlled School</v>
          </cell>
          <cell r="L3875" t="str">
            <v>Primary</v>
          </cell>
          <cell r="AC3875" t="str">
            <v>Yes</v>
          </cell>
          <cell r="AI3875">
            <v>2</v>
          </cell>
        </row>
        <row r="3876">
          <cell r="K3876" t="str">
            <v>Voluntary Controlled School</v>
          </cell>
          <cell r="L3876" t="str">
            <v>Primary</v>
          </cell>
          <cell r="AC3876" t="str">
            <v>Yes</v>
          </cell>
          <cell r="AI3876">
            <v>2</v>
          </cell>
        </row>
        <row r="3877">
          <cell r="K3877" t="str">
            <v>Voluntary Controlled School</v>
          </cell>
          <cell r="L3877" t="str">
            <v>Primary</v>
          </cell>
          <cell r="AC3877" t="str">
            <v>Yes</v>
          </cell>
          <cell r="AI3877">
            <v>2</v>
          </cell>
        </row>
        <row r="3878">
          <cell r="K3878" t="str">
            <v>Voluntary Controlled School</v>
          </cell>
          <cell r="L3878" t="str">
            <v>Primary</v>
          </cell>
          <cell r="AC3878" t="str">
            <v>Yes</v>
          </cell>
          <cell r="AI3878">
            <v>3</v>
          </cell>
        </row>
        <row r="3879">
          <cell r="K3879" t="str">
            <v>Voluntary Aided School</v>
          </cell>
          <cell r="L3879" t="str">
            <v>Primary</v>
          </cell>
          <cell r="AC3879" t="str">
            <v>Yes</v>
          </cell>
          <cell r="AI3879">
            <v>3</v>
          </cell>
        </row>
        <row r="3880">
          <cell r="K3880" t="str">
            <v>Voluntary Controlled School</v>
          </cell>
          <cell r="L3880" t="str">
            <v>Primary</v>
          </cell>
          <cell r="AC3880" t="str">
            <v>Yes</v>
          </cell>
          <cell r="AI3880">
            <v>4</v>
          </cell>
        </row>
        <row r="3881">
          <cell r="K3881" t="str">
            <v>Voluntary Controlled School</v>
          </cell>
          <cell r="L3881" t="str">
            <v>Primary</v>
          </cell>
          <cell r="AC3881" t="str">
            <v>Yes</v>
          </cell>
          <cell r="AI3881">
            <v>1</v>
          </cell>
        </row>
        <row r="3882">
          <cell r="K3882" t="str">
            <v>Voluntary Aided School</v>
          </cell>
          <cell r="L3882" t="str">
            <v>Primary</v>
          </cell>
          <cell r="AC3882" t="str">
            <v>Yes</v>
          </cell>
          <cell r="AI3882">
            <v>2</v>
          </cell>
        </row>
        <row r="3883">
          <cell r="K3883" t="str">
            <v>Voluntary Aided School</v>
          </cell>
          <cell r="L3883" t="str">
            <v>Primary</v>
          </cell>
          <cell r="AC3883" t="str">
            <v>Yes</v>
          </cell>
          <cell r="AI3883">
            <v>2</v>
          </cell>
        </row>
        <row r="3884">
          <cell r="K3884" t="str">
            <v>Voluntary Aided School</v>
          </cell>
          <cell r="L3884" t="str">
            <v>Primary</v>
          </cell>
          <cell r="AC3884" t="str">
            <v>Yes</v>
          </cell>
          <cell r="AI3884">
            <v>2</v>
          </cell>
        </row>
        <row r="3885">
          <cell r="K3885" t="str">
            <v>Voluntary Aided School</v>
          </cell>
          <cell r="L3885" t="str">
            <v>Primary</v>
          </cell>
          <cell r="AC3885" t="str">
            <v>Yes</v>
          </cell>
          <cell r="AI3885">
            <v>2</v>
          </cell>
        </row>
        <row r="3886">
          <cell r="K3886" t="str">
            <v>Voluntary Aided School</v>
          </cell>
          <cell r="L3886" t="str">
            <v>Primary</v>
          </cell>
          <cell r="AC3886" t="str">
            <v>Yes</v>
          </cell>
          <cell r="AI3886">
            <v>2</v>
          </cell>
        </row>
        <row r="3887">
          <cell r="K3887" t="str">
            <v>Voluntary Aided School</v>
          </cell>
          <cell r="L3887" t="str">
            <v>Primary</v>
          </cell>
          <cell r="AC3887" t="str">
            <v>Yes</v>
          </cell>
          <cell r="AI3887">
            <v>1</v>
          </cell>
        </row>
        <row r="3888">
          <cell r="K3888" t="str">
            <v>Voluntary Aided School</v>
          </cell>
          <cell r="L3888" t="str">
            <v>Primary</v>
          </cell>
          <cell r="AC3888" t="str">
            <v>Yes</v>
          </cell>
          <cell r="AI3888">
            <v>2</v>
          </cell>
        </row>
        <row r="3889">
          <cell r="K3889" t="str">
            <v>Voluntary Aided School</v>
          </cell>
          <cell r="L3889" t="str">
            <v>Primary</v>
          </cell>
          <cell r="AC3889" t="str">
            <v>Yes</v>
          </cell>
          <cell r="AI3889">
            <v>1</v>
          </cell>
        </row>
        <row r="3890">
          <cell r="K3890" t="str">
            <v>Voluntary Aided School</v>
          </cell>
          <cell r="L3890" t="str">
            <v>Primary</v>
          </cell>
          <cell r="AC3890" t="str">
            <v>Yes</v>
          </cell>
          <cell r="AI3890">
            <v>1</v>
          </cell>
        </row>
        <row r="3891">
          <cell r="K3891" t="str">
            <v>Voluntary Aided School</v>
          </cell>
          <cell r="L3891" t="str">
            <v>Primary</v>
          </cell>
          <cell r="AC3891" t="str">
            <v>Yes</v>
          </cell>
          <cell r="AI3891">
            <v>1</v>
          </cell>
        </row>
        <row r="3892">
          <cell r="K3892" t="str">
            <v>Voluntary Aided School</v>
          </cell>
          <cell r="L3892" t="str">
            <v>Primary</v>
          </cell>
          <cell r="AC3892" t="str">
            <v>Yes</v>
          </cell>
          <cell r="AI3892">
            <v>2</v>
          </cell>
        </row>
        <row r="3893">
          <cell r="K3893" t="str">
            <v>Voluntary Aided School</v>
          </cell>
          <cell r="L3893" t="str">
            <v>Primary</v>
          </cell>
          <cell r="AC3893" t="str">
            <v>Yes</v>
          </cell>
          <cell r="AI3893">
            <v>2</v>
          </cell>
        </row>
        <row r="3894">
          <cell r="K3894" t="str">
            <v>Voluntary Aided School</v>
          </cell>
          <cell r="L3894" t="str">
            <v>Primary</v>
          </cell>
          <cell r="AC3894" t="str">
            <v>Yes</v>
          </cell>
          <cell r="AI3894">
            <v>2</v>
          </cell>
        </row>
        <row r="3895">
          <cell r="K3895" t="str">
            <v>Voluntary Aided School</v>
          </cell>
          <cell r="L3895" t="str">
            <v>Primary</v>
          </cell>
          <cell r="AC3895" t="str">
            <v>Yes</v>
          </cell>
          <cell r="AI3895">
            <v>2</v>
          </cell>
        </row>
        <row r="3896">
          <cell r="K3896" t="str">
            <v>Voluntary Aided School</v>
          </cell>
          <cell r="L3896" t="str">
            <v>Primary</v>
          </cell>
          <cell r="AC3896" t="str">
            <v>Yes</v>
          </cell>
          <cell r="AI3896">
            <v>1</v>
          </cell>
        </row>
        <row r="3897">
          <cell r="K3897" t="str">
            <v>Voluntary Aided School</v>
          </cell>
          <cell r="L3897" t="str">
            <v>Primary</v>
          </cell>
          <cell r="AC3897" t="str">
            <v>Yes</v>
          </cell>
          <cell r="AI3897">
            <v>2</v>
          </cell>
        </row>
        <row r="3898">
          <cell r="K3898" t="str">
            <v>Voluntary Aided School</v>
          </cell>
          <cell r="L3898" t="str">
            <v>Primary</v>
          </cell>
          <cell r="AC3898" t="str">
            <v>Yes</v>
          </cell>
          <cell r="AI3898">
            <v>1</v>
          </cell>
        </row>
        <row r="3899">
          <cell r="K3899" t="str">
            <v>Voluntary Aided School</v>
          </cell>
          <cell r="L3899" t="str">
            <v>Primary</v>
          </cell>
          <cell r="AC3899" t="str">
            <v>Yes</v>
          </cell>
          <cell r="AI3899">
            <v>2</v>
          </cell>
        </row>
        <row r="3900">
          <cell r="K3900" t="str">
            <v>Voluntary Aided School</v>
          </cell>
          <cell r="L3900" t="str">
            <v>Primary</v>
          </cell>
          <cell r="AC3900" t="str">
            <v>Yes</v>
          </cell>
          <cell r="AI3900">
            <v>2</v>
          </cell>
        </row>
        <row r="3901">
          <cell r="K3901" t="str">
            <v>Voluntary Aided School</v>
          </cell>
          <cell r="L3901" t="str">
            <v>Primary</v>
          </cell>
          <cell r="AC3901" t="str">
            <v>Yes</v>
          </cell>
          <cell r="AI3901">
            <v>1</v>
          </cell>
        </row>
        <row r="3902">
          <cell r="K3902" t="str">
            <v>Voluntary Aided School</v>
          </cell>
          <cell r="L3902" t="str">
            <v>Primary</v>
          </cell>
          <cell r="AC3902" t="str">
            <v>Yes</v>
          </cell>
          <cell r="AI3902">
            <v>2</v>
          </cell>
        </row>
        <row r="3903">
          <cell r="K3903" t="str">
            <v>Voluntary Aided School</v>
          </cell>
          <cell r="L3903" t="str">
            <v>Primary</v>
          </cell>
          <cell r="AC3903" t="str">
            <v>Yes</v>
          </cell>
          <cell r="AI3903">
            <v>2</v>
          </cell>
        </row>
        <row r="3904">
          <cell r="K3904" t="str">
            <v>Voluntary Aided School</v>
          </cell>
          <cell r="L3904" t="str">
            <v>Primary</v>
          </cell>
          <cell r="AC3904" t="str">
            <v>Yes</v>
          </cell>
          <cell r="AI3904">
            <v>2</v>
          </cell>
        </row>
        <row r="3905">
          <cell r="K3905" t="str">
            <v>Voluntary Aided School</v>
          </cell>
          <cell r="L3905" t="str">
            <v>Primary</v>
          </cell>
          <cell r="AC3905" t="str">
            <v>Yes</v>
          </cell>
          <cell r="AI3905">
            <v>2</v>
          </cell>
        </row>
        <row r="3906">
          <cell r="K3906" t="str">
            <v>Voluntary Aided School</v>
          </cell>
          <cell r="L3906" t="str">
            <v>Primary</v>
          </cell>
          <cell r="AC3906" t="str">
            <v>Yes</v>
          </cell>
          <cell r="AI3906">
            <v>2</v>
          </cell>
        </row>
        <row r="3907">
          <cell r="K3907" t="str">
            <v>Voluntary Aided School</v>
          </cell>
          <cell r="L3907" t="str">
            <v>Primary</v>
          </cell>
          <cell r="AC3907" t="str">
            <v>Yes</v>
          </cell>
          <cell r="AI3907">
            <v>2</v>
          </cell>
        </row>
        <row r="3908">
          <cell r="K3908" t="str">
            <v>Voluntary Aided School</v>
          </cell>
          <cell r="L3908" t="str">
            <v>Primary</v>
          </cell>
          <cell r="AC3908" t="str">
            <v>Yes</v>
          </cell>
          <cell r="AI3908">
            <v>2</v>
          </cell>
        </row>
        <row r="3909">
          <cell r="K3909" t="str">
            <v>Voluntary Aided School</v>
          </cell>
          <cell r="L3909" t="str">
            <v>Primary</v>
          </cell>
          <cell r="AC3909" t="str">
            <v>Yes</v>
          </cell>
          <cell r="AI3909">
            <v>2</v>
          </cell>
        </row>
        <row r="3910">
          <cell r="K3910" t="str">
            <v>Voluntary Aided School</v>
          </cell>
          <cell r="L3910" t="str">
            <v>Primary</v>
          </cell>
          <cell r="AC3910" t="str">
            <v>Yes</v>
          </cell>
          <cell r="AI3910">
            <v>1</v>
          </cell>
        </row>
        <row r="3911">
          <cell r="K3911" t="str">
            <v>Voluntary Aided School</v>
          </cell>
          <cell r="L3911" t="str">
            <v>Primary</v>
          </cell>
          <cell r="AC3911" t="str">
            <v>Yes</v>
          </cell>
          <cell r="AI3911">
            <v>2</v>
          </cell>
        </row>
        <row r="3912">
          <cell r="K3912" t="str">
            <v>Voluntary Aided School</v>
          </cell>
          <cell r="L3912" t="str">
            <v>Primary</v>
          </cell>
          <cell r="AC3912" t="str">
            <v>Yes</v>
          </cell>
          <cell r="AI3912">
            <v>2</v>
          </cell>
        </row>
        <row r="3913">
          <cell r="K3913" t="str">
            <v>Voluntary Aided School</v>
          </cell>
          <cell r="L3913" t="str">
            <v>Primary</v>
          </cell>
          <cell r="AC3913" t="str">
            <v>Yes</v>
          </cell>
          <cell r="AI3913">
            <v>1</v>
          </cell>
        </row>
        <row r="3914">
          <cell r="K3914" t="str">
            <v>Voluntary Aided School</v>
          </cell>
          <cell r="L3914" t="str">
            <v>Primary</v>
          </cell>
          <cell r="AC3914" t="str">
            <v>Yes</v>
          </cell>
          <cell r="AI3914">
            <v>3</v>
          </cell>
        </row>
        <row r="3915">
          <cell r="K3915" t="str">
            <v>Voluntary Aided School</v>
          </cell>
          <cell r="L3915" t="str">
            <v>Primary</v>
          </cell>
          <cell r="AC3915" t="str">
            <v>Yes</v>
          </cell>
          <cell r="AI3915">
            <v>1</v>
          </cell>
        </row>
        <row r="3916">
          <cell r="K3916" t="str">
            <v>Voluntary Aided School</v>
          </cell>
          <cell r="L3916" t="str">
            <v>Primary</v>
          </cell>
          <cell r="AC3916" t="str">
            <v>Yes</v>
          </cell>
          <cell r="AI3916">
            <v>2</v>
          </cell>
        </row>
        <row r="3917">
          <cell r="K3917" t="str">
            <v>Voluntary Aided School</v>
          </cell>
          <cell r="L3917" t="str">
            <v>Primary</v>
          </cell>
          <cell r="AC3917" t="str">
            <v>Yes</v>
          </cell>
          <cell r="AI3917">
            <v>2</v>
          </cell>
        </row>
        <row r="3918">
          <cell r="K3918" t="str">
            <v>Community School</v>
          </cell>
          <cell r="L3918" t="str">
            <v>Secondary</v>
          </cell>
          <cell r="AC3918" t="str">
            <v>Yes</v>
          </cell>
          <cell r="AI3918">
            <v>2</v>
          </cell>
        </row>
        <row r="3919">
          <cell r="K3919" t="str">
            <v>Community School</v>
          </cell>
          <cell r="L3919" t="str">
            <v>Secondary</v>
          </cell>
          <cell r="AC3919" t="str">
            <v>Yes</v>
          </cell>
          <cell r="AI3919">
            <v>2</v>
          </cell>
        </row>
        <row r="3920">
          <cell r="K3920" t="str">
            <v>Community School</v>
          </cell>
          <cell r="L3920" t="str">
            <v>Secondary</v>
          </cell>
          <cell r="AC3920" t="str">
            <v>Yes</v>
          </cell>
          <cell r="AI3920">
            <v>3</v>
          </cell>
        </row>
        <row r="3921">
          <cell r="K3921" t="str">
            <v>Community School</v>
          </cell>
          <cell r="L3921" t="str">
            <v>Secondary</v>
          </cell>
          <cell r="AC3921" t="str">
            <v>Yes</v>
          </cell>
          <cell r="AI3921">
            <v>2</v>
          </cell>
        </row>
        <row r="3922">
          <cell r="K3922" t="str">
            <v>Foundation School</v>
          </cell>
          <cell r="L3922" t="str">
            <v>Secondary</v>
          </cell>
          <cell r="AC3922" t="str">
            <v>Yes</v>
          </cell>
          <cell r="AI3922">
            <v>2</v>
          </cell>
        </row>
        <row r="3923">
          <cell r="K3923" t="str">
            <v>Foundation School</v>
          </cell>
          <cell r="L3923" t="str">
            <v>Secondary</v>
          </cell>
          <cell r="AC3923" t="str">
            <v>Yes</v>
          </cell>
          <cell r="AI3923">
            <v>2</v>
          </cell>
        </row>
        <row r="3924">
          <cell r="K3924" t="str">
            <v>Community School</v>
          </cell>
          <cell r="L3924" t="str">
            <v>Secondary</v>
          </cell>
          <cell r="AC3924" t="str">
            <v>Yes</v>
          </cell>
          <cell r="AI3924">
            <v>1</v>
          </cell>
        </row>
        <row r="3925">
          <cell r="K3925" t="str">
            <v>Foundation School</v>
          </cell>
          <cell r="L3925" t="str">
            <v>Secondary</v>
          </cell>
          <cell r="AC3925" t="str">
            <v>Yes</v>
          </cell>
          <cell r="AI3925">
            <v>3</v>
          </cell>
        </row>
        <row r="3926">
          <cell r="K3926" t="str">
            <v>Foundation School</v>
          </cell>
          <cell r="L3926" t="str">
            <v>Secondary</v>
          </cell>
          <cell r="AC3926" t="str">
            <v>Yes</v>
          </cell>
          <cell r="AI3926">
            <v>3</v>
          </cell>
        </row>
        <row r="3927">
          <cell r="K3927" t="str">
            <v>Community School</v>
          </cell>
          <cell r="L3927" t="str">
            <v>Secondary</v>
          </cell>
          <cell r="AC3927" t="str">
            <v>Yes</v>
          </cell>
          <cell r="AI3927">
            <v>2</v>
          </cell>
        </row>
        <row r="3928">
          <cell r="K3928" t="str">
            <v>Foundation School</v>
          </cell>
          <cell r="L3928" t="str">
            <v>Secondary</v>
          </cell>
          <cell r="AC3928" t="str">
            <v>Yes</v>
          </cell>
          <cell r="AI3928">
            <v>3</v>
          </cell>
        </row>
        <row r="3929">
          <cell r="K3929" t="str">
            <v>Foundation School</v>
          </cell>
          <cell r="L3929" t="str">
            <v>Secondary</v>
          </cell>
          <cell r="AC3929" t="str">
            <v>Yes</v>
          </cell>
          <cell r="AI3929">
            <v>3</v>
          </cell>
        </row>
        <row r="3930">
          <cell r="K3930" t="str">
            <v>Foundation School</v>
          </cell>
          <cell r="L3930" t="str">
            <v>Secondary</v>
          </cell>
          <cell r="AC3930" t="str">
            <v>Yes</v>
          </cell>
          <cell r="AI3930">
            <v>2</v>
          </cell>
        </row>
        <row r="3931">
          <cell r="K3931" t="str">
            <v>Voluntary Aided School</v>
          </cell>
          <cell r="L3931" t="str">
            <v>Secondary</v>
          </cell>
          <cell r="AC3931" t="str">
            <v>Yes</v>
          </cell>
          <cell r="AI3931">
            <v>2</v>
          </cell>
        </row>
        <row r="3932">
          <cell r="K3932" t="str">
            <v>Voluntary Aided School</v>
          </cell>
          <cell r="L3932" t="str">
            <v>Secondary</v>
          </cell>
          <cell r="AC3932" t="str">
            <v>Yes</v>
          </cell>
          <cell r="AI3932">
            <v>2</v>
          </cell>
        </row>
        <row r="3933">
          <cell r="K3933" t="str">
            <v>Voluntary Aided School</v>
          </cell>
          <cell r="L3933" t="str">
            <v>Secondary</v>
          </cell>
          <cell r="AC3933" t="str">
            <v>Yes</v>
          </cell>
          <cell r="AI3933">
            <v>3</v>
          </cell>
        </row>
        <row r="3934">
          <cell r="K3934" t="str">
            <v>Voluntary Aided School</v>
          </cell>
          <cell r="L3934" t="str">
            <v>Primary</v>
          </cell>
          <cell r="AC3934" t="str">
            <v>Yes</v>
          </cell>
          <cell r="AI3934">
            <v>2</v>
          </cell>
        </row>
        <row r="3935">
          <cell r="K3935" t="str">
            <v>Community Special School</v>
          </cell>
          <cell r="L3935" t="str">
            <v>Special</v>
          </cell>
          <cell r="AC3935" t="str">
            <v>Yes</v>
          </cell>
          <cell r="AI3935">
            <v>2</v>
          </cell>
        </row>
        <row r="3936">
          <cell r="K3936" t="str">
            <v>Non-Maintained Special School</v>
          </cell>
          <cell r="L3936" t="str">
            <v>Special</v>
          </cell>
          <cell r="AC3936" t="str">
            <v>Yes</v>
          </cell>
          <cell r="AI3936">
            <v>2</v>
          </cell>
        </row>
        <row r="3937">
          <cell r="K3937" t="str">
            <v>Community Special School</v>
          </cell>
          <cell r="L3937" t="str">
            <v>Special</v>
          </cell>
          <cell r="AC3937" t="str">
            <v>Yes</v>
          </cell>
          <cell r="AI3937">
            <v>2</v>
          </cell>
        </row>
        <row r="3938">
          <cell r="K3938" t="str">
            <v>Community Special School</v>
          </cell>
          <cell r="L3938" t="str">
            <v>Special</v>
          </cell>
          <cell r="AC3938" t="str">
            <v>Yes</v>
          </cell>
          <cell r="AI3938">
            <v>1</v>
          </cell>
        </row>
        <row r="3939">
          <cell r="K3939" t="str">
            <v>LA Nursery School</v>
          </cell>
          <cell r="L3939" t="str">
            <v>Nursery</v>
          </cell>
          <cell r="AC3939" t="str">
            <v>Yes</v>
          </cell>
          <cell r="AI3939">
            <v>2</v>
          </cell>
        </row>
        <row r="3940">
          <cell r="K3940" t="str">
            <v>LA Nursery School</v>
          </cell>
          <cell r="L3940" t="str">
            <v>Nursery</v>
          </cell>
          <cell r="AC3940" t="str">
            <v>Yes</v>
          </cell>
          <cell r="AI3940">
            <v>2</v>
          </cell>
        </row>
        <row r="3941">
          <cell r="K3941" t="str">
            <v>Pupil Referral Unit</v>
          </cell>
          <cell r="L3941" t="str">
            <v>PRU</v>
          </cell>
          <cell r="AC3941" t="str">
            <v>Yes</v>
          </cell>
          <cell r="AI3941">
            <v>2</v>
          </cell>
        </row>
        <row r="3942">
          <cell r="K3942" t="str">
            <v>Community School</v>
          </cell>
          <cell r="L3942" t="str">
            <v>Primary</v>
          </cell>
          <cell r="AC3942" t="str">
            <v>Yes</v>
          </cell>
          <cell r="AI3942">
            <v>2</v>
          </cell>
        </row>
        <row r="3943">
          <cell r="K3943" t="str">
            <v>Community School</v>
          </cell>
          <cell r="L3943" t="str">
            <v>Primary</v>
          </cell>
          <cell r="AC3943" t="str">
            <v>Yes</v>
          </cell>
          <cell r="AI3943">
            <v>1</v>
          </cell>
        </row>
        <row r="3944">
          <cell r="K3944" t="str">
            <v>Foundation School</v>
          </cell>
          <cell r="L3944" t="str">
            <v>Primary</v>
          </cell>
          <cell r="AC3944" t="str">
            <v>Yes</v>
          </cell>
          <cell r="AI3944">
            <v>2</v>
          </cell>
        </row>
        <row r="3945">
          <cell r="K3945" t="str">
            <v>Community School</v>
          </cell>
          <cell r="L3945" t="str">
            <v>Primary</v>
          </cell>
          <cell r="AC3945" t="str">
            <v>Yes</v>
          </cell>
          <cell r="AI3945">
            <v>2</v>
          </cell>
        </row>
        <row r="3946">
          <cell r="K3946" t="str">
            <v>Community School</v>
          </cell>
          <cell r="L3946" t="str">
            <v>Primary</v>
          </cell>
          <cell r="AC3946" t="str">
            <v>Yes</v>
          </cell>
          <cell r="AI3946">
            <v>2</v>
          </cell>
        </row>
        <row r="3947">
          <cell r="K3947" t="str">
            <v>Community School</v>
          </cell>
          <cell r="L3947" t="str">
            <v>Primary</v>
          </cell>
          <cell r="AC3947" t="str">
            <v>Yes</v>
          </cell>
          <cell r="AI3947">
            <v>3</v>
          </cell>
        </row>
        <row r="3948">
          <cell r="K3948" t="str">
            <v>Community School</v>
          </cell>
          <cell r="L3948" t="str">
            <v>Primary</v>
          </cell>
          <cell r="AC3948" t="str">
            <v>Yes</v>
          </cell>
          <cell r="AI3948">
            <v>2</v>
          </cell>
        </row>
        <row r="3949">
          <cell r="K3949" t="str">
            <v>Foundation School</v>
          </cell>
          <cell r="L3949" t="str">
            <v>Primary</v>
          </cell>
          <cell r="AC3949" t="str">
            <v>Yes</v>
          </cell>
          <cell r="AI3949">
            <v>1</v>
          </cell>
        </row>
        <row r="3950">
          <cell r="K3950" t="str">
            <v>Community School</v>
          </cell>
          <cell r="L3950" t="str">
            <v>Primary</v>
          </cell>
          <cell r="AC3950" t="str">
            <v>Yes</v>
          </cell>
          <cell r="AI3950">
            <v>2</v>
          </cell>
        </row>
        <row r="3951">
          <cell r="K3951" t="str">
            <v>Community School</v>
          </cell>
          <cell r="L3951" t="str">
            <v>Primary</v>
          </cell>
          <cell r="AC3951" t="str">
            <v>Yes</v>
          </cell>
          <cell r="AI3951">
            <v>2</v>
          </cell>
        </row>
        <row r="3952">
          <cell r="K3952" t="str">
            <v>Community School</v>
          </cell>
          <cell r="L3952" t="str">
            <v>Primary</v>
          </cell>
          <cell r="AC3952" t="str">
            <v>Yes</v>
          </cell>
          <cell r="AI3952">
            <v>2</v>
          </cell>
        </row>
        <row r="3953">
          <cell r="K3953" t="str">
            <v>Community School</v>
          </cell>
          <cell r="L3953" t="str">
            <v>Primary</v>
          </cell>
          <cell r="AC3953" t="str">
            <v>Yes</v>
          </cell>
          <cell r="AI3953">
            <v>2</v>
          </cell>
        </row>
        <row r="3954">
          <cell r="K3954" t="str">
            <v>Community School</v>
          </cell>
          <cell r="L3954" t="str">
            <v>Primary</v>
          </cell>
          <cell r="AC3954" t="str">
            <v>Yes</v>
          </cell>
          <cell r="AI3954">
            <v>2</v>
          </cell>
        </row>
        <row r="3955">
          <cell r="K3955" t="str">
            <v>Community School</v>
          </cell>
          <cell r="L3955" t="str">
            <v>Primary</v>
          </cell>
          <cell r="AC3955" t="str">
            <v>Yes</v>
          </cell>
          <cell r="AI3955">
            <v>4</v>
          </cell>
        </row>
        <row r="3956">
          <cell r="K3956" t="str">
            <v>Community School</v>
          </cell>
          <cell r="L3956" t="str">
            <v>Primary</v>
          </cell>
          <cell r="AC3956" t="str">
            <v>Yes</v>
          </cell>
          <cell r="AI3956">
            <v>2</v>
          </cell>
        </row>
        <row r="3957">
          <cell r="K3957" t="str">
            <v>Community School</v>
          </cell>
          <cell r="L3957" t="str">
            <v>Primary</v>
          </cell>
          <cell r="AC3957" t="str">
            <v>Yes</v>
          </cell>
          <cell r="AI3957">
            <v>2</v>
          </cell>
        </row>
        <row r="3958">
          <cell r="K3958" t="str">
            <v>Community School</v>
          </cell>
          <cell r="L3958" t="str">
            <v>Primary</v>
          </cell>
          <cell r="AC3958" t="str">
            <v>Yes</v>
          </cell>
          <cell r="AI3958">
            <v>2</v>
          </cell>
        </row>
        <row r="3959">
          <cell r="K3959" t="str">
            <v>Community School</v>
          </cell>
          <cell r="L3959" t="str">
            <v>Primary</v>
          </cell>
          <cell r="AC3959" t="str">
            <v>Yes</v>
          </cell>
          <cell r="AI3959">
            <v>3</v>
          </cell>
        </row>
        <row r="3960">
          <cell r="K3960" t="str">
            <v>Community School</v>
          </cell>
          <cell r="L3960" t="str">
            <v>Primary</v>
          </cell>
          <cell r="AC3960" t="str">
            <v>Yes</v>
          </cell>
          <cell r="AI3960">
            <v>2</v>
          </cell>
        </row>
        <row r="3961">
          <cell r="K3961" t="str">
            <v>Community School</v>
          </cell>
          <cell r="L3961" t="str">
            <v>Primary</v>
          </cell>
          <cell r="AC3961" t="str">
            <v>Yes</v>
          </cell>
          <cell r="AI3961">
            <v>3</v>
          </cell>
        </row>
        <row r="3962">
          <cell r="K3962" t="str">
            <v>Community School</v>
          </cell>
          <cell r="L3962" t="str">
            <v>Primary</v>
          </cell>
          <cell r="AC3962" t="str">
            <v>Yes</v>
          </cell>
          <cell r="AI3962">
            <v>2</v>
          </cell>
        </row>
        <row r="3963">
          <cell r="K3963" t="str">
            <v>Voluntary Controlled School</v>
          </cell>
          <cell r="L3963" t="str">
            <v>Primary</v>
          </cell>
          <cell r="AC3963" t="str">
            <v>Yes</v>
          </cell>
          <cell r="AI3963">
            <v>3</v>
          </cell>
        </row>
        <row r="3964">
          <cell r="K3964" t="str">
            <v>Voluntary Controlled School</v>
          </cell>
          <cell r="L3964" t="str">
            <v>Primary</v>
          </cell>
          <cell r="AC3964" t="str">
            <v>Yes</v>
          </cell>
          <cell r="AI3964">
            <v>3</v>
          </cell>
        </row>
        <row r="3965">
          <cell r="K3965" t="str">
            <v>Voluntary Controlled School</v>
          </cell>
          <cell r="L3965" t="str">
            <v>Primary</v>
          </cell>
          <cell r="AC3965" t="str">
            <v>Yes</v>
          </cell>
          <cell r="AI3965">
            <v>2</v>
          </cell>
        </row>
        <row r="3966">
          <cell r="K3966" t="str">
            <v>Voluntary Controlled School</v>
          </cell>
          <cell r="L3966" t="str">
            <v>Primary</v>
          </cell>
          <cell r="AC3966" t="str">
            <v>Yes</v>
          </cell>
          <cell r="AI3966">
            <v>2</v>
          </cell>
        </row>
        <row r="3967">
          <cell r="K3967" t="str">
            <v>Voluntary Aided School</v>
          </cell>
          <cell r="L3967" t="str">
            <v>Primary</v>
          </cell>
          <cell r="AC3967" t="str">
            <v>Yes</v>
          </cell>
          <cell r="AI3967">
            <v>2</v>
          </cell>
        </row>
        <row r="3968">
          <cell r="K3968" t="str">
            <v>Voluntary Aided School</v>
          </cell>
          <cell r="L3968" t="str">
            <v>Primary</v>
          </cell>
          <cell r="AC3968" t="str">
            <v>Yes</v>
          </cell>
          <cell r="AI3968">
            <v>2</v>
          </cell>
        </row>
        <row r="3969">
          <cell r="K3969" t="str">
            <v>Voluntary Aided School</v>
          </cell>
          <cell r="L3969" t="str">
            <v>Primary</v>
          </cell>
          <cell r="AC3969" t="str">
            <v>Yes</v>
          </cell>
          <cell r="AI3969">
            <v>1</v>
          </cell>
        </row>
        <row r="3970">
          <cell r="K3970" t="str">
            <v>Voluntary Aided School</v>
          </cell>
          <cell r="L3970" t="str">
            <v>Primary</v>
          </cell>
          <cell r="AC3970" t="str">
            <v>Yes</v>
          </cell>
          <cell r="AI3970">
            <v>1</v>
          </cell>
        </row>
        <row r="3971">
          <cell r="K3971" t="str">
            <v>Voluntary Aided School</v>
          </cell>
          <cell r="L3971" t="str">
            <v>Primary</v>
          </cell>
          <cell r="AC3971" t="str">
            <v>Yes</v>
          </cell>
          <cell r="AI3971">
            <v>2</v>
          </cell>
        </row>
        <row r="3972">
          <cell r="K3972" t="str">
            <v>Voluntary Aided School</v>
          </cell>
          <cell r="L3972" t="str">
            <v>Primary</v>
          </cell>
          <cell r="AC3972" t="str">
            <v>Yes</v>
          </cell>
          <cell r="AI3972">
            <v>2</v>
          </cell>
        </row>
        <row r="3973">
          <cell r="K3973" t="str">
            <v>Community School</v>
          </cell>
          <cell r="L3973" t="str">
            <v>Secondary</v>
          </cell>
          <cell r="AC3973" t="str">
            <v>Yes</v>
          </cell>
          <cell r="AI3973">
            <v>2</v>
          </cell>
        </row>
        <row r="3974">
          <cell r="K3974" t="str">
            <v>Foundation Special School</v>
          </cell>
          <cell r="L3974" t="str">
            <v>Special</v>
          </cell>
          <cell r="AC3974" t="str">
            <v>Yes</v>
          </cell>
          <cell r="AI3974">
            <v>2</v>
          </cell>
        </row>
        <row r="3975">
          <cell r="K3975" t="str">
            <v>LA Nursery School</v>
          </cell>
          <cell r="L3975" t="str">
            <v>Nursery</v>
          </cell>
          <cell r="AC3975" t="str">
            <v>Yes</v>
          </cell>
          <cell r="AI3975">
            <v>1</v>
          </cell>
        </row>
        <row r="3976">
          <cell r="K3976" t="str">
            <v>Community School</v>
          </cell>
          <cell r="L3976" t="str">
            <v>Primary</v>
          </cell>
          <cell r="AC3976" t="str">
            <v>Yes</v>
          </cell>
          <cell r="AI3976">
            <v>2</v>
          </cell>
        </row>
        <row r="3977">
          <cell r="K3977" t="str">
            <v>Community School</v>
          </cell>
          <cell r="L3977" t="str">
            <v>Primary</v>
          </cell>
          <cell r="AC3977" t="str">
            <v>Yes</v>
          </cell>
          <cell r="AI3977">
            <v>2</v>
          </cell>
        </row>
        <row r="3978">
          <cell r="K3978" t="str">
            <v>Community School</v>
          </cell>
          <cell r="L3978" t="str">
            <v>Primary</v>
          </cell>
          <cell r="AC3978" t="str">
            <v>Yes</v>
          </cell>
          <cell r="AI3978">
            <v>3</v>
          </cell>
        </row>
        <row r="3979">
          <cell r="K3979" t="str">
            <v>Community School</v>
          </cell>
          <cell r="L3979" t="str">
            <v>Primary</v>
          </cell>
          <cell r="AC3979" t="str">
            <v>Yes</v>
          </cell>
          <cell r="AI3979">
            <v>1</v>
          </cell>
        </row>
        <row r="3980">
          <cell r="K3980" t="str">
            <v>Community School</v>
          </cell>
          <cell r="L3980" t="str">
            <v>Primary</v>
          </cell>
          <cell r="AC3980" t="str">
            <v>Yes</v>
          </cell>
          <cell r="AI3980">
            <v>2</v>
          </cell>
        </row>
        <row r="3981">
          <cell r="K3981" t="str">
            <v>Community School</v>
          </cell>
          <cell r="L3981" t="str">
            <v>Primary</v>
          </cell>
          <cell r="AC3981" t="str">
            <v>Yes</v>
          </cell>
          <cell r="AI3981">
            <v>3</v>
          </cell>
        </row>
        <row r="3982">
          <cell r="K3982" t="str">
            <v>Community School</v>
          </cell>
          <cell r="L3982" t="str">
            <v>Primary</v>
          </cell>
          <cell r="AC3982" t="str">
            <v>Yes</v>
          </cell>
          <cell r="AI3982">
            <v>1</v>
          </cell>
        </row>
        <row r="3983">
          <cell r="K3983" t="str">
            <v>Community School</v>
          </cell>
          <cell r="L3983" t="str">
            <v>Primary</v>
          </cell>
          <cell r="AC3983" t="str">
            <v>Yes</v>
          </cell>
          <cell r="AI3983">
            <v>1</v>
          </cell>
        </row>
        <row r="3984">
          <cell r="K3984" t="str">
            <v>Community School</v>
          </cell>
          <cell r="L3984" t="str">
            <v>Primary</v>
          </cell>
          <cell r="AC3984" t="str">
            <v>Yes</v>
          </cell>
          <cell r="AI3984">
            <v>2</v>
          </cell>
        </row>
        <row r="3985">
          <cell r="K3985" t="str">
            <v>Community School</v>
          </cell>
          <cell r="L3985" t="str">
            <v>Primary</v>
          </cell>
          <cell r="AC3985" t="str">
            <v>Yes</v>
          </cell>
          <cell r="AI3985">
            <v>2</v>
          </cell>
        </row>
        <row r="3986">
          <cell r="K3986" t="str">
            <v>Community School</v>
          </cell>
          <cell r="L3986" t="str">
            <v>Primary</v>
          </cell>
          <cell r="AC3986" t="str">
            <v>Yes</v>
          </cell>
          <cell r="AI3986">
            <v>2</v>
          </cell>
        </row>
        <row r="3987">
          <cell r="K3987" t="str">
            <v>Community School</v>
          </cell>
          <cell r="L3987" t="str">
            <v>Primary</v>
          </cell>
          <cell r="AC3987" t="str">
            <v>Yes</v>
          </cell>
          <cell r="AI3987">
            <v>1</v>
          </cell>
        </row>
        <row r="3988">
          <cell r="K3988" t="str">
            <v>Community School</v>
          </cell>
          <cell r="L3988" t="str">
            <v>Primary</v>
          </cell>
          <cell r="AC3988" t="str">
            <v>Yes</v>
          </cell>
          <cell r="AI3988">
            <v>2</v>
          </cell>
        </row>
        <row r="3989">
          <cell r="K3989" t="str">
            <v>Community School</v>
          </cell>
          <cell r="L3989" t="str">
            <v>Primary</v>
          </cell>
          <cell r="AC3989" t="str">
            <v>Yes</v>
          </cell>
          <cell r="AI3989">
            <v>3</v>
          </cell>
        </row>
        <row r="3990">
          <cell r="K3990" t="str">
            <v>Community School</v>
          </cell>
          <cell r="L3990" t="str">
            <v>Primary</v>
          </cell>
          <cell r="AC3990" t="str">
            <v>Yes</v>
          </cell>
          <cell r="AI3990">
            <v>2</v>
          </cell>
        </row>
        <row r="3991">
          <cell r="K3991" t="str">
            <v>Community School</v>
          </cell>
          <cell r="L3991" t="str">
            <v>Primary</v>
          </cell>
          <cell r="AC3991" t="str">
            <v>Yes</v>
          </cell>
          <cell r="AI3991">
            <v>1</v>
          </cell>
        </row>
        <row r="3992">
          <cell r="K3992" t="str">
            <v>Community School</v>
          </cell>
          <cell r="L3992" t="str">
            <v>Primary</v>
          </cell>
          <cell r="AC3992" t="str">
            <v>Yes</v>
          </cell>
          <cell r="AI3992">
            <v>2</v>
          </cell>
        </row>
        <row r="3993">
          <cell r="K3993" t="str">
            <v>Community School</v>
          </cell>
          <cell r="L3993" t="str">
            <v>Primary</v>
          </cell>
          <cell r="AC3993" t="str">
            <v>Yes</v>
          </cell>
          <cell r="AI3993">
            <v>1</v>
          </cell>
        </row>
        <row r="3994">
          <cell r="K3994" t="str">
            <v>Community School</v>
          </cell>
          <cell r="L3994" t="str">
            <v>Primary</v>
          </cell>
          <cell r="AC3994" t="str">
            <v>Yes</v>
          </cell>
          <cell r="AI3994">
            <v>1</v>
          </cell>
        </row>
        <row r="3995">
          <cell r="K3995" t="str">
            <v>Community School</v>
          </cell>
          <cell r="L3995" t="str">
            <v>Primary</v>
          </cell>
          <cell r="AC3995" t="str">
            <v>Yes</v>
          </cell>
          <cell r="AI3995">
            <v>2</v>
          </cell>
        </row>
        <row r="3996">
          <cell r="K3996" t="str">
            <v>Community School</v>
          </cell>
          <cell r="L3996" t="str">
            <v>Primary</v>
          </cell>
          <cell r="AC3996" t="str">
            <v>Yes</v>
          </cell>
          <cell r="AI3996">
            <v>2</v>
          </cell>
        </row>
        <row r="3997">
          <cell r="K3997" t="str">
            <v>Community School</v>
          </cell>
          <cell r="L3997" t="str">
            <v>Primary</v>
          </cell>
          <cell r="AC3997" t="str">
            <v>Yes</v>
          </cell>
          <cell r="AI3997">
            <v>2</v>
          </cell>
        </row>
        <row r="3998">
          <cell r="K3998" t="str">
            <v>Community School</v>
          </cell>
          <cell r="L3998" t="str">
            <v>Primary</v>
          </cell>
          <cell r="AC3998" t="str">
            <v>Yes</v>
          </cell>
          <cell r="AI3998">
            <v>2</v>
          </cell>
        </row>
        <row r="3999">
          <cell r="K3999" t="str">
            <v>Community School</v>
          </cell>
          <cell r="L3999" t="str">
            <v>Primary</v>
          </cell>
          <cell r="AC3999" t="str">
            <v>Yes</v>
          </cell>
          <cell r="AI3999">
            <v>3</v>
          </cell>
        </row>
        <row r="4000">
          <cell r="K4000" t="str">
            <v>Community School</v>
          </cell>
          <cell r="L4000" t="str">
            <v>Primary</v>
          </cell>
          <cell r="AC4000" t="str">
            <v>Yes</v>
          </cell>
          <cell r="AI4000">
            <v>1</v>
          </cell>
        </row>
        <row r="4001">
          <cell r="K4001" t="str">
            <v>Community School</v>
          </cell>
          <cell r="L4001" t="str">
            <v>Primary</v>
          </cell>
          <cell r="AC4001" t="str">
            <v>Yes</v>
          </cell>
          <cell r="AI4001">
            <v>1</v>
          </cell>
        </row>
        <row r="4002">
          <cell r="K4002" t="str">
            <v>Community School</v>
          </cell>
          <cell r="L4002" t="str">
            <v>Primary</v>
          </cell>
          <cell r="AC4002" t="str">
            <v>Yes</v>
          </cell>
          <cell r="AI4002">
            <v>2</v>
          </cell>
        </row>
        <row r="4003">
          <cell r="K4003" t="str">
            <v>Community School</v>
          </cell>
          <cell r="L4003" t="str">
            <v>Primary</v>
          </cell>
          <cell r="AC4003" t="str">
            <v>Yes</v>
          </cell>
          <cell r="AI4003">
            <v>2</v>
          </cell>
        </row>
        <row r="4004">
          <cell r="K4004" t="str">
            <v>Community School</v>
          </cell>
          <cell r="L4004" t="str">
            <v>Primary</v>
          </cell>
          <cell r="AC4004" t="str">
            <v>Yes</v>
          </cell>
          <cell r="AI4004">
            <v>1</v>
          </cell>
        </row>
        <row r="4005">
          <cell r="K4005" t="str">
            <v>Community School</v>
          </cell>
          <cell r="L4005" t="str">
            <v>Primary</v>
          </cell>
          <cell r="AC4005" t="str">
            <v>Yes</v>
          </cell>
          <cell r="AI4005">
            <v>2</v>
          </cell>
        </row>
        <row r="4006">
          <cell r="K4006" t="str">
            <v>Community School</v>
          </cell>
          <cell r="L4006" t="str">
            <v>Primary</v>
          </cell>
          <cell r="AC4006" t="str">
            <v>Yes</v>
          </cell>
          <cell r="AI4006">
            <v>1</v>
          </cell>
        </row>
        <row r="4007">
          <cell r="K4007" t="str">
            <v>Community School</v>
          </cell>
          <cell r="L4007" t="str">
            <v>Primary</v>
          </cell>
          <cell r="AC4007" t="str">
            <v>Yes</v>
          </cell>
          <cell r="AI4007">
            <v>2</v>
          </cell>
        </row>
        <row r="4008">
          <cell r="K4008" t="str">
            <v>Community School</v>
          </cell>
          <cell r="L4008" t="str">
            <v>Primary</v>
          </cell>
          <cell r="AC4008" t="str">
            <v>Yes</v>
          </cell>
          <cell r="AI4008">
            <v>2</v>
          </cell>
        </row>
        <row r="4009">
          <cell r="K4009" t="str">
            <v>Community School</v>
          </cell>
          <cell r="L4009" t="str">
            <v>Primary</v>
          </cell>
          <cell r="AC4009" t="str">
            <v>Yes</v>
          </cell>
          <cell r="AI4009">
            <v>1</v>
          </cell>
        </row>
        <row r="4010">
          <cell r="K4010" t="str">
            <v>Community School</v>
          </cell>
          <cell r="L4010" t="str">
            <v>Primary</v>
          </cell>
          <cell r="AC4010" t="str">
            <v>Yes</v>
          </cell>
          <cell r="AI4010">
            <v>2</v>
          </cell>
        </row>
        <row r="4011">
          <cell r="K4011" t="str">
            <v>Community School</v>
          </cell>
          <cell r="L4011" t="str">
            <v>Primary</v>
          </cell>
          <cell r="AC4011" t="str">
            <v>Yes</v>
          </cell>
          <cell r="AI4011">
            <v>2</v>
          </cell>
        </row>
        <row r="4012">
          <cell r="K4012" t="str">
            <v>Community School</v>
          </cell>
          <cell r="L4012" t="str">
            <v>Primary</v>
          </cell>
          <cell r="AC4012" t="str">
            <v>Yes</v>
          </cell>
          <cell r="AI4012">
            <v>2</v>
          </cell>
        </row>
        <row r="4013">
          <cell r="K4013" t="str">
            <v>Community School</v>
          </cell>
          <cell r="L4013" t="str">
            <v>Primary</v>
          </cell>
          <cell r="AC4013" t="str">
            <v>Yes</v>
          </cell>
          <cell r="AI4013">
            <v>1</v>
          </cell>
        </row>
        <row r="4014">
          <cell r="K4014" t="str">
            <v>Community School</v>
          </cell>
          <cell r="L4014" t="str">
            <v>Primary</v>
          </cell>
          <cell r="AC4014" t="str">
            <v>Yes</v>
          </cell>
          <cell r="AI4014">
            <v>1</v>
          </cell>
        </row>
        <row r="4015">
          <cell r="K4015" t="str">
            <v>Community School</v>
          </cell>
          <cell r="L4015" t="str">
            <v>Primary</v>
          </cell>
          <cell r="AC4015" t="str">
            <v>Yes</v>
          </cell>
          <cell r="AI4015">
            <v>1</v>
          </cell>
        </row>
        <row r="4016">
          <cell r="K4016" t="str">
            <v>Community School</v>
          </cell>
          <cell r="L4016" t="str">
            <v>Primary</v>
          </cell>
          <cell r="AC4016" t="str">
            <v>Yes</v>
          </cell>
          <cell r="AI4016">
            <v>2</v>
          </cell>
        </row>
        <row r="4017">
          <cell r="K4017" t="str">
            <v>Voluntary Controlled School</v>
          </cell>
          <cell r="L4017" t="str">
            <v>Primary</v>
          </cell>
          <cell r="AC4017" t="str">
            <v>Yes</v>
          </cell>
          <cell r="AI4017">
            <v>1</v>
          </cell>
        </row>
        <row r="4018">
          <cell r="K4018" t="str">
            <v>Voluntary Aided School</v>
          </cell>
          <cell r="L4018" t="str">
            <v>Primary</v>
          </cell>
          <cell r="AC4018" t="str">
            <v>Yes</v>
          </cell>
          <cell r="AI4018">
            <v>1</v>
          </cell>
        </row>
        <row r="4019">
          <cell r="K4019" t="str">
            <v>Voluntary Aided School</v>
          </cell>
          <cell r="L4019" t="str">
            <v>Primary</v>
          </cell>
          <cell r="AC4019" t="str">
            <v>Yes</v>
          </cell>
          <cell r="AI4019">
            <v>2</v>
          </cell>
        </row>
        <row r="4020">
          <cell r="K4020" t="str">
            <v>Voluntary Aided School</v>
          </cell>
          <cell r="L4020" t="str">
            <v>Primary</v>
          </cell>
          <cell r="AC4020" t="str">
            <v>Yes</v>
          </cell>
          <cell r="AI4020">
            <v>2</v>
          </cell>
        </row>
        <row r="4021">
          <cell r="K4021" t="str">
            <v>Voluntary Aided School</v>
          </cell>
          <cell r="L4021" t="str">
            <v>Primary</v>
          </cell>
          <cell r="AC4021" t="str">
            <v>Yes</v>
          </cell>
          <cell r="AI4021">
            <v>1</v>
          </cell>
        </row>
        <row r="4022">
          <cell r="K4022" t="str">
            <v>Voluntary Aided School</v>
          </cell>
          <cell r="L4022" t="str">
            <v>Primary</v>
          </cell>
          <cell r="AC4022" t="str">
            <v>Yes</v>
          </cell>
          <cell r="AI4022">
            <v>2</v>
          </cell>
        </row>
        <row r="4023">
          <cell r="K4023" t="str">
            <v>Voluntary Aided School</v>
          </cell>
          <cell r="L4023" t="str">
            <v>Primary</v>
          </cell>
          <cell r="AC4023" t="str">
            <v>Yes</v>
          </cell>
          <cell r="AI4023">
            <v>1</v>
          </cell>
        </row>
        <row r="4024">
          <cell r="K4024" t="str">
            <v>Voluntary Aided School</v>
          </cell>
          <cell r="L4024" t="str">
            <v>Primary</v>
          </cell>
          <cell r="AC4024" t="str">
            <v>Yes</v>
          </cell>
          <cell r="AI4024">
            <v>2</v>
          </cell>
        </row>
        <row r="4025">
          <cell r="K4025" t="str">
            <v>Voluntary Aided School</v>
          </cell>
          <cell r="L4025" t="str">
            <v>Primary</v>
          </cell>
          <cell r="AC4025" t="str">
            <v>Yes</v>
          </cell>
          <cell r="AI4025">
            <v>1</v>
          </cell>
        </row>
        <row r="4026">
          <cell r="K4026" t="str">
            <v>Voluntary Aided School</v>
          </cell>
          <cell r="L4026" t="str">
            <v>Primary</v>
          </cell>
          <cell r="AC4026" t="str">
            <v>Yes</v>
          </cell>
          <cell r="AI4026">
            <v>2</v>
          </cell>
        </row>
        <row r="4027">
          <cell r="K4027" t="str">
            <v>Voluntary Aided School</v>
          </cell>
          <cell r="L4027" t="str">
            <v>Primary</v>
          </cell>
          <cell r="AC4027" t="str">
            <v>Yes</v>
          </cell>
          <cell r="AI4027">
            <v>1</v>
          </cell>
        </row>
        <row r="4028">
          <cell r="K4028" t="str">
            <v>Voluntary Aided School</v>
          </cell>
          <cell r="L4028" t="str">
            <v>Primary</v>
          </cell>
          <cell r="AC4028" t="str">
            <v>Yes</v>
          </cell>
          <cell r="AI4028">
            <v>2</v>
          </cell>
        </row>
        <row r="4029">
          <cell r="K4029" t="str">
            <v>Voluntary Aided School</v>
          </cell>
          <cell r="L4029" t="str">
            <v>Primary</v>
          </cell>
          <cell r="AC4029" t="str">
            <v>Yes</v>
          </cell>
          <cell r="AI4029">
            <v>2</v>
          </cell>
        </row>
        <row r="4030">
          <cell r="K4030" t="str">
            <v>Voluntary Aided School</v>
          </cell>
          <cell r="L4030" t="str">
            <v>Primary</v>
          </cell>
          <cell r="AC4030" t="str">
            <v>Yes</v>
          </cell>
          <cell r="AI4030">
            <v>2</v>
          </cell>
        </row>
        <row r="4031">
          <cell r="K4031" t="str">
            <v>Voluntary Aided School</v>
          </cell>
          <cell r="L4031" t="str">
            <v>Primary</v>
          </cell>
          <cell r="AC4031" t="str">
            <v>Yes</v>
          </cell>
          <cell r="AI4031">
            <v>2</v>
          </cell>
        </row>
        <row r="4032">
          <cell r="K4032" t="str">
            <v>Voluntary Aided School</v>
          </cell>
          <cell r="L4032" t="str">
            <v>Primary</v>
          </cell>
          <cell r="AC4032" t="str">
            <v>Yes</v>
          </cell>
          <cell r="AI4032">
            <v>2</v>
          </cell>
        </row>
        <row r="4033">
          <cell r="K4033" t="str">
            <v>Voluntary Aided School</v>
          </cell>
          <cell r="L4033" t="str">
            <v>Primary</v>
          </cell>
          <cell r="AC4033" t="str">
            <v>Yes</v>
          </cell>
          <cell r="AI4033">
            <v>2</v>
          </cell>
        </row>
        <row r="4034">
          <cell r="K4034" t="str">
            <v>Community School</v>
          </cell>
          <cell r="L4034" t="str">
            <v>Secondary</v>
          </cell>
          <cell r="AC4034" t="str">
            <v>Yes</v>
          </cell>
          <cell r="AI4034">
            <v>3</v>
          </cell>
        </row>
        <row r="4035">
          <cell r="K4035" t="str">
            <v>City Technology College</v>
          </cell>
          <cell r="L4035" t="str">
            <v>Secondary</v>
          </cell>
          <cell r="AC4035" t="str">
            <v>Yes</v>
          </cell>
          <cell r="AI4035">
            <v>1</v>
          </cell>
        </row>
        <row r="4036">
          <cell r="K4036" t="str">
            <v>Community Special School</v>
          </cell>
          <cell r="L4036" t="str">
            <v>Special</v>
          </cell>
          <cell r="AC4036" t="str">
            <v>Yes</v>
          </cell>
          <cell r="AI4036">
            <v>2</v>
          </cell>
        </row>
        <row r="4037">
          <cell r="K4037" t="str">
            <v>LA Nursery School</v>
          </cell>
          <cell r="L4037" t="str">
            <v>Nursery</v>
          </cell>
          <cell r="AC4037" t="str">
            <v>Yes</v>
          </cell>
          <cell r="AI4037">
            <v>1</v>
          </cell>
        </row>
        <row r="4038">
          <cell r="K4038" t="str">
            <v>LA Nursery School</v>
          </cell>
          <cell r="L4038" t="str">
            <v>Nursery</v>
          </cell>
          <cell r="AC4038" t="str">
            <v>Yes</v>
          </cell>
          <cell r="AI4038">
            <v>2</v>
          </cell>
        </row>
        <row r="4039">
          <cell r="K4039" t="str">
            <v>LA Nursery School</v>
          </cell>
          <cell r="L4039" t="str">
            <v>Nursery</v>
          </cell>
          <cell r="AC4039" t="str">
            <v>Yes</v>
          </cell>
          <cell r="AI4039">
            <v>1</v>
          </cell>
        </row>
        <row r="4040">
          <cell r="K4040" t="str">
            <v>LA Nursery School</v>
          </cell>
          <cell r="L4040" t="str">
            <v>Nursery</v>
          </cell>
          <cell r="AC4040" t="str">
            <v>Yes</v>
          </cell>
          <cell r="AI4040">
            <v>1</v>
          </cell>
        </row>
        <row r="4041">
          <cell r="K4041" t="str">
            <v>Foundation School</v>
          </cell>
          <cell r="L4041" t="str">
            <v>Primary</v>
          </cell>
          <cell r="AC4041" t="str">
            <v>Yes</v>
          </cell>
          <cell r="AI4041">
            <v>2</v>
          </cell>
        </row>
        <row r="4042">
          <cell r="K4042" t="str">
            <v>Foundation School</v>
          </cell>
          <cell r="L4042" t="str">
            <v>Primary</v>
          </cell>
          <cell r="AC4042" t="str">
            <v>Yes</v>
          </cell>
          <cell r="AI4042">
            <v>1</v>
          </cell>
        </row>
        <row r="4043">
          <cell r="K4043" t="str">
            <v>Foundation School</v>
          </cell>
          <cell r="L4043" t="str">
            <v>Primary</v>
          </cell>
          <cell r="AC4043" t="str">
            <v>Yes</v>
          </cell>
          <cell r="AI4043">
            <v>2</v>
          </cell>
        </row>
        <row r="4044">
          <cell r="K4044" t="str">
            <v>Foundation School</v>
          </cell>
          <cell r="L4044" t="str">
            <v>Primary</v>
          </cell>
          <cell r="AC4044" t="str">
            <v>Yes</v>
          </cell>
          <cell r="AI4044">
            <v>2</v>
          </cell>
        </row>
        <row r="4045">
          <cell r="K4045" t="str">
            <v>Foundation School</v>
          </cell>
          <cell r="L4045" t="str">
            <v>Primary</v>
          </cell>
          <cell r="AC4045" t="str">
            <v>Yes</v>
          </cell>
          <cell r="AI4045">
            <v>2</v>
          </cell>
        </row>
        <row r="4046">
          <cell r="K4046" t="str">
            <v>Foundation School</v>
          </cell>
          <cell r="L4046" t="str">
            <v>Primary</v>
          </cell>
          <cell r="AC4046" t="str">
            <v>Yes</v>
          </cell>
          <cell r="AI4046">
            <v>2</v>
          </cell>
        </row>
        <row r="4047">
          <cell r="K4047" t="str">
            <v>Foundation School</v>
          </cell>
          <cell r="L4047" t="str">
            <v>Primary</v>
          </cell>
          <cell r="AC4047" t="str">
            <v>Yes</v>
          </cell>
          <cell r="AI4047">
            <v>2</v>
          </cell>
        </row>
        <row r="4048">
          <cell r="K4048" t="str">
            <v>Foundation School</v>
          </cell>
          <cell r="L4048" t="str">
            <v>Primary</v>
          </cell>
          <cell r="AC4048" t="str">
            <v>Yes</v>
          </cell>
          <cell r="AI4048">
            <v>1</v>
          </cell>
        </row>
        <row r="4049">
          <cell r="K4049" t="str">
            <v>Foundation School</v>
          </cell>
          <cell r="L4049" t="str">
            <v>Primary</v>
          </cell>
          <cell r="AC4049" t="str">
            <v>Yes</v>
          </cell>
          <cell r="AI4049">
            <v>2</v>
          </cell>
        </row>
        <row r="4050">
          <cell r="K4050" t="str">
            <v>Foundation School</v>
          </cell>
          <cell r="L4050" t="str">
            <v>Primary</v>
          </cell>
          <cell r="AC4050" t="str">
            <v>Yes</v>
          </cell>
          <cell r="AI4050">
            <v>2</v>
          </cell>
        </row>
        <row r="4051">
          <cell r="K4051" t="str">
            <v>Community School</v>
          </cell>
          <cell r="L4051" t="str">
            <v>Primary</v>
          </cell>
          <cell r="AC4051" t="str">
            <v>Yes</v>
          </cell>
          <cell r="AI4051">
            <v>1</v>
          </cell>
        </row>
        <row r="4052">
          <cell r="K4052" t="str">
            <v>Foundation School</v>
          </cell>
          <cell r="L4052" t="str">
            <v>Primary</v>
          </cell>
          <cell r="AC4052" t="str">
            <v>Yes</v>
          </cell>
          <cell r="AI4052">
            <v>2</v>
          </cell>
        </row>
        <row r="4053">
          <cell r="K4053" t="str">
            <v>Foundation School</v>
          </cell>
          <cell r="L4053" t="str">
            <v>Primary</v>
          </cell>
          <cell r="AC4053" t="str">
            <v>Yes</v>
          </cell>
          <cell r="AI4053">
            <v>3</v>
          </cell>
        </row>
        <row r="4054">
          <cell r="K4054" t="str">
            <v>Foundation School</v>
          </cell>
          <cell r="L4054" t="str">
            <v>Primary</v>
          </cell>
          <cell r="AC4054" t="str">
            <v>Yes</v>
          </cell>
          <cell r="AI4054">
            <v>2</v>
          </cell>
        </row>
        <row r="4055">
          <cell r="K4055" t="str">
            <v>Foundation School</v>
          </cell>
          <cell r="L4055" t="str">
            <v>Primary</v>
          </cell>
          <cell r="AC4055" t="str">
            <v>Yes</v>
          </cell>
          <cell r="AI4055">
            <v>2</v>
          </cell>
        </row>
        <row r="4056">
          <cell r="K4056" t="str">
            <v>Foundation School</v>
          </cell>
          <cell r="L4056" t="str">
            <v>Primary</v>
          </cell>
          <cell r="AC4056" t="str">
            <v>Yes</v>
          </cell>
          <cell r="AI4056">
            <v>3</v>
          </cell>
        </row>
        <row r="4057">
          <cell r="K4057" t="str">
            <v>Community School</v>
          </cell>
          <cell r="L4057" t="str">
            <v>Primary</v>
          </cell>
          <cell r="AC4057" t="str">
            <v>Yes</v>
          </cell>
          <cell r="AI4057">
            <v>1</v>
          </cell>
        </row>
        <row r="4058">
          <cell r="K4058" t="str">
            <v>Foundation School</v>
          </cell>
          <cell r="L4058" t="str">
            <v>Primary</v>
          </cell>
          <cell r="AC4058" t="str">
            <v>Yes</v>
          </cell>
          <cell r="AI4058">
            <v>1</v>
          </cell>
        </row>
        <row r="4059">
          <cell r="K4059" t="str">
            <v>Foundation School</v>
          </cell>
          <cell r="L4059" t="str">
            <v>Primary</v>
          </cell>
          <cell r="AC4059" t="str">
            <v>Yes</v>
          </cell>
          <cell r="AI4059">
            <v>3</v>
          </cell>
        </row>
        <row r="4060">
          <cell r="K4060" t="str">
            <v>Foundation School</v>
          </cell>
          <cell r="L4060" t="str">
            <v>Primary</v>
          </cell>
          <cell r="AC4060" t="str">
            <v>Yes</v>
          </cell>
          <cell r="AI4060">
            <v>2</v>
          </cell>
        </row>
        <row r="4061">
          <cell r="K4061" t="str">
            <v>Foundation School</v>
          </cell>
          <cell r="L4061" t="str">
            <v>Primary</v>
          </cell>
          <cell r="AC4061" t="str">
            <v>Yes</v>
          </cell>
          <cell r="AI4061">
            <v>2</v>
          </cell>
        </row>
        <row r="4062">
          <cell r="K4062" t="str">
            <v>Foundation School</v>
          </cell>
          <cell r="L4062" t="str">
            <v>Primary</v>
          </cell>
          <cell r="AC4062" t="str">
            <v>Yes</v>
          </cell>
          <cell r="AI4062">
            <v>1</v>
          </cell>
        </row>
        <row r="4063">
          <cell r="K4063" t="str">
            <v>Foundation School</v>
          </cell>
          <cell r="L4063" t="str">
            <v>Primary</v>
          </cell>
          <cell r="AC4063" t="str">
            <v>Yes</v>
          </cell>
          <cell r="AI4063">
            <v>1</v>
          </cell>
        </row>
        <row r="4064">
          <cell r="K4064" t="str">
            <v>Foundation School</v>
          </cell>
          <cell r="L4064" t="str">
            <v>Primary</v>
          </cell>
          <cell r="AC4064" t="str">
            <v>Yes</v>
          </cell>
          <cell r="AI4064">
            <v>3</v>
          </cell>
        </row>
        <row r="4065">
          <cell r="K4065" t="str">
            <v>Foundation School</v>
          </cell>
          <cell r="L4065" t="str">
            <v>Primary</v>
          </cell>
          <cell r="AC4065" t="str">
            <v>Yes</v>
          </cell>
          <cell r="AI4065">
            <v>2</v>
          </cell>
        </row>
        <row r="4066">
          <cell r="K4066" t="str">
            <v>Foundation School</v>
          </cell>
          <cell r="L4066" t="str">
            <v>Primary</v>
          </cell>
          <cell r="AC4066" t="str">
            <v>Yes</v>
          </cell>
          <cell r="AI4066">
            <v>2</v>
          </cell>
        </row>
        <row r="4067">
          <cell r="K4067" t="str">
            <v>Foundation School</v>
          </cell>
          <cell r="L4067" t="str">
            <v>Primary</v>
          </cell>
          <cell r="AC4067" t="str">
            <v>Yes</v>
          </cell>
          <cell r="AI4067">
            <v>2</v>
          </cell>
        </row>
        <row r="4068">
          <cell r="K4068" t="str">
            <v>Foundation School</v>
          </cell>
          <cell r="L4068" t="str">
            <v>Primary</v>
          </cell>
          <cell r="AC4068" t="str">
            <v>Yes</v>
          </cell>
          <cell r="AI4068">
            <v>2</v>
          </cell>
        </row>
        <row r="4069">
          <cell r="K4069" t="str">
            <v>Community School</v>
          </cell>
          <cell r="L4069" t="str">
            <v>Primary</v>
          </cell>
          <cell r="AC4069" t="str">
            <v>Yes</v>
          </cell>
          <cell r="AI4069">
            <v>2</v>
          </cell>
        </row>
        <row r="4070">
          <cell r="K4070" t="str">
            <v>Voluntary Aided School</v>
          </cell>
          <cell r="L4070" t="str">
            <v>Primary</v>
          </cell>
          <cell r="AC4070" t="str">
            <v>Yes</v>
          </cell>
          <cell r="AI4070">
            <v>2</v>
          </cell>
        </row>
        <row r="4071">
          <cell r="K4071" t="str">
            <v>Voluntary Aided School</v>
          </cell>
          <cell r="L4071" t="str">
            <v>Primary</v>
          </cell>
          <cell r="AC4071" t="str">
            <v>Yes</v>
          </cell>
          <cell r="AI4071">
            <v>3</v>
          </cell>
        </row>
        <row r="4072">
          <cell r="K4072" t="str">
            <v>Voluntary Aided School</v>
          </cell>
          <cell r="L4072" t="str">
            <v>Primary</v>
          </cell>
          <cell r="AC4072" t="str">
            <v>Yes</v>
          </cell>
          <cell r="AI4072">
            <v>2</v>
          </cell>
        </row>
        <row r="4073">
          <cell r="K4073" t="str">
            <v>Voluntary Aided School</v>
          </cell>
          <cell r="L4073" t="str">
            <v>Primary</v>
          </cell>
          <cell r="AC4073" t="str">
            <v>Yes</v>
          </cell>
          <cell r="AI4073">
            <v>1</v>
          </cell>
        </row>
        <row r="4074">
          <cell r="K4074" t="str">
            <v>Voluntary Aided School</v>
          </cell>
          <cell r="L4074" t="str">
            <v>Primary</v>
          </cell>
          <cell r="AC4074" t="str">
            <v>Yes</v>
          </cell>
          <cell r="AI4074">
            <v>2</v>
          </cell>
        </row>
        <row r="4075">
          <cell r="K4075" t="str">
            <v>Voluntary Aided School</v>
          </cell>
          <cell r="L4075" t="str">
            <v>Primary</v>
          </cell>
          <cell r="AC4075" t="str">
            <v>Yes</v>
          </cell>
          <cell r="AI4075">
            <v>2</v>
          </cell>
        </row>
        <row r="4076">
          <cell r="K4076" t="str">
            <v>Voluntary Aided School</v>
          </cell>
          <cell r="L4076" t="str">
            <v>Primary</v>
          </cell>
          <cell r="AC4076" t="str">
            <v>Yes</v>
          </cell>
          <cell r="AI4076">
            <v>1</v>
          </cell>
        </row>
        <row r="4077">
          <cell r="K4077" t="str">
            <v>Voluntary Aided School</v>
          </cell>
          <cell r="L4077" t="str">
            <v>Primary</v>
          </cell>
          <cell r="AC4077" t="str">
            <v>Yes</v>
          </cell>
          <cell r="AI4077">
            <v>1</v>
          </cell>
        </row>
        <row r="4078">
          <cell r="K4078" t="str">
            <v>Voluntary Aided School</v>
          </cell>
          <cell r="L4078" t="str">
            <v>Primary</v>
          </cell>
          <cell r="AC4078" t="str">
            <v>Yes</v>
          </cell>
          <cell r="AI4078">
            <v>2</v>
          </cell>
        </row>
        <row r="4079">
          <cell r="K4079" t="str">
            <v>Voluntary Aided School</v>
          </cell>
          <cell r="L4079" t="str">
            <v>Primary</v>
          </cell>
          <cell r="AC4079" t="str">
            <v>Yes</v>
          </cell>
          <cell r="AI4079">
            <v>2</v>
          </cell>
        </row>
        <row r="4080">
          <cell r="K4080" t="str">
            <v>Voluntary Aided School</v>
          </cell>
          <cell r="L4080" t="str">
            <v>Primary</v>
          </cell>
          <cell r="AC4080" t="str">
            <v>Yes</v>
          </cell>
          <cell r="AI4080">
            <v>2</v>
          </cell>
        </row>
        <row r="4081">
          <cell r="K4081" t="str">
            <v>Voluntary Aided School</v>
          </cell>
          <cell r="L4081" t="str">
            <v>Primary</v>
          </cell>
          <cell r="AC4081" t="str">
            <v>Yes</v>
          </cell>
          <cell r="AI4081">
            <v>2</v>
          </cell>
        </row>
        <row r="4082">
          <cell r="K4082" t="str">
            <v>Voluntary Aided School</v>
          </cell>
          <cell r="L4082" t="str">
            <v>Primary</v>
          </cell>
          <cell r="AC4082" t="str">
            <v>Yes</v>
          </cell>
          <cell r="AI4082">
            <v>2</v>
          </cell>
        </row>
        <row r="4083">
          <cell r="K4083" t="str">
            <v>Voluntary Aided School</v>
          </cell>
          <cell r="L4083" t="str">
            <v>Primary</v>
          </cell>
          <cell r="AC4083" t="str">
            <v>Yes</v>
          </cell>
          <cell r="AI4083">
            <v>2</v>
          </cell>
        </row>
        <row r="4084">
          <cell r="K4084" t="str">
            <v>Voluntary Aided School</v>
          </cell>
          <cell r="L4084" t="str">
            <v>Primary</v>
          </cell>
          <cell r="AC4084" t="str">
            <v>Yes</v>
          </cell>
          <cell r="AI4084">
            <v>2</v>
          </cell>
        </row>
        <row r="4085">
          <cell r="K4085" t="str">
            <v>Voluntary Aided School</v>
          </cell>
          <cell r="L4085" t="str">
            <v>Primary</v>
          </cell>
          <cell r="AC4085" t="str">
            <v>Yes</v>
          </cell>
          <cell r="AI4085">
            <v>2</v>
          </cell>
        </row>
        <row r="4086">
          <cell r="K4086" t="str">
            <v>Voluntary Aided School</v>
          </cell>
          <cell r="L4086" t="str">
            <v>Primary</v>
          </cell>
          <cell r="AC4086" t="str">
            <v>Yes</v>
          </cell>
          <cell r="AI4086">
            <v>3</v>
          </cell>
        </row>
        <row r="4087">
          <cell r="K4087" t="str">
            <v>Voluntary Aided School</v>
          </cell>
          <cell r="L4087" t="str">
            <v>Primary</v>
          </cell>
          <cell r="AC4087" t="str">
            <v>Yes</v>
          </cell>
          <cell r="AI4087">
            <v>1</v>
          </cell>
        </row>
        <row r="4088">
          <cell r="K4088" t="str">
            <v>Voluntary Aided School</v>
          </cell>
          <cell r="L4088" t="str">
            <v>Primary</v>
          </cell>
          <cell r="AC4088" t="str">
            <v>Yes</v>
          </cell>
          <cell r="AI4088">
            <v>2</v>
          </cell>
        </row>
        <row r="4089">
          <cell r="K4089" t="str">
            <v>Voluntary Aided School</v>
          </cell>
          <cell r="L4089" t="str">
            <v>Primary</v>
          </cell>
          <cell r="AC4089" t="str">
            <v>Yes</v>
          </cell>
          <cell r="AI4089">
            <v>2</v>
          </cell>
        </row>
        <row r="4090">
          <cell r="K4090" t="str">
            <v>Foundation School</v>
          </cell>
          <cell r="L4090" t="str">
            <v>Secondary</v>
          </cell>
          <cell r="AC4090" t="str">
            <v>Yes</v>
          </cell>
          <cell r="AI4090">
            <v>2</v>
          </cell>
        </row>
        <row r="4091">
          <cell r="K4091" t="str">
            <v>Foundation School</v>
          </cell>
          <cell r="L4091" t="str">
            <v>Secondary</v>
          </cell>
          <cell r="AC4091" t="str">
            <v>Yes</v>
          </cell>
          <cell r="AI4091">
            <v>2</v>
          </cell>
        </row>
        <row r="4092">
          <cell r="K4092" t="str">
            <v>Community School</v>
          </cell>
          <cell r="L4092" t="str">
            <v>Secondary</v>
          </cell>
          <cell r="AC4092" t="str">
            <v>Yes</v>
          </cell>
          <cell r="AI4092">
            <v>2</v>
          </cell>
        </row>
        <row r="4093">
          <cell r="K4093" t="str">
            <v>Foundation School</v>
          </cell>
          <cell r="L4093" t="str">
            <v>Secondary</v>
          </cell>
          <cell r="AC4093" t="str">
            <v>Yes</v>
          </cell>
          <cell r="AI4093">
            <v>4</v>
          </cell>
        </row>
        <row r="4094">
          <cell r="K4094" t="str">
            <v>Non-Maintained Special School</v>
          </cell>
          <cell r="L4094" t="str">
            <v>Special</v>
          </cell>
          <cell r="AC4094" t="str">
            <v>Yes</v>
          </cell>
          <cell r="AI4094">
            <v>2</v>
          </cell>
        </row>
        <row r="4095">
          <cell r="K4095" t="str">
            <v>LA Nursery School</v>
          </cell>
          <cell r="L4095" t="str">
            <v>Nursery</v>
          </cell>
          <cell r="AC4095" t="str">
            <v>Yes</v>
          </cell>
          <cell r="AI4095">
            <v>2</v>
          </cell>
        </row>
        <row r="4096">
          <cell r="K4096" t="str">
            <v>Pupil Referral Unit</v>
          </cell>
          <cell r="L4096" t="str">
            <v>PRU</v>
          </cell>
          <cell r="AC4096" t="str">
            <v>Yes</v>
          </cell>
          <cell r="AI4096">
            <v>2</v>
          </cell>
        </row>
        <row r="4097">
          <cell r="K4097" t="str">
            <v>Community School</v>
          </cell>
          <cell r="L4097" t="str">
            <v>Primary</v>
          </cell>
          <cell r="AC4097" t="str">
            <v>Yes</v>
          </cell>
          <cell r="AI4097">
            <v>2</v>
          </cell>
        </row>
        <row r="4098">
          <cell r="K4098" t="str">
            <v>Community School</v>
          </cell>
          <cell r="L4098" t="str">
            <v>Primary</v>
          </cell>
          <cell r="AC4098" t="str">
            <v>Yes</v>
          </cell>
          <cell r="AI4098">
            <v>1</v>
          </cell>
        </row>
        <row r="4099">
          <cell r="K4099" t="str">
            <v>Community School</v>
          </cell>
          <cell r="L4099" t="str">
            <v>Primary</v>
          </cell>
          <cell r="AC4099" t="str">
            <v>Yes</v>
          </cell>
          <cell r="AI4099">
            <v>2</v>
          </cell>
        </row>
        <row r="4100">
          <cell r="K4100" t="str">
            <v>Foundation School</v>
          </cell>
          <cell r="L4100" t="str">
            <v>Primary</v>
          </cell>
          <cell r="AC4100" t="str">
            <v>Yes</v>
          </cell>
          <cell r="AI4100">
            <v>2</v>
          </cell>
        </row>
        <row r="4101">
          <cell r="K4101" t="str">
            <v>Community School</v>
          </cell>
          <cell r="L4101" t="str">
            <v>Primary</v>
          </cell>
          <cell r="AC4101" t="str">
            <v>Yes</v>
          </cell>
          <cell r="AI4101">
            <v>2</v>
          </cell>
        </row>
        <row r="4102">
          <cell r="K4102" t="str">
            <v>Community School</v>
          </cell>
          <cell r="L4102" t="str">
            <v>Primary</v>
          </cell>
          <cell r="AC4102" t="str">
            <v>Yes</v>
          </cell>
          <cell r="AI4102">
            <v>2</v>
          </cell>
        </row>
        <row r="4103">
          <cell r="K4103" t="str">
            <v>Foundation School</v>
          </cell>
          <cell r="L4103" t="str">
            <v>Primary</v>
          </cell>
          <cell r="AC4103" t="str">
            <v>Yes</v>
          </cell>
          <cell r="AI4103">
            <v>2</v>
          </cell>
        </row>
        <row r="4104">
          <cell r="K4104" t="str">
            <v>Foundation School</v>
          </cell>
          <cell r="L4104" t="str">
            <v>Primary</v>
          </cell>
          <cell r="AC4104" t="str">
            <v>Yes</v>
          </cell>
          <cell r="AI4104">
            <v>2</v>
          </cell>
        </row>
        <row r="4105">
          <cell r="K4105" t="str">
            <v>Foundation School</v>
          </cell>
          <cell r="L4105" t="str">
            <v>Primary</v>
          </cell>
          <cell r="AC4105" t="str">
            <v>Yes</v>
          </cell>
          <cell r="AI4105">
            <v>2</v>
          </cell>
        </row>
        <row r="4106">
          <cell r="K4106" t="str">
            <v>Community School</v>
          </cell>
          <cell r="L4106" t="str">
            <v>Primary</v>
          </cell>
          <cell r="AC4106" t="str">
            <v>Yes</v>
          </cell>
          <cell r="AI4106">
            <v>1</v>
          </cell>
        </row>
        <row r="4107">
          <cell r="K4107" t="str">
            <v>Community School</v>
          </cell>
          <cell r="L4107" t="str">
            <v>Primary</v>
          </cell>
          <cell r="AC4107" t="str">
            <v>Yes</v>
          </cell>
          <cell r="AI4107">
            <v>3</v>
          </cell>
        </row>
        <row r="4108">
          <cell r="K4108" t="str">
            <v>Community School</v>
          </cell>
          <cell r="L4108" t="str">
            <v>Primary</v>
          </cell>
          <cell r="AC4108" t="str">
            <v>Yes</v>
          </cell>
          <cell r="AI4108">
            <v>1</v>
          </cell>
        </row>
        <row r="4109">
          <cell r="K4109" t="str">
            <v>Foundation School</v>
          </cell>
          <cell r="L4109" t="str">
            <v>Primary</v>
          </cell>
          <cell r="AC4109" t="str">
            <v>Yes</v>
          </cell>
          <cell r="AI4109">
            <v>1</v>
          </cell>
        </row>
        <row r="4110">
          <cell r="K4110" t="str">
            <v>Foundation School</v>
          </cell>
          <cell r="L4110" t="str">
            <v>Primary</v>
          </cell>
          <cell r="AC4110" t="str">
            <v>Yes</v>
          </cell>
          <cell r="AI4110">
            <v>1</v>
          </cell>
        </row>
        <row r="4111">
          <cell r="K4111" t="str">
            <v>Foundation School</v>
          </cell>
          <cell r="L4111" t="str">
            <v>Primary</v>
          </cell>
          <cell r="AC4111" t="str">
            <v>Yes</v>
          </cell>
          <cell r="AI4111">
            <v>2</v>
          </cell>
        </row>
        <row r="4112">
          <cell r="K4112" t="str">
            <v>Community School</v>
          </cell>
          <cell r="L4112" t="str">
            <v>Primary</v>
          </cell>
          <cell r="AC4112" t="str">
            <v>Yes</v>
          </cell>
          <cell r="AI4112">
            <v>1</v>
          </cell>
        </row>
        <row r="4113">
          <cell r="K4113" t="str">
            <v>Foundation School</v>
          </cell>
          <cell r="L4113" t="str">
            <v>Primary</v>
          </cell>
          <cell r="AC4113" t="str">
            <v>Yes</v>
          </cell>
          <cell r="AI4113">
            <v>1</v>
          </cell>
        </row>
        <row r="4114">
          <cell r="K4114" t="str">
            <v>Community School</v>
          </cell>
          <cell r="L4114" t="str">
            <v>Primary</v>
          </cell>
          <cell r="AC4114" t="str">
            <v>Yes</v>
          </cell>
          <cell r="AI4114">
            <v>1</v>
          </cell>
        </row>
        <row r="4115">
          <cell r="K4115" t="str">
            <v>Community School</v>
          </cell>
          <cell r="L4115" t="str">
            <v>Primary</v>
          </cell>
          <cell r="AC4115" t="str">
            <v>Yes</v>
          </cell>
          <cell r="AI4115">
            <v>2</v>
          </cell>
        </row>
        <row r="4116">
          <cell r="K4116" t="str">
            <v>Community School</v>
          </cell>
          <cell r="L4116" t="str">
            <v>Primary</v>
          </cell>
          <cell r="AC4116" t="str">
            <v>Yes</v>
          </cell>
          <cell r="AI4116">
            <v>1</v>
          </cell>
        </row>
        <row r="4117">
          <cell r="K4117" t="str">
            <v>Community School</v>
          </cell>
          <cell r="L4117" t="str">
            <v>Primary</v>
          </cell>
          <cell r="AC4117" t="str">
            <v>Yes</v>
          </cell>
          <cell r="AI4117">
            <v>1</v>
          </cell>
        </row>
        <row r="4118">
          <cell r="K4118" t="str">
            <v>Community School</v>
          </cell>
          <cell r="L4118" t="str">
            <v>Primary</v>
          </cell>
          <cell r="AC4118" t="str">
            <v>Yes</v>
          </cell>
          <cell r="AI4118">
            <v>1</v>
          </cell>
        </row>
        <row r="4119">
          <cell r="K4119" t="str">
            <v>Foundation School</v>
          </cell>
          <cell r="L4119" t="str">
            <v>Primary</v>
          </cell>
          <cell r="AC4119" t="str">
            <v>Yes</v>
          </cell>
          <cell r="AI4119">
            <v>2</v>
          </cell>
        </row>
        <row r="4120">
          <cell r="K4120" t="str">
            <v>Foundation School</v>
          </cell>
          <cell r="L4120" t="str">
            <v>Primary</v>
          </cell>
          <cell r="AC4120" t="str">
            <v>Yes</v>
          </cell>
          <cell r="AI4120">
            <v>2</v>
          </cell>
        </row>
        <row r="4121">
          <cell r="K4121" t="str">
            <v>Foundation School</v>
          </cell>
          <cell r="L4121" t="str">
            <v>Primary</v>
          </cell>
          <cell r="AC4121" t="str">
            <v>Yes</v>
          </cell>
          <cell r="AI4121">
            <v>2</v>
          </cell>
        </row>
        <row r="4122">
          <cell r="K4122" t="str">
            <v>Foundation School</v>
          </cell>
          <cell r="L4122" t="str">
            <v>Primary</v>
          </cell>
          <cell r="AC4122" t="str">
            <v>Yes</v>
          </cell>
          <cell r="AI4122">
            <v>2</v>
          </cell>
        </row>
        <row r="4123">
          <cell r="K4123" t="str">
            <v>Foundation School</v>
          </cell>
          <cell r="L4123" t="str">
            <v>Primary</v>
          </cell>
          <cell r="AC4123" t="str">
            <v>Yes</v>
          </cell>
          <cell r="AI4123">
            <v>2</v>
          </cell>
        </row>
        <row r="4124">
          <cell r="K4124" t="str">
            <v>Foundation School</v>
          </cell>
          <cell r="L4124" t="str">
            <v>Primary</v>
          </cell>
          <cell r="AC4124" t="str">
            <v>Yes</v>
          </cell>
          <cell r="AI4124">
            <v>2</v>
          </cell>
        </row>
        <row r="4125">
          <cell r="K4125" t="str">
            <v>Community School</v>
          </cell>
          <cell r="L4125" t="str">
            <v>Primary</v>
          </cell>
          <cell r="AC4125" t="str">
            <v>Yes</v>
          </cell>
          <cell r="AI4125">
            <v>2</v>
          </cell>
        </row>
        <row r="4126">
          <cell r="K4126" t="str">
            <v>Community School</v>
          </cell>
          <cell r="L4126" t="str">
            <v>Primary</v>
          </cell>
          <cell r="AC4126" t="str">
            <v>Yes</v>
          </cell>
          <cell r="AI4126">
            <v>2</v>
          </cell>
        </row>
        <row r="4127">
          <cell r="K4127" t="str">
            <v>Foundation School</v>
          </cell>
          <cell r="L4127" t="str">
            <v>Primary</v>
          </cell>
          <cell r="AC4127" t="str">
            <v>Yes</v>
          </cell>
          <cell r="AI4127">
            <v>2</v>
          </cell>
        </row>
        <row r="4128">
          <cell r="K4128" t="str">
            <v>Foundation School</v>
          </cell>
          <cell r="L4128" t="str">
            <v>Primary</v>
          </cell>
          <cell r="AC4128" t="str">
            <v>Yes</v>
          </cell>
          <cell r="AI4128">
            <v>1</v>
          </cell>
        </row>
        <row r="4129">
          <cell r="K4129" t="str">
            <v>Foundation School</v>
          </cell>
          <cell r="L4129" t="str">
            <v>Primary</v>
          </cell>
          <cell r="AC4129" t="str">
            <v>Yes</v>
          </cell>
          <cell r="AI4129">
            <v>3</v>
          </cell>
        </row>
        <row r="4130">
          <cell r="K4130" t="str">
            <v>Foundation School</v>
          </cell>
          <cell r="L4130" t="str">
            <v>Primary</v>
          </cell>
          <cell r="AC4130" t="str">
            <v>Yes</v>
          </cell>
          <cell r="AI4130">
            <v>2</v>
          </cell>
        </row>
        <row r="4131">
          <cell r="K4131" t="str">
            <v>Community School</v>
          </cell>
          <cell r="L4131" t="str">
            <v>Primary</v>
          </cell>
          <cell r="AC4131" t="str">
            <v>Yes</v>
          </cell>
          <cell r="AI4131">
            <v>1</v>
          </cell>
        </row>
        <row r="4132">
          <cell r="K4132" t="str">
            <v>Foundation School</v>
          </cell>
          <cell r="L4132" t="str">
            <v>Primary</v>
          </cell>
          <cell r="AC4132" t="str">
            <v>Yes</v>
          </cell>
          <cell r="AI4132">
            <v>1</v>
          </cell>
        </row>
        <row r="4133">
          <cell r="K4133" t="str">
            <v>Foundation School</v>
          </cell>
          <cell r="L4133" t="str">
            <v>Primary</v>
          </cell>
          <cell r="AC4133" t="str">
            <v>Yes</v>
          </cell>
          <cell r="AI4133">
            <v>2</v>
          </cell>
        </row>
        <row r="4134">
          <cell r="K4134" t="str">
            <v>Foundation School</v>
          </cell>
          <cell r="L4134" t="str">
            <v>Primary</v>
          </cell>
          <cell r="AC4134" t="str">
            <v>Yes</v>
          </cell>
          <cell r="AI4134">
            <v>2</v>
          </cell>
        </row>
        <row r="4135">
          <cell r="K4135" t="str">
            <v>Foundation School</v>
          </cell>
          <cell r="L4135" t="str">
            <v>Primary</v>
          </cell>
          <cell r="AC4135" t="str">
            <v>Yes</v>
          </cell>
          <cell r="AI4135">
            <v>1</v>
          </cell>
        </row>
        <row r="4136">
          <cell r="K4136" t="str">
            <v>Foundation School</v>
          </cell>
          <cell r="L4136" t="str">
            <v>Primary</v>
          </cell>
          <cell r="AC4136" t="str">
            <v>Yes</v>
          </cell>
          <cell r="AI4136">
            <v>2</v>
          </cell>
        </row>
        <row r="4137">
          <cell r="K4137" t="str">
            <v>Voluntary Aided School</v>
          </cell>
          <cell r="L4137" t="str">
            <v>Primary</v>
          </cell>
          <cell r="AC4137" t="str">
            <v>Yes</v>
          </cell>
          <cell r="AI4137">
            <v>2</v>
          </cell>
        </row>
        <row r="4138">
          <cell r="K4138" t="str">
            <v>Voluntary Aided School</v>
          </cell>
          <cell r="L4138" t="str">
            <v>Primary</v>
          </cell>
          <cell r="AC4138" t="str">
            <v>Yes</v>
          </cell>
          <cell r="AI4138">
            <v>2</v>
          </cell>
        </row>
        <row r="4139">
          <cell r="K4139" t="str">
            <v>Voluntary Aided School</v>
          </cell>
          <cell r="L4139" t="str">
            <v>Primary</v>
          </cell>
          <cell r="AC4139" t="str">
            <v>Yes</v>
          </cell>
          <cell r="AI4139">
            <v>2</v>
          </cell>
        </row>
        <row r="4140">
          <cell r="K4140" t="str">
            <v>Voluntary Aided School</v>
          </cell>
          <cell r="L4140" t="str">
            <v>Primary</v>
          </cell>
          <cell r="AC4140" t="str">
            <v>Yes</v>
          </cell>
          <cell r="AI4140">
            <v>2</v>
          </cell>
        </row>
        <row r="4141">
          <cell r="K4141" t="str">
            <v>Voluntary Aided School</v>
          </cell>
          <cell r="L4141" t="str">
            <v>Primary</v>
          </cell>
          <cell r="AC4141" t="str">
            <v>Yes</v>
          </cell>
          <cell r="AI4141">
            <v>1</v>
          </cell>
        </row>
        <row r="4142">
          <cell r="K4142" t="str">
            <v>Voluntary Aided School</v>
          </cell>
          <cell r="L4142" t="str">
            <v>Primary</v>
          </cell>
          <cell r="AC4142" t="str">
            <v>Yes</v>
          </cell>
          <cell r="AI4142">
            <v>2</v>
          </cell>
        </row>
        <row r="4143">
          <cell r="K4143" t="str">
            <v>Voluntary Aided School</v>
          </cell>
          <cell r="L4143" t="str">
            <v>Primary</v>
          </cell>
          <cell r="AC4143" t="str">
            <v>Yes</v>
          </cell>
          <cell r="AI4143">
            <v>2</v>
          </cell>
        </row>
        <row r="4144">
          <cell r="K4144" t="str">
            <v>Voluntary Aided School</v>
          </cell>
          <cell r="L4144" t="str">
            <v>Primary</v>
          </cell>
          <cell r="AC4144" t="str">
            <v>Yes</v>
          </cell>
          <cell r="AI4144">
            <v>2</v>
          </cell>
        </row>
        <row r="4145">
          <cell r="K4145" t="str">
            <v>Voluntary Aided School</v>
          </cell>
          <cell r="L4145" t="str">
            <v>Primary</v>
          </cell>
          <cell r="AC4145" t="str">
            <v>Yes</v>
          </cell>
          <cell r="AI4145">
            <v>2</v>
          </cell>
        </row>
        <row r="4146">
          <cell r="K4146" t="str">
            <v>Voluntary Aided School</v>
          </cell>
          <cell r="L4146" t="str">
            <v>Primary</v>
          </cell>
          <cell r="AC4146" t="str">
            <v>Yes</v>
          </cell>
          <cell r="AI4146">
            <v>2</v>
          </cell>
        </row>
        <row r="4147">
          <cell r="K4147" t="str">
            <v>Voluntary Aided School</v>
          </cell>
          <cell r="L4147" t="str">
            <v>Primary</v>
          </cell>
          <cell r="AC4147" t="str">
            <v>Yes</v>
          </cell>
          <cell r="AI4147">
            <v>2</v>
          </cell>
        </row>
        <row r="4148">
          <cell r="K4148" t="str">
            <v>Voluntary Aided School</v>
          </cell>
          <cell r="L4148" t="str">
            <v>Primary</v>
          </cell>
          <cell r="AC4148" t="str">
            <v>Yes</v>
          </cell>
          <cell r="AI4148">
            <v>3</v>
          </cell>
        </row>
        <row r="4149">
          <cell r="K4149" t="str">
            <v>Foundation School</v>
          </cell>
          <cell r="L4149" t="str">
            <v>Secondary</v>
          </cell>
          <cell r="AC4149" t="str">
            <v>Yes</v>
          </cell>
          <cell r="AI4149">
            <v>2</v>
          </cell>
        </row>
        <row r="4150">
          <cell r="K4150" t="str">
            <v>Foundation School</v>
          </cell>
          <cell r="L4150" t="str">
            <v>Secondary</v>
          </cell>
          <cell r="AC4150" t="str">
            <v>Yes</v>
          </cell>
          <cell r="AI4150">
            <v>3</v>
          </cell>
        </row>
        <row r="4151">
          <cell r="K4151" t="str">
            <v>Community School</v>
          </cell>
          <cell r="L4151" t="str">
            <v>Secondary</v>
          </cell>
          <cell r="AC4151" t="str">
            <v>Yes</v>
          </cell>
          <cell r="AI4151">
            <v>2</v>
          </cell>
        </row>
        <row r="4152">
          <cell r="K4152" t="str">
            <v>Foundation School</v>
          </cell>
          <cell r="L4152" t="str">
            <v>Secondary</v>
          </cell>
          <cell r="AC4152" t="str">
            <v>Yes</v>
          </cell>
          <cell r="AI4152">
            <v>1</v>
          </cell>
        </row>
        <row r="4153">
          <cell r="K4153" t="str">
            <v>Foundation School</v>
          </cell>
          <cell r="L4153" t="str">
            <v>Secondary</v>
          </cell>
          <cell r="AC4153" t="str">
            <v>Yes</v>
          </cell>
          <cell r="AI4153">
            <v>3</v>
          </cell>
        </row>
        <row r="4154">
          <cell r="K4154" t="str">
            <v>Foundation School</v>
          </cell>
          <cell r="L4154" t="str">
            <v>Secondary</v>
          </cell>
          <cell r="AC4154" t="str">
            <v>Yes</v>
          </cell>
          <cell r="AI4154">
            <v>1</v>
          </cell>
        </row>
        <row r="4155">
          <cell r="K4155" t="str">
            <v>Foundation School</v>
          </cell>
          <cell r="L4155" t="str">
            <v>Secondary</v>
          </cell>
          <cell r="AC4155" t="str">
            <v>Yes</v>
          </cell>
          <cell r="AI4155">
            <v>3</v>
          </cell>
        </row>
        <row r="4156">
          <cell r="K4156" t="str">
            <v>Foundation School</v>
          </cell>
          <cell r="L4156" t="str">
            <v>Secondary</v>
          </cell>
          <cell r="AC4156" t="str">
            <v>Yes</v>
          </cell>
          <cell r="AI4156">
            <v>3</v>
          </cell>
        </row>
        <row r="4157">
          <cell r="K4157" t="str">
            <v>Foundation School</v>
          </cell>
          <cell r="L4157" t="str">
            <v>Secondary</v>
          </cell>
          <cell r="AC4157" t="str">
            <v>Yes</v>
          </cell>
          <cell r="AI4157">
            <v>1</v>
          </cell>
        </row>
        <row r="4158">
          <cell r="K4158" t="str">
            <v>Foundation School</v>
          </cell>
          <cell r="L4158" t="str">
            <v>Secondary</v>
          </cell>
          <cell r="AC4158" t="str">
            <v>Yes</v>
          </cell>
          <cell r="AI4158">
            <v>1</v>
          </cell>
        </row>
        <row r="4159">
          <cell r="K4159" t="str">
            <v>Foundation School</v>
          </cell>
          <cell r="L4159" t="str">
            <v>Secondary</v>
          </cell>
          <cell r="AC4159" t="str">
            <v>Yes</v>
          </cell>
          <cell r="AI4159">
            <v>2</v>
          </cell>
        </row>
        <row r="4160">
          <cell r="K4160" t="str">
            <v>Foundation School</v>
          </cell>
          <cell r="L4160" t="str">
            <v>Secondary</v>
          </cell>
          <cell r="AC4160" t="str">
            <v>Yes</v>
          </cell>
          <cell r="AI4160">
            <v>2</v>
          </cell>
        </row>
        <row r="4161">
          <cell r="K4161" t="str">
            <v>Community School</v>
          </cell>
          <cell r="L4161" t="str">
            <v>Secondary</v>
          </cell>
          <cell r="AC4161" t="str">
            <v>Yes</v>
          </cell>
          <cell r="AI4161">
            <v>2</v>
          </cell>
        </row>
        <row r="4162">
          <cell r="K4162" t="str">
            <v>Foundation Special School</v>
          </cell>
          <cell r="L4162" t="str">
            <v>Special</v>
          </cell>
          <cell r="AC4162" t="str">
            <v>Yes</v>
          </cell>
          <cell r="AI4162">
            <v>3</v>
          </cell>
        </row>
        <row r="4163">
          <cell r="K4163" t="str">
            <v>Foundation Special School</v>
          </cell>
          <cell r="L4163" t="str">
            <v>Special</v>
          </cell>
          <cell r="AC4163" t="str">
            <v>Yes</v>
          </cell>
          <cell r="AI4163">
            <v>2</v>
          </cell>
        </row>
        <row r="4164">
          <cell r="K4164" t="str">
            <v>Foundation Special School</v>
          </cell>
          <cell r="L4164" t="str">
            <v>Special</v>
          </cell>
          <cell r="AC4164" t="str">
            <v>Yes</v>
          </cell>
          <cell r="AI4164">
            <v>2</v>
          </cell>
        </row>
        <row r="4165">
          <cell r="K4165" t="str">
            <v>Non-Maintained Special School</v>
          </cell>
          <cell r="L4165" t="str">
            <v>Special</v>
          </cell>
          <cell r="AC4165" t="str">
            <v>Yes</v>
          </cell>
          <cell r="AI4165">
            <v>1</v>
          </cell>
        </row>
        <row r="4166">
          <cell r="K4166" t="str">
            <v>LA Nursery School</v>
          </cell>
          <cell r="L4166" t="str">
            <v>Nursery</v>
          </cell>
          <cell r="AC4166" t="str">
            <v>Yes</v>
          </cell>
          <cell r="AI4166">
            <v>1</v>
          </cell>
        </row>
        <row r="4167">
          <cell r="K4167" t="str">
            <v>LA Nursery School</v>
          </cell>
          <cell r="L4167" t="str">
            <v>Nursery</v>
          </cell>
          <cell r="AC4167" t="str">
            <v>Yes</v>
          </cell>
          <cell r="AI4167">
            <v>1</v>
          </cell>
        </row>
        <row r="4168">
          <cell r="K4168" t="str">
            <v>LA Nursery School</v>
          </cell>
          <cell r="L4168" t="str">
            <v>Nursery</v>
          </cell>
          <cell r="AC4168" t="str">
            <v>Yes</v>
          </cell>
          <cell r="AI4168">
            <v>1</v>
          </cell>
        </row>
        <row r="4169">
          <cell r="K4169" t="str">
            <v>Pupil Referral Unit</v>
          </cell>
          <cell r="L4169" t="str">
            <v>PRU</v>
          </cell>
          <cell r="AC4169" t="str">
            <v>Yes</v>
          </cell>
          <cell r="AI4169">
            <v>2</v>
          </cell>
        </row>
        <row r="4170">
          <cell r="K4170" t="str">
            <v>Community School</v>
          </cell>
          <cell r="L4170" t="str">
            <v>Primary</v>
          </cell>
          <cell r="AC4170" t="str">
            <v>Yes</v>
          </cell>
          <cell r="AI4170">
            <v>1</v>
          </cell>
        </row>
        <row r="4171">
          <cell r="K4171" t="str">
            <v>Community School</v>
          </cell>
          <cell r="L4171" t="str">
            <v>Primary</v>
          </cell>
          <cell r="AC4171" t="str">
            <v>Yes</v>
          </cell>
          <cell r="AI4171">
            <v>2</v>
          </cell>
        </row>
        <row r="4172">
          <cell r="K4172" t="str">
            <v>Community School</v>
          </cell>
          <cell r="L4172" t="str">
            <v>Primary</v>
          </cell>
          <cell r="AC4172" t="str">
            <v>Yes</v>
          </cell>
          <cell r="AI4172">
            <v>1</v>
          </cell>
        </row>
        <row r="4173">
          <cell r="K4173" t="str">
            <v>Community School</v>
          </cell>
          <cell r="L4173" t="str">
            <v>Primary</v>
          </cell>
          <cell r="AC4173" t="str">
            <v>Yes</v>
          </cell>
          <cell r="AI4173">
            <v>1</v>
          </cell>
        </row>
        <row r="4174">
          <cell r="K4174" t="str">
            <v>Community School</v>
          </cell>
          <cell r="L4174" t="str">
            <v>Primary</v>
          </cell>
          <cell r="AC4174" t="str">
            <v>Yes</v>
          </cell>
          <cell r="AI4174">
            <v>2</v>
          </cell>
        </row>
        <row r="4175">
          <cell r="K4175" t="str">
            <v>Community School</v>
          </cell>
          <cell r="L4175" t="str">
            <v>Primary</v>
          </cell>
          <cell r="AC4175" t="str">
            <v>Yes</v>
          </cell>
          <cell r="AI4175">
            <v>2</v>
          </cell>
        </row>
        <row r="4176">
          <cell r="K4176" t="str">
            <v>Community School</v>
          </cell>
          <cell r="L4176" t="str">
            <v>Primary</v>
          </cell>
          <cell r="AC4176" t="str">
            <v>Yes</v>
          </cell>
          <cell r="AI4176">
            <v>2</v>
          </cell>
        </row>
        <row r="4177">
          <cell r="K4177" t="str">
            <v>Community School</v>
          </cell>
          <cell r="L4177" t="str">
            <v>Primary</v>
          </cell>
          <cell r="AC4177" t="str">
            <v>Yes</v>
          </cell>
          <cell r="AI4177">
            <v>3</v>
          </cell>
        </row>
        <row r="4178">
          <cell r="K4178" t="str">
            <v>Community School</v>
          </cell>
          <cell r="L4178" t="str">
            <v>Primary</v>
          </cell>
          <cell r="AC4178" t="str">
            <v>Yes</v>
          </cell>
          <cell r="AI4178">
            <v>2</v>
          </cell>
        </row>
        <row r="4179">
          <cell r="K4179" t="str">
            <v>Community School</v>
          </cell>
          <cell r="L4179" t="str">
            <v>Primary</v>
          </cell>
          <cell r="AC4179" t="str">
            <v>Yes</v>
          </cell>
          <cell r="AI4179">
            <v>2</v>
          </cell>
        </row>
        <row r="4180">
          <cell r="K4180" t="str">
            <v>Community School</v>
          </cell>
          <cell r="L4180" t="str">
            <v>Primary</v>
          </cell>
          <cell r="AC4180" t="str">
            <v>Yes</v>
          </cell>
          <cell r="AI4180">
            <v>1</v>
          </cell>
        </row>
        <row r="4181">
          <cell r="K4181" t="str">
            <v>Community School</v>
          </cell>
          <cell r="L4181" t="str">
            <v>Primary</v>
          </cell>
          <cell r="AC4181" t="str">
            <v>Yes</v>
          </cell>
          <cell r="AI4181">
            <v>3</v>
          </cell>
        </row>
        <row r="4182">
          <cell r="K4182" t="str">
            <v>Community School</v>
          </cell>
          <cell r="L4182" t="str">
            <v>Primary</v>
          </cell>
          <cell r="AC4182" t="str">
            <v>Yes</v>
          </cell>
          <cell r="AI4182">
            <v>2</v>
          </cell>
        </row>
        <row r="4183">
          <cell r="K4183" t="str">
            <v>Community School</v>
          </cell>
          <cell r="L4183" t="str">
            <v>Primary</v>
          </cell>
          <cell r="AC4183" t="str">
            <v>Yes</v>
          </cell>
          <cell r="AI4183">
            <v>1</v>
          </cell>
        </row>
        <row r="4184">
          <cell r="K4184" t="str">
            <v>Community School</v>
          </cell>
          <cell r="L4184" t="str">
            <v>Primary</v>
          </cell>
          <cell r="AC4184" t="str">
            <v>Yes</v>
          </cell>
          <cell r="AI4184">
            <v>2</v>
          </cell>
        </row>
        <row r="4185">
          <cell r="K4185" t="str">
            <v>Community School</v>
          </cell>
          <cell r="L4185" t="str">
            <v>Primary</v>
          </cell>
          <cell r="AC4185" t="str">
            <v>Yes</v>
          </cell>
          <cell r="AI4185">
            <v>2</v>
          </cell>
        </row>
        <row r="4186">
          <cell r="K4186" t="str">
            <v>Community School</v>
          </cell>
          <cell r="L4186" t="str">
            <v>Primary</v>
          </cell>
          <cell r="AC4186" t="str">
            <v>Yes</v>
          </cell>
          <cell r="AI4186">
            <v>2</v>
          </cell>
        </row>
        <row r="4187">
          <cell r="K4187" t="str">
            <v>Community School</v>
          </cell>
          <cell r="L4187" t="str">
            <v>Primary</v>
          </cell>
          <cell r="AC4187" t="str">
            <v>Yes</v>
          </cell>
          <cell r="AI4187">
            <v>2</v>
          </cell>
        </row>
        <row r="4188">
          <cell r="K4188" t="str">
            <v>Community School</v>
          </cell>
          <cell r="L4188" t="str">
            <v>Primary</v>
          </cell>
          <cell r="AC4188" t="str">
            <v>Yes</v>
          </cell>
          <cell r="AI4188">
            <v>1</v>
          </cell>
        </row>
        <row r="4189">
          <cell r="K4189" t="str">
            <v>Community School</v>
          </cell>
          <cell r="L4189" t="str">
            <v>Primary</v>
          </cell>
          <cell r="AC4189" t="str">
            <v>Yes</v>
          </cell>
          <cell r="AI4189">
            <v>3</v>
          </cell>
        </row>
        <row r="4190">
          <cell r="K4190" t="str">
            <v>Community School</v>
          </cell>
          <cell r="L4190" t="str">
            <v>Primary</v>
          </cell>
          <cell r="AC4190" t="str">
            <v>Yes</v>
          </cell>
          <cell r="AI4190">
            <v>3</v>
          </cell>
        </row>
        <row r="4191">
          <cell r="K4191" t="str">
            <v>Voluntary Aided School</v>
          </cell>
          <cell r="L4191" t="str">
            <v>Primary</v>
          </cell>
          <cell r="AC4191" t="str">
            <v>Yes</v>
          </cell>
          <cell r="AI4191">
            <v>2</v>
          </cell>
        </row>
        <row r="4192">
          <cell r="K4192" t="str">
            <v>Voluntary Aided School</v>
          </cell>
          <cell r="L4192" t="str">
            <v>Primary</v>
          </cell>
          <cell r="AC4192" t="str">
            <v>Yes</v>
          </cell>
          <cell r="AI4192">
            <v>1</v>
          </cell>
        </row>
        <row r="4193">
          <cell r="K4193" t="str">
            <v>Voluntary Aided School</v>
          </cell>
          <cell r="L4193" t="str">
            <v>Primary</v>
          </cell>
          <cell r="AC4193" t="str">
            <v>Yes</v>
          </cell>
          <cell r="AI4193">
            <v>1</v>
          </cell>
        </row>
        <row r="4194">
          <cell r="K4194" t="str">
            <v>Voluntary Aided School</v>
          </cell>
          <cell r="L4194" t="str">
            <v>Primary</v>
          </cell>
          <cell r="AC4194" t="str">
            <v>Yes</v>
          </cell>
          <cell r="AI4194">
            <v>2</v>
          </cell>
        </row>
        <row r="4195">
          <cell r="K4195" t="str">
            <v>Voluntary Aided School</v>
          </cell>
          <cell r="L4195" t="str">
            <v>Primary</v>
          </cell>
          <cell r="AC4195" t="str">
            <v>Yes</v>
          </cell>
          <cell r="AI4195">
            <v>2</v>
          </cell>
        </row>
        <row r="4196">
          <cell r="K4196" t="str">
            <v>Voluntary Aided School</v>
          </cell>
          <cell r="L4196" t="str">
            <v>Primary</v>
          </cell>
          <cell r="AC4196" t="str">
            <v>Yes</v>
          </cell>
          <cell r="AI4196">
            <v>1</v>
          </cell>
        </row>
        <row r="4197">
          <cell r="K4197" t="str">
            <v>Voluntary Aided School</v>
          </cell>
          <cell r="L4197" t="str">
            <v>Primary</v>
          </cell>
          <cell r="AC4197" t="str">
            <v>Yes</v>
          </cell>
          <cell r="AI4197">
            <v>2</v>
          </cell>
        </row>
        <row r="4198">
          <cell r="K4198" t="str">
            <v>Voluntary Aided School</v>
          </cell>
          <cell r="L4198" t="str">
            <v>Primary</v>
          </cell>
          <cell r="AC4198" t="str">
            <v>Yes</v>
          </cell>
          <cell r="AI4198">
            <v>1</v>
          </cell>
        </row>
        <row r="4199">
          <cell r="K4199" t="str">
            <v>Voluntary Aided School</v>
          </cell>
          <cell r="L4199" t="str">
            <v>Primary</v>
          </cell>
          <cell r="AC4199" t="str">
            <v>Yes</v>
          </cell>
          <cell r="AI4199">
            <v>2</v>
          </cell>
        </row>
        <row r="4200">
          <cell r="K4200" t="str">
            <v>Voluntary Aided School</v>
          </cell>
          <cell r="L4200" t="str">
            <v>Primary</v>
          </cell>
          <cell r="AC4200" t="str">
            <v>Yes</v>
          </cell>
          <cell r="AI4200">
            <v>2</v>
          </cell>
        </row>
        <row r="4201">
          <cell r="K4201" t="str">
            <v>Voluntary Aided School</v>
          </cell>
          <cell r="L4201" t="str">
            <v>Primary</v>
          </cell>
          <cell r="AC4201" t="str">
            <v>Yes</v>
          </cell>
          <cell r="AI4201">
            <v>2</v>
          </cell>
        </row>
        <row r="4202">
          <cell r="K4202" t="str">
            <v>Voluntary Aided School</v>
          </cell>
          <cell r="L4202" t="str">
            <v>Primary</v>
          </cell>
          <cell r="AC4202" t="str">
            <v>Yes</v>
          </cell>
          <cell r="AI4202">
            <v>2</v>
          </cell>
        </row>
        <row r="4203">
          <cell r="K4203" t="str">
            <v>Community School</v>
          </cell>
          <cell r="L4203" t="str">
            <v>Secondary</v>
          </cell>
          <cell r="AC4203" t="str">
            <v>Yes</v>
          </cell>
          <cell r="AI4203">
            <v>3</v>
          </cell>
        </row>
        <row r="4204">
          <cell r="K4204" t="str">
            <v>Community School</v>
          </cell>
          <cell r="L4204" t="str">
            <v>Secondary</v>
          </cell>
          <cell r="AC4204" t="str">
            <v>Yes</v>
          </cell>
          <cell r="AI4204">
            <v>3</v>
          </cell>
        </row>
        <row r="4205">
          <cell r="K4205" t="str">
            <v>Community School</v>
          </cell>
          <cell r="L4205" t="str">
            <v>Secondary</v>
          </cell>
          <cell r="AC4205" t="str">
            <v>Yes</v>
          </cell>
          <cell r="AI4205">
            <v>2</v>
          </cell>
        </row>
        <row r="4206">
          <cell r="K4206" t="str">
            <v>Community Special School</v>
          </cell>
          <cell r="L4206" t="str">
            <v>Special</v>
          </cell>
          <cell r="AC4206" t="str">
            <v>Yes</v>
          </cell>
          <cell r="AI4206">
            <v>2</v>
          </cell>
        </row>
        <row r="4207">
          <cell r="K4207" t="str">
            <v>Foundation Special School</v>
          </cell>
          <cell r="L4207" t="str">
            <v>Special</v>
          </cell>
          <cell r="AC4207" t="str">
            <v>Yes</v>
          </cell>
          <cell r="AI4207">
            <v>1</v>
          </cell>
        </row>
        <row r="4208">
          <cell r="K4208" t="str">
            <v>LA Nursery School</v>
          </cell>
          <cell r="L4208" t="str">
            <v>Nursery</v>
          </cell>
          <cell r="AC4208" t="str">
            <v>Yes</v>
          </cell>
          <cell r="AI4208">
            <v>2</v>
          </cell>
        </row>
        <row r="4209">
          <cell r="K4209" t="str">
            <v>LA Nursery School</v>
          </cell>
          <cell r="L4209" t="str">
            <v>Nursery</v>
          </cell>
          <cell r="AC4209" t="str">
            <v>Yes</v>
          </cell>
          <cell r="AI4209">
            <v>1</v>
          </cell>
        </row>
        <row r="4210">
          <cell r="K4210" t="str">
            <v>LA Nursery School</v>
          </cell>
          <cell r="L4210" t="str">
            <v>Nursery</v>
          </cell>
          <cell r="AC4210" t="str">
            <v>Yes</v>
          </cell>
          <cell r="AI4210">
            <v>2</v>
          </cell>
        </row>
        <row r="4211">
          <cell r="K4211" t="str">
            <v>LA Nursery School</v>
          </cell>
          <cell r="L4211" t="str">
            <v>Nursery</v>
          </cell>
          <cell r="AC4211" t="str">
            <v>Yes</v>
          </cell>
          <cell r="AI4211">
            <v>1</v>
          </cell>
        </row>
        <row r="4212">
          <cell r="K4212" t="str">
            <v>LA Nursery School</v>
          </cell>
          <cell r="L4212" t="str">
            <v>Nursery</v>
          </cell>
          <cell r="AC4212" t="str">
            <v>Yes</v>
          </cell>
          <cell r="AI4212">
            <v>2</v>
          </cell>
        </row>
        <row r="4213">
          <cell r="K4213" t="str">
            <v>LA Nursery School</v>
          </cell>
          <cell r="L4213" t="str">
            <v>Nursery</v>
          </cell>
          <cell r="AC4213" t="str">
            <v>Yes</v>
          </cell>
          <cell r="AI4213">
            <v>2</v>
          </cell>
        </row>
        <row r="4214">
          <cell r="K4214" t="str">
            <v>LA Nursery School</v>
          </cell>
          <cell r="L4214" t="str">
            <v>Nursery</v>
          </cell>
          <cell r="AC4214" t="str">
            <v>Yes</v>
          </cell>
          <cell r="AI4214">
            <v>1</v>
          </cell>
        </row>
        <row r="4215">
          <cell r="K4215" t="str">
            <v>LA Nursery School</v>
          </cell>
          <cell r="L4215" t="str">
            <v>Nursery</v>
          </cell>
          <cell r="AC4215" t="str">
            <v>Yes</v>
          </cell>
          <cell r="AI4215">
            <v>2</v>
          </cell>
        </row>
        <row r="4216">
          <cell r="K4216" t="str">
            <v>LA Nursery School</v>
          </cell>
          <cell r="L4216" t="str">
            <v>Nursery</v>
          </cell>
          <cell r="AC4216" t="str">
            <v>Yes</v>
          </cell>
          <cell r="AI4216">
            <v>1</v>
          </cell>
        </row>
        <row r="4217">
          <cell r="K4217" t="str">
            <v>Community School</v>
          </cell>
          <cell r="L4217" t="str">
            <v>Primary</v>
          </cell>
          <cell r="AC4217" t="str">
            <v>Yes</v>
          </cell>
          <cell r="AI4217">
            <v>2</v>
          </cell>
        </row>
        <row r="4218">
          <cell r="K4218" t="str">
            <v>Community School</v>
          </cell>
          <cell r="L4218" t="str">
            <v>Primary</v>
          </cell>
          <cell r="AC4218" t="str">
            <v>Yes</v>
          </cell>
          <cell r="AI4218">
            <v>2</v>
          </cell>
        </row>
        <row r="4219">
          <cell r="K4219" t="str">
            <v>Community School</v>
          </cell>
          <cell r="L4219" t="str">
            <v>Primary</v>
          </cell>
          <cell r="AC4219" t="str">
            <v>Yes</v>
          </cell>
          <cell r="AI4219">
            <v>2</v>
          </cell>
        </row>
        <row r="4220">
          <cell r="K4220" t="str">
            <v>Community School</v>
          </cell>
          <cell r="L4220" t="str">
            <v>Primary</v>
          </cell>
          <cell r="AC4220" t="str">
            <v>Yes</v>
          </cell>
          <cell r="AI4220">
            <v>1</v>
          </cell>
        </row>
        <row r="4221">
          <cell r="K4221" t="str">
            <v>Community School</v>
          </cell>
          <cell r="L4221" t="str">
            <v>Primary</v>
          </cell>
          <cell r="AC4221" t="str">
            <v>Yes</v>
          </cell>
          <cell r="AI4221">
            <v>1</v>
          </cell>
        </row>
        <row r="4222">
          <cell r="K4222" t="str">
            <v>Community School</v>
          </cell>
          <cell r="L4222" t="str">
            <v>Primary</v>
          </cell>
          <cell r="AC4222" t="str">
            <v>Yes</v>
          </cell>
          <cell r="AI4222">
            <v>2</v>
          </cell>
        </row>
        <row r="4223">
          <cell r="K4223" t="str">
            <v>Community School</v>
          </cell>
          <cell r="L4223" t="str">
            <v>Primary</v>
          </cell>
          <cell r="AC4223" t="str">
            <v>Yes</v>
          </cell>
          <cell r="AI4223">
            <v>2</v>
          </cell>
        </row>
        <row r="4224">
          <cell r="K4224" t="str">
            <v>Community School</v>
          </cell>
          <cell r="L4224" t="str">
            <v>Primary</v>
          </cell>
          <cell r="AC4224" t="str">
            <v>Yes</v>
          </cell>
          <cell r="AI4224">
            <v>2</v>
          </cell>
        </row>
        <row r="4225">
          <cell r="K4225" t="str">
            <v>Community School</v>
          </cell>
          <cell r="L4225" t="str">
            <v>Primary</v>
          </cell>
          <cell r="AC4225" t="str">
            <v>Yes</v>
          </cell>
          <cell r="AI4225">
            <v>2</v>
          </cell>
        </row>
        <row r="4226">
          <cell r="K4226" t="str">
            <v>Community School</v>
          </cell>
          <cell r="L4226" t="str">
            <v>Primary</v>
          </cell>
          <cell r="AC4226" t="str">
            <v>Yes</v>
          </cell>
          <cell r="AI4226">
            <v>2</v>
          </cell>
        </row>
        <row r="4227">
          <cell r="K4227" t="str">
            <v>Community School</v>
          </cell>
          <cell r="L4227" t="str">
            <v>Primary</v>
          </cell>
          <cell r="AC4227" t="str">
            <v>Yes</v>
          </cell>
          <cell r="AI4227">
            <v>2</v>
          </cell>
        </row>
        <row r="4228">
          <cell r="K4228" t="str">
            <v>Community School</v>
          </cell>
          <cell r="L4228" t="str">
            <v>Primary</v>
          </cell>
          <cell r="AC4228" t="str">
            <v>Yes</v>
          </cell>
          <cell r="AI4228">
            <v>2</v>
          </cell>
        </row>
        <row r="4229">
          <cell r="K4229" t="str">
            <v>Community School</v>
          </cell>
          <cell r="L4229" t="str">
            <v>Primary</v>
          </cell>
          <cell r="AC4229" t="str">
            <v>Yes</v>
          </cell>
          <cell r="AI4229">
            <v>3</v>
          </cell>
        </row>
        <row r="4230">
          <cell r="K4230" t="str">
            <v>Community School</v>
          </cell>
          <cell r="L4230" t="str">
            <v>Primary</v>
          </cell>
          <cell r="AC4230" t="str">
            <v>Yes</v>
          </cell>
          <cell r="AI4230">
            <v>2</v>
          </cell>
        </row>
        <row r="4231">
          <cell r="K4231" t="str">
            <v>Community School</v>
          </cell>
          <cell r="L4231" t="str">
            <v>Primary</v>
          </cell>
          <cell r="AC4231" t="str">
            <v>Yes</v>
          </cell>
          <cell r="AI4231">
            <v>2</v>
          </cell>
        </row>
        <row r="4232">
          <cell r="K4232" t="str">
            <v>Community School</v>
          </cell>
          <cell r="L4232" t="str">
            <v>Primary</v>
          </cell>
          <cell r="AC4232" t="str">
            <v>Yes</v>
          </cell>
          <cell r="AI4232">
            <v>2</v>
          </cell>
        </row>
        <row r="4233">
          <cell r="K4233" t="str">
            <v>Community School</v>
          </cell>
          <cell r="L4233" t="str">
            <v>Primary</v>
          </cell>
          <cell r="AC4233" t="str">
            <v>Yes</v>
          </cell>
          <cell r="AI4233">
            <v>3</v>
          </cell>
        </row>
        <row r="4234">
          <cell r="K4234" t="str">
            <v>Community School</v>
          </cell>
          <cell r="L4234" t="str">
            <v>Primary</v>
          </cell>
          <cell r="AC4234" t="str">
            <v>Yes</v>
          </cell>
          <cell r="AI4234">
            <v>2</v>
          </cell>
        </row>
        <row r="4235">
          <cell r="K4235" t="str">
            <v>Community School</v>
          </cell>
          <cell r="L4235" t="str">
            <v>Primary</v>
          </cell>
          <cell r="AC4235" t="str">
            <v>Yes</v>
          </cell>
          <cell r="AI4235">
            <v>2</v>
          </cell>
        </row>
        <row r="4236">
          <cell r="K4236" t="str">
            <v>Community School</v>
          </cell>
          <cell r="L4236" t="str">
            <v>Primary</v>
          </cell>
          <cell r="AC4236" t="str">
            <v>Yes</v>
          </cell>
          <cell r="AI4236">
            <v>2</v>
          </cell>
        </row>
        <row r="4237">
          <cell r="K4237" t="str">
            <v>Community School</v>
          </cell>
          <cell r="L4237" t="str">
            <v>Primary</v>
          </cell>
          <cell r="AC4237" t="str">
            <v>Yes</v>
          </cell>
          <cell r="AI4237">
            <v>1</v>
          </cell>
        </row>
        <row r="4238">
          <cell r="K4238" t="str">
            <v>Community School</v>
          </cell>
          <cell r="L4238" t="str">
            <v>Primary</v>
          </cell>
          <cell r="AC4238" t="str">
            <v>Yes</v>
          </cell>
          <cell r="AI4238">
            <v>2</v>
          </cell>
        </row>
        <row r="4239">
          <cell r="K4239" t="str">
            <v>Community School</v>
          </cell>
          <cell r="L4239" t="str">
            <v>Primary</v>
          </cell>
          <cell r="AC4239" t="str">
            <v>Yes</v>
          </cell>
          <cell r="AI4239">
            <v>2</v>
          </cell>
        </row>
        <row r="4240">
          <cell r="K4240" t="str">
            <v>Community School</v>
          </cell>
          <cell r="L4240" t="str">
            <v>Primary</v>
          </cell>
          <cell r="AC4240" t="str">
            <v>Yes</v>
          </cell>
          <cell r="AI4240">
            <v>2</v>
          </cell>
        </row>
        <row r="4241">
          <cell r="K4241" t="str">
            <v>Community School</v>
          </cell>
          <cell r="L4241" t="str">
            <v>Primary</v>
          </cell>
          <cell r="AC4241" t="str">
            <v>Yes</v>
          </cell>
          <cell r="AI4241">
            <v>2</v>
          </cell>
        </row>
        <row r="4242">
          <cell r="K4242" t="str">
            <v>Community School</v>
          </cell>
          <cell r="L4242" t="str">
            <v>Primary</v>
          </cell>
          <cell r="AC4242" t="str">
            <v>Yes</v>
          </cell>
          <cell r="AI4242">
            <v>2</v>
          </cell>
        </row>
        <row r="4243">
          <cell r="K4243" t="str">
            <v>Community School</v>
          </cell>
          <cell r="L4243" t="str">
            <v>Primary</v>
          </cell>
          <cell r="AC4243" t="str">
            <v>Yes</v>
          </cell>
          <cell r="AI4243">
            <v>2</v>
          </cell>
        </row>
        <row r="4244">
          <cell r="K4244" t="str">
            <v>Community School</v>
          </cell>
          <cell r="L4244" t="str">
            <v>Primary</v>
          </cell>
          <cell r="AC4244" t="str">
            <v>Yes</v>
          </cell>
          <cell r="AI4244">
            <v>2</v>
          </cell>
        </row>
        <row r="4245">
          <cell r="K4245" t="str">
            <v>Community School</v>
          </cell>
          <cell r="L4245" t="str">
            <v>Primary</v>
          </cell>
          <cell r="AC4245" t="str">
            <v>Yes</v>
          </cell>
          <cell r="AI4245">
            <v>2</v>
          </cell>
        </row>
        <row r="4246">
          <cell r="K4246" t="str">
            <v>Community School</v>
          </cell>
          <cell r="L4246" t="str">
            <v>Primary</v>
          </cell>
          <cell r="AC4246" t="str">
            <v>Yes</v>
          </cell>
          <cell r="AI4246">
            <v>2</v>
          </cell>
        </row>
        <row r="4247">
          <cell r="K4247" t="str">
            <v>Voluntary Controlled School</v>
          </cell>
          <cell r="L4247" t="str">
            <v>Primary</v>
          </cell>
          <cell r="AC4247" t="str">
            <v>Yes</v>
          </cell>
          <cell r="AI4247">
            <v>2</v>
          </cell>
        </row>
        <row r="4248">
          <cell r="K4248" t="str">
            <v>Voluntary Aided School</v>
          </cell>
          <cell r="L4248" t="str">
            <v>Primary</v>
          </cell>
          <cell r="AC4248" t="str">
            <v>Yes</v>
          </cell>
          <cell r="AI4248">
            <v>2</v>
          </cell>
        </row>
        <row r="4249">
          <cell r="K4249" t="str">
            <v>Voluntary Aided School</v>
          </cell>
          <cell r="L4249" t="str">
            <v>Primary</v>
          </cell>
          <cell r="AC4249" t="str">
            <v>Yes</v>
          </cell>
          <cell r="AI4249">
            <v>1</v>
          </cell>
        </row>
        <row r="4250">
          <cell r="K4250" t="str">
            <v>Voluntary Aided School</v>
          </cell>
          <cell r="L4250" t="str">
            <v>Primary</v>
          </cell>
          <cell r="AC4250" t="str">
            <v>Yes</v>
          </cell>
          <cell r="AI4250">
            <v>2</v>
          </cell>
        </row>
        <row r="4251">
          <cell r="K4251" t="str">
            <v>Voluntary Aided School</v>
          </cell>
          <cell r="L4251" t="str">
            <v>Primary</v>
          </cell>
          <cell r="AC4251" t="str">
            <v>Yes</v>
          </cell>
          <cell r="AI4251">
            <v>2</v>
          </cell>
        </row>
        <row r="4252">
          <cell r="K4252" t="str">
            <v>Voluntary Aided School</v>
          </cell>
          <cell r="L4252" t="str">
            <v>Primary</v>
          </cell>
          <cell r="AC4252" t="str">
            <v>Yes</v>
          </cell>
          <cell r="AI4252">
            <v>2</v>
          </cell>
        </row>
        <row r="4253">
          <cell r="K4253" t="str">
            <v>Voluntary Aided School</v>
          </cell>
          <cell r="L4253" t="str">
            <v>Primary</v>
          </cell>
          <cell r="AC4253" t="str">
            <v>Yes</v>
          </cell>
          <cell r="AI4253">
            <v>2</v>
          </cell>
        </row>
        <row r="4254">
          <cell r="K4254" t="str">
            <v>Voluntary Aided School</v>
          </cell>
          <cell r="L4254" t="str">
            <v>Primary</v>
          </cell>
          <cell r="AC4254" t="str">
            <v>Yes</v>
          </cell>
          <cell r="AI4254">
            <v>1</v>
          </cell>
        </row>
        <row r="4255">
          <cell r="K4255" t="str">
            <v>Voluntary Aided School</v>
          </cell>
          <cell r="L4255" t="str">
            <v>Primary</v>
          </cell>
          <cell r="AC4255" t="str">
            <v>Yes</v>
          </cell>
          <cell r="AI4255">
            <v>2</v>
          </cell>
        </row>
        <row r="4256">
          <cell r="K4256" t="str">
            <v>Voluntary Aided School</v>
          </cell>
          <cell r="L4256" t="str">
            <v>Primary</v>
          </cell>
          <cell r="AC4256" t="str">
            <v>Yes</v>
          </cell>
          <cell r="AI4256">
            <v>2</v>
          </cell>
        </row>
        <row r="4257">
          <cell r="K4257" t="str">
            <v>Voluntary Aided School</v>
          </cell>
          <cell r="L4257" t="str">
            <v>Primary</v>
          </cell>
          <cell r="AC4257" t="str">
            <v>Yes</v>
          </cell>
          <cell r="AI4257">
            <v>1</v>
          </cell>
        </row>
        <row r="4258">
          <cell r="K4258" t="str">
            <v>Voluntary Aided School</v>
          </cell>
          <cell r="L4258" t="str">
            <v>Primary</v>
          </cell>
          <cell r="AC4258" t="str">
            <v>Yes</v>
          </cell>
          <cell r="AI4258">
            <v>2</v>
          </cell>
        </row>
        <row r="4259">
          <cell r="K4259" t="str">
            <v>Voluntary Aided School</v>
          </cell>
          <cell r="L4259" t="str">
            <v>Primary</v>
          </cell>
          <cell r="AC4259" t="str">
            <v>Yes</v>
          </cell>
          <cell r="AI4259">
            <v>1</v>
          </cell>
        </row>
        <row r="4260">
          <cell r="K4260" t="str">
            <v>Voluntary Aided School</v>
          </cell>
          <cell r="L4260" t="str">
            <v>Primary</v>
          </cell>
          <cell r="AC4260" t="str">
            <v>Yes</v>
          </cell>
          <cell r="AI4260">
            <v>2</v>
          </cell>
        </row>
        <row r="4261">
          <cell r="K4261" t="str">
            <v>Voluntary Aided School</v>
          </cell>
          <cell r="L4261" t="str">
            <v>Primary</v>
          </cell>
          <cell r="AC4261" t="str">
            <v>Yes</v>
          </cell>
          <cell r="AI4261">
            <v>2</v>
          </cell>
        </row>
        <row r="4262">
          <cell r="K4262" t="str">
            <v>Community School</v>
          </cell>
          <cell r="L4262" t="str">
            <v>Secondary</v>
          </cell>
          <cell r="AC4262" t="str">
            <v>Yes</v>
          </cell>
          <cell r="AI4262">
            <v>3</v>
          </cell>
        </row>
        <row r="4263">
          <cell r="K4263" t="str">
            <v>Voluntary Aided School</v>
          </cell>
          <cell r="L4263" t="str">
            <v>Secondary</v>
          </cell>
          <cell r="AC4263" t="str">
            <v>Yes</v>
          </cell>
          <cell r="AI4263">
            <v>2</v>
          </cell>
        </row>
        <row r="4264">
          <cell r="K4264" t="str">
            <v>Community Special School</v>
          </cell>
          <cell r="L4264" t="str">
            <v>Special</v>
          </cell>
          <cell r="AC4264" t="str">
            <v>Yes</v>
          </cell>
          <cell r="AI4264">
            <v>1</v>
          </cell>
        </row>
        <row r="4265">
          <cell r="K4265" t="str">
            <v>Pupil Referral Unit</v>
          </cell>
          <cell r="L4265" t="str">
            <v>PRU</v>
          </cell>
          <cell r="AC4265" t="str">
            <v>Yes</v>
          </cell>
          <cell r="AI4265">
            <v>1</v>
          </cell>
        </row>
        <row r="4266">
          <cell r="K4266" t="str">
            <v>LA Nursery School</v>
          </cell>
          <cell r="L4266" t="str">
            <v>Nursery</v>
          </cell>
          <cell r="AC4266" t="str">
            <v>Yes</v>
          </cell>
          <cell r="AI4266">
            <v>2</v>
          </cell>
        </row>
        <row r="4267">
          <cell r="K4267" t="str">
            <v>LA Nursery School</v>
          </cell>
          <cell r="L4267" t="str">
            <v>Nursery</v>
          </cell>
          <cell r="AC4267" t="str">
            <v>Yes</v>
          </cell>
          <cell r="AI4267">
            <v>1</v>
          </cell>
        </row>
        <row r="4268">
          <cell r="K4268" t="str">
            <v>LA Nursery School</v>
          </cell>
          <cell r="L4268" t="str">
            <v>Nursery</v>
          </cell>
          <cell r="AC4268" t="str">
            <v>Yes</v>
          </cell>
          <cell r="AI4268">
            <v>2</v>
          </cell>
        </row>
        <row r="4269">
          <cell r="K4269" t="str">
            <v>LA Nursery School</v>
          </cell>
          <cell r="L4269" t="str">
            <v>Nursery</v>
          </cell>
          <cell r="AC4269" t="str">
            <v>Yes</v>
          </cell>
          <cell r="AI4269">
            <v>2</v>
          </cell>
        </row>
        <row r="4270">
          <cell r="K4270" t="str">
            <v>LA Nursery School</v>
          </cell>
          <cell r="L4270" t="str">
            <v>Nursery</v>
          </cell>
          <cell r="AC4270" t="str">
            <v>Yes</v>
          </cell>
          <cell r="AI4270">
            <v>1</v>
          </cell>
        </row>
        <row r="4271">
          <cell r="K4271" t="str">
            <v>LA Nursery School</v>
          </cell>
          <cell r="L4271" t="str">
            <v>Nursery</v>
          </cell>
          <cell r="AC4271" t="str">
            <v>Yes</v>
          </cell>
          <cell r="AI4271">
            <v>1</v>
          </cell>
        </row>
        <row r="4272">
          <cell r="K4272" t="str">
            <v>LA Nursery School</v>
          </cell>
          <cell r="L4272" t="str">
            <v>Nursery</v>
          </cell>
          <cell r="AC4272" t="str">
            <v>Yes</v>
          </cell>
          <cell r="AI4272">
            <v>1</v>
          </cell>
        </row>
        <row r="4273">
          <cell r="K4273" t="str">
            <v>LA Nursery School</v>
          </cell>
          <cell r="L4273" t="str">
            <v>Nursery</v>
          </cell>
          <cell r="AC4273" t="str">
            <v>Yes</v>
          </cell>
          <cell r="AI4273">
            <v>2</v>
          </cell>
        </row>
        <row r="4274">
          <cell r="K4274" t="str">
            <v>LA Nursery School</v>
          </cell>
          <cell r="L4274" t="str">
            <v>Nursery</v>
          </cell>
          <cell r="AC4274" t="str">
            <v>Yes</v>
          </cell>
          <cell r="AI4274">
            <v>1</v>
          </cell>
        </row>
        <row r="4275">
          <cell r="K4275" t="str">
            <v>LA Nursery School</v>
          </cell>
          <cell r="L4275" t="str">
            <v>Nursery</v>
          </cell>
          <cell r="AC4275" t="str">
            <v>Yes</v>
          </cell>
          <cell r="AI4275">
            <v>2</v>
          </cell>
        </row>
        <row r="4276">
          <cell r="K4276" t="str">
            <v>LA Nursery School</v>
          </cell>
          <cell r="L4276" t="str">
            <v>Nursery</v>
          </cell>
          <cell r="AC4276" t="str">
            <v>Yes</v>
          </cell>
          <cell r="AI4276">
            <v>1</v>
          </cell>
        </row>
        <row r="4277">
          <cell r="K4277" t="str">
            <v>Pupil Referral Unit</v>
          </cell>
          <cell r="L4277" t="str">
            <v>PRU</v>
          </cell>
          <cell r="AC4277" t="str">
            <v>Yes</v>
          </cell>
          <cell r="AI4277">
            <v>2</v>
          </cell>
        </row>
        <row r="4278">
          <cell r="K4278" t="str">
            <v>Community School</v>
          </cell>
          <cell r="L4278" t="str">
            <v>Primary</v>
          </cell>
          <cell r="AC4278" t="str">
            <v>Yes</v>
          </cell>
          <cell r="AI4278">
            <v>1</v>
          </cell>
        </row>
        <row r="4279">
          <cell r="K4279" t="str">
            <v>Community School</v>
          </cell>
          <cell r="L4279" t="str">
            <v>Primary</v>
          </cell>
          <cell r="AC4279" t="str">
            <v>Yes</v>
          </cell>
          <cell r="AI4279">
            <v>1</v>
          </cell>
        </row>
        <row r="4280">
          <cell r="K4280" t="str">
            <v>Community School</v>
          </cell>
          <cell r="L4280" t="str">
            <v>Primary</v>
          </cell>
          <cell r="AC4280" t="str">
            <v>Yes</v>
          </cell>
          <cell r="AI4280">
            <v>1</v>
          </cell>
        </row>
        <row r="4281">
          <cell r="K4281" t="str">
            <v>Community School</v>
          </cell>
          <cell r="L4281" t="str">
            <v>Primary</v>
          </cell>
          <cell r="AC4281" t="str">
            <v>Yes</v>
          </cell>
          <cell r="AI4281">
            <v>2</v>
          </cell>
        </row>
        <row r="4282">
          <cell r="K4282" t="str">
            <v>Community School</v>
          </cell>
          <cell r="L4282" t="str">
            <v>Primary</v>
          </cell>
          <cell r="AC4282" t="str">
            <v>Yes</v>
          </cell>
          <cell r="AI4282">
            <v>2</v>
          </cell>
        </row>
        <row r="4283">
          <cell r="K4283" t="str">
            <v>Community School</v>
          </cell>
          <cell r="L4283" t="str">
            <v>Primary</v>
          </cell>
          <cell r="AC4283" t="str">
            <v>Yes</v>
          </cell>
          <cell r="AI4283">
            <v>2</v>
          </cell>
        </row>
        <row r="4284">
          <cell r="K4284" t="str">
            <v>Community School</v>
          </cell>
          <cell r="L4284" t="str">
            <v>Primary</v>
          </cell>
          <cell r="AC4284" t="str">
            <v>Yes</v>
          </cell>
          <cell r="AI4284">
            <v>3</v>
          </cell>
        </row>
        <row r="4285">
          <cell r="K4285" t="str">
            <v>Community School</v>
          </cell>
          <cell r="L4285" t="str">
            <v>Primary</v>
          </cell>
          <cell r="AC4285" t="str">
            <v>Yes</v>
          </cell>
          <cell r="AI4285">
            <v>2</v>
          </cell>
        </row>
        <row r="4286">
          <cell r="K4286" t="str">
            <v>Community School</v>
          </cell>
          <cell r="L4286" t="str">
            <v>Primary</v>
          </cell>
          <cell r="AC4286" t="str">
            <v>Yes</v>
          </cell>
          <cell r="AI4286">
            <v>1</v>
          </cell>
        </row>
        <row r="4287">
          <cell r="K4287" t="str">
            <v>Foundation School</v>
          </cell>
          <cell r="L4287" t="str">
            <v>Primary</v>
          </cell>
          <cell r="AC4287" t="str">
            <v>Yes</v>
          </cell>
          <cell r="AI4287">
            <v>2</v>
          </cell>
        </row>
        <row r="4288">
          <cell r="K4288" t="str">
            <v>Community School</v>
          </cell>
          <cell r="L4288" t="str">
            <v>Primary</v>
          </cell>
          <cell r="AC4288" t="str">
            <v>Yes</v>
          </cell>
          <cell r="AI4288">
            <v>1</v>
          </cell>
        </row>
        <row r="4289">
          <cell r="K4289" t="str">
            <v>Community School</v>
          </cell>
          <cell r="L4289" t="str">
            <v>Primary</v>
          </cell>
          <cell r="AC4289" t="str">
            <v>Yes</v>
          </cell>
          <cell r="AI4289">
            <v>2</v>
          </cell>
        </row>
        <row r="4290">
          <cell r="K4290" t="str">
            <v>Community School</v>
          </cell>
          <cell r="L4290" t="str">
            <v>Primary</v>
          </cell>
          <cell r="AC4290" t="str">
            <v>Yes</v>
          </cell>
          <cell r="AI4290">
            <v>2</v>
          </cell>
        </row>
        <row r="4291">
          <cell r="K4291" t="str">
            <v>Community School</v>
          </cell>
          <cell r="L4291" t="str">
            <v>Primary</v>
          </cell>
          <cell r="AC4291" t="str">
            <v>Yes</v>
          </cell>
          <cell r="AI4291">
            <v>2</v>
          </cell>
        </row>
        <row r="4292">
          <cell r="K4292" t="str">
            <v>Community School</v>
          </cell>
          <cell r="L4292" t="str">
            <v>Primary</v>
          </cell>
          <cell r="AC4292" t="str">
            <v>Yes</v>
          </cell>
          <cell r="AI4292">
            <v>2</v>
          </cell>
        </row>
        <row r="4293">
          <cell r="K4293" t="str">
            <v>Community School</v>
          </cell>
          <cell r="L4293" t="str">
            <v>Primary</v>
          </cell>
          <cell r="AC4293" t="str">
            <v>Yes</v>
          </cell>
          <cell r="AI4293">
            <v>2</v>
          </cell>
        </row>
        <row r="4294">
          <cell r="K4294" t="str">
            <v>Community School</v>
          </cell>
          <cell r="L4294" t="str">
            <v>Primary</v>
          </cell>
          <cell r="AC4294" t="str">
            <v>Yes</v>
          </cell>
          <cell r="AI4294">
            <v>1</v>
          </cell>
        </row>
        <row r="4295">
          <cell r="K4295" t="str">
            <v>Foundation School</v>
          </cell>
          <cell r="L4295" t="str">
            <v>Primary</v>
          </cell>
          <cell r="AC4295" t="str">
            <v>Yes</v>
          </cell>
          <cell r="AI4295">
            <v>2</v>
          </cell>
        </row>
        <row r="4296">
          <cell r="K4296" t="str">
            <v>Community School</v>
          </cell>
          <cell r="L4296" t="str">
            <v>Primary</v>
          </cell>
          <cell r="AC4296" t="str">
            <v>Yes</v>
          </cell>
          <cell r="AI4296">
            <v>2</v>
          </cell>
        </row>
        <row r="4297">
          <cell r="K4297" t="str">
            <v>Community School</v>
          </cell>
          <cell r="L4297" t="str">
            <v>Primary</v>
          </cell>
          <cell r="AC4297" t="str">
            <v>Yes</v>
          </cell>
          <cell r="AI4297">
            <v>1</v>
          </cell>
        </row>
        <row r="4298">
          <cell r="K4298" t="str">
            <v>Community School</v>
          </cell>
          <cell r="L4298" t="str">
            <v>Primary</v>
          </cell>
          <cell r="AC4298" t="str">
            <v>Yes</v>
          </cell>
          <cell r="AI4298">
            <v>2</v>
          </cell>
        </row>
        <row r="4299">
          <cell r="K4299" t="str">
            <v>Community School</v>
          </cell>
          <cell r="L4299" t="str">
            <v>Primary</v>
          </cell>
          <cell r="AC4299" t="str">
            <v>Yes</v>
          </cell>
          <cell r="AI4299">
            <v>4</v>
          </cell>
        </row>
        <row r="4300">
          <cell r="K4300" t="str">
            <v>Community School</v>
          </cell>
          <cell r="L4300" t="str">
            <v>Primary</v>
          </cell>
          <cell r="AC4300" t="str">
            <v>Yes</v>
          </cell>
          <cell r="AI4300">
            <v>2</v>
          </cell>
        </row>
        <row r="4301">
          <cell r="K4301" t="str">
            <v>Community School</v>
          </cell>
          <cell r="L4301" t="str">
            <v>Primary</v>
          </cell>
          <cell r="AC4301" t="str">
            <v>Yes</v>
          </cell>
          <cell r="AI4301">
            <v>2</v>
          </cell>
        </row>
        <row r="4302">
          <cell r="K4302" t="str">
            <v>Community School</v>
          </cell>
          <cell r="L4302" t="str">
            <v>Primary</v>
          </cell>
          <cell r="AC4302" t="str">
            <v>Yes</v>
          </cell>
          <cell r="AI4302">
            <v>2</v>
          </cell>
        </row>
        <row r="4303">
          <cell r="K4303" t="str">
            <v>Community School</v>
          </cell>
          <cell r="L4303" t="str">
            <v>Primary</v>
          </cell>
          <cell r="AC4303" t="str">
            <v>Yes</v>
          </cell>
          <cell r="AI4303">
            <v>3</v>
          </cell>
        </row>
        <row r="4304">
          <cell r="K4304" t="str">
            <v>Community School</v>
          </cell>
          <cell r="L4304" t="str">
            <v>Primary</v>
          </cell>
          <cell r="AC4304" t="str">
            <v>Yes</v>
          </cell>
          <cell r="AI4304">
            <v>2</v>
          </cell>
        </row>
        <row r="4305">
          <cell r="K4305" t="str">
            <v>Community School</v>
          </cell>
          <cell r="L4305" t="str">
            <v>Primary</v>
          </cell>
          <cell r="AC4305" t="str">
            <v>Yes</v>
          </cell>
          <cell r="AI4305">
            <v>2</v>
          </cell>
        </row>
        <row r="4306">
          <cell r="K4306" t="str">
            <v>Community School</v>
          </cell>
          <cell r="L4306" t="str">
            <v>Primary</v>
          </cell>
          <cell r="AC4306" t="str">
            <v>Yes</v>
          </cell>
          <cell r="AI4306">
            <v>2</v>
          </cell>
        </row>
        <row r="4307">
          <cell r="K4307" t="str">
            <v>Community School</v>
          </cell>
          <cell r="L4307" t="str">
            <v>Primary</v>
          </cell>
          <cell r="AC4307" t="str">
            <v>Yes</v>
          </cell>
          <cell r="AI4307">
            <v>2</v>
          </cell>
        </row>
        <row r="4308">
          <cell r="K4308" t="str">
            <v>Community School</v>
          </cell>
          <cell r="L4308" t="str">
            <v>Primary</v>
          </cell>
          <cell r="AC4308" t="str">
            <v>Yes</v>
          </cell>
          <cell r="AI4308">
            <v>2</v>
          </cell>
        </row>
        <row r="4309">
          <cell r="K4309" t="str">
            <v>Community School</v>
          </cell>
          <cell r="L4309" t="str">
            <v>Primary</v>
          </cell>
          <cell r="AC4309" t="str">
            <v>Yes</v>
          </cell>
          <cell r="AI4309">
            <v>2</v>
          </cell>
        </row>
        <row r="4310">
          <cell r="K4310" t="str">
            <v>Community School</v>
          </cell>
          <cell r="L4310" t="str">
            <v>Primary</v>
          </cell>
          <cell r="AC4310" t="str">
            <v>Yes</v>
          </cell>
          <cell r="AI4310">
            <v>2</v>
          </cell>
        </row>
        <row r="4311">
          <cell r="K4311" t="str">
            <v>Community School</v>
          </cell>
          <cell r="L4311" t="str">
            <v>Primary</v>
          </cell>
          <cell r="AC4311" t="str">
            <v>Yes</v>
          </cell>
          <cell r="AI4311">
            <v>2</v>
          </cell>
        </row>
        <row r="4312">
          <cell r="K4312" t="str">
            <v>Community School</v>
          </cell>
          <cell r="L4312" t="str">
            <v>Primary</v>
          </cell>
          <cell r="AC4312" t="str">
            <v>Yes</v>
          </cell>
          <cell r="AI4312">
            <v>1</v>
          </cell>
        </row>
        <row r="4313">
          <cell r="K4313" t="str">
            <v>Community School</v>
          </cell>
          <cell r="L4313" t="str">
            <v>Primary</v>
          </cell>
          <cell r="AC4313" t="str">
            <v>Yes</v>
          </cell>
          <cell r="AI4313">
            <v>2</v>
          </cell>
        </row>
        <row r="4314">
          <cell r="K4314" t="str">
            <v>Community School</v>
          </cell>
          <cell r="L4314" t="str">
            <v>Primary</v>
          </cell>
          <cell r="AC4314" t="str">
            <v>Yes</v>
          </cell>
          <cell r="AI4314">
            <v>2</v>
          </cell>
        </row>
        <row r="4315">
          <cell r="K4315" t="str">
            <v>Community School</v>
          </cell>
          <cell r="L4315" t="str">
            <v>Primary</v>
          </cell>
          <cell r="AC4315" t="str">
            <v>Yes</v>
          </cell>
          <cell r="AI4315">
            <v>2</v>
          </cell>
        </row>
        <row r="4316">
          <cell r="K4316" t="str">
            <v>Community School</v>
          </cell>
          <cell r="L4316" t="str">
            <v>Primary</v>
          </cell>
          <cell r="AC4316" t="str">
            <v>Yes</v>
          </cell>
          <cell r="AI4316">
            <v>3</v>
          </cell>
        </row>
        <row r="4317">
          <cell r="K4317" t="str">
            <v>Community School</v>
          </cell>
          <cell r="L4317" t="str">
            <v>Primary</v>
          </cell>
          <cell r="AC4317" t="str">
            <v>Yes</v>
          </cell>
          <cell r="AI4317">
            <v>2</v>
          </cell>
        </row>
        <row r="4318">
          <cell r="K4318" t="str">
            <v>Community School</v>
          </cell>
          <cell r="L4318" t="str">
            <v>Primary</v>
          </cell>
          <cell r="AC4318" t="str">
            <v>Yes</v>
          </cell>
          <cell r="AI4318">
            <v>2</v>
          </cell>
        </row>
        <row r="4319">
          <cell r="K4319" t="str">
            <v>Community School</v>
          </cell>
          <cell r="L4319" t="str">
            <v>Primary</v>
          </cell>
          <cell r="AC4319" t="str">
            <v>Yes</v>
          </cell>
          <cell r="AI4319">
            <v>2</v>
          </cell>
        </row>
        <row r="4320">
          <cell r="K4320" t="str">
            <v>Community School</v>
          </cell>
          <cell r="L4320" t="str">
            <v>Primary</v>
          </cell>
          <cell r="AC4320" t="str">
            <v>Yes</v>
          </cell>
          <cell r="AI4320">
            <v>2</v>
          </cell>
        </row>
        <row r="4321">
          <cell r="K4321" t="str">
            <v>Community School</v>
          </cell>
          <cell r="L4321" t="str">
            <v>Primary</v>
          </cell>
          <cell r="AC4321" t="str">
            <v>Yes</v>
          </cell>
          <cell r="AI4321">
            <v>2</v>
          </cell>
        </row>
        <row r="4322">
          <cell r="K4322" t="str">
            <v>Community School</v>
          </cell>
          <cell r="L4322" t="str">
            <v>Primary</v>
          </cell>
          <cell r="AC4322" t="str">
            <v>Yes</v>
          </cell>
          <cell r="AI4322">
            <v>2</v>
          </cell>
        </row>
        <row r="4323">
          <cell r="K4323" t="str">
            <v>Community School</v>
          </cell>
          <cell r="L4323" t="str">
            <v>Primary</v>
          </cell>
          <cell r="AC4323" t="str">
            <v>Yes</v>
          </cell>
          <cell r="AI4323">
            <v>3</v>
          </cell>
        </row>
        <row r="4324">
          <cell r="K4324" t="str">
            <v>Community School</v>
          </cell>
          <cell r="L4324" t="str">
            <v>Primary</v>
          </cell>
          <cell r="AC4324" t="str">
            <v>Yes</v>
          </cell>
          <cell r="AI4324">
            <v>2</v>
          </cell>
        </row>
        <row r="4325">
          <cell r="K4325" t="str">
            <v>Community School</v>
          </cell>
          <cell r="L4325" t="str">
            <v>Primary</v>
          </cell>
          <cell r="AC4325" t="str">
            <v>Yes</v>
          </cell>
          <cell r="AI4325">
            <v>1</v>
          </cell>
        </row>
        <row r="4326">
          <cell r="K4326" t="str">
            <v>Community School</v>
          </cell>
          <cell r="L4326" t="str">
            <v>Primary</v>
          </cell>
          <cell r="AC4326" t="str">
            <v>Yes</v>
          </cell>
          <cell r="AI4326">
            <v>2</v>
          </cell>
        </row>
        <row r="4327">
          <cell r="K4327" t="str">
            <v>Community School</v>
          </cell>
          <cell r="L4327" t="str">
            <v>Primary</v>
          </cell>
          <cell r="AC4327" t="str">
            <v>Yes</v>
          </cell>
          <cell r="AI4327">
            <v>2</v>
          </cell>
        </row>
        <row r="4328">
          <cell r="K4328" t="str">
            <v>Community School</v>
          </cell>
          <cell r="L4328" t="str">
            <v>Primary</v>
          </cell>
          <cell r="AC4328" t="str">
            <v>Yes</v>
          </cell>
          <cell r="AI4328">
            <v>2</v>
          </cell>
        </row>
        <row r="4329">
          <cell r="K4329" t="str">
            <v>Community School</v>
          </cell>
          <cell r="L4329" t="str">
            <v>Primary</v>
          </cell>
          <cell r="AC4329" t="str">
            <v>Yes</v>
          </cell>
          <cell r="AI4329">
            <v>1</v>
          </cell>
        </row>
        <row r="4330">
          <cell r="K4330" t="str">
            <v>Community School</v>
          </cell>
          <cell r="L4330" t="str">
            <v>Primary</v>
          </cell>
          <cell r="AC4330" t="str">
            <v>Yes</v>
          </cell>
          <cell r="AI4330">
            <v>2</v>
          </cell>
        </row>
        <row r="4331">
          <cell r="K4331" t="str">
            <v>Community School</v>
          </cell>
          <cell r="L4331" t="str">
            <v>Primary</v>
          </cell>
          <cell r="AC4331" t="str">
            <v>Yes</v>
          </cell>
          <cell r="AI4331">
            <v>2</v>
          </cell>
        </row>
        <row r="4332">
          <cell r="K4332" t="str">
            <v>Community School</v>
          </cell>
          <cell r="L4332" t="str">
            <v>Primary</v>
          </cell>
          <cell r="AC4332" t="str">
            <v>Yes</v>
          </cell>
          <cell r="AI4332">
            <v>3</v>
          </cell>
        </row>
        <row r="4333">
          <cell r="K4333" t="str">
            <v>Community School</v>
          </cell>
          <cell r="L4333" t="str">
            <v>Primary</v>
          </cell>
          <cell r="AC4333" t="str">
            <v>Yes</v>
          </cell>
          <cell r="AI4333">
            <v>1</v>
          </cell>
        </row>
        <row r="4334">
          <cell r="K4334" t="str">
            <v>Community School</v>
          </cell>
          <cell r="L4334" t="str">
            <v>Primary</v>
          </cell>
          <cell r="AC4334" t="str">
            <v>Yes</v>
          </cell>
          <cell r="AI4334">
            <v>2</v>
          </cell>
        </row>
        <row r="4335">
          <cell r="K4335" t="str">
            <v>Community School</v>
          </cell>
          <cell r="L4335" t="str">
            <v>Primary</v>
          </cell>
          <cell r="AC4335" t="str">
            <v>Yes</v>
          </cell>
          <cell r="AI4335">
            <v>2</v>
          </cell>
        </row>
        <row r="4336">
          <cell r="K4336" t="str">
            <v>Community School</v>
          </cell>
          <cell r="L4336" t="str">
            <v>Primary</v>
          </cell>
          <cell r="AC4336" t="str">
            <v>Yes</v>
          </cell>
          <cell r="AI4336">
            <v>2</v>
          </cell>
        </row>
        <row r="4337">
          <cell r="K4337" t="str">
            <v>Community School</v>
          </cell>
          <cell r="L4337" t="str">
            <v>Primary</v>
          </cell>
          <cell r="AC4337" t="str">
            <v>Yes</v>
          </cell>
          <cell r="AI4337">
            <v>2</v>
          </cell>
        </row>
        <row r="4338">
          <cell r="K4338" t="str">
            <v>Community School</v>
          </cell>
          <cell r="L4338" t="str">
            <v>Primary</v>
          </cell>
          <cell r="AC4338" t="str">
            <v>Yes</v>
          </cell>
          <cell r="AI4338">
            <v>1</v>
          </cell>
        </row>
        <row r="4339">
          <cell r="K4339" t="str">
            <v>Community School</v>
          </cell>
          <cell r="L4339" t="str">
            <v>Primary</v>
          </cell>
          <cell r="AC4339" t="str">
            <v>Yes</v>
          </cell>
          <cell r="AI4339">
            <v>2</v>
          </cell>
        </row>
        <row r="4340">
          <cell r="K4340" t="str">
            <v>Community School</v>
          </cell>
          <cell r="L4340" t="str">
            <v>Primary</v>
          </cell>
          <cell r="AC4340" t="str">
            <v>Yes</v>
          </cell>
          <cell r="AI4340">
            <v>2</v>
          </cell>
        </row>
        <row r="4341">
          <cell r="K4341" t="str">
            <v>Community School</v>
          </cell>
          <cell r="L4341" t="str">
            <v>Primary</v>
          </cell>
          <cell r="AC4341" t="str">
            <v>Yes</v>
          </cell>
          <cell r="AI4341">
            <v>1</v>
          </cell>
        </row>
        <row r="4342">
          <cell r="K4342" t="str">
            <v>Community School</v>
          </cell>
          <cell r="L4342" t="str">
            <v>Primary</v>
          </cell>
          <cell r="AC4342" t="str">
            <v>Yes</v>
          </cell>
          <cell r="AI4342">
            <v>3</v>
          </cell>
        </row>
        <row r="4343">
          <cell r="K4343" t="str">
            <v>Community School</v>
          </cell>
          <cell r="L4343" t="str">
            <v>Primary</v>
          </cell>
          <cell r="AC4343" t="str">
            <v>Yes</v>
          </cell>
          <cell r="AI4343">
            <v>2</v>
          </cell>
        </row>
        <row r="4344">
          <cell r="K4344" t="str">
            <v>Community School</v>
          </cell>
          <cell r="L4344" t="str">
            <v>Primary</v>
          </cell>
          <cell r="AC4344" t="str">
            <v>Yes</v>
          </cell>
          <cell r="AI4344">
            <v>2</v>
          </cell>
        </row>
        <row r="4345">
          <cell r="K4345" t="str">
            <v>Community School</v>
          </cell>
          <cell r="L4345" t="str">
            <v>Primary</v>
          </cell>
          <cell r="AC4345" t="str">
            <v>Yes</v>
          </cell>
          <cell r="AI4345">
            <v>1</v>
          </cell>
        </row>
        <row r="4346">
          <cell r="K4346" t="str">
            <v>Community School</v>
          </cell>
          <cell r="L4346" t="str">
            <v>Primary</v>
          </cell>
          <cell r="AC4346" t="str">
            <v>Yes</v>
          </cell>
          <cell r="AI4346">
            <v>2</v>
          </cell>
        </row>
        <row r="4347">
          <cell r="K4347" t="str">
            <v>Community School</v>
          </cell>
          <cell r="L4347" t="str">
            <v>Primary</v>
          </cell>
          <cell r="AC4347" t="str">
            <v>Yes</v>
          </cell>
          <cell r="AI4347">
            <v>1</v>
          </cell>
        </row>
        <row r="4348">
          <cell r="K4348" t="str">
            <v>Community School</v>
          </cell>
          <cell r="L4348" t="str">
            <v>Primary</v>
          </cell>
          <cell r="AC4348" t="str">
            <v>Yes</v>
          </cell>
          <cell r="AI4348">
            <v>2</v>
          </cell>
        </row>
        <row r="4349">
          <cell r="K4349" t="str">
            <v>Community School</v>
          </cell>
          <cell r="L4349" t="str">
            <v>Primary</v>
          </cell>
          <cell r="AC4349" t="str">
            <v>Yes</v>
          </cell>
          <cell r="AI4349">
            <v>2</v>
          </cell>
        </row>
        <row r="4350">
          <cell r="K4350" t="str">
            <v>Community School</v>
          </cell>
          <cell r="L4350" t="str">
            <v>Primary</v>
          </cell>
          <cell r="AC4350" t="str">
            <v>Yes</v>
          </cell>
          <cell r="AI4350">
            <v>1</v>
          </cell>
        </row>
        <row r="4351">
          <cell r="K4351" t="str">
            <v>Community School</v>
          </cell>
          <cell r="L4351" t="str">
            <v>Primary</v>
          </cell>
          <cell r="AC4351" t="str">
            <v>Yes</v>
          </cell>
          <cell r="AI4351">
            <v>4</v>
          </cell>
        </row>
        <row r="4352">
          <cell r="K4352" t="str">
            <v>Community School</v>
          </cell>
          <cell r="L4352" t="str">
            <v>Primary</v>
          </cell>
          <cell r="AC4352" t="str">
            <v>Yes</v>
          </cell>
          <cell r="AI4352">
            <v>1</v>
          </cell>
        </row>
        <row r="4353">
          <cell r="K4353" t="str">
            <v>Community School</v>
          </cell>
          <cell r="L4353" t="str">
            <v>Primary</v>
          </cell>
          <cell r="AC4353" t="str">
            <v>Yes</v>
          </cell>
          <cell r="AI4353">
            <v>1</v>
          </cell>
        </row>
        <row r="4354">
          <cell r="K4354" t="str">
            <v>Community School</v>
          </cell>
          <cell r="L4354" t="str">
            <v>Primary</v>
          </cell>
          <cell r="AC4354" t="str">
            <v>Yes</v>
          </cell>
          <cell r="AI4354">
            <v>2</v>
          </cell>
        </row>
        <row r="4355">
          <cell r="K4355" t="str">
            <v>Community School</v>
          </cell>
          <cell r="L4355" t="str">
            <v>Primary</v>
          </cell>
          <cell r="AC4355" t="str">
            <v>Yes</v>
          </cell>
          <cell r="AI4355">
            <v>2</v>
          </cell>
        </row>
        <row r="4356">
          <cell r="K4356" t="str">
            <v>Community School</v>
          </cell>
          <cell r="L4356" t="str">
            <v>Primary</v>
          </cell>
          <cell r="AC4356" t="str">
            <v>Yes</v>
          </cell>
          <cell r="AI4356">
            <v>4</v>
          </cell>
        </row>
        <row r="4357">
          <cell r="K4357" t="str">
            <v>Community School</v>
          </cell>
          <cell r="L4357" t="str">
            <v>Primary</v>
          </cell>
          <cell r="AC4357" t="str">
            <v>Yes</v>
          </cell>
          <cell r="AI4357">
            <v>4</v>
          </cell>
        </row>
        <row r="4358">
          <cell r="K4358" t="str">
            <v>Voluntary Controlled School</v>
          </cell>
          <cell r="L4358" t="str">
            <v>Primary</v>
          </cell>
          <cell r="AC4358" t="str">
            <v>Yes</v>
          </cell>
          <cell r="AI4358">
            <v>2</v>
          </cell>
        </row>
        <row r="4359">
          <cell r="K4359" t="str">
            <v>Voluntary Controlled School</v>
          </cell>
          <cell r="L4359" t="str">
            <v>Primary</v>
          </cell>
          <cell r="AC4359" t="str">
            <v>Yes</v>
          </cell>
          <cell r="AI4359">
            <v>2</v>
          </cell>
        </row>
        <row r="4360">
          <cell r="K4360" t="str">
            <v>Voluntary Controlled School</v>
          </cell>
          <cell r="L4360" t="str">
            <v>Primary</v>
          </cell>
          <cell r="AC4360" t="str">
            <v>Yes</v>
          </cell>
          <cell r="AI4360">
            <v>3</v>
          </cell>
        </row>
        <row r="4361">
          <cell r="K4361" t="str">
            <v>Voluntary Controlled School</v>
          </cell>
          <cell r="L4361" t="str">
            <v>Primary</v>
          </cell>
          <cell r="AC4361" t="str">
            <v>Yes</v>
          </cell>
          <cell r="AI4361">
            <v>2</v>
          </cell>
        </row>
        <row r="4362">
          <cell r="K4362" t="str">
            <v>Voluntary Controlled School</v>
          </cell>
          <cell r="L4362" t="str">
            <v>Primary</v>
          </cell>
          <cell r="AC4362" t="str">
            <v>Yes</v>
          </cell>
          <cell r="AI4362">
            <v>1</v>
          </cell>
        </row>
        <row r="4363">
          <cell r="K4363" t="str">
            <v>Voluntary Controlled School</v>
          </cell>
          <cell r="L4363" t="str">
            <v>Primary</v>
          </cell>
          <cell r="AC4363" t="str">
            <v>Yes</v>
          </cell>
          <cell r="AI4363">
            <v>2</v>
          </cell>
        </row>
        <row r="4364">
          <cell r="K4364" t="str">
            <v>Voluntary Controlled School</v>
          </cell>
          <cell r="L4364" t="str">
            <v>Primary</v>
          </cell>
          <cell r="AC4364" t="str">
            <v>Yes</v>
          </cell>
          <cell r="AI4364">
            <v>1</v>
          </cell>
        </row>
        <row r="4365">
          <cell r="K4365" t="str">
            <v>Voluntary Controlled School</v>
          </cell>
          <cell r="L4365" t="str">
            <v>Primary</v>
          </cell>
          <cell r="AC4365" t="str">
            <v>Yes</v>
          </cell>
          <cell r="AI4365">
            <v>2</v>
          </cell>
        </row>
        <row r="4366">
          <cell r="K4366" t="str">
            <v>Voluntary Controlled School</v>
          </cell>
          <cell r="L4366" t="str">
            <v>Primary</v>
          </cell>
          <cell r="AC4366" t="str">
            <v>Yes</v>
          </cell>
          <cell r="AI4366">
            <v>2</v>
          </cell>
        </row>
        <row r="4367">
          <cell r="K4367" t="str">
            <v>Voluntary Controlled School</v>
          </cell>
          <cell r="L4367" t="str">
            <v>Primary</v>
          </cell>
          <cell r="AC4367" t="str">
            <v>Yes</v>
          </cell>
          <cell r="AI4367">
            <v>2</v>
          </cell>
        </row>
        <row r="4368">
          <cell r="K4368" t="str">
            <v>Voluntary Controlled School</v>
          </cell>
          <cell r="L4368" t="str">
            <v>Primary</v>
          </cell>
          <cell r="AC4368" t="str">
            <v>Yes</v>
          </cell>
          <cell r="AI4368">
            <v>1</v>
          </cell>
        </row>
        <row r="4369">
          <cell r="K4369" t="str">
            <v>Voluntary Controlled School</v>
          </cell>
          <cell r="L4369" t="str">
            <v>Primary</v>
          </cell>
          <cell r="AC4369" t="str">
            <v>Yes</v>
          </cell>
          <cell r="AI4369">
            <v>2</v>
          </cell>
        </row>
        <row r="4370">
          <cell r="K4370" t="str">
            <v>Voluntary Controlled School</v>
          </cell>
          <cell r="L4370" t="str">
            <v>Primary</v>
          </cell>
          <cell r="AC4370" t="str">
            <v>Yes</v>
          </cell>
          <cell r="AI4370">
            <v>2</v>
          </cell>
        </row>
        <row r="4371">
          <cell r="K4371" t="str">
            <v>Voluntary Controlled School</v>
          </cell>
          <cell r="L4371" t="str">
            <v>Primary</v>
          </cell>
          <cell r="AC4371" t="str">
            <v>Yes</v>
          </cell>
          <cell r="AI4371">
            <v>1</v>
          </cell>
        </row>
        <row r="4372">
          <cell r="K4372" t="str">
            <v>Voluntary Controlled School</v>
          </cell>
          <cell r="L4372" t="str">
            <v>Primary</v>
          </cell>
          <cell r="AC4372" t="str">
            <v>Yes</v>
          </cell>
          <cell r="AI4372">
            <v>2</v>
          </cell>
        </row>
        <row r="4373">
          <cell r="K4373" t="str">
            <v>Voluntary Controlled School</v>
          </cell>
          <cell r="L4373" t="str">
            <v>Primary</v>
          </cell>
          <cell r="AC4373" t="str">
            <v>Yes</v>
          </cell>
          <cell r="AI4373">
            <v>2</v>
          </cell>
        </row>
        <row r="4374">
          <cell r="K4374" t="str">
            <v>Voluntary Controlled School</v>
          </cell>
          <cell r="L4374" t="str">
            <v>Primary</v>
          </cell>
          <cell r="AC4374" t="str">
            <v>Yes</v>
          </cell>
          <cell r="AI4374">
            <v>1</v>
          </cell>
        </row>
        <row r="4375">
          <cell r="K4375" t="str">
            <v>Voluntary Controlled School</v>
          </cell>
          <cell r="L4375" t="str">
            <v>Primary</v>
          </cell>
          <cell r="AC4375" t="str">
            <v>Yes</v>
          </cell>
          <cell r="AI4375">
            <v>2</v>
          </cell>
        </row>
        <row r="4376">
          <cell r="K4376" t="str">
            <v>Voluntary Controlled School</v>
          </cell>
          <cell r="L4376" t="str">
            <v>Primary</v>
          </cell>
          <cell r="AC4376" t="str">
            <v>Yes</v>
          </cell>
          <cell r="AI4376">
            <v>2</v>
          </cell>
        </row>
        <row r="4377">
          <cell r="K4377" t="str">
            <v>Voluntary Controlled School</v>
          </cell>
          <cell r="L4377" t="str">
            <v>Primary</v>
          </cell>
          <cell r="AC4377" t="str">
            <v>Yes</v>
          </cell>
          <cell r="AI4377">
            <v>2</v>
          </cell>
        </row>
        <row r="4378">
          <cell r="K4378" t="str">
            <v>Voluntary Controlled School</v>
          </cell>
          <cell r="L4378" t="str">
            <v>Primary</v>
          </cell>
          <cell r="AC4378" t="str">
            <v>Yes</v>
          </cell>
          <cell r="AI4378">
            <v>2</v>
          </cell>
        </row>
        <row r="4379">
          <cell r="K4379" t="str">
            <v>Voluntary Controlled School</v>
          </cell>
          <cell r="L4379" t="str">
            <v>Primary</v>
          </cell>
          <cell r="AC4379" t="str">
            <v>Yes</v>
          </cell>
          <cell r="AI4379">
            <v>2</v>
          </cell>
        </row>
        <row r="4380">
          <cell r="K4380" t="str">
            <v>Voluntary Controlled School</v>
          </cell>
          <cell r="L4380" t="str">
            <v>Primary</v>
          </cell>
          <cell r="AC4380" t="str">
            <v>Yes</v>
          </cell>
          <cell r="AI4380">
            <v>2</v>
          </cell>
        </row>
        <row r="4381">
          <cell r="K4381" t="str">
            <v>Voluntary Controlled School</v>
          </cell>
          <cell r="L4381" t="str">
            <v>Primary</v>
          </cell>
          <cell r="AC4381" t="str">
            <v>Yes</v>
          </cell>
          <cell r="AI4381">
            <v>1</v>
          </cell>
        </row>
        <row r="4382">
          <cell r="K4382" t="str">
            <v>Voluntary Controlled School</v>
          </cell>
          <cell r="L4382" t="str">
            <v>Primary</v>
          </cell>
          <cell r="AC4382" t="str">
            <v>Yes</v>
          </cell>
          <cell r="AI4382">
            <v>2</v>
          </cell>
        </row>
        <row r="4383">
          <cell r="K4383" t="str">
            <v>Voluntary Controlled School</v>
          </cell>
          <cell r="L4383" t="str">
            <v>Primary</v>
          </cell>
          <cell r="AC4383" t="str">
            <v>Yes</v>
          </cell>
          <cell r="AI4383">
            <v>2</v>
          </cell>
        </row>
        <row r="4384">
          <cell r="K4384" t="str">
            <v>Voluntary Controlled School</v>
          </cell>
          <cell r="L4384" t="str">
            <v>Primary</v>
          </cell>
          <cell r="AC4384" t="str">
            <v>Yes</v>
          </cell>
          <cell r="AI4384">
            <v>2</v>
          </cell>
        </row>
        <row r="4385">
          <cell r="K4385" t="str">
            <v>Voluntary Controlled School</v>
          </cell>
          <cell r="L4385" t="str">
            <v>Primary</v>
          </cell>
          <cell r="AC4385" t="str">
            <v>Yes</v>
          </cell>
          <cell r="AI4385">
            <v>2</v>
          </cell>
        </row>
        <row r="4386">
          <cell r="K4386" t="str">
            <v>Voluntary Controlled School</v>
          </cell>
          <cell r="L4386" t="str">
            <v>Primary</v>
          </cell>
          <cell r="AC4386" t="str">
            <v>Yes</v>
          </cell>
          <cell r="AI4386">
            <v>2</v>
          </cell>
        </row>
        <row r="4387">
          <cell r="K4387" t="str">
            <v>Voluntary Controlled School</v>
          </cell>
          <cell r="L4387" t="str">
            <v>Primary</v>
          </cell>
          <cell r="AC4387" t="str">
            <v>Yes</v>
          </cell>
          <cell r="AI4387">
            <v>2</v>
          </cell>
        </row>
        <row r="4388">
          <cell r="K4388" t="str">
            <v>Voluntary Controlled School</v>
          </cell>
          <cell r="L4388" t="str">
            <v>Primary</v>
          </cell>
          <cell r="AC4388" t="str">
            <v>Yes</v>
          </cell>
          <cell r="AI4388">
            <v>2</v>
          </cell>
        </row>
        <row r="4389">
          <cell r="K4389" t="str">
            <v>Voluntary Controlled School</v>
          </cell>
          <cell r="L4389" t="str">
            <v>Primary</v>
          </cell>
          <cell r="AC4389" t="str">
            <v>Yes</v>
          </cell>
          <cell r="AI4389">
            <v>2</v>
          </cell>
        </row>
        <row r="4390">
          <cell r="K4390" t="str">
            <v>Voluntary Controlled School</v>
          </cell>
          <cell r="L4390" t="str">
            <v>Primary</v>
          </cell>
          <cell r="AC4390" t="str">
            <v>Yes</v>
          </cell>
          <cell r="AI4390">
            <v>2</v>
          </cell>
        </row>
        <row r="4391">
          <cell r="K4391" t="str">
            <v>Voluntary Controlled School</v>
          </cell>
          <cell r="L4391" t="str">
            <v>Primary</v>
          </cell>
          <cell r="AC4391" t="str">
            <v>Yes</v>
          </cell>
          <cell r="AI4391">
            <v>2</v>
          </cell>
        </row>
        <row r="4392">
          <cell r="K4392" t="str">
            <v>Voluntary Controlled School</v>
          </cell>
          <cell r="L4392" t="str">
            <v>Primary</v>
          </cell>
          <cell r="AC4392" t="str">
            <v>Yes</v>
          </cell>
          <cell r="AI4392">
            <v>1</v>
          </cell>
        </row>
        <row r="4393">
          <cell r="K4393" t="str">
            <v>Voluntary Controlled School</v>
          </cell>
          <cell r="L4393" t="str">
            <v>Primary</v>
          </cell>
          <cell r="AC4393" t="str">
            <v>Yes</v>
          </cell>
          <cell r="AI4393">
            <v>2</v>
          </cell>
        </row>
        <row r="4394">
          <cell r="K4394" t="str">
            <v>Voluntary Controlled School</v>
          </cell>
          <cell r="L4394" t="str">
            <v>Primary</v>
          </cell>
          <cell r="AC4394" t="str">
            <v>Yes</v>
          </cell>
          <cell r="AI4394">
            <v>3</v>
          </cell>
        </row>
        <row r="4395">
          <cell r="K4395" t="str">
            <v>Voluntary Controlled School</v>
          </cell>
          <cell r="L4395" t="str">
            <v>Primary</v>
          </cell>
          <cell r="AC4395" t="str">
            <v>Yes</v>
          </cell>
          <cell r="AI4395">
            <v>2</v>
          </cell>
        </row>
        <row r="4396">
          <cell r="K4396" t="str">
            <v>Voluntary Controlled School</v>
          </cell>
          <cell r="L4396" t="str">
            <v>Primary</v>
          </cell>
          <cell r="AC4396" t="str">
            <v>Yes</v>
          </cell>
          <cell r="AI4396">
            <v>1</v>
          </cell>
        </row>
        <row r="4397">
          <cell r="K4397" t="str">
            <v>Voluntary Controlled School</v>
          </cell>
          <cell r="L4397" t="str">
            <v>Primary</v>
          </cell>
          <cell r="AC4397" t="str">
            <v>Yes</v>
          </cell>
          <cell r="AI4397">
            <v>2</v>
          </cell>
        </row>
        <row r="4398">
          <cell r="K4398" t="str">
            <v>Voluntary Controlled School</v>
          </cell>
          <cell r="L4398" t="str">
            <v>Primary</v>
          </cell>
          <cell r="AC4398" t="str">
            <v>Yes</v>
          </cell>
          <cell r="AI4398">
            <v>2</v>
          </cell>
        </row>
        <row r="4399">
          <cell r="K4399" t="str">
            <v>Voluntary Controlled School</v>
          </cell>
          <cell r="L4399" t="str">
            <v>Primary</v>
          </cell>
          <cell r="AC4399" t="str">
            <v>Yes</v>
          </cell>
          <cell r="AI4399">
            <v>2</v>
          </cell>
        </row>
        <row r="4400">
          <cell r="K4400" t="str">
            <v>Voluntary Controlled School</v>
          </cell>
          <cell r="L4400" t="str">
            <v>Primary</v>
          </cell>
          <cell r="AC4400" t="str">
            <v>Yes</v>
          </cell>
          <cell r="AI4400">
            <v>2</v>
          </cell>
        </row>
        <row r="4401">
          <cell r="K4401" t="str">
            <v>Voluntary Controlled School</v>
          </cell>
          <cell r="L4401" t="str">
            <v>Primary</v>
          </cell>
          <cell r="AC4401" t="str">
            <v>Yes</v>
          </cell>
          <cell r="AI4401">
            <v>1</v>
          </cell>
        </row>
        <row r="4402">
          <cell r="K4402" t="str">
            <v>Voluntary Controlled School</v>
          </cell>
          <cell r="L4402" t="str">
            <v>Primary</v>
          </cell>
          <cell r="AC4402" t="str">
            <v>Yes</v>
          </cell>
          <cell r="AI4402">
            <v>2</v>
          </cell>
        </row>
        <row r="4403">
          <cell r="K4403" t="str">
            <v>Voluntary Controlled School</v>
          </cell>
          <cell r="L4403" t="str">
            <v>Primary</v>
          </cell>
          <cell r="AC4403" t="str">
            <v>Yes</v>
          </cell>
          <cell r="AI4403">
            <v>2</v>
          </cell>
        </row>
        <row r="4404">
          <cell r="K4404" t="str">
            <v>Voluntary Controlled School</v>
          </cell>
          <cell r="L4404" t="str">
            <v>Primary</v>
          </cell>
          <cell r="AC4404" t="str">
            <v>Yes</v>
          </cell>
          <cell r="AI4404">
            <v>2</v>
          </cell>
        </row>
        <row r="4405">
          <cell r="K4405" t="str">
            <v>Voluntary Controlled School</v>
          </cell>
          <cell r="L4405" t="str">
            <v>Primary</v>
          </cell>
          <cell r="AC4405" t="str">
            <v>Yes</v>
          </cell>
          <cell r="AI4405">
            <v>2</v>
          </cell>
        </row>
        <row r="4406">
          <cell r="K4406" t="str">
            <v>Voluntary Aided School</v>
          </cell>
          <cell r="L4406" t="str">
            <v>Primary</v>
          </cell>
          <cell r="AC4406" t="str">
            <v>Yes</v>
          </cell>
          <cell r="AI4406">
            <v>2</v>
          </cell>
        </row>
        <row r="4407">
          <cell r="K4407" t="str">
            <v>Voluntary Aided School</v>
          </cell>
          <cell r="L4407" t="str">
            <v>Primary</v>
          </cell>
          <cell r="AC4407" t="str">
            <v>Yes</v>
          </cell>
          <cell r="AI4407">
            <v>2</v>
          </cell>
        </row>
        <row r="4408">
          <cell r="K4408" t="str">
            <v>Voluntary Aided School</v>
          </cell>
          <cell r="L4408" t="str">
            <v>Primary</v>
          </cell>
          <cell r="AC4408" t="str">
            <v>Yes</v>
          </cell>
          <cell r="AI4408">
            <v>1</v>
          </cell>
        </row>
        <row r="4409">
          <cell r="K4409" t="str">
            <v>Voluntary Aided School</v>
          </cell>
          <cell r="L4409" t="str">
            <v>Primary</v>
          </cell>
          <cell r="AC4409" t="str">
            <v>Yes</v>
          </cell>
          <cell r="AI4409">
            <v>2</v>
          </cell>
        </row>
        <row r="4410">
          <cell r="K4410" t="str">
            <v>Voluntary Aided School</v>
          </cell>
          <cell r="L4410" t="str">
            <v>Primary</v>
          </cell>
          <cell r="AC4410" t="str">
            <v>Yes</v>
          </cell>
          <cell r="AI4410">
            <v>3</v>
          </cell>
        </row>
        <row r="4411">
          <cell r="K4411" t="str">
            <v>Voluntary Aided School</v>
          </cell>
          <cell r="L4411" t="str">
            <v>Primary</v>
          </cell>
          <cell r="AC4411" t="str">
            <v>Yes</v>
          </cell>
          <cell r="AI4411">
            <v>3</v>
          </cell>
        </row>
        <row r="4412">
          <cell r="K4412" t="str">
            <v>Voluntary Aided School</v>
          </cell>
          <cell r="L4412" t="str">
            <v>Primary</v>
          </cell>
          <cell r="AC4412" t="str">
            <v>Yes</v>
          </cell>
          <cell r="AI4412">
            <v>2</v>
          </cell>
        </row>
        <row r="4413">
          <cell r="K4413" t="str">
            <v>Voluntary Aided School</v>
          </cell>
          <cell r="L4413" t="str">
            <v>Primary</v>
          </cell>
          <cell r="AC4413" t="str">
            <v>Yes</v>
          </cell>
          <cell r="AI4413">
            <v>2</v>
          </cell>
        </row>
        <row r="4414">
          <cell r="K4414" t="str">
            <v>Voluntary Aided School</v>
          </cell>
          <cell r="L4414" t="str">
            <v>Primary</v>
          </cell>
          <cell r="AC4414" t="str">
            <v>Yes</v>
          </cell>
          <cell r="AI4414">
            <v>1</v>
          </cell>
        </row>
        <row r="4415">
          <cell r="K4415" t="str">
            <v>Voluntary Aided School</v>
          </cell>
          <cell r="L4415" t="str">
            <v>Primary</v>
          </cell>
          <cell r="AC4415" t="str">
            <v>Yes</v>
          </cell>
          <cell r="AI4415">
            <v>2</v>
          </cell>
        </row>
        <row r="4416">
          <cell r="K4416" t="str">
            <v>Voluntary Aided School</v>
          </cell>
          <cell r="L4416" t="str">
            <v>Primary</v>
          </cell>
          <cell r="AC4416" t="str">
            <v>Yes</v>
          </cell>
          <cell r="AI4416">
            <v>2</v>
          </cell>
        </row>
        <row r="4417">
          <cell r="K4417" t="str">
            <v>Voluntary Aided School</v>
          </cell>
          <cell r="L4417" t="str">
            <v>Primary</v>
          </cell>
          <cell r="AC4417" t="str">
            <v>Yes</v>
          </cell>
          <cell r="AI4417">
            <v>2</v>
          </cell>
        </row>
        <row r="4418">
          <cell r="K4418" t="str">
            <v>Voluntary Aided School</v>
          </cell>
          <cell r="L4418" t="str">
            <v>Primary</v>
          </cell>
          <cell r="AC4418" t="str">
            <v>Yes</v>
          </cell>
          <cell r="AI4418">
            <v>1</v>
          </cell>
        </row>
        <row r="4419">
          <cell r="K4419" t="str">
            <v>Voluntary Aided School</v>
          </cell>
          <cell r="L4419" t="str">
            <v>Primary</v>
          </cell>
          <cell r="AC4419" t="str">
            <v>Yes</v>
          </cell>
          <cell r="AI4419">
            <v>4</v>
          </cell>
        </row>
        <row r="4420">
          <cell r="K4420" t="str">
            <v>Voluntary Aided School</v>
          </cell>
          <cell r="L4420" t="str">
            <v>Primary</v>
          </cell>
          <cell r="AC4420" t="str">
            <v>Yes</v>
          </cell>
          <cell r="AI4420">
            <v>2</v>
          </cell>
        </row>
        <row r="4421">
          <cell r="K4421" t="str">
            <v>Voluntary Aided School</v>
          </cell>
          <cell r="L4421" t="str">
            <v>Primary</v>
          </cell>
          <cell r="AC4421" t="str">
            <v>Yes</v>
          </cell>
          <cell r="AI4421">
            <v>2</v>
          </cell>
        </row>
        <row r="4422">
          <cell r="K4422" t="str">
            <v>Voluntary Aided School</v>
          </cell>
          <cell r="L4422" t="str">
            <v>Primary</v>
          </cell>
          <cell r="AC4422" t="str">
            <v>Yes</v>
          </cell>
          <cell r="AI4422">
            <v>2</v>
          </cell>
        </row>
        <row r="4423">
          <cell r="K4423" t="str">
            <v>Voluntary Aided School</v>
          </cell>
          <cell r="L4423" t="str">
            <v>Primary</v>
          </cell>
          <cell r="AC4423" t="str">
            <v>Yes</v>
          </cell>
          <cell r="AI4423">
            <v>2</v>
          </cell>
        </row>
        <row r="4424">
          <cell r="K4424" t="str">
            <v>Voluntary Aided School</v>
          </cell>
          <cell r="L4424" t="str">
            <v>Primary</v>
          </cell>
          <cell r="AC4424" t="str">
            <v>Yes</v>
          </cell>
          <cell r="AI4424">
            <v>1</v>
          </cell>
        </row>
        <row r="4425">
          <cell r="K4425" t="str">
            <v>Voluntary Aided School</v>
          </cell>
          <cell r="L4425" t="str">
            <v>Primary</v>
          </cell>
          <cell r="AC4425" t="str">
            <v>Yes</v>
          </cell>
          <cell r="AI4425">
            <v>1</v>
          </cell>
        </row>
        <row r="4426">
          <cell r="K4426" t="str">
            <v>Voluntary Aided School</v>
          </cell>
          <cell r="L4426" t="str">
            <v>Primary</v>
          </cell>
          <cell r="AC4426" t="str">
            <v>Yes</v>
          </cell>
          <cell r="AI4426">
            <v>2</v>
          </cell>
        </row>
        <row r="4427">
          <cell r="K4427" t="str">
            <v>Voluntary Aided School</v>
          </cell>
          <cell r="L4427" t="str">
            <v>Primary</v>
          </cell>
          <cell r="AC4427" t="str">
            <v>Yes</v>
          </cell>
          <cell r="AI4427">
            <v>2</v>
          </cell>
        </row>
        <row r="4428">
          <cell r="K4428" t="str">
            <v>Voluntary Aided School</v>
          </cell>
          <cell r="L4428" t="str">
            <v>Primary</v>
          </cell>
          <cell r="AC4428" t="str">
            <v>Yes</v>
          </cell>
          <cell r="AI4428">
            <v>2</v>
          </cell>
        </row>
        <row r="4429">
          <cell r="K4429" t="str">
            <v>Voluntary Aided School</v>
          </cell>
          <cell r="L4429" t="str">
            <v>Primary</v>
          </cell>
          <cell r="AC4429" t="str">
            <v>Yes</v>
          </cell>
          <cell r="AI4429">
            <v>2</v>
          </cell>
        </row>
        <row r="4430">
          <cell r="K4430" t="str">
            <v>Voluntary Aided School</v>
          </cell>
          <cell r="L4430" t="str">
            <v>Primary</v>
          </cell>
          <cell r="AC4430" t="str">
            <v>Yes</v>
          </cell>
          <cell r="AI4430">
            <v>2</v>
          </cell>
        </row>
        <row r="4431">
          <cell r="K4431" t="str">
            <v>Voluntary Aided School</v>
          </cell>
          <cell r="L4431" t="str">
            <v>Primary</v>
          </cell>
          <cell r="AC4431" t="str">
            <v>Yes</v>
          </cell>
          <cell r="AI4431">
            <v>3</v>
          </cell>
        </row>
        <row r="4432">
          <cell r="K4432" t="str">
            <v>Community School</v>
          </cell>
          <cell r="L4432" t="str">
            <v>Primary</v>
          </cell>
          <cell r="AC4432" t="str">
            <v>Yes</v>
          </cell>
          <cell r="AI4432">
            <v>3</v>
          </cell>
        </row>
        <row r="4433">
          <cell r="K4433" t="str">
            <v>Community School</v>
          </cell>
          <cell r="L4433" t="str">
            <v>Primary</v>
          </cell>
          <cell r="AC4433" t="str">
            <v>Yes</v>
          </cell>
          <cell r="AI4433">
            <v>2</v>
          </cell>
        </row>
        <row r="4434">
          <cell r="K4434" t="str">
            <v>Community School</v>
          </cell>
          <cell r="L4434" t="str">
            <v>Secondary</v>
          </cell>
          <cell r="AC4434" t="str">
            <v>Yes</v>
          </cell>
          <cell r="AI4434">
            <v>3</v>
          </cell>
        </row>
        <row r="4435">
          <cell r="K4435" t="str">
            <v>Foundation School</v>
          </cell>
          <cell r="L4435" t="str">
            <v>Secondary</v>
          </cell>
          <cell r="AC4435" t="str">
            <v>Yes</v>
          </cell>
          <cell r="AI4435">
            <v>3</v>
          </cell>
        </row>
        <row r="4436">
          <cell r="K4436" t="str">
            <v>Voluntary Aided School</v>
          </cell>
          <cell r="L4436" t="str">
            <v>Secondary</v>
          </cell>
          <cell r="AC4436" t="str">
            <v>Yes</v>
          </cell>
          <cell r="AI4436">
            <v>1</v>
          </cell>
        </row>
        <row r="4437">
          <cell r="K4437" t="str">
            <v>Voluntary Aided School</v>
          </cell>
          <cell r="L4437" t="str">
            <v>Secondary</v>
          </cell>
          <cell r="AC4437" t="str">
            <v>Yes</v>
          </cell>
          <cell r="AI4437">
            <v>2</v>
          </cell>
        </row>
        <row r="4438">
          <cell r="K4438" t="str">
            <v>Voluntary Aided School</v>
          </cell>
          <cell r="L4438" t="str">
            <v>Secondary</v>
          </cell>
          <cell r="AC4438" t="str">
            <v>Yes</v>
          </cell>
          <cell r="AI4438">
            <v>1</v>
          </cell>
        </row>
        <row r="4439">
          <cell r="K4439" t="str">
            <v>Voluntary Aided School</v>
          </cell>
          <cell r="L4439" t="str">
            <v>Secondary</v>
          </cell>
          <cell r="AC4439" t="str">
            <v>Yes</v>
          </cell>
          <cell r="AI4439">
            <v>2</v>
          </cell>
        </row>
        <row r="4440">
          <cell r="K4440" t="str">
            <v>Community Special School</v>
          </cell>
          <cell r="L4440" t="str">
            <v>Special</v>
          </cell>
          <cell r="AC4440" t="str">
            <v>Yes</v>
          </cell>
          <cell r="AI4440">
            <v>2</v>
          </cell>
        </row>
        <row r="4441">
          <cell r="K4441" t="str">
            <v>Community Special School</v>
          </cell>
          <cell r="L4441" t="str">
            <v>Special</v>
          </cell>
          <cell r="AC4441" t="str">
            <v>Yes</v>
          </cell>
          <cell r="AI4441">
            <v>2</v>
          </cell>
        </row>
        <row r="4442">
          <cell r="K4442" t="str">
            <v>Community Special School</v>
          </cell>
          <cell r="L4442" t="str">
            <v>Special</v>
          </cell>
          <cell r="AC4442" t="str">
            <v>Yes</v>
          </cell>
          <cell r="AI4442">
            <v>2</v>
          </cell>
        </row>
        <row r="4443">
          <cell r="K4443" t="str">
            <v>Foundation Special School</v>
          </cell>
          <cell r="L4443" t="str">
            <v>Special</v>
          </cell>
          <cell r="AC4443" t="str">
            <v>Yes</v>
          </cell>
          <cell r="AI4443">
            <v>2</v>
          </cell>
        </row>
        <row r="4444">
          <cell r="K4444" t="str">
            <v>Community Special School</v>
          </cell>
          <cell r="L4444" t="str">
            <v>Special</v>
          </cell>
          <cell r="AC4444" t="str">
            <v>Yes</v>
          </cell>
          <cell r="AI4444">
            <v>2</v>
          </cell>
        </row>
        <row r="4445">
          <cell r="K4445" t="str">
            <v>Community Special School</v>
          </cell>
          <cell r="L4445" t="str">
            <v>Special</v>
          </cell>
          <cell r="AC4445" t="str">
            <v>Yes</v>
          </cell>
          <cell r="AI4445">
            <v>2</v>
          </cell>
        </row>
        <row r="4446">
          <cell r="K4446" t="str">
            <v>Foundation Special School</v>
          </cell>
          <cell r="L4446" t="str">
            <v>Special</v>
          </cell>
          <cell r="AC4446" t="str">
            <v>Yes</v>
          </cell>
          <cell r="AI4446">
            <v>2</v>
          </cell>
        </row>
        <row r="4447">
          <cell r="K4447" t="str">
            <v>Community Special School</v>
          </cell>
          <cell r="L4447" t="str">
            <v>Special</v>
          </cell>
          <cell r="AC4447" t="str">
            <v>Yes</v>
          </cell>
          <cell r="AI4447">
            <v>2</v>
          </cell>
        </row>
        <row r="4448">
          <cell r="K4448" t="str">
            <v>Community Special School</v>
          </cell>
          <cell r="L4448" t="str">
            <v>Special</v>
          </cell>
          <cell r="AC4448" t="str">
            <v>Yes</v>
          </cell>
          <cell r="AI4448">
            <v>2</v>
          </cell>
        </row>
        <row r="4449">
          <cell r="K4449" t="str">
            <v>Community Special School</v>
          </cell>
          <cell r="L4449" t="str">
            <v>Special</v>
          </cell>
          <cell r="AC4449" t="str">
            <v>Yes</v>
          </cell>
          <cell r="AI4449">
            <v>2</v>
          </cell>
        </row>
        <row r="4450">
          <cell r="K4450" t="str">
            <v>LA Nursery School</v>
          </cell>
          <cell r="L4450" t="str">
            <v>Nursery</v>
          </cell>
          <cell r="AC4450" t="str">
            <v>Yes</v>
          </cell>
          <cell r="AI4450">
            <v>2</v>
          </cell>
        </row>
        <row r="4451">
          <cell r="K4451" t="str">
            <v>LA Nursery School</v>
          </cell>
          <cell r="L4451" t="str">
            <v>Nursery</v>
          </cell>
          <cell r="AC4451" t="str">
            <v>Yes</v>
          </cell>
          <cell r="AI4451">
            <v>1</v>
          </cell>
        </row>
        <row r="4452">
          <cell r="K4452" t="str">
            <v>LA Nursery School</v>
          </cell>
          <cell r="L4452" t="str">
            <v>Nursery</v>
          </cell>
          <cell r="AC4452" t="str">
            <v>Yes</v>
          </cell>
          <cell r="AI4452">
            <v>1</v>
          </cell>
        </row>
        <row r="4453">
          <cell r="K4453" t="str">
            <v>LA Nursery School</v>
          </cell>
          <cell r="L4453" t="str">
            <v>Nursery</v>
          </cell>
          <cell r="AC4453" t="str">
            <v>Yes</v>
          </cell>
          <cell r="AI4453">
            <v>1</v>
          </cell>
        </row>
        <row r="4454">
          <cell r="K4454" t="str">
            <v>LA Nursery School</v>
          </cell>
          <cell r="L4454" t="str">
            <v>Nursery</v>
          </cell>
          <cell r="AC4454" t="str">
            <v>Yes</v>
          </cell>
          <cell r="AI4454">
            <v>2</v>
          </cell>
        </row>
        <row r="4455">
          <cell r="K4455" t="str">
            <v>LA Nursery School</v>
          </cell>
          <cell r="L4455" t="str">
            <v>Nursery</v>
          </cell>
          <cell r="AC4455" t="str">
            <v>Yes</v>
          </cell>
          <cell r="AI4455">
            <v>2</v>
          </cell>
        </row>
        <row r="4456">
          <cell r="K4456" t="str">
            <v>LA Nursery School</v>
          </cell>
          <cell r="L4456" t="str">
            <v>Nursery</v>
          </cell>
          <cell r="AC4456" t="str">
            <v>Yes</v>
          </cell>
          <cell r="AI4456">
            <v>1</v>
          </cell>
        </row>
        <row r="4457">
          <cell r="K4457" t="str">
            <v>LA Nursery School</v>
          </cell>
          <cell r="L4457" t="str">
            <v>Nursery</v>
          </cell>
          <cell r="AC4457" t="str">
            <v>Yes</v>
          </cell>
          <cell r="AI4457">
            <v>2</v>
          </cell>
        </row>
        <row r="4458">
          <cell r="K4458" t="str">
            <v>LA Nursery School</v>
          </cell>
          <cell r="L4458" t="str">
            <v>Nursery</v>
          </cell>
          <cell r="AC4458" t="str">
            <v>Yes</v>
          </cell>
          <cell r="AI4458">
            <v>1</v>
          </cell>
        </row>
        <row r="4459">
          <cell r="K4459" t="str">
            <v>LA Nursery School</v>
          </cell>
          <cell r="L4459" t="str">
            <v>Nursery</v>
          </cell>
          <cell r="AC4459" t="str">
            <v>Yes</v>
          </cell>
          <cell r="AI4459">
            <v>2</v>
          </cell>
        </row>
        <row r="4460">
          <cell r="K4460" t="str">
            <v>Community School</v>
          </cell>
          <cell r="L4460" t="str">
            <v>Primary</v>
          </cell>
          <cell r="AC4460" t="str">
            <v>Yes</v>
          </cell>
          <cell r="AI4460">
            <v>1</v>
          </cell>
        </row>
        <row r="4461">
          <cell r="K4461" t="str">
            <v>Community School</v>
          </cell>
          <cell r="L4461" t="str">
            <v>Primary</v>
          </cell>
          <cell r="AC4461" t="str">
            <v>Yes</v>
          </cell>
          <cell r="AI4461">
            <v>2</v>
          </cell>
        </row>
        <row r="4462">
          <cell r="K4462" t="str">
            <v>Foundation School</v>
          </cell>
          <cell r="L4462" t="str">
            <v>Primary</v>
          </cell>
          <cell r="AC4462" t="str">
            <v>Yes</v>
          </cell>
          <cell r="AI4462">
            <v>2</v>
          </cell>
        </row>
        <row r="4463">
          <cell r="K4463" t="str">
            <v>Foundation School</v>
          </cell>
          <cell r="L4463" t="str">
            <v>Primary</v>
          </cell>
          <cell r="AC4463" t="str">
            <v>Yes</v>
          </cell>
          <cell r="AI4463">
            <v>2</v>
          </cell>
        </row>
        <row r="4464">
          <cell r="K4464" t="str">
            <v>Foundation School</v>
          </cell>
          <cell r="L4464" t="str">
            <v>Primary</v>
          </cell>
          <cell r="AC4464" t="str">
            <v>Yes</v>
          </cell>
          <cell r="AI4464">
            <v>1</v>
          </cell>
        </row>
        <row r="4465">
          <cell r="K4465" t="str">
            <v>Foundation School</v>
          </cell>
          <cell r="L4465" t="str">
            <v>Primary</v>
          </cell>
          <cell r="AC4465" t="str">
            <v>Yes</v>
          </cell>
          <cell r="AI4465">
            <v>1</v>
          </cell>
        </row>
        <row r="4466">
          <cell r="K4466" t="str">
            <v>Community School</v>
          </cell>
          <cell r="L4466" t="str">
            <v>Primary</v>
          </cell>
          <cell r="AC4466" t="str">
            <v>Yes</v>
          </cell>
          <cell r="AI4466">
            <v>1</v>
          </cell>
        </row>
        <row r="4467">
          <cell r="K4467" t="str">
            <v>Community School</v>
          </cell>
          <cell r="L4467" t="str">
            <v>Primary</v>
          </cell>
          <cell r="AC4467" t="str">
            <v>Yes</v>
          </cell>
          <cell r="AI4467">
            <v>1</v>
          </cell>
        </row>
        <row r="4468">
          <cell r="K4468" t="str">
            <v>Community School</v>
          </cell>
          <cell r="L4468" t="str">
            <v>Primary</v>
          </cell>
          <cell r="AC4468" t="str">
            <v>Yes</v>
          </cell>
          <cell r="AI4468">
            <v>3</v>
          </cell>
        </row>
        <row r="4469">
          <cell r="K4469" t="str">
            <v>Foundation School</v>
          </cell>
          <cell r="L4469" t="str">
            <v>Primary</v>
          </cell>
          <cell r="AC4469" t="str">
            <v>Yes</v>
          </cell>
          <cell r="AI4469">
            <v>2</v>
          </cell>
        </row>
        <row r="4470">
          <cell r="K4470" t="str">
            <v>Community School</v>
          </cell>
          <cell r="L4470" t="str">
            <v>Primary</v>
          </cell>
          <cell r="AC4470" t="str">
            <v>Yes</v>
          </cell>
          <cell r="AI4470">
            <v>1</v>
          </cell>
        </row>
        <row r="4471">
          <cell r="K4471" t="str">
            <v>Community School</v>
          </cell>
          <cell r="L4471" t="str">
            <v>Primary</v>
          </cell>
          <cell r="AC4471" t="str">
            <v>Yes</v>
          </cell>
          <cell r="AI4471">
            <v>2</v>
          </cell>
        </row>
        <row r="4472">
          <cell r="K4472" t="str">
            <v>Community School</v>
          </cell>
          <cell r="L4472" t="str">
            <v>Primary</v>
          </cell>
          <cell r="AC4472" t="str">
            <v>Yes</v>
          </cell>
          <cell r="AI4472">
            <v>1</v>
          </cell>
        </row>
        <row r="4473">
          <cell r="K4473" t="str">
            <v>Foundation School</v>
          </cell>
          <cell r="L4473" t="str">
            <v>Primary</v>
          </cell>
          <cell r="AC4473" t="str">
            <v>Yes</v>
          </cell>
          <cell r="AI4473">
            <v>2</v>
          </cell>
        </row>
        <row r="4474">
          <cell r="K4474" t="str">
            <v>Community School</v>
          </cell>
          <cell r="L4474" t="str">
            <v>Primary</v>
          </cell>
          <cell r="AC4474" t="str">
            <v>Yes</v>
          </cell>
          <cell r="AI4474">
            <v>2</v>
          </cell>
        </row>
        <row r="4475">
          <cell r="K4475" t="str">
            <v>Community School</v>
          </cell>
          <cell r="L4475" t="str">
            <v>Primary</v>
          </cell>
          <cell r="AC4475" t="str">
            <v>Yes</v>
          </cell>
          <cell r="AI4475">
            <v>1</v>
          </cell>
        </row>
        <row r="4476">
          <cell r="K4476" t="str">
            <v>Foundation School</v>
          </cell>
          <cell r="L4476" t="str">
            <v>Primary</v>
          </cell>
          <cell r="AC4476" t="str">
            <v>Yes</v>
          </cell>
          <cell r="AI4476">
            <v>2</v>
          </cell>
        </row>
        <row r="4477">
          <cell r="K4477" t="str">
            <v>Community School</v>
          </cell>
          <cell r="L4477" t="str">
            <v>Primary</v>
          </cell>
          <cell r="AC4477" t="str">
            <v>Yes</v>
          </cell>
          <cell r="AI4477">
            <v>2</v>
          </cell>
        </row>
        <row r="4478">
          <cell r="K4478" t="str">
            <v>Community School</v>
          </cell>
          <cell r="L4478" t="str">
            <v>Primary</v>
          </cell>
          <cell r="AC4478" t="str">
            <v>Yes</v>
          </cell>
          <cell r="AI4478">
            <v>3</v>
          </cell>
        </row>
        <row r="4479">
          <cell r="K4479" t="str">
            <v>Community School</v>
          </cell>
          <cell r="L4479" t="str">
            <v>Primary</v>
          </cell>
          <cell r="AC4479" t="str">
            <v>Yes</v>
          </cell>
          <cell r="AI4479">
            <v>2</v>
          </cell>
        </row>
        <row r="4480">
          <cell r="K4480" t="str">
            <v>Community School</v>
          </cell>
          <cell r="L4480" t="str">
            <v>Primary</v>
          </cell>
          <cell r="AC4480" t="str">
            <v>Yes</v>
          </cell>
          <cell r="AI4480">
            <v>3</v>
          </cell>
        </row>
        <row r="4481">
          <cell r="K4481" t="str">
            <v>Community School</v>
          </cell>
          <cell r="L4481" t="str">
            <v>Primary</v>
          </cell>
          <cell r="AC4481" t="str">
            <v>Yes</v>
          </cell>
          <cell r="AI4481">
            <v>2</v>
          </cell>
        </row>
        <row r="4482">
          <cell r="K4482" t="str">
            <v>Community School</v>
          </cell>
          <cell r="L4482" t="str">
            <v>Primary</v>
          </cell>
          <cell r="AC4482" t="str">
            <v>Yes</v>
          </cell>
          <cell r="AI4482">
            <v>1</v>
          </cell>
        </row>
        <row r="4483">
          <cell r="K4483" t="str">
            <v>Community School</v>
          </cell>
          <cell r="L4483" t="str">
            <v>Primary</v>
          </cell>
          <cell r="AC4483" t="str">
            <v>Yes</v>
          </cell>
          <cell r="AI4483">
            <v>2</v>
          </cell>
        </row>
        <row r="4484">
          <cell r="K4484" t="str">
            <v>Community School</v>
          </cell>
          <cell r="L4484" t="str">
            <v>Primary</v>
          </cell>
          <cell r="AC4484" t="str">
            <v>Yes</v>
          </cell>
          <cell r="AI4484">
            <v>2</v>
          </cell>
        </row>
        <row r="4485">
          <cell r="K4485" t="str">
            <v>Community School</v>
          </cell>
          <cell r="L4485" t="str">
            <v>Primary</v>
          </cell>
          <cell r="AC4485" t="str">
            <v>Yes</v>
          </cell>
          <cell r="AI4485">
            <v>2</v>
          </cell>
        </row>
        <row r="4486">
          <cell r="K4486" t="str">
            <v>Community School</v>
          </cell>
          <cell r="L4486" t="str">
            <v>Primary</v>
          </cell>
          <cell r="AC4486" t="str">
            <v>Yes</v>
          </cell>
          <cell r="AI4486">
            <v>2</v>
          </cell>
        </row>
        <row r="4487">
          <cell r="K4487" t="str">
            <v>Community School</v>
          </cell>
          <cell r="L4487" t="str">
            <v>Primary</v>
          </cell>
          <cell r="AC4487" t="str">
            <v>Yes</v>
          </cell>
          <cell r="AI4487">
            <v>2</v>
          </cell>
        </row>
        <row r="4488">
          <cell r="K4488" t="str">
            <v>Foundation School</v>
          </cell>
          <cell r="L4488" t="str">
            <v>Primary</v>
          </cell>
          <cell r="AC4488" t="str">
            <v>Yes</v>
          </cell>
          <cell r="AI4488">
            <v>2</v>
          </cell>
        </row>
        <row r="4489">
          <cell r="K4489" t="str">
            <v>Foundation School</v>
          </cell>
          <cell r="L4489" t="str">
            <v>Primary</v>
          </cell>
          <cell r="AC4489" t="str">
            <v>Yes</v>
          </cell>
          <cell r="AI4489">
            <v>2</v>
          </cell>
        </row>
        <row r="4490">
          <cell r="K4490" t="str">
            <v>Community School</v>
          </cell>
          <cell r="L4490" t="str">
            <v>Primary</v>
          </cell>
          <cell r="AC4490" t="str">
            <v>Yes</v>
          </cell>
          <cell r="AI4490">
            <v>2</v>
          </cell>
        </row>
        <row r="4491">
          <cell r="K4491" t="str">
            <v>Foundation School</v>
          </cell>
          <cell r="L4491" t="str">
            <v>Primary</v>
          </cell>
          <cell r="AC4491" t="str">
            <v>Yes</v>
          </cell>
          <cell r="AI4491">
            <v>2</v>
          </cell>
        </row>
        <row r="4492">
          <cell r="K4492" t="str">
            <v>Foundation School</v>
          </cell>
          <cell r="L4492" t="str">
            <v>Primary</v>
          </cell>
          <cell r="AC4492" t="str">
            <v>Yes</v>
          </cell>
          <cell r="AI4492">
            <v>2</v>
          </cell>
        </row>
        <row r="4493">
          <cell r="K4493" t="str">
            <v>Community School</v>
          </cell>
          <cell r="L4493" t="str">
            <v>Primary</v>
          </cell>
          <cell r="AC4493" t="str">
            <v>Yes</v>
          </cell>
          <cell r="AI4493">
            <v>2</v>
          </cell>
        </row>
        <row r="4494">
          <cell r="K4494" t="str">
            <v>Foundation School</v>
          </cell>
          <cell r="L4494" t="str">
            <v>Primary</v>
          </cell>
          <cell r="AC4494" t="str">
            <v>Yes</v>
          </cell>
          <cell r="AI4494">
            <v>2</v>
          </cell>
        </row>
        <row r="4495">
          <cell r="K4495" t="str">
            <v>Community School</v>
          </cell>
          <cell r="L4495" t="str">
            <v>Primary</v>
          </cell>
          <cell r="AC4495" t="str">
            <v>Yes</v>
          </cell>
          <cell r="AI4495">
            <v>2</v>
          </cell>
        </row>
        <row r="4496">
          <cell r="K4496" t="str">
            <v>Community School</v>
          </cell>
          <cell r="L4496" t="str">
            <v>Primary</v>
          </cell>
          <cell r="AC4496" t="str">
            <v>Yes</v>
          </cell>
          <cell r="AI4496">
            <v>2</v>
          </cell>
        </row>
        <row r="4497">
          <cell r="K4497" t="str">
            <v>Community School</v>
          </cell>
          <cell r="L4497" t="str">
            <v>Primary</v>
          </cell>
          <cell r="AC4497" t="str">
            <v>Yes</v>
          </cell>
          <cell r="AI4497">
            <v>2</v>
          </cell>
        </row>
        <row r="4498">
          <cell r="K4498" t="str">
            <v>Community School</v>
          </cell>
          <cell r="L4498" t="str">
            <v>Primary</v>
          </cell>
          <cell r="AC4498" t="str">
            <v>Yes</v>
          </cell>
          <cell r="AI4498">
            <v>2</v>
          </cell>
        </row>
        <row r="4499">
          <cell r="K4499" t="str">
            <v>Community School</v>
          </cell>
          <cell r="L4499" t="str">
            <v>Primary</v>
          </cell>
          <cell r="AC4499" t="str">
            <v>Yes</v>
          </cell>
          <cell r="AI4499">
            <v>2</v>
          </cell>
        </row>
        <row r="4500">
          <cell r="K4500" t="str">
            <v>Community School</v>
          </cell>
          <cell r="L4500" t="str">
            <v>Primary</v>
          </cell>
          <cell r="AC4500" t="str">
            <v>Yes</v>
          </cell>
          <cell r="AI4500">
            <v>1</v>
          </cell>
        </row>
        <row r="4501">
          <cell r="K4501" t="str">
            <v>Foundation School</v>
          </cell>
          <cell r="L4501" t="str">
            <v>Primary</v>
          </cell>
          <cell r="AC4501" t="str">
            <v>Yes</v>
          </cell>
          <cell r="AI4501">
            <v>2</v>
          </cell>
        </row>
        <row r="4502">
          <cell r="K4502" t="str">
            <v>Community School</v>
          </cell>
          <cell r="L4502" t="str">
            <v>Primary</v>
          </cell>
          <cell r="AC4502" t="str">
            <v>Yes</v>
          </cell>
          <cell r="AI4502">
            <v>2</v>
          </cell>
        </row>
        <row r="4503">
          <cell r="K4503" t="str">
            <v>Foundation School</v>
          </cell>
          <cell r="L4503" t="str">
            <v>Primary</v>
          </cell>
          <cell r="AC4503" t="str">
            <v>Yes</v>
          </cell>
          <cell r="AI4503">
            <v>2</v>
          </cell>
        </row>
        <row r="4504">
          <cell r="K4504" t="str">
            <v>Foundation School</v>
          </cell>
          <cell r="L4504" t="str">
            <v>Primary</v>
          </cell>
          <cell r="AC4504" t="str">
            <v>Yes</v>
          </cell>
          <cell r="AI4504">
            <v>2</v>
          </cell>
        </row>
        <row r="4505">
          <cell r="K4505" t="str">
            <v>Foundation School</v>
          </cell>
          <cell r="L4505" t="str">
            <v>Primary</v>
          </cell>
          <cell r="AC4505" t="str">
            <v>Yes</v>
          </cell>
          <cell r="AI4505">
            <v>2</v>
          </cell>
        </row>
        <row r="4506">
          <cell r="K4506" t="str">
            <v>Community School</v>
          </cell>
          <cell r="L4506" t="str">
            <v>Primary</v>
          </cell>
          <cell r="AC4506" t="str">
            <v>Yes</v>
          </cell>
          <cell r="AI4506">
            <v>1</v>
          </cell>
        </row>
        <row r="4507">
          <cell r="K4507" t="str">
            <v>Community School</v>
          </cell>
          <cell r="L4507" t="str">
            <v>Primary</v>
          </cell>
          <cell r="AC4507" t="str">
            <v>Yes</v>
          </cell>
          <cell r="AI4507">
            <v>2</v>
          </cell>
        </row>
        <row r="4508">
          <cell r="K4508" t="str">
            <v>Community School</v>
          </cell>
          <cell r="L4508" t="str">
            <v>Primary</v>
          </cell>
          <cell r="AC4508" t="str">
            <v>Yes</v>
          </cell>
          <cell r="AI4508">
            <v>2</v>
          </cell>
        </row>
        <row r="4509">
          <cell r="K4509" t="str">
            <v>Community School</v>
          </cell>
          <cell r="L4509" t="str">
            <v>Primary</v>
          </cell>
          <cell r="AC4509" t="str">
            <v>Yes</v>
          </cell>
          <cell r="AI4509">
            <v>2</v>
          </cell>
        </row>
        <row r="4510">
          <cell r="K4510" t="str">
            <v>Community School</v>
          </cell>
          <cell r="L4510" t="str">
            <v>Primary</v>
          </cell>
          <cell r="AC4510" t="str">
            <v>Yes</v>
          </cell>
          <cell r="AI4510">
            <v>3</v>
          </cell>
        </row>
        <row r="4511">
          <cell r="K4511" t="str">
            <v>Community School</v>
          </cell>
          <cell r="L4511" t="str">
            <v>Primary</v>
          </cell>
          <cell r="AC4511" t="str">
            <v>Yes</v>
          </cell>
          <cell r="AI4511">
            <v>3</v>
          </cell>
        </row>
        <row r="4512">
          <cell r="K4512" t="str">
            <v>Community School</v>
          </cell>
          <cell r="L4512" t="str">
            <v>Primary</v>
          </cell>
          <cell r="AC4512" t="str">
            <v>Yes</v>
          </cell>
          <cell r="AI4512">
            <v>2</v>
          </cell>
        </row>
        <row r="4513">
          <cell r="K4513" t="str">
            <v>Community School</v>
          </cell>
          <cell r="L4513" t="str">
            <v>Primary</v>
          </cell>
          <cell r="AC4513" t="str">
            <v>Yes</v>
          </cell>
          <cell r="AI4513">
            <v>2</v>
          </cell>
        </row>
        <row r="4514">
          <cell r="K4514" t="str">
            <v>Foundation School</v>
          </cell>
          <cell r="L4514" t="str">
            <v>Primary</v>
          </cell>
          <cell r="AC4514" t="str">
            <v>Yes</v>
          </cell>
          <cell r="AI4514">
            <v>2</v>
          </cell>
        </row>
        <row r="4515">
          <cell r="K4515" t="str">
            <v>Community School</v>
          </cell>
          <cell r="L4515" t="str">
            <v>Primary</v>
          </cell>
          <cell r="AC4515" t="str">
            <v>Yes</v>
          </cell>
          <cell r="AI4515">
            <v>2</v>
          </cell>
        </row>
        <row r="4516">
          <cell r="K4516" t="str">
            <v>Community School</v>
          </cell>
          <cell r="L4516" t="str">
            <v>Primary</v>
          </cell>
          <cell r="AC4516" t="str">
            <v>Yes</v>
          </cell>
          <cell r="AI4516">
            <v>2</v>
          </cell>
        </row>
        <row r="4517">
          <cell r="K4517" t="str">
            <v>Community School</v>
          </cell>
          <cell r="L4517" t="str">
            <v>Primary</v>
          </cell>
          <cell r="AC4517" t="str">
            <v>Yes</v>
          </cell>
          <cell r="AI4517">
            <v>2</v>
          </cell>
        </row>
        <row r="4518">
          <cell r="K4518" t="str">
            <v>Community School</v>
          </cell>
          <cell r="L4518" t="str">
            <v>Primary</v>
          </cell>
          <cell r="AC4518" t="str">
            <v>Yes</v>
          </cell>
          <cell r="AI4518">
            <v>2</v>
          </cell>
        </row>
        <row r="4519">
          <cell r="K4519" t="str">
            <v>Community School</v>
          </cell>
          <cell r="L4519" t="str">
            <v>Primary</v>
          </cell>
          <cell r="AC4519" t="str">
            <v>Yes</v>
          </cell>
          <cell r="AI4519">
            <v>2</v>
          </cell>
        </row>
        <row r="4520">
          <cell r="K4520" t="str">
            <v>Community School</v>
          </cell>
          <cell r="L4520" t="str">
            <v>Primary</v>
          </cell>
          <cell r="AC4520" t="str">
            <v>Yes</v>
          </cell>
          <cell r="AI4520">
            <v>2</v>
          </cell>
        </row>
        <row r="4521">
          <cell r="K4521" t="str">
            <v>Community School</v>
          </cell>
          <cell r="L4521" t="str">
            <v>Primary</v>
          </cell>
          <cell r="AC4521" t="str">
            <v>Yes</v>
          </cell>
          <cell r="AI4521">
            <v>1</v>
          </cell>
        </row>
        <row r="4522">
          <cell r="K4522" t="str">
            <v>Community School</v>
          </cell>
          <cell r="L4522" t="str">
            <v>Primary</v>
          </cell>
          <cell r="AC4522" t="str">
            <v>Yes</v>
          </cell>
          <cell r="AI4522">
            <v>2</v>
          </cell>
        </row>
        <row r="4523">
          <cell r="K4523" t="str">
            <v>Foundation School</v>
          </cell>
          <cell r="L4523" t="str">
            <v>Primary</v>
          </cell>
          <cell r="AC4523" t="str">
            <v>Yes</v>
          </cell>
          <cell r="AI4523">
            <v>2</v>
          </cell>
        </row>
        <row r="4524">
          <cell r="K4524" t="str">
            <v>Community School</v>
          </cell>
          <cell r="L4524" t="str">
            <v>Primary</v>
          </cell>
          <cell r="AC4524" t="str">
            <v>Yes</v>
          </cell>
          <cell r="AI4524">
            <v>2</v>
          </cell>
        </row>
        <row r="4525">
          <cell r="K4525" t="str">
            <v>Community School</v>
          </cell>
          <cell r="L4525" t="str">
            <v>Primary</v>
          </cell>
          <cell r="AC4525" t="str">
            <v>Yes</v>
          </cell>
          <cell r="AI4525">
            <v>4</v>
          </cell>
        </row>
        <row r="4526">
          <cell r="K4526" t="str">
            <v>Community School</v>
          </cell>
          <cell r="L4526" t="str">
            <v>Primary</v>
          </cell>
          <cell r="AC4526" t="str">
            <v>Yes</v>
          </cell>
          <cell r="AI4526">
            <v>2</v>
          </cell>
        </row>
        <row r="4527">
          <cell r="K4527" t="str">
            <v>Community School</v>
          </cell>
          <cell r="L4527" t="str">
            <v>Primary</v>
          </cell>
          <cell r="AC4527" t="str">
            <v>Yes</v>
          </cell>
          <cell r="AI4527">
            <v>1</v>
          </cell>
        </row>
        <row r="4528">
          <cell r="K4528" t="str">
            <v>Community School</v>
          </cell>
          <cell r="L4528" t="str">
            <v>Primary</v>
          </cell>
          <cell r="AC4528" t="str">
            <v>Yes</v>
          </cell>
          <cell r="AI4528">
            <v>2</v>
          </cell>
        </row>
        <row r="4529">
          <cell r="K4529" t="str">
            <v>Community School</v>
          </cell>
          <cell r="L4529" t="str">
            <v>Primary</v>
          </cell>
          <cell r="AC4529" t="str">
            <v>Yes</v>
          </cell>
          <cell r="AI4529">
            <v>3</v>
          </cell>
        </row>
        <row r="4530">
          <cell r="K4530" t="str">
            <v>Community School</v>
          </cell>
          <cell r="L4530" t="str">
            <v>Primary</v>
          </cell>
          <cell r="AC4530" t="str">
            <v>Yes</v>
          </cell>
          <cell r="AI4530">
            <v>2</v>
          </cell>
        </row>
        <row r="4531">
          <cell r="K4531" t="str">
            <v>Community School</v>
          </cell>
          <cell r="L4531" t="str">
            <v>Primary</v>
          </cell>
          <cell r="AC4531" t="str">
            <v>Yes</v>
          </cell>
          <cell r="AI4531">
            <v>3</v>
          </cell>
        </row>
        <row r="4532">
          <cell r="K4532" t="str">
            <v>Community School</v>
          </cell>
          <cell r="L4532" t="str">
            <v>Primary</v>
          </cell>
          <cell r="AC4532" t="str">
            <v>Yes</v>
          </cell>
          <cell r="AI4532">
            <v>2</v>
          </cell>
        </row>
        <row r="4533">
          <cell r="K4533" t="str">
            <v>Community School</v>
          </cell>
          <cell r="L4533" t="str">
            <v>Primary</v>
          </cell>
          <cell r="AC4533" t="str">
            <v>Yes</v>
          </cell>
          <cell r="AI4533">
            <v>3</v>
          </cell>
        </row>
        <row r="4534">
          <cell r="K4534" t="str">
            <v>Community School</v>
          </cell>
          <cell r="L4534" t="str">
            <v>Primary</v>
          </cell>
          <cell r="AC4534" t="str">
            <v>Yes</v>
          </cell>
          <cell r="AI4534">
            <v>2</v>
          </cell>
        </row>
        <row r="4535">
          <cell r="K4535" t="str">
            <v>Community School</v>
          </cell>
          <cell r="L4535" t="str">
            <v>Primary</v>
          </cell>
          <cell r="AC4535" t="str">
            <v>Yes</v>
          </cell>
          <cell r="AI4535">
            <v>3</v>
          </cell>
        </row>
        <row r="4536">
          <cell r="K4536" t="str">
            <v>Community School</v>
          </cell>
          <cell r="L4536" t="str">
            <v>Primary</v>
          </cell>
          <cell r="AC4536" t="str">
            <v>Yes</v>
          </cell>
          <cell r="AI4536">
            <v>2</v>
          </cell>
        </row>
        <row r="4537">
          <cell r="K4537" t="str">
            <v>Community School</v>
          </cell>
          <cell r="L4537" t="str">
            <v>Primary</v>
          </cell>
          <cell r="AC4537" t="str">
            <v>Yes</v>
          </cell>
          <cell r="AI4537">
            <v>1</v>
          </cell>
        </row>
        <row r="4538">
          <cell r="K4538" t="str">
            <v>Community School</v>
          </cell>
          <cell r="L4538" t="str">
            <v>Primary</v>
          </cell>
          <cell r="AC4538" t="str">
            <v>Yes</v>
          </cell>
          <cell r="AI4538">
            <v>2</v>
          </cell>
        </row>
        <row r="4539">
          <cell r="K4539" t="str">
            <v>Community School</v>
          </cell>
          <cell r="L4539" t="str">
            <v>Primary</v>
          </cell>
          <cell r="AC4539" t="str">
            <v>Yes</v>
          </cell>
          <cell r="AI4539">
            <v>2</v>
          </cell>
        </row>
        <row r="4540">
          <cell r="K4540" t="str">
            <v>Community School</v>
          </cell>
          <cell r="L4540" t="str">
            <v>Primary</v>
          </cell>
          <cell r="AC4540" t="str">
            <v>Yes</v>
          </cell>
          <cell r="AI4540">
            <v>2</v>
          </cell>
        </row>
        <row r="4541">
          <cell r="K4541" t="str">
            <v>Community School</v>
          </cell>
          <cell r="L4541" t="str">
            <v>Primary</v>
          </cell>
          <cell r="AC4541" t="str">
            <v>Yes</v>
          </cell>
          <cell r="AI4541">
            <v>2</v>
          </cell>
        </row>
        <row r="4542">
          <cell r="K4542" t="str">
            <v>Community School</v>
          </cell>
          <cell r="L4542" t="str">
            <v>Primary</v>
          </cell>
          <cell r="AC4542" t="str">
            <v>Yes</v>
          </cell>
          <cell r="AI4542">
            <v>2</v>
          </cell>
        </row>
        <row r="4543">
          <cell r="K4543" t="str">
            <v>Community School</v>
          </cell>
          <cell r="L4543" t="str">
            <v>Primary</v>
          </cell>
          <cell r="AC4543" t="str">
            <v>Yes</v>
          </cell>
          <cell r="AI4543">
            <v>2</v>
          </cell>
        </row>
        <row r="4544">
          <cell r="K4544" t="str">
            <v>Community School</v>
          </cell>
          <cell r="L4544" t="str">
            <v>Primary</v>
          </cell>
          <cell r="AC4544" t="str">
            <v>Yes</v>
          </cell>
          <cell r="AI4544">
            <v>3</v>
          </cell>
        </row>
        <row r="4545">
          <cell r="K4545" t="str">
            <v>Community School</v>
          </cell>
          <cell r="L4545" t="str">
            <v>Primary</v>
          </cell>
          <cell r="AC4545" t="str">
            <v>Yes</v>
          </cell>
          <cell r="AI4545">
            <v>2</v>
          </cell>
        </row>
        <row r="4546">
          <cell r="K4546" t="str">
            <v>Community School</v>
          </cell>
          <cell r="L4546" t="str">
            <v>Primary</v>
          </cell>
          <cell r="AC4546" t="str">
            <v>Yes</v>
          </cell>
          <cell r="AI4546">
            <v>3</v>
          </cell>
        </row>
        <row r="4547">
          <cell r="K4547" t="str">
            <v>Community School</v>
          </cell>
          <cell r="L4547" t="str">
            <v>Primary</v>
          </cell>
          <cell r="AC4547" t="str">
            <v>Yes</v>
          </cell>
          <cell r="AI4547">
            <v>2</v>
          </cell>
        </row>
        <row r="4548">
          <cell r="K4548" t="str">
            <v>Community School</v>
          </cell>
          <cell r="L4548" t="str">
            <v>Primary</v>
          </cell>
          <cell r="AC4548" t="str">
            <v>Yes</v>
          </cell>
          <cell r="AI4548">
            <v>2</v>
          </cell>
        </row>
        <row r="4549">
          <cell r="K4549" t="str">
            <v>Community School</v>
          </cell>
          <cell r="L4549" t="str">
            <v>Primary</v>
          </cell>
          <cell r="AC4549" t="str">
            <v>Yes</v>
          </cell>
          <cell r="AI4549">
            <v>3</v>
          </cell>
        </row>
        <row r="4550">
          <cell r="K4550" t="str">
            <v>Community School</v>
          </cell>
          <cell r="L4550" t="str">
            <v>Primary</v>
          </cell>
          <cell r="AC4550" t="str">
            <v>Yes</v>
          </cell>
          <cell r="AI4550">
            <v>1</v>
          </cell>
        </row>
        <row r="4551">
          <cell r="K4551" t="str">
            <v>Community School</v>
          </cell>
          <cell r="L4551" t="str">
            <v>Primary</v>
          </cell>
          <cell r="AC4551" t="str">
            <v>Yes</v>
          </cell>
          <cell r="AI4551">
            <v>2</v>
          </cell>
        </row>
        <row r="4552">
          <cell r="K4552" t="str">
            <v>Community School</v>
          </cell>
          <cell r="L4552" t="str">
            <v>Primary</v>
          </cell>
          <cell r="AC4552" t="str">
            <v>Yes</v>
          </cell>
          <cell r="AI4552">
            <v>2</v>
          </cell>
        </row>
        <row r="4553">
          <cell r="K4553" t="str">
            <v>Community School</v>
          </cell>
          <cell r="L4553" t="str">
            <v>Primary</v>
          </cell>
          <cell r="AC4553" t="str">
            <v>Yes</v>
          </cell>
          <cell r="AI4553">
            <v>2</v>
          </cell>
        </row>
        <row r="4554">
          <cell r="K4554" t="str">
            <v>Community School</v>
          </cell>
          <cell r="L4554" t="str">
            <v>Primary</v>
          </cell>
          <cell r="AC4554" t="str">
            <v>Yes</v>
          </cell>
          <cell r="AI4554">
            <v>1</v>
          </cell>
        </row>
        <row r="4555">
          <cell r="K4555" t="str">
            <v>Community School</v>
          </cell>
          <cell r="L4555" t="str">
            <v>Primary</v>
          </cell>
          <cell r="AC4555" t="str">
            <v>Yes</v>
          </cell>
          <cell r="AI4555">
            <v>2</v>
          </cell>
        </row>
        <row r="4556">
          <cell r="K4556" t="str">
            <v>Community School</v>
          </cell>
          <cell r="L4556" t="str">
            <v>Primary</v>
          </cell>
          <cell r="AC4556" t="str">
            <v>Yes</v>
          </cell>
          <cell r="AI4556">
            <v>3</v>
          </cell>
        </row>
        <row r="4557">
          <cell r="K4557" t="str">
            <v>Community School</v>
          </cell>
          <cell r="L4557" t="str">
            <v>Primary</v>
          </cell>
          <cell r="AC4557" t="str">
            <v>Yes</v>
          </cell>
          <cell r="AI4557">
            <v>2</v>
          </cell>
        </row>
        <row r="4558">
          <cell r="K4558" t="str">
            <v>Community School</v>
          </cell>
          <cell r="L4558" t="str">
            <v>Primary</v>
          </cell>
          <cell r="AC4558" t="str">
            <v>Yes</v>
          </cell>
          <cell r="AI4558">
            <v>2</v>
          </cell>
        </row>
        <row r="4559">
          <cell r="K4559" t="str">
            <v>Foundation School</v>
          </cell>
          <cell r="L4559" t="str">
            <v>Primary</v>
          </cell>
          <cell r="AC4559" t="str">
            <v>Yes</v>
          </cell>
          <cell r="AI4559">
            <v>3</v>
          </cell>
        </row>
        <row r="4560">
          <cell r="K4560" t="str">
            <v>Community School</v>
          </cell>
          <cell r="L4560" t="str">
            <v>Primary</v>
          </cell>
          <cell r="AC4560" t="str">
            <v>Yes</v>
          </cell>
          <cell r="AI4560">
            <v>1</v>
          </cell>
        </row>
        <row r="4561">
          <cell r="K4561" t="str">
            <v>Community School</v>
          </cell>
          <cell r="L4561" t="str">
            <v>Primary</v>
          </cell>
          <cell r="AC4561" t="str">
            <v>Yes</v>
          </cell>
          <cell r="AI4561">
            <v>2</v>
          </cell>
        </row>
        <row r="4562">
          <cell r="K4562" t="str">
            <v>Voluntary Controlled School</v>
          </cell>
          <cell r="L4562" t="str">
            <v>Primary</v>
          </cell>
          <cell r="AC4562" t="str">
            <v>Yes</v>
          </cell>
          <cell r="AI4562">
            <v>2</v>
          </cell>
        </row>
        <row r="4563">
          <cell r="K4563" t="str">
            <v>Voluntary Controlled School</v>
          </cell>
          <cell r="L4563" t="str">
            <v>Primary</v>
          </cell>
          <cell r="AC4563" t="str">
            <v>Yes</v>
          </cell>
          <cell r="AI4563">
            <v>1</v>
          </cell>
        </row>
        <row r="4564">
          <cell r="K4564" t="str">
            <v>Voluntary Controlled School</v>
          </cell>
          <cell r="L4564" t="str">
            <v>Primary</v>
          </cell>
          <cell r="AC4564" t="str">
            <v>Yes</v>
          </cell>
          <cell r="AI4564">
            <v>1</v>
          </cell>
        </row>
        <row r="4565">
          <cell r="K4565" t="str">
            <v>Voluntary Controlled School</v>
          </cell>
          <cell r="L4565" t="str">
            <v>Primary</v>
          </cell>
          <cell r="AC4565" t="str">
            <v>Yes</v>
          </cell>
          <cell r="AI4565">
            <v>2</v>
          </cell>
        </row>
        <row r="4566">
          <cell r="K4566" t="str">
            <v>Voluntary Controlled School</v>
          </cell>
          <cell r="L4566" t="str">
            <v>Primary</v>
          </cell>
          <cell r="AC4566" t="str">
            <v>Yes</v>
          </cell>
          <cell r="AI4566">
            <v>1</v>
          </cell>
        </row>
        <row r="4567">
          <cell r="K4567" t="str">
            <v>Voluntary Controlled School</v>
          </cell>
          <cell r="L4567" t="str">
            <v>Primary</v>
          </cell>
          <cell r="AC4567" t="str">
            <v>Yes</v>
          </cell>
          <cell r="AI4567">
            <v>1</v>
          </cell>
        </row>
        <row r="4568">
          <cell r="K4568" t="str">
            <v>Voluntary Controlled School</v>
          </cell>
          <cell r="L4568" t="str">
            <v>Primary</v>
          </cell>
          <cell r="AC4568" t="str">
            <v>Yes</v>
          </cell>
          <cell r="AI4568">
            <v>1</v>
          </cell>
        </row>
        <row r="4569">
          <cell r="K4569" t="str">
            <v>Voluntary Controlled School</v>
          </cell>
          <cell r="L4569" t="str">
            <v>Primary</v>
          </cell>
          <cell r="AC4569" t="str">
            <v>Yes</v>
          </cell>
          <cell r="AI4569">
            <v>1</v>
          </cell>
        </row>
        <row r="4570">
          <cell r="K4570" t="str">
            <v>Voluntary Controlled School</v>
          </cell>
          <cell r="L4570" t="str">
            <v>Primary</v>
          </cell>
          <cell r="AC4570" t="str">
            <v>Yes</v>
          </cell>
          <cell r="AI4570">
            <v>2</v>
          </cell>
        </row>
        <row r="4571">
          <cell r="K4571" t="str">
            <v>Voluntary Controlled School</v>
          </cell>
          <cell r="L4571" t="str">
            <v>Primary</v>
          </cell>
          <cell r="AC4571" t="str">
            <v>Yes</v>
          </cell>
          <cell r="AI4571">
            <v>2</v>
          </cell>
        </row>
        <row r="4572">
          <cell r="K4572" t="str">
            <v>Voluntary Aided School</v>
          </cell>
          <cell r="L4572" t="str">
            <v>Primary</v>
          </cell>
          <cell r="AC4572" t="str">
            <v>Yes</v>
          </cell>
          <cell r="AI4572">
            <v>2</v>
          </cell>
        </row>
        <row r="4573">
          <cell r="K4573" t="str">
            <v>Voluntary Aided School</v>
          </cell>
          <cell r="L4573" t="str">
            <v>Primary</v>
          </cell>
          <cell r="AC4573" t="str">
            <v>Yes</v>
          </cell>
          <cell r="AI4573">
            <v>2</v>
          </cell>
        </row>
        <row r="4574">
          <cell r="K4574" t="str">
            <v>Voluntary Aided School</v>
          </cell>
          <cell r="L4574" t="str">
            <v>Primary</v>
          </cell>
          <cell r="AC4574" t="str">
            <v>Yes</v>
          </cell>
          <cell r="AI4574">
            <v>1</v>
          </cell>
        </row>
        <row r="4575">
          <cell r="K4575" t="str">
            <v>Voluntary Aided School</v>
          </cell>
          <cell r="L4575" t="str">
            <v>Primary</v>
          </cell>
          <cell r="AC4575" t="str">
            <v>Yes</v>
          </cell>
          <cell r="AI4575">
            <v>1</v>
          </cell>
        </row>
        <row r="4576">
          <cell r="K4576" t="str">
            <v>Voluntary Aided School</v>
          </cell>
          <cell r="L4576" t="str">
            <v>Primary</v>
          </cell>
          <cell r="AC4576" t="str">
            <v>Yes</v>
          </cell>
          <cell r="AI4576">
            <v>1</v>
          </cell>
        </row>
        <row r="4577">
          <cell r="K4577" t="str">
            <v>Voluntary Aided School</v>
          </cell>
          <cell r="L4577" t="str">
            <v>Primary</v>
          </cell>
          <cell r="AC4577" t="str">
            <v>Yes</v>
          </cell>
          <cell r="AI4577">
            <v>2</v>
          </cell>
        </row>
        <row r="4578">
          <cell r="K4578" t="str">
            <v>Voluntary Aided School</v>
          </cell>
          <cell r="L4578" t="str">
            <v>Primary</v>
          </cell>
          <cell r="AC4578" t="str">
            <v>Yes</v>
          </cell>
          <cell r="AI4578">
            <v>2</v>
          </cell>
        </row>
        <row r="4579">
          <cell r="K4579" t="str">
            <v>Voluntary Aided School</v>
          </cell>
          <cell r="L4579" t="str">
            <v>Primary</v>
          </cell>
          <cell r="AC4579" t="str">
            <v>Yes</v>
          </cell>
          <cell r="AI4579">
            <v>2</v>
          </cell>
        </row>
        <row r="4580">
          <cell r="K4580" t="str">
            <v>Voluntary Aided School</v>
          </cell>
          <cell r="L4580" t="str">
            <v>Primary</v>
          </cell>
          <cell r="AC4580" t="str">
            <v>Yes</v>
          </cell>
          <cell r="AI4580">
            <v>2</v>
          </cell>
        </row>
        <row r="4581">
          <cell r="K4581" t="str">
            <v>Voluntary Aided School</v>
          </cell>
          <cell r="L4581" t="str">
            <v>Primary</v>
          </cell>
          <cell r="AC4581" t="str">
            <v>Yes</v>
          </cell>
          <cell r="AI4581">
            <v>4</v>
          </cell>
        </row>
        <row r="4582">
          <cell r="K4582" t="str">
            <v>Voluntary Aided School</v>
          </cell>
          <cell r="L4582" t="str">
            <v>Primary</v>
          </cell>
          <cell r="AC4582" t="str">
            <v>Yes</v>
          </cell>
          <cell r="AI4582">
            <v>1</v>
          </cell>
        </row>
        <row r="4583">
          <cell r="K4583" t="str">
            <v>Voluntary Aided School</v>
          </cell>
          <cell r="L4583" t="str">
            <v>Primary</v>
          </cell>
          <cell r="AC4583" t="str">
            <v>Yes</v>
          </cell>
          <cell r="AI4583">
            <v>2</v>
          </cell>
        </row>
        <row r="4584">
          <cell r="K4584" t="str">
            <v>Voluntary Aided School</v>
          </cell>
          <cell r="L4584" t="str">
            <v>Primary</v>
          </cell>
          <cell r="AC4584" t="str">
            <v>Yes</v>
          </cell>
          <cell r="AI4584">
            <v>3</v>
          </cell>
        </row>
        <row r="4585">
          <cell r="K4585" t="str">
            <v>Voluntary Aided School</v>
          </cell>
          <cell r="L4585" t="str">
            <v>Primary</v>
          </cell>
          <cell r="AC4585" t="str">
            <v>Yes</v>
          </cell>
          <cell r="AI4585">
            <v>3</v>
          </cell>
        </row>
        <row r="4586">
          <cell r="K4586" t="str">
            <v>Voluntary Aided School</v>
          </cell>
          <cell r="L4586" t="str">
            <v>Primary</v>
          </cell>
          <cell r="AC4586" t="str">
            <v>Yes</v>
          </cell>
          <cell r="AI4586">
            <v>2</v>
          </cell>
        </row>
        <row r="4587">
          <cell r="K4587" t="str">
            <v>Voluntary Aided School</v>
          </cell>
          <cell r="L4587" t="str">
            <v>Primary</v>
          </cell>
          <cell r="AC4587" t="str">
            <v>Yes</v>
          </cell>
          <cell r="AI4587">
            <v>2</v>
          </cell>
        </row>
        <row r="4588">
          <cell r="K4588" t="str">
            <v>Foundation School</v>
          </cell>
          <cell r="L4588" t="str">
            <v>Secondary</v>
          </cell>
          <cell r="AC4588" t="str">
            <v>Yes</v>
          </cell>
          <cell r="AI4588">
            <v>2</v>
          </cell>
        </row>
        <row r="4589">
          <cell r="K4589" t="str">
            <v>Foundation School</v>
          </cell>
          <cell r="L4589" t="str">
            <v>Secondary</v>
          </cell>
          <cell r="AC4589" t="str">
            <v>Yes</v>
          </cell>
          <cell r="AI4589">
            <v>1</v>
          </cell>
        </row>
        <row r="4590">
          <cell r="K4590" t="str">
            <v>Community School</v>
          </cell>
          <cell r="L4590" t="str">
            <v>Primary</v>
          </cell>
          <cell r="AC4590" t="str">
            <v>Yes</v>
          </cell>
          <cell r="AI4590">
            <v>2</v>
          </cell>
        </row>
        <row r="4591">
          <cell r="K4591" t="str">
            <v>Community School</v>
          </cell>
          <cell r="L4591" t="str">
            <v>Primary</v>
          </cell>
          <cell r="AC4591" t="str">
            <v>Yes</v>
          </cell>
          <cell r="AI4591">
            <v>3</v>
          </cell>
        </row>
        <row r="4592">
          <cell r="K4592" t="str">
            <v>Foundation School</v>
          </cell>
          <cell r="L4592" t="str">
            <v>Secondary</v>
          </cell>
          <cell r="AC4592" t="str">
            <v>Yes</v>
          </cell>
          <cell r="AI4592">
            <v>2</v>
          </cell>
        </row>
        <row r="4593">
          <cell r="K4593" t="str">
            <v>Community School</v>
          </cell>
          <cell r="L4593" t="str">
            <v>Secondary</v>
          </cell>
          <cell r="AC4593" t="str">
            <v>Yes</v>
          </cell>
          <cell r="AI4593">
            <v>2</v>
          </cell>
        </row>
        <row r="4594">
          <cell r="K4594" t="str">
            <v>Foundation School</v>
          </cell>
          <cell r="L4594" t="str">
            <v>Secondary</v>
          </cell>
          <cell r="AC4594" t="str">
            <v>Yes</v>
          </cell>
          <cell r="AI4594">
            <v>2</v>
          </cell>
        </row>
        <row r="4595">
          <cell r="K4595" t="str">
            <v>Community School</v>
          </cell>
          <cell r="L4595" t="str">
            <v>Secondary</v>
          </cell>
          <cell r="AC4595" t="str">
            <v>Yes</v>
          </cell>
          <cell r="AI4595">
            <v>2</v>
          </cell>
        </row>
        <row r="4596">
          <cell r="K4596" t="str">
            <v>Foundation School</v>
          </cell>
          <cell r="L4596" t="str">
            <v>Secondary</v>
          </cell>
          <cell r="AC4596" t="str">
            <v>Yes</v>
          </cell>
          <cell r="AI4596">
            <v>2</v>
          </cell>
        </row>
        <row r="4597">
          <cell r="K4597" t="str">
            <v>Voluntary Controlled School</v>
          </cell>
          <cell r="L4597" t="str">
            <v>Secondary</v>
          </cell>
          <cell r="AC4597" t="str">
            <v>Yes</v>
          </cell>
          <cell r="AI4597">
            <v>2</v>
          </cell>
        </row>
        <row r="4598">
          <cell r="K4598" t="str">
            <v>Foundation School</v>
          </cell>
          <cell r="L4598" t="str">
            <v>Primary</v>
          </cell>
          <cell r="AC4598" t="str">
            <v>Yes</v>
          </cell>
          <cell r="AI4598">
            <v>1</v>
          </cell>
        </row>
        <row r="4599">
          <cell r="K4599" t="str">
            <v>Voluntary Aided School</v>
          </cell>
          <cell r="L4599" t="str">
            <v>Primary</v>
          </cell>
          <cell r="AC4599" t="str">
            <v>Yes</v>
          </cell>
          <cell r="AI4599">
            <v>3</v>
          </cell>
        </row>
        <row r="4600">
          <cell r="K4600" t="str">
            <v>Foundation School</v>
          </cell>
          <cell r="L4600" t="str">
            <v>Secondary</v>
          </cell>
          <cell r="AC4600" t="str">
            <v>Yes</v>
          </cell>
          <cell r="AI4600">
            <v>2</v>
          </cell>
        </row>
        <row r="4601">
          <cell r="K4601" t="str">
            <v>Foundation School</v>
          </cell>
          <cell r="L4601" t="str">
            <v>Secondary</v>
          </cell>
          <cell r="AC4601" t="str">
            <v>Yes</v>
          </cell>
          <cell r="AI4601">
            <v>3</v>
          </cell>
        </row>
        <row r="4602">
          <cell r="K4602" t="str">
            <v>Foundation School</v>
          </cell>
          <cell r="L4602" t="str">
            <v>Secondary</v>
          </cell>
          <cell r="AC4602" t="str">
            <v>Yes</v>
          </cell>
          <cell r="AI4602">
            <v>3</v>
          </cell>
        </row>
        <row r="4603">
          <cell r="K4603" t="str">
            <v>Community Special School</v>
          </cell>
          <cell r="L4603" t="str">
            <v>Special</v>
          </cell>
          <cell r="AC4603" t="str">
            <v>Yes</v>
          </cell>
          <cell r="AI4603">
            <v>2</v>
          </cell>
        </row>
        <row r="4604">
          <cell r="K4604" t="str">
            <v>Community Special School</v>
          </cell>
          <cell r="L4604" t="str">
            <v>Special</v>
          </cell>
          <cell r="AC4604" t="str">
            <v>Yes</v>
          </cell>
          <cell r="AI4604">
            <v>2</v>
          </cell>
        </row>
        <row r="4605">
          <cell r="K4605" t="str">
            <v>Community Special School</v>
          </cell>
          <cell r="L4605" t="str">
            <v>Special</v>
          </cell>
          <cell r="AC4605" t="str">
            <v>Yes</v>
          </cell>
          <cell r="AI4605">
            <v>1</v>
          </cell>
        </row>
        <row r="4606">
          <cell r="K4606" t="str">
            <v>Community Special School</v>
          </cell>
          <cell r="L4606" t="str">
            <v>Special</v>
          </cell>
          <cell r="AC4606" t="str">
            <v>Yes</v>
          </cell>
          <cell r="AI4606">
            <v>1</v>
          </cell>
        </row>
        <row r="4607">
          <cell r="K4607" t="str">
            <v>Community Special School</v>
          </cell>
          <cell r="L4607" t="str">
            <v>Special</v>
          </cell>
          <cell r="AC4607" t="str">
            <v>Yes</v>
          </cell>
          <cell r="AI4607">
            <v>1</v>
          </cell>
        </row>
        <row r="4608">
          <cell r="K4608" t="str">
            <v>Community Special School</v>
          </cell>
          <cell r="L4608" t="str">
            <v>Special</v>
          </cell>
          <cell r="AC4608" t="str">
            <v>Yes</v>
          </cell>
          <cell r="AI4608">
            <v>2</v>
          </cell>
        </row>
        <row r="4609">
          <cell r="K4609" t="str">
            <v>LA Nursery School</v>
          </cell>
          <cell r="L4609" t="str">
            <v>Nursery</v>
          </cell>
          <cell r="AC4609" t="str">
            <v>Yes</v>
          </cell>
          <cell r="AI4609">
            <v>1</v>
          </cell>
        </row>
        <row r="4610">
          <cell r="K4610" t="str">
            <v>LA Nursery School</v>
          </cell>
          <cell r="L4610" t="str">
            <v>Nursery</v>
          </cell>
          <cell r="AC4610" t="str">
            <v>Yes</v>
          </cell>
          <cell r="AI4610">
            <v>1</v>
          </cell>
        </row>
        <row r="4611">
          <cell r="K4611" t="str">
            <v>LA Nursery School</v>
          </cell>
          <cell r="L4611" t="str">
            <v>Nursery</v>
          </cell>
          <cell r="AC4611" t="str">
            <v>Yes</v>
          </cell>
          <cell r="AI4611">
            <v>1</v>
          </cell>
        </row>
        <row r="4612">
          <cell r="K4612" t="str">
            <v>LA Nursery School</v>
          </cell>
          <cell r="L4612" t="str">
            <v>Nursery</v>
          </cell>
          <cell r="AC4612" t="str">
            <v>Yes</v>
          </cell>
          <cell r="AI4612">
            <v>1</v>
          </cell>
        </row>
        <row r="4613">
          <cell r="K4613" t="str">
            <v>LA Nursery School</v>
          </cell>
          <cell r="L4613" t="str">
            <v>Nursery</v>
          </cell>
          <cell r="AC4613" t="str">
            <v>Yes</v>
          </cell>
          <cell r="AI4613">
            <v>1</v>
          </cell>
        </row>
        <row r="4614">
          <cell r="K4614" t="str">
            <v>LA Nursery School</v>
          </cell>
          <cell r="L4614" t="str">
            <v>Nursery</v>
          </cell>
          <cell r="AC4614" t="str">
            <v>Yes</v>
          </cell>
          <cell r="AI4614">
            <v>1</v>
          </cell>
        </row>
        <row r="4615">
          <cell r="K4615" t="str">
            <v>LA Nursery School</v>
          </cell>
          <cell r="L4615" t="str">
            <v>Nursery</v>
          </cell>
          <cell r="AC4615" t="str">
            <v>Yes</v>
          </cell>
          <cell r="AI4615">
            <v>1</v>
          </cell>
        </row>
        <row r="4616">
          <cell r="K4616" t="str">
            <v>LA Nursery School</v>
          </cell>
          <cell r="L4616" t="str">
            <v>Nursery</v>
          </cell>
          <cell r="AC4616" t="str">
            <v>Yes</v>
          </cell>
          <cell r="AI4616">
            <v>1</v>
          </cell>
        </row>
        <row r="4617">
          <cell r="K4617" t="str">
            <v>LA Nursery School</v>
          </cell>
          <cell r="L4617" t="str">
            <v>Nursery</v>
          </cell>
          <cell r="AC4617" t="str">
            <v>Yes</v>
          </cell>
          <cell r="AI4617">
            <v>1</v>
          </cell>
        </row>
        <row r="4618">
          <cell r="K4618" t="str">
            <v>LA Nursery School</v>
          </cell>
          <cell r="L4618" t="str">
            <v>Nursery</v>
          </cell>
          <cell r="AC4618" t="str">
            <v>Yes</v>
          </cell>
          <cell r="AI4618">
            <v>1</v>
          </cell>
        </row>
        <row r="4619">
          <cell r="K4619" t="str">
            <v>LA Nursery School</v>
          </cell>
          <cell r="L4619" t="str">
            <v>Nursery</v>
          </cell>
          <cell r="AC4619" t="str">
            <v>Yes</v>
          </cell>
          <cell r="AI4619">
            <v>1</v>
          </cell>
        </row>
        <row r="4620">
          <cell r="K4620" t="str">
            <v>LA Nursery School</v>
          </cell>
          <cell r="L4620" t="str">
            <v>Nursery</v>
          </cell>
          <cell r="AC4620" t="str">
            <v>Yes</v>
          </cell>
          <cell r="AI4620">
            <v>1</v>
          </cell>
        </row>
        <row r="4621">
          <cell r="K4621" t="str">
            <v>LA Nursery School</v>
          </cell>
          <cell r="L4621" t="str">
            <v>Nursery</v>
          </cell>
          <cell r="AC4621" t="str">
            <v>Yes</v>
          </cell>
          <cell r="AI4621">
            <v>2</v>
          </cell>
        </row>
        <row r="4622">
          <cell r="K4622" t="str">
            <v>LA Nursery School</v>
          </cell>
          <cell r="L4622" t="str">
            <v>Nursery</v>
          </cell>
          <cell r="AC4622" t="str">
            <v>Yes</v>
          </cell>
          <cell r="AI4622">
            <v>2</v>
          </cell>
        </row>
        <row r="4623">
          <cell r="K4623" t="str">
            <v>LA Nursery School</v>
          </cell>
          <cell r="L4623" t="str">
            <v>Nursery</v>
          </cell>
          <cell r="AC4623" t="str">
            <v>Yes</v>
          </cell>
          <cell r="AI4623">
            <v>1</v>
          </cell>
        </row>
        <row r="4624">
          <cell r="K4624" t="str">
            <v>LA Nursery School</v>
          </cell>
          <cell r="L4624" t="str">
            <v>Nursery</v>
          </cell>
          <cell r="AC4624" t="str">
            <v>Yes</v>
          </cell>
          <cell r="AI4624">
            <v>2</v>
          </cell>
        </row>
        <row r="4625">
          <cell r="K4625" t="str">
            <v>Community School</v>
          </cell>
          <cell r="L4625" t="str">
            <v>Primary</v>
          </cell>
          <cell r="AC4625" t="str">
            <v>Yes</v>
          </cell>
          <cell r="AI4625">
            <v>2</v>
          </cell>
        </row>
        <row r="4626">
          <cell r="K4626" t="str">
            <v>Community School</v>
          </cell>
          <cell r="L4626" t="str">
            <v>Primary</v>
          </cell>
          <cell r="AC4626" t="str">
            <v>Yes</v>
          </cell>
          <cell r="AI4626">
            <v>1</v>
          </cell>
        </row>
        <row r="4627">
          <cell r="K4627" t="str">
            <v>Community School</v>
          </cell>
          <cell r="L4627" t="str">
            <v>Primary</v>
          </cell>
          <cell r="AC4627" t="str">
            <v>Yes</v>
          </cell>
          <cell r="AI4627">
            <v>2</v>
          </cell>
        </row>
        <row r="4628">
          <cell r="K4628" t="str">
            <v>Community School</v>
          </cell>
          <cell r="L4628" t="str">
            <v>Primary</v>
          </cell>
          <cell r="AC4628" t="str">
            <v>Yes</v>
          </cell>
          <cell r="AI4628">
            <v>2</v>
          </cell>
        </row>
        <row r="4629">
          <cell r="K4629" t="str">
            <v>Community School</v>
          </cell>
          <cell r="L4629" t="str">
            <v>Primary</v>
          </cell>
          <cell r="AC4629" t="str">
            <v>Yes</v>
          </cell>
          <cell r="AI4629">
            <v>2</v>
          </cell>
        </row>
        <row r="4630">
          <cell r="K4630" t="str">
            <v>Community School</v>
          </cell>
          <cell r="L4630" t="str">
            <v>Primary</v>
          </cell>
          <cell r="AC4630" t="str">
            <v>Yes</v>
          </cell>
          <cell r="AI4630">
            <v>1</v>
          </cell>
        </row>
        <row r="4631">
          <cell r="K4631" t="str">
            <v>Community School</v>
          </cell>
          <cell r="L4631" t="str">
            <v>Primary</v>
          </cell>
          <cell r="AC4631" t="str">
            <v>Yes</v>
          </cell>
          <cell r="AI4631">
            <v>2</v>
          </cell>
        </row>
        <row r="4632">
          <cell r="K4632" t="str">
            <v>Community School</v>
          </cell>
          <cell r="L4632" t="str">
            <v>Primary</v>
          </cell>
          <cell r="AC4632" t="str">
            <v>Yes</v>
          </cell>
          <cell r="AI4632">
            <v>2</v>
          </cell>
        </row>
        <row r="4633">
          <cell r="K4633" t="str">
            <v>Community School</v>
          </cell>
          <cell r="L4633" t="str">
            <v>Primary</v>
          </cell>
          <cell r="AC4633" t="str">
            <v>Yes</v>
          </cell>
          <cell r="AI4633">
            <v>2</v>
          </cell>
        </row>
        <row r="4634">
          <cell r="K4634" t="str">
            <v>Community School</v>
          </cell>
          <cell r="L4634" t="str">
            <v>Primary</v>
          </cell>
          <cell r="AC4634" t="str">
            <v>Yes</v>
          </cell>
          <cell r="AI4634">
            <v>3</v>
          </cell>
        </row>
        <row r="4635">
          <cell r="K4635" t="str">
            <v>Community School</v>
          </cell>
          <cell r="L4635" t="str">
            <v>Primary</v>
          </cell>
          <cell r="AC4635" t="str">
            <v>Yes</v>
          </cell>
          <cell r="AI4635">
            <v>2</v>
          </cell>
        </row>
        <row r="4636">
          <cell r="K4636" t="str">
            <v>Community School</v>
          </cell>
          <cell r="L4636" t="str">
            <v>Primary</v>
          </cell>
          <cell r="AC4636" t="str">
            <v>Yes</v>
          </cell>
          <cell r="AI4636">
            <v>2</v>
          </cell>
        </row>
        <row r="4637">
          <cell r="K4637" t="str">
            <v>Community School</v>
          </cell>
          <cell r="L4637" t="str">
            <v>Primary</v>
          </cell>
          <cell r="AC4637" t="str">
            <v>Yes</v>
          </cell>
          <cell r="AI4637">
            <v>1</v>
          </cell>
        </row>
        <row r="4638">
          <cell r="K4638" t="str">
            <v>Community School</v>
          </cell>
          <cell r="L4638" t="str">
            <v>Primary</v>
          </cell>
          <cell r="AC4638" t="str">
            <v>Yes</v>
          </cell>
          <cell r="AI4638">
            <v>2</v>
          </cell>
        </row>
        <row r="4639">
          <cell r="K4639" t="str">
            <v>Community School</v>
          </cell>
          <cell r="L4639" t="str">
            <v>Primary</v>
          </cell>
          <cell r="AC4639" t="str">
            <v>Yes</v>
          </cell>
          <cell r="AI4639">
            <v>2</v>
          </cell>
        </row>
        <row r="4640">
          <cell r="K4640" t="str">
            <v>Community School</v>
          </cell>
          <cell r="L4640" t="str">
            <v>Primary</v>
          </cell>
          <cell r="AC4640" t="str">
            <v>Yes</v>
          </cell>
          <cell r="AI4640">
            <v>2</v>
          </cell>
        </row>
        <row r="4641">
          <cell r="K4641" t="str">
            <v>Community School</v>
          </cell>
          <cell r="L4641" t="str">
            <v>Primary</v>
          </cell>
          <cell r="AC4641" t="str">
            <v>Yes</v>
          </cell>
          <cell r="AI4641">
            <v>2</v>
          </cell>
        </row>
        <row r="4642">
          <cell r="K4642" t="str">
            <v>Community School</v>
          </cell>
          <cell r="L4642" t="str">
            <v>Primary</v>
          </cell>
          <cell r="AC4642" t="str">
            <v>Yes</v>
          </cell>
          <cell r="AI4642">
            <v>2</v>
          </cell>
        </row>
        <row r="4643">
          <cell r="K4643" t="str">
            <v>Community School</v>
          </cell>
          <cell r="L4643" t="str">
            <v>Primary</v>
          </cell>
          <cell r="AC4643" t="str">
            <v>Yes</v>
          </cell>
          <cell r="AI4643">
            <v>3</v>
          </cell>
        </row>
        <row r="4644">
          <cell r="K4644" t="str">
            <v>Community School</v>
          </cell>
          <cell r="L4644" t="str">
            <v>Primary</v>
          </cell>
          <cell r="AC4644" t="str">
            <v>Yes</v>
          </cell>
          <cell r="AI4644">
            <v>3</v>
          </cell>
        </row>
        <row r="4645">
          <cell r="K4645" t="str">
            <v>Community School</v>
          </cell>
          <cell r="L4645" t="str">
            <v>Primary</v>
          </cell>
          <cell r="AC4645" t="str">
            <v>Yes</v>
          </cell>
          <cell r="AI4645">
            <v>2</v>
          </cell>
        </row>
        <row r="4646">
          <cell r="K4646" t="str">
            <v>Community School</v>
          </cell>
          <cell r="L4646" t="str">
            <v>Primary</v>
          </cell>
          <cell r="AC4646" t="str">
            <v>Yes</v>
          </cell>
          <cell r="AI4646">
            <v>2</v>
          </cell>
        </row>
        <row r="4647">
          <cell r="K4647" t="str">
            <v>Community School</v>
          </cell>
          <cell r="L4647" t="str">
            <v>Primary</v>
          </cell>
          <cell r="AC4647" t="str">
            <v>Yes</v>
          </cell>
          <cell r="AI4647">
            <v>2</v>
          </cell>
        </row>
        <row r="4648">
          <cell r="K4648" t="str">
            <v>Community School</v>
          </cell>
          <cell r="L4648" t="str">
            <v>Primary</v>
          </cell>
          <cell r="AC4648" t="str">
            <v>Yes</v>
          </cell>
          <cell r="AI4648">
            <v>2</v>
          </cell>
        </row>
        <row r="4649">
          <cell r="K4649" t="str">
            <v>Community School</v>
          </cell>
          <cell r="L4649" t="str">
            <v>Primary</v>
          </cell>
          <cell r="AC4649" t="str">
            <v>Yes</v>
          </cell>
          <cell r="AI4649">
            <v>2</v>
          </cell>
        </row>
        <row r="4650">
          <cell r="K4650" t="str">
            <v>Community School</v>
          </cell>
          <cell r="L4650" t="str">
            <v>Primary</v>
          </cell>
          <cell r="AC4650" t="str">
            <v>Yes</v>
          </cell>
          <cell r="AI4650">
            <v>2</v>
          </cell>
        </row>
        <row r="4651">
          <cell r="K4651" t="str">
            <v>Community School</v>
          </cell>
          <cell r="L4651" t="str">
            <v>Primary</v>
          </cell>
          <cell r="AC4651" t="str">
            <v>Yes</v>
          </cell>
          <cell r="AI4651">
            <v>2</v>
          </cell>
        </row>
        <row r="4652">
          <cell r="K4652" t="str">
            <v>Community School</v>
          </cell>
          <cell r="L4652" t="str">
            <v>Primary</v>
          </cell>
          <cell r="AC4652" t="str">
            <v>Yes</v>
          </cell>
          <cell r="AI4652">
            <v>2</v>
          </cell>
        </row>
        <row r="4653">
          <cell r="K4653" t="str">
            <v>Community School</v>
          </cell>
          <cell r="L4653" t="str">
            <v>Primary</v>
          </cell>
          <cell r="AC4653" t="str">
            <v>Yes</v>
          </cell>
          <cell r="AI4653">
            <v>3</v>
          </cell>
        </row>
        <row r="4654">
          <cell r="K4654" t="str">
            <v>Community School</v>
          </cell>
          <cell r="L4654" t="str">
            <v>Primary</v>
          </cell>
          <cell r="AC4654" t="str">
            <v>Yes</v>
          </cell>
          <cell r="AI4654">
            <v>2</v>
          </cell>
        </row>
        <row r="4655">
          <cell r="K4655" t="str">
            <v>Community School</v>
          </cell>
          <cell r="L4655" t="str">
            <v>Primary</v>
          </cell>
          <cell r="AC4655" t="str">
            <v>Yes</v>
          </cell>
          <cell r="AI4655">
            <v>2</v>
          </cell>
        </row>
        <row r="4656">
          <cell r="K4656" t="str">
            <v>Community School</v>
          </cell>
          <cell r="L4656" t="str">
            <v>Primary</v>
          </cell>
          <cell r="AC4656" t="str">
            <v>Yes</v>
          </cell>
          <cell r="AI4656">
            <v>2</v>
          </cell>
        </row>
        <row r="4657">
          <cell r="K4657" t="str">
            <v>Community School</v>
          </cell>
          <cell r="L4657" t="str">
            <v>Primary</v>
          </cell>
          <cell r="AC4657" t="str">
            <v>Yes</v>
          </cell>
          <cell r="AI4657">
            <v>2</v>
          </cell>
        </row>
        <row r="4658">
          <cell r="K4658" t="str">
            <v>Community School</v>
          </cell>
          <cell r="L4658" t="str">
            <v>Primary</v>
          </cell>
          <cell r="AC4658" t="str">
            <v>Yes</v>
          </cell>
          <cell r="AI4658">
            <v>2</v>
          </cell>
        </row>
        <row r="4659">
          <cell r="K4659" t="str">
            <v>Community School</v>
          </cell>
          <cell r="L4659" t="str">
            <v>Primary</v>
          </cell>
          <cell r="AC4659" t="str">
            <v>Yes</v>
          </cell>
          <cell r="AI4659">
            <v>2</v>
          </cell>
        </row>
        <row r="4660">
          <cell r="K4660" t="str">
            <v>Community School</v>
          </cell>
          <cell r="L4660" t="str">
            <v>Primary</v>
          </cell>
          <cell r="AC4660" t="str">
            <v>Yes</v>
          </cell>
          <cell r="AI4660">
            <v>2</v>
          </cell>
        </row>
        <row r="4661">
          <cell r="K4661" t="str">
            <v>Community School</v>
          </cell>
          <cell r="L4661" t="str">
            <v>Primary</v>
          </cell>
          <cell r="AC4661" t="str">
            <v>Yes</v>
          </cell>
          <cell r="AI4661">
            <v>2</v>
          </cell>
        </row>
        <row r="4662">
          <cell r="K4662" t="str">
            <v>Community School</v>
          </cell>
          <cell r="L4662" t="str">
            <v>Primary</v>
          </cell>
          <cell r="AC4662" t="str">
            <v>Yes</v>
          </cell>
          <cell r="AI4662">
            <v>2</v>
          </cell>
        </row>
        <row r="4663">
          <cell r="K4663" t="str">
            <v>Community School</v>
          </cell>
          <cell r="L4663" t="str">
            <v>Primary</v>
          </cell>
          <cell r="AC4663" t="str">
            <v>Yes</v>
          </cell>
          <cell r="AI4663">
            <v>1</v>
          </cell>
        </row>
        <row r="4664">
          <cell r="K4664" t="str">
            <v>Community School</v>
          </cell>
          <cell r="L4664" t="str">
            <v>Primary</v>
          </cell>
          <cell r="AC4664" t="str">
            <v>Yes</v>
          </cell>
          <cell r="AI4664">
            <v>1</v>
          </cell>
        </row>
        <row r="4665">
          <cell r="K4665" t="str">
            <v>Community School</v>
          </cell>
          <cell r="L4665" t="str">
            <v>Primary</v>
          </cell>
          <cell r="AC4665" t="str">
            <v>Yes</v>
          </cell>
          <cell r="AI4665">
            <v>2</v>
          </cell>
        </row>
        <row r="4666">
          <cell r="K4666" t="str">
            <v>Community School</v>
          </cell>
          <cell r="L4666" t="str">
            <v>Primary</v>
          </cell>
          <cell r="AC4666" t="str">
            <v>Yes</v>
          </cell>
          <cell r="AI4666">
            <v>3</v>
          </cell>
        </row>
        <row r="4667">
          <cell r="K4667" t="str">
            <v>Community School</v>
          </cell>
          <cell r="L4667" t="str">
            <v>Primary</v>
          </cell>
          <cell r="AC4667" t="str">
            <v>Yes</v>
          </cell>
          <cell r="AI4667">
            <v>1</v>
          </cell>
        </row>
        <row r="4668">
          <cell r="K4668" t="str">
            <v>Community School</v>
          </cell>
          <cell r="L4668" t="str">
            <v>Primary</v>
          </cell>
          <cell r="AC4668" t="str">
            <v>Yes</v>
          </cell>
          <cell r="AI4668">
            <v>2</v>
          </cell>
        </row>
        <row r="4669">
          <cell r="K4669" t="str">
            <v>Community School</v>
          </cell>
          <cell r="L4669" t="str">
            <v>Primary</v>
          </cell>
          <cell r="AC4669" t="str">
            <v>Yes</v>
          </cell>
          <cell r="AI4669">
            <v>3</v>
          </cell>
        </row>
        <row r="4670">
          <cell r="K4670" t="str">
            <v>Community School</v>
          </cell>
          <cell r="L4670" t="str">
            <v>Primary</v>
          </cell>
          <cell r="AC4670" t="str">
            <v>Yes</v>
          </cell>
          <cell r="AI4670">
            <v>2</v>
          </cell>
        </row>
        <row r="4671">
          <cell r="K4671" t="str">
            <v>Community School</v>
          </cell>
          <cell r="L4671" t="str">
            <v>Primary</v>
          </cell>
          <cell r="AC4671" t="str">
            <v>Yes</v>
          </cell>
          <cell r="AI4671">
            <v>2</v>
          </cell>
        </row>
        <row r="4672">
          <cell r="K4672" t="str">
            <v>Community School</v>
          </cell>
          <cell r="L4672" t="str">
            <v>Primary</v>
          </cell>
          <cell r="AC4672" t="str">
            <v>Yes</v>
          </cell>
          <cell r="AI4672">
            <v>2</v>
          </cell>
        </row>
        <row r="4673">
          <cell r="K4673" t="str">
            <v>Community School</v>
          </cell>
          <cell r="L4673" t="str">
            <v>Primary</v>
          </cell>
          <cell r="AC4673" t="str">
            <v>Yes</v>
          </cell>
          <cell r="AI4673">
            <v>1</v>
          </cell>
        </row>
        <row r="4674">
          <cell r="K4674" t="str">
            <v>Community School</v>
          </cell>
          <cell r="L4674" t="str">
            <v>Primary</v>
          </cell>
          <cell r="AC4674" t="str">
            <v>Yes</v>
          </cell>
          <cell r="AI4674">
            <v>2</v>
          </cell>
        </row>
        <row r="4675">
          <cell r="K4675" t="str">
            <v>Community School</v>
          </cell>
          <cell r="L4675" t="str">
            <v>Primary</v>
          </cell>
          <cell r="AC4675" t="str">
            <v>Yes</v>
          </cell>
          <cell r="AI4675">
            <v>2</v>
          </cell>
        </row>
        <row r="4676">
          <cell r="K4676" t="str">
            <v>Community School</v>
          </cell>
          <cell r="L4676" t="str">
            <v>Primary</v>
          </cell>
          <cell r="AC4676" t="str">
            <v>Yes</v>
          </cell>
          <cell r="AI4676">
            <v>1</v>
          </cell>
        </row>
        <row r="4677">
          <cell r="K4677" t="str">
            <v>Community School</v>
          </cell>
          <cell r="L4677" t="str">
            <v>Primary</v>
          </cell>
          <cell r="AC4677" t="str">
            <v>Yes</v>
          </cell>
          <cell r="AI4677">
            <v>1</v>
          </cell>
        </row>
        <row r="4678">
          <cell r="K4678" t="str">
            <v>Community School</v>
          </cell>
          <cell r="L4678" t="str">
            <v>Primary</v>
          </cell>
          <cell r="AC4678" t="str">
            <v>Yes</v>
          </cell>
          <cell r="AI4678">
            <v>2</v>
          </cell>
        </row>
        <row r="4679">
          <cell r="K4679" t="str">
            <v>Community School</v>
          </cell>
          <cell r="L4679" t="str">
            <v>Primary</v>
          </cell>
          <cell r="AC4679" t="str">
            <v>Yes</v>
          </cell>
          <cell r="AI4679">
            <v>2</v>
          </cell>
        </row>
        <row r="4680">
          <cell r="K4680" t="str">
            <v>Community School</v>
          </cell>
          <cell r="L4680" t="str">
            <v>Primary</v>
          </cell>
          <cell r="AC4680" t="str">
            <v>Yes</v>
          </cell>
          <cell r="AI4680">
            <v>2</v>
          </cell>
        </row>
        <row r="4681">
          <cell r="K4681" t="str">
            <v>Community School</v>
          </cell>
          <cell r="L4681" t="str">
            <v>Primary</v>
          </cell>
          <cell r="AC4681" t="str">
            <v>Yes</v>
          </cell>
          <cell r="AI4681">
            <v>2</v>
          </cell>
        </row>
        <row r="4682">
          <cell r="K4682" t="str">
            <v>Community School</v>
          </cell>
          <cell r="L4682" t="str">
            <v>Primary</v>
          </cell>
          <cell r="AC4682" t="str">
            <v>Yes</v>
          </cell>
          <cell r="AI4682">
            <v>2</v>
          </cell>
        </row>
        <row r="4683">
          <cell r="K4683" t="str">
            <v>Community School</v>
          </cell>
          <cell r="L4683" t="str">
            <v>Primary</v>
          </cell>
          <cell r="AC4683" t="str">
            <v>Yes</v>
          </cell>
          <cell r="AI4683">
            <v>2</v>
          </cell>
        </row>
        <row r="4684">
          <cell r="K4684" t="str">
            <v>Community School</v>
          </cell>
          <cell r="L4684" t="str">
            <v>Primary</v>
          </cell>
          <cell r="AC4684" t="str">
            <v>Yes</v>
          </cell>
          <cell r="AI4684">
            <v>3</v>
          </cell>
        </row>
        <row r="4685">
          <cell r="K4685" t="str">
            <v>Community School</v>
          </cell>
          <cell r="L4685" t="str">
            <v>Primary</v>
          </cell>
          <cell r="AC4685" t="str">
            <v>Yes</v>
          </cell>
          <cell r="AI4685">
            <v>1</v>
          </cell>
        </row>
        <row r="4686">
          <cell r="K4686" t="str">
            <v>Community School</v>
          </cell>
          <cell r="L4686" t="str">
            <v>Primary</v>
          </cell>
          <cell r="AC4686" t="str">
            <v>Yes</v>
          </cell>
          <cell r="AI4686">
            <v>2</v>
          </cell>
        </row>
        <row r="4687">
          <cell r="K4687" t="str">
            <v>Community School</v>
          </cell>
          <cell r="L4687" t="str">
            <v>Primary</v>
          </cell>
          <cell r="AC4687" t="str">
            <v>Yes</v>
          </cell>
          <cell r="AI4687">
            <v>1</v>
          </cell>
        </row>
        <row r="4688">
          <cell r="K4688" t="str">
            <v>Community School</v>
          </cell>
          <cell r="L4688" t="str">
            <v>Primary</v>
          </cell>
          <cell r="AC4688" t="str">
            <v>Yes</v>
          </cell>
          <cell r="AI4688">
            <v>1</v>
          </cell>
        </row>
        <row r="4689">
          <cell r="K4689" t="str">
            <v>Community School</v>
          </cell>
          <cell r="L4689" t="str">
            <v>Primary</v>
          </cell>
          <cell r="AC4689" t="str">
            <v>Yes</v>
          </cell>
          <cell r="AI4689">
            <v>2</v>
          </cell>
        </row>
        <row r="4690">
          <cell r="K4690" t="str">
            <v>Community School</v>
          </cell>
          <cell r="L4690" t="str">
            <v>Primary</v>
          </cell>
          <cell r="AC4690" t="str">
            <v>Yes</v>
          </cell>
          <cell r="AI4690">
            <v>2</v>
          </cell>
        </row>
        <row r="4691">
          <cell r="K4691" t="str">
            <v>Community School</v>
          </cell>
          <cell r="L4691" t="str">
            <v>Primary</v>
          </cell>
          <cell r="AC4691" t="str">
            <v>Yes</v>
          </cell>
          <cell r="AI4691">
            <v>2</v>
          </cell>
        </row>
        <row r="4692">
          <cell r="K4692" t="str">
            <v>Community School</v>
          </cell>
          <cell r="L4692" t="str">
            <v>Primary</v>
          </cell>
          <cell r="AC4692" t="str">
            <v>Yes</v>
          </cell>
          <cell r="AI4692">
            <v>3</v>
          </cell>
        </row>
        <row r="4693">
          <cell r="K4693" t="str">
            <v>Community School</v>
          </cell>
          <cell r="L4693" t="str">
            <v>Primary</v>
          </cell>
          <cell r="AC4693" t="str">
            <v>Yes</v>
          </cell>
          <cell r="AI4693">
            <v>2</v>
          </cell>
        </row>
        <row r="4694">
          <cell r="K4694" t="str">
            <v>Community School</v>
          </cell>
          <cell r="L4694" t="str">
            <v>Primary</v>
          </cell>
          <cell r="AC4694" t="str">
            <v>Yes</v>
          </cell>
          <cell r="AI4694">
            <v>3</v>
          </cell>
        </row>
        <row r="4695">
          <cell r="K4695" t="str">
            <v>Community School</v>
          </cell>
          <cell r="L4695" t="str">
            <v>Primary</v>
          </cell>
          <cell r="AC4695" t="str">
            <v>Yes</v>
          </cell>
          <cell r="AI4695">
            <v>2</v>
          </cell>
        </row>
        <row r="4696">
          <cell r="K4696" t="str">
            <v>Community School</v>
          </cell>
          <cell r="L4696" t="str">
            <v>Primary</v>
          </cell>
          <cell r="AC4696" t="str">
            <v>Yes</v>
          </cell>
          <cell r="AI4696">
            <v>2</v>
          </cell>
        </row>
        <row r="4697">
          <cell r="K4697" t="str">
            <v>Community School</v>
          </cell>
          <cell r="L4697" t="str">
            <v>Primary</v>
          </cell>
          <cell r="AC4697" t="str">
            <v>Yes</v>
          </cell>
          <cell r="AI4697">
            <v>2</v>
          </cell>
        </row>
        <row r="4698">
          <cell r="K4698" t="str">
            <v>Community School</v>
          </cell>
          <cell r="L4698" t="str">
            <v>Primary</v>
          </cell>
          <cell r="AC4698" t="str">
            <v>Yes</v>
          </cell>
          <cell r="AI4698">
            <v>2</v>
          </cell>
        </row>
        <row r="4699">
          <cell r="K4699" t="str">
            <v>Community School</v>
          </cell>
          <cell r="L4699" t="str">
            <v>Primary</v>
          </cell>
          <cell r="AC4699" t="str">
            <v>Yes</v>
          </cell>
          <cell r="AI4699">
            <v>2</v>
          </cell>
        </row>
        <row r="4700">
          <cell r="K4700" t="str">
            <v>Community School</v>
          </cell>
          <cell r="L4700" t="str">
            <v>Primary</v>
          </cell>
          <cell r="AC4700" t="str">
            <v>Yes</v>
          </cell>
          <cell r="AI4700">
            <v>1</v>
          </cell>
        </row>
        <row r="4701">
          <cell r="K4701" t="str">
            <v>Community School</v>
          </cell>
          <cell r="L4701" t="str">
            <v>Primary</v>
          </cell>
          <cell r="AC4701" t="str">
            <v>Yes</v>
          </cell>
          <cell r="AI4701">
            <v>2</v>
          </cell>
        </row>
        <row r="4702">
          <cell r="K4702" t="str">
            <v>Community School</v>
          </cell>
          <cell r="L4702" t="str">
            <v>Primary</v>
          </cell>
          <cell r="AC4702" t="str">
            <v>Yes</v>
          </cell>
          <cell r="AI4702">
            <v>2</v>
          </cell>
        </row>
        <row r="4703">
          <cell r="K4703" t="str">
            <v>Community School</v>
          </cell>
          <cell r="L4703" t="str">
            <v>Primary</v>
          </cell>
          <cell r="AC4703" t="str">
            <v>Yes</v>
          </cell>
          <cell r="AI4703">
            <v>2</v>
          </cell>
        </row>
        <row r="4704">
          <cell r="K4704" t="str">
            <v>Community School</v>
          </cell>
          <cell r="L4704" t="str">
            <v>Primary</v>
          </cell>
          <cell r="AC4704" t="str">
            <v>Yes</v>
          </cell>
          <cell r="AI4704">
            <v>2</v>
          </cell>
        </row>
        <row r="4705">
          <cell r="K4705" t="str">
            <v>Community School</v>
          </cell>
          <cell r="L4705" t="str">
            <v>Primary</v>
          </cell>
          <cell r="AC4705" t="str">
            <v>Yes</v>
          </cell>
          <cell r="AI4705">
            <v>2</v>
          </cell>
        </row>
        <row r="4706">
          <cell r="K4706" t="str">
            <v>Community School</v>
          </cell>
          <cell r="L4706" t="str">
            <v>Primary</v>
          </cell>
          <cell r="AC4706" t="str">
            <v>Yes</v>
          </cell>
          <cell r="AI4706">
            <v>2</v>
          </cell>
        </row>
        <row r="4707">
          <cell r="K4707" t="str">
            <v>Community School</v>
          </cell>
          <cell r="L4707" t="str">
            <v>Primary</v>
          </cell>
          <cell r="AC4707" t="str">
            <v>Yes</v>
          </cell>
          <cell r="AI4707">
            <v>2</v>
          </cell>
        </row>
        <row r="4708">
          <cell r="K4708" t="str">
            <v>Community School</v>
          </cell>
          <cell r="L4708" t="str">
            <v>Primary</v>
          </cell>
          <cell r="AC4708" t="str">
            <v>Yes</v>
          </cell>
          <cell r="AI4708">
            <v>2</v>
          </cell>
        </row>
        <row r="4709">
          <cell r="K4709" t="str">
            <v>Community School</v>
          </cell>
          <cell r="L4709" t="str">
            <v>Primary</v>
          </cell>
          <cell r="AC4709" t="str">
            <v>Yes</v>
          </cell>
          <cell r="AI4709">
            <v>2</v>
          </cell>
        </row>
        <row r="4710">
          <cell r="K4710" t="str">
            <v>Community School</v>
          </cell>
          <cell r="L4710" t="str">
            <v>Primary</v>
          </cell>
          <cell r="AC4710" t="str">
            <v>Yes</v>
          </cell>
          <cell r="AI4710">
            <v>2</v>
          </cell>
        </row>
        <row r="4711">
          <cell r="K4711" t="str">
            <v>Community School</v>
          </cell>
          <cell r="L4711" t="str">
            <v>Primary</v>
          </cell>
          <cell r="AC4711" t="str">
            <v>Yes</v>
          </cell>
          <cell r="AI4711">
            <v>2</v>
          </cell>
        </row>
        <row r="4712">
          <cell r="K4712" t="str">
            <v>Community School</v>
          </cell>
          <cell r="L4712" t="str">
            <v>Primary</v>
          </cell>
          <cell r="AC4712" t="str">
            <v>Yes</v>
          </cell>
          <cell r="AI4712">
            <v>2</v>
          </cell>
        </row>
        <row r="4713">
          <cell r="K4713" t="str">
            <v>Community School</v>
          </cell>
          <cell r="L4713" t="str">
            <v>Primary</v>
          </cell>
          <cell r="AC4713" t="str">
            <v>Yes</v>
          </cell>
          <cell r="AI4713">
            <v>2</v>
          </cell>
        </row>
        <row r="4714">
          <cell r="K4714" t="str">
            <v>Community School</v>
          </cell>
          <cell r="L4714" t="str">
            <v>Primary</v>
          </cell>
          <cell r="AC4714" t="str">
            <v>Yes</v>
          </cell>
          <cell r="AI4714">
            <v>2</v>
          </cell>
        </row>
        <row r="4715">
          <cell r="K4715" t="str">
            <v>Community School</v>
          </cell>
          <cell r="L4715" t="str">
            <v>Primary</v>
          </cell>
          <cell r="AC4715" t="str">
            <v>Yes</v>
          </cell>
          <cell r="AI4715">
            <v>2</v>
          </cell>
        </row>
        <row r="4716">
          <cell r="K4716" t="str">
            <v>Community School</v>
          </cell>
          <cell r="L4716" t="str">
            <v>Primary</v>
          </cell>
          <cell r="AC4716" t="str">
            <v>Yes</v>
          </cell>
          <cell r="AI4716">
            <v>2</v>
          </cell>
        </row>
        <row r="4717">
          <cell r="K4717" t="str">
            <v>Community School</v>
          </cell>
          <cell r="L4717" t="str">
            <v>Primary</v>
          </cell>
          <cell r="AC4717" t="str">
            <v>Yes</v>
          </cell>
          <cell r="AI4717">
            <v>3</v>
          </cell>
        </row>
        <row r="4718">
          <cell r="K4718" t="str">
            <v>Community School</v>
          </cell>
          <cell r="L4718" t="str">
            <v>Primary</v>
          </cell>
          <cell r="AC4718" t="str">
            <v>Yes</v>
          </cell>
          <cell r="AI4718">
            <v>2</v>
          </cell>
        </row>
        <row r="4719">
          <cell r="K4719" t="str">
            <v>Community School</v>
          </cell>
          <cell r="L4719" t="str">
            <v>Primary</v>
          </cell>
          <cell r="AC4719" t="str">
            <v>Yes</v>
          </cell>
          <cell r="AI4719">
            <v>2</v>
          </cell>
        </row>
        <row r="4720">
          <cell r="K4720" t="str">
            <v>Community School</v>
          </cell>
          <cell r="L4720" t="str">
            <v>Primary</v>
          </cell>
          <cell r="AC4720" t="str">
            <v>Yes</v>
          </cell>
          <cell r="AI4720">
            <v>2</v>
          </cell>
        </row>
        <row r="4721">
          <cell r="K4721" t="str">
            <v>Community School</v>
          </cell>
          <cell r="L4721" t="str">
            <v>Primary</v>
          </cell>
          <cell r="AC4721" t="str">
            <v>Yes</v>
          </cell>
          <cell r="AI4721">
            <v>2</v>
          </cell>
        </row>
        <row r="4722">
          <cell r="K4722" t="str">
            <v>Community School</v>
          </cell>
          <cell r="L4722" t="str">
            <v>Primary</v>
          </cell>
          <cell r="AC4722" t="str">
            <v>Yes</v>
          </cell>
          <cell r="AI4722">
            <v>4</v>
          </cell>
        </row>
        <row r="4723">
          <cell r="K4723" t="str">
            <v>Community School</v>
          </cell>
          <cell r="L4723" t="str">
            <v>Primary</v>
          </cell>
          <cell r="AC4723" t="str">
            <v>Yes</v>
          </cell>
          <cell r="AI4723">
            <v>2</v>
          </cell>
        </row>
        <row r="4724">
          <cell r="K4724" t="str">
            <v>Community School</v>
          </cell>
          <cell r="L4724" t="str">
            <v>Primary</v>
          </cell>
          <cell r="AC4724" t="str">
            <v>Yes</v>
          </cell>
          <cell r="AI4724">
            <v>2</v>
          </cell>
        </row>
        <row r="4725">
          <cell r="K4725" t="str">
            <v>Community School</v>
          </cell>
          <cell r="L4725" t="str">
            <v>Primary</v>
          </cell>
          <cell r="AC4725" t="str">
            <v>Yes</v>
          </cell>
          <cell r="AI4725">
            <v>2</v>
          </cell>
        </row>
        <row r="4726">
          <cell r="K4726" t="str">
            <v>Community School</v>
          </cell>
          <cell r="L4726" t="str">
            <v>Primary</v>
          </cell>
          <cell r="AC4726" t="str">
            <v>Yes</v>
          </cell>
          <cell r="AI4726">
            <v>3</v>
          </cell>
        </row>
        <row r="4727">
          <cell r="K4727" t="str">
            <v>Community School</v>
          </cell>
          <cell r="L4727" t="str">
            <v>Primary</v>
          </cell>
          <cell r="AC4727" t="str">
            <v>Yes</v>
          </cell>
          <cell r="AI4727">
            <v>2</v>
          </cell>
        </row>
        <row r="4728">
          <cell r="K4728" t="str">
            <v>Community School</v>
          </cell>
          <cell r="L4728" t="str">
            <v>Primary</v>
          </cell>
          <cell r="AC4728" t="str">
            <v>Yes</v>
          </cell>
          <cell r="AI4728">
            <v>2</v>
          </cell>
        </row>
        <row r="4729">
          <cell r="K4729" t="str">
            <v>Community School</v>
          </cell>
          <cell r="L4729" t="str">
            <v>Primary</v>
          </cell>
          <cell r="AC4729" t="str">
            <v>Yes</v>
          </cell>
          <cell r="AI4729">
            <v>2</v>
          </cell>
        </row>
        <row r="4730">
          <cell r="K4730" t="str">
            <v>Voluntary Aided School</v>
          </cell>
          <cell r="L4730" t="str">
            <v>Primary</v>
          </cell>
          <cell r="AC4730" t="str">
            <v>Yes</v>
          </cell>
          <cell r="AI4730">
            <v>2</v>
          </cell>
        </row>
        <row r="4731">
          <cell r="K4731" t="str">
            <v>Voluntary Controlled School</v>
          </cell>
          <cell r="L4731" t="str">
            <v>Primary</v>
          </cell>
          <cell r="AC4731" t="str">
            <v>Yes</v>
          </cell>
          <cell r="AI4731">
            <v>2</v>
          </cell>
        </row>
        <row r="4732">
          <cell r="K4732" t="str">
            <v>Voluntary Controlled School</v>
          </cell>
          <cell r="L4732" t="str">
            <v>Primary</v>
          </cell>
          <cell r="AC4732" t="str">
            <v>Yes</v>
          </cell>
          <cell r="AI4732">
            <v>2</v>
          </cell>
        </row>
        <row r="4733">
          <cell r="K4733" t="str">
            <v>Voluntary Controlled School</v>
          </cell>
          <cell r="L4733" t="str">
            <v>Primary</v>
          </cell>
          <cell r="AC4733" t="str">
            <v>Yes</v>
          </cell>
          <cell r="AI4733">
            <v>2</v>
          </cell>
        </row>
        <row r="4734">
          <cell r="K4734" t="str">
            <v>Voluntary Controlled School</v>
          </cell>
          <cell r="L4734" t="str">
            <v>Primary</v>
          </cell>
          <cell r="AC4734" t="str">
            <v>Yes</v>
          </cell>
          <cell r="AI4734">
            <v>1</v>
          </cell>
        </row>
        <row r="4735">
          <cell r="K4735" t="str">
            <v>Voluntary Controlled School</v>
          </cell>
          <cell r="L4735" t="str">
            <v>Primary</v>
          </cell>
          <cell r="AC4735" t="str">
            <v>Yes</v>
          </cell>
          <cell r="AI4735">
            <v>2</v>
          </cell>
        </row>
        <row r="4736">
          <cell r="K4736" t="str">
            <v>Voluntary Controlled School</v>
          </cell>
          <cell r="L4736" t="str">
            <v>Primary</v>
          </cell>
          <cell r="AC4736" t="str">
            <v>Yes</v>
          </cell>
          <cell r="AI4736">
            <v>2</v>
          </cell>
        </row>
        <row r="4737">
          <cell r="K4737" t="str">
            <v>Voluntary Controlled School</v>
          </cell>
          <cell r="L4737" t="str">
            <v>Primary</v>
          </cell>
          <cell r="AC4737" t="str">
            <v>Yes</v>
          </cell>
          <cell r="AI4737">
            <v>2</v>
          </cell>
        </row>
        <row r="4738">
          <cell r="K4738" t="str">
            <v>Voluntary Controlled School</v>
          </cell>
          <cell r="L4738" t="str">
            <v>Primary</v>
          </cell>
          <cell r="AC4738" t="str">
            <v>Yes</v>
          </cell>
          <cell r="AI4738">
            <v>2</v>
          </cell>
        </row>
        <row r="4739">
          <cell r="K4739" t="str">
            <v>Voluntary Controlled School</v>
          </cell>
          <cell r="L4739" t="str">
            <v>Primary</v>
          </cell>
          <cell r="AC4739" t="str">
            <v>Yes</v>
          </cell>
          <cell r="AI4739">
            <v>2</v>
          </cell>
        </row>
        <row r="4740">
          <cell r="K4740" t="str">
            <v>Voluntary Controlled School</v>
          </cell>
          <cell r="L4740" t="str">
            <v>Primary</v>
          </cell>
          <cell r="AC4740" t="str">
            <v>Yes</v>
          </cell>
          <cell r="AI4740">
            <v>1</v>
          </cell>
        </row>
        <row r="4741">
          <cell r="K4741" t="str">
            <v>Voluntary Aided School</v>
          </cell>
          <cell r="L4741" t="str">
            <v>Primary</v>
          </cell>
          <cell r="AC4741" t="str">
            <v>Yes</v>
          </cell>
          <cell r="AI4741">
            <v>2</v>
          </cell>
        </row>
        <row r="4742">
          <cell r="K4742" t="str">
            <v>Voluntary Controlled School</v>
          </cell>
          <cell r="L4742" t="str">
            <v>Primary</v>
          </cell>
          <cell r="AC4742" t="str">
            <v>Yes</v>
          </cell>
          <cell r="AI4742">
            <v>1</v>
          </cell>
        </row>
        <row r="4743">
          <cell r="K4743" t="str">
            <v>Voluntary Controlled School</v>
          </cell>
          <cell r="L4743" t="str">
            <v>Primary</v>
          </cell>
          <cell r="AC4743" t="str">
            <v>Yes</v>
          </cell>
          <cell r="AI4743">
            <v>1</v>
          </cell>
        </row>
        <row r="4744">
          <cell r="K4744" t="str">
            <v>Voluntary Aided School</v>
          </cell>
          <cell r="L4744" t="str">
            <v>Primary</v>
          </cell>
          <cell r="AC4744" t="str">
            <v>Yes</v>
          </cell>
          <cell r="AI4744">
            <v>3</v>
          </cell>
        </row>
        <row r="4745">
          <cell r="K4745" t="str">
            <v>Voluntary Controlled School</v>
          </cell>
          <cell r="L4745" t="str">
            <v>Primary</v>
          </cell>
          <cell r="AC4745" t="str">
            <v>Yes</v>
          </cell>
          <cell r="AI4745">
            <v>1</v>
          </cell>
        </row>
        <row r="4746">
          <cell r="K4746" t="str">
            <v>Voluntary Controlled School</v>
          </cell>
          <cell r="L4746" t="str">
            <v>Primary</v>
          </cell>
          <cell r="AC4746" t="str">
            <v>Yes</v>
          </cell>
          <cell r="AI4746">
            <v>2</v>
          </cell>
        </row>
        <row r="4747">
          <cell r="K4747" t="str">
            <v>Voluntary Controlled School</v>
          </cell>
          <cell r="L4747" t="str">
            <v>Primary</v>
          </cell>
          <cell r="AC4747" t="str">
            <v>Yes</v>
          </cell>
          <cell r="AI4747">
            <v>4</v>
          </cell>
        </row>
        <row r="4748">
          <cell r="K4748" t="str">
            <v>Voluntary Controlled School</v>
          </cell>
          <cell r="L4748" t="str">
            <v>Primary</v>
          </cell>
          <cell r="AC4748" t="str">
            <v>Yes</v>
          </cell>
          <cell r="AI4748">
            <v>1</v>
          </cell>
        </row>
        <row r="4749">
          <cell r="K4749" t="str">
            <v>Voluntary Controlled School</v>
          </cell>
          <cell r="L4749" t="str">
            <v>Primary</v>
          </cell>
          <cell r="AC4749" t="str">
            <v>Yes</v>
          </cell>
          <cell r="AI4749">
            <v>2</v>
          </cell>
        </row>
        <row r="4750">
          <cell r="K4750" t="str">
            <v>Voluntary Controlled School</v>
          </cell>
          <cell r="L4750" t="str">
            <v>Primary</v>
          </cell>
          <cell r="AC4750" t="str">
            <v>Yes</v>
          </cell>
          <cell r="AI4750">
            <v>2</v>
          </cell>
        </row>
        <row r="4751">
          <cell r="K4751" t="str">
            <v>Voluntary Aided School</v>
          </cell>
          <cell r="L4751" t="str">
            <v>Primary</v>
          </cell>
          <cell r="AC4751" t="str">
            <v>Yes</v>
          </cell>
          <cell r="AI4751">
            <v>2</v>
          </cell>
        </row>
        <row r="4752">
          <cell r="K4752" t="str">
            <v>Voluntary Controlled School</v>
          </cell>
          <cell r="L4752" t="str">
            <v>Primary</v>
          </cell>
          <cell r="AC4752" t="str">
            <v>Yes</v>
          </cell>
          <cell r="AI4752">
            <v>2</v>
          </cell>
        </row>
        <row r="4753">
          <cell r="K4753" t="str">
            <v>Voluntary Controlled School</v>
          </cell>
          <cell r="L4753" t="str">
            <v>Primary</v>
          </cell>
          <cell r="AC4753" t="str">
            <v>Yes</v>
          </cell>
          <cell r="AI4753">
            <v>2</v>
          </cell>
        </row>
        <row r="4754">
          <cell r="K4754" t="str">
            <v>Voluntary Aided School</v>
          </cell>
          <cell r="L4754" t="str">
            <v>Primary</v>
          </cell>
          <cell r="AC4754" t="str">
            <v>Yes</v>
          </cell>
          <cell r="AI4754">
            <v>2</v>
          </cell>
        </row>
        <row r="4755">
          <cell r="K4755" t="str">
            <v>Voluntary Aided School</v>
          </cell>
          <cell r="L4755" t="str">
            <v>Primary</v>
          </cell>
          <cell r="AC4755" t="str">
            <v>Yes</v>
          </cell>
          <cell r="AI4755">
            <v>2</v>
          </cell>
        </row>
        <row r="4756">
          <cell r="K4756" t="str">
            <v>Voluntary Controlled School</v>
          </cell>
          <cell r="L4756" t="str">
            <v>Primary</v>
          </cell>
          <cell r="AC4756" t="str">
            <v>Yes</v>
          </cell>
          <cell r="AI4756">
            <v>2</v>
          </cell>
        </row>
        <row r="4757">
          <cell r="K4757" t="str">
            <v>Voluntary Controlled School</v>
          </cell>
          <cell r="L4757" t="str">
            <v>Primary</v>
          </cell>
          <cell r="AC4757" t="str">
            <v>Yes</v>
          </cell>
          <cell r="AI4757">
            <v>2</v>
          </cell>
        </row>
        <row r="4758">
          <cell r="K4758" t="str">
            <v>Voluntary Controlled School</v>
          </cell>
          <cell r="L4758" t="str">
            <v>Primary</v>
          </cell>
          <cell r="AC4758" t="str">
            <v>Yes</v>
          </cell>
          <cell r="AI4758">
            <v>1</v>
          </cell>
        </row>
        <row r="4759">
          <cell r="K4759" t="str">
            <v>Voluntary Controlled School</v>
          </cell>
          <cell r="L4759" t="str">
            <v>Primary</v>
          </cell>
          <cell r="AC4759" t="str">
            <v>Yes</v>
          </cell>
          <cell r="AI4759">
            <v>1</v>
          </cell>
        </row>
        <row r="4760">
          <cell r="K4760" t="str">
            <v>Voluntary Controlled School</v>
          </cell>
          <cell r="L4760" t="str">
            <v>Primary</v>
          </cell>
          <cell r="AC4760" t="str">
            <v>Yes</v>
          </cell>
          <cell r="AI4760">
            <v>2</v>
          </cell>
        </row>
        <row r="4761">
          <cell r="K4761" t="str">
            <v>Voluntary Controlled School</v>
          </cell>
          <cell r="L4761" t="str">
            <v>Primary</v>
          </cell>
          <cell r="AC4761" t="str">
            <v>Yes</v>
          </cell>
          <cell r="AI4761">
            <v>2</v>
          </cell>
        </row>
        <row r="4762">
          <cell r="K4762" t="str">
            <v>Voluntary Aided School</v>
          </cell>
          <cell r="L4762" t="str">
            <v>Primary</v>
          </cell>
          <cell r="AC4762" t="str">
            <v>Yes</v>
          </cell>
          <cell r="AI4762">
            <v>1</v>
          </cell>
        </row>
        <row r="4763">
          <cell r="K4763" t="str">
            <v>Voluntary Controlled School</v>
          </cell>
          <cell r="L4763" t="str">
            <v>Primary</v>
          </cell>
          <cell r="AC4763" t="str">
            <v>Yes</v>
          </cell>
          <cell r="AI4763">
            <v>3</v>
          </cell>
        </row>
        <row r="4764">
          <cell r="K4764" t="str">
            <v>Voluntary Controlled School</v>
          </cell>
          <cell r="L4764" t="str">
            <v>Primary</v>
          </cell>
          <cell r="AC4764" t="str">
            <v>Yes</v>
          </cell>
          <cell r="AI4764">
            <v>1</v>
          </cell>
        </row>
        <row r="4765">
          <cell r="K4765" t="str">
            <v>Voluntary Controlled School</v>
          </cell>
          <cell r="L4765" t="str">
            <v>Primary</v>
          </cell>
          <cell r="AC4765" t="str">
            <v>Yes</v>
          </cell>
          <cell r="AI4765">
            <v>2</v>
          </cell>
        </row>
        <row r="4766">
          <cell r="K4766" t="str">
            <v>Voluntary Controlled School</v>
          </cell>
          <cell r="L4766" t="str">
            <v>Primary</v>
          </cell>
          <cell r="AC4766" t="str">
            <v>Yes</v>
          </cell>
          <cell r="AI4766">
            <v>2</v>
          </cell>
        </row>
        <row r="4767">
          <cell r="K4767" t="str">
            <v>Voluntary Controlled School</v>
          </cell>
          <cell r="L4767" t="str">
            <v>Primary</v>
          </cell>
          <cell r="AC4767" t="str">
            <v>Yes</v>
          </cell>
          <cell r="AI4767">
            <v>2</v>
          </cell>
        </row>
        <row r="4768">
          <cell r="K4768" t="str">
            <v>Voluntary Controlled School</v>
          </cell>
          <cell r="L4768" t="str">
            <v>Primary</v>
          </cell>
          <cell r="AC4768" t="str">
            <v>Yes</v>
          </cell>
          <cell r="AI4768">
            <v>2</v>
          </cell>
        </row>
        <row r="4769">
          <cell r="K4769" t="str">
            <v>Voluntary Controlled School</v>
          </cell>
          <cell r="L4769" t="str">
            <v>Primary</v>
          </cell>
          <cell r="AC4769" t="str">
            <v>Yes</v>
          </cell>
          <cell r="AI4769">
            <v>3</v>
          </cell>
        </row>
        <row r="4770">
          <cell r="K4770" t="str">
            <v>Voluntary Controlled School</v>
          </cell>
          <cell r="L4770" t="str">
            <v>Primary</v>
          </cell>
          <cell r="AC4770" t="str">
            <v>Yes</v>
          </cell>
          <cell r="AI4770">
            <v>2</v>
          </cell>
        </row>
        <row r="4771">
          <cell r="K4771" t="str">
            <v>Voluntary Controlled School</v>
          </cell>
          <cell r="L4771" t="str">
            <v>Primary</v>
          </cell>
          <cell r="AC4771" t="str">
            <v>Yes</v>
          </cell>
          <cell r="AI4771">
            <v>3</v>
          </cell>
        </row>
        <row r="4772">
          <cell r="K4772" t="str">
            <v>Voluntary Controlled School</v>
          </cell>
          <cell r="L4772" t="str">
            <v>Primary</v>
          </cell>
          <cell r="AC4772" t="str">
            <v>Yes</v>
          </cell>
          <cell r="AI4772">
            <v>2</v>
          </cell>
        </row>
        <row r="4773">
          <cell r="K4773" t="str">
            <v>Voluntary Aided School</v>
          </cell>
          <cell r="L4773" t="str">
            <v>Primary</v>
          </cell>
          <cell r="AC4773" t="str">
            <v>Yes</v>
          </cell>
          <cell r="AI4773">
            <v>2</v>
          </cell>
        </row>
        <row r="4774">
          <cell r="K4774" t="str">
            <v>Voluntary Aided School</v>
          </cell>
          <cell r="L4774" t="str">
            <v>Primary</v>
          </cell>
          <cell r="AC4774" t="str">
            <v>Yes</v>
          </cell>
          <cell r="AI4774">
            <v>4</v>
          </cell>
        </row>
        <row r="4775">
          <cell r="K4775" t="str">
            <v>Voluntary Aided School</v>
          </cell>
          <cell r="L4775" t="str">
            <v>Primary</v>
          </cell>
          <cell r="AC4775" t="str">
            <v>Yes</v>
          </cell>
          <cell r="AI4775">
            <v>2</v>
          </cell>
        </row>
        <row r="4776">
          <cell r="K4776" t="str">
            <v>Voluntary Aided School</v>
          </cell>
          <cell r="L4776" t="str">
            <v>Primary</v>
          </cell>
          <cell r="AC4776" t="str">
            <v>Yes</v>
          </cell>
          <cell r="AI4776">
            <v>2</v>
          </cell>
        </row>
        <row r="4777">
          <cell r="K4777" t="str">
            <v>Voluntary Aided School</v>
          </cell>
          <cell r="L4777" t="str">
            <v>Primary</v>
          </cell>
          <cell r="AC4777" t="str">
            <v>Yes</v>
          </cell>
          <cell r="AI4777">
            <v>2</v>
          </cell>
        </row>
        <row r="4778">
          <cell r="K4778" t="str">
            <v>Voluntary Aided School</v>
          </cell>
          <cell r="L4778" t="str">
            <v>Primary</v>
          </cell>
          <cell r="AC4778" t="str">
            <v>Yes</v>
          </cell>
          <cell r="AI4778">
            <v>2</v>
          </cell>
        </row>
        <row r="4779">
          <cell r="K4779" t="str">
            <v>Voluntary Aided School</v>
          </cell>
          <cell r="L4779" t="str">
            <v>Primary</v>
          </cell>
          <cell r="AC4779" t="str">
            <v>Yes</v>
          </cell>
          <cell r="AI4779">
            <v>2</v>
          </cell>
        </row>
        <row r="4780">
          <cell r="K4780" t="str">
            <v>Voluntary Aided School</v>
          </cell>
          <cell r="L4780" t="str">
            <v>Primary</v>
          </cell>
          <cell r="AC4780" t="str">
            <v>Yes</v>
          </cell>
          <cell r="AI4780">
            <v>2</v>
          </cell>
        </row>
        <row r="4781">
          <cell r="K4781" t="str">
            <v>Voluntary Aided School</v>
          </cell>
          <cell r="L4781" t="str">
            <v>Primary</v>
          </cell>
          <cell r="AC4781" t="str">
            <v>Yes</v>
          </cell>
          <cell r="AI4781">
            <v>2</v>
          </cell>
        </row>
        <row r="4782">
          <cell r="K4782" t="str">
            <v>Voluntary Aided School</v>
          </cell>
          <cell r="L4782" t="str">
            <v>Primary</v>
          </cell>
          <cell r="AC4782" t="str">
            <v>Yes</v>
          </cell>
          <cell r="AI4782">
            <v>2</v>
          </cell>
        </row>
        <row r="4783">
          <cell r="K4783" t="str">
            <v>Voluntary Aided School</v>
          </cell>
          <cell r="L4783" t="str">
            <v>Primary</v>
          </cell>
          <cell r="AC4783" t="str">
            <v>Yes</v>
          </cell>
          <cell r="AI4783">
            <v>1</v>
          </cell>
        </row>
        <row r="4784">
          <cell r="K4784" t="str">
            <v>Voluntary Aided School</v>
          </cell>
          <cell r="L4784" t="str">
            <v>Primary</v>
          </cell>
          <cell r="AC4784" t="str">
            <v>Yes</v>
          </cell>
          <cell r="AI4784">
            <v>2</v>
          </cell>
        </row>
        <row r="4785">
          <cell r="K4785" t="str">
            <v>Voluntary Aided School</v>
          </cell>
          <cell r="L4785" t="str">
            <v>Primary</v>
          </cell>
          <cell r="AC4785" t="str">
            <v>Yes</v>
          </cell>
          <cell r="AI4785">
            <v>2</v>
          </cell>
        </row>
        <row r="4786">
          <cell r="K4786" t="str">
            <v>Voluntary Aided School</v>
          </cell>
          <cell r="L4786" t="str">
            <v>Primary</v>
          </cell>
          <cell r="AC4786" t="str">
            <v>Yes</v>
          </cell>
          <cell r="AI4786">
            <v>2</v>
          </cell>
        </row>
        <row r="4787">
          <cell r="K4787" t="str">
            <v>Voluntary Aided School</v>
          </cell>
          <cell r="L4787" t="str">
            <v>Primary</v>
          </cell>
          <cell r="AC4787" t="str">
            <v>Yes</v>
          </cell>
          <cell r="AI4787">
            <v>2</v>
          </cell>
        </row>
        <row r="4788">
          <cell r="K4788" t="str">
            <v>Voluntary Aided School</v>
          </cell>
          <cell r="L4788" t="str">
            <v>Primary</v>
          </cell>
          <cell r="AC4788" t="str">
            <v>Yes</v>
          </cell>
          <cell r="AI4788">
            <v>2</v>
          </cell>
        </row>
        <row r="4789">
          <cell r="K4789" t="str">
            <v>Voluntary Aided School</v>
          </cell>
          <cell r="L4789" t="str">
            <v>Primary</v>
          </cell>
          <cell r="AC4789" t="str">
            <v>Yes</v>
          </cell>
          <cell r="AI4789">
            <v>2</v>
          </cell>
        </row>
        <row r="4790">
          <cell r="K4790" t="str">
            <v>Voluntary Aided School</v>
          </cell>
          <cell r="L4790" t="str">
            <v>Primary</v>
          </cell>
          <cell r="AC4790" t="str">
            <v>Yes</v>
          </cell>
          <cell r="AI4790">
            <v>2</v>
          </cell>
        </row>
        <row r="4791">
          <cell r="K4791" t="str">
            <v>Voluntary Aided School</v>
          </cell>
          <cell r="L4791" t="str">
            <v>Primary</v>
          </cell>
          <cell r="AC4791" t="str">
            <v>Yes</v>
          </cell>
          <cell r="AI4791">
            <v>1</v>
          </cell>
        </row>
        <row r="4792">
          <cell r="K4792" t="str">
            <v>Voluntary Aided School</v>
          </cell>
          <cell r="L4792" t="str">
            <v>Primary</v>
          </cell>
          <cell r="AC4792" t="str">
            <v>Yes</v>
          </cell>
          <cell r="AI4792">
            <v>2</v>
          </cell>
        </row>
        <row r="4793">
          <cell r="K4793" t="str">
            <v>Voluntary Aided School</v>
          </cell>
          <cell r="L4793" t="str">
            <v>Primary</v>
          </cell>
          <cell r="AC4793" t="str">
            <v>Yes</v>
          </cell>
          <cell r="AI4793">
            <v>2</v>
          </cell>
        </row>
        <row r="4794">
          <cell r="K4794" t="str">
            <v>Voluntary Aided School</v>
          </cell>
          <cell r="L4794" t="str">
            <v>Primary</v>
          </cell>
          <cell r="AC4794" t="str">
            <v>Yes</v>
          </cell>
          <cell r="AI4794">
            <v>2</v>
          </cell>
        </row>
        <row r="4795">
          <cell r="K4795" t="str">
            <v>Voluntary Aided School</v>
          </cell>
          <cell r="L4795" t="str">
            <v>Primary</v>
          </cell>
          <cell r="AC4795" t="str">
            <v>Yes</v>
          </cell>
          <cell r="AI4795">
            <v>2</v>
          </cell>
        </row>
        <row r="4796">
          <cell r="K4796" t="str">
            <v>Voluntary Aided School</v>
          </cell>
          <cell r="L4796" t="str">
            <v>Primary</v>
          </cell>
          <cell r="AC4796" t="str">
            <v>Yes</v>
          </cell>
          <cell r="AI4796">
            <v>2</v>
          </cell>
        </row>
        <row r="4797">
          <cell r="K4797" t="str">
            <v>Voluntary Aided School</v>
          </cell>
          <cell r="L4797" t="str">
            <v>Primary</v>
          </cell>
          <cell r="AC4797" t="str">
            <v>Yes</v>
          </cell>
          <cell r="AI4797">
            <v>1</v>
          </cell>
        </row>
        <row r="4798">
          <cell r="K4798" t="str">
            <v>Voluntary Aided School</v>
          </cell>
          <cell r="L4798" t="str">
            <v>Primary</v>
          </cell>
          <cell r="AC4798" t="str">
            <v>Yes</v>
          </cell>
          <cell r="AI4798">
            <v>1</v>
          </cell>
        </row>
        <row r="4799">
          <cell r="K4799" t="str">
            <v>Voluntary Aided School</v>
          </cell>
          <cell r="L4799" t="str">
            <v>Primary</v>
          </cell>
          <cell r="AC4799" t="str">
            <v>Yes</v>
          </cell>
          <cell r="AI4799">
            <v>1</v>
          </cell>
        </row>
        <row r="4800">
          <cell r="K4800" t="str">
            <v>Voluntary Aided School</v>
          </cell>
          <cell r="L4800" t="str">
            <v>Primary</v>
          </cell>
          <cell r="AC4800" t="str">
            <v>Yes</v>
          </cell>
          <cell r="AI4800">
            <v>2</v>
          </cell>
        </row>
        <row r="4801">
          <cell r="K4801" t="str">
            <v>Voluntary Aided School</v>
          </cell>
          <cell r="L4801" t="str">
            <v>Primary</v>
          </cell>
          <cell r="AC4801" t="str">
            <v>Yes</v>
          </cell>
          <cell r="AI4801">
            <v>2</v>
          </cell>
        </row>
        <row r="4802">
          <cell r="K4802" t="str">
            <v>Voluntary Aided School</v>
          </cell>
          <cell r="L4802" t="str">
            <v>Primary</v>
          </cell>
          <cell r="AC4802" t="str">
            <v>Yes</v>
          </cell>
          <cell r="AI4802">
            <v>2</v>
          </cell>
        </row>
        <row r="4803">
          <cell r="K4803" t="str">
            <v>Community School</v>
          </cell>
          <cell r="L4803" t="str">
            <v>Secondary</v>
          </cell>
          <cell r="AC4803" t="str">
            <v>Yes</v>
          </cell>
          <cell r="AI4803">
            <v>2</v>
          </cell>
        </row>
        <row r="4804">
          <cell r="K4804" t="str">
            <v>Community School</v>
          </cell>
          <cell r="L4804" t="str">
            <v>Secondary</v>
          </cell>
          <cell r="AC4804" t="str">
            <v>Yes</v>
          </cell>
          <cell r="AI4804">
            <v>2</v>
          </cell>
        </row>
        <row r="4805">
          <cell r="K4805" t="str">
            <v>Community School</v>
          </cell>
          <cell r="L4805" t="str">
            <v>Secondary</v>
          </cell>
          <cell r="AC4805" t="str">
            <v>Yes</v>
          </cell>
          <cell r="AI4805">
            <v>2</v>
          </cell>
        </row>
        <row r="4806">
          <cell r="K4806" t="str">
            <v>Voluntary Aided School</v>
          </cell>
          <cell r="L4806" t="str">
            <v>Secondary</v>
          </cell>
          <cell r="AC4806" t="str">
            <v>Yes</v>
          </cell>
          <cell r="AI4806">
            <v>2</v>
          </cell>
        </row>
        <row r="4807">
          <cell r="K4807" t="str">
            <v>Community School</v>
          </cell>
          <cell r="L4807" t="str">
            <v>Secondary</v>
          </cell>
          <cell r="AC4807" t="str">
            <v>Yes</v>
          </cell>
          <cell r="AI4807">
            <v>2</v>
          </cell>
        </row>
        <row r="4808">
          <cell r="K4808" t="str">
            <v>Community School</v>
          </cell>
          <cell r="L4808" t="str">
            <v>Secondary</v>
          </cell>
          <cell r="AC4808" t="str">
            <v>Yes</v>
          </cell>
          <cell r="AI4808">
            <v>3</v>
          </cell>
        </row>
        <row r="4809">
          <cell r="K4809" t="str">
            <v>Community School</v>
          </cell>
          <cell r="L4809" t="str">
            <v>Secondary</v>
          </cell>
          <cell r="AC4809" t="str">
            <v>Yes</v>
          </cell>
          <cell r="AI4809">
            <v>2</v>
          </cell>
        </row>
        <row r="4810">
          <cell r="K4810" t="str">
            <v>Community School</v>
          </cell>
          <cell r="L4810" t="str">
            <v>Secondary</v>
          </cell>
          <cell r="AC4810" t="str">
            <v>Yes</v>
          </cell>
          <cell r="AI4810">
            <v>2</v>
          </cell>
        </row>
        <row r="4811">
          <cell r="K4811" t="str">
            <v>Voluntary Aided School</v>
          </cell>
          <cell r="L4811" t="str">
            <v>Secondary</v>
          </cell>
          <cell r="AC4811" t="str">
            <v>Yes</v>
          </cell>
          <cell r="AI4811">
            <v>1</v>
          </cell>
        </row>
        <row r="4812">
          <cell r="K4812" t="str">
            <v>Voluntary Aided School</v>
          </cell>
          <cell r="L4812" t="str">
            <v>Secondary</v>
          </cell>
          <cell r="AC4812" t="str">
            <v>Yes</v>
          </cell>
          <cell r="AI4812">
            <v>2</v>
          </cell>
        </row>
        <row r="4813">
          <cell r="K4813" t="str">
            <v>Foundation School</v>
          </cell>
          <cell r="L4813" t="str">
            <v>Primary</v>
          </cell>
          <cell r="AC4813" t="str">
            <v>Yes</v>
          </cell>
          <cell r="AI4813">
            <v>2</v>
          </cell>
        </row>
        <row r="4814">
          <cell r="K4814" t="str">
            <v>Voluntary Aided School</v>
          </cell>
          <cell r="L4814" t="str">
            <v>Primary</v>
          </cell>
          <cell r="AC4814" t="str">
            <v>Yes</v>
          </cell>
          <cell r="AI4814">
            <v>2</v>
          </cell>
        </row>
        <row r="4815">
          <cell r="K4815" t="str">
            <v>Voluntary Aided School</v>
          </cell>
          <cell r="L4815" t="str">
            <v>Primary</v>
          </cell>
          <cell r="AC4815" t="str">
            <v>Yes</v>
          </cell>
          <cell r="AI4815">
            <v>2</v>
          </cell>
        </row>
        <row r="4816">
          <cell r="K4816" t="str">
            <v>Voluntary Aided School</v>
          </cell>
          <cell r="L4816" t="str">
            <v>Primary</v>
          </cell>
          <cell r="AC4816" t="str">
            <v>Yes</v>
          </cell>
          <cell r="AI4816">
            <v>2</v>
          </cell>
        </row>
        <row r="4817">
          <cell r="K4817" t="str">
            <v>Foundation School</v>
          </cell>
          <cell r="L4817" t="str">
            <v>Primary</v>
          </cell>
          <cell r="AC4817" t="str">
            <v>Yes</v>
          </cell>
          <cell r="AI4817">
            <v>2</v>
          </cell>
        </row>
        <row r="4818">
          <cell r="K4818" t="str">
            <v>Foundation School</v>
          </cell>
          <cell r="L4818" t="str">
            <v>Secondary</v>
          </cell>
          <cell r="AC4818" t="str">
            <v>Yes</v>
          </cell>
          <cell r="AI4818">
            <v>1</v>
          </cell>
        </row>
        <row r="4819">
          <cell r="K4819" t="str">
            <v>Voluntary Aided School</v>
          </cell>
          <cell r="L4819" t="str">
            <v>Secondary</v>
          </cell>
          <cell r="AC4819" t="str">
            <v>Yes</v>
          </cell>
          <cell r="AI4819">
            <v>2</v>
          </cell>
        </row>
        <row r="4820">
          <cell r="K4820" t="str">
            <v>Non-Maintained Special School</v>
          </cell>
          <cell r="L4820" t="str">
            <v>Special</v>
          </cell>
          <cell r="AC4820" t="str">
            <v>Yes</v>
          </cell>
          <cell r="AI4820">
            <v>2</v>
          </cell>
        </row>
        <row r="4821">
          <cell r="K4821" t="str">
            <v>Non-Maintained Special School</v>
          </cell>
          <cell r="L4821" t="str">
            <v>Special</v>
          </cell>
          <cell r="AC4821" t="str">
            <v>Yes</v>
          </cell>
          <cell r="AI4821">
            <v>2</v>
          </cell>
        </row>
        <row r="4822">
          <cell r="K4822" t="str">
            <v>Community Special School</v>
          </cell>
          <cell r="L4822" t="str">
            <v>Special</v>
          </cell>
          <cell r="AC4822" t="str">
            <v>Yes</v>
          </cell>
          <cell r="AI4822">
            <v>1</v>
          </cell>
        </row>
        <row r="4823">
          <cell r="K4823" t="str">
            <v>Community Special School</v>
          </cell>
          <cell r="L4823" t="str">
            <v>Special</v>
          </cell>
          <cell r="AC4823" t="str">
            <v>Yes</v>
          </cell>
          <cell r="AI4823">
            <v>2</v>
          </cell>
        </row>
        <row r="4824">
          <cell r="K4824" t="str">
            <v>Community Special School</v>
          </cell>
          <cell r="L4824" t="str">
            <v>Special</v>
          </cell>
          <cell r="AC4824" t="str">
            <v>Yes</v>
          </cell>
          <cell r="AI4824">
            <v>4</v>
          </cell>
        </row>
        <row r="4825">
          <cell r="K4825" t="str">
            <v>Community Special School</v>
          </cell>
          <cell r="L4825" t="str">
            <v>Special</v>
          </cell>
          <cell r="AC4825" t="str">
            <v>Yes</v>
          </cell>
          <cell r="AI4825">
            <v>1</v>
          </cell>
        </row>
        <row r="4826">
          <cell r="K4826" t="str">
            <v>Community Special School</v>
          </cell>
          <cell r="L4826" t="str">
            <v>Special</v>
          </cell>
          <cell r="AC4826" t="str">
            <v>Yes</v>
          </cell>
          <cell r="AI4826">
            <v>1</v>
          </cell>
        </row>
        <row r="4827">
          <cell r="K4827" t="str">
            <v>Community Special School</v>
          </cell>
          <cell r="L4827" t="str">
            <v>Special</v>
          </cell>
          <cell r="AC4827" t="str">
            <v>Yes</v>
          </cell>
          <cell r="AI4827">
            <v>2</v>
          </cell>
        </row>
        <row r="4828">
          <cell r="K4828" t="str">
            <v>Community Special School</v>
          </cell>
          <cell r="L4828" t="str">
            <v>Special</v>
          </cell>
          <cell r="AC4828" t="str">
            <v>Yes</v>
          </cell>
          <cell r="AI4828">
            <v>2</v>
          </cell>
        </row>
        <row r="4829">
          <cell r="K4829" t="str">
            <v>Community Special School</v>
          </cell>
          <cell r="L4829" t="str">
            <v>Special</v>
          </cell>
          <cell r="AC4829" t="str">
            <v>Yes</v>
          </cell>
          <cell r="AI4829">
            <v>2</v>
          </cell>
        </row>
        <row r="4830">
          <cell r="K4830" t="str">
            <v>LA Nursery School</v>
          </cell>
          <cell r="L4830" t="str">
            <v>Nursery</v>
          </cell>
          <cell r="AC4830" t="str">
            <v>Yes</v>
          </cell>
          <cell r="AI4830">
            <v>1</v>
          </cell>
        </row>
        <row r="4831">
          <cell r="K4831" t="str">
            <v>LA Nursery School</v>
          </cell>
          <cell r="L4831" t="str">
            <v>Nursery</v>
          </cell>
          <cell r="AC4831" t="str">
            <v>Yes</v>
          </cell>
          <cell r="AI4831">
            <v>2</v>
          </cell>
        </row>
        <row r="4832">
          <cell r="K4832" t="str">
            <v>LA Nursery School</v>
          </cell>
          <cell r="L4832" t="str">
            <v>Nursery</v>
          </cell>
          <cell r="AC4832" t="str">
            <v>Yes</v>
          </cell>
          <cell r="AI4832">
            <v>1</v>
          </cell>
        </row>
        <row r="4833">
          <cell r="K4833" t="str">
            <v>Community School</v>
          </cell>
          <cell r="L4833" t="str">
            <v>Primary</v>
          </cell>
          <cell r="AC4833" t="str">
            <v>Yes</v>
          </cell>
          <cell r="AI4833">
            <v>2</v>
          </cell>
        </row>
        <row r="4834">
          <cell r="K4834" t="str">
            <v>Community School</v>
          </cell>
          <cell r="L4834" t="str">
            <v>Primary</v>
          </cell>
          <cell r="AC4834" t="str">
            <v>Yes</v>
          </cell>
          <cell r="AI4834">
            <v>2</v>
          </cell>
        </row>
        <row r="4835">
          <cell r="K4835" t="str">
            <v>Community School</v>
          </cell>
          <cell r="L4835" t="str">
            <v>Primary</v>
          </cell>
          <cell r="AC4835" t="str">
            <v>Yes</v>
          </cell>
          <cell r="AI4835">
            <v>1</v>
          </cell>
        </row>
        <row r="4836">
          <cell r="K4836" t="str">
            <v>Community School</v>
          </cell>
          <cell r="L4836" t="str">
            <v>Primary</v>
          </cell>
          <cell r="AC4836" t="str">
            <v>Yes</v>
          </cell>
          <cell r="AI4836">
            <v>1</v>
          </cell>
        </row>
        <row r="4837">
          <cell r="K4837" t="str">
            <v>Community School</v>
          </cell>
          <cell r="L4837" t="str">
            <v>Primary</v>
          </cell>
          <cell r="AC4837" t="str">
            <v>Yes</v>
          </cell>
          <cell r="AI4837">
            <v>2</v>
          </cell>
        </row>
        <row r="4838">
          <cell r="K4838" t="str">
            <v>Community School</v>
          </cell>
          <cell r="L4838" t="str">
            <v>Primary</v>
          </cell>
          <cell r="AC4838" t="str">
            <v>Yes</v>
          </cell>
          <cell r="AI4838">
            <v>2</v>
          </cell>
        </row>
        <row r="4839">
          <cell r="K4839" t="str">
            <v>Community School</v>
          </cell>
          <cell r="L4839" t="str">
            <v>Primary</v>
          </cell>
          <cell r="AC4839" t="str">
            <v>Yes</v>
          </cell>
          <cell r="AI4839">
            <v>2</v>
          </cell>
        </row>
        <row r="4840">
          <cell r="K4840" t="str">
            <v>Community School</v>
          </cell>
          <cell r="L4840" t="str">
            <v>Primary</v>
          </cell>
          <cell r="AC4840" t="str">
            <v>Yes</v>
          </cell>
          <cell r="AI4840">
            <v>2</v>
          </cell>
        </row>
        <row r="4841">
          <cell r="K4841" t="str">
            <v>Community School</v>
          </cell>
          <cell r="L4841" t="str">
            <v>Primary</v>
          </cell>
          <cell r="AC4841" t="str">
            <v>Yes</v>
          </cell>
          <cell r="AI4841">
            <v>2</v>
          </cell>
        </row>
        <row r="4842">
          <cell r="K4842" t="str">
            <v>Community School</v>
          </cell>
          <cell r="L4842" t="str">
            <v>Primary</v>
          </cell>
          <cell r="AC4842" t="str">
            <v>Yes</v>
          </cell>
          <cell r="AI4842">
            <v>2</v>
          </cell>
        </row>
        <row r="4843">
          <cell r="K4843" t="str">
            <v>Community School</v>
          </cell>
          <cell r="L4843" t="str">
            <v>Primary</v>
          </cell>
          <cell r="AC4843" t="str">
            <v>Yes</v>
          </cell>
          <cell r="AI4843">
            <v>1</v>
          </cell>
        </row>
        <row r="4844">
          <cell r="K4844" t="str">
            <v>Community School</v>
          </cell>
          <cell r="L4844" t="str">
            <v>Primary</v>
          </cell>
          <cell r="AC4844" t="str">
            <v>Yes</v>
          </cell>
          <cell r="AI4844">
            <v>2</v>
          </cell>
        </row>
        <row r="4845">
          <cell r="K4845" t="str">
            <v>Community School</v>
          </cell>
          <cell r="L4845" t="str">
            <v>Primary</v>
          </cell>
          <cell r="AC4845" t="str">
            <v>Yes</v>
          </cell>
          <cell r="AI4845">
            <v>2</v>
          </cell>
        </row>
        <row r="4846">
          <cell r="K4846" t="str">
            <v>Community School</v>
          </cell>
          <cell r="L4846" t="str">
            <v>Primary</v>
          </cell>
          <cell r="AC4846" t="str">
            <v>Yes</v>
          </cell>
          <cell r="AI4846">
            <v>1</v>
          </cell>
        </row>
        <row r="4847">
          <cell r="K4847" t="str">
            <v>Community School</v>
          </cell>
          <cell r="L4847" t="str">
            <v>Primary</v>
          </cell>
          <cell r="AC4847" t="str">
            <v>Yes</v>
          </cell>
          <cell r="AI4847">
            <v>2</v>
          </cell>
        </row>
        <row r="4848">
          <cell r="K4848" t="str">
            <v>Community School</v>
          </cell>
          <cell r="L4848" t="str">
            <v>Primary</v>
          </cell>
          <cell r="AC4848" t="str">
            <v>Yes</v>
          </cell>
          <cell r="AI4848">
            <v>1</v>
          </cell>
        </row>
        <row r="4849">
          <cell r="K4849" t="str">
            <v>Community School</v>
          </cell>
          <cell r="L4849" t="str">
            <v>Primary</v>
          </cell>
          <cell r="AC4849" t="str">
            <v>Yes</v>
          </cell>
          <cell r="AI4849">
            <v>1</v>
          </cell>
        </row>
        <row r="4850">
          <cell r="K4850" t="str">
            <v>Community School</v>
          </cell>
          <cell r="L4850" t="str">
            <v>Primary</v>
          </cell>
          <cell r="AC4850" t="str">
            <v>Yes</v>
          </cell>
          <cell r="AI4850">
            <v>1</v>
          </cell>
        </row>
        <row r="4851">
          <cell r="K4851" t="str">
            <v>Community School</v>
          </cell>
          <cell r="L4851" t="str">
            <v>Primary</v>
          </cell>
          <cell r="AC4851" t="str">
            <v>Yes</v>
          </cell>
          <cell r="AI4851">
            <v>2</v>
          </cell>
        </row>
        <row r="4852">
          <cell r="K4852" t="str">
            <v>Community School</v>
          </cell>
          <cell r="L4852" t="str">
            <v>Primary</v>
          </cell>
          <cell r="AC4852" t="str">
            <v>Yes</v>
          </cell>
          <cell r="AI4852">
            <v>3</v>
          </cell>
        </row>
        <row r="4853">
          <cell r="K4853" t="str">
            <v>Community School</v>
          </cell>
          <cell r="L4853" t="str">
            <v>Primary</v>
          </cell>
          <cell r="AC4853" t="str">
            <v>Yes</v>
          </cell>
          <cell r="AI4853">
            <v>1</v>
          </cell>
        </row>
        <row r="4854">
          <cell r="K4854" t="str">
            <v>Community School</v>
          </cell>
          <cell r="L4854" t="str">
            <v>Primary</v>
          </cell>
          <cell r="AC4854" t="str">
            <v>Yes</v>
          </cell>
          <cell r="AI4854">
            <v>2</v>
          </cell>
        </row>
        <row r="4855">
          <cell r="K4855" t="str">
            <v>Community School</v>
          </cell>
          <cell r="L4855" t="str">
            <v>Primary</v>
          </cell>
          <cell r="AC4855" t="str">
            <v>Yes</v>
          </cell>
          <cell r="AI4855">
            <v>2</v>
          </cell>
        </row>
        <row r="4856">
          <cell r="K4856" t="str">
            <v>Community School</v>
          </cell>
          <cell r="L4856" t="str">
            <v>Primary</v>
          </cell>
          <cell r="AC4856" t="str">
            <v>Yes</v>
          </cell>
          <cell r="AI4856">
            <v>1</v>
          </cell>
        </row>
        <row r="4857">
          <cell r="K4857" t="str">
            <v>Community School</v>
          </cell>
          <cell r="L4857" t="str">
            <v>Primary</v>
          </cell>
          <cell r="AC4857" t="str">
            <v>Yes</v>
          </cell>
          <cell r="AI4857">
            <v>1</v>
          </cell>
        </row>
        <row r="4858">
          <cell r="K4858" t="str">
            <v>Community School</v>
          </cell>
          <cell r="L4858" t="str">
            <v>Primary</v>
          </cell>
          <cell r="AC4858" t="str">
            <v>Yes</v>
          </cell>
          <cell r="AI4858">
            <v>2</v>
          </cell>
        </row>
        <row r="4859">
          <cell r="K4859" t="str">
            <v>Community School</v>
          </cell>
          <cell r="L4859" t="str">
            <v>Primary</v>
          </cell>
          <cell r="AC4859" t="str">
            <v>Yes</v>
          </cell>
          <cell r="AI4859">
            <v>1</v>
          </cell>
        </row>
        <row r="4860">
          <cell r="K4860" t="str">
            <v>Community School</v>
          </cell>
          <cell r="L4860" t="str">
            <v>Primary</v>
          </cell>
          <cell r="AC4860" t="str">
            <v>Yes</v>
          </cell>
          <cell r="AI4860">
            <v>1</v>
          </cell>
        </row>
        <row r="4861">
          <cell r="K4861" t="str">
            <v>Community School</v>
          </cell>
          <cell r="L4861" t="str">
            <v>Primary</v>
          </cell>
          <cell r="AC4861" t="str">
            <v>Yes</v>
          </cell>
          <cell r="AI4861">
            <v>2</v>
          </cell>
        </row>
        <row r="4862">
          <cell r="K4862" t="str">
            <v>Community School</v>
          </cell>
          <cell r="L4862" t="str">
            <v>Primary</v>
          </cell>
          <cell r="AC4862" t="str">
            <v>Yes</v>
          </cell>
          <cell r="AI4862">
            <v>2</v>
          </cell>
        </row>
        <row r="4863">
          <cell r="K4863" t="str">
            <v>Community School</v>
          </cell>
          <cell r="L4863" t="str">
            <v>Primary</v>
          </cell>
          <cell r="AC4863" t="str">
            <v>Yes</v>
          </cell>
          <cell r="AI4863">
            <v>2</v>
          </cell>
        </row>
        <row r="4864">
          <cell r="K4864" t="str">
            <v>Community School</v>
          </cell>
          <cell r="L4864" t="str">
            <v>Primary</v>
          </cell>
          <cell r="AC4864" t="str">
            <v>Yes</v>
          </cell>
          <cell r="AI4864">
            <v>1</v>
          </cell>
        </row>
        <row r="4865">
          <cell r="K4865" t="str">
            <v>Community School</v>
          </cell>
          <cell r="L4865" t="str">
            <v>Primary</v>
          </cell>
          <cell r="AC4865" t="str">
            <v>Yes</v>
          </cell>
          <cell r="AI4865">
            <v>2</v>
          </cell>
        </row>
        <row r="4866">
          <cell r="K4866" t="str">
            <v>Foundation School</v>
          </cell>
          <cell r="L4866" t="str">
            <v>Primary</v>
          </cell>
          <cell r="AC4866" t="str">
            <v>Yes</v>
          </cell>
          <cell r="AI4866">
            <v>2</v>
          </cell>
        </row>
        <row r="4867">
          <cell r="K4867" t="str">
            <v>Foundation School</v>
          </cell>
          <cell r="L4867" t="str">
            <v>Primary</v>
          </cell>
          <cell r="AC4867" t="str">
            <v>Yes</v>
          </cell>
          <cell r="AI4867">
            <v>3</v>
          </cell>
        </row>
        <row r="4868">
          <cell r="K4868" t="str">
            <v>Community School</v>
          </cell>
          <cell r="L4868" t="str">
            <v>Primary</v>
          </cell>
          <cell r="AC4868" t="str">
            <v>Yes</v>
          </cell>
          <cell r="AI4868">
            <v>2</v>
          </cell>
        </row>
        <row r="4869">
          <cell r="K4869" t="str">
            <v>Community School</v>
          </cell>
          <cell r="L4869" t="str">
            <v>Primary</v>
          </cell>
          <cell r="AC4869" t="str">
            <v>Yes</v>
          </cell>
          <cell r="AI4869">
            <v>2</v>
          </cell>
        </row>
        <row r="4870">
          <cell r="K4870" t="str">
            <v>Community School</v>
          </cell>
          <cell r="L4870" t="str">
            <v>Primary</v>
          </cell>
          <cell r="AC4870" t="str">
            <v>Yes</v>
          </cell>
          <cell r="AI4870">
            <v>2</v>
          </cell>
        </row>
        <row r="4871">
          <cell r="K4871" t="str">
            <v>Community School</v>
          </cell>
          <cell r="L4871" t="str">
            <v>Primary</v>
          </cell>
          <cell r="AC4871" t="str">
            <v>Yes</v>
          </cell>
          <cell r="AI4871">
            <v>2</v>
          </cell>
        </row>
        <row r="4872">
          <cell r="K4872" t="str">
            <v>Community School</v>
          </cell>
          <cell r="L4872" t="str">
            <v>Primary</v>
          </cell>
          <cell r="AC4872" t="str">
            <v>Yes</v>
          </cell>
          <cell r="AI4872">
            <v>2</v>
          </cell>
        </row>
        <row r="4873">
          <cell r="K4873" t="str">
            <v>Community School</v>
          </cell>
          <cell r="L4873" t="str">
            <v>Primary</v>
          </cell>
          <cell r="AC4873" t="str">
            <v>Yes</v>
          </cell>
          <cell r="AI4873">
            <v>1</v>
          </cell>
        </row>
        <row r="4874">
          <cell r="K4874" t="str">
            <v>Community School</v>
          </cell>
          <cell r="L4874" t="str">
            <v>Primary</v>
          </cell>
          <cell r="AC4874" t="str">
            <v>Yes</v>
          </cell>
          <cell r="AI4874">
            <v>2</v>
          </cell>
        </row>
        <row r="4875">
          <cell r="K4875" t="str">
            <v>Community School</v>
          </cell>
          <cell r="L4875" t="str">
            <v>Primary</v>
          </cell>
          <cell r="AC4875" t="str">
            <v>Yes</v>
          </cell>
          <cell r="AI4875">
            <v>1</v>
          </cell>
        </row>
        <row r="4876">
          <cell r="K4876" t="str">
            <v>Community School</v>
          </cell>
          <cell r="L4876" t="str">
            <v>Primary</v>
          </cell>
          <cell r="AC4876" t="str">
            <v>Yes</v>
          </cell>
          <cell r="AI4876">
            <v>3</v>
          </cell>
        </row>
        <row r="4877">
          <cell r="K4877" t="str">
            <v>Community School</v>
          </cell>
          <cell r="L4877" t="str">
            <v>Primary</v>
          </cell>
          <cell r="AC4877" t="str">
            <v>Yes</v>
          </cell>
          <cell r="AI4877">
            <v>2</v>
          </cell>
        </row>
        <row r="4878">
          <cell r="K4878" t="str">
            <v>Foundation School</v>
          </cell>
          <cell r="L4878" t="str">
            <v>Primary</v>
          </cell>
          <cell r="AC4878" t="str">
            <v>Yes</v>
          </cell>
          <cell r="AI4878">
            <v>1</v>
          </cell>
        </row>
        <row r="4879">
          <cell r="K4879" t="str">
            <v>Community School</v>
          </cell>
          <cell r="L4879" t="str">
            <v>Primary</v>
          </cell>
          <cell r="AC4879" t="str">
            <v>Yes</v>
          </cell>
          <cell r="AI4879">
            <v>2</v>
          </cell>
        </row>
        <row r="4880">
          <cell r="K4880" t="str">
            <v>Community School</v>
          </cell>
          <cell r="L4880" t="str">
            <v>Primary</v>
          </cell>
          <cell r="AC4880" t="str">
            <v>Yes</v>
          </cell>
          <cell r="AI4880">
            <v>2</v>
          </cell>
        </row>
        <row r="4881">
          <cell r="K4881" t="str">
            <v>Foundation School</v>
          </cell>
          <cell r="L4881" t="str">
            <v>Primary</v>
          </cell>
          <cell r="AC4881" t="str">
            <v>Yes</v>
          </cell>
          <cell r="AI4881">
            <v>2</v>
          </cell>
        </row>
        <row r="4882">
          <cell r="K4882" t="str">
            <v>Foundation School</v>
          </cell>
          <cell r="L4882" t="str">
            <v>Primary</v>
          </cell>
          <cell r="AC4882" t="str">
            <v>Yes</v>
          </cell>
          <cell r="AI4882">
            <v>1</v>
          </cell>
        </row>
        <row r="4883">
          <cell r="K4883" t="str">
            <v>Community School</v>
          </cell>
          <cell r="L4883" t="str">
            <v>Primary</v>
          </cell>
          <cell r="AC4883" t="str">
            <v>Yes</v>
          </cell>
          <cell r="AI4883">
            <v>2</v>
          </cell>
        </row>
        <row r="4884">
          <cell r="K4884" t="str">
            <v>Community School</v>
          </cell>
          <cell r="L4884" t="str">
            <v>Primary</v>
          </cell>
          <cell r="AC4884" t="str">
            <v>Yes</v>
          </cell>
          <cell r="AI4884">
            <v>2</v>
          </cell>
        </row>
        <row r="4885">
          <cell r="K4885" t="str">
            <v>Community School</v>
          </cell>
          <cell r="L4885" t="str">
            <v>Primary</v>
          </cell>
          <cell r="AC4885" t="str">
            <v>Yes</v>
          </cell>
          <cell r="AI4885">
            <v>2</v>
          </cell>
        </row>
        <row r="4886">
          <cell r="K4886" t="str">
            <v>Community School</v>
          </cell>
          <cell r="L4886" t="str">
            <v>Primary</v>
          </cell>
          <cell r="AC4886" t="str">
            <v>Yes</v>
          </cell>
          <cell r="AI4886">
            <v>2</v>
          </cell>
        </row>
        <row r="4887">
          <cell r="K4887" t="str">
            <v>Community School</v>
          </cell>
          <cell r="L4887" t="str">
            <v>Primary</v>
          </cell>
          <cell r="AC4887" t="str">
            <v>Yes</v>
          </cell>
          <cell r="AI4887">
            <v>3</v>
          </cell>
        </row>
        <row r="4888">
          <cell r="K4888" t="str">
            <v>Community School</v>
          </cell>
          <cell r="L4888" t="str">
            <v>Primary</v>
          </cell>
          <cell r="AC4888" t="str">
            <v>Yes</v>
          </cell>
          <cell r="AI4888">
            <v>2</v>
          </cell>
        </row>
        <row r="4889">
          <cell r="K4889" t="str">
            <v>Community School</v>
          </cell>
          <cell r="L4889" t="str">
            <v>Primary</v>
          </cell>
          <cell r="AC4889" t="str">
            <v>Yes</v>
          </cell>
          <cell r="AI4889">
            <v>2</v>
          </cell>
        </row>
        <row r="4890">
          <cell r="K4890" t="str">
            <v>Community School</v>
          </cell>
          <cell r="L4890" t="str">
            <v>Primary</v>
          </cell>
          <cell r="AC4890" t="str">
            <v>Yes</v>
          </cell>
          <cell r="AI4890">
            <v>2</v>
          </cell>
        </row>
        <row r="4891">
          <cell r="K4891" t="str">
            <v>Community School</v>
          </cell>
          <cell r="L4891" t="str">
            <v>Primary</v>
          </cell>
          <cell r="AC4891" t="str">
            <v>Yes</v>
          </cell>
          <cell r="AI4891">
            <v>1</v>
          </cell>
        </row>
        <row r="4892">
          <cell r="K4892" t="str">
            <v>Community School</v>
          </cell>
          <cell r="L4892" t="str">
            <v>Primary</v>
          </cell>
          <cell r="AC4892" t="str">
            <v>Yes</v>
          </cell>
          <cell r="AI4892">
            <v>2</v>
          </cell>
        </row>
        <row r="4893">
          <cell r="K4893" t="str">
            <v>Community School</v>
          </cell>
          <cell r="L4893" t="str">
            <v>Primary</v>
          </cell>
          <cell r="AC4893" t="str">
            <v>Yes</v>
          </cell>
          <cell r="AI4893">
            <v>2</v>
          </cell>
        </row>
        <row r="4894">
          <cell r="K4894" t="str">
            <v>Community School</v>
          </cell>
          <cell r="L4894" t="str">
            <v>Primary</v>
          </cell>
          <cell r="AC4894" t="str">
            <v>Yes</v>
          </cell>
          <cell r="AI4894">
            <v>2</v>
          </cell>
        </row>
        <row r="4895">
          <cell r="K4895" t="str">
            <v>Community School</v>
          </cell>
          <cell r="L4895" t="str">
            <v>Primary</v>
          </cell>
          <cell r="AC4895" t="str">
            <v>Yes</v>
          </cell>
          <cell r="AI4895">
            <v>2</v>
          </cell>
        </row>
        <row r="4896">
          <cell r="K4896" t="str">
            <v>Community School</v>
          </cell>
          <cell r="L4896" t="str">
            <v>Primary</v>
          </cell>
          <cell r="AC4896" t="str">
            <v>Yes</v>
          </cell>
          <cell r="AI4896">
            <v>2</v>
          </cell>
        </row>
        <row r="4897">
          <cell r="K4897" t="str">
            <v>Community School</v>
          </cell>
          <cell r="L4897" t="str">
            <v>Primary</v>
          </cell>
          <cell r="AC4897" t="str">
            <v>Yes</v>
          </cell>
          <cell r="AI4897">
            <v>2</v>
          </cell>
        </row>
        <row r="4898">
          <cell r="K4898" t="str">
            <v>Community School</v>
          </cell>
          <cell r="L4898" t="str">
            <v>Primary</v>
          </cell>
          <cell r="AC4898" t="str">
            <v>Yes</v>
          </cell>
          <cell r="AI4898">
            <v>2</v>
          </cell>
        </row>
        <row r="4899">
          <cell r="K4899" t="str">
            <v>Community School</v>
          </cell>
          <cell r="L4899" t="str">
            <v>Primary</v>
          </cell>
          <cell r="AC4899" t="str">
            <v>Yes</v>
          </cell>
          <cell r="AI4899">
            <v>2</v>
          </cell>
        </row>
        <row r="4900">
          <cell r="K4900" t="str">
            <v>Community School</v>
          </cell>
          <cell r="L4900" t="str">
            <v>Primary</v>
          </cell>
          <cell r="AC4900" t="str">
            <v>Yes</v>
          </cell>
          <cell r="AI4900">
            <v>2</v>
          </cell>
        </row>
        <row r="4901">
          <cell r="K4901" t="str">
            <v>Community School</v>
          </cell>
          <cell r="L4901" t="str">
            <v>Primary</v>
          </cell>
          <cell r="AC4901" t="str">
            <v>Yes</v>
          </cell>
          <cell r="AI4901">
            <v>2</v>
          </cell>
        </row>
        <row r="4902">
          <cell r="K4902" t="str">
            <v>Community School</v>
          </cell>
          <cell r="L4902" t="str">
            <v>Primary</v>
          </cell>
          <cell r="AC4902" t="str">
            <v>Yes</v>
          </cell>
          <cell r="AI4902">
            <v>2</v>
          </cell>
        </row>
        <row r="4903">
          <cell r="K4903" t="str">
            <v>Foundation School</v>
          </cell>
          <cell r="L4903" t="str">
            <v>Primary</v>
          </cell>
          <cell r="AC4903" t="str">
            <v>Yes</v>
          </cell>
          <cell r="AI4903">
            <v>3</v>
          </cell>
        </row>
        <row r="4904">
          <cell r="K4904" t="str">
            <v>Community School</v>
          </cell>
          <cell r="L4904" t="str">
            <v>Primary</v>
          </cell>
          <cell r="AC4904" t="str">
            <v>Yes</v>
          </cell>
          <cell r="AI4904">
            <v>2</v>
          </cell>
        </row>
        <row r="4905">
          <cell r="K4905" t="str">
            <v>Community School</v>
          </cell>
          <cell r="L4905" t="str">
            <v>Primary</v>
          </cell>
          <cell r="AC4905" t="str">
            <v>Yes</v>
          </cell>
          <cell r="AI4905">
            <v>2</v>
          </cell>
        </row>
        <row r="4906">
          <cell r="K4906" t="str">
            <v>Community School</v>
          </cell>
          <cell r="L4906" t="str">
            <v>Primary</v>
          </cell>
          <cell r="AC4906" t="str">
            <v>Yes</v>
          </cell>
          <cell r="AI4906">
            <v>2</v>
          </cell>
        </row>
        <row r="4907">
          <cell r="K4907" t="str">
            <v>Community School</v>
          </cell>
          <cell r="L4907" t="str">
            <v>Primary</v>
          </cell>
          <cell r="AC4907" t="str">
            <v>Yes</v>
          </cell>
          <cell r="AI4907">
            <v>1</v>
          </cell>
        </row>
        <row r="4908">
          <cell r="K4908" t="str">
            <v>Community School</v>
          </cell>
          <cell r="L4908" t="str">
            <v>Primary</v>
          </cell>
          <cell r="AC4908" t="str">
            <v>Yes</v>
          </cell>
          <cell r="AI4908">
            <v>2</v>
          </cell>
        </row>
        <row r="4909">
          <cell r="K4909" t="str">
            <v>Community School</v>
          </cell>
          <cell r="L4909" t="str">
            <v>Primary</v>
          </cell>
          <cell r="AC4909" t="str">
            <v>Yes</v>
          </cell>
          <cell r="AI4909">
            <v>2</v>
          </cell>
        </row>
        <row r="4910">
          <cell r="K4910" t="str">
            <v>Community School</v>
          </cell>
          <cell r="L4910" t="str">
            <v>Primary</v>
          </cell>
          <cell r="AC4910" t="str">
            <v>Yes</v>
          </cell>
          <cell r="AI4910">
            <v>2</v>
          </cell>
        </row>
        <row r="4911">
          <cell r="K4911" t="str">
            <v>Community School</v>
          </cell>
          <cell r="L4911" t="str">
            <v>Primary</v>
          </cell>
          <cell r="AC4911" t="str">
            <v>Yes</v>
          </cell>
          <cell r="AI4911">
            <v>2</v>
          </cell>
        </row>
        <row r="4912">
          <cell r="K4912" t="str">
            <v>Community School</v>
          </cell>
          <cell r="L4912" t="str">
            <v>Primary</v>
          </cell>
          <cell r="AC4912" t="str">
            <v>Yes</v>
          </cell>
          <cell r="AI4912">
            <v>1</v>
          </cell>
        </row>
        <row r="4913">
          <cell r="K4913" t="str">
            <v>Community School</v>
          </cell>
          <cell r="L4913" t="str">
            <v>Primary</v>
          </cell>
          <cell r="AC4913" t="str">
            <v>Yes</v>
          </cell>
          <cell r="AI4913">
            <v>1</v>
          </cell>
        </row>
        <row r="4914">
          <cell r="K4914" t="str">
            <v>Community School</v>
          </cell>
          <cell r="L4914" t="str">
            <v>Primary</v>
          </cell>
          <cell r="AC4914" t="str">
            <v>Yes</v>
          </cell>
          <cell r="AI4914">
            <v>2</v>
          </cell>
        </row>
        <row r="4915">
          <cell r="K4915" t="str">
            <v>Community School</v>
          </cell>
          <cell r="L4915" t="str">
            <v>Primary</v>
          </cell>
          <cell r="AC4915" t="str">
            <v>Yes</v>
          </cell>
          <cell r="AI4915">
            <v>1</v>
          </cell>
        </row>
        <row r="4916">
          <cell r="K4916" t="str">
            <v>Community School</v>
          </cell>
          <cell r="L4916" t="str">
            <v>Primary</v>
          </cell>
          <cell r="AC4916" t="str">
            <v>Yes</v>
          </cell>
          <cell r="AI4916">
            <v>2</v>
          </cell>
        </row>
        <row r="4917">
          <cell r="K4917" t="str">
            <v>Community School</v>
          </cell>
          <cell r="L4917" t="str">
            <v>Primary</v>
          </cell>
          <cell r="AC4917" t="str">
            <v>Yes</v>
          </cell>
          <cell r="AI4917">
            <v>2</v>
          </cell>
        </row>
        <row r="4918">
          <cell r="K4918" t="str">
            <v>Community School</v>
          </cell>
          <cell r="L4918" t="str">
            <v>Primary</v>
          </cell>
          <cell r="AC4918" t="str">
            <v>Yes</v>
          </cell>
          <cell r="AI4918">
            <v>2</v>
          </cell>
        </row>
        <row r="4919">
          <cell r="K4919" t="str">
            <v>Community School</v>
          </cell>
          <cell r="L4919" t="str">
            <v>Primary</v>
          </cell>
          <cell r="AC4919" t="str">
            <v>Yes</v>
          </cell>
          <cell r="AI4919">
            <v>2</v>
          </cell>
        </row>
        <row r="4920">
          <cell r="K4920" t="str">
            <v>Foundation School</v>
          </cell>
          <cell r="L4920" t="str">
            <v>Primary</v>
          </cell>
          <cell r="AC4920" t="str">
            <v>Yes</v>
          </cell>
          <cell r="AI4920">
            <v>2</v>
          </cell>
        </row>
        <row r="4921">
          <cell r="K4921" t="str">
            <v>Community School</v>
          </cell>
          <cell r="L4921" t="str">
            <v>Primary</v>
          </cell>
          <cell r="AC4921" t="str">
            <v>Yes</v>
          </cell>
          <cell r="AI4921">
            <v>1</v>
          </cell>
        </row>
        <row r="4922">
          <cell r="K4922" t="str">
            <v>Community School</v>
          </cell>
          <cell r="L4922" t="str">
            <v>Primary</v>
          </cell>
          <cell r="AC4922" t="str">
            <v>Yes</v>
          </cell>
          <cell r="AI4922">
            <v>3</v>
          </cell>
        </row>
        <row r="4923">
          <cell r="K4923" t="str">
            <v>Community School</v>
          </cell>
          <cell r="L4923" t="str">
            <v>Primary</v>
          </cell>
          <cell r="AC4923" t="str">
            <v>Yes</v>
          </cell>
          <cell r="AI4923">
            <v>2</v>
          </cell>
        </row>
        <row r="4924">
          <cell r="K4924" t="str">
            <v>Foundation School</v>
          </cell>
          <cell r="L4924" t="str">
            <v>Primary</v>
          </cell>
          <cell r="AC4924" t="str">
            <v>Yes</v>
          </cell>
          <cell r="AI4924">
            <v>2</v>
          </cell>
        </row>
        <row r="4925">
          <cell r="K4925" t="str">
            <v>Community School</v>
          </cell>
          <cell r="L4925" t="str">
            <v>Primary</v>
          </cell>
          <cell r="AC4925" t="str">
            <v>Yes</v>
          </cell>
          <cell r="AI4925">
            <v>2</v>
          </cell>
        </row>
        <row r="4926">
          <cell r="K4926" t="str">
            <v>Foundation School</v>
          </cell>
          <cell r="L4926" t="str">
            <v>Primary</v>
          </cell>
          <cell r="AC4926" t="str">
            <v>Yes</v>
          </cell>
          <cell r="AI4926">
            <v>2</v>
          </cell>
        </row>
        <row r="4927">
          <cell r="K4927" t="str">
            <v>Community School</v>
          </cell>
          <cell r="L4927" t="str">
            <v>Primary</v>
          </cell>
          <cell r="AC4927" t="str">
            <v>Yes</v>
          </cell>
          <cell r="AI4927">
            <v>2</v>
          </cell>
        </row>
        <row r="4928">
          <cell r="K4928" t="str">
            <v>Community School</v>
          </cell>
          <cell r="L4928" t="str">
            <v>Primary</v>
          </cell>
          <cell r="AC4928" t="str">
            <v>Yes</v>
          </cell>
          <cell r="AI4928">
            <v>4</v>
          </cell>
        </row>
        <row r="4929">
          <cell r="K4929" t="str">
            <v>Foundation School</v>
          </cell>
          <cell r="L4929" t="str">
            <v>Primary</v>
          </cell>
          <cell r="AC4929" t="str">
            <v>Yes</v>
          </cell>
          <cell r="AI4929">
            <v>2</v>
          </cell>
        </row>
        <row r="4930">
          <cell r="K4930" t="str">
            <v>Foundation School</v>
          </cell>
          <cell r="L4930" t="str">
            <v>Primary</v>
          </cell>
          <cell r="AC4930" t="str">
            <v>Yes</v>
          </cell>
          <cell r="AI4930">
            <v>1</v>
          </cell>
        </row>
        <row r="4931">
          <cell r="K4931" t="str">
            <v>Community School</v>
          </cell>
          <cell r="L4931" t="str">
            <v>Primary</v>
          </cell>
          <cell r="AC4931" t="str">
            <v>Yes</v>
          </cell>
          <cell r="AI4931">
            <v>2</v>
          </cell>
        </row>
        <row r="4932">
          <cell r="K4932" t="str">
            <v>Community School</v>
          </cell>
          <cell r="L4932" t="str">
            <v>Primary</v>
          </cell>
          <cell r="AC4932" t="str">
            <v>Yes</v>
          </cell>
          <cell r="AI4932">
            <v>1</v>
          </cell>
        </row>
        <row r="4933">
          <cell r="K4933" t="str">
            <v>Community School</v>
          </cell>
          <cell r="L4933" t="str">
            <v>Primary</v>
          </cell>
          <cell r="AC4933" t="str">
            <v>Yes</v>
          </cell>
          <cell r="AI4933">
            <v>2</v>
          </cell>
        </row>
        <row r="4934">
          <cell r="K4934" t="str">
            <v>Community School</v>
          </cell>
          <cell r="L4934" t="str">
            <v>Primary</v>
          </cell>
          <cell r="AC4934" t="str">
            <v>Yes</v>
          </cell>
          <cell r="AI4934">
            <v>2</v>
          </cell>
        </row>
        <row r="4935">
          <cell r="K4935" t="str">
            <v>Community School</v>
          </cell>
          <cell r="L4935" t="str">
            <v>Primary</v>
          </cell>
          <cell r="AC4935" t="str">
            <v>Yes</v>
          </cell>
          <cell r="AI4935">
            <v>2</v>
          </cell>
        </row>
        <row r="4936">
          <cell r="K4936" t="str">
            <v>Community School</v>
          </cell>
          <cell r="L4936" t="str">
            <v>Primary</v>
          </cell>
          <cell r="AC4936" t="str">
            <v>Yes</v>
          </cell>
          <cell r="AI4936">
            <v>2</v>
          </cell>
        </row>
        <row r="4937">
          <cell r="K4937" t="str">
            <v>Foundation School</v>
          </cell>
          <cell r="L4937" t="str">
            <v>Primary</v>
          </cell>
          <cell r="AC4937" t="str">
            <v>Yes</v>
          </cell>
          <cell r="AI4937">
            <v>2</v>
          </cell>
        </row>
        <row r="4938">
          <cell r="K4938" t="str">
            <v>Community School</v>
          </cell>
          <cell r="L4938" t="str">
            <v>Primary</v>
          </cell>
          <cell r="AC4938" t="str">
            <v>Yes</v>
          </cell>
          <cell r="AI4938">
            <v>1</v>
          </cell>
        </row>
        <row r="4939">
          <cell r="K4939" t="str">
            <v>Community School</v>
          </cell>
          <cell r="L4939" t="str">
            <v>Primary</v>
          </cell>
          <cell r="AC4939" t="str">
            <v>Yes</v>
          </cell>
          <cell r="AI4939">
            <v>2</v>
          </cell>
        </row>
        <row r="4940">
          <cell r="K4940" t="str">
            <v>Community School</v>
          </cell>
          <cell r="L4940" t="str">
            <v>Primary</v>
          </cell>
          <cell r="AC4940" t="str">
            <v>Yes</v>
          </cell>
          <cell r="AI4940">
            <v>1</v>
          </cell>
        </row>
        <row r="4941">
          <cell r="K4941" t="str">
            <v>Community School</v>
          </cell>
          <cell r="L4941" t="str">
            <v>Primary</v>
          </cell>
          <cell r="AC4941" t="str">
            <v>Yes</v>
          </cell>
          <cell r="AI4941">
            <v>2</v>
          </cell>
        </row>
        <row r="4942">
          <cell r="K4942" t="str">
            <v>Community School</v>
          </cell>
          <cell r="L4942" t="str">
            <v>Primary</v>
          </cell>
          <cell r="AC4942" t="str">
            <v>Yes</v>
          </cell>
          <cell r="AI4942">
            <v>2</v>
          </cell>
        </row>
        <row r="4943">
          <cell r="K4943" t="str">
            <v>Community School</v>
          </cell>
          <cell r="L4943" t="str">
            <v>Primary</v>
          </cell>
          <cell r="AC4943" t="str">
            <v>Yes</v>
          </cell>
          <cell r="AI4943">
            <v>1</v>
          </cell>
        </row>
        <row r="4944">
          <cell r="K4944" t="str">
            <v>Community School</v>
          </cell>
          <cell r="L4944" t="str">
            <v>Primary</v>
          </cell>
          <cell r="AC4944" t="str">
            <v>Yes</v>
          </cell>
          <cell r="AI4944">
            <v>2</v>
          </cell>
        </row>
        <row r="4945">
          <cell r="K4945" t="str">
            <v>Community School</v>
          </cell>
          <cell r="L4945" t="str">
            <v>Primary</v>
          </cell>
          <cell r="AC4945" t="str">
            <v>Yes</v>
          </cell>
          <cell r="AI4945">
            <v>2</v>
          </cell>
        </row>
        <row r="4946">
          <cell r="K4946" t="str">
            <v>Community School</v>
          </cell>
          <cell r="L4946" t="str">
            <v>Primary</v>
          </cell>
          <cell r="AC4946" t="str">
            <v>Yes</v>
          </cell>
          <cell r="AI4946">
            <v>1</v>
          </cell>
        </row>
        <row r="4947">
          <cell r="K4947" t="str">
            <v>Community School</v>
          </cell>
          <cell r="L4947" t="str">
            <v>Primary</v>
          </cell>
          <cell r="AC4947" t="str">
            <v>Yes</v>
          </cell>
          <cell r="AI4947">
            <v>2</v>
          </cell>
        </row>
        <row r="4948">
          <cell r="K4948" t="str">
            <v>Community School</v>
          </cell>
          <cell r="L4948" t="str">
            <v>Primary</v>
          </cell>
          <cell r="AC4948" t="str">
            <v>Yes</v>
          </cell>
          <cell r="AI4948">
            <v>2</v>
          </cell>
        </row>
        <row r="4949">
          <cell r="K4949" t="str">
            <v>Community School</v>
          </cell>
          <cell r="L4949" t="str">
            <v>Primary</v>
          </cell>
          <cell r="AC4949" t="str">
            <v>Yes</v>
          </cell>
          <cell r="AI4949">
            <v>2</v>
          </cell>
        </row>
        <row r="4950">
          <cell r="K4950" t="str">
            <v>Foundation School</v>
          </cell>
          <cell r="L4950" t="str">
            <v>Primary</v>
          </cell>
          <cell r="AC4950" t="str">
            <v>Yes</v>
          </cell>
          <cell r="AI4950">
            <v>2</v>
          </cell>
        </row>
        <row r="4951">
          <cell r="K4951" t="str">
            <v>Community School</v>
          </cell>
          <cell r="L4951" t="str">
            <v>Primary</v>
          </cell>
          <cell r="AC4951" t="str">
            <v>Yes</v>
          </cell>
          <cell r="AI4951">
            <v>2</v>
          </cell>
        </row>
        <row r="4952">
          <cell r="K4952" t="str">
            <v>Community School</v>
          </cell>
          <cell r="L4952" t="str">
            <v>Primary</v>
          </cell>
          <cell r="AC4952" t="str">
            <v>Yes</v>
          </cell>
          <cell r="AI4952">
            <v>2</v>
          </cell>
        </row>
        <row r="4953">
          <cell r="K4953" t="str">
            <v>Foundation School</v>
          </cell>
          <cell r="L4953" t="str">
            <v>Primary</v>
          </cell>
          <cell r="AC4953" t="str">
            <v>Yes</v>
          </cell>
          <cell r="AI4953">
            <v>1</v>
          </cell>
        </row>
        <row r="4954">
          <cell r="K4954" t="str">
            <v>Community School</v>
          </cell>
          <cell r="L4954" t="str">
            <v>Primary</v>
          </cell>
          <cell r="AC4954" t="str">
            <v>Yes</v>
          </cell>
          <cell r="AI4954">
            <v>2</v>
          </cell>
        </row>
        <row r="4955">
          <cell r="K4955" t="str">
            <v>Community School</v>
          </cell>
          <cell r="L4955" t="str">
            <v>Primary</v>
          </cell>
          <cell r="AC4955" t="str">
            <v>Yes</v>
          </cell>
          <cell r="AI4955">
            <v>2</v>
          </cell>
        </row>
        <row r="4956">
          <cell r="K4956" t="str">
            <v>Voluntary Controlled School</v>
          </cell>
          <cell r="L4956" t="str">
            <v>Primary</v>
          </cell>
          <cell r="AC4956" t="str">
            <v>Yes</v>
          </cell>
          <cell r="AI4956">
            <v>3</v>
          </cell>
        </row>
        <row r="4957">
          <cell r="K4957" t="str">
            <v>Voluntary Controlled School</v>
          </cell>
          <cell r="L4957" t="str">
            <v>Primary</v>
          </cell>
          <cell r="AC4957" t="str">
            <v>Yes</v>
          </cell>
          <cell r="AI4957">
            <v>1</v>
          </cell>
        </row>
        <row r="4958">
          <cell r="K4958" t="str">
            <v>Voluntary Controlled School</v>
          </cell>
          <cell r="L4958" t="str">
            <v>Primary</v>
          </cell>
          <cell r="AC4958" t="str">
            <v>Yes</v>
          </cell>
          <cell r="AI4958">
            <v>1</v>
          </cell>
        </row>
        <row r="4959">
          <cell r="K4959" t="str">
            <v>Voluntary Controlled School</v>
          </cell>
          <cell r="L4959" t="str">
            <v>Primary</v>
          </cell>
          <cell r="AC4959" t="str">
            <v>Yes</v>
          </cell>
          <cell r="AI4959">
            <v>2</v>
          </cell>
        </row>
        <row r="4960">
          <cell r="K4960" t="str">
            <v>Voluntary Controlled School</v>
          </cell>
          <cell r="L4960" t="str">
            <v>Primary</v>
          </cell>
          <cell r="AC4960" t="str">
            <v>Yes</v>
          </cell>
          <cell r="AI4960">
            <v>1</v>
          </cell>
        </row>
        <row r="4961">
          <cell r="K4961" t="str">
            <v>Voluntary Controlled School</v>
          </cell>
          <cell r="L4961" t="str">
            <v>Primary</v>
          </cell>
          <cell r="AC4961" t="str">
            <v>Yes</v>
          </cell>
          <cell r="AI4961">
            <v>2</v>
          </cell>
        </row>
        <row r="4962">
          <cell r="K4962" t="str">
            <v>Voluntary Aided School</v>
          </cell>
          <cell r="L4962" t="str">
            <v>Primary</v>
          </cell>
          <cell r="AC4962" t="str">
            <v>Yes</v>
          </cell>
          <cell r="AI4962">
            <v>2</v>
          </cell>
        </row>
        <row r="4963">
          <cell r="K4963" t="str">
            <v>Voluntary Controlled School</v>
          </cell>
          <cell r="L4963" t="str">
            <v>Primary</v>
          </cell>
          <cell r="AC4963" t="str">
            <v>Yes</v>
          </cell>
          <cell r="AI4963">
            <v>2</v>
          </cell>
        </row>
        <row r="4964">
          <cell r="K4964" t="str">
            <v>Voluntary Controlled School</v>
          </cell>
          <cell r="L4964" t="str">
            <v>Primary</v>
          </cell>
          <cell r="AC4964" t="str">
            <v>Yes</v>
          </cell>
          <cell r="AI4964">
            <v>2</v>
          </cell>
        </row>
        <row r="4965">
          <cell r="K4965" t="str">
            <v>Voluntary Controlled School</v>
          </cell>
          <cell r="L4965" t="str">
            <v>Primary</v>
          </cell>
          <cell r="AC4965" t="str">
            <v>Yes</v>
          </cell>
          <cell r="AI4965">
            <v>2</v>
          </cell>
        </row>
        <row r="4966">
          <cell r="K4966" t="str">
            <v>Voluntary Controlled School</v>
          </cell>
          <cell r="L4966" t="str">
            <v>Primary</v>
          </cell>
          <cell r="AC4966" t="str">
            <v>Yes</v>
          </cell>
          <cell r="AI4966">
            <v>2</v>
          </cell>
        </row>
        <row r="4967">
          <cell r="K4967" t="str">
            <v>Voluntary Controlled School</v>
          </cell>
          <cell r="L4967" t="str">
            <v>Primary</v>
          </cell>
          <cell r="AC4967" t="str">
            <v>Yes</v>
          </cell>
          <cell r="AI4967">
            <v>2</v>
          </cell>
        </row>
        <row r="4968">
          <cell r="K4968" t="str">
            <v>Voluntary Controlled School</v>
          </cell>
          <cell r="L4968" t="str">
            <v>Primary</v>
          </cell>
          <cell r="AC4968" t="str">
            <v>Yes</v>
          </cell>
          <cell r="AI4968">
            <v>1</v>
          </cell>
        </row>
        <row r="4969">
          <cell r="K4969" t="str">
            <v>Voluntary Controlled School</v>
          </cell>
          <cell r="L4969" t="str">
            <v>Primary</v>
          </cell>
          <cell r="AC4969" t="str">
            <v>Yes</v>
          </cell>
          <cell r="AI4969">
            <v>2</v>
          </cell>
        </row>
        <row r="4970">
          <cell r="K4970" t="str">
            <v>Voluntary Controlled School</v>
          </cell>
          <cell r="L4970" t="str">
            <v>Primary</v>
          </cell>
          <cell r="AC4970" t="str">
            <v>Yes</v>
          </cell>
          <cell r="AI4970">
            <v>2</v>
          </cell>
        </row>
        <row r="4971">
          <cell r="K4971" t="str">
            <v>Voluntary Aided School</v>
          </cell>
          <cell r="L4971" t="str">
            <v>Primary</v>
          </cell>
          <cell r="AC4971" t="str">
            <v>Yes</v>
          </cell>
          <cell r="AI4971">
            <v>2</v>
          </cell>
        </row>
        <row r="4972">
          <cell r="K4972" t="str">
            <v>Voluntary Controlled School</v>
          </cell>
          <cell r="L4972" t="str">
            <v>Primary</v>
          </cell>
          <cell r="AC4972" t="str">
            <v>Yes</v>
          </cell>
          <cell r="AI4972">
            <v>2</v>
          </cell>
        </row>
        <row r="4973">
          <cell r="K4973" t="str">
            <v>Voluntary Controlled School</v>
          </cell>
          <cell r="L4973" t="str">
            <v>Primary</v>
          </cell>
          <cell r="AC4973" t="str">
            <v>Yes</v>
          </cell>
          <cell r="AI4973">
            <v>2</v>
          </cell>
        </row>
        <row r="4974">
          <cell r="K4974" t="str">
            <v>Voluntary Controlled School</v>
          </cell>
          <cell r="L4974" t="str">
            <v>Primary</v>
          </cell>
          <cell r="AC4974" t="str">
            <v>Yes</v>
          </cell>
          <cell r="AI4974">
            <v>1</v>
          </cell>
        </row>
        <row r="4975">
          <cell r="K4975" t="str">
            <v>Voluntary Controlled School</v>
          </cell>
          <cell r="L4975" t="str">
            <v>Primary</v>
          </cell>
          <cell r="AC4975" t="str">
            <v>Yes</v>
          </cell>
          <cell r="AI4975">
            <v>2</v>
          </cell>
        </row>
        <row r="4976">
          <cell r="K4976" t="str">
            <v>Voluntary Aided School</v>
          </cell>
          <cell r="L4976" t="str">
            <v>Primary</v>
          </cell>
          <cell r="AC4976" t="str">
            <v>Yes</v>
          </cell>
          <cell r="AI4976">
            <v>2</v>
          </cell>
        </row>
        <row r="4977">
          <cell r="K4977" t="str">
            <v>Voluntary Aided School</v>
          </cell>
          <cell r="L4977" t="str">
            <v>Primary</v>
          </cell>
          <cell r="AC4977" t="str">
            <v>Yes</v>
          </cell>
          <cell r="AI4977">
            <v>1</v>
          </cell>
        </row>
        <row r="4978">
          <cell r="K4978" t="str">
            <v>Voluntary Controlled School</v>
          </cell>
          <cell r="L4978" t="str">
            <v>Primary</v>
          </cell>
          <cell r="AC4978" t="str">
            <v>Yes</v>
          </cell>
          <cell r="AI4978">
            <v>2</v>
          </cell>
        </row>
        <row r="4979">
          <cell r="K4979" t="str">
            <v>Voluntary Aided School</v>
          </cell>
          <cell r="L4979" t="str">
            <v>Primary</v>
          </cell>
          <cell r="AC4979" t="str">
            <v>Yes</v>
          </cell>
          <cell r="AI4979">
            <v>2</v>
          </cell>
        </row>
        <row r="4980">
          <cell r="K4980" t="str">
            <v>Voluntary Controlled School</v>
          </cell>
          <cell r="L4980" t="str">
            <v>Primary</v>
          </cell>
          <cell r="AC4980" t="str">
            <v>Yes</v>
          </cell>
          <cell r="AI4980">
            <v>2</v>
          </cell>
        </row>
        <row r="4981">
          <cell r="K4981" t="str">
            <v>Voluntary Aided School</v>
          </cell>
          <cell r="L4981" t="str">
            <v>Primary</v>
          </cell>
          <cell r="AC4981" t="str">
            <v>Yes</v>
          </cell>
          <cell r="AI4981">
            <v>2</v>
          </cell>
        </row>
        <row r="4982">
          <cell r="K4982" t="str">
            <v>Voluntary Controlled School</v>
          </cell>
          <cell r="L4982" t="str">
            <v>Primary</v>
          </cell>
          <cell r="AC4982" t="str">
            <v>Yes</v>
          </cell>
          <cell r="AI4982">
            <v>2</v>
          </cell>
        </row>
        <row r="4983">
          <cell r="K4983" t="str">
            <v>Voluntary Aided School</v>
          </cell>
          <cell r="L4983" t="str">
            <v>Primary</v>
          </cell>
          <cell r="AC4983" t="str">
            <v>Yes</v>
          </cell>
          <cell r="AI4983">
            <v>2</v>
          </cell>
        </row>
        <row r="4984">
          <cell r="K4984" t="str">
            <v>Voluntary Aided School</v>
          </cell>
          <cell r="L4984" t="str">
            <v>Primary</v>
          </cell>
          <cell r="AC4984" t="str">
            <v>Yes</v>
          </cell>
          <cell r="AI4984">
            <v>2</v>
          </cell>
        </row>
        <row r="4985">
          <cell r="K4985" t="str">
            <v>Voluntary Controlled School</v>
          </cell>
          <cell r="L4985" t="str">
            <v>Primary</v>
          </cell>
          <cell r="AC4985" t="str">
            <v>Yes</v>
          </cell>
          <cell r="AI4985">
            <v>3</v>
          </cell>
        </row>
        <row r="4986">
          <cell r="K4986" t="str">
            <v>Voluntary Controlled School</v>
          </cell>
          <cell r="L4986" t="str">
            <v>Primary</v>
          </cell>
          <cell r="AC4986" t="str">
            <v>Yes</v>
          </cell>
          <cell r="AI4986">
            <v>2</v>
          </cell>
        </row>
        <row r="4987">
          <cell r="K4987" t="str">
            <v>Voluntary Aided School</v>
          </cell>
          <cell r="L4987" t="str">
            <v>Primary</v>
          </cell>
          <cell r="AC4987" t="str">
            <v>Yes</v>
          </cell>
          <cell r="AI4987">
            <v>2</v>
          </cell>
        </row>
        <row r="4988">
          <cell r="K4988" t="str">
            <v>Voluntary Controlled School</v>
          </cell>
          <cell r="L4988" t="str">
            <v>Primary</v>
          </cell>
          <cell r="AC4988" t="str">
            <v>Yes</v>
          </cell>
          <cell r="AI4988">
            <v>1</v>
          </cell>
        </row>
        <row r="4989">
          <cell r="K4989" t="str">
            <v>Voluntary Controlled School</v>
          </cell>
          <cell r="L4989" t="str">
            <v>Primary</v>
          </cell>
          <cell r="AC4989" t="str">
            <v>Yes</v>
          </cell>
          <cell r="AI4989">
            <v>3</v>
          </cell>
        </row>
        <row r="4990">
          <cell r="K4990" t="str">
            <v>Voluntary Controlled School</v>
          </cell>
          <cell r="L4990" t="str">
            <v>Primary</v>
          </cell>
          <cell r="AC4990" t="str">
            <v>Yes</v>
          </cell>
          <cell r="AI4990">
            <v>2</v>
          </cell>
        </row>
        <row r="4991">
          <cell r="K4991" t="str">
            <v>Voluntary Controlled School</v>
          </cell>
          <cell r="L4991" t="str">
            <v>Primary</v>
          </cell>
          <cell r="AC4991" t="str">
            <v>Yes</v>
          </cell>
          <cell r="AI4991">
            <v>2</v>
          </cell>
        </row>
        <row r="4992">
          <cell r="K4992" t="str">
            <v>Voluntary Aided School</v>
          </cell>
          <cell r="L4992" t="str">
            <v>Primary</v>
          </cell>
          <cell r="AC4992" t="str">
            <v>Yes</v>
          </cell>
          <cell r="AI4992">
            <v>2</v>
          </cell>
        </row>
        <row r="4993">
          <cell r="K4993" t="str">
            <v>Voluntary Aided School</v>
          </cell>
          <cell r="L4993" t="str">
            <v>Primary</v>
          </cell>
          <cell r="AC4993" t="str">
            <v>Yes</v>
          </cell>
          <cell r="AI4993">
            <v>2</v>
          </cell>
        </row>
        <row r="4994">
          <cell r="K4994" t="str">
            <v>Voluntary Aided School</v>
          </cell>
          <cell r="L4994" t="str">
            <v>Primary</v>
          </cell>
          <cell r="AC4994" t="str">
            <v>Yes</v>
          </cell>
          <cell r="AI4994">
            <v>2</v>
          </cell>
        </row>
        <row r="4995">
          <cell r="K4995" t="str">
            <v>Voluntary Aided School</v>
          </cell>
          <cell r="L4995" t="str">
            <v>Primary</v>
          </cell>
          <cell r="AC4995" t="str">
            <v>Yes</v>
          </cell>
          <cell r="AI4995">
            <v>2</v>
          </cell>
        </row>
        <row r="4996">
          <cell r="K4996" t="str">
            <v>Voluntary Aided School</v>
          </cell>
          <cell r="L4996" t="str">
            <v>Primary</v>
          </cell>
          <cell r="AC4996" t="str">
            <v>Yes</v>
          </cell>
          <cell r="AI4996">
            <v>2</v>
          </cell>
        </row>
        <row r="4997">
          <cell r="K4997" t="str">
            <v>Voluntary Aided School</v>
          </cell>
          <cell r="L4997" t="str">
            <v>Primary</v>
          </cell>
          <cell r="AC4997" t="str">
            <v>Yes</v>
          </cell>
          <cell r="AI4997">
            <v>2</v>
          </cell>
        </row>
        <row r="4998">
          <cell r="K4998" t="str">
            <v>Voluntary Aided School</v>
          </cell>
          <cell r="L4998" t="str">
            <v>Primary</v>
          </cell>
          <cell r="AC4998" t="str">
            <v>Yes</v>
          </cell>
          <cell r="AI4998">
            <v>1</v>
          </cell>
        </row>
        <row r="4999">
          <cell r="K4999" t="str">
            <v>Voluntary Aided School</v>
          </cell>
          <cell r="L4999" t="str">
            <v>Primary</v>
          </cell>
          <cell r="AC4999" t="str">
            <v>Yes</v>
          </cell>
          <cell r="AI4999">
            <v>2</v>
          </cell>
        </row>
        <row r="5000">
          <cell r="K5000" t="str">
            <v>Voluntary Aided School</v>
          </cell>
          <cell r="L5000" t="str">
            <v>Primary</v>
          </cell>
          <cell r="AC5000" t="str">
            <v>Yes</v>
          </cell>
          <cell r="AI5000">
            <v>2</v>
          </cell>
        </row>
        <row r="5001">
          <cell r="K5001" t="str">
            <v>Voluntary Aided School</v>
          </cell>
          <cell r="L5001" t="str">
            <v>Primary</v>
          </cell>
          <cell r="AC5001" t="str">
            <v>Yes</v>
          </cell>
          <cell r="AI5001">
            <v>3</v>
          </cell>
        </row>
        <row r="5002">
          <cell r="K5002" t="str">
            <v>Voluntary Aided School</v>
          </cell>
          <cell r="L5002" t="str">
            <v>Primary</v>
          </cell>
          <cell r="AC5002" t="str">
            <v>Yes</v>
          </cell>
          <cell r="AI5002">
            <v>2</v>
          </cell>
        </row>
        <row r="5003">
          <cell r="K5003" t="str">
            <v>Voluntary Aided School</v>
          </cell>
          <cell r="L5003" t="str">
            <v>Primary</v>
          </cell>
          <cell r="AC5003" t="str">
            <v>Yes</v>
          </cell>
          <cell r="AI5003">
            <v>2</v>
          </cell>
        </row>
        <row r="5004">
          <cell r="K5004" t="str">
            <v>Voluntary Aided School</v>
          </cell>
          <cell r="L5004" t="str">
            <v>Primary</v>
          </cell>
          <cell r="AC5004" t="str">
            <v>Yes</v>
          </cell>
          <cell r="AI5004">
            <v>2</v>
          </cell>
        </row>
        <row r="5005">
          <cell r="K5005" t="str">
            <v>Voluntary Aided School</v>
          </cell>
          <cell r="L5005" t="str">
            <v>Primary</v>
          </cell>
          <cell r="AC5005" t="str">
            <v>Yes</v>
          </cell>
          <cell r="AI5005">
            <v>2</v>
          </cell>
        </row>
        <row r="5006">
          <cell r="K5006" t="str">
            <v>Voluntary Aided School</v>
          </cell>
          <cell r="L5006" t="str">
            <v>Primary</v>
          </cell>
          <cell r="AC5006" t="str">
            <v>Yes</v>
          </cell>
          <cell r="AI5006">
            <v>2</v>
          </cell>
        </row>
        <row r="5007">
          <cell r="K5007" t="str">
            <v>Voluntary Aided School</v>
          </cell>
          <cell r="L5007" t="str">
            <v>Primary</v>
          </cell>
          <cell r="AC5007" t="str">
            <v>Yes</v>
          </cell>
          <cell r="AI5007">
            <v>1</v>
          </cell>
        </row>
        <row r="5008">
          <cell r="K5008" t="str">
            <v>Voluntary Aided School</v>
          </cell>
          <cell r="L5008" t="str">
            <v>Primary</v>
          </cell>
          <cell r="AC5008" t="str">
            <v>Yes</v>
          </cell>
          <cell r="AI5008">
            <v>1</v>
          </cell>
        </row>
        <row r="5009">
          <cell r="K5009" t="str">
            <v>Voluntary Aided School</v>
          </cell>
          <cell r="L5009" t="str">
            <v>Primary</v>
          </cell>
          <cell r="AC5009" t="str">
            <v>Yes</v>
          </cell>
          <cell r="AI5009">
            <v>1</v>
          </cell>
        </row>
        <row r="5010">
          <cell r="K5010" t="str">
            <v>Voluntary Aided School</v>
          </cell>
          <cell r="L5010" t="str">
            <v>Primary</v>
          </cell>
          <cell r="AC5010" t="str">
            <v>Yes</v>
          </cell>
          <cell r="AI5010">
            <v>2</v>
          </cell>
        </row>
        <row r="5011">
          <cell r="K5011" t="str">
            <v>Voluntary Aided School</v>
          </cell>
          <cell r="L5011" t="str">
            <v>Primary</v>
          </cell>
          <cell r="AC5011" t="str">
            <v>Yes</v>
          </cell>
          <cell r="AI5011">
            <v>2</v>
          </cell>
        </row>
        <row r="5012">
          <cell r="K5012" t="str">
            <v>Voluntary Aided School</v>
          </cell>
          <cell r="L5012" t="str">
            <v>Primary</v>
          </cell>
          <cell r="AC5012" t="str">
            <v>Yes</v>
          </cell>
          <cell r="AI5012">
            <v>1</v>
          </cell>
        </row>
        <row r="5013">
          <cell r="K5013" t="str">
            <v>Voluntary Aided School</v>
          </cell>
          <cell r="L5013" t="str">
            <v>Primary</v>
          </cell>
          <cell r="AC5013" t="str">
            <v>Yes</v>
          </cell>
          <cell r="AI5013">
            <v>2</v>
          </cell>
        </row>
        <row r="5014">
          <cell r="K5014" t="str">
            <v>Voluntary Aided School</v>
          </cell>
          <cell r="L5014" t="str">
            <v>Primary</v>
          </cell>
          <cell r="AC5014" t="str">
            <v>Yes</v>
          </cell>
          <cell r="AI5014">
            <v>2</v>
          </cell>
        </row>
        <row r="5015">
          <cell r="K5015" t="str">
            <v>Voluntary Aided School</v>
          </cell>
          <cell r="L5015" t="str">
            <v>Primary</v>
          </cell>
          <cell r="AC5015" t="str">
            <v>Yes</v>
          </cell>
          <cell r="AI5015">
            <v>2</v>
          </cell>
        </row>
        <row r="5016">
          <cell r="K5016" t="str">
            <v>Voluntary Aided School</v>
          </cell>
          <cell r="L5016" t="str">
            <v>Primary</v>
          </cell>
          <cell r="AC5016" t="str">
            <v>Yes</v>
          </cell>
          <cell r="AI5016">
            <v>1</v>
          </cell>
        </row>
        <row r="5017">
          <cell r="K5017" t="str">
            <v>Voluntary Aided School</v>
          </cell>
          <cell r="L5017" t="str">
            <v>Primary</v>
          </cell>
          <cell r="AC5017" t="str">
            <v>Yes</v>
          </cell>
          <cell r="AI5017">
            <v>2</v>
          </cell>
        </row>
        <row r="5018">
          <cell r="K5018" t="str">
            <v>Voluntary Aided School</v>
          </cell>
          <cell r="L5018" t="str">
            <v>Primary</v>
          </cell>
          <cell r="AC5018" t="str">
            <v>Yes</v>
          </cell>
          <cell r="AI5018">
            <v>2</v>
          </cell>
        </row>
        <row r="5019">
          <cell r="K5019" t="str">
            <v>Voluntary Aided School</v>
          </cell>
          <cell r="L5019" t="str">
            <v>Primary</v>
          </cell>
          <cell r="AC5019" t="str">
            <v>Yes</v>
          </cell>
          <cell r="AI5019">
            <v>1</v>
          </cell>
        </row>
        <row r="5020">
          <cell r="K5020" t="str">
            <v>Community School</v>
          </cell>
          <cell r="L5020" t="str">
            <v>Secondary</v>
          </cell>
          <cell r="AC5020" t="str">
            <v>Yes</v>
          </cell>
          <cell r="AI5020">
            <v>2</v>
          </cell>
        </row>
        <row r="5021">
          <cell r="K5021" t="str">
            <v>Foundation School</v>
          </cell>
          <cell r="L5021" t="str">
            <v>Secondary</v>
          </cell>
          <cell r="AC5021" t="str">
            <v>Yes</v>
          </cell>
          <cell r="AI5021">
            <v>3</v>
          </cell>
        </row>
        <row r="5022">
          <cell r="K5022" t="str">
            <v>Community School</v>
          </cell>
          <cell r="L5022" t="str">
            <v>Secondary</v>
          </cell>
          <cell r="AC5022" t="str">
            <v>Yes</v>
          </cell>
          <cell r="AI5022">
            <v>3</v>
          </cell>
        </row>
        <row r="5023">
          <cell r="K5023" t="str">
            <v>Foundation School</v>
          </cell>
          <cell r="L5023" t="str">
            <v>Secondary</v>
          </cell>
          <cell r="AC5023" t="str">
            <v>Yes</v>
          </cell>
          <cell r="AI5023">
            <v>2</v>
          </cell>
        </row>
        <row r="5024">
          <cell r="K5024" t="str">
            <v>Voluntary Aided School</v>
          </cell>
          <cell r="L5024" t="str">
            <v>Secondary</v>
          </cell>
          <cell r="AC5024" t="str">
            <v>Yes</v>
          </cell>
          <cell r="AI5024">
            <v>2</v>
          </cell>
        </row>
        <row r="5025">
          <cell r="K5025" t="str">
            <v>Voluntary Aided School</v>
          </cell>
          <cell r="L5025" t="str">
            <v>Secondary</v>
          </cell>
          <cell r="AC5025" t="str">
            <v>Yes</v>
          </cell>
          <cell r="AI5025">
            <v>2</v>
          </cell>
        </row>
        <row r="5026">
          <cell r="K5026" t="str">
            <v>Foundation School</v>
          </cell>
          <cell r="L5026" t="str">
            <v>Primary</v>
          </cell>
          <cell r="AC5026" t="str">
            <v>Yes</v>
          </cell>
          <cell r="AI5026">
            <v>2</v>
          </cell>
        </row>
        <row r="5027">
          <cell r="K5027" t="str">
            <v>Foundation School</v>
          </cell>
          <cell r="L5027" t="str">
            <v>Primary</v>
          </cell>
          <cell r="AC5027" t="str">
            <v>Yes</v>
          </cell>
          <cell r="AI5027">
            <v>2</v>
          </cell>
        </row>
        <row r="5028">
          <cell r="K5028" t="str">
            <v>Foundation School</v>
          </cell>
          <cell r="L5028" t="str">
            <v>Primary</v>
          </cell>
          <cell r="AC5028" t="str">
            <v>Yes</v>
          </cell>
          <cell r="AI5028">
            <v>2</v>
          </cell>
        </row>
        <row r="5029">
          <cell r="K5029" t="str">
            <v>Foundation School</v>
          </cell>
          <cell r="L5029" t="str">
            <v>Primary</v>
          </cell>
          <cell r="AC5029" t="str">
            <v>Yes</v>
          </cell>
          <cell r="AI5029">
            <v>1</v>
          </cell>
        </row>
        <row r="5030">
          <cell r="K5030" t="str">
            <v>Foundation School</v>
          </cell>
          <cell r="L5030" t="str">
            <v>Primary</v>
          </cell>
          <cell r="AC5030" t="str">
            <v>Yes</v>
          </cell>
          <cell r="AI5030">
            <v>2</v>
          </cell>
        </row>
        <row r="5031">
          <cell r="K5031" t="str">
            <v>Foundation School</v>
          </cell>
          <cell r="L5031" t="str">
            <v>Secondary</v>
          </cell>
          <cell r="AC5031" t="str">
            <v>Yes</v>
          </cell>
          <cell r="AI5031">
            <v>3</v>
          </cell>
        </row>
        <row r="5032">
          <cell r="K5032" t="str">
            <v>Foundation School</v>
          </cell>
          <cell r="L5032" t="str">
            <v>Secondary</v>
          </cell>
          <cell r="AC5032" t="str">
            <v>Yes</v>
          </cell>
          <cell r="AI5032">
            <v>2</v>
          </cell>
        </row>
        <row r="5033">
          <cell r="K5033" t="str">
            <v>Community Special School</v>
          </cell>
          <cell r="L5033" t="str">
            <v>Special</v>
          </cell>
          <cell r="AC5033" t="str">
            <v>Yes</v>
          </cell>
          <cell r="AI5033">
            <v>2</v>
          </cell>
        </row>
        <row r="5034">
          <cell r="K5034" t="str">
            <v>Community Special School</v>
          </cell>
          <cell r="L5034" t="str">
            <v>Special</v>
          </cell>
          <cell r="AC5034" t="str">
            <v>Yes</v>
          </cell>
          <cell r="AI5034">
            <v>2</v>
          </cell>
        </row>
        <row r="5035">
          <cell r="K5035" t="str">
            <v>Community Special School</v>
          </cell>
          <cell r="L5035" t="str">
            <v>Special</v>
          </cell>
          <cell r="AC5035" t="str">
            <v>Yes</v>
          </cell>
          <cell r="AI5035">
            <v>2</v>
          </cell>
        </row>
        <row r="5036">
          <cell r="K5036" t="str">
            <v>Community Special School</v>
          </cell>
          <cell r="L5036" t="str">
            <v>Special</v>
          </cell>
          <cell r="AC5036" t="str">
            <v>Yes</v>
          </cell>
          <cell r="AI5036">
            <v>1</v>
          </cell>
        </row>
        <row r="5037">
          <cell r="K5037" t="str">
            <v>Community Special School</v>
          </cell>
          <cell r="L5037" t="str">
            <v>Special</v>
          </cell>
          <cell r="AC5037" t="str">
            <v>Yes</v>
          </cell>
          <cell r="AI5037">
            <v>2</v>
          </cell>
        </row>
        <row r="5038">
          <cell r="K5038" t="str">
            <v>Community Special School</v>
          </cell>
          <cell r="L5038" t="str">
            <v>Special</v>
          </cell>
          <cell r="AC5038" t="str">
            <v>Yes</v>
          </cell>
          <cell r="AI5038">
            <v>2</v>
          </cell>
        </row>
        <row r="5039">
          <cell r="K5039" t="str">
            <v>Community Special School</v>
          </cell>
          <cell r="L5039" t="str">
            <v>Special</v>
          </cell>
          <cell r="AC5039" t="str">
            <v>Yes</v>
          </cell>
          <cell r="AI5039">
            <v>2</v>
          </cell>
        </row>
        <row r="5040">
          <cell r="K5040" t="str">
            <v>Community Special School</v>
          </cell>
          <cell r="L5040" t="str">
            <v>Special</v>
          </cell>
          <cell r="AC5040" t="str">
            <v>Yes</v>
          </cell>
          <cell r="AI5040">
            <v>2</v>
          </cell>
        </row>
        <row r="5041">
          <cell r="K5041" t="str">
            <v>Community Special School</v>
          </cell>
          <cell r="L5041" t="str">
            <v>Special</v>
          </cell>
          <cell r="AC5041" t="str">
            <v>Yes</v>
          </cell>
          <cell r="AI5041">
            <v>1</v>
          </cell>
        </row>
        <row r="5042">
          <cell r="K5042" t="str">
            <v>Community Special School</v>
          </cell>
          <cell r="L5042" t="str">
            <v>Special</v>
          </cell>
          <cell r="AC5042" t="str">
            <v>Yes</v>
          </cell>
          <cell r="AI5042">
            <v>1</v>
          </cell>
        </row>
        <row r="5043">
          <cell r="K5043" t="str">
            <v>Community Special School</v>
          </cell>
          <cell r="L5043" t="str">
            <v>Special</v>
          </cell>
          <cell r="AC5043" t="str">
            <v>Yes</v>
          </cell>
          <cell r="AI5043">
            <v>2</v>
          </cell>
        </row>
        <row r="5044">
          <cell r="K5044" t="str">
            <v>Community Special School</v>
          </cell>
          <cell r="L5044" t="str">
            <v>Special</v>
          </cell>
          <cell r="AC5044" t="str">
            <v>Yes</v>
          </cell>
          <cell r="AI5044">
            <v>2</v>
          </cell>
        </row>
        <row r="5045">
          <cell r="K5045" t="str">
            <v>LA Nursery School</v>
          </cell>
          <cell r="L5045" t="str">
            <v>Nursery</v>
          </cell>
          <cell r="AC5045" t="str">
            <v>Yes</v>
          </cell>
          <cell r="AI5045">
            <v>1</v>
          </cell>
        </row>
        <row r="5046">
          <cell r="K5046" t="str">
            <v>LA Nursery School</v>
          </cell>
          <cell r="L5046" t="str">
            <v>Nursery</v>
          </cell>
          <cell r="AC5046" t="str">
            <v>Yes</v>
          </cell>
          <cell r="AI5046">
            <v>1</v>
          </cell>
        </row>
        <row r="5047">
          <cell r="K5047" t="str">
            <v>LA Nursery School</v>
          </cell>
          <cell r="L5047" t="str">
            <v>Nursery</v>
          </cell>
          <cell r="AC5047" t="str">
            <v>Yes</v>
          </cell>
          <cell r="AI5047">
            <v>2</v>
          </cell>
        </row>
        <row r="5048">
          <cell r="K5048" t="str">
            <v>LA Nursery School</v>
          </cell>
          <cell r="L5048" t="str">
            <v>Nursery</v>
          </cell>
          <cell r="AC5048" t="str">
            <v>Yes</v>
          </cell>
          <cell r="AI5048">
            <v>1</v>
          </cell>
        </row>
        <row r="5049">
          <cell r="K5049" t="str">
            <v>LA Nursery School</v>
          </cell>
          <cell r="L5049" t="str">
            <v>Nursery</v>
          </cell>
          <cell r="AC5049" t="str">
            <v>Yes</v>
          </cell>
          <cell r="AI5049">
            <v>2</v>
          </cell>
        </row>
        <row r="5050">
          <cell r="K5050" t="str">
            <v>LA Nursery School</v>
          </cell>
          <cell r="L5050" t="str">
            <v>Nursery</v>
          </cell>
          <cell r="AC5050" t="str">
            <v>Yes</v>
          </cell>
          <cell r="AI5050">
            <v>1</v>
          </cell>
        </row>
        <row r="5051">
          <cell r="K5051" t="str">
            <v>LA Nursery School</v>
          </cell>
          <cell r="L5051" t="str">
            <v>Nursery</v>
          </cell>
          <cell r="AC5051" t="str">
            <v>Yes</v>
          </cell>
          <cell r="AI5051">
            <v>1</v>
          </cell>
        </row>
        <row r="5052">
          <cell r="K5052" t="str">
            <v>Pupil Referral Unit</v>
          </cell>
          <cell r="L5052" t="str">
            <v>PRU</v>
          </cell>
          <cell r="AC5052" t="str">
            <v>Yes</v>
          </cell>
          <cell r="AI5052">
            <v>2</v>
          </cell>
        </row>
        <row r="5053">
          <cell r="K5053" t="str">
            <v>Community School</v>
          </cell>
          <cell r="L5053" t="str">
            <v>Primary</v>
          </cell>
          <cell r="AC5053" t="str">
            <v>Yes</v>
          </cell>
          <cell r="AI5053">
            <v>2</v>
          </cell>
        </row>
        <row r="5054">
          <cell r="K5054" t="str">
            <v>Community School</v>
          </cell>
          <cell r="L5054" t="str">
            <v>Primary</v>
          </cell>
          <cell r="AC5054" t="str">
            <v>Yes</v>
          </cell>
          <cell r="AI5054">
            <v>2</v>
          </cell>
        </row>
        <row r="5055">
          <cell r="K5055" t="str">
            <v>Community School</v>
          </cell>
          <cell r="L5055" t="str">
            <v>Primary</v>
          </cell>
          <cell r="AC5055" t="str">
            <v>Yes</v>
          </cell>
          <cell r="AI5055">
            <v>2</v>
          </cell>
        </row>
        <row r="5056">
          <cell r="K5056" t="str">
            <v>Community School</v>
          </cell>
          <cell r="L5056" t="str">
            <v>Primary</v>
          </cell>
          <cell r="AC5056" t="str">
            <v>Yes</v>
          </cell>
          <cell r="AI5056">
            <v>2</v>
          </cell>
        </row>
        <row r="5057">
          <cell r="K5057" t="str">
            <v>Community School</v>
          </cell>
          <cell r="L5057" t="str">
            <v>Primary</v>
          </cell>
          <cell r="AC5057" t="str">
            <v>Yes</v>
          </cell>
          <cell r="AI5057">
            <v>2</v>
          </cell>
        </row>
        <row r="5058">
          <cell r="K5058" t="str">
            <v>Community School</v>
          </cell>
          <cell r="L5058" t="str">
            <v>Primary</v>
          </cell>
          <cell r="AC5058" t="str">
            <v>Yes</v>
          </cell>
          <cell r="AI5058">
            <v>2</v>
          </cell>
        </row>
        <row r="5059">
          <cell r="K5059" t="str">
            <v>Community School</v>
          </cell>
          <cell r="L5059" t="str">
            <v>Primary</v>
          </cell>
          <cell r="AC5059" t="str">
            <v>Yes</v>
          </cell>
          <cell r="AI5059">
            <v>2</v>
          </cell>
        </row>
        <row r="5060">
          <cell r="K5060" t="str">
            <v>Community School</v>
          </cell>
          <cell r="L5060" t="str">
            <v>Primary</v>
          </cell>
          <cell r="AC5060" t="str">
            <v>Yes</v>
          </cell>
          <cell r="AI5060">
            <v>2</v>
          </cell>
        </row>
        <row r="5061">
          <cell r="K5061" t="str">
            <v>Community School</v>
          </cell>
          <cell r="L5061" t="str">
            <v>Primary</v>
          </cell>
          <cell r="AC5061" t="str">
            <v>Yes</v>
          </cell>
          <cell r="AI5061">
            <v>2</v>
          </cell>
        </row>
        <row r="5062">
          <cell r="K5062" t="str">
            <v>Community School</v>
          </cell>
          <cell r="L5062" t="str">
            <v>Primary</v>
          </cell>
          <cell r="AC5062" t="str">
            <v>Yes</v>
          </cell>
          <cell r="AI5062">
            <v>2</v>
          </cell>
        </row>
        <row r="5063">
          <cell r="K5063" t="str">
            <v>Community School</v>
          </cell>
          <cell r="L5063" t="str">
            <v>Primary</v>
          </cell>
          <cell r="AC5063" t="str">
            <v>Yes</v>
          </cell>
          <cell r="AI5063">
            <v>2</v>
          </cell>
        </row>
        <row r="5064">
          <cell r="K5064" t="str">
            <v>Community School</v>
          </cell>
          <cell r="L5064" t="str">
            <v>Primary</v>
          </cell>
          <cell r="AC5064" t="str">
            <v>Yes</v>
          </cell>
          <cell r="AI5064">
            <v>2</v>
          </cell>
        </row>
        <row r="5065">
          <cell r="K5065" t="str">
            <v>Community School</v>
          </cell>
          <cell r="L5065" t="str">
            <v>Primary</v>
          </cell>
          <cell r="AC5065" t="str">
            <v>Yes</v>
          </cell>
          <cell r="AI5065">
            <v>2</v>
          </cell>
        </row>
        <row r="5066">
          <cell r="K5066" t="str">
            <v>Community School</v>
          </cell>
          <cell r="L5066" t="str">
            <v>Primary</v>
          </cell>
          <cell r="AC5066" t="str">
            <v>Yes</v>
          </cell>
          <cell r="AI5066">
            <v>1</v>
          </cell>
        </row>
        <row r="5067">
          <cell r="K5067" t="str">
            <v>Community School</v>
          </cell>
          <cell r="L5067" t="str">
            <v>Primary</v>
          </cell>
          <cell r="AC5067" t="str">
            <v>Yes</v>
          </cell>
          <cell r="AI5067">
            <v>2</v>
          </cell>
        </row>
        <row r="5068">
          <cell r="K5068" t="str">
            <v>Community School</v>
          </cell>
          <cell r="L5068" t="str">
            <v>Primary</v>
          </cell>
          <cell r="AC5068" t="str">
            <v>Yes</v>
          </cell>
          <cell r="AI5068">
            <v>2</v>
          </cell>
        </row>
        <row r="5069">
          <cell r="K5069" t="str">
            <v>Community School</v>
          </cell>
          <cell r="L5069" t="str">
            <v>Primary</v>
          </cell>
          <cell r="AC5069" t="str">
            <v>Yes</v>
          </cell>
          <cell r="AI5069">
            <v>2</v>
          </cell>
        </row>
        <row r="5070">
          <cell r="K5070" t="str">
            <v>Community School</v>
          </cell>
          <cell r="L5070" t="str">
            <v>Primary</v>
          </cell>
          <cell r="AC5070" t="str">
            <v>Yes</v>
          </cell>
          <cell r="AI5070">
            <v>2</v>
          </cell>
        </row>
        <row r="5071">
          <cell r="K5071" t="str">
            <v>Community School</v>
          </cell>
          <cell r="L5071" t="str">
            <v>Primary</v>
          </cell>
          <cell r="AC5071" t="str">
            <v>Yes</v>
          </cell>
          <cell r="AI5071">
            <v>3</v>
          </cell>
        </row>
        <row r="5072">
          <cell r="K5072" t="str">
            <v>Community School</v>
          </cell>
          <cell r="L5072" t="str">
            <v>Primary</v>
          </cell>
          <cell r="AC5072" t="str">
            <v>Yes</v>
          </cell>
          <cell r="AI5072">
            <v>2</v>
          </cell>
        </row>
        <row r="5073">
          <cell r="K5073" t="str">
            <v>Community School</v>
          </cell>
          <cell r="L5073" t="str">
            <v>Primary</v>
          </cell>
          <cell r="AC5073" t="str">
            <v>Yes</v>
          </cell>
          <cell r="AI5073">
            <v>2</v>
          </cell>
        </row>
        <row r="5074">
          <cell r="K5074" t="str">
            <v>Community School</v>
          </cell>
          <cell r="L5074" t="str">
            <v>Primary</v>
          </cell>
          <cell r="AC5074" t="str">
            <v>Yes</v>
          </cell>
          <cell r="AI5074">
            <v>3</v>
          </cell>
        </row>
        <row r="5075">
          <cell r="K5075" t="str">
            <v>Community School</v>
          </cell>
          <cell r="L5075" t="str">
            <v>Primary</v>
          </cell>
          <cell r="AC5075" t="str">
            <v>Yes</v>
          </cell>
          <cell r="AI5075">
            <v>2</v>
          </cell>
        </row>
        <row r="5076">
          <cell r="K5076" t="str">
            <v>Community School</v>
          </cell>
          <cell r="L5076" t="str">
            <v>Primary</v>
          </cell>
          <cell r="AC5076" t="str">
            <v>Yes</v>
          </cell>
          <cell r="AI5076">
            <v>2</v>
          </cell>
        </row>
        <row r="5077">
          <cell r="K5077" t="str">
            <v>Community School</v>
          </cell>
          <cell r="L5077" t="str">
            <v>Primary</v>
          </cell>
          <cell r="AC5077" t="str">
            <v>Yes</v>
          </cell>
          <cell r="AI5077">
            <v>2</v>
          </cell>
        </row>
        <row r="5078">
          <cell r="K5078" t="str">
            <v>Community School</v>
          </cell>
          <cell r="L5078" t="str">
            <v>Primary</v>
          </cell>
          <cell r="AC5078" t="str">
            <v>Yes</v>
          </cell>
          <cell r="AI5078">
            <v>3</v>
          </cell>
        </row>
        <row r="5079">
          <cell r="K5079" t="str">
            <v>Community School</v>
          </cell>
          <cell r="L5079" t="str">
            <v>Primary</v>
          </cell>
          <cell r="AC5079" t="str">
            <v>Yes</v>
          </cell>
          <cell r="AI5079">
            <v>3</v>
          </cell>
        </row>
        <row r="5080">
          <cell r="K5080" t="str">
            <v>Community School</v>
          </cell>
          <cell r="L5080" t="str">
            <v>Primary</v>
          </cell>
          <cell r="AC5080" t="str">
            <v>Yes</v>
          </cell>
          <cell r="AI5080">
            <v>2</v>
          </cell>
        </row>
        <row r="5081">
          <cell r="K5081" t="str">
            <v>Community School</v>
          </cell>
          <cell r="L5081" t="str">
            <v>Primary</v>
          </cell>
          <cell r="AC5081" t="str">
            <v>Yes</v>
          </cell>
          <cell r="AI5081">
            <v>2</v>
          </cell>
        </row>
        <row r="5082">
          <cell r="K5082" t="str">
            <v>Community School</v>
          </cell>
          <cell r="L5082" t="str">
            <v>Primary</v>
          </cell>
          <cell r="AC5082" t="str">
            <v>Yes</v>
          </cell>
          <cell r="AI5082">
            <v>2</v>
          </cell>
        </row>
        <row r="5083">
          <cell r="K5083" t="str">
            <v>Community School</v>
          </cell>
          <cell r="L5083" t="str">
            <v>Primary</v>
          </cell>
          <cell r="AC5083" t="str">
            <v>Yes</v>
          </cell>
          <cell r="AI5083">
            <v>2</v>
          </cell>
        </row>
        <row r="5084">
          <cell r="K5084" t="str">
            <v>Community School</v>
          </cell>
          <cell r="L5084" t="str">
            <v>Primary</v>
          </cell>
          <cell r="AC5084" t="str">
            <v>Yes</v>
          </cell>
          <cell r="AI5084">
            <v>2</v>
          </cell>
        </row>
        <row r="5085">
          <cell r="K5085" t="str">
            <v>Community School</v>
          </cell>
          <cell r="L5085" t="str">
            <v>Primary</v>
          </cell>
          <cell r="AC5085" t="str">
            <v>Yes</v>
          </cell>
          <cell r="AI5085">
            <v>2</v>
          </cell>
        </row>
        <row r="5086">
          <cell r="K5086" t="str">
            <v>Community School</v>
          </cell>
          <cell r="L5086" t="str">
            <v>Primary</v>
          </cell>
          <cell r="AC5086" t="str">
            <v>Yes</v>
          </cell>
          <cell r="AI5086">
            <v>2</v>
          </cell>
        </row>
        <row r="5087">
          <cell r="K5087" t="str">
            <v>Community School</v>
          </cell>
          <cell r="L5087" t="str">
            <v>Primary</v>
          </cell>
          <cell r="AC5087" t="str">
            <v>Yes</v>
          </cell>
          <cell r="AI5087">
            <v>2</v>
          </cell>
        </row>
        <row r="5088">
          <cell r="K5088" t="str">
            <v>Community School</v>
          </cell>
          <cell r="L5088" t="str">
            <v>Primary</v>
          </cell>
          <cell r="AC5088" t="str">
            <v>Yes</v>
          </cell>
          <cell r="AI5088">
            <v>2</v>
          </cell>
        </row>
        <row r="5089">
          <cell r="K5089" t="str">
            <v>Community School</v>
          </cell>
          <cell r="L5089" t="str">
            <v>Primary</v>
          </cell>
          <cell r="AC5089" t="str">
            <v>Yes</v>
          </cell>
          <cell r="AI5089">
            <v>2</v>
          </cell>
        </row>
        <row r="5090">
          <cell r="K5090" t="str">
            <v>Foundation School</v>
          </cell>
          <cell r="L5090" t="str">
            <v>Primary</v>
          </cell>
          <cell r="AC5090" t="str">
            <v>Yes</v>
          </cell>
          <cell r="AI5090">
            <v>2</v>
          </cell>
        </row>
        <row r="5091">
          <cell r="K5091" t="str">
            <v>Community School</v>
          </cell>
          <cell r="L5091" t="str">
            <v>Primary</v>
          </cell>
          <cell r="AC5091" t="str">
            <v>Yes</v>
          </cell>
          <cell r="AI5091">
            <v>2</v>
          </cell>
        </row>
        <row r="5092">
          <cell r="K5092" t="str">
            <v>Community School</v>
          </cell>
          <cell r="L5092" t="str">
            <v>Primary</v>
          </cell>
          <cell r="AC5092" t="str">
            <v>Yes</v>
          </cell>
          <cell r="AI5092">
            <v>3</v>
          </cell>
        </row>
        <row r="5093">
          <cell r="K5093" t="str">
            <v>Community School</v>
          </cell>
          <cell r="L5093" t="str">
            <v>Primary</v>
          </cell>
          <cell r="AC5093" t="str">
            <v>Yes</v>
          </cell>
          <cell r="AI5093">
            <v>2</v>
          </cell>
        </row>
        <row r="5094">
          <cell r="K5094" t="str">
            <v>Community School</v>
          </cell>
          <cell r="L5094" t="str">
            <v>Primary</v>
          </cell>
          <cell r="AC5094" t="str">
            <v>Yes</v>
          </cell>
          <cell r="AI5094">
            <v>2</v>
          </cell>
        </row>
        <row r="5095">
          <cell r="K5095" t="str">
            <v>Community School</v>
          </cell>
          <cell r="L5095" t="str">
            <v>Primary</v>
          </cell>
          <cell r="AC5095" t="str">
            <v>Yes</v>
          </cell>
          <cell r="AI5095">
            <v>2</v>
          </cell>
        </row>
        <row r="5096">
          <cell r="K5096" t="str">
            <v>Community School</v>
          </cell>
          <cell r="L5096" t="str">
            <v>Primary</v>
          </cell>
          <cell r="AC5096" t="str">
            <v>Yes</v>
          </cell>
          <cell r="AI5096">
            <v>2</v>
          </cell>
        </row>
        <row r="5097">
          <cell r="K5097" t="str">
            <v>Community School</v>
          </cell>
          <cell r="L5097" t="str">
            <v>Primary</v>
          </cell>
          <cell r="AC5097" t="str">
            <v>Yes</v>
          </cell>
          <cell r="AI5097">
            <v>2</v>
          </cell>
        </row>
        <row r="5098">
          <cell r="K5098" t="str">
            <v>Community School</v>
          </cell>
          <cell r="L5098" t="str">
            <v>Primary</v>
          </cell>
          <cell r="AC5098" t="str">
            <v>Yes</v>
          </cell>
          <cell r="AI5098">
            <v>2</v>
          </cell>
        </row>
        <row r="5099">
          <cell r="K5099" t="str">
            <v>Community School</v>
          </cell>
          <cell r="L5099" t="str">
            <v>Primary</v>
          </cell>
          <cell r="AC5099" t="str">
            <v>Yes</v>
          </cell>
          <cell r="AI5099">
            <v>4</v>
          </cell>
        </row>
        <row r="5100">
          <cell r="K5100" t="str">
            <v>Community School</v>
          </cell>
          <cell r="L5100" t="str">
            <v>Primary</v>
          </cell>
          <cell r="AC5100" t="str">
            <v>Yes</v>
          </cell>
          <cell r="AI5100">
            <v>2</v>
          </cell>
        </row>
        <row r="5101">
          <cell r="K5101" t="str">
            <v>Community School</v>
          </cell>
          <cell r="L5101" t="str">
            <v>Primary</v>
          </cell>
          <cell r="AC5101" t="str">
            <v>Yes</v>
          </cell>
          <cell r="AI5101">
            <v>3</v>
          </cell>
        </row>
        <row r="5102">
          <cell r="K5102" t="str">
            <v>Community School</v>
          </cell>
          <cell r="L5102" t="str">
            <v>Primary</v>
          </cell>
          <cell r="AC5102" t="str">
            <v>Yes</v>
          </cell>
          <cell r="AI5102">
            <v>2</v>
          </cell>
        </row>
        <row r="5103">
          <cell r="K5103" t="str">
            <v>Community School</v>
          </cell>
          <cell r="L5103" t="str">
            <v>Primary</v>
          </cell>
          <cell r="AC5103" t="str">
            <v>Yes</v>
          </cell>
          <cell r="AI5103">
            <v>2</v>
          </cell>
        </row>
        <row r="5104">
          <cell r="K5104" t="str">
            <v>Community School</v>
          </cell>
          <cell r="L5104" t="str">
            <v>Primary</v>
          </cell>
          <cell r="AC5104" t="str">
            <v>Yes</v>
          </cell>
          <cell r="AI5104">
            <v>2</v>
          </cell>
        </row>
        <row r="5105">
          <cell r="K5105" t="str">
            <v>Community School</v>
          </cell>
          <cell r="L5105" t="str">
            <v>Primary</v>
          </cell>
          <cell r="AC5105" t="str">
            <v>Yes</v>
          </cell>
          <cell r="AI5105">
            <v>2</v>
          </cell>
        </row>
        <row r="5106">
          <cell r="K5106" t="str">
            <v>Community School</v>
          </cell>
          <cell r="L5106" t="str">
            <v>Primary</v>
          </cell>
          <cell r="AC5106" t="str">
            <v>Yes</v>
          </cell>
          <cell r="AI5106">
            <v>2</v>
          </cell>
        </row>
        <row r="5107">
          <cell r="K5107" t="str">
            <v>Community School</v>
          </cell>
          <cell r="L5107" t="str">
            <v>Primary</v>
          </cell>
          <cell r="AC5107" t="str">
            <v>Yes</v>
          </cell>
          <cell r="AI5107">
            <v>2</v>
          </cell>
        </row>
        <row r="5108">
          <cell r="K5108" t="str">
            <v>Community School</v>
          </cell>
          <cell r="L5108" t="str">
            <v>Primary</v>
          </cell>
          <cell r="AC5108" t="str">
            <v>Yes</v>
          </cell>
          <cell r="AI5108">
            <v>3</v>
          </cell>
        </row>
        <row r="5109">
          <cell r="K5109" t="str">
            <v>Community School</v>
          </cell>
          <cell r="L5109" t="str">
            <v>Primary</v>
          </cell>
          <cell r="AC5109" t="str">
            <v>Yes</v>
          </cell>
          <cell r="AI5109">
            <v>2</v>
          </cell>
        </row>
        <row r="5110">
          <cell r="K5110" t="str">
            <v>Community School</v>
          </cell>
          <cell r="L5110" t="str">
            <v>Primary</v>
          </cell>
          <cell r="AC5110" t="str">
            <v>Yes</v>
          </cell>
          <cell r="AI5110">
            <v>2</v>
          </cell>
        </row>
        <row r="5111">
          <cell r="K5111" t="str">
            <v>Community School</v>
          </cell>
          <cell r="L5111" t="str">
            <v>Primary</v>
          </cell>
          <cell r="AC5111" t="str">
            <v>Yes</v>
          </cell>
          <cell r="AI5111">
            <v>2</v>
          </cell>
        </row>
        <row r="5112">
          <cell r="K5112" t="str">
            <v>Community School</v>
          </cell>
          <cell r="L5112" t="str">
            <v>Primary</v>
          </cell>
          <cell r="AC5112" t="str">
            <v>Yes</v>
          </cell>
          <cell r="AI5112">
            <v>2</v>
          </cell>
        </row>
        <row r="5113">
          <cell r="K5113" t="str">
            <v>Community School</v>
          </cell>
          <cell r="L5113" t="str">
            <v>Primary</v>
          </cell>
          <cell r="AC5113" t="str">
            <v>Yes</v>
          </cell>
          <cell r="AI5113">
            <v>2</v>
          </cell>
        </row>
        <row r="5114">
          <cell r="K5114" t="str">
            <v>Community School</v>
          </cell>
          <cell r="L5114" t="str">
            <v>Primary</v>
          </cell>
          <cell r="AC5114" t="str">
            <v>Yes</v>
          </cell>
          <cell r="AI5114">
            <v>2</v>
          </cell>
        </row>
        <row r="5115">
          <cell r="K5115" t="str">
            <v>Community School</v>
          </cell>
          <cell r="L5115" t="str">
            <v>Primary</v>
          </cell>
          <cell r="AC5115" t="str">
            <v>Yes</v>
          </cell>
          <cell r="AI5115">
            <v>2</v>
          </cell>
        </row>
        <row r="5116">
          <cell r="K5116" t="str">
            <v>Community School</v>
          </cell>
          <cell r="L5116" t="str">
            <v>Primary</v>
          </cell>
          <cell r="AC5116" t="str">
            <v>Yes</v>
          </cell>
          <cell r="AI5116">
            <v>2</v>
          </cell>
        </row>
        <row r="5117">
          <cell r="K5117" t="str">
            <v>Community School</v>
          </cell>
          <cell r="L5117" t="str">
            <v>Primary</v>
          </cell>
          <cell r="AC5117" t="str">
            <v>Yes</v>
          </cell>
          <cell r="AI5117">
            <v>1</v>
          </cell>
        </row>
        <row r="5118">
          <cell r="K5118" t="str">
            <v>Community School</v>
          </cell>
          <cell r="L5118" t="str">
            <v>Primary</v>
          </cell>
          <cell r="AC5118" t="str">
            <v>Yes</v>
          </cell>
          <cell r="AI5118">
            <v>2</v>
          </cell>
        </row>
        <row r="5119">
          <cell r="K5119" t="str">
            <v>Community School</v>
          </cell>
          <cell r="L5119" t="str">
            <v>Primary</v>
          </cell>
          <cell r="AC5119" t="str">
            <v>Yes</v>
          </cell>
          <cell r="AI5119">
            <v>3</v>
          </cell>
        </row>
        <row r="5120">
          <cell r="K5120" t="str">
            <v>Community School</v>
          </cell>
          <cell r="L5120" t="str">
            <v>Primary</v>
          </cell>
          <cell r="AC5120" t="str">
            <v>Yes</v>
          </cell>
          <cell r="AI5120">
            <v>2</v>
          </cell>
        </row>
        <row r="5121">
          <cell r="K5121" t="str">
            <v>Community School</v>
          </cell>
          <cell r="L5121" t="str">
            <v>Primary</v>
          </cell>
          <cell r="AC5121" t="str">
            <v>Yes</v>
          </cell>
          <cell r="AI5121">
            <v>3</v>
          </cell>
        </row>
        <row r="5122">
          <cell r="K5122" t="str">
            <v>Community School</v>
          </cell>
          <cell r="L5122" t="str">
            <v>Primary</v>
          </cell>
          <cell r="AC5122" t="str">
            <v>Yes</v>
          </cell>
          <cell r="AI5122">
            <v>2</v>
          </cell>
        </row>
        <row r="5123">
          <cell r="K5123" t="str">
            <v>Community School</v>
          </cell>
          <cell r="L5123" t="str">
            <v>Primary</v>
          </cell>
          <cell r="AC5123" t="str">
            <v>Yes</v>
          </cell>
          <cell r="AI5123">
            <v>2</v>
          </cell>
        </row>
        <row r="5124">
          <cell r="K5124" t="str">
            <v>Community School</v>
          </cell>
          <cell r="L5124" t="str">
            <v>Primary</v>
          </cell>
          <cell r="AC5124" t="str">
            <v>Yes</v>
          </cell>
          <cell r="AI5124">
            <v>2</v>
          </cell>
        </row>
        <row r="5125">
          <cell r="K5125" t="str">
            <v>Community School</v>
          </cell>
          <cell r="L5125" t="str">
            <v>Primary</v>
          </cell>
          <cell r="AC5125" t="str">
            <v>Yes</v>
          </cell>
          <cell r="AI5125">
            <v>1</v>
          </cell>
        </row>
        <row r="5126">
          <cell r="K5126" t="str">
            <v>Community School</v>
          </cell>
          <cell r="L5126" t="str">
            <v>Primary</v>
          </cell>
          <cell r="AC5126" t="str">
            <v>Yes</v>
          </cell>
          <cell r="AI5126">
            <v>2</v>
          </cell>
        </row>
        <row r="5127">
          <cell r="K5127" t="str">
            <v>Community School</v>
          </cell>
          <cell r="L5127" t="str">
            <v>Primary</v>
          </cell>
          <cell r="AC5127" t="str">
            <v>Yes</v>
          </cell>
          <cell r="AI5127">
            <v>2</v>
          </cell>
        </row>
        <row r="5128">
          <cell r="K5128" t="str">
            <v>Community School</v>
          </cell>
          <cell r="L5128" t="str">
            <v>Primary</v>
          </cell>
          <cell r="AC5128" t="str">
            <v>Yes</v>
          </cell>
          <cell r="AI5128">
            <v>3</v>
          </cell>
        </row>
        <row r="5129">
          <cell r="K5129" t="str">
            <v>Community School</v>
          </cell>
          <cell r="L5129" t="str">
            <v>Primary</v>
          </cell>
          <cell r="AC5129" t="str">
            <v>Yes</v>
          </cell>
          <cell r="AI5129">
            <v>2</v>
          </cell>
        </row>
        <row r="5130">
          <cell r="K5130" t="str">
            <v>Community School</v>
          </cell>
          <cell r="L5130" t="str">
            <v>Primary</v>
          </cell>
          <cell r="AC5130" t="str">
            <v>Yes</v>
          </cell>
          <cell r="AI5130">
            <v>3</v>
          </cell>
        </row>
        <row r="5131">
          <cell r="K5131" t="str">
            <v>Community School</v>
          </cell>
          <cell r="L5131" t="str">
            <v>Primary</v>
          </cell>
          <cell r="AC5131" t="str">
            <v>Yes</v>
          </cell>
          <cell r="AI5131">
            <v>2</v>
          </cell>
        </row>
        <row r="5132">
          <cell r="K5132" t="str">
            <v>Foundation School</v>
          </cell>
          <cell r="L5132" t="str">
            <v>Primary</v>
          </cell>
          <cell r="AC5132" t="str">
            <v>Yes</v>
          </cell>
          <cell r="AI5132">
            <v>2</v>
          </cell>
        </row>
        <row r="5133">
          <cell r="K5133" t="str">
            <v>Community School</v>
          </cell>
          <cell r="L5133" t="str">
            <v>Primary</v>
          </cell>
          <cell r="AC5133" t="str">
            <v>Yes</v>
          </cell>
          <cell r="AI5133">
            <v>1</v>
          </cell>
        </row>
        <row r="5134">
          <cell r="K5134" t="str">
            <v>Foundation School</v>
          </cell>
          <cell r="L5134" t="str">
            <v>Primary</v>
          </cell>
          <cell r="AC5134" t="str">
            <v>Yes</v>
          </cell>
          <cell r="AI5134">
            <v>2</v>
          </cell>
        </row>
        <row r="5135">
          <cell r="K5135" t="str">
            <v>Community School</v>
          </cell>
          <cell r="L5135" t="str">
            <v>Primary</v>
          </cell>
          <cell r="AC5135" t="str">
            <v>Yes</v>
          </cell>
          <cell r="AI5135">
            <v>1</v>
          </cell>
        </row>
        <row r="5136">
          <cell r="K5136" t="str">
            <v>Community School</v>
          </cell>
          <cell r="L5136" t="str">
            <v>Primary</v>
          </cell>
          <cell r="AC5136" t="str">
            <v>Yes</v>
          </cell>
          <cell r="AI5136">
            <v>2</v>
          </cell>
        </row>
        <row r="5137">
          <cell r="K5137" t="str">
            <v>Community School</v>
          </cell>
          <cell r="L5137" t="str">
            <v>Primary</v>
          </cell>
          <cell r="AC5137" t="str">
            <v>Yes</v>
          </cell>
          <cell r="AI5137">
            <v>2</v>
          </cell>
        </row>
        <row r="5138">
          <cell r="K5138" t="str">
            <v>Community School</v>
          </cell>
          <cell r="L5138" t="str">
            <v>Primary</v>
          </cell>
          <cell r="AC5138" t="str">
            <v>Yes</v>
          </cell>
          <cell r="AI5138">
            <v>2</v>
          </cell>
        </row>
        <row r="5139">
          <cell r="K5139" t="str">
            <v>Community School</v>
          </cell>
          <cell r="L5139" t="str">
            <v>Primary</v>
          </cell>
          <cell r="AC5139" t="str">
            <v>Yes</v>
          </cell>
          <cell r="AI5139">
            <v>2</v>
          </cell>
        </row>
        <row r="5140">
          <cell r="K5140" t="str">
            <v>Voluntary Controlled School</v>
          </cell>
          <cell r="L5140" t="str">
            <v>Primary</v>
          </cell>
          <cell r="AC5140" t="str">
            <v>Yes</v>
          </cell>
          <cell r="AI5140">
            <v>2</v>
          </cell>
        </row>
        <row r="5141">
          <cell r="K5141" t="str">
            <v>Voluntary Controlled School</v>
          </cell>
          <cell r="L5141" t="str">
            <v>Primary</v>
          </cell>
          <cell r="AC5141" t="str">
            <v>Yes</v>
          </cell>
          <cell r="AI5141">
            <v>2</v>
          </cell>
        </row>
        <row r="5142">
          <cell r="K5142" t="str">
            <v>Voluntary Controlled School</v>
          </cell>
          <cell r="L5142" t="str">
            <v>Primary</v>
          </cell>
          <cell r="AC5142" t="str">
            <v>Yes</v>
          </cell>
          <cell r="AI5142">
            <v>2</v>
          </cell>
        </row>
        <row r="5143">
          <cell r="K5143" t="str">
            <v>Voluntary Controlled School</v>
          </cell>
          <cell r="L5143" t="str">
            <v>Primary</v>
          </cell>
          <cell r="AC5143" t="str">
            <v>Yes</v>
          </cell>
          <cell r="AI5143">
            <v>2</v>
          </cell>
        </row>
        <row r="5144">
          <cell r="K5144" t="str">
            <v>Voluntary Controlled School</v>
          </cell>
          <cell r="L5144" t="str">
            <v>Primary</v>
          </cell>
          <cell r="AC5144" t="str">
            <v>Yes</v>
          </cell>
          <cell r="AI5144">
            <v>1</v>
          </cell>
        </row>
        <row r="5145">
          <cell r="K5145" t="str">
            <v>Voluntary Controlled School</v>
          </cell>
          <cell r="L5145" t="str">
            <v>Primary</v>
          </cell>
          <cell r="AC5145" t="str">
            <v>Yes</v>
          </cell>
          <cell r="AI5145">
            <v>3</v>
          </cell>
        </row>
        <row r="5146">
          <cell r="K5146" t="str">
            <v>Voluntary Controlled School</v>
          </cell>
          <cell r="L5146" t="str">
            <v>Primary</v>
          </cell>
          <cell r="AC5146" t="str">
            <v>Yes</v>
          </cell>
          <cell r="AI5146">
            <v>1</v>
          </cell>
        </row>
        <row r="5147">
          <cell r="K5147" t="str">
            <v>Voluntary Controlled School</v>
          </cell>
          <cell r="L5147" t="str">
            <v>Primary</v>
          </cell>
          <cell r="AC5147" t="str">
            <v>Yes</v>
          </cell>
          <cell r="AI5147">
            <v>2</v>
          </cell>
        </row>
        <row r="5148">
          <cell r="K5148" t="str">
            <v>Voluntary Controlled School</v>
          </cell>
          <cell r="L5148" t="str">
            <v>Primary</v>
          </cell>
          <cell r="AC5148" t="str">
            <v>Yes</v>
          </cell>
          <cell r="AI5148">
            <v>2</v>
          </cell>
        </row>
        <row r="5149">
          <cell r="K5149" t="str">
            <v>Voluntary Controlled School</v>
          </cell>
          <cell r="L5149" t="str">
            <v>Primary</v>
          </cell>
          <cell r="AC5149" t="str">
            <v>Yes</v>
          </cell>
          <cell r="AI5149">
            <v>2</v>
          </cell>
        </row>
        <row r="5150">
          <cell r="K5150" t="str">
            <v>Voluntary Controlled School</v>
          </cell>
          <cell r="L5150" t="str">
            <v>Primary</v>
          </cell>
          <cell r="AC5150" t="str">
            <v>Yes</v>
          </cell>
          <cell r="AI5150">
            <v>4</v>
          </cell>
        </row>
        <row r="5151">
          <cell r="K5151" t="str">
            <v>Voluntary Controlled School</v>
          </cell>
          <cell r="L5151" t="str">
            <v>Primary</v>
          </cell>
          <cell r="AC5151" t="str">
            <v>Yes</v>
          </cell>
          <cell r="AI5151">
            <v>2</v>
          </cell>
        </row>
        <row r="5152">
          <cell r="K5152" t="str">
            <v>Voluntary Controlled School</v>
          </cell>
          <cell r="L5152" t="str">
            <v>Primary</v>
          </cell>
          <cell r="AC5152" t="str">
            <v>Yes</v>
          </cell>
          <cell r="AI5152">
            <v>2</v>
          </cell>
        </row>
        <row r="5153">
          <cell r="K5153" t="str">
            <v>Voluntary Controlled School</v>
          </cell>
          <cell r="L5153" t="str">
            <v>Primary</v>
          </cell>
          <cell r="AC5153" t="str">
            <v>Yes</v>
          </cell>
          <cell r="AI5153">
            <v>1</v>
          </cell>
        </row>
        <row r="5154">
          <cell r="K5154" t="str">
            <v>Voluntary Controlled School</v>
          </cell>
          <cell r="L5154" t="str">
            <v>Primary</v>
          </cell>
          <cell r="AC5154" t="str">
            <v>Yes</v>
          </cell>
          <cell r="AI5154">
            <v>2</v>
          </cell>
        </row>
        <row r="5155">
          <cell r="K5155" t="str">
            <v>Voluntary Controlled School</v>
          </cell>
          <cell r="L5155" t="str">
            <v>Primary</v>
          </cell>
          <cell r="AC5155" t="str">
            <v>Yes</v>
          </cell>
          <cell r="AI5155">
            <v>2</v>
          </cell>
        </row>
        <row r="5156">
          <cell r="K5156" t="str">
            <v>Voluntary Controlled School</v>
          </cell>
          <cell r="L5156" t="str">
            <v>Primary</v>
          </cell>
          <cell r="AC5156" t="str">
            <v>Yes</v>
          </cell>
          <cell r="AI5156">
            <v>2</v>
          </cell>
        </row>
        <row r="5157">
          <cell r="K5157" t="str">
            <v>Voluntary Controlled School</v>
          </cell>
          <cell r="L5157" t="str">
            <v>Primary</v>
          </cell>
          <cell r="AC5157" t="str">
            <v>Yes</v>
          </cell>
          <cell r="AI5157">
            <v>2</v>
          </cell>
        </row>
        <row r="5158">
          <cell r="K5158" t="str">
            <v>Voluntary Controlled School</v>
          </cell>
          <cell r="L5158" t="str">
            <v>Primary</v>
          </cell>
          <cell r="AC5158" t="str">
            <v>Yes</v>
          </cell>
          <cell r="AI5158">
            <v>2</v>
          </cell>
        </row>
        <row r="5159">
          <cell r="K5159" t="str">
            <v>Voluntary Controlled School</v>
          </cell>
          <cell r="L5159" t="str">
            <v>Primary</v>
          </cell>
          <cell r="AC5159" t="str">
            <v>Yes</v>
          </cell>
          <cell r="AI5159">
            <v>2</v>
          </cell>
        </row>
        <row r="5160">
          <cell r="K5160" t="str">
            <v>Voluntary Controlled School</v>
          </cell>
          <cell r="L5160" t="str">
            <v>Primary</v>
          </cell>
          <cell r="AC5160" t="str">
            <v>Yes</v>
          </cell>
          <cell r="AI5160">
            <v>2</v>
          </cell>
        </row>
        <row r="5161">
          <cell r="K5161" t="str">
            <v>Voluntary Controlled School</v>
          </cell>
          <cell r="L5161" t="str">
            <v>Primary</v>
          </cell>
          <cell r="AC5161" t="str">
            <v>Yes</v>
          </cell>
          <cell r="AI5161">
            <v>2</v>
          </cell>
        </row>
        <row r="5162">
          <cell r="K5162" t="str">
            <v>Voluntary Controlled School</v>
          </cell>
          <cell r="L5162" t="str">
            <v>Primary</v>
          </cell>
          <cell r="AC5162" t="str">
            <v>Yes</v>
          </cell>
          <cell r="AI5162">
            <v>2</v>
          </cell>
        </row>
        <row r="5163">
          <cell r="K5163" t="str">
            <v>Voluntary Controlled School</v>
          </cell>
          <cell r="L5163" t="str">
            <v>Primary</v>
          </cell>
          <cell r="AC5163" t="str">
            <v>Yes</v>
          </cell>
          <cell r="AI5163">
            <v>2</v>
          </cell>
        </row>
        <row r="5164">
          <cell r="K5164" t="str">
            <v>Voluntary Controlled School</v>
          </cell>
          <cell r="L5164" t="str">
            <v>Primary</v>
          </cell>
          <cell r="AC5164" t="str">
            <v>Yes</v>
          </cell>
          <cell r="AI5164">
            <v>2</v>
          </cell>
        </row>
        <row r="5165">
          <cell r="K5165" t="str">
            <v>Voluntary Controlled School</v>
          </cell>
          <cell r="L5165" t="str">
            <v>Primary</v>
          </cell>
          <cell r="AC5165" t="str">
            <v>Yes</v>
          </cell>
          <cell r="AI5165">
            <v>2</v>
          </cell>
        </row>
        <row r="5166">
          <cell r="K5166" t="str">
            <v>Voluntary Controlled School</v>
          </cell>
          <cell r="L5166" t="str">
            <v>Primary</v>
          </cell>
          <cell r="AC5166" t="str">
            <v>Yes</v>
          </cell>
          <cell r="AI5166">
            <v>1</v>
          </cell>
        </row>
        <row r="5167">
          <cell r="K5167" t="str">
            <v>Voluntary Controlled School</v>
          </cell>
          <cell r="L5167" t="str">
            <v>Primary</v>
          </cell>
          <cell r="AC5167" t="str">
            <v>Yes</v>
          </cell>
          <cell r="AI5167">
            <v>2</v>
          </cell>
        </row>
        <row r="5168">
          <cell r="K5168" t="str">
            <v>Voluntary Controlled School</v>
          </cell>
          <cell r="L5168" t="str">
            <v>Primary</v>
          </cell>
          <cell r="AC5168" t="str">
            <v>Yes</v>
          </cell>
          <cell r="AI5168">
            <v>2</v>
          </cell>
        </row>
        <row r="5169">
          <cell r="K5169" t="str">
            <v>Voluntary Controlled School</v>
          </cell>
          <cell r="L5169" t="str">
            <v>Primary</v>
          </cell>
          <cell r="AC5169" t="str">
            <v>Yes</v>
          </cell>
          <cell r="AI5169">
            <v>1</v>
          </cell>
        </row>
        <row r="5170">
          <cell r="K5170" t="str">
            <v>Voluntary Controlled School</v>
          </cell>
          <cell r="L5170" t="str">
            <v>Primary</v>
          </cell>
          <cell r="AC5170" t="str">
            <v>Yes</v>
          </cell>
          <cell r="AI5170">
            <v>2</v>
          </cell>
        </row>
        <row r="5171">
          <cell r="K5171" t="str">
            <v>Voluntary Controlled School</v>
          </cell>
          <cell r="L5171" t="str">
            <v>Primary</v>
          </cell>
          <cell r="AC5171" t="str">
            <v>Yes</v>
          </cell>
          <cell r="AI5171">
            <v>2</v>
          </cell>
        </row>
        <row r="5172">
          <cell r="K5172" t="str">
            <v>Voluntary Controlled School</v>
          </cell>
          <cell r="L5172" t="str">
            <v>Primary</v>
          </cell>
          <cell r="AC5172" t="str">
            <v>Yes</v>
          </cell>
          <cell r="AI5172">
            <v>2</v>
          </cell>
        </row>
        <row r="5173">
          <cell r="K5173" t="str">
            <v>Voluntary Controlled School</v>
          </cell>
          <cell r="L5173" t="str">
            <v>Primary</v>
          </cell>
          <cell r="AC5173" t="str">
            <v>Yes</v>
          </cell>
          <cell r="AI5173">
            <v>2</v>
          </cell>
        </row>
        <row r="5174">
          <cell r="K5174" t="str">
            <v>Voluntary Aided School</v>
          </cell>
          <cell r="L5174" t="str">
            <v>Primary</v>
          </cell>
          <cell r="AC5174" t="str">
            <v>Yes</v>
          </cell>
          <cell r="AI5174">
            <v>2</v>
          </cell>
        </row>
        <row r="5175">
          <cell r="K5175" t="str">
            <v>Voluntary Aided School</v>
          </cell>
          <cell r="L5175" t="str">
            <v>Primary</v>
          </cell>
          <cell r="AC5175" t="str">
            <v>Yes</v>
          </cell>
          <cell r="AI5175">
            <v>2</v>
          </cell>
        </row>
        <row r="5176">
          <cell r="K5176" t="str">
            <v>Voluntary Aided School</v>
          </cell>
          <cell r="L5176" t="str">
            <v>Primary</v>
          </cell>
          <cell r="AC5176" t="str">
            <v>Yes</v>
          </cell>
          <cell r="AI5176">
            <v>2</v>
          </cell>
        </row>
        <row r="5177">
          <cell r="K5177" t="str">
            <v>Voluntary Aided School</v>
          </cell>
          <cell r="L5177" t="str">
            <v>Primary</v>
          </cell>
          <cell r="AC5177" t="str">
            <v>Yes</v>
          </cell>
          <cell r="AI5177">
            <v>2</v>
          </cell>
        </row>
        <row r="5178">
          <cell r="K5178" t="str">
            <v>Voluntary Aided School</v>
          </cell>
          <cell r="L5178" t="str">
            <v>Primary</v>
          </cell>
          <cell r="AC5178" t="str">
            <v>Yes</v>
          </cell>
          <cell r="AI5178">
            <v>2</v>
          </cell>
        </row>
        <row r="5179">
          <cell r="K5179" t="str">
            <v>Voluntary Aided School</v>
          </cell>
          <cell r="L5179" t="str">
            <v>Primary</v>
          </cell>
          <cell r="AC5179" t="str">
            <v>Yes</v>
          </cell>
          <cell r="AI5179">
            <v>2</v>
          </cell>
        </row>
        <row r="5180">
          <cell r="K5180" t="str">
            <v>Voluntary Aided School</v>
          </cell>
          <cell r="L5180" t="str">
            <v>Primary</v>
          </cell>
          <cell r="AC5180" t="str">
            <v>Yes</v>
          </cell>
          <cell r="AI5180">
            <v>3</v>
          </cell>
        </row>
        <row r="5181">
          <cell r="K5181" t="str">
            <v>Voluntary Aided School</v>
          </cell>
          <cell r="L5181" t="str">
            <v>Primary</v>
          </cell>
          <cell r="AC5181" t="str">
            <v>Yes</v>
          </cell>
          <cell r="AI5181">
            <v>2</v>
          </cell>
        </row>
        <row r="5182">
          <cell r="K5182" t="str">
            <v>Voluntary Aided School</v>
          </cell>
          <cell r="L5182" t="str">
            <v>Primary</v>
          </cell>
          <cell r="AC5182" t="str">
            <v>Yes</v>
          </cell>
          <cell r="AI5182">
            <v>4</v>
          </cell>
        </row>
        <row r="5183">
          <cell r="K5183" t="str">
            <v>Voluntary Aided School</v>
          </cell>
          <cell r="L5183" t="str">
            <v>Primary</v>
          </cell>
          <cell r="AC5183" t="str">
            <v>Yes</v>
          </cell>
          <cell r="AI5183">
            <v>3</v>
          </cell>
        </row>
        <row r="5184">
          <cell r="K5184" t="str">
            <v>Voluntary Aided School</v>
          </cell>
          <cell r="L5184" t="str">
            <v>Primary</v>
          </cell>
          <cell r="AC5184" t="str">
            <v>Yes</v>
          </cell>
          <cell r="AI5184">
            <v>3</v>
          </cell>
        </row>
        <row r="5185">
          <cell r="K5185" t="str">
            <v>Voluntary Aided School</v>
          </cell>
          <cell r="L5185" t="str">
            <v>Primary</v>
          </cell>
          <cell r="AC5185" t="str">
            <v>Yes</v>
          </cell>
          <cell r="AI5185">
            <v>1</v>
          </cell>
        </row>
        <row r="5186">
          <cell r="K5186" t="str">
            <v>Voluntary Aided School</v>
          </cell>
          <cell r="L5186" t="str">
            <v>Primary</v>
          </cell>
          <cell r="AC5186" t="str">
            <v>Yes</v>
          </cell>
          <cell r="AI5186">
            <v>2</v>
          </cell>
        </row>
        <row r="5187">
          <cell r="K5187" t="str">
            <v>Voluntary Aided School</v>
          </cell>
          <cell r="L5187" t="str">
            <v>Primary</v>
          </cell>
          <cell r="AC5187" t="str">
            <v>Yes</v>
          </cell>
          <cell r="AI5187">
            <v>2</v>
          </cell>
        </row>
        <row r="5188">
          <cell r="K5188" t="str">
            <v>Voluntary Aided School</v>
          </cell>
          <cell r="L5188" t="str">
            <v>Primary</v>
          </cell>
          <cell r="AC5188" t="str">
            <v>Yes</v>
          </cell>
          <cell r="AI5188">
            <v>2</v>
          </cell>
        </row>
        <row r="5189">
          <cell r="K5189" t="str">
            <v>Voluntary Aided School</v>
          </cell>
          <cell r="L5189" t="str">
            <v>Primary</v>
          </cell>
          <cell r="AC5189" t="str">
            <v>Yes</v>
          </cell>
          <cell r="AI5189">
            <v>2</v>
          </cell>
        </row>
        <row r="5190">
          <cell r="K5190" t="str">
            <v>Voluntary Aided School</v>
          </cell>
          <cell r="L5190" t="str">
            <v>Primary</v>
          </cell>
          <cell r="AC5190" t="str">
            <v>Yes</v>
          </cell>
          <cell r="AI5190">
            <v>2</v>
          </cell>
        </row>
        <row r="5191">
          <cell r="K5191" t="str">
            <v>Voluntary Aided School</v>
          </cell>
          <cell r="L5191" t="str">
            <v>Primary</v>
          </cell>
          <cell r="AC5191" t="str">
            <v>Yes</v>
          </cell>
          <cell r="AI5191">
            <v>2</v>
          </cell>
        </row>
        <row r="5192">
          <cell r="K5192" t="str">
            <v>Voluntary Aided School</v>
          </cell>
          <cell r="L5192" t="str">
            <v>Primary</v>
          </cell>
          <cell r="AC5192" t="str">
            <v>Yes</v>
          </cell>
          <cell r="AI5192">
            <v>2</v>
          </cell>
        </row>
        <row r="5193">
          <cell r="K5193" t="str">
            <v>Voluntary Aided School</v>
          </cell>
          <cell r="L5193" t="str">
            <v>Primary</v>
          </cell>
          <cell r="AC5193" t="str">
            <v>Yes</v>
          </cell>
          <cell r="AI5193">
            <v>2</v>
          </cell>
        </row>
        <row r="5194">
          <cell r="K5194" t="str">
            <v>Voluntary Aided School</v>
          </cell>
          <cell r="L5194" t="str">
            <v>Primary</v>
          </cell>
          <cell r="AC5194" t="str">
            <v>Yes</v>
          </cell>
          <cell r="AI5194">
            <v>2</v>
          </cell>
        </row>
        <row r="5195">
          <cell r="K5195" t="str">
            <v>Community School</v>
          </cell>
          <cell r="L5195" t="str">
            <v>Secondary</v>
          </cell>
          <cell r="AC5195" t="str">
            <v>Yes</v>
          </cell>
          <cell r="AI5195">
            <v>2</v>
          </cell>
        </row>
        <row r="5196">
          <cell r="K5196" t="str">
            <v>Foundation School</v>
          </cell>
          <cell r="L5196" t="str">
            <v>Primary</v>
          </cell>
          <cell r="AC5196" t="str">
            <v>Yes</v>
          </cell>
          <cell r="AI5196">
            <v>3</v>
          </cell>
        </row>
        <row r="5197">
          <cell r="K5197" t="str">
            <v>Foundation School</v>
          </cell>
          <cell r="L5197" t="str">
            <v>Primary</v>
          </cell>
          <cell r="AC5197" t="str">
            <v>Yes</v>
          </cell>
          <cell r="AI5197">
            <v>2</v>
          </cell>
        </row>
        <row r="5198">
          <cell r="K5198" t="str">
            <v>Voluntary Aided School</v>
          </cell>
          <cell r="L5198" t="str">
            <v>Secondary</v>
          </cell>
          <cell r="AC5198" t="str">
            <v>Yes</v>
          </cell>
          <cell r="AI5198">
            <v>2</v>
          </cell>
        </row>
        <row r="5199">
          <cell r="K5199" t="str">
            <v>Community Special School</v>
          </cell>
          <cell r="L5199" t="str">
            <v>Special</v>
          </cell>
          <cell r="AC5199" t="str">
            <v>Yes</v>
          </cell>
          <cell r="AI5199">
            <v>2</v>
          </cell>
        </row>
        <row r="5200">
          <cell r="K5200" t="str">
            <v>Community Special School</v>
          </cell>
          <cell r="L5200" t="str">
            <v>Special</v>
          </cell>
          <cell r="AC5200" t="str">
            <v>Yes</v>
          </cell>
          <cell r="AI5200">
            <v>2</v>
          </cell>
        </row>
        <row r="5201">
          <cell r="K5201" t="str">
            <v>Community Special School</v>
          </cell>
          <cell r="L5201" t="str">
            <v>Special</v>
          </cell>
          <cell r="AC5201" t="str">
            <v>Yes</v>
          </cell>
          <cell r="AI5201">
            <v>2</v>
          </cell>
        </row>
        <row r="5202">
          <cell r="K5202" t="str">
            <v>LA Nursery School</v>
          </cell>
          <cell r="L5202" t="str">
            <v>Nursery</v>
          </cell>
          <cell r="AC5202" t="str">
            <v>Yes</v>
          </cell>
          <cell r="AI5202">
            <v>2</v>
          </cell>
        </row>
        <row r="5203">
          <cell r="K5203" t="str">
            <v>LA Nursery School</v>
          </cell>
          <cell r="L5203" t="str">
            <v>Nursery</v>
          </cell>
          <cell r="AC5203" t="str">
            <v>Yes</v>
          </cell>
          <cell r="AI5203">
            <v>1</v>
          </cell>
        </row>
        <row r="5204">
          <cell r="K5204" t="str">
            <v>LA Nursery School</v>
          </cell>
          <cell r="L5204" t="str">
            <v>Nursery</v>
          </cell>
          <cell r="AC5204" t="str">
            <v>Yes</v>
          </cell>
          <cell r="AI5204">
            <v>1</v>
          </cell>
        </row>
        <row r="5205">
          <cell r="K5205" t="str">
            <v>LA Nursery School</v>
          </cell>
          <cell r="L5205" t="str">
            <v>Nursery</v>
          </cell>
          <cell r="AC5205" t="str">
            <v>Yes</v>
          </cell>
          <cell r="AI5205">
            <v>2</v>
          </cell>
        </row>
        <row r="5206">
          <cell r="K5206" t="str">
            <v>LA Nursery School</v>
          </cell>
          <cell r="L5206" t="str">
            <v>Nursery</v>
          </cell>
          <cell r="AC5206" t="str">
            <v>Yes</v>
          </cell>
          <cell r="AI5206">
            <v>2</v>
          </cell>
        </row>
        <row r="5207">
          <cell r="K5207" t="str">
            <v>LA Nursery School</v>
          </cell>
          <cell r="L5207" t="str">
            <v>Nursery</v>
          </cell>
          <cell r="AC5207" t="str">
            <v>Yes</v>
          </cell>
          <cell r="AI5207">
            <v>1</v>
          </cell>
        </row>
        <row r="5208">
          <cell r="K5208" t="str">
            <v>Community School</v>
          </cell>
          <cell r="L5208" t="str">
            <v>Primary</v>
          </cell>
          <cell r="AC5208" t="str">
            <v>Yes</v>
          </cell>
          <cell r="AI5208">
            <v>2</v>
          </cell>
        </row>
        <row r="5209">
          <cell r="K5209" t="str">
            <v>Community School</v>
          </cell>
          <cell r="L5209" t="str">
            <v>Primary</v>
          </cell>
          <cell r="AC5209" t="str">
            <v>Yes</v>
          </cell>
          <cell r="AI5209">
            <v>2</v>
          </cell>
        </row>
        <row r="5210">
          <cell r="K5210" t="str">
            <v>Community School</v>
          </cell>
          <cell r="L5210" t="str">
            <v>Primary</v>
          </cell>
          <cell r="AC5210" t="str">
            <v>Yes</v>
          </cell>
          <cell r="AI5210">
            <v>2</v>
          </cell>
        </row>
        <row r="5211">
          <cell r="K5211" t="str">
            <v>Community School</v>
          </cell>
          <cell r="L5211" t="str">
            <v>Primary</v>
          </cell>
          <cell r="AC5211" t="str">
            <v>Yes</v>
          </cell>
          <cell r="AI5211">
            <v>2</v>
          </cell>
        </row>
        <row r="5212">
          <cell r="K5212" t="str">
            <v>Community School</v>
          </cell>
          <cell r="L5212" t="str">
            <v>Primary</v>
          </cell>
          <cell r="AC5212" t="str">
            <v>Yes</v>
          </cell>
          <cell r="AI5212">
            <v>2</v>
          </cell>
        </row>
        <row r="5213">
          <cell r="K5213" t="str">
            <v>Community School</v>
          </cell>
          <cell r="L5213" t="str">
            <v>Primary</v>
          </cell>
          <cell r="AC5213" t="str">
            <v>Yes</v>
          </cell>
          <cell r="AI5213">
            <v>1</v>
          </cell>
        </row>
        <row r="5214">
          <cell r="K5214" t="str">
            <v>Community School</v>
          </cell>
          <cell r="L5214" t="str">
            <v>Primary</v>
          </cell>
          <cell r="AC5214" t="str">
            <v>Yes</v>
          </cell>
          <cell r="AI5214">
            <v>2</v>
          </cell>
        </row>
        <row r="5215">
          <cell r="K5215" t="str">
            <v>Community School</v>
          </cell>
          <cell r="L5215" t="str">
            <v>Primary</v>
          </cell>
          <cell r="AC5215" t="str">
            <v>Yes</v>
          </cell>
          <cell r="AI5215">
            <v>2</v>
          </cell>
        </row>
        <row r="5216">
          <cell r="K5216" t="str">
            <v>Community School</v>
          </cell>
          <cell r="L5216" t="str">
            <v>Primary</v>
          </cell>
          <cell r="AC5216" t="str">
            <v>Yes</v>
          </cell>
          <cell r="AI5216">
            <v>2</v>
          </cell>
        </row>
        <row r="5217">
          <cell r="K5217" t="str">
            <v>Community School</v>
          </cell>
          <cell r="L5217" t="str">
            <v>Primary</v>
          </cell>
          <cell r="AC5217" t="str">
            <v>Yes</v>
          </cell>
          <cell r="AI5217">
            <v>2</v>
          </cell>
        </row>
        <row r="5218">
          <cell r="K5218" t="str">
            <v>Community School</v>
          </cell>
          <cell r="L5218" t="str">
            <v>Primary</v>
          </cell>
          <cell r="AC5218" t="str">
            <v>Yes</v>
          </cell>
          <cell r="AI5218">
            <v>2</v>
          </cell>
        </row>
        <row r="5219">
          <cell r="K5219" t="str">
            <v>Community School</v>
          </cell>
          <cell r="L5219" t="str">
            <v>Primary</v>
          </cell>
          <cell r="AC5219" t="str">
            <v>Yes</v>
          </cell>
          <cell r="AI5219">
            <v>2</v>
          </cell>
        </row>
        <row r="5220">
          <cell r="K5220" t="str">
            <v>Community School</v>
          </cell>
          <cell r="L5220" t="str">
            <v>Primary</v>
          </cell>
          <cell r="AC5220" t="str">
            <v>Yes</v>
          </cell>
          <cell r="AI5220">
            <v>2</v>
          </cell>
        </row>
        <row r="5221">
          <cell r="K5221" t="str">
            <v>Community School</v>
          </cell>
          <cell r="L5221" t="str">
            <v>Primary</v>
          </cell>
          <cell r="AC5221" t="str">
            <v>Yes</v>
          </cell>
          <cell r="AI5221">
            <v>2</v>
          </cell>
        </row>
        <row r="5222">
          <cell r="K5222" t="str">
            <v>Community School</v>
          </cell>
          <cell r="L5222" t="str">
            <v>Primary</v>
          </cell>
          <cell r="AC5222" t="str">
            <v>Yes</v>
          </cell>
          <cell r="AI5222">
            <v>3</v>
          </cell>
        </row>
        <row r="5223">
          <cell r="K5223" t="str">
            <v>Community School</v>
          </cell>
          <cell r="L5223" t="str">
            <v>Primary</v>
          </cell>
          <cell r="AC5223" t="str">
            <v>Yes</v>
          </cell>
          <cell r="AI5223">
            <v>2</v>
          </cell>
        </row>
        <row r="5224">
          <cell r="K5224" t="str">
            <v>Community School</v>
          </cell>
          <cell r="L5224" t="str">
            <v>Primary</v>
          </cell>
          <cell r="AC5224" t="str">
            <v>Yes</v>
          </cell>
          <cell r="AI5224">
            <v>2</v>
          </cell>
        </row>
        <row r="5225">
          <cell r="K5225" t="str">
            <v>Community School</v>
          </cell>
          <cell r="L5225" t="str">
            <v>Primary</v>
          </cell>
          <cell r="AC5225" t="str">
            <v>Yes</v>
          </cell>
          <cell r="AI5225">
            <v>1</v>
          </cell>
        </row>
        <row r="5226">
          <cell r="K5226" t="str">
            <v>Community School</v>
          </cell>
          <cell r="L5226" t="str">
            <v>Primary</v>
          </cell>
          <cell r="AC5226" t="str">
            <v>Yes</v>
          </cell>
          <cell r="AI5226">
            <v>2</v>
          </cell>
        </row>
        <row r="5227">
          <cell r="K5227" t="str">
            <v>Community School</v>
          </cell>
          <cell r="L5227" t="str">
            <v>Primary</v>
          </cell>
          <cell r="AC5227" t="str">
            <v>Yes</v>
          </cell>
          <cell r="AI5227">
            <v>2</v>
          </cell>
        </row>
        <row r="5228">
          <cell r="K5228" t="str">
            <v>Community School</v>
          </cell>
          <cell r="L5228" t="str">
            <v>Primary</v>
          </cell>
          <cell r="AC5228" t="str">
            <v>Yes</v>
          </cell>
          <cell r="AI5228">
            <v>2</v>
          </cell>
        </row>
        <row r="5229">
          <cell r="K5229" t="str">
            <v>Community School</v>
          </cell>
          <cell r="L5229" t="str">
            <v>Primary</v>
          </cell>
          <cell r="AC5229" t="str">
            <v>Yes</v>
          </cell>
          <cell r="AI5229">
            <v>1</v>
          </cell>
        </row>
        <row r="5230">
          <cell r="K5230" t="str">
            <v>Community School</v>
          </cell>
          <cell r="L5230" t="str">
            <v>Primary</v>
          </cell>
          <cell r="AC5230" t="str">
            <v>Yes</v>
          </cell>
          <cell r="AI5230">
            <v>1</v>
          </cell>
        </row>
        <row r="5231">
          <cell r="K5231" t="str">
            <v>Community School</v>
          </cell>
          <cell r="L5231" t="str">
            <v>Primary</v>
          </cell>
          <cell r="AC5231" t="str">
            <v>Yes</v>
          </cell>
          <cell r="AI5231">
            <v>2</v>
          </cell>
        </row>
        <row r="5232">
          <cell r="K5232" t="str">
            <v>Community School</v>
          </cell>
          <cell r="L5232" t="str">
            <v>Primary</v>
          </cell>
          <cell r="AC5232" t="str">
            <v>Yes</v>
          </cell>
          <cell r="AI5232">
            <v>1</v>
          </cell>
        </row>
        <row r="5233">
          <cell r="K5233" t="str">
            <v>Community School</v>
          </cell>
          <cell r="L5233" t="str">
            <v>Primary</v>
          </cell>
          <cell r="AC5233" t="str">
            <v>Yes</v>
          </cell>
          <cell r="AI5233">
            <v>2</v>
          </cell>
        </row>
        <row r="5234">
          <cell r="K5234" t="str">
            <v>Community School</v>
          </cell>
          <cell r="L5234" t="str">
            <v>Primary</v>
          </cell>
          <cell r="AC5234" t="str">
            <v>Yes</v>
          </cell>
          <cell r="AI5234">
            <v>1</v>
          </cell>
        </row>
        <row r="5235">
          <cell r="K5235" t="str">
            <v>Community School</v>
          </cell>
          <cell r="L5235" t="str">
            <v>Primary</v>
          </cell>
          <cell r="AC5235" t="str">
            <v>Yes</v>
          </cell>
          <cell r="AI5235">
            <v>2</v>
          </cell>
        </row>
        <row r="5236">
          <cell r="K5236" t="str">
            <v>Community School</v>
          </cell>
          <cell r="L5236" t="str">
            <v>Primary</v>
          </cell>
          <cell r="AC5236" t="str">
            <v>Yes</v>
          </cell>
          <cell r="AI5236">
            <v>2</v>
          </cell>
        </row>
        <row r="5237">
          <cell r="K5237" t="str">
            <v>Foundation School</v>
          </cell>
          <cell r="L5237" t="str">
            <v>Primary</v>
          </cell>
          <cell r="AC5237" t="str">
            <v>Yes</v>
          </cell>
          <cell r="AI5237">
            <v>3</v>
          </cell>
        </row>
        <row r="5238">
          <cell r="K5238" t="str">
            <v>Community School</v>
          </cell>
          <cell r="L5238" t="str">
            <v>Primary</v>
          </cell>
          <cell r="AC5238" t="str">
            <v>Yes</v>
          </cell>
          <cell r="AI5238">
            <v>1</v>
          </cell>
        </row>
        <row r="5239">
          <cell r="K5239" t="str">
            <v>Community School</v>
          </cell>
          <cell r="L5239" t="str">
            <v>Primary</v>
          </cell>
          <cell r="AC5239" t="str">
            <v>Yes</v>
          </cell>
          <cell r="AI5239">
            <v>2</v>
          </cell>
        </row>
        <row r="5240">
          <cell r="K5240" t="str">
            <v>Community School</v>
          </cell>
          <cell r="L5240" t="str">
            <v>Primary</v>
          </cell>
          <cell r="AC5240" t="str">
            <v>Yes</v>
          </cell>
          <cell r="AI5240">
            <v>2</v>
          </cell>
        </row>
        <row r="5241">
          <cell r="K5241" t="str">
            <v>Community School</v>
          </cell>
          <cell r="L5241" t="str">
            <v>Primary</v>
          </cell>
          <cell r="AC5241" t="str">
            <v>Yes</v>
          </cell>
          <cell r="AI5241">
            <v>1</v>
          </cell>
        </row>
        <row r="5242">
          <cell r="K5242" t="str">
            <v>Community School</v>
          </cell>
          <cell r="L5242" t="str">
            <v>Primary</v>
          </cell>
          <cell r="AC5242" t="str">
            <v>Yes</v>
          </cell>
          <cell r="AI5242">
            <v>4</v>
          </cell>
        </row>
        <row r="5243">
          <cell r="K5243" t="str">
            <v>Community School</v>
          </cell>
          <cell r="L5243" t="str">
            <v>Primary</v>
          </cell>
          <cell r="AC5243" t="str">
            <v>Yes</v>
          </cell>
          <cell r="AI5243">
            <v>1</v>
          </cell>
        </row>
        <row r="5244">
          <cell r="K5244" t="str">
            <v>Community School</v>
          </cell>
          <cell r="L5244" t="str">
            <v>Primary</v>
          </cell>
          <cell r="AC5244" t="str">
            <v>Yes</v>
          </cell>
          <cell r="AI5244">
            <v>2</v>
          </cell>
        </row>
        <row r="5245">
          <cell r="K5245" t="str">
            <v>Community School</v>
          </cell>
          <cell r="L5245" t="str">
            <v>Primary</v>
          </cell>
          <cell r="AC5245" t="str">
            <v>Yes</v>
          </cell>
          <cell r="AI5245">
            <v>2</v>
          </cell>
        </row>
        <row r="5246">
          <cell r="K5246" t="str">
            <v>Community School</v>
          </cell>
          <cell r="L5246" t="str">
            <v>Primary</v>
          </cell>
          <cell r="AC5246" t="str">
            <v>Yes</v>
          </cell>
          <cell r="AI5246">
            <v>2</v>
          </cell>
        </row>
        <row r="5247">
          <cell r="K5247" t="str">
            <v>Community School</v>
          </cell>
          <cell r="L5247" t="str">
            <v>Primary</v>
          </cell>
          <cell r="AC5247" t="str">
            <v>Yes</v>
          </cell>
          <cell r="AI5247">
            <v>2</v>
          </cell>
        </row>
        <row r="5248">
          <cell r="K5248" t="str">
            <v>Community School</v>
          </cell>
          <cell r="L5248" t="str">
            <v>Primary</v>
          </cell>
          <cell r="AC5248" t="str">
            <v>Yes</v>
          </cell>
          <cell r="AI5248">
            <v>2</v>
          </cell>
        </row>
        <row r="5249">
          <cell r="K5249" t="str">
            <v>Community School</v>
          </cell>
          <cell r="L5249" t="str">
            <v>Primary</v>
          </cell>
          <cell r="AC5249" t="str">
            <v>Yes</v>
          </cell>
          <cell r="AI5249">
            <v>1</v>
          </cell>
        </row>
        <row r="5250">
          <cell r="K5250" t="str">
            <v>Community School</v>
          </cell>
          <cell r="L5250" t="str">
            <v>Primary</v>
          </cell>
          <cell r="AC5250" t="str">
            <v>Yes</v>
          </cell>
          <cell r="AI5250">
            <v>2</v>
          </cell>
        </row>
        <row r="5251">
          <cell r="K5251" t="str">
            <v>Community School</v>
          </cell>
          <cell r="L5251" t="str">
            <v>Primary</v>
          </cell>
          <cell r="AC5251" t="str">
            <v>Yes</v>
          </cell>
          <cell r="AI5251">
            <v>2</v>
          </cell>
        </row>
        <row r="5252">
          <cell r="K5252" t="str">
            <v>Community School</v>
          </cell>
          <cell r="L5252" t="str">
            <v>Primary</v>
          </cell>
          <cell r="AC5252" t="str">
            <v>Yes</v>
          </cell>
          <cell r="AI5252">
            <v>2</v>
          </cell>
        </row>
        <row r="5253">
          <cell r="K5253" t="str">
            <v>Community School</v>
          </cell>
          <cell r="L5253" t="str">
            <v>Primary</v>
          </cell>
          <cell r="AC5253" t="str">
            <v>Yes</v>
          </cell>
          <cell r="AI5253">
            <v>2</v>
          </cell>
        </row>
        <row r="5254">
          <cell r="K5254" t="str">
            <v>Community School</v>
          </cell>
          <cell r="L5254" t="str">
            <v>Primary</v>
          </cell>
          <cell r="AC5254" t="str">
            <v>Yes</v>
          </cell>
          <cell r="AI5254">
            <v>2</v>
          </cell>
        </row>
        <row r="5255">
          <cell r="K5255" t="str">
            <v>Community School</v>
          </cell>
          <cell r="L5255" t="str">
            <v>Primary</v>
          </cell>
          <cell r="AC5255" t="str">
            <v>Yes</v>
          </cell>
          <cell r="AI5255">
            <v>2</v>
          </cell>
        </row>
        <row r="5256">
          <cell r="K5256" t="str">
            <v>Community School</v>
          </cell>
          <cell r="L5256" t="str">
            <v>Primary</v>
          </cell>
          <cell r="AC5256" t="str">
            <v>Yes</v>
          </cell>
          <cell r="AI5256">
            <v>2</v>
          </cell>
        </row>
        <row r="5257">
          <cell r="K5257" t="str">
            <v>Community School</v>
          </cell>
          <cell r="L5257" t="str">
            <v>Primary</v>
          </cell>
          <cell r="AC5257" t="str">
            <v>Yes</v>
          </cell>
          <cell r="AI5257">
            <v>2</v>
          </cell>
        </row>
        <row r="5258">
          <cell r="K5258" t="str">
            <v>Community School</v>
          </cell>
          <cell r="L5258" t="str">
            <v>Primary</v>
          </cell>
          <cell r="AC5258" t="str">
            <v>Yes</v>
          </cell>
          <cell r="AI5258">
            <v>1</v>
          </cell>
        </row>
        <row r="5259">
          <cell r="K5259" t="str">
            <v>Community School</v>
          </cell>
          <cell r="L5259" t="str">
            <v>Primary</v>
          </cell>
          <cell r="AC5259" t="str">
            <v>Yes</v>
          </cell>
          <cell r="AI5259">
            <v>2</v>
          </cell>
        </row>
        <row r="5260">
          <cell r="K5260" t="str">
            <v>Community School</v>
          </cell>
          <cell r="L5260" t="str">
            <v>Primary</v>
          </cell>
          <cell r="AC5260" t="str">
            <v>Yes</v>
          </cell>
          <cell r="AI5260">
            <v>2</v>
          </cell>
        </row>
        <row r="5261">
          <cell r="K5261" t="str">
            <v>Community School</v>
          </cell>
          <cell r="L5261" t="str">
            <v>Primary</v>
          </cell>
          <cell r="AC5261" t="str">
            <v>Yes</v>
          </cell>
          <cell r="AI5261">
            <v>3</v>
          </cell>
        </row>
        <row r="5262">
          <cell r="K5262" t="str">
            <v>Community School</v>
          </cell>
          <cell r="L5262" t="str">
            <v>Primary</v>
          </cell>
          <cell r="AC5262" t="str">
            <v>Yes</v>
          </cell>
          <cell r="AI5262">
            <v>1</v>
          </cell>
        </row>
        <row r="5263">
          <cell r="K5263" t="str">
            <v>Community School</v>
          </cell>
          <cell r="L5263" t="str">
            <v>Primary</v>
          </cell>
          <cell r="AC5263" t="str">
            <v>Yes</v>
          </cell>
          <cell r="AI5263">
            <v>2</v>
          </cell>
        </row>
        <row r="5264">
          <cell r="K5264" t="str">
            <v>Community School</v>
          </cell>
          <cell r="L5264" t="str">
            <v>Primary</v>
          </cell>
          <cell r="AC5264" t="str">
            <v>Yes</v>
          </cell>
          <cell r="AI5264">
            <v>2</v>
          </cell>
        </row>
        <row r="5265">
          <cell r="K5265" t="str">
            <v>Community School</v>
          </cell>
          <cell r="L5265" t="str">
            <v>Primary</v>
          </cell>
          <cell r="AC5265" t="str">
            <v>Yes</v>
          </cell>
          <cell r="AI5265">
            <v>2</v>
          </cell>
        </row>
        <row r="5266">
          <cell r="K5266" t="str">
            <v>Community School</v>
          </cell>
          <cell r="L5266" t="str">
            <v>Primary</v>
          </cell>
          <cell r="AC5266" t="str">
            <v>Yes</v>
          </cell>
          <cell r="AI5266">
            <v>2</v>
          </cell>
        </row>
        <row r="5267">
          <cell r="K5267" t="str">
            <v>Community School</v>
          </cell>
          <cell r="L5267" t="str">
            <v>Primary</v>
          </cell>
          <cell r="AC5267" t="str">
            <v>Yes</v>
          </cell>
          <cell r="AI5267">
            <v>2</v>
          </cell>
        </row>
        <row r="5268">
          <cell r="K5268" t="str">
            <v>Community School</v>
          </cell>
          <cell r="L5268" t="str">
            <v>Primary</v>
          </cell>
          <cell r="AC5268" t="str">
            <v>Yes</v>
          </cell>
          <cell r="AI5268">
            <v>2</v>
          </cell>
        </row>
        <row r="5269">
          <cell r="K5269" t="str">
            <v>Community School</v>
          </cell>
          <cell r="L5269" t="str">
            <v>Primary</v>
          </cell>
          <cell r="AC5269" t="str">
            <v>Yes</v>
          </cell>
          <cell r="AI5269">
            <v>2</v>
          </cell>
        </row>
        <row r="5270">
          <cell r="K5270" t="str">
            <v>Community School</v>
          </cell>
          <cell r="L5270" t="str">
            <v>Primary</v>
          </cell>
          <cell r="AC5270" t="str">
            <v>Yes</v>
          </cell>
          <cell r="AI5270">
            <v>1</v>
          </cell>
        </row>
        <row r="5271">
          <cell r="K5271" t="str">
            <v>Community School</v>
          </cell>
          <cell r="L5271" t="str">
            <v>Primary</v>
          </cell>
          <cell r="AC5271" t="str">
            <v>Yes</v>
          </cell>
          <cell r="AI5271">
            <v>2</v>
          </cell>
        </row>
        <row r="5272">
          <cell r="K5272" t="str">
            <v>Community School</v>
          </cell>
          <cell r="L5272" t="str">
            <v>Primary</v>
          </cell>
          <cell r="AC5272" t="str">
            <v>Yes</v>
          </cell>
          <cell r="AI5272">
            <v>2</v>
          </cell>
        </row>
        <row r="5273">
          <cell r="K5273" t="str">
            <v>Community School</v>
          </cell>
          <cell r="L5273" t="str">
            <v>Primary</v>
          </cell>
          <cell r="AC5273" t="str">
            <v>Yes</v>
          </cell>
          <cell r="AI5273">
            <v>2</v>
          </cell>
        </row>
        <row r="5274">
          <cell r="K5274" t="str">
            <v>Community School</v>
          </cell>
          <cell r="L5274" t="str">
            <v>Primary</v>
          </cell>
          <cell r="AC5274" t="str">
            <v>Yes</v>
          </cell>
          <cell r="AI5274">
            <v>2</v>
          </cell>
        </row>
        <row r="5275">
          <cell r="K5275" t="str">
            <v>Community School</v>
          </cell>
          <cell r="L5275" t="str">
            <v>Primary</v>
          </cell>
          <cell r="AC5275" t="str">
            <v>Yes</v>
          </cell>
          <cell r="AI5275">
            <v>2</v>
          </cell>
        </row>
        <row r="5276">
          <cell r="K5276" t="str">
            <v>Community School</v>
          </cell>
          <cell r="L5276" t="str">
            <v>Primary</v>
          </cell>
          <cell r="AC5276" t="str">
            <v>Yes</v>
          </cell>
          <cell r="AI5276">
            <v>2</v>
          </cell>
        </row>
        <row r="5277">
          <cell r="K5277" t="str">
            <v>Community School</v>
          </cell>
          <cell r="L5277" t="str">
            <v>Primary</v>
          </cell>
          <cell r="AC5277" t="str">
            <v>Yes</v>
          </cell>
          <cell r="AI5277">
            <v>1</v>
          </cell>
        </row>
        <row r="5278">
          <cell r="K5278" t="str">
            <v>Community School</v>
          </cell>
          <cell r="L5278" t="str">
            <v>Primary</v>
          </cell>
          <cell r="AC5278" t="str">
            <v>Yes</v>
          </cell>
          <cell r="AI5278">
            <v>2</v>
          </cell>
        </row>
        <row r="5279">
          <cell r="K5279" t="str">
            <v>Community School</v>
          </cell>
          <cell r="L5279" t="str">
            <v>Primary</v>
          </cell>
          <cell r="AC5279" t="str">
            <v>Yes</v>
          </cell>
          <cell r="AI5279">
            <v>3</v>
          </cell>
        </row>
        <row r="5280">
          <cell r="K5280" t="str">
            <v>Community School</v>
          </cell>
          <cell r="L5280" t="str">
            <v>Primary</v>
          </cell>
          <cell r="AC5280" t="str">
            <v>Yes</v>
          </cell>
          <cell r="AI5280">
            <v>3</v>
          </cell>
        </row>
        <row r="5281">
          <cell r="K5281" t="str">
            <v>Community School</v>
          </cell>
          <cell r="L5281" t="str">
            <v>Primary</v>
          </cell>
          <cell r="AC5281" t="str">
            <v>Yes</v>
          </cell>
          <cell r="AI5281">
            <v>1</v>
          </cell>
        </row>
        <row r="5282">
          <cell r="K5282" t="str">
            <v>Community School</v>
          </cell>
          <cell r="L5282" t="str">
            <v>Primary</v>
          </cell>
          <cell r="AC5282" t="str">
            <v>Yes</v>
          </cell>
          <cell r="AI5282">
            <v>2</v>
          </cell>
        </row>
        <row r="5283">
          <cell r="K5283" t="str">
            <v>Community School</v>
          </cell>
          <cell r="L5283" t="str">
            <v>Primary</v>
          </cell>
          <cell r="AC5283" t="str">
            <v>Yes</v>
          </cell>
          <cell r="AI5283">
            <v>2</v>
          </cell>
        </row>
        <row r="5284">
          <cell r="K5284" t="str">
            <v>Community School</v>
          </cell>
          <cell r="L5284" t="str">
            <v>Primary</v>
          </cell>
          <cell r="AC5284" t="str">
            <v>Yes</v>
          </cell>
          <cell r="AI5284">
            <v>1</v>
          </cell>
        </row>
        <row r="5285">
          <cell r="K5285" t="str">
            <v>Community School</v>
          </cell>
          <cell r="L5285" t="str">
            <v>Primary</v>
          </cell>
          <cell r="AC5285" t="str">
            <v>Yes</v>
          </cell>
          <cell r="AI5285">
            <v>2</v>
          </cell>
        </row>
        <row r="5286">
          <cell r="K5286" t="str">
            <v>Community School</v>
          </cell>
          <cell r="L5286" t="str">
            <v>Primary</v>
          </cell>
          <cell r="AC5286" t="str">
            <v>Yes</v>
          </cell>
          <cell r="AI5286">
            <v>1</v>
          </cell>
        </row>
        <row r="5287">
          <cell r="K5287" t="str">
            <v>Community School</v>
          </cell>
          <cell r="L5287" t="str">
            <v>Primary</v>
          </cell>
          <cell r="AC5287" t="str">
            <v>Yes</v>
          </cell>
          <cell r="AI5287">
            <v>1</v>
          </cell>
        </row>
        <row r="5288">
          <cell r="K5288" t="str">
            <v>Community School</v>
          </cell>
          <cell r="L5288" t="str">
            <v>Primary</v>
          </cell>
          <cell r="AC5288" t="str">
            <v>Yes</v>
          </cell>
          <cell r="AI5288">
            <v>2</v>
          </cell>
        </row>
        <row r="5289">
          <cell r="K5289" t="str">
            <v>Community School</v>
          </cell>
          <cell r="L5289" t="str">
            <v>Primary</v>
          </cell>
          <cell r="AC5289" t="str">
            <v>Yes</v>
          </cell>
          <cell r="AI5289">
            <v>2</v>
          </cell>
        </row>
        <row r="5290">
          <cell r="K5290" t="str">
            <v>Community School</v>
          </cell>
          <cell r="L5290" t="str">
            <v>Primary</v>
          </cell>
          <cell r="AC5290" t="str">
            <v>Yes</v>
          </cell>
          <cell r="AI5290">
            <v>2</v>
          </cell>
        </row>
        <row r="5291">
          <cell r="K5291" t="str">
            <v>Community School</v>
          </cell>
          <cell r="L5291" t="str">
            <v>Primary</v>
          </cell>
          <cell r="AC5291" t="str">
            <v>Yes</v>
          </cell>
          <cell r="AI5291">
            <v>1</v>
          </cell>
        </row>
        <row r="5292">
          <cell r="K5292" t="str">
            <v>Community School</v>
          </cell>
          <cell r="L5292" t="str">
            <v>Primary</v>
          </cell>
          <cell r="AC5292" t="str">
            <v>Yes</v>
          </cell>
          <cell r="AI5292">
            <v>1</v>
          </cell>
        </row>
        <row r="5293">
          <cell r="K5293" t="str">
            <v>Community School</v>
          </cell>
          <cell r="L5293" t="str">
            <v>Primary</v>
          </cell>
          <cell r="AC5293" t="str">
            <v>Yes</v>
          </cell>
          <cell r="AI5293">
            <v>2</v>
          </cell>
        </row>
        <row r="5294">
          <cell r="K5294" t="str">
            <v>Community School</v>
          </cell>
          <cell r="L5294" t="str">
            <v>Primary</v>
          </cell>
          <cell r="AC5294" t="str">
            <v>Yes</v>
          </cell>
          <cell r="AI5294">
            <v>1</v>
          </cell>
        </row>
        <row r="5295">
          <cell r="K5295" t="str">
            <v>Community School</v>
          </cell>
          <cell r="L5295" t="str">
            <v>Primary</v>
          </cell>
          <cell r="AC5295" t="str">
            <v>Yes</v>
          </cell>
          <cell r="AI5295">
            <v>2</v>
          </cell>
        </row>
        <row r="5296">
          <cell r="K5296" t="str">
            <v>Community School</v>
          </cell>
          <cell r="L5296" t="str">
            <v>Primary</v>
          </cell>
          <cell r="AC5296" t="str">
            <v>Yes</v>
          </cell>
          <cell r="AI5296">
            <v>1</v>
          </cell>
        </row>
        <row r="5297">
          <cell r="K5297" t="str">
            <v>Community School</v>
          </cell>
          <cell r="L5297" t="str">
            <v>Primary</v>
          </cell>
          <cell r="AC5297" t="str">
            <v>Yes</v>
          </cell>
          <cell r="AI5297">
            <v>2</v>
          </cell>
        </row>
        <row r="5298">
          <cell r="K5298" t="str">
            <v>Community School</v>
          </cell>
          <cell r="L5298" t="str">
            <v>Primary</v>
          </cell>
          <cell r="AC5298" t="str">
            <v>Yes</v>
          </cell>
          <cell r="AI5298">
            <v>2</v>
          </cell>
        </row>
        <row r="5299">
          <cell r="K5299" t="str">
            <v>Community School</v>
          </cell>
          <cell r="L5299" t="str">
            <v>Primary</v>
          </cell>
          <cell r="AC5299" t="str">
            <v>Yes</v>
          </cell>
          <cell r="AI5299">
            <v>1</v>
          </cell>
        </row>
        <row r="5300">
          <cell r="K5300" t="str">
            <v>Community School</v>
          </cell>
          <cell r="L5300" t="str">
            <v>Primary</v>
          </cell>
          <cell r="AC5300" t="str">
            <v>Yes</v>
          </cell>
          <cell r="AI5300">
            <v>2</v>
          </cell>
        </row>
        <row r="5301">
          <cell r="K5301" t="str">
            <v>Community School</v>
          </cell>
          <cell r="L5301" t="str">
            <v>Primary</v>
          </cell>
          <cell r="AC5301" t="str">
            <v>Yes</v>
          </cell>
          <cell r="AI5301">
            <v>2</v>
          </cell>
        </row>
        <row r="5302">
          <cell r="K5302" t="str">
            <v>Community School</v>
          </cell>
          <cell r="L5302" t="str">
            <v>Primary</v>
          </cell>
          <cell r="AC5302" t="str">
            <v>Yes</v>
          </cell>
          <cell r="AI5302">
            <v>1</v>
          </cell>
        </row>
        <row r="5303">
          <cell r="K5303" t="str">
            <v>Community School</v>
          </cell>
          <cell r="L5303" t="str">
            <v>Primary</v>
          </cell>
          <cell r="AC5303" t="str">
            <v>Yes</v>
          </cell>
          <cell r="AI5303">
            <v>2</v>
          </cell>
        </row>
        <row r="5304">
          <cell r="K5304" t="str">
            <v>Community School</v>
          </cell>
          <cell r="L5304" t="str">
            <v>Primary</v>
          </cell>
          <cell r="AC5304" t="str">
            <v>Yes</v>
          </cell>
          <cell r="AI5304">
            <v>2</v>
          </cell>
        </row>
        <row r="5305">
          <cell r="K5305" t="str">
            <v>Community School</v>
          </cell>
          <cell r="L5305" t="str">
            <v>Primary</v>
          </cell>
          <cell r="AC5305" t="str">
            <v>Yes</v>
          </cell>
          <cell r="AI5305">
            <v>2</v>
          </cell>
        </row>
        <row r="5306">
          <cell r="K5306" t="str">
            <v>Community School</v>
          </cell>
          <cell r="L5306" t="str">
            <v>Primary</v>
          </cell>
          <cell r="AC5306" t="str">
            <v>Yes</v>
          </cell>
          <cell r="AI5306">
            <v>1</v>
          </cell>
        </row>
        <row r="5307">
          <cell r="K5307" t="str">
            <v>Community School</v>
          </cell>
          <cell r="L5307" t="str">
            <v>Primary</v>
          </cell>
          <cell r="AC5307" t="str">
            <v>Yes</v>
          </cell>
          <cell r="AI5307">
            <v>2</v>
          </cell>
        </row>
        <row r="5308">
          <cell r="K5308" t="str">
            <v>Community School</v>
          </cell>
          <cell r="L5308" t="str">
            <v>Primary</v>
          </cell>
          <cell r="AC5308" t="str">
            <v>Yes</v>
          </cell>
          <cell r="AI5308">
            <v>2</v>
          </cell>
        </row>
        <row r="5309">
          <cell r="K5309" t="str">
            <v>Community School</v>
          </cell>
          <cell r="L5309" t="str">
            <v>Primary</v>
          </cell>
          <cell r="AC5309" t="str">
            <v>Yes</v>
          </cell>
          <cell r="AI5309">
            <v>2</v>
          </cell>
        </row>
        <row r="5310">
          <cell r="K5310" t="str">
            <v>Community School</v>
          </cell>
          <cell r="L5310" t="str">
            <v>Primary</v>
          </cell>
          <cell r="AC5310" t="str">
            <v>Yes</v>
          </cell>
          <cell r="AI5310">
            <v>2</v>
          </cell>
        </row>
        <row r="5311">
          <cell r="K5311" t="str">
            <v>Community School</v>
          </cell>
          <cell r="L5311" t="str">
            <v>Primary</v>
          </cell>
          <cell r="AC5311" t="str">
            <v>Yes</v>
          </cell>
          <cell r="AI5311">
            <v>3</v>
          </cell>
        </row>
        <row r="5312">
          <cell r="K5312" t="str">
            <v>Community School</v>
          </cell>
          <cell r="L5312" t="str">
            <v>Primary</v>
          </cell>
          <cell r="AC5312" t="str">
            <v>Yes</v>
          </cell>
          <cell r="AI5312">
            <v>2</v>
          </cell>
        </row>
        <row r="5313">
          <cell r="K5313" t="str">
            <v>Community School</v>
          </cell>
          <cell r="L5313" t="str">
            <v>Primary</v>
          </cell>
          <cell r="AC5313" t="str">
            <v>Yes</v>
          </cell>
          <cell r="AI5313">
            <v>1</v>
          </cell>
        </row>
        <row r="5314">
          <cell r="K5314" t="str">
            <v>Community School</v>
          </cell>
          <cell r="L5314" t="str">
            <v>Primary</v>
          </cell>
          <cell r="AC5314" t="str">
            <v>Yes</v>
          </cell>
          <cell r="AI5314">
            <v>2</v>
          </cell>
        </row>
        <row r="5315">
          <cell r="K5315" t="str">
            <v>Community School</v>
          </cell>
          <cell r="L5315" t="str">
            <v>Primary</v>
          </cell>
          <cell r="AC5315" t="str">
            <v>Yes</v>
          </cell>
          <cell r="AI5315">
            <v>1</v>
          </cell>
        </row>
        <row r="5316">
          <cell r="K5316" t="str">
            <v>Community School</v>
          </cell>
          <cell r="L5316" t="str">
            <v>Primary</v>
          </cell>
          <cell r="AC5316" t="str">
            <v>Yes</v>
          </cell>
          <cell r="AI5316">
            <v>2</v>
          </cell>
        </row>
        <row r="5317">
          <cell r="K5317" t="str">
            <v>Community School</v>
          </cell>
          <cell r="L5317" t="str">
            <v>Primary</v>
          </cell>
          <cell r="AC5317" t="str">
            <v>Yes</v>
          </cell>
          <cell r="AI5317">
            <v>1</v>
          </cell>
        </row>
        <row r="5318">
          <cell r="K5318" t="str">
            <v>Community School</v>
          </cell>
          <cell r="L5318" t="str">
            <v>Primary</v>
          </cell>
          <cell r="AC5318" t="str">
            <v>Yes</v>
          </cell>
          <cell r="AI5318">
            <v>2</v>
          </cell>
        </row>
        <row r="5319">
          <cell r="K5319" t="str">
            <v>Community School</v>
          </cell>
          <cell r="L5319" t="str">
            <v>Primary</v>
          </cell>
          <cell r="AC5319" t="str">
            <v>Yes</v>
          </cell>
          <cell r="AI5319">
            <v>1</v>
          </cell>
        </row>
        <row r="5320">
          <cell r="K5320" t="str">
            <v>Community School</v>
          </cell>
          <cell r="L5320" t="str">
            <v>Primary</v>
          </cell>
          <cell r="AC5320" t="str">
            <v>Yes</v>
          </cell>
          <cell r="AI5320">
            <v>2</v>
          </cell>
        </row>
        <row r="5321">
          <cell r="K5321" t="str">
            <v>Community School</v>
          </cell>
          <cell r="L5321" t="str">
            <v>Primary</v>
          </cell>
          <cell r="AC5321" t="str">
            <v>Yes</v>
          </cell>
          <cell r="AI5321">
            <v>2</v>
          </cell>
        </row>
        <row r="5322">
          <cell r="K5322" t="str">
            <v>Community School</v>
          </cell>
          <cell r="L5322" t="str">
            <v>Primary</v>
          </cell>
          <cell r="AC5322" t="str">
            <v>Yes</v>
          </cell>
          <cell r="AI5322">
            <v>1</v>
          </cell>
        </row>
        <row r="5323">
          <cell r="K5323" t="str">
            <v>Community School</v>
          </cell>
          <cell r="L5323" t="str">
            <v>Primary</v>
          </cell>
          <cell r="AC5323" t="str">
            <v>Yes</v>
          </cell>
          <cell r="AI5323">
            <v>2</v>
          </cell>
        </row>
        <row r="5324">
          <cell r="K5324" t="str">
            <v>Community School</v>
          </cell>
          <cell r="L5324" t="str">
            <v>Primary</v>
          </cell>
          <cell r="AC5324" t="str">
            <v>Yes</v>
          </cell>
          <cell r="AI5324">
            <v>2</v>
          </cell>
        </row>
        <row r="5325">
          <cell r="K5325" t="str">
            <v>Community School</v>
          </cell>
          <cell r="L5325" t="str">
            <v>Primary</v>
          </cell>
          <cell r="AC5325" t="str">
            <v>Yes</v>
          </cell>
          <cell r="AI5325">
            <v>1</v>
          </cell>
        </row>
        <row r="5326">
          <cell r="K5326" t="str">
            <v>Community School</v>
          </cell>
          <cell r="L5326" t="str">
            <v>Primary</v>
          </cell>
          <cell r="AC5326" t="str">
            <v>Yes</v>
          </cell>
          <cell r="AI5326">
            <v>3</v>
          </cell>
        </row>
        <row r="5327">
          <cell r="K5327" t="str">
            <v>Community School</v>
          </cell>
          <cell r="L5327" t="str">
            <v>Primary</v>
          </cell>
          <cell r="AC5327" t="str">
            <v>Yes</v>
          </cell>
          <cell r="AI5327">
            <v>3</v>
          </cell>
        </row>
        <row r="5328">
          <cell r="K5328" t="str">
            <v>Community School</v>
          </cell>
          <cell r="L5328" t="str">
            <v>Primary</v>
          </cell>
          <cell r="AC5328" t="str">
            <v>Yes</v>
          </cell>
          <cell r="AI5328">
            <v>1</v>
          </cell>
        </row>
        <row r="5329">
          <cell r="K5329" t="str">
            <v>Foundation School</v>
          </cell>
          <cell r="L5329" t="str">
            <v>Primary</v>
          </cell>
          <cell r="AC5329" t="str">
            <v>Yes</v>
          </cell>
          <cell r="AI5329">
            <v>2</v>
          </cell>
        </row>
        <row r="5330">
          <cell r="K5330" t="str">
            <v>Community School</v>
          </cell>
          <cell r="L5330" t="str">
            <v>Primary</v>
          </cell>
          <cell r="AC5330" t="str">
            <v>Yes</v>
          </cell>
          <cell r="AI5330">
            <v>3</v>
          </cell>
        </row>
        <row r="5331">
          <cell r="K5331" t="str">
            <v>Community School</v>
          </cell>
          <cell r="L5331" t="str">
            <v>Primary</v>
          </cell>
          <cell r="AC5331" t="str">
            <v>Yes</v>
          </cell>
          <cell r="AI5331">
            <v>2</v>
          </cell>
        </row>
        <row r="5332">
          <cell r="K5332" t="str">
            <v>Community School</v>
          </cell>
          <cell r="L5332" t="str">
            <v>Primary</v>
          </cell>
          <cell r="AC5332" t="str">
            <v>Yes</v>
          </cell>
          <cell r="AI5332">
            <v>2</v>
          </cell>
        </row>
        <row r="5333">
          <cell r="K5333" t="str">
            <v>Community School</v>
          </cell>
          <cell r="L5333" t="str">
            <v>Primary</v>
          </cell>
          <cell r="AC5333" t="str">
            <v>Yes</v>
          </cell>
          <cell r="AI5333">
            <v>2</v>
          </cell>
        </row>
        <row r="5334">
          <cell r="K5334" t="str">
            <v>Community School</v>
          </cell>
          <cell r="L5334" t="str">
            <v>Primary</v>
          </cell>
          <cell r="AC5334" t="str">
            <v>Yes</v>
          </cell>
          <cell r="AI5334">
            <v>2</v>
          </cell>
        </row>
        <row r="5335">
          <cell r="K5335" t="str">
            <v>Community School</v>
          </cell>
          <cell r="L5335" t="str">
            <v>Primary</v>
          </cell>
          <cell r="AC5335" t="str">
            <v>Yes</v>
          </cell>
          <cell r="AI5335">
            <v>2</v>
          </cell>
        </row>
        <row r="5336">
          <cell r="K5336" t="str">
            <v>Community School</v>
          </cell>
          <cell r="L5336" t="str">
            <v>Primary</v>
          </cell>
          <cell r="AC5336" t="str">
            <v>Yes</v>
          </cell>
          <cell r="AI5336">
            <v>2</v>
          </cell>
        </row>
        <row r="5337">
          <cell r="K5337" t="str">
            <v>Community School</v>
          </cell>
          <cell r="L5337" t="str">
            <v>Primary</v>
          </cell>
          <cell r="AC5337" t="str">
            <v>Yes</v>
          </cell>
          <cell r="AI5337">
            <v>3</v>
          </cell>
        </row>
        <row r="5338">
          <cell r="K5338" t="str">
            <v>Community School</v>
          </cell>
          <cell r="L5338" t="str">
            <v>Primary</v>
          </cell>
          <cell r="AC5338" t="str">
            <v>Yes</v>
          </cell>
          <cell r="AI5338">
            <v>2</v>
          </cell>
        </row>
        <row r="5339">
          <cell r="K5339" t="str">
            <v>Community School</v>
          </cell>
          <cell r="L5339" t="str">
            <v>Primary</v>
          </cell>
          <cell r="AC5339" t="str">
            <v>Yes</v>
          </cell>
          <cell r="AI5339">
            <v>1</v>
          </cell>
        </row>
        <row r="5340">
          <cell r="K5340" t="str">
            <v>Community School</v>
          </cell>
          <cell r="L5340" t="str">
            <v>Primary</v>
          </cell>
          <cell r="AC5340" t="str">
            <v>Yes</v>
          </cell>
          <cell r="AI5340">
            <v>2</v>
          </cell>
        </row>
        <row r="5341">
          <cell r="K5341" t="str">
            <v>Community School</v>
          </cell>
          <cell r="L5341" t="str">
            <v>Primary</v>
          </cell>
          <cell r="AC5341" t="str">
            <v>Yes</v>
          </cell>
          <cell r="AI5341">
            <v>2</v>
          </cell>
        </row>
        <row r="5342">
          <cell r="K5342" t="str">
            <v>Community School</v>
          </cell>
          <cell r="L5342" t="str">
            <v>Primary</v>
          </cell>
          <cell r="AC5342" t="str">
            <v>Yes</v>
          </cell>
          <cell r="AI5342">
            <v>3</v>
          </cell>
        </row>
        <row r="5343">
          <cell r="K5343" t="str">
            <v>Voluntary Controlled School</v>
          </cell>
          <cell r="L5343" t="str">
            <v>Primary</v>
          </cell>
          <cell r="AC5343" t="str">
            <v>Yes</v>
          </cell>
          <cell r="AI5343">
            <v>2</v>
          </cell>
        </row>
        <row r="5344">
          <cell r="K5344" t="str">
            <v>Voluntary Controlled School</v>
          </cell>
          <cell r="L5344" t="str">
            <v>Primary</v>
          </cell>
          <cell r="AC5344" t="str">
            <v>Yes</v>
          </cell>
          <cell r="AI5344">
            <v>2</v>
          </cell>
        </row>
        <row r="5345">
          <cell r="K5345" t="str">
            <v>Voluntary Aided School</v>
          </cell>
          <cell r="L5345" t="str">
            <v>Primary</v>
          </cell>
          <cell r="AC5345" t="str">
            <v>Yes</v>
          </cell>
          <cell r="AI5345">
            <v>2</v>
          </cell>
        </row>
        <row r="5346">
          <cell r="K5346" t="str">
            <v>Voluntary Controlled School</v>
          </cell>
          <cell r="L5346" t="str">
            <v>Primary</v>
          </cell>
          <cell r="AC5346" t="str">
            <v>Yes</v>
          </cell>
          <cell r="AI5346">
            <v>1</v>
          </cell>
        </row>
        <row r="5347">
          <cell r="K5347" t="str">
            <v>Voluntary Aided School</v>
          </cell>
          <cell r="L5347" t="str">
            <v>Primary</v>
          </cell>
          <cell r="AC5347" t="str">
            <v>Yes</v>
          </cell>
          <cell r="AI5347">
            <v>2</v>
          </cell>
        </row>
        <row r="5348">
          <cell r="K5348" t="str">
            <v>Voluntary Aided School</v>
          </cell>
          <cell r="L5348" t="str">
            <v>Primary</v>
          </cell>
          <cell r="AC5348" t="str">
            <v>Yes</v>
          </cell>
          <cell r="AI5348">
            <v>2</v>
          </cell>
        </row>
        <row r="5349">
          <cell r="K5349" t="str">
            <v>Voluntary Controlled School</v>
          </cell>
          <cell r="L5349" t="str">
            <v>Primary</v>
          </cell>
          <cell r="AC5349" t="str">
            <v>Yes</v>
          </cell>
          <cell r="AI5349">
            <v>2</v>
          </cell>
        </row>
        <row r="5350">
          <cell r="K5350" t="str">
            <v>Voluntary Controlled School</v>
          </cell>
          <cell r="L5350" t="str">
            <v>Primary</v>
          </cell>
          <cell r="AC5350" t="str">
            <v>Yes</v>
          </cell>
          <cell r="AI5350">
            <v>2</v>
          </cell>
        </row>
        <row r="5351">
          <cell r="K5351" t="str">
            <v>Voluntary Controlled School</v>
          </cell>
          <cell r="L5351" t="str">
            <v>Primary</v>
          </cell>
          <cell r="AC5351" t="str">
            <v>Yes</v>
          </cell>
          <cell r="AI5351">
            <v>2</v>
          </cell>
        </row>
        <row r="5352">
          <cell r="K5352" t="str">
            <v>Voluntary Controlled School</v>
          </cell>
          <cell r="L5352" t="str">
            <v>Primary</v>
          </cell>
          <cell r="AC5352" t="str">
            <v>Yes</v>
          </cell>
          <cell r="AI5352">
            <v>2</v>
          </cell>
        </row>
        <row r="5353">
          <cell r="K5353" t="str">
            <v>Voluntary Aided School</v>
          </cell>
          <cell r="L5353" t="str">
            <v>Primary</v>
          </cell>
          <cell r="AC5353" t="str">
            <v>Yes</v>
          </cell>
          <cell r="AI5353">
            <v>2</v>
          </cell>
        </row>
        <row r="5354">
          <cell r="K5354" t="str">
            <v>Voluntary Controlled School</v>
          </cell>
          <cell r="L5354" t="str">
            <v>Primary</v>
          </cell>
          <cell r="AC5354" t="str">
            <v>Yes</v>
          </cell>
          <cell r="AI5354">
            <v>3</v>
          </cell>
        </row>
        <row r="5355">
          <cell r="K5355" t="str">
            <v>Voluntary Controlled School</v>
          </cell>
          <cell r="L5355" t="str">
            <v>Primary</v>
          </cell>
          <cell r="AC5355" t="str">
            <v>Yes</v>
          </cell>
          <cell r="AI5355">
            <v>2</v>
          </cell>
        </row>
        <row r="5356">
          <cell r="K5356" t="str">
            <v>Voluntary Controlled School</v>
          </cell>
          <cell r="L5356" t="str">
            <v>Primary</v>
          </cell>
          <cell r="AC5356" t="str">
            <v>Yes</v>
          </cell>
          <cell r="AI5356">
            <v>1</v>
          </cell>
        </row>
        <row r="5357">
          <cell r="K5357" t="str">
            <v>Voluntary Controlled School</v>
          </cell>
          <cell r="L5357" t="str">
            <v>Primary</v>
          </cell>
          <cell r="AC5357" t="str">
            <v>Yes</v>
          </cell>
          <cell r="AI5357">
            <v>2</v>
          </cell>
        </row>
        <row r="5358">
          <cell r="K5358" t="str">
            <v>Voluntary Controlled School</v>
          </cell>
          <cell r="L5358" t="str">
            <v>Primary</v>
          </cell>
          <cell r="AC5358" t="str">
            <v>Yes</v>
          </cell>
          <cell r="AI5358">
            <v>2</v>
          </cell>
        </row>
        <row r="5359">
          <cell r="K5359" t="str">
            <v>Voluntary Controlled School</v>
          </cell>
          <cell r="L5359" t="str">
            <v>Primary</v>
          </cell>
          <cell r="AC5359" t="str">
            <v>Yes</v>
          </cell>
          <cell r="AI5359">
            <v>2</v>
          </cell>
        </row>
        <row r="5360">
          <cell r="K5360" t="str">
            <v>Voluntary Controlled School</v>
          </cell>
          <cell r="L5360" t="str">
            <v>Primary</v>
          </cell>
          <cell r="AC5360" t="str">
            <v>Yes</v>
          </cell>
          <cell r="AI5360">
            <v>2</v>
          </cell>
        </row>
        <row r="5361">
          <cell r="K5361" t="str">
            <v>Voluntary Controlled School</v>
          </cell>
          <cell r="L5361" t="str">
            <v>Primary</v>
          </cell>
          <cell r="AC5361" t="str">
            <v>Yes</v>
          </cell>
          <cell r="AI5361">
            <v>2</v>
          </cell>
        </row>
        <row r="5362">
          <cell r="K5362" t="str">
            <v>Voluntary Controlled School</v>
          </cell>
          <cell r="L5362" t="str">
            <v>Primary</v>
          </cell>
          <cell r="AC5362" t="str">
            <v>Yes</v>
          </cell>
          <cell r="AI5362">
            <v>2</v>
          </cell>
        </row>
        <row r="5363">
          <cell r="K5363" t="str">
            <v>Voluntary Controlled School</v>
          </cell>
          <cell r="L5363" t="str">
            <v>Primary</v>
          </cell>
          <cell r="AC5363" t="str">
            <v>Yes</v>
          </cell>
          <cell r="AI5363">
            <v>2</v>
          </cell>
        </row>
        <row r="5364">
          <cell r="K5364" t="str">
            <v>Voluntary Controlled School</v>
          </cell>
          <cell r="L5364" t="str">
            <v>Primary</v>
          </cell>
          <cell r="AC5364" t="str">
            <v>Yes</v>
          </cell>
          <cell r="AI5364">
            <v>1</v>
          </cell>
        </row>
        <row r="5365">
          <cell r="K5365" t="str">
            <v>Voluntary Controlled School</v>
          </cell>
          <cell r="L5365" t="str">
            <v>Primary</v>
          </cell>
          <cell r="AC5365" t="str">
            <v>Yes</v>
          </cell>
          <cell r="AI5365">
            <v>1</v>
          </cell>
        </row>
        <row r="5366">
          <cell r="K5366" t="str">
            <v>Voluntary Controlled School</v>
          </cell>
          <cell r="L5366" t="str">
            <v>Primary</v>
          </cell>
          <cell r="AC5366" t="str">
            <v>Yes</v>
          </cell>
          <cell r="AI5366">
            <v>2</v>
          </cell>
        </row>
        <row r="5367">
          <cell r="K5367" t="str">
            <v>Community School</v>
          </cell>
          <cell r="L5367" t="str">
            <v>Primary</v>
          </cell>
          <cell r="AC5367" t="str">
            <v>Yes</v>
          </cell>
          <cell r="AI5367">
            <v>2</v>
          </cell>
        </row>
        <row r="5368">
          <cell r="K5368" t="str">
            <v>Voluntary Controlled School</v>
          </cell>
          <cell r="L5368" t="str">
            <v>Primary</v>
          </cell>
          <cell r="AC5368" t="str">
            <v>Yes</v>
          </cell>
          <cell r="AI5368">
            <v>2</v>
          </cell>
        </row>
        <row r="5369">
          <cell r="K5369" t="str">
            <v>Voluntary Controlled School</v>
          </cell>
          <cell r="L5369" t="str">
            <v>Primary</v>
          </cell>
          <cell r="AC5369" t="str">
            <v>Yes</v>
          </cell>
          <cell r="AI5369">
            <v>2</v>
          </cell>
        </row>
        <row r="5370">
          <cell r="K5370" t="str">
            <v>Voluntary Controlled School</v>
          </cell>
          <cell r="L5370" t="str">
            <v>Primary</v>
          </cell>
          <cell r="AC5370" t="str">
            <v>Yes</v>
          </cell>
          <cell r="AI5370">
            <v>1</v>
          </cell>
        </row>
        <row r="5371">
          <cell r="K5371" t="str">
            <v>Voluntary Controlled School</v>
          </cell>
          <cell r="L5371" t="str">
            <v>Primary</v>
          </cell>
          <cell r="AC5371" t="str">
            <v>Yes</v>
          </cell>
          <cell r="AI5371">
            <v>2</v>
          </cell>
        </row>
        <row r="5372">
          <cell r="K5372" t="str">
            <v>Voluntary Controlled School</v>
          </cell>
          <cell r="L5372" t="str">
            <v>Primary</v>
          </cell>
          <cell r="AC5372" t="str">
            <v>Yes</v>
          </cell>
          <cell r="AI5372">
            <v>2</v>
          </cell>
        </row>
        <row r="5373">
          <cell r="K5373" t="str">
            <v>Voluntary Controlled School</v>
          </cell>
          <cell r="L5373" t="str">
            <v>Primary</v>
          </cell>
          <cell r="AC5373" t="str">
            <v>Yes</v>
          </cell>
          <cell r="AI5373">
            <v>2</v>
          </cell>
        </row>
        <row r="5374">
          <cell r="K5374" t="str">
            <v>Voluntary Controlled School</v>
          </cell>
          <cell r="L5374" t="str">
            <v>Primary</v>
          </cell>
          <cell r="AC5374" t="str">
            <v>Yes</v>
          </cell>
          <cell r="AI5374">
            <v>2</v>
          </cell>
        </row>
        <row r="5375">
          <cell r="K5375" t="str">
            <v>Voluntary Controlled School</v>
          </cell>
          <cell r="L5375" t="str">
            <v>Primary</v>
          </cell>
          <cell r="AC5375" t="str">
            <v>Yes</v>
          </cell>
          <cell r="AI5375">
            <v>3</v>
          </cell>
        </row>
        <row r="5376">
          <cell r="K5376" t="str">
            <v>Voluntary Controlled School</v>
          </cell>
          <cell r="L5376" t="str">
            <v>Primary</v>
          </cell>
          <cell r="AC5376" t="str">
            <v>Yes</v>
          </cell>
          <cell r="AI5376">
            <v>2</v>
          </cell>
        </row>
        <row r="5377">
          <cell r="K5377" t="str">
            <v>Voluntary Aided School</v>
          </cell>
          <cell r="L5377" t="str">
            <v>Primary</v>
          </cell>
          <cell r="AC5377" t="str">
            <v>Yes</v>
          </cell>
          <cell r="AI5377">
            <v>2</v>
          </cell>
        </row>
        <row r="5378">
          <cell r="K5378" t="str">
            <v>Voluntary Aided School</v>
          </cell>
          <cell r="L5378" t="str">
            <v>Primary</v>
          </cell>
          <cell r="AC5378" t="str">
            <v>Yes</v>
          </cell>
          <cell r="AI5378">
            <v>2</v>
          </cell>
        </row>
        <row r="5379">
          <cell r="K5379" t="str">
            <v>Voluntary Aided School</v>
          </cell>
          <cell r="L5379" t="str">
            <v>Primary</v>
          </cell>
          <cell r="AC5379" t="str">
            <v>Yes</v>
          </cell>
          <cell r="AI5379">
            <v>2</v>
          </cell>
        </row>
        <row r="5380">
          <cell r="K5380" t="str">
            <v>Voluntary Aided School</v>
          </cell>
          <cell r="L5380" t="str">
            <v>Primary</v>
          </cell>
          <cell r="AC5380" t="str">
            <v>Yes</v>
          </cell>
          <cell r="AI5380">
            <v>2</v>
          </cell>
        </row>
        <row r="5381">
          <cell r="K5381" t="str">
            <v>Voluntary Aided School</v>
          </cell>
          <cell r="L5381" t="str">
            <v>Primary</v>
          </cell>
          <cell r="AC5381" t="str">
            <v>Yes</v>
          </cell>
          <cell r="AI5381">
            <v>2</v>
          </cell>
        </row>
        <row r="5382">
          <cell r="K5382" t="str">
            <v>Voluntary Aided School</v>
          </cell>
          <cell r="L5382" t="str">
            <v>Primary</v>
          </cell>
          <cell r="AC5382" t="str">
            <v>Yes</v>
          </cell>
          <cell r="AI5382">
            <v>2</v>
          </cell>
        </row>
        <row r="5383">
          <cell r="K5383" t="str">
            <v>Voluntary Aided School</v>
          </cell>
          <cell r="L5383" t="str">
            <v>Primary</v>
          </cell>
          <cell r="AC5383" t="str">
            <v>Yes</v>
          </cell>
          <cell r="AI5383">
            <v>2</v>
          </cell>
        </row>
        <row r="5384">
          <cell r="K5384" t="str">
            <v>Voluntary Aided School</v>
          </cell>
          <cell r="L5384" t="str">
            <v>Primary</v>
          </cell>
          <cell r="AC5384" t="str">
            <v>Yes</v>
          </cell>
          <cell r="AI5384">
            <v>2</v>
          </cell>
        </row>
        <row r="5385">
          <cell r="K5385" t="str">
            <v>Voluntary Aided School</v>
          </cell>
          <cell r="L5385" t="str">
            <v>Primary</v>
          </cell>
          <cell r="AC5385" t="str">
            <v>Yes</v>
          </cell>
          <cell r="AI5385">
            <v>2</v>
          </cell>
        </row>
        <row r="5386">
          <cell r="K5386" t="str">
            <v>Voluntary Aided School</v>
          </cell>
          <cell r="L5386" t="str">
            <v>Primary</v>
          </cell>
          <cell r="AC5386" t="str">
            <v>Yes</v>
          </cell>
          <cell r="AI5386">
            <v>2</v>
          </cell>
        </row>
        <row r="5387">
          <cell r="K5387" t="str">
            <v>Voluntary Aided School</v>
          </cell>
          <cell r="L5387" t="str">
            <v>Primary</v>
          </cell>
          <cell r="AC5387" t="str">
            <v>Yes</v>
          </cell>
          <cell r="AI5387">
            <v>1</v>
          </cell>
        </row>
        <row r="5388">
          <cell r="K5388" t="str">
            <v>Voluntary Aided School</v>
          </cell>
          <cell r="L5388" t="str">
            <v>Primary</v>
          </cell>
          <cell r="AC5388" t="str">
            <v>Yes</v>
          </cell>
          <cell r="AI5388">
            <v>2</v>
          </cell>
        </row>
        <row r="5389">
          <cell r="K5389" t="str">
            <v>Voluntary Aided School</v>
          </cell>
          <cell r="L5389" t="str">
            <v>Primary</v>
          </cell>
          <cell r="AC5389" t="str">
            <v>Yes</v>
          </cell>
          <cell r="AI5389">
            <v>2</v>
          </cell>
        </row>
        <row r="5390">
          <cell r="K5390" t="str">
            <v>Voluntary Aided School</v>
          </cell>
          <cell r="L5390" t="str">
            <v>Primary</v>
          </cell>
          <cell r="AC5390" t="str">
            <v>Yes</v>
          </cell>
          <cell r="AI5390">
            <v>2</v>
          </cell>
        </row>
        <row r="5391">
          <cell r="K5391" t="str">
            <v>Voluntary Aided School</v>
          </cell>
          <cell r="L5391" t="str">
            <v>Primary</v>
          </cell>
          <cell r="AC5391" t="str">
            <v>Yes</v>
          </cell>
          <cell r="AI5391">
            <v>2</v>
          </cell>
        </row>
        <row r="5392">
          <cell r="K5392" t="str">
            <v>Voluntary Aided School</v>
          </cell>
          <cell r="L5392" t="str">
            <v>Primary</v>
          </cell>
          <cell r="AC5392" t="str">
            <v>Yes</v>
          </cell>
          <cell r="AI5392">
            <v>2</v>
          </cell>
        </row>
        <row r="5393">
          <cell r="K5393" t="str">
            <v>Voluntary Aided School</v>
          </cell>
          <cell r="L5393" t="str">
            <v>Primary</v>
          </cell>
          <cell r="AC5393" t="str">
            <v>Yes</v>
          </cell>
          <cell r="AI5393">
            <v>2</v>
          </cell>
        </row>
        <row r="5394">
          <cell r="K5394" t="str">
            <v>Voluntary Aided School</v>
          </cell>
          <cell r="L5394" t="str">
            <v>Primary</v>
          </cell>
          <cell r="AC5394" t="str">
            <v>Yes</v>
          </cell>
          <cell r="AI5394">
            <v>2</v>
          </cell>
        </row>
        <row r="5395">
          <cell r="K5395" t="str">
            <v>Voluntary Aided School</v>
          </cell>
          <cell r="L5395" t="str">
            <v>Primary</v>
          </cell>
          <cell r="AC5395" t="str">
            <v>Yes</v>
          </cell>
          <cell r="AI5395">
            <v>2</v>
          </cell>
        </row>
        <row r="5396">
          <cell r="K5396" t="str">
            <v>Voluntary Aided School</v>
          </cell>
          <cell r="L5396" t="str">
            <v>Primary</v>
          </cell>
          <cell r="AC5396" t="str">
            <v>Yes</v>
          </cell>
          <cell r="AI5396">
            <v>2</v>
          </cell>
        </row>
        <row r="5397">
          <cell r="K5397" t="str">
            <v>Voluntary Aided School</v>
          </cell>
          <cell r="L5397" t="str">
            <v>Primary</v>
          </cell>
          <cell r="AC5397" t="str">
            <v>Yes</v>
          </cell>
          <cell r="AI5397">
            <v>2</v>
          </cell>
        </row>
        <row r="5398">
          <cell r="K5398" t="str">
            <v>Voluntary Aided School</v>
          </cell>
          <cell r="L5398" t="str">
            <v>Primary</v>
          </cell>
          <cell r="AC5398" t="str">
            <v>Yes</v>
          </cell>
          <cell r="AI5398">
            <v>2</v>
          </cell>
        </row>
        <row r="5399">
          <cell r="K5399" t="str">
            <v>Voluntary Aided School</v>
          </cell>
          <cell r="L5399" t="str">
            <v>Primary</v>
          </cell>
          <cell r="AC5399" t="str">
            <v>Yes</v>
          </cell>
          <cell r="AI5399">
            <v>2</v>
          </cell>
        </row>
        <row r="5400">
          <cell r="K5400" t="str">
            <v>Voluntary Aided School</v>
          </cell>
          <cell r="L5400" t="str">
            <v>Primary</v>
          </cell>
          <cell r="AC5400" t="str">
            <v>Yes</v>
          </cell>
          <cell r="AI5400">
            <v>2</v>
          </cell>
        </row>
        <row r="5401">
          <cell r="K5401" t="str">
            <v>Voluntary Aided School</v>
          </cell>
          <cell r="L5401" t="str">
            <v>Primary</v>
          </cell>
          <cell r="AC5401" t="str">
            <v>Yes</v>
          </cell>
          <cell r="AI5401">
            <v>2</v>
          </cell>
        </row>
        <row r="5402">
          <cell r="K5402" t="str">
            <v>Voluntary Aided School</v>
          </cell>
          <cell r="L5402" t="str">
            <v>Primary</v>
          </cell>
          <cell r="AC5402" t="str">
            <v>Yes</v>
          </cell>
          <cell r="AI5402">
            <v>1</v>
          </cell>
        </row>
        <row r="5403">
          <cell r="K5403" t="str">
            <v>Voluntary Aided School</v>
          </cell>
          <cell r="L5403" t="str">
            <v>Primary</v>
          </cell>
          <cell r="AC5403" t="str">
            <v>Yes</v>
          </cell>
          <cell r="AI5403">
            <v>2</v>
          </cell>
        </row>
        <row r="5404">
          <cell r="K5404" t="str">
            <v>Voluntary Aided School</v>
          </cell>
          <cell r="L5404" t="str">
            <v>Primary</v>
          </cell>
          <cell r="AC5404" t="str">
            <v>Yes</v>
          </cell>
          <cell r="AI5404">
            <v>2</v>
          </cell>
        </row>
        <row r="5405">
          <cell r="K5405" t="str">
            <v>Voluntary Aided School</v>
          </cell>
          <cell r="L5405" t="str">
            <v>Primary</v>
          </cell>
          <cell r="AC5405" t="str">
            <v>Yes</v>
          </cell>
          <cell r="AI5405">
            <v>2</v>
          </cell>
        </row>
        <row r="5406">
          <cell r="K5406" t="str">
            <v>Voluntary Aided School</v>
          </cell>
          <cell r="L5406" t="str">
            <v>Primary</v>
          </cell>
          <cell r="AC5406" t="str">
            <v>Yes</v>
          </cell>
          <cell r="AI5406">
            <v>2</v>
          </cell>
        </row>
        <row r="5407">
          <cell r="K5407" t="str">
            <v>Voluntary Aided School</v>
          </cell>
          <cell r="L5407" t="str">
            <v>Primary</v>
          </cell>
          <cell r="AC5407" t="str">
            <v>Yes</v>
          </cell>
          <cell r="AI5407">
            <v>4</v>
          </cell>
        </row>
        <row r="5408">
          <cell r="K5408" t="str">
            <v>Voluntary Aided School</v>
          </cell>
          <cell r="L5408" t="str">
            <v>Primary</v>
          </cell>
          <cell r="AC5408" t="str">
            <v>Yes</v>
          </cell>
          <cell r="AI5408">
            <v>2</v>
          </cell>
        </row>
        <row r="5409">
          <cell r="K5409" t="str">
            <v>Voluntary Aided School</v>
          </cell>
          <cell r="L5409" t="str">
            <v>Primary</v>
          </cell>
          <cell r="AC5409" t="str">
            <v>Yes</v>
          </cell>
          <cell r="AI5409">
            <v>2</v>
          </cell>
        </row>
        <row r="5410">
          <cell r="K5410" t="str">
            <v>Voluntary Aided School</v>
          </cell>
          <cell r="L5410" t="str">
            <v>Primary</v>
          </cell>
          <cell r="AC5410" t="str">
            <v>Yes</v>
          </cell>
          <cell r="AI5410">
            <v>1</v>
          </cell>
        </row>
        <row r="5411">
          <cell r="K5411" t="str">
            <v>Voluntary Aided School</v>
          </cell>
          <cell r="L5411" t="str">
            <v>Primary</v>
          </cell>
          <cell r="AC5411" t="str">
            <v>Yes</v>
          </cell>
          <cell r="AI5411">
            <v>2</v>
          </cell>
        </row>
        <row r="5412">
          <cell r="K5412" t="str">
            <v>Voluntary Aided School</v>
          </cell>
          <cell r="L5412" t="str">
            <v>Primary</v>
          </cell>
          <cell r="AC5412" t="str">
            <v>Yes</v>
          </cell>
          <cell r="AI5412">
            <v>1</v>
          </cell>
        </row>
        <row r="5413">
          <cell r="K5413" t="str">
            <v>Voluntary Aided School</v>
          </cell>
          <cell r="L5413" t="str">
            <v>Primary</v>
          </cell>
          <cell r="AC5413" t="str">
            <v>Yes</v>
          </cell>
          <cell r="AI5413">
            <v>2</v>
          </cell>
        </row>
        <row r="5414">
          <cell r="K5414" t="str">
            <v>Voluntary Aided School</v>
          </cell>
          <cell r="L5414" t="str">
            <v>Primary</v>
          </cell>
          <cell r="AC5414" t="str">
            <v>Yes</v>
          </cell>
          <cell r="AI5414">
            <v>1</v>
          </cell>
        </row>
        <row r="5415">
          <cell r="K5415" t="str">
            <v>Voluntary Aided School</v>
          </cell>
          <cell r="L5415" t="str">
            <v>Primary</v>
          </cell>
          <cell r="AC5415" t="str">
            <v>Yes</v>
          </cell>
          <cell r="AI5415">
            <v>2</v>
          </cell>
        </row>
        <row r="5416">
          <cell r="K5416" t="str">
            <v>Voluntary Aided School</v>
          </cell>
          <cell r="L5416" t="str">
            <v>Primary</v>
          </cell>
          <cell r="AC5416" t="str">
            <v>Yes</v>
          </cell>
          <cell r="AI5416">
            <v>2</v>
          </cell>
        </row>
        <row r="5417">
          <cell r="K5417" t="str">
            <v>Voluntary Aided School</v>
          </cell>
          <cell r="L5417" t="str">
            <v>Primary</v>
          </cell>
          <cell r="AC5417" t="str">
            <v>Yes</v>
          </cell>
          <cell r="AI5417">
            <v>1</v>
          </cell>
        </row>
        <row r="5418">
          <cell r="K5418" t="str">
            <v>Voluntary Aided School</v>
          </cell>
          <cell r="L5418" t="str">
            <v>Primary</v>
          </cell>
          <cell r="AC5418" t="str">
            <v>Yes</v>
          </cell>
          <cell r="AI5418">
            <v>2</v>
          </cell>
        </row>
        <row r="5419">
          <cell r="K5419" t="str">
            <v>Voluntary Aided School</v>
          </cell>
          <cell r="L5419" t="str">
            <v>Primary</v>
          </cell>
          <cell r="AC5419" t="str">
            <v>Yes</v>
          </cell>
          <cell r="AI5419">
            <v>2</v>
          </cell>
        </row>
        <row r="5420">
          <cell r="K5420" t="str">
            <v>Voluntary Aided School</v>
          </cell>
          <cell r="L5420" t="str">
            <v>Primary</v>
          </cell>
          <cell r="AC5420" t="str">
            <v>Yes</v>
          </cell>
          <cell r="AI5420">
            <v>2</v>
          </cell>
        </row>
        <row r="5421">
          <cell r="K5421" t="str">
            <v>Voluntary Aided School</v>
          </cell>
          <cell r="L5421" t="str">
            <v>Primary</v>
          </cell>
          <cell r="AC5421" t="str">
            <v>Yes</v>
          </cell>
          <cell r="AI5421">
            <v>3</v>
          </cell>
        </row>
        <row r="5422">
          <cell r="K5422" t="str">
            <v>Voluntary Aided School</v>
          </cell>
          <cell r="L5422" t="str">
            <v>Primary</v>
          </cell>
          <cell r="AC5422" t="str">
            <v>Yes</v>
          </cell>
          <cell r="AI5422">
            <v>2</v>
          </cell>
        </row>
        <row r="5423">
          <cell r="K5423" t="str">
            <v>Voluntary Aided School</v>
          </cell>
          <cell r="L5423" t="str">
            <v>Primary</v>
          </cell>
          <cell r="AC5423" t="str">
            <v>Yes</v>
          </cell>
          <cell r="AI5423">
            <v>2</v>
          </cell>
        </row>
        <row r="5424">
          <cell r="K5424" t="str">
            <v>Voluntary Aided School</v>
          </cell>
          <cell r="L5424" t="str">
            <v>Primary</v>
          </cell>
          <cell r="AC5424" t="str">
            <v>Yes</v>
          </cell>
          <cell r="AI5424">
            <v>2</v>
          </cell>
        </row>
        <row r="5425">
          <cell r="K5425" t="str">
            <v>Voluntary Aided School</v>
          </cell>
          <cell r="L5425" t="str">
            <v>Primary</v>
          </cell>
          <cell r="AC5425" t="str">
            <v>Yes</v>
          </cell>
          <cell r="AI5425">
            <v>1</v>
          </cell>
        </row>
        <row r="5426">
          <cell r="K5426" t="str">
            <v>Voluntary Aided School</v>
          </cell>
          <cell r="L5426" t="str">
            <v>Primary</v>
          </cell>
          <cell r="AC5426" t="str">
            <v>Yes</v>
          </cell>
          <cell r="AI5426">
            <v>2</v>
          </cell>
        </row>
        <row r="5427">
          <cell r="K5427" t="str">
            <v>Voluntary Aided School</v>
          </cell>
          <cell r="L5427" t="str">
            <v>Primary</v>
          </cell>
          <cell r="AC5427" t="str">
            <v>Yes</v>
          </cell>
          <cell r="AI5427">
            <v>2</v>
          </cell>
        </row>
        <row r="5428">
          <cell r="K5428" t="str">
            <v>Voluntary Aided School</v>
          </cell>
          <cell r="L5428" t="str">
            <v>Primary</v>
          </cell>
          <cell r="AC5428" t="str">
            <v>Yes</v>
          </cell>
          <cell r="AI5428">
            <v>1</v>
          </cell>
        </row>
        <row r="5429">
          <cell r="K5429" t="str">
            <v>Voluntary Aided School</v>
          </cell>
          <cell r="L5429" t="str">
            <v>Primary</v>
          </cell>
          <cell r="AC5429" t="str">
            <v>Yes</v>
          </cell>
          <cell r="AI5429">
            <v>2</v>
          </cell>
        </row>
        <row r="5430">
          <cell r="K5430" t="str">
            <v>Voluntary Aided School</v>
          </cell>
          <cell r="L5430" t="str">
            <v>Primary</v>
          </cell>
          <cell r="AC5430" t="str">
            <v>Yes</v>
          </cell>
          <cell r="AI5430">
            <v>2</v>
          </cell>
        </row>
        <row r="5431">
          <cell r="K5431" t="str">
            <v>Voluntary Aided School</v>
          </cell>
          <cell r="L5431" t="str">
            <v>Primary</v>
          </cell>
          <cell r="AC5431" t="str">
            <v>Yes</v>
          </cell>
          <cell r="AI5431">
            <v>1</v>
          </cell>
        </row>
        <row r="5432">
          <cell r="K5432" t="str">
            <v>Voluntary Aided School</v>
          </cell>
          <cell r="L5432" t="str">
            <v>Primary</v>
          </cell>
          <cell r="AC5432" t="str">
            <v>Yes</v>
          </cell>
          <cell r="AI5432">
            <v>1</v>
          </cell>
        </row>
        <row r="5433">
          <cell r="K5433" t="str">
            <v>Voluntary Aided School</v>
          </cell>
          <cell r="L5433" t="str">
            <v>Primary</v>
          </cell>
          <cell r="AC5433" t="str">
            <v>Yes</v>
          </cell>
          <cell r="AI5433">
            <v>1</v>
          </cell>
        </row>
        <row r="5434">
          <cell r="K5434" t="str">
            <v>Voluntary Aided School</v>
          </cell>
          <cell r="L5434" t="str">
            <v>Primary</v>
          </cell>
          <cell r="AC5434" t="str">
            <v>Yes</v>
          </cell>
          <cell r="AI5434">
            <v>1</v>
          </cell>
        </row>
        <row r="5435">
          <cell r="K5435" t="str">
            <v>Voluntary Aided School</v>
          </cell>
          <cell r="L5435" t="str">
            <v>Primary</v>
          </cell>
          <cell r="AC5435" t="str">
            <v>Yes</v>
          </cell>
          <cell r="AI5435">
            <v>2</v>
          </cell>
        </row>
        <row r="5436">
          <cell r="K5436" t="str">
            <v>Voluntary Aided School</v>
          </cell>
          <cell r="L5436" t="str">
            <v>Primary</v>
          </cell>
          <cell r="AC5436" t="str">
            <v>Yes</v>
          </cell>
          <cell r="AI5436">
            <v>3</v>
          </cell>
        </row>
        <row r="5437">
          <cell r="K5437" t="str">
            <v>Voluntary Aided School</v>
          </cell>
          <cell r="L5437" t="str">
            <v>Primary</v>
          </cell>
          <cell r="AC5437" t="str">
            <v>Yes</v>
          </cell>
          <cell r="AI5437">
            <v>2</v>
          </cell>
        </row>
        <row r="5438">
          <cell r="K5438" t="str">
            <v>Voluntary Aided School</v>
          </cell>
          <cell r="L5438" t="str">
            <v>Primary</v>
          </cell>
          <cell r="AC5438" t="str">
            <v>Yes</v>
          </cell>
          <cell r="AI5438">
            <v>2</v>
          </cell>
        </row>
        <row r="5439">
          <cell r="K5439" t="str">
            <v>Voluntary Aided School</v>
          </cell>
          <cell r="L5439" t="str">
            <v>Primary</v>
          </cell>
          <cell r="AC5439" t="str">
            <v>Yes</v>
          </cell>
          <cell r="AI5439">
            <v>1</v>
          </cell>
        </row>
        <row r="5440">
          <cell r="K5440" t="str">
            <v>Voluntary Aided School</v>
          </cell>
          <cell r="L5440" t="str">
            <v>Primary</v>
          </cell>
          <cell r="AC5440" t="str">
            <v>Yes</v>
          </cell>
          <cell r="AI5440">
            <v>2</v>
          </cell>
        </row>
        <row r="5441">
          <cell r="K5441" t="str">
            <v>Voluntary Aided School</v>
          </cell>
          <cell r="L5441" t="str">
            <v>Primary</v>
          </cell>
          <cell r="AC5441" t="str">
            <v>Yes</v>
          </cell>
          <cell r="AI5441">
            <v>3</v>
          </cell>
        </row>
        <row r="5442">
          <cell r="K5442" t="str">
            <v>Voluntary Aided School</v>
          </cell>
          <cell r="L5442" t="str">
            <v>Primary</v>
          </cell>
          <cell r="AC5442" t="str">
            <v>Yes</v>
          </cell>
          <cell r="AI5442">
            <v>1</v>
          </cell>
        </row>
        <row r="5443">
          <cell r="K5443" t="str">
            <v>Voluntary Aided School</v>
          </cell>
          <cell r="L5443" t="str">
            <v>Primary</v>
          </cell>
          <cell r="AC5443" t="str">
            <v>Yes</v>
          </cell>
          <cell r="AI5443">
            <v>1</v>
          </cell>
        </row>
        <row r="5444">
          <cell r="K5444" t="str">
            <v>Voluntary Aided School</v>
          </cell>
          <cell r="L5444" t="str">
            <v>Primary</v>
          </cell>
          <cell r="AC5444" t="str">
            <v>Yes</v>
          </cell>
          <cell r="AI5444">
            <v>2</v>
          </cell>
        </row>
        <row r="5445">
          <cell r="K5445" t="str">
            <v>Voluntary Aided School</v>
          </cell>
          <cell r="L5445" t="str">
            <v>Primary</v>
          </cell>
          <cell r="AC5445" t="str">
            <v>Yes</v>
          </cell>
          <cell r="AI5445">
            <v>2</v>
          </cell>
        </row>
        <row r="5446">
          <cell r="K5446" t="str">
            <v>Voluntary Aided School</v>
          </cell>
          <cell r="L5446" t="str">
            <v>Primary</v>
          </cell>
          <cell r="AC5446" t="str">
            <v>Yes</v>
          </cell>
          <cell r="AI5446">
            <v>2</v>
          </cell>
        </row>
        <row r="5447">
          <cell r="K5447" t="str">
            <v>Voluntary Aided School</v>
          </cell>
          <cell r="L5447" t="str">
            <v>Primary</v>
          </cell>
          <cell r="AC5447" t="str">
            <v>Yes</v>
          </cell>
          <cell r="AI5447">
            <v>1</v>
          </cell>
        </row>
        <row r="5448">
          <cell r="K5448" t="str">
            <v>Voluntary Aided School</v>
          </cell>
          <cell r="L5448" t="str">
            <v>Primary</v>
          </cell>
          <cell r="AC5448" t="str">
            <v>Yes</v>
          </cell>
          <cell r="AI5448">
            <v>2</v>
          </cell>
        </row>
        <row r="5449">
          <cell r="K5449" t="str">
            <v>Voluntary Aided School</v>
          </cell>
          <cell r="L5449" t="str">
            <v>Primary</v>
          </cell>
          <cell r="AC5449" t="str">
            <v>Yes</v>
          </cell>
          <cell r="AI5449">
            <v>2</v>
          </cell>
        </row>
        <row r="5450">
          <cell r="K5450" t="str">
            <v>Voluntary Aided School</v>
          </cell>
          <cell r="L5450" t="str">
            <v>Primary</v>
          </cell>
          <cell r="AC5450" t="str">
            <v>Yes</v>
          </cell>
          <cell r="AI5450">
            <v>3</v>
          </cell>
        </row>
        <row r="5451">
          <cell r="K5451" t="str">
            <v>Voluntary Aided School</v>
          </cell>
          <cell r="L5451" t="str">
            <v>Primary</v>
          </cell>
          <cell r="AC5451" t="str">
            <v>Yes</v>
          </cell>
          <cell r="AI5451">
            <v>2</v>
          </cell>
        </row>
        <row r="5452">
          <cell r="K5452" t="str">
            <v>Voluntary Aided School</v>
          </cell>
          <cell r="L5452" t="str">
            <v>Primary</v>
          </cell>
          <cell r="AC5452" t="str">
            <v>Yes</v>
          </cell>
          <cell r="AI5452">
            <v>2</v>
          </cell>
        </row>
        <row r="5453">
          <cell r="K5453" t="str">
            <v>Voluntary Aided School</v>
          </cell>
          <cell r="L5453" t="str">
            <v>Primary</v>
          </cell>
          <cell r="AC5453" t="str">
            <v>Yes</v>
          </cell>
          <cell r="AI5453">
            <v>2</v>
          </cell>
        </row>
        <row r="5454">
          <cell r="K5454" t="str">
            <v>Voluntary Controlled School</v>
          </cell>
          <cell r="L5454" t="str">
            <v>Primary</v>
          </cell>
          <cell r="AC5454" t="str">
            <v>Yes</v>
          </cell>
          <cell r="AI5454">
            <v>2</v>
          </cell>
        </row>
        <row r="5455">
          <cell r="K5455" t="str">
            <v>Foundation School</v>
          </cell>
          <cell r="L5455" t="str">
            <v>Secondary</v>
          </cell>
          <cell r="AC5455" t="str">
            <v>Yes</v>
          </cell>
          <cell r="AI5455">
            <v>2</v>
          </cell>
        </row>
        <row r="5456">
          <cell r="K5456" t="str">
            <v>Community School</v>
          </cell>
          <cell r="L5456" t="str">
            <v>Secondary</v>
          </cell>
          <cell r="AC5456" t="str">
            <v>Yes</v>
          </cell>
          <cell r="AI5456">
            <v>2</v>
          </cell>
        </row>
        <row r="5457">
          <cell r="K5457" t="str">
            <v>Foundation School</v>
          </cell>
          <cell r="L5457" t="str">
            <v>Secondary</v>
          </cell>
          <cell r="AC5457" t="str">
            <v>Yes</v>
          </cell>
          <cell r="AI5457">
            <v>2</v>
          </cell>
        </row>
        <row r="5458">
          <cell r="K5458" t="str">
            <v>Community School</v>
          </cell>
          <cell r="L5458" t="str">
            <v>Secondary</v>
          </cell>
          <cell r="AC5458" t="str">
            <v>Yes</v>
          </cell>
          <cell r="AI5458">
            <v>2</v>
          </cell>
        </row>
        <row r="5459">
          <cell r="K5459" t="str">
            <v>Foundation School</v>
          </cell>
          <cell r="L5459" t="str">
            <v>Secondary</v>
          </cell>
          <cell r="AC5459" t="str">
            <v>Yes</v>
          </cell>
          <cell r="AI5459">
            <v>2</v>
          </cell>
        </row>
        <row r="5460">
          <cell r="K5460" t="str">
            <v>Foundation School</v>
          </cell>
          <cell r="L5460" t="str">
            <v>Secondary</v>
          </cell>
          <cell r="AC5460" t="str">
            <v>Yes</v>
          </cell>
          <cell r="AI5460">
            <v>2</v>
          </cell>
        </row>
        <row r="5461">
          <cell r="K5461" t="str">
            <v>Foundation School</v>
          </cell>
          <cell r="L5461" t="str">
            <v>Secondary</v>
          </cell>
          <cell r="AC5461" t="str">
            <v>Yes</v>
          </cell>
          <cell r="AI5461">
            <v>1</v>
          </cell>
        </row>
        <row r="5462">
          <cell r="K5462" t="str">
            <v>Foundation School</v>
          </cell>
          <cell r="L5462" t="str">
            <v>Secondary</v>
          </cell>
          <cell r="AC5462" t="str">
            <v>Yes</v>
          </cell>
          <cell r="AI5462">
            <v>2</v>
          </cell>
        </row>
        <row r="5463">
          <cell r="K5463" t="str">
            <v>Community School</v>
          </cell>
          <cell r="L5463" t="str">
            <v>Secondary</v>
          </cell>
          <cell r="AC5463" t="str">
            <v>Yes</v>
          </cell>
          <cell r="AI5463">
            <v>2</v>
          </cell>
        </row>
        <row r="5464">
          <cell r="K5464" t="str">
            <v>Community School</v>
          </cell>
          <cell r="L5464" t="str">
            <v>Secondary</v>
          </cell>
          <cell r="AC5464" t="str">
            <v>Yes</v>
          </cell>
          <cell r="AI5464">
            <v>2</v>
          </cell>
        </row>
        <row r="5465">
          <cell r="K5465" t="str">
            <v>Community School</v>
          </cell>
          <cell r="L5465" t="str">
            <v>Secondary</v>
          </cell>
          <cell r="AC5465" t="str">
            <v>Yes</v>
          </cell>
          <cell r="AI5465">
            <v>2</v>
          </cell>
        </row>
        <row r="5466">
          <cell r="K5466" t="str">
            <v>Community School</v>
          </cell>
          <cell r="L5466" t="str">
            <v>Secondary</v>
          </cell>
          <cell r="AC5466" t="str">
            <v>Yes</v>
          </cell>
          <cell r="AI5466">
            <v>2</v>
          </cell>
        </row>
        <row r="5467">
          <cell r="K5467" t="str">
            <v>Voluntary Aided School</v>
          </cell>
          <cell r="L5467" t="str">
            <v>Secondary</v>
          </cell>
          <cell r="AC5467" t="str">
            <v>Yes</v>
          </cell>
          <cell r="AI5467">
            <v>1</v>
          </cell>
        </row>
        <row r="5468">
          <cell r="K5468" t="str">
            <v>Voluntary Aided School</v>
          </cell>
          <cell r="L5468" t="str">
            <v>Secondary</v>
          </cell>
          <cell r="AC5468" t="str">
            <v>Yes</v>
          </cell>
          <cell r="AI5468">
            <v>2</v>
          </cell>
        </row>
        <row r="5469">
          <cell r="K5469" t="str">
            <v>Voluntary Aided School</v>
          </cell>
          <cell r="L5469" t="str">
            <v>Secondary</v>
          </cell>
          <cell r="AC5469" t="str">
            <v>Yes</v>
          </cell>
          <cell r="AI5469">
            <v>3</v>
          </cell>
        </row>
        <row r="5470">
          <cell r="K5470" t="str">
            <v>Voluntary Aided School</v>
          </cell>
          <cell r="L5470" t="str">
            <v>Secondary</v>
          </cell>
          <cell r="AC5470" t="str">
            <v>Yes</v>
          </cell>
          <cell r="AI5470">
            <v>2</v>
          </cell>
        </row>
        <row r="5471">
          <cell r="K5471" t="str">
            <v>Voluntary Aided School</v>
          </cell>
          <cell r="L5471" t="str">
            <v>Secondary</v>
          </cell>
          <cell r="AC5471" t="str">
            <v>Yes</v>
          </cell>
          <cell r="AI5471">
            <v>2</v>
          </cell>
        </row>
        <row r="5472">
          <cell r="K5472" t="str">
            <v>Voluntary Aided School</v>
          </cell>
          <cell r="L5472" t="str">
            <v>Primary</v>
          </cell>
          <cell r="AC5472" t="str">
            <v>Yes</v>
          </cell>
          <cell r="AI5472">
            <v>2</v>
          </cell>
        </row>
        <row r="5473">
          <cell r="K5473" t="str">
            <v>Voluntary Aided School</v>
          </cell>
          <cell r="L5473" t="str">
            <v>Primary</v>
          </cell>
          <cell r="AC5473" t="str">
            <v>Yes</v>
          </cell>
          <cell r="AI5473">
            <v>2</v>
          </cell>
        </row>
        <row r="5474">
          <cell r="K5474" t="str">
            <v>Voluntary Aided School</v>
          </cell>
          <cell r="L5474" t="str">
            <v>Primary</v>
          </cell>
          <cell r="AC5474" t="str">
            <v>Yes</v>
          </cell>
          <cell r="AI5474">
            <v>1</v>
          </cell>
        </row>
        <row r="5475">
          <cell r="K5475" t="str">
            <v>Community Special School</v>
          </cell>
          <cell r="L5475" t="str">
            <v>Special</v>
          </cell>
          <cell r="AC5475" t="str">
            <v>Yes</v>
          </cell>
          <cell r="AI5475">
            <v>2</v>
          </cell>
        </row>
        <row r="5476">
          <cell r="K5476" t="str">
            <v>Community Special School</v>
          </cell>
          <cell r="L5476" t="str">
            <v>Special</v>
          </cell>
          <cell r="AC5476" t="str">
            <v>Yes</v>
          </cell>
          <cell r="AI5476">
            <v>1</v>
          </cell>
        </row>
        <row r="5477">
          <cell r="K5477" t="str">
            <v>Community Special School</v>
          </cell>
          <cell r="L5477" t="str">
            <v>Special</v>
          </cell>
          <cell r="AC5477" t="str">
            <v>Yes</v>
          </cell>
          <cell r="AI5477">
            <v>2</v>
          </cell>
        </row>
        <row r="5478">
          <cell r="K5478" t="str">
            <v>Non-Maintained Special School</v>
          </cell>
          <cell r="L5478" t="str">
            <v>Special</v>
          </cell>
          <cell r="AC5478" t="str">
            <v>Yes</v>
          </cell>
          <cell r="AI5478">
            <v>2</v>
          </cell>
        </row>
        <row r="5479">
          <cell r="K5479" t="str">
            <v>Non-Maintained Special School</v>
          </cell>
          <cell r="L5479" t="str">
            <v>Special</v>
          </cell>
          <cell r="AC5479" t="str">
            <v>Yes</v>
          </cell>
          <cell r="AI5479">
            <v>2</v>
          </cell>
        </row>
        <row r="5480">
          <cell r="K5480" t="str">
            <v>Community Special School</v>
          </cell>
          <cell r="L5480" t="str">
            <v>Special</v>
          </cell>
          <cell r="AC5480" t="str">
            <v>Yes</v>
          </cell>
          <cell r="AI5480">
            <v>2</v>
          </cell>
        </row>
        <row r="5481">
          <cell r="K5481" t="str">
            <v>Community Special School</v>
          </cell>
          <cell r="L5481" t="str">
            <v>Special</v>
          </cell>
          <cell r="AC5481" t="str">
            <v>Yes</v>
          </cell>
          <cell r="AI5481">
            <v>1</v>
          </cell>
        </row>
        <row r="5482">
          <cell r="K5482" t="str">
            <v>Community Special School</v>
          </cell>
          <cell r="L5482" t="str">
            <v>Special</v>
          </cell>
          <cell r="AC5482" t="str">
            <v>Yes</v>
          </cell>
          <cell r="AI5482">
            <v>1</v>
          </cell>
        </row>
        <row r="5483">
          <cell r="K5483" t="str">
            <v>Community Special School</v>
          </cell>
          <cell r="L5483" t="str">
            <v>Special</v>
          </cell>
          <cell r="AC5483" t="str">
            <v>Yes</v>
          </cell>
          <cell r="AI5483">
            <v>1</v>
          </cell>
        </row>
        <row r="5484">
          <cell r="K5484" t="str">
            <v>Community Special School</v>
          </cell>
          <cell r="L5484" t="str">
            <v>Special</v>
          </cell>
          <cell r="AC5484" t="str">
            <v>Yes</v>
          </cell>
          <cell r="AI5484">
            <v>1</v>
          </cell>
        </row>
        <row r="5485">
          <cell r="K5485" t="str">
            <v>Community Special School</v>
          </cell>
          <cell r="L5485" t="str">
            <v>Special</v>
          </cell>
          <cell r="AC5485" t="str">
            <v>Yes</v>
          </cell>
          <cell r="AI5485">
            <v>1</v>
          </cell>
        </row>
        <row r="5486">
          <cell r="K5486" t="str">
            <v>Community Special School</v>
          </cell>
          <cell r="L5486" t="str">
            <v>Special</v>
          </cell>
          <cell r="AC5486" t="str">
            <v>Yes</v>
          </cell>
          <cell r="AI5486">
            <v>1</v>
          </cell>
        </row>
        <row r="5487">
          <cell r="K5487" t="str">
            <v>Community Special School</v>
          </cell>
          <cell r="L5487" t="str">
            <v>Special</v>
          </cell>
          <cell r="AC5487" t="str">
            <v>Yes</v>
          </cell>
          <cell r="AI5487">
            <v>2</v>
          </cell>
        </row>
        <row r="5488">
          <cell r="K5488" t="str">
            <v>Community Special School</v>
          </cell>
          <cell r="L5488" t="str">
            <v>Special</v>
          </cell>
          <cell r="AC5488" t="str">
            <v>Yes</v>
          </cell>
          <cell r="AI5488">
            <v>2</v>
          </cell>
        </row>
        <row r="5489">
          <cell r="K5489" t="str">
            <v>Community Special School</v>
          </cell>
          <cell r="L5489" t="str">
            <v>Special</v>
          </cell>
          <cell r="AC5489" t="str">
            <v>Yes</v>
          </cell>
          <cell r="AI5489">
            <v>2</v>
          </cell>
        </row>
        <row r="5490">
          <cell r="K5490" t="str">
            <v>Community Special School</v>
          </cell>
          <cell r="L5490" t="str">
            <v>Special</v>
          </cell>
          <cell r="AC5490" t="str">
            <v>Yes</v>
          </cell>
          <cell r="AI5490">
            <v>1</v>
          </cell>
        </row>
        <row r="5491">
          <cell r="K5491" t="str">
            <v>Community Special School</v>
          </cell>
          <cell r="L5491" t="str">
            <v>Special</v>
          </cell>
          <cell r="AC5491" t="str">
            <v>Yes</v>
          </cell>
          <cell r="AI5491">
            <v>1</v>
          </cell>
        </row>
        <row r="5492">
          <cell r="K5492" t="str">
            <v>Community Special School</v>
          </cell>
          <cell r="L5492" t="str">
            <v>Special</v>
          </cell>
          <cell r="AC5492" t="str">
            <v>Yes</v>
          </cell>
          <cell r="AI5492">
            <v>2</v>
          </cell>
        </row>
        <row r="5493">
          <cell r="K5493" t="str">
            <v>Pupil Referral Unit</v>
          </cell>
          <cell r="L5493" t="str">
            <v>PRU</v>
          </cell>
          <cell r="AC5493" t="str">
            <v>Yes</v>
          </cell>
          <cell r="AI5493">
            <v>2</v>
          </cell>
        </row>
        <row r="5494">
          <cell r="K5494" t="str">
            <v>Pupil Referral Unit</v>
          </cell>
          <cell r="L5494" t="str">
            <v>PRU</v>
          </cell>
          <cell r="AC5494" t="str">
            <v>Yes</v>
          </cell>
          <cell r="AI5494">
            <v>2</v>
          </cell>
        </row>
        <row r="5495">
          <cell r="K5495" t="str">
            <v>Community School</v>
          </cell>
          <cell r="L5495" t="str">
            <v>Primary</v>
          </cell>
          <cell r="AC5495" t="str">
            <v>Yes</v>
          </cell>
          <cell r="AI5495">
            <v>1</v>
          </cell>
        </row>
        <row r="5496">
          <cell r="K5496" t="str">
            <v>Community School</v>
          </cell>
          <cell r="L5496" t="str">
            <v>Primary</v>
          </cell>
          <cell r="AC5496" t="str">
            <v>Yes</v>
          </cell>
          <cell r="AI5496">
            <v>2</v>
          </cell>
        </row>
        <row r="5497">
          <cell r="K5497" t="str">
            <v>Community School</v>
          </cell>
          <cell r="L5497" t="str">
            <v>Primary</v>
          </cell>
          <cell r="AC5497" t="str">
            <v>Yes</v>
          </cell>
          <cell r="AI5497">
            <v>2</v>
          </cell>
        </row>
        <row r="5498">
          <cell r="K5498" t="str">
            <v>Foundation School</v>
          </cell>
          <cell r="L5498" t="str">
            <v>Primary</v>
          </cell>
          <cell r="AC5498" t="str">
            <v>Yes</v>
          </cell>
          <cell r="AI5498">
            <v>3</v>
          </cell>
        </row>
        <row r="5499">
          <cell r="K5499" t="str">
            <v>Foundation School</v>
          </cell>
          <cell r="L5499" t="str">
            <v>Primary</v>
          </cell>
          <cell r="AC5499" t="str">
            <v>Yes</v>
          </cell>
          <cell r="AI5499">
            <v>2</v>
          </cell>
        </row>
        <row r="5500">
          <cell r="K5500" t="str">
            <v>Community School</v>
          </cell>
          <cell r="L5500" t="str">
            <v>Primary</v>
          </cell>
          <cell r="AC5500" t="str">
            <v>Yes</v>
          </cell>
          <cell r="AI5500">
            <v>1</v>
          </cell>
        </row>
        <row r="5501">
          <cell r="K5501" t="str">
            <v>Community School</v>
          </cell>
          <cell r="L5501" t="str">
            <v>Primary</v>
          </cell>
          <cell r="AC5501" t="str">
            <v>Yes</v>
          </cell>
          <cell r="AI5501">
            <v>2</v>
          </cell>
        </row>
        <row r="5502">
          <cell r="K5502" t="str">
            <v>Community School</v>
          </cell>
          <cell r="L5502" t="str">
            <v>Primary</v>
          </cell>
          <cell r="AC5502" t="str">
            <v>Yes</v>
          </cell>
          <cell r="AI5502">
            <v>2</v>
          </cell>
        </row>
        <row r="5503">
          <cell r="K5503" t="str">
            <v>Community School</v>
          </cell>
          <cell r="L5503" t="str">
            <v>Primary</v>
          </cell>
          <cell r="AC5503" t="str">
            <v>Yes</v>
          </cell>
          <cell r="AI5503">
            <v>2</v>
          </cell>
        </row>
        <row r="5504">
          <cell r="K5504" t="str">
            <v>Community School</v>
          </cell>
          <cell r="L5504" t="str">
            <v>Primary</v>
          </cell>
          <cell r="AC5504" t="str">
            <v>Yes</v>
          </cell>
          <cell r="AI5504">
            <v>2</v>
          </cell>
        </row>
        <row r="5505">
          <cell r="K5505" t="str">
            <v>Community School</v>
          </cell>
          <cell r="L5505" t="str">
            <v>Primary</v>
          </cell>
          <cell r="AC5505" t="str">
            <v>Yes</v>
          </cell>
          <cell r="AI5505">
            <v>2</v>
          </cell>
        </row>
        <row r="5506">
          <cell r="K5506" t="str">
            <v>Community School</v>
          </cell>
          <cell r="L5506" t="str">
            <v>Primary</v>
          </cell>
          <cell r="AC5506" t="str">
            <v>Yes</v>
          </cell>
          <cell r="AI5506">
            <v>2</v>
          </cell>
        </row>
        <row r="5507">
          <cell r="K5507" t="str">
            <v>Community School</v>
          </cell>
          <cell r="L5507" t="str">
            <v>Primary</v>
          </cell>
          <cell r="AC5507" t="str">
            <v>Yes</v>
          </cell>
          <cell r="AI5507">
            <v>2</v>
          </cell>
        </row>
        <row r="5508">
          <cell r="K5508" t="str">
            <v>Community School</v>
          </cell>
          <cell r="L5508" t="str">
            <v>Primary</v>
          </cell>
          <cell r="AC5508" t="str">
            <v>Yes</v>
          </cell>
          <cell r="AI5508">
            <v>2</v>
          </cell>
        </row>
        <row r="5509">
          <cell r="K5509" t="str">
            <v>Community School</v>
          </cell>
          <cell r="L5509" t="str">
            <v>Primary</v>
          </cell>
          <cell r="AC5509" t="str">
            <v>Yes</v>
          </cell>
          <cell r="AI5509">
            <v>2</v>
          </cell>
        </row>
        <row r="5510">
          <cell r="K5510" t="str">
            <v>Community School</v>
          </cell>
          <cell r="L5510" t="str">
            <v>Primary</v>
          </cell>
          <cell r="AC5510" t="str">
            <v>Yes</v>
          </cell>
          <cell r="AI5510">
            <v>2</v>
          </cell>
        </row>
        <row r="5511">
          <cell r="K5511" t="str">
            <v>Foundation School</v>
          </cell>
          <cell r="L5511" t="str">
            <v>Primary</v>
          </cell>
          <cell r="AC5511" t="str">
            <v>Yes</v>
          </cell>
          <cell r="AI5511">
            <v>2</v>
          </cell>
        </row>
        <row r="5512">
          <cell r="K5512" t="str">
            <v>Community School</v>
          </cell>
          <cell r="L5512" t="str">
            <v>Primary</v>
          </cell>
          <cell r="AC5512" t="str">
            <v>Yes</v>
          </cell>
          <cell r="AI5512">
            <v>2</v>
          </cell>
        </row>
        <row r="5513">
          <cell r="K5513" t="str">
            <v>Community School</v>
          </cell>
          <cell r="L5513" t="str">
            <v>Primary</v>
          </cell>
          <cell r="AC5513" t="str">
            <v>Yes</v>
          </cell>
          <cell r="AI5513">
            <v>2</v>
          </cell>
        </row>
        <row r="5514">
          <cell r="K5514" t="str">
            <v>Foundation School</v>
          </cell>
          <cell r="L5514" t="str">
            <v>Primary</v>
          </cell>
          <cell r="AC5514" t="str">
            <v>Yes</v>
          </cell>
          <cell r="AI5514">
            <v>2</v>
          </cell>
        </row>
        <row r="5515">
          <cell r="K5515" t="str">
            <v>Foundation School</v>
          </cell>
          <cell r="L5515" t="str">
            <v>Primary</v>
          </cell>
          <cell r="AC5515" t="str">
            <v>Yes</v>
          </cell>
          <cell r="AI5515">
            <v>2</v>
          </cell>
        </row>
        <row r="5516">
          <cell r="K5516" t="str">
            <v>Community School</v>
          </cell>
          <cell r="L5516" t="str">
            <v>Primary</v>
          </cell>
          <cell r="AC5516" t="str">
            <v>Yes</v>
          </cell>
          <cell r="AI5516">
            <v>3</v>
          </cell>
        </row>
        <row r="5517">
          <cell r="K5517" t="str">
            <v>Community School</v>
          </cell>
          <cell r="L5517" t="str">
            <v>Primary</v>
          </cell>
          <cell r="AC5517" t="str">
            <v>Yes</v>
          </cell>
          <cell r="AI5517">
            <v>2</v>
          </cell>
        </row>
        <row r="5518">
          <cell r="K5518" t="str">
            <v>Community School</v>
          </cell>
          <cell r="L5518" t="str">
            <v>Primary</v>
          </cell>
          <cell r="AC5518" t="str">
            <v>Yes</v>
          </cell>
          <cell r="AI5518">
            <v>2</v>
          </cell>
        </row>
        <row r="5519">
          <cell r="K5519" t="str">
            <v>Community School</v>
          </cell>
          <cell r="L5519" t="str">
            <v>Primary</v>
          </cell>
          <cell r="AC5519" t="str">
            <v>Yes</v>
          </cell>
          <cell r="AI5519">
            <v>2</v>
          </cell>
        </row>
        <row r="5520">
          <cell r="K5520" t="str">
            <v>Community School</v>
          </cell>
          <cell r="L5520" t="str">
            <v>Primary</v>
          </cell>
          <cell r="AC5520" t="str">
            <v>Yes</v>
          </cell>
          <cell r="AI5520">
            <v>2</v>
          </cell>
        </row>
        <row r="5521">
          <cell r="K5521" t="str">
            <v>Community School</v>
          </cell>
          <cell r="L5521" t="str">
            <v>Primary</v>
          </cell>
          <cell r="AC5521" t="str">
            <v>Yes</v>
          </cell>
          <cell r="AI5521">
            <v>3</v>
          </cell>
        </row>
        <row r="5522">
          <cell r="K5522" t="str">
            <v>Foundation School</v>
          </cell>
          <cell r="L5522" t="str">
            <v>Primary</v>
          </cell>
          <cell r="AC5522" t="str">
            <v>Yes</v>
          </cell>
          <cell r="AI5522">
            <v>2</v>
          </cell>
        </row>
        <row r="5523">
          <cell r="K5523" t="str">
            <v>Foundation School</v>
          </cell>
          <cell r="L5523" t="str">
            <v>Primary</v>
          </cell>
          <cell r="AC5523" t="str">
            <v>Yes</v>
          </cell>
          <cell r="AI5523">
            <v>2</v>
          </cell>
        </row>
        <row r="5524">
          <cell r="K5524" t="str">
            <v>Community School</v>
          </cell>
          <cell r="L5524" t="str">
            <v>Primary</v>
          </cell>
          <cell r="AC5524" t="str">
            <v>Yes</v>
          </cell>
          <cell r="AI5524">
            <v>3</v>
          </cell>
        </row>
        <row r="5525">
          <cell r="K5525" t="str">
            <v>Community School</v>
          </cell>
          <cell r="L5525" t="str">
            <v>Primary</v>
          </cell>
          <cell r="AC5525" t="str">
            <v>Yes</v>
          </cell>
          <cell r="AI5525">
            <v>2</v>
          </cell>
        </row>
        <row r="5526">
          <cell r="K5526" t="str">
            <v>Community School</v>
          </cell>
          <cell r="L5526" t="str">
            <v>Primary</v>
          </cell>
          <cell r="AC5526" t="str">
            <v>Yes</v>
          </cell>
          <cell r="AI5526">
            <v>2</v>
          </cell>
        </row>
        <row r="5527">
          <cell r="K5527" t="str">
            <v>Community School</v>
          </cell>
          <cell r="L5527" t="str">
            <v>Primary</v>
          </cell>
          <cell r="AC5527" t="str">
            <v>Yes</v>
          </cell>
          <cell r="AI5527">
            <v>2</v>
          </cell>
        </row>
        <row r="5528">
          <cell r="K5528" t="str">
            <v>Community School</v>
          </cell>
          <cell r="L5528" t="str">
            <v>Primary</v>
          </cell>
          <cell r="AC5528" t="str">
            <v>Yes</v>
          </cell>
          <cell r="AI5528">
            <v>1</v>
          </cell>
        </row>
        <row r="5529">
          <cell r="K5529" t="str">
            <v>Community School</v>
          </cell>
          <cell r="L5529" t="str">
            <v>Primary</v>
          </cell>
          <cell r="AC5529" t="str">
            <v>Yes</v>
          </cell>
          <cell r="AI5529">
            <v>2</v>
          </cell>
        </row>
        <row r="5530">
          <cell r="K5530" t="str">
            <v>Foundation School</v>
          </cell>
          <cell r="L5530" t="str">
            <v>Primary</v>
          </cell>
          <cell r="AC5530" t="str">
            <v>Yes</v>
          </cell>
          <cell r="AI5530">
            <v>2</v>
          </cell>
        </row>
        <row r="5531">
          <cell r="K5531" t="str">
            <v>Foundation School</v>
          </cell>
          <cell r="L5531" t="str">
            <v>Primary</v>
          </cell>
          <cell r="AC5531" t="str">
            <v>Yes</v>
          </cell>
          <cell r="AI5531">
            <v>2</v>
          </cell>
        </row>
        <row r="5532">
          <cell r="K5532" t="str">
            <v>Community School</v>
          </cell>
          <cell r="L5532" t="str">
            <v>Primary</v>
          </cell>
          <cell r="AC5532" t="str">
            <v>Yes</v>
          </cell>
          <cell r="AI5532">
            <v>2</v>
          </cell>
        </row>
        <row r="5533">
          <cell r="K5533" t="str">
            <v>Foundation School</v>
          </cell>
          <cell r="L5533" t="str">
            <v>Primary</v>
          </cell>
          <cell r="AC5533" t="str">
            <v>Yes</v>
          </cell>
          <cell r="AI5533">
            <v>3</v>
          </cell>
        </row>
        <row r="5534">
          <cell r="K5534" t="str">
            <v>Foundation School</v>
          </cell>
          <cell r="L5534" t="str">
            <v>Primary</v>
          </cell>
          <cell r="AC5534" t="str">
            <v>Yes</v>
          </cell>
          <cell r="AI5534">
            <v>1</v>
          </cell>
        </row>
        <row r="5535">
          <cell r="K5535" t="str">
            <v>Community School</v>
          </cell>
          <cell r="L5535" t="str">
            <v>Primary</v>
          </cell>
          <cell r="AC5535" t="str">
            <v>Yes</v>
          </cell>
          <cell r="AI5535">
            <v>1</v>
          </cell>
        </row>
        <row r="5536">
          <cell r="K5536" t="str">
            <v>Community School</v>
          </cell>
          <cell r="L5536" t="str">
            <v>Primary</v>
          </cell>
          <cell r="AC5536" t="str">
            <v>Yes</v>
          </cell>
          <cell r="AI5536">
            <v>2</v>
          </cell>
        </row>
        <row r="5537">
          <cell r="K5537" t="str">
            <v>Community School</v>
          </cell>
          <cell r="L5537" t="str">
            <v>Primary</v>
          </cell>
          <cell r="AC5537" t="str">
            <v>Yes</v>
          </cell>
          <cell r="AI5537">
            <v>2</v>
          </cell>
        </row>
        <row r="5538">
          <cell r="K5538" t="str">
            <v>Community School</v>
          </cell>
          <cell r="L5538" t="str">
            <v>Primary</v>
          </cell>
          <cell r="AC5538" t="str">
            <v>Yes</v>
          </cell>
          <cell r="AI5538">
            <v>3</v>
          </cell>
        </row>
        <row r="5539">
          <cell r="K5539" t="str">
            <v>Foundation School</v>
          </cell>
          <cell r="L5539" t="str">
            <v>Primary</v>
          </cell>
          <cell r="AC5539" t="str">
            <v>Yes</v>
          </cell>
          <cell r="AI5539">
            <v>2</v>
          </cell>
        </row>
        <row r="5540">
          <cell r="K5540" t="str">
            <v>Community School</v>
          </cell>
          <cell r="L5540" t="str">
            <v>Primary</v>
          </cell>
          <cell r="AC5540" t="str">
            <v>Yes</v>
          </cell>
          <cell r="AI5540">
            <v>2</v>
          </cell>
        </row>
        <row r="5541">
          <cell r="K5541" t="str">
            <v>Community School</v>
          </cell>
          <cell r="L5541" t="str">
            <v>Primary</v>
          </cell>
          <cell r="AC5541" t="str">
            <v>Yes</v>
          </cell>
          <cell r="AI5541">
            <v>2</v>
          </cell>
        </row>
        <row r="5542">
          <cell r="K5542" t="str">
            <v>Community School</v>
          </cell>
          <cell r="L5542" t="str">
            <v>Primary</v>
          </cell>
          <cell r="AC5542" t="str">
            <v>Yes</v>
          </cell>
          <cell r="AI5542">
            <v>2</v>
          </cell>
        </row>
        <row r="5543">
          <cell r="K5543" t="str">
            <v>Foundation School</v>
          </cell>
          <cell r="L5543" t="str">
            <v>Primary</v>
          </cell>
          <cell r="AC5543" t="str">
            <v>Yes</v>
          </cell>
          <cell r="AI5543">
            <v>2</v>
          </cell>
        </row>
        <row r="5544">
          <cell r="K5544" t="str">
            <v>Foundation School</v>
          </cell>
          <cell r="L5544" t="str">
            <v>Primary</v>
          </cell>
          <cell r="AC5544" t="str">
            <v>Yes</v>
          </cell>
          <cell r="AI5544">
            <v>2</v>
          </cell>
        </row>
        <row r="5545">
          <cell r="K5545" t="str">
            <v>Voluntary Controlled School</v>
          </cell>
          <cell r="L5545" t="str">
            <v>Primary</v>
          </cell>
          <cell r="AC5545" t="str">
            <v>Yes</v>
          </cell>
          <cell r="AI5545">
            <v>2</v>
          </cell>
        </row>
        <row r="5546">
          <cell r="K5546" t="str">
            <v>Voluntary Controlled School</v>
          </cell>
          <cell r="L5546" t="str">
            <v>Primary</v>
          </cell>
          <cell r="AC5546" t="str">
            <v>Yes</v>
          </cell>
          <cell r="AI5546">
            <v>2</v>
          </cell>
        </row>
        <row r="5547">
          <cell r="K5547" t="str">
            <v>Voluntary Controlled School</v>
          </cell>
          <cell r="L5547" t="str">
            <v>Primary</v>
          </cell>
          <cell r="AC5547" t="str">
            <v>Yes</v>
          </cell>
          <cell r="AI5547">
            <v>2</v>
          </cell>
        </row>
        <row r="5548">
          <cell r="K5548" t="str">
            <v>Voluntary Aided School</v>
          </cell>
          <cell r="L5548" t="str">
            <v>Primary</v>
          </cell>
          <cell r="AC5548" t="str">
            <v>Yes</v>
          </cell>
          <cell r="AI5548">
            <v>2</v>
          </cell>
        </row>
        <row r="5549">
          <cell r="K5549" t="str">
            <v>Voluntary Controlled School</v>
          </cell>
          <cell r="L5549" t="str">
            <v>Primary</v>
          </cell>
          <cell r="AC5549" t="str">
            <v>Yes</v>
          </cell>
          <cell r="AI5549">
            <v>2</v>
          </cell>
        </row>
        <row r="5550">
          <cell r="K5550" t="str">
            <v>Voluntary Aided School</v>
          </cell>
          <cell r="L5550" t="str">
            <v>Primary</v>
          </cell>
          <cell r="AC5550" t="str">
            <v>Yes</v>
          </cell>
          <cell r="AI5550">
            <v>1</v>
          </cell>
        </row>
        <row r="5551">
          <cell r="K5551" t="str">
            <v>Voluntary Aided School</v>
          </cell>
          <cell r="L5551" t="str">
            <v>Primary</v>
          </cell>
          <cell r="AC5551" t="str">
            <v>Yes</v>
          </cell>
          <cell r="AI5551">
            <v>2</v>
          </cell>
        </row>
        <row r="5552">
          <cell r="K5552" t="str">
            <v>Voluntary Aided School</v>
          </cell>
          <cell r="L5552" t="str">
            <v>Primary</v>
          </cell>
          <cell r="AC5552" t="str">
            <v>Yes</v>
          </cell>
          <cell r="AI5552">
            <v>2</v>
          </cell>
        </row>
        <row r="5553">
          <cell r="K5553" t="str">
            <v>Voluntary Aided School</v>
          </cell>
          <cell r="L5553" t="str">
            <v>Primary</v>
          </cell>
          <cell r="AC5553" t="str">
            <v>Yes</v>
          </cell>
          <cell r="AI5553">
            <v>2</v>
          </cell>
        </row>
        <row r="5554">
          <cell r="K5554" t="str">
            <v>Voluntary Aided School</v>
          </cell>
          <cell r="L5554" t="str">
            <v>Primary</v>
          </cell>
          <cell r="AC5554" t="str">
            <v>Yes</v>
          </cell>
          <cell r="AI5554">
            <v>1</v>
          </cell>
        </row>
        <row r="5555">
          <cell r="K5555" t="str">
            <v>Voluntary Aided School</v>
          </cell>
          <cell r="L5555" t="str">
            <v>Primary</v>
          </cell>
          <cell r="AC5555" t="str">
            <v>Yes</v>
          </cell>
          <cell r="AI5555">
            <v>2</v>
          </cell>
        </row>
        <row r="5556">
          <cell r="K5556" t="str">
            <v>Voluntary Aided School</v>
          </cell>
          <cell r="L5556" t="str">
            <v>Primary</v>
          </cell>
          <cell r="AC5556" t="str">
            <v>Yes</v>
          </cell>
          <cell r="AI5556">
            <v>2</v>
          </cell>
        </row>
        <row r="5557">
          <cell r="K5557" t="str">
            <v>Voluntary Aided School</v>
          </cell>
          <cell r="L5557" t="str">
            <v>Primary</v>
          </cell>
          <cell r="AC5557" t="str">
            <v>Yes</v>
          </cell>
          <cell r="AI5557">
            <v>2</v>
          </cell>
        </row>
        <row r="5558">
          <cell r="K5558" t="str">
            <v>Voluntary Aided School</v>
          </cell>
          <cell r="L5558" t="str">
            <v>Primary</v>
          </cell>
          <cell r="AC5558" t="str">
            <v>Yes</v>
          </cell>
          <cell r="AI5558">
            <v>1</v>
          </cell>
        </row>
        <row r="5559">
          <cell r="K5559" t="str">
            <v>Voluntary Aided School</v>
          </cell>
          <cell r="L5559" t="str">
            <v>Primary</v>
          </cell>
          <cell r="AC5559" t="str">
            <v>Yes</v>
          </cell>
          <cell r="AI5559">
            <v>1</v>
          </cell>
        </row>
        <row r="5560">
          <cell r="K5560" t="str">
            <v>Voluntary Aided School</v>
          </cell>
          <cell r="L5560" t="str">
            <v>Primary</v>
          </cell>
          <cell r="AC5560" t="str">
            <v>Yes</v>
          </cell>
          <cell r="AI5560">
            <v>2</v>
          </cell>
        </row>
        <row r="5561">
          <cell r="K5561" t="str">
            <v>Voluntary Aided School</v>
          </cell>
          <cell r="L5561" t="str">
            <v>Primary</v>
          </cell>
          <cell r="AC5561" t="str">
            <v>Yes</v>
          </cell>
          <cell r="AI5561">
            <v>2</v>
          </cell>
        </row>
        <row r="5562">
          <cell r="K5562" t="str">
            <v>Voluntary Aided School</v>
          </cell>
          <cell r="L5562" t="str">
            <v>Primary</v>
          </cell>
          <cell r="AC5562" t="str">
            <v>Yes</v>
          </cell>
          <cell r="AI5562">
            <v>2</v>
          </cell>
        </row>
        <row r="5563">
          <cell r="K5563" t="str">
            <v>Foundation School</v>
          </cell>
          <cell r="L5563" t="str">
            <v>Secondary</v>
          </cell>
          <cell r="AC5563" t="str">
            <v>Yes</v>
          </cell>
          <cell r="AI5563">
            <v>3</v>
          </cell>
        </row>
        <row r="5564">
          <cell r="K5564" t="str">
            <v>Foundation School</v>
          </cell>
          <cell r="L5564" t="str">
            <v>Secondary</v>
          </cell>
          <cell r="AC5564" t="str">
            <v>Yes</v>
          </cell>
          <cell r="AI5564">
            <v>2</v>
          </cell>
        </row>
        <row r="5565">
          <cell r="K5565" t="str">
            <v>Community School</v>
          </cell>
          <cell r="L5565" t="str">
            <v>Secondary</v>
          </cell>
          <cell r="AC5565" t="str">
            <v>Yes</v>
          </cell>
          <cell r="AI5565">
            <v>2</v>
          </cell>
        </row>
        <row r="5566">
          <cell r="K5566" t="str">
            <v>Foundation School</v>
          </cell>
          <cell r="L5566" t="str">
            <v>Secondary</v>
          </cell>
          <cell r="AC5566" t="str">
            <v>Yes</v>
          </cell>
          <cell r="AI5566">
            <v>2</v>
          </cell>
        </row>
        <row r="5567">
          <cell r="K5567" t="str">
            <v>Community Special School</v>
          </cell>
          <cell r="L5567" t="str">
            <v>Special</v>
          </cell>
          <cell r="AC5567" t="str">
            <v>Yes</v>
          </cell>
          <cell r="AI5567">
            <v>2</v>
          </cell>
        </row>
        <row r="5568">
          <cell r="K5568" t="str">
            <v>Community Special School</v>
          </cell>
          <cell r="L5568" t="str">
            <v>Special</v>
          </cell>
          <cell r="AC5568" t="str">
            <v>Yes</v>
          </cell>
          <cell r="AI5568">
            <v>2</v>
          </cell>
        </row>
        <row r="5569">
          <cell r="K5569" t="str">
            <v>Community Special School</v>
          </cell>
          <cell r="L5569" t="str">
            <v>Special</v>
          </cell>
          <cell r="AC5569" t="str">
            <v>Yes</v>
          </cell>
          <cell r="AI5569">
            <v>2</v>
          </cell>
        </row>
        <row r="5570">
          <cell r="K5570" t="str">
            <v>Community Special School</v>
          </cell>
          <cell r="L5570" t="str">
            <v>Special</v>
          </cell>
          <cell r="AC5570" t="str">
            <v>Yes</v>
          </cell>
          <cell r="AI5570">
            <v>1</v>
          </cell>
        </row>
        <row r="5571">
          <cell r="K5571" t="str">
            <v>LA Nursery School</v>
          </cell>
          <cell r="L5571" t="str">
            <v>Nursery</v>
          </cell>
          <cell r="AC5571" t="str">
            <v>Yes</v>
          </cell>
          <cell r="AI5571">
            <v>1</v>
          </cell>
        </row>
        <row r="5572">
          <cell r="K5572" t="str">
            <v>LA Nursery School</v>
          </cell>
          <cell r="L5572" t="str">
            <v>Nursery</v>
          </cell>
          <cell r="AC5572" t="str">
            <v>Yes</v>
          </cell>
          <cell r="AI5572">
            <v>1</v>
          </cell>
        </row>
        <row r="5573">
          <cell r="K5573" t="str">
            <v>Foundation School</v>
          </cell>
          <cell r="L5573" t="str">
            <v>Primary</v>
          </cell>
          <cell r="AC5573" t="str">
            <v>Yes</v>
          </cell>
          <cell r="AI5573">
            <v>2</v>
          </cell>
        </row>
        <row r="5574">
          <cell r="K5574" t="str">
            <v>Foundation School</v>
          </cell>
          <cell r="L5574" t="str">
            <v>Primary</v>
          </cell>
          <cell r="AC5574" t="str">
            <v>Yes</v>
          </cell>
          <cell r="AI5574">
            <v>2</v>
          </cell>
        </row>
        <row r="5575">
          <cell r="K5575" t="str">
            <v>Foundation School</v>
          </cell>
          <cell r="L5575" t="str">
            <v>Primary</v>
          </cell>
          <cell r="AC5575" t="str">
            <v>Yes</v>
          </cell>
          <cell r="AI5575">
            <v>2</v>
          </cell>
        </row>
        <row r="5576">
          <cell r="K5576" t="str">
            <v>Community School</v>
          </cell>
          <cell r="L5576" t="str">
            <v>Primary</v>
          </cell>
          <cell r="AC5576" t="str">
            <v>Yes</v>
          </cell>
          <cell r="AI5576">
            <v>1</v>
          </cell>
        </row>
        <row r="5577">
          <cell r="K5577" t="str">
            <v>Foundation School</v>
          </cell>
          <cell r="L5577" t="str">
            <v>Primary</v>
          </cell>
          <cell r="AC5577" t="str">
            <v>Yes</v>
          </cell>
          <cell r="AI5577">
            <v>2</v>
          </cell>
        </row>
        <row r="5578">
          <cell r="K5578" t="str">
            <v>Foundation School</v>
          </cell>
          <cell r="L5578" t="str">
            <v>Primary</v>
          </cell>
          <cell r="AC5578" t="str">
            <v>Yes</v>
          </cell>
          <cell r="AI5578">
            <v>2</v>
          </cell>
        </row>
        <row r="5579">
          <cell r="K5579" t="str">
            <v>Community School</v>
          </cell>
          <cell r="L5579" t="str">
            <v>Primary</v>
          </cell>
          <cell r="AC5579" t="str">
            <v>Yes</v>
          </cell>
          <cell r="AI5579">
            <v>2</v>
          </cell>
        </row>
        <row r="5580">
          <cell r="K5580" t="str">
            <v>Foundation School</v>
          </cell>
          <cell r="L5580" t="str">
            <v>Primary</v>
          </cell>
          <cell r="AC5580" t="str">
            <v>Yes</v>
          </cell>
          <cell r="AI5580">
            <v>2</v>
          </cell>
        </row>
        <row r="5581">
          <cell r="K5581" t="str">
            <v>Foundation School</v>
          </cell>
          <cell r="L5581" t="str">
            <v>Primary</v>
          </cell>
          <cell r="AC5581" t="str">
            <v>Yes</v>
          </cell>
          <cell r="AI5581">
            <v>3</v>
          </cell>
        </row>
        <row r="5582">
          <cell r="K5582" t="str">
            <v>Foundation School</v>
          </cell>
          <cell r="L5582" t="str">
            <v>Primary</v>
          </cell>
          <cell r="AC5582" t="str">
            <v>Yes</v>
          </cell>
          <cell r="AI5582">
            <v>1</v>
          </cell>
        </row>
        <row r="5583">
          <cell r="K5583" t="str">
            <v>Foundation School</v>
          </cell>
          <cell r="L5583" t="str">
            <v>Primary</v>
          </cell>
          <cell r="AC5583" t="str">
            <v>Yes</v>
          </cell>
          <cell r="AI5583">
            <v>2</v>
          </cell>
        </row>
        <row r="5584">
          <cell r="K5584" t="str">
            <v>Community School</v>
          </cell>
          <cell r="L5584" t="str">
            <v>Primary</v>
          </cell>
          <cell r="AC5584" t="str">
            <v>Yes</v>
          </cell>
          <cell r="AI5584">
            <v>1</v>
          </cell>
        </row>
        <row r="5585">
          <cell r="K5585" t="str">
            <v>Community School</v>
          </cell>
          <cell r="L5585" t="str">
            <v>Primary</v>
          </cell>
          <cell r="AC5585" t="str">
            <v>Yes</v>
          </cell>
          <cell r="AI5585">
            <v>2</v>
          </cell>
        </row>
        <row r="5586">
          <cell r="K5586" t="str">
            <v>Community School</v>
          </cell>
          <cell r="L5586" t="str">
            <v>Primary</v>
          </cell>
          <cell r="AC5586" t="str">
            <v>Yes</v>
          </cell>
          <cell r="AI5586">
            <v>2</v>
          </cell>
        </row>
        <row r="5587">
          <cell r="K5587" t="str">
            <v>Community School</v>
          </cell>
          <cell r="L5587" t="str">
            <v>Primary</v>
          </cell>
          <cell r="AC5587" t="str">
            <v>Yes</v>
          </cell>
          <cell r="AI5587">
            <v>2</v>
          </cell>
        </row>
        <row r="5588">
          <cell r="K5588" t="str">
            <v>Community School</v>
          </cell>
          <cell r="L5588" t="str">
            <v>Primary</v>
          </cell>
          <cell r="AC5588" t="str">
            <v>Yes</v>
          </cell>
          <cell r="AI5588">
            <v>2</v>
          </cell>
        </row>
        <row r="5589">
          <cell r="K5589" t="str">
            <v>Community School</v>
          </cell>
          <cell r="L5589" t="str">
            <v>Primary</v>
          </cell>
          <cell r="AC5589" t="str">
            <v>Yes</v>
          </cell>
          <cell r="AI5589">
            <v>2</v>
          </cell>
        </row>
        <row r="5590">
          <cell r="K5590" t="str">
            <v>Community School</v>
          </cell>
          <cell r="L5590" t="str">
            <v>Primary</v>
          </cell>
          <cell r="AC5590" t="str">
            <v>Yes</v>
          </cell>
          <cell r="AI5590">
            <v>2</v>
          </cell>
        </row>
        <row r="5591">
          <cell r="K5591" t="str">
            <v>Community School</v>
          </cell>
          <cell r="L5591" t="str">
            <v>Primary</v>
          </cell>
          <cell r="AC5591" t="str">
            <v>Yes</v>
          </cell>
          <cell r="AI5591">
            <v>2</v>
          </cell>
        </row>
        <row r="5592">
          <cell r="K5592" t="str">
            <v>Community School</v>
          </cell>
          <cell r="L5592" t="str">
            <v>Primary</v>
          </cell>
          <cell r="AC5592" t="str">
            <v>Yes</v>
          </cell>
          <cell r="AI5592">
            <v>2</v>
          </cell>
        </row>
        <row r="5593">
          <cell r="K5593" t="str">
            <v>Community School</v>
          </cell>
          <cell r="L5593" t="str">
            <v>Primary</v>
          </cell>
          <cell r="AC5593" t="str">
            <v>Yes</v>
          </cell>
          <cell r="AI5593">
            <v>1</v>
          </cell>
        </row>
        <row r="5594">
          <cell r="K5594" t="str">
            <v>Foundation School</v>
          </cell>
          <cell r="L5594" t="str">
            <v>Primary</v>
          </cell>
          <cell r="AC5594" t="str">
            <v>Yes</v>
          </cell>
          <cell r="AI5594">
            <v>2</v>
          </cell>
        </row>
        <row r="5595">
          <cell r="K5595" t="str">
            <v>Foundation School</v>
          </cell>
          <cell r="L5595" t="str">
            <v>Primary</v>
          </cell>
          <cell r="AC5595" t="str">
            <v>Yes</v>
          </cell>
          <cell r="AI5595">
            <v>2</v>
          </cell>
        </row>
        <row r="5596">
          <cell r="K5596" t="str">
            <v>Foundation School</v>
          </cell>
          <cell r="L5596" t="str">
            <v>Primary</v>
          </cell>
          <cell r="AC5596" t="str">
            <v>Yes</v>
          </cell>
          <cell r="AI5596">
            <v>2</v>
          </cell>
        </row>
        <row r="5597">
          <cell r="K5597" t="str">
            <v>Foundation School</v>
          </cell>
          <cell r="L5597" t="str">
            <v>Primary</v>
          </cell>
          <cell r="AC5597" t="str">
            <v>Yes</v>
          </cell>
          <cell r="AI5597">
            <v>3</v>
          </cell>
        </row>
        <row r="5598">
          <cell r="K5598" t="str">
            <v>Foundation School</v>
          </cell>
          <cell r="L5598" t="str">
            <v>Primary</v>
          </cell>
          <cell r="AC5598" t="str">
            <v>Yes</v>
          </cell>
          <cell r="AI5598">
            <v>1</v>
          </cell>
        </row>
        <row r="5599">
          <cell r="K5599" t="str">
            <v>Foundation School</v>
          </cell>
          <cell r="L5599" t="str">
            <v>Primary</v>
          </cell>
          <cell r="AC5599" t="str">
            <v>Yes</v>
          </cell>
          <cell r="AI5599">
            <v>3</v>
          </cell>
        </row>
        <row r="5600">
          <cell r="K5600" t="str">
            <v>Community School</v>
          </cell>
          <cell r="L5600" t="str">
            <v>Primary</v>
          </cell>
          <cell r="AC5600" t="str">
            <v>Yes</v>
          </cell>
          <cell r="AI5600">
            <v>2</v>
          </cell>
        </row>
        <row r="5601">
          <cell r="K5601" t="str">
            <v>Foundation School</v>
          </cell>
          <cell r="L5601" t="str">
            <v>Primary</v>
          </cell>
          <cell r="AC5601" t="str">
            <v>Yes</v>
          </cell>
          <cell r="AI5601">
            <v>2</v>
          </cell>
        </row>
        <row r="5602">
          <cell r="K5602" t="str">
            <v>Foundation School</v>
          </cell>
          <cell r="L5602" t="str">
            <v>Primary</v>
          </cell>
          <cell r="AC5602" t="str">
            <v>Yes</v>
          </cell>
          <cell r="AI5602">
            <v>2</v>
          </cell>
        </row>
        <row r="5603">
          <cell r="K5603" t="str">
            <v>Foundation School</v>
          </cell>
          <cell r="L5603" t="str">
            <v>Primary</v>
          </cell>
          <cell r="AC5603" t="str">
            <v>Yes</v>
          </cell>
          <cell r="AI5603">
            <v>2</v>
          </cell>
        </row>
        <row r="5604">
          <cell r="K5604" t="str">
            <v>Foundation School</v>
          </cell>
          <cell r="L5604" t="str">
            <v>Primary</v>
          </cell>
          <cell r="AC5604" t="str">
            <v>Yes</v>
          </cell>
          <cell r="AI5604">
            <v>2</v>
          </cell>
        </row>
        <row r="5605">
          <cell r="K5605" t="str">
            <v>Community School</v>
          </cell>
          <cell r="L5605" t="str">
            <v>Primary</v>
          </cell>
          <cell r="AC5605" t="str">
            <v>Yes</v>
          </cell>
          <cell r="AI5605">
            <v>2</v>
          </cell>
        </row>
        <row r="5606">
          <cell r="K5606" t="str">
            <v>Community School</v>
          </cell>
          <cell r="L5606" t="str">
            <v>Primary</v>
          </cell>
          <cell r="AC5606" t="str">
            <v>Yes</v>
          </cell>
          <cell r="AI5606">
            <v>2</v>
          </cell>
        </row>
        <row r="5607">
          <cell r="K5607" t="str">
            <v>Foundation School</v>
          </cell>
          <cell r="L5607" t="str">
            <v>Primary</v>
          </cell>
          <cell r="AC5607" t="str">
            <v>Yes</v>
          </cell>
          <cell r="AI5607">
            <v>2</v>
          </cell>
        </row>
        <row r="5608">
          <cell r="K5608" t="str">
            <v>Foundation School</v>
          </cell>
          <cell r="L5608" t="str">
            <v>Primary</v>
          </cell>
          <cell r="AC5608" t="str">
            <v>Yes</v>
          </cell>
          <cell r="AI5608">
            <v>2</v>
          </cell>
        </row>
        <row r="5609">
          <cell r="K5609" t="str">
            <v>Community School</v>
          </cell>
          <cell r="L5609" t="str">
            <v>Primary</v>
          </cell>
          <cell r="AC5609" t="str">
            <v>Yes</v>
          </cell>
          <cell r="AI5609">
            <v>2</v>
          </cell>
        </row>
        <row r="5610">
          <cell r="K5610" t="str">
            <v>Community School</v>
          </cell>
          <cell r="L5610" t="str">
            <v>Primary</v>
          </cell>
          <cell r="AC5610" t="str">
            <v>Yes</v>
          </cell>
          <cell r="AI5610">
            <v>2</v>
          </cell>
        </row>
        <row r="5611">
          <cell r="K5611" t="str">
            <v>Community School</v>
          </cell>
          <cell r="L5611" t="str">
            <v>Primary</v>
          </cell>
          <cell r="AC5611" t="str">
            <v>Yes</v>
          </cell>
          <cell r="AI5611">
            <v>2</v>
          </cell>
        </row>
        <row r="5612">
          <cell r="K5612" t="str">
            <v>Community School</v>
          </cell>
          <cell r="L5612" t="str">
            <v>Primary</v>
          </cell>
          <cell r="AC5612" t="str">
            <v>Yes</v>
          </cell>
          <cell r="AI5612">
            <v>1</v>
          </cell>
        </row>
        <row r="5613">
          <cell r="K5613" t="str">
            <v>Community School</v>
          </cell>
          <cell r="L5613" t="str">
            <v>Primary</v>
          </cell>
          <cell r="AC5613" t="str">
            <v>Yes</v>
          </cell>
          <cell r="AI5613">
            <v>2</v>
          </cell>
        </row>
        <row r="5614">
          <cell r="K5614" t="str">
            <v>Community School</v>
          </cell>
          <cell r="L5614" t="str">
            <v>Primary</v>
          </cell>
          <cell r="AC5614" t="str">
            <v>Yes</v>
          </cell>
          <cell r="AI5614">
            <v>2</v>
          </cell>
        </row>
        <row r="5615">
          <cell r="K5615" t="str">
            <v>Community School</v>
          </cell>
          <cell r="L5615" t="str">
            <v>Primary</v>
          </cell>
          <cell r="AC5615" t="str">
            <v>Yes</v>
          </cell>
          <cell r="AI5615">
            <v>1</v>
          </cell>
        </row>
        <row r="5616">
          <cell r="K5616" t="str">
            <v>Community School</v>
          </cell>
          <cell r="L5616" t="str">
            <v>Primary</v>
          </cell>
          <cell r="AC5616" t="str">
            <v>Yes</v>
          </cell>
          <cell r="AI5616">
            <v>2</v>
          </cell>
        </row>
        <row r="5617">
          <cell r="K5617" t="str">
            <v>Community School</v>
          </cell>
          <cell r="L5617" t="str">
            <v>Primary</v>
          </cell>
          <cell r="AC5617" t="str">
            <v>Yes</v>
          </cell>
          <cell r="AI5617">
            <v>2</v>
          </cell>
        </row>
        <row r="5618">
          <cell r="K5618" t="str">
            <v>Foundation School</v>
          </cell>
          <cell r="L5618" t="str">
            <v>Primary</v>
          </cell>
          <cell r="AC5618" t="str">
            <v>Yes</v>
          </cell>
          <cell r="AI5618">
            <v>1</v>
          </cell>
        </row>
        <row r="5619">
          <cell r="K5619" t="str">
            <v>Community School</v>
          </cell>
          <cell r="L5619" t="str">
            <v>Primary</v>
          </cell>
          <cell r="AC5619" t="str">
            <v>Yes</v>
          </cell>
          <cell r="AI5619">
            <v>3</v>
          </cell>
        </row>
        <row r="5620">
          <cell r="K5620" t="str">
            <v>Community School</v>
          </cell>
          <cell r="L5620" t="str">
            <v>Primary</v>
          </cell>
          <cell r="AC5620" t="str">
            <v>Yes</v>
          </cell>
          <cell r="AI5620">
            <v>2</v>
          </cell>
        </row>
        <row r="5621">
          <cell r="K5621" t="str">
            <v>Community School</v>
          </cell>
          <cell r="L5621" t="str">
            <v>Primary</v>
          </cell>
          <cell r="AC5621" t="str">
            <v>Yes</v>
          </cell>
          <cell r="AI5621">
            <v>3</v>
          </cell>
        </row>
        <row r="5622">
          <cell r="K5622" t="str">
            <v>Community School</v>
          </cell>
          <cell r="L5622" t="str">
            <v>Primary</v>
          </cell>
          <cell r="AC5622" t="str">
            <v>Yes</v>
          </cell>
          <cell r="AI5622">
            <v>2</v>
          </cell>
        </row>
        <row r="5623">
          <cell r="K5623" t="str">
            <v>Voluntary Controlled School</v>
          </cell>
          <cell r="L5623" t="str">
            <v>Primary</v>
          </cell>
          <cell r="AC5623" t="str">
            <v>Yes</v>
          </cell>
          <cell r="AI5623">
            <v>2</v>
          </cell>
        </row>
        <row r="5624">
          <cell r="K5624" t="str">
            <v>Voluntary Controlled School</v>
          </cell>
          <cell r="L5624" t="str">
            <v>Primary</v>
          </cell>
          <cell r="AC5624" t="str">
            <v>Yes</v>
          </cell>
          <cell r="AI5624">
            <v>1</v>
          </cell>
        </row>
        <row r="5625">
          <cell r="K5625" t="str">
            <v>Voluntary Aided School</v>
          </cell>
          <cell r="L5625" t="str">
            <v>Primary</v>
          </cell>
          <cell r="AC5625" t="str">
            <v>Yes</v>
          </cell>
          <cell r="AI5625">
            <v>1</v>
          </cell>
        </row>
        <row r="5626">
          <cell r="K5626" t="str">
            <v>Voluntary Aided School</v>
          </cell>
          <cell r="L5626" t="str">
            <v>Primary</v>
          </cell>
          <cell r="AC5626" t="str">
            <v>Yes</v>
          </cell>
          <cell r="AI5626">
            <v>2</v>
          </cell>
        </row>
        <row r="5627">
          <cell r="K5627" t="str">
            <v>Voluntary Aided School</v>
          </cell>
          <cell r="L5627" t="str">
            <v>Primary</v>
          </cell>
          <cell r="AC5627" t="str">
            <v>Yes</v>
          </cell>
          <cell r="AI5627">
            <v>2</v>
          </cell>
        </row>
        <row r="5628">
          <cell r="K5628" t="str">
            <v>Voluntary Aided School</v>
          </cell>
          <cell r="L5628" t="str">
            <v>Primary</v>
          </cell>
          <cell r="AC5628" t="str">
            <v>Yes</v>
          </cell>
          <cell r="AI5628">
            <v>2</v>
          </cell>
        </row>
        <row r="5629">
          <cell r="K5629" t="str">
            <v>Voluntary Aided School</v>
          </cell>
          <cell r="L5629" t="str">
            <v>Primary</v>
          </cell>
          <cell r="AC5629" t="str">
            <v>Yes</v>
          </cell>
          <cell r="AI5629">
            <v>3</v>
          </cell>
        </row>
        <row r="5630">
          <cell r="K5630" t="str">
            <v>Voluntary Aided School</v>
          </cell>
          <cell r="L5630" t="str">
            <v>Primary</v>
          </cell>
          <cell r="AC5630" t="str">
            <v>Yes</v>
          </cell>
          <cell r="AI5630">
            <v>2</v>
          </cell>
        </row>
        <row r="5631">
          <cell r="K5631" t="str">
            <v>Voluntary Aided School</v>
          </cell>
          <cell r="L5631" t="str">
            <v>Primary</v>
          </cell>
          <cell r="AC5631" t="str">
            <v>Yes</v>
          </cell>
          <cell r="AI5631">
            <v>2</v>
          </cell>
        </row>
        <row r="5632">
          <cell r="K5632" t="str">
            <v>Voluntary Aided School</v>
          </cell>
          <cell r="L5632" t="str">
            <v>Primary</v>
          </cell>
          <cell r="AC5632" t="str">
            <v>Yes</v>
          </cell>
          <cell r="AI5632">
            <v>2</v>
          </cell>
        </row>
        <row r="5633">
          <cell r="K5633" t="str">
            <v>Community School</v>
          </cell>
          <cell r="L5633" t="str">
            <v>Secondary</v>
          </cell>
          <cell r="AC5633" t="str">
            <v>Yes</v>
          </cell>
          <cell r="AI5633">
            <v>4</v>
          </cell>
        </row>
        <row r="5634">
          <cell r="K5634" t="str">
            <v>Foundation School</v>
          </cell>
          <cell r="L5634" t="str">
            <v>Secondary</v>
          </cell>
          <cell r="AC5634" t="str">
            <v>Yes</v>
          </cell>
          <cell r="AI5634">
            <v>2</v>
          </cell>
        </row>
        <row r="5635">
          <cell r="K5635" t="str">
            <v>Foundation School</v>
          </cell>
          <cell r="L5635" t="str">
            <v>Secondary</v>
          </cell>
          <cell r="AC5635" t="str">
            <v>Yes</v>
          </cell>
          <cell r="AI5635">
            <v>2</v>
          </cell>
        </row>
        <row r="5636">
          <cell r="K5636" t="str">
            <v>Foundation School</v>
          </cell>
          <cell r="L5636" t="str">
            <v>Secondary</v>
          </cell>
          <cell r="AC5636" t="str">
            <v>Yes</v>
          </cell>
          <cell r="AI5636">
            <v>2</v>
          </cell>
        </row>
        <row r="5637">
          <cell r="K5637" t="str">
            <v>Foundation School</v>
          </cell>
          <cell r="L5637" t="str">
            <v>Secondary</v>
          </cell>
          <cell r="AC5637" t="str">
            <v>Yes</v>
          </cell>
          <cell r="AI5637">
            <v>3</v>
          </cell>
        </row>
        <row r="5638">
          <cell r="K5638" t="str">
            <v>Foundation School</v>
          </cell>
          <cell r="L5638" t="str">
            <v>Secondary</v>
          </cell>
          <cell r="AC5638" t="str">
            <v>Yes</v>
          </cell>
          <cell r="AI5638">
            <v>2</v>
          </cell>
        </row>
        <row r="5639">
          <cell r="K5639" t="str">
            <v>Community School</v>
          </cell>
          <cell r="L5639" t="str">
            <v>Secondary</v>
          </cell>
          <cell r="AC5639" t="str">
            <v>Yes</v>
          </cell>
          <cell r="AI5639">
            <v>2</v>
          </cell>
        </row>
        <row r="5640">
          <cell r="K5640" t="str">
            <v>Foundation School</v>
          </cell>
          <cell r="L5640" t="str">
            <v>Secondary</v>
          </cell>
          <cell r="AC5640" t="str">
            <v>Yes</v>
          </cell>
          <cell r="AI5640">
            <v>4</v>
          </cell>
        </row>
        <row r="5641">
          <cell r="K5641" t="str">
            <v>Foundation School</v>
          </cell>
          <cell r="L5641" t="str">
            <v>Secondary</v>
          </cell>
          <cell r="AC5641" t="str">
            <v>Yes</v>
          </cell>
          <cell r="AI5641">
            <v>2</v>
          </cell>
        </row>
        <row r="5642">
          <cell r="K5642" t="str">
            <v>LA Nursery School</v>
          </cell>
          <cell r="L5642" t="str">
            <v>Nursery</v>
          </cell>
          <cell r="AC5642" t="str">
            <v>Yes</v>
          </cell>
          <cell r="AI5642">
            <v>1</v>
          </cell>
        </row>
        <row r="5643">
          <cell r="K5643" t="str">
            <v>LA Nursery School</v>
          </cell>
          <cell r="L5643" t="str">
            <v>Nursery</v>
          </cell>
          <cell r="AC5643" t="str">
            <v>Yes</v>
          </cell>
          <cell r="AI5643">
            <v>2</v>
          </cell>
        </row>
        <row r="5644">
          <cell r="K5644" t="str">
            <v>LA Nursery School</v>
          </cell>
          <cell r="L5644" t="str">
            <v>Nursery</v>
          </cell>
          <cell r="AC5644" t="str">
            <v>Yes</v>
          </cell>
          <cell r="AI5644">
            <v>2</v>
          </cell>
        </row>
        <row r="5645">
          <cell r="K5645" t="str">
            <v>LA Nursery School</v>
          </cell>
          <cell r="L5645" t="str">
            <v>Nursery</v>
          </cell>
          <cell r="AC5645" t="str">
            <v>Yes</v>
          </cell>
          <cell r="AI5645">
            <v>1</v>
          </cell>
        </row>
        <row r="5646">
          <cell r="K5646" t="str">
            <v>LA Nursery School</v>
          </cell>
          <cell r="L5646" t="str">
            <v>Nursery</v>
          </cell>
          <cell r="AC5646" t="str">
            <v>Yes</v>
          </cell>
          <cell r="AI5646">
            <v>3</v>
          </cell>
        </row>
        <row r="5647">
          <cell r="K5647" t="str">
            <v>LA Nursery School</v>
          </cell>
          <cell r="L5647" t="str">
            <v>Nursery</v>
          </cell>
          <cell r="AC5647" t="str">
            <v>Yes</v>
          </cell>
          <cell r="AI5647">
            <v>1</v>
          </cell>
        </row>
        <row r="5648">
          <cell r="K5648" t="str">
            <v>Pupil Referral Unit</v>
          </cell>
          <cell r="L5648" t="str">
            <v>PRU</v>
          </cell>
          <cell r="AC5648" t="str">
            <v>Yes</v>
          </cell>
          <cell r="AI5648">
            <v>2</v>
          </cell>
        </row>
        <row r="5649">
          <cell r="K5649" t="str">
            <v>Pupil Referral Unit</v>
          </cell>
          <cell r="L5649" t="str">
            <v>PRU</v>
          </cell>
          <cell r="AC5649" t="str">
            <v>Yes</v>
          </cell>
          <cell r="AI5649">
            <v>2</v>
          </cell>
        </row>
        <row r="5650">
          <cell r="K5650" t="str">
            <v>Pupil Referral Unit</v>
          </cell>
          <cell r="L5650" t="str">
            <v>PRU</v>
          </cell>
          <cell r="AC5650" t="str">
            <v>Yes</v>
          </cell>
          <cell r="AI5650">
            <v>2</v>
          </cell>
        </row>
        <row r="5651">
          <cell r="K5651" t="str">
            <v>Community School</v>
          </cell>
          <cell r="L5651" t="str">
            <v>Primary</v>
          </cell>
          <cell r="AC5651" t="str">
            <v>Yes</v>
          </cell>
          <cell r="AI5651">
            <v>2</v>
          </cell>
        </row>
        <row r="5652">
          <cell r="K5652" t="str">
            <v>Community School</v>
          </cell>
          <cell r="L5652" t="str">
            <v>Primary</v>
          </cell>
          <cell r="AC5652" t="str">
            <v>Yes</v>
          </cell>
          <cell r="AI5652">
            <v>2</v>
          </cell>
        </row>
        <row r="5653">
          <cell r="K5653" t="str">
            <v>Community School</v>
          </cell>
          <cell r="L5653" t="str">
            <v>Primary</v>
          </cell>
          <cell r="AC5653" t="str">
            <v>Yes</v>
          </cell>
          <cell r="AI5653">
            <v>2</v>
          </cell>
        </row>
        <row r="5654">
          <cell r="K5654" t="str">
            <v>Community School</v>
          </cell>
          <cell r="L5654" t="str">
            <v>Primary</v>
          </cell>
          <cell r="AC5654" t="str">
            <v>Yes</v>
          </cell>
          <cell r="AI5654">
            <v>2</v>
          </cell>
        </row>
        <row r="5655">
          <cell r="K5655" t="str">
            <v>Community School</v>
          </cell>
          <cell r="L5655" t="str">
            <v>Primary</v>
          </cell>
          <cell r="AC5655" t="str">
            <v>Yes</v>
          </cell>
          <cell r="AI5655">
            <v>2</v>
          </cell>
        </row>
        <row r="5656">
          <cell r="K5656" t="str">
            <v>Community School</v>
          </cell>
          <cell r="L5656" t="str">
            <v>Primary</v>
          </cell>
          <cell r="AC5656" t="str">
            <v>Yes</v>
          </cell>
          <cell r="AI5656">
            <v>2</v>
          </cell>
        </row>
        <row r="5657">
          <cell r="K5657" t="str">
            <v>Community School</v>
          </cell>
          <cell r="L5657" t="str">
            <v>Primary</v>
          </cell>
          <cell r="AC5657" t="str">
            <v>Yes</v>
          </cell>
          <cell r="AI5657">
            <v>2</v>
          </cell>
        </row>
        <row r="5658">
          <cell r="K5658" t="str">
            <v>Community School</v>
          </cell>
          <cell r="L5658" t="str">
            <v>Primary</v>
          </cell>
          <cell r="AC5658" t="str">
            <v>Yes</v>
          </cell>
          <cell r="AI5658">
            <v>2</v>
          </cell>
        </row>
        <row r="5659">
          <cell r="K5659" t="str">
            <v>Community School</v>
          </cell>
          <cell r="L5659" t="str">
            <v>Primary</v>
          </cell>
          <cell r="AC5659" t="str">
            <v>Yes</v>
          </cell>
          <cell r="AI5659">
            <v>2</v>
          </cell>
        </row>
        <row r="5660">
          <cell r="K5660" t="str">
            <v>Community School</v>
          </cell>
          <cell r="L5660" t="str">
            <v>Primary</v>
          </cell>
          <cell r="AC5660" t="str">
            <v>Yes</v>
          </cell>
          <cell r="AI5660">
            <v>2</v>
          </cell>
        </row>
        <row r="5661">
          <cell r="K5661" t="str">
            <v>Community School</v>
          </cell>
          <cell r="L5661" t="str">
            <v>Primary</v>
          </cell>
          <cell r="AC5661" t="str">
            <v>Yes</v>
          </cell>
          <cell r="AI5661">
            <v>2</v>
          </cell>
        </row>
        <row r="5662">
          <cell r="K5662" t="str">
            <v>Community School</v>
          </cell>
          <cell r="L5662" t="str">
            <v>Primary</v>
          </cell>
          <cell r="AC5662" t="str">
            <v>Yes</v>
          </cell>
          <cell r="AI5662">
            <v>2</v>
          </cell>
        </row>
        <row r="5663">
          <cell r="K5663" t="str">
            <v>Community School</v>
          </cell>
          <cell r="L5663" t="str">
            <v>Primary</v>
          </cell>
          <cell r="AC5663" t="str">
            <v>Yes</v>
          </cell>
          <cell r="AI5663">
            <v>2</v>
          </cell>
        </row>
        <row r="5664">
          <cell r="K5664" t="str">
            <v>Community School</v>
          </cell>
          <cell r="L5664" t="str">
            <v>Primary</v>
          </cell>
          <cell r="AC5664" t="str">
            <v>Yes</v>
          </cell>
          <cell r="AI5664">
            <v>2</v>
          </cell>
        </row>
        <row r="5665">
          <cell r="K5665" t="str">
            <v>Community School</v>
          </cell>
          <cell r="L5665" t="str">
            <v>Primary</v>
          </cell>
          <cell r="AC5665" t="str">
            <v>Yes</v>
          </cell>
          <cell r="AI5665">
            <v>2</v>
          </cell>
        </row>
        <row r="5666">
          <cell r="K5666" t="str">
            <v>Community School</v>
          </cell>
          <cell r="L5666" t="str">
            <v>Primary</v>
          </cell>
          <cell r="AC5666" t="str">
            <v>Yes</v>
          </cell>
          <cell r="AI5666">
            <v>2</v>
          </cell>
        </row>
        <row r="5667">
          <cell r="K5667" t="str">
            <v>Foundation School</v>
          </cell>
          <cell r="L5667" t="str">
            <v>Primary</v>
          </cell>
          <cell r="AC5667" t="str">
            <v>Yes</v>
          </cell>
          <cell r="AI5667">
            <v>2</v>
          </cell>
        </row>
        <row r="5668">
          <cell r="K5668" t="str">
            <v>Community School</v>
          </cell>
          <cell r="L5668" t="str">
            <v>Primary</v>
          </cell>
          <cell r="AC5668" t="str">
            <v>Yes</v>
          </cell>
          <cell r="AI5668">
            <v>2</v>
          </cell>
        </row>
        <row r="5669">
          <cell r="K5669" t="str">
            <v>Community School</v>
          </cell>
          <cell r="L5669" t="str">
            <v>Primary</v>
          </cell>
          <cell r="AC5669" t="str">
            <v>Yes</v>
          </cell>
          <cell r="AI5669">
            <v>1</v>
          </cell>
        </row>
        <row r="5670">
          <cell r="K5670" t="str">
            <v>Community School</v>
          </cell>
          <cell r="L5670" t="str">
            <v>Primary</v>
          </cell>
          <cell r="AC5670" t="str">
            <v>Yes</v>
          </cell>
          <cell r="AI5670">
            <v>2</v>
          </cell>
        </row>
        <row r="5671">
          <cell r="K5671" t="str">
            <v>Community School</v>
          </cell>
          <cell r="L5671" t="str">
            <v>Primary</v>
          </cell>
          <cell r="AC5671" t="str">
            <v>Yes</v>
          </cell>
          <cell r="AI5671">
            <v>2</v>
          </cell>
        </row>
        <row r="5672">
          <cell r="K5672" t="str">
            <v>Community School</v>
          </cell>
          <cell r="L5672" t="str">
            <v>Primary</v>
          </cell>
          <cell r="AC5672" t="str">
            <v>Yes</v>
          </cell>
          <cell r="AI5672">
            <v>2</v>
          </cell>
        </row>
        <row r="5673">
          <cell r="K5673" t="str">
            <v>Community School</v>
          </cell>
          <cell r="L5673" t="str">
            <v>Primary</v>
          </cell>
          <cell r="AC5673" t="str">
            <v>Yes</v>
          </cell>
          <cell r="AI5673">
            <v>1</v>
          </cell>
        </row>
        <row r="5674">
          <cell r="K5674" t="str">
            <v>Community School</v>
          </cell>
          <cell r="L5674" t="str">
            <v>Primary</v>
          </cell>
          <cell r="AC5674" t="str">
            <v>Yes</v>
          </cell>
          <cell r="AI5674">
            <v>2</v>
          </cell>
        </row>
        <row r="5675">
          <cell r="K5675" t="str">
            <v>Community School</v>
          </cell>
          <cell r="L5675" t="str">
            <v>Primary</v>
          </cell>
          <cell r="AC5675" t="str">
            <v>Yes</v>
          </cell>
          <cell r="AI5675">
            <v>2</v>
          </cell>
        </row>
        <row r="5676">
          <cell r="K5676" t="str">
            <v>Community School</v>
          </cell>
          <cell r="L5676" t="str">
            <v>Primary</v>
          </cell>
          <cell r="AC5676" t="str">
            <v>Yes</v>
          </cell>
          <cell r="AI5676">
            <v>1</v>
          </cell>
        </row>
        <row r="5677">
          <cell r="K5677" t="str">
            <v>Community School</v>
          </cell>
          <cell r="L5677" t="str">
            <v>Primary</v>
          </cell>
          <cell r="AC5677" t="str">
            <v>Yes</v>
          </cell>
          <cell r="AI5677">
            <v>2</v>
          </cell>
        </row>
        <row r="5678">
          <cell r="K5678" t="str">
            <v>Community School</v>
          </cell>
          <cell r="L5678" t="str">
            <v>Primary</v>
          </cell>
          <cell r="AC5678" t="str">
            <v>Yes</v>
          </cell>
          <cell r="AI5678">
            <v>2</v>
          </cell>
        </row>
        <row r="5679">
          <cell r="K5679" t="str">
            <v>Community School</v>
          </cell>
          <cell r="L5679" t="str">
            <v>Primary</v>
          </cell>
          <cell r="AC5679" t="str">
            <v>Yes</v>
          </cell>
          <cell r="AI5679">
            <v>2</v>
          </cell>
        </row>
        <row r="5680">
          <cell r="K5680" t="str">
            <v>Community School</v>
          </cell>
          <cell r="L5680" t="str">
            <v>Primary</v>
          </cell>
          <cell r="AC5680" t="str">
            <v>Yes</v>
          </cell>
          <cell r="AI5680">
            <v>2</v>
          </cell>
        </row>
        <row r="5681">
          <cell r="K5681" t="str">
            <v>Foundation School</v>
          </cell>
          <cell r="L5681" t="str">
            <v>Primary</v>
          </cell>
          <cell r="AC5681" t="str">
            <v>Yes</v>
          </cell>
          <cell r="AI5681">
            <v>2</v>
          </cell>
        </row>
        <row r="5682">
          <cell r="K5682" t="str">
            <v>Community School</v>
          </cell>
          <cell r="L5682" t="str">
            <v>Primary</v>
          </cell>
          <cell r="AC5682" t="str">
            <v>Yes</v>
          </cell>
          <cell r="AI5682">
            <v>2</v>
          </cell>
        </row>
        <row r="5683">
          <cell r="K5683" t="str">
            <v>Community School</v>
          </cell>
          <cell r="L5683" t="str">
            <v>Primary</v>
          </cell>
          <cell r="AC5683" t="str">
            <v>Yes</v>
          </cell>
          <cell r="AI5683">
            <v>1</v>
          </cell>
        </row>
        <row r="5684">
          <cell r="K5684" t="str">
            <v>Community School</v>
          </cell>
          <cell r="L5684" t="str">
            <v>Primary</v>
          </cell>
          <cell r="AC5684" t="str">
            <v>Yes</v>
          </cell>
          <cell r="AI5684">
            <v>2</v>
          </cell>
        </row>
        <row r="5685">
          <cell r="K5685" t="str">
            <v>Community School</v>
          </cell>
          <cell r="L5685" t="str">
            <v>Primary</v>
          </cell>
          <cell r="AC5685" t="str">
            <v>Yes</v>
          </cell>
          <cell r="AI5685">
            <v>1</v>
          </cell>
        </row>
        <row r="5686">
          <cell r="K5686" t="str">
            <v>Community School</v>
          </cell>
          <cell r="L5686" t="str">
            <v>Primary</v>
          </cell>
          <cell r="AC5686" t="str">
            <v>Yes</v>
          </cell>
          <cell r="AI5686">
            <v>2</v>
          </cell>
        </row>
        <row r="5687">
          <cell r="K5687" t="str">
            <v>Community School</v>
          </cell>
          <cell r="L5687" t="str">
            <v>Primary</v>
          </cell>
          <cell r="AC5687" t="str">
            <v>Yes</v>
          </cell>
          <cell r="AI5687">
            <v>2</v>
          </cell>
        </row>
        <row r="5688">
          <cell r="K5688" t="str">
            <v>Community School</v>
          </cell>
          <cell r="L5688" t="str">
            <v>Primary</v>
          </cell>
          <cell r="AC5688" t="str">
            <v>Yes</v>
          </cell>
          <cell r="AI5688">
            <v>1</v>
          </cell>
        </row>
        <row r="5689">
          <cell r="K5689" t="str">
            <v>Community School</v>
          </cell>
          <cell r="L5689" t="str">
            <v>Primary</v>
          </cell>
          <cell r="AC5689" t="str">
            <v>Yes</v>
          </cell>
          <cell r="AI5689">
            <v>2</v>
          </cell>
        </row>
        <row r="5690">
          <cell r="K5690" t="str">
            <v>Community School</v>
          </cell>
          <cell r="L5690" t="str">
            <v>Primary</v>
          </cell>
          <cell r="AC5690" t="str">
            <v>Yes</v>
          </cell>
          <cell r="AI5690">
            <v>2</v>
          </cell>
        </row>
        <row r="5691">
          <cell r="K5691" t="str">
            <v>Community School</v>
          </cell>
          <cell r="L5691" t="str">
            <v>Primary</v>
          </cell>
          <cell r="AC5691" t="str">
            <v>Yes</v>
          </cell>
          <cell r="AI5691">
            <v>2</v>
          </cell>
        </row>
        <row r="5692">
          <cell r="K5692" t="str">
            <v>Community School</v>
          </cell>
          <cell r="L5692" t="str">
            <v>Primary</v>
          </cell>
          <cell r="AC5692" t="str">
            <v>Yes</v>
          </cell>
          <cell r="AI5692">
            <v>2</v>
          </cell>
        </row>
        <row r="5693">
          <cell r="K5693" t="str">
            <v>Community School</v>
          </cell>
          <cell r="L5693" t="str">
            <v>Primary</v>
          </cell>
          <cell r="AC5693" t="str">
            <v>Yes</v>
          </cell>
          <cell r="AI5693">
            <v>2</v>
          </cell>
        </row>
        <row r="5694">
          <cell r="K5694" t="str">
            <v>Community School</v>
          </cell>
          <cell r="L5694" t="str">
            <v>Primary</v>
          </cell>
          <cell r="AC5694" t="str">
            <v>Yes</v>
          </cell>
          <cell r="AI5694">
            <v>3</v>
          </cell>
        </row>
        <row r="5695">
          <cell r="K5695" t="str">
            <v>Community School</v>
          </cell>
          <cell r="L5695" t="str">
            <v>Primary</v>
          </cell>
          <cell r="AC5695" t="str">
            <v>Yes</v>
          </cell>
          <cell r="AI5695">
            <v>2</v>
          </cell>
        </row>
        <row r="5696">
          <cell r="K5696" t="str">
            <v>Community School</v>
          </cell>
          <cell r="L5696" t="str">
            <v>Primary</v>
          </cell>
          <cell r="AC5696" t="str">
            <v>Yes</v>
          </cell>
          <cell r="AI5696">
            <v>2</v>
          </cell>
        </row>
        <row r="5697">
          <cell r="K5697" t="str">
            <v>Community School</v>
          </cell>
          <cell r="L5697" t="str">
            <v>Primary</v>
          </cell>
          <cell r="AC5697" t="str">
            <v>Yes</v>
          </cell>
          <cell r="AI5697">
            <v>2</v>
          </cell>
        </row>
        <row r="5698">
          <cell r="K5698" t="str">
            <v>Community School</v>
          </cell>
          <cell r="L5698" t="str">
            <v>Primary</v>
          </cell>
          <cell r="AC5698" t="str">
            <v>Yes</v>
          </cell>
          <cell r="AI5698">
            <v>2</v>
          </cell>
        </row>
        <row r="5699">
          <cell r="K5699" t="str">
            <v>Community School</v>
          </cell>
          <cell r="L5699" t="str">
            <v>Primary</v>
          </cell>
          <cell r="AC5699" t="str">
            <v>Yes</v>
          </cell>
          <cell r="AI5699">
            <v>2</v>
          </cell>
        </row>
        <row r="5700">
          <cell r="K5700" t="str">
            <v>Community School</v>
          </cell>
          <cell r="L5700" t="str">
            <v>Primary</v>
          </cell>
          <cell r="AC5700" t="str">
            <v>Yes</v>
          </cell>
          <cell r="AI5700">
            <v>2</v>
          </cell>
        </row>
        <row r="5701">
          <cell r="K5701" t="str">
            <v>Community School</v>
          </cell>
          <cell r="L5701" t="str">
            <v>Primary</v>
          </cell>
          <cell r="AC5701" t="str">
            <v>Yes</v>
          </cell>
          <cell r="AI5701">
            <v>1</v>
          </cell>
        </row>
        <row r="5702">
          <cell r="K5702" t="str">
            <v>Community School</v>
          </cell>
          <cell r="L5702" t="str">
            <v>Primary</v>
          </cell>
          <cell r="AC5702" t="str">
            <v>Yes</v>
          </cell>
          <cell r="AI5702">
            <v>2</v>
          </cell>
        </row>
        <row r="5703">
          <cell r="K5703" t="str">
            <v>Community School</v>
          </cell>
          <cell r="L5703" t="str">
            <v>Primary</v>
          </cell>
          <cell r="AC5703" t="str">
            <v>Yes</v>
          </cell>
          <cell r="AI5703">
            <v>2</v>
          </cell>
        </row>
        <row r="5704">
          <cell r="K5704" t="str">
            <v>Community School</v>
          </cell>
          <cell r="L5704" t="str">
            <v>Primary</v>
          </cell>
          <cell r="AC5704" t="str">
            <v>Yes</v>
          </cell>
          <cell r="AI5704">
            <v>2</v>
          </cell>
        </row>
        <row r="5705">
          <cell r="K5705" t="str">
            <v>Community School</v>
          </cell>
          <cell r="L5705" t="str">
            <v>Primary</v>
          </cell>
          <cell r="AC5705" t="str">
            <v>Yes</v>
          </cell>
          <cell r="AI5705">
            <v>3</v>
          </cell>
        </row>
        <row r="5706">
          <cell r="K5706" t="str">
            <v>Community School</v>
          </cell>
          <cell r="L5706" t="str">
            <v>Primary</v>
          </cell>
          <cell r="AC5706" t="str">
            <v>Yes</v>
          </cell>
          <cell r="AI5706">
            <v>2</v>
          </cell>
        </row>
        <row r="5707">
          <cell r="K5707" t="str">
            <v>Community School</v>
          </cell>
          <cell r="L5707" t="str">
            <v>Primary</v>
          </cell>
          <cell r="AC5707" t="str">
            <v>Yes</v>
          </cell>
          <cell r="AI5707">
            <v>2</v>
          </cell>
        </row>
        <row r="5708">
          <cell r="K5708" t="str">
            <v>Community School</v>
          </cell>
          <cell r="L5708" t="str">
            <v>Primary</v>
          </cell>
          <cell r="AC5708" t="str">
            <v>Yes</v>
          </cell>
          <cell r="AI5708">
            <v>2</v>
          </cell>
        </row>
        <row r="5709">
          <cell r="K5709" t="str">
            <v>Community School</v>
          </cell>
          <cell r="L5709" t="str">
            <v>Primary</v>
          </cell>
          <cell r="AC5709" t="str">
            <v>Yes</v>
          </cell>
          <cell r="AI5709">
            <v>2</v>
          </cell>
        </row>
        <row r="5710">
          <cell r="K5710" t="str">
            <v>Community School</v>
          </cell>
          <cell r="L5710" t="str">
            <v>Primary</v>
          </cell>
          <cell r="AC5710" t="str">
            <v>Yes</v>
          </cell>
          <cell r="AI5710">
            <v>2</v>
          </cell>
        </row>
        <row r="5711">
          <cell r="K5711" t="str">
            <v>Community School</v>
          </cell>
          <cell r="L5711" t="str">
            <v>Primary</v>
          </cell>
          <cell r="AC5711" t="str">
            <v>Yes</v>
          </cell>
          <cell r="AI5711">
            <v>2</v>
          </cell>
        </row>
        <row r="5712">
          <cell r="K5712" t="str">
            <v>Community School</v>
          </cell>
          <cell r="L5712" t="str">
            <v>Primary</v>
          </cell>
          <cell r="AC5712" t="str">
            <v>Yes</v>
          </cell>
          <cell r="AI5712">
            <v>2</v>
          </cell>
        </row>
        <row r="5713">
          <cell r="K5713" t="str">
            <v>Community School</v>
          </cell>
          <cell r="L5713" t="str">
            <v>Primary</v>
          </cell>
          <cell r="AC5713" t="str">
            <v>Yes</v>
          </cell>
          <cell r="AI5713">
            <v>2</v>
          </cell>
        </row>
        <row r="5714">
          <cell r="K5714" t="str">
            <v>Community School</v>
          </cell>
          <cell r="L5714" t="str">
            <v>Primary</v>
          </cell>
          <cell r="AC5714" t="str">
            <v>Yes</v>
          </cell>
          <cell r="AI5714">
            <v>2</v>
          </cell>
        </row>
        <row r="5715">
          <cell r="K5715" t="str">
            <v>Community School</v>
          </cell>
          <cell r="L5715" t="str">
            <v>Primary</v>
          </cell>
          <cell r="AC5715" t="str">
            <v>Yes</v>
          </cell>
          <cell r="AI5715">
            <v>2</v>
          </cell>
        </row>
        <row r="5716">
          <cell r="K5716" t="str">
            <v>Community School</v>
          </cell>
          <cell r="L5716" t="str">
            <v>Primary</v>
          </cell>
          <cell r="AC5716" t="str">
            <v>Yes</v>
          </cell>
          <cell r="AI5716">
            <v>1</v>
          </cell>
        </row>
        <row r="5717">
          <cell r="K5717" t="str">
            <v>Community School</v>
          </cell>
          <cell r="L5717" t="str">
            <v>Primary</v>
          </cell>
          <cell r="AC5717" t="str">
            <v>Yes</v>
          </cell>
          <cell r="AI5717">
            <v>2</v>
          </cell>
        </row>
        <row r="5718">
          <cell r="K5718" t="str">
            <v>Community School</v>
          </cell>
          <cell r="L5718" t="str">
            <v>Primary</v>
          </cell>
          <cell r="AC5718" t="str">
            <v>Yes</v>
          </cell>
          <cell r="AI5718">
            <v>2</v>
          </cell>
        </row>
        <row r="5719">
          <cell r="K5719" t="str">
            <v>Community School</v>
          </cell>
          <cell r="L5719" t="str">
            <v>Primary</v>
          </cell>
          <cell r="AC5719" t="str">
            <v>Yes</v>
          </cell>
          <cell r="AI5719">
            <v>2</v>
          </cell>
        </row>
        <row r="5720">
          <cell r="K5720" t="str">
            <v>Community School</v>
          </cell>
          <cell r="L5720" t="str">
            <v>Primary</v>
          </cell>
          <cell r="AC5720" t="str">
            <v>Yes</v>
          </cell>
          <cell r="AI5720">
            <v>2</v>
          </cell>
        </row>
        <row r="5721">
          <cell r="K5721" t="str">
            <v>Community School</v>
          </cell>
          <cell r="L5721" t="str">
            <v>Primary</v>
          </cell>
          <cell r="AC5721" t="str">
            <v>Yes</v>
          </cell>
          <cell r="AI5721">
            <v>2</v>
          </cell>
        </row>
        <row r="5722">
          <cell r="K5722" t="str">
            <v>Community School</v>
          </cell>
          <cell r="L5722" t="str">
            <v>Primary</v>
          </cell>
          <cell r="AC5722" t="str">
            <v>Yes</v>
          </cell>
          <cell r="AI5722">
            <v>2</v>
          </cell>
        </row>
        <row r="5723">
          <cell r="K5723" t="str">
            <v>Community School</v>
          </cell>
          <cell r="L5723" t="str">
            <v>Primary</v>
          </cell>
          <cell r="AC5723" t="str">
            <v>Yes</v>
          </cell>
          <cell r="AI5723">
            <v>2</v>
          </cell>
        </row>
        <row r="5724">
          <cell r="K5724" t="str">
            <v>Community School</v>
          </cell>
          <cell r="L5724" t="str">
            <v>Primary</v>
          </cell>
          <cell r="AC5724" t="str">
            <v>Yes</v>
          </cell>
          <cell r="AI5724">
            <v>2</v>
          </cell>
        </row>
        <row r="5725">
          <cell r="K5725" t="str">
            <v>Community School</v>
          </cell>
          <cell r="L5725" t="str">
            <v>Primary</v>
          </cell>
          <cell r="AC5725" t="str">
            <v>Yes</v>
          </cell>
          <cell r="AI5725">
            <v>2</v>
          </cell>
        </row>
        <row r="5726">
          <cell r="K5726" t="str">
            <v>Community School</v>
          </cell>
          <cell r="L5726" t="str">
            <v>Primary</v>
          </cell>
          <cell r="AC5726" t="str">
            <v>Yes</v>
          </cell>
          <cell r="AI5726">
            <v>2</v>
          </cell>
        </row>
        <row r="5727">
          <cell r="K5727" t="str">
            <v>Community School</v>
          </cell>
          <cell r="L5727" t="str">
            <v>Primary</v>
          </cell>
          <cell r="AC5727" t="str">
            <v>Yes</v>
          </cell>
          <cell r="AI5727">
            <v>2</v>
          </cell>
        </row>
        <row r="5728">
          <cell r="K5728" t="str">
            <v>Community School</v>
          </cell>
          <cell r="L5728" t="str">
            <v>Primary</v>
          </cell>
          <cell r="AC5728" t="str">
            <v>Yes</v>
          </cell>
          <cell r="AI5728">
            <v>2</v>
          </cell>
        </row>
        <row r="5729">
          <cell r="K5729" t="str">
            <v>Community School</v>
          </cell>
          <cell r="L5729" t="str">
            <v>Primary</v>
          </cell>
          <cell r="AC5729" t="str">
            <v>Yes</v>
          </cell>
          <cell r="AI5729">
            <v>3</v>
          </cell>
        </row>
        <row r="5730">
          <cell r="K5730" t="str">
            <v>Community School</v>
          </cell>
          <cell r="L5730" t="str">
            <v>Primary</v>
          </cell>
          <cell r="AC5730" t="str">
            <v>Yes</v>
          </cell>
          <cell r="AI5730">
            <v>2</v>
          </cell>
        </row>
        <row r="5731">
          <cell r="K5731" t="str">
            <v>Community School</v>
          </cell>
          <cell r="L5731" t="str">
            <v>Primary</v>
          </cell>
          <cell r="AC5731" t="str">
            <v>Yes</v>
          </cell>
          <cell r="AI5731">
            <v>2</v>
          </cell>
        </row>
        <row r="5732">
          <cell r="K5732" t="str">
            <v>Community School</v>
          </cell>
          <cell r="L5732" t="str">
            <v>Primary</v>
          </cell>
          <cell r="AC5732" t="str">
            <v>Yes</v>
          </cell>
          <cell r="AI5732">
            <v>3</v>
          </cell>
        </row>
        <row r="5733">
          <cell r="K5733" t="str">
            <v>Community School</v>
          </cell>
          <cell r="L5733" t="str">
            <v>Primary</v>
          </cell>
          <cell r="AC5733" t="str">
            <v>Yes</v>
          </cell>
          <cell r="AI5733">
            <v>2</v>
          </cell>
        </row>
        <row r="5734">
          <cell r="K5734" t="str">
            <v>Community School</v>
          </cell>
          <cell r="L5734" t="str">
            <v>Primary</v>
          </cell>
          <cell r="AC5734" t="str">
            <v>Yes</v>
          </cell>
          <cell r="AI5734">
            <v>2</v>
          </cell>
        </row>
        <row r="5735">
          <cell r="K5735" t="str">
            <v>Community School</v>
          </cell>
          <cell r="L5735" t="str">
            <v>Primary</v>
          </cell>
          <cell r="AC5735" t="str">
            <v>Yes</v>
          </cell>
          <cell r="AI5735">
            <v>2</v>
          </cell>
        </row>
        <row r="5736">
          <cell r="K5736" t="str">
            <v>Community School</v>
          </cell>
          <cell r="L5736" t="str">
            <v>Primary</v>
          </cell>
          <cell r="AC5736" t="str">
            <v>Yes</v>
          </cell>
          <cell r="AI5736">
            <v>2</v>
          </cell>
        </row>
        <row r="5737">
          <cell r="K5737" t="str">
            <v>Community School</v>
          </cell>
          <cell r="L5737" t="str">
            <v>Primary</v>
          </cell>
          <cell r="AC5737" t="str">
            <v>Yes</v>
          </cell>
          <cell r="AI5737">
            <v>2</v>
          </cell>
        </row>
        <row r="5738">
          <cell r="K5738" t="str">
            <v>Community School</v>
          </cell>
          <cell r="L5738" t="str">
            <v>Primary</v>
          </cell>
          <cell r="AC5738" t="str">
            <v>Yes</v>
          </cell>
          <cell r="AI5738">
            <v>2</v>
          </cell>
        </row>
        <row r="5739">
          <cell r="K5739" t="str">
            <v>Community School</v>
          </cell>
          <cell r="L5739" t="str">
            <v>Primary</v>
          </cell>
          <cell r="AC5739" t="str">
            <v>Yes</v>
          </cell>
          <cell r="AI5739">
            <v>2</v>
          </cell>
        </row>
        <row r="5740">
          <cell r="K5740" t="str">
            <v>Community School</v>
          </cell>
          <cell r="L5740" t="str">
            <v>Primary</v>
          </cell>
          <cell r="AC5740" t="str">
            <v>Yes</v>
          </cell>
          <cell r="AI5740">
            <v>2</v>
          </cell>
        </row>
        <row r="5741">
          <cell r="K5741" t="str">
            <v>Community School</v>
          </cell>
          <cell r="L5741" t="str">
            <v>Primary</v>
          </cell>
          <cell r="AC5741" t="str">
            <v>Yes</v>
          </cell>
          <cell r="AI5741">
            <v>2</v>
          </cell>
        </row>
        <row r="5742">
          <cell r="K5742" t="str">
            <v>Community School</v>
          </cell>
          <cell r="L5742" t="str">
            <v>Primary</v>
          </cell>
          <cell r="AC5742" t="str">
            <v>Yes</v>
          </cell>
          <cell r="AI5742">
            <v>2</v>
          </cell>
        </row>
        <row r="5743">
          <cell r="K5743" t="str">
            <v>Community School</v>
          </cell>
          <cell r="L5743" t="str">
            <v>Primary</v>
          </cell>
          <cell r="AC5743" t="str">
            <v>Yes</v>
          </cell>
          <cell r="AI5743">
            <v>2</v>
          </cell>
        </row>
        <row r="5744">
          <cell r="K5744" t="str">
            <v>Community School</v>
          </cell>
          <cell r="L5744" t="str">
            <v>Primary</v>
          </cell>
          <cell r="AC5744" t="str">
            <v>Yes</v>
          </cell>
          <cell r="AI5744">
            <v>1</v>
          </cell>
        </row>
        <row r="5745">
          <cell r="K5745" t="str">
            <v>Community School</v>
          </cell>
          <cell r="L5745" t="str">
            <v>Primary</v>
          </cell>
          <cell r="AC5745" t="str">
            <v>Yes</v>
          </cell>
          <cell r="AI5745">
            <v>2</v>
          </cell>
        </row>
        <row r="5746">
          <cell r="K5746" t="str">
            <v>Community School</v>
          </cell>
          <cell r="L5746" t="str">
            <v>Primary</v>
          </cell>
          <cell r="AC5746" t="str">
            <v>Yes</v>
          </cell>
          <cell r="AI5746">
            <v>4</v>
          </cell>
        </row>
        <row r="5747">
          <cell r="K5747" t="str">
            <v>Community School</v>
          </cell>
          <cell r="L5747" t="str">
            <v>Primary</v>
          </cell>
          <cell r="AC5747" t="str">
            <v>Yes</v>
          </cell>
          <cell r="AI5747">
            <v>2</v>
          </cell>
        </row>
        <row r="5748">
          <cell r="K5748" t="str">
            <v>Community School</v>
          </cell>
          <cell r="L5748" t="str">
            <v>Primary</v>
          </cell>
          <cell r="AC5748" t="str">
            <v>Yes</v>
          </cell>
          <cell r="AI5748">
            <v>2</v>
          </cell>
        </row>
        <row r="5749">
          <cell r="K5749" t="str">
            <v>Community School</v>
          </cell>
          <cell r="L5749" t="str">
            <v>Primary</v>
          </cell>
          <cell r="AC5749" t="str">
            <v>Yes</v>
          </cell>
          <cell r="AI5749">
            <v>3</v>
          </cell>
        </row>
        <row r="5750">
          <cell r="K5750" t="str">
            <v>Community School</v>
          </cell>
          <cell r="L5750" t="str">
            <v>Primary</v>
          </cell>
          <cell r="AC5750" t="str">
            <v>Yes</v>
          </cell>
          <cell r="AI5750">
            <v>2</v>
          </cell>
        </row>
        <row r="5751">
          <cell r="K5751" t="str">
            <v>Community School</v>
          </cell>
          <cell r="L5751" t="str">
            <v>Primary</v>
          </cell>
          <cell r="AC5751" t="str">
            <v>Yes</v>
          </cell>
          <cell r="AI5751">
            <v>3</v>
          </cell>
        </row>
        <row r="5752">
          <cell r="K5752" t="str">
            <v>Community School</v>
          </cell>
          <cell r="L5752" t="str">
            <v>Primary</v>
          </cell>
          <cell r="AC5752" t="str">
            <v>Yes</v>
          </cell>
          <cell r="AI5752">
            <v>1</v>
          </cell>
        </row>
        <row r="5753">
          <cell r="K5753" t="str">
            <v>Voluntary Controlled School</v>
          </cell>
          <cell r="L5753" t="str">
            <v>Primary</v>
          </cell>
          <cell r="AC5753" t="str">
            <v>Yes</v>
          </cell>
          <cell r="AI5753">
            <v>2</v>
          </cell>
        </row>
        <row r="5754">
          <cell r="K5754" t="str">
            <v>Voluntary Controlled School</v>
          </cell>
          <cell r="L5754" t="str">
            <v>Primary</v>
          </cell>
          <cell r="AC5754" t="str">
            <v>Yes</v>
          </cell>
          <cell r="AI5754">
            <v>3</v>
          </cell>
        </row>
        <row r="5755">
          <cell r="K5755" t="str">
            <v>Voluntary Controlled School</v>
          </cell>
          <cell r="L5755" t="str">
            <v>Primary</v>
          </cell>
          <cell r="AC5755" t="str">
            <v>Yes</v>
          </cell>
          <cell r="AI5755">
            <v>1</v>
          </cell>
        </row>
        <row r="5756">
          <cell r="K5756" t="str">
            <v>Voluntary Controlled School</v>
          </cell>
          <cell r="L5756" t="str">
            <v>Primary</v>
          </cell>
          <cell r="AC5756" t="str">
            <v>Yes</v>
          </cell>
          <cell r="AI5756">
            <v>2</v>
          </cell>
        </row>
        <row r="5757">
          <cell r="K5757" t="str">
            <v>Voluntary Controlled School</v>
          </cell>
          <cell r="L5757" t="str">
            <v>Primary</v>
          </cell>
          <cell r="AC5757" t="str">
            <v>Yes</v>
          </cell>
          <cell r="AI5757">
            <v>2</v>
          </cell>
        </row>
        <row r="5758">
          <cell r="K5758" t="str">
            <v>Voluntary Controlled School</v>
          </cell>
          <cell r="L5758" t="str">
            <v>Primary</v>
          </cell>
          <cell r="AC5758" t="str">
            <v>Yes</v>
          </cell>
          <cell r="AI5758">
            <v>2</v>
          </cell>
        </row>
        <row r="5759">
          <cell r="K5759" t="str">
            <v>Voluntary Controlled School</v>
          </cell>
          <cell r="L5759" t="str">
            <v>Primary</v>
          </cell>
          <cell r="AC5759" t="str">
            <v>Yes</v>
          </cell>
          <cell r="AI5759">
            <v>1</v>
          </cell>
        </row>
        <row r="5760">
          <cell r="K5760" t="str">
            <v>Voluntary Controlled School</v>
          </cell>
          <cell r="L5760" t="str">
            <v>Primary</v>
          </cell>
          <cell r="AC5760" t="str">
            <v>Yes</v>
          </cell>
          <cell r="AI5760">
            <v>2</v>
          </cell>
        </row>
        <row r="5761">
          <cell r="K5761" t="str">
            <v>Voluntary Controlled School</v>
          </cell>
          <cell r="L5761" t="str">
            <v>Primary</v>
          </cell>
          <cell r="AC5761" t="str">
            <v>Yes</v>
          </cell>
          <cell r="AI5761">
            <v>1</v>
          </cell>
        </row>
        <row r="5762">
          <cell r="K5762" t="str">
            <v>Voluntary Controlled School</v>
          </cell>
          <cell r="L5762" t="str">
            <v>Primary</v>
          </cell>
          <cell r="AC5762" t="str">
            <v>Yes</v>
          </cell>
          <cell r="AI5762">
            <v>2</v>
          </cell>
        </row>
        <row r="5763">
          <cell r="K5763" t="str">
            <v>Voluntary Controlled School</v>
          </cell>
          <cell r="L5763" t="str">
            <v>Primary</v>
          </cell>
          <cell r="AC5763" t="str">
            <v>Yes</v>
          </cell>
          <cell r="AI5763">
            <v>2</v>
          </cell>
        </row>
        <row r="5764">
          <cell r="K5764" t="str">
            <v>Voluntary Controlled School</v>
          </cell>
          <cell r="L5764" t="str">
            <v>Primary</v>
          </cell>
          <cell r="AC5764" t="str">
            <v>Yes</v>
          </cell>
          <cell r="AI5764">
            <v>2</v>
          </cell>
        </row>
        <row r="5765">
          <cell r="K5765" t="str">
            <v>Voluntary Controlled School</v>
          </cell>
          <cell r="L5765" t="str">
            <v>Primary</v>
          </cell>
          <cell r="AC5765" t="str">
            <v>Yes</v>
          </cell>
          <cell r="AI5765">
            <v>2</v>
          </cell>
        </row>
        <row r="5766">
          <cell r="K5766" t="str">
            <v>Voluntary Controlled School</v>
          </cell>
          <cell r="L5766" t="str">
            <v>Primary</v>
          </cell>
          <cell r="AC5766" t="str">
            <v>Yes</v>
          </cell>
          <cell r="AI5766">
            <v>2</v>
          </cell>
        </row>
        <row r="5767">
          <cell r="K5767" t="str">
            <v>Voluntary Controlled School</v>
          </cell>
          <cell r="L5767" t="str">
            <v>Primary</v>
          </cell>
          <cell r="AC5767" t="str">
            <v>Yes</v>
          </cell>
          <cell r="AI5767">
            <v>1</v>
          </cell>
        </row>
        <row r="5768">
          <cell r="K5768" t="str">
            <v>Voluntary Controlled School</v>
          </cell>
          <cell r="L5768" t="str">
            <v>Primary</v>
          </cell>
          <cell r="AC5768" t="str">
            <v>Yes</v>
          </cell>
          <cell r="AI5768">
            <v>2</v>
          </cell>
        </row>
        <row r="5769">
          <cell r="K5769" t="str">
            <v>Voluntary Controlled School</v>
          </cell>
          <cell r="L5769" t="str">
            <v>Primary</v>
          </cell>
          <cell r="AC5769" t="str">
            <v>Yes</v>
          </cell>
          <cell r="AI5769">
            <v>1</v>
          </cell>
        </row>
        <row r="5770">
          <cell r="K5770" t="str">
            <v>Voluntary Controlled School</v>
          </cell>
          <cell r="L5770" t="str">
            <v>Primary</v>
          </cell>
          <cell r="AC5770" t="str">
            <v>Yes</v>
          </cell>
          <cell r="AI5770">
            <v>2</v>
          </cell>
        </row>
        <row r="5771">
          <cell r="K5771" t="str">
            <v>Voluntary Controlled School</v>
          </cell>
          <cell r="L5771" t="str">
            <v>Primary</v>
          </cell>
          <cell r="AC5771" t="str">
            <v>Yes</v>
          </cell>
          <cell r="AI5771">
            <v>2</v>
          </cell>
        </row>
        <row r="5772">
          <cell r="K5772" t="str">
            <v>Voluntary Controlled School</v>
          </cell>
          <cell r="L5772" t="str">
            <v>Primary</v>
          </cell>
          <cell r="AC5772" t="str">
            <v>Yes</v>
          </cell>
          <cell r="AI5772">
            <v>2</v>
          </cell>
        </row>
        <row r="5773">
          <cell r="K5773" t="str">
            <v>Voluntary Controlled School</v>
          </cell>
          <cell r="L5773" t="str">
            <v>Primary</v>
          </cell>
          <cell r="AC5773" t="str">
            <v>Yes</v>
          </cell>
          <cell r="AI5773">
            <v>2</v>
          </cell>
        </row>
        <row r="5774">
          <cell r="K5774" t="str">
            <v>Voluntary Controlled School</v>
          </cell>
          <cell r="L5774" t="str">
            <v>Primary</v>
          </cell>
          <cell r="AC5774" t="str">
            <v>Yes</v>
          </cell>
          <cell r="AI5774">
            <v>2</v>
          </cell>
        </row>
        <row r="5775">
          <cell r="K5775" t="str">
            <v>Voluntary Controlled School</v>
          </cell>
          <cell r="L5775" t="str">
            <v>Primary</v>
          </cell>
          <cell r="AC5775" t="str">
            <v>Yes</v>
          </cell>
          <cell r="AI5775">
            <v>1</v>
          </cell>
        </row>
        <row r="5776">
          <cell r="K5776" t="str">
            <v>Voluntary Controlled School</v>
          </cell>
          <cell r="L5776" t="str">
            <v>Primary</v>
          </cell>
          <cell r="AC5776" t="str">
            <v>Yes</v>
          </cell>
          <cell r="AI5776">
            <v>2</v>
          </cell>
        </row>
        <row r="5777">
          <cell r="K5777" t="str">
            <v>Voluntary Controlled School</v>
          </cell>
          <cell r="L5777" t="str">
            <v>Primary</v>
          </cell>
          <cell r="AC5777" t="str">
            <v>Yes</v>
          </cell>
          <cell r="AI5777">
            <v>2</v>
          </cell>
        </row>
        <row r="5778">
          <cell r="K5778" t="str">
            <v>Voluntary Controlled School</v>
          </cell>
          <cell r="L5778" t="str">
            <v>Primary</v>
          </cell>
          <cell r="AC5778" t="str">
            <v>Yes</v>
          </cell>
          <cell r="AI5778">
            <v>2</v>
          </cell>
        </row>
        <row r="5779">
          <cell r="K5779" t="str">
            <v>Voluntary Controlled School</v>
          </cell>
          <cell r="L5779" t="str">
            <v>Primary</v>
          </cell>
          <cell r="AC5779" t="str">
            <v>Yes</v>
          </cell>
          <cell r="AI5779">
            <v>2</v>
          </cell>
        </row>
        <row r="5780">
          <cell r="K5780" t="str">
            <v>Voluntary Controlled School</v>
          </cell>
          <cell r="L5780" t="str">
            <v>Primary</v>
          </cell>
          <cell r="AC5780" t="str">
            <v>Yes</v>
          </cell>
          <cell r="AI5780">
            <v>2</v>
          </cell>
        </row>
        <row r="5781">
          <cell r="K5781" t="str">
            <v>Voluntary Controlled School</v>
          </cell>
          <cell r="L5781" t="str">
            <v>Primary</v>
          </cell>
          <cell r="AC5781" t="str">
            <v>Yes</v>
          </cell>
          <cell r="AI5781">
            <v>2</v>
          </cell>
        </row>
        <row r="5782">
          <cell r="K5782" t="str">
            <v>Voluntary Controlled School</v>
          </cell>
          <cell r="L5782" t="str">
            <v>Primary</v>
          </cell>
          <cell r="AC5782" t="str">
            <v>Yes</v>
          </cell>
          <cell r="AI5782">
            <v>2</v>
          </cell>
        </row>
        <row r="5783">
          <cell r="K5783" t="str">
            <v>Voluntary Controlled School</v>
          </cell>
          <cell r="L5783" t="str">
            <v>Primary</v>
          </cell>
          <cell r="AC5783" t="str">
            <v>Yes</v>
          </cell>
          <cell r="AI5783">
            <v>2</v>
          </cell>
        </row>
        <row r="5784">
          <cell r="K5784" t="str">
            <v>Voluntary Controlled School</v>
          </cell>
          <cell r="L5784" t="str">
            <v>Primary</v>
          </cell>
          <cell r="AC5784" t="str">
            <v>Yes</v>
          </cell>
          <cell r="AI5784">
            <v>2</v>
          </cell>
        </row>
        <row r="5785">
          <cell r="K5785" t="str">
            <v>Voluntary Controlled School</v>
          </cell>
          <cell r="L5785" t="str">
            <v>Primary</v>
          </cell>
          <cell r="AC5785" t="str">
            <v>Yes</v>
          </cell>
          <cell r="AI5785">
            <v>2</v>
          </cell>
        </row>
        <row r="5786">
          <cell r="K5786" t="str">
            <v>Voluntary Controlled School</v>
          </cell>
          <cell r="L5786" t="str">
            <v>Primary</v>
          </cell>
          <cell r="AC5786" t="str">
            <v>Yes</v>
          </cell>
          <cell r="AI5786">
            <v>2</v>
          </cell>
        </row>
        <row r="5787">
          <cell r="K5787" t="str">
            <v>Voluntary Controlled School</v>
          </cell>
          <cell r="L5787" t="str">
            <v>Primary</v>
          </cell>
          <cell r="AC5787" t="str">
            <v>Yes</v>
          </cell>
          <cell r="AI5787">
            <v>1</v>
          </cell>
        </row>
        <row r="5788">
          <cell r="K5788" t="str">
            <v>Voluntary Controlled School</v>
          </cell>
          <cell r="L5788" t="str">
            <v>Primary</v>
          </cell>
          <cell r="AC5788" t="str">
            <v>Yes</v>
          </cell>
          <cell r="AI5788">
            <v>1</v>
          </cell>
        </row>
        <row r="5789">
          <cell r="K5789" t="str">
            <v>Voluntary Controlled School</v>
          </cell>
          <cell r="L5789" t="str">
            <v>Primary</v>
          </cell>
          <cell r="AC5789" t="str">
            <v>Yes</v>
          </cell>
          <cell r="AI5789">
            <v>2</v>
          </cell>
        </row>
        <row r="5790">
          <cell r="K5790" t="str">
            <v>Voluntary Controlled School</v>
          </cell>
          <cell r="L5790" t="str">
            <v>Primary</v>
          </cell>
          <cell r="AC5790" t="str">
            <v>Yes</v>
          </cell>
          <cell r="AI5790">
            <v>2</v>
          </cell>
        </row>
        <row r="5791">
          <cell r="K5791" t="str">
            <v>Voluntary Controlled School</v>
          </cell>
          <cell r="L5791" t="str">
            <v>Primary</v>
          </cell>
          <cell r="AC5791" t="str">
            <v>Yes</v>
          </cell>
          <cell r="AI5791">
            <v>2</v>
          </cell>
        </row>
        <row r="5792">
          <cell r="K5792" t="str">
            <v>Voluntary Controlled School</v>
          </cell>
          <cell r="L5792" t="str">
            <v>Primary</v>
          </cell>
          <cell r="AC5792" t="str">
            <v>Yes</v>
          </cell>
          <cell r="AI5792">
            <v>3</v>
          </cell>
        </row>
        <row r="5793">
          <cell r="K5793" t="str">
            <v>Voluntary Controlled School</v>
          </cell>
          <cell r="L5793" t="str">
            <v>Primary</v>
          </cell>
          <cell r="AC5793" t="str">
            <v>Yes</v>
          </cell>
          <cell r="AI5793">
            <v>2</v>
          </cell>
        </row>
        <row r="5794">
          <cell r="K5794" t="str">
            <v>Voluntary Controlled School</v>
          </cell>
          <cell r="L5794" t="str">
            <v>Primary</v>
          </cell>
          <cell r="AC5794" t="str">
            <v>Yes</v>
          </cell>
          <cell r="AI5794">
            <v>2</v>
          </cell>
        </row>
        <row r="5795">
          <cell r="K5795" t="str">
            <v>Voluntary Controlled School</v>
          </cell>
          <cell r="L5795" t="str">
            <v>Primary</v>
          </cell>
          <cell r="AC5795" t="str">
            <v>Yes</v>
          </cell>
          <cell r="AI5795">
            <v>3</v>
          </cell>
        </row>
        <row r="5796">
          <cell r="K5796" t="str">
            <v>Voluntary Controlled School</v>
          </cell>
          <cell r="L5796" t="str">
            <v>Primary</v>
          </cell>
          <cell r="AC5796" t="str">
            <v>Yes</v>
          </cell>
          <cell r="AI5796">
            <v>2</v>
          </cell>
        </row>
        <row r="5797">
          <cell r="K5797" t="str">
            <v>Voluntary Controlled School</v>
          </cell>
          <cell r="L5797" t="str">
            <v>Primary</v>
          </cell>
          <cell r="AC5797" t="str">
            <v>Yes</v>
          </cell>
          <cell r="AI5797">
            <v>2</v>
          </cell>
        </row>
        <row r="5798">
          <cell r="K5798" t="str">
            <v>Voluntary Controlled School</v>
          </cell>
          <cell r="L5798" t="str">
            <v>Primary</v>
          </cell>
          <cell r="AC5798" t="str">
            <v>Yes</v>
          </cell>
          <cell r="AI5798">
            <v>2</v>
          </cell>
        </row>
        <row r="5799">
          <cell r="K5799" t="str">
            <v>Voluntary Controlled School</v>
          </cell>
          <cell r="L5799" t="str">
            <v>Primary</v>
          </cell>
          <cell r="AC5799" t="str">
            <v>Yes</v>
          </cell>
          <cell r="AI5799">
            <v>3</v>
          </cell>
        </row>
        <row r="5800">
          <cell r="K5800" t="str">
            <v>Voluntary Aided School</v>
          </cell>
          <cell r="L5800" t="str">
            <v>Primary</v>
          </cell>
          <cell r="AC5800" t="str">
            <v>Yes</v>
          </cell>
          <cell r="AI5800">
            <v>2</v>
          </cell>
        </row>
        <row r="5801">
          <cell r="K5801" t="str">
            <v>Voluntary Aided School</v>
          </cell>
          <cell r="L5801" t="str">
            <v>Primary</v>
          </cell>
          <cell r="AC5801" t="str">
            <v>Yes</v>
          </cell>
          <cell r="AI5801">
            <v>2</v>
          </cell>
        </row>
        <row r="5802">
          <cell r="K5802" t="str">
            <v>Voluntary Aided School</v>
          </cell>
          <cell r="L5802" t="str">
            <v>Primary</v>
          </cell>
          <cell r="AC5802" t="str">
            <v>Yes</v>
          </cell>
          <cell r="AI5802">
            <v>2</v>
          </cell>
        </row>
        <row r="5803">
          <cell r="K5803" t="str">
            <v>Voluntary Aided School</v>
          </cell>
          <cell r="L5803" t="str">
            <v>Primary</v>
          </cell>
          <cell r="AC5803" t="str">
            <v>Yes</v>
          </cell>
          <cell r="AI5803">
            <v>1</v>
          </cell>
        </row>
        <row r="5804">
          <cell r="K5804" t="str">
            <v>Voluntary Aided School</v>
          </cell>
          <cell r="L5804" t="str">
            <v>Primary</v>
          </cell>
          <cell r="AC5804" t="str">
            <v>Yes</v>
          </cell>
          <cell r="AI5804">
            <v>2</v>
          </cell>
        </row>
        <row r="5805">
          <cell r="K5805" t="str">
            <v>Voluntary Aided School</v>
          </cell>
          <cell r="L5805" t="str">
            <v>Primary</v>
          </cell>
          <cell r="AC5805" t="str">
            <v>Yes</v>
          </cell>
          <cell r="AI5805">
            <v>2</v>
          </cell>
        </row>
        <row r="5806">
          <cell r="K5806" t="str">
            <v>Voluntary Aided School</v>
          </cell>
          <cell r="L5806" t="str">
            <v>Primary</v>
          </cell>
          <cell r="AC5806" t="str">
            <v>Yes</v>
          </cell>
          <cell r="AI5806">
            <v>2</v>
          </cell>
        </row>
        <row r="5807">
          <cell r="K5807" t="str">
            <v>Voluntary Aided School</v>
          </cell>
          <cell r="L5807" t="str">
            <v>Primary</v>
          </cell>
          <cell r="AC5807" t="str">
            <v>Yes</v>
          </cell>
          <cell r="AI5807">
            <v>2</v>
          </cell>
        </row>
        <row r="5808">
          <cell r="K5808" t="str">
            <v>Voluntary Aided School</v>
          </cell>
          <cell r="L5808" t="str">
            <v>Primary</v>
          </cell>
          <cell r="AC5808" t="str">
            <v>Yes</v>
          </cell>
          <cell r="AI5808">
            <v>2</v>
          </cell>
        </row>
        <row r="5809">
          <cell r="K5809" t="str">
            <v>Voluntary Aided School</v>
          </cell>
          <cell r="L5809" t="str">
            <v>Primary</v>
          </cell>
          <cell r="AC5809" t="str">
            <v>Yes</v>
          </cell>
          <cell r="AI5809">
            <v>2</v>
          </cell>
        </row>
        <row r="5810">
          <cell r="K5810" t="str">
            <v>Voluntary Aided School</v>
          </cell>
          <cell r="L5810" t="str">
            <v>Primary</v>
          </cell>
          <cell r="AC5810" t="str">
            <v>Yes</v>
          </cell>
          <cell r="AI5810">
            <v>2</v>
          </cell>
        </row>
        <row r="5811">
          <cell r="K5811" t="str">
            <v>Voluntary Aided School</v>
          </cell>
          <cell r="L5811" t="str">
            <v>Primary</v>
          </cell>
          <cell r="AC5811" t="str">
            <v>Yes</v>
          </cell>
          <cell r="AI5811">
            <v>2</v>
          </cell>
        </row>
        <row r="5812">
          <cell r="K5812" t="str">
            <v>Voluntary Aided School</v>
          </cell>
          <cell r="L5812" t="str">
            <v>Primary</v>
          </cell>
          <cell r="AC5812" t="str">
            <v>Yes</v>
          </cell>
          <cell r="AI5812">
            <v>2</v>
          </cell>
        </row>
        <row r="5813">
          <cell r="K5813" t="str">
            <v>Voluntary Aided School</v>
          </cell>
          <cell r="L5813" t="str">
            <v>Primary</v>
          </cell>
          <cell r="AC5813" t="str">
            <v>Yes</v>
          </cell>
          <cell r="AI5813">
            <v>2</v>
          </cell>
        </row>
        <row r="5814">
          <cell r="K5814" t="str">
            <v>Voluntary Aided School</v>
          </cell>
          <cell r="L5814" t="str">
            <v>Primary</v>
          </cell>
          <cell r="AC5814" t="str">
            <v>Yes</v>
          </cell>
          <cell r="AI5814">
            <v>1</v>
          </cell>
        </row>
        <row r="5815">
          <cell r="K5815" t="str">
            <v>Voluntary Aided School</v>
          </cell>
          <cell r="L5815" t="str">
            <v>Primary</v>
          </cell>
          <cell r="AC5815" t="str">
            <v>Yes</v>
          </cell>
          <cell r="AI5815">
            <v>2</v>
          </cell>
        </row>
        <row r="5816">
          <cell r="K5816" t="str">
            <v>Voluntary Aided School</v>
          </cell>
          <cell r="L5816" t="str">
            <v>Primary</v>
          </cell>
          <cell r="AC5816" t="str">
            <v>Yes</v>
          </cell>
          <cell r="AI5816">
            <v>2</v>
          </cell>
        </row>
        <row r="5817">
          <cell r="K5817" t="str">
            <v>Voluntary Aided School</v>
          </cell>
          <cell r="L5817" t="str">
            <v>Primary</v>
          </cell>
          <cell r="AC5817" t="str">
            <v>Yes</v>
          </cell>
          <cell r="AI5817">
            <v>2</v>
          </cell>
        </row>
        <row r="5818">
          <cell r="K5818" t="str">
            <v>Voluntary Aided School</v>
          </cell>
          <cell r="L5818" t="str">
            <v>Primary</v>
          </cell>
          <cell r="AC5818" t="str">
            <v>Yes</v>
          </cell>
          <cell r="AI5818">
            <v>2</v>
          </cell>
        </row>
        <row r="5819">
          <cell r="K5819" t="str">
            <v>Voluntary Aided School</v>
          </cell>
          <cell r="L5819" t="str">
            <v>Primary</v>
          </cell>
          <cell r="AC5819" t="str">
            <v>Yes</v>
          </cell>
          <cell r="AI5819">
            <v>3</v>
          </cell>
        </row>
        <row r="5820">
          <cell r="K5820" t="str">
            <v>Voluntary Aided School</v>
          </cell>
          <cell r="L5820" t="str">
            <v>Primary</v>
          </cell>
          <cell r="AC5820" t="str">
            <v>Yes</v>
          </cell>
          <cell r="AI5820">
            <v>2</v>
          </cell>
        </row>
        <row r="5821">
          <cell r="K5821" t="str">
            <v>Voluntary Aided School</v>
          </cell>
          <cell r="L5821" t="str">
            <v>Primary</v>
          </cell>
          <cell r="AC5821" t="str">
            <v>Yes</v>
          </cell>
          <cell r="AI5821">
            <v>2</v>
          </cell>
        </row>
        <row r="5822">
          <cell r="K5822" t="str">
            <v>Voluntary Aided School</v>
          </cell>
          <cell r="L5822" t="str">
            <v>Primary</v>
          </cell>
          <cell r="AC5822" t="str">
            <v>Yes</v>
          </cell>
          <cell r="AI5822">
            <v>2</v>
          </cell>
        </row>
        <row r="5823">
          <cell r="K5823" t="str">
            <v>Voluntary Aided School</v>
          </cell>
          <cell r="L5823" t="str">
            <v>Primary</v>
          </cell>
          <cell r="AC5823" t="str">
            <v>Yes</v>
          </cell>
          <cell r="AI5823">
            <v>2</v>
          </cell>
        </row>
        <row r="5824">
          <cell r="K5824" t="str">
            <v>Voluntary Aided School</v>
          </cell>
          <cell r="L5824" t="str">
            <v>Primary</v>
          </cell>
          <cell r="AC5824" t="str">
            <v>Yes</v>
          </cell>
          <cell r="AI5824">
            <v>1</v>
          </cell>
        </row>
        <row r="5825">
          <cell r="K5825" t="str">
            <v>Voluntary Aided School</v>
          </cell>
          <cell r="L5825" t="str">
            <v>Primary</v>
          </cell>
          <cell r="AC5825" t="str">
            <v>Yes</v>
          </cell>
          <cell r="AI5825">
            <v>2</v>
          </cell>
        </row>
        <row r="5826">
          <cell r="K5826" t="str">
            <v>Voluntary Aided School</v>
          </cell>
          <cell r="L5826" t="str">
            <v>Primary</v>
          </cell>
          <cell r="AC5826" t="str">
            <v>Yes</v>
          </cell>
          <cell r="AI5826">
            <v>2</v>
          </cell>
        </row>
        <row r="5827">
          <cell r="K5827" t="str">
            <v>Voluntary Aided School</v>
          </cell>
          <cell r="L5827" t="str">
            <v>Primary</v>
          </cell>
          <cell r="AC5827" t="str">
            <v>Yes</v>
          </cell>
          <cell r="AI5827">
            <v>2</v>
          </cell>
        </row>
        <row r="5828">
          <cell r="K5828" t="str">
            <v>Voluntary Aided School</v>
          </cell>
          <cell r="L5828" t="str">
            <v>Primary</v>
          </cell>
          <cell r="AC5828" t="str">
            <v>Yes</v>
          </cell>
          <cell r="AI5828">
            <v>2</v>
          </cell>
        </row>
        <row r="5829">
          <cell r="K5829" t="str">
            <v>Voluntary Aided School</v>
          </cell>
          <cell r="L5829" t="str">
            <v>Primary</v>
          </cell>
          <cell r="AC5829" t="str">
            <v>Yes</v>
          </cell>
          <cell r="AI5829">
            <v>2</v>
          </cell>
        </row>
        <row r="5830">
          <cell r="K5830" t="str">
            <v>Voluntary Aided School</v>
          </cell>
          <cell r="L5830" t="str">
            <v>Primary</v>
          </cell>
          <cell r="AC5830" t="str">
            <v>Yes</v>
          </cell>
          <cell r="AI5830">
            <v>4</v>
          </cell>
        </row>
        <row r="5831">
          <cell r="K5831" t="str">
            <v>Voluntary Aided School</v>
          </cell>
          <cell r="L5831" t="str">
            <v>Primary</v>
          </cell>
          <cell r="AC5831" t="str">
            <v>Yes</v>
          </cell>
          <cell r="AI5831">
            <v>1</v>
          </cell>
        </row>
        <row r="5832">
          <cell r="K5832" t="str">
            <v>Voluntary Aided School</v>
          </cell>
          <cell r="L5832" t="str">
            <v>Primary</v>
          </cell>
          <cell r="AC5832" t="str">
            <v>Yes</v>
          </cell>
          <cell r="AI5832">
            <v>1</v>
          </cell>
        </row>
        <row r="5833">
          <cell r="K5833" t="str">
            <v>Voluntary Aided School</v>
          </cell>
          <cell r="L5833" t="str">
            <v>Primary</v>
          </cell>
          <cell r="AC5833" t="str">
            <v>Yes</v>
          </cell>
          <cell r="AI5833">
            <v>3</v>
          </cell>
        </row>
        <row r="5834">
          <cell r="K5834" t="str">
            <v>Voluntary Aided School</v>
          </cell>
          <cell r="L5834" t="str">
            <v>Primary</v>
          </cell>
          <cell r="AC5834" t="str">
            <v>Yes</v>
          </cell>
          <cell r="AI5834">
            <v>2</v>
          </cell>
        </row>
        <row r="5835">
          <cell r="K5835" t="str">
            <v>Voluntary Aided School</v>
          </cell>
          <cell r="L5835" t="str">
            <v>Primary</v>
          </cell>
          <cell r="AC5835" t="str">
            <v>Yes</v>
          </cell>
          <cell r="AI5835">
            <v>2</v>
          </cell>
        </row>
        <row r="5836">
          <cell r="K5836" t="str">
            <v>Voluntary Aided School</v>
          </cell>
          <cell r="L5836" t="str">
            <v>Primary</v>
          </cell>
          <cell r="AC5836" t="str">
            <v>Yes</v>
          </cell>
          <cell r="AI5836">
            <v>2</v>
          </cell>
        </row>
        <row r="5837">
          <cell r="K5837" t="str">
            <v>Voluntary Aided School</v>
          </cell>
          <cell r="L5837" t="str">
            <v>Primary</v>
          </cell>
          <cell r="AC5837" t="str">
            <v>Yes</v>
          </cell>
          <cell r="AI5837">
            <v>2</v>
          </cell>
        </row>
        <row r="5838">
          <cell r="K5838" t="str">
            <v>Voluntary Aided School</v>
          </cell>
          <cell r="L5838" t="str">
            <v>Primary</v>
          </cell>
          <cell r="AC5838" t="str">
            <v>Yes</v>
          </cell>
          <cell r="AI5838">
            <v>2</v>
          </cell>
        </row>
        <row r="5839">
          <cell r="K5839" t="str">
            <v>Voluntary Aided School</v>
          </cell>
          <cell r="L5839" t="str">
            <v>Primary</v>
          </cell>
          <cell r="AC5839" t="str">
            <v>Yes</v>
          </cell>
          <cell r="AI5839">
            <v>2</v>
          </cell>
        </row>
        <row r="5840">
          <cell r="K5840" t="str">
            <v>Voluntary Aided School</v>
          </cell>
          <cell r="L5840" t="str">
            <v>Primary</v>
          </cell>
          <cell r="AC5840" t="str">
            <v>Yes</v>
          </cell>
          <cell r="AI5840">
            <v>2</v>
          </cell>
        </row>
        <row r="5841">
          <cell r="K5841" t="str">
            <v>Voluntary Aided School</v>
          </cell>
          <cell r="L5841" t="str">
            <v>Primary</v>
          </cell>
          <cell r="AC5841" t="str">
            <v>Yes</v>
          </cell>
          <cell r="AI5841">
            <v>2</v>
          </cell>
        </row>
        <row r="5842">
          <cell r="K5842" t="str">
            <v>Voluntary Aided School</v>
          </cell>
          <cell r="L5842" t="str">
            <v>Primary</v>
          </cell>
          <cell r="AC5842" t="str">
            <v>Yes</v>
          </cell>
          <cell r="AI5842">
            <v>2</v>
          </cell>
        </row>
        <row r="5843">
          <cell r="K5843" t="str">
            <v>Voluntary Aided School</v>
          </cell>
          <cell r="L5843" t="str">
            <v>Primary</v>
          </cell>
          <cell r="AC5843" t="str">
            <v>Yes</v>
          </cell>
          <cell r="AI5843">
            <v>2</v>
          </cell>
        </row>
        <row r="5844">
          <cell r="K5844" t="str">
            <v>Voluntary Aided School</v>
          </cell>
          <cell r="L5844" t="str">
            <v>Primary</v>
          </cell>
          <cell r="AC5844" t="str">
            <v>Yes</v>
          </cell>
          <cell r="AI5844">
            <v>2</v>
          </cell>
        </row>
        <row r="5845">
          <cell r="K5845" t="str">
            <v>Voluntary Aided School</v>
          </cell>
          <cell r="L5845" t="str">
            <v>Primary</v>
          </cell>
          <cell r="AC5845" t="str">
            <v>Yes</v>
          </cell>
          <cell r="AI5845">
            <v>1</v>
          </cell>
        </row>
        <row r="5846">
          <cell r="K5846" t="str">
            <v>Voluntary Aided School</v>
          </cell>
          <cell r="L5846" t="str">
            <v>Primary</v>
          </cell>
          <cell r="AC5846" t="str">
            <v>Yes</v>
          </cell>
          <cell r="AI5846">
            <v>2</v>
          </cell>
        </row>
        <row r="5847">
          <cell r="K5847" t="str">
            <v>Voluntary Aided School</v>
          </cell>
          <cell r="L5847" t="str">
            <v>Primary</v>
          </cell>
          <cell r="AC5847" t="str">
            <v>Yes</v>
          </cell>
          <cell r="AI5847">
            <v>2</v>
          </cell>
        </row>
        <row r="5848">
          <cell r="K5848" t="str">
            <v>Voluntary Aided School</v>
          </cell>
          <cell r="L5848" t="str">
            <v>Primary</v>
          </cell>
          <cell r="AC5848" t="str">
            <v>Yes</v>
          </cell>
          <cell r="AI5848">
            <v>2</v>
          </cell>
        </row>
        <row r="5849">
          <cell r="K5849" t="str">
            <v>Voluntary Aided School</v>
          </cell>
          <cell r="L5849" t="str">
            <v>Primary</v>
          </cell>
          <cell r="AC5849" t="str">
            <v>Yes</v>
          </cell>
          <cell r="AI5849">
            <v>2</v>
          </cell>
        </row>
        <row r="5850">
          <cell r="K5850" t="str">
            <v>Voluntary Aided School</v>
          </cell>
          <cell r="L5850" t="str">
            <v>Primary</v>
          </cell>
          <cell r="AC5850" t="str">
            <v>Yes</v>
          </cell>
          <cell r="AI5850">
            <v>2</v>
          </cell>
        </row>
        <row r="5851">
          <cell r="K5851" t="str">
            <v>Voluntary Aided School</v>
          </cell>
          <cell r="L5851" t="str">
            <v>Primary</v>
          </cell>
          <cell r="AC5851" t="str">
            <v>Yes</v>
          </cell>
          <cell r="AI5851">
            <v>2</v>
          </cell>
        </row>
        <row r="5852">
          <cell r="K5852" t="str">
            <v>Voluntary Aided School</v>
          </cell>
          <cell r="L5852" t="str">
            <v>Primary</v>
          </cell>
          <cell r="AC5852" t="str">
            <v>Yes</v>
          </cell>
          <cell r="AI5852">
            <v>2</v>
          </cell>
        </row>
        <row r="5853">
          <cell r="K5853" t="str">
            <v>Voluntary Aided School</v>
          </cell>
          <cell r="L5853" t="str">
            <v>Primary</v>
          </cell>
          <cell r="AC5853" t="str">
            <v>Yes</v>
          </cell>
          <cell r="AI5853">
            <v>2</v>
          </cell>
        </row>
        <row r="5854">
          <cell r="K5854" t="str">
            <v>Voluntary Aided School</v>
          </cell>
          <cell r="L5854" t="str">
            <v>Primary</v>
          </cell>
          <cell r="AC5854" t="str">
            <v>Yes</v>
          </cell>
          <cell r="AI5854">
            <v>2</v>
          </cell>
        </row>
        <row r="5855">
          <cell r="K5855" t="str">
            <v>Voluntary Aided School</v>
          </cell>
          <cell r="L5855" t="str">
            <v>Primary</v>
          </cell>
          <cell r="AC5855" t="str">
            <v>Yes</v>
          </cell>
          <cell r="AI5855">
            <v>2</v>
          </cell>
        </row>
        <row r="5856">
          <cell r="K5856" t="str">
            <v>Voluntary Aided School</v>
          </cell>
          <cell r="L5856" t="str">
            <v>Primary</v>
          </cell>
          <cell r="AC5856" t="str">
            <v>Yes</v>
          </cell>
          <cell r="AI5856">
            <v>2</v>
          </cell>
        </row>
        <row r="5857">
          <cell r="K5857" t="str">
            <v>Voluntary Aided School</v>
          </cell>
          <cell r="L5857" t="str">
            <v>Primary</v>
          </cell>
          <cell r="AC5857" t="str">
            <v>Yes</v>
          </cell>
          <cell r="AI5857">
            <v>2</v>
          </cell>
        </row>
        <row r="5858">
          <cell r="K5858" t="str">
            <v>Voluntary Aided School</v>
          </cell>
          <cell r="L5858" t="str">
            <v>Primary</v>
          </cell>
          <cell r="AC5858" t="str">
            <v>Yes</v>
          </cell>
          <cell r="AI5858">
            <v>2</v>
          </cell>
        </row>
        <row r="5859">
          <cell r="K5859" t="str">
            <v>Voluntary Aided School</v>
          </cell>
          <cell r="L5859" t="str">
            <v>Primary</v>
          </cell>
          <cell r="AC5859" t="str">
            <v>Yes</v>
          </cell>
          <cell r="AI5859">
            <v>2</v>
          </cell>
        </row>
        <row r="5860">
          <cell r="K5860" t="str">
            <v>Voluntary Aided School</v>
          </cell>
          <cell r="L5860" t="str">
            <v>Primary</v>
          </cell>
          <cell r="AC5860" t="str">
            <v>Yes</v>
          </cell>
          <cell r="AI5860">
            <v>2</v>
          </cell>
        </row>
        <row r="5861">
          <cell r="K5861" t="str">
            <v>Community School</v>
          </cell>
          <cell r="L5861" t="str">
            <v>Secondary</v>
          </cell>
          <cell r="AC5861" t="str">
            <v>Yes</v>
          </cell>
          <cell r="AI5861">
            <v>3</v>
          </cell>
        </row>
        <row r="5862">
          <cell r="K5862" t="str">
            <v>Community School</v>
          </cell>
          <cell r="L5862" t="str">
            <v>Secondary</v>
          </cell>
          <cell r="AC5862" t="str">
            <v>Yes</v>
          </cell>
          <cell r="AI5862">
            <v>3</v>
          </cell>
        </row>
        <row r="5863">
          <cell r="K5863" t="str">
            <v>Foundation School</v>
          </cell>
          <cell r="L5863" t="str">
            <v>Secondary</v>
          </cell>
          <cell r="AC5863" t="str">
            <v>Yes</v>
          </cell>
          <cell r="AI5863">
            <v>2</v>
          </cell>
        </row>
        <row r="5864">
          <cell r="K5864" t="str">
            <v>Community School</v>
          </cell>
          <cell r="L5864" t="str">
            <v>Secondary</v>
          </cell>
          <cell r="AC5864" t="str">
            <v>Yes</v>
          </cell>
          <cell r="AI5864">
            <v>3</v>
          </cell>
        </row>
        <row r="5865">
          <cell r="K5865" t="str">
            <v>Community School</v>
          </cell>
          <cell r="L5865" t="str">
            <v>Secondary</v>
          </cell>
          <cell r="AC5865" t="str">
            <v>Yes</v>
          </cell>
          <cell r="AI5865">
            <v>2</v>
          </cell>
        </row>
        <row r="5866">
          <cell r="K5866" t="str">
            <v>Community School</v>
          </cell>
          <cell r="L5866" t="str">
            <v>Secondary</v>
          </cell>
          <cell r="AC5866" t="str">
            <v>Yes</v>
          </cell>
          <cell r="AI5866">
            <v>2</v>
          </cell>
        </row>
        <row r="5867">
          <cell r="K5867" t="str">
            <v>Community School</v>
          </cell>
          <cell r="L5867" t="str">
            <v>Secondary</v>
          </cell>
          <cell r="AC5867" t="str">
            <v>Yes</v>
          </cell>
          <cell r="AI5867">
            <v>2</v>
          </cell>
        </row>
        <row r="5868">
          <cell r="K5868" t="str">
            <v>Community School</v>
          </cell>
          <cell r="L5868" t="str">
            <v>Secondary</v>
          </cell>
          <cell r="AC5868" t="str">
            <v>Yes</v>
          </cell>
          <cell r="AI5868">
            <v>2</v>
          </cell>
        </row>
        <row r="5869">
          <cell r="K5869" t="str">
            <v>Community School</v>
          </cell>
          <cell r="L5869" t="str">
            <v>Secondary</v>
          </cell>
          <cell r="AC5869" t="str">
            <v>Yes</v>
          </cell>
          <cell r="AI5869">
            <v>2</v>
          </cell>
        </row>
        <row r="5870">
          <cell r="K5870" t="str">
            <v>Foundation School</v>
          </cell>
          <cell r="L5870" t="str">
            <v>Secondary</v>
          </cell>
          <cell r="AC5870" t="str">
            <v>Yes</v>
          </cell>
          <cell r="AI5870">
            <v>2</v>
          </cell>
        </row>
        <row r="5871">
          <cell r="K5871" t="str">
            <v>Voluntary Controlled School</v>
          </cell>
          <cell r="L5871" t="str">
            <v>Secondary</v>
          </cell>
          <cell r="AC5871" t="str">
            <v>Yes</v>
          </cell>
          <cell r="AI5871">
            <v>1</v>
          </cell>
        </row>
        <row r="5872">
          <cell r="K5872" t="str">
            <v>Voluntary Aided School</v>
          </cell>
          <cell r="L5872" t="str">
            <v>Secondary</v>
          </cell>
          <cell r="AC5872" t="str">
            <v>Yes</v>
          </cell>
          <cell r="AI5872">
            <v>2</v>
          </cell>
        </row>
        <row r="5873">
          <cell r="K5873" t="str">
            <v>Voluntary Aided School</v>
          </cell>
          <cell r="L5873" t="str">
            <v>Secondary</v>
          </cell>
          <cell r="AC5873" t="str">
            <v>Yes</v>
          </cell>
          <cell r="AI5873">
            <v>4</v>
          </cell>
        </row>
        <row r="5874">
          <cell r="K5874" t="str">
            <v>Voluntary Aided School</v>
          </cell>
          <cell r="L5874" t="str">
            <v>Secondary</v>
          </cell>
          <cell r="AC5874" t="str">
            <v>Yes</v>
          </cell>
          <cell r="AI5874">
            <v>2</v>
          </cell>
        </row>
        <row r="5875">
          <cell r="K5875" t="str">
            <v>Voluntary Aided School</v>
          </cell>
          <cell r="L5875" t="str">
            <v>Secondary</v>
          </cell>
          <cell r="AC5875" t="str">
            <v>Yes</v>
          </cell>
          <cell r="AI5875">
            <v>2</v>
          </cell>
        </row>
        <row r="5876">
          <cell r="K5876" t="str">
            <v>Foundation School</v>
          </cell>
          <cell r="L5876" t="str">
            <v>Primary</v>
          </cell>
          <cell r="AC5876" t="str">
            <v>Yes</v>
          </cell>
          <cell r="AI5876">
            <v>1</v>
          </cell>
        </row>
        <row r="5877">
          <cell r="K5877" t="str">
            <v>Foundation School</v>
          </cell>
          <cell r="L5877" t="str">
            <v>Primary</v>
          </cell>
          <cell r="AC5877" t="str">
            <v>Yes</v>
          </cell>
          <cell r="AI5877">
            <v>2</v>
          </cell>
        </row>
        <row r="5878">
          <cell r="K5878" t="str">
            <v>Foundation School</v>
          </cell>
          <cell r="L5878" t="str">
            <v>Primary</v>
          </cell>
          <cell r="AC5878" t="str">
            <v>Yes</v>
          </cell>
          <cell r="AI5878">
            <v>2</v>
          </cell>
        </row>
        <row r="5879">
          <cell r="K5879" t="str">
            <v>Foundation School</v>
          </cell>
          <cell r="L5879" t="str">
            <v>Primary</v>
          </cell>
          <cell r="AC5879" t="str">
            <v>Yes</v>
          </cell>
          <cell r="AI5879">
            <v>3</v>
          </cell>
        </row>
        <row r="5880">
          <cell r="K5880" t="str">
            <v>Voluntary Aided School</v>
          </cell>
          <cell r="L5880" t="str">
            <v>Primary</v>
          </cell>
          <cell r="AC5880" t="str">
            <v>Yes</v>
          </cell>
          <cell r="AI5880">
            <v>2</v>
          </cell>
        </row>
        <row r="5881">
          <cell r="K5881" t="str">
            <v>Foundation School</v>
          </cell>
          <cell r="L5881" t="str">
            <v>Primary</v>
          </cell>
          <cell r="AC5881" t="str">
            <v>Yes</v>
          </cell>
          <cell r="AI5881">
            <v>2</v>
          </cell>
        </row>
        <row r="5882">
          <cell r="K5882" t="str">
            <v>Foundation School</v>
          </cell>
          <cell r="L5882" t="str">
            <v>Primary</v>
          </cell>
          <cell r="AC5882" t="str">
            <v>Yes</v>
          </cell>
          <cell r="AI5882">
            <v>2</v>
          </cell>
        </row>
        <row r="5883">
          <cell r="K5883" t="str">
            <v>Foundation School</v>
          </cell>
          <cell r="L5883" t="str">
            <v>Primary</v>
          </cell>
          <cell r="AC5883" t="str">
            <v>Yes</v>
          </cell>
          <cell r="AI5883">
            <v>2</v>
          </cell>
        </row>
        <row r="5884">
          <cell r="K5884" t="str">
            <v>Voluntary Aided School</v>
          </cell>
          <cell r="L5884" t="str">
            <v>Primary</v>
          </cell>
          <cell r="AC5884" t="str">
            <v>Yes</v>
          </cell>
          <cell r="AI5884">
            <v>2</v>
          </cell>
        </row>
        <row r="5885">
          <cell r="K5885" t="str">
            <v>Foundation School</v>
          </cell>
          <cell r="L5885" t="str">
            <v>Primary</v>
          </cell>
          <cell r="AC5885" t="str">
            <v>Yes</v>
          </cell>
          <cell r="AI5885">
            <v>2</v>
          </cell>
        </row>
        <row r="5886">
          <cell r="K5886" t="str">
            <v>Voluntary Aided School</v>
          </cell>
          <cell r="L5886" t="str">
            <v>Primary</v>
          </cell>
          <cell r="AC5886" t="str">
            <v>Yes</v>
          </cell>
          <cell r="AI5886">
            <v>2</v>
          </cell>
        </row>
        <row r="5887">
          <cell r="K5887" t="str">
            <v>Foundation School</v>
          </cell>
          <cell r="L5887" t="str">
            <v>Primary</v>
          </cell>
          <cell r="AC5887" t="str">
            <v>Yes</v>
          </cell>
          <cell r="AI5887">
            <v>2</v>
          </cell>
        </row>
        <row r="5888">
          <cell r="K5888" t="str">
            <v>Voluntary Aided School</v>
          </cell>
          <cell r="L5888" t="str">
            <v>Primary</v>
          </cell>
          <cell r="AC5888" t="str">
            <v>Yes</v>
          </cell>
          <cell r="AI5888">
            <v>2</v>
          </cell>
        </row>
        <row r="5889">
          <cell r="K5889" t="str">
            <v>Foundation School</v>
          </cell>
          <cell r="L5889" t="str">
            <v>Primary</v>
          </cell>
          <cell r="AC5889" t="str">
            <v>Yes</v>
          </cell>
          <cell r="AI5889">
            <v>2</v>
          </cell>
        </row>
        <row r="5890">
          <cell r="K5890" t="str">
            <v>Foundation School</v>
          </cell>
          <cell r="L5890" t="str">
            <v>Primary</v>
          </cell>
          <cell r="AC5890" t="str">
            <v>Yes</v>
          </cell>
          <cell r="AI5890">
            <v>2</v>
          </cell>
        </row>
        <row r="5891">
          <cell r="K5891" t="str">
            <v>Voluntary Aided School</v>
          </cell>
          <cell r="L5891" t="str">
            <v>Primary</v>
          </cell>
          <cell r="AC5891" t="str">
            <v>Yes</v>
          </cell>
          <cell r="AI5891">
            <v>2</v>
          </cell>
        </row>
        <row r="5892">
          <cell r="K5892" t="str">
            <v>Community Special School</v>
          </cell>
          <cell r="L5892" t="str">
            <v>Special</v>
          </cell>
          <cell r="AC5892" t="str">
            <v>Yes</v>
          </cell>
          <cell r="AI5892">
            <v>1</v>
          </cell>
        </row>
        <row r="5893">
          <cell r="K5893" t="str">
            <v>Community Special School</v>
          </cell>
          <cell r="L5893" t="str">
            <v>Special</v>
          </cell>
          <cell r="AC5893" t="str">
            <v>Yes</v>
          </cell>
          <cell r="AI5893">
            <v>2</v>
          </cell>
        </row>
        <row r="5894">
          <cell r="K5894" t="str">
            <v>Community Special School</v>
          </cell>
          <cell r="L5894" t="str">
            <v>Special</v>
          </cell>
          <cell r="AC5894" t="str">
            <v>Yes</v>
          </cell>
          <cell r="AI5894">
            <v>2</v>
          </cell>
        </row>
        <row r="5895">
          <cell r="K5895" t="str">
            <v>Community Special School</v>
          </cell>
          <cell r="L5895" t="str">
            <v>Special</v>
          </cell>
          <cell r="AC5895" t="str">
            <v>Yes</v>
          </cell>
          <cell r="AI5895">
            <v>1</v>
          </cell>
        </row>
        <row r="5896">
          <cell r="K5896" t="str">
            <v>LA Nursery School</v>
          </cell>
          <cell r="L5896" t="str">
            <v>Nursery</v>
          </cell>
          <cell r="AC5896" t="str">
            <v>Yes</v>
          </cell>
          <cell r="AI5896">
            <v>1</v>
          </cell>
        </row>
        <row r="5897">
          <cell r="K5897" t="str">
            <v>LA Nursery School</v>
          </cell>
          <cell r="L5897" t="str">
            <v>Nursery</v>
          </cell>
          <cell r="AC5897" t="str">
            <v>Yes</v>
          </cell>
          <cell r="AI5897">
            <v>1</v>
          </cell>
        </row>
        <row r="5898">
          <cell r="K5898" t="str">
            <v>LA Nursery School</v>
          </cell>
          <cell r="L5898" t="str">
            <v>Nursery</v>
          </cell>
          <cell r="AC5898" t="str">
            <v>Yes</v>
          </cell>
          <cell r="AI5898">
            <v>2</v>
          </cell>
        </row>
        <row r="5899">
          <cell r="K5899" t="str">
            <v>LA Nursery School</v>
          </cell>
          <cell r="L5899" t="str">
            <v>Nursery</v>
          </cell>
          <cell r="AC5899" t="str">
            <v>Yes</v>
          </cell>
          <cell r="AI5899">
            <v>2</v>
          </cell>
        </row>
        <row r="5900">
          <cell r="K5900" t="str">
            <v>LA Nursery School</v>
          </cell>
          <cell r="L5900" t="str">
            <v>Nursery</v>
          </cell>
          <cell r="AC5900" t="str">
            <v>Yes</v>
          </cell>
          <cell r="AI5900">
            <v>1</v>
          </cell>
        </row>
        <row r="5901">
          <cell r="K5901" t="str">
            <v>LA Nursery School</v>
          </cell>
          <cell r="L5901" t="str">
            <v>Nursery</v>
          </cell>
          <cell r="AC5901" t="str">
            <v>Yes</v>
          </cell>
          <cell r="AI5901">
            <v>1</v>
          </cell>
        </row>
        <row r="5902">
          <cell r="K5902" t="str">
            <v>LA Nursery School</v>
          </cell>
          <cell r="L5902" t="str">
            <v>Nursery</v>
          </cell>
          <cell r="AC5902" t="str">
            <v>Yes</v>
          </cell>
          <cell r="AI5902">
            <v>3</v>
          </cell>
        </row>
        <row r="5903">
          <cell r="K5903" t="str">
            <v>LA Nursery School</v>
          </cell>
          <cell r="L5903" t="str">
            <v>Nursery</v>
          </cell>
          <cell r="AC5903" t="str">
            <v>Yes</v>
          </cell>
          <cell r="AI5903">
            <v>2</v>
          </cell>
        </row>
        <row r="5904">
          <cell r="K5904" t="str">
            <v>LA Nursery School</v>
          </cell>
          <cell r="L5904" t="str">
            <v>Nursery</v>
          </cell>
          <cell r="AC5904" t="str">
            <v>Yes</v>
          </cell>
          <cell r="AI5904">
            <v>2</v>
          </cell>
        </row>
        <row r="5905">
          <cell r="K5905" t="str">
            <v>LA Nursery School</v>
          </cell>
          <cell r="L5905" t="str">
            <v>Nursery</v>
          </cell>
          <cell r="AC5905" t="str">
            <v>Yes</v>
          </cell>
          <cell r="AI5905">
            <v>2</v>
          </cell>
        </row>
        <row r="5906">
          <cell r="K5906" t="str">
            <v>LA Nursery School</v>
          </cell>
          <cell r="L5906" t="str">
            <v>Nursery</v>
          </cell>
          <cell r="AC5906" t="str">
            <v>Yes</v>
          </cell>
          <cell r="AI5906">
            <v>1</v>
          </cell>
        </row>
        <row r="5907">
          <cell r="K5907" t="str">
            <v>LA Nursery School</v>
          </cell>
          <cell r="L5907" t="str">
            <v>Nursery</v>
          </cell>
          <cell r="AC5907" t="str">
            <v>Yes</v>
          </cell>
          <cell r="AI5907">
            <v>1</v>
          </cell>
        </row>
        <row r="5908">
          <cell r="K5908" t="str">
            <v>LA Nursery School</v>
          </cell>
          <cell r="L5908" t="str">
            <v>Nursery</v>
          </cell>
          <cell r="AC5908" t="str">
            <v>Yes</v>
          </cell>
          <cell r="AI5908">
            <v>2</v>
          </cell>
        </row>
        <row r="5909">
          <cell r="K5909" t="str">
            <v>LA Nursery School</v>
          </cell>
          <cell r="L5909" t="str">
            <v>Nursery</v>
          </cell>
          <cell r="AC5909" t="str">
            <v>Yes</v>
          </cell>
          <cell r="AI5909">
            <v>1</v>
          </cell>
        </row>
        <row r="5910">
          <cell r="K5910" t="str">
            <v>LA Nursery School</v>
          </cell>
          <cell r="L5910" t="str">
            <v>Nursery</v>
          </cell>
          <cell r="AC5910" t="str">
            <v>Yes</v>
          </cell>
          <cell r="AI5910">
            <v>1</v>
          </cell>
        </row>
        <row r="5911">
          <cell r="K5911" t="str">
            <v>Community School</v>
          </cell>
          <cell r="L5911" t="str">
            <v>Primary</v>
          </cell>
          <cell r="AC5911" t="str">
            <v>Yes</v>
          </cell>
          <cell r="AI5911">
            <v>2</v>
          </cell>
        </row>
        <row r="5912">
          <cell r="K5912" t="str">
            <v>Community School</v>
          </cell>
          <cell r="L5912" t="str">
            <v>Primary</v>
          </cell>
          <cell r="AC5912" t="str">
            <v>Yes</v>
          </cell>
          <cell r="AI5912">
            <v>1</v>
          </cell>
        </row>
        <row r="5913">
          <cell r="K5913" t="str">
            <v>Community School</v>
          </cell>
          <cell r="L5913" t="str">
            <v>Primary</v>
          </cell>
          <cell r="AC5913" t="str">
            <v>Yes</v>
          </cell>
          <cell r="AI5913">
            <v>2</v>
          </cell>
        </row>
        <row r="5914">
          <cell r="K5914" t="str">
            <v>Community School</v>
          </cell>
          <cell r="L5914" t="str">
            <v>Primary</v>
          </cell>
          <cell r="AC5914" t="str">
            <v>Yes</v>
          </cell>
          <cell r="AI5914">
            <v>2</v>
          </cell>
        </row>
        <row r="5915">
          <cell r="K5915" t="str">
            <v>Community School</v>
          </cell>
          <cell r="L5915" t="str">
            <v>Primary</v>
          </cell>
          <cell r="AC5915" t="str">
            <v>Yes</v>
          </cell>
          <cell r="AI5915">
            <v>2</v>
          </cell>
        </row>
        <row r="5916">
          <cell r="K5916" t="str">
            <v>Community School</v>
          </cell>
          <cell r="L5916" t="str">
            <v>Primary</v>
          </cell>
          <cell r="AC5916" t="str">
            <v>Yes</v>
          </cell>
          <cell r="AI5916">
            <v>2</v>
          </cell>
        </row>
        <row r="5917">
          <cell r="K5917" t="str">
            <v>Community School</v>
          </cell>
          <cell r="L5917" t="str">
            <v>Primary</v>
          </cell>
          <cell r="AC5917" t="str">
            <v>Yes</v>
          </cell>
          <cell r="AI5917">
            <v>1</v>
          </cell>
        </row>
        <row r="5918">
          <cell r="K5918" t="str">
            <v>Community School</v>
          </cell>
          <cell r="L5918" t="str">
            <v>Primary</v>
          </cell>
          <cell r="AC5918" t="str">
            <v>Yes</v>
          </cell>
          <cell r="AI5918">
            <v>2</v>
          </cell>
        </row>
        <row r="5919">
          <cell r="K5919" t="str">
            <v>Community School</v>
          </cell>
          <cell r="L5919" t="str">
            <v>Primary</v>
          </cell>
          <cell r="AC5919" t="str">
            <v>Yes</v>
          </cell>
          <cell r="AI5919">
            <v>2</v>
          </cell>
        </row>
        <row r="5920">
          <cell r="K5920" t="str">
            <v>Community School</v>
          </cell>
          <cell r="L5920" t="str">
            <v>Primary</v>
          </cell>
          <cell r="AC5920" t="str">
            <v>Yes</v>
          </cell>
          <cell r="AI5920">
            <v>2</v>
          </cell>
        </row>
        <row r="5921">
          <cell r="K5921" t="str">
            <v>Community School</v>
          </cell>
          <cell r="L5921" t="str">
            <v>Primary</v>
          </cell>
          <cell r="AC5921" t="str">
            <v>Yes</v>
          </cell>
          <cell r="AI5921">
            <v>2</v>
          </cell>
        </row>
        <row r="5922">
          <cell r="K5922" t="str">
            <v>Community School</v>
          </cell>
          <cell r="L5922" t="str">
            <v>Primary</v>
          </cell>
          <cell r="AC5922" t="str">
            <v>Yes</v>
          </cell>
          <cell r="AI5922">
            <v>2</v>
          </cell>
        </row>
        <row r="5923">
          <cell r="K5923" t="str">
            <v>Community School</v>
          </cell>
          <cell r="L5923" t="str">
            <v>Primary</v>
          </cell>
          <cell r="AC5923" t="str">
            <v>Yes</v>
          </cell>
          <cell r="AI5923">
            <v>2</v>
          </cell>
        </row>
        <row r="5924">
          <cell r="K5924" t="str">
            <v>Community School</v>
          </cell>
          <cell r="L5924" t="str">
            <v>Primary</v>
          </cell>
          <cell r="AC5924" t="str">
            <v>Yes</v>
          </cell>
          <cell r="AI5924">
            <v>2</v>
          </cell>
        </row>
        <row r="5925">
          <cell r="K5925" t="str">
            <v>Community School</v>
          </cell>
          <cell r="L5925" t="str">
            <v>Primary</v>
          </cell>
          <cell r="AC5925" t="str">
            <v>Yes</v>
          </cell>
          <cell r="AI5925">
            <v>2</v>
          </cell>
        </row>
        <row r="5926">
          <cell r="K5926" t="str">
            <v>Community School</v>
          </cell>
          <cell r="L5926" t="str">
            <v>Primary</v>
          </cell>
          <cell r="AC5926" t="str">
            <v>Yes</v>
          </cell>
          <cell r="AI5926">
            <v>3</v>
          </cell>
        </row>
        <row r="5927">
          <cell r="K5927" t="str">
            <v>Community School</v>
          </cell>
          <cell r="L5927" t="str">
            <v>Primary</v>
          </cell>
          <cell r="AC5927" t="str">
            <v>Yes</v>
          </cell>
          <cell r="AI5927">
            <v>2</v>
          </cell>
        </row>
        <row r="5928">
          <cell r="K5928" t="str">
            <v>Community School</v>
          </cell>
          <cell r="L5928" t="str">
            <v>Primary</v>
          </cell>
          <cell r="AC5928" t="str">
            <v>Yes</v>
          </cell>
          <cell r="AI5928">
            <v>2</v>
          </cell>
        </row>
        <row r="5929">
          <cell r="K5929" t="str">
            <v>Community School</v>
          </cell>
          <cell r="L5929" t="str">
            <v>Primary</v>
          </cell>
          <cell r="AC5929" t="str">
            <v>Yes</v>
          </cell>
          <cell r="AI5929">
            <v>2</v>
          </cell>
        </row>
        <row r="5930">
          <cell r="K5930" t="str">
            <v>Community School</v>
          </cell>
          <cell r="L5930" t="str">
            <v>Primary</v>
          </cell>
          <cell r="AC5930" t="str">
            <v>Yes</v>
          </cell>
          <cell r="AI5930">
            <v>2</v>
          </cell>
        </row>
        <row r="5931">
          <cell r="K5931" t="str">
            <v>Community School</v>
          </cell>
          <cell r="L5931" t="str">
            <v>Primary</v>
          </cell>
          <cell r="AC5931" t="str">
            <v>Yes</v>
          </cell>
          <cell r="AI5931">
            <v>2</v>
          </cell>
        </row>
        <row r="5932">
          <cell r="K5932" t="str">
            <v>Community School</v>
          </cell>
          <cell r="L5932" t="str">
            <v>Primary</v>
          </cell>
          <cell r="AC5932" t="str">
            <v>Yes</v>
          </cell>
          <cell r="AI5932">
            <v>2</v>
          </cell>
        </row>
        <row r="5933">
          <cell r="K5933" t="str">
            <v>Community School</v>
          </cell>
          <cell r="L5933" t="str">
            <v>Primary</v>
          </cell>
          <cell r="AC5933" t="str">
            <v>Yes</v>
          </cell>
          <cell r="AI5933">
            <v>2</v>
          </cell>
        </row>
        <row r="5934">
          <cell r="K5934" t="str">
            <v>Community School</v>
          </cell>
          <cell r="L5934" t="str">
            <v>Primary</v>
          </cell>
          <cell r="AC5934" t="str">
            <v>Yes</v>
          </cell>
          <cell r="AI5934">
            <v>2</v>
          </cell>
        </row>
        <row r="5935">
          <cell r="K5935" t="str">
            <v>Community School</v>
          </cell>
          <cell r="L5935" t="str">
            <v>Primary</v>
          </cell>
          <cell r="AC5935" t="str">
            <v>Yes</v>
          </cell>
          <cell r="AI5935">
            <v>2</v>
          </cell>
        </row>
        <row r="5936">
          <cell r="K5936" t="str">
            <v>Community School</v>
          </cell>
          <cell r="L5936" t="str">
            <v>Primary</v>
          </cell>
          <cell r="AC5936" t="str">
            <v>Yes</v>
          </cell>
          <cell r="AI5936">
            <v>1</v>
          </cell>
        </row>
        <row r="5937">
          <cell r="K5937" t="str">
            <v>Community School</v>
          </cell>
          <cell r="L5937" t="str">
            <v>Primary</v>
          </cell>
          <cell r="AC5937" t="str">
            <v>Yes</v>
          </cell>
          <cell r="AI5937">
            <v>3</v>
          </cell>
        </row>
        <row r="5938">
          <cell r="K5938" t="str">
            <v>Community School</v>
          </cell>
          <cell r="L5938" t="str">
            <v>Primary</v>
          </cell>
          <cell r="AC5938" t="str">
            <v>Yes</v>
          </cell>
          <cell r="AI5938">
            <v>1</v>
          </cell>
        </row>
        <row r="5939">
          <cell r="K5939" t="str">
            <v>Community School</v>
          </cell>
          <cell r="L5939" t="str">
            <v>Primary</v>
          </cell>
          <cell r="AC5939" t="str">
            <v>Yes</v>
          </cell>
          <cell r="AI5939">
            <v>2</v>
          </cell>
        </row>
        <row r="5940">
          <cell r="K5940" t="str">
            <v>Foundation School</v>
          </cell>
          <cell r="L5940" t="str">
            <v>Primary</v>
          </cell>
          <cell r="AC5940" t="str">
            <v>Yes</v>
          </cell>
          <cell r="AI5940">
            <v>2</v>
          </cell>
        </row>
        <row r="5941">
          <cell r="K5941" t="str">
            <v>Community School</v>
          </cell>
          <cell r="L5941" t="str">
            <v>Primary</v>
          </cell>
          <cell r="AC5941" t="str">
            <v>Yes</v>
          </cell>
          <cell r="AI5941">
            <v>2</v>
          </cell>
        </row>
        <row r="5942">
          <cell r="K5942" t="str">
            <v>Community School</v>
          </cell>
          <cell r="L5942" t="str">
            <v>Primary</v>
          </cell>
          <cell r="AC5942" t="str">
            <v>Yes</v>
          </cell>
          <cell r="AI5942">
            <v>3</v>
          </cell>
        </row>
        <row r="5943">
          <cell r="K5943" t="str">
            <v>Community School</v>
          </cell>
          <cell r="L5943" t="str">
            <v>Primary</v>
          </cell>
          <cell r="AC5943" t="str">
            <v>Yes</v>
          </cell>
          <cell r="AI5943">
            <v>2</v>
          </cell>
        </row>
        <row r="5944">
          <cell r="K5944" t="str">
            <v>Community School</v>
          </cell>
          <cell r="L5944" t="str">
            <v>Primary</v>
          </cell>
          <cell r="AC5944" t="str">
            <v>Yes</v>
          </cell>
          <cell r="AI5944">
            <v>1</v>
          </cell>
        </row>
        <row r="5945">
          <cell r="K5945" t="str">
            <v>Community School</v>
          </cell>
          <cell r="L5945" t="str">
            <v>Primary</v>
          </cell>
          <cell r="AC5945" t="str">
            <v>Yes</v>
          </cell>
          <cell r="AI5945">
            <v>1</v>
          </cell>
        </row>
        <row r="5946">
          <cell r="K5946" t="str">
            <v>Community School</v>
          </cell>
          <cell r="L5946" t="str">
            <v>Primary</v>
          </cell>
          <cell r="AC5946" t="str">
            <v>Yes</v>
          </cell>
          <cell r="AI5946">
            <v>1</v>
          </cell>
        </row>
        <row r="5947">
          <cell r="K5947" t="str">
            <v>Community School</v>
          </cell>
          <cell r="L5947" t="str">
            <v>Primary</v>
          </cell>
          <cell r="AC5947" t="str">
            <v>Yes</v>
          </cell>
          <cell r="AI5947">
            <v>2</v>
          </cell>
        </row>
        <row r="5948">
          <cell r="K5948" t="str">
            <v>Community School</v>
          </cell>
          <cell r="L5948" t="str">
            <v>Primary</v>
          </cell>
          <cell r="AC5948" t="str">
            <v>Yes</v>
          </cell>
          <cell r="AI5948">
            <v>3</v>
          </cell>
        </row>
        <row r="5949">
          <cell r="K5949" t="str">
            <v>Community School</v>
          </cell>
          <cell r="L5949" t="str">
            <v>Primary</v>
          </cell>
          <cell r="AC5949" t="str">
            <v>Yes</v>
          </cell>
          <cell r="AI5949">
            <v>2</v>
          </cell>
        </row>
        <row r="5950">
          <cell r="K5950" t="str">
            <v>Community School</v>
          </cell>
          <cell r="L5950" t="str">
            <v>Primary</v>
          </cell>
          <cell r="AC5950" t="str">
            <v>Yes</v>
          </cell>
          <cell r="AI5950">
            <v>1</v>
          </cell>
        </row>
        <row r="5951">
          <cell r="K5951" t="str">
            <v>Community School</v>
          </cell>
          <cell r="L5951" t="str">
            <v>Primary</v>
          </cell>
          <cell r="AC5951" t="str">
            <v>Yes</v>
          </cell>
          <cell r="AI5951">
            <v>2</v>
          </cell>
        </row>
        <row r="5952">
          <cell r="K5952" t="str">
            <v>Community School</v>
          </cell>
          <cell r="L5952" t="str">
            <v>Primary</v>
          </cell>
          <cell r="AC5952" t="str">
            <v>Yes</v>
          </cell>
          <cell r="AI5952">
            <v>3</v>
          </cell>
        </row>
        <row r="5953">
          <cell r="K5953" t="str">
            <v>Community School</v>
          </cell>
          <cell r="L5953" t="str">
            <v>Primary</v>
          </cell>
          <cell r="AC5953" t="str">
            <v>Yes</v>
          </cell>
          <cell r="AI5953">
            <v>2</v>
          </cell>
        </row>
        <row r="5954">
          <cell r="K5954" t="str">
            <v>Community School</v>
          </cell>
          <cell r="L5954" t="str">
            <v>Primary</v>
          </cell>
          <cell r="AC5954" t="str">
            <v>Yes</v>
          </cell>
          <cell r="AI5954">
            <v>2</v>
          </cell>
        </row>
        <row r="5955">
          <cell r="K5955" t="str">
            <v>Community School</v>
          </cell>
          <cell r="L5955" t="str">
            <v>Primary</v>
          </cell>
          <cell r="AC5955" t="str">
            <v>Yes</v>
          </cell>
          <cell r="AI5955">
            <v>2</v>
          </cell>
        </row>
        <row r="5956">
          <cell r="K5956" t="str">
            <v>Community School</v>
          </cell>
          <cell r="L5956" t="str">
            <v>Primary</v>
          </cell>
          <cell r="AC5956" t="str">
            <v>Yes</v>
          </cell>
          <cell r="AI5956">
            <v>2</v>
          </cell>
        </row>
        <row r="5957">
          <cell r="K5957" t="str">
            <v>Community School</v>
          </cell>
          <cell r="L5957" t="str">
            <v>Primary</v>
          </cell>
          <cell r="AC5957" t="str">
            <v>Yes</v>
          </cell>
          <cell r="AI5957">
            <v>2</v>
          </cell>
        </row>
        <row r="5958">
          <cell r="K5958" t="str">
            <v>Community School</v>
          </cell>
          <cell r="L5958" t="str">
            <v>Primary</v>
          </cell>
          <cell r="AC5958" t="str">
            <v>Yes</v>
          </cell>
          <cell r="AI5958">
            <v>2</v>
          </cell>
        </row>
        <row r="5959">
          <cell r="K5959" t="str">
            <v>Community School</v>
          </cell>
          <cell r="L5959" t="str">
            <v>Primary</v>
          </cell>
          <cell r="AC5959" t="str">
            <v>Yes</v>
          </cell>
          <cell r="AI5959">
            <v>2</v>
          </cell>
        </row>
        <row r="5960">
          <cell r="K5960" t="str">
            <v>Community School</v>
          </cell>
          <cell r="L5960" t="str">
            <v>Primary</v>
          </cell>
          <cell r="AC5960" t="str">
            <v>Yes</v>
          </cell>
          <cell r="AI5960">
            <v>2</v>
          </cell>
        </row>
        <row r="5961">
          <cell r="K5961" t="str">
            <v>Community School</v>
          </cell>
          <cell r="L5961" t="str">
            <v>Primary</v>
          </cell>
          <cell r="AC5961" t="str">
            <v>Yes</v>
          </cell>
          <cell r="AI5961">
            <v>2</v>
          </cell>
        </row>
        <row r="5962">
          <cell r="K5962" t="str">
            <v>Community School</v>
          </cell>
          <cell r="L5962" t="str">
            <v>Primary</v>
          </cell>
          <cell r="AC5962" t="str">
            <v>Yes</v>
          </cell>
          <cell r="AI5962">
            <v>2</v>
          </cell>
        </row>
        <row r="5963">
          <cell r="K5963" t="str">
            <v>Community School</v>
          </cell>
          <cell r="L5963" t="str">
            <v>Primary</v>
          </cell>
          <cell r="AC5963" t="str">
            <v>Yes</v>
          </cell>
          <cell r="AI5963">
            <v>2</v>
          </cell>
        </row>
        <row r="5964">
          <cell r="K5964" t="str">
            <v>Community School</v>
          </cell>
          <cell r="L5964" t="str">
            <v>Primary</v>
          </cell>
          <cell r="AC5964" t="str">
            <v>Yes</v>
          </cell>
          <cell r="AI5964">
            <v>1</v>
          </cell>
        </row>
        <row r="5965">
          <cell r="K5965" t="str">
            <v>Community School</v>
          </cell>
          <cell r="L5965" t="str">
            <v>Primary</v>
          </cell>
          <cell r="AC5965" t="str">
            <v>Yes</v>
          </cell>
          <cell r="AI5965">
            <v>3</v>
          </cell>
        </row>
        <row r="5966">
          <cell r="K5966" t="str">
            <v>Community School</v>
          </cell>
          <cell r="L5966" t="str">
            <v>Primary</v>
          </cell>
          <cell r="AC5966" t="str">
            <v>Yes</v>
          </cell>
          <cell r="AI5966">
            <v>2</v>
          </cell>
        </row>
        <row r="5967">
          <cell r="K5967" t="str">
            <v>Community School</v>
          </cell>
          <cell r="L5967" t="str">
            <v>Primary</v>
          </cell>
          <cell r="AC5967" t="str">
            <v>Yes</v>
          </cell>
          <cell r="AI5967">
            <v>2</v>
          </cell>
        </row>
        <row r="5968">
          <cell r="K5968" t="str">
            <v>Community School</v>
          </cell>
          <cell r="L5968" t="str">
            <v>Primary</v>
          </cell>
          <cell r="AC5968" t="str">
            <v>Yes</v>
          </cell>
          <cell r="AI5968">
            <v>2</v>
          </cell>
        </row>
        <row r="5969">
          <cell r="K5969" t="str">
            <v>Community School</v>
          </cell>
          <cell r="L5969" t="str">
            <v>Primary</v>
          </cell>
          <cell r="AC5969" t="str">
            <v>Yes</v>
          </cell>
          <cell r="AI5969">
            <v>2</v>
          </cell>
        </row>
        <row r="5970">
          <cell r="K5970" t="str">
            <v>Community School</v>
          </cell>
          <cell r="L5970" t="str">
            <v>Primary</v>
          </cell>
          <cell r="AC5970" t="str">
            <v>Yes</v>
          </cell>
          <cell r="AI5970">
            <v>2</v>
          </cell>
        </row>
        <row r="5971">
          <cell r="K5971" t="str">
            <v>Community School</v>
          </cell>
          <cell r="L5971" t="str">
            <v>Primary</v>
          </cell>
          <cell r="AC5971" t="str">
            <v>Yes</v>
          </cell>
          <cell r="AI5971">
            <v>2</v>
          </cell>
        </row>
        <row r="5972">
          <cell r="K5972" t="str">
            <v>Community School</v>
          </cell>
          <cell r="L5972" t="str">
            <v>Primary</v>
          </cell>
          <cell r="AC5972" t="str">
            <v>Yes</v>
          </cell>
          <cell r="AI5972">
            <v>2</v>
          </cell>
        </row>
        <row r="5973">
          <cell r="K5973" t="str">
            <v>Community School</v>
          </cell>
          <cell r="L5973" t="str">
            <v>Primary</v>
          </cell>
          <cell r="AC5973" t="str">
            <v>Yes</v>
          </cell>
          <cell r="AI5973">
            <v>3</v>
          </cell>
        </row>
        <row r="5974">
          <cell r="K5974" t="str">
            <v>Community School</v>
          </cell>
          <cell r="L5974" t="str">
            <v>Primary</v>
          </cell>
          <cell r="AC5974" t="str">
            <v>Yes</v>
          </cell>
          <cell r="AI5974">
            <v>2</v>
          </cell>
        </row>
        <row r="5975">
          <cell r="K5975" t="str">
            <v>Community School</v>
          </cell>
          <cell r="L5975" t="str">
            <v>Primary</v>
          </cell>
          <cell r="AC5975" t="str">
            <v>Yes</v>
          </cell>
          <cell r="AI5975">
            <v>3</v>
          </cell>
        </row>
        <row r="5976">
          <cell r="K5976" t="str">
            <v>Community School</v>
          </cell>
          <cell r="L5976" t="str">
            <v>Primary</v>
          </cell>
          <cell r="AC5976" t="str">
            <v>Yes</v>
          </cell>
          <cell r="AI5976">
            <v>2</v>
          </cell>
        </row>
        <row r="5977">
          <cell r="K5977" t="str">
            <v>Community School</v>
          </cell>
          <cell r="L5977" t="str">
            <v>Primary</v>
          </cell>
          <cell r="AC5977" t="str">
            <v>Yes</v>
          </cell>
          <cell r="AI5977">
            <v>2</v>
          </cell>
        </row>
        <row r="5978">
          <cell r="K5978" t="str">
            <v>Community School</v>
          </cell>
          <cell r="L5978" t="str">
            <v>Primary</v>
          </cell>
          <cell r="AC5978" t="str">
            <v>Yes</v>
          </cell>
          <cell r="AI5978">
            <v>3</v>
          </cell>
        </row>
        <row r="5979">
          <cell r="K5979" t="str">
            <v>Community School</v>
          </cell>
          <cell r="L5979" t="str">
            <v>Primary</v>
          </cell>
          <cell r="AC5979" t="str">
            <v>Yes</v>
          </cell>
          <cell r="AI5979">
            <v>3</v>
          </cell>
        </row>
        <row r="5980">
          <cell r="K5980" t="str">
            <v>Community School</v>
          </cell>
          <cell r="L5980" t="str">
            <v>Primary</v>
          </cell>
          <cell r="AC5980" t="str">
            <v>Yes</v>
          </cell>
          <cell r="AI5980">
            <v>1</v>
          </cell>
        </row>
        <row r="5981">
          <cell r="K5981" t="str">
            <v>Community School</v>
          </cell>
          <cell r="L5981" t="str">
            <v>Primary</v>
          </cell>
          <cell r="AC5981" t="str">
            <v>Yes</v>
          </cell>
          <cell r="AI5981">
            <v>2</v>
          </cell>
        </row>
        <row r="5982">
          <cell r="K5982" t="str">
            <v>Community School</v>
          </cell>
          <cell r="L5982" t="str">
            <v>Primary</v>
          </cell>
          <cell r="AC5982" t="str">
            <v>Yes</v>
          </cell>
          <cell r="AI5982">
            <v>2</v>
          </cell>
        </row>
        <row r="5983">
          <cell r="K5983" t="str">
            <v>Community School</v>
          </cell>
          <cell r="L5983" t="str">
            <v>Primary</v>
          </cell>
          <cell r="AC5983" t="str">
            <v>Yes</v>
          </cell>
          <cell r="AI5983">
            <v>2</v>
          </cell>
        </row>
        <row r="5984">
          <cell r="K5984" t="str">
            <v>Community School</v>
          </cell>
          <cell r="L5984" t="str">
            <v>Primary</v>
          </cell>
          <cell r="AC5984" t="str">
            <v>Yes</v>
          </cell>
          <cell r="AI5984">
            <v>3</v>
          </cell>
        </row>
        <row r="5985">
          <cell r="K5985" t="str">
            <v>Community School</v>
          </cell>
          <cell r="L5985" t="str">
            <v>Primary</v>
          </cell>
          <cell r="AC5985" t="str">
            <v>Yes</v>
          </cell>
          <cell r="AI5985">
            <v>2</v>
          </cell>
        </row>
        <row r="5986">
          <cell r="K5986" t="str">
            <v>Community School</v>
          </cell>
          <cell r="L5986" t="str">
            <v>Primary</v>
          </cell>
          <cell r="AC5986" t="str">
            <v>Yes</v>
          </cell>
          <cell r="AI5986">
            <v>2</v>
          </cell>
        </row>
        <row r="5987">
          <cell r="K5987" t="str">
            <v>Community School</v>
          </cell>
          <cell r="L5987" t="str">
            <v>Primary</v>
          </cell>
          <cell r="AC5987" t="str">
            <v>Yes</v>
          </cell>
          <cell r="AI5987">
            <v>1</v>
          </cell>
        </row>
        <row r="5988">
          <cell r="K5988" t="str">
            <v>Community School</v>
          </cell>
          <cell r="L5988" t="str">
            <v>Primary</v>
          </cell>
          <cell r="AC5988" t="str">
            <v>Yes</v>
          </cell>
          <cell r="AI5988">
            <v>2</v>
          </cell>
        </row>
        <row r="5989">
          <cell r="K5989" t="str">
            <v>Community School</v>
          </cell>
          <cell r="L5989" t="str">
            <v>Primary</v>
          </cell>
          <cell r="AC5989" t="str">
            <v>Yes</v>
          </cell>
          <cell r="AI5989">
            <v>2</v>
          </cell>
        </row>
        <row r="5990">
          <cell r="K5990" t="str">
            <v>Community School</v>
          </cell>
          <cell r="L5990" t="str">
            <v>Primary</v>
          </cell>
          <cell r="AC5990" t="str">
            <v>Yes</v>
          </cell>
          <cell r="AI5990">
            <v>2</v>
          </cell>
        </row>
        <row r="5991">
          <cell r="K5991" t="str">
            <v>Community School</v>
          </cell>
          <cell r="L5991" t="str">
            <v>Primary</v>
          </cell>
          <cell r="AC5991" t="str">
            <v>Yes</v>
          </cell>
          <cell r="AI5991">
            <v>1</v>
          </cell>
        </row>
        <row r="5992">
          <cell r="K5992" t="str">
            <v>Community School</v>
          </cell>
          <cell r="L5992" t="str">
            <v>Primary</v>
          </cell>
          <cell r="AC5992" t="str">
            <v>Yes</v>
          </cell>
          <cell r="AI5992">
            <v>2</v>
          </cell>
        </row>
        <row r="5993">
          <cell r="K5993" t="str">
            <v>Community School</v>
          </cell>
          <cell r="L5993" t="str">
            <v>Primary</v>
          </cell>
          <cell r="AC5993" t="str">
            <v>Yes</v>
          </cell>
          <cell r="AI5993">
            <v>2</v>
          </cell>
        </row>
        <row r="5994">
          <cell r="K5994" t="str">
            <v>Community School</v>
          </cell>
          <cell r="L5994" t="str">
            <v>Primary</v>
          </cell>
          <cell r="AC5994" t="str">
            <v>Yes</v>
          </cell>
          <cell r="AI5994">
            <v>1</v>
          </cell>
        </row>
        <row r="5995">
          <cell r="K5995" t="str">
            <v>Community School</v>
          </cell>
          <cell r="L5995" t="str">
            <v>Primary</v>
          </cell>
          <cell r="AC5995" t="str">
            <v>Yes</v>
          </cell>
          <cell r="AI5995">
            <v>1</v>
          </cell>
        </row>
        <row r="5996">
          <cell r="K5996" t="str">
            <v>Community School</v>
          </cell>
          <cell r="L5996" t="str">
            <v>Primary</v>
          </cell>
          <cell r="AC5996" t="str">
            <v>Yes</v>
          </cell>
          <cell r="AI5996">
            <v>2</v>
          </cell>
        </row>
        <row r="5997">
          <cell r="K5997" t="str">
            <v>Community School</v>
          </cell>
          <cell r="L5997" t="str">
            <v>Primary</v>
          </cell>
          <cell r="AC5997" t="str">
            <v>Yes</v>
          </cell>
          <cell r="AI5997">
            <v>2</v>
          </cell>
        </row>
        <row r="5998">
          <cell r="K5998" t="str">
            <v>Community School</v>
          </cell>
          <cell r="L5998" t="str">
            <v>Primary</v>
          </cell>
          <cell r="AC5998" t="str">
            <v>Yes</v>
          </cell>
          <cell r="AI5998">
            <v>2</v>
          </cell>
        </row>
        <row r="5999">
          <cell r="K5999" t="str">
            <v>Community School</v>
          </cell>
          <cell r="L5999" t="str">
            <v>Primary</v>
          </cell>
          <cell r="AC5999" t="str">
            <v>Yes</v>
          </cell>
          <cell r="AI5999">
            <v>2</v>
          </cell>
        </row>
        <row r="6000">
          <cell r="K6000" t="str">
            <v>Community School</v>
          </cell>
          <cell r="L6000" t="str">
            <v>Primary</v>
          </cell>
          <cell r="AC6000" t="str">
            <v>Yes</v>
          </cell>
          <cell r="AI6000">
            <v>2</v>
          </cell>
        </row>
        <row r="6001">
          <cell r="K6001" t="str">
            <v>Community School</v>
          </cell>
          <cell r="L6001" t="str">
            <v>Primary</v>
          </cell>
          <cell r="AC6001" t="str">
            <v>Yes</v>
          </cell>
          <cell r="AI6001">
            <v>2</v>
          </cell>
        </row>
        <row r="6002">
          <cell r="K6002" t="str">
            <v>Community School</v>
          </cell>
          <cell r="L6002" t="str">
            <v>Primary</v>
          </cell>
          <cell r="AC6002" t="str">
            <v>Yes</v>
          </cell>
          <cell r="AI6002">
            <v>2</v>
          </cell>
        </row>
        <row r="6003">
          <cell r="K6003" t="str">
            <v>Community School</v>
          </cell>
          <cell r="L6003" t="str">
            <v>Primary</v>
          </cell>
          <cell r="AC6003" t="str">
            <v>Yes</v>
          </cell>
          <cell r="AI6003">
            <v>2</v>
          </cell>
        </row>
        <row r="6004">
          <cell r="K6004" t="str">
            <v>Community School</v>
          </cell>
          <cell r="L6004" t="str">
            <v>Primary</v>
          </cell>
          <cell r="AC6004" t="str">
            <v>Yes</v>
          </cell>
          <cell r="AI6004">
            <v>2</v>
          </cell>
        </row>
        <row r="6005">
          <cell r="K6005" t="str">
            <v>Community School</v>
          </cell>
          <cell r="L6005" t="str">
            <v>Primary</v>
          </cell>
          <cell r="AC6005" t="str">
            <v>Yes</v>
          </cell>
          <cell r="AI6005">
            <v>2</v>
          </cell>
        </row>
        <row r="6006">
          <cell r="K6006" t="str">
            <v>Community School</v>
          </cell>
          <cell r="L6006" t="str">
            <v>Primary</v>
          </cell>
          <cell r="AC6006" t="str">
            <v>Yes</v>
          </cell>
          <cell r="AI6006">
            <v>2</v>
          </cell>
        </row>
        <row r="6007">
          <cell r="K6007" t="str">
            <v>Community School</v>
          </cell>
          <cell r="L6007" t="str">
            <v>Primary</v>
          </cell>
          <cell r="AC6007" t="str">
            <v>Yes</v>
          </cell>
          <cell r="AI6007">
            <v>2</v>
          </cell>
        </row>
        <row r="6008">
          <cell r="K6008" t="str">
            <v>Community School</v>
          </cell>
          <cell r="L6008" t="str">
            <v>Primary</v>
          </cell>
          <cell r="AC6008" t="str">
            <v>Yes</v>
          </cell>
          <cell r="AI6008">
            <v>2</v>
          </cell>
        </row>
        <row r="6009">
          <cell r="K6009" t="str">
            <v>Community School</v>
          </cell>
          <cell r="L6009" t="str">
            <v>Primary</v>
          </cell>
          <cell r="AC6009" t="str">
            <v>Yes</v>
          </cell>
          <cell r="AI6009">
            <v>1</v>
          </cell>
        </row>
        <row r="6010">
          <cell r="K6010" t="str">
            <v>Community School</v>
          </cell>
          <cell r="L6010" t="str">
            <v>Primary</v>
          </cell>
          <cell r="AC6010" t="str">
            <v>Yes</v>
          </cell>
          <cell r="AI6010">
            <v>1</v>
          </cell>
        </row>
        <row r="6011">
          <cell r="K6011" t="str">
            <v>Community School</v>
          </cell>
          <cell r="L6011" t="str">
            <v>Primary</v>
          </cell>
          <cell r="AC6011" t="str">
            <v>Yes</v>
          </cell>
          <cell r="AI6011">
            <v>2</v>
          </cell>
        </row>
        <row r="6012">
          <cell r="K6012" t="str">
            <v>Community School</v>
          </cell>
          <cell r="L6012" t="str">
            <v>Primary</v>
          </cell>
          <cell r="AC6012" t="str">
            <v>Yes</v>
          </cell>
          <cell r="AI6012">
            <v>2</v>
          </cell>
        </row>
        <row r="6013">
          <cell r="K6013" t="str">
            <v>Community School</v>
          </cell>
          <cell r="L6013" t="str">
            <v>Primary</v>
          </cell>
          <cell r="AC6013" t="str">
            <v>Yes</v>
          </cell>
          <cell r="AI6013">
            <v>2</v>
          </cell>
        </row>
        <row r="6014">
          <cell r="K6014" t="str">
            <v>Community School</v>
          </cell>
          <cell r="L6014" t="str">
            <v>Primary</v>
          </cell>
          <cell r="AC6014" t="str">
            <v>Yes</v>
          </cell>
          <cell r="AI6014">
            <v>2</v>
          </cell>
        </row>
        <row r="6015">
          <cell r="K6015" t="str">
            <v>Community School</v>
          </cell>
          <cell r="L6015" t="str">
            <v>Primary</v>
          </cell>
          <cell r="AC6015" t="str">
            <v>Yes</v>
          </cell>
          <cell r="AI6015">
            <v>4</v>
          </cell>
        </row>
        <row r="6016">
          <cell r="K6016" t="str">
            <v>Community School</v>
          </cell>
          <cell r="L6016" t="str">
            <v>Primary</v>
          </cell>
          <cell r="AC6016" t="str">
            <v>Yes</v>
          </cell>
          <cell r="AI6016">
            <v>3</v>
          </cell>
        </row>
        <row r="6017">
          <cell r="K6017" t="str">
            <v>Community School</v>
          </cell>
          <cell r="L6017" t="str">
            <v>Primary</v>
          </cell>
          <cell r="AC6017" t="str">
            <v>Yes</v>
          </cell>
          <cell r="AI6017">
            <v>2</v>
          </cell>
        </row>
        <row r="6018">
          <cell r="K6018" t="str">
            <v>Community School</v>
          </cell>
          <cell r="L6018" t="str">
            <v>Primary</v>
          </cell>
          <cell r="AC6018" t="str">
            <v>Yes</v>
          </cell>
          <cell r="AI6018">
            <v>2</v>
          </cell>
        </row>
        <row r="6019">
          <cell r="K6019" t="str">
            <v>Community School</v>
          </cell>
          <cell r="L6019" t="str">
            <v>Primary</v>
          </cell>
          <cell r="AC6019" t="str">
            <v>Yes</v>
          </cell>
          <cell r="AI6019">
            <v>2</v>
          </cell>
        </row>
        <row r="6020">
          <cell r="K6020" t="str">
            <v>Community School</v>
          </cell>
          <cell r="L6020" t="str">
            <v>Primary</v>
          </cell>
          <cell r="AC6020" t="str">
            <v>Yes</v>
          </cell>
          <cell r="AI6020">
            <v>2</v>
          </cell>
        </row>
        <row r="6021">
          <cell r="K6021" t="str">
            <v>Community School</v>
          </cell>
          <cell r="L6021" t="str">
            <v>Primary</v>
          </cell>
          <cell r="AC6021" t="str">
            <v>Yes</v>
          </cell>
          <cell r="AI6021">
            <v>2</v>
          </cell>
        </row>
        <row r="6022">
          <cell r="K6022" t="str">
            <v>Community School</v>
          </cell>
          <cell r="L6022" t="str">
            <v>Primary</v>
          </cell>
          <cell r="AC6022" t="str">
            <v>Yes</v>
          </cell>
          <cell r="AI6022">
            <v>2</v>
          </cell>
        </row>
        <row r="6023">
          <cell r="K6023" t="str">
            <v>Community School</v>
          </cell>
          <cell r="L6023" t="str">
            <v>Primary</v>
          </cell>
          <cell r="AC6023" t="str">
            <v>Yes</v>
          </cell>
          <cell r="AI6023">
            <v>2</v>
          </cell>
        </row>
        <row r="6024">
          <cell r="K6024" t="str">
            <v>Community School</v>
          </cell>
          <cell r="L6024" t="str">
            <v>Primary</v>
          </cell>
          <cell r="AC6024" t="str">
            <v>Yes</v>
          </cell>
          <cell r="AI6024">
            <v>2</v>
          </cell>
        </row>
        <row r="6025">
          <cell r="K6025" t="str">
            <v>Community School</v>
          </cell>
          <cell r="L6025" t="str">
            <v>Primary</v>
          </cell>
          <cell r="AC6025" t="str">
            <v>Yes</v>
          </cell>
          <cell r="AI6025">
            <v>3</v>
          </cell>
        </row>
        <row r="6026">
          <cell r="K6026" t="str">
            <v>Community School</v>
          </cell>
          <cell r="L6026" t="str">
            <v>Primary</v>
          </cell>
          <cell r="AC6026" t="str">
            <v>Yes</v>
          </cell>
          <cell r="AI6026">
            <v>2</v>
          </cell>
        </row>
        <row r="6027">
          <cell r="K6027" t="str">
            <v>Community School</v>
          </cell>
          <cell r="L6027" t="str">
            <v>Primary</v>
          </cell>
          <cell r="AC6027" t="str">
            <v>Yes</v>
          </cell>
          <cell r="AI6027">
            <v>2</v>
          </cell>
        </row>
        <row r="6028">
          <cell r="K6028" t="str">
            <v>Community School</v>
          </cell>
          <cell r="L6028" t="str">
            <v>Primary</v>
          </cell>
          <cell r="AC6028" t="str">
            <v>Yes</v>
          </cell>
          <cell r="AI6028">
            <v>2</v>
          </cell>
        </row>
        <row r="6029">
          <cell r="K6029" t="str">
            <v>Community School</v>
          </cell>
          <cell r="L6029" t="str">
            <v>Primary</v>
          </cell>
          <cell r="AC6029" t="str">
            <v>Yes</v>
          </cell>
          <cell r="AI6029">
            <v>2</v>
          </cell>
        </row>
        <row r="6030">
          <cell r="K6030" t="str">
            <v>Community School</v>
          </cell>
          <cell r="L6030" t="str">
            <v>Primary</v>
          </cell>
          <cell r="AC6030" t="str">
            <v>Yes</v>
          </cell>
          <cell r="AI6030">
            <v>4</v>
          </cell>
        </row>
        <row r="6031">
          <cell r="K6031" t="str">
            <v>Community School</v>
          </cell>
          <cell r="L6031" t="str">
            <v>Primary</v>
          </cell>
          <cell r="AC6031" t="str">
            <v>Yes</v>
          </cell>
          <cell r="AI6031">
            <v>3</v>
          </cell>
        </row>
        <row r="6032">
          <cell r="K6032" t="str">
            <v>Community School</v>
          </cell>
          <cell r="L6032" t="str">
            <v>Primary</v>
          </cell>
          <cell r="AC6032" t="str">
            <v>Yes</v>
          </cell>
          <cell r="AI6032">
            <v>1</v>
          </cell>
        </row>
        <row r="6033">
          <cell r="K6033" t="str">
            <v>Community School</v>
          </cell>
          <cell r="L6033" t="str">
            <v>Primary</v>
          </cell>
          <cell r="AC6033" t="str">
            <v>Yes</v>
          </cell>
          <cell r="AI6033">
            <v>2</v>
          </cell>
        </row>
        <row r="6034">
          <cell r="K6034" t="str">
            <v>Community School</v>
          </cell>
          <cell r="L6034" t="str">
            <v>Primary</v>
          </cell>
          <cell r="AC6034" t="str">
            <v>Yes</v>
          </cell>
          <cell r="AI6034">
            <v>2</v>
          </cell>
        </row>
        <row r="6035">
          <cell r="K6035" t="str">
            <v>Community School</v>
          </cell>
          <cell r="L6035" t="str">
            <v>Primary</v>
          </cell>
          <cell r="AC6035" t="str">
            <v>Yes</v>
          </cell>
          <cell r="AI6035">
            <v>3</v>
          </cell>
        </row>
        <row r="6036">
          <cell r="K6036" t="str">
            <v>Community School</v>
          </cell>
          <cell r="L6036" t="str">
            <v>Primary</v>
          </cell>
          <cell r="AC6036" t="str">
            <v>Yes</v>
          </cell>
          <cell r="AI6036">
            <v>2</v>
          </cell>
        </row>
        <row r="6037">
          <cell r="K6037" t="str">
            <v>Community School</v>
          </cell>
          <cell r="L6037" t="str">
            <v>Primary</v>
          </cell>
          <cell r="AC6037" t="str">
            <v>Yes</v>
          </cell>
          <cell r="AI6037">
            <v>2</v>
          </cell>
        </row>
        <row r="6038">
          <cell r="K6038" t="str">
            <v>Community School</v>
          </cell>
          <cell r="L6038" t="str">
            <v>Primary</v>
          </cell>
          <cell r="AC6038" t="str">
            <v>Yes</v>
          </cell>
          <cell r="AI6038">
            <v>2</v>
          </cell>
        </row>
        <row r="6039">
          <cell r="K6039" t="str">
            <v>Community School</v>
          </cell>
          <cell r="L6039" t="str">
            <v>Primary</v>
          </cell>
          <cell r="AC6039" t="str">
            <v>Yes</v>
          </cell>
          <cell r="AI6039">
            <v>2</v>
          </cell>
        </row>
        <row r="6040">
          <cell r="K6040" t="str">
            <v>Community School</v>
          </cell>
          <cell r="L6040" t="str">
            <v>Primary</v>
          </cell>
          <cell r="AC6040" t="str">
            <v>Yes</v>
          </cell>
          <cell r="AI6040">
            <v>3</v>
          </cell>
        </row>
        <row r="6041">
          <cell r="K6041" t="str">
            <v>Community School</v>
          </cell>
          <cell r="L6041" t="str">
            <v>Primary</v>
          </cell>
          <cell r="AC6041" t="str">
            <v>Yes</v>
          </cell>
          <cell r="AI6041">
            <v>2</v>
          </cell>
        </row>
        <row r="6042">
          <cell r="K6042" t="str">
            <v>Community School</v>
          </cell>
          <cell r="L6042" t="str">
            <v>Primary</v>
          </cell>
          <cell r="AC6042" t="str">
            <v>Yes</v>
          </cell>
          <cell r="AI6042">
            <v>2</v>
          </cell>
        </row>
        <row r="6043">
          <cell r="K6043" t="str">
            <v>Community School</v>
          </cell>
          <cell r="L6043" t="str">
            <v>Primary</v>
          </cell>
          <cell r="AC6043" t="str">
            <v>Yes</v>
          </cell>
          <cell r="AI6043">
            <v>1</v>
          </cell>
        </row>
        <row r="6044">
          <cell r="K6044" t="str">
            <v>Community School</v>
          </cell>
          <cell r="L6044" t="str">
            <v>Primary</v>
          </cell>
          <cell r="AC6044" t="str">
            <v>Yes</v>
          </cell>
          <cell r="AI6044">
            <v>2</v>
          </cell>
        </row>
        <row r="6045">
          <cell r="K6045" t="str">
            <v>Community School</v>
          </cell>
          <cell r="L6045" t="str">
            <v>Primary</v>
          </cell>
          <cell r="AC6045" t="str">
            <v>Yes</v>
          </cell>
          <cell r="AI6045">
            <v>2</v>
          </cell>
        </row>
        <row r="6046">
          <cell r="K6046" t="str">
            <v>Community School</v>
          </cell>
          <cell r="L6046" t="str">
            <v>Primary</v>
          </cell>
          <cell r="AC6046" t="str">
            <v>Yes</v>
          </cell>
          <cell r="AI6046">
            <v>2</v>
          </cell>
        </row>
        <row r="6047">
          <cell r="K6047" t="str">
            <v>Community School</v>
          </cell>
          <cell r="L6047" t="str">
            <v>Primary</v>
          </cell>
          <cell r="AC6047" t="str">
            <v>Yes</v>
          </cell>
          <cell r="AI6047">
            <v>2</v>
          </cell>
        </row>
        <row r="6048">
          <cell r="K6048" t="str">
            <v>Community School</v>
          </cell>
          <cell r="L6048" t="str">
            <v>Primary</v>
          </cell>
          <cell r="AC6048" t="str">
            <v>Yes</v>
          </cell>
          <cell r="AI6048">
            <v>2</v>
          </cell>
        </row>
        <row r="6049">
          <cell r="K6049" t="str">
            <v>Community School</v>
          </cell>
          <cell r="L6049" t="str">
            <v>Primary</v>
          </cell>
          <cell r="AC6049" t="str">
            <v>Yes</v>
          </cell>
          <cell r="AI6049">
            <v>2</v>
          </cell>
        </row>
        <row r="6050">
          <cell r="K6050" t="str">
            <v>Community School</v>
          </cell>
          <cell r="L6050" t="str">
            <v>Primary</v>
          </cell>
          <cell r="AC6050" t="str">
            <v>Yes</v>
          </cell>
          <cell r="AI6050">
            <v>2</v>
          </cell>
        </row>
        <row r="6051">
          <cell r="K6051" t="str">
            <v>Community School</v>
          </cell>
          <cell r="L6051" t="str">
            <v>Primary</v>
          </cell>
          <cell r="AC6051" t="str">
            <v>Yes</v>
          </cell>
          <cell r="AI6051">
            <v>2</v>
          </cell>
        </row>
        <row r="6052">
          <cell r="K6052" t="str">
            <v>Community School</v>
          </cell>
          <cell r="L6052" t="str">
            <v>Primary</v>
          </cell>
          <cell r="AC6052" t="str">
            <v>Yes</v>
          </cell>
          <cell r="AI6052">
            <v>2</v>
          </cell>
        </row>
        <row r="6053">
          <cell r="K6053" t="str">
            <v>Community School</v>
          </cell>
          <cell r="L6053" t="str">
            <v>Primary</v>
          </cell>
          <cell r="AC6053" t="str">
            <v>Yes</v>
          </cell>
          <cell r="AI6053">
            <v>3</v>
          </cell>
        </row>
        <row r="6054">
          <cell r="K6054" t="str">
            <v>Community School</v>
          </cell>
          <cell r="L6054" t="str">
            <v>Primary</v>
          </cell>
          <cell r="AC6054" t="str">
            <v>Yes</v>
          </cell>
          <cell r="AI6054">
            <v>3</v>
          </cell>
        </row>
        <row r="6055">
          <cell r="K6055" t="str">
            <v>Community School</v>
          </cell>
          <cell r="L6055" t="str">
            <v>Primary</v>
          </cell>
          <cell r="AC6055" t="str">
            <v>Yes</v>
          </cell>
          <cell r="AI6055">
            <v>2</v>
          </cell>
        </row>
        <row r="6056">
          <cell r="K6056" t="str">
            <v>Community School</v>
          </cell>
          <cell r="L6056" t="str">
            <v>Primary</v>
          </cell>
          <cell r="AC6056" t="str">
            <v>Yes</v>
          </cell>
          <cell r="AI6056">
            <v>2</v>
          </cell>
        </row>
        <row r="6057">
          <cell r="K6057" t="str">
            <v>Community School</v>
          </cell>
          <cell r="L6057" t="str">
            <v>Primary</v>
          </cell>
          <cell r="AC6057" t="str">
            <v>Yes</v>
          </cell>
          <cell r="AI6057">
            <v>1</v>
          </cell>
        </row>
        <row r="6058">
          <cell r="K6058" t="str">
            <v>Community School</v>
          </cell>
          <cell r="L6058" t="str">
            <v>Primary</v>
          </cell>
          <cell r="AC6058" t="str">
            <v>Yes</v>
          </cell>
          <cell r="AI6058">
            <v>2</v>
          </cell>
        </row>
        <row r="6059">
          <cell r="K6059" t="str">
            <v>Community School</v>
          </cell>
          <cell r="L6059" t="str">
            <v>Primary</v>
          </cell>
          <cell r="AC6059" t="str">
            <v>Yes</v>
          </cell>
          <cell r="AI6059">
            <v>2</v>
          </cell>
        </row>
        <row r="6060">
          <cell r="K6060" t="str">
            <v>Community School</v>
          </cell>
          <cell r="L6060" t="str">
            <v>Primary</v>
          </cell>
          <cell r="AC6060" t="str">
            <v>Yes</v>
          </cell>
          <cell r="AI6060">
            <v>2</v>
          </cell>
        </row>
        <row r="6061">
          <cell r="K6061" t="str">
            <v>Community School</v>
          </cell>
          <cell r="L6061" t="str">
            <v>Primary</v>
          </cell>
          <cell r="AC6061" t="str">
            <v>Yes</v>
          </cell>
          <cell r="AI6061">
            <v>2</v>
          </cell>
        </row>
        <row r="6062">
          <cell r="K6062" t="str">
            <v>Community School</v>
          </cell>
          <cell r="L6062" t="str">
            <v>Primary</v>
          </cell>
          <cell r="AC6062" t="str">
            <v>Yes</v>
          </cell>
          <cell r="AI6062">
            <v>2</v>
          </cell>
        </row>
        <row r="6063">
          <cell r="K6063" t="str">
            <v>Community School</v>
          </cell>
          <cell r="L6063" t="str">
            <v>Primary</v>
          </cell>
          <cell r="AC6063" t="str">
            <v>Yes</v>
          </cell>
          <cell r="AI6063">
            <v>1</v>
          </cell>
        </row>
        <row r="6064">
          <cell r="K6064" t="str">
            <v>Community School</v>
          </cell>
          <cell r="L6064" t="str">
            <v>Primary</v>
          </cell>
          <cell r="AC6064" t="str">
            <v>Yes</v>
          </cell>
          <cell r="AI6064">
            <v>2</v>
          </cell>
        </row>
        <row r="6065">
          <cell r="K6065" t="str">
            <v>Community School</v>
          </cell>
          <cell r="L6065" t="str">
            <v>Primary</v>
          </cell>
          <cell r="AC6065" t="str">
            <v>Yes</v>
          </cell>
          <cell r="AI6065">
            <v>1</v>
          </cell>
        </row>
        <row r="6066">
          <cell r="K6066" t="str">
            <v>Community School</v>
          </cell>
          <cell r="L6066" t="str">
            <v>Primary</v>
          </cell>
          <cell r="AC6066" t="str">
            <v>Yes</v>
          </cell>
          <cell r="AI6066">
            <v>2</v>
          </cell>
        </row>
        <row r="6067">
          <cell r="K6067" t="str">
            <v>Community School</v>
          </cell>
          <cell r="L6067" t="str">
            <v>Primary</v>
          </cell>
          <cell r="AC6067" t="str">
            <v>Yes</v>
          </cell>
          <cell r="AI6067">
            <v>2</v>
          </cell>
        </row>
        <row r="6068">
          <cell r="K6068" t="str">
            <v>Community School</v>
          </cell>
          <cell r="L6068" t="str">
            <v>Primary</v>
          </cell>
          <cell r="AC6068" t="str">
            <v>Yes</v>
          </cell>
          <cell r="AI6068">
            <v>2</v>
          </cell>
        </row>
        <row r="6069">
          <cell r="K6069" t="str">
            <v>Community School</v>
          </cell>
          <cell r="L6069" t="str">
            <v>Primary</v>
          </cell>
          <cell r="AC6069" t="str">
            <v>Yes</v>
          </cell>
          <cell r="AI6069">
            <v>2</v>
          </cell>
        </row>
        <row r="6070">
          <cell r="K6070" t="str">
            <v>Community School</v>
          </cell>
          <cell r="L6070" t="str">
            <v>Primary</v>
          </cell>
          <cell r="AC6070" t="str">
            <v>Yes</v>
          </cell>
          <cell r="AI6070">
            <v>2</v>
          </cell>
        </row>
        <row r="6071">
          <cell r="K6071" t="str">
            <v>Community School</v>
          </cell>
          <cell r="L6071" t="str">
            <v>Primary</v>
          </cell>
          <cell r="AC6071" t="str">
            <v>Yes</v>
          </cell>
          <cell r="AI6071">
            <v>1</v>
          </cell>
        </row>
        <row r="6072">
          <cell r="K6072" t="str">
            <v>Community School</v>
          </cell>
          <cell r="L6072" t="str">
            <v>Primary</v>
          </cell>
          <cell r="AC6072" t="str">
            <v>Yes</v>
          </cell>
          <cell r="AI6072">
            <v>2</v>
          </cell>
        </row>
        <row r="6073">
          <cell r="K6073" t="str">
            <v>Community School</v>
          </cell>
          <cell r="L6073" t="str">
            <v>Primary</v>
          </cell>
          <cell r="AC6073" t="str">
            <v>Yes</v>
          </cell>
          <cell r="AI6073">
            <v>4</v>
          </cell>
        </row>
        <row r="6074">
          <cell r="K6074" t="str">
            <v>Community School</v>
          </cell>
          <cell r="L6074" t="str">
            <v>Primary</v>
          </cell>
          <cell r="AC6074" t="str">
            <v>Yes</v>
          </cell>
          <cell r="AI6074">
            <v>1</v>
          </cell>
        </row>
        <row r="6075">
          <cell r="K6075" t="str">
            <v>Community School</v>
          </cell>
          <cell r="L6075" t="str">
            <v>Primary</v>
          </cell>
          <cell r="AC6075" t="str">
            <v>Yes</v>
          </cell>
          <cell r="AI6075">
            <v>2</v>
          </cell>
        </row>
        <row r="6076">
          <cell r="K6076" t="str">
            <v>Community School</v>
          </cell>
          <cell r="L6076" t="str">
            <v>Primary</v>
          </cell>
          <cell r="AC6076" t="str">
            <v>Yes</v>
          </cell>
          <cell r="AI6076">
            <v>2</v>
          </cell>
        </row>
        <row r="6077">
          <cell r="K6077" t="str">
            <v>Community School</v>
          </cell>
          <cell r="L6077" t="str">
            <v>Primary</v>
          </cell>
          <cell r="AC6077" t="str">
            <v>Yes</v>
          </cell>
          <cell r="AI6077">
            <v>2</v>
          </cell>
        </row>
        <row r="6078">
          <cell r="K6078" t="str">
            <v>Community School</v>
          </cell>
          <cell r="L6078" t="str">
            <v>Primary</v>
          </cell>
          <cell r="AC6078" t="str">
            <v>Yes</v>
          </cell>
          <cell r="AI6078">
            <v>2</v>
          </cell>
        </row>
        <row r="6079">
          <cell r="K6079" t="str">
            <v>Community School</v>
          </cell>
          <cell r="L6079" t="str">
            <v>Primary</v>
          </cell>
          <cell r="AC6079" t="str">
            <v>Yes</v>
          </cell>
          <cell r="AI6079">
            <v>1</v>
          </cell>
        </row>
        <row r="6080">
          <cell r="K6080" t="str">
            <v>Community School</v>
          </cell>
          <cell r="L6080" t="str">
            <v>Primary</v>
          </cell>
          <cell r="AC6080" t="str">
            <v>Yes</v>
          </cell>
          <cell r="AI6080">
            <v>2</v>
          </cell>
        </row>
        <row r="6081">
          <cell r="K6081" t="str">
            <v>Community School</v>
          </cell>
          <cell r="L6081" t="str">
            <v>Primary</v>
          </cell>
          <cell r="AC6081" t="str">
            <v>Yes</v>
          </cell>
          <cell r="AI6081">
            <v>2</v>
          </cell>
        </row>
        <row r="6082">
          <cell r="K6082" t="str">
            <v>Community School</v>
          </cell>
          <cell r="L6082" t="str">
            <v>Primary</v>
          </cell>
          <cell r="AC6082" t="str">
            <v>Yes</v>
          </cell>
          <cell r="AI6082">
            <v>2</v>
          </cell>
        </row>
        <row r="6083">
          <cell r="K6083" t="str">
            <v>Community School</v>
          </cell>
          <cell r="L6083" t="str">
            <v>Primary</v>
          </cell>
          <cell r="AC6083" t="str">
            <v>Yes</v>
          </cell>
          <cell r="AI6083">
            <v>2</v>
          </cell>
        </row>
        <row r="6084">
          <cell r="K6084" t="str">
            <v>Community School</v>
          </cell>
          <cell r="L6084" t="str">
            <v>Primary</v>
          </cell>
          <cell r="AC6084" t="str">
            <v>Yes</v>
          </cell>
          <cell r="AI6084">
            <v>2</v>
          </cell>
        </row>
        <row r="6085">
          <cell r="K6085" t="str">
            <v>Community School</v>
          </cell>
          <cell r="L6085" t="str">
            <v>Primary</v>
          </cell>
          <cell r="AC6085" t="str">
            <v>Yes</v>
          </cell>
          <cell r="AI6085">
            <v>2</v>
          </cell>
        </row>
        <row r="6086">
          <cell r="K6086" t="str">
            <v>Community School</v>
          </cell>
          <cell r="L6086" t="str">
            <v>Primary</v>
          </cell>
          <cell r="AC6086" t="str">
            <v>Yes</v>
          </cell>
          <cell r="AI6086">
            <v>2</v>
          </cell>
        </row>
        <row r="6087">
          <cell r="K6087" t="str">
            <v>Community School</v>
          </cell>
          <cell r="L6087" t="str">
            <v>Primary</v>
          </cell>
          <cell r="AC6087" t="str">
            <v>Yes</v>
          </cell>
          <cell r="AI6087">
            <v>2</v>
          </cell>
        </row>
        <row r="6088">
          <cell r="K6088" t="str">
            <v>Community School</v>
          </cell>
          <cell r="L6088" t="str">
            <v>Primary</v>
          </cell>
          <cell r="AC6088" t="str">
            <v>Yes</v>
          </cell>
          <cell r="AI6088">
            <v>2</v>
          </cell>
        </row>
        <row r="6089">
          <cell r="K6089" t="str">
            <v>Community School</v>
          </cell>
          <cell r="L6089" t="str">
            <v>Primary</v>
          </cell>
          <cell r="AC6089" t="str">
            <v>Yes</v>
          </cell>
          <cell r="AI6089">
            <v>3</v>
          </cell>
        </row>
        <row r="6090">
          <cell r="K6090" t="str">
            <v>Community School</v>
          </cell>
          <cell r="L6090" t="str">
            <v>Primary</v>
          </cell>
          <cell r="AC6090" t="str">
            <v>Yes</v>
          </cell>
          <cell r="AI6090">
            <v>2</v>
          </cell>
        </row>
        <row r="6091">
          <cell r="K6091" t="str">
            <v>Community School</v>
          </cell>
          <cell r="L6091" t="str">
            <v>Primary</v>
          </cell>
          <cell r="AC6091" t="str">
            <v>Yes</v>
          </cell>
          <cell r="AI6091">
            <v>3</v>
          </cell>
        </row>
        <row r="6092">
          <cell r="K6092" t="str">
            <v>Community School</v>
          </cell>
          <cell r="L6092" t="str">
            <v>Primary</v>
          </cell>
          <cell r="AC6092" t="str">
            <v>Yes</v>
          </cell>
          <cell r="AI6092">
            <v>4</v>
          </cell>
        </row>
        <row r="6093">
          <cell r="K6093" t="str">
            <v>Community School</v>
          </cell>
          <cell r="L6093" t="str">
            <v>Primary</v>
          </cell>
          <cell r="AC6093" t="str">
            <v>Yes</v>
          </cell>
          <cell r="AI6093">
            <v>2</v>
          </cell>
        </row>
        <row r="6094">
          <cell r="K6094" t="str">
            <v>Community School</v>
          </cell>
          <cell r="L6094" t="str">
            <v>Primary</v>
          </cell>
          <cell r="AC6094" t="str">
            <v>Yes</v>
          </cell>
          <cell r="AI6094">
            <v>3</v>
          </cell>
        </row>
        <row r="6095">
          <cell r="K6095" t="str">
            <v>Community School</v>
          </cell>
          <cell r="L6095" t="str">
            <v>Primary</v>
          </cell>
          <cell r="AC6095" t="str">
            <v>Yes</v>
          </cell>
          <cell r="AI6095">
            <v>2</v>
          </cell>
        </row>
        <row r="6096">
          <cell r="K6096" t="str">
            <v>Community School</v>
          </cell>
          <cell r="L6096" t="str">
            <v>Primary</v>
          </cell>
          <cell r="AC6096" t="str">
            <v>Yes</v>
          </cell>
          <cell r="AI6096">
            <v>2</v>
          </cell>
        </row>
        <row r="6097">
          <cell r="K6097" t="str">
            <v>Community School</v>
          </cell>
          <cell r="L6097" t="str">
            <v>Primary</v>
          </cell>
          <cell r="AC6097" t="str">
            <v>Yes</v>
          </cell>
          <cell r="AI6097">
            <v>2</v>
          </cell>
        </row>
        <row r="6098">
          <cell r="K6098" t="str">
            <v>Community School</v>
          </cell>
          <cell r="L6098" t="str">
            <v>Primary</v>
          </cell>
          <cell r="AC6098" t="str">
            <v>Yes</v>
          </cell>
          <cell r="AI6098">
            <v>2</v>
          </cell>
        </row>
        <row r="6099">
          <cell r="K6099" t="str">
            <v>Community School</v>
          </cell>
          <cell r="L6099" t="str">
            <v>Primary</v>
          </cell>
          <cell r="AC6099" t="str">
            <v>Yes</v>
          </cell>
          <cell r="AI6099">
            <v>2</v>
          </cell>
        </row>
        <row r="6100">
          <cell r="K6100" t="str">
            <v>Community School</v>
          </cell>
          <cell r="L6100" t="str">
            <v>Primary</v>
          </cell>
          <cell r="AC6100" t="str">
            <v>Yes</v>
          </cell>
          <cell r="AI6100">
            <v>1</v>
          </cell>
        </row>
        <row r="6101">
          <cell r="K6101" t="str">
            <v>Community School</v>
          </cell>
          <cell r="L6101" t="str">
            <v>Primary</v>
          </cell>
          <cell r="AC6101" t="str">
            <v>Yes</v>
          </cell>
          <cell r="AI6101">
            <v>2</v>
          </cell>
        </row>
        <row r="6102">
          <cell r="K6102" t="str">
            <v>Community School</v>
          </cell>
          <cell r="L6102" t="str">
            <v>Primary</v>
          </cell>
          <cell r="AC6102" t="str">
            <v>Yes</v>
          </cell>
          <cell r="AI6102">
            <v>2</v>
          </cell>
        </row>
        <row r="6103">
          <cell r="K6103" t="str">
            <v>Community School</v>
          </cell>
          <cell r="L6103" t="str">
            <v>Primary</v>
          </cell>
          <cell r="AC6103" t="str">
            <v>Yes</v>
          </cell>
          <cell r="AI6103">
            <v>2</v>
          </cell>
        </row>
        <row r="6104">
          <cell r="K6104" t="str">
            <v>Community School</v>
          </cell>
          <cell r="L6104" t="str">
            <v>Primary</v>
          </cell>
          <cell r="AC6104" t="str">
            <v>Yes</v>
          </cell>
          <cell r="AI6104">
            <v>2</v>
          </cell>
        </row>
        <row r="6105">
          <cell r="K6105" t="str">
            <v>Community School</v>
          </cell>
          <cell r="L6105" t="str">
            <v>Primary</v>
          </cell>
          <cell r="AC6105" t="str">
            <v>Yes</v>
          </cell>
          <cell r="AI6105">
            <v>2</v>
          </cell>
        </row>
        <row r="6106">
          <cell r="K6106" t="str">
            <v>Community School</v>
          </cell>
          <cell r="L6106" t="str">
            <v>Primary</v>
          </cell>
          <cell r="AC6106" t="str">
            <v>Yes</v>
          </cell>
          <cell r="AI6106">
            <v>2</v>
          </cell>
        </row>
        <row r="6107">
          <cell r="K6107" t="str">
            <v>Community School</v>
          </cell>
          <cell r="L6107" t="str">
            <v>Primary</v>
          </cell>
          <cell r="AC6107" t="str">
            <v>Yes</v>
          </cell>
          <cell r="AI6107">
            <v>2</v>
          </cell>
        </row>
        <row r="6108">
          <cell r="K6108" t="str">
            <v>Community School</v>
          </cell>
          <cell r="L6108" t="str">
            <v>Primary</v>
          </cell>
          <cell r="AC6108" t="str">
            <v>Yes</v>
          </cell>
          <cell r="AI6108">
            <v>1</v>
          </cell>
        </row>
        <row r="6109">
          <cell r="K6109" t="str">
            <v>Community School</v>
          </cell>
          <cell r="L6109" t="str">
            <v>Primary</v>
          </cell>
          <cell r="AC6109" t="str">
            <v>Yes</v>
          </cell>
          <cell r="AI6109">
            <v>2</v>
          </cell>
        </row>
        <row r="6110">
          <cell r="K6110" t="str">
            <v>Community School</v>
          </cell>
          <cell r="L6110" t="str">
            <v>Primary</v>
          </cell>
          <cell r="AC6110" t="str">
            <v>Yes</v>
          </cell>
          <cell r="AI6110">
            <v>2</v>
          </cell>
        </row>
        <row r="6111">
          <cell r="K6111" t="str">
            <v>Community School</v>
          </cell>
          <cell r="L6111" t="str">
            <v>Primary</v>
          </cell>
          <cell r="AC6111" t="str">
            <v>Yes</v>
          </cell>
          <cell r="AI6111">
            <v>2</v>
          </cell>
        </row>
        <row r="6112">
          <cell r="K6112" t="str">
            <v>Community School</v>
          </cell>
          <cell r="L6112" t="str">
            <v>Primary</v>
          </cell>
          <cell r="AC6112" t="str">
            <v>Yes</v>
          </cell>
          <cell r="AI6112">
            <v>2</v>
          </cell>
        </row>
        <row r="6113">
          <cell r="K6113" t="str">
            <v>Community School</v>
          </cell>
          <cell r="L6113" t="str">
            <v>Primary</v>
          </cell>
          <cell r="AC6113" t="str">
            <v>Yes</v>
          </cell>
          <cell r="AI6113">
            <v>2</v>
          </cell>
        </row>
        <row r="6114">
          <cell r="K6114" t="str">
            <v>Community School</v>
          </cell>
          <cell r="L6114" t="str">
            <v>Primary</v>
          </cell>
          <cell r="AC6114" t="str">
            <v>Yes</v>
          </cell>
          <cell r="AI6114">
            <v>2</v>
          </cell>
        </row>
        <row r="6115">
          <cell r="K6115" t="str">
            <v>Community School</v>
          </cell>
          <cell r="L6115" t="str">
            <v>Primary</v>
          </cell>
          <cell r="AC6115" t="str">
            <v>Yes</v>
          </cell>
          <cell r="AI6115">
            <v>2</v>
          </cell>
        </row>
        <row r="6116">
          <cell r="K6116" t="str">
            <v>Community School</v>
          </cell>
          <cell r="L6116" t="str">
            <v>Primary</v>
          </cell>
          <cell r="AC6116" t="str">
            <v>Yes</v>
          </cell>
          <cell r="AI6116">
            <v>2</v>
          </cell>
        </row>
        <row r="6117">
          <cell r="K6117" t="str">
            <v>Community School</v>
          </cell>
          <cell r="L6117" t="str">
            <v>Primary</v>
          </cell>
          <cell r="AC6117" t="str">
            <v>Yes</v>
          </cell>
          <cell r="AI6117">
            <v>3</v>
          </cell>
        </row>
        <row r="6118">
          <cell r="K6118" t="str">
            <v>Community School</v>
          </cell>
          <cell r="L6118" t="str">
            <v>Primary</v>
          </cell>
          <cell r="AC6118" t="str">
            <v>Yes</v>
          </cell>
          <cell r="AI6118">
            <v>2</v>
          </cell>
        </row>
        <row r="6119">
          <cell r="K6119" t="str">
            <v>Community School</v>
          </cell>
          <cell r="L6119" t="str">
            <v>Primary</v>
          </cell>
          <cell r="AC6119" t="str">
            <v>Yes</v>
          </cell>
          <cell r="AI6119">
            <v>2</v>
          </cell>
        </row>
        <row r="6120">
          <cell r="K6120" t="str">
            <v>Community School</v>
          </cell>
          <cell r="L6120" t="str">
            <v>Primary</v>
          </cell>
          <cell r="AC6120" t="str">
            <v>Yes</v>
          </cell>
          <cell r="AI6120">
            <v>1</v>
          </cell>
        </row>
        <row r="6121">
          <cell r="K6121" t="str">
            <v>Community School</v>
          </cell>
          <cell r="L6121" t="str">
            <v>Primary</v>
          </cell>
          <cell r="AC6121" t="str">
            <v>Yes</v>
          </cell>
          <cell r="AI6121">
            <v>3</v>
          </cell>
        </row>
        <row r="6122">
          <cell r="K6122" t="str">
            <v>Community School</v>
          </cell>
          <cell r="L6122" t="str">
            <v>Primary</v>
          </cell>
          <cell r="AC6122" t="str">
            <v>Yes</v>
          </cell>
          <cell r="AI6122">
            <v>2</v>
          </cell>
        </row>
        <row r="6123">
          <cell r="K6123" t="str">
            <v>Community School</v>
          </cell>
          <cell r="L6123" t="str">
            <v>Primary</v>
          </cell>
          <cell r="AC6123" t="str">
            <v>Yes</v>
          </cell>
          <cell r="AI6123">
            <v>2</v>
          </cell>
        </row>
        <row r="6124">
          <cell r="K6124" t="str">
            <v>Community School</v>
          </cell>
          <cell r="L6124" t="str">
            <v>Primary</v>
          </cell>
          <cell r="AC6124" t="str">
            <v>Yes</v>
          </cell>
          <cell r="AI6124">
            <v>2</v>
          </cell>
        </row>
        <row r="6125">
          <cell r="K6125" t="str">
            <v>Community School</v>
          </cell>
          <cell r="L6125" t="str">
            <v>Primary</v>
          </cell>
          <cell r="AC6125" t="str">
            <v>Yes</v>
          </cell>
          <cell r="AI6125">
            <v>2</v>
          </cell>
        </row>
        <row r="6126">
          <cell r="K6126" t="str">
            <v>Community School</v>
          </cell>
          <cell r="L6126" t="str">
            <v>Primary</v>
          </cell>
          <cell r="AC6126" t="str">
            <v>Yes</v>
          </cell>
          <cell r="AI6126">
            <v>2</v>
          </cell>
        </row>
        <row r="6127">
          <cell r="K6127" t="str">
            <v>Community School</v>
          </cell>
          <cell r="L6127" t="str">
            <v>Primary</v>
          </cell>
          <cell r="AC6127" t="str">
            <v>Yes</v>
          </cell>
          <cell r="AI6127">
            <v>2</v>
          </cell>
        </row>
        <row r="6128">
          <cell r="K6128" t="str">
            <v>Community School</v>
          </cell>
          <cell r="L6128" t="str">
            <v>Primary</v>
          </cell>
          <cell r="AC6128" t="str">
            <v>Yes</v>
          </cell>
          <cell r="AI6128">
            <v>2</v>
          </cell>
        </row>
        <row r="6129">
          <cell r="K6129" t="str">
            <v>Community School</v>
          </cell>
          <cell r="L6129" t="str">
            <v>Primary</v>
          </cell>
          <cell r="AC6129" t="str">
            <v>Yes</v>
          </cell>
          <cell r="AI6129">
            <v>2</v>
          </cell>
        </row>
        <row r="6130">
          <cell r="K6130" t="str">
            <v>Community School</v>
          </cell>
          <cell r="L6130" t="str">
            <v>Primary</v>
          </cell>
          <cell r="AC6130" t="str">
            <v>Yes</v>
          </cell>
          <cell r="AI6130">
            <v>3</v>
          </cell>
        </row>
        <row r="6131">
          <cell r="K6131" t="str">
            <v>Community School</v>
          </cell>
          <cell r="L6131" t="str">
            <v>Primary</v>
          </cell>
          <cell r="AC6131" t="str">
            <v>Yes</v>
          </cell>
          <cell r="AI6131">
            <v>2</v>
          </cell>
        </row>
        <row r="6132">
          <cell r="K6132" t="str">
            <v>Voluntary Controlled School</v>
          </cell>
          <cell r="L6132" t="str">
            <v>Primary</v>
          </cell>
          <cell r="AC6132" t="str">
            <v>Yes</v>
          </cell>
          <cell r="AI6132">
            <v>2</v>
          </cell>
        </row>
        <row r="6133">
          <cell r="K6133" t="str">
            <v>Voluntary Controlled School</v>
          </cell>
          <cell r="L6133" t="str">
            <v>Primary</v>
          </cell>
          <cell r="AC6133" t="str">
            <v>Yes</v>
          </cell>
          <cell r="AI6133">
            <v>2</v>
          </cell>
        </row>
        <row r="6134">
          <cell r="K6134" t="str">
            <v>Voluntary Controlled School</v>
          </cell>
          <cell r="L6134" t="str">
            <v>Primary</v>
          </cell>
          <cell r="AC6134" t="str">
            <v>Yes</v>
          </cell>
          <cell r="AI6134">
            <v>2</v>
          </cell>
        </row>
        <row r="6135">
          <cell r="K6135" t="str">
            <v>Voluntary Controlled School</v>
          </cell>
          <cell r="L6135" t="str">
            <v>Primary</v>
          </cell>
          <cell r="AC6135" t="str">
            <v>Yes</v>
          </cell>
          <cell r="AI6135">
            <v>1</v>
          </cell>
        </row>
        <row r="6136">
          <cell r="K6136" t="str">
            <v>Voluntary Controlled School</v>
          </cell>
          <cell r="L6136" t="str">
            <v>Primary</v>
          </cell>
          <cell r="AC6136" t="str">
            <v>Yes</v>
          </cell>
          <cell r="AI6136">
            <v>1</v>
          </cell>
        </row>
        <row r="6137">
          <cell r="K6137" t="str">
            <v>Voluntary Controlled School</v>
          </cell>
          <cell r="L6137" t="str">
            <v>Primary</v>
          </cell>
          <cell r="AC6137" t="str">
            <v>Yes</v>
          </cell>
          <cell r="AI6137">
            <v>2</v>
          </cell>
        </row>
        <row r="6138">
          <cell r="K6138" t="str">
            <v>Voluntary Controlled School</v>
          </cell>
          <cell r="L6138" t="str">
            <v>Primary</v>
          </cell>
          <cell r="AC6138" t="str">
            <v>Yes</v>
          </cell>
          <cell r="AI6138">
            <v>2</v>
          </cell>
        </row>
        <row r="6139">
          <cell r="K6139" t="str">
            <v>Voluntary Controlled School</v>
          </cell>
          <cell r="L6139" t="str">
            <v>Primary</v>
          </cell>
          <cell r="AC6139" t="str">
            <v>Yes</v>
          </cell>
          <cell r="AI6139">
            <v>2</v>
          </cell>
        </row>
        <row r="6140">
          <cell r="K6140" t="str">
            <v>Voluntary Controlled School</v>
          </cell>
          <cell r="L6140" t="str">
            <v>Primary</v>
          </cell>
          <cell r="AC6140" t="str">
            <v>Yes</v>
          </cell>
          <cell r="AI6140">
            <v>2</v>
          </cell>
        </row>
        <row r="6141">
          <cell r="K6141" t="str">
            <v>Voluntary Controlled School</v>
          </cell>
          <cell r="L6141" t="str">
            <v>Primary</v>
          </cell>
          <cell r="AC6141" t="str">
            <v>Yes</v>
          </cell>
          <cell r="AI6141">
            <v>3</v>
          </cell>
        </row>
        <row r="6142">
          <cell r="K6142" t="str">
            <v>Voluntary Controlled School</v>
          </cell>
          <cell r="L6142" t="str">
            <v>Primary</v>
          </cell>
          <cell r="AC6142" t="str">
            <v>Yes</v>
          </cell>
          <cell r="AI6142">
            <v>2</v>
          </cell>
        </row>
        <row r="6143">
          <cell r="K6143" t="str">
            <v>Voluntary Controlled School</v>
          </cell>
          <cell r="L6143" t="str">
            <v>Primary</v>
          </cell>
          <cell r="AC6143" t="str">
            <v>Yes</v>
          </cell>
          <cell r="AI6143">
            <v>2</v>
          </cell>
        </row>
        <row r="6144">
          <cell r="K6144" t="str">
            <v>Voluntary Controlled School</v>
          </cell>
          <cell r="L6144" t="str">
            <v>Primary</v>
          </cell>
          <cell r="AC6144" t="str">
            <v>Yes</v>
          </cell>
          <cell r="AI6144">
            <v>2</v>
          </cell>
        </row>
        <row r="6145">
          <cell r="K6145" t="str">
            <v>Voluntary Controlled School</v>
          </cell>
          <cell r="L6145" t="str">
            <v>Primary</v>
          </cell>
          <cell r="AC6145" t="str">
            <v>Yes</v>
          </cell>
          <cell r="AI6145">
            <v>2</v>
          </cell>
        </row>
        <row r="6146">
          <cell r="K6146" t="str">
            <v>Voluntary Controlled School</v>
          </cell>
          <cell r="L6146" t="str">
            <v>Primary</v>
          </cell>
          <cell r="AC6146" t="str">
            <v>Yes</v>
          </cell>
          <cell r="AI6146">
            <v>2</v>
          </cell>
        </row>
        <row r="6147">
          <cell r="K6147" t="str">
            <v>Voluntary Controlled School</v>
          </cell>
          <cell r="L6147" t="str">
            <v>Primary</v>
          </cell>
          <cell r="AC6147" t="str">
            <v>Yes</v>
          </cell>
          <cell r="AI6147">
            <v>3</v>
          </cell>
        </row>
        <row r="6148">
          <cell r="K6148" t="str">
            <v>Voluntary Controlled School</v>
          </cell>
          <cell r="L6148" t="str">
            <v>Primary</v>
          </cell>
          <cell r="AC6148" t="str">
            <v>Yes</v>
          </cell>
          <cell r="AI6148">
            <v>2</v>
          </cell>
        </row>
        <row r="6149">
          <cell r="K6149" t="str">
            <v>Voluntary Controlled School</v>
          </cell>
          <cell r="L6149" t="str">
            <v>Primary</v>
          </cell>
          <cell r="AC6149" t="str">
            <v>Yes</v>
          </cell>
          <cell r="AI6149">
            <v>2</v>
          </cell>
        </row>
        <row r="6150">
          <cell r="K6150" t="str">
            <v>Voluntary Controlled School</v>
          </cell>
          <cell r="L6150" t="str">
            <v>Primary</v>
          </cell>
          <cell r="AC6150" t="str">
            <v>Yes</v>
          </cell>
          <cell r="AI6150">
            <v>2</v>
          </cell>
        </row>
        <row r="6151">
          <cell r="K6151" t="str">
            <v>Voluntary Controlled School</v>
          </cell>
          <cell r="L6151" t="str">
            <v>Primary</v>
          </cell>
          <cell r="AC6151" t="str">
            <v>Yes</v>
          </cell>
          <cell r="AI6151">
            <v>2</v>
          </cell>
        </row>
        <row r="6152">
          <cell r="K6152" t="str">
            <v>Voluntary Controlled School</v>
          </cell>
          <cell r="L6152" t="str">
            <v>Primary</v>
          </cell>
          <cell r="AC6152" t="str">
            <v>Yes</v>
          </cell>
          <cell r="AI6152">
            <v>2</v>
          </cell>
        </row>
        <row r="6153">
          <cell r="K6153" t="str">
            <v>Voluntary Controlled School</v>
          </cell>
          <cell r="L6153" t="str">
            <v>Primary</v>
          </cell>
          <cell r="AC6153" t="str">
            <v>Yes</v>
          </cell>
          <cell r="AI6153">
            <v>2</v>
          </cell>
        </row>
        <row r="6154">
          <cell r="K6154" t="str">
            <v>Voluntary Controlled School</v>
          </cell>
          <cell r="L6154" t="str">
            <v>Primary</v>
          </cell>
          <cell r="AC6154" t="str">
            <v>Yes</v>
          </cell>
          <cell r="AI6154">
            <v>2</v>
          </cell>
        </row>
        <row r="6155">
          <cell r="K6155" t="str">
            <v>Voluntary Controlled School</v>
          </cell>
          <cell r="L6155" t="str">
            <v>Primary</v>
          </cell>
          <cell r="AC6155" t="str">
            <v>Yes</v>
          </cell>
          <cell r="AI6155">
            <v>2</v>
          </cell>
        </row>
        <row r="6156">
          <cell r="K6156" t="str">
            <v>Voluntary Controlled School</v>
          </cell>
          <cell r="L6156" t="str">
            <v>Primary</v>
          </cell>
          <cell r="AC6156" t="str">
            <v>Yes</v>
          </cell>
          <cell r="AI6156">
            <v>2</v>
          </cell>
        </row>
        <row r="6157">
          <cell r="K6157" t="str">
            <v>Voluntary Controlled School</v>
          </cell>
          <cell r="L6157" t="str">
            <v>Primary</v>
          </cell>
          <cell r="AC6157" t="str">
            <v>Yes</v>
          </cell>
          <cell r="AI6157">
            <v>2</v>
          </cell>
        </row>
        <row r="6158">
          <cell r="K6158" t="str">
            <v>Voluntary Controlled School</v>
          </cell>
          <cell r="L6158" t="str">
            <v>Primary</v>
          </cell>
          <cell r="AC6158" t="str">
            <v>Yes</v>
          </cell>
          <cell r="AI6158">
            <v>2</v>
          </cell>
        </row>
        <row r="6159">
          <cell r="K6159" t="str">
            <v>Voluntary Controlled School</v>
          </cell>
          <cell r="L6159" t="str">
            <v>Primary</v>
          </cell>
          <cell r="AC6159" t="str">
            <v>Yes</v>
          </cell>
          <cell r="AI6159">
            <v>2</v>
          </cell>
        </row>
        <row r="6160">
          <cell r="K6160" t="str">
            <v>Voluntary Controlled School</v>
          </cell>
          <cell r="L6160" t="str">
            <v>Primary</v>
          </cell>
          <cell r="AC6160" t="str">
            <v>Yes</v>
          </cell>
          <cell r="AI6160">
            <v>2</v>
          </cell>
        </row>
        <row r="6161">
          <cell r="K6161" t="str">
            <v>Voluntary Controlled School</v>
          </cell>
          <cell r="L6161" t="str">
            <v>Primary</v>
          </cell>
          <cell r="AC6161" t="str">
            <v>Yes</v>
          </cell>
          <cell r="AI6161">
            <v>2</v>
          </cell>
        </row>
        <row r="6162">
          <cell r="K6162" t="str">
            <v>Voluntary Controlled School</v>
          </cell>
          <cell r="L6162" t="str">
            <v>Primary</v>
          </cell>
          <cell r="AC6162" t="str">
            <v>Yes</v>
          </cell>
          <cell r="AI6162">
            <v>2</v>
          </cell>
        </row>
        <row r="6163">
          <cell r="K6163" t="str">
            <v>Voluntary Controlled School</v>
          </cell>
          <cell r="L6163" t="str">
            <v>Primary</v>
          </cell>
          <cell r="AC6163" t="str">
            <v>Yes</v>
          </cell>
          <cell r="AI6163">
            <v>2</v>
          </cell>
        </row>
        <row r="6164">
          <cell r="K6164" t="str">
            <v>Voluntary Controlled School</v>
          </cell>
          <cell r="L6164" t="str">
            <v>Primary</v>
          </cell>
          <cell r="AC6164" t="str">
            <v>Yes</v>
          </cell>
          <cell r="AI6164">
            <v>1</v>
          </cell>
        </row>
        <row r="6165">
          <cell r="K6165" t="str">
            <v>Voluntary Controlled School</v>
          </cell>
          <cell r="L6165" t="str">
            <v>Primary</v>
          </cell>
          <cell r="AC6165" t="str">
            <v>Yes</v>
          </cell>
          <cell r="AI6165">
            <v>2</v>
          </cell>
        </row>
        <row r="6166">
          <cell r="K6166" t="str">
            <v>Voluntary Controlled School</v>
          </cell>
          <cell r="L6166" t="str">
            <v>Primary</v>
          </cell>
          <cell r="AC6166" t="str">
            <v>Yes</v>
          </cell>
          <cell r="AI6166">
            <v>1</v>
          </cell>
        </row>
        <row r="6167">
          <cell r="K6167" t="str">
            <v>Voluntary Controlled School</v>
          </cell>
          <cell r="L6167" t="str">
            <v>Primary</v>
          </cell>
          <cell r="AC6167" t="str">
            <v>Yes</v>
          </cell>
          <cell r="AI6167">
            <v>2</v>
          </cell>
        </row>
        <row r="6168">
          <cell r="K6168" t="str">
            <v>Voluntary Controlled School</v>
          </cell>
          <cell r="L6168" t="str">
            <v>Primary</v>
          </cell>
          <cell r="AC6168" t="str">
            <v>Yes</v>
          </cell>
          <cell r="AI6168">
            <v>2</v>
          </cell>
        </row>
        <row r="6169">
          <cell r="K6169" t="str">
            <v>Voluntary Controlled School</v>
          </cell>
          <cell r="L6169" t="str">
            <v>Primary</v>
          </cell>
          <cell r="AC6169" t="str">
            <v>Yes</v>
          </cell>
          <cell r="AI6169">
            <v>2</v>
          </cell>
        </row>
        <row r="6170">
          <cell r="K6170" t="str">
            <v>Voluntary Controlled School</v>
          </cell>
          <cell r="L6170" t="str">
            <v>Primary</v>
          </cell>
          <cell r="AC6170" t="str">
            <v>Yes</v>
          </cell>
          <cell r="AI6170">
            <v>2</v>
          </cell>
        </row>
        <row r="6171">
          <cell r="K6171" t="str">
            <v>Voluntary Controlled School</v>
          </cell>
          <cell r="L6171" t="str">
            <v>Primary</v>
          </cell>
          <cell r="AC6171" t="str">
            <v>Yes</v>
          </cell>
          <cell r="AI6171">
            <v>1</v>
          </cell>
        </row>
        <row r="6172">
          <cell r="K6172" t="str">
            <v>Voluntary Controlled School</v>
          </cell>
          <cell r="L6172" t="str">
            <v>Primary</v>
          </cell>
          <cell r="AC6172" t="str">
            <v>Yes</v>
          </cell>
          <cell r="AI6172">
            <v>2</v>
          </cell>
        </row>
        <row r="6173">
          <cell r="K6173" t="str">
            <v>Voluntary Controlled School</v>
          </cell>
          <cell r="L6173" t="str">
            <v>Primary</v>
          </cell>
          <cell r="AC6173" t="str">
            <v>Yes</v>
          </cell>
          <cell r="AI6173">
            <v>2</v>
          </cell>
        </row>
        <row r="6174">
          <cell r="K6174" t="str">
            <v>Voluntary Controlled School</v>
          </cell>
          <cell r="L6174" t="str">
            <v>Primary</v>
          </cell>
          <cell r="AC6174" t="str">
            <v>Yes</v>
          </cell>
          <cell r="AI6174">
            <v>2</v>
          </cell>
        </row>
        <row r="6175">
          <cell r="K6175" t="str">
            <v>Voluntary Controlled School</v>
          </cell>
          <cell r="L6175" t="str">
            <v>Primary</v>
          </cell>
          <cell r="AC6175" t="str">
            <v>Yes</v>
          </cell>
          <cell r="AI6175">
            <v>2</v>
          </cell>
        </row>
        <row r="6176">
          <cell r="K6176" t="str">
            <v>Voluntary Controlled School</v>
          </cell>
          <cell r="L6176" t="str">
            <v>Primary</v>
          </cell>
          <cell r="AC6176" t="str">
            <v>Yes</v>
          </cell>
          <cell r="AI6176">
            <v>1</v>
          </cell>
        </row>
        <row r="6177">
          <cell r="K6177" t="str">
            <v>Voluntary Controlled School</v>
          </cell>
          <cell r="L6177" t="str">
            <v>Primary</v>
          </cell>
          <cell r="AC6177" t="str">
            <v>Yes</v>
          </cell>
          <cell r="AI6177">
            <v>2</v>
          </cell>
        </row>
        <row r="6178">
          <cell r="K6178" t="str">
            <v>Voluntary Controlled School</v>
          </cell>
          <cell r="L6178" t="str">
            <v>Primary</v>
          </cell>
          <cell r="AC6178" t="str">
            <v>Yes</v>
          </cell>
          <cell r="AI6178">
            <v>2</v>
          </cell>
        </row>
        <row r="6179">
          <cell r="K6179" t="str">
            <v>Voluntary Controlled School</v>
          </cell>
          <cell r="L6179" t="str">
            <v>Primary</v>
          </cell>
          <cell r="AC6179" t="str">
            <v>Yes</v>
          </cell>
          <cell r="AI6179">
            <v>3</v>
          </cell>
        </row>
        <row r="6180">
          <cell r="K6180" t="str">
            <v>Voluntary Controlled School</v>
          </cell>
          <cell r="L6180" t="str">
            <v>Primary</v>
          </cell>
          <cell r="AC6180" t="str">
            <v>Yes</v>
          </cell>
          <cell r="AI6180">
            <v>2</v>
          </cell>
        </row>
        <row r="6181">
          <cell r="K6181" t="str">
            <v>Voluntary Controlled School</v>
          </cell>
          <cell r="L6181" t="str">
            <v>Primary</v>
          </cell>
          <cell r="AC6181" t="str">
            <v>Yes</v>
          </cell>
          <cell r="AI6181">
            <v>2</v>
          </cell>
        </row>
        <row r="6182">
          <cell r="K6182" t="str">
            <v>Voluntary Controlled School</v>
          </cell>
          <cell r="L6182" t="str">
            <v>Primary</v>
          </cell>
          <cell r="AC6182" t="str">
            <v>Yes</v>
          </cell>
          <cell r="AI6182">
            <v>2</v>
          </cell>
        </row>
        <row r="6183">
          <cell r="K6183" t="str">
            <v>Voluntary Controlled School</v>
          </cell>
          <cell r="L6183" t="str">
            <v>Primary</v>
          </cell>
          <cell r="AC6183" t="str">
            <v>Yes</v>
          </cell>
          <cell r="AI6183">
            <v>2</v>
          </cell>
        </row>
        <row r="6184">
          <cell r="K6184" t="str">
            <v>Voluntary Controlled School</v>
          </cell>
          <cell r="L6184" t="str">
            <v>Primary</v>
          </cell>
          <cell r="AC6184" t="str">
            <v>Yes</v>
          </cell>
          <cell r="AI6184">
            <v>1</v>
          </cell>
        </row>
        <row r="6185">
          <cell r="K6185" t="str">
            <v>Voluntary Controlled School</v>
          </cell>
          <cell r="L6185" t="str">
            <v>Primary</v>
          </cell>
          <cell r="AC6185" t="str">
            <v>Yes</v>
          </cell>
          <cell r="AI6185">
            <v>2</v>
          </cell>
        </row>
        <row r="6186">
          <cell r="K6186" t="str">
            <v>Voluntary Controlled School</v>
          </cell>
          <cell r="L6186" t="str">
            <v>Primary</v>
          </cell>
          <cell r="AC6186" t="str">
            <v>Yes</v>
          </cell>
          <cell r="AI6186">
            <v>2</v>
          </cell>
        </row>
        <row r="6187">
          <cell r="K6187" t="str">
            <v>Voluntary Controlled School</v>
          </cell>
          <cell r="L6187" t="str">
            <v>Primary</v>
          </cell>
          <cell r="AC6187" t="str">
            <v>Yes</v>
          </cell>
          <cell r="AI6187">
            <v>2</v>
          </cell>
        </row>
        <row r="6188">
          <cell r="K6188" t="str">
            <v>Voluntary Controlled School</v>
          </cell>
          <cell r="L6188" t="str">
            <v>Primary</v>
          </cell>
          <cell r="AC6188" t="str">
            <v>Yes</v>
          </cell>
          <cell r="AI6188">
            <v>3</v>
          </cell>
        </row>
        <row r="6189">
          <cell r="K6189" t="str">
            <v>Voluntary Controlled School</v>
          </cell>
          <cell r="L6189" t="str">
            <v>Primary</v>
          </cell>
          <cell r="AC6189" t="str">
            <v>Yes</v>
          </cell>
          <cell r="AI6189">
            <v>1</v>
          </cell>
        </row>
        <row r="6190">
          <cell r="K6190" t="str">
            <v>Voluntary Controlled School</v>
          </cell>
          <cell r="L6190" t="str">
            <v>Primary</v>
          </cell>
          <cell r="AC6190" t="str">
            <v>Yes</v>
          </cell>
          <cell r="AI6190">
            <v>2</v>
          </cell>
        </row>
        <row r="6191">
          <cell r="K6191" t="str">
            <v>Voluntary Controlled School</v>
          </cell>
          <cell r="L6191" t="str">
            <v>Primary</v>
          </cell>
          <cell r="AC6191" t="str">
            <v>Yes</v>
          </cell>
          <cell r="AI6191">
            <v>2</v>
          </cell>
        </row>
        <row r="6192">
          <cell r="K6192" t="str">
            <v>Voluntary Controlled School</v>
          </cell>
          <cell r="L6192" t="str">
            <v>Primary</v>
          </cell>
          <cell r="AC6192" t="str">
            <v>Yes</v>
          </cell>
          <cell r="AI6192">
            <v>2</v>
          </cell>
        </row>
        <row r="6193">
          <cell r="K6193" t="str">
            <v>Voluntary Controlled School</v>
          </cell>
          <cell r="L6193" t="str">
            <v>Primary</v>
          </cell>
          <cell r="AC6193" t="str">
            <v>Yes</v>
          </cell>
          <cell r="AI6193">
            <v>2</v>
          </cell>
        </row>
        <row r="6194">
          <cell r="K6194" t="str">
            <v>Voluntary Controlled School</v>
          </cell>
          <cell r="L6194" t="str">
            <v>Primary</v>
          </cell>
          <cell r="AC6194" t="str">
            <v>Yes</v>
          </cell>
          <cell r="AI6194">
            <v>2</v>
          </cell>
        </row>
        <row r="6195">
          <cell r="K6195" t="str">
            <v>Voluntary Controlled School</v>
          </cell>
          <cell r="L6195" t="str">
            <v>Primary</v>
          </cell>
          <cell r="AC6195" t="str">
            <v>Yes</v>
          </cell>
          <cell r="AI6195">
            <v>2</v>
          </cell>
        </row>
        <row r="6196">
          <cell r="K6196" t="str">
            <v>Voluntary Controlled School</v>
          </cell>
          <cell r="L6196" t="str">
            <v>Primary</v>
          </cell>
          <cell r="AC6196" t="str">
            <v>Yes</v>
          </cell>
          <cell r="AI6196">
            <v>3</v>
          </cell>
        </row>
        <row r="6197">
          <cell r="K6197" t="str">
            <v>Voluntary Controlled School</v>
          </cell>
          <cell r="L6197" t="str">
            <v>Primary</v>
          </cell>
          <cell r="AC6197" t="str">
            <v>Yes</v>
          </cell>
          <cell r="AI6197">
            <v>2</v>
          </cell>
        </row>
        <row r="6198">
          <cell r="K6198" t="str">
            <v>Voluntary Controlled School</v>
          </cell>
          <cell r="L6198" t="str">
            <v>Primary</v>
          </cell>
          <cell r="AC6198" t="str">
            <v>Yes</v>
          </cell>
          <cell r="AI6198">
            <v>3</v>
          </cell>
        </row>
        <row r="6199">
          <cell r="K6199" t="str">
            <v>Voluntary Controlled School</v>
          </cell>
          <cell r="L6199" t="str">
            <v>Primary</v>
          </cell>
          <cell r="AC6199" t="str">
            <v>Yes</v>
          </cell>
          <cell r="AI6199">
            <v>2</v>
          </cell>
        </row>
        <row r="6200">
          <cell r="K6200" t="str">
            <v>Voluntary Controlled School</v>
          </cell>
          <cell r="L6200" t="str">
            <v>Primary</v>
          </cell>
          <cell r="AC6200" t="str">
            <v>Yes</v>
          </cell>
          <cell r="AI6200">
            <v>2</v>
          </cell>
        </row>
        <row r="6201">
          <cell r="K6201" t="str">
            <v>Voluntary Controlled School</v>
          </cell>
          <cell r="L6201" t="str">
            <v>Primary</v>
          </cell>
          <cell r="AC6201" t="str">
            <v>Yes</v>
          </cell>
          <cell r="AI6201">
            <v>3</v>
          </cell>
        </row>
        <row r="6202">
          <cell r="K6202" t="str">
            <v>Voluntary Controlled School</v>
          </cell>
          <cell r="L6202" t="str">
            <v>Primary</v>
          </cell>
          <cell r="AC6202" t="str">
            <v>Yes</v>
          </cell>
          <cell r="AI6202">
            <v>2</v>
          </cell>
        </row>
        <row r="6203">
          <cell r="K6203" t="str">
            <v>Voluntary Controlled School</v>
          </cell>
          <cell r="L6203" t="str">
            <v>Primary</v>
          </cell>
          <cell r="AC6203" t="str">
            <v>Yes</v>
          </cell>
          <cell r="AI6203">
            <v>3</v>
          </cell>
        </row>
        <row r="6204">
          <cell r="K6204" t="str">
            <v>Voluntary Controlled School</v>
          </cell>
          <cell r="L6204" t="str">
            <v>Primary</v>
          </cell>
          <cell r="AC6204" t="str">
            <v>Yes</v>
          </cell>
          <cell r="AI6204">
            <v>2</v>
          </cell>
        </row>
        <row r="6205">
          <cell r="K6205" t="str">
            <v>Voluntary Aided School</v>
          </cell>
          <cell r="L6205" t="str">
            <v>Primary</v>
          </cell>
          <cell r="AC6205" t="str">
            <v>Yes</v>
          </cell>
          <cell r="AI6205">
            <v>2</v>
          </cell>
        </row>
        <row r="6206">
          <cell r="K6206" t="str">
            <v>Voluntary Aided School</v>
          </cell>
          <cell r="L6206" t="str">
            <v>Primary</v>
          </cell>
          <cell r="AC6206" t="str">
            <v>Yes</v>
          </cell>
          <cell r="AI6206">
            <v>2</v>
          </cell>
        </row>
        <row r="6207">
          <cell r="K6207" t="str">
            <v>Voluntary Aided School</v>
          </cell>
          <cell r="L6207" t="str">
            <v>Primary</v>
          </cell>
          <cell r="AC6207" t="str">
            <v>Yes</v>
          </cell>
          <cell r="AI6207">
            <v>2</v>
          </cell>
        </row>
        <row r="6208">
          <cell r="K6208" t="str">
            <v>Voluntary Aided School</v>
          </cell>
          <cell r="L6208" t="str">
            <v>Primary</v>
          </cell>
          <cell r="AC6208" t="str">
            <v>Yes</v>
          </cell>
          <cell r="AI6208">
            <v>1</v>
          </cell>
        </row>
        <row r="6209">
          <cell r="K6209" t="str">
            <v>Voluntary Aided School</v>
          </cell>
          <cell r="L6209" t="str">
            <v>Primary</v>
          </cell>
          <cell r="AC6209" t="str">
            <v>Yes</v>
          </cell>
          <cell r="AI6209">
            <v>2</v>
          </cell>
        </row>
        <row r="6210">
          <cell r="K6210" t="str">
            <v>Voluntary Aided School</v>
          </cell>
          <cell r="L6210" t="str">
            <v>Primary</v>
          </cell>
          <cell r="AC6210" t="str">
            <v>Yes</v>
          </cell>
          <cell r="AI6210">
            <v>2</v>
          </cell>
        </row>
        <row r="6211">
          <cell r="K6211" t="str">
            <v>Voluntary Aided School</v>
          </cell>
          <cell r="L6211" t="str">
            <v>Primary</v>
          </cell>
          <cell r="AC6211" t="str">
            <v>Yes</v>
          </cell>
          <cell r="AI6211">
            <v>2</v>
          </cell>
        </row>
        <row r="6212">
          <cell r="K6212" t="str">
            <v>Voluntary Aided School</v>
          </cell>
          <cell r="L6212" t="str">
            <v>Primary</v>
          </cell>
          <cell r="AC6212" t="str">
            <v>Yes</v>
          </cell>
          <cell r="AI6212">
            <v>1</v>
          </cell>
        </row>
        <row r="6213">
          <cell r="K6213" t="str">
            <v>Voluntary Aided School</v>
          </cell>
          <cell r="L6213" t="str">
            <v>Primary</v>
          </cell>
          <cell r="AC6213" t="str">
            <v>Yes</v>
          </cell>
          <cell r="AI6213">
            <v>2</v>
          </cell>
        </row>
        <row r="6214">
          <cell r="K6214" t="str">
            <v>Voluntary Aided School</v>
          </cell>
          <cell r="L6214" t="str">
            <v>Primary</v>
          </cell>
          <cell r="AC6214" t="str">
            <v>Yes</v>
          </cell>
          <cell r="AI6214">
            <v>2</v>
          </cell>
        </row>
        <row r="6215">
          <cell r="K6215" t="str">
            <v>Voluntary Aided School</v>
          </cell>
          <cell r="L6215" t="str">
            <v>Primary</v>
          </cell>
          <cell r="AC6215" t="str">
            <v>Yes</v>
          </cell>
          <cell r="AI6215">
            <v>1</v>
          </cell>
        </row>
        <row r="6216">
          <cell r="K6216" t="str">
            <v>Voluntary Aided School</v>
          </cell>
          <cell r="L6216" t="str">
            <v>Primary</v>
          </cell>
          <cell r="AC6216" t="str">
            <v>Yes</v>
          </cell>
          <cell r="AI6216">
            <v>2</v>
          </cell>
        </row>
        <row r="6217">
          <cell r="K6217" t="str">
            <v>Voluntary Aided School</v>
          </cell>
          <cell r="L6217" t="str">
            <v>Primary</v>
          </cell>
          <cell r="AC6217" t="str">
            <v>Yes</v>
          </cell>
          <cell r="AI6217">
            <v>2</v>
          </cell>
        </row>
        <row r="6218">
          <cell r="K6218" t="str">
            <v>Voluntary Aided School</v>
          </cell>
          <cell r="L6218" t="str">
            <v>Primary</v>
          </cell>
          <cell r="AC6218" t="str">
            <v>Yes</v>
          </cell>
          <cell r="AI6218">
            <v>2</v>
          </cell>
        </row>
        <row r="6219">
          <cell r="K6219" t="str">
            <v>Voluntary Aided School</v>
          </cell>
          <cell r="L6219" t="str">
            <v>Primary</v>
          </cell>
          <cell r="AC6219" t="str">
            <v>Yes</v>
          </cell>
          <cell r="AI6219">
            <v>2</v>
          </cell>
        </row>
        <row r="6220">
          <cell r="K6220" t="str">
            <v>Voluntary Aided School</v>
          </cell>
          <cell r="L6220" t="str">
            <v>Primary</v>
          </cell>
          <cell r="AC6220" t="str">
            <v>Yes</v>
          </cell>
          <cell r="AI6220">
            <v>3</v>
          </cell>
        </row>
        <row r="6221">
          <cell r="K6221" t="str">
            <v>Voluntary Aided School</v>
          </cell>
          <cell r="L6221" t="str">
            <v>Primary</v>
          </cell>
          <cell r="AC6221" t="str">
            <v>Yes</v>
          </cell>
          <cell r="AI6221">
            <v>2</v>
          </cell>
        </row>
        <row r="6222">
          <cell r="K6222" t="str">
            <v>Voluntary Aided School</v>
          </cell>
          <cell r="L6222" t="str">
            <v>Primary</v>
          </cell>
          <cell r="AC6222" t="str">
            <v>Yes</v>
          </cell>
          <cell r="AI6222">
            <v>2</v>
          </cell>
        </row>
        <row r="6223">
          <cell r="K6223" t="str">
            <v>Voluntary Aided School</v>
          </cell>
          <cell r="L6223" t="str">
            <v>Primary</v>
          </cell>
          <cell r="AC6223" t="str">
            <v>Yes</v>
          </cell>
          <cell r="AI6223">
            <v>4</v>
          </cell>
        </row>
        <row r="6224">
          <cell r="K6224" t="str">
            <v>Voluntary Aided School</v>
          </cell>
          <cell r="L6224" t="str">
            <v>Primary</v>
          </cell>
          <cell r="AC6224" t="str">
            <v>Yes</v>
          </cell>
          <cell r="AI6224">
            <v>4</v>
          </cell>
        </row>
        <row r="6225">
          <cell r="K6225" t="str">
            <v>Voluntary Aided School</v>
          </cell>
          <cell r="L6225" t="str">
            <v>Primary</v>
          </cell>
          <cell r="AC6225" t="str">
            <v>Yes</v>
          </cell>
          <cell r="AI6225">
            <v>2</v>
          </cell>
        </row>
        <row r="6226">
          <cell r="K6226" t="str">
            <v>Voluntary Aided School</v>
          </cell>
          <cell r="L6226" t="str">
            <v>Primary</v>
          </cell>
          <cell r="AC6226" t="str">
            <v>Yes</v>
          </cell>
          <cell r="AI6226">
            <v>2</v>
          </cell>
        </row>
        <row r="6227">
          <cell r="K6227" t="str">
            <v>Voluntary Aided School</v>
          </cell>
          <cell r="L6227" t="str">
            <v>Primary</v>
          </cell>
          <cell r="AC6227" t="str">
            <v>Yes</v>
          </cell>
          <cell r="AI6227">
            <v>1</v>
          </cell>
        </row>
        <row r="6228">
          <cell r="K6228" t="str">
            <v>Voluntary Aided School</v>
          </cell>
          <cell r="L6228" t="str">
            <v>Primary</v>
          </cell>
          <cell r="AC6228" t="str">
            <v>Yes</v>
          </cell>
          <cell r="AI6228">
            <v>2</v>
          </cell>
        </row>
        <row r="6229">
          <cell r="K6229" t="str">
            <v>Voluntary Aided School</v>
          </cell>
          <cell r="L6229" t="str">
            <v>Primary</v>
          </cell>
          <cell r="AC6229" t="str">
            <v>Yes</v>
          </cell>
          <cell r="AI6229">
            <v>2</v>
          </cell>
        </row>
        <row r="6230">
          <cell r="K6230" t="str">
            <v>Voluntary Aided School</v>
          </cell>
          <cell r="L6230" t="str">
            <v>Primary</v>
          </cell>
          <cell r="AC6230" t="str">
            <v>Yes</v>
          </cell>
          <cell r="AI6230">
            <v>2</v>
          </cell>
        </row>
        <row r="6231">
          <cell r="K6231" t="str">
            <v>Voluntary Aided School</v>
          </cell>
          <cell r="L6231" t="str">
            <v>Primary</v>
          </cell>
          <cell r="AC6231" t="str">
            <v>Yes</v>
          </cell>
          <cell r="AI6231">
            <v>2</v>
          </cell>
        </row>
        <row r="6232">
          <cell r="K6232" t="str">
            <v>Voluntary Aided School</v>
          </cell>
          <cell r="L6232" t="str">
            <v>Primary</v>
          </cell>
          <cell r="AC6232" t="str">
            <v>Yes</v>
          </cell>
          <cell r="AI6232">
            <v>2</v>
          </cell>
        </row>
        <row r="6233">
          <cell r="K6233" t="str">
            <v>Voluntary Aided School</v>
          </cell>
          <cell r="L6233" t="str">
            <v>Primary</v>
          </cell>
          <cell r="AC6233" t="str">
            <v>Yes</v>
          </cell>
          <cell r="AI6233">
            <v>2</v>
          </cell>
        </row>
        <row r="6234">
          <cell r="K6234" t="str">
            <v>Voluntary Aided School</v>
          </cell>
          <cell r="L6234" t="str">
            <v>Primary</v>
          </cell>
          <cell r="AC6234" t="str">
            <v>Yes</v>
          </cell>
          <cell r="AI6234">
            <v>3</v>
          </cell>
        </row>
        <row r="6235">
          <cell r="K6235" t="str">
            <v>Voluntary Aided School</v>
          </cell>
          <cell r="L6235" t="str">
            <v>Primary</v>
          </cell>
          <cell r="AC6235" t="str">
            <v>Yes</v>
          </cell>
          <cell r="AI6235">
            <v>3</v>
          </cell>
        </row>
        <row r="6236">
          <cell r="K6236" t="str">
            <v>Voluntary Aided School</v>
          </cell>
          <cell r="L6236" t="str">
            <v>Primary</v>
          </cell>
          <cell r="AC6236" t="str">
            <v>Yes</v>
          </cell>
          <cell r="AI6236">
            <v>2</v>
          </cell>
        </row>
        <row r="6237">
          <cell r="K6237" t="str">
            <v>Voluntary Aided School</v>
          </cell>
          <cell r="L6237" t="str">
            <v>Primary</v>
          </cell>
          <cell r="AC6237" t="str">
            <v>Yes</v>
          </cell>
          <cell r="AI6237">
            <v>2</v>
          </cell>
        </row>
        <row r="6238">
          <cell r="K6238" t="str">
            <v>Voluntary Aided School</v>
          </cell>
          <cell r="L6238" t="str">
            <v>Primary</v>
          </cell>
          <cell r="AC6238" t="str">
            <v>Yes</v>
          </cell>
          <cell r="AI6238">
            <v>2</v>
          </cell>
        </row>
        <row r="6239">
          <cell r="K6239" t="str">
            <v>Voluntary Aided School</v>
          </cell>
          <cell r="L6239" t="str">
            <v>Primary</v>
          </cell>
          <cell r="AC6239" t="str">
            <v>Yes</v>
          </cell>
          <cell r="AI6239">
            <v>2</v>
          </cell>
        </row>
        <row r="6240">
          <cell r="K6240" t="str">
            <v>Community School</v>
          </cell>
          <cell r="L6240" t="str">
            <v>Secondary</v>
          </cell>
          <cell r="AC6240" t="str">
            <v>Yes</v>
          </cell>
          <cell r="AI6240">
            <v>1</v>
          </cell>
        </row>
        <row r="6241">
          <cell r="K6241" t="str">
            <v>Community School</v>
          </cell>
          <cell r="L6241" t="str">
            <v>Secondary</v>
          </cell>
          <cell r="AC6241" t="str">
            <v>Yes</v>
          </cell>
          <cell r="AI6241">
            <v>4</v>
          </cell>
        </row>
        <row r="6242">
          <cell r="K6242" t="str">
            <v>Community School</v>
          </cell>
          <cell r="L6242" t="str">
            <v>Secondary</v>
          </cell>
          <cell r="AC6242" t="str">
            <v>Yes</v>
          </cell>
          <cell r="AI6242">
            <v>2</v>
          </cell>
        </row>
        <row r="6243">
          <cell r="K6243" t="str">
            <v>Community School</v>
          </cell>
          <cell r="L6243" t="str">
            <v>Secondary</v>
          </cell>
          <cell r="AC6243" t="str">
            <v>Yes</v>
          </cell>
          <cell r="AI6243">
            <v>2</v>
          </cell>
        </row>
        <row r="6244">
          <cell r="K6244" t="str">
            <v>Community School</v>
          </cell>
          <cell r="L6244" t="str">
            <v>Secondary</v>
          </cell>
          <cell r="AC6244" t="str">
            <v>Yes</v>
          </cell>
          <cell r="AI6244">
            <v>3</v>
          </cell>
        </row>
        <row r="6245">
          <cell r="K6245" t="str">
            <v>Community School</v>
          </cell>
          <cell r="L6245" t="str">
            <v>Secondary</v>
          </cell>
          <cell r="AC6245" t="str">
            <v>Yes</v>
          </cell>
          <cell r="AI6245">
            <v>3</v>
          </cell>
        </row>
        <row r="6246">
          <cell r="K6246" t="str">
            <v>Community School</v>
          </cell>
          <cell r="L6246" t="str">
            <v>Secondary</v>
          </cell>
          <cell r="AC6246" t="str">
            <v>Yes</v>
          </cell>
          <cell r="AI6246">
            <v>2</v>
          </cell>
        </row>
        <row r="6247">
          <cell r="K6247" t="str">
            <v>Community School</v>
          </cell>
          <cell r="L6247" t="str">
            <v>Secondary</v>
          </cell>
          <cell r="AC6247" t="str">
            <v>Yes</v>
          </cell>
          <cell r="AI6247">
            <v>2</v>
          </cell>
        </row>
        <row r="6248">
          <cell r="K6248" t="str">
            <v>Foundation School</v>
          </cell>
          <cell r="L6248" t="str">
            <v>Secondary</v>
          </cell>
          <cell r="AC6248" t="str">
            <v>Yes</v>
          </cell>
          <cell r="AI6248">
            <v>2</v>
          </cell>
        </row>
        <row r="6249">
          <cell r="K6249" t="str">
            <v>Community School</v>
          </cell>
          <cell r="L6249" t="str">
            <v>Secondary</v>
          </cell>
          <cell r="AC6249" t="str">
            <v>Yes</v>
          </cell>
          <cell r="AI6249">
            <v>1</v>
          </cell>
        </row>
        <row r="6250">
          <cell r="K6250" t="str">
            <v>Community School</v>
          </cell>
          <cell r="L6250" t="str">
            <v>Secondary</v>
          </cell>
          <cell r="AC6250" t="str">
            <v>Yes</v>
          </cell>
          <cell r="AI6250">
            <v>3</v>
          </cell>
        </row>
        <row r="6251">
          <cell r="K6251" t="str">
            <v>Community School</v>
          </cell>
          <cell r="L6251" t="str">
            <v>Secondary</v>
          </cell>
          <cell r="AC6251" t="str">
            <v>Yes</v>
          </cell>
          <cell r="AI6251">
            <v>3</v>
          </cell>
        </row>
        <row r="6252">
          <cell r="K6252" t="str">
            <v>Community School</v>
          </cell>
          <cell r="L6252" t="str">
            <v>Secondary</v>
          </cell>
          <cell r="AC6252" t="str">
            <v>Yes</v>
          </cell>
          <cell r="AI6252">
            <v>2</v>
          </cell>
        </row>
        <row r="6253">
          <cell r="K6253" t="str">
            <v>Community School</v>
          </cell>
          <cell r="L6253" t="str">
            <v>Secondary</v>
          </cell>
          <cell r="AC6253" t="str">
            <v>Yes</v>
          </cell>
          <cell r="AI6253">
            <v>2</v>
          </cell>
        </row>
        <row r="6254">
          <cell r="K6254" t="str">
            <v>Community School</v>
          </cell>
          <cell r="L6254" t="str">
            <v>Secondary</v>
          </cell>
          <cell r="AC6254" t="str">
            <v>Yes</v>
          </cell>
          <cell r="AI6254">
            <v>3</v>
          </cell>
        </row>
        <row r="6255">
          <cell r="K6255" t="str">
            <v>Voluntary Controlled School</v>
          </cell>
          <cell r="L6255" t="str">
            <v>Secondary</v>
          </cell>
          <cell r="AC6255" t="str">
            <v>Yes</v>
          </cell>
          <cell r="AI6255">
            <v>2</v>
          </cell>
        </row>
        <row r="6256">
          <cell r="K6256" t="str">
            <v>Voluntary Controlled School</v>
          </cell>
          <cell r="L6256" t="str">
            <v>Secondary</v>
          </cell>
          <cell r="AC6256" t="str">
            <v>Yes</v>
          </cell>
          <cell r="AI6256">
            <v>1</v>
          </cell>
        </row>
        <row r="6257">
          <cell r="K6257" t="str">
            <v>Voluntary Controlled School</v>
          </cell>
          <cell r="L6257" t="str">
            <v>Secondary</v>
          </cell>
          <cell r="AC6257" t="str">
            <v>Yes</v>
          </cell>
          <cell r="AI6257">
            <v>2</v>
          </cell>
        </row>
        <row r="6258">
          <cell r="K6258" t="str">
            <v>Voluntary Aided School</v>
          </cell>
          <cell r="L6258" t="str">
            <v>Secondary</v>
          </cell>
          <cell r="AC6258" t="str">
            <v>Yes</v>
          </cell>
          <cell r="AI6258">
            <v>2</v>
          </cell>
        </row>
        <row r="6259">
          <cell r="K6259" t="str">
            <v>Foundation School</v>
          </cell>
          <cell r="L6259" t="str">
            <v>Primary</v>
          </cell>
          <cell r="AC6259" t="str">
            <v>Yes</v>
          </cell>
          <cell r="AI6259">
            <v>2</v>
          </cell>
        </row>
        <row r="6260">
          <cell r="K6260" t="str">
            <v>Community School</v>
          </cell>
          <cell r="L6260" t="str">
            <v>Primary</v>
          </cell>
          <cell r="AC6260" t="str">
            <v>Yes</v>
          </cell>
          <cell r="AI6260">
            <v>3</v>
          </cell>
        </row>
        <row r="6261">
          <cell r="K6261" t="str">
            <v>Community School</v>
          </cell>
          <cell r="L6261" t="str">
            <v>Primary</v>
          </cell>
          <cell r="AC6261" t="str">
            <v>Yes</v>
          </cell>
          <cell r="AI6261">
            <v>3</v>
          </cell>
        </row>
        <row r="6262">
          <cell r="K6262" t="str">
            <v>Foundation School</v>
          </cell>
          <cell r="L6262" t="str">
            <v>Primary</v>
          </cell>
          <cell r="AC6262" t="str">
            <v>Yes</v>
          </cell>
          <cell r="AI6262">
            <v>2</v>
          </cell>
        </row>
        <row r="6263">
          <cell r="K6263" t="str">
            <v>Foundation School</v>
          </cell>
          <cell r="L6263" t="str">
            <v>Primary</v>
          </cell>
          <cell r="AC6263" t="str">
            <v>Yes</v>
          </cell>
          <cell r="AI6263">
            <v>3</v>
          </cell>
        </row>
        <row r="6264">
          <cell r="K6264" t="str">
            <v>Voluntary Aided School</v>
          </cell>
          <cell r="L6264" t="str">
            <v>Primary</v>
          </cell>
          <cell r="AC6264" t="str">
            <v>Yes</v>
          </cell>
          <cell r="AI6264">
            <v>2</v>
          </cell>
        </row>
        <row r="6265">
          <cell r="K6265" t="str">
            <v>Foundation School</v>
          </cell>
          <cell r="L6265" t="str">
            <v>Primary</v>
          </cell>
          <cell r="AC6265" t="str">
            <v>Yes</v>
          </cell>
          <cell r="AI6265">
            <v>3</v>
          </cell>
        </row>
        <row r="6266">
          <cell r="K6266" t="str">
            <v>Foundation School</v>
          </cell>
          <cell r="L6266" t="str">
            <v>Primary</v>
          </cell>
          <cell r="AC6266" t="str">
            <v>Yes</v>
          </cell>
          <cell r="AI6266">
            <v>2</v>
          </cell>
        </row>
        <row r="6267">
          <cell r="K6267" t="str">
            <v>Foundation School</v>
          </cell>
          <cell r="L6267" t="str">
            <v>Secondary</v>
          </cell>
          <cell r="AC6267" t="str">
            <v>Yes</v>
          </cell>
          <cell r="AI6267">
            <v>2</v>
          </cell>
        </row>
        <row r="6268">
          <cell r="K6268" t="str">
            <v>Foundation School</v>
          </cell>
          <cell r="L6268" t="str">
            <v>Secondary</v>
          </cell>
          <cell r="AC6268" t="str">
            <v>Yes</v>
          </cell>
          <cell r="AI6268">
            <v>2</v>
          </cell>
        </row>
        <row r="6269">
          <cell r="K6269" t="str">
            <v>Foundation School</v>
          </cell>
          <cell r="L6269" t="str">
            <v>Secondary</v>
          </cell>
          <cell r="AC6269" t="str">
            <v>Yes</v>
          </cell>
          <cell r="AI6269">
            <v>2</v>
          </cell>
        </row>
        <row r="6270">
          <cell r="K6270" t="str">
            <v>Community Special School</v>
          </cell>
          <cell r="L6270" t="str">
            <v>Special</v>
          </cell>
          <cell r="AC6270" t="str">
            <v>Yes</v>
          </cell>
          <cell r="AI6270">
            <v>2</v>
          </cell>
        </row>
        <row r="6271">
          <cell r="K6271" t="str">
            <v>Community Special School</v>
          </cell>
          <cell r="L6271" t="str">
            <v>Special</v>
          </cell>
          <cell r="AC6271" t="str">
            <v>Yes</v>
          </cell>
          <cell r="AI6271">
            <v>1</v>
          </cell>
        </row>
        <row r="6272">
          <cell r="K6272" t="str">
            <v>Community Special School</v>
          </cell>
          <cell r="L6272" t="str">
            <v>Special</v>
          </cell>
          <cell r="AC6272" t="str">
            <v>Yes</v>
          </cell>
          <cell r="AI6272">
            <v>1</v>
          </cell>
        </row>
        <row r="6273">
          <cell r="K6273" t="str">
            <v>Community Special School</v>
          </cell>
          <cell r="L6273" t="str">
            <v>Special</v>
          </cell>
          <cell r="AC6273" t="str">
            <v>Yes</v>
          </cell>
          <cell r="AI6273">
            <v>1</v>
          </cell>
        </row>
        <row r="6274">
          <cell r="K6274" t="str">
            <v>Community Special School</v>
          </cell>
          <cell r="L6274" t="str">
            <v>Special</v>
          </cell>
          <cell r="AC6274" t="str">
            <v>Yes</v>
          </cell>
          <cell r="AI6274">
            <v>2</v>
          </cell>
        </row>
        <row r="6275">
          <cell r="K6275" t="str">
            <v>Community Special School</v>
          </cell>
          <cell r="L6275" t="str">
            <v>Special</v>
          </cell>
          <cell r="AC6275" t="str">
            <v>Yes</v>
          </cell>
          <cell r="AI6275">
            <v>1</v>
          </cell>
        </row>
        <row r="6276">
          <cell r="K6276" t="str">
            <v>Non-Maintained Special School</v>
          </cell>
          <cell r="L6276" t="str">
            <v>Special</v>
          </cell>
          <cell r="AC6276" t="str">
            <v>Yes</v>
          </cell>
          <cell r="AI6276">
            <v>3</v>
          </cell>
        </row>
        <row r="6277">
          <cell r="K6277" t="str">
            <v>Community Special School</v>
          </cell>
          <cell r="L6277" t="str">
            <v>Special</v>
          </cell>
          <cell r="AC6277" t="str">
            <v>Yes</v>
          </cell>
          <cell r="AI6277">
            <v>1</v>
          </cell>
        </row>
        <row r="6278">
          <cell r="K6278" t="str">
            <v>Community Special School</v>
          </cell>
          <cell r="L6278" t="str">
            <v>Special</v>
          </cell>
          <cell r="AC6278" t="str">
            <v>Yes</v>
          </cell>
          <cell r="AI6278">
            <v>1</v>
          </cell>
        </row>
        <row r="6279">
          <cell r="K6279" t="str">
            <v>Community Special School</v>
          </cell>
          <cell r="L6279" t="str">
            <v>Special</v>
          </cell>
          <cell r="AC6279" t="str">
            <v>Yes</v>
          </cell>
          <cell r="AI6279">
            <v>1</v>
          </cell>
        </row>
        <row r="6280">
          <cell r="K6280" t="str">
            <v>Community Special School</v>
          </cell>
          <cell r="L6280" t="str">
            <v>Special</v>
          </cell>
          <cell r="AC6280" t="str">
            <v>Yes</v>
          </cell>
          <cell r="AI6280">
            <v>2</v>
          </cell>
        </row>
        <row r="6281">
          <cell r="K6281" t="str">
            <v>LA Nursery School</v>
          </cell>
          <cell r="L6281" t="str">
            <v>Nursery</v>
          </cell>
          <cell r="AC6281" t="str">
            <v>Yes</v>
          </cell>
          <cell r="AI6281">
            <v>2</v>
          </cell>
        </row>
        <row r="6282">
          <cell r="K6282" t="str">
            <v>LA Nursery School</v>
          </cell>
          <cell r="L6282" t="str">
            <v>Nursery</v>
          </cell>
          <cell r="AC6282" t="str">
            <v>Yes</v>
          </cell>
          <cell r="AI6282">
            <v>2</v>
          </cell>
        </row>
        <row r="6283">
          <cell r="K6283" t="str">
            <v>LA Nursery School</v>
          </cell>
          <cell r="L6283" t="str">
            <v>Nursery</v>
          </cell>
          <cell r="AC6283" t="str">
            <v>Yes</v>
          </cell>
          <cell r="AI6283">
            <v>2</v>
          </cell>
        </row>
        <row r="6284">
          <cell r="K6284" t="str">
            <v>Community School</v>
          </cell>
          <cell r="L6284" t="str">
            <v>Primary</v>
          </cell>
          <cell r="AC6284" t="str">
            <v>Yes</v>
          </cell>
          <cell r="AI6284">
            <v>2</v>
          </cell>
        </row>
        <row r="6285">
          <cell r="K6285" t="str">
            <v>Community School</v>
          </cell>
          <cell r="L6285" t="str">
            <v>Primary</v>
          </cell>
          <cell r="AC6285" t="str">
            <v>Yes</v>
          </cell>
          <cell r="AI6285">
            <v>2</v>
          </cell>
        </row>
        <row r="6286">
          <cell r="K6286" t="str">
            <v>Foundation School</v>
          </cell>
          <cell r="L6286" t="str">
            <v>Primary</v>
          </cell>
          <cell r="AC6286" t="str">
            <v>Yes</v>
          </cell>
          <cell r="AI6286">
            <v>3</v>
          </cell>
        </row>
        <row r="6287">
          <cell r="K6287" t="str">
            <v>Community School</v>
          </cell>
          <cell r="L6287" t="str">
            <v>Primary</v>
          </cell>
          <cell r="AC6287" t="str">
            <v>Yes</v>
          </cell>
          <cell r="AI6287">
            <v>2</v>
          </cell>
        </row>
        <row r="6288">
          <cell r="K6288" t="str">
            <v>Community School</v>
          </cell>
          <cell r="L6288" t="str">
            <v>Primary</v>
          </cell>
          <cell r="AC6288" t="str">
            <v>Yes</v>
          </cell>
          <cell r="AI6288">
            <v>3</v>
          </cell>
        </row>
        <row r="6289">
          <cell r="K6289" t="str">
            <v>Foundation School</v>
          </cell>
          <cell r="L6289" t="str">
            <v>Primary</v>
          </cell>
          <cell r="AC6289" t="str">
            <v>Yes</v>
          </cell>
          <cell r="AI6289">
            <v>1</v>
          </cell>
        </row>
        <row r="6290">
          <cell r="K6290" t="str">
            <v>Community School</v>
          </cell>
          <cell r="L6290" t="str">
            <v>Primary</v>
          </cell>
          <cell r="AC6290" t="str">
            <v>Yes</v>
          </cell>
          <cell r="AI6290">
            <v>2</v>
          </cell>
        </row>
        <row r="6291">
          <cell r="K6291" t="str">
            <v>Community School</v>
          </cell>
          <cell r="L6291" t="str">
            <v>Primary</v>
          </cell>
          <cell r="AC6291" t="str">
            <v>Yes</v>
          </cell>
          <cell r="AI6291">
            <v>2</v>
          </cell>
        </row>
        <row r="6292">
          <cell r="K6292" t="str">
            <v>Community School</v>
          </cell>
          <cell r="L6292" t="str">
            <v>Primary</v>
          </cell>
          <cell r="AC6292" t="str">
            <v>Yes</v>
          </cell>
          <cell r="AI6292">
            <v>2</v>
          </cell>
        </row>
        <row r="6293">
          <cell r="K6293" t="str">
            <v>Community School</v>
          </cell>
          <cell r="L6293" t="str">
            <v>Primary</v>
          </cell>
          <cell r="AC6293" t="str">
            <v>Yes</v>
          </cell>
          <cell r="AI6293">
            <v>1</v>
          </cell>
        </row>
        <row r="6294">
          <cell r="K6294" t="str">
            <v>Community School</v>
          </cell>
          <cell r="L6294" t="str">
            <v>Primary</v>
          </cell>
          <cell r="AC6294" t="str">
            <v>Yes</v>
          </cell>
          <cell r="AI6294">
            <v>2</v>
          </cell>
        </row>
        <row r="6295">
          <cell r="K6295" t="str">
            <v>Foundation School</v>
          </cell>
          <cell r="L6295" t="str">
            <v>Primary</v>
          </cell>
          <cell r="AC6295" t="str">
            <v>Yes</v>
          </cell>
          <cell r="AI6295">
            <v>3</v>
          </cell>
        </row>
        <row r="6296">
          <cell r="K6296" t="str">
            <v>Community School</v>
          </cell>
          <cell r="L6296" t="str">
            <v>Primary</v>
          </cell>
          <cell r="AC6296" t="str">
            <v>Yes</v>
          </cell>
          <cell r="AI6296">
            <v>3</v>
          </cell>
        </row>
        <row r="6297">
          <cell r="K6297" t="str">
            <v>Community School</v>
          </cell>
          <cell r="L6297" t="str">
            <v>Primary</v>
          </cell>
          <cell r="AC6297" t="str">
            <v>Yes</v>
          </cell>
          <cell r="AI6297">
            <v>1</v>
          </cell>
        </row>
        <row r="6298">
          <cell r="K6298" t="str">
            <v>Community School</v>
          </cell>
          <cell r="L6298" t="str">
            <v>Primary</v>
          </cell>
          <cell r="AC6298" t="str">
            <v>Yes</v>
          </cell>
          <cell r="AI6298">
            <v>2</v>
          </cell>
        </row>
        <row r="6299">
          <cell r="K6299" t="str">
            <v>Foundation School</v>
          </cell>
          <cell r="L6299" t="str">
            <v>Primary</v>
          </cell>
          <cell r="AC6299" t="str">
            <v>Yes</v>
          </cell>
          <cell r="AI6299">
            <v>2</v>
          </cell>
        </row>
        <row r="6300">
          <cell r="K6300" t="str">
            <v>Foundation School</v>
          </cell>
          <cell r="L6300" t="str">
            <v>Primary</v>
          </cell>
          <cell r="AC6300" t="str">
            <v>Yes</v>
          </cell>
          <cell r="AI6300">
            <v>3</v>
          </cell>
        </row>
        <row r="6301">
          <cell r="K6301" t="str">
            <v>Foundation School</v>
          </cell>
          <cell r="L6301" t="str">
            <v>Primary</v>
          </cell>
          <cell r="AC6301" t="str">
            <v>Yes</v>
          </cell>
          <cell r="AI6301">
            <v>2</v>
          </cell>
        </row>
        <row r="6302">
          <cell r="K6302" t="str">
            <v>Foundation School</v>
          </cell>
          <cell r="L6302" t="str">
            <v>Primary</v>
          </cell>
          <cell r="AC6302" t="str">
            <v>Yes</v>
          </cell>
          <cell r="AI6302">
            <v>2</v>
          </cell>
        </row>
        <row r="6303">
          <cell r="K6303" t="str">
            <v>Community School</v>
          </cell>
          <cell r="L6303" t="str">
            <v>Primary</v>
          </cell>
          <cell r="AC6303" t="str">
            <v>Yes</v>
          </cell>
          <cell r="AI6303">
            <v>1</v>
          </cell>
        </row>
        <row r="6304">
          <cell r="K6304" t="str">
            <v>Community School</v>
          </cell>
          <cell r="L6304" t="str">
            <v>Primary</v>
          </cell>
          <cell r="AC6304" t="str">
            <v>Yes</v>
          </cell>
          <cell r="AI6304">
            <v>1</v>
          </cell>
        </row>
        <row r="6305">
          <cell r="K6305" t="str">
            <v>Community School</v>
          </cell>
          <cell r="L6305" t="str">
            <v>Primary</v>
          </cell>
          <cell r="AC6305" t="str">
            <v>Yes</v>
          </cell>
          <cell r="AI6305">
            <v>1</v>
          </cell>
        </row>
        <row r="6306">
          <cell r="K6306" t="str">
            <v>Community School</v>
          </cell>
          <cell r="L6306" t="str">
            <v>Primary</v>
          </cell>
          <cell r="AC6306" t="str">
            <v>Yes</v>
          </cell>
          <cell r="AI6306">
            <v>2</v>
          </cell>
        </row>
        <row r="6307">
          <cell r="K6307" t="str">
            <v>Foundation School</v>
          </cell>
          <cell r="L6307" t="str">
            <v>Primary</v>
          </cell>
          <cell r="AC6307" t="str">
            <v>Yes</v>
          </cell>
          <cell r="AI6307">
            <v>2</v>
          </cell>
        </row>
        <row r="6308">
          <cell r="K6308" t="str">
            <v>Foundation School</v>
          </cell>
          <cell r="L6308" t="str">
            <v>Primary</v>
          </cell>
          <cell r="AC6308" t="str">
            <v>Yes</v>
          </cell>
          <cell r="AI6308">
            <v>1</v>
          </cell>
        </row>
        <row r="6309">
          <cell r="K6309" t="str">
            <v>Community School</v>
          </cell>
          <cell r="L6309" t="str">
            <v>Primary</v>
          </cell>
          <cell r="AC6309" t="str">
            <v>Yes</v>
          </cell>
          <cell r="AI6309">
            <v>2</v>
          </cell>
        </row>
        <row r="6310">
          <cell r="K6310" t="str">
            <v>Community School</v>
          </cell>
          <cell r="L6310" t="str">
            <v>Primary</v>
          </cell>
          <cell r="AC6310" t="str">
            <v>Yes</v>
          </cell>
          <cell r="AI6310">
            <v>1</v>
          </cell>
        </row>
        <row r="6311">
          <cell r="K6311" t="str">
            <v>Community School</v>
          </cell>
          <cell r="L6311" t="str">
            <v>Primary</v>
          </cell>
          <cell r="AC6311" t="str">
            <v>Yes</v>
          </cell>
          <cell r="AI6311">
            <v>2</v>
          </cell>
        </row>
        <row r="6312">
          <cell r="K6312" t="str">
            <v>Community School</v>
          </cell>
          <cell r="L6312" t="str">
            <v>Primary</v>
          </cell>
          <cell r="AC6312" t="str">
            <v>Yes</v>
          </cell>
          <cell r="AI6312">
            <v>2</v>
          </cell>
        </row>
        <row r="6313">
          <cell r="K6313" t="str">
            <v>Community School</v>
          </cell>
          <cell r="L6313" t="str">
            <v>Primary</v>
          </cell>
          <cell r="AC6313" t="str">
            <v>Yes</v>
          </cell>
          <cell r="AI6313">
            <v>2</v>
          </cell>
        </row>
        <row r="6314">
          <cell r="K6314" t="str">
            <v>Community School</v>
          </cell>
          <cell r="L6314" t="str">
            <v>Primary</v>
          </cell>
          <cell r="AC6314" t="str">
            <v>Yes</v>
          </cell>
          <cell r="AI6314">
            <v>1</v>
          </cell>
        </row>
        <row r="6315">
          <cell r="K6315" t="str">
            <v>Community School</v>
          </cell>
          <cell r="L6315" t="str">
            <v>Primary</v>
          </cell>
          <cell r="AC6315" t="str">
            <v>Yes</v>
          </cell>
          <cell r="AI6315">
            <v>2</v>
          </cell>
        </row>
        <row r="6316">
          <cell r="K6316" t="str">
            <v>Foundation School</v>
          </cell>
          <cell r="L6316" t="str">
            <v>Primary</v>
          </cell>
          <cell r="AC6316" t="str">
            <v>Yes</v>
          </cell>
          <cell r="AI6316">
            <v>3</v>
          </cell>
        </row>
        <row r="6317">
          <cell r="K6317" t="str">
            <v>Foundation School</v>
          </cell>
          <cell r="L6317" t="str">
            <v>Primary</v>
          </cell>
          <cell r="AC6317" t="str">
            <v>Yes</v>
          </cell>
          <cell r="AI6317">
            <v>2</v>
          </cell>
        </row>
        <row r="6318">
          <cell r="K6318" t="str">
            <v>Foundation School</v>
          </cell>
          <cell r="L6318" t="str">
            <v>Primary</v>
          </cell>
          <cell r="AC6318" t="str">
            <v>Yes</v>
          </cell>
          <cell r="AI6318">
            <v>2</v>
          </cell>
        </row>
        <row r="6319">
          <cell r="K6319" t="str">
            <v>Foundation School</v>
          </cell>
          <cell r="L6319" t="str">
            <v>Primary</v>
          </cell>
          <cell r="AC6319" t="str">
            <v>Yes</v>
          </cell>
          <cell r="AI6319">
            <v>2</v>
          </cell>
        </row>
        <row r="6320">
          <cell r="K6320" t="str">
            <v>Community School</v>
          </cell>
          <cell r="L6320" t="str">
            <v>Primary</v>
          </cell>
          <cell r="AC6320" t="str">
            <v>Yes</v>
          </cell>
          <cell r="AI6320">
            <v>2</v>
          </cell>
        </row>
        <row r="6321">
          <cell r="K6321" t="str">
            <v>Community School</v>
          </cell>
          <cell r="L6321" t="str">
            <v>Primary</v>
          </cell>
          <cell r="AC6321" t="str">
            <v>Yes</v>
          </cell>
          <cell r="AI6321">
            <v>1</v>
          </cell>
        </row>
        <row r="6322">
          <cell r="K6322" t="str">
            <v>Community School</v>
          </cell>
          <cell r="L6322" t="str">
            <v>Primary</v>
          </cell>
          <cell r="AC6322" t="str">
            <v>Yes</v>
          </cell>
          <cell r="AI6322">
            <v>1</v>
          </cell>
        </row>
        <row r="6323">
          <cell r="K6323" t="str">
            <v>Community School</v>
          </cell>
          <cell r="L6323" t="str">
            <v>Primary</v>
          </cell>
          <cell r="AC6323" t="str">
            <v>Yes</v>
          </cell>
          <cell r="AI6323">
            <v>2</v>
          </cell>
        </row>
        <row r="6324">
          <cell r="K6324" t="str">
            <v>Community School</v>
          </cell>
          <cell r="L6324" t="str">
            <v>Primary</v>
          </cell>
          <cell r="AC6324" t="str">
            <v>Yes</v>
          </cell>
          <cell r="AI6324">
            <v>3</v>
          </cell>
        </row>
        <row r="6325">
          <cell r="K6325" t="str">
            <v>Community School</v>
          </cell>
          <cell r="L6325" t="str">
            <v>Primary</v>
          </cell>
          <cell r="AC6325" t="str">
            <v>Yes</v>
          </cell>
          <cell r="AI6325">
            <v>2</v>
          </cell>
        </row>
        <row r="6326">
          <cell r="K6326" t="str">
            <v>Foundation School</v>
          </cell>
          <cell r="L6326" t="str">
            <v>Primary</v>
          </cell>
          <cell r="AC6326" t="str">
            <v>Yes</v>
          </cell>
          <cell r="AI6326">
            <v>2</v>
          </cell>
        </row>
        <row r="6327">
          <cell r="K6327" t="str">
            <v>Community School</v>
          </cell>
          <cell r="L6327" t="str">
            <v>Primary</v>
          </cell>
          <cell r="AC6327" t="str">
            <v>Yes</v>
          </cell>
          <cell r="AI6327">
            <v>2</v>
          </cell>
        </row>
        <row r="6328">
          <cell r="K6328" t="str">
            <v>Community School</v>
          </cell>
          <cell r="L6328" t="str">
            <v>Primary</v>
          </cell>
          <cell r="AC6328" t="str">
            <v>Yes</v>
          </cell>
          <cell r="AI6328">
            <v>2</v>
          </cell>
        </row>
        <row r="6329">
          <cell r="K6329" t="str">
            <v>Foundation School</v>
          </cell>
          <cell r="L6329" t="str">
            <v>Primary</v>
          </cell>
          <cell r="AC6329" t="str">
            <v>Yes</v>
          </cell>
          <cell r="AI6329">
            <v>2</v>
          </cell>
        </row>
        <row r="6330">
          <cell r="K6330" t="str">
            <v>Community School</v>
          </cell>
          <cell r="L6330" t="str">
            <v>Primary</v>
          </cell>
          <cell r="AC6330" t="str">
            <v>Yes</v>
          </cell>
          <cell r="AI6330">
            <v>1</v>
          </cell>
        </row>
        <row r="6331">
          <cell r="K6331" t="str">
            <v>Community School</v>
          </cell>
          <cell r="L6331" t="str">
            <v>Primary</v>
          </cell>
          <cell r="AC6331" t="str">
            <v>Yes</v>
          </cell>
          <cell r="AI6331">
            <v>2</v>
          </cell>
        </row>
        <row r="6332">
          <cell r="K6332" t="str">
            <v>Community School</v>
          </cell>
          <cell r="L6332" t="str">
            <v>Primary</v>
          </cell>
          <cell r="AC6332" t="str">
            <v>Yes</v>
          </cell>
          <cell r="AI6332">
            <v>2</v>
          </cell>
        </row>
        <row r="6333">
          <cell r="K6333" t="str">
            <v>Foundation School</v>
          </cell>
          <cell r="L6333" t="str">
            <v>Primary</v>
          </cell>
          <cell r="AC6333" t="str">
            <v>Yes</v>
          </cell>
          <cell r="AI6333">
            <v>3</v>
          </cell>
        </row>
        <row r="6334">
          <cell r="K6334" t="str">
            <v>Community School</v>
          </cell>
          <cell r="L6334" t="str">
            <v>Primary</v>
          </cell>
          <cell r="AC6334" t="str">
            <v>Yes</v>
          </cell>
          <cell r="AI6334">
            <v>2</v>
          </cell>
        </row>
        <row r="6335">
          <cell r="K6335" t="str">
            <v>Community School</v>
          </cell>
          <cell r="L6335" t="str">
            <v>Primary</v>
          </cell>
          <cell r="AC6335" t="str">
            <v>Yes</v>
          </cell>
          <cell r="AI6335">
            <v>2</v>
          </cell>
        </row>
        <row r="6336">
          <cell r="K6336" t="str">
            <v>Foundation School</v>
          </cell>
          <cell r="L6336" t="str">
            <v>Primary</v>
          </cell>
          <cell r="AC6336" t="str">
            <v>Yes</v>
          </cell>
          <cell r="AI6336">
            <v>3</v>
          </cell>
        </row>
        <row r="6337">
          <cell r="K6337" t="str">
            <v>Community School</v>
          </cell>
          <cell r="L6337" t="str">
            <v>Primary</v>
          </cell>
          <cell r="AC6337" t="str">
            <v>Yes</v>
          </cell>
          <cell r="AI6337">
            <v>1</v>
          </cell>
        </row>
        <row r="6338">
          <cell r="K6338" t="str">
            <v>Community School</v>
          </cell>
          <cell r="L6338" t="str">
            <v>Primary</v>
          </cell>
          <cell r="AC6338" t="str">
            <v>Yes</v>
          </cell>
          <cell r="AI6338">
            <v>3</v>
          </cell>
        </row>
        <row r="6339">
          <cell r="K6339" t="str">
            <v>Foundation School</v>
          </cell>
          <cell r="L6339" t="str">
            <v>Primary</v>
          </cell>
          <cell r="AC6339" t="str">
            <v>Yes</v>
          </cell>
          <cell r="AI6339">
            <v>2</v>
          </cell>
        </row>
        <row r="6340">
          <cell r="K6340" t="str">
            <v>Community School</v>
          </cell>
          <cell r="L6340" t="str">
            <v>Primary</v>
          </cell>
          <cell r="AC6340" t="str">
            <v>Yes</v>
          </cell>
          <cell r="AI6340">
            <v>2</v>
          </cell>
        </row>
        <row r="6341">
          <cell r="K6341" t="str">
            <v>Foundation School</v>
          </cell>
          <cell r="L6341" t="str">
            <v>Primary</v>
          </cell>
          <cell r="AC6341" t="str">
            <v>Yes</v>
          </cell>
          <cell r="AI6341">
            <v>2</v>
          </cell>
        </row>
        <row r="6342">
          <cell r="K6342" t="str">
            <v>Community School</v>
          </cell>
          <cell r="L6342" t="str">
            <v>Primary</v>
          </cell>
          <cell r="AC6342" t="str">
            <v>Yes</v>
          </cell>
          <cell r="AI6342">
            <v>2</v>
          </cell>
        </row>
        <row r="6343">
          <cell r="K6343" t="str">
            <v>Community School</v>
          </cell>
          <cell r="L6343" t="str">
            <v>Primary</v>
          </cell>
          <cell r="AC6343" t="str">
            <v>Yes</v>
          </cell>
          <cell r="AI6343">
            <v>1</v>
          </cell>
        </row>
        <row r="6344">
          <cell r="K6344" t="str">
            <v>Community School</v>
          </cell>
          <cell r="L6344" t="str">
            <v>Primary</v>
          </cell>
          <cell r="AC6344" t="str">
            <v>Yes</v>
          </cell>
          <cell r="AI6344">
            <v>2</v>
          </cell>
        </row>
        <row r="6345">
          <cell r="K6345" t="str">
            <v>Community School</v>
          </cell>
          <cell r="L6345" t="str">
            <v>Primary</v>
          </cell>
          <cell r="AC6345" t="str">
            <v>Yes</v>
          </cell>
          <cell r="AI6345">
            <v>2</v>
          </cell>
        </row>
        <row r="6346">
          <cell r="K6346" t="str">
            <v>Foundation School</v>
          </cell>
          <cell r="L6346" t="str">
            <v>Primary</v>
          </cell>
          <cell r="AC6346" t="str">
            <v>Yes</v>
          </cell>
          <cell r="AI6346">
            <v>2</v>
          </cell>
        </row>
        <row r="6347">
          <cell r="K6347" t="str">
            <v>Community School</v>
          </cell>
          <cell r="L6347" t="str">
            <v>Primary</v>
          </cell>
          <cell r="AC6347" t="str">
            <v>Yes</v>
          </cell>
          <cell r="AI6347">
            <v>2</v>
          </cell>
        </row>
        <row r="6348">
          <cell r="K6348" t="str">
            <v>Community School</v>
          </cell>
          <cell r="L6348" t="str">
            <v>Primary</v>
          </cell>
          <cell r="AC6348" t="str">
            <v>Yes</v>
          </cell>
          <cell r="AI6348">
            <v>2</v>
          </cell>
        </row>
        <row r="6349">
          <cell r="K6349" t="str">
            <v>Community School</v>
          </cell>
          <cell r="L6349" t="str">
            <v>Primary</v>
          </cell>
          <cell r="AC6349" t="str">
            <v>Yes</v>
          </cell>
          <cell r="AI6349">
            <v>2</v>
          </cell>
        </row>
        <row r="6350">
          <cell r="K6350" t="str">
            <v>Community School</v>
          </cell>
          <cell r="L6350" t="str">
            <v>Primary</v>
          </cell>
          <cell r="AC6350" t="str">
            <v>Yes</v>
          </cell>
          <cell r="AI6350">
            <v>2</v>
          </cell>
        </row>
        <row r="6351">
          <cell r="K6351" t="str">
            <v>Community School</v>
          </cell>
          <cell r="L6351" t="str">
            <v>Primary</v>
          </cell>
          <cell r="AC6351" t="str">
            <v>Yes</v>
          </cell>
          <cell r="AI6351">
            <v>1</v>
          </cell>
        </row>
        <row r="6352">
          <cell r="K6352" t="str">
            <v>Foundation School</v>
          </cell>
          <cell r="L6352" t="str">
            <v>Primary</v>
          </cell>
          <cell r="AC6352" t="str">
            <v>Yes</v>
          </cell>
          <cell r="AI6352">
            <v>2</v>
          </cell>
        </row>
        <row r="6353">
          <cell r="K6353" t="str">
            <v>Community School</v>
          </cell>
          <cell r="L6353" t="str">
            <v>Primary</v>
          </cell>
          <cell r="AC6353" t="str">
            <v>Yes</v>
          </cell>
          <cell r="AI6353">
            <v>1</v>
          </cell>
        </row>
        <row r="6354">
          <cell r="K6354" t="str">
            <v>Foundation School</v>
          </cell>
          <cell r="L6354" t="str">
            <v>Primary</v>
          </cell>
          <cell r="AC6354" t="str">
            <v>Yes</v>
          </cell>
          <cell r="AI6354">
            <v>2</v>
          </cell>
        </row>
        <row r="6355">
          <cell r="K6355" t="str">
            <v>Community School</v>
          </cell>
          <cell r="L6355" t="str">
            <v>Primary</v>
          </cell>
          <cell r="AC6355" t="str">
            <v>Yes</v>
          </cell>
          <cell r="AI6355">
            <v>1</v>
          </cell>
        </row>
        <row r="6356">
          <cell r="K6356" t="str">
            <v>Foundation School</v>
          </cell>
          <cell r="L6356" t="str">
            <v>Primary</v>
          </cell>
          <cell r="AC6356" t="str">
            <v>Yes</v>
          </cell>
          <cell r="AI6356">
            <v>4</v>
          </cell>
        </row>
        <row r="6357">
          <cell r="K6357" t="str">
            <v>Community School</v>
          </cell>
          <cell r="L6357" t="str">
            <v>Primary</v>
          </cell>
          <cell r="AC6357" t="str">
            <v>Yes</v>
          </cell>
          <cell r="AI6357">
            <v>3</v>
          </cell>
        </row>
        <row r="6358">
          <cell r="K6358" t="str">
            <v>Community School</v>
          </cell>
          <cell r="L6358" t="str">
            <v>Primary</v>
          </cell>
          <cell r="AC6358" t="str">
            <v>Yes</v>
          </cell>
          <cell r="AI6358">
            <v>2</v>
          </cell>
        </row>
        <row r="6359">
          <cell r="K6359" t="str">
            <v>Community School</v>
          </cell>
          <cell r="L6359" t="str">
            <v>Primary</v>
          </cell>
          <cell r="AC6359" t="str">
            <v>Yes</v>
          </cell>
          <cell r="AI6359">
            <v>2</v>
          </cell>
        </row>
        <row r="6360">
          <cell r="K6360" t="str">
            <v>Community School</v>
          </cell>
          <cell r="L6360" t="str">
            <v>Primary</v>
          </cell>
          <cell r="AC6360" t="str">
            <v>Yes</v>
          </cell>
          <cell r="AI6360">
            <v>2</v>
          </cell>
        </row>
        <row r="6361">
          <cell r="K6361" t="str">
            <v>Community School</v>
          </cell>
          <cell r="L6361" t="str">
            <v>Primary</v>
          </cell>
          <cell r="AC6361" t="str">
            <v>Yes</v>
          </cell>
          <cell r="AI6361">
            <v>3</v>
          </cell>
        </row>
        <row r="6362">
          <cell r="K6362" t="str">
            <v>Community School</v>
          </cell>
          <cell r="L6362" t="str">
            <v>Primary</v>
          </cell>
          <cell r="AC6362" t="str">
            <v>Yes</v>
          </cell>
          <cell r="AI6362">
            <v>1</v>
          </cell>
        </row>
        <row r="6363">
          <cell r="K6363" t="str">
            <v>Community School</v>
          </cell>
          <cell r="L6363" t="str">
            <v>Primary</v>
          </cell>
          <cell r="AC6363" t="str">
            <v>Yes</v>
          </cell>
          <cell r="AI6363">
            <v>2</v>
          </cell>
        </row>
        <row r="6364">
          <cell r="K6364" t="str">
            <v>Community School</v>
          </cell>
          <cell r="L6364" t="str">
            <v>Primary</v>
          </cell>
          <cell r="AC6364" t="str">
            <v>Yes</v>
          </cell>
          <cell r="AI6364">
            <v>2</v>
          </cell>
        </row>
        <row r="6365">
          <cell r="K6365" t="str">
            <v>Foundation School</v>
          </cell>
          <cell r="L6365" t="str">
            <v>Primary</v>
          </cell>
          <cell r="AC6365" t="str">
            <v>Yes</v>
          </cell>
          <cell r="AI6365">
            <v>2</v>
          </cell>
        </row>
        <row r="6366">
          <cell r="K6366" t="str">
            <v>Community School</v>
          </cell>
          <cell r="L6366" t="str">
            <v>Primary</v>
          </cell>
          <cell r="AC6366" t="str">
            <v>Yes</v>
          </cell>
          <cell r="AI6366">
            <v>2</v>
          </cell>
        </row>
        <row r="6367">
          <cell r="K6367" t="str">
            <v>Foundation School</v>
          </cell>
          <cell r="L6367" t="str">
            <v>Primary</v>
          </cell>
          <cell r="AC6367" t="str">
            <v>Yes</v>
          </cell>
          <cell r="AI6367">
            <v>2</v>
          </cell>
        </row>
        <row r="6368">
          <cell r="K6368" t="str">
            <v>Community School</v>
          </cell>
          <cell r="L6368" t="str">
            <v>Primary</v>
          </cell>
          <cell r="AC6368" t="str">
            <v>Yes</v>
          </cell>
          <cell r="AI6368">
            <v>2</v>
          </cell>
        </row>
        <row r="6369">
          <cell r="K6369" t="str">
            <v>Community School</v>
          </cell>
          <cell r="L6369" t="str">
            <v>Primary</v>
          </cell>
          <cell r="AC6369" t="str">
            <v>Yes</v>
          </cell>
          <cell r="AI6369">
            <v>3</v>
          </cell>
        </row>
        <row r="6370">
          <cell r="K6370" t="str">
            <v>Community School</v>
          </cell>
          <cell r="L6370" t="str">
            <v>Primary</v>
          </cell>
          <cell r="AC6370" t="str">
            <v>Yes</v>
          </cell>
          <cell r="AI6370">
            <v>2</v>
          </cell>
        </row>
        <row r="6371">
          <cell r="K6371" t="str">
            <v>Community School</v>
          </cell>
          <cell r="L6371" t="str">
            <v>Primary</v>
          </cell>
          <cell r="AC6371" t="str">
            <v>Yes</v>
          </cell>
          <cell r="AI6371">
            <v>2</v>
          </cell>
        </row>
        <row r="6372">
          <cell r="K6372" t="str">
            <v>Community School</v>
          </cell>
          <cell r="L6372" t="str">
            <v>Primary</v>
          </cell>
          <cell r="AC6372" t="str">
            <v>Yes</v>
          </cell>
          <cell r="AI6372">
            <v>2</v>
          </cell>
        </row>
        <row r="6373">
          <cell r="K6373" t="str">
            <v>Foundation School</v>
          </cell>
          <cell r="L6373" t="str">
            <v>Primary</v>
          </cell>
          <cell r="AC6373" t="str">
            <v>Yes</v>
          </cell>
          <cell r="AI6373">
            <v>2</v>
          </cell>
        </row>
        <row r="6374">
          <cell r="K6374" t="str">
            <v>Community School</v>
          </cell>
          <cell r="L6374" t="str">
            <v>Primary</v>
          </cell>
          <cell r="AC6374" t="str">
            <v>Yes</v>
          </cell>
          <cell r="AI6374">
            <v>2</v>
          </cell>
        </row>
        <row r="6375">
          <cell r="K6375" t="str">
            <v>Community School</v>
          </cell>
          <cell r="L6375" t="str">
            <v>Primary</v>
          </cell>
          <cell r="AC6375" t="str">
            <v>Yes</v>
          </cell>
          <cell r="AI6375">
            <v>1</v>
          </cell>
        </row>
        <row r="6376">
          <cell r="K6376" t="str">
            <v>Community School</v>
          </cell>
          <cell r="L6376" t="str">
            <v>Primary</v>
          </cell>
          <cell r="AC6376" t="str">
            <v>Yes</v>
          </cell>
          <cell r="AI6376">
            <v>1</v>
          </cell>
        </row>
        <row r="6377">
          <cell r="K6377" t="str">
            <v>Community School</v>
          </cell>
          <cell r="L6377" t="str">
            <v>Primary</v>
          </cell>
          <cell r="AC6377" t="str">
            <v>Yes</v>
          </cell>
          <cell r="AI6377">
            <v>2</v>
          </cell>
        </row>
        <row r="6378">
          <cell r="K6378" t="str">
            <v>Community School</v>
          </cell>
          <cell r="L6378" t="str">
            <v>Primary</v>
          </cell>
          <cell r="AC6378" t="str">
            <v>Yes</v>
          </cell>
          <cell r="AI6378">
            <v>2</v>
          </cell>
        </row>
        <row r="6379">
          <cell r="K6379" t="str">
            <v>Community School</v>
          </cell>
          <cell r="L6379" t="str">
            <v>Primary</v>
          </cell>
          <cell r="AC6379" t="str">
            <v>Yes</v>
          </cell>
          <cell r="AI6379">
            <v>2</v>
          </cell>
        </row>
        <row r="6380">
          <cell r="K6380" t="str">
            <v>Community School</v>
          </cell>
          <cell r="L6380" t="str">
            <v>Primary</v>
          </cell>
          <cell r="AC6380" t="str">
            <v>Yes</v>
          </cell>
          <cell r="AI6380">
            <v>1</v>
          </cell>
        </row>
        <row r="6381">
          <cell r="K6381" t="str">
            <v>Community School</v>
          </cell>
          <cell r="L6381" t="str">
            <v>Primary</v>
          </cell>
          <cell r="AC6381" t="str">
            <v>Yes</v>
          </cell>
          <cell r="AI6381">
            <v>2</v>
          </cell>
        </row>
        <row r="6382">
          <cell r="K6382" t="str">
            <v>Community School</v>
          </cell>
          <cell r="L6382" t="str">
            <v>Primary</v>
          </cell>
          <cell r="AC6382" t="str">
            <v>Yes</v>
          </cell>
          <cell r="AI6382">
            <v>2</v>
          </cell>
        </row>
        <row r="6383">
          <cell r="K6383" t="str">
            <v>Community School</v>
          </cell>
          <cell r="L6383" t="str">
            <v>Primary</v>
          </cell>
          <cell r="AC6383" t="str">
            <v>Yes</v>
          </cell>
          <cell r="AI6383">
            <v>1</v>
          </cell>
        </row>
        <row r="6384">
          <cell r="K6384" t="str">
            <v>Foundation School</v>
          </cell>
          <cell r="L6384" t="str">
            <v>Primary</v>
          </cell>
          <cell r="AC6384" t="str">
            <v>Yes</v>
          </cell>
          <cell r="AI6384">
            <v>1</v>
          </cell>
        </row>
        <row r="6385">
          <cell r="K6385" t="str">
            <v>Community School</v>
          </cell>
          <cell r="L6385" t="str">
            <v>Primary</v>
          </cell>
          <cell r="AC6385" t="str">
            <v>Yes</v>
          </cell>
          <cell r="AI6385">
            <v>1</v>
          </cell>
        </row>
        <row r="6386">
          <cell r="K6386" t="str">
            <v>Community School</v>
          </cell>
          <cell r="L6386" t="str">
            <v>Primary</v>
          </cell>
          <cell r="AC6386" t="str">
            <v>Yes</v>
          </cell>
          <cell r="AI6386">
            <v>1</v>
          </cell>
        </row>
        <row r="6387">
          <cell r="K6387" t="str">
            <v>Community School</v>
          </cell>
          <cell r="L6387" t="str">
            <v>Primary</v>
          </cell>
          <cell r="AC6387" t="str">
            <v>Yes</v>
          </cell>
          <cell r="AI6387">
            <v>2</v>
          </cell>
        </row>
        <row r="6388">
          <cell r="K6388" t="str">
            <v>Community School</v>
          </cell>
          <cell r="L6388" t="str">
            <v>Primary</v>
          </cell>
          <cell r="AC6388" t="str">
            <v>Yes</v>
          </cell>
          <cell r="AI6388">
            <v>2</v>
          </cell>
        </row>
        <row r="6389">
          <cell r="K6389" t="str">
            <v>Foundation School</v>
          </cell>
          <cell r="L6389" t="str">
            <v>Primary</v>
          </cell>
          <cell r="AC6389" t="str">
            <v>Yes</v>
          </cell>
          <cell r="AI6389">
            <v>1</v>
          </cell>
        </row>
        <row r="6390">
          <cell r="K6390" t="str">
            <v>Community School</v>
          </cell>
          <cell r="L6390" t="str">
            <v>Primary</v>
          </cell>
          <cell r="AC6390" t="str">
            <v>Yes</v>
          </cell>
          <cell r="AI6390">
            <v>2</v>
          </cell>
        </row>
        <row r="6391">
          <cell r="K6391" t="str">
            <v>Community School</v>
          </cell>
          <cell r="L6391" t="str">
            <v>Primary</v>
          </cell>
          <cell r="AC6391" t="str">
            <v>Yes</v>
          </cell>
          <cell r="AI6391">
            <v>1</v>
          </cell>
        </row>
        <row r="6392">
          <cell r="K6392" t="str">
            <v>Community School</v>
          </cell>
          <cell r="L6392" t="str">
            <v>Primary</v>
          </cell>
          <cell r="AC6392" t="str">
            <v>Yes</v>
          </cell>
          <cell r="AI6392">
            <v>2</v>
          </cell>
        </row>
        <row r="6393">
          <cell r="K6393" t="str">
            <v>Community School</v>
          </cell>
          <cell r="L6393" t="str">
            <v>Primary</v>
          </cell>
          <cell r="AC6393" t="str">
            <v>Yes</v>
          </cell>
          <cell r="AI6393">
            <v>3</v>
          </cell>
        </row>
        <row r="6394">
          <cell r="K6394" t="str">
            <v>Foundation School</v>
          </cell>
          <cell r="L6394" t="str">
            <v>Primary</v>
          </cell>
          <cell r="AC6394" t="str">
            <v>Yes</v>
          </cell>
          <cell r="AI6394">
            <v>3</v>
          </cell>
        </row>
        <row r="6395">
          <cell r="K6395" t="str">
            <v>Community School</v>
          </cell>
          <cell r="L6395" t="str">
            <v>Primary</v>
          </cell>
          <cell r="AC6395" t="str">
            <v>Yes</v>
          </cell>
          <cell r="AI6395">
            <v>2</v>
          </cell>
        </row>
        <row r="6396">
          <cell r="K6396" t="str">
            <v>Community School</v>
          </cell>
          <cell r="L6396" t="str">
            <v>Primary</v>
          </cell>
          <cell r="AC6396" t="str">
            <v>Yes</v>
          </cell>
          <cell r="AI6396">
            <v>1</v>
          </cell>
        </row>
        <row r="6397">
          <cell r="K6397" t="str">
            <v>Foundation School</v>
          </cell>
          <cell r="L6397" t="str">
            <v>Primary</v>
          </cell>
          <cell r="AC6397" t="str">
            <v>Yes</v>
          </cell>
          <cell r="AI6397">
            <v>3</v>
          </cell>
        </row>
        <row r="6398">
          <cell r="K6398" t="str">
            <v>Foundation School</v>
          </cell>
          <cell r="L6398" t="str">
            <v>Primary</v>
          </cell>
          <cell r="AC6398" t="str">
            <v>Yes</v>
          </cell>
          <cell r="AI6398">
            <v>2</v>
          </cell>
        </row>
        <row r="6399">
          <cell r="K6399" t="str">
            <v>Community School</v>
          </cell>
          <cell r="L6399" t="str">
            <v>Primary</v>
          </cell>
          <cell r="AC6399" t="str">
            <v>Yes</v>
          </cell>
          <cell r="AI6399">
            <v>3</v>
          </cell>
        </row>
        <row r="6400">
          <cell r="K6400" t="str">
            <v>Community School</v>
          </cell>
          <cell r="L6400" t="str">
            <v>Primary</v>
          </cell>
          <cell r="AC6400" t="str">
            <v>Yes</v>
          </cell>
          <cell r="AI6400">
            <v>1</v>
          </cell>
        </row>
        <row r="6401">
          <cell r="K6401" t="str">
            <v>Foundation School</v>
          </cell>
          <cell r="L6401" t="str">
            <v>Primary</v>
          </cell>
          <cell r="AC6401" t="str">
            <v>Yes</v>
          </cell>
          <cell r="AI6401">
            <v>2</v>
          </cell>
        </row>
        <row r="6402">
          <cell r="K6402" t="str">
            <v>Community School</v>
          </cell>
          <cell r="L6402" t="str">
            <v>Primary</v>
          </cell>
          <cell r="AC6402" t="str">
            <v>Yes</v>
          </cell>
          <cell r="AI6402">
            <v>2</v>
          </cell>
        </row>
        <row r="6403">
          <cell r="K6403" t="str">
            <v>Foundation School</v>
          </cell>
          <cell r="L6403" t="str">
            <v>Primary</v>
          </cell>
          <cell r="AC6403" t="str">
            <v>Yes</v>
          </cell>
          <cell r="AI6403">
            <v>3</v>
          </cell>
        </row>
        <row r="6404">
          <cell r="K6404" t="str">
            <v>Community School</v>
          </cell>
          <cell r="L6404" t="str">
            <v>Primary</v>
          </cell>
          <cell r="AC6404" t="str">
            <v>Yes</v>
          </cell>
          <cell r="AI6404">
            <v>2</v>
          </cell>
        </row>
        <row r="6405">
          <cell r="K6405" t="str">
            <v>Community School</v>
          </cell>
          <cell r="L6405" t="str">
            <v>Primary</v>
          </cell>
          <cell r="AC6405" t="str">
            <v>Yes</v>
          </cell>
          <cell r="AI6405">
            <v>2</v>
          </cell>
        </row>
        <row r="6406">
          <cell r="K6406" t="str">
            <v>Community School</v>
          </cell>
          <cell r="L6406" t="str">
            <v>Primary</v>
          </cell>
          <cell r="AC6406" t="str">
            <v>Yes</v>
          </cell>
          <cell r="AI6406">
            <v>2</v>
          </cell>
        </row>
        <row r="6407">
          <cell r="K6407" t="str">
            <v>Community School</v>
          </cell>
          <cell r="L6407" t="str">
            <v>Primary</v>
          </cell>
          <cell r="AC6407" t="str">
            <v>Yes</v>
          </cell>
          <cell r="AI6407">
            <v>3</v>
          </cell>
        </row>
        <row r="6408">
          <cell r="K6408" t="str">
            <v>Community School</v>
          </cell>
          <cell r="L6408" t="str">
            <v>Primary</v>
          </cell>
          <cell r="AC6408" t="str">
            <v>Yes</v>
          </cell>
          <cell r="AI6408">
            <v>2</v>
          </cell>
        </row>
        <row r="6409">
          <cell r="K6409" t="str">
            <v>Community School</v>
          </cell>
          <cell r="L6409" t="str">
            <v>Primary</v>
          </cell>
          <cell r="AC6409" t="str">
            <v>Yes</v>
          </cell>
          <cell r="AI6409">
            <v>2</v>
          </cell>
        </row>
        <row r="6410">
          <cell r="K6410" t="str">
            <v>Community School</v>
          </cell>
          <cell r="L6410" t="str">
            <v>Primary</v>
          </cell>
          <cell r="AC6410" t="str">
            <v>Yes</v>
          </cell>
          <cell r="AI6410">
            <v>2</v>
          </cell>
        </row>
        <row r="6411">
          <cell r="K6411" t="str">
            <v>Community School</v>
          </cell>
          <cell r="L6411" t="str">
            <v>Primary</v>
          </cell>
          <cell r="AC6411" t="str">
            <v>Yes</v>
          </cell>
          <cell r="AI6411">
            <v>2</v>
          </cell>
        </row>
        <row r="6412">
          <cell r="K6412" t="str">
            <v>Foundation School</v>
          </cell>
          <cell r="L6412" t="str">
            <v>Primary</v>
          </cell>
          <cell r="AC6412" t="str">
            <v>Yes</v>
          </cell>
          <cell r="AI6412">
            <v>2</v>
          </cell>
        </row>
        <row r="6413">
          <cell r="K6413" t="str">
            <v>Foundation School</v>
          </cell>
          <cell r="L6413" t="str">
            <v>Primary</v>
          </cell>
          <cell r="AC6413" t="str">
            <v>Yes</v>
          </cell>
          <cell r="AI6413">
            <v>2</v>
          </cell>
        </row>
        <row r="6414">
          <cell r="K6414" t="str">
            <v>Foundation School</v>
          </cell>
          <cell r="L6414" t="str">
            <v>Primary</v>
          </cell>
          <cell r="AC6414" t="str">
            <v>Yes</v>
          </cell>
          <cell r="AI6414">
            <v>2</v>
          </cell>
        </row>
        <row r="6415">
          <cell r="K6415" t="str">
            <v>Foundation School</v>
          </cell>
          <cell r="L6415" t="str">
            <v>Primary</v>
          </cell>
          <cell r="AC6415" t="str">
            <v>Yes</v>
          </cell>
          <cell r="AI6415">
            <v>2</v>
          </cell>
        </row>
        <row r="6416">
          <cell r="K6416" t="str">
            <v>Voluntary Controlled School</v>
          </cell>
          <cell r="L6416" t="str">
            <v>Primary</v>
          </cell>
          <cell r="AC6416" t="str">
            <v>Yes</v>
          </cell>
          <cell r="AI6416">
            <v>2</v>
          </cell>
        </row>
        <row r="6417">
          <cell r="K6417" t="str">
            <v>Voluntary Controlled School</v>
          </cell>
          <cell r="L6417" t="str">
            <v>Primary</v>
          </cell>
          <cell r="AC6417" t="str">
            <v>Yes</v>
          </cell>
          <cell r="AI6417">
            <v>2</v>
          </cell>
        </row>
        <row r="6418">
          <cell r="K6418" t="str">
            <v>Voluntary Controlled School</v>
          </cell>
          <cell r="L6418" t="str">
            <v>Primary</v>
          </cell>
          <cell r="AC6418" t="str">
            <v>Yes</v>
          </cell>
          <cell r="AI6418">
            <v>2</v>
          </cell>
        </row>
        <row r="6419">
          <cell r="K6419" t="str">
            <v>Voluntary Controlled School</v>
          </cell>
          <cell r="L6419" t="str">
            <v>Primary</v>
          </cell>
          <cell r="AC6419" t="str">
            <v>Yes</v>
          </cell>
          <cell r="AI6419">
            <v>2</v>
          </cell>
        </row>
        <row r="6420">
          <cell r="K6420" t="str">
            <v>Voluntary Aided School</v>
          </cell>
          <cell r="L6420" t="str">
            <v>Primary</v>
          </cell>
          <cell r="AC6420" t="str">
            <v>Yes</v>
          </cell>
          <cell r="AI6420">
            <v>2</v>
          </cell>
        </row>
        <row r="6421">
          <cell r="K6421" t="str">
            <v>Voluntary Controlled School</v>
          </cell>
          <cell r="L6421" t="str">
            <v>Primary</v>
          </cell>
          <cell r="AC6421" t="str">
            <v>Yes</v>
          </cell>
          <cell r="AI6421">
            <v>2</v>
          </cell>
        </row>
        <row r="6422">
          <cell r="K6422" t="str">
            <v>Voluntary Controlled School</v>
          </cell>
          <cell r="L6422" t="str">
            <v>Primary</v>
          </cell>
          <cell r="AC6422" t="str">
            <v>Yes</v>
          </cell>
          <cell r="AI6422">
            <v>2</v>
          </cell>
        </row>
        <row r="6423">
          <cell r="K6423" t="str">
            <v>Voluntary Controlled School</v>
          </cell>
          <cell r="L6423" t="str">
            <v>Primary</v>
          </cell>
          <cell r="AC6423" t="str">
            <v>Yes</v>
          </cell>
          <cell r="AI6423">
            <v>3</v>
          </cell>
        </row>
        <row r="6424">
          <cell r="K6424" t="str">
            <v>Voluntary Controlled School</v>
          </cell>
          <cell r="L6424" t="str">
            <v>Primary</v>
          </cell>
          <cell r="AC6424" t="str">
            <v>Yes</v>
          </cell>
          <cell r="AI6424">
            <v>2</v>
          </cell>
        </row>
        <row r="6425">
          <cell r="K6425" t="str">
            <v>Voluntary Controlled School</v>
          </cell>
          <cell r="L6425" t="str">
            <v>Primary</v>
          </cell>
          <cell r="AC6425" t="str">
            <v>Yes</v>
          </cell>
          <cell r="AI6425">
            <v>2</v>
          </cell>
        </row>
        <row r="6426">
          <cell r="K6426" t="str">
            <v>Voluntary Controlled School</v>
          </cell>
          <cell r="L6426" t="str">
            <v>Primary</v>
          </cell>
          <cell r="AC6426" t="str">
            <v>Yes</v>
          </cell>
          <cell r="AI6426">
            <v>2</v>
          </cell>
        </row>
        <row r="6427">
          <cell r="K6427" t="str">
            <v>Voluntary Controlled School</v>
          </cell>
          <cell r="L6427" t="str">
            <v>Primary</v>
          </cell>
          <cell r="AC6427" t="str">
            <v>Yes</v>
          </cell>
          <cell r="AI6427">
            <v>3</v>
          </cell>
        </row>
        <row r="6428">
          <cell r="K6428" t="str">
            <v>Voluntary Controlled School</v>
          </cell>
          <cell r="L6428" t="str">
            <v>Primary</v>
          </cell>
          <cell r="AC6428" t="str">
            <v>Yes</v>
          </cell>
          <cell r="AI6428">
            <v>2</v>
          </cell>
        </row>
        <row r="6429">
          <cell r="K6429" t="str">
            <v>Voluntary Controlled School</v>
          </cell>
          <cell r="L6429" t="str">
            <v>Primary</v>
          </cell>
          <cell r="AC6429" t="str">
            <v>Yes</v>
          </cell>
          <cell r="AI6429">
            <v>2</v>
          </cell>
        </row>
        <row r="6430">
          <cell r="K6430" t="str">
            <v>Voluntary Controlled School</v>
          </cell>
          <cell r="L6430" t="str">
            <v>Primary</v>
          </cell>
          <cell r="AC6430" t="str">
            <v>Yes</v>
          </cell>
          <cell r="AI6430">
            <v>2</v>
          </cell>
        </row>
        <row r="6431">
          <cell r="K6431" t="str">
            <v>Voluntary Controlled School</v>
          </cell>
          <cell r="L6431" t="str">
            <v>Primary</v>
          </cell>
          <cell r="AC6431" t="str">
            <v>Yes</v>
          </cell>
          <cell r="AI6431">
            <v>2</v>
          </cell>
        </row>
        <row r="6432">
          <cell r="K6432" t="str">
            <v>Voluntary Controlled School</v>
          </cell>
          <cell r="L6432" t="str">
            <v>Primary</v>
          </cell>
          <cell r="AC6432" t="str">
            <v>Yes</v>
          </cell>
          <cell r="AI6432">
            <v>1</v>
          </cell>
        </row>
        <row r="6433">
          <cell r="K6433" t="str">
            <v>Voluntary Controlled School</v>
          </cell>
          <cell r="L6433" t="str">
            <v>Primary</v>
          </cell>
          <cell r="AC6433" t="str">
            <v>Yes</v>
          </cell>
          <cell r="AI6433">
            <v>1</v>
          </cell>
        </row>
        <row r="6434">
          <cell r="K6434" t="str">
            <v>Voluntary Controlled School</v>
          </cell>
          <cell r="L6434" t="str">
            <v>Primary</v>
          </cell>
          <cell r="AC6434" t="str">
            <v>Yes</v>
          </cell>
          <cell r="AI6434">
            <v>2</v>
          </cell>
        </row>
        <row r="6435">
          <cell r="K6435" t="str">
            <v>Voluntary Controlled School</v>
          </cell>
          <cell r="L6435" t="str">
            <v>Primary</v>
          </cell>
          <cell r="AC6435" t="str">
            <v>Yes</v>
          </cell>
          <cell r="AI6435">
            <v>2</v>
          </cell>
        </row>
        <row r="6436">
          <cell r="K6436" t="str">
            <v>Voluntary Controlled School</v>
          </cell>
          <cell r="L6436" t="str">
            <v>Primary</v>
          </cell>
          <cell r="AC6436" t="str">
            <v>Yes</v>
          </cell>
          <cell r="AI6436">
            <v>2</v>
          </cell>
        </row>
        <row r="6437">
          <cell r="K6437" t="str">
            <v>Voluntary Controlled School</v>
          </cell>
          <cell r="L6437" t="str">
            <v>Primary</v>
          </cell>
          <cell r="AC6437" t="str">
            <v>Yes</v>
          </cell>
          <cell r="AI6437">
            <v>3</v>
          </cell>
        </row>
        <row r="6438">
          <cell r="K6438" t="str">
            <v>Voluntary Controlled School</v>
          </cell>
          <cell r="L6438" t="str">
            <v>Primary</v>
          </cell>
          <cell r="AC6438" t="str">
            <v>Yes</v>
          </cell>
          <cell r="AI6438">
            <v>2</v>
          </cell>
        </row>
        <row r="6439">
          <cell r="K6439" t="str">
            <v>Voluntary Controlled School</v>
          </cell>
          <cell r="L6439" t="str">
            <v>Primary</v>
          </cell>
          <cell r="AC6439" t="str">
            <v>Yes</v>
          </cell>
          <cell r="AI6439">
            <v>2</v>
          </cell>
        </row>
        <row r="6440">
          <cell r="K6440" t="str">
            <v>Voluntary Controlled School</v>
          </cell>
          <cell r="L6440" t="str">
            <v>Primary</v>
          </cell>
          <cell r="AC6440" t="str">
            <v>Yes</v>
          </cell>
          <cell r="AI6440">
            <v>2</v>
          </cell>
        </row>
        <row r="6441">
          <cell r="K6441" t="str">
            <v>Voluntary Controlled School</v>
          </cell>
          <cell r="L6441" t="str">
            <v>Primary</v>
          </cell>
          <cell r="AC6441" t="str">
            <v>Yes</v>
          </cell>
          <cell r="AI6441">
            <v>1</v>
          </cell>
        </row>
        <row r="6442">
          <cell r="K6442" t="str">
            <v>Voluntary Controlled School</v>
          </cell>
          <cell r="L6442" t="str">
            <v>Primary</v>
          </cell>
          <cell r="AC6442" t="str">
            <v>Yes</v>
          </cell>
          <cell r="AI6442">
            <v>2</v>
          </cell>
        </row>
        <row r="6443">
          <cell r="K6443" t="str">
            <v>Voluntary Controlled School</v>
          </cell>
          <cell r="L6443" t="str">
            <v>Primary</v>
          </cell>
          <cell r="AC6443" t="str">
            <v>Yes</v>
          </cell>
          <cell r="AI6443">
            <v>2</v>
          </cell>
        </row>
        <row r="6444">
          <cell r="K6444" t="str">
            <v>Voluntary Controlled School</v>
          </cell>
          <cell r="L6444" t="str">
            <v>Primary</v>
          </cell>
          <cell r="AC6444" t="str">
            <v>Yes</v>
          </cell>
          <cell r="AI6444">
            <v>2</v>
          </cell>
        </row>
        <row r="6445">
          <cell r="K6445" t="str">
            <v>Voluntary Controlled School</v>
          </cell>
          <cell r="L6445" t="str">
            <v>Primary</v>
          </cell>
          <cell r="AC6445" t="str">
            <v>Yes</v>
          </cell>
          <cell r="AI6445">
            <v>2</v>
          </cell>
        </row>
        <row r="6446">
          <cell r="K6446" t="str">
            <v>Voluntary Controlled School</v>
          </cell>
          <cell r="L6446" t="str">
            <v>Primary</v>
          </cell>
          <cell r="AC6446" t="str">
            <v>Yes</v>
          </cell>
          <cell r="AI6446">
            <v>2</v>
          </cell>
        </row>
        <row r="6447">
          <cell r="K6447" t="str">
            <v>Voluntary Controlled School</v>
          </cell>
          <cell r="L6447" t="str">
            <v>Primary</v>
          </cell>
          <cell r="AC6447" t="str">
            <v>Yes</v>
          </cell>
          <cell r="AI6447">
            <v>4</v>
          </cell>
        </row>
        <row r="6448">
          <cell r="K6448" t="str">
            <v>Voluntary Controlled School</v>
          </cell>
          <cell r="L6448" t="str">
            <v>Primary</v>
          </cell>
          <cell r="AC6448" t="str">
            <v>Yes</v>
          </cell>
          <cell r="AI6448">
            <v>1</v>
          </cell>
        </row>
        <row r="6449">
          <cell r="K6449" t="str">
            <v>Voluntary Controlled School</v>
          </cell>
          <cell r="L6449" t="str">
            <v>Primary</v>
          </cell>
          <cell r="AC6449" t="str">
            <v>Yes</v>
          </cell>
          <cell r="AI6449">
            <v>2</v>
          </cell>
        </row>
        <row r="6450">
          <cell r="K6450" t="str">
            <v>Voluntary Controlled School</v>
          </cell>
          <cell r="L6450" t="str">
            <v>Primary</v>
          </cell>
          <cell r="AC6450" t="str">
            <v>Yes</v>
          </cell>
          <cell r="AI6450">
            <v>2</v>
          </cell>
        </row>
        <row r="6451">
          <cell r="K6451" t="str">
            <v>Voluntary Controlled School</v>
          </cell>
          <cell r="L6451" t="str">
            <v>Primary</v>
          </cell>
          <cell r="AC6451" t="str">
            <v>Yes</v>
          </cell>
          <cell r="AI6451">
            <v>2</v>
          </cell>
        </row>
        <row r="6452">
          <cell r="K6452" t="str">
            <v>Voluntary Aided School</v>
          </cell>
          <cell r="L6452" t="str">
            <v>Primary</v>
          </cell>
          <cell r="AC6452" t="str">
            <v>Yes</v>
          </cell>
          <cell r="AI6452">
            <v>1</v>
          </cell>
        </row>
        <row r="6453">
          <cell r="K6453" t="str">
            <v>Voluntary Controlled School</v>
          </cell>
          <cell r="L6453" t="str">
            <v>Primary</v>
          </cell>
          <cell r="AC6453" t="str">
            <v>Yes</v>
          </cell>
          <cell r="AI6453">
            <v>2</v>
          </cell>
        </row>
        <row r="6454">
          <cell r="K6454" t="str">
            <v>Voluntary Aided School</v>
          </cell>
          <cell r="L6454" t="str">
            <v>Primary</v>
          </cell>
          <cell r="AC6454" t="str">
            <v>Yes</v>
          </cell>
          <cell r="AI6454">
            <v>2</v>
          </cell>
        </row>
        <row r="6455">
          <cell r="K6455" t="str">
            <v>Voluntary Aided School</v>
          </cell>
          <cell r="L6455" t="str">
            <v>Primary</v>
          </cell>
          <cell r="AC6455" t="str">
            <v>Yes</v>
          </cell>
          <cell r="AI6455">
            <v>2</v>
          </cell>
        </row>
        <row r="6456">
          <cell r="K6456" t="str">
            <v>Voluntary Aided School</v>
          </cell>
          <cell r="L6456" t="str">
            <v>Primary</v>
          </cell>
          <cell r="AC6456" t="str">
            <v>Yes</v>
          </cell>
          <cell r="AI6456">
            <v>2</v>
          </cell>
        </row>
        <row r="6457">
          <cell r="K6457" t="str">
            <v>Voluntary Aided School</v>
          </cell>
          <cell r="L6457" t="str">
            <v>Primary</v>
          </cell>
          <cell r="AC6457" t="str">
            <v>Yes</v>
          </cell>
          <cell r="AI6457">
            <v>2</v>
          </cell>
        </row>
        <row r="6458">
          <cell r="K6458" t="str">
            <v>Voluntary Aided School</v>
          </cell>
          <cell r="L6458" t="str">
            <v>Primary</v>
          </cell>
          <cell r="AC6458" t="str">
            <v>Yes</v>
          </cell>
          <cell r="AI6458">
            <v>2</v>
          </cell>
        </row>
        <row r="6459">
          <cell r="K6459" t="str">
            <v>Voluntary Aided School</v>
          </cell>
          <cell r="L6459" t="str">
            <v>Primary</v>
          </cell>
          <cell r="AC6459" t="str">
            <v>Yes</v>
          </cell>
          <cell r="AI6459">
            <v>1</v>
          </cell>
        </row>
        <row r="6460">
          <cell r="K6460" t="str">
            <v>Voluntary Aided School</v>
          </cell>
          <cell r="L6460" t="str">
            <v>Primary</v>
          </cell>
          <cell r="AC6460" t="str">
            <v>Yes</v>
          </cell>
          <cell r="AI6460">
            <v>2</v>
          </cell>
        </row>
        <row r="6461">
          <cell r="K6461" t="str">
            <v>Voluntary Aided School</v>
          </cell>
          <cell r="L6461" t="str">
            <v>Primary</v>
          </cell>
          <cell r="AC6461" t="str">
            <v>Yes</v>
          </cell>
          <cell r="AI6461">
            <v>2</v>
          </cell>
        </row>
        <row r="6462">
          <cell r="K6462" t="str">
            <v>Voluntary Aided School</v>
          </cell>
          <cell r="L6462" t="str">
            <v>Primary</v>
          </cell>
          <cell r="AC6462" t="str">
            <v>Yes</v>
          </cell>
          <cell r="AI6462">
            <v>2</v>
          </cell>
        </row>
        <row r="6463">
          <cell r="K6463" t="str">
            <v>Voluntary Aided School</v>
          </cell>
          <cell r="L6463" t="str">
            <v>Primary</v>
          </cell>
          <cell r="AC6463" t="str">
            <v>Yes</v>
          </cell>
          <cell r="AI6463">
            <v>2</v>
          </cell>
        </row>
        <row r="6464">
          <cell r="K6464" t="str">
            <v>Voluntary Aided School</v>
          </cell>
          <cell r="L6464" t="str">
            <v>Primary</v>
          </cell>
          <cell r="AC6464" t="str">
            <v>Yes</v>
          </cell>
          <cell r="AI6464">
            <v>2</v>
          </cell>
        </row>
        <row r="6465">
          <cell r="K6465" t="str">
            <v>Voluntary Aided School</v>
          </cell>
          <cell r="L6465" t="str">
            <v>Primary</v>
          </cell>
          <cell r="AC6465" t="str">
            <v>Yes</v>
          </cell>
          <cell r="AI6465">
            <v>2</v>
          </cell>
        </row>
        <row r="6466">
          <cell r="K6466" t="str">
            <v>Voluntary Aided School</v>
          </cell>
          <cell r="L6466" t="str">
            <v>Primary</v>
          </cell>
          <cell r="AC6466" t="str">
            <v>Yes</v>
          </cell>
          <cell r="AI6466">
            <v>2</v>
          </cell>
        </row>
        <row r="6467">
          <cell r="K6467" t="str">
            <v>Voluntary Aided School</v>
          </cell>
          <cell r="L6467" t="str">
            <v>Primary</v>
          </cell>
          <cell r="AC6467" t="str">
            <v>Yes</v>
          </cell>
          <cell r="AI6467">
            <v>2</v>
          </cell>
        </row>
        <row r="6468">
          <cell r="K6468" t="str">
            <v>Voluntary Aided School</v>
          </cell>
          <cell r="L6468" t="str">
            <v>Primary</v>
          </cell>
          <cell r="AC6468" t="str">
            <v>Yes</v>
          </cell>
          <cell r="AI6468">
            <v>2</v>
          </cell>
        </row>
        <row r="6469">
          <cell r="K6469" t="str">
            <v>Voluntary Aided School</v>
          </cell>
          <cell r="L6469" t="str">
            <v>Primary</v>
          </cell>
          <cell r="AC6469" t="str">
            <v>Yes</v>
          </cell>
          <cell r="AI6469">
            <v>2</v>
          </cell>
        </row>
        <row r="6470">
          <cell r="K6470" t="str">
            <v>Voluntary Aided School</v>
          </cell>
          <cell r="L6470" t="str">
            <v>Primary</v>
          </cell>
          <cell r="AC6470" t="str">
            <v>Yes</v>
          </cell>
          <cell r="AI6470">
            <v>2</v>
          </cell>
        </row>
        <row r="6471">
          <cell r="K6471" t="str">
            <v>Voluntary Aided School</v>
          </cell>
          <cell r="L6471" t="str">
            <v>Primary</v>
          </cell>
          <cell r="AC6471" t="str">
            <v>Yes</v>
          </cell>
          <cell r="AI6471">
            <v>4</v>
          </cell>
        </row>
        <row r="6472">
          <cell r="K6472" t="str">
            <v>Voluntary Aided School</v>
          </cell>
          <cell r="L6472" t="str">
            <v>Primary</v>
          </cell>
          <cell r="AC6472" t="str">
            <v>Yes</v>
          </cell>
          <cell r="AI6472">
            <v>2</v>
          </cell>
        </row>
        <row r="6473">
          <cell r="K6473" t="str">
            <v>Voluntary Aided School</v>
          </cell>
          <cell r="L6473" t="str">
            <v>Primary</v>
          </cell>
          <cell r="AC6473" t="str">
            <v>Yes</v>
          </cell>
          <cell r="AI6473">
            <v>2</v>
          </cell>
        </row>
        <row r="6474">
          <cell r="K6474" t="str">
            <v>Voluntary Aided School</v>
          </cell>
          <cell r="L6474" t="str">
            <v>Primary</v>
          </cell>
          <cell r="AC6474" t="str">
            <v>Yes</v>
          </cell>
          <cell r="AI6474">
            <v>1</v>
          </cell>
        </row>
        <row r="6475">
          <cell r="K6475" t="str">
            <v>Voluntary Aided School</v>
          </cell>
          <cell r="L6475" t="str">
            <v>Primary</v>
          </cell>
          <cell r="AC6475" t="str">
            <v>Yes</v>
          </cell>
          <cell r="AI6475">
            <v>2</v>
          </cell>
        </row>
        <row r="6476">
          <cell r="K6476" t="str">
            <v>Voluntary Aided School</v>
          </cell>
          <cell r="L6476" t="str">
            <v>Primary</v>
          </cell>
          <cell r="AC6476" t="str">
            <v>Yes</v>
          </cell>
          <cell r="AI6476">
            <v>2</v>
          </cell>
        </row>
        <row r="6477">
          <cell r="K6477" t="str">
            <v>Voluntary Aided School</v>
          </cell>
          <cell r="L6477" t="str">
            <v>Primary</v>
          </cell>
          <cell r="AC6477" t="str">
            <v>Yes</v>
          </cell>
          <cell r="AI6477">
            <v>2</v>
          </cell>
        </row>
        <row r="6478">
          <cell r="K6478" t="str">
            <v>Voluntary Aided School</v>
          </cell>
          <cell r="L6478" t="str">
            <v>Primary</v>
          </cell>
          <cell r="AC6478" t="str">
            <v>Yes</v>
          </cell>
          <cell r="AI6478">
            <v>2</v>
          </cell>
        </row>
        <row r="6479">
          <cell r="K6479" t="str">
            <v>Voluntary Aided School</v>
          </cell>
          <cell r="L6479" t="str">
            <v>Primary</v>
          </cell>
          <cell r="AC6479" t="str">
            <v>Yes</v>
          </cell>
          <cell r="AI6479">
            <v>2</v>
          </cell>
        </row>
        <row r="6480">
          <cell r="K6480" t="str">
            <v>Voluntary Aided School</v>
          </cell>
          <cell r="L6480" t="str">
            <v>Primary</v>
          </cell>
          <cell r="AC6480" t="str">
            <v>Yes</v>
          </cell>
          <cell r="AI6480">
            <v>1</v>
          </cell>
        </row>
        <row r="6481">
          <cell r="K6481" t="str">
            <v>Voluntary Aided School</v>
          </cell>
          <cell r="L6481" t="str">
            <v>Primary</v>
          </cell>
          <cell r="AC6481" t="str">
            <v>Yes</v>
          </cell>
          <cell r="AI6481">
            <v>2</v>
          </cell>
        </row>
        <row r="6482">
          <cell r="K6482" t="str">
            <v>Voluntary Aided School</v>
          </cell>
          <cell r="L6482" t="str">
            <v>Primary</v>
          </cell>
          <cell r="AC6482" t="str">
            <v>Yes</v>
          </cell>
          <cell r="AI6482">
            <v>2</v>
          </cell>
        </row>
        <row r="6483">
          <cell r="K6483" t="str">
            <v>Voluntary Aided School</v>
          </cell>
          <cell r="L6483" t="str">
            <v>Primary</v>
          </cell>
          <cell r="AC6483" t="str">
            <v>Yes</v>
          </cell>
          <cell r="AI6483">
            <v>3</v>
          </cell>
        </row>
        <row r="6484">
          <cell r="K6484" t="str">
            <v>Voluntary Aided School</v>
          </cell>
          <cell r="L6484" t="str">
            <v>Primary</v>
          </cell>
          <cell r="AC6484" t="str">
            <v>Yes</v>
          </cell>
          <cell r="AI6484">
            <v>3</v>
          </cell>
        </row>
        <row r="6485">
          <cell r="K6485" t="str">
            <v>Voluntary Aided School</v>
          </cell>
          <cell r="L6485" t="str">
            <v>Primary</v>
          </cell>
          <cell r="AC6485" t="str">
            <v>Yes</v>
          </cell>
          <cell r="AI6485">
            <v>2</v>
          </cell>
        </row>
        <row r="6486">
          <cell r="K6486" t="str">
            <v>Voluntary Aided School</v>
          </cell>
          <cell r="L6486" t="str">
            <v>Primary</v>
          </cell>
          <cell r="AC6486" t="str">
            <v>Yes</v>
          </cell>
          <cell r="AI6486">
            <v>2</v>
          </cell>
        </row>
        <row r="6487">
          <cell r="K6487" t="str">
            <v>Voluntary Aided School</v>
          </cell>
          <cell r="L6487" t="str">
            <v>Primary</v>
          </cell>
          <cell r="AC6487" t="str">
            <v>Yes</v>
          </cell>
          <cell r="AI6487">
            <v>2</v>
          </cell>
        </row>
        <row r="6488">
          <cell r="K6488" t="str">
            <v>Foundation School</v>
          </cell>
          <cell r="L6488" t="str">
            <v>Secondary</v>
          </cell>
          <cell r="AC6488" t="str">
            <v>Yes</v>
          </cell>
          <cell r="AI6488">
            <v>2</v>
          </cell>
        </row>
        <row r="6489">
          <cell r="K6489" t="str">
            <v>Community School</v>
          </cell>
          <cell r="L6489" t="str">
            <v>Secondary</v>
          </cell>
          <cell r="AC6489" t="str">
            <v>Yes</v>
          </cell>
          <cell r="AI6489">
            <v>2</v>
          </cell>
        </row>
        <row r="6490">
          <cell r="K6490" t="str">
            <v>Foundation School</v>
          </cell>
          <cell r="L6490" t="str">
            <v>Secondary</v>
          </cell>
          <cell r="AC6490" t="str">
            <v>Yes</v>
          </cell>
          <cell r="AI6490">
            <v>2</v>
          </cell>
        </row>
        <row r="6491">
          <cell r="K6491" t="str">
            <v>Foundation School</v>
          </cell>
          <cell r="L6491" t="str">
            <v>Secondary</v>
          </cell>
          <cell r="AC6491" t="str">
            <v>Yes</v>
          </cell>
          <cell r="AI6491">
            <v>3</v>
          </cell>
        </row>
        <row r="6492">
          <cell r="K6492" t="str">
            <v>Foundation School</v>
          </cell>
          <cell r="L6492" t="str">
            <v>Secondary</v>
          </cell>
          <cell r="AC6492" t="str">
            <v>Yes</v>
          </cell>
          <cell r="AI6492">
            <v>3</v>
          </cell>
        </row>
        <row r="6493">
          <cell r="K6493" t="str">
            <v>Foundation School</v>
          </cell>
          <cell r="L6493" t="str">
            <v>Secondary</v>
          </cell>
          <cell r="AC6493" t="str">
            <v>Yes</v>
          </cell>
          <cell r="AI6493">
            <v>2</v>
          </cell>
        </row>
        <row r="6494">
          <cell r="K6494" t="str">
            <v>Foundation School</v>
          </cell>
          <cell r="L6494" t="str">
            <v>Secondary</v>
          </cell>
          <cell r="AC6494" t="str">
            <v>Yes</v>
          </cell>
          <cell r="AI6494">
            <v>2</v>
          </cell>
        </row>
        <row r="6495">
          <cell r="K6495" t="str">
            <v>Community School</v>
          </cell>
          <cell r="L6495" t="str">
            <v>Secondary</v>
          </cell>
          <cell r="AC6495" t="str">
            <v>Yes</v>
          </cell>
          <cell r="AI6495">
            <v>2</v>
          </cell>
        </row>
        <row r="6496">
          <cell r="K6496" t="str">
            <v>Foundation School</v>
          </cell>
          <cell r="L6496" t="str">
            <v>Secondary</v>
          </cell>
          <cell r="AC6496" t="str">
            <v>Yes</v>
          </cell>
          <cell r="AI6496">
            <v>3</v>
          </cell>
        </row>
        <row r="6497">
          <cell r="K6497" t="str">
            <v>Foundation School</v>
          </cell>
          <cell r="L6497" t="str">
            <v>Secondary</v>
          </cell>
          <cell r="AC6497" t="str">
            <v>Yes</v>
          </cell>
          <cell r="AI6497">
            <v>2</v>
          </cell>
        </row>
        <row r="6498">
          <cell r="K6498" t="str">
            <v>Voluntary Controlled School</v>
          </cell>
          <cell r="L6498" t="str">
            <v>Secondary</v>
          </cell>
          <cell r="AC6498" t="str">
            <v>Yes</v>
          </cell>
          <cell r="AI6498">
            <v>2</v>
          </cell>
        </row>
        <row r="6499">
          <cell r="K6499" t="str">
            <v>Voluntary Aided School</v>
          </cell>
          <cell r="L6499" t="str">
            <v>Secondary</v>
          </cell>
          <cell r="AC6499" t="str">
            <v>Yes</v>
          </cell>
          <cell r="AI6499">
            <v>2</v>
          </cell>
        </row>
        <row r="6500">
          <cell r="K6500" t="str">
            <v>Voluntary Aided School</v>
          </cell>
          <cell r="L6500" t="str">
            <v>Secondary</v>
          </cell>
          <cell r="AC6500" t="str">
            <v>Yes</v>
          </cell>
          <cell r="AI6500">
            <v>2</v>
          </cell>
        </row>
        <row r="6501">
          <cell r="K6501" t="str">
            <v>Foundation Special School</v>
          </cell>
          <cell r="L6501" t="str">
            <v>Special</v>
          </cell>
          <cell r="AC6501" t="str">
            <v>Yes</v>
          </cell>
          <cell r="AI6501">
            <v>1</v>
          </cell>
        </row>
        <row r="6502">
          <cell r="K6502" t="str">
            <v>Foundation Special School</v>
          </cell>
          <cell r="L6502" t="str">
            <v>Special</v>
          </cell>
          <cell r="AC6502" t="str">
            <v>Yes</v>
          </cell>
          <cell r="AI6502">
            <v>2</v>
          </cell>
        </row>
        <row r="6503">
          <cell r="K6503" t="str">
            <v>Foundation Special School</v>
          </cell>
          <cell r="L6503" t="str">
            <v>Special</v>
          </cell>
          <cell r="AC6503" t="str">
            <v>Yes</v>
          </cell>
          <cell r="AI6503">
            <v>2</v>
          </cell>
        </row>
        <row r="6504">
          <cell r="K6504" t="str">
            <v>Foundation Special School</v>
          </cell>
          <cell r="L6504" t="str">
            <v>Special</v>
          </cell>
          <cell r="AC6504" t="str">
            <v>Yes</v>
          </cell>
          <cell r="AI6504">
            <v>2</v>
          </cell>
        </row>
        <row r="6505">
          <cell r="K6505" t="str">
            <v>Foundation Special School</v>
          </cell>
          <cell r="L6505" t="str">
            <v>Special</v>
          </cell>
          <cell r="AC6505" t="str">
            <v>Yes</v>
          </cell>
          <cell r="AI6505">
            <v>2</v>
          </cell>
        </row>
        <row r="6506">
          <cell r="K6506" t="str">
            <v>Foundation Special School</v>
          </cell>
          <cell r="L6506" t="str">
            <v>Special</v>
          </cell>
          <cell r="AC6506" t="str">
            <v>Yes</v>
          </cell>
          <cell r="AI6506">
            <v>2</v>
          </cell>
        </row>
        <row r="6507">
          <cell r="K6507" t="str">
            <v>Community Special School</v>
          </cell>
          <cell r="L6507" t="str">
            <v>Special</v>
          </cell>
          <cell r="AC6507" t="str">
            <v>Yes</v>
          </cell>
          <cell r="AI6507">
            <v>2</v>
          </cell>
        </row>
        <row r="6508">
          <cell r="K6508" t="str">
            <v>Foundation Special School</v>
          </cell>
          <cell r="L6508" t="str">
            <v>Special</v>
          </cell>
          <cell r="AC6508" t="str">
            <v>Yes</v>
          </cell>
          <cell r="AI6508">
            <v>3</v>
          </cell>
        </row>
        <row r="6509">
          <cell r="K6509" t="str">
            <v>Foundation Special School</v>
          </cell>
          <cell r="L6509" t="str">
            <v>Special</v>
          </cell>
          <cell r="AC6509" t="str">
            <v>Yes</v>
          </cell>
          <cell r="AI6509">
            <v>2</v>
          </cell>
        </row>
        <row r="6510">
          <cell r="K6510" t="str">
            <v>Foundation Special School</v>
          </cell>
          <cell r="L6510" t="str">
            <v>Special</v>
          </cell>
          <cell r="AC6510" t="str">
            <v>Yes</v>
          </cell>
          <cell r="AI6510">
            <v>2</v>
          </cell>
        </row>
        <row r="6511">
          <cell r="K6511" t="str">
            <v>Community Special School</v>
          </cell>
          <cell r="L6511" t="str">
            <v>Special</v>
          </cell>
          <cell r="AC6511" t="str">
            <v>Yes</v>
          </cell>
          <cell r="AI6511">
            <v>2</v>
          </cell>
        </row>
        <row r="6512">
          <cell r="K6512" t="str">
            <v>Community Special School</v>
          </cell>
          <cell r="L6512" t="str">
            <v>Special</v>
          </cell>
          <cell r="AC6512" t="str">
            <v>Yes</v>
          </cell>
          <cell r="AI6512">
            <v>1</v>
          </cell>
        </row>
        <row r="6513">
          <cell r="K6513" t="str">
            <v>Community Special School</v>
          </cell>
          <cell r="L6513" t="str">
            <v>Special</v>
          </cell>
          <cell r="AC6513" t="str">
            <v>Yes</v>
          </cell>
          <cell r="AI6513">
            <v>2</v>
          </cell>
        </row>
        <row r="6514">
          <cell r="K6514" t="str">
            <v>Community Special School</v>
          </cell>
          <cell r="L6514" t="str">
            <v>Special</v>
          </cell>
          <cell r="AC6514" t="str">
            <v>Yes</v>
          </cell>
          <cell r="AI6514">
            <v>2</v>
          </cell>
        </row>
        <row r="6515">
          <cell r="K6515" t="str">
            <v>Community Special School</v>
          </cell>
          <cell r="L6515" t="str">
            <v>Special</v>
          </cell>
          <cell r="AC6515" t="str">
            <v>Yes</v>
          </cell>
          <cell r="AI6515">
            <v>2</v>
          </cell>
        </row>
        <row r="6516">
          <cell r="K6516" t="str">
            <v>Non-Maintained Special School</v>
          </cell>
          <cell r="L6516" t="str">
            <v>Special</v>
          </cell>
          <cell r="AC6516" t="str">
            <v>Yes</v>
          </cell>
          <cell r="AI6516">
            <v>2</v>
          </cell>
        </row>
        <row r="6517">
          <cell r="K6517" t="str">
            <v>Non-Maintained Special School</v>
          </cell>
          <cell r="L6517" t="str">
            <v>Special</v>
          </cell>
          <cell r="AC6517" t="str">
            <v>Yes</v>
          </cell>
          <cell r="AI6517">
            <v>2</v>
          </cell>
        </row>
        <row r="6518">
          <cell r="K6518" t="str">
            <v>Non-Maintained Special School</v>
          </cell>
          <cell r="L6518" t="str">
            <v>Special</v>
          </cell>
          <cell r="AC6518" t="str">
            <v>Yes</v>
          </cell>
          <cell r="AI6518">
            <v>4</v>
          </cell>
        </row>
        <row r="6519">
          <cell r="K6519" t="str">
            <v>Foundation Special School</v>
          </cell>
          <cell r="L6519" t="str">
            <v>Special</v>
          </cell>
          <cell r="AC6519" t="str">
            <v>Yes</v>
          </cell>
          <cell r="AI6519">
            <v>2</v>
          </cell>
        </row>
        <row r="6520">
          <cell r="K6520" t="str">
            <v>Community School</v>
          </cell>
          <cell r="L6520" t="str">
            <v>Primary</v>
          </cell>
          <cell r="AC6520" t="str">
            <v>Yes</v>
          </cell>
          <cell r="AI6520">
            <v>4</v>
          </cell>
        </row>
        <row r="6521">
          <cell r="K6521" t="str">
            <v>Community School</v>
          </cell>
          <cell r="L6521" t="str">
            <v>Primary</v>
          </cell>
          <cell r="AC6521" t="str">
            <v>Yes</v>
          </cell>
          <cell r="AI6521">
            <v>2</v>
          </cell>
        </row>
        <row r="6522">
          <cell r="K6522" t="str">
            <v>Community School</v>
          </cell>
          <cell r="L6522" t="str">
            <v>Primary</v>
          </cell>
          <cell r="AC6522" t="str">
            <v>Yes</v>
          </cell>
          <cell r="AI6522">
            <v>2</v>
          </cell>
        </row>
        <row r="6523">
          <cell r="K6523" t="str">
            <v>Community School</v>
          </cell>
          <cell r="L6523" t="str">
            <v>Primary</v>
          </cell>
          <cell r="AC6523" t="str">
            <v>Yes</v>
          </cell>
          <cell r="AI6523">
            <v>3</v>
          </cell>
        </row>
        <row r="6524">
          <cell r="K6524" t="str">
            <v>Community School</v>
          </cell>
          <cell r="L6524" t="str">
            <v>Primary</v>
          </cell>
          <cell r="AC6524" t="str">
            <v>Yes</v>
          </cell>
          <cell r="AI6524">
            <v>2</v>
          </cell>
        </row>
        <row r="6525">
          <cell r="K6525" t="str">
            <v>Community School</v>
          </cell>
          <cell r="L6525" t="str">
            <v>Primary</v>
          </cell>
          <cell r="AC6525" t="str">
            <v>Yes</v>
          </cell>
          <cell r="AI6525">
            <v>2</v>
          </cell>
        </row>
        <row r="6526">
          <cell r="K6526" t="str">
            <v>Community School</v>
          </cell>
          <cell r="L6526" t="str">
            <v>Primary</v>
          </cell>
          <cell r="AC6526" t="str">
            <v>Yes</v>
          </cell>
          <cell r="AI6526">
            <v>3</v>
          </cell>
        </row>
        <row r="6527">
          <cell r="K6527" t="str">
            <v>Community School</v>
          </cell>
          <cell r="L6527" t="str">
            <v>Primary</v>
          </cell>
          <cell r="AC6527" t="str">
            <v>Yes</v>
          </cell>
          <cell r="AI6527">
            <v>2</v>
          </cell>
        </row>
        <row r="6528">
          <cell r="K6528" t="str">
            <v>Community School</v>
          </cell>
          <cell r="L6528" t="str">
            <v>Primary</v>
          </cell>
          <cell r="AC6528" t="str">
            <v>Yes</v>
          </cell>
          <cell r="AI6528">
            <v>2</v>
          </cell>
        </row>
        <row r="6529">
          <cell r="K6529" t="str">
            <v>Community School</v>
          </cell>
          <cell r="L6529" t="str">
            <v>Primary</v>
          </cell>
          <cell r="AC6529" t="str">
            <v>Yes</v>
          </cell>
          <cell r="AI6529">
            <v>2</v>
          </cell>
        </row>
        <row r="6530">
          <cell r="K6530" t="str">
            <v>Community School</v>
          </cell>
          <cell r="L6530" t="str">
            <v>Primary</v>
          </cell>
          <cell r="AC6530" t="str">
            <v>Yes</v>
          </cell>
          <cell r="AI6530">
            <v>2</v>
          </cell>
        </row>
        <row r="6531">
          <cell r="K6531" t="str">
            <v>Community School</v>
          </cell>
          <cell r="L6531" t="str">
            <v>Primary</v>
          </cell>
          <cell r="AC6531" t="str">
            <v>Yes</v>
          </cell>
          <cell r="AI6531">
            <v>3</v>
          </cell>
        </row>
        <row r="6532">
          <cell r="K6532" t="str">
            <v>Community School</v>
          </cell>
          <cell r="L6532" t="str">
            <v>Primary</v>
          </cell>
          <cell r="AC6532" t="str">
            <v>Yes</v>
          </cell>
          <cell r="AI6532">
            <v>1</v>
          </cell>
        </row>
        <row r="6533">
          <cell r="K6533" t="str">
            <v>Community School</v>
          </cell>
          <cell r="L6533" t="str">
            <v>Primary</v>
          </cell>
          <cell r="AC6533" t="str">
            <v>Yes</v>
          </cell>
          <cell r="AI6533">
            <v>2</v>
          </cell>
        </row>
        <row r="6534">
          <cell r="K6534" t="str">
            <v>Community School</v>
          </cell>
          <cell r="L6534" t="str">
            <v>Primary</v>
          </cell>
          <cell r="AC6534" t="str">
            <v>Yes</v>
          </cell>
          <cell r="AI6534">
            <v>1</v>
          </cell>
        </row>
        <row r="6535">
          <cell r="K6535" t="str">
            <v>Community School</v>
          </cell>
          <cell r="L6535" t="str">
            <v>Primary</v>
          </cell>
          <cell r="AC6535" t="str">
            <v>Yes</v>
          </cell>
          <cell r="AI6535">
            <v>2</v>
          </cell>
        </row>
        <row r="6536">
          <cell r="K6536" t="str">
            <v>Community School</v>
          </cell>
          <cell r="L6536" t="str">
            <v>Primary</v>
          </cell>
          <cell r="AC6536" t="str">
            <v>Yes</v>
          </cell>
          <cell r="AI6536">
            <v>1</v>
          </cell>
        </row>
        <row r="6537">
          <cell r="K6537" t="str">
            <v>Community School</v>
          </cell>
          <cell r="L6537" t="str">
            <v>Primary</v>
          </cell>
          <cell r="AC6537" t="str">
            <v>Yes</v>
          </cell>
          <cell r="AI6537">
            <v>3</v>
          </cell>
        </row>
        <row r="6538">
          <cell r="K6538" t="str">
            <v>Community School</v>
          </cell>
          <cell r="L6538" t="str">
            <v>Primary</v>
          </cell>
          <cell r="AC6538" t="str">
            <v>Yes</v>
          </cell>
          <cell r="AI6538">
            <v>2</v>
          </cell>
        </row>
        <row r="6539">
          <cell r="K6539" t="str">
            <v>Community School</v>
          </cell>
          <cell r="L6539" t="str">
            <v>Primary</v>
          </cell>
          <cell r="AC6539" t="str">
            <v>Yes</v>
          </cell>
          <cell r="AI6539">
            <v>2</v>
          </cell>
        </row>
        <row r="6540">
          <cell r="K6540" t="str">
            <v>Community School</v>
          </cell>
          <cell r="L6540" t="str">
            <v>Primary</v>
          </cell>
          <cell r="AC6540" t="str">
            <v>Yes</v>
          </cell>
          <cell r="AI6540">
            <v>1</v>
          </cell>
        </row>
        <row r="6541">
          <cell r="K6541" t="str">
            <v>Community School</v>
          </cell>
          <cell r="L6541" t="str">
            <v>Primary</v>
          </cell>
          <cell r="AC6541" t="str">
            <v>Yes</v>
          </cell>
          <cell r="AI6541">
            <v>2</v>
          </cell>
        </row>
        <row r="6542">
          <cell r="K6542" t="str">
            <v>Community School</v>
          </cell>
          <cell r="L6542" t="str">
            <v>Primary</v>
          </cell>
          <cell r="AC6542" t="str">
            <v>Yes</v>
          </cell>
          <cell r="AI6542">
            <v>2</v>
          </cell>
        </row>
        <row r="6543">
          <cell r="K6543" t="str">
            <v>Community School</v>
          </cell>
          <cell r="L6543" t="str">
            <v>Primary</v>
          </cell>
          <cell r="AC6543" t="str">
            <v>Yes</v>
          </cell>
          <cell r="AI6543">
            <v>2</v>
          </cell>
        </row>
        <row r="6544">
          <cell r="K6544" t="str">
            <v>Community School</v>
          </cell>
          <cell r="L6544" t="str">
            <v>Primary</v>
          </cell>
          <cell r="AC6544" t="str">
            <v>Yes</v>
          </cell>
          <cell r="AI6544">
            <v>2</v>
          </cell>
        </row>
        <row r="6545">
          <cell r="K6545" t="str">
            <v>Community School</v>
          </cell>
          <cell r="L6545" t="str">
            <v>Primary</v>
          </cell>
          <cell r="AC6545" t="str">
            <v>Yes</v>
          </cell>
          <cell r="AI6545">
            <v>1</v>
          </cell>
        </row>
        <row r="6546">
          <cell r="K6546" t="str">
            <v>Community School</v>
          </cell>
          <cell r="L6546" t="str">
            <v>Primary</v>
          </cell>
          <cell r="AC6546" t="str">
            <v>Yes</v>
          </cell>
          <cell r="AI6546">
            <v>2</v>
          </cell>
        </row>
        <row r="6547">
          <cell r="K6547" t="str">
            <v>Community School</v>
          </cell>
          <cell r="L6547" t="str">
            <v>Primary</v>
          </cell>
          <cell r="AC6547" t="str">
            <v>Yes</v>
          </cell>
          <cell r="AI6547">
            <v>1</v>
          </cell>
        </row>
        <row r="6548">
          <cell r="K6548" t="str">
            <v>Community School</v>
          </cell>
          <cell r="L6548" t="str">
            <v>Primary</v>
          </cell>
          <cell r="AC6548" t="str">
            <v>Yes</v>
          </cell>
          <cell r="AI6548">
            <v>1</v>
          </cell>
        </row>
        <row r="6549">
          <cell r="K6549" t="str">
            <v>Community School</v>
          </cell>
          <cell r="L6549" t="str">
            <v>Primary</v>
          </cell>
          <cell r="AC6549" t="str">
            <v>Yes</v>
          </cell>
          <cell r="AI6549">
            <v>3</v>
          </cell>
        </row>
        <row r="6550">
          <cell r="K6550" t="str">
            <v>Community School</v>
          </cell>
          <cell r="L6550" t="str">
            <v>Primary</v>
          </cell>
          <cell r="AC6550" t="str">
            <v>Yes</v>
          </cell>
          <cell r="AI6550">
            <v>1</v>
          </cell>
        </row>
        <row r="6551">
          <cell r="K6551" t="str">
            <v>Community School</v>
          </cell>
          <cell r="L6551" t="str">
            <v>Primary</v>
          </cell>
          <cell r="AC6551" t="str">
            <v>Yes</v>
          </cell>
          <cell r="AI6551">
            <v>2</v>
          </cell>
        </row>
        <row r="6552">
          <cell r="K6552" t="str">
            <v>Voluntary Aided School</v>
          </cell>
          <cell r="L6552" t="str">
            <v>Primary</v>
          </cell>
          <cell r="AC6552" t="str">
            <v>Yes</v>
          </cell>
          <cell r="AI6552">
            <v>2</v>
          </cell>
        </row>
        <row r="6553">
          <cell r="K6553" t="str">
            <v>Voluntary Aided School</v>
          </cell>
          <cell r="L6553" t="str">
            <v>Primary</v>
          </cell>
          <cell r="AC6553" t="str">
            <v>Yes</v>
          </cell>
          <cell r="AI6553">
            <v>1</v>
          </cell>
        </row>
        <row r="6554">
          <cell r="K6554" t="str">
            <v>Voluntary Controlled School</v>
          </cell>
          <cell r="L6554" t="str">
            <v>Primary</v>
          </cell>
          <cell r="AC6554" t="str">
            <v>Yes</v>
          </cell>
          <cell r="AI6554">
            <v>1</v>
          </cell>
        </row>
        <row r="6555">
          <cell r="K6555" t="str">
            <v>Voluntary Controlled School</v>
          </cell>
          <cell r="L6555" t="str">
            <v>Primary</v>
          </cell>
          <cell r="AC6555" t="str">
            <v>Yes</v>
          </cell>
          <cell r="AI6555">
            <v>1</v>
          </cell>
        </row>
        <row r="6556">
          <cell r="K6556" t="str">
            <v>Voluntary Controlled School</v>
          </cell>
          <cell r="L6556" t="str">
            <v>Primary</v>
          </cell>
          <cell r="AC6556" t="str">
            <v>Yes</v>
          </cell>
          <cell r="AI6556">
            <v>2</v>
          </cell>
        </row>
        <row r="6557">
          <cell r="K6557" t="str">
            <v>Voluntary Controlled School</v>
          </cell>
          <cell r="L6557" t="str">
            <v>Primary</v>
          </cell>
          <cell r="AC6557" t="str">
            <v>Yes</v>
          </cell>
          <cell r="AI6557">
            <v>2</v>
          </cell>
        </row>
        <row r="6558">
          <cell r="K6558" t="str">
            <v>Voluntary Controlled School</v>
          </cell>
          <cell r="L6558" t="str">
            <v>Primary</v>
          </cell>
          <cell r="AC6558" t="str">
            <v>Yes</v>
          </cell>
          <cell r="AI6558">
            <v>3</v>
          </cell>
        </row>
        <row r="6559">
          <cell r="K6559" t="str">
            <v>Voluntary Controlled School</v>
          </cell>
          <cell r="L6559" t="str">
            <v>Primary</v>
          </cell>
          <cell r="AC6559" t="str">
            <v>Yes</v>
          </cell>
          <cell r="AI6559">
            <v>2</v>
          </cell>
        </row>
        <row r="6560">
          <cell r="K6560" t="str">
            <v>Voluntary Controlled School</v>
          </cell>
          <cell r="L6560" t="str">
            <v>Primary</v>
          </cell>
          <cell r="AC6560" t="str">
            <v>Yes</v>
          </cell>
          <cell r="AI6560">
            <v>2</v>
          </cell>
        </row>
        <row r="6561">
          <cell r="K6561" t="str">
            <v>Voluntary Controlled School</v>
          </cell>
          <cell r="L6561" t="str">
            <v>Primary</v>
          </cell>
          <cell r="AC6561" t="str">
            <v>Yes</v>
          </cell>
          <cell r="AI6561">
            <v>2</v>
          </cell>
        </row>
        <row r="6562">
          <cell r="K6562" t="str">
            <v>Voluntary Aided School</v>
          </cell>
          <cell r="L6562" t="str">
            <v>Primary</v>
          </cell>
          <cell r="AC6562" t="str">
            <v>Yes</v>
          </cell>
          <cell r="AI6562">
            <v>1</v>
          </cell>
        </row>
        <row r="6563">
          <cell r="K6563" t="str">
            <v>Voluntary Controlled School</v>
          </cell>
          <cell r="L6563" t="str">
            <v>Primary</v>
          </cell>
          <cell r="AC6563" t="str">
            <v>Yes</v>
          </cell>
          <cell r="AI6563">
            <v>3</v>
          </cell>
        </row>
        <row r="6564">
          <cell r="K6564" t="str">
            <v>Voluntary Controlled School</v>
          </cell>
          <cell r="L6564" t="str">
            <v>Primary</v>
          </cell>
          <cell r="AC6564" t="str">
            <v>Yes</v>
          </cell>
          <cell r="AI6564">
            <v>3</v>
          </cell>
        </row>
        <row r="6565">
          <cell r="K6565" t="str">
            <v>Voluntary Controlled School</v>
          </cell>
          <cell r="L6565" t="str">
            <v>Primary</v>
          </cell>
          <cell r="AC6565" t="str">
            <v>Yes</v>
          </cell>
          <cell r="AI6565">
            <v>2</v>
          </cell>
        </row>
        <row r="6566">
          <cell r="K6566" t="str">
            <v>Voluntary Controlled School</v>
          </cell>
          <cell r="L6566" t="str">
            <v>Primary</v>
          </cell>
          <cell r="AC6566" t="str">
            <v>Yes</v>
          </cell>
          <cell r="AI6566">
            <v>2</v>
          </cell>
        </row>
        <row r="6567">
          <cell r="K6567" t="str">
            <v>Voluntary Aided School</v>
          </cell>
          <cell r="L6567" t="str">
            <v>Primary</v>
          </cell>
          <cell r="AC6567" t="str">
            <v>Yes</v>
          </cell>
          <cell r="AI6567">
            <v>2</v>
          </cell>
        </row>
        <row r="6568">
          <cell r="K6568" t="str">
            <v>Voluntary Aided School</v>
          </cell>
          <cell r="L6568" t="str">
            <v>Primary</v>
          </cell>
          <cell r="AC6568" t="str">
            <v>Yes</v>
          </cell>
          <cell r="AI6568">
            <v>1</v>
          </cell>
        </row>
        <row r="6569">
          <cell r="K6569" t="str">
            <v>Voluntary Aided School</v>
          </cell>
          <cell r="L6569" t="str">
            <v>Primary</v>
          </cell>
          <cell r="AC6569" t="str">
            <v>Yes</v>
          </cell>
          <cell r="AI6569">
            <v>3</v>
          </cell>
        </row>
        <row r="6570">
          <cell r="K6570" t="str">
            <v>Voluntary Aided School</v>
          </cell>
          <cell r="L6570" t="str">
            <v>Primary</v>
          </cell>
          <cell r="AC6570" t="str">
            <v>Yes</v>
          </cell>
          <cell r="AI6570">
            <v>3</v>
          </cell>
        </row>
        <row r="6571">
          <cell r="K6571" t="str">
            <v>Voluntary Aided School</v>
          </cell>
          <cell r="L6571" t="str">
            <v>Primary</v>
          </cell>
          <cell r="AC6571" t="str">
            <v>Yes</v>
          </cell>
          <cell r="AI6571">
            <v>2</v>
          </cell>
        </row>
        <row r="6572">
          <cell r="K6572" t="str">
            <v>Voluntary Aided School</v>
          </cell>
          <cell r="L6572" t="str">
            <v>Primary</v>
          </cell>
          <cell r="AC6572" t="str">
            <v>Yes</v>
          </cell>
          <cell r="AI6572">
            <v>1</v>
          </cell>
        </row>
        <row r="6573">
          <cell r="K6573" t="str">
            <v>Voluntary Aided School</v>
          </cell>
          <cell r="L6573" t="str">
            <v>Primary</v>
          </cell>
          <cell r="AC6573" t="str">
            <v>Yes</v>
          </cell>
          <cell r="AI6573">
            <v>2</v>
          </cell>
        </row>
        <row r="6574">
          <cell r="K6574" t="str">
            <v>Voluntary Aided School</v>
          </cell>
          <cell r="L6574" t="str">
            <v>Primary</v>
          </cell>
          <cell r="AC6574" t="str">
            <v>Yes</v>
          </cell>
          <cell r="AI6574">
            <v>2</v>
          </cell>
        </row>
        <row r="6575">
          <cell r="K6575" t="str">
            <v>Voluntary Aided School</v>
          </cell>
          <cell r="L6575" t="str">
            <v>Primary</v>
          </cell>
          <cell r="AC6575" t="str">
            <v>Yes</v>
          </cell>
          <cell r="AI6575">
            <v>3</v>
          </cell>
        </row>
        <row r="6576">
          <cell r="K6576" t="str">
            <v>Voluntary Aided School</v>
          </cell>
          <cell r="L6576" t="str">
            <v>Primary</v>
          </cell>
          <cell r="AC6576" t="str">
            <v>Yes</v>
          </cell>
          <cell r="AI6576">
            <v>2</v>
          </cell>
        </row>
        <row r="6577">
          <cell r="K6577" t="str">
            <v>Voluntary Aided School</v>
          </cell>
          <cell r="L6577" t="str">
            <v>Primary</v>
          </cell>
          <cell r="AC6577" t="str">
            <v>Yes</v>
          </cell>
          <cell r="AI6577">
            <v>2</v>
          </cell>
        </row>
        <row r="6578">
          <cell r="K6578" t="str">
            <v>Voluntary Aided School</v>
          </cell>
          <cell r="L6578" t="str">
            <v>Primary</v>
          </cell>
          <cell r="AC6578" t="str">
            <v>Yes</v>
          </cell>
          <cell r="AI6578">
            <v>4</v>
          </cell>
        </row>
        <row r="6579">
          <cell r="K6579" t="str">
            <v>Voluntary Aided School</v>
          </cell>
          <cell r="L6579" t="str">
            <v>Primary</v>
          </cell>
          <cell r="AC6579" t="str">
            <v>Yes</v>
          </cell>
          <cell r="AI6579">
            <v>2</v>
          </cell>
        </row>
        <row r="6580">
          <cell r="K6580" t="str">
            <v>Voluntary Aided School</v>
          </cell>
          <cell r="L6580" t="str">
            <v>Primary</v>
          </cell>
          <cell r="AC6580" t="str">
            <v>Yes</v>
          </cell>
          <cell r="AI6580">
            <v>2</v>
          </cell>
        </row>
        <row r="6581">
          <cell r="K6581" t="str">
            <v>Voluntary Aided School</v>
          </cell>
          <cell r="L6581" t="str">
            <v>Primary</v>
          </cell>
          <cell r="AC6581" t="str">
            <v>Yes</v>
          </cell>
          <cell r="AI6581">
            <v>3</v>
          </cell>
        </row>
        <row r="6582">
          <cell r="K6582" t="str">
            <v>Voluntary Aided School</v>
          </cell>
          <cell r="L6582" t="str">
            <v>Primary</v>
          </cell>
          <cell r="AC6582" t="str">
            <v>Yes</v>
          </cell>
          <cell r="AI6582">
            <v>1</v>
          </cell>
        </row>
        <row r="6583">
          <cell r="K6583" t="str">
            <v>Voluntary Aided School</v>
          </cell>
          <cell r="L6583" t="str">
            <v>Primary</v>
          </cell>
          <cell r="AC6583" t="str">
            <v>Yes</v>
          </cell>
          <cell r="AI6583">
            <v>2</v>
          </cell>
        </row>
        <row r="6584">
          <cell r="K6584" t="str">
            <v>Voluntary Aided School</v>
          </cell>
          <cell r="L6584" t="str">
            <v>Primary</v>
          </cell>
          <cell r="AC6584" t="str">
            <v>Yes</v>
          </cell>
          <cell r="AI6584">
            <v>1</v>
          </cell>
        </row>
        <row r="6585">
          <cell r="K6585" t="str">
            <v>Voluntary Aided School</v>
          </cell>
          <cell r="L6585" t="str">
            <v>Primary</v>
          </cell>
          <cell r="AC6585" t="str">
            <v>Yes</v>
          </cell>
          <cell r="AI6585">
            <v>3</v>
          </cell>
        </row>
        <row r="6586">
          <cell r="K6586" t="str">
            <v>Voluntary Aided School</v>
          </cell>
          <cell r="L6586" t="str">
            <v>Primary</v>
          </cell>
          <cell r="AC6586" t="str">
            <v>Yes</v>
          </cell>
          <cell r="AI6586">
            <v>1</v>
          </cell>
        </row>
        <row r="6587">
          <cell r="K6587" t="str">
            <v>Voluntary Aided School</v>
          </cell>
          <cell r="L6587" t="str">
            <v>Primary</v>
          </cell>
          <cell r="AC6587" t="str">
            <v>Yes</v>
          </cell>
          <cell r="AI6587">
            <v>1</v>
          </cell>
        </row>
        <row r="6588">
          <cell r="K6588" t="str">
            <v>Voluntary Aided School</v>
          </cell>
          <cell r="L6588" t="str">
            <v>Primary</v>
          </cell>
          <cell r="AC6588" t="str">
            <v>Yes</v>
          </cell>
          <cell r="AI6588">
            <v>2</v>
          </cell>
        </row>
        <row r="6589">
          <cell r="K6589" t="str">
            <v>Voluntary Aided School</v>
          </cell>
          <cell r="L6589" t="str">
            <v>Primary</v>
          </cell>
          <cell r="AC6589" t="str">
            <v>Yes</v>
          </cell>
          <cell r="AI6589">
            <v>2</v>
          </cell>
        </row>
        <row r="6590">
          <cell r="K6590" t="str">
            <v>Voluntary Aided School</v>
          </cell>
          <cell r="L6590" t="str">
            <v>Primary</v>
          </cell>
          <cell r="AC6590" t="str">
            <v>Yes</v>
          </cell>
          <cell r="AI6590">
            <v>3</v>
          </cell>
        </row>
        <row r="6591">
          <cell r="K6591" t="str">
            <v>Voluntary Aided School</v>
          </cell>
          <cell r="L6591" t="str">
            <v>Primary</v>
          </cell>
          <cell r="AC6591" t="str">
            <v>Yes</v>
          </cell>
          <cell r="AI6591">
            <v>2</v>
          </cell>
        </row>
        <row r="6592">
          <cell r="K6592" t="str">
            <v>Voluntary Aided School</v>
          </cell>
          <cell r="L6592" t="str">
            <v>Primary</v>
          </cell>
          <cell r="AC6592" t="str">
            <v>Yes</v>
          </cell>
          <cell r="AI6592">
            <v>2</v>
          </cell>
        </row>
        <row r="6593">
          <cell r="K6593" t="str">
            <v>Voluntary Aided School</v>
          </cell>
          <cell r="L6593" t="str">
            <v>Primary</v>
          </cell>
          <cell r="AC6593" t="str">
            <v>Yes</v>
          </cell>
          <cell r="AI6593">
            <v>3</v>
          </cell>
        </row>
        <row r="6594">
          <cell r="K6594" t="str">
            <v>Community School</v>
          </cell>
          <cell r="L6594" t="str">
            <v>Secondary</v>
          </cell>
          <cell r="AC6594" t="str">
            <v>Yes</v>
          </cell>
          <cell r="AI6594">
            <v>3</v>
          </cell>
        </row>
        <row r="6595">
          <cell r="K6595" t="str">
            <v>Community School</v>
          </cell>
          <cell r="L6595" t="str">
            <v>Secondary</v>
          </cell>
          <cell r="AC6595" t="str">
            <v>Yes</v>
          </cell>
          <cell r="AI6595">
            <v>2</v>
          </cell>
        </row>
        <row r="6596">
          <cell r="K6596" t="str">
            <v>Community School</v>
          </cell>
          <cell r="L6596" t="str">
            <v>Secondary</v>
          </cell>
          <cell r="AC6596" t="str">
            <v>Yes</v>
          </cell>
          <cell r="AI6596">
            <v>2</v>
          </cell>
        </row>
        <row r="6597">
          <cell r="K6597" t="str">
            <v>Community School</v>
          </cell>
          <cell r="L6597" t="str">
            <v>Secondary</v>
          </cell>
          <cell r="AC6597" t="str">
            <v>Yes</v>
          </cell>
          <cell r="AI6597">
            <v>2</v>
          </cell>
        </row>
        <row r="6598">
          <cell r="K6598" t="str">
            <v>Foundation School</v>
          </cell>
          <cell r="L6598" t="str">
            <v>Secondary</v>
          </cell>
          <cell r="AC6598" t="str">
            <v>Yes</v>
          </cell>
          <cell r="AI6598">
            <v>2</v>
          </cell>
        </row>
        <row r="6599">
          <cell r="K6599" t="str">
            <v>Community School</v>
          </cell>
          <cell r="L6599" t="str">
            <v>Secondary</v>
          </cell>
          <cell r="AC6599" t="str">
            <v>Yes</v>
          </cell>
          <cell r="AI6599">
            <v>2</v>
          </cell>
        </row>
        <row r="6600">
          <cell r="K6600" t="str">
            <v>Community School</v>
          </cell>
          <cell r="L6600" t="str">
            <v>Secondary</v>
          </cell>
          <cell r="AC6600" t="str">
            <v>Yes</v>
          </cell>
          <cell r="AI6600">
            <v>2</v>
          </cell>
        </row>
        <row r="6601">
          <cell r="K6601" t="str">
            <v>Voluntary Controlled School</v>
          </cell>
          <cell r="L6601" t="str">
            <v>Secondary</v>
          </cell>
          <cell r="AC6601" t="str">
            <v>Yes</v>
          </cell>
          <cell r="AI6601">
            <v>2</v>
          </cell>
        </row>
        <row r="6602">
          <cell r="K6602" t="str">
            <v>Voluntary Controlled School</v>
          </cell>
          <cell r="L6602" t="str">
            <v>Secondary</v>
          </cell>
          <cell r="AC6602" t="str">
            <v>Yes</v>
          </cell>
          <cell r="AI6602">
            <v>2</v>
          </cell>
        </row>
        <row r="6603">
          <cell r="K6603" t="str">
            <v>Voluntary Controlled School</v>
          </cell>
          <cell r="L6603" t="str">
            <v>Secondary</v>
          </cell>
          <cell r="AC6603" t="str">
            <v>Yes</v>
          </cell>
          <cell r="AI6603">
            <v>3</v>
          </cell>
        </row>
        <row r="6604">
          <cell r="K6604" t="str">
            <v>Voluntary Aided School</v>
          </cell>
          <cell r="L6604" t="str">
            <v>Secondary</v>
          </cell>
          <cell r="AC6604" t="str">
            <v>Yes</v>
          </cell>
          <cell r="AI6604">
            <v>2</v>
          </cell>
        </row>
        <row r="6605">
          <cell r="K6605" t="str">
            <v>Voluntary Aided School</v>
          </cell>
          <cell r="L6605" t="str">
            <v>Secondary</v>
          </cell>
          <cell r="AC6605" t="str">
            <v>Yes</v>
          </cell>
          <cell r="AI6605">
            <v>4</v>
          </cell>
        </row>
        <row r="6606">
          <cell r="K6606" t="str">
            <v>Voluntary Aided School</v>
          </cell>
          <cell r="L6606" t="str">
            <v>Primary</v>
          </cell>
          <cell r="AC6606" t="str">
            <v>Yes</v>
          </cell>
          <cell r="AI6606">
            <v>1</v>
          </cell>
        </row>
        <row r="6607">
          <cell r="K6607" t="str">
            <v>Foundation School</v>
          </cell>
          <cell r="L6607" t="str">
            <v>Primary</v>
          </cell>
          <cell r="AC6607" t="str">
            <v>Yes</v>
          </cell>
          <cell r="AI6607">
            <v>2</v>
          </cell>
        </row>
        <row r="6608">
          <cell r="K6608" t="str">
            <v>Foundation School</v>
          </cell>
          <cell r="L6608" t="str">
            <v>Secondary</v>
          </cell>
          <cell r="AC6608" t="str">
            <v>Yes</v>
          </cell>
          <cell r="AI6608">
            <v>1</v>
          </cell>
        </row>
        <row r="6609">
          <cell r="K6609" t="str">
            <v>Foundation School</v>
          </cell>
          <cell r="L6609" t="str">
            <v>Secondary</v>
          </cell>
          <cell r="AC6609" t="str">
            <v>Yes</v>
          </cell>
          <cell r="AI6609">
            <v>4</v>
          </cell>
        </row>
        <row r="6610">
          <cell r="K6610" t="str">
            <v>Foundation School</v>
          </cell>
          <cell r="L6610" t="str">
            <v>Secondary</v>
          </cell>
          <cell r="AC6610" t="str">
            <v>Yes</v>
          </cell>
          <cell r="AI6610">
            <v>2</v>
          </cell>
        </row>
        <row r="6611">
          <cell r="K6611" t="str">
            <v>Non-Maintained Special School</v>
          </cell>
          <cell r="L6611" t="str">
            <v>Special</v>
          </cell>
          <cell r="AC6611" t="str">
            <v>Yes</v>
          </cell>
          <cell r="AI6611">
            <v>2</v>
          </cell>
        </row>
        <row r="6612">
          <cell r="K6612" t="str">
            <v>Non-Maintained Special School</v>
          </cell>
          <cell r="L6612" t="str">
            <v>Special</v>
          </cell>
          <cell r="AC6612" t="str">
            <v>Yes</v>
          </cell>
          <cell r="AI6612">
            <v>1</v>
          </cell>
        </row>
        <row r="6613">
          <cell r="K6613" t="str">
            <v>Community Special School</v>
          </cell>
          <cell r="L6613" t="str">
            <v>Special</v>
          </cell>
          <cell r="AC6613" t="str">
            <v>Yes</v>
          </cell>
          <cell r="AI6613">
            <v>2</v>
          </cell>
        </row>
        <row r="6614">
          <cell r="K6614" t="str">
            <v>Foundation Special School</v>
          </cell>
          <cell r="L6614" t="str">
            <v>Special</v>
          </cell>
          <cell r="AC6614" t="str">
            <v>Yes</v>
          </cell>
          <cell r="AI6614">
            <v>1</v>
          </cell>
        </row>
        <row r="6615">
          <cell r="K6615" t="str">
            <v>Community Special School</v>
          </cell>
          <cell r="L6615" t="str">
            <v>Special</v>
          </cell>
          <cell r="AC6615" t="str">
            <v>Yes</v>
          </cell>
          <cell r="AI6615">
            <v>2</v>
          </cell>
        </row>
        <row r="6616">
          <cell r="K6616" t="str">
            <v>Foundation Special School</v>
          </cell>
          <cell r="L6616" t="str">
            <v>Special</v>
          </cell>
          <cell r="AC6616" t="str">
            <v>Yes</v>
          </cell>
          <cell r="AI6616">
            <v>1</v>
          </cell>
        </row>
        <row r="6617">
          <cell r="K6617" t="str">
            <v>Community Special School</v>
          </cell>
          <cell r="L6617" t="str">
            <v>Special</v>
          </cell>
          <cell r="AC6617" t="str">
            <v>Yes</v>
          </cell>
          <cell r="AI6617">
            <v>1</v>
          </cell>
        </row>
        <row r="6618">
          <cell r="K6618" t="str">
            <v>Community Special School</v>
          </cell>
          <cell r="L6618" t="str">
            <v>Special</v>
          </cell>
          <cell r="AC6618" t="str">
            <v>Yes</v>
          </cell>
          <cell r="AI6618">
            <v>1</v>
          </cell>
        </row>
        <row r="6619">
          <cell r="K6619" t="str">
            <v>LA Nursery School</v>
          </cell>
          <cell r="L6619" t="str">
            <v>Nursery</v>
          </cell>
          <cell r="AC6619" t="str">
            <v>Yes</v>
          </cell>
          <cell r="AI6619">
            <v>2</v>
          </cell>
        </row>
        <row r="6620">
          <cell r="K6620" t="str">
            <v>LA Nursery School</v>
          </cell>
          <cell r="L6620" t="str">
            <v>Nursery</v>
          </cell>
          <cell r="AC6620" t="str">
            <v>Yes</v>
          </cell>
          <cell r="AI6620">
            <v>1</v>
          </cell>
        </row>
        <row r="6621">
          <cell r="K6621" t="str">
            <v>LA Nursery School</v>
          </cell>
          <cell r="L6621" t="str">
            <v>Nursery</v>
          </cell>
          <cell r="AC6621" t="str">
            <v>Yes</v>
          </cell>
          <cell r="AI6621">
            <v>2</v>
          </cell>
        </row>
        <row r="6622">
          <cell r="K6622" t="str">
            <v>LA Nursery School</v>
          </cell>
          <cell r="L6622" t="str">
            <v>Nursery</v>
          </cell>
          <cell r="AC6622" t="str">
            <v>Yes</v>
          </cell>
          <cell r="AI6622">
            <v>1</v>
          </cell>
        </row>
        <row r="6623">
          <cell r="K6623" t="str">
            <v>LA Nursery School</v>
          </cell>
          <cell r="L6623" t="str">
            <v>Nursery</v>
          </cell>
          <cell r="AC6623" t="str">
            <v>Yes</v>
          </cell>
          <cell r="AI6623">
            <v>1</v>
          </cell>
        </row>
        <row r="6624">
          <cell r="K6624" t="str">
            <v>LA Nursery School</v>
          </cell>
          <cell r="L6624" t="str">
            <v>Nursery</v>
          </cell>
          <cell r="AC6624" t="str">
            <v>Yes</v>
          </cell>
          <cell r="AI6624">
            <v>1</v>
          </cell>
        </row>
        <row r="6625">
          <cell r="K6625" t="str">
            <v>LA Nursery School</v>
          </cell>
          <cell r="L6625" t="str">
            <v>Nursery</v>
          </cell>
          <cell r="AC6625" t="str">
            <v>Yes</v>
          </cell>
          <cell r="AI6625">
            <v>1</v>
          </cell>
        </row>
        <row r="6626">
          <cell r="K6626" t="str">
            <v>LA Nursery School</v>
          </cell>
          <cell r="L6626" t="str">
            <v>Nursery</v>
          </cell>
          <cell r="AC6626" t="str">
            <v>Yes</v>
          </cell>
          <cell r="AI6626">
            <v>3</v>
          </cell>
        </row>
        <row r="6627">
          <cell r="K6627" t="str">
            <v>LA Nursery School</v>
          </cell>
          <cell r="L6627" t="str">
            <v>Nursery</v>
          </cell>
          <cell r="AC6627" t="str">
            <v>Yes</v>
          </cell>
          <cell r="AI6627">
            <v>1</v>
          </cell>
        </row>
        <row r="6628">
          <cell r="K6628" t="str">
            <v>LA Nursery School</v>
          </cell>
          <cell r="L6628" t="str">
            <v>Nursery</v>
          </cell>
          <cell r="AC6628" t="str">
            <v>Yes</v>
          </cell>
          <cell r="AI6628">
            <v>1</v>
          </cell>
        </row>
        <row r="6629">
          <cell r="K6629" t="str">
            <v>LA Nursery School</v>
          </cell>
          <cell r="L6629" t="str">
            <v>Nursery</v>
          </cell>
          <cell r="AC6629" t="str">
            <v>Yes</v>
          </cell>
          <cell r="AI6629">
            <v>1</v>
          </cell>
        </row>
        <row r="6630">
          <cell r="K6630" t="str">
            <v>LA Nursery School</v>
          </cell>
          <cell r="L6630" t="str">
            <v>Nursery</v>
          </cell>
          <cell r="AC6630" t="str">
            <v>Yes</v>
          </cell>
          <cell r="AI6630">
            <v>1</v>
          </cell>
        </row>
        <row r="6631">
          <cell r="K6631" t="str">
            <v>LA Nursery School</v>
          </cell>
          <cell r="L6631" t="str">
            <v>Nursery</v>
          </cell>
          <cell r="AC6631" t="str">
            <v>Yes</v>
          </cell>
          <cell r="AI6631">
            <v>2</v>
          </cell>
        </row>
        <row r="6632">
          <cell r="K6632" t="str">
            <v>Pupil Referral Unit</v>
          </cell>
          <cell r="L6632" t="str">
            <v>PRU</v>
          </cell>
          <cell r="AC6632" t="str">
            <v>Yes</v>
          </cell>
          <cell r="AI6632">
            <v>2</v>
          </cell>
        </row>
        <row r="6633">
          <cell r="K6633" t="str">
            <v>Community School</v>
          </cell>
          <cell r="L6633" t="str">
            <v>Primary</v>
          </cell>
          <cell r="AC6633" t="str">
            <v>Yes</v>
          </cell>
          <cell r="AI6633">
            <v>2</v>
          </cell>
        </row>
        <row r="6634">
          <cell r="K6634" t="str">
            <v>Community School</v>
          </cell>
          <cell r="L6634" t="str">
            <v>Primary</v>
          </cell>
          <cell r="AC6634" t="str">
            <v>Yes</v>
          </cell>
          <cell r="AI6634">
            <v>2</v>
          </cell>
        </row>
        <row r="6635">
          <cell r="K6635" t="str">
            <v>Community School</v>
          </cell>
          <cell r="L6635" t="str">
            <v>Primary</v>
          </cell>
          <cell r="AC6635" t="str">
            <v>Yes</v>
          </cell>
          <cell r="AI6635">
            <v>1</v>
          </cell>
        </row>
        <row r="6636">
          <cell r="K6636" t="str">
            <v>Community School</v>
          </cell>
          <cell r="L6636" t="str">
            <v>Primary</v>
          </cell>
          <cell r="AC6636" t="str">
            <v>Yes</v>
          </cell>
          <cell r="AI6636">
            <v>2</v>
          </cell>
        </row>
        <row r="6637">
          <cell r="K6637" t="str">
            <v>Community School</v>
          </cell>
          <cell r="L6637" t="str">
            <v>Primary</v>
          </cell>
          <cell r="AC6637" t="str">
            <v>Yes</v>
          </cell>
          <cell r="AI6637">
            <v>1</v>
          </cell>
        </row>
        <row r="6638">
          <cell r="K6638" t="str">
            <v>Community School</v>
          </cell>
          <cell r="L6638" t="str">
            <v>Primary</v>
          </cell>
          <cell r="AC6638" t="str">
            <v>Yes</v>
          </cell>
          <cell r="AI6638">
            <v>3</v>
          </cell>
        </row>
        <row r="6639">
          <cell r="K6639" t="str">
            <v>Community School</v>
          </cell>
          <cell r="L6639" t="str">
            <v>Primary</v>
          </cell>
          <cell r="AC6639" t="str">
            <v>Yes</v>
          </cell>
          <cell r="AI6639">
            <v>2</v>
          </cell>
        </row>
        <row r="6640">
          <cell r="K6640" t="str">
            <v>Community School</v>
          </cell>
          <cell r="L6640" t="str">
            <v>Primary</v>
          </cell>
          <cell r="AC6640" t="str">
            <v>Yes</v>
          </cell>
          <cell r="AI6640">
            <v>1</v>
          </cell>
        </row>
        <row r="6641">
          <cell r="K6641" t="str">
            <v>Community School</v>
          </cell>
          <cell r="L6641" t="str">
            <v>Primary</v>
          </cell>
          <cell r="AC6641" t="str">
            <v>Yes</v>
          </cell>
          <cell r="AI6641">
            <v>1</v>
          </cell>
        </row>
        <row r="6642">
          <cell r="K6642" t="str">
            <v>Community School</v>
          </cell>
          <cell r="L6642" t="str">
            <v>Primary</v>
          </cell>
          <cell r="AC6642" t="str">
            <v>Yes</v>
          </cell>
          <cell r="AI6642">
            <v>2</v>
          </cell>
        </row>
        <row r="6643">
          <cell r="K6643" t="str">
            <v>Community School</v>
          </cell>
          <cell r="L6643" t="str">
            <v>Primary</v>
          </cell>
          <cell r="AC6643" t="str">
            <v>Yes</v>
          </cell>
          <cell r="AI6643">
            <v>2</v>
          </cell>
        </row>
        <row r="6644">
          <cell r="K6644" t="str">
            <v>Community School</v>
          </cell>
          <cell r="L6644" t="str">
            <v>Primary</v>
          </cell>
          <cell r="AC6644" t="str">
            <v>Yes</v>
          </cell>
          <cell r="AI6644">
            <v>1</v>
          </cell>
        </row>
        <row r="6645">
          <cell r="K6645" t="str">
            <v>Community School</v>
          </cell>
          <cell r="L6645" t="str">
            <v>Primary</v>
          </cell>
          <cell r="AC6645" t="str">
            <v>Yes</v>
          </cell>
          <cell r="AI6645">
            <v>2</v>
          </cell>
        </row>
        <row r="6646">
          <cell r="K6646" t="str">
            <v>Community School</v>
          </cell>
          <cell r="L6646" t="str">
            <v>Primary</v>
          </cell>
          <cell r="AC6646" t="str">
            <v>Yes</v>
          </cell>
          <cell r="AI6646">
            <v>2</v>
          </cell>
        </row>
        <row r="6647">
          <cell r="K6647" t="str">
            <v>Community School</v>
          </cell>
          <cell r="L6647" t="str">
            <v>Primary</v>
          </cell>
          <cell r="AC6647" t="str">
            <v>Yes</v>
          </cell>
          <cell r="AI6647">
            <v>2</v>
          </cell>
        </row>
        <row r="6648">
          <cell r="K6648" t="str">
            <v>Community School</v>
          </cell>
          <cell r="L6648" t="str">
            <v>Primary</v>
          </cell>
          <cell r="AC6648" t="str">
            <v>Yes</v>
          </cell>
          <cell r="AI6648">
            <v>2</v>
          </cell>
        </row>
        <row r="6649">
          <cell r="K6649" t="str">
            <v>Community School</v>
          </cell>
          <cell r="L6649" t="str">
            <v>Primary</v>
          </cell>
          <cell r="AC6649" t="str">
            <v>Yes</v>
          </cell>
          <cell r="AI6649">
            <v>2</v>
          </cell>
        </row>
        <row r="6650">
          <cell r="K6650" t="str">
            <v>Community School</v>
          </cell>
          <cell r="L6650" t="str">
            <v>Primary</v>
          </cell>
          <cell r="AC6650" t="str">
            <v>Yes</v>
          </cell>
          <cell r="AI6650">
            <v>2</v>
          </cell>
        </row>
        <row r="6651">
          <cell r="K6651" t="str">
            <v>Community School</v>
          </cell>
          <cell r="L6651" t="str">
            <v>Primary</v>
          </cell>
          <cell r="AC6651" t="str">
            <v>Yes</v>
          </cell>
          <cell r="AI6651">
            <v>2</v>
          </cell>
        </row>
        <row r="6652">
          <cell r="K6652" t="str">
            <v>Community School</v>
          </cell>
          <cell r="L6652" t="str">
            <v>Primary</v>
          </cell>
          <cell r="AC6652" t="str">
            <v>Yes</v>
          </cell>
          <cell r="AI6652">
            <v>2</v>
          </cell>
        </row>
        <row r="6653">
          <cell r="K6653" t="str">
            <v>Community School</v>
          </cell>
          <cell r="L6653" t="str">
            <v>Primary</v>
          </cell>
          <cell r="AC6653" t="str">
            <v>Yes</v>
          </cell>
          <cell r="AI6653">
            <v>2</v>
          </cell>
        </row>
        <row r="6654">
          <cell r="K6654" t="str">
            <v>Community School</v>
          </cell>
          <cell r="L6654" t="str">
            <v>Primary</v>
          </cell>
          <cell r="AC6654" t="str">
            <v>Yes</v>
          </cell>
          <cell r="AI6654">
            <v>2</v>
          </cell>
        </row>
        <row r="6655">
          <cell r="K6655" t="str">
            <v>Community School</v>
          </cell>
          <cell r="L6655" t="str">
            <v>Primary</v>
          </cell>
          <cell r="AC6655" t="str">
            <v>Yes</v>
          </cell>
          <cell r="AI6655">
            <v>3</v>
          </cell>
        </row>
        <row r="6656">
          <cell r="K6656" t="str">
            <v>Community School</v>
          </cell>
          <cell r="L6656" t="str">
            <v>Primary</v>
          </cell>
          <cell r="AC6656" t="str">
            <v>Yes</v>
          </cell>
          <cell r="AI6656">
            <v>3</v>
          </cell>
        </row>
        <row r="6657">
          <cell r="K6657" t="str">
            <v>Community School</v>
          </cell>
          <cell r="L6657" t="str">
            <v>Primary</v>
          </cell>
          <cell r="AC6657" t="str">
            <v>Yes</v>
          </cell>
          <cell r="AI6657">
            <v>2</v>
          </cell>
        </row>
        <row r="6658">
          <cell r="K6658" t="str">
            <v>Community School</v>
          </cell>
          <cell r="L6658" t="str">
            <v>Primary</v>
          </cell>
          <cell r="AC6658" t="str">
            <v>Yes</v>
          </cell>
          <cell r="AI6658">
            <v>2</v>
          </cell>
        </row>
        <row r="6659">
          <cell r="K6659" t="str">
            <v>Community School</v>
          </cell>
          <cell r="L6659" t="str">
            <v>Primary</v>
          </cell>
          <cell r="AC6659" t="str">
            <v>Yes</v>
          </cell>
          <cell r="AI6659">
            <v>2</v>
          </cell>
        </row>
        <row r="6660">
          <cell r="K6660" t="str">
            <v>Community School</v>
          </cell>
          <cell r="L6660" t="str">
            <v>Primary</v>
          </cell>
          <cell r="AC6660" t="str">
            <v>Yes</v>
          </cell>
          <cell r="AI6660">
            <v>2</v>
          </cell>
        </row>
        <row r="6661">
          <cell r="K6661" t="str">
            <v>Community School</v>
          </cell>
          <cell r="L6661" t="str">
            <v>Primary</v>
          </cell>
          <cell r="AC6661" t="str">
            <v>Yes</v>
          </cell>
          <cell r="AI6661">
            <v>2</v>
          </cell>
        </row>
        <row r="6662">
          <cell r="K6662" t="str">
            <v>Community School</v>
          </cell>
          <cell r="L6662" t="str">
            <v>Primary</v>
          </cell>
          <cell r="AC6662" t="str">
            <v>Yes</v>
          </cell>
          <cell r="AI6662">
            <v>2</v>
          </cell>
        </row>
        <row r="6663">
          <cell r="K6663" t="str">
            <v>Community School</v>
          </cell>
          <cell r="L6663" t="str">
            <v>Primary</v>
          </cell>
          <cell r="AC6663" t="str">
            <v>Yes</v>
          </cell>
          <cell r="AI6663">
            <v>1</v>
          </cell>
        </row>
        <row r="6664">
          <cell r="K6664" t="str">
            <v>Community School</v>
          </cell>
          <cell r="L6664" t="str">
            <v>Primary</v>
          </cell>
          <cell r="AC6664" t="str">
            <v>Yes</v>
          </cell>
          <cell r="AI6664">
            <v>2</v>
          </cell>
        </row>
        <row r="6665">
          <cell r="K6665" t="str">
            <v>Community School</v>
          </cell>
          <cell r="L6665" t="str">
            <v>Primary</v>
          </cell>
          <cell r="AC6665" t="str">
            <v>Yes</v>
          </cell>
          <cell r="AI6665">
            <v>2</v>
          </cell>
        </row>
        <row r="6666">
          <cell r="K6666" t="str">
            <v>Community School</v>
          </cell>
          <cell r="L6666" t="str">
            <v>Primary</v>
          </cell>
          <cell r="AC6666" t="str">
            <v>Yes</v>
          </cell>
          <cell r="AI6666">
            <v>2</v>
          </cell>
        </row>
        <row r="6667">
          <cell r="K6667" t="str">
            <v>Community School</v>
          </cell>
          <cell r="L6667" t="str">
            <v>Primary</v>
          </cell>
          <cell r="AC6667" t="str">
            <v>Yes</v>
          </cell>
          <cell r="AI6667">
            <v>2</v>
          </cell>
        </row>
        <row r="6668">
          <cell r="K6668" t="str">
            <v>Community School</v>
          </cell>
          <cell r="L6668" t="str">
            <v>Primary</v>
          </cell>
          <cell r="AC6668" t="str">
            <v>Yes</v>
          </cell>
          <cell r="AI6668">
            <v>1</v>
          </cell>
        </row>
        <row r="6669">
          <cell r="K6669" t="str">
            <v>Community School</v>
          </cell>
          <cell r="L6669" t="str">
            <v>Primary</v>
          </cell>
          <cell r="AC6669" t="str">
            <v>Yes</v>
          </cell>
          <cell r="AI6669">
            <v>2</v>
          </cell>
        </row>
        <row r="6670">
          <cell r="K6670" t="str">
            <v>Community School</v>
          </cell>
          <cell r="L6670" t="str">
            <v>Primary</v>
          </cell>
          <cell r="AC6670" t="str">
            <v>Yes</v>
          </cell>
          <cell r="AI6670">
            <v>1</v>
          </cell>
        </row>
        <row r="6671">
          <cell r="K6671" t="str">
            <v>Community School</v>
          </cell>
          <cell r="L6671" t="str">
            <v>Primary</v>
          </cell>
          <cell r="AC6671" t="str">
            <v>Yes</v>
          </cell>
          <cell r="AI6671">
            <v>2</v>
          </cell>
        </row>
        <row r="6672">
          <cell r="K6672" t="str">
            <v>Community School</v>
          </cell>
          <cell r="L6672" t="str">
            <v>Primary</v>
          </cell>
          <cell r="AC6672" t="str">
            <v>Yes</v>
          </cell>
          <cell r="AI6672">
            <v>2</v>
          </cell>
        </row>
        <row r="6673">
          <cell r="K6673" t="str">
            <v>Community School</v>
          </cell>
          <cell r="L6673" t="str">
            <v>Primary</v>
          </cell>
          <cell r="AC6673" t="str">
            <v>Yes</v>
          </cell>
          <cell r="AI6673">
            <v>1</v>
          </cell>
        </row>
        <row r="6674">
          <cell r="K6674" t="str">
            <v>Community School</v>
          </cell>
          <cell r="L6674" t="str">
            <v>Primary</v>
          </cell>
          <cell r="AC6674" t="str">
            <v>Yes</v>
          </cell>
          <cell r="AI6674">
            <v>1</v>
          </cell>
        </row>
        <row r="6675">
          <cell r="K6675" t="str">
            <v>Community School</v>
          </cell>
          <cell r="L6675" t="str">
            <v>Primary</v>
          </cell>
          <cell r="AC6675" t="str">
            <v>Yes</v>
          </cell>
          <cell r="AI6675">
            <v>2</v>
          </cell>
        </row>
        <row r="6676">
          <cell r="K6676" t="str">
            <v>Community School</v>
          </cell>
          <cell r="L6676" t="str">
            <v>Primary</v>
          </cell>
          <cell r="AC6676" t="str">
            <v>Yes</v>
          </cell>
          <cell r="AI6676">
            <v>1</v>
          </cell>
        </row>
        <row r="6677">
          <cell r="K6677" t="str">
            <v>Community School</v>
          </cell>
          <cell r="L6677" t="str">
            <v>Primary</v>
          </cell>
          <cell r="AC6677" t="str">
            <v>Yes</v>
          </cell>
          <cell r="AI6677">
            <v>2</v>
          </cell>
        </row>
        <row r="6678">
          <cell r="K6678" t="str">
            <v>Community School</v>
          </cell>
          <cell r="L6678" t="str">
            <v>Primary</v>
          </cell>
          <cell r="AC6678" t="str">
            <v>Yes</v>
          </cell>
          <cell r="AI6678">
            <v>2</v>
          </cell>
        </row>
        <row r="6679">
          <cell r="K6679" t="str">
            <v>Community School</v>
          </cell>
          <cell r="L6679" t="str">
            <v>Primary</v>
          </cell>
          <cell r="AC6679" t="str">
            <v>Yes</v>
          </cell>
          <cell r="AI6679">
            <v>2</v>
          </cell>
        </row>
        <row r="6680">
          <cell r="K6680" t="str">
            <v>Community School</v>
          </cell>
          <cell r="L6680" t="str">
            <v>Primary</v>
          </cell>
          <cell r="AC6680" t="str">
            <v>Yes</v>
          </cell>
          <cell r="AI6680">
            <v>1</v>
          </cell>
        </row>
        <row r="6681">
          <cell r="K6681" t="str">
            <v>Community School</v>
          </cell>
          <cell r="L6681" t="str">
            <v>Primary</v>
          </cell>
          <cell r="AC6681" t="str">
            <v>Yes</v>
          </cell>
          <cell r="AI6681">
            <v>1</v>
          </cell>
        </row>
        <row r="6682">
          <cell r="K6682" t="str">
            <v>Community School</v>
          </cell>
          <cell r="L6682" t="str">
            <v>Primary</v>
          </cell>
          <cell r="AC6682" t="str">
            <v>Yes</v>
          </cell>
          <cell r="AI6682">
            <v>1</v>
          </cell>
        </row>
        <row r="6683">
          <cell r="K6683" t="str">
            <v>Community School</v>
          </cell>
          <cell r="L6683" t="str">
            <v>Primary</v>
          </cell>
          <cell r="AC6683" t="str">
            <v>Yes</v>
          </cell>
          <cell r="AI6683">
            <v>2</v>
          </cell>
        </row>
        <row r="6684">
          <cell r="K6684" t="str">
            <v>Community School</v>
          </cell>
          <cell r="L6684" t="str">
            <v>Primary</v>
          </cell>
          <cell r="AC6684" t="str">
            <v>Yes</v>
          </cell>
          <cell r="AI6684">
            <v>2</v>
          </cell>
        </row>
        <row r="6685">
          <cell r="K6685" t="str">
            <v>Community School</v>
          </cell>
          <cell r="L6685" t="str">
            <v>Primary</v>
          </cell>
          <cell r="AC6685" t="str">
            <v>Yes</v>
          </cell>
          <cell r="AI6685">
            <v>1</v>
          </cell>
        </row>
        <row r="6686">
          <cell r="K6686" t="str">
            <v>Community School</v>
          </cell>
          <cell r="L6686" t="str">
            <v>Primary</v>
          </cell>
          <cell r="AC6686" t="str">
            <v>Yes</v>
          </cell>
          <cell r="AI6686">
            <v>2</v>
          </cell>
        </row>
        <row r="6687">
          <cell r="K6687" t="str">
            <v>Community School</v>
          </cell>
          <cell r="L6687" t="str">
            <v>Primary</v>
          </cell>
          <cell r="AC6687" t="str">
            <v>Yes</v>
          </cell>
          <cell r="AI6687">
            <v>3</v>
          </cell>
        </row>
        <row r="6688">
          <cell r="K6688" t="str">
            <v>Community School</v>
          </cell>
          <cell r="L6688" t="str">
            <v>Primary</v>
          </cell>
          <cell r="AC6688" t="str">
            <v>Yes</v>
          </cell>
          <cell r="AI6688">
            <v>2</v>
          </cell>
        </row>
        <row r="6689">
          <cell r="K6689" t="str">
            <v>Community School</v>
          </cell>
          <cell r="L6689" t="str">
            <v>Primary</v>
          </cell>
          <cell r="AC6689" t="str">
            <v>Yes</v>
          </cell>
          <cell r="AI6689">
            <v>2</v>
          </cell>
        </row>
        <row r="6690">
          <cell r="K6690" t="str">
            <v>Community School</v>
          </cell>
          <cell r="L6690" t="str">
            <v>Primary</v>
          </cell>
          <cell r="AC6690" t="str">
            <v>Yes</v>
          </cell>
          <cell r="AI6690">
            <v>2</v>
          </cell>
        </row>
        <row r="6691">
          <cell r="K6691" t="str">
            <v>Community School</v>
          </cell>
          <cell r="L6691" t="str">
            <v>Primary</v>
          </cell>
          <cell r="AC6691" t="str">
            <v>Yes</v>
          </cell>
          <cell r="AI6691">
            <v>2</v>
          </cell>
        </row>
        <row r="6692">
          <cell r="K6692" t="str">
            <v>Community School</v>
          </cell>
          <cell r="L6692" t="str">
            <v>Primary</v>
          </cell>
          <cell r="AC6692" t="str">
            <v>Yes</v>
          </cell>
          <cell r="AI6692">
            <v>3</v>
          </cell>
        </row>
        <row r="6693">
          <cell r="K6693" t="str">
            <v>Community School</v>
          </cell>
          <cell r="L6693" t="str">
            <v>Primary</v>
          </cell>
          <cell r="AC6693" t="str">
            <v>Yes</v>
          </cell>
          <cell r="AI6693">
            <v>2</v>
          </cell>
        </row>
        <row r="6694">
          <cell r="K6694" t="str">
            <v>Community School</v>
          </cell>
          <cell r="L6694" t="str">
            <v>Primary</v>
          </cell>
          <cell r="AC6694" t="str">
            <v>Yes</v>
          </cell>
          <cell r="AI6694">
            <v>2</v>
          </cell>
        </row>
        <row r="6695">
          <cell r="K6695" t="str">
            <v>Community School</v>
          </cell>
          <cell r="L6695" t="str">
            <v>Primary</v>
          </cell>
          <cell r="AC6695" t="str">
            <v>Yes</v>
          </cell>
          <cell r="AI6695">
            <v>2</v>
          </cell>
        </row>
        <row r="6696">
          <cell r="K6696" t="str">
            <v>Community School</v>
          </cell>
          <cell r="L6696" t="str">
            <v>Primary</v>
          </cell>
          <cell r="AC6696" t="str">
            <v>Yes</v>
          </cell>
          <cell r="AI6696">
            <v>3</v>
          </cell>
        </row>
        <row r="6697">
          <cell r="K6697" t="str">
            <v>Community School</v>
          </cell>
          <cell r="L6697" t="str">
            <v>Primary</v>
          </cell>
          <cell r="AC6697" t="str">
            <v>Yes</v>
          </cell>
          <cell r="AI6697">
            <v>2</v>
          </cell>
        </row>
        <row r="6698">
          <cell r="K6698" t="str">
            <v>Community School</v>
          </cell>
          <cell r="L6698" t="str">
            <v>Primary</v>
          </cell>
          <cell r="AC6698" t="str">
            <v>Yes</v>
          </cell>
          <cell r="AI6698">
            <v>2</v>
          </cell>
        </row>
        <row r="6699">
          <cell r="K6699" t="str">
            <v>Community School</v>
          </cell>
          <cell r="L6699" t="str">
            <v>Primary</v>
          </cell>
          <cell r="AC6699" t="str">
            <v>Yes</v>
          </cell>
          <cell r="AI6699">
            <v>2</v>
          </cell>
        </row>
        <row r="6700">
          <cell r="K6700" t="str">
            <v>Community School</v>
          </cell>
          <cell r="L6700" t="str">
            <v>Primary</v>
          </cell>
          <cell r="AC6700" t="str">
            <v>Yes</v>
          </cell>
          <cell r="AI6700">
            <v>1</v>
          </cell>
        </row>
        <row r="6701">
          <cell r="K6701" t="str">
            <v>Community School</v>
          </cell>
          <cell r="L6701" t="str">
            <v>Primary</v>
          </cell>
          <cell r="AC6701" t="str">
            <v>Yes</v>
          </cell>
          <cell r="AI6701">
            <v>1</v>
          </cell>
        </row>
        <row r="6702">
          <cell r="K6702" t="str">
            <v>Community School</v>
          </cell>
          <cell r="L6702" t="str">
            <v>Primary</v>
          </cell>
          <cell r="AC6702" t="str">
            <v>Yes</v>
          </cell>
          <cell r="AI6702">
            <v>1</v>
          </cell>
        </row>
        <row r="6703">
          <cell r="K6703" t="str">
            <v>Community School</v>
          </cell>
          <cell r="L6703" t="str">
            <v>Primary</v>
          </cell>
          <cell r="AC6703" t="str">
            <v>Yes</v>
          </cell>
          <cell r="AI6703">
            <v>2</v>
          </cell>
        </row>
        <row r="6704">
          <cell r="K6704" t="str">
            <v>Community School</v>
          </cell>
          <cell r="L6704" t="str">
            <v>Primary</v>
          </cell>
          <cell r="AC6704" t="str">
            <v>Yes</v>
          </cell>
          <cell r="AI6704">
            <v>2</v>
          </cell>
        </row>
        <row r="6705">
          <cell r="K6705" t="str">
            <v>Community School</v>
          </cell>
          <cell r="L6705" t="str">
            <v>Primary</v>
          </cell>
          <cell r="AC6705" t="str">
            <v>Yes</v>
          </cell>
          <cell r="AI6705">
            <v>2</v>
          </cell>
        </row>
        <row r="6706">
          <cell r="K6706" t="str">
            <v>Community School</v>
          </cell>
          <cell r="L6706" t="str">
            <v>Primary</v>
          </cell>
          <cell r="AC6706" t="str">
            <v>Yes</v>
          </cell>
          <cell r="AI6706">
            <v>2</v>
          </cell>
        </row>
        <row r="6707">
          <cell r="K6707" t="str">
            <v>Community School</v>
          </cell>
          <cell r="L6707" t="str">
            <v>Primary</v>
          </cell>
          <cell r="AC6707" t="str">
            <v>Yes</v>
          </cell>
          <cell r="AI6707">
            <v>1</v>
          </cell>
        </row>
        <row r="6708">
          <cell r="K6708" t="str">
            <v>Community School</v>
          </cell>
          <cell r="L6708" t="str">
            <v>Primary</v>
          </cell>
          <cell r="AC6708" t="str">
            <v>Yes</v>
          </cell>
          <cell r="AI6708">
            <v>2</v>
          </cell>
        </row>
        <row r="6709">
          <cell r="K6709" t="str">
            <v>Community School</v>
          </cell>
          <cell r="L6709" t="str">
            <v>Primary</v>
          </cell>
          <cell r="AC6709" t="str">
            <v>Yes</v>
          </cell>
          <cell r="AI6709">
            <v>2</v>
          </cell>
        </row>
        <row r="6710">
          <cell r="K6710" t="str">
            <v>Community School</v>
          </cell>
          <cell r="L6710" t="str">
            <v>Primary</v>
          </cell>
          <cell r="AC6710" t="str">
            <v>Yes</v>
          </cell>
          <cell r="AI6710">
            <v>2</v>
          </cell>
        </row>
        <row r="6711">
          <cell r="K6711" t="str">
            <v>Community School</v>
          </cell>
          <cell r="L6711" t="str">
            <v>Primary</v>
          </cell>
          <cell r="AC6711" t="str">
            <v>Yes</v>
          </cell>
          <cell r="AI6711">
            <v>2</v>
          </cell>
        </row>
        <row r="6712">
          <cell r="K6712" t="str">
            <v>Community School</v>
          </cell>
          <cell r="L6712" t="str">
            <v>Primary</v>
          </cell>
          <cell r="AC6712" t="str">
            <v>Yes</v>
          </cell>
          <cell r="AI6712">
            <v>2</v>
          </cell>
        </row>
        <row r="6713">
          <cell r="K6713" t="str">
            <v>Community School</v>
          </cell>
          <cell r="L6713" t="str">
            <v>Primary</v>
          </cell>
          <cell r="AC6713" t="str">
            <v>Yes</v>
          </cell>
          <cell r="AI6713">
            <v>2</v>
          </cell>
        </row>
        <row r="6714">
          <cell r="K6714" t="str">
            <v>Community School</v>
          </cell>
          <cell r="L6714" t="str">
            <v>Primary</v>
          </cell>
          <cell r="AC6714" t="str">
            <v>Yes</v>
          </cell>
          <cell r="AI6714">
            <v>2</v>
          </cell>
        </row>
        <row r="6715">
          <cell r="K6715" t="str">
            <v>Community School</v>
          </cell>
          <cell r="L6715" t="str">
            <v>Primary</v>
          </cell>
          <cell r="AC6715" t="str">
            <v>Yes</v>
          </cell>
          <cell r="AI6715">
            <v>2</v>
          </cell>
        </row>
        <row r="6716">
          <cell r="K6716" t="str">
            <v>Community School</v>
          </cell>
          <cell r="L6716" t="str">
            <v>Primary</v>
          </cell>
          <cell r="AC6716" t="str">
            <v>Yes</v>
          </cell>
          <cell r="AI6716">
            <v>2</v>
          </cell>
        </row>
        <row r="6717">
          <cell r="K6717" t="str">
            <v>Community School</v>
          </cell>
          <cell r="L6717" t="str">
            <v>Primary</v>
          </cell>
          <cell r="AC6717" t="str">
            <v>Yes</v>
          </cell>
          <cell r="AI6717">
            <v>2</v>
          </cell>
        </row>
        <row r="6718">
          <cell r="K6718" t="str">
            <v>Community School</v>
          </cell>
          <cell r="L6718" t="str">
            <v>Primary</v>
          </cell>
          <cell r="AC6718" t="str">
            <v>Yes</v>
          </cell>
          <cell r="AI6718">
            <v>2</v>
          </cell>
        </row>
        <row r="6719">
          <cell r="K6719" t="str">
            <v>Community School</v>
          </cell>
          <cell r="L6719" t="str">
            <v>Primary</v>
          </cell>
          <cell r="AC6719" t="str">
            <v>Yes</v>
          </cell>
          <cell r="AI6719">
            <v>2</v>
          </cell>
        </row>
        <row r="6720">
          <cell r="K6720" t="str">
            <v>Community School</v>
          </cell>
          <cell r="L6720" t="str">
            <v>Primary</v>
          </cell>
          <cell r="AC6720" t="str">
            <v>Yes</v>
          </cell>
          <cell r="AI6720">
            <v>2</v>
          </cell>
        </row>
        <row r="6721">
          <cell r="K6721" t="str">
            <v>Community School</v>
          </cell>
          <cell r="L6721" t="str">
            <v>Primary</v>
          </cell>
          <cell r="AC6721" t="str">
            <v>Yes</v>
          </cell>
          <cell r="AI6721">
            <v>2</v>
          </cell>
        </row>
        <row r="6722">
          <cell r="K6722" t="str">
            <v>Community School</v>
          </cell>
          <cell r="L6722" t="str">
            <v>Primary</v>
          </cell>
          <cell r="AC6722" t="str">
            <v>Yes</v>
          </cell>
          <cell r="AI6722">
            <v>2</v>
          </cell>
        </row>
        <row r="6723">
          <cell r="K6723" t="str">
            <v>Community School</v>
          </cell>
          <cell r="L6723" t="str">
            <v>Primary</v>
          </cell>
          <cell r="AC6723" t="str">
            <v>Yes</v>
          </cell>
          <cell r="AI6723">
            <v>2</v>
          </cell>
        </row>
        <row r="6724">
          <cell r="K6724" t="str">
            <v>Community School</v>
          </cell>
          <cell r="L6724" t="str">
            <v>Primary</v>
          </cell>
          <cell r="AC6724" t="str">
            <v>Yes</v>
          </cell>
          <cell r="AI6724">
            <v>2</v>
          </cell>
        </row>
        <row r="6725">
          <cell r="K6725" t="str">
            <v>Community School</v>
          </cell>
          <cell r="L6725" t="str">
            <v>Primary</v>
          </cell>
          <cell r="AC6725" t="str">
            <v>Yes</v>
          </cell>
          <cell r="AI6725">
            <v>2</v>
          </cell>
        </row>
        <row r="6726">
          <cell r="K6726" t="str">
            <v>Community School</v>
          </cell>
          <cell r="L6726" t="str">
            <v>Primary</v>
          </cell>
          <cell r="AC6726" t="str">
            <v>Yes</v>
          </cell>
          <cell r="AI6726">
            <v>2</v>
          </cell>
        </row>
        <row r="6727">
          <cell r="K6727" t="str">
            <v>Community School</v>
          </cell>
          <cell r="L6727" t="str">
            <v>Primary</v>
          </cell>
          <cell r="AC6727" t="str">
            <v>Yes</v>
          </cell>
          <cell r="AI6727">
            <v>1</v>
          </cell>
        </row>
        <row r="6728">
          <cell r="K6728" t="str">
            <v>Community School</v>
          </cell>
          <cell r="L6728" t="str">
            <v>Primary</v>
          </cell>
          <cell r="AC6728" t="str">
            <v>Yes</v>
          </cell>
          <cell r="AI6728">
            <v>2</v>
          </cell>
        </row>
        <row r="6729">
          <cell r="K6729" t="str">
            <v>Community School</v>
          </cell>
          <cell r="L6729" t="str">
            <v>Primary</v>
          </cell>
          <cell r="AC6729" t="str">
            <v>Yes</v>
          </cell>
          <cell r="AI6729">
            <v>2</v>
          </cell>
        </row>
        <row r="6730">
          <cell r="K6730" t="str">
            <v>Community School</v>
          </cell>
          <cell r="L6730" t="str">
            <v>Primary</v>
          </cell>
          <cell r="AC6730" t="str">
            <v>Yes</v>
          </cell>
          <cell r="AI6730">
            <v>2</v>
          </cell>
        </row>
        <row r="6731">
          <cell r="K6731" t="str">
            <v>Community School</v>
          </cell>
          <cell r="L6731" t="str">
            <v>Primary</v>
          </cell>
          <cell r="AC6731" t="str">
            <v>Yes</v>
          </cell>
          <cell r="AI6731">
            <v>2</v>
          </cell>
        </row>
        <row r="6732">
          <cell r="K6732" t="str">
            <v>Community School</v>
          </cell>
          <cell r="L6732" t="str">
            <v>Primary</v>
          </cell>
          <cell r="AC6732" t="str">
            <v>Yes</v>
          </cell>
          <cell r="AI6732">
            <v>2</v>
          </cell>
        </row>
        <row r="6733">
          <cell r="K6733" t="str">
            <v>Community School</v>
          </cell>
          <cell r="L6733" t="str">
            <v>Primary</v>
          </cell>
          <cell r="AC6733" t="str">
            <v>Yes</v>
          </cell>
          <cell r="AI6733">
            <v>1</v>
          </cell>
        </row>
        <row r="6734">
          <cell r="K6734" t="str">
            <v>Community School</v>
          </cell>
          <cell r="L6734" t="str">
            <v>Primary</v>
          </cell>
          <cell r="AC6734" t="str">
            <v>Yes</v>
          </cell>
          <cell r="AI6734">
            <v>2</v>
          </cell>
        </row>
        <row r="6735">
          <cell r="K6735" t="str">
            <v>Community School</v>
          </cell>
          <cell r="L6735" t="str">
            <v>Primary</v>
          </cell>
          <cell r="AC6735" t="str">
            <v>Yes</v>
          </cell>
          <cell r="AI6735">
            <v>2</v>
          </cell>
        </row>
        <row r="6736">
          <cell r="K6736" t="str">
            <v>Community School</v>
          </cell>
          <cell r="L6736" t="str">
            <v>Primary</v>
          </cell>
          <cell r="AC6736" t="str">
            <v>Yes</v>
          </cell>
          <cell r="AI6736">
            <v>2</v>
          </cell>
        </row>
        <row r="6737">
          <cell r="K6737" t="str">
            <v>Community School</v>
          </cell>
          <cell r="L6737" t="str">
            <v>Primary</v>
          </cell>
          <cell r="AC6737" t="str">
            <v>Yes</v>
          </cell>
          <cell r="AI6737">
            <v>2</v>
          </cell>
        </row>
        <row r="6738">
          <cell r="K6738" t="str">
            <v>Community School</v>
          </cell>
          <cell r="L6738" t="str">
            <v>Primary</v>
          </cell>
          <cell r="AC6738" t="str">
            <v>Yes</v>
          </cell>
          <cell r="AI6738">
            <v>1</v>
          </cell>
        </row>
        <row r="6739">
          <cell r="K6739" t="str">
            <v>Community School</v>
          </cell>
          <cell r="L6739" t="str">
            <v>Primary</v>
          </cell>
          <cell r="AC6739" t="str">
            <v>Yes</v>
          </cell>
          <cell r="AI6739">
            <v>2</v>
          </cell>
        </row>
        <row r="6740">
          <cell r="K6740" t="str">
            <v>Community School</v>
          </cell>
          <cell r="L6740" t="str">
            <v>Primary</v>
          </cell>
          <cell r="AC6740" t="str">
            <v>Yes</v>
          </cell>
          <cell r="AI6740">
            <v>2</v>
          </cell>
        </row>
        <row r="6741">
          <cell r="K6741" t="str">
            <v>Community School</v>
          </cell>
          <cell r="L6741" t="str">
            <v>Primary</v>
          </cell>
          <cell r="AC6741" t="str">
            <v>Yes</v>
          </cell>
          <cell r="AI6741">
            <v>2</v>
          </cell>
        </row>
        <row r="6742">
          <cell r="K6742" t="str">
            <v>Community School</v>
          </cell>
          <cell r="L6742" t="str">
            <v>Primary</v>
          </cell>
          <cell r="AC6742" t="str">
            <v>Yes</v>
          </cell>
          <cell r="AI6742">
            <v>2</v>
          </cell>
        </row>
        <row r="6743">
          <cell r="K6743" t="str">
            <v>Community School</v>
          </cell>
          <cell r="L6743" t="str">
            <v>Primary</v>
          </cell>
          <cell r="AC6743" t="str">
            <v>Yes</v>
          </cell>
          <cell r="AI6743">
            <v>2</v>
          </cell>
        </row>
        <row r="6744">
          <cell r="K6744" t="str">
            <v>Community School</v>
          </cell>
          <cell r="L6744" t="str">
            <v>Primary</v>
          </cell>
          <cell r="AC6744" t="str">
            <v>Yes</v>
          </cell>
          <cell r="AI6744">
            <v>1</v>
          </cell>
        </row>
        <row r="6745">
          <cell r="K6745" t="str">
            <v>Community School</v>
          </cell>
          <cell r="L6745" t="str">
            <v>Primary</v>
          </cell>
          <cell r="AC6745" t="str">
            <v>Yes</v>
          </cell>
          <cell r="AI6745">
            <v>2</v>
          </cell>
        </row>
        <row r="6746">
          <cell r="K6746" t="str">
            <v>Community School</v>
          </cell>
          <cell r="L6746" t="str">
            <v>Primary</v>
          </cell>
          <cell r="AC6746" t="str">
            <v>Yes</v>
          </cell>
          <cell r="AI6746">
            <v>2</v>
          </cell>
        </row>
        <row r="6747">
          <cell r="K6747" t="str">
            <v>Community School</v>
          </cell>
          <cell r="L6747" t="str">
            <v>Primary</v>
          </cell>
          <cell r="AC6747" t="str">
            <v>Yes</v>
          </cell>
          <cell r="AI6747">
            <v>2</v>
          </cell>
        </row>
        <row r="6748">
          <cell r="K6748" t="str">
            <v>Community School</v>
          </cell>
          <cell r="L6748" t="str">
            <v>Primary</v>
          </cell>
          <cell r="AC6748" t="str">
            <v>Yes</v>
          </cell>
          <cell r="AI6748">
            <v>3</v>
          </cell>
        </row>
        <row r="6749">
          <cell r="K6749" t="str">
            <v>Voluntary Controlled School</v>
          </cell>
          <cell r="L6749" t="str">
            <v>Primary</v>
          </cell>
          <cell r="AC6749" t="str">
            <v>Yes</v>
          </cell>
          <cell r="AI6749">
            <v>3</v>
          </cell>
        </row>
        <row r="6750">
          <cell r="K6750" t="str">
            <v>Voluntary Controlled School</v>
          </cell>
          <cell r="L6750" t="str">
            <v>Primary</v>
          </cell>
          <cell r="AC6750" t="str">
            <v>Yes</v>
          </cell>
          <cell r="AI6750">
            <v>2</v>
          </cell>
        </row>
        <row r="6751">
          <cell r="K6751" t="str">
            <v>Voluntary Controlled School</v>
          </cell>
          <cell r="L6751" t="str">
            <v>Primary</v>
          </cell>
          <cell r="AC6751" t="str">
            <v>Yes</v>
          </cell>
          <cell r="AI6751">
            <v>2</v>
          </cell>
        </row>
        <row r="6752">
          <cell r="K6752" t="str">
            <v>Voluntary Controlled School</v>
          </cell>
          <cell r="L6752" t="str">
            <v>Primary</v>
          </cell>
          <cell r="AC6752" t="str">
            <v>Yes</v>
          </cell>
          <cell r="AI6752">
            <v>1</v>
          </cell>
        </row>
        <row r="6753">
          <cell r="K6753" t="str">
            <v>Voluntary Controlled School</v>
          </cell>
          <cell r="L6753" t="str">
            <v>Primary</v>
          </cell>
          <cell r="AC6753" t="str">
            <v>Yes</v>
          </cell>
          <cell r="AI6753">
            <v>2</v>
          </cell>
        </row>
        <row r="6754">
          <cell r="K6754" t="str">
            <v>Voluntary Controlled School</v>
          </cell>
          <cell r="L6754" t="str">
            <v>Primary</v>
          </cell>
          <cell r="AC6754" t="str">
            <v>Yes</v>
          </cell>
          <cell r="AI6754">
            <v>2</v>
          </cell>
        </row>
        <row r="6755">
          <cell r="K6755" t="str">
            <v>Voluntary Controlled School</v>
          </cell>
          <cell r="L6755" t="str">
            <v>Primary</v>
          </cell>
          <cell r="AC6755" t="str">
            <v>Yes</v>
          </cell>
          <cell r="AI6755">
            <v>2</v>
          </cell>
        </row>
        <row r="6756">
          <cell r="K6756" t="str">
            <v>Voluntary Controlled School</v>
          </cell>
          <cell r="L6756" t="str">
            <v>Primary</v>
          </cell>
          <cell r="AC6756" t="str">
            <v>Yes</v>
          </cell>
          <cell r="AI6756">
            <v>2</v>
          </cell>
        </row>
        <row r="6757">
          <cell r="K6757" t="str">
            <v>Voluntary Controlled School</v>
          </cell>
          <cell r="L6757" t="str">
            <v>Primary</v>
          </cell>
          <cell r="AC6757" t="str">
            <v>Yes</v>
          </cell>
          <cell r="AI6757">
            <v>2</v>
          </cell>
        </row>
        <row r="6758">
          <cell r="K6758" t="str">
            <v>Voluntary Controlled School</v>
          </cell>
          <cell r="L6758" t="str">
            <v>Primary</v>
          </cell>
          <cell r="AC6758" t="str">
            <v>Yes</v>
          </cell>
          <cell r="AI6758">
            <v>1</v>
          </cell>
        </row>
        <row r="6759">
          <cell r="K6759" t="str">
            <v>Voluntary Controlled School</v>
          </cell>
          <cell r="L6759" t="str">
            <v>Primary</v>
          </cell>
          <cell r="AC6759" t="str">
            <v>Yes</v>
          </cell>
          <cell r="AI6759">
            <v>3</v>
          </cell>
        </row>
        <row r="6760">
          <cell r="K6760" t="str">
            <v>Voluntary Aided School</v>
          </cell>
          <cell r="L6760" t="str">
            <v>Primary</v>
          </cell>
          <cell r="AC6760" t="str">
            <v>Yes</v>
          </cell>
          <cell r="AI6760">
            <v>2</v>
          </cell>
        </row>
        <row r="6761">
          <cell r="K6761" t="str">
            <v>Voluntary Controlled School</v>
          </cell>
          <cell r="L6761" t="str">
            <v>Primary</v>
          </cell>
          <cell r="AC6761" t="str">
            <v>Yes</v>
          </cell>
          <cell r="AI6761">
            <v>1</v>
          </cell>
        </row>
        <row r="6762">
          <cell r="K6762" t="str">
            <v>Voluntary Controlled School</v>
          </cell>
          <cell r="L6762" t="str">
            <v>Primary</v>
          </cell>
          <cell r="AC6762" t="str">
            <v>Yes</v>
          </cell>
          <cell r="AI6762">
            <v>1</v>
          </cell>
        </row>
        <row r="6763">
          <cell r="K6763" t="str">
            <v>Voluntary Controlled School</v>
          </cell>
          <cell r="L6763" t="str">
            <v>Primary</v>
          </cell>
          <cell r="AC6763" t="str">
            <v>Yes</v>
          </cell>
          <cell r="AI6763">
            <v>2</v>
          </cell>
        </row>
        <row r="6764">
          <cell r="K6764" t="str">
            <v>Voluntary Controlled School</v>
          </cell>
          <cell r="L6764" t="str">
            <v>Primary</v>
          </cell>
          <cell r="AC6764" t="str">
            <v>Yes</v>
          </cell>
          <cell r="AI6764">
            <v>1</v>
          </cell>
        </row>
        <row r="6765">
          <cell r="K6765" t="str">
            <v>Voluntary Aided School</v>
          </cell>
          <cell r="L6765" t="str">
            <v>Primary</v>
          </cell>
          <cell r="AC6765" t="str">
            <v>Yes</v>
          </cell>
          <cell r="AI6765">
            <v>2</v>
          </cell>
        </row>
        <row r="6766">
          <cell r="K6766" t="str">
            <v>Voluntary Aided School</v>
          </cell>
          <cell r="L6766" t="str">
            <v>Primary</v>
          </cell>
          <cell r="AC6766" t="str">
            <v>Yes</v>
          </cell>
          <cell r="AI6766">
            <v>2</v>
          </cell>
        </row>
        <row r="6767">
          <cell r="K6767" t="str">
            <v>Voluntary Aided School</v>
          </cell>
          <cell r="L6767" t="str">
            <v>Primary</v>
          </cell>
          <cell r="AC6767" t="str">
            <v>Yes</v>
          </cell>
          <cell r="AI6767">
            <v>1</v>
          </cell>
        </row>
        <row r="6768">
          <cell r="K6768" t="str">
            <v>Voluntary Aided School</v>
          </cell>
          <cell r="L6768" t="str">
            <v>Primary</v>
          </cell>
          <cell r="AC6768" t="str">
            <v>Yes</v>
          </cell>
          <cell r="AI6768">
            <v>2</v>
          </cell>
        </row>
        <row r="6769">
          <cell r="K6769" t="str">
            <v>Voluntary Aided School</v>
          </cell>
          <cell r="L6769" t="str">
            <v>Primary</v>
          </cell>
          <cell r="AC6769" t="str">
            <v>Yes</v>
          </cell>
          <cell r="AI6769">
            <v>2</v>
          </cell>
        </row>
        <row r="6770">
          <cell r="K6770" t="str">
            <v>Voluntary Aided School</v>
          </cell>
          <cell r="L6770" t="str">
            <v>Primary</v>
          </cell>
          <cell r="AC6770" t="str">
            <v>Yes</v>
          </cell>
          <cell r="AI6770">
            <v>2</v>
          </cell>
        </row>
        <row r="6771">
          <cell r="K6771" t="str">
            <v>Voluntary Aided School</v>
          </cell>
          <cell r="L6771" t="str">
            <v>Primary</v>
          </cell>
          <cell r="AC6771" t="str">
            <v>Yes</v>
          </cell>
          <cell r="AI6771">
            <v>1</v>
          </cell>
        </row>
        <row r="6772">
          <cell r="K6772" t="str">
            <v>Voluntary Aided School</v>
          </cell>
          <cell r="L6772" t="str">
            <v>Primary</v>
          </cell>
          <cell r="AC6772" t="str">
            <v>Yes</v>
          </cell>
          <cell r="AI6772">
            <v>2</v>
          </cell>
        </row>
        <row r="6773">
          <cell r="K6773" t="str">
            <v>Voluntary Aided School</v>
          </cell>
          <cell r="L6773" t="str">
            <v>Primary</v>
          </cell>
          <cell r="AC6773" t="str">
            <v>Yes</v>
          </cell>
          <cell r="AI6773">
            <v>2</v>
          </cell>
        </row>
        <row r="6774">
          <cell r="K6774" t="str">
            <v>Voluntary Aided School</v>
          </cell>
          <cell r="L6774" t="str">
            <v>Primary</v>
          </cell>
          <cell r="AC6774" t="str">
            <v>Yes</v>
          </cell>
          <cell r="AI6774">
            <v>2</v>
          </cell>
        </row>
        <row r="6775">
          <cell r="K6775" t="str">
            <v>Voluntary Aided School</v>
          </cell>
          <cell r="L6775" t="str">
            <v>Primary</v>
          </cell>
          <cell r="AC6775" t="str">
            <v>Yes</v>
          </cell>
          <cell r="AI6775">
            <v>2</v>
          </cell>
        </row>
        <row r="6776">
          <cell r="K6776" t="str">
            <v>Voluntary Aided School</v>
          </cell>
          <cell r="L6776" t="str">
            <v>Primary</v>
          </cell>
          <cell r="AC6776" t="str">
            <v>Yes</v>
          </cell>
          <cell r="AI6776">
            <v>2</v>
          </cell>
        </row>
        <row r="6777">
          <cell r="K6777" t="str">
            <v>Voluntary Aided School</v>
          </cell>
          <cell r="L6777" t="str">
            <v>Primary</v>
          </cell>
          <cell r="AC6777" t="str">
            <v>Yes</v>
          </cell>
          <cell r="AI6777">
            <v>2</v>
          </cell>
        </row>
        <row r="6778">
          <cell r="K6778" t="str">
            <v>Voluntary Aided School</v>
          </cell>
          <cell r="L6778" t="str">
            <v>Primary</v>
          </cell>
          <cell r="AC6778" t="str">
            <v>Yes</v>
          </cell>
          <cell r="AI6778">
            <v>1</v>
          </cell>
        </row>
        <row r="6779">
          <cell r="K6779" t="str">
            <v>Voluntary Aided School</v>
          </cell>
          <cell r="L6779" t="str">
            <v>Primary</v>
          </cell>
          <cell r="AC6779" t="str">
            <v>Yes</v>
          </cell>
          <cell r="AI6779">
            <v>1</v>
          </cell>
        </row>
        <row r="6780">
          <cell r="K6780" t="str">
            <v>Voluntary Aided School</v>
          </cell>
          <cell r="L6780" t="str">
            <v>Primary</v>
          </cell>
          <cell r="AC6780" t="str">
            <v>Yes</v>
          </cell>
          <cell r="AI6780">
            <v>2</v>
          </cell>
        </row>
        <row r="6781">
          <cell r="K6781" t="str">
            <v>Voluntary Aided School</v>
          </cell>
          <cell r="L6781" t="str">
            <v>Primary</v>
          </cell>
          <cell r="AC6781" t="str">
            <v>Yes</v>
          </cell>
          <cell r="AI6781">
            <v>2</v>
          </cell>
        </row>
        <row r="6782">
          <cell r="K6782" t="str">
            <v>Voluntary Aided School</v>
          </cell>
          <cell r="L6782" t="str">
            <v>Primary</v>
          </cell>
          <cell r="AC6782" t="str">
            <v>Yes</v>
          </cell>
          <cell r="AI6782">
            <v>2</v>
          </cell>
        </row>
        <row r="6783">
          <cell r="K6783" t="str">
            <v>Voluntary Aided School</v>
          </cell>
          <cell r="L6783" t="str">
            <v>Primary</v>
          </cell>
          <cell r="AC6783" t="str">
            <v>Yes</v>
          </cell>
          <cell r="AI6783">
            <v>2</v>
          </cell>
        </row>
        <row r="6784">
          <cell r="K6784" t="str">
            <v>Voluntary Aided School</v>
          </cell>
          <cell r="L6784" t="str">
            <v>Primary</v>
          </cell>
          <cell r="AC6784" t="str">
            <v>Yes</v>
          </cell>
          <cell r="AI6784">
            <v>1</v>
          </cell>
        </row>
        <row r="6785">
          <cell r="K6785" t="str">
            <v>Voluntary Aided School</v>
          </cell>
          <cell r="L6785" t="str">
            <v>Primary</v>
          </cell>
          <cell r="AC6785" t="str">
            <v>Yes</v>
          </cell>
          <cell r="AI6785">
            <v>1</v>
          </cell>
        </row>
        <row r="6786">
          <cell r="K6786" t="str">
            <v>Voluntary Aided School</v>
          </cell>
          <cell r="L6786" t="str">
            <v>Primary</v>
          </cell>
          <cell r="AC6786" t="str">
            <v>Yes</v>
          </cell>
          <cell r="AI6786">
            <v>1</v>
          </cell>
        </row>
        <row r="6787">
          <cell r="K6787" t="str">
            <v>Voluntary Aided School</v>
          </cell>
          <cell r="L6787" t="str">
            <v>Primary</v>
          </cell>
          <cell r="AC6787" t="str">
            <v>Yes</v>
          </cell>
          <cell r="AI6787">
            <v>2</v>
          </cell>
        </row>
        <row r="6788">
          <cell r="K6788" t="str">
            <v>Voluntary Aided School</v>
          </cell>
          <cell r="L6788" t="str">
            <v>Primary</v>
          </cell>
          <cell r="AC6788" t="str">
            <v>Yes</v>
          </cell>
          <cell r="AI6788">
            <v>1</v>
          </cell>
        </row>
        <row r="6789">
          <cell r="K6789" t="str">
            <v>Voluntary Aided School</v>
          </cell>
          <cell r="L6789" t="str">
            <v>Primary</v>
          </cell>
          <cell r="AC6789" t="str">
            <v>Yes</v>
          </cell>
          <cell r="AI6789">
            <v>2</v>
          </cell>
        </row>
        <row r="6790">
          <cell r="K6790" t="str">
            <v>Voluntary Aided School</v>
          </cell>
          <cell r="L6790" t="str">
            <v>Primary</v>
          </cell>
          <cell r="AC6790" t="str">
            <v>Yes</v>
          </cell>
          <cell r="AI6790">
            <v>2</v>
          </cell>
        </row>
        <row r="6791">
          <cell r="K6791" t="str">
            <v>Voluntary Aided School</v>
          </cell>
          <cell r="L6791" t="str">
            <v>Primary</v>
          </cell>
          <cell r="AC6791" t="str">
            <v>Yes</v>
          </cell>
          <cell r="AI6791">
            <v>2</v>
          </cell>
        </row>
        <row r="6792">
          <cell r="K6792" t="str">
            <v>Voluntary Aided School</v>
          </cell>
          <cell r="L6792" t="str">
            <v>Primary</v>
          </cell>
          <cell r="AC6792" t="str">
            <v>Yes</v>
          </cell>
          <cell r="AI6792">
            <v>2</v>
          </cell>
        </row>
        <row r="6793">
          <cell r="K6793" t="str">
            <v>Voluntary Aided School</v>
          </cell>
          <cell r="L6793" t="str">
            <v>Primary</v>
          </cell>
          <cell r="AC6793" t="str">
            <v>Yes</v>
          </cell>
          <cell r="AI6793">
            <v>2</v>
          </cell>
        </row>
        <row r="6794">
          <cell r="K6794" t="str">
            <v>Voluntary Aided School</v>
          </cell>
          <cell r="L6794" t="str">
            <v>Primary</v>
          </cell>
          <cell r="AC6794" t="str">
            <v>Yes</v>
          </cell>
          <cell r="AI6794">
            <v>2</v>
          </cell>
        </row>
        <row r="6795">
          <cell r="K6795" t="str">
            <v>Voluntary Aided School</v>
          </cell>
          <cell r="L6795" t="str">
            <v>Primary</v>
          </cell>
          <cell r="AC6795" t="str">
            <v>Yes</v>
          </cell>
          <cell r="AI6795">
            <v>2</v>
          </cell>
        </row>
        <row r="6796">
          <cell r="K6796" t="str">
            <v>Voluntary Aided School</v>
          </cell>
          <cell r="L6796" t="str">
            <v>Primary</v>
          </cell>
          <cell r="AC6796" t="str">
            <v>Yes</v>
          </cell>
          <cell r="AI6796">
            <v>3</v>
          </cell>
        </row>
        <row r="6797">
          <cell r="K6797" t="str">
            <v>Voluntary Aided School</v>
          </cell>
          <cell r="L6797" t="str">
            <v>Primary</v>
          </cell>
          <cell r="AC6797" t="str">
            <v>Yes</v>
          </cell>
          <cell r="AI6797">
            <v>1</v>
          </cell>
        </row>
        <row r="6798">
          <cell r="K6798" t="str">
            <v>Voluntary Aided School</v>
          </cell>
          <cell r="L6798" t="str">
            <v>Primary</v>
          </cell>
          <cell r="AC6798" t="str">
            <v>Yes</v>
          </cell>
          <cell r="AI6798">
            <v>2</v>
          </cell>
        </row>
        <row r="6799">
          <cell r="K6799" t="str">
            <v>Voluntary Aided School</v>
          </cell>
          <cell r="L6799" t="str">
            <v>Primary</v>
          </cell>
          <cell r="AC6799" t="str">
            <v>Yes</v>
          </cell>
          <cell r="AI6799">
            <v>2</v>
          </cell>
        </row>
        <row r="6800">
          <cell r="K6800" t="str">
            <v>Voluntary Aided School</v>
          </cell>
          <cell r="L6800" t="str">
            <v>Primary</v>
          </cell>
          <cell r="AC6800" t="str">
            <v>Yes</v>
          </cell>
          <cell r="AI6800">
            <v>2</v>
          </cell>
        </row>
        <row r="6801">
          <cell r="K6801" t="str">
            <v>Voluntary Aided School</v>
          </cell>
          <cell r="L6801" t="str">
            <v>Primary</v>
          </cell>
          <cell r="AC6801" t="str">
            <v>Yes</v>
          </cell>
          <cell r="AI6801">
            <v>2</v>
          </cell>
        </row>
        <row r="6802">
          <cell r="K6802" t="str">
            <v>Voluntary Aided School</v>
          </cell>
          <cell r="L6802" t="str">
            <v>Primary</v>
          </cell>
          <cell r="AC6802" t="str">
            <v>Yes</v>
          </cell>
          <cell r="AI6802">
            <v>2</v>
          </cell>
        </row>
        <row r="6803">
          <cell r="K6803" t="str">
            <v>Voluntary Aided School</v>
          </cell>
          <cell r="L6803" t="str">
            <v>Primary</v>
          </cell>
          <cell r="AC6803" t="str">
            <v>Yes</v>
          </cell>
          <cell r="AI6803">
            <v>2</v>
          </cell>
        </row>
        <row r="6804">
          <cell r="K6804" t="str">
            <v>Voluntary Aided School</v>
          </cell>
          <cell r="L6804" t="str">
            <v>Primary</v>
          </cell>
          <cell r="AC6804" t="str">
            <v>Yes</v>
          </cell>
          <cell r="AI6804">
            <v>2</v>
          </cell>
        </row>
        <row r="6805">
          <cell r="K6805" t="str">
            <v>Voluntary Aided School</v>
          </cell>
          <cell r="L6805" t="str">
            <v>Primary</v>
          </cell>
          <cell r="AC6805" t="str">
            <v>Yes</v>
          </cell>
          <cell r="AI6805">
            <v>2</v>
          </cell>
        </row>
        <row r="6806">
          <cell r="K6806" t="str">
            <v>Voluntary Aided School</v>
          </cell>
          <cell r="L6806" t="str">
            <v>Primary</v>
          </cell>
          <cell r="AC6806" t="str">
            <v>Yes</v>
          </cell>
          <cell r="AI6806">
            <v>2</v>
          </cell>
        </row>
        <row r="6807">
          <cell r="K6807" t="str">
            <v>Voluntary Aided School</v>
          </cell>
          <cell r="L6807" t="str">
            <v>Primary</v>
          </cell>
          <cell r="AC6807" t="str">
            <v>Yes</v>
          </cell>
          <cell r="AI6807">
            <v>2</v>
          </cell>
        </row>
        <row r="6808">
          <cell r="K6808" t="str">
            <v>Voluntary Aided School</v>
          </cell>
          <cell r="L6808" t="str">
            <v>Primary</v>
          </cell>
          <cell r="AC6808" t="str">
            <v>Yes</v>
          </cell>
          <cell r="AI6808">
            <v>2</v>
          </cell>
        </row>
        <row r="6809">
          <cell r="K6809" t="str">
            <v>Voluntary Aided School</v>
          </cell>
          <cell r="L6809" t="str">
            <v>Primary</v>
          </cell>
          <cell r="AC6809" t="str">
            <v>Yes</v>
          </cell>
          <cell r="AI6809">
            <v>2</v>
          </cell>
        </row>
        <row r="6810">
          <cell r="K6810" t="str">
            <v>Voluntary Aided School</v>
          </cell>
          <cell r="L6810" t="str">
            <v>Primary</v>
          </cell>
          <cell r="AC6810" t="str">
            <v>Yes</v>
          </cell>
          <cell r="AI6810">
            <v>1</v>
          </cell>
        </row>
        <row r="6811">
          <cell r="K6811" t="str">
            <v>Community School</v>
          </cell>
          <cell r="L6811" t="str">
            <v>Secondary</v>
          </cell>
          <cell r="AC6811" t="str">
            <v>Yes</v>
          </cell>
          <cell r="AI6811">
            <v>2</v>
          </cell>
        </row>
        <row r="6812">
          <cell r="K6812" t="str">
            <v>Community School</v>
          </cell>
          <cell r="L6812" t="str">
            <v>Secondary</v>
          </cell>
          <cell r="AC6812" t="str">
            <v>Yes</v>
          </cell>
          <cell r="AI6812">
            <v>3</v>
          </cell>
        </row>
        <row r="6813">
          <cell r="K6813" t="str">
            <v>Community School</v>
          </cell>
          <cell r="L6813" t="str">
            <v>Secondary</v>
          </cell>
          <cell r="AC6813" t="str">
            <v>Yes</v>
          </cell>
          <cell r="AI6813">
            <v>3</v>
          </cell>
        </row>
        <row r="6814">
          <cell r="K6814" t="str">
            <v>Community School</v>
          </cell>
          <cell r="L6814" t="str">
            <v>Secondary</v>
          </cell>
          <cell r="AC6814" t="str">
            <v>Yes</v>
          </cell>
          <cell r="AI6814">
            <v>2</v>
          </cell>
        </row>
        <row r="6815">
          <cell r="K6815" t="str">
            <v>Foundation School</v>
          </cell>
          <cell r="L6815" t="str">
            <v>Secondary</v>
          </cell>
          <cell r="AC6815" t="str">
            <v>Yes</v>
          </cell>
          <cell r="AI6815">
            <v>4</v>
          </cell>
        </row>
        <row r="6816">
          <cell r="K6816" t="str">
            <v>Community School</v>
          </cell>
          <cell r="L6816" t="str">
            <v>Secondary</v>
          </cell>
          <cell r="AC6816" t="str">
            <v>Yes</v>
          </cell>
          <cell r="AI6816">
            <v>3</v>
          </cell>
        </row>
        <row r="6817">
          <cell r="K6817" t="str">
            <v>Foundation School</v>
          </cell>
          <cell r="L6817" t="str">
            <v>Secondary</v>
          </cell>
          <cell r="AC6817" t="str">
            <v>Yes</v>
          </cell>
          <cell r="AI6817">
            <v>3</v>
          </cell>
        </row>
        <row r="6818">
          <cell r="K6818" t="str">
            <v>Community School</v>
          </cell>
          <cell r="L6818" t="str">
            <v>Secondary</v>
          </cell>
          <cell r="AC6818" t="str">
            <v>Yes</v>
          </cell>
          <cell r="AI6818">
            <v>3</v>
          </cell>
        </row>
        <row r="6819">
          <cell r="K6819" t="str">
            <v>Community School</v>
          </cell>
          <cell r="L6819" t="str">
            <v>Secondary</v>
          </cell>
          <cell r="AC6819" t="str">
            <v>Yes</v>
          </cell>
          <cell r="AI6819">
            <v>1</v>
          </cell>
        </row>
        <row r="6820">
          <cell r="K6820" t="str">
            <v>Community School</v>
          </cell>
          <cell r="L6820" t="str">
            <v>Secondary</v>
          </cell>
          <cell r="AC6820" t="str">
            <v>Yes</v>
          </cell>
          <cell r="AI6820">
            <v>4</v>
          </cell>
        </row>
        <row r="6821">
          <cell r="K6821" t="str">
            <v>Community School</v>
          </cell>
          <cell r="L6821" t="str">
            <v>Secondary</v>
          </cell>
          <cell r="AC6821" t="str">
            <v>Yes</v>
          </cell>
          <cell r="AI6821">
            <v>1</v>
          </cell>
        </row>
        <row r="6822">
          <cell r="K6822" t="str">
            <v>Community School</v>
          </cell>
          <cell r="L6822" t="str">
            <v>Secondary</v>
          </cell>
          <cell r="AC6822" t="str">
            <v>Yes</v>
          </cell>
          <cell r="AI6822">
            <v>3</v>
          </cell>
        </row>
        <row r="6823">
          <cell r="K6823" t="str">
            <v>Community School</v>
          </cell>
          <cell r="L6823" t="str">
            <v>Secondary</v>
          </cell>
          <cell r="AC6823" t="str">
            <v>Yes</v>
          </cell>
          <cell r="AI6823">
            <v>2</v>
          </cell>
        </row>
        <row r="6824">
          <cell r="K6824" t="str">
            <v>Community School</v>
          </cell>
          <cell r="L6824" t="str">
            <v>Secondary</v>
          </cell>
          <cell r="AC6824" t="str">
            <v>Yes</v>
          </cell>
          <cell r="AI6824">
            <v>1</v>
          </cell>
        </row>
        <row r="6825">
          <cell r="K6825" t="str">
            <v>Voluntary Aided School</v>
          </cell>
          <cell r="L6825" t="str">
            <v>Secondary</v>
          </cell>
          <cell r="AC6825" t="str">
            <v>Yes</v>
          </cell>
          <cell r="AI6825">
            <v>2</v>
          </cell>
        </row>
        <row r="6826">
          <cell r="K6826" t="str">
            <v>Community Special School</v>
          </cell>
          <cell r="L6826" t="str">
            <v>Special</v>
          </cell>
          <cell r="AC6826" t="str">
            <v>Yes</v>
          </cell>
          <cell r="AI6826">
            <v>3</v>
          </cell>
        </row>
        <row r="6827">
          <cell r="K6827" t="str">
            <v>Community Special School</v>
          </cell>
          <cell r="L6827" t="str">
            <v>Special</v>
          </cell>
          <cell r="AC6827" t="str">
            <v>Yes</v>
          </cell>
          <cell r="AI6827">
            <v>3</v>
          </cell>
        </row>
        <row r="6828">
          <cell r="K6828" t="str">
            <v>Community Special School</v>
          </cell>
          <cell r="L6828" t="str">
            <v>Special</v>
          </cell>
          <cell r="AC6828" t="str">
            <v>Yes</v>
          </cell>
          <cell r="AI6828">
            <v>2</v>
          </cell>
        </row>
        <row r="6829">
          <cell r="K6829" t="str">
            <v>Community Special School</v>
          </cell>
          <cell r="L6829" t="str">
            <v>Special</v>
          </cell>
          <cell r="AC6829" t="str">
            <v>Yes</v>
          </cell>
          <cell r="AI6829">
            <v>2</v>
          </cell>
        </row>
        <row r="6830">
          <cell r="K6830" t="str">
            <v>Community Special School</v>
          </cell>
          <cell r="L6830" t="str">
            <v>Special</v>
          </cell>
          <cell r="AC6830" t="str">
            <v>Yes</v>
          </cell>
          <cell r="AI6830">
            <v>3</v>
          </cell>
        </row>
        <row r="6831">
          <cell r="K6831" t="str">
            <v>Community Special School</v>
          </cell>
          <cell r="L6831" t="str">
            <v>Special</v>
          </cell>
          <cell r="AC6831" t="str">
            <v>Yes</v>
          </cell>
          <cell r="AI6831">
            <v>2</v>
          </cell>
        </row>
        <row r="6832">
          <cell r="K6832" t="str">
            <v>LA Nursery School</v>
          </cell>
          <cell r="L6832" t="str">
            <v>Nursery</v>
          </cell>
          <cell r="AC6832" t="str">
            <v>Yes</v>
          </cell>
          <cell r="AI6832">
            <v>1</v>
          </cell>
        </row>
        <row r="6833">
          <cell r="K6833" t="str">
            <v>LA Nursery School</v>
          </cell>
          <cell r="L6833" t="str">
            <v>Nursery</v>
          </cell>
          <cell r="AC6833" t="str">
            <v>Yes</v>
          </cell>
          <cell r="AI6833">
            <v>1</v>
          </cell>
        </row>
        <row r="6834">
          <cell r="K6834" t="str">
            <v>Community School</v>
          </cell>
          <cell r="L6834" t="str">
            <v>Primary</v>
          </cell>
          <cell r="AC6834" t="str">
            <v>Yes</v>
          </cell>
          <cell r="AI6834">
            <v>2</v>
          </cell>
        </row>
        <row r="6835">
          <cell r="K6835" t="str">
            <v>Community School</v>
          </cell>
          <cell r="L6835" t="str">
            <v>Primary</v>
          </cell>
          <cell r="AC6835" t="str">
            <v>Yes</v>
          </cell>
          <cell r="AI6835">
            <v>1</v>
          </cell>
        </row>
        <row r="6836">
          <cell r="K6836" t="str">
            <v>Community School</v>
          </cell>
          <cell r="L6836" t="str">
            <v>Primary</v>
          </cell>
          <cell r="AC6836" t="str">
            <v>Yes</v>
          </cell>
          <cell r="AI6836">
            <v>1</v>
          </cell>
        </row>
        <row r="6837">
          <cell r="K6837" t="str">
            <v>Community School</v>
          </cell>
          <cell r="L6837" t="str">
            <v>Primary</v>
          </cell>
          <cell r="AC6837" t="str">
            <v>Yes</v>
          </cell>
          <cell r="AI6837">
            <v>1</v>
          </cell>
        </row>
        <row r="6838">
          <cell r="K6838" t="str">
            <v>Community School</v>
          </cell>
          <cell r="L6838" t="str">
            <v>Primary</v>
          </cell>
          <cell r="AC6838" t="str">
            <v>Yes</v>
          </cell>
          <cell r="AI6838">
            <v>2</v>
          </cell>
        </row>
        <row r="6839">
          <cell r="K6839" t="str">
            <v>Community School</v>
          </cell>
          <cell r="L6839" t="str">
            <v>Primary</v>
          </cell>
          <cell r="AC6839" t="str">
            <v>Yes</v>
          </cell>
          <cell r="AI6839">
            <v>2</v>
          </cell>
        </row>
        <row r="6840">
          <cell r="K6840" t="str">
            <v>Community School</v>
          </cell>
          <cell r="L6840" t="str">
            <v>Primary</v>
          </cell>
          <cell r="AC6840" t="str">
            <v>Yes</v>
          </cell>
          <cell r="AI6840">
            <v>1</v>
          </cell>
        </row>
        <row r="6841">
          <cell r="K6841" t="str">
            <v>Community School</v>
          </cell>
          <cell r="L6841" t="str">
            <v>Primary</v>
          </cell>
          <cell r="AC6841" t="str">
            <v>Yes</v>
          </cell>
          <cell r="AI6841">
            <v>1</v>
          </cell>
        </row>
        <row r="6842">
          <cell r="K6842" t="str">
            <v>Community School</v>
          </cell>
          <cell r="L6842" t="str">
            <v>Primary</v>
          </cell>
          <cell r="AC6842" t="str">
            <v>Yes</v>
          </cell>
          <cell r="AI6842">
            <v>2</v>
          </cell>
        </row>
        <row r="6843">
          <cell r="K6843" t="str">
            <v>Community School</v>
          </cell>
          <cell r="L6843" t="str">
            <v>Primary</v>
          </cell>
          <cell r="AC6843" t="str">
            <v>Yes</v>
          </cell>
          <cell r="AI6843">
            <v>1</v>
          </cell>
        </row>
        <row r="6844">
          <cell r="K6844" t="str">
            <v>Community School</v>
          </cell>
          <cell r="L6844" t="str">
            <v>Primary</v>
          </cell>
          <cell r="AC6844" t="str">
            <v>Yes</v>
          </cell>
          <cell r="AI6844">
            <v>2</v>
          </cell>
        </row>
        <row r="6845">
          <cell r="K6845" t="str">
            <v>Community School</v>
          </cell>
          <cell r="L6845" t="str">
            <v>Primary</v>
          </cell>
          <cell r="AC6845" t="str">
            <v>Yes</v>
          </cell>
          <cell r="AI6845">
            <v>2</v>
          </cell>
        </row>
        <row r="6846">
          <cell r="K6846" t="str">
            <v>Community School</v>
          </cell>
          <cell r="L6846" t="str">
            <v>Primary</v>
          </cell>
          <cell r="AC6846" t="str">
            <v>Yes</v>
          </cell>
          <cell r="AI6846">
            <v>3</v>
          </cell>
        </row>
        <row r="6847">
          <cell r="K6847" t="str">
            <v>Community School</v>
          </cell>
          <cell r="L6847" t="str">
            <v>Primary</v>
          </cell>
          <cell r="AC6847" t="str">
            <v>Yes</v>
          </cell>
          <cell r="AI6847">
            <v>2</v>
          </cell>
        </row>
        <row r="6848">
          <cell r="K6848" t="str">
            <v>Community School</v>
          </cell>
          <cell r="L6848" t="str">
            <v>Primary</v>
          </cell>
          <cell r="AC6848" t="str">
            <v>Yes</v>
          </cell>
          <cell r="AI6848">
            <v>2</v>
          </cell>
        </row>
        <row r="6849">
          <cell r="K6849" t="str">
            <v>Community School</v>
          </cell>
          <cell r="L6849" t="str">
            <v>Primary</v>
          </cell>
          <cell r="AC6849" t="str">
            <v>Yes</v>
          </cell>
          <cell r="AI6849">
            <v>2</v>
          </cell>
        </row>
        <row r="6850">
          <cell r="K6850" t="str">
            <v>Community School</v>
          </cell>
          <cell r="L6850" t="str">
            <v>Primary</v>
          </cell>
          <cell r="AC6850" t="str">
            <v>Yes</v>
          </cell>
          <cell r="AI6850">
            <v>2</v>
          </cell>
        </row>
        <row r="6851">
          <cell r="K6851" t="str">
            <v>Community School</v>
          </cell>
          <cell r="L6851" t="str">
            <v>Primary</v>
          </cell>
          <cell r="AC6851" t="str">
            <v>Yes</v>
          </cell>
          <cell r="AI6851">
            <v>3</v>
          </cell>
        </row>
        <row r="6852">
          <cell r="K6852" t="str">
            <v>Community School</v>
          </cell>
          <cell r="L6852" t="str">
            <v>Primary</v>
          </cell>
          <cell r="AC6852" t="str">
            <v>Yes</v>
          </cell>
          <cell r="AI6852">
            <v>2</v>
          </cell>
        </row>
        <row r="6853">
          <cell r="K6853" t="str">
            <v>Community School</v>
          </cell>
          <cell r="L6853" t="str">
            <v>Primary</v>
          </cell>
          <cell r="AC6853" t="str">
            <v>Yes</v>
          </cell>
          <cell r="AI6853">
            <v>2</v>
          </cell>
        </row>
        <row r="6854">
          <cell r="K6854" t="str">
            <v>Foundation School</v>
          </cell>
          <cell r="L6854" t="str">
            <v>Primary</v>
          </cell>
          <cell r="AC6854" t="str">
            <v>Yes</v>
          </cell>
          <cell r="AI6854">
            <v>2</v>
          </cell>
        </row>
        <row r="6855">
          <cell r="K6855" t="str">
            <v>Community School</v>
          </cell>
          <cell r="L6855" t="str">
            <v>Primary</v>
          </cell>
          <cell r="AC6855" t="str">
            <v>Yes</v>
          </cell>
          <cell r="AI6855">
            <v>2</v>
          </cell>
        </row>
        <row r="6856">
          <cell r="K6856" t="str">
            <v>Community School</v>
          </cell>
          <cell r="L6856" t="str">
            <v>Primary</v>
          </cell>
          <cell r="AC6856" t="str">
            <v>Yes</v>
          </cell>
          <cell r="AI6856">
            <v>2</v>
          </cell>
        </row>
        <row r="6857">
          <cell r="K6857" t="str">
            <v>Community School</v>
          </cell>
          <cell r="L6857" t="str">
            <v>Primary</v>
          </cell>
          <cell r="AC6857" t="str">
            <v>Yes</v>
          </cell>
          <cell r="AI6857">
            <v>2</v>
          </cell>
        </row>
        <row r="6858">
          <cell r="K6858" t="str">
            <v>Community School</v>
          </cell>
          <cell r="L6858" t="str">
            <v>Primary</v>
          </cell>
          <cell r="AC6858" t="str">
            <v>Yes</v>
          </cell>
          <cell r="AI6858">
            <v>2</v>
          </cell>
        </row>
        <row r="6859">
          <cell r="K6859" t="str">
            <v>Community School</v>
          </cell>
          <cell r="L6859" t="str">
            <v>Primary</v>
          </cell>
          <cell r="AC6859" t="str">
            <v>Yes</v>
          </cell>
          <cell r="AI6859">
            <v>2</v>
          </cell>
        </row>
        <row r="6860">
          <cell r="K6860" t="str">
            <v>Community School</v>
          </cell>
          <cell r="L6860" t="str">
            <v>Primary</v>
          </cell>
          <cell r="AC6860" t="str">
            <v>Yes</v>
          </cell>
          <cell r="AI6860">
            <v>2</v>
          </cell>
        </row>
        <row r="6861">
          <cell r="K6861" t="str">
            <v>Community School</v>
          </cell>
          <cell r="L6861" t="str">
            <v>Primary</v>
          </cell>
          <cell r="AC6861" t="str">
            <v>Yes</v>
          </cell>
          <cell r="AI6861">
            <v>2</v>
          </cell>
        </row>
        <row r="6862">
          <cell r="K6862" t="str">
            <v>Community School</v>
          </cell>
          <cell r="L6862" t="str">
            <v>Primary</v>
          </cell>
          <cell r="AC6862" t="str">
            <v>Yes</v>
          </cell>
          <cell r="AI6862">
            <v>2</v>
          </cell>
        </row>
        <row r="6863">
          <cell r="K6863" t="str">
            <v>Foundation School</v>
          </cell>
          <cell r="L6863" t="str">
            <v>Primary</v>
          </cell>
          <cell r="AC6863" t="str">
            <v>Yes</v>
          </cell>
          <cell r="AI6863">
            <v>2</v>
          </cell>
        </row>
        <row r="6864">
          <cell r="K6864" t="str">
            <v>Community School</v>
          </cell>
          <cell r="L6864" t="str">
            <v>Primary</v>
          </cell>
          <cell r="AC6864" t="str">
            <v>Yes</v>
          </cell>
          <cell r="AI6864">
            <v>2</v>
          </cell>
        </row>
        <row r="6865">
          <cell r="K6865" t="str">
            <v>Community School</v>
          </cell>
          <cell r="L6865" t="str">
            <v>Primary</v>
          </cell>
          <cell r="AC6865" t="str">
            <v>Yes</v>
          </cell>
          <cell r="AI6865">
            <v>2</v>
          </cell>
        </row>
        <row r="6866">
          <cell r="K6866" t="str">
            <v>Community School</v>
          </cell>
          <cell r="L6866" t="str">
            <v>Primary</v>
          </cell>
          <cell r="AC6866" t="str">
            <v>Yes</v>
          </cell>
          <cell r="AI6866">
            <v>2</v>
          </cell>
        </row>
        <row r="6867">
          <cell r="K6867" t="str">
            <v>Community School</v>
          </cell>
          <cell r="L6867" t="str">
            <v>Primary</v>
          </cell>
          <cell r="AC6867" t="str">
            <v>Yes</v>
          </cell>
          <cell r="AI6867">
            <v>2</v>
          </cell>
        </row>
        <row r="6868">
          <cell r="K6868" t="str">
            <v>Community School</v>
          </cell>
          <cell r="L6868" t="str">
            <v>Primary</v>
          </cell>
          <cell r="AC6868" t="str">
            <v>Yes</v>
          </cell>
          <cell r="AI6868">
            <v>2</v>
          </cell>
        </row>
        <row r="6869">
          <cell r="K6869" t="str">
            <v>Community School</v>
          </cell>
          <cell r="L6869" t="str">
            <v>Primary</v>
          </cell>
          <cell r="AC6869" t="str">
            <v>Yes</v>
          </cell>
          <cell r="AI6869">
            <v>3</v>
          </cell>
        </row>
        <row r="6870">
          <cell r="K6870" t="str">
            <v>Community School</v>
          </cell>
          <cell r="L6870" t="str">
            <v>Primary</v>
          </cell>
          <cell r="AC6870" t="str">
            <v>Yes</v>
          </cell>
          <cell r="AI6870">
            <v>2</v>
          </cell>
        </row>
        <row r="6871">
          <cell r="K6871" t="str">
            <v>Community School</v>
          </cell>
          <cell r="L6871" t="str">
            <v>Primary</v>
          </cell>
          <cell r="AC6871" t="str">
            <v>Yes</v>
          </cell>
          <cell r="AI6871">
            <v>2</v>
          </cell>
        </row>
        <row r="6872">
          <cell r="K6872" t="str">
            <v>Community School</v>
          </cell>
          <cell r="L6872" t="str">
            <v>Primary</v>
          </cell>
          <cell r="AC6872" t="str">
            <v>Yes</v>
          </cell>
          <cell r="AI6872">
            <v>2</v>
          </cell>
        </row>
        <row r="6873">
          <cell r="K6873" t="str">
            <v>Community School</v>
          </cell>
          <cell r="L6873" t="str">
            <v>Primary</v>
          </cell>
          <cell r="AC6873" t="str">
            <v>Yes</v>
          </cell>
          <cell r="AI6873">
            <v>2</v>
          </cell>
        </row>
        <row r="6874">
          <cell r="K6874" t="str">
            <v>Community School</v>
          </cell>
          <cell r="L6874" t="str">
            <v>Primary</v>
          </cell>
          <cell r="AC6874" t="str">
            <v>Yes</v>
          </cell>
          <cell r="AI6874">
            <v>2</v>
          </cell>
        </row>
        <row r="6875">
          <cell r="K6875" t="str">
            <v>Community School</v>
          </cell>
          <cell r="L6875" t="str">
            <v>Primary</v>
          </cell>
          <cell r="AC6875" t="str">
            <v>Yes</v>
          </cell>
          <cell r="AI6875">
            <v>2</v>
          </cell>
        </row>
        <row r="6876">
          <cell r="K6876" t="str">
            <v>Community School</v>
          </cell>
          <cell r="L6876" t="str">
            <v>Primary</v>
          </cell>
          <cell r="AC6876" t="str">
            <v>Yes</v>
          </cell>
          <cell r="AI6876">
            <v>2</v>
          </cell>
        </row>
        <row r="6877">
          <cell r="K6877" t="str">
            <v>Community School</v>
          </cell>
          <cell r="L6877" t="str">
            <v>Primary</v>
          </cell>
          <cell r="AC6877" t="str">
            <v>Yes</v>
          </cell>
          <cell r="AI6877">
            <v>2</v>
          </cell>
        </row>
        <row r="6878">
          <cell r="K6878" t="str">
            <v>Community School</v>
          </cell>
          <cell r="L6878" t="str">
            <v>Primary</v>
          </cell>
          <cell r="AC6878" t="str">
            <v>Yes</v>
          </cell>
          <cell r="AI6878">
            <v>2</v>
          </cell>
        </row>
        <row r="6879">
          <cell r="K6879" t="str">
            <v>Community School</v>
          </cell>
          <cell r="L6879" t="str">
            <v>Primary</v>
          </cell>
          <cell r="AC6879" t="str">
            <v>Yes</v>
          </cell>
          <cell r="AI6879">
            <v>2</v>
          </cell>
        </row>
        <row r="6880">
          <cell r="K6880" t="str">
            <v>Community School</v>
          </cell>
          <cell r="L6880" t="str">
            <v>Primary</v>
          </cell>
          <cell r="AC6880" t="str">
            <v>Yes</v>
          </cell>
          <cell r="AI6880">
            <v>2</v>
          </cell>
        </row>
        <row r="6881">
          <cell r="K6881" t="str">
            <v>Community School</v>
          </cell>
          <cell r="L6881" t="str">
            <v>Primary</v>
          </cell>
          <cell r="AC6881" t="str">
            <v>Yes</v>
          </cell>
          <cell r="AI6881">
            <v>2</v>
          </cell>
        </row>
        <row r="6882">
          <cell r="K6882" t="str">
            <v>Community School</v>
          </cell>
          <cell r="L6882" t="str">
            <v>Primary</v>
          </cell>
          <cell r="AC6882" t="str">
            <v>Yes</v>
          </cell>
          <cell r="AI6882">
            <v>1</v>
          </cell>
        </row>
        <row r="6883">
          <cell r="K6883" t="str">
            <v>Community School</v>
          </cell>
          <cell r="L6883" t="str">
            <v>Primary</v>
          </cell>
          <cell r="AC6883" t="str">
            <v>Yes</v>
          </cell>
          <cell r="AI6883">
            <v>2</v>
          </cell>
        </row>
        <row r="6884">
          <cell r="K6884" t="str">
            <v>Community School</v>
          </cell>
          <cell r="L6884" t="str">
            <v>Primary</v>
          </cell>
          <cell r="AC6884" t="str">
            <v>Yes</v>
          </cell>
          <cell r="AI6884">
            <v>3</v>
          </cell>
        </row>
        <row r="6885">
          <cell r="K6885" t="str">
            <v>Community School</v>
          </cell>
          <cell r="L6885" t="str">
            <v>Primary</v>
          </cell>
          <cell r="AC6885" t="str">
            <v>Yes</v>
          </cell>
          <cell r="AI6885">
            <v>2</v>
          </cell>
        </row>
        <row r="6886">
          <cell r="K6886" t="str">
            <v>Community School</v>
          </cell>
          <cell r="L6886" t="str">
            <v>Primary</v>
          </cell>
          <cell r="AC6886" t="str">
            <v>Yes</v>
          </cell>
          <cell r="AI6886">
            <v>2</v>
          </cell>
        </row>
        <row r="6887">
          <cell r="K6887" t="str">
            <v>Community School</v>
          </cell>
          <cell r="L6887" t="str">
            <v>Primary</v>
          </cell>
          <cell r="AC6887" t="str">
            <v>Yes</v>
          </cell>
          <cell r="AI6887">
            <v>2</v>
          </cell>
        </row>
        <row r="6888">
          <cell r="K6888" t="str">
            <v>Community School</v>
          </cell>
          <cell r="L6888" t="str">
            <v>Primary</v>
          </cell>
          <cell r="AC6888" t="str">
            <v>Yes</v>
          </cell>
          <cell r="AI6888">
            <v>2</v>
          </cell>
        </row>
        <row r="6889">
          <cell r="K6889" t="str">
            <v>Community School</v>
          </cell>
          <cell r="L6889" t="str">
            <v>Primary</v>
          </cell>
          <cell r="AC6889" t="str">
            <v>Yes</v>
          </cell>
          <cell r="AI6889">
            <v>2</v>
          </cell>
        </row>
        <row r="6890">
          <cell r="K6890" t="str">
            <v>Community School</v>
          </cell>
          <cell r="L6890" t="str">
            <v>Primary</v>
          </cell>
          <cell r="AC6890" t="str">
            <v>Yes</v>
          </cell>
          <cell r="AI6890">
            <v>2</v>
          </cell>
        </row>
        <row r="6891">
          <cell r="K6891" t="str">
            <v>Community School</v>
          </cell>
          <cell r="L6891" t="str">
            <v>Primary</v>
          </cell>
          <cell r="AC6891" t="str">
            <v>Yes</v>
          </cell>
          <cell r="AI6891">
            <v>2</v>
          </cell>
        </row>
        <row r="6892">
          <cell r="K6892" t="str">
            <v>Community School</v>
          </cell>
          <cell r="L6892" t="str">
            <v>Primary</v>
          </cell>
          <cell r="AC6892" t="str">
            <v>Yes</v>
          </cell>
          <cell r="AI6892">
            <v>2</v>
          </cell>
        </row>
        <row r="6893">
          <cell r="K6893" t="str">
            <v>Community School</v>
          </cell>
          <cell r="L6893" t="str">
            <v>Primary</v>
          </cell>
          <cell r="AC6893" t="str">
            <v>Yes</v>
          </cell>
          <cell r="AI6893">
            <v>2</v>
          </cell>
        </row>
        <row r="6894">
          <cell r="K6894" t="str">
            <v>Community School</v>
          </cell>
          <cell r="L6894" t="str">
            <v>Primary</v>
          </cell>
          <cell r="AC6894" t="str">
            <v>Yes</v>
          </cell>
          <cell r="AI6894">
            <v>2</v>
          </cell>
        </row>
        <row r="6895">
          <cell r="K6895" t="str">
            <v>Community School</v>
          </cell>
          <cell r="L6895" t="str">
            <v>Primary</v>
          </cell>
          <cell r="AC6895" t="str">
            <v>Yes</v>
          </cell>
          <cell r="AI6895">
            <v>1</v>
          </cell>
        </row>
        <row r="6896">
          <cell r="K6896" t="str">
            <v>Community School</v>
          </cell>
          <cell r="L6896" t="str">
            <v>Primary</v>
          </cell>
          <cell r="AC6896" t="str">
            <v>Yes</v>
          </cell>
          <cell r="AI6896">
            <v>2</v>
          </cell>
        </row>
        <row r="6897">
          <cell r="K6897" t="str">
            <v>Community School</v>
          </cell>
          <cell r="L6897" t="str">
            <v>Primary</v>
          </cell>
          <cell r="AC6897" t="str">
            <v>Yes</v>
          </cell>
          <cell r="AI6897">
            <v>2</v>
          </cell>
        </row>
        <row r="6898">
          <cell r="K6898" t="str">
            <v>Community School</v>
          </cell>
          <cell r="L6898" t="str">
            <v>Primary</v>
          </cell>
          <cell r="AC6898" t="str">
            <v>Yes</v>
          </cell>
          <cell r="AI6898">
            <v>2</v>
          </cell>
        </row>
        <row r="6899">
          <cell r="K6899" t="str">
            <v>Community School</v>
          </cell>
          <cell r="L6899" t="str">
            <v>Primary</v>
          </cell>
          <cell r="AC6899" t="str">
            <v>Yes</v>
          </cell>
          <cell r="AI6899">
            <v>2</v>
          </cell>
        </row>
        <row r="6900">
          <cell r="K6900" t="str">
            <v>Community School</v>
          </cell>
          <cell r="L6900" t="str">
            <v>Primary</v>
          </cell>
          <cell r="AC6900" t="str">
            <v>Yes</v>
          </cell>
          <cell r="AI6900">
            <v>2</v>
          </cell>
        </row>
        <row r="6901">
          <cell r="K6901" t="str">
            <v>Community School</v>
          </cell>
          <cell r="L6901" t="str">
            <v>Primary</v>
          </cell>
          <cell r="AC6901" t="str">
            <v>Yes</v>
          </cell>
          <cell r="AI6901">
            <v>2</v>
          </cell>
        </row>
        <row r="6902">
          <cell r="K6902" t="str">
            <v>Community School</v>
          </cell>
          <cell r="L6902" t="str">
            <v>Primary</v>
          </cell>
          <cell r="AC6902" t="str">
            <v>Yes</v>
          </cell>
          <cell r="AI6902">
            <v>2</v>
          </cell>
        </row>
        <row r="6903">
          <cell r="K6903" t="str">
            <v>Community School</v>
          </cell>
          <cell r="L6903" t="str">
            <v>Primary</v>
          </cell>
          <cell r="AC6903" t="str">
            <v>Yes</v>
          </cell>
          <cell r="AI6903">
            <v>2</v>
          </cell>
        </row>
        <row r="6904">
          <cell r="K6904" t="str">
            <v>Community School</v>
          </cell>
          <cell r="L6904" t="str">
            <v>Primary</v>
          </cell>
          <cell r="AC6904" t="str">
            <v>Yes</v>
          </cell>
          <cell r="AI6904">
            <v>2</v>
          </cell>
        </row>
        <row r="6905">
          <cell r="K6905" t="str">
            <v>Community School</v>
          </cell>
          <cell r="L6905" t="str">
            <v>Primary</v>
          </cell>
          <cell r="AC6905" t="str">
            <v>Yes</v>
          </cell>
          <cell r="AI6905">
            <v>2</v>
          </cell>
        </row>
        <row r="6906">
          <cell r="K6906" t="str">
            <v>Community School</v>
          </cell>
          <cell r="L6906" t="str">
            <v>Primary</v>
          </cell>
          <cell r="AC6906" t="str">
            <v>Yes</v>
          </cell>
          <cell r="AI6906">
            <v>2</v>
          </cell>
        </row>
        <row r="6907">
          <cell r="K6907" t="str">
            <v>Community School</v>
          </cell>
          <cell r="L6907" t="str">
            <v>Primary</v>
          </cell>
          <cell r="AC6907" t="str">
            <v>Yes</v>
          </cell>
          <cell r="AI6907">
            <v>2</v>
          </cell>
        </row>
        <row r="6908">
          <cell r="K6908" t="str">
            <v>Community School</v>
          </cell>
          <cell r="L6908" t="str">
            <v>Primary</v>
          </cell>
          <cell r="AC6908" t="str">
            <v>Yes</v>
          </cell>
          <cell r="AI6908">
            <v>1</v>
          </cell>
        </row>
        <row r="6909">
          <cell r="K6909" t="str">
            <v>Community School</v>
          </cell>
          <cell r="L6909" t="str">
            <v>Primary</v>
          </cell>
          <cell r="AC6909" t="str">
            <v>Yes</v>
          </cell>
          <cell r="AI6909">
            <v>2</v>
          </cell>
        </row>
        <row r="6910">
          <cell r="K6910" t="str">
            <v>Community School</v>
          </cell>
          <cell r="L6910" t="str">
            <v>Primary</v>
          </cell>
          <cell r="AC6910" t="str">
            <v>Yes</v>
          </cell>
          <cell r="AI6910">
            <v>2</v>
          </cell>
        </row>
        <row r="6911">
          <cell r="K6911" t="str">
            <v>Community School</v>
          </cell>
          <cell r="L6911" t="str">
            <v>Primary</v>
          </cell>
          <cell r="AC6911" t="str">
            <v>Yes</v>
          </cell>
          <cell r="AI6911">
            <v>2</v>
          </cell>
        </row>
        <row r="6912">
          <cell r="K6912" t="str">
            <v>Community School</v>
          </cell>
          <cell r="L6912" t="str">
            <v>Primary</v>
          </cell>
          <cell r="AC6912" t="str">
            <v>Yes</v>
          </cell>
          <cell r="AI6912">
            <v>2</v>
          </cell>
        </row>
        <row r="6913">
          <cell r="K6913" t="str">
            <v>Voluntary Controlled School</v>
          </cell>
          <cell r="L6913" t="str">
            <v>Primary</v>
          </cell>
          <cell r="AC6913" t="str">
            <v>Yes</v>
          </cell>
          <cell r="AI6913">
            <v>1</v>
          </cell>
        </row>
        <row r="6914">
          <cell r="K6914" t="str">
            <v>Voluntary Controlled School</v>
          </cell>
          <cell r="L6914" t="str">
            <v>Primary</v>
          </cell>
          <cell r="AC6914" t="str">
            <v>Yes</v>
          </cell>
          <cell r="AI6914">
            <v>2</v>
          </cell>
        </row>
        <row r="6915">
          <cell r="K6915" t="str">
            <v>Voluntary Controlled School</v>
          </cell>
          <cell r="L6915" t="str">
            <v>Primary</v>
          </cell>
          <cell r="AC6915" t="str">
            <v>Yes</v>
          </cell>
          <cell r="AI6915">
            <v>2</v>
          </cell>
        </row>
        <row r="6916">
          <cell r="K6916" t="str">
            <v>Voluntary Controlled School</v>
          </cell>
          <cell r="L6916" t="str">
            <v>Primary</v>
          </cell>
          <cell r="AC6916" t="str">
            <v>Yes</v>
          </cell>
          <cell r="AI6916">
            <v>2</v>
          </cell>
        </row>
        <row r="6917">
          <cell r="K6917" t="str">
            <v>Voluntary Controlled School</v>
          </cell>
          <cell r="L6917" t="str">
            <v>Primary</v>
          </cell>
          <cell r="AC6917" t="str">
            <v>Yes</v>
          </cell>
          <cell r="AI6917">
            <v>1</v>
          </cell>
        </row>
        <row r="6918">
          <cell r="K6918" t="str">
            <v>Voluntary Controlled School</v>
          </cell>
          <cell r="L6918" t="str">
            <v>Primary</v>
          </cell>
          <cell r="AC6918" t="str">
            <v>Yes</v>
          </cell>
          <cell r="AI6918">
            <v>2</v>
          </cell>
        </row>
        <row r="6919">
          <cell r="K6919" t="str">
            <v>Voluntary Controlled School</v>
          </cell>
          <cell r="L6919" t="str">
            <v>Primary</v>
          </cell>
          <cell r="AC6919" t="str">
            <v>Yes</v>
          </cell>
          <cell r="AI6919">
            <v>1</v>
          </cell>
        </row>
        <row r="6920">
          <cell r="K6920" t="str">
            <v>Voluntary Controlled School</v>
          </cell>
          <cell r="L6920" t="str">
            <v>Primary</v>
          </cell>
          <cell r="AC6920" t="str">
            <v>Yes</v>
          </cell>
          <cell r="AI6920">
            <v>2</v>
          </cell>
        </row>
        <row r="6921">
          <cell r="K6921" t="str">
            <v>Voluntary Controlled School</v>
          </cell>
          <cell r="L6921" t="str">
            <v>Primary</v>
          </cell>
          <cell r="AC6921" t="str">
            <v>Yes</v>
          </cell>
          <cell r="AI6921">
            <v>2</v>
          </cell>
        </row>
        <row r="6922">
          <cell r="K6922" t="str">
            <v>Voluntary Controlled School</v>
          </cell>
          <cell r="L6922" t="str">
            <v>Primary</v>
          </cell>
          <cell r="AC6922" t="str">
            <v>Yes</v>
          </cell>
          <cell r="AI6922">
            <v>2</v>
          </cell>
        </row>
        <row r="6923">
          <cell r="K6923" t="str">
            <v>Voluntary Controlled School</v>
          </cell>
          <cell r="L6923" t="str">
            <v>Primary</v>
          </cell>
          <cell r="AC6923" t="str">
            <v>Yes</v>
          </cell>
          <cell r="AI6923">
            <v>2</v>
          </cell>
        </row>
        <row r="6924">
          <cell r="K6924" t="str">
            <v>Voluntary Controlled School</v>
          </cell>
          <cell r="L6924" t="str">
            <v>Primary</v>
          </cell>
          <cell r="AC6924" t="str">
            <v>Yes</v>
          </cell>
          <cell r="AI6924">
            <v>1</v>
          </cell>
        </row>
        <row r="6925">
          <cell r="K6925" t="str">
            <v>Voluntary Controlled School</v>
          </cell>
          <cell r="L6925" t="str">
            <v>Primary</v>
          </cell>
          <cell r="AC6925" t="str">
            <v>Yes</v>
          </cell>
          <cell r="AI6925">
            <v>2</v>
          </cell>
        </row>
        <row r="6926">
          <cell r="K6926" t="str">
            <v>Voluntary Controlled School</v>
          </cell>
          <cell r="L6926" t="str">
            <v>Primary</v>
          </cell>
          <cell r="AC6926" t="str">
            <v>Yes</v>
          </cell>
          <cell r="AI6926">
            <v>2</v>
          </cell>
        </row>
        <row r="6927">
          <cell r="K6927" t="str">
            <v>Voluntary Controlled School</v>
          </cell>
          <cell r="L6927" t="str">
            <v>Primary</v>
          </cell>
          <cell r="AC6927" t="str">
            <v>Yes</v>
          </cell>
          <cell r="AI6927">
            <v>2</v>
          </cell>
        </row>
        <row r="6928">
          <cell r="K6928" t="str">
            <v>Voluntary Controlled School</v>
          </cell>
          <cell r="L6928" t="str">
            <v>Primary</v>
          </cell>
          <cell r="AC6928" t="str">
            <v>Yes</v>
          </cell>
          <cell r="AI6928">
            <v>2</v>
          </cell>
        </row>
        <row r="6929">
          <cell r="K6929" t="str">
            <v>Voluntary Controlled School</v>
          </cell>
          <cell r="L6929" t="str">
            <v>Primary</v>
          </cell>
          <cell r="AC6929" t="str">
            <v>Yes</v>
          </cell>
          <cell r="AI6929">
            <v>2</v>
          </cell>
        </row>
        <row r="6930">
          <cell r="K6930" t="str">
            <v>Voluntary Controlled School</v>
          </cell>
          <cell r="L6930" t="str">
            <v>Primary</v>
          </cell>
          <cell r="AC6930" t="str">
            <v>Yes</v>
          </cell>
          <cell r="AI6930">
            <v>2</v>
          </cell>
        </row>
        <row r="6931">
          <cell r="K6931" t="str">
            <v>Voluntary Controlled School</v>
          </cell>
          <cell r="L6931" t="str">
            <v>Primary</v>
          </cell>
          <cell r="AC6931" t="str">
            <v>Yes</v>
          </cell>
          <cell r="AI6931">
            <v>2</v>
          </cell>
        </row>
        <row r="6932">
          <cell r="K6932" t="str">
            <v>Voluntary Controlled School</v>
          </cell>
          <cell r="L6932" t="str">
            <v>Primary</v>
          </cell>
          <cell r="AC6932" t="str">
            <v>Yes</v>
          </cell>
          <cell r="AI6932">
            <v>1</v>
          </cell>
        </row>
        <row r="6933">
          <cell r="K6933" t="str">
            <v>Voluntary Controlled School</v>
          </cell>
          <cell r="L6933" t="str">
            <v>Primary</v>
          </cell>
          <cell r="AC6933" t="str">
            <v>Yes</v>
          </cell>
          <cell r="AI6933">
            <v>2</v>
          </cell>
        </row>
        <row r="6934">
          <cell r="K6934" t="str">
            <v>Voluntary Controlled School</v>
          </cell>
          <cell r="L6934" t="str">
            <v>Primary</v>
          </cell>
          <cell r="AC6934" t="str">
            <v>Yes</v>
          </cell>
          <cell r="AI6934">
            <v>2</v>
          </cell>
        </row>
        <row r="6935">
          <cell r="K6935" t="str">
            <v>Voluntary Controlled School</v>
          </cell>
          <cell r="L6935" t="str">
            <v>Primary</v>
          </cell>
          <cell r="AC6935" t="str">
            <v>Yes</v>
          </cell>
          <cell r="AI6935">
            <v>2</v>
          </cell>
        </row>
        <row r="6936">
          <cell r="K6936" t="str">
            <v>Voluntary Controlled School</v>
          </cell>
          <cell r="L6936" t="str">
            <v>Primary</v>
          </cell>
          <cell r="AC6936" t="str">
            <v>Yes</v>
          </cell>
          <cell r="AI6936">
            <v>2</v>
          </cell>
        </row>
        <row r="6937">
          <cell r="K6937" t="str">
            <v>Voluntary Controlled School</v>
          </cell>
          <cell r="L6937" t="str">
            <v>Primary</v>
          </cell>
          <cell r="AC6937" t="str">
            <v>Yes</v>
          </cell>
          <cell r="AI6937">
            <v>2</v>
          </cell>
        </row>
        <row r="6938">
          <cell r="K6938" t="str">
            <v>Voluntary Controlled School</v>
          </cell>
          <cell r="L6938" t="str">
            <v>Primary</v>
          </cell>
          <cell r="AC6938" t="str">
            <v>Yes</v>
          </cell>
          <cell r="AI6938">
            <v>2</v>
          </cell>
        </row>
        <row r="6939">
          <cell r="K6939" t="str">
            <v>Voluntary Controlled School</v>
          </cell>
          <cell r="L6939" t="str">
            <v>Primary</v>
          </cell>
          <cell r="AC6939" t="str">
            <v>Yes</v>
          </cell>
          <cell r="AI6939">
            <v>2</v>
          </cell>
        </row>
        <row r="6940">
          <cell r="K6940" t="str">
            <v>Voluntary Controlled School</v>
          </cell>
          <cell r="L6940" t="str">
            <v>Primary</v>
          </cell>
          <cell r="AC6940" t="str">
            <v>Yes</v>
          </cell>
          <cell r="AI6940">
            <v>2</v>
          </cell>
        </row>
        <row r="6941">
          <cell r="K6941" t="str">
            <v>Voluntary Controlled School</v>
          </cell>
          <cell r="L6941" t="str">
            <v>Primary</v>
          </cell>
          <cell r="AC6941" t="str">
            <v>Yes</v>
          </cell>
          <cell r="AI6941">
            <v>2</v>
          </cell>
        </row>
        <row r="6942">
          <cell r="K6942" t="str">
            <v>Voluntary Controlled School</v>
          </cell>
          <cell r="L6942" t="str">
            <v>Primary</v>
          </cell>
          <cell r="AC6942" t="str">
            <v>Yes</v>
          </cell>
          <cell r="AI6942">
            <v>2</v>
          </cell>
        </row>
        <row r="6943">
          <cell r="K6943" t="str">
            <v>Voluntary Controlled School</v>
          </cell>
          <cell r="L6943" t="str">
            <v>Primary</v>
          </cell>
          <cell r="AC6943" t="str">
            <v>Yes</v>
          </cell>
          <cell r="AI6943">
            <v>2</v>
          </cell>
        </row>
        <row r="6944">
          <cell r="K6944" t="str">
            <v>Voluntary Controlled School</v>
          </cell>
          <cell r="L6944" t="str">
            <v>Primary</v>
          </cell>
          <cell r="AC6944" t="str">
            <v>Yes</v>
          </cell>
          <cell r="AI6944">
            <v>2</v>
          </cell>
        </row>
        <row r="6945">
          <cell r="K6945" t="str">
            <v>Voluntary Controlled School</v>
          </cell>
          <cell r="L6945" t="str">
            <v>Primary</v>
          </cell>
          <cell r="AC6945" t="str">
            <v>Yes</v>
          </cell>
          <cell r="AI6945">
            <v>2</v>
          </cell>
        </row>
        <row r="6946">
          <cell r="K6946" t="str">
            <v>Voluntary Controlled School</v>
          </cell>
          <cell r="L6946" t="str">
            <v>Primary</v>
          </cell>
          <cell r="AC6946" t="str">
            <v>Yes</v>
          </cell>
          <cell r="AI6946">
            <v>2</v>
          </cell>
        </row>
        <row r="6947">
          <cell r="K6947" t="str">
            <v>Voluntary Controlled School</v>
          </cell>
          <cell r="L6947" t="str">
            <v>Primary</v>
          </cell>
          <cell r="AC6947" t="str">
            <v>Yes</v>
          </cell>
          <cell r="AI6947">
            <v>2</v>
          </cell>
        </row>
        <row r="6948">
          <cell r="K6948" t="str">
            <v>Voluntary Controlled School</v>
          </cell>
          <cell r="L6948" t="str">
            <v>Primary</v>
          </cell>
          <cell r="AC6948" t="str">
            <v>Yes</v>
          </cell>
          <cell r="AI6948">
            <v>2</v>
          </cell>
        </row>
        <row r="6949">
          <cell r="K6949" t="str">
            <v>Voluntary Controlled School</v>
          </cell>
          <cell r="L6949" t="str">
            <v>Primary</v>
          </cell>
          <cell r="AC6949" t="str">
            <v>Yes</v>
          </cell>
          <cell r="AI6949">
            <v>2</v>
          </cell>
        </row>
        <row r="6950">
          <cell r="K6950" t="str">
            <v>Voluntary Controlled School</v>
          </cell>
          <cell r="L6950" t="str">
            <v>Primary</v>
          </cell>
          <cell r="AC6950" t="str">
            <v>Yes</v>
          </cell>
          <cell r="AI6950">
            <v>2</v>
          </cell>
        </row>
        <row r="6951">
          <cell r="K6951" t="str">
            <v>Voluntary Controlled School</v>
          </cell>
          <cell r="L6951" t="str">
            <v>Primary</v>
          </cell>
          <cell r="AC6951" t="str">
            <v>Yes</v>
          </cell>
          <cell r="AI6951">
            <v>2</v>
          </cell>
        </row>
        <row r="6952">
          <cell r="K6952" t="str">
            <v>Voluntary Controlled School</v>
          </cell>
          <cell r="L6952" t="str">
            <v>Primary</v>
          </cell>
          <cell r="AC6952" t="str">
            <v>Yes</v>
          </cell>
          <cell r="AI6952">
            <v>1</v>
          </cell>
        </row>
        <row r="6953">
          <cell r="K6953" t="str">
            <v>Voluntary Controlled School</v>
          </cell>
          <cell r="L6953" t="str">
            <v>Primary</v>
          </cell>
          <cell r="AC6953" t="str">
            <v>Yes</v>
          </cell>
          <cell r="AI6953">
            <v>2</v>
          </cell>
        </row>
        <row r="6954">
          <cell r="K6954" t="str">
            <v>Voluntary Controlled School</v>
          </cell>
          <cell r="L6954" t="str">
            <v>Primary</v>
          </cell>
          <cell r="AC6954" t="str">
            <v>Yes</v>
          </cell>
          <cell r="AI6954">
            <v>1</v>
          </cell>
        </row>
        <row r="6955">
          <cell r="K6955" t="str">
            <v>Voluntary Controlled School</v>
          </cell>
          <cell r="L6955" t="str">
            <v>Primary</v>
          </cell>
          <cell r="AC6955" t="str">
            <v>Yes</v>
          </cell>
          <cell r="AI6955">
            <v>2</v>
          </cell>
        </row>
        <row r="6956">
          <cell r="K6956" t="str">
            <v>Voluntary Controlled School</v>
          </cell>
          <cell r="L6956" t="str">
            <v>Primary</v>
          </cell>
          <cell r="AC6956" t="str">
            <v>Yes</v>
          </cell>
          <cell r="AI6956">
            <v>2</v>
          </cell>
        </row>
        <row r="6957">
          <cell r="K6957" t="str">
            <v>Voluntary Controlled School</v>
          </cell>
          <cell r="L6957" t="str">
            <v>Primary</v>
          </cell>
          <cell r="AC6957" t="str">
            <v>Yes</v>
          </cell>
          <cell r="AI6957">
            <v>2</v>
          </cell>
        </row>
        <row r="6958">
          <cell r="K6958" t="str">
            <v>Voluntary Aided School</v>
          </cell>
          <cell r="L6958" t="str">
            <v>Primary</v>
          </cell>
          <cell r="AC6958" t="str">
            <v>Yes</v>
          </cell>
          <cell r="AI6958">
            <v>2</v>
          </cell>
        </row>
        <row r="6959">
          <cell r="K6959" t="str">
            <v>Voluntary Aided School</v>
          </cell>
          <cell r="L6959" t="str">
            <v>Primary</v>
          </cell>
          <cell r="AC6959" t="str">
            <v>Yes</v>
          </cell>
          <cell r="AI6959">
            <v>3</v>
          </cell>
        </row>
        <row r="6960">
          <cell r="K6960" t="str">
            <v>Voluntary Aided School</v>
          </cell>
          <cell r="L6960" t="str">
            <v>Primary</v>
          </cell>
          <cell r="AC6960" t="str">
            <v>Yes</v>
          </cell>
          <cell r="AI6960">
            <v>2</v>
          </cell>
        </row>
        <row r="6961">
          <cell r="K6961" t="str">
            <v>Voluntary Aided School</v>
          </cell>
          <cell r="L6961" t="str">
            <v>Primary</v>
          </cell>
          <cell r="AC6961" t="str">
            <v>Yes</v>
          </cell>
          <cell r="AI6961">
            <v>2</v>
          </cell>
        </row>
        <row r="6962">
          <cell r="K6962" t="str">
            <v>Voluntary Aided School</v>
          </cell>
          <cell r="L6962" t="str">
            <v>Primary</v>
          </cell>
          <cell r="AC6962" t="str">
            <v>Yes</v>
          </cell>
          <cell r="AI6962">
            <v>2</v>
          </cell>
        </row>
        <row r="6963">
          <cell r="K6963" t="str">
            <v>Voluntary Aided School</v>
          </cell>
          <cell r="L6963" t="str">
            <v>Primary</v>
          </cell>
          <cell r="AC6963" t="str">
            <v>Yes</v>
          </cell>
          <cell r="AI6963">
            <v>2</v>
          </cell>
        </row>
        <row r="6964">
          <cell r="K6964" t="str">
            <v>Voluntary Aided School</v>
          </cell>
          <cell r="L6964" t="str">
            <v>Primary</v>
          </cell>
          <cell r="AC6964" t="str">
            <v>Yes</v>
          </cell>
          <cell r="AI6964">
            <v>2</v>
          </cell>
        </row>
        <row r="6965">
          <cell r="K6965" t="str">
            <v>Voluntary Aided School</v>
          </cell>
          <cell r="L6965" t="str">
            <v>Primary</v>
          </cell>
          <cell r="AC6965" t="str">
            <v>Yes</v>
          </cell>
          <cell r="AI6965">
            <v>2</v>
          </cell>
        </row>
        <row r="6966">
          <cell r="K6966" t="str">
            <v>Voluntary Aided School</v>
          </cell>
          <cell r="L6966" t="str">
            <v>Primary</v>
          </cell>
          <cell r="AC6966" t="str">
            <v>Yes</v>
          </cell>
          <cell r="AI6966">
            <v>2</v>
          </cell>
        </row>
        <row r="6967">
          <cell r="K6967" t="str">
            <v>Voluntary Aided School</v>
          </cell>
          <cell r="L6967" t="str">
            <v>Primary</v>
          </cell>
          <cell r="AC6967" t="str">
            <v>Yes</v>
          </cell>
          <cell r="AI6967">
            <v>2</v>
          </cell>
        </row>
        <row r="6968">
          <cell r="K6968" t="str">
            <v>Voluntary Aided School</v>
          </cell>
          <cell r="L6968" t="str">
            <v>Primary</v>
          </cell>
          <cell r="AC6968" t="str">
            <v>Yes</v>
          </cell>
          <cell r="AI6968">
            <v>1</v>
          </cell>
        </row>
        <row r="6969">
          <cell r="K6969" t="str">
            <v>Voluntary Aided School</v>
          </cell>
          <cell r="L6969" t="str">
            <v>Primary</v>
          </cell>
          <cell r="AC6969" t="str">
            <v>Yes</v>
          </cell>
          <cell r="AI6969">
            <v>2</v>
          </cell>
        </row>
        <row r="6970">
          <cell r="K6970" t="str">
            <v>Voluntary Aided School</v>
          </cell>
          <cell r="L6970" t="str">
            <v>Primary</v>
          </cell>
          <cell r="AC6970" t="str">
            <v>Yes</v>
          </cell>
          <cell r="AI6970">
            <v>2</v>
          </cell>
        </row>
        <row r="6971">
          <cell r="K6971" t="str">
            <v>Voluntary Aided School</v>
          </cell>
          <cell r="L6971" t="str">
            <v>Primary</v>
          </cell>
          <cell r="AC6971" t="str">
            <v>Yes</v>
          </cell>
          <cell r="AI6971">
            <v>2</v>
          </cell>
        </row>
        <row r="6972">
          <cell r="K6972" t="str">
            <v>Voluntary Aided School</v>
          </cell>
          <cell r="L6972" t="str">
            <v>Primary</v>
          </cell>
          <cell r="AC6972" t="str">
            <v>Yes</v>
          </cell>
          <cell r="AI6972">
            <v>2</v>
          </cell>
        </row>
        <row r="6973">
          <cell r="K6973" t="str">
            <v>Voluntary Aided School</v>
          </cell>
          <cell r="L6973" t="str">
            <v>Primary</v>
          </cell>
          <cell r="AC6973" t="str">
            <v>Yes</v>
          </cell>
          <cell r="AI6973">
            <v>2</v>
          </cell>
        </row>
        <row r="6974">
          <cell r="K6974" t="str">
            <v>Voluntary Aided School</v>
          </cell>
          <cell r="L6974" t="str">
            <v>Primary</v>
          </cell>
          <cell r="AC6974" t="str">
            <v>Yes</v>
          </cell>
          <cell r="AI6974">
            <v>2</v>
          </cell>
        </row>
        <row r="6975">
          <cell r="K6975" t="str">
            <v>Voluntary Aided School</v>
          </cell>
          <cell r="L6975" t="str">
            <v>Primary</v>
          </cell>
          <cell r="AC6975" t="str">
            <v>Yes</v>
          </cell>
          <cell r="AI6975">
            <v>2</v>
          </cell>
        </row>
        <row r="6976">
          <cell r="K6976" t="str">
            <v>Voluntary Aided School</v>
          </cell>
          <cell r="L6976" t="str">
            <v>Primary</v>
          </cell>
          <cell r="AC6976" t="str">
            <v>Yes</v>
          </cell>
          <cell r="AI6976">
            <v>2</v>
          </cell>
        </row>
        <row r="6977">
          <cell r="K6977" t="str">
            <v>Voluntary Aided School</v>
          </cell>
          <cell r="L6977" t="str">
            <v>Primary</v>
          </cell>
          <cell r="AC6977" t="str">
            <v>Yes</v>
          </cell>
          <cell r="AI6977">
            <v>2</v>
          </cell>
        </row>
        <row r="6978">
          <cell r="K6978" t="str">
            <v>Voluntary Aided School</v>
          </cell>
          <cell r="L6978" t="str">
            <v>Primary</v>
          </cell>
          <cell r="AC6978" t="str">
            <v>Yes</v>
          </cell>
          <cell r="AI6978">
            <v>1</v>
          </cell>
        </row>
        <row r="6979">
          <cell r="K6979" t="str">
            <v>Voluntary Aided School</v>
          </cell>
          <cell r="L6979" t="str">
            <v>Primary</v>
          </cell>
          <cell r="AC6979" t="str">
            <v>Yes</v>
          </cell>
          <cell r="AI6979">
            <v>1</v>
          </cell>
        </row>
        <row r="6980">
          <cell r="K6980" t="str">
            <v>Voluntary Aided School</v>
          </cell>
          <cell r="L6980" t="str">
            <v>Primary</v>
          </cell>
          <cell r="AC6980" t="str">
            <v>Yes</v>
          </cell>
          <cell r="AI6980">
            <v>2</v>
          </cell>
        </row>
        <row r="6981">
          <cell r="K6981" t="str">
            <v>Voluntary Aided School</v>
          </cell>
          <cell r="L6981" t="str">
            <v>Primary</v>
          </cell>
          <cell r="AC6981" t="str">
            <v>Yes</v>
          </cell>
          <cell r="AI6981">
            <v>2</v>
          </cell>
        </row>
        <row r="6982">
          <cell r="K6982" t="str">
            <v>Voluntary Aided School</v>
          </cell>
          <cell r="L6982" t="str">
            <v>Primary</v>
          </cell>
          <cell r="AC6982" t="str">
            <v>Yes</v>
          </cell>
          <cell r="AI6982">
            <v>2</v>
          </cell>
        </row>
        <row r="6983">
          <cell r="K6983" t="str">
            <v>Voluntary Aided School</v>
          </cell>
          <cell r="L6983" t="str">
            <v>Primary</v>
          </cell>
          <cell r="AC6983" t="str">
            <v>Yes</v>
          </cell>
          <cell r="AI6983">
            <v>2</v>
          </cell>
        </row>
        <row r="6984">
          <cell r="K6984" t="str">
            <v>Voluntary Aided School</v>
          </cell>
          <cell r="L6984" t="str">
            <v>Primary</v>
          </cell>
          <cell r="AC6984" t="str">
            <v>Yes</v>
          </cell>
          <cell r="AI6984">
            <v>1</v>
          </cell>
        </row>
        <row r="6985">
          <cell r="K6985" t="str">
            <v>Voluntary Aided School</v>
          </cell>
          <cell r="L6985" t="str">
            <v>Primary</v>
          </cell>
          <cell r="AC6985" t="str">
            <v>Yes</v>
          </cell>
          <cell r="AI6985">
            <v>2</v>
          </cell>
        </row>
        <row r="6986">
          <cell r="K6986" t="str">
            <v>Voluntary Aided School</v>
          </cell>
          <cell r="L6986" t="str">
            <v>Primary</v>
          </cell>
          <cell r="AC6986" t="str">
            <v>Yes</v>
          </cell>
          <cell r="AI6986">
            <v>2</v>
          </cell>
        </row>
        <row r="6987">
          <cell r="K6987" t="str">
            <v>Voluntary Aided School</v>
          </cell>
          <cell r="L6987" t="str">
            <v>Primary</v>
          </cell>
          <cell r="AC6987" t="str">
            <v>Yes</v>
          </cell>
          <cell r="AI6987">
            <v>2</v>
          </cell>
        </row>
        <row r="6988">
          <cell r="K6988" t="str">
            <v>Voluntary Aided School</v>
          </cell>
          <cell r="L6988" t="str">
            <v>Primary</v>
          </cell>
          <cell r="AC6988" t="str">
            <v>Yes</v>
          </cell>
          <cell r="AI6988">
            <v>2</v>
          </cell>
        </row>
        <row r="6989">
          <cell r="K6989" t="str">
            <v>Voluntary Aided School</v>
          </cell>
          <cell r="L6989" t="str">
            <v>Primary</v>
          </cell>
          <cell r="AC6989" t="str">
            <v>Yes</v>
          </cell>
          <cell r="AI6989">
            <v>2</v>
          </cell>
        </row>
        <row r="6990">
          <cell r="K6990" t="str">
            <v>Voluntary Aided School</v>
          </cell>
          <cell r="L6990" t="str">
            <v>Primary</v>
          </cell>
          <cell r="AC6990" t="str">
            <v>Yes</v>
          </cell>
          <cell r="AI6990">
            <v>2</v>
          </cell>
        </row>
        <row r="6991">
          <cell r="K6991" t="str">
            <v>Voluntary Aided School</v>
          </cell>
          <cell r="L6991" t="str">
            <v>Primary</v>
          </cell>
          <cell r="AC6991" t="str">
            <v>Yes</v>
          </cell>
          <cell r="AI6991">
            <v>3</v>
          </cell>
        </row>
        <row r="6992">
          <cell r="K6992" t="str">
            <v>Voluntary Aided School</v>
          </cell>
          <cell r="L6992" t="str">
            <v>Primary</v>
          </cell>
          <cell r="AC6992" t="str">
            <v>Yes</v>
          </cell>
          <cell r="AI6992">
            <v>3</v>
          </cell>
        </row>
        <row r="6993">
          <cell r="K6993" t="str">
            <v>Voluntary Aided School</v>
          </cell>
          <cell r="L6993" t="str">
            <v>Primary</v>
          </cell>
          <cell r="AC6993" t="str">
            <v>Yes</v>
          </cell>
          <cell r="AI6993">
            <v>2</v>
          </cell>
        </row>
        <row r="6994">
          <cell r="K6994" t="str">
            <v>Voluntary Aided School</v>
          </cell>
          <cell r="L6994" t="str">
            <v>Primary</v>
          </cell>
          <cell r="AC6994" t="str">
            <v>Yes</v>
          </cell>
          <cell r="AI6994">
            <v>2</v>
          </cell>
        </row>
        <row r="6995">
          <cell r="K6995" t="str">
            <v>Voluntary Aided School</v>
          </cell>
          <cell r="L6995" t="str">
            <v>Primary</v>
          </cell>
          <cell r="AC6995" t="str">
            <v>Yes</v>
          </cell>
          <cell r="AI6995">
            <v>2</v>
          </cell>
        </row>
        <row r="6996">
          <cell r="K6996" t="str">
            <v>Community School</v>
          </cell>
          <cell r="L6996" t="str">
            <v>Secondary</v>
          </cell>
          <cell r="AC6996" t="str">
            <v>Yes</v>
          </cell>
          <cell r="AI6996">
            <v>2</v>
          </cell>
        </row>
        <row r="6997">
          <cell r="K6997" t="str">
            <v>Community School</v>
          </cell>
          <cell r="L6997" t="str">
            <v>Secondary</v>
          </cell>
          <cell r="AC6997" t="str">
            <v>Yes</v>
          </cell>
          <cell r="AI6997">
            <v>2</v>
          </cell>
        </row>
        <row r="6998">
          <cell r="K6998" t="str">
            <v>Community School</v>
          </cell>
          <cell r="L6998" t="str">
            <v>Secondary</v>
          </cell>
          <cell r="AC6998" t="str">
            <v>Yes</v>
          </cell>
          <cell r="AI6998">
            <v>3</v>
          </cell>
        </row>
        <row r="6999">
          <cell r="K6999" t="str">
            <v>Community School</v>
          </cell>
          <cell r="L6999" t="str">
            <v>Secondary</v>
          </cell>
          <cell r="AC6999" t="str">
            <v>Yes</v>
          </cell>
          <cell r="AI6999">
            <v>1</v>
          </cell>
        </row>
        <row r="7000">
          <cell r="K7000" t="str">
            <v>Community School</v>
          </cell>
          <cell r="L7000" t="str">
            <v>Secondary</v>
          </cell>
          <cell r="AC7000" t="str">
            <v>Yes</v>
          </cell>
          <cell r="AI7000">
            <v>2</v>
          </cell>
        </row>
        <row r="7001">
          <cell r="K7001" t="str">
            <v>Community School</v>
          </cell>
          <cell r="L7001" t="str">
            <v>Secondary</v>
          </cell>
          <cell r="AC7001" t="str">
            <v>Yes</v>
          </cell>
          <cell r="AI7001">
            <v>2</v>
          </cell>
        </row>
        <row r="7002">
          <cell r="K7002" t="str">
            <v>Community School</v>
          </cell>
          <cell r="L7002" t="str">
            <v>Secondary</v>
          </cell>
          <cell r="AC7002" t="str">
            <v>Yes</v>
          </cell>
          <cell r="AI7002">
            <v>2</v>
          </cell>
        </row>
        <row r="7003">
          <cell r="K7003" t="str">
            <v>Community School</v>
          </cell>
          <cell r="L7003" t="str">
            <v>Secondary</v>
          </cell>
          <cell r="AC7003" t="str">
            <v>Yes</v>
          </cell>
          <cell r="AI7003">
            <v>2</v>
          </cell>
        </row>
        <row r="7004">
          <cell r="K7004" t="str">
            <v>Community School</v>
          </cell>
          <cell r="L7004" t="str">
            <v>Secondary</v>
          </cell>
          <cell r="AC7004" t="str">
            <v>Yes</v>
          </cell>
          <cell r="AI7004">
            <v>2</v>
          </cell>
        </row>
        <row r="7005">
          <cell r="K7005" t="str">
            <v>Community School</v>
          </cell>
          <cell r="L7005" t="str">
            <v>Secondary</v>
          </cell>
          <cell r="AC7005" t="str">
            <v>Yes</v>
          </cell>
          <cell r="AI7005">
            <v>2</v>
          </cell>
        </row>
        <row r="7006">
          <cell r="K7006" t="str">
            <v>Foundation School</v>
          </cell>
          <cell r="L7006" t="str">
            <v>Secondary</v>
          </cell>
          <cell r="AC7006" t="str">
            <v>Yes</v>
          </cell>
          <cell r="AI7006">
            <v>2</v>
          </cell>
        </row>
        <row r="7007">
          <cell r="K7007" t="str">
            <v>Community School</v>
          </cell>
          <cell r="L7007" t="str">
            <v>Secondary</v>
          </cell>
          <cell r="AC7007" t="str">
            <v>Yes</v>
          </cell>
          <cell r="AI7007">
            <v>2</v>
          </cell>
        </row>
        <row r="7008">
          <cell r="K7008" t="str">
            <v>Community School</v>
          </cell>
          <cell r="L7008" t="str">
            <v>Secondary</v>
          </cell>
          <cell r="AC7008" t="str">
            <v>Yes</v>
          </cell>
          <cell r="AI7008">
            <v>2</v>
          </cell>
        </row>
        <row r="7009">
          <cell r="K7009" t="str">
            <v>Community School</v>
          </cell>
          <cell r="L7009" t="str">
            <v>Secondary</v>
          </cell>
          <cell r="AC7009" t="str">
            <v>Yes</v>
          </cell>
          <cell r="AI7009">
            <v>2</v>
          </cell>
        </row>
        <row r="7010">
          <cell r="K7010" t="str">
            <v>Voluntary Aided School</v>
          </cell>
          <cell r="L7010" t="str">
            <v>Secondary</v>
          </cell>
          <cell r="AC7010" t="str">
            <v>Yes</v>
          </cell>
          <cell r="AI7010">
            <v>2</v>
          </cell>
        </row>
        <row r="7011">
          <cell r="K7011" t="str">
            <v>Voluntary Aided School</v>
          </cell>
          <cell r="L7011" t="str">
            <v>Secondary</v>
          </cell>
          <cell r="AC7011" t="str">
            <v>Yes</v>
          </cell>
          <cell r="AI7011">
            <v>1</v>
          </cell>
        </row>
        <row r="7012">
          <cell r="K7012" t="str">
            <v>Non-Maintained Special School</v>
          </cell>
          <cell r="L7012" t="str">
            <v>Special</v>
          </cell>
          <cell r="AC7012" t="str">
            <v>Yes</v>
          </cell>
          <cell r="AI7012">
            <v>2</v>
          </cell>
        </row>
        <row r="7013">
          <cell r="K7013" t="str">
            <v>Non-Maintained Special School</v>
          </cell>
          <cell r="L7013" t="str">
            <v>Special</v>
          </cell>
          <cell r="AC7013" t="str">
            <v>Yes</v>
          </cell>
          <cell r="AI7013">
            <v>2</v>
          </cell>
        </row>
        <row r="7014">
          <cell r="K7014" t="str">
            <v>Community Special School</v>
          </cell>
          <cell r="L7014" t="str">
            <v>Special</v>
          </cell>
          <cell r="AC7014" t="str">
            <v>Yes</v>
          </cell>
          <cell r="AI7014">
            <v>3</v>
          </cell>
        </row>
        <row r="7015">
          <cell r="K7015" t="str">
            <v>Community Special School</v>
          </cell>
          <cell r="L7015" t="str">
            <v>Special</v>
          </cell>
          <cell r="AC7015" t="str">
            <v>Yes</v>
          </cell>
          <cell r="AI7015">
            <v>2</v>
          </cell>
        </row>
        <row r="7016">
          <cell r="K7016" t="str">
            <v>Community Special School</v>
          </cell>
          <cell r="L7016" t="str">
            <v>Special</v>
          </cell>
          <cell r="AC7016" t="str">
            <v>Yes</v>
          </cell>
          <cell r="AI7016">
            <v>1</v>
          </cell>
        </row>
        <row r="7017">
          <cell r="K7017" t="str">
            <v>Non-Maintained Special School</v>
          </cell>
          <cell r="L7017" t="str">
            <v>Special</v>
          </cell>
          <cell r="AC7017" t="str">
            <v>Yes</v>
          </cell>
          <cell r="AI7017">
            <v>1</v>
          </cell>
        </row>
        <row r="7018">
          <cell r="K7018" t="str">
            <v>Community Special School</v>
          </cell>
          <cell r="L7018" t="str">
            <v>Special</v>
          </cell>
          <cell r="AC7018" t="str">
            <v>Yes</v>
          </cell>
          <cell r="AI7018">
            <v>2</v>
          </cell>
        </row>
        <row r="7019">
          <cell r="K7019" t="str">
            <v>Community Special School</v>
          </cell>
          <cell r="L7019" t="str">
            <v>Special</v>
          </cell>
          <cell r="AC7019" t="str">
            <v>Yes</v>
          </cell>
          <cell r="AI7019">
            <v>1</v>
          </cell>
        </row>
        <row r="7020">
          <cell r="K7020" t="str">
            <v>Community Special School</v>
          </cell>
          <cell r="L7020" t="str">
            <v>Special</v>
          </cell>
          <cell r="AC7020" t="str">
            <v>Yes</v>
          </cell>
          <cell r="AI7020">
            <v>2</v>
          </cell>
        </row>
        <row r="7021">
          <cell r="K7021" t="str">
            <v>Community Special School</v>
          </cell>
          <cell r="L7021" t="str">
            <v>Special</v>
          </cell>
          <cell r="AC7021" t="str">
            <v>Yes</v>
          </cell>
          <cell r="AI7021">
            <v>2</v>
          </cell>
        </row>
        <row r="7022">
          <cell r="K7022" t="str">
            <v>LA Nursery School</v>
          </cell>
          <cell r="L7022" t="str">
            <v>Nursery</v>
          </cell>
          <cell r="AC7022" t="str">
            <v>Yes</v>
          </cell>
          <cell r="AI7022">
            <v>2</v>
          </cell>
        </row>
        <row r="7023">
          <cell r="K7023" t="str">
            <v>LA Nursery School</v>
          </cell>
          <cell r="L7023" t="str">
            <v>Nursery</v>
          </cell>
          <cell r="AC7023" t="str">
            <v>Yes</v>
          </cell>
          <cell r="AI7023">
            <v>2</v>
          </cell>
        </row>
        <row r="7024">
          <cell r="K7024" t="str">
            <v>Community School</v>
          </cell>
          <cell r="L7024" t="str">
            <v>Primary</v>
          </cell>
          <cell r="AC7024" t="str">
            <v>Yes</v>
          </cell>
          <cell r="AI7024">
            <v>2</v>
          </cell>
        </row>
        <row r="7025">
          <cell r="K7025" t="str">
            <v>Community School</v>
          </cell>
          <cell r="L7025" t="str">
            <v>Primary</v>
          </cell>
          <cell r="AC7025" t="str">
            <v>Yes</v>
          </cell>
          <cell r="AI7025">
            <v>3</v>
          </cell>
        </row>
        <row r="7026">
          <cell r="K7026" t="str">
            <v>Community School</v>
          </cell>
          <cell r="L7026" t="str">
            <v>Primary</v>
          </cell>
          <cell r="AC7026" t="str">
            <v>Yes</v>
          </cell>
          <cell r="AI7026">
            <v>1</v>
          </cell>
        </row>
        <row r="7027">
          <cell r="K7027" t="str">
            <v>Community School</v>
          </cell>
          <cell r="L7027" t="str">
            <v>Primary</v>
          </cell>
          <cell r="AC7027" t="str">
            <v>Yes</v>
          </cell>
          <cell r="AI7027">
            <v>2</v>
          </cell>
        </row>
        <row r="7028">
          <cell r="K7028" t="str">
            <v>Community School</v>
          </cell>
          <cell r="L7028" t="str">
            <v>Primary</v>
          </cell>
          <cell r="AC7028" t="str">
            <v>Yes</v>
          </cell>
          <cell r="AI7028">
            <v>2</v>
          </cell>
        </row>
        <row r="7029">
          <cell r="K7029" t="str">
            <v>Community School</v>
          </cell>
          <cell r="L7029" t="str">
            <v>Primary</v>
          </cell>
          <cell r="AC7029" t="str">
            <v>Yes</v>
          </cell>
          <cell r="AI7029">
            <v>2</v>
          </cell>
        </row>
        <row r="7030">
          <cell r="K7030" t="str">
            <v>Community School</v>
          </cell>
          <cell r="L7030" t="str">
            <v>Primary</v>
          </cell>
          <cell r="AC7030" t="str">
            <v>Yes</v>
          </cell>
          <cell r="AI7030">
            <v>2</v>
          </cell>
        </row>
        <row r="7031">
          <cell r="K7031" t="str">
            <v>Community School</v>
          </cell>
          <cell r="L7031" t="str">
            <v>Primary</v>
          </cell>
          <cell r="AC7031" t="str">
            <v>Yes</v>
          </cell>
          <cell r="AI7031">
            <v>2</v>
          </cell>
        </row>
        <row r="7032">
          <cell r="K7032" t="str">
            <v>Community School</v>
          </cell>
          <cell r="L7032" t="str">
            <v>Primary</v>
          </cell>
          <cell r="AC7032" t="str">
            <v>Yes</v>
          </cell>
          <cell r="AI7032">
            <v>2</v>
          </cell>
        </row>
        <row r="7033">
          <cell r="K7033" t="str">
            <v>Community School</v>
          </cell>
          <cell r="L7033" t="str">
            <v>Primary</v>
          </cell>
          <cell r="AC7033" t="str">
            <v>Yes</v>
          </cell>
          <cell r="AI7033">
            <v>2</v>
          </cell>
        </row>
        <row r="7034">
          <cell r="K7034" t="str">
            <v>Community School</v>
          </cell>
          <cell r="L7034" t="str">
            <v>Primary</v>
          </cell>
          <cell r="AC7034" t="str">
            <v>Yes</v>
          </cell>
          <cell r="AI7034">
            <v>2</v>
          </cell>
        </row>
        <row r="7035">
          <cell r="K7035" t="str">
            <v>Community School</v>
          </cell>
          <cell r="L7035" t="str">
            <v>Primary</v>
          </cell>
          <cell r="AC7035" t="str">
            <v>Yes</v>
          </cell>
          <cell r="AI7035">
            <v>2</v>
          </cell>
        </row>
        <row r="7036">
          <cell r="K7036" t="str">
            <v>Community School</v>
          </cell>
          <cell r="L7036" t="str">
            <v>Primary</v>
          </cell>
          <cell r="AC7036" t="str">
            <v>Yes</v>
          </cell>
          <cell r="AI7036">
            <v>2</v>
          </cell>
        </row>
        <row r="7037">
          <cell r="K7037" t="str">
            <v>Community School</v>
          </cell>
          <cell r="L7037" t="str">
            <v>Primary</v>
          </cell>
          <cell r="AC7037" t="str">
            <v>Yes</v>
          </cell>
          <cell r="AI7037">
            <v>2</v>
          </cell>
        </row>
        <row r="7038">
          <cell r="K7038" t="str">
            <v>Community School</v>
          </cell>
          <cell r="L7038" t="str">
            <v>Primary</v>
          </cell>
          <cell r="AC7038" t="str">
            <v>Yes</v>
          </cell>
          <cell r="AI7038">
            <v>2</v>
          </cell>
        </row>
        <row r="7039">
          <cell r="K7039" t="str">
            <v>Community School</v>
          </cell>
          <cell r="L7039" t="str">
            <v>Primary</v>
          </cell>
          <cell r="AC7039" t="str">
            <v>Yes</v>
          </cell>
          <cell r="AI7039">
            <v>2</v>
          </cell>
        </row>
        <row r="7040">
          <cell r="K7040" t="str">
            <v>Community School</v>
          </cell>
          <cell r="L7040" t="str">
            <v>Primary</v>
          </cell>
          <cell r="AC7040" t="str">
            <v>Yes</v>
          </cell>
          <cell r="AI7040">
            <v>2</v>
          </cell>
        </row>
        <row r="7041">
          <cell r="K7041" t="str">
            <v>Community School</v>
          </cell>
          <cell r="L7041" t="str">
            <v>Primary</v>
          </cell>
          <cell r="AC7041" t="str">
            <v>Yes</v>
          </cell>
          <cell r="AI7041">
            <v>2</v>
          </cell>
        </row>
        <row r="7042">
          <cell r="K7042" t="str">
            <v>Community School</v>
          </cell>
          <cell r="L7042" t="str">
            <v>Primary</v>
          </cell>
          <cell r="AC7042" t="str">
            <v>Yes</v>
          </cell>
          <cell r="AI7042">
            <v>2</v>
          </cell>
        </row>
        <row r="7043">
          <cell r="K7043" t="str">
            <v>Community School</v>
          </cell>
          <cell r="L7043" t="str">
            <v>Primary</v>
          </cell>
          <cell r="AC7043" t="str">
            <v>Yes</v>
          </cell>
          <cell r="AI7043">
            <v>2</v>
          </cell>
        </row>
        <row r="7044">
          <cell r="K7044" t="str">
            <v>Community School</v>
          </cell>
          <cell r="L7044" t="str">
            <v>Primary</v>
          </cell>
          <cell r="AC7044" t="str">
            <v>Yes</v>
          </cell>
          <cell r="AI7044">
            <v>2</v>
          </cell>
        </row>
        <row r="7045">
          <cell r="K7045" t="str">
            <v>Community School</v>
          </cell>
          <cell r="L7045" t="str">
            <v>Primary</v>
          </cell>
          <cell r="AC7045" t="str">
            <v>Yes</v>
          </cell>
          <cell r="AI7045">
            <v>2</v>
          </cell>
        </row>
        <row r="7046">
          <cell r="K7046" t="str">
            <v>Community School</v>
          </cell>
          <cell r="L7046" t="str">
            <v>Primary</v>
          </cell>
          <cell r="AC7046" t="str">
            <v>Yes</v>
          </cell>
          <cell r="AI7046">
            <v>1</v>
          </cell>
        </row>
        <row r="7047">
          <cell r="K7047" t="str">
            <v>Community School</v>
          </cell>
          <cell r="L7047" t="str">
            <v>Primary</v>
          </cell>
          <cell r="AC7047" t="str">
            <v>Yes</v>
          </cell>
          <cell r="AI7047">
            <v>1</v>
          </cell>
        </row>
        <row r="7048">
          <cell r="K7048" t="str">
            <v>Community School</v>
          </cell>
          <cell r="L7048" t="str">
            <v>Primary</v>
          </cell>
          <cell r="AC7048" t="str">
            <v>Yes</v>
          </cell>
          <cell r="AI7048">
            <v>2</v>
          </cell>
        </row>
        <row r="7049">
          <cell r="K7049" t="str">
            <v>Community School</v>
          </cell>
          <cell r="L7049" t="str">
            <v>Primary</v>
          </cell>
          <cell r="AC7049" t="str">
            <v>Yes</v>
          </cell>
          <cell r="AI7049">
            <v>2</v>
          </cell>
        </row>
        <row r="7050">
          <cell r="K7050" t="str">
            <v>Community School</v>
          </cell>
          <cell r="L7050" t="str">
            <v>Primary</v>
          </cell>
          <cell r="AC7050" t="str">
            <v>Yes</v>
          </cell>
          <cell r="AI7050">
            <v>2</v>
          </cell>
        </row>
        <row r="7051">
          <cell r="K7051" t="str">
            <v>Community School</v>
          </cell>
          <cell r="L7051" t="str">
            <v>Primary</v>
          </cell>
          <cell r="AC7051" t="str">
            <v>Yes</v>
          </cell>
          <cell r="AI7051">
            <v>2</v>
          </cell>
        </row>
        <row r="7052">
          <cell r="K7052" t="str">
            <v>Community School</v>
          </cell>
          <cell r="L7052" t="str">
            <v>Primary</v>
          </cell>
          <cell r="AC7052" t="str">
            <v>Yes</v>
          </cell>
          <cell r="AI7052">
            <v>2</v>
          </cell>
        </row>
        <row r="7053">
          <cell r="K7053" t="str">
            <v>Community School</v>
          </cell>
          <cell r="L7053" t="str">
            <v>Primary</v>
          </cell>
          <cell r="AC7053" t="str">
            <v>Yes</v>
          </cell>
          <cell r="AI7053">
            <v>2</v>
          </cell>
        </row>
        <row r="7054">
          <cell r="K7054" t="str">
            <v>Community School</v>
          </cell>
          <cell r="L7054" t="str">
            <v>Primary</v>
          </cell>
          <cell r="AC7054" t="str">
            <v>Yes</v>
          </cell>
          <cell r="AI7054">
            <v>3</v>
          </cell>
        </row>
        <row r="7055">
          <cell r="K7055" t="str">
            <v>Community School</v>
          </cell>
          <cell r="L7055" t="str">
            <v>Primary</v>
          </cell>
          <cell r="AC7055" t="str">
            <v>Yes</v>
          </cell>
          <cell r="AI7055">
            <v>2</v>
          </cell>
        </row>
        <row r="7056">
          <cell r="K7056" t="str">
            <v>Community School</v>
          </cell>
          <cell r="L7056" t="str">
            <v>Primary</v>
          </cell>
          <cell r="AC7056" t="str">
            <v>Yes</v>
          </cell>
          <cell r="AI7056">
            <v>1</v>
          </cell>
        </row>
        <row r="7057">
          <cell r="K7057" t="str">
            <v>Community School</v>
          </cell>
          <cell r="L7057" t="str">
            <v>Primary</v>
          </cell>
          <cell r="AC7057" t="str">
            <v>Yes</v>
          </cell>
          <cell r="AI7057">
            <v>1</v>
          </cell>
        </row>
        <row r="7058">
          <cell r="K7058" t="str">
            <v>Community School</v>
          </cell>
          <cell r="L7058" t="str">
            <v>Primary</v>
          </cell>
          <cell r="AC7058" t="str">
            <v>Yes</v>
          </cell>
          <cell r="AI7058">
            <v>1</v>
          </cell>
        </row>
        <row r="7059">
          <cell r="K7059" t="str">
            <v>Community School</v>
          </cell>
          <cell r="L7059" t="str">
            <v>Primary</v>
          </cell>
          <cell r="AC7059" t="str">
            <v>Yes</v>
          </cell>
          <cell r="AI7059">
            <v>2</v>
          </cell>
        </row>
        <row r="7060">
          <cell r="K7060" t="str">
            <v>Community School</v>
          </cell>
          <cell r="L7060" t="str">
            <v>Primary</v>
          </cell>
          <cell r="AC7060" t="str">
            <v>Yes</v>
          </cell>
          <cell r="AI7060">
            <v>2</v>
          </cell>
        </row>
        <row r="7061">
          <cell r="K7061" t="str">
            <v>Community School</v>
          </cell>
          <cell r="L7061" t="str">
            <v>Primary</v>
          </cell>
          <cell r="AC7061" t="str">
            <v>Yes</v>
          </cell>
          <cell r="AI7061">
            <v>2</v>
          </cell>
        </row>
        <row r="7062">
          <cell r="K7062" t="str">
            <v>Community School</v>
          </cell>
          <cell r="L7062" t="str">
            <v>Primary</v>
          </cell>
          <cell r="AC7062" t="str">
            <v>Yes</v>
          </cell>
          <cell r="AI7062">
            <v>2</v>
          </cell>
        </row>
        <row r="7063">
          <cell r="K7063" t="str">
            <v>Community School</v>
          </cell>
          <cell r="L7063" t="str">
            <v>Primary</v>
          </cell>
          <cell r="AC7063" t="str">
            <v>Yes</v>
          </cell>
          <cell r="AI7063">
            <v>2</v>
          </cell>
        </row>
        <row r="7064">
          <cell r="K7064" t="str">
            <v>Community School</v>
          </cell>
          <cell r="L7064" t="str">
            <v>Primary</v>
          </cell>
          <cell r="AC7064" t="str">
            <v>Yes</v>
          </cell>
          <cell r="AI7064">
            <v>2</v>
          </cell>
        </row>
        <row r="7065">
          <cell r="K7065" t="str">
            <v>Community School</v>
          </cell>
          <cell r="L7065" t="str">
            <v>Primary</v>
          </cell>
          <cell r="AC7065" t="str">
            <v>Yes</v>
          </cell>
          <cell r="AI7065">
            <v>2</v>
          </cell>
        </row>
        <row r="7066">
          <cell r="K7066" t="str">
            <v>Community School</v>
          </cell>
          <cell r="L7066" t="str">
            <v>Primary</v>
          </cell>
          <cell r="AC7066" t="str">
            <v>Yes</v>
          </cell>
          <cell r="AI7066">
            <v>1</v>
          </cell>
        </row>
        <row r="7067">
          <cell r="K7067" t="str">
            <v>Community School</v>
          </cell>
          <cell r="L7067" t="str">
            <v>Primary</v>
          </cell>
          <cell r="AC7067" t="str">
            <v>Yes</v>
          </cell>
          <cell r="AI7067">
            <v>3</v>
          </cell>
        </row>
        <row r="7068">
          <cell r="K7068" t="str">
            <v>Community School</v>
          </cell>
          <cell r="L7068" t="str">
            <v>Primary</v>
          </cell>
          <cell r="AC7068" t="str">
            <v>Yes</v>
          </cell>
          <cell r="AI7068">
            <v>2</v>
          </cell>
        </row>
        <row r="7069">
          <cell r="K7069" t="str">
            <v>Community School</v>
          </cell>
          <cell r="L7069" t="str">
            <v>Primary</v>
          </cell>
          <cell r="AC7069" t="str">
            <v>Yes</v>
          </cell>
          <cell r="AI7069">
            <v>1</v>
          </cell>
        </row>
        <row r="7070">
          <cell r="K7070" t="str">
            <v>Community School</v>
          </cell>
          <cell r="L7070" t="str">
            <v>Primary</v>
          </cell>
          <cell r="AC7070" t="str">
            <v>Yes</v>
          </cell>
          <cell r="AI7070">
            <v>2</v>
          </cell>
        </row>
        <row r="7071">
          <cell r="K7071" t="str">
            <v>Community School</v>
          </cell>
          <cell r="L7071" t="str">
            <v>Primary</v>
          </cell>
          <cell r="AC7071" t="str">
            <v>Yes</v>
          </cell>
          <cell r="AI7071">
            <v>2</v>
          </cell>
        </row>
        <row r="7072">
          <cell r="K7072" t="str">
            <v>Community School</v>
          </cell>
          <cell r="L7072" t="str">
            <v>Primary</v>
          </cell>
          <cell r="AC7072" t="str">
            <v>Yes</v>
          </cell>
          <cell r="AI7072">
            <v>2</v>
          </cell>
        </row>
        <row r="7073">
          <cell r="K7073" t="str">
            <v>Foundation School</v>
          </cell>
          <cell r="L7073" t="str">
            <v>Primary</v>
          </cell>
          <cell r="AC7073" t="str">
            <v>Yes</v>
          </cell>
          <cell r="AI7073">
            <v>1</v>
          </cell>
        </row>
        <row r="7074">
          <cell r="K7074" t="str">
            <v>Community School</v>
          </cell>
          <cell r="L7074" t="str">
            <v>Primary</v>
          </cell>
          <cell r="AC7074" t="str">
            <v>Yes</v>
          </cell>
          <cell r="AI7074">
            <v>2</v>
          </cell>
        </row>
        <row r="7075">
          <cell r="K7075" t="str">
            <v>Community School</v>
          </cell>
          <cell r="L7075" t="str">
            <v>Primary</v>
          </cell>
          <cell r="AC7075" t="str">
            <v>Yes</v>
          </cell>
          <cell r="AI7075">
            <v>2</v>
          </cell>
        </row>
        <row r="7076">
          <cell r="K7076" t="str">
            <v>Community School</v>
          </cell>
          <cell r="L7076" t="str">
            <v>Primary</v>
          </cell>
          <cell r="AC7076" t="str">
            <v>Yes</v>
          </cell>
          <cell r="AI7076">
            <v>2</v>
          </cell>
        </row>
        <row r="7077">
          <cell r="K7077" t="str">
            <v>Community School</v>
          </cell>
          <cell r="L7077" t="str">
            <v>Primary</v>
          </cell>
          <cell r="AC7077" t="str">
            <v>Yes</v>
          </cell>
          <cell r="AI7077">
            <v>2</v>
          </cell>
        </row>
        <row r="7078">
          <cell r="K7078" t="str">
            <v>Community School</v>
          </cell>
          <cell r="L7078" t="str">
            <v>Primary</v>
          </cell>
          <cell r="AC7078" t="str">
            <v>Yes</v>
          </cell>
          <cell r="AI7078">
            <v>2</v>
          </cell>
        </row>
        <row r="7079">
          <cell r="K7079" t="str">
            <v>Community School</v>
          </cell>
          <cell r="L7079" t="str">
            <v>Primary</v>
          </cell>
          <cell r="AC7079" t="str">
            <v>Yes</v>
          </cell>
          <cell r="AI7079">
            <v>2</v>
          </cell>
        </row>
        <row r="7080">
          <cell r="K7080" t="str">
            <v>Community School</v>
          </cell>
          <cell r="L7080" t="str">
            <v>Primary</v>
          </cell>
          <cell r="AC7080" t="str">
            <v>Yes</v>
          </cell>
          <cell r="AI7080">
            <v>2</v>
          </cell>
        </row>
        <row r="7081">
          <cell r="K7081" t="str">
            <v>Community School</v>
          </cell>
          <cell r="L7081" t="str">
            <v>Primary</v>
          </cell>
          <cell r="AC7081" t="str">
            <v>Yes</v>
          </cell>
          <cell r="AI7081">
            <v>2</v>
          </cell>
        </row>
        <row r="7082">
          <cell r="K7082" t="str">
            <v>Community School</v>
          </cell>
          <cell r="L7082" t="str">
            <v>Primary</v>
          </cell>
          <cell r="AC7082" t="str">
            <v>Yes</v>
          </cell>
          <cell r="AI7082">
            <v>2</v>
          </cell>
        </row>
        <row r="7083">
          <cell r="K7083" t="str">
            <v>Community School</v>
          </cell>
          <cell r="L7083" t="str">
            <v>Primary</v>
          </cell>
          <cell r="AC7083" t="str">
            <v>Yes</v>
          </cell>
          <cell r="AI7083">
            <v>1</v>
          </cell>
        </row>
        <row r="7084">
          <cell r="K7084" t="str">
            <v>Community School</v>
          </cell>
          <cell r="L7084" t="str">
            <v>Primary</v>
          </cell>
          <cell r="AC7084" t="str">
            <v>Yes</v>
          </cell>
          <cell r="AI7084">
            <v>2</v>
          </cell>
        </row>
        <row r="7085">
          <cell r="K7085" t="str">
            <v>Community School</v>
          </cell>
          <cell r="L7085" t="str">
            <v>Primary</v>
          </cell>
          <cell r="AC7085" t="str">
            <v>Yes</v>
          </cell>
          <cell r="AI7085">
            <v>1</v>
          </cell>
        </row>
        <row r="7086">
          <cell r="K7086" t="str">
            <v>Community School</v>
          </cell>
          <cell r="L7086" t="str">
            <v>Primary</v>
          </cell>
          <cell r="AC7086" t="str">
            <v>Yes</v>
          </cell>
          <cell r="AI7086">
            <v>2</v>
          </cell>
        </row>
        <row r="7087">
          <cell r="K7087" t="str">
            <v>Community School</v>
          </cell>
          <cell r="L7087" t="str">
            <v>Primary</v>
          </cell>
          <cell r="AC7087" t="str">
            <v>Yes</v>
          </cell>
          <cell r="AI7087">
            <v>2</v>
          </cell>
        </row>
        <row r="7088">
          <cell r="K7088" t="str">
            <v>Community School</v>
          </cell>
          <cell r="L7088" t="str">
            <v>Primary</v>
          </cell>
          <cell r="AC7088" t="str">
            <v>Yes</v>
          </cell>
          <cell r="AI7088">
            <v>2</v>
          </cell>
        </row>
        <row r="7089">
          <cell r="K7089" t="str">
            <v>Community School</v>
          </cell>
          <cell r="L7089" t="str">
            <v>Primary</v>
          </cell>
          <cell r="AC7089" t="str">
            <v>Yes</v>
          </cell>
          <cell r="AI7089">
            <v>3</v>
          </cell>
        </row>
        <row r="7090">
          <cell r="K7090" t="str">
            <v>Community School</v>
          </cell>
          <cell r="L7090" t="str">
            <v>Primary</v>
          </cell>
          <cell r="AC7090" t="str">
            <v>Yes</v>
          </cell>
          <cell r="AI7090">
            <v>2</v>
          </cell>
        </row>
        <row r="7091">
          <cell r="K7091" t="str">
            <v>Community School</v>
          </cell>
          <cell r="L7091" t="str">
            <v>Primary</v>
          </cell>
          <cell r="AC7091" t="str">
            <v>Yes</v>
          </cell>
          <cell r="AI7091">
            <v>2</v>
          </cell>
        </row>
        <row r="7092">
          <cell r="K7092" t="str">
            <v>Community School</v>
          </cell>
          <cell r="L7092" t="str">
            <v>Primary</v>
          </cell>
          <cell r="AC7092" t="str">
            <v>Yes</v>
          </cell>
          <cell r="AI7092">
            <v>2</v>
          </cell>
        </row>
        <row r="7093">
          <cell r="K7093" t="str">
            <v>Community School</v>
          </cell>
          <cell r="L7093" t="str">
            <v>Primary</v>
          </cell>
          <cell r="AC7093" t="str">
            <v>Yes</v>
          </cell>
          <cell r="AI7093">
            <v>2</v>
          </cell>
        </row>
        <row r="7094">
          <cell r="K7094" t="str">
            <v>Community School</v>
          </cell>
          <cell r="L7094" t="str">
            <v>Primary</v>
          </cell>
          <cell r="AC7094" t="str">
            <v>Yes</v>
          </cell>
          <cell r="AI7094">
            <v>2</v>
          </cell>
        </row>
        <row r="7095">
          <cell r="K7095" t="str">
            <v>Community School</v>
          </cell>
          <cell r="L7095" t="str">
            <v>Primary</v>
          </cell>
          <cell r="AC7095" t="str">
            <v>Yes</v>
          </cell>
          <cell r="AI7095">
            <v>3</v>
          </cell>
        </row>
        <row r="7096">
          <cell r="K7096" t="str">
            <v>Community School</v>
          </cell>
          <cell r="L7096" t="str">
            <v>Primary</v>
          </cell>
          <cell r="AC7096" t="str">
            <v>Yes</v>
          </cell>
          <cell r="AI7096">
            <v>2</v>
          </cell>
        </row>
        <row r="7097">
          <cell r="K7097" t="str">
            <v>Community School</v>
          </cell>
          <cell r="L7097" t="str">
            <v>Primary</v>
          </cell>
          <cell r="AC7097" t="str">
            <v>Yes</v>
          </cell>
          <cell r="AI7097">
            <v>2</v>
          </cell>
        </row>
        <row r="7098">
          <cell r="K7098" t="str">
            <v>Community School</v>
          </cell>
          <cell r="L7098" t="str">
            <v>Primary</v>
          </cell>
          <cell r="AC7098" t="str">
            <v>Yes</v>
          </cell>
          <cell r="AI7098">
            <v>2</v>
          </cell>
        </row>
        <row r="7099">
          <cell r="K7099" t="str">
            <v>Community School</v>
          </cell>
          <cell r="L7099" t="str">
            <v>Primary</v>
          </cell>
          <cell r="AC7099" t="str">
            <v>Yes</v>
          </cell>
          <cell r="AI7099">
            <v>1</v>
          </cell>
        </row>
        <row r="7100">
          <cell r="K7100" t="str">
            <v>Community School</v>
          </cell>
          <cell r="L7100" t="str">
            <v>Primary</v>
          </cell>
          <cell r="AC7100" t="str">
            <v>Yes</v>
          </cell>
          <cell r="AI7100">
            <v>2</v>
          </cell>
        </row>
        <row r="7101">
          <cell r="K7101" t="str">
            <v>Community School</v>
          </cell>
          <cell r="L7101" t="str">
            <v>Primary</v>
          </cell>
          <cell r="AC7101" t="str">
            <v>Yes</v>
          </cell>
          <cell r="AI7101">
            <v>1</v>
          </cell>
        </row>
        <row r="7102">
          <cell r="K7102" t="str">
            <v>Foundation School</v>
          </cell>
          <cell r="L7102" t="str">
            <v>Primary</v>
          </cell>
          <cell r="AC7102" t="str">
            <v>Yes</v>
          </cell>
          <cell r="AI7102">
            <v>2</v>
          </cell>
        </row>
        <row r="7103">
          <cell r="K7103" t="str">
            <v>Community School</v>
          </cell>
          <cell r="L7103" t="str">
            <v>Primary</v>
          </cell>
          <cell r="AC7103" t="str">
            <v>Yes</v>
          </cell>
          <cell r="AI7103">
            <v>1</v>
          </cell>
        </row>
        <row r="7104">
          <cell r="K7104" t="str">
            <v>Community School</v>
          </cell>
          <cell r="L7104" t="str">
            <v>Primary</v>
          </cell>
          <cell r="AC7104" t="str">
            <v>Yes</v>
          </cell>
          <cell r="AI7104">
            <v>2</v>
          </cell>
        </row>
        <row r="7105">
          <cell r="K7105" t="str">
            <v>Community School</v>
          </cell>
          <cell r="L7105" t="str">
            <v>Primary</v>
          </cell>
          <cell r="AC7105" t="str">
            <v>Yes</v>
          </cell>
          <cell r="AI7105">
            <v>1</v>
          </cell>
        </row>
        <row r="7106">
          <cell r="K7106" t="str">
            <v>Community School</v>
          </cell>
          <cell r="L7106" t="str">
            <v>Primary</v>
          </cell>
          <cell r="AC7106" t="str">
            <v>Yes</v>
          </cell>
          <cell r="AI7106">
            <v>2</v>
          </cell>
        </row>
        <row r="7107">
          <cell r="K7107" t="str">
            <v>Community School</v>
          </cell>
          <cell r="L7107" t="str">
            <v>Primary</v>
          </cell>
          <cell r="AC7107" t="str">
            <v>Yes</v>
          </cell>
          <cell r="AI7107">
            <v>2</v>
          </cell>
        </row>
        <row r="7108">
          <cell r="K7108" t="str">
            <v>Community School</v>
          </cell>
          <cell r="L7108" t="str">
            <v>Primary</v>
          </cell>
          <cell r="AC7108" t="str">
            <v>Yes</v>
          </cell>
          <cell r="AI7108">
            <v>2</v>
          </cell>
        </row>
        <row r="7109">
          <cell r="K7109" t="str">
            <v>Community School</v>
          </cell>
          <cell r="L7109" t="str">
            <v>Primary</v>
          </cell>
          <cell r="AC7109" t="str">
            <v>Yes</v>
          </cell>
          <cell r="AI7109">
            <v>1</v>
          </cell>
        </row>
        <row r="7110">
          <cell r="K7110" t="str">
            <v>Community School</v>
          </cell>
          <cell r="L7110" t="str">
            <v>Primary</v>
          </cell>
          <cell r="AC7110" t="str">
            <v>Yes</v>
          </cell>
          <cell r="AI7110">
            <v>1</v>
          </cell>
        </row>
        <row r="7111">
          <cell r="K7111" t="str">
            <v>Community School</v>
          </cell>
          <cell r="L7111" t="str">
            <v>Primary</v>
          </cell>
          <cell r="AC7111" t="str">
            <v>Yes</v>
          </cell>
          <cell r="AI7111">
            <v>2</v>
          </cell>
        </row>
        <row r="7112">
          <cell r="K7112" t="str">
            <v>Community School</v>
          </cell>
          <cell r="L7112" t="str">
            <v>Primary</v>
          </cell>
          <cell r="AC7112" t="str">
            <v>Yes</v>
          </cell>
          <cell r="AI7112">
            <v>2</v>
          </cell>
        </row>
        <row r="7113">
          <cell r="K7113" t="str">
            <v>Community School</v>
          </cell>
          <cell r="L7113" t="str">
            <v>Primary</v>
          </cell>
          <cell r="AC7113" t="str">
            <v>Yes</v>
          </cell>
          <cell r="AI7113">
            <v>3</v>
          </cell>
        </row>
        <row r="7114">
          <cell r="K7114" t="str">
            <v>Community School</v>
          </cell>
          <cell r="L7114" t="str">
            <v>Primary</v>
          </cell>
          <cell r="AC7114" t="str">
            <v>Yes</v>
          </cell>
          <cell r="AI7114">
            <v>2</v>
          </cell>
        </row>
        <row r="7115">
          <cell r="K7115" t="str">
            <v>Community School</v>
          </cell>
          <cell r="L7115" t="str">
            <v>Primary</v>
          </cell>
          <cell r="AC7115" t="str">
            <v>Yes</v>
          </cell>
          <cell r="AI7115">
            <v>2</v>
          </cell>
        </row>
        <row r="7116">
          <cell r="K7116" t="str">
            <v>Community School</v>
          </cell>
          <cell r="L7116" t="str">
            <v>Primary</v>
          </cell>
          <cell r="AC7116" t="str">
            <v>Yes</v>
          </cell>
          <cell r="AI7116">
            <v>2</v>
          </cell>
        </row>
        <row r="7117">
          <cell r="K7117" t="str">
            <v>Community School</v>
          </cell>
          <cell r="L7117" t="str">
            <v>Primary</v>
          </cell>
          <cell r="AC7117" t="str">
            <v>Yes</v>
          </cell>
          <cell r="AI7117">
            <v>2</v>
          </cell>
        </row>
        <row r="7118">
          <cell r="K7118" t="str">
            <v>Community School</v>
          </cell>
          <cell r="L7118" t="str">
            <v>Primary</v>
          </cell>
          <cell r="AC7118" t="str">
            <v>Yes</v>
          </cell>
          <cell r="AI7118">
            <v>2</v>
          </cell>
        </row>
        <row r="7119">
          <cell r="K7119" t="str">
            <v>Community School</v>
          </cell>
          <cell r="L7119" t="str">
            <v>Primary</v>
          </cell>
          <cell r="AC7119" t="str">
            <v>Yes</v>
          </cell>
          <cell r="AI7119">
            <v>2</v>
          </cell>
        </row>
        <row r="7120">
          <cell r="K7120" t="str">
            <v>Community School</v>
          </cell>
          <cell r="L7120" t="str">
            <v>Primary</v>
          </cell>
          <cell r="AC7120" t="str">
            <v>Yes</v>
          </cell>
          <cell r="AI7120">
            <v>2</v>
          </cell>
        </row>
        <row r="7121">
          <cell r="K7121" t="str">
            <v>Community School</v>
          </cell>
          <cell r="L7121" t="str">
            <v>Primary</v>
          </cell>
          <cell r="AC7121" t="str">
            <v>Yes</v>
          </cell>
          <cell r="AI7121">
            <v>2</v>
          </cell>
        </row>
        <row r="7122">
          <cell r="K7122" t="str">
            <v>Community School</v>
          </cell>
          <cell r="L7122" t="str">
            <v>Primary</v>
          </cell>
          <cell r="AC7122" t="str">
            <v>Yes</v>
          </cell>
          <cell r="AI7122">
            <v>2</v>
          </cell>
        </row>
        <row r="7123">
          <cell r="K7123" t="str">
            <v>Community School</v>
          </cell>
          <cell r="L7123" t="str">
            <v>Primary</v>
          </cell>
          <cell r="AC7123" t="str">
            <v>Yes</v>
          </cell>
          <cell r="AI7123">
            <v>1</v>
          </cell>
        </row>
        <row r="7124">
          <cell r="K7124" t="str">
            <v>Community School</v>
          </cell>
          <cell r="L7124" t="str">
            <v>Primary</v>
          </cell>
          <cell r="AC7124" t="str">
            <v>Yes</v>
          </cell>
          <cell r="AI7124">
            <v>2</v>
          </cell>
        </row>
        <row r="7125">
          <cell r="K7125" t="str">
            <v>Community School</v>
          </cell>
          <cell r="L7125" t="str">
            <v>Primary</v>
          </cell>
          <cell r="AC7125" t="str">
            <v>Yes</v>
          </cell>
          <cell r="AI7125">
            <v>2</v>
          </cell>
        </row>
        <row r="7126">
          <cell r="K7126" t="str">
            <v>Community School</v>
          </cell>
          <cell r="L7126" t="str">
            <v>Primary</v>
          </cell>
          <cell r="AC7126" t="str">
            <v>Yes</v>
          </cell>
          <cell r="AI7126">
            <v>2</v>
          </cell>
        </row>
        <row r="7127">
          <cell r="K7127" t="str">
            <v>Community School</v>
          </cell>
          <cell r="L7127" t="str">
            <v>Primary</v>
          </cell>
          <cell r="AC7127" t="str">
            <v>Yes</v>
          </cell>
          <cell r="AI7127">
            <v>2</v>
          </cell>
        </row>
        <row r="7128">
          <cell r="K7128" t="str">
            <v>Community School</v>
          </cell>
          <cell r="L7128" t="str">
            <v>Primary</v>
          </cell>
          <cell r="AC7128" t="str">
            <v>Yes</v>
          </cell>
          <cell r="AI7128">
            <v>2</v>
          </cell>
        </row>
        <row r="7129">
          <cell r="K7129" t="str">
            <v>Foundation School</v>
          </cell>
          <cell r="L7129" t="str">
            <v>Primary</v>
          </cell>
          <cell r="AC7129" t="str">
            <v>Yes</v>
          </cell>
          <cell r="AI7129">
            <v>2</v>
          </cell>
        </row>
        <row r="7130">
          <cell r="K7130" t="str">
            <v>Community School</v>
          </cell>
          <cell r="L7130" t="str">
            <v>Primary</v>
          </cell>
          <cell r="AC7130" t="str">
            <v>Yes</v>
          </cell>
          <cell r="AI7130">
            <v>2</v>
          </cell>
        </row>
        <row r="7131">
          <cell r="K7131" t="str">
            <v>Foundation School</v>
          </cell>
          <cell r="L7131" t="str">
            <v>Primary</v>
          </cell>
          <cell r="AC7131" t="str">
            <v>Yes</v>
          </cell>
          <cell r="AI7131">
            <v>2</v>
          </cell>
        </row>
        <row r="7132">
          <cell r="K7132" t="str">
            <v>Community School</v>
          </cell>
          <cell r="L7132" t="str">
            <v>Primary</v>
          </cell>
          <cell r="AC7132" t="str">
            <v>Yes</v>
          </cell>
          <cell r="AI7132">
            <v>2</v>
          </cell>
        </row>
        <row r="7133">
          <cell r="K7133" t="str">
            <v>Community School</v>
          </cell>
          <cell r="L7133" t="str">
            <v>Primary</v>
          </cell>
          <cell r="AC7133" t="str">
            <v>Yes</v>
          </cell>
          <cell r="AI7133">
            <v>1</v>
          </cell>
        </row>
        <row r="7134">
          <cell r="K7134" t="str">
            <v>Community School</v>
          </cell>
          <cell r="L7134" t="str">
            <v>Primary</v>
          </cell>
          <cell r="AC7134" t="str">
            <v>Yes</v>
          </cell>
          <cell r="AI7134">
            <v>2</v>
          </cell>
        </row>
        <row r="7135">
          <cell r="K7135" t="str">
            <v>Community School</v>
          </cell>
          <cell r="L7135" t="str">
            <v>Primary</v>
          </cell>
          <cell r="AC7135" t="str">
            <v>Yes</v>
          </cell>
          <cell r="AI7135">
            <v>1</v>
          </cell>
        </row>
        <row r="7136">
          <cell r="K7136" t="str">
            <v>Community School</v>
          </cell>
          <cell r="L7136" t="str">
            <v>Primary</v>
          </cell>
          <cell r="AC7136" t="str">
            <v>Yes</v>
          </cell>
          <cell r="AI7136">
            <v>2</v>
          </cell>
        </row>
        <row r="7137">
          <cell r="K7137" t="str">
            <v>Community School</v>
          </cell>
          <cell r="L7137" t="str">
            <v>Primary</v>
          </cell>
          <cell r="AC7137" t="str">
            <v>Yes</v>
          </cell>
          <cell r="AI7137">
            <v>2</v>
          </cell>
        </row>
        <row r="7138">
          <cell r="K7138" t="str">
            <v>Community School</v>
          </cell>
          <cell r="L7138" t="str">
            <v>Primary</v>
          </cell>
          <cell r="AC7138" t="str">
            <v>Yes</v>
          </cell>
          <cell r="AI7138">
            <v>2</v>
          </cell>
        </row>
        <row r="7139">
          <cell r="K7139" t="str">
            <v>Community School</v>
          </cell>
          <cell r="L7139" t="str">
            <v>Primary</v>
          </cell>
          <cell r="AC7139" t="str">
            <v>Yes</v>
          </cell>
          <cell r="AI7139">
            <v>2</v>
          </cell>
        </row>
        <row r="7140">
          <cell r="K7140" t="str">
            <v>Community School</v>
          </cell>
          <cell r="L7140" t="str">
            <v>Primary</v>
          </cell>
          <cell r="AC7140" t="str">
            <v>Yes</v>
          </cell>
          <cell r="AI7140">
            <v>2</v>
          </cell>
        </row>
        <row r="7141">
          <cell r="K7141" t="str">
            <v>Community School</v>
          </cell>
          <cell r="L7141" t="str">
            <v>Primary</v>
          </cell>
          <cell r="AC7141" t="str">
            <v>Yes</v>
          </cell>
          <cell r="AI7141">
            <v>1</v>
          </cell>
        </row>
        <row r="7142">
          <cell r="K7142" t="str">
            <v>Community School</v>
          </cell>
          <cell r="L7142" t="str">
            <v>Primary</v>
          </cell>
          <cell r="AC7142" t="str">
            <v>Yes</v>
          </cell>
          <cell r="AI7142">
            <v>2</v>
          </cell>
        </row>
        <row r="7143">
          <cell r="K7143" t="str">
            <v>Community School</v>
          </cell>
          <cell r="L7143" t="str">
            <v>Primary</v>
          </cell>
          <cell r="AC7143" t="str">
            <v>Yes</v>
          </cell>
          <cell r="AI7143">
            <v>1</v>
          </cell>
        </row>
        <row r="7144">
          <cell r="K7144" t="str">
            <v>Community School</v>
          </cell>
          <cell r="L7144" t="str">
            <v>Primary</v>
          </cell>
          <cell r="AC7144" t="str">
            <v>Yes</v>
          </cell>
          <cell r="AI7144">
            <v>2</v>
          </cell>
        </row>
        <row r="7145">
          <cell r="K7145" t="str">
            <v>Community School</v>
          </cell>
          <cell r="L7145" t="str">
            <v>Primary</v>
          </cell>
          <cell r="AC7145" t="str">
            <v>Yes</v>
          </cell>
          <cell r="AI7145">
            <v>3</v>
          </cell>
        </row>
        <row r="7146">
          <cell r="K7146" t="str">
            <v>Community School</v>
          </cell>
          <cell r="L7146" t="str">
            <v>Primary</v>
          </cell>
          <cell r="AC7146" t="str">
            <v>Yes</v>
          </cell>
          <cell r="AI7146">
            <v>2</v>
          </cell>
        </row>
        <row r="7147">
          <cell r="K7147" t="str">
            <v>Community School</v>
          </cell>
          <cell r="L7147" t="str">
            <v>Primary</v>
          </cell>
          <cell r="AC7147" t="str">
            <v>Yes</v>
          </cell>
          <cell r="AI7147">
            <v>2</v>
          </cell>
        </row>
        <row r="7148">
          <cell r="K7148" t="str">
            <v>Community School</v>
          </cell>
          <cell r="L7148" t="str">
            <v>Primary</v>
          </cell>
          <cell r="AC7148" t="str">
            <v>Yes</v>
          </cell>
          <cell r="AI7148">
            <v>2</v>
          </cell>
        </row>
        <row r="7149">
          <cell r="K7149" t="str">
            <v>Community School</v>
          </cell>
          <cell r="L7149" t="str">
            <v>Primary</v>
          </cell>
          <cell r="AC7149" t="str">
            <v>Yes</v>
          </cell>
          <cell r="AI7149">
            <v>1</v>
          </cell>
        </row>
        <row r="7150">
          <cell r="K7150" t="str">
            <v>Community School</v>
          </cell>
          <cell r="L7150" t="str">
            <v>Primary</v>
          </cell>
          <cell r="AC7150" t="str">
            <v>Yes</v>
          </cell>
          <cell r="AI7150">
            <v>1</v>
          </cell>
        </row>
        <row r="7151">
          <cell r="K7151" t="str">
            <v>Community School</v>
          </cell>
          <cell r="L7151" t="str">
            <v>Primary</v>
          </cell>
          <cell r="AC7151" t="str">
            <v>Yes</v>
          </cell>
          <cell r="AI7151">
            <v>2</v>
          </cell>
        </row>
        <row r="7152">
          <cell r="K7152" t="str">
            <v>Community School</v>
          </cell>
          <cell r="L7152" t="str">
            <v>Primary</v>
          </cell>
          <cell r="AC7152" t="str">
            <v>Yes</v>
          </cell>
          <cell r="AI7152">
            <v>2</v>
          </cell>
        </row>
        <row r="7153">
          <cell r="K7153" t="str">
            <v>Community School</v>
          </cell>
          <cell r="L7153" t="str">
            <v>Primary</v>
          </cell>
          <cell r="AC7153" t="str">
            <v>Yes</v>
          </cell>
          <cell r="AI7153">
            <v>2</v>
          </cell>
        </row>
        <row r="7154">
          <cell r="K7154" t="str">
            <v>Foundation School</v>
          </cell>
          <cell r="L7154" t="str">
            <v>Primary</v>
          </cell>
          <cell r="AC7154" t="str">
            <v>Yes</v>
          </cell>
          <cell r="AI7154">
            <v>2</v>
          </cell>
        </row>
        <row r="7155">
          <cell r="K7155" t="str">
            <v>Community School</v>
          </cell>
          <cell r="L7155" t="str">
            <v>Primary</v>
          </cell>
          <cell r="AC7155" t="str">
            <v>Yes</v>
          </cell>
          <cell r="AI7155">
            <v>2</v>
          </cell>
        </row>
        <row r="7156">
          <cell r="K7156" t="str">
            <v>Community School</v>
          </cell>
          <cell r="L7156" t="str">
            <v>Primary</v>
          </cell>
          <cell r="AC7156" t="str">
            <v>Yes</v>
          </cell>
          <cell r="AI7156">
            <v>2</v>
          </cell>
        </row>
        <row r="7157">
          <cell r="K7157" t="str">
            <v>Community School</v>
          </cell>
          <cell r="L7157" t="str">
            <v>Primary</v>
          </cell>
          <cell r="AC7157" t="str">
            <v>Yes</v>
          </cell>
          <cell r="AI7157">
            <v>2</v>
          </cell>
        </row>
        <row r="7158">
          <cell r="K7158" t="str">
            <v>Foundation School</v>
          </cell>
          <cell r="L7158" t="str">
            <v>Primary</v>
          </cell>
          <cell r="AC7158" t="str">
            <v>Yes</v>
          </cell>
          <cell r="AI7158">
            <v>2</v>
          </cell>
        </row>
        <row r="7159">
          <cell r="K7159" t="str">
            <v>Community School</v>
          </cell>
          <cell r="L7159" t="str">
            <v>Primary</v>
          </cell>
          <cell r="AC7159" t="str">
            <v>Yes</v>
          </cell>
          <cell r="AI7159">
            <v>2</v>
          </cell>
        </row>
        <row r="7160">
          <cell r="K7160" t="str">
            <v>Community School</v>
          </cell>
          <cell r="L7160" t="str">
            <v>Primary</v>
          </cell>
          <cell r="AC7160" t="str">
            <v>Yes</v>
          </cell>
          <cell r="AI7160">
            <v>2</v>
          </cell>
        </row>
        <row r="7161">
          <cell r="K7161" t="str">
            <v>Community School</v>
          </cell>
          <cell r="L7161" t="str">
            <v>Primary</v>
          </cell>
          <cell r="AC7161" t="str">
            <v>Yes</v>
          </cell>
          <cell r="AI7161">
            <v>2</v>
          </cell>
        </row>
        <row r="7162">
          <cell r="K7162" t="str">
            <v>Community School</v>
          </cell>
          <cell r="L7162" t="str">
            <v>Primary</v>
          </cell>
          <cell r="AC7162" t="str">
            <v>Yes</v>
          </cell>
          <cell r="AI7162">
            <v>2</v>
          </cell>
        </row>
        <row r="7163">
          <cell r="K7163" t="str">
            <v>Community School</v>
          </cell>
          <cell r="L7163" t="str">
            <v>Primary</v>
          </cell>
          <cell r="AC7163" t="str">
            <v>Yes</v>
          </cell>
          <cell r="AI7163">
            <v>2</v>
          </cell>
        </row>
        <row r="7164">
          <cell r="K7164" t="str">
            <v>Voluntary Controlled School</v>
          </cell>
          <cell r="L7164" t="str">
            <v>Primary</v>
          </cell>
          <cell r="AC7164" t="str">
            <v>Yes</v>
          </cell>
          <cell r="AI7164">
            <v>2</v>
          </cell>
        </row>
        <row r="7165">
          <cell r="K7165" t="str">
            <v>Voluntary Controlled School</v>
          </cell>
          <cell r="L7165" t="str">
            <v>Primary</v>
          </cell>
          <cell r="AC7165" t="str">
            <v>Yes</v>
          </cell>
          <cell r="AI7165">
            <v>2</v>
          </cell>
        </row>
        <row r="7166">
          <cell r="K7166" t="str">
            <v>Voluntary Controlled School</v>
          </cell>
          <cell r="L7166" t="str">
            <v>Primary</v>
          </cell>
          <cell r="AC7166" t="str">
            <v>Yes</v>
          </cell>
          <cell r="AI7166">
            <v>2</v>
          </cell>
        </row>
        <row r="7167">
          <cell r="K7167" t="str">
            <v>Voluntary Controlled School</v>
          </cell>
          <cell r="L7167" t="str">
            <v>Primary</v>
          </cell>
          <cell r="AC7167" t="str">
            <v>Yes</v>
          </cell>
          <cell r="AI7167">
            <v>2</v>
          </cell>
        </row>
        <row r="7168">
          <cell r="K7168" t="str">
            <v>Voluntary Controlled School</v>
          </cell>
          <cell r="L7168" t="str">
            <v>Primary</v>
          </cell>
          <cell r="AC7168" t="str">
            <v>Yes</v>
          </cell>
          <cell r="AI7168">
            <v>2</v>
          </cell>
        </row>
        <row r="7169">
          <cell r="K7169" t="str">
            <v>Voluntary Controlled School</v>
          </cell>
          <cell r="L7169" t="str">
            <v>Primary</v>
          </cell>
          <cell r="AC7169" t="str">
            <v>Yes</v>
          </cell>
          <cell r="AI7169">
            <v>2</v>
          </cell>
        </row>
        <row r="7170">
          <cell r="K7170" t="str">
            <v>Voluntary Controlled School</v>
          </cell>
          <cell r="L7170" t="str">
            <v>Primary</v>
          </cell>
          <cell r="AC7170" t="str">
            <v>Yes</v>
          </cell>
          <cell r="AI7170">
            <v>2</v>
          </cell>
        </row>
        <row r="7171">
          <cell r="K7171" t="str">
            <v>Voluntary Controlled School</v>
          </cell>
          <cell r="L7171" t="str">
            <v>Primary</v>
          </cell>
          <cell r="AC7171" t="str">
            <v>Yes</v>
          </cell>
          <cell r="AI7171">
            <v>2</v>
          </cell>
        </row>
        <row r="7172">
          <cell r="K7172" t="str">
            <v>Voluntary Controlled School</v>
          </cell>
          <cell r="L7172" t="str">
            <v>Primary</v>
          </cell>
          <cell r="AC7172" t="str">
            <v>Yes</v>
          </cell>
          <cell r="AI7172">
            <v>2</v>
          </cell>
        </row>
        <row r="7173">
          <cell r="K7173" t="str">
            <v>Voluntary Controlled School</v>
          </cell>
          <cell r="L7173" t="str">
            <v>Primary</v>
          </cell>
          <cell r="AC7173" t="str">
            <v>Yes</v>
          </cell>
          <cell r="AI7173">
            <v>2</v>
          </cell>
        </row>
        <row r="7174">
          <cell r="K7174" t="str">
            <v>Voluntary Controlled School</v>
          </cell>
          <cell r="L7174" t="str">
            <v>Primary</v>
          </cell>
          <cell r="AC7174" t="str">
            <v>Yes</v>
          </cell>
          <cell r="AI7174">
            <v>2</v>
          </cell>
        </row>
        <row r="7175">
          <cell r="K7175" t="str">
            <v>Voluntary Controlled School</v>
          </cell>
          <cell r="L7175" t="str">
            <v>Primary</v>
          </cell>
          <cell r="AC7175" t="str">
            <v>Yes</v>
          </cell>
          <cell r="AI7175">
            <v>2</v>
          </cell>
        </row>
        <row r="7176">
          <cell r="K7176" t="str">
            <v>Voluntary Controlled School</v>
          </cell>
          <cell r="L7176" t="str">
            <v>Primary</v>
          </cell>
          <cell r="AC7176" t="str">
            <v>Yes</v>
          </cell>
          <cell r="AI7176">
            <v>1</v>
          </cell>
        </row>
        <row r="7177">
          <cell r="K7177" t="str">
            <v>Voluntary Controlled School</v>
          </cell>
          <cell r="L7177" t="str">
            <v>Primary</v>
          </cell>
          <cell r="AC7177" t="str">
            <v>Yes</v>
          </cell>
          <cell r="AI7177">
            <v>2</v>
          </cell>
        </row>
        <row r="7178">
          <cell r="K7178" t="str">
            <v>Voluntary Controlled School</v>
          </cell>
          <cell r="L7178" t="str">
            <v>Primary</v>
          </cell>
          <cell r="AC7178" t="str">
            <v>Yes</v>
          </cell>
          <cell r="AI7178">
            <v>1</v>
          </cell>
        </row>
        <row r="7179">
          <cell r="K7179" t="str">
            <v>Voluntary Controlled School</v>
          </cell>
          <cell r="L7179" t="str">
            <v>Primary</v>
          </cell>
          <cell r="AC7179" t="str">
            <v>Yes</v>
          </cell>
          <cell r="AI7179">
            <v>2</v>
          </cell>
        </row>
        <row r="7180">
          <cell r="K7180" t="str">
            <v>Voluntary Controlled School</v>
          </cell>
          <cell r="L7180" t="str">
            <v>Primary</v>
          </cell>
          <cell r="AC7180" t="str">
            <v>Yes</v>
          </cell>
          <cell r="AI7180">
            <v>2</v>
          </cell>
        </row>
        <row r="7181">
          <cell r="K7181" t="str">
            <v>Voluntary Controlled School</v>
          </cell>
          <cell r="L7181" t="str">
            <v>Primary</v>
          </cell>
          <cell r="AC7181" t="str">
            <v>Yes</v>
          </cell>
          <cell r="AI7181">
            <v>2</v>
          </cell>
        </row>
        <row r="7182">
          <cell r="K7182" t="str">
            <v>Voluntary Controlled School</v>
          </cell>
          <cell r="L7182" t="str">
            <v>Primary</v>
          </cell>
          <cell r="AC7182" t="str">
            <v>Yes</v>
          </cell>
          <cell r="AI7182">
            <v>2</v>
          </cell>
        </row>
        <row r="7183">
          <cell r="K7183" t="str">
            <v>Voluntary Controlled School</v>
          </cell>
          <cell r="L7183" t="str">
            <v>Primary</v>
          </cell>
          <cell r="AC7183" t="str">
            <v>Yes</v>
          </cell>
          <cell r="AI7183">
            <v>2</v>
          </cell>
        </row>
        <row r="7184">
          <cell r="K7184" t="str">
            <v>Voluntary Controlled School</v>
          </cell>
          <cell r="L7184" t="str">
            <v>Primary</v>
          </cell>
          <cell r="AC7184" t="str">
            <v>Yes</v>
          </cell>
          <cell r="AI7184">
            <v>2</v>
          </cell>
        </row>
        <row r="7185">
          <cell r="K7185" t="str">
            <v>Voluntary Controlled School</v>
          </cell>
          <cell r="L7185" t="str">
            <v>Primary</v>
          </cell>
          <cell r="AC7185" t="str">
            <v>Yes</v>
          </cell>
          <cell r="AI7185">
            <v>2</v>
          </cell>
        </row>
        <row r="7186">
          <cell r="K7186" t="str">
            <v>Voluntary Controlled School</v>
          </cell>
          <cell r="L7186" t="str">
            <v>Primary</v>
          </cell>
          <cell r="AC7186" t="str">
            <v>Yes</v>
          </cell>
          <cell r="AI7186">
            <v>2</v>
          </cell>
        </row>
        <row r="7187">
          <cell r="K7187" t="str">
            <v>Voluntary Controlled School</v>
          </cell>
          <cell r="L7187" t="str">
            <v>Primary</v>
          </cell>
          <cell r="AC7187" t="str">
            <v>Yes</v>
          </cell>
          <cell r="AI7187">
            <v>2</v>
          </cell>
        </row>
        <row r="7188">
          <cell r="K7188" t="str">
            <v>Voluntary Controlled School</v>
          </cell>
          <cell r="L7188" t="str">
            <v>Primary</v>
          </cell>
          <cell r="AC7188" t="str">
            <v>Yes</v>
          </cell>
          <cell r="AI7188">
            <v>2</v>
          </cell>
        </row>
        <row r="7189">
          <cell r="K7189" t="str">
            <v>Foundation School</v>
          </cell>
          <cell r="L7189" t="str">
            <v>Primary</v>
          </cell>
          <cell r="AC7189" t="str">
            <v>Yes</v>
          </cell>
          <cell r="AI7189">
            <v>2</v>
          </cell>
        </row>
        <row r="7190">
          <cell r="K7190" t="str">
            <v>Voluntary Controlled School</v>
          </cell>
          <cell r="L7190" t="str">
            <v>Primary</v>
          </cell>
          <cell r="AC7190" t="str">
            <v>Yes</v>
          </cell>
          <cell r="AI7190">
            <v>2</v>
          </cell>
        </row>
        <row r="7191">
          <cell r="K7191" t="str">
            <v>Voluntary Controlled School</v>
          </cell>
          <cell r="L7191" t="str">
            <v>Primary</v>
          </cell>
          <cell r="AC7191" t="str">
            <v>Yes</v>
          </cell>
          <cell r="AI7191">
            <v>2</v>
          </cell>
        </row>
        <row r="7192">
          <cell r="K7192" t="str">
            <v>Voluntary Controlled School</v>
          </cell>
          <cell r="L7192" t="str">
            <v>Primary</v>
          </cell>
          <cell r="AC7192" t="str">
            <v>Yes</v>
          </cell>
          <cell r="AI7192">
            <v>2</v>
          </cell>
        </row>
        <row r="7193">
          <cell r="K7193" t="str">
            <v>Foundation School</v>
          </cell>
          <cell r="L7193" t="str">
            <v>Primary</v>
          </cell>
          <cell r="AC7193" t="str">
            <v>Yes</v>
          </cell>
          <cell r="AI7193">
            <v>3</v>
          </cell>
        </row>
        <row r="7194">
          <cell r="K7194" t="str">
            <v>Voluntary Controlled School</v>
          </cell>
          <cell r="L7194" t="str">
            <v>Primary</v>
          </cell>
          <cell r="AC7194" t="str">
            <v>Yes</v>
          </cell>
          <cell r="AI7194">
            <v>2</v>
          </cell>
        </row>
        <row r="7195">
          <cell r="K7195" t="str">
            <v>Voluntary Controlled School</v>
          </cell>
          <cell r="L7195" t="str">
            <v>Primary</v>
          </cell>
          <cell r="AC7195" t="str">
            <v>Yes</v>
          </cell>
          <cell r="AI7195">
            <v>2</v>
          </cell>
        </row>
        <row r="7196">
          <cell r="K7196" t="str">
            <v>Voluntary Controlled School</v>
          </cell>
          <cell r="L7196" t="str">
            <v>Primary</v>
          </cell>
          <cell r="AC7196" t="str">
            <v>Yes</v>
          </cell>
          <cell r="AI7196">
            <v>2</v>
          </cell>
        </row>
        <row r="7197">
          <cell r="K7197" t="str">
            <v>Voluntary Controlled School</v>
          </cell>
          <cell r="L7197" t="str">
            <v>Primary</v>
          </cell>
          <cell r="AC7197" t="str">
            <v>Yes</v>
          </cell>
          <cell r="AI7197">
            <v>2</v>
          </cell>
        </row>
        <row r="7198">
          <cell r="K7198" t="str">
            <v>Voluntary Controlled School</v>
          </cell>
          <cell r="L7198" t="str">
            <v>Primary</v>
          </cell>
          <cell r="AC7198" t="str">
            <v>Yes</v>
          </cell>
          <cell r="AI7198">
            <v>2</v>
          </cell>
        </row>
        <row r="7199">
          <cell r="K7199" t="str">
            <v>Voluntary Controlled School</v>
          </cell>
          <cell r="L7199" t="str">
            <v>Primary</v>
          </cell>
          <cell r="AC7199" t="str">
            <v>Yes</v>
          </cell>
          <cell r="AI7199">
            <v>2</v>
          </cell>
        </row>
        <row r="7200">
          <cell r="K7200" t="str">
            <v>Voluntary Controlled School</v>
          </cell>
          <cell r="L7200" t="str">
            <v>Primary</v>
          </cell>
          <cell r="AC7200" t="str">
            <v>Yes</v>
          </cell>
          <cell r="AI7200">
            <v>2</v>
          </cell>
        </row>
        <row r="7201">
          <cell r="K7201" t="str">
            <v>Voluntary Controlled School</v>
          </cell>
          <cell r="L7201" t="str">
            <v>Primary</v>
          </cell>
          <cell r="AC7201" t="str">
            <v>Yes</v>
          </cell>
          <cell r="AI7201">
            <v>2</v>
          </cell>
        </row>
        <row r="7202">
          <cell r="K7202" t="str">
            <v>Voluntary Controlled School</v>
          </cell>
          <cell r="L7202" t="str">
            <v>Primary</v>
          </cell>
          <cell r="AC7202" t="str">
            <v>Yes</v>
          </cell>
          <cell r="AI7202">
            <v>2</v>
          </cell>
        </row>
        <row r="7203">
          <cell r="K7203" t="str">
            <v>Voluntary Controlled School</v>
          </cell>
          <cell r="L7203" t="str">
            <v>Primary</v>
          </cell>
          <cell r="AC7203" t="str">
            <v>Yes</v>
          </cell>
          <cell r="AI7203">
            <v>2</v>
          </cell>
        </row>
        <row r="7204">
          <cell r="K7204" t="str">
            <v>Voluntary Controlled School</v>
          </cell>
          <cell r="L7204" t="str">
            <v>Primary</v>
          </cell>
          <cell r="AC7204" t="str">
            <v>Yes</v>
          </cell>
          <cell r="AI7204">
            <v>2</v>
          </cell>
        </row>
        <row r="7205">
          <cell r="K7205" t="str">
            <v>Voluntary Controlled School</v>
          </cell>
          <cell r="L7205" t="str">
            <v>Primary</v>
          </cell>
          <cell r="AC7205" t="str">
            <v>Yes</v>
          </cell>
          <cell r="AI7205">
            <v>2</v>
          </cell>
        </row>
        <row r="7206">
          <cell r="K7206" t="str">
            <v>Voluntary Controlled School</v>
          </cell>
          <cell r="L7206" t="str">
            <v>Primary</v>
          </cell>
          <cell r="AC7206" t="str">
            <v>Yes</v>
          </cell>
          <cell r="AI7206">
            <v>2</v>
          </cell>
        </row>
        <row r="7207">
          <cell r="K7207" t="str">
            <v>Voluntary Controlled School</v>
          </cell>
          <cell r="L7207" t="str">
            <v>Primary</v>
          </cell>
          <cell r="AC7207" t="str">
            <v>Yes</v>
          </cell>
          <cell r="AI7207">
            <v>2</v>
          </cell>
        </row>
        <row r="7208">
          <cell r="K7208" t="str">
            <v>Voluntary Controlled School</v>
          </cell>
          <cell r="L7208" t="str">
            <v>Primary</v>
          </cell>
          <cell r="AC7208" t="str">
            <v>Yes</v>
          </cell>
          <cell r="AI7208">
            <v>2</v>
          </cell>
        </row>
        <row r="7209">
          <cell r="K7209" t="str">
            <v>Voluntary Controlled School</v>
          </cell>
          <cell r="L7209" t="str">
            <v>Primary</v>
          </cell>
          <cell r="AC7209" t="str">
            <v>Yes</v>
          </cell>
          <cell r="AI7209">
            <v>3</v>
          </cell>
        </row>
        <row r="7210">
          <cell r="K7210" t="str">
            <v>Voluntary Controlled School</v>
          </cell>
          <cell r="L7210" t="str">
            <v>Primary</v>
          </cell>
          <cell r="AC7210" t="str">
            <v>Yes</v>
          </cell>
          <cell r="AI7210">
            <v>3</v>
          </cell>
        </row>
        <row r="7211">
          <cell r="K7211" t="str">
            <v>Voluntary Controlled School</v>
          </cell>
          <cell r="L7211" t="str">
            <v>Primary</v>
          </cell>
          <cell r="AC7211" t="str">
            <v>Yes</v>
          </cell>
          <cell r="AI7211">
            <v>3</v>
          </cell>
        </row>
        <row r="7212">
          <cell r="K7212" t="str">
            <v>Voluntary Controlled School</v>
          </cell>
          <cell r="L7212" t="str">
            <v>Primary</v>
          </cell>
          <cell r="AC7212" t="str">
            <v>Yes</v>
          </cell>
          <cell r="AI7212">
            <v>2</v>
          </cell>
        </row>
        <row r="7213">
          <cell r="K7213" t="str">
            <v>Voluntary Controlled School</v>
          </cell>
          <cell r="L7213" t="str">
            <v>Primary</v>
          </cell>
          <cell r="AC7213" t="str">
            <v>Yes</v>
          </cell>
          <cell r="AI7213">
            <v>2</v>
          </cell>
        </row>
        <row r="7214">
          <cell r="K7214" t="str">
            <v>Voluntary Controlled School</v>
          </cell>
          <cell r="L7214" t="str">
            <v>Primary</v>
          </cell>
          <cell r="AC7214" t="str">
            <v>Yes</v>
          </cell>
          <cell r="AI7214">
            <v>2</v>
          </cell>
        </row>
        <row r="7215">
          <cell r="K7215" t="str">
            <v>Voluntary Aided School</v>
          </cell>
          <cell r="L7215" t="str">
            <v>Primary</v>
          </cell>
          <cell r="AC7215" t="str">
            <v>Yes</v>
          </cell>
          <cell r="AI7215">
            <v>2</v>
          </cell>
        </row>
        <row r="7216">
          <cell r="K7216" t="str">
            <v>Voluntary Aided School</v>
          </cell>
          <cell r="L7216" t="str">
            <v>Primary</v>
          </cell>
          <cell r="AC7216" t="str">
            <v>Yes</v>
          </cell>
          <cell r="AI7216">
            <v>2</v>
          </cell>
        </row>
        <row r="7217">
          <cell r="K7217" t="str">
            <v>Voluntary Aided School</v>
          </cell>
          <cell r="L7217" t="str">
            <v>Primary</v>
          </cell>
          <cell r="AC7217" t="str">
            <v>Yes</v>
          </cell>
          <cell r="AI7217">
            <v>2</v>
          </cell>
        </row>
        <row r="7218">
          <cell r="K7218" t="str">
            <v>Voluntary Aided School</v>
          </cell>
          <cell r="L7218" t="str">
            <v>Primary</v>
          </cell>
          <cell r="AC7218" t="str">
            <v>Yes</v>
          </cell>
          <cell r="AI7218">
            <v>2</v>
          </cell>
        </row>
        <row r="7219">
          <cell r="K7219" t="str">
            <v>Voluntary Aided School</v>
          </cell>
          <cell r="L7219" t="str">
            <v>Primary</v>
          </cell>
          <cell r="AC7219" t="str">
            <v>Yes</v>
          </cell>
          <cell r="AI7219">
            <v>1</v>
          </cell>
        </row>
        <row r="7220">
          <cell r="K7220" t="str">
            <v>Voluntary Aided School</v>
          </cell>
          <cell r="L7220" t="str">
            <v>Primary</v>
          </cell>
          <cell r="AC7220" t="str">
            <v>Yes</v>
          </cell>
          <cell r="AI7220">
            <v>2</v>
          </cell>
        </row>
        <row r="7221">
          <cell r="K7221" t="str">
            <v>Voluntary Aided School</v>
          </cell>
          <cell r="L7221" t="str">
            <v>Primary</v>
          </cell>
          <cell r="AC7221" t="str">
            <v>Yes</v>
          </cell>
          <cell r="AI7221">
            <v>2</v>
          </cell>
        </row>
        <row r="7222">
          <cell r="K7222" t="str">
            <v>Voluntary Aided School</v>
          </cell>
          <cell r="L7222" t="str">
            <v>Primary</v>
          </cell>
          <cell r="AC7222" t="str">
            <v>Yes</v>
          </cell>
          <cell r="AI7222">
            <v>2</v>
          </cell>
        </row>
        <row r="7223">
          <cell r="K7223" t="str">
            <v>Voluntary Aided School</v>
          </cell>
          <cell r="L7223" t="str">
            <v>Primary</v>
          </cell>
          <cell r="AC7223" t="str">
            <v>Yes</v>
          </cell>
          <cell r="AI7223">
            <v>2</v>
          </cell>
        </row>
        <row r="7224">
          <cell r="K7224" t="str">
            <v>Voluntary Aided School</v>
          </cell>
          <cell r="L7224" t="str">
            <v>Primary</v>
          </cell>
          <cell r="AC7224" t="str">
            <v>Yes</v>
          </cell>
          <cell r="AI7224">
            <v>2</v>
          </cell>
        </row>
        <row r="7225">
          <cell r="K7225" t="str">
            <v>Voluntary Aided School</v>
          </cell>
          <cell r="L7225" t="str">
            <v>Primary</v>
          </cell>
          <cell r="AC7225" t="str">
            <v>Yes</v>
          </cell>
          <cell r="AI7225">
            <v>2</v>
          </cell>
        </row>
        <row r="7226">
          <cell r="K7226" t="str">
            <v>Voluntary Aided School</v>
          </cell>
          <cell r="L7226" t="str">
            <v>Primary</v>
          </cell>
          <cell r="AC7226" t="str">
            <v>Yes</v>
          </cell>
          <cell r="AI7226">
            <v>2</v>
          </cell>
        </row>
        <row r="7227">
          <cell r="K7227" t="str">
            <v>Voluntary Aided School</v>
          </cell>
          <cell r="L7227" t="str">
            <v>Primary</v>
          </cell>
          <cell r="AC7227" t="str">
            <v>Yes</v>
          </cell>
          <cell r="AI7227">
            <v>2</v>
          </cell>
        </row>
        <row r="7228">
          <cell r="K7228" t="str">
            <v>Voluntary Aided School</v>
          </cell>
          <cell r="L7228" t="str">
            <v>Primary</v>
          </cell>
          <cell r="AC7228" t="str">
            <v>Yes</v>
          </cell>
          <cell r="AI7228">
            <v>2</v>
          </cell>
        </row>
        <row r="7229">
          <cell r="K7229" t="str">
            <v>Voluntary Aided School</v>
          </cell>
          <cell r="L7229" t="str">
            <v>Primary</v>
          </cell>
          <cell r="AC7229" t="str">
            <v>Yes</v>
          </cell>
          <cell r="AI7229">
            <v>2</v>
          </cell>
        </row>
        <row r="7230">
          <cell r="K7230" t="str">
            <v>Voluntary Aided School</v>
          </cell>
          <cell r="L7230" t="str">
            <v>Primary</v>
          </cell>
          <cell r="AC7230" t="str">
            <v>Yes</v>
          </cell>
          <cell r="AI7230">
            <v>2</v>
          </cell>
        </row>
        <row r="7231">
          <cell r="K7231" t="str">
            <v>Voluntary Aided School</v>
          </cell>
          <cell r="L7231" t="str">
            <v>Primary</v>
          </cell>
          <cell r="AC7231" t="str">
            <v>Yes</v>
          </cell>
          <cell r="AI7231">
            <v>1</v>
          </cell>
        </row>
        <row r="7232">
          <cell r="K7232" t="str">
            <v>Voluntary Aided School</v>
          </cell>
          <cell r="L7232" t="str">
            <v>Primary</v>
          </cell>
          <cell r="AC7232" t="str">
            <v>Yes</v>
          </cell>
          <cell r="AI7232">
            <v>3</v>
          </cell>
        </row>
        <row r="7233">
          <cell r="K7233" t="str">
            <v>Voluntary Aided School</v>
          </cell>
          <cell r="L7233" t="str">
            <v>Primary</v>
          </cell>
          <cell r="AC7233" t="str">
            <v>Yes</v>
          </cell>
          <cell r="AI7233">
            <v>2</v>
          </cell>
        </row>
        <row r="7234">
          <cell r="K7234" t="str">
            <v>Voluntary Aided School</v>
          </cell>
          <cell r="L7234" t="str">
            <v>Primary</v>
          </cell>
          <cell r="AC7234" t="str">
            <v>Yes</v>
          </cell>
          <cell r="AI7234">
            <v>2</v>
          </cell>
        </row>
        <row r="7235">
          <cell r="K7235" t="str">
            <v>Voluntary Aided School</v>
          </cell>
          <cell r="L7235" t="str">
            <v>Primary</v>
          </cell>
          <cell r="AC7235" t="str">
            <v>Yes</v>
          </cell>
          <cell r="AI7235">
            <v>2</v>
          </cell>
        </row>
        <row r="7236">
          <cell r="K7236" t="str">
            <v>Voluntary Aided School</v>
          </cell>
          <cell r="L7236" t="str">
            <v>Primary</v>
          </cell>
          <cell r="AC7236" t="str">
            <v>Yes</v>
          </cell>
          <cell r="AI7236">
            <v>1</v>
          </cell>
        </row>
        <row r="7237">
          <cell r="K7237" t="str">
            <v>Voluntary Aided School</v>
          </cell>
          <cell r="L7237" t="str">
            <v>Primary</v>
          </cell>
          <cell r="AC7237" t="str">
            <v>Yes</v>
          </cell>
          <cell r="AI7237">
            <v>2</v>
          </cell>
        </row>
        <row r="7238">
          <cell r="K7238" t="str">
            <v>Voluntary Aided School</v>
          </cell>
          <cell r="L7238" t="str">
            <v>Primary</v>
          </cell>
          <cell r="AC7238" t="str">
            <v>Yes</v>
          </cell>
          <cell r="AI7238">
            <v>1</v>
          </cell>
        </row>
        <row r="7239">
          <cell r="K7239" t="str">
            <v>Voluntary Aided School</v>
          </cell>
          <cell r="L7239" t="str">
            <v>Primary</v>
          </cell>
          <cell r="AC7239" t="str">
            <v>Yes</v>
          </cell>
          <cell r="AI7239">
            <v>1</v>
          </cell>
        </row>
        <row r="7240">
          <cell r="K7240" t="str">
            <v>Voluntary Aided School</v>
          </cell>
          <cell r="L7240" t="str">
            <v>Primary</v>
          </cell>
          <cell r="AC7240" t="str">
            <v>Yes</v>
          </cell>
          <cell r="AI7240">
            <v>2</v>
          </cell>
        </row>
        <row r="7241">
          <cell r="K7241" t="str">
            <v>Voluntary Aided School</v>
          </cell>
          <cell r="L7241" t="str">
            <v>Primary</v>
          </cell>
          <cell r="AC7241" t="str">
            <v>Yes</v>
          </cell>
          <cell r="AI7241">
            <v>2</v>
          </cell>
        </row>
        <row r="7242">
          <cell r="K7242" t="str">
            <v>Voluntary Aided School</v>
          </cell>
          <cell r="L7242" t="str">
            <v>Primary</v>
          </cell>
          <cell r="AC7242" t="str">
            <v>Yes</v>
          </cell>
          <cell r="AI7242">
            <v>2</v>
          </cell>
        </row>
        <row r="7243">
          <cell r="K7243" t="str">
            <v>Voluntary Aided School</v>
          </cell>
          <cell r="L7243" t="str">
            <v>Primary</v>
          </cell>
          <cell r="AC7243" t="str">
            <v>Yes</v>
          </cell>
          <cell r="AI7243">
            <v>2</v>
          </cell>
        </row>
        <row r="7244">
          <cell r="K7244" t="str">
            <v>Voluntary Aided School</v>
          </cell>
          <cell r="L7244" t="str">
            <v>Primary</v>
          </cell>
          <cell r="AC7244" t="str">
            <v>Yes</v>
          </cell>
          <cell r="AI7244">
            <v>3</v>
          </cell>
        </row>
        <row r="7245">
          <cell r="K7245" t="str">
            <v>Voluntary Aided School</v>
          </cell>
          <cell r="L7245" t="str">
            <v>Primary</v>
          </cell>
          <cell r="AC7245" t="str">
            <v>Yes</v>
          </cell>
          <cell r="AI7245">
            <v>2</v>
          </cell>
        </row>
        <row r="7246">
          <cell r="K7246" t="str">
            <v>Voluntary Aided School</v>
          </cell>
          <cell r="L7246" t="str">
            <v>Primary</v>
          </cell>
          <cell r="AC7246" t="str">
            <v>Yes</v>
          </cell>
          <cell r="AI7246">
            <v>2</v>
          </cell>
        </row>
        <row r="7247">
          <cell r="K7247" t="str">
            <v>Voluntary Aided School</v>
          </cell>
          <cell r="L7247" t="str">
            <v>Primary</v>
          </cell>
          <cell r="AC7247" t="str">
            <v>Yes</v>
          </cell>
          <cell r="AI7247">
            <v>2</v>
          </cell>
        </row>
        <row r="7248">
          <cell r="K7248" t="str">
            <v>Voluntary Aided School</v>
          </cell>
          <cell r="L7248" t="str">
            <v>Primary</v>
          </cell>
          <cell r="AC7248" t="str">
            <v>Yes</v>
          </cell>
          <cell r="AI7248">
            <v>2</v>
          </cell>
        </row>
        <row r="7249">
          <cell r="K7249" t="str">
            <v>Voluntary Aided School</v>
          </cell>
          <cell r="L7249" t="str">
            <v>Primary</v>
          </cell>
          <cell r="AC7249" t="str">
            <v>Yes</v>
          </cell>
          <cell r="AI7249">
            <v>2</v>
          </cell>
        </row>
        <row r="7250">
          <cell r="K7250" t="str">
            <v>Voluntary Aided School</v>
          </cell>
          <cell r="L7250" t="str">
            <v>Primary</v>
          </cell>
          <cell r="AC7250" t="str">
            <v>Yes</v>
          </cell>
          <cell r="AI7250">
            <v>3</v>
          </cell>
        </row>
        <row r="7251">
          <cell r="K7251" t="str">
            <v>Voluntary Aided School</v>
          </cell>
          <cell r="L7251" t="str">
            <v>Primary</v>
          </cell>
          <cell r="AC7251" t="str">
            <v>Yes</v>
          </cell>
          <cell r="AI7251">
            <v>1</v>
          </cell>
        </row>
        <row r="7252">
          <cell r="K7252" t="str">
            <v>Voluntary Aided School</v>
          </cell>
          <cell r="L7252" t="str">
            <v>Primary</v>
          </cell>
          <cell r="AC7252" t="str">
            <v>Yes</v>
          </cell>
          <cell r="AI7252">
            <v>1</v>
          </cell>
        </row>
        <row r="7253">
          <cell r="K7253" t="str">
            <v>Voluntary Aided School</v>
          </cell>
          <cell r="L7253" t="str">
            <v>Primary</v>
          </cell>
          <cell r="AC7253" t="str">
            <v>Yes</v>
          </cell>
          <cell r="AI7253">
            <v>2</v>
          </cell>
        </row>
        <row r="7254">
          <cell r="K7254" t="str">
            <v>Voluntary Aided School</v>
          </cell>
          <cell r="L7254" t="str">
            <v>Primary</v>
          </cell>
          <cell r="AC7254" t="str">
            <v>Yes</v>
          </cell>
          <cell r="AI7254">
            <v>2</v>
          </cell>
        </row>
        <row r="7255">
          <cell r="K7255" t="str">
            <v>Voluntary Aided School</v>
          </cell>
          <cell r="L7255" t="str">
            <v>Primary</v>
          </cell>
          <cell r="AC7255" t="str">
            <v>Yes</v>
          </cell>
          <cell r="AI7255">
            <v>2</v>
          </cell>
        </row>
        <row r="7256">
          <cell r="K7256" t="str">
            <v>Voluntary Aided School</v>
          </cell>
          <cell r="L7256" t="str">
            <v>Primary</v>
          </cell>
          <cell r="AC7256" t="str">
            <v>Yes</v>
          </cell>
          <cell r="AI7256">
            <v>2</v>
          </cell>
        </row>
        <row r="7257">
          <cell r="K7257" t="str">
            <v>Voluntary Aided School</v>
          </cell>
          <cell r="L7257" t="str">
            <v>Primary</v>
          </cell>
          <cell r="AC7257" t="str">
            <v>Yes</v>
          </cell>
          <cell r="AI7257">
            <v>2</v>
          </cell>
        </row>
        <row r="7258">
          <cell r="K7258" t="str">
            <v>Voluntary Aided School</v>
          </cell>
          <cell r="L7258" t="str">
            <v>Primary</v>
          </cell>
          <cell r="AC7258" t="str">
            <v>Yes</v>
          </cell>
          <cell r="AI7258">
            <v>2</v>
          </cell>
        </row>
        <row r="7259">
          <cell r="K7259" t="str">
            <v>Voluntary Aided School</v>
          </cell>
          <cell r="L7259" t="str">
            <v>Primary</v>
          </cell>
          <cell r="AC7259" t="str">
            <v>Yes</v>
          </cell>
          <cell r="AI7259">
            <v>3</v>
          </cell>
        </row>
        <row r="7260">
          <cell r="K7260" t="str">
            <v>Voluntary Aided School</v>
          </cell>
          <cell r="L7260" t="str">
            <v>Primary</v>
          </cell>
          <cell r="AC7260" t="str">
            <v>Yes</v>
          </cell>
          <cell r="AI7260">
            <v>2</v>
          </cell>
        </row>
        <row r="7261">
          <cell r="K7261" t="str">
            <v>Voluntary Aided School</v>
          </cell>
          <cell r="L7261" t="str">
            <v>Primary</v>
          </cell>
          <cell r="AC7261" t="str">
            <v>Yes</v>
          </cell>
          <cell r="AI7261">
            <v>2</v>
          </cell>
        </row>
        <row r="7262">
          <cell r="K7262" t="str">
            <v>Voluntary Aided School</v>
          </cell>
          <cell r="L7262" t="str">
            <v>Primary</v>
          </cell>
          <cell r="AC7262" t="str">
            <v>Yes</v>
          </cell>
          <cell r="AI7262">
            <v>2</v>
          </cell>
        </row>
        <row r="7263">
          <cell r="K7263" t="str">
            <v>Voluntary Aided School</v>
          </cell>
          <cell r="L7263" t="str">
            <v>Primary</v>
          </cell>
          <cell r="AC7263" t="str">
            <v>Yes</v>
          </cell>
          <cell r="AI7263">
            <v>2</v>
          </cell>
        </row>
        <row r="7264">
          <cell r="K7264" t="str">
            <v>Voluntary Aided School</v>
          </cell>
          <cell r="L7264" t="str">
            <v>Primary</v>
          </cell>
          <cell r="AC7264" t="str">
            <v>Yes</v>
          </cell>
          <cell r="AI7264">
            <v>2</v>
          </cell>
        </row>
        <row r="7265">
          <cell r="K7265" t="str">
            <v>Voluntary Aided School</v>
          </cell>
          <cell r="L7265" t="str">
            <v>Primary</v>
          </cell>
          <cell r="AC7265" t="str">
            <v>Yes</v>
          </cell>
          <cell r="AI7265">
            <v>2</v>
          </cell>
        </row>
        <row r="7266">
          <cell r="K7266" t="str">
            <v>Voluntary Aided School</v>
          </cell>
          <cell r="L7266" t="str">
            <v>Primary</v>
          </cell>
          <cell r="AC7266" t="str">
            <v>Yes</v>
          </cell>
          <cell r="AI7266">
            <v>2</v>
          </cell>
        </row>
        <row r="7267">
          <cell r="K7267" t="str">
            <v>Voluntary Aided School</v>
          </cell>
          <cell r="L7267" t="str">
            <v>Primary</v>
          </cell>
          <cell r="AC7267" t="str">
            <v>Yes</v>
          </cell>
          <cell r="AI7267">
            <v>2</v>
          </cell>
        </row>
        <row r="7268">
          <cell r="K7268" t="str">
            <v>Voluntary Aided School</v>
          </cell>
          <cell r="L7268" t="str">
            <v>Primary</v>
          </cell>
          <cell r="AC7268" t="str">
            <v>Yes</v>
          </cell>
          <cell r="AI7268">
            <v>2</v>
          </cell>
        </row>
        <row r="7269">
          <cell r="K7269" t="str">
            <v>Voluntary Aided School</v>
          </cell>
          <cell r="L7269" t="str">
            <v>Secondary</v>
          </cell>
          <cell r="AC7269" t="str">
            <v>Yes</v>
          </cell>
          <cell r="AI7269">
            <v>2</v>
          </cell>
        </row>
        <row r="7270">
          <cell r="K7270" t="str">
            <v>Voluntary Aided School</v>
          </cell>
          <cell r="L7270" t="str">
            <v>Secondary</v>
          </cell>
          <cell r="AC7270" t="str">
            <v>Yes</v>
          </cell>
          <cell r="AI7270">
            <v>2</v>
          </cell>
        </row>
        <row r="7271">
          <cell r="K7271" t="str">
            <v>Voluntary Aided School</v>
          </cell>
          <cell r="L7271" t="str">
            <v>Secondary</v>
          </cell>
          <cell r="AC7271" t="str">
            <v>Yes</v>
          </cell>
          <cell r="AI7271">
            <v>2</v>
          </cell>
        </row>
        <row r="7272">
          <cell r="K7272" t="str">
            <v>Foundation School</v>
          </cell>
          <cell r="L7272" t="str">
            <v>Primary</v>
          </cell>
          <cell r="AC7272" t="str">
            <v>Yes</v>
          </cell>
          <cell r="AI7272">
            <v>2</v>
          </cell>
        </row>
        <row r="7273">
          <cell r="K7273" t="str">
            <v>Foundation School</v>
          </cell>
          <cell r="L7273" t="str">
            <v>Primary</v>
          </cell>
          <cell r="AC7273" t="str">
            <v>Yes</v>
          </cell>
          <cell r="AI7273">
            <v>2</v>
          </cell>
        </row>
        <row r="7274">
          <cell r="K7274" t="str">
            <v>Foundation School</v>
          </cell>
          <cell r="L7274" t="str">
            <v>Primary</v>
          </cell>
          <cell r="AC7274" t="str">
            <v>Yes</v>
          </cell>
          <cell r="AI7274">
            <v>2</v>
          </cell>
        </row>
        <row r="7275">
          <cell r="K7275" t="str">
            <v>Foundation School</v>
          </cell>
          <cell r="L7275" t="str">
            <v>Primary</v>
          </cell>
          <cell r="AC7275" t="str">
            <v>Yes</v>
          </cell>
          <cell r="AI7275">
            <v>2</v>
          </cell>
        </row>
        <row r="7276">
          <cell r="K7276" t="str">
            <v>Foundation School</v>
          </cell>
          <cell r="L7276" t="str">
            <v>Primary</v>
          </cell>
          <cell r="AC7276" t="str">
            <v>Yes</v>
          </cell>
          <cell r="AI7276">
            <v>1</v>
          </cell>
        </row>
        <row r="7277">
          <cell r="K7277" t="str">
            <v>Foundation School</v>
          </cell>
          <cell r="L7277" t="str">
            <v>Primary</v>
          </cell>
          <cell r="AC7277" t="str">
            <v>Yes</v>
          </cell>
          <cell r="AI7277">
            <v>2</v>
          </cell>
        </row>
        <row r="7278">
          <cell r="K7278" t="str">
            <v>Foundation School</v>
          </cell>
          <cell r="L7278" t="str">
            <v>Primary</v>
          </cell>
          <cell r="AC7278" t="str">
            <v>Yes</v>
          </cell>
          <cell r="AI7278">
            <v>2</v>
          </cell>
        </row>
        <row r="7279">
          <cell r="K7279" t="str">
            <v>Foundation School</v>
          </cell>
          <cell r="L7279" t="str">
            <v>Primary</v>
          </cell>
          <cell r="AC7279" t="str">
            <v>Yes</v>
          </cell>
          <cell r="AI7279">
            <v>2</v>
          </cell>
        </row>
        <row r="7280">
          <cell r="K7280" t="str">
            <v>Foundation School</v>
          </cell>
          <cell r="L7280" t="str">
            <v>Primary</v>
          </cell>
          <cell r="AC7280" t="str">
            <v>Yes</v>
          </cell>
          <cell r="AI7280">
            <v>3</v>
          </cell>
        </row>
        <row r="7281">
          <cell r="K7281" t="str">
            <v>Foundation School</v>
          </cell>
          <cell r="L7281" t="str">
            <v>Primary</v>
          </cell>
          <cell r="AC7281" t="str">
            <v>Yes</v>
          </cell>
          <cell r="AI7281">
            <v>1</v>
          </cell>
        </row>
        <row r="7282">
          <cell r="K7282" t="str">
            <v>Voluntary Aided School</v>
          </cell>
          <cell r="L7282" t="str">
            <v>Primary</v>
          </cell>
          <cell r="AC7282" t="str">
            <v>Yes</v>
          </cell>
          <cell r="AI7282">
            <v>2</v>
          </cell>
        </row>
        <row r="7283">
          <cell r="K7283" t="str">
            <v>Foundation School</v>
          </cell>
          <cell r="L7283" t="str">
            <v>Primary</v>
          </cell>
          <cell r="AC7283" t="str">
            <v>Yes</v>
          </cell>
          <cell r="AI7283">
            <v>3</v>
          </cell>
        </row>
        <row r="7284">
          <cell r="K7284" t="str">
            <v>Foundation School</v>
          </cell>
          <cell r="L7284" t="str">
            <v>Primary</v>
          </cell>
          <cell r="AC7284" t="str">
            <v>Yes</v>
          </cell>
          <cell r="AI7284">
            <v>4</v>
          </cell>
        </row>
        <row r="7285">
          <cell r="K7285" t="str">
            <v>Foundation School</v>
          </cell>
          <cell r="L7285" t="str">
            <v>Primary</v>
          </cell>
          <cell r="AC7285" t="str">
            <v>Yes</v>
          </cell>
          <cell r="AI7285">
            <v>1</v>
          </cell>
        </row>
        <row r="7286">
          <cell r="K7286" t="str">
            <v>Foundation School</v>
          </cell>
          <cell r="L7286" t="str">
            <v>Primary</v>
          </cell>
          <cell r="AC7286" t="str">
            <v>Yes</v>
          </cell>
          <cell r="AI7286">
            <v>2</v>
          </cell>
        </row>
        <row r="7287">
          <cell r="K7287" t="str">
            <v>Voluntary Aided School</v>
          </cell>
          <cell r="L7287" t="str">
            <v>Primary</v>
          </cell>
          <cell r="AC7287" t="str">
            <v>Yes</v>
          </cell>
          <cell r="AI7287">
            <v>3</v>
          </cell>
        </row>
        <row r="7288">
          <cell r="K7288" t="str">
            <v>Foundation School</v>
          </cell>
          <cell r="L7288" t="str">
            <v>Primary</v>
          </cell>
          <cell r="AC7288" t="str">
            <v>Yes</v>
          </cell>
          <cell r="AI7288">
            <v>2</v>
          </cell>
        </row>
        <row r="7289">
          <cell r="K7289" t="str">
            <v>Voluntary Aided School</v>
          </cell>
          <cell r="L7289" t="str">
            <v>Primary</v>
          </cell>
          <cell r="AC7289" t="str">
            <v>Yes</v>
          </cell>
          <cell r="AI7289">
            <v>3</v>
          </cell>
        </row>
        <row r="7290">
          <cell r="K7290" t="str">
            <v>Voluntary Aided School</v>
          </cell>
          <cell r="L7290" t="str">
            <v>Primary</v>
          </cell>
          <cell r="AC7290" t="str">
            <v>Yes</v>
          </cell>
          <cell r="AI7290">
            <v>1</v>
          </cell>
        </row>
        <row r="7291">
          <cell r="K7291" t="str">
            <v>Foundation School</v>
          </cell>
          <cell r="L7291" t="str">
            <v>Primary</v>
          </cell>
          <cell r="AC7291" t="str">
            <v>Yes</v>
          </cell>
          <cell r="AI7291">
            <v>2</v>
          </cell>
        </row>
        <row r="7292">
          <cell r="K7292" t="str">
            <v>Foundation School</v>
          </cell>
          <cell r="L7292" t="str">
            <v>Primary</v>
          </cell>
          <cell r="AC7292" t="str">
            <v>Yes</v>
          </cell>
          <cell r="AI7292">
            <v>2</v>
          </cell>
        </row>
        <row r="7293">
          <cell r="K7293" t="str">
            <v>Foundation School</v>
          </cell>
          <cell r="L7293" t="str">
            <v>Primary</v>
          </cell>
          <cell r="AC7293" t="str">
            <v>Yes</v>
          </cell>
          <cell r="AI7293">
            <v>2</v>
          </cell>
        </row>
        <row r="7294">
          <cell r="K7294" t="str">
            <v>Community School</v>
          </cell>
          <cell r="L7294" t="str">
            <v>Primary</v>
          </cell>
          <cell r="AC7294" t="str">
            <v>Yes</v>
          </cell>
          <cell r="AI7294">
            <v>2</v>
          </cell>
        </row>
        <row r="7295">
          <cell r="K7295" t="str">
            <v>Foundation School</v>
          </cell>
          <cell r="L7295" t="str">
            <v>Primary</v>
          </cell>
          <cell r="AC7295" t="str">
            <v>Yes</v>
          </cell>
          <cell r="AI7295">
            <v>2</v>
          </cell>
        </row>
        <row r="7296">
          <cell r="K7296" t="str">
            <v>Voluntary Aided School</v>
          </cell>
          <cell r="L7296" t="str">
            <v>Primary</v>
          </cell>
          <cell r="AC7296" t="str">
            <v>Yes</v>
          </cell>
          <cell r="AI7296">
            <v>1</v>
          </cell>
        </row>
        <row r="7297">
          <cell r="K7297" t="str">
            <v>Foundation School</v>
          </cell>
          <cell r="L7297" t="str">
            <v>Primary</v>
          </cell>
          <cell r="AC7297" t="str">
            <v>Yes</v>
          </cell>
          <cell r="AI7297">
            <v>2</v>
          </cell>
        </row>
        <row r="7298">
          <cell r="K7298" t="str">
            <v>Foundation School</v>
          </cell>
          <cell r="L7298" t="str">
            <v>Primary</v>
          </cell>
          <cell r="AC7298" t="str">
            <v>Yes</v>
          </cell>
          <cell r="AI7298">
            <v>2</v>
          </cell>
        </row>
        <row r="7299">
          <cell r="K7299" t="str">
            <v>Foundation School</v>
          </cell>
          <cell r="L7299" t="str">
            <v>Primary</v>
          </cell>
          <cell r="AC7299" t="str">
            <v>Yes</v>
          </cell>
          <cell r="AI7299">
            <v>2</v>
          </cell>
        </row>
        <row r="7300">
          <cell r="K7300" t="str">
            <v>Foundation School</v>
          </cell>
          <cell r="L7300" t="str">
            <v>Primary</v>
          </cell>
          <cell r="AC7300" t="str">
            <v>Yes</v>
          </cell>
          <cell r="AI7300">
            <v>2</v>
          </cell>
        </row>
        <row r="7301">
          <cell r="K7301" t="str">
            <v>Foundation School</v>
          </cell>
          <cell r="L7301" t="str">
            <v>Primary</v>
          </cell>
          <cell r="AC7301" t="str">
            <v>Yes</v>
          </cell>
          <cell r="AI7301">
            <v>2</v>
          </cell>
        </row>
        <row r="7302">
          <cell r="K7302" t="str">
            <v>Foundation School</v>
          </cell>
          <cell r="L7302" t="str">
            <v>Primary</v>
          </cell>
          <cell r="AC7302" t="str">
            <v>Yes</v>
          </cell>
          <cell r="AI7302">
            <v>2</v>
          </cell>
        </row>
        <row r="7303">
          <cell r="K7303" t="str">
            <v>Foundation School</v>
          </cell>
          <cell r="L7303" t="str">
            <v>Secondary</v>
          </cell>
          <cell r="AC7303" t="str">
            <v>Yes</v>
          </cell>
          <cell r="AI7303">
            <v>1</v>
          </cell>
        </row>
        <row r="7304">
          <cell r="K7304" t="str">
            <v>Voluntary Aided School</v>
          </cell>
          <cell r="L7304" t="str">
            <v>Secondary</v>
          </cell>
          <cell r="AC7304" t="str">
            <v>Yes</v>
          </cell>
          <cell r="AI7304">
            <v>2</v>
          </cell>
        </row>
        <row r="7305">
          <cell r="K7305" t="str">
            <v>Community Special School</v>
          </cell>
          <cell r="L7305" t="str">
            <v>Special</v>
          </cell>
          <cell r="AC7305" t="str">
            <v>Yes</v>
          </cell>
          <cell r="AI7305">
            <v>1</v>
          </cell>
        </row>
        <row r="7306">
          <cell r="K7306" t="str">
            <v>Foundation Special School</v>
          </cell>
          <cell r="L7306" t="str">
            <v>Special</v>
          </cell>
          <cell r="AC7306" t="str">
            <v>Yes</v>
          </cell>
          <cell r="AI7306">
            <v>2</v>
          </cell>
        </row>
        <row r="7307">
          <cell r="K7307" t="str">
            <v>Foundation Special School</v>
          </cell>
          <cell r="L7307" t="str">
            <v>Special</v>
          </cell>
          <cell r="AC7307" t="str">
            <v>Yes</v>
          </cell>
          <cell r="AI7307">
            <v>2</v>
          </cell>
        </row>
        <row r="7308">
          <cell r="K7308" t="str">
            <v>Community Special School</v>
          </cell>
          <cell r="L7308" t="str">
            <v>Special</v>
          </cell>
          <cell r="AC7308" t="str">
            <v>Yes</v>
          </cell>
          <cell r="AI7308">
            <v>2</v>
          </cell>
        </row>
        <row r="7309">
          <cell r="K7309" t="str">
            <v>Non-Maintained Special School</v>
          </cell>
          <cell r="L7309" t="str">
            <v>Special</v>
          </cell>
          <cell r="AC7309" t="str">
            <v>Yes</v>
          </cell>
          <cell r="AI7309">
            <v>2</v>
          </cell>
        </row>
        <row r="7310">
          <cell r="K7310" t="str">
            <v>Community Special School</v>
          </cell>
          <cell r="L7310" t="str">
            <v>Special</v>
          </cell>
          <cell r="AC7310" t="str">
            <v>Yes</v>
          </cell>
          <cell r="AI7310">
            <v>1</v>
          </cell>
        </row>
        <row r="7311">
          <cell r="K7311" t="str">
            <v>Community Special School</v>
          </cell>
          <cell r="L7311" t="str">
            <v>Special</v>
          </cell>
          <cell r="AC7311" t="str">
            <v>Yes</v>
          </cell>
          <cell r="AI7311">
            <v>1</v>
          </cell>
        </row>
        <row r="7312">
          <cell r="K7312" t="str">
            <v>Community Special School</v>
          </cell>
          <cell r="L7312" t="str">
            <v>Special</v>
          </cell>
          <cell r="AC7312" t="str">
            <v>Yes</v>
          </cell>
          <cell r="AI7312">
            <v>2</v>
          </cell>
        </row>
        <row r="7313">
          <cell r="K7313" t="str">
            <v>Community School</v>
          </cell>
          <cell r="L7313" t="str">
            <v>Primary</v>
          </cell>
          <cell r="AC7313" t="str">
            <v>Yes</v>
          </cell>
          <cell r="AI7313">
            <v>3</v>
          </cell>
        </row>
        <row r="7314">
          <cell r="K7314" t="str">
            <v>Community School</v>
          </cell>
          <cell r="L7314" t="str">
            <v>Primary</v>
          </cell>
          <cell r="AC7314" t="str">
            <v>Yes</v>
          </cell>
          <cell r="AI7314">
            <v>2</v>
          </cell>
        </row>
        <row r="7315">
          <cell r="K7315" t="str">
            <v>Community School</v>
          </cell>
          <cell r="L7315" t="str">
            <v>Primary</v>
          </cell>
          <cell r="AC7315" t="str">
            <v>Yes</v>
          </cell>
          <cell r="AI7315">
            <v>2</v>
          </cell>
        </row>
        <row r="7316">
          <cell r="K7316" t="str">
            <v>Community School</v>
          </cell>
          <cell r="L7316" t="str">
            <v>Primary</v>
          </cell>
          <cell r="AC7316" t="str">
            <v>Yes</v>
          </cell>
          <cell r="AI7316">
            <v>3</v>
          </cell>
        </row>
        <row r="7317">
          <cell r="K7317" t="str">
            <v>Community School</v>
          </cell>
          <cell r="L7317" t="str">
            <v>Primary</v>
          </cell>
          <cell r="AC7317" t="str">
            <v>Yes</v>
          </cell>
          <cell r="AI7317">
            <v>2</v>
          </cell>
        </row>
        <row r="7318">
          <cell r="K7318" t="str">
            <v>Community School</v>
          </cell>
          <cell r="L7318" t="str">
            <v>Primary</v>
          </cell>
          <cell r="AC7318" t="str">
            <v>Yes</v>
          </cell>
          <cell r="AI7318">
            <v>2</v>
          </cell>
        </row>
        <row r="7319">
          <cell r="K7319" t="str">
            <v>Community School</v>
          </cell>
          <cell r="L7319" t="str">
            <v>Primary</v>
          </cell>
          <cell r="AC7319" t="str">
            <v>Yes</v>
          </cell>
          <cell r="AI7319">
            <v>2</v>
          </cell>
        </row>
        <row r="7320">
          <cell r="K7320" t="str">
            <v>Foundation School</v>
          </cell>
          <cell r="L7320" t="str">
            <v>Primary</v>
          </cell>
          <cell r="AC7320" t="str">
            <v>Yes</v>
          </cell>
          <cell r="AI7320">
            <v>2</v>
          </cell>
        </row>
        <row r="7321">
          <cell r="K7321" t="str">
            <v>Community School</v>
          </cell>
          <cell r="L7321" t="str">
            <v>Primary</v>
          </cell>
          <cell r="AC7321" t="str">
            <v>Yes</v>
          </cell>
          <cell r="AI7321">
            <v>2</v>
          </cell>
        </row>
        <row r="7322">
          <cell r="K7322" t="str">
            <v>Community School</v>
          </cell>
          <cell r="L7322" t="str">
            <v>Primary</v>
          </cell>
          <cell r="AC7322" t="str">
            <v>Yes</v>
          </cell>
          <cell r="AI7322">
            <v>2</v>
          </cell>
        </row>
        <row r="7323">
          <cell r="K7323" t="str">
            <v>Community School</v>
          </cell>
          <cell r="L7323" t="str">
            <v>Primary</v>
          </cell>
          <cell r="AC7323" t="str">
            <v>Yes</v>
          </cell>
          <cell r="AI7323">
            <v>2</v>
          </cell>
        </row>
        <row r="7324">
          <cell r="K7324" t="str">
            <v>Community School</v>
          </cell>
          <cell r="L7324" t="str">
            <v>Primary</v>
          </cell>
          <cell r="AC7324" t="str">
            <v>Yes</v>
          </cell>
          <cell r="AI7324">
            <v>2</v>
          </cell>
        </row>
        <row r="7325">
          <cell r="K7325" t="str">
            <v>Community School</v>
          </cell>
          <cell r="L7325" t="str">
            <v>Primary</v>
          </cell>
          <cell r="AC7325" t="str">
            <v>Yes</v>
          </cell>
          <cell r="AI7325">
            <v>2</v>
          </cell>
        </row>
        <row r="7326">
          <cell r="K7326" t="str">
            <v>Community School</v>
          </cell>
          <cell r="L7326" t="str">
            <v>Primary</v>
          </cell>
          <cell r="AC7326" t="str">
            <v>Yes</v>
          </cell>
          <cell r="AI7326">
            <v>2</v>
          </cell>
        </row>
        <row r="7327">
          <cell r="K7327" t="str">
            <v>Community School</v>
          </cell>
          <cell r="L7327" t="str">
            <v>Primary</v>
          </cell>
          <cell r="AC7327" t="str">
            <v>Yes</v>
          </cell>
          <cell r="AI7327">
            <v>2</v>
          </cell>
        </row>
        <row r="7328">
          <cell r="K7328" t="str">
            <v>Community School</v>
          </cell>
          <cell r="L7328" t="str">
            <v>Primary</v>
          </cell>
          <cell r="AC7328" t="str">
            <v>Yes</v>
          </cell>
          <cell r="AI7328">
            <v>2</v>
          </cell>
        </row>
        <row r="7329">
          <cell r="K7329" t="str">
            <v>Community School</v>
          </cell>
          <cell r="L7329" t="str">
            <v>Primary</v>
          </cell>
          <cell r="AC7329" t="str">
            <v>Yes</v>
          </cell>
          <cell r="AI7329">
            <v>2</v>
          </cell>
        </row>
        <row r="7330">
          <cell r="K7330" t="str">
            <v>Community School</v>
          </cell>
          <cell r="L7330" t="str">
            <v>Primary</v>
          </cell>
          <cell r="AC7330" t="str">
            <v>Yes</v>
          </cell>
          <cell r="AI7330">
            <v>1</v>
          </cell>
        </row>
        <row r="7331">
          <cell r="K7331" t="str">
            <v>Community School</v>
          </cell>
          <cell r="L7331" t="str">
            <v>Primary</v>
          </cell>
          <cell r="AC7331" t="str">
            <v>Yes</v>
          </cell>
          <cell r="AI7331">
            <v>2</v>
          </cell>
        </row>
        <row r="7332">
          <cell r="K7332" t="str">
            <v>Community School</v>
          </cell>
          <cell r="L7332" t="str">
            <v>Primary</v>
          </cell>
          <cell r="AC7332" t="str">
            <v>Yes</v>
          </cell>
          <cell r="AI7332">
            <v>2</v>
          </cell>
        </row>
        <row r="7333">
          <cell r="K7333" t="str">
            <v>Community School</v>
          </cell>
          <cell r="L7333" t="str">
            <v>Primary</v>
          </cell>
          <cell r="AC7333" t="str">
            <v>Yes</v>
          </cell>
          <cell r="AI7333">
            <v>2</v>
          </cell>
        </row>
        <row r="7334">
          <cell r="K7334" t="str">
            <v>Community School</v>
          </cell>
          <cell r="L7334" t="str">
            <v>Primary</v>
          </cell>
          <cell r="AC7334" t="str">
            <v>Yes</v>
          </cell>
          <cell r="AI7334">
            <v>3</v>
          </cell>
        </row>
        <row r="7335">
          <cell r="K7335" t="str">
            <v>Community School</v>
          </cell>
          <cell r="L7335" t="str">
            <v>Primary</v>
          </cell>
          <cell r="AC7335" t="str">
            <v>Yes</v>
          </cell>
          <cell r="AI7335">
            <v>2</v>
          </cell>
        </row>
        <row r="7336">
          <cell r="K7336" t="str">
            <v>Community School</v>
          </cell>
          <cell r="L7336" t="str">
            <v>Primary</v>
          </cell>
          <cell r="AC7336" t="str">
            <v>Yes</v>
          </cell>
          <cell r="AI7336">
            <v>1</v>
          </cell>
        </row>
        <row r="7337">
          <cell r="K7337" t="str">
            <v>Community School</v>
          </cell>
          <cell r="L7337" t="str">
            <v>Primary</v>
          </cell>
          <cell r="AC7337" t="str">
            <v>Yes</v>
          </cell>
          <cell r="AI7337">
            <v>4</v>
          </cell>
        </row>
        <row r="7338">
          <cell r="K7338" t="str">
            <v>Community School</v>
          </cell>
          <cell r="L7338" t="str">
            <v>Primary</v>
          </cell>
          <cell r="AC7338" t="str">
            <v>Yes</v>
          </cell>
          <cell r="AI7338">
            <v>2</v>
          </cell>
        </row>
        <row r="7339">
          <cell r="K7339" t="str">
            <v>Community School</v>
          </cell>
          <cell r="L7339" t="str">
            <v>Primary</v>
          </cell>
          <cell r="AC7339" t="str">
            <v>Yes</v>
          </cell>
          <cell r="AI7339">
            <v>2</v>
          </cell>
        </row>
        <row r="7340">
          <cell r="K7340" t="str">
            <v>Community School</v>
          </cell>
          <cell r="L7340" t="str">
            <v>Primary</v>
          </cell>
          <cell r="AC7340" t="str">
            <v>Yes</v>
          </cell>
          <cell r="AI7340">
            <v>2</v>
          </cell>
        </row>
        <row r="7341">
          <cell r="K7341" t="str">
            <v>Community School</v>
          </cell>
          <cell r="L7341" t="str">
            <v>Primary</v>
          </cell>
          <cell r="AC7341" t="str">
            <v>Yes</v>
          </cell>
          <cell r="AI7341">
            <v>2</v>
          </cell>
        </row>
        <row r="7342">
          <cell r="K7342" t="str">
            <v>Community School</v>
          </cell>
          <cell r="L7342" t="str">
            <v>Primary</v>
          </cell>
          <cell r="AC7342" t="str">
            <v>Yes</v>
          </cell>
          <cell r="AI7342">
            <v>1</v>
          </cell>
        </row>
        <row r="7343">
          <cell r="K7343" t="str">
            <v>Community School</v>
          </cell>
          <cell r="L7343" t="str">
            <v>Primary</v>
          </cell>
          <cell r="AC7343" t="str">
            <v>Yes</v>
          </cell>
          <cell r="AI7343">
            <v>1</v>
          </cell>
        </row>
        <row r="7344">
          <cell r="K7344" t="str">
            <v>Community School</v>
          </cell>
          <cell r="L7344" t="str">
            <v>Primary</v>
          </cell>
          <cell r="AC7344" t="str">
            <v>Yes</v>
          </cell>
          <cell r="AI7344">
            <v>3</v>
          </cell>
        </row>
        <row r="7345">
          <cell r="K7345" t="str">
            <v>Community School</v>
          </cell>
          <cell r="L7345" t="str">
            <v>Primary</v>
          </cell>
          <cell r="AC7345" t="str">
            <v>Yes</v>
          </cell>
          <cell r="AI7345">
            <v>2</v>
          </cell>
        </row>
        <row r="7346">
          <cell r="K7346" t="str">
            <v>Community School</v>
          </cell>
          <cell r="L7346" t="str">
            <v>Primary</v>
          </cell>
          <cell r="AC7346" t="str">
            <v>Yes</v>
          </cell>
          <cell r="AI7346">
            <v>2</v>
          </cell>
        </row>
        <row r="7347">
          <cell r="K7347" t="str">
            <v>Community School</v>
          </cell>
          <cell r="L7347" t="str">
            <v>Primary</v>
          </cell>
          <cell r="AC7347" t="str">
            <v>Yes</v>
          </cell>
          <cell r="AI7347">
            <v>2</v>
          </cell>
        </row>
        <row r="7348">
          <cell r="K7348" t="str">
            <v>Community School</v>
          </cell>
          <cell r="L7348" t="str">
            <v>Primary</v>
          </cell>
          <cell r="AC7348" t="str">
            <v>Yes</v>
          </cell>
          <cell r="AI7348">
            <v>2</v>
          </cell>
        </row>
        <row r="7349">
          <cell r="K7349" t="str">
            <v>Community School</v>
          </cell>
          <cell r="L7349" t="str">
            <v>Primary</v>
          </cell>
          <cell r="AC7349" t="str">
            <v>Yes</v>
          </cell>
          <cell r="AI7349">
            <v>2</v>
          </cell>
        </row>
        <row r="7350">
          <cell r="K7350" t="str">
            <v>Community School</v>
          </cell>
          <cell r="L7350" t="str">
            <v>Primary</v>
          </cell>
          <cell r="AC7350" t="str">
            <v>Yes</v>
          </cell>
          <cell r="AI7350">
            <v>2</v>
          </cell>
        </row>
        <row r="7351">
          <cell r="K7351" t="str">
            <v>Community School</v>
          </cell>
          <cell r="L7351" t="str">
            <v>Primary</v>
          </cell>
          <cell r="AC7351" t="str">
            <v>Yes</v>
          </cell>
          <cell r="AI7351">
            <v>1</v>
          </cell>
        </row>
        <row r="7352">
          <cell r="K7352" t="str">
            <v>Community School</v>
          </cell>
          <cell r="L7352" t="str">
            <v>Primary</v>
          </cell>
          <cell r="AC7352" t="str">
            <v>Yes</v>
          </cell>
          <cell r="AI7352">
            <v>3</v>
          </cell>
        </row>
        <row r="7353">
          <cell r="K7353" t="str">
            <v>Community School</v>
          </cell>
          <cell r="L7353" t="str">
            <v>Primary</v>
          </cell>
          <cell r="AC7353" t="str">
            <v>Yes</v>
          </cell>
          <cell r="AI7353">
            <v>2</v>
          </cell>
        </row>
        <row r="7354">
          <cell r="K7354" t="str">
            <v>Community School</v>
          </cell>
          <cell r="L7354" t="str">
            <v>Primary</v>
          </cell>
          <cell r="AC7354" t="str">
            <v>Yes</v>
          </cell>
          <cell r="AI7354">
            <v>2</v>
          </cell>
        </row>
        <row r="7355">
          <cell r="K7355" t="str">
            <v>Community School</v>
          </cell>
          <cell r="L7355" t="str">
            <v>Primary</v>
          </cell>
          <cell r="AC7355" t="str">
            <v>Yes</v>
          </cell>
          <cell r="AI7355">
            <v>1</v>
          </cell>
        </row>
        <row r="7356">
          <cell r="K7356" t="str">
            <v>Community School</v>
          </cell>
          <cell r="L7356" t="str">
            <v>Primary</v>
          </cell>
          <cell r="AC7356" t="str">
            <v>Yes</v>
          </cell>
          <cell r="AI7356">
            <v>2</v>
          </cell>
        </row>
        <row r="7357">
          <cell r="K7357" t="str">
            <v>Community School</v>
          </cell>
          <cell r="L7357" t="str">
            <v>Primary</v>
          </cell>
          <cell r="AC7357" t="str">
            <v>Yes</v>
          </cell>
          <cell r="AI7357">
            <v>2</v>
          </cell>
        </row>
        <row r="7358">
          <cell r="K7358" t="str">
            <v>Community School</v>
          </cell>
          <cell r="L7358" t="str">
            <v>Primary</v>
          </cell>
          <cell r="AC7358" t="str">
            <v>Yes</v>
          </cell>
          <cell r="AI7358">
            <v>2</v>
          </cell>
        </row>
        <row r="7359">
          <cell r="K7359" t="str">
            <v>Community School</v>
          </cell>
          <cell r="L7359" t="str">
            <v>Primary</v>
          </cell>
          <cell r="AC7359" t="str">
            <v>Yes</v>
          </cell>
          <cell r="AI7359">
            <v>2</v>
          </cell>
        </row>
        <row r="7360">
          <cell r="K7360" t="str">
            <v>Foundation School</v>
          </cell>
          <cell r="L7360" t="str">
            <v>Primary</v>
          </cell>
          <cell r="AC7360" t="str">
            <v>Yes</v>
          </cell>
          <cell r="AI7360">
            <v>2</v>
          </cell>
        </row>
        <row r="7361">
          <cell r="K7361" t="str">
            <v>Community School</v>
          </cell>
          <cell r="L7361" t="str">
            <v>Primary</v>
          </cell>
          <cell r="AC7361" t="str">
            <v>Yes</v>
          </cell>
          <cell r="AI7361">
            <v>2</v>
          </cell>
        </row>
        <row r="7362">
          <cell r="K7362" t="str">
            <v>Community School</v>
          </cell>
          <cell r="L7362" t="str">
            <v>Primary</v>
          </cell>
          <cell r="AC7362" t="str">
            <v>Yes</v>
          </cell>
          <cell r="AI7362">
            <v>1</v>
          </cell>
        </row>
        <row r="7363">
          <cell r="K7363" t="str">
            <v>Community School</v>
          </cell>
          <cell r="L7363" t="str">
            <v>Primary</v>
          </cell>
          <cell r="AC7363" t="str">
            <v>Yes</v>
          </cell>
          <cell r="AI7363">
            <v>2</v>
          </cell>
        </row>
        <row r="7364">
          <cell r="K7364" t="str">
            <v>Community School</v>
          </cell>
          <cell r="L7364" t="str">
            <v>Primary</v>
          </cell>
          <cell r="AC7364" t="str">
            <v>Yes</v>
          </cell>
          <cell r="AI7364">
            <v>3</v>
          </cell>
        </row>
        <row r="7365">
          <cell r="K7365" t="str">
            <v>Community School</v>
          </cell>
          <cell r="L7365" t="str">
            <v>Primary</v>
          </cell>
          <cell r="AC7365" t="str">
            <v>Yes</v>
          </cell>
          <cell r="AI7365">
            <v>2</v>
          </cell>
        </row>
        <row r="7366">
          <cell r="K7366" t="str">
            <v>Community School</v>
          </cell>
          <cell r="L7366" t="str">
            <v>Primary</v>
          </cell>
          <cell r="AC7366" t="str">
            <v>Yes</v>
          </cell>
          <cell r="AI7366">
            <v>2</v>
          </cell>
        </row>
        <row r="7367">
          <cell r="K7367" t="str">
            <v>Community School</v>
          </cell>
          <cell r="L7367" t="str">
            <v>Primary</v>
          </cell>
          <cell r="AC7367" t="str">
            <v>Yes</v>
          </cell>
          <cell r="AI7367">
            <v>2</v>
          </cell>
        </row>
        <row r="7368">
          <cell r="K7368" t="str">
            <v>Community School</v>
          </cell>
          <cell r="L7368" t="str">
            <v>Primary</v>
          </cell>
          <cell r="AC7368" t="str">
            <v>Yes</v>
          </cell>
          <cell r="AI7368">
            <v>3</v>
          </cell>
        </row>
        <row r="7369">
          <cell r="K7369" t="str">
            <v>Community School</v>
          </cell>
          <cell r="L7369" t="str">
            <v>Primary</v>
          </cell>
          <cell r="AC7369" t="str">
            <v>Yes</v>
          </cell>
          <cell r="AI7369">
            <v>2</v>
          </cell>
        </row>
        <row r="7370">
          <cell r="K7370" t="str">
            <v>Community School</v>
          </cell>
          <cell r="L7370" t="str">
            <v>Primary</v>
          </cell>
          <cell r="AC7370" t="str">
            <v>Yes</v>
          </cell>
          <cell r="AI7370">
            <v>2</v>
          </cell>
        </row>
        <row r="7371">
          <cell r="K7371" t="str">
            <v>Community School</v>
          </cell>
          <cell r="L7371" t="str">
            <v>Primary</v>
          </cell>
          <cell r="AC7371" t="str">
            <v>Yes</v>
          </cell>
          <cell r="AI7371">
            <v>1</v>
          </cell>
        </row>
        <row r="7372">
          <cell r="K7372" t="str">
            <v>Community School</v>
          </cell>
          <cell r="L7372" t="str">
            <v>Primary</v>
          </cell>
          <cell r="AC7372" t="str">
            <v>Yes</v>
          </cell>
          <cell r="AI7372">
            <v>2</v>
          </cell>
        </row>
        <row r="7373">
          <cell r="K7373" t="str">
            <v>Community School</v>
          </cell>
          <cell r="L7373" t="str">
            <v>Primary</v>
          </cell>
          <cell r="AC7373" t="str">
            <v>Yes</v>
          </cell>
          <cell r="AI7373">
            <v>2</v>
          </cell>
        </row>
        <row r="7374">
          <cell r="K7374" t="str">
            <v>Community School</v>
          </cell>
          <cell r="L7374" t="str">
            <v>Primary</v>
          </cell>
          <cell r="AC7374" t="str">
            <v>Yes</v>
          </cell>
          <cell r="AI7374">
            <v>2</v>
          </cell>
        </row>
        <row r="7375">
          <cell r="K7375" t="str">
            <v>Community School</v>
          </cell>
          <cell r="L7375" t="str">
            <v>Primary</v>
          </cell>
          <cell r="AC7375" t="str">
            <v>Yes</v>
          </cell>
          <cell r="AI7375">
            <v>1</v>
          </cell>
        </row>
        <row r="7376">
          <cell r="K7376" t="str">
            <v>Community School</v>
          </cell>
          <cell r="L7376" t="str">
            <v>Primary</v>
          </cell>
          <cell r="AC7376" t="str">
            <v>Yes</v>
          </cell>
          <cell r="AI7376">
            <v>2</v>
          </cell>
        </row>
        <row r="7377">
          <cell r="K7377" t="str">
            <v>Community School</v>
          </cell>
          <cell r="L7377" t="str">
            <v>Primary</v>
          </cell>
          <cell r="AC7377" t="str">
            <v>Yes</v>
          </cell>
          <cell r="AI7377">
            <v>1</v>
          </cell>
        </row>
        <row r="7378">
          <cell r="K7378" t="str">
            <v>Community School</v>
          </cell>
          <cell r="L7378" t="str">
            <v>Primary</v>
          </cell>
          <cell r="AC7378" t="str">
            <v>Yes</v>
          </cell>
          <cell r="AI7378">
            <v>2</v>
          </cell>
        </row>
        <row r="7379">
          <cell r="K7379" t="str">
            <v>Community School</v>
          </cell>
          <cell r="L7379" t="str">
            <v>Primary</v>
          </cell>
          <cell r="AC7379" t="str">
            <v>Yes</v>
          </cell>
          <cell r="AI7379">
            <v>2</v>
          </cell>
        </row>
        <row r="7380">
          <cell r="K7380" t="str">
            <v>Community School</v>
          </cell>
          <cell r="L7380" t="str">
            <v>Primary</v>
          </cell>
          <cell r="AC7380" t="str">
            <v>Yes</v>
          </cell>
          <cell r="AI7380">
            <v>4</v>
          </cell>
        </row>
        <row r="7381">
          <cell r="K7381" t="str">
            <v>Community School</v>
          </cell>
          <cell r="L7381" t="str">
            <v>Primary</v>
          </cell>
          <cell r="AC7381" t="str">
            <v>Yes</v>
          </cell>
          <cell r="AI7381">
            <v>2</v>
          </cell>
        </row>
        <row r="7382">
          <cell r="K7382" t="str">
            <v>Community School</v>
          </cell>
          <cell r="L7382" t="str">
            <v>Primary</v>
          </cell>
          <cell r="AC7382" t="str">
            <v>Yes</v>
          </cell>
          <cell r="AI7382">
            <v>2</v>
          </cell>
        </row>
        <row r="7383">
          <cell r="K7383" t="str">
            <v>Community School</v>
          </cell>
          <cell r="L7383" t="str">
            <v>Primary</v>
          </cell>
          <cell r="AC7383" t="str">
            <v>Yes</v>
          </cell>
          <cell r="AI7383">
            <v>2</v>
          </cell>
        </row>
        <row r="7384">
          <cell r="K7384" t="str">
            <v>Community School</v>
          </cell>
          <cell r="L7384" t="str">
            <v>Primary</v>
          </cell>
          <cell r="AC7384" t="str">
            <v>Yes</v>
          </cell>
          <cell r="AI7384">
            <v>2</v>
          </cell>
        </row>
        <row r="7385">
          <cell r="K7385" t="str">
            <v>Community School</v>
          </cell>
          <cell r="L7385" t="str">
            <v>Primary</v>
          </cell>
          <cell r="AC7385" t="str">
            <v>Yes</v>
          </cell>
          <cell r="AI7385">
            <v>2</v>
          </cell>
        </row>
        <row r="7386">
          <cell r="K7386" t="str">
            <v>Community School</v>
          </cell>
          <cell r="L7386" t="str">
            <v>Primary</v>
          </cell>
          <cell r="AC7386" t="str">
            <v>Yes</v>
          </cell>
          <cell r="AI7386">
            <v>2</v>
          </cell>
        </row>
        <row r="7387">
          <cell r="K7387" t="str">
            <v>Community School</v>
          </cell>
          <cell r="L7387" t="str">
            <v>Primary</v>
          </cell>
          <cell r="AC7387" t="str">
            <v>Yes</v>
          </cell>
          <cell r="AI7387">
            <v>1</v>
          </cell>
        </row>
        <row r="7388">
          <cell r="K7388" t="str">
            <v>Community School</v>
          </cell>
          <cell r="L7388" t="str">
            <v>Primary</v>
          </cell>
          <cell r="AC7388" t="str">
            <v>Yes</v>
          </cell>
          <cell r="AI7388">
            <v>2</v>
          </cell>
        </row>
        <row r="7389">
          <cell r="K7389" t="str">
            <v>Community School</v>
          </cell>
          <cell r="L7389" t="str">
            <v>Primary</v>
          </cell>
          <cell r="AC7389" t="str">
            <v>Yes</v>
          </cell>
          <cell r="AI7389">
            <v>1</v>
          </cell>
        </row>
        <row r="7390">
          <cell r="K7390" t="str">
            <v>Community School</v>
          </cell>
          <cell r="L7390" t="str">
            <v>Primary</v>
          </cell>
          <cell r="AC7390" t="str">
            <v>Yes</v>
          </cell>
          <cell r="AI7390">
            <v>3</v>
          </cell>
        </row>
        <row r="7391">
          <cell r="K7391" t="str">
            <v>Community School</v>
          </cell>
          <cell r="L7391" t="str">
            <v>Primary</v>
          </cell>
          <cell r="AC7391" t="str">
            <v>Yes</v>
          </cell>
          <cell r="AI7391">
            <v>1</v>
          </cell>
        </row>
        <row r="7392">
          <cell r="K7392" t="str">
            <v>Community School</v>
          </cell>
          <cell r="L7392" t="str">
            <v>Primary</v>
          </cell>
          <cell r="AC7392" t="str">
            <v>Yes</v>
          </cell>
          <cell r="AI7392">
            <v>2</v>
          </cell>
        </row>
        <row r="7393">
          <cell r="K7393" t="str">
            <v>Community School</v>
          </cell>
          <cell r="L7393" t="str">
            <v>Primary</v>
          </cell>
          <cell r="AC7393" t="str">
            <v>Yes</v>
          </cell>
          <cell r="AI7393">
            <v>2</v>
          </cell>
        </row>
        <row r="7394">
          <cell r="K7394" t="str">
            <v>Community School</v>
          </cell>
          <cell r="L7394" t="str">
            <v>Primary</v>
          </cell>
          <cell r="AC7394" t="str">
            <v>Yes</v>
          </cell>
          <cell r="AI7394">
            <v>4</v>
          </cell>
        </row>
        <row r="7395">
          <cell r="K7395" t="str">
            <v>Community School</v>
          </cell>
          <cell r="L7395" t="str">
            <v>Primary</v>
          </cell>
          <cell r="AC7395" t="str">
            <v>Yes</v>
          </cell>
          <cell r="AI7395">
            <v>1</v>
          </cell>
        </row>
        <row r="7396">
          <cell r="K7396" t="str">
            <v>Voluntary Controlled School</v>
          </cell>
          <cell r="L7396" t="str">
            <v>Primary</v>
          </cell>
          <cell r="AC7396" t="str">
            <v>Yes</v>
          </cell>
          <cell r="AI7396">
            <v>2</v>
          </cell>
        </row>
        <row r="7397">
          <cell r="K7397" t="str">
            <v>Voluntary Controlled School</v>
          </cell>
          <cell r="L7397" t="str">
            <v>Primary</v>
          </cell>
          <cell r="AC7397" t="str">
            <v>Yes</v>
          </cell>
          <cell r="AI7397">
            <v>3</v>
          </cell>
        </row>
        <row r="7398">
          <cell r="K7398" t="str">
            <v>Voluntary Controlled School</v>
          </cell>
          <cell r="L7398" t="str">
            <v>Primary</v>
          </cell>
          <cell r="AC7398" t="str">
            <v>Yes</v>
          </cell>
          <cell r="AI7398">
            <v>1</v>
          </cell>
        </row>
        <row r="7399">
          <cell r="K7399" t="str">
            <v>Voluntary Controlled School</v>
          </cell>
          <cell r="L7399" t="str">
            <v>Primary</v>
          </cell>
          <cell r="AC7399" t="str">
            <v>Yes</v>
          </cell>
          <cell r="AI7399">
            <v>1</v>
          </cell>
        </row>
        <row r="7400">
          <cell r="K7400" t="str">
            <v>Voluntary Controlled School</v>
          </cell>
          <cell r="L7400" t="str">
            <v>Primary</v>
          </cell>
          <cell r="AC7400" t="str">
            <v>Yes</v>
          </cell>
          <cell r="AI7400">
            <v>1</v>
          </cell>
        </row>
        <row r="7401">
          <cell r="K7401" t="str">
            <v>Voluntary Controlled School</v>
          </cell>
          <cell r="L7401" t="str">
            <v>Primary</v>
          </cell>
          <cell r="AC7401" t="str">
            <v>Yes</v>
          </cell>
          <cell r="AI7401">
            <v>2</v>
          </cell>
        </row>
        <row r="7402">
          <cell r="K7402" t="str">
            <v>Voluntary Controlled School</v>
          </cell>
          <cell r="L7402" t="str">
            <v>Primary</v>
          </cell>
          <cell r="AC7402" t="str">
            <v>Yes</v>
          </cell>
          <cell r="AI7402">
            <v>2</v>
          </cell>
        </row>
        <row r="7403">
          <cell r="K7403" t="str">
            <v>Voluntary Controlled School</v>
          </cell>
          <cell r="L7403" t="str">
            <v>Primary</v>
          </cell>
          <cell r="AC7403" t="str">
            <v>Yes</v>
          </cell>
          <cell r="AI7403">
            <v>2</v>
          </cell>
        </row>
        <row r="7404">
          <cell r="K7404" t="str">
            <v>Voluntary Controlled School</v>
          </cell>
          <cell r="L7404" t="str">
            <v>Primary</v>
          </cell>
          <cell r="AC7404" t="str">
            <v>Yes</v>
          </cell>
          <cell r="AI7404">
            <v>2</v>
          </cell>
        </row>
        <row r="7405">
          <cell r="K7405" t="str">
            <v>Voluntary Controlled School</v>
          </cell>
          <cell r="L7405" t="str">
            <v>Primary</v>
          </cell>
          <cell r="AC7405" t="str">
            <v>Yes</v>
          </cell>
          <cell r="AI7405">
            <v>1</v>
          </cell>
        </row>
        <row r="7406">
          <cell r="K7406" t="str">
            <v>Voluntary Controlled School</v>
          </cell>
          <cell r="L7406" t="str">
            <v>Primary</v>
          </cell>
          <cell r="AC7406" t="str">
            <v>Yes</v>
          </cell>
          <cell r="AI7406">
            <v>2</v>
          </cell>
        </row>
        <row r="7407">
          <cell r="K7407" t="str">
            <v>Voluntary Controlled School</v>
          </cell>
          <cell r="L7407" t="str">
            <v>Primary</v>
          </cell>
          <cell r="AC7407" t="str">
            <v>Yes</v>
          </cell>
          <cell r="AI7407">
            <v>1</v>
          </cell>
        </row>
        <row r="7408">
          <cell r="K7408" t="str">
            <v>Voluntary Controlled School</v>
          </cell>
          <cell r="L7408" t="str">
            <v>Primary</v>
          </cell>
          <cell r="AC7408" t="str">
            <v>Yes</v>
          </cell>
          <cell r="AI7408">
            <v>2</v>
          </cell>
        </row>
        <row r="7409">
          <cell r="K7409" t="str">
            <v>Voluntary Controlled School</v>
          </cell>
          <cell r="L7409" t="str">
            <v>Primary</v>
          </cell>
          <cell r="AC7409" t="str">
            <v>Yes</v>
          </cell>
          <cell r="AI7409">
            <v>2</v>
          </cell>
        </row>
        <row r="7410">
          <cell r="K7410" t="str">
            <v>Voluntary Controlled School</v>
          </cell>
          <cell r="L7410" t="str">
            <v>Primary</v>
          </cell>
          <cell r="AC7410" t="str">
            <v>Yes</v>
          </cell>
          <cell r="AI7410">
            <v>2</v>
          </cell>
        </row>
        <row r="7411">
          <cell r="K7411" t="str">
            <v>Voluntary Controlled School</v>
          </cell>
          <cell r="L7411" t="str">
            <v>Primary</v>
          </cell>
          <cell r="AC7411" t="str">
            <v>Yes</v>
          </cell>
          <cell r="AI7411">
            <v>2</v>
          </cell>
        </row>
        <row r="7412">
          <cell r="K7412" t="str">
            <v>Voluntary Controlled School</v>
          </cell>
          <cell r="L7412" t="str">
            <v>Primary</v>
          </cell>
          <cell r="AC7412" t="str">
            <v>Yes</v>
          </cell>
          <cell r="AI7412">
            <v>2</v>
          </cell>
        </row>
        <row r="7413">
          <cell r="K7413" t="str">
            <v>Voluntary Controlled School</v>
          </cell>
          <cell r="L7413" t="str">
            <v>Primary</v>
          </cell>
          <cell r="AC7413" t="str">
            <v>Yes</v>
          </cell>
          <cell r="AI7413">
            <v>2</v>
          </cell>
        </row>
        <row r="7414">
          <cell r="K7414" t="str">
            <v>Voluntary Controlled School</v>
          </cell>
          <cell r="L7414" t="str">
            <v>Primary</v>
          </cell>
          <cell r="AC7414" t="str">
            <v>Yes</v>
          </cell>
          <cell r="AI7414">
            <v>2</v>
          </cell>
        </row>
        <row r="7415">
          <cell r="K7415" t="str">
            <v>Voluntary Controlled School</v>
          </cell>
          <cell r="L7415" t="str">
            <v>Primary</v>
          </cell>
          <cell r="AC7415" t="str">
            <v>Yes</v>
          </cell>
          <cell r="AI7415">
            <v>2</v>
          </cell>
        </row>
        <row r="7416">
          <cell r="K7416" t="str">
            <v>Voluntary Controlled School</v>
          </cell>
          <cell r="L7416" t="str">
            <v>Primary</v>
          </cell>
          <cell r="AC7416" t="str">
            <v>Yes</v>
          </cell>
          <cell r="AI7416">
            <v>2</v>
          </cell>
        </row>
        <row r="7417">
          <cell r="K7417" t="str">
            <v>Voluntary Controlled School</v>
          </cell>
          <cell r="L7417" t="str">
            <v>Primary</v>
          </cell>
          <cell r="AC7417" t="str">
            <v>Yes</v>
          </cell>
          <cell r="AI7417">
            <v>1</v>
          </cell>
        </row>
        <row r="7418">
          <cell r="K7418" t="str">
            <v>Voluntary Controlled School</v>
          </cell>
          <cell r="L7418" t="str">
            <v>Primary</v>
          </cell>
          <cell r="AC7418" t="str">
            <v>Yes</v>
          </cell>
          <cell r="AI7418">
            <v>2</v>
          </cell>
        </row>
        <row r="7419">
          <cell r="K7419" t="str">
            <v>Voluntary Controlled School</v>
          </cell>
          <cell r="L7419" t="str">
            <v>Primary</v>
          </cell>
          <cell r="AC7419" t="str">
            <v>Yes</v>
          </cell>
          <cell r="AI7419">
            <v>2</v>
          </cell>
        </row>
        <row r="7420">
          <cell r="K7420" t="str">
            <v>Voluntary Controlled School</v>
          </cell>
          <cell r="L7420" t="str">
            <v>Primary</v>
          </cell>
          <cell r="AC7420" t="str">
            <v>Yes</v>
          </cell>
          <cell r="AI7420">
            <v>2</v>
          </cell>
        </row>
        <row r="7421">
          <cell r="K7421" t="str">
            <v>Voluntary Controlled School</v>
          </cell>
          <cell r="L7421" t="str">
            <v>Primary</v>
          </cell>
          <cell r="AC7421" t="str">
            <v>Yes</v>
          </cell>
          <cell r="AI7421">
            <v>2</v>
          </cell>
        </row>
        <row r="7422">
          <cell r="K7422" t="str">
            <v>Voluntary Controlled School</v>
          </cell>
          <cell r="L7422" t="str">
            <v>Primary</v>
          </cell>
          <cell r="AC7422" t="str">
            <v>Yes</v>
          </cell>
          <cell r="AI7422">
            <v>2</v>
          </cell>
        </row>
        <row r="7423">
          <cell r="K7423" t="str">
            <v>Voluntary Controlled School</v>
          </cell>
          <cell r="L7423" t="str">
            <v>Primary</v>
          </cell>
          <cell r="AC7423" t="str">
            <v>Yes</v>
          </cell>
          <cell r="AI7423">
            <v>2</v>
          </cell>
        </row>
        <row r="7424">
          <cell r="K7424" t="str">
            <v>Voluntary Controlled School</v>
          </cell>
          <cell r="L7424" t="str">
            <v>Primary</v>
          </cell>
          <cell r="AC7424" t="str">
            <v>Yes</v>
          </cell>
          <cell r="AI7424">
            <v>1</v>
          </cell>
        </row>
        <row r="7425">
          <cell r="K7425" t="str">
            <v>Voluntary Controlled School</v>
          </cell>
          <cell r="L7425" t="str">
            <v>Primary</v>
          </cell>
          <cell r="AC7425" t="str">
            <v>Yes</v>
          </cell>
          <cell r="AI7425">
            <v>2</v>
          </cell>
        </row>
        <row r="7426">
          <cell r="K7426" t="str">
            <v>Voluntary Controlled School</v>
          </cell>
          <cell r="L7426" t="str">
            <v>Primary</v>
          </cell>
          <cell r="AC7426" t="str">
            <v>Yes</v>
          </cell>
          <cell r="AI7426">
            <v>2</v>
          </cell>
        </row>
        <row r="7427">
          <cell r="K7427" t="str">
            <v>Voluntary Controlled School</v>
          </cell>
          <cell r="L7427" t="str">
            <v>Primary</v>
          </cell>
          <cell r="AC7427" t="str">
            <v>Yes</v>
          </cell>
          <cell r="AI7427">
            <v>3</v>
          </cell>
        </row>
        <row r="7428">
          <cell r="K7428" t="str">
            <v>Voluntary Controlled School</v>
          </cell>
          <cell r="L7428" t="str">
            <v>Primary</v>
          </cell>
          <cell r="AC7428" t="str">
            <v>Yes</v>
          </cell>
          <cell r="AI7428">
            <v>2</v>
          </cell>
        </row>
        <row r="7429">
          <cell r="K7429" t="str">
            <v>Voluntary Controlled School</v>
          </cell>
          <cell r="L7429" t="str">
            <v>Primary</v>
          </cell>
          <cell r="AC7429" t="str">
            <v>Yes</v>
          </cell>
          <cell r="AI7429">
            <v>2</v>
          </cell>
        </row>
        <row r="7430">
          <cell r="K7430" t="str">
            <v>Voluntary Controlled School</v>
          </cell>
          <cell r="L7430" t="str">
            <v>Primary</v>
          </cell>
          <cell r="AC7430" t="str">
            <v>Yes</v>
          </cell>
          <cell r="AI7430">
            <v>2</v>
          </cell>
        </row>
        <row r="7431">
          <cell r="K7431" t="str">
            <v>Voluntary Controlled School</v>
          </cell>
          <cell r="L7431" t="str">
            <v>Primary</v>
          </cell>
          <cell r="AC7431" t="str">
            <v>Yes</v>
          </cell>
          <cell r="AI7431">
            <v>2</v>
          </cell>
        </row>
        <row r="7432">
          <cell r="K7432" t="str">
            <v>Voluntary Controlled School</v>
          </cell>
          <cell r="L7432" t="str">
            <v>Primary</v>
          </cell>
          <cell r="AC7432" t="str">
            <v>Yes</v>
          </cell>
          <cell r="AI7432">
            <v>2</v>
          </cell>
        </row>
        <row r="7433">
          <cell r="K7433" t="str">
            <v>Voluntary Controlled School</v>
          </cell>
          <cell r="L7433" t="str">
            <v>Primary</v>
          </cell>
          <cell r="AC7433" t="str">
            <v>Yes</v>
          </cell>
          <cell r="AI7433">
            <v>2</v>
          </cell>
        </row>
        <row r="7434">
          <cell r="K7434" t="str">
            <v>Voluntary Controlled School</v>
          </cell>
          <cell r="L7434" t="str">
            <v>Primary</v>
          </cell>
          <cell r="AC7434" t="str">
            <v>Yes</v>
          </cell>
          <cell r="AI7434">
            <v>2</v>
          </cell>
        </row>
        <row r="7435">
          <cell r="K7435" t="str">
            <v>Voluntary Controlled School</v>
          </cell>
          <cell r="L7435" t="str">
            <v>Primary</v>
          </cell>
          <cell r="AC7435" t="str">
            <v>Yes</v>
          </cell>
          <cell r="AI7435">
            <v>2</v>
          </cell>
        </row>
        <row r="7436">
          <cell r="K7436" t="str">
            <v>Voluntary Controlled School</v>
          </cell>
          <cell r="L7436" t="str">
            <v>Primary</v>
          </cell>
          <cell r="AC7436" t="str">
            <v>Yes</v>
          </cell>
          <cell r="AI7436">
            <v>3</v>
          </cell>
        </row>
        <row r="7437">
          <cell r="K7437" t="str">
            <v>Voluntary Controlled School</v>
          </cell>
          <cell r="L7437" t="str">
            <v>Primary</v>
          </cell>
          <cell r="AC7437" t="str">
            <v>Yes</v>
          </cell>
          <cell r="AI7437">
            <v>2</v>
          </cell>
        </row>
        <row r="7438">
          <cell r="K7438" t="str">
            <v>Voluntary Controlled School</v>
          </cell>
          <cell r="L7438" t="str">
            <v>Primary</v>
          </cell>
          <cell r="AC7438" t="str">
            <v>Yes</v>
          </cell>
          <cell r="AI7438">
            <v>2</v>
          </cell>
        </row>
        <row r="7439">
          <cell r="K7439" t="str">
            <v>Voluntary Controlled School</v>
          </cell>
          <cell r="L7439" t="str">
            <v>Primary</v>
          </cell>
          <cell r="AC7439" t="str">
            <v>Yes</v>
          </cell>
          <cell r="AI7439">
            <v>2</v>
          </cell>
        </row>
        <row r="7440">
          <cell r="K7440" t="str">
            <v>Voluntary Controlled School</v>
          </cell>
          <cell r="L7440" t="str">
            <v>Primary</v>
          </cell>
          <cell r="AC7440" t="str">
            <v>Yes</v>
          </cell>
          <cell r="AI7440">
            <v>3</v>
          </cell>
        </row>
        <row r="7441">
          <cell r="K7441" t="str">
            <v>Voluntary Controlled School</v>
          </cell>
          <cell r="L7441" t="str">
            <v>Primary</v>
          </cell>
          <cell r="AC7441" t="str">
            <v>Yes</v>
          </cell>
          <cell r="AI7441">
            <v>2</v>
          </cell>
        </row>
        <row r="7442">
          <cell r="K7442" t="str">
            <v>Voluntary Controlled School</v>
          </cell>
          <cell r="L7442" t="str">
            <v>Primary</v>
          </cell>
          <cell r="AC7442" t="str">
            <v>Yes</v>
          </cell>
          <cell r="AI7442">
            <v>1</v>
          </cell>
        </row>
        <row r="7443">
          <cell r="K7443" t="str">
            <v>Voluntary Controlled School</v>
          </cell>
          <cell r="L7443" t="str">
            <v>Primary</v>
          </cell>
          <cell r="AC7443" t="str">
            <v>Yes</v>
          </cell>
          <cell r="AI7443">
            <v>2</v>
          </cell>
        </row>
        <row r="7444">
          <cell r="K7444" t="str">
            <v>Voluntary Controlled School</v>
          </cell>
          <cell r="L7444" t="str">
            <v>Primary</v>
          </cell>
          <cell r="AC7444" t="str">
            <v>Yes</v>
          </cell>
          <cell r="AI7444">
            <v>3</v>
          </cell>
        </row>
        <row r="7445">
          <cell r="K7445" t="str">
            <v>Voluntary Aided School</v>
          </cell>
          <cell r="L7445" t="str">
            <v>Primary</v>
          </cell>
          <cell r="AC7445" t="str">
            <v>Yes</v>
          </cell>
          <cell r="AI7445">
            <v>1</v>
          </cell>
        </row>
        <row r="7446">
          <cell r="K7446" t="str">
            <v>Voluntary Aided School</v>
          </cell>
          <cell r="L7446" t="str">
            <v>Primary</v>
          </cell>
          <cell r="AC7446" t="str">
            <v>Yes</v>
          </cell>
          <cell r="AI7446">
            <v>2</v>
          </cell>
        </row>
        <row r="7447">
          <cell r="K7447" t="str">
            <v>Voluntary Aided School</v>
          </cell>
          <cell r="L7447" t="str">
            <v>Primary</v>
          </cell>
          <cell r="AC7447" t="str">
            <v>Yes</v>
          </cell>
          <cell r="AI7447">
            <v>2</v>
          </cell>
        </row>
        <row r="7448">
          <cell r="K7448" t="str">
            <v>Voluntary Aided School</v>
          </cell>
          <cell r="L7448" t="str">
            <v>Primary</v>
          </cell>
          <cell r="AC7448" t="str">
            <v>Yes</v>
          </cell>
          <cell r="AI7448">
            <v>2</v>
          </cell>
        </row>
        <row r="7449">
          <cell r="K7449" t="str">
            <v>Voluntary Aided School</v>
          </cell>
          <cell r="L7449" t="str">
            <v>Primary</v>
          </cell>
          <cell r="AC7449" t="str">
            <v>Yes</v>
          </cell>
          <cell r="AI7449">
            <v>2</v>
          </cell>
        </row>
        <row r="7450">
          <cell r="K7450" t="str">
            <v>Voluntary Aided School</v>
          </cell>
          <cell r="L7450" t="str">
            <v>Primary</v>
          </cell>
          <cell r="AC7450" t="str">
            <v>Yes</v>
          </cell>
          <cell r="AI7450">
            <v>2</v>
          </cell>
        </row>
        <row r="7451">
          <cell r="K7451" t="str">
            <v>Voluntary Aided School</v>
          </cell>
          <cell r="L7451" t="str">
            <v>Primary</v>
          </cell>
          <cell r="AC7451" t="str">
            <v>Yes</v>
          </cell>
          <cell r="AI7451">
            <v>1</v>
          </cell>
        </row>
        <row r="7452">
          <cell r="K7452" t="str">
            <v>Voluntary Aided School</v>
          </cell>
          <cell r="L7452" t="str">
            <v>Primary</v>
          </cell>
          <cell r="AC7452" t="str">
            <v>Yes</v>
          </cell>
          <cell r="AI7452">
            <v>2</v>
          </cell>
        </row>
        <row r="7453">
          <cell r="K7453" t="str">
            <v>Voluntary Aided School</v>
          </cell>
          <cell r="L7453" t="str">
            <v>Primary</v>
          </cell>
          <cell r="AC7453" t="str">
            <v>Yes</v>
          </cell>
          <cell r="AI7453">
            <v>1</v>
          </cell>
        </row>
        <row r="7454">
          <cell r="K7454" t="str">
            <v>Voluntary Aided School</v>
          </cell>
          <cell r="L7454" t="str">
            <v>Primary</v>
          </cell>
          <cell r="AC7454" t="str">
            <v>Yes</v>
          </cell>
          <cell r="AI7454">
            <v>2</v>
          </cell>
        </row>
        <row r="7455">
          <cell r="K7455" t="str">
            <v>Voluntary Aided School</v>
          </cell>
          <cell r="L7455" t="str">
            <v>Primary</v>
          </cell>
          <cell r="AC7455" t="str">
            <v>Yes</v>
          </cell>
          <cell r="AI7455">
            <v>2</v>
          </cell>
        </row>
        <row r="7456">
          <cell r="K7456" t="str">
            <v>Voluntary Aided School</v>
          </cell>
          <cell r="L7456" t="str">
            <v>Primary</v>
          </cell>
          <cell r="AC7456" t="str">
            <v>Yes</v>
          </cell>
          <cell r="AI7456">
            <v>2</v>
          </cell>
        </row>
        <row r="7457">
          <cell r="K7457" t="str">
            <v>Voluntary Aided School</v>
          </cell>
          <cell r="L7457" t="str">
            <v>Primary</v>
          </cell>
          <cell r="AC7457" t="str">
            <v>Yes</v>
          </cell>
          <cell r="AI7457">
            <v>1</v>
          </cell>
        </row>
        <row r="7458">
          <cell r="K7458" t="str">
            <v>Voluntary Aided School</v>
          </cell>
          <cell r="L7458" t="str">
            <v>Primary</v>
          </cell>
          <cell r="AC7458" t="str">
            <v>Yes</v>
          </cell>
          <cell r="AI7458">
            <v>2</v>
          </cell>
        </row>
        <row r="7459">
          <cell r="K7459" t="str">
            <v>Voluntary Aided School</v>
          </cell>
          <cell r="L7459" t="str">
            <v>Primary</v>
          </cell>
          <cell r="AC7459" t="str">
            <v>Yes</v>
          </cell>
          <cell r="AI7459">
            <v>2</v>
          </cell>
        </row>
        <row r="7460">
          <cell r="K7460" t="str">
            <v>Voluntary Aided School</v>
          </cell>
          <cell r="L7460" t="str">
            <v>Primary</v>
          </cell>
          <cell r="AC7460" t="str">
            <v>Yes</v>
          </cell>
          <cell r="AI7460">
            <v>2</v>
          </cell>
        </row>
        <row r="7461">
          <cell r="K7461" t="str">
            <v>Voluntary Aided School</v>
          </cell>
          <cell r="L7461" t="str">
            <v>Primary</v>
          </cell>
          <cell r="AC7461" t="str">
            <v>Yes</v>
          </cell>
          <cell r="AI7461">
            <v>2</v>
          </cell>
        </row>
        <row r="7462">
          <cell r="K7462" t="str">
            <v>Voluntary Aided School</v>
          </cell>
          <cell r="L7462" t="str">
            <v>Primary</v>
          </cell>
          <cell r="AC7462" t="str">
            <v>Yes</v>
          </cell>
          <cell r="AI7462">
            <v>2</v>
          </cell>
        </row>
        <row r="7463">
          <cell r="K7463" t="str">
            <v>Voluntary Aided School</v>
          </cell>
          <cell r="L7463" t="str">
            <v>Primary</v>
          </cell>
          <cell r="AC7463" t="str">
            <v>Yes</v>
          </cell>
          <cell r="AI7463">
            <v>2</v>
          </cell>
        </row>
        <row r="7464">
          <cell r="K7464" t="str">
            <v>Voluntary Aided School</v>
          </cell>
          <cell r="L7464" t="str">
            <v>Primary</v>
          </cell>
          <cell r="AC7464" t="str">
            <v>Yes</v>
          </cell>
          <cell r="AI7464">
            <v>2</v>
          </cell>
        </row>
        <row r="7465">
          <cell r="K7465" t="str">
            <v>Voluntary Aided School</v>
          </cell>
          <cell r="L7465" t="str">
            <v>Primary</v>
          </cell>
          <cell r="AC7465" t="str">
            <v>Yes</v>
          </cell>
          <cell r="AI7465">
            <v>2</v>
          </cell>
        </row>
        <row r="7466">
          <cell r="K7466" t="str">
            <v>Voluntary Aided School</v>
          </cell>
          <cell r="L7466" t="str">
            <v>Primary</v>
          </cell>
          <cell r="AC7466" t="str">
            <v>Yes</v>
          </cell>
          <cell r="AI7466">
            <v>1</v>
          </cell>
        </row>
        <row r="7467">
          <cell r="K7467" t="str">
            <v>Voluntary Aided School</v>
          </cell>
          <cell r="L7467" t="str">
            <v>Primary</v>
          </cell>
          <cell r="AC7467" t="str">
            <v>Yes</v>
          </cell>
          <cell r="AI7467">
            <v>2</v>
          </cell>
        </row>
        <row r="7468">
          <cell r="K7468" t="str">
            <v>Voluntary Aided School</v>
          </cell>
          <cell r="L7468" t="str">
            <v>Primary</v>
          </cell>
          <cell r="AC7468" t="str">
            <v>Yes</v>
          </cell>
          <cell r="AI7468">
            <v>4</v>
          </cell>
        </row>
        <row r="7469">
          <cell r="K7469" t="str">
            <v>Voluntary Aided School</v>
          </cell>
          <cell r="L7469" t="str">
            <v>Primary</v>
          </cell>
          <cell r="AC7469" t="str">
            <v>Yes</v>
          </cell>
          <cell r="AI7469">
            <v>2</v>
          </cell>
        </row>
        <row r="7470">
          <cell r="K7470" t="str">
            <v>Voluntary Aided School</v>
          </cell>
          <cell r="L7470" t="str">
            <v>Primary</v>
          </cell>
          <cell r="AC7470" t="str">
            <v>Yes</v>
          </cell>
          <cell r="AI7470">
            <v>2</v>
          </cell>
        </row>
        <row r="7471">
          <cell r="K7471" t="str">
            <v>Voluntary Aided School</v>
          </cell>
          <cell r="L7471" t="str">
            <v>Primary</v>
          </cell>
          <cell r="AC7471" t="str">
            <v>Yes</v>
          </cell>
          <cell r="AI7471">
            <v>2</v>
          </cell>
        </row>
        <row r="7472">
          <cell r="K7472" t="str">
            <v>Voluntary Aided School</v>
          </cell>
          <cell r="L7472" t="str">
            <v>Primary</v>
          </cell>
          <cell r="AC7472" t="str">
            <v>Yes</v>
          </cell>
          <cell r="AI7472">
            <v>1</v>
          </cell>
        </row>
        <row r="7473">
          <cell r="K7473" t="str">
            <v>Voluntary Aided School</v>
          </cell>
          <cell r="L7473" t="str">
            <v>Primary</v>
          </cell>
          <cell r="AC7473" t="str">
            <v>Yes</v>
          </cell>
          <cell r="AI7473">
            <v>3</v>
          </cell>
        </row>
        <row r="7474">
          <cell r="K7474" t="str">
            <v>Voluntary Aided School</v>
          </cell>
          <cell r="L7474" t="str">
            <v>Primary</v>
          </cell>
          <cell r="AC7474" t="str">
            <v>Yes</v>
          </cell>
          <cell r="AI7474">
            <v>2</v>
          </cell>
        </row>
        <row r="7475">
          <cell r="K7475" t="str">
            <v>Voluntary Aided School</v>
          </cell>
          <cell r="L7475" t="str">
            <v>Primary</v>
          </cell>
          <cell r="AC7475" t="str">
            <v>Yes</v>
          </cell>
          <cell r="AI7475">
            <v>2</v>
          </cell>
        </row>
        <row r="7476">
          <cell r="K7476" t="str">
            <v>Voluntary Aided School</v>
          </cell>
          <cell r="L7476" t="str">
            <v>Primary</v>
          </cell>
          <cell r="AC7476" t="str">
            <v>Yes</v>
          </cell>
          <cell r="AI7476">
            <v>1</v>
          </cell>
        </row>
        <row r="7477">
          <cell r="K7477" t="str">
            <v>Voluntary Aided School</v>
          </cell>
          <cell r="L7477" t="str">
            <v>Primary</v>
          </cell>
          <cell r="AC7477" t="str">
            <v>Yes</v>
          </cell>
          <cell r="AI7477">
            <v>2</v>
          </cell>
        </row>
        <row r="7478">
          <cell r="K7478" t="str">
            <v>Voluntary Aided School</v>
          </cell>
          <cell r="L7478" t="str">
            <v>Primary</v>
          </cell>
          <cell r="AC7478" t="str">
            <v>Yes</v>
          </cell>
          <cell r="AI7478">
            <v>2</v>
          </cell>
        </row>
        <row r="7479">
          <cell r="K7479" t="str">
            <v>Voluntary Aided School</v>
          </cell>
          <cell r="L7479" t="str">
            <v>Primary</v>
          </cell>
          <cell r="AC7479" t="str">
            <v>Yes</v>
          </cell>
          <cell r="AI7479">
            <v>2</v>
          </cell>
        </row>
        <row r="7480">
          <cell r="K7480" t="str">
            <v>Voluntary Aided School</v>
          </cell>
          <cell r="L7480" t="str">
            <v>Primary</v>
          </cell>
          <cell r="AC7480" t="str">
            <v>Yes</v>
          </cell>
          <cell r="AI7480">
            <v>2</v>
          </cell>
        </row>
        <row r="7481">
          <cell r="K7481" t="str">
            <v>Foundation School</v>
          </cell>
          <cell r="L7481" t="str">
            <v>Secondary</v>
          </cell>
          <cell r="AC7481" t="str">
            <v>Yes</v>
          </cell>
          <cell r="AI7481">
            <v>2</v>
          </cell>
        </row>
        <row r="7482">
          <cell r="K7482" t="str">
            <v>Community School</v>
          </cell>
          <cell r="L7482" t="str">
            <v>Secondary</v>
          </cell>
          <cell r="AC7482" t="str">
            <v>Yes</v>
          </cell>
          <cell r="AI7482">
            <v>3</v>
          </cell>
        </row>
        <row r="7483">
          <cell r="K7483" t="str">
            <v>Voluntary Aided School</v>
          </cell>
          <cell r="L7483" t="str">
            <v>Primary</v>
          </cell>
          <cell r="AC7483" t="str">
            <v>Yes</v>
          </cell>
          <cell r="AI7483">
            <v>1</v>
          </cell>
        </row>
        <row r="7484">
          <cell r="K7484" t="str">
            <v>Foundation School</v>
          </cell>
          <cell r="L7484" t="str">
            <v>Primary</v>
          </cell>
          <cell r="AC7484" t="str">
            <v>Yes</v>
          </cell>
          <cell r="AI7484">
            <v>3</v>
          </cell>
        </row>
        <row r="7485">
          <cell r="K7485" t="str">
            <v>Voluntary Aided School</v>
          </cell>
          <cell r="L7485" t="str">
            <v>Primary</v>
          </cell>
          <cell r="AC7485" t="str">
            <v>Yes</v>
          </cell>
          <cell r="AI7485">
            <v>1</v>
          </cell>
        </row>
        <row r="7486">
          <cell r="K7486" t="str">
            <v>Foundation School</v>
          </cell>
          <cell r="L7486" t="str">
            <v>Primary</v>
          </cell>
          <cell r="AC7486" t="str">
            <v>Yes</v>
          </cell>
          <cell r="AI7486">
            <v>2</v>
          </cell>
        </row>
        <row r="7487">
          <cell r="K7487" t="str">
            <v>Foundation School</v>
          </cell>
          <cell r="L7487" t="str">
            <v>Primary</v>
          </cell>
          <cell r="AC7487" t="str">
            <v>Yes</v>
          </cell>
          <cell r="AI7487">
            <v>2</v>
          </cell>
        </row>
        <row r="7488">
          <cell r="K7488" t="str">
            <v>Foundation School</v>
          </cell>
          <cell r="L7488" t="str">
            <v>Primary</v>
          </cell>
          <cell r="AC7488" t="str">
            <v>Yes</v>
          </cell>
          <cell r="AI7488">
            <v>2</v>
          </cell>
        </row>
        <row r="7489">
          <cell r="K7489" t="str">
            <v>Foundation School</v>
          </cell>
          <cell r="L7489" t="str">
            <v>Primary</v>
          </cell>
          <cell r="AC7489" t="str">
            <v>Yes</v>
          </cell>
          <cell r="AI7489">
            <v>1</v>
          </cell>
        </row>
        <row r="7490">
          <cell r="K7490" t="str">
            <v>Foundation School</v>
          </cell>
          <cell r="L7490" t="str">
            <v>Primary</v>
          </cell>
          <cell r="AC7490" t="str">
            <v>Yes</v>
          </cell>
          <cell r="AI7490">
            <v>3</v>
          </cell>
        </row>
        <row r="7491">
          <cell r="K7491" t="str">
            <v>Foundation School</v>
          </cell>
          <cell r="L7491" t="str">
            <v>Primary</v>
          </cell>
          <cell r="AC7491" t="str">
            <v>Yes</v>
          </cell>
          <cell r="AI7491">
            <v>2</v>
          </cell>
        </row>
        <row r="7492">
          <cell r="K7492" t="str">
            <v>Foundation School</v>
          </cell>
          <cell r="L7492" t="str">
            <v>Primary</v>
          </cell>
          <cell r="AC7492" t="str">
            <v>Yes</v>
          </cell>
          <cell r="AI7492">
            <v>2</v>
          </cell>
        </row>
        <row r="7493">
          <cell r="K7493" t="str">
            <v>Foundation School</v>
          </cell>
          <cell r="L7493" t="str">
            <v>Primary</v>
          </cell>
          <cell r="AC7493" t="str">
            <v>Yes</v>
          </cell>
          <cell r="AI7493">
            <v>3</v>
          </cell>
        </row>
        <row r="7494">
          <cell r="K7494" t="str">
            <v>Foundation School</v>
          </cell>
          <cell r="L7494" t="str">
            <v>Secondary</v>
          </cell>
          <cell r="AC7494" t="str">
            <v>Yes</v>
          </cell>
          <cell r="AI7494">
            <v>2</v>
          </cell>
        </row>
        <row r="7495">
          <cell r="K7495" t="str">
            <v>Foundation School</v>
          </cell>
          <cell r="L7495" t="str">
            <v>Secondary</v>
          </cell>
          <cell r="AC7495" t="str">
            <v>Yes</v>
          </cell>
          <cell r="AI7495">
            <v>2</v>
          </cell>
        </row>
        <row r="7496">
          <cell r="K7496" t="str">
            <v>Foundation School</v>
          </cell>
          <cell r="L7496" t="str">
            <v>Secondary</v>
          </cell>
          <cell r="AC7496" t="str">
            <v>Yes</v>
          </cell>
          <cell r="AI7496">
            <v>2</v>
          </cell>
        </row>
        <row r="7497">
          <cell r="K7497" t="str">
            <v>Non-Maintained Special School</v>
          </cell>
          <cell r="L7497" t="str">
            <v>Special</v>
          </cell>
          <cell r="AC7497" t="str">
            <v>Yes</v>
          </cell>
          <cell r="AI7497">
            <v>2</v>
          </cell>
        </row>
        <row r="7498">
          <cell r="K7498" t="str">
            <v>Community Special School</v>
          </cell>
          <cell r="L7498" t="str">
            <v>Special</v>
          </cell>
          <cell r="AC7498" t="str">
            <v>Yes</v>
          </cell>
          <cell r="AI7498">
            <v>2</v>
          </cell>
        </row>
        <row r="7499">
          <cell r="K7499" t="str">
            <v>Community Special School</v>
          </cell>
          <cell r="L7499" t="str">
            <v>Special</v>
          </cell>
          <cell r="AC7499" t="str">
            <v>Yes</v>
          </cell>
          <cell r="AI7499">
            <v>2</v>
          </cell>
        </row>
        <row r="7500">
          <cell r="K7500" t="str">
            <v>Community Special School</v>
          </cell>
          <cell r="L7500" t="str">
            <v>Special</v>
          </cell>
          <cell r="AC7500" t="str">
            <v>Yes</v>
          </cell>
          <cell r="AI7500">
            <v>4</v>
          </cell>
        </row>
        <row r="7501">
          <cell r="K7501" t="str">
            <v>Community Special School</v>
          </cell>
          <cell r="L7501" t="str">
            <v>Special</v>
          </cell>
          <cell r="AC7501" t="str">
            <v>Yes</v>
          </cell>
          <cell r="AI7501">
            <v>1</v>
          </cell>
        </row>
        <row r="7502">
          <cell r="K7502" t="str">
            <v>Community Special School</v>
          </cell>
          <cell r="L7502" t="str">
            <v>Special</v>
          </cell>
          <cell r="AC7502" t="str">
            <v>Yes</v>
          </cell>
          <cell r="AI7502">
            <v>2</v>
          </cell>
        </row>
        <row r="7503">
          <cell r="K7503" t="str">
            <v>LA Nursery School</v>
          </cell>
          <cell r="L7503" t="str">
            <v>Nursery</v>
          </cell>
          <cell r="AC7503" t="str">
            <v>Yes</v>
          </cell>
          <cell r="AI7503">
            <v>1</v>
          </cell>
        </row>
        <row r="7504">
          <cell r="K7504" t="str">
            <v>LA Nursery School</v>
          </cell>
          <cell r="L7504" t="str">
            <v>Nursery</v>
          </cell>
          <cell r="AC7504" t="str">
            <v>Yes</v>
          </cell>
          <cell r="AI7504">
            <v>2</v>
          </cell>
        </row>
        <row r="7505">
          <cell r="K7505" t="str">
            <v>Pupil Referral Unit</v>
          </cell>
          <cell r="L7505" t="str">
            <v>PRU</v>
          </cell>
          <cell r="AC7505" t="str">
            <v>Yes</v>
          </cell>
          <cell r="AI7505">
            <v>2</v>
          </cell>
        </row>
        <row r="7506">
          <cell r="K7506" t="str">
            <v>Pupil Referral Unit</v>
          </cell>
          <cell r="L7506" t="str">
            <v>PRU</v>
          </cell>
          <cell r="AC7506" t="str">
            <v>Yes</v>
          </cell>
          <cell r="AI7506">
            <v>2</v>
          </cell>
        </row>
        <row r="7507">
          <cell r="K7507" t="str">
            <v>Pupil Referral Unit</v>
          </cell>
          <cell r="L7507" t="str">
            <v>PRU</v>
          </cell>
          <cell r="AC7507" t="str">
            <v>Yes</v>
          </cell>
          <cell r="AI7507">
            <v>2</v>
          </cell>
        </row>
        <row r="7508">
          <cell r="K7508" t="str">
            <v>Pupil Referral Unit</v>
          </cell>
          <cell r="L7508" t="str">
            <v>PRU</v>
          </cell>
          <cell r="AC7508" t="str">
            <v>Yes</v>
          </cell>
          <cell r="AI7508">
            <v>3</v>
          </cell>
        </row>
        <row r="7509">
          <cell r="K7509" t="str">
            <v>Pupil Referral Unit</v>
          </cell>
          <cell r="L7509" t="str">
            <v>PRU</v>
          </cell>
          <cell r="AC7509" t="str">
            <v>Yes</v>
          </cell>
          <cell r="AI7509">
            <v>2</v>
          </cell>
        </row>
        <row r="7510">
          <cell r="K7510" t="str">
            <v>Community School</v>
          </cell>
          <cell r="L7510" t="str">
            <v>Primary</v>
          </cell>
          <cell r="AC7510" t="str">
            <v>Yes</v>
          </cell>
          <cell r="AI7510">
            <v>2</v>
          </cell>
        </row>
        <row r="7511">
          <cell r="K7511" t="str">
            <v>Community School</v>
          </cell>
          <cell r="L7511" t="str">
            <v>Primary</v>
          </cell>
          <cell r="AC7511" t="str">
            <v>Yes</v>
          </cell>
          <cell r="AI7511">
            <v>2</v>
          </cell>
        </row>
        <row r="7512">
          <cell r="K7512" t="str">
            <v>Community School</v>
          </cell>
          <cell r="L7512" t="str">
            <v>Primary</v>
          </cell>
          <cell r="AC7512" t="str">
            <v>Yes</v>
          </cell>
          <cell r="AI7512">
            <v>2</v>
          </cell>
        </row>
        <row r="7513">
          <cell r="K7513" t="str">
            <v>Community School</v>
          </cell>
          <cell r="L7513" t="str">
            <v>Primary</v>
          </cell>
          <cell r="AC7513" t="str">
            <v>Yes</v>
          </cell>
          <cell r="AI7513">
            <v>2</v>
          </cell>
        </row>
        <row r="7514">
          <cell r="K7514" t="str">
            <v>Community School</v>
          </cell>
          <cell r="L7514" t="str">
            <v>Primary</v>
          </cell>
          <cell r="AC7514" t="str">
            <v>Yes</v>
          </cell>
          <cell r="AI7514">
            <v>1</v>
          </cell>
        </row>
        <row r="7515">
          <cell r="K7515" t="str">
            <v>Community School</v>
          </cell>
          <cell r="L7515" t="str">
            <v>Primary</v>
          </cell>
          <cell r="AC7515" t="str">
            <v>Yes</v>
          </cell>
          <cell r="AI7515">
            <v>2</v>
          </cell>
        </row>
        <row r="7516">
          <cell r="K7516" t="str">
            <v>Community School</v>
          </cell>
          <cell r="L7516" t="str">
            <v>Primary</v>
          </cell>
          <cell r="AC7516" t="str">
            <v>Yes</v>
          </cell>
          <cell r="AI7516">
            <v>2</v>
          </cell>
        </row>
        <row r="7517">
          <cell r="K7517" t="str">
            <v>Community School</v>
          </cell>
          <cell r="L7517" t="str">
            <v>Primary</v>
          </cell>
          <cell r="AC7517" t="str">
            <v>Yes</v>
          </cell>
          <cell r="AI7517">
            <v>1</v>
          </cell>
        </row>
        <row r="7518">
          <cell r="K7518" t="str">
            <v>Community School</v>
          </cell>
          <cell r="L7518" t="str">
            <v>Primary</v>
          </cell>
          <cell r="AC7518" t="str">
            <v>Yes</v>
          </cell>
          <cell r="AI7518">
            <v>2</v>
          </cell>
        </row>
        <row r="7519">
          <cell r="K7519" t="str">
            <v>Community School</v>
          </cell>
          <cell r="L7519" t="str">
            <v>Primary</v>
          </cell>
          <cell r="AC7519" t="str">
            <v>Yes</v>
          </cell>
          <cell r="AI7519">
            <v>1</v>
          </cell>
        </row>
        <row r="7520">
          <cell r="K7520" t="str">
            <v>Community School</v>
          </cell>
          <cell r="L7520" t="str">
            <v>Primary</v>
          </cell>
          <cell r="AC7520" t="str">
            <v>Yes</v>
          </cell>
          <cell r="AI7520">
            <v>2</v>
          </cell>
        </row>
        <row r="7521">
          <cell r="K7521" t="str">
            <v>Community School</v>
          </cell>
          <cell r="L7521" t="str">
            <v>Primary</v>
          </cell>
          <cell r="AC7521" t="str">
            <v>Yes</v>
          </cell>
          <cell r="AI7521">
            <v>2</v>
          </cell>
        </row>
        <row r="7522">
          <cell r="K7522" t="str">
            <v>Community School</v>
          </cell>
          <cell r="L7522" t="str">
            <v>Primary</v>
          </cell>
          <cell r="AC7522" t="str">
            <v>Yes</v>
          </cell>
          <cell r="AI7522">
            <v>2</v>
          </cell>
        </row>
        <row r="7523">
          <cell r="K7523" t="str">
            <v>Community School</v>
          </cell>
          <cell r="L7523" t="str">
            <v>Primary</v>
          </cell>
          <cell r="AC7523" t="str">
            <v>Yes</v>
          </cell>
          <cell r="AI7523">
            <v>1</v>
          </cell>
        </row>
        <row r="7524">
          <cell r="K7524" t="str">
            <v>Community School</v>
          </cell>
          <cell r="L7524" t="str">
            <v>Primary</v>
          </cell>
          <cell r="AC7524" t="str">
            <v>Yes</v>
          </cell>
          <cell r="AI7524">
            <v>3</v>
          </cell>
        </row>
        <row r="7525">
          <cell r="K7525" t="str">
            <v>Community School</v>
          </cell>
          <cell r="L7525" t="str">
            <v>Primary</v>
          </cell>
          <cell r="AC7525" t="str">
            <v>Yes</v>
          </cell>
          <cell r="AI7525">
            <v>2</v>
          </cell>
        </row>
        <row r="7526">
          <cell r="K7526" t="str">
            <v>Community School</v>
          </cell>
          <cell r="L7526" t="str">
            <v>Primary</v>
          </cell>
          <cell r="AC7526" t="str">
            <v>Yes</v>
          </cell>
          <cell r="AI7526">
            <v>2</v>
          </cell>
        </row>
        <row r="7527">
          <cell r="K7527" t="str">
            <v>Community School</v>
          </cell>
          <cell r="L7527" t="str">
            <v>Primary</v>
          </cell>
          <cell r="AC7527" t="str">
            <v>Yes</v>
          </cell>
          <cell r="AI7527">
            <v>2</v>
          </cell>
        </row>
        <row r="7528">
          <cell r="K7528" t="str">
            <v>Community School</v>
          </cell>
          <cell r="L7528" t="str">
            <v>Primary</v>
          </cell>
          <cell r="AC7528" t="str">
            <v>Yes</v>
          </cell>
          <cell r="AI7528">
            <v>2</v>
          </cell>
        </row>
        <row r="7529">
          <cell r="K7529" t="str">
            <v>Community School</v>
          </cell>
          <cell r="L7529" t="str">
            <v>Primary</v>
          </cell>
          <cell r="AC7529" t="str">
            <v>Yes</v>
          </cell>
          <cell r="AI7529">
            <v>2</v>
          </cell>
        </row>
        <row r="7530">
          <cell r="K7530" t="str">
            <v>Community School</v>
          </cell>
          <cell r="L7530" t="str">
            <v>Primary</v>
          </cell>
          <cell r="AC7530" t="str">
            <v>Yes</v>
          </cell>
          <cell r="AI7530">
            <v>2</v>
          </cell>
        </row>
        <row r="7531">
          <cell r="K7531" t="str">
            <v>Community School</v>
          </cell>
          <cell r="L7531" t="str">
            <v>Primary</v>
          </cell>
          <cell r="AC7531" t="str">
            <v>Yes</v>
          </cell>
          <cell r="AI7531">
            <v>2</v>
          </cell>
        </row>
        <row r="7532">
          <cell r="K7532" t="str">
            <v>Community School</v>
          </cell>
          <cell r="L7532" t="str">
            <v>Primary</v>
          </cell>
          <cell r="AC7532" t="str">
            <v>Yes</v>
          </cell>
          <cell r="AI7532">
            <v>2</v>
          </cell>
        </row>
        <row r="7533">
          <cell r="K7533" t="str">
            <v>Community School</v>
          </cell>
          <cell r="L7533" t="str">
            <v>Primary</v>
          </cell>
          <cell r="AC7533" t="str">
            <v>Yes</v>
          </cell>
          <cell r="AI7533">
            <v>2</v>
          </cell>
        </row>
        <row r="7534">
          <cell r="K7534" t="str">
            <v>Community School</v>
          </cell>
          <cell r="L7534" t="str">
            <v>Primary</v>
          </cell>
          <cell r="AC7534" t="str">
            <v>Yes</v>
          </cell>
          <cell r="AI7534">
            <v>1</v>
          </cell>
        </row>
        <row r="7535">
          <cell r="K7535" t="str">
            <v>Community School</v>
          </cell>
          <cell r="L7535" t="str">
            <v>Primary</v>
          </cell>
          <cell r="AC7535" t="str">
            <v>Yes</v>
          </cell>
          <cell r="AI7535">
            <v>2</v>
          </cell>
        </row>
        <row r="7536">
          <cell r="K7536" t="str">
            <v>Community School</v>
          </cell>
          <cell r="L7536" t="str">
            <v>Primary</v>
          </cell>
          <cell r="AC7536" t="str">
            <v>Yes</v>
          </cell>
          <cell r="AI7536">
            <v>2</v>
          </cell>
        </row>
        <row r="7537">
          <cell r="K7537" t="str">
            <v>Community School</v>
          </cell>
          <cell r="L7537" t="str">
            <v>Primary</v>
          </cell>
          <cell r="AC7537" t="str">
            <v>Yes</v>
          </cell>
          <cell r="AI7537">
            <v>2</v>
          </cell>
        </row>
        <row r="7538">
          <cell r="K7538" t="str">
            <v>Community School</v>
          </cell>
          <cell r="L7538" t="str">
            <v>Primary</v>
          </cell>
          <cell r="AC7538" t="str">
            <v>Yes</v>
          </cell>
          <cell r="AI7538">
            <v>1</v>
          </cell>
        </row>
        <row r="7539">
          <cell r="K7539" t="str">
            <v>Community School</v>
          </cell>
          <cell r="L7539" t="str">
            <v>Primary</v>
          </cell>
          <cell r="AC7539" t="str">
            <v>Yes</v>
          </cell>
          <cell r="AI7539">
            <v>2</v>
          </cell>
        </row>
        <row r="7540">
          <cell r="K7540" t="str">
            <v>Community School</v>
          </cell>
          <cell r="L7540" t="str">
            <v>Primary</v>
          </cell>
          <cell r="AC7540" t="str">
            <v>Yes</v>
          </cell>
          <cell r="AI7540">
            <v>2</v>
          </cell>
        </row>
        <row r="7541">
          <cell r="K7541" t="str">
            <v>Community School</v>
          </cell>
          <cell r="L7541" t="str">
            <v>Primary</v>
          </cell>
          <cell r="AC7541" t="str">
            <v>Yes</v>
          </cell>
          <cell r="AI7541">
            <v>1</v>
          </cell>
        </row>
        <row r="7542">
          <cell r="K7542" t="str">
            <v>Community School</v>
          </cell>
          <cell r="L7542" t="str">
            <v>Primary</v>
          </cell>
          <cell r="AC7542" t="str">
            <v>Yes</v>
          </cell>
          <cell r="AI7542">
            <v>2</v>
          </cell>
        </row>
        <row r="7543">
          <cell r="K7543" t="str">
            <v>Community School</v>
          </cell>
          <cell r="L7543" t="str">
            <v>Primary</v>
          </cell>
          <cell r="AC7543" t="str">
            <v>Yes</v>
          </cell>
          <cell r="AI7543">
            <v>2</v>
          </cell>
        </row>
        <row r="7544">
          <cell r="K7544" t="str">
            <v>Community School</v>
          </cell>
          <cell r="L7544" t="str">
            <v>Primary</v>
          </cell>
          <cell r="AC7544" t="str">
            <v>Yes</v>
          </cell>
          <cell r="AI7544">
            <v>2</v>
          </cell>
        </row>
        <row r="7545">
          <cell r="K7545" t="str">
            <v>Community School</v>
          </cell>
          <cell r="L7545" t="str">
            <v>Primary</v>
          </cell>
          <cell r="AC7545" t="str">
            <v>Yes</v>
          </cell>
          <cell r="AI7545">
            <v>2</v>
          </cell>
        </row>
        <row r="7546">
          <cell r="K7546" t="str">
            <v>Community School</v>
          </cell>
          <cell r="L7546" t="str">
            <v>Primary</v>
          </cell>
          <cell r="AC7546" t="str">
            <v>Yes</v>
          </cell>
          <cell r="AI7546">
            <v>2</v>
          </cell>
        </row>
        <row r="7547">
          <cell r="K7547" t="str">
            <v>Community School</v>
          </cell>
          <cell r="L7547" t="str">
            <v>Primary</v>
          </cell>
          <cell r="AC7547" t="str">
            <v>Yes</v>
          </cell>
          <cell r="AI7547">
            <v>2</v>
          </cell>
        </row>
        <row r="7548">
          <cell r="K7548" t="str">
            <v>Community School</v>
          </cell>
          <cell r="L7548" t="str">
            <v>Primary</v>
          </cell>
          <cell r="AC7548" t="str">
            <v>Yes</v>
          </cell>
          <cell r="AI7548">
            <v>1</v>
          </cell>
        </row>
        <row r="7549">
          <cell r="K7549" t="str">
            <v>Community School</v>
          </cell>
          <cell r="L7549" t="str">
            <v>Primary</v>
          </cell>
          <cell r="AC7549" t="str">
            <v>Yes</v>
          </cell>
          <cell r="AI7549">
            <v>3</v>
          </cell>
        </row>
        <row r="7550">
          <cell r="K7550" t="str">
            <v>Community School</v>
          </cell>
          <cell r="L7550" t="str">
            <v>Primary</v>
          </cell>
          <cell r="AC7550" t="str">
            <v>Yes</v>
          </cell>
          <cell r="AI7550">
            <v>2</v>
          </cell>
        </row>
        <row r="7551">
          <cell r="K7551" t="str">
            <v>Community School</v>
          </cell>
          <cell r="L7551" t="str">
            <v>Primary</v>
          </cell>
          <cell r="AC7551" t="str">
            <v>Yes</v>
          </cell>
          <cell r="AI7551">
            <v>1</v>
          </cell>
        </row>
        <row r="7552">
          <cell r="K7552" t="str">
            <v>Community School</v>
          </cell>
          <cell r="L7552" t="str">
            <v>Primary</v>
          </cell>
          <cell r="AC7552" t="str">
            <v>Yes</v>
          </cell>
          <cell r="AI7552">
            <v>1</v>
          </cell>
        </row>
        <row r="7553">
          <cell r="K7553" t="str">
            <v>Community School</v>
          </cell>
          <cell r="L7553" t="str">
            <v>Primary</v>
          </cell>
          <cell r="AC7553" t="str">
            <v>Yes</v>
          </cell>
          <cell r="AI7553">
            <v>1</v>
          </cell>
        </row>
        <row r="7554">
          <cell r="K7554" t="str">
            <v>Community School</v>
          </cell>
          <cell r="L7554" t="str">
            <v>Primary</v>
          </cell>
          <cell r="AC7554" t="str">
            <v>Yes</v>
          </cell>
          <cell r="AI7554">
            <v>2</v>
          </cell>
        </row>
        <row r="7555">
          <cell r="K7555" t="str">
            <v>Community School</v>
          </cell>
          <cell r="L7555" t="str">
            <v>Primary</v>
          </cell>
          <cell r="AC7555" t="str">
            <v>Yes</v>
          </cell>
          <cell r="AI7555">
            <v>3</v>
          </cell>
        </row>
        <row r="7556">
          <cell r="K7556" t="str">
            <v>Community School</v>
          </cell>
          <cell r="L7556" t="str">
            <v>Primary</v>
          </cell>
          <cell r="AC7556" t="str">
            <v>Yes</v>
          </cell>
          <cell r="AI7556">
            <v>3</v>
          </cell>
        </row>
        <row r="7557">
          <cell r="K7557" t="str">
            <v>Community School</v>
          </cell>
          <cell r="L7557" t="str">
            <v>Primary</v>
          </cell>
          <cell r="AC7557" t="str">
            <v>Yes</v>
          </cell>
          <cell r="AI7557">
            <v>2</v>
          </cell>
        </row>
        <row r="7558">
          <cell r="K7558" t="str">
            <v>Community School</v>
          </cell>
          <cell r="L7558" t="str">
            <v>Primary</v>
          </cell>
          <cell r="AC7558" t="str">
            <v>Yes</v>
          </cell>
          <cell r="AI7558">
            <v>2</v>
          </cell>
        </row>
        <row r="7559">
          <cell r="K7559" t="str">
            <v>Community School</v>
          </cell>
          <cell r="L7559" t="str">
            <v>Primary</v>
          </cell>
          <cell r="AC7559" t="str">
            <v>Yes</v>
          </cell>
          <cell r="AI7559">
            <v>1</v>
          </cell>
        </row>
        <row r="7560">
          <cell r="K7560" t="str">
            <v>Community School</v>
          </cell>
          <cell r="L7560" t="str">
            <v>Primary</v>
          </cell>
          <cell r="AC7560" t="str">
            <v>Yes</v>
          </cell>
          <cell r="AI7560">
            <v>1</v>
          </cell>
        </row>
        <row r="7561">
          <cell r="K7561" t="str">
            <v>Community School</v>
          </cell>
          <cell r="L7561" t="str">
            <v>Primary</v>
          </cell>
          <cell r="AC7561" t="str">
            <v>Yes</v>
          </cell>
          <cell r="AI7561">
            <v>2</v>
          </cell>
        </row>
        <row r="7562">
          <cell r="K7562" t="str">
            <v>Community School</v>
          </cell>
          <cell r="L7562" t="str">
            <v>Primary</v>
          </cell>
          <cell r="AC7562" t="str">
            <v>Yes</v>
          </cell>
          <cell r="AI7562">
            <v>2</v>
          </cell>
        </row>
        <row r="7563">
          <cell r="K7563" t="str">
            <v>Community School</v>
          </cell>
          <cell r="L7563" t="str">
            <v>Primary</v>
          </cell>
          <cell r="AC7563" t="str">
            <v>Yes</v>
          </cell>
          <cell r="AI7563">
            <v>3</v>
          </cell>
        </row>
        <row r="7564">
          <cell r="K7564" t="str">
            <v>Community School</v>
          </cell>
          <cell r="L7564" t="str">
            <v>Primary</v>
          </cell>
          <cell r="AC7564" t="str">
            <v>Yes</v>
          </cell>
          <cell r="AI7564">
            <v>2</v>
          </cell>
        </row>
        <row r="7565">
          <cell r="K7565" t="str">
            <v>Community School</v>
          </cell>
          <cell r="L7565" t="str">
            <v>Primary</v>
          </cell>
          <cell r="AC7565" t="str">
            <v>Yes</v>
          </cell>
          <cell r="AI7565">
            <v>2</v>
          </cell>
        </row>
        <row r="7566">
          <cell r="K7566" t="str">
            <v>Community School</v>
          </cell>
          <cell r="L7566" t="str">
            <v>Primary</v>
          </cell>
          <cell r="AC7566" t="str">
            <v>Yes</v>
          </cell>
          <cell r="AI7566">
            <v>2</v>
          </cell>
        </row>
        <row r="7567">
          <cell r="K7567" t="str">
            <v>Community School</v>
          </cell>
          <cell r="L7567" t="str">
            <v>Primary</v>
          </cell>
          <cell r="AC7567" t="str">
            <v>Yes</v>
          </cell>
          <cell r="AI7567">
            <v>1</v>
          </cell>
        </row>
        <row r="7568">
          <cell r="K7568" t="str">
            <v>Community School</v>
          </cell>
          <cell r="L7568" t="str">
            <v>Primary</v>
          </cell>
          <cell r="AC7568" t="str">
            <v>Yes</v>
          </cell>
          <cell r="AI7568">
            <v>2</v>
          </cell>
        </row>
        <row r="7569">
          <cell r="K7569" t="str">
            <v>Community School</v>
          </cell>
          <cell r="L7569" t="str">
            <v>Primary</v>
          </cell>
          <cell r="AC7569" t="str">
            <v>Yes</v>
          </cell>
          <cell r="AI7569">
            <v>2</v>
          </cell>
        </row>
        <row r="7570">
          <cell r="K7570" t="str">
            <v>Community School</v>
          </cell>
          <cell r="L7570" t="str">
            <v>Primary</v>
          </cell>
          <cell r="AC7570" t="str">
            <v>Yes</v>
          </cell>
          <cell r="AI7570">
            <v>2</v>
          </cell>
        </row>
        <row r="7571">
          <cell r="K7571" t="str">
            <v>Community School</v>
          </cell>
          <cell r="L7571" t="str">
            <v>Primary</v>
          </cell>
          <cell r="AC7571" t="str">
            <v>Yes</v>
          </cell>
          <cell r="AI7571">
            <v>2</v>
          </cell>
        </row>
        <row r="7572">
          <cell r="K7572" t="str">
            <v>Community School</v>
          </cell>
          <cell r="L7572" t="str">
            <v>Primary</v>
          </cell>
          <cell r="AC7572" t="str">
            <v>Yes</v>
          </cell>
          <cell r="AI7572">
            <v>2</v>
          </cell>
        </row>
        <row r="7573">
          <cell r="K7573" t="str">
            <v>Community School</v>
          </cell>
          <cell r="L7573" t="str">
            <v>Primary</v>
          </cell>
          <cell r="AC7573" t="str">
            <v>Yes</v>
          </cell>
          <cell r="AI7573">
            <v>2</v>
          </cell>
        </row>
        <row r="7574">
          <cell r="K7574" t="str">
            <v>Community School</v>
          </cell>
          <cell r="L7574" t="str">
            <v>Primary</v>
          </cell>
          <cell r="AC7574" t="str">
            <v>Yes</v>
          </cell>
          <cell r="AI7574">
            <v>2</v>
          </cell>
        </row>
        <row r="7575">
          <cell r="K7575" t="str">
            <v>Community School</v>
          </cell>
          <cell r="L7575" t="str">
            <v>Primary</v>
          </cell>
          <cell r="AC7575" t="str">
            <v>Yes</v>
          </cell>
          <cell r="AI7575">
            <v>1</v>
          </cell>
        </row>
        <row r="7576">
          <cell r="K7576" t="str">
            <v>Community School</v>
          </cell>
          <cell r="L7576" t="str">
            <v>Primary</v>
          </cell>
          <cell r="AC7576" t="str">
            <v>Yes</v>
          </cell>
          <cell r="AI7576">
            <v>3</v>
          </cell>
        </row>
        <row r="7577">
          <cell r="K7577" t="str">
            <v>Community School</v>
          </cell>
          <cell r="L7577" t="str">
            <v>Primary</v>
          </cell>
          <cell r="AC7577" t="str">
            <v>Yes</v>
          </cell>
          <cell r="AI7577">
            <v>2</v>
          </cell>
        </row>
        <row r="7578">
          <cell r="K7578" t="str">
            <v>Community School</v>
          </cell>
          <cell r="L7578" t="str">
            <v>Primary</v>
          </cell>
          <cell r="AC7578" t="str">
            <v>Yes</v>
          </cell>
          <cell r="AI7578">
            <v>1</v>
          </cell>
        </row>
        <row r="7579">
          <cell r="K7579" t="str">
            <v>Community School</v>
          </cell>
          <cell r="L7579" t="str">
            <v>Primary</v>
          </cell>
          <cell r="AC7579" t="str">
            <v>Yes</v>
          </cell>
          <cell r="AI7579">
            <v>2</v>
          </cell>
        </row>
        <row r="7580">
          <cell r="K7580" t="str">
            <v>Community School</v>
          </cell>
          <cell r="L7580" t="str">
            <v>Primary</v>
          </cell>
          <cell r="AC7580" t="str">
            <v>Yes</v>
          </cell>
          <cell r="AI7580">
            <v>2</v>
          </cell>
        </row>
        <row r="7581">
          <cell r="K7581" t="str">
            <v>Community School</v>
          </cell>
          <cell r="L7581" t="str">
            <v>Primary</v>
          </cell>
          <cell r="AC7581" t="str">
            <v>Yes</v>
          </cell>
          <cell r="AI7581">
            <v>2</v>
          </cell>
        </row>
        <row r="7582">
          <cell r="K7582" t="str">
            <v>Community School</v>
          </cell>
          <cell r="L7582" t="str">
            <v>Primary</v>
          </cell>
          <cell r="AC7582" t="str">
            <v>Yes</v>
          </cell>
          <cell r="AI7582">
            <v>2</v>
          </cell>
        </row>
        <row r="7583">
          <cell r="K7583" t="str">
            <v>Community School</v>
          </cell>
          <cell r="L7583" t="str">
            <v>Primary</v>
          </cell>
          <cell r="AC7583" t="str">
            <v>Yes</v>
          </cell>
          <cell r="AI7583">
            <v>2</v>
          </cell>
        </row>
        <row r="7584">
          <cell r="K7584" t="str">
            <v>Community School</v>
          </cell>
          <cell r="L7584" t="str">
            <v>Primary</v>
          </cell>
          <cell r="AC7584" t="str">
            <v>Yes</v>
          </cell>
          <cell r="AI7584">
            <v>2</v>
          </cell>
        </row>
        <row r="7585">
          <cell r="K7585" t="str">
            <v>Community School</v>
          </cell>
          <cell r="L7585" t="str">
            <v>Primary</v>
          </cell>
          <cell r="AC7585" t="str">
            <v>Yes</v>
          </cell>
          <cell r="AI7585">
            <v>1</v>
          </cell>
        </row>
        <row r="7586">
          <cell r="K7586" t="str">
            <v>Community School</v>
          </cell>
          <cell r="L7586" t="str">
            <v>Primary</v>
          </cell>
          <cell r="AC7586" t="str">
            <v>Yes</v>
          </cell>
          <cell r="AI7586">
            <v>2</v>
          </cell>
        </row>
        <row r="7587">
          <cell r="K7587" t="str">
            <v>Community School</v>
          </cell>
          <cell r="L7587" t="str">
            <v>Primary</v>
          </cell>
          <cell r="AC7587" t="str">
            <v>Yes</v>
          </cell>
          <cell r="AI7587">
            <v>3</v>
          </cell>
        </row>
        <row r="7588">
          <cell r="K7588" t="str">
            <v>Community School</v>
          </cell>
          <cell r="L7588" t="str">
            <v>Primary</v>
          </cell>
          <cell r="AC7588" t="str">
            <v>Yes</v>
          </cell>
          <cell r="AI7588">
            <v>2</v>
          </cell>
        </row>
        <row r="7589">
          <cell r="K7589" t="str">
            <v>Community School</v>
          </cell>
          <cell r="L7589" t="str">
            <v>Primary</v>
          </cell>
          <cell r="AC7589" t="str">
            <v>Yes</v>
          </cell>
          <cell r="AI7589">
            <v>2</v>
          </cell>
        </row>
        <row r="7590">
          <cell r="K7590" t="str">
            <v>Community School</v>
          </cell>
          <cell r="L7590" t="str">
            <v>Primary</v>
          </cell>
          <cell r="AC7590" t="str">
            <v>Yes</v>
          </cell>
          <cell r="AI7590">
            <v>2</v>
          </cell>
        </row>
        <row r="7591">
          <cell r="K7591" t="str">
            <v>Community School</v>
          </cell>
          <cell r="L7591" t="str">
            <v>Primary</v>
          </cell>
          <cell r="AC7591" t="str">
            <v>Yes</v>
          </cell>
          <cell r="AI7591">
            <v>2</v>
          </cell>
        </row>
        <row r="7592">
          <cell r="K7592" t="str">
            <v>Community School</v>
          </cell>
          <cell r="L7592" t="str">
            <v>Primary</v>
          </cell>
          <cell r="AC7592" t="str">
            <v>Yes</v>
          </cell>
          <cell r="AI7592">
            <v>1</v>
          </cell>
        </row>
        <row r="7593">
          <cell r="K7593" t="str">
            <v>Community School</v>
          </cell>
          <cell r="L7593" t="str">
            <v>Primary</v>
          </cell>
          <cell r="AC7593" t="str">
            <v>Yes</v>
          </cell>
          <cell r="AI7593">
            <v>2</v>
          </cell>
        </row>
        <row r="7594">
          <cell r="K7594" t="str">
            <v>Community School</v>
          </cell>
          <cell r="L7594" t="str">
            <v>Primary</v>
          </cell>
          <cell r="AC7594" t="str">
            <v>Yes</v>
          </cell>
          <cell r="AI7594">
            <v>3</v>
          </cell>
        </row>
        <row r="7595">
          <cell r="K7595" t="str">
            <v>Community School</v>
          </cell>
          <cell r="L7595" t="str">
            <v>Primary</v>
          </cell>
          <cell r="AC7595" t="str">
            <v>Yes</v>
          </cell>
          <cell r="AI7595">
            <v>2</v>
          </cell>
        </row>
        <row r="7596">
          <cell r="K7596" t="str">
            <v>Community School</v>
          </cell>
          <cell r="L7596" t="str">
            <v>Primary</v>
          </cell>
          <cell r="AC7596" t="str">
            <v>Yes</v>
          </cell>
          <cell r="AI7596">
            <v>2</v>
          </cell>
        </row>
        <row r="7597">
          <cell r="K7597" t="str">
            <v>Community School</v>
          </cell>
          <cell r="L7597" t="str">
            <v>Primary</v>
          </cell>
          <cell r="AC7597" t="str">
            <v>Yes</v>
          </cell>
          <cell r="AI7597">
            <v>2</v>
          </cell>
        </row>
        <row r="7598">
          <cell r="K7598" t="str">
            <v>Community School</v>
          </cell>
          <cell r="L7598" t="str">
            <v>Primary</v>
          </cell>
          <cell r="AC7598" t="str">
            <v>Yes</v>
          </cell>
          <cell r="AI7598">
            <v>2</v>
          </cell>
        </row>
        <row r="7599">
          <cell r="K7599" t="str">
            <v>Community School</v>
          </cell>
          <cell r="L7599" t="str">
            <v>Primary</v>
          </cell>
          <cell r="AC7599" t="str">
            <v>Yes</v>
          </cell>
          <cell r="AI7599">
            <v>3</v>
          </cell>
        </row>
        <row r="7600">
          <cell r="K7600" t="str">
            <v>Community School</v>
          </cell>
          <cell r="L7600" t="str">
            <v>Primary</v>
          </cell>
          <cell r="AC7600" t="str">
            <v>Yes</v>
          </cell>
          <cell r="AI7600">
            <v>2</v>
          </cell>
        </row>
        <row r="7601">
          <cell r="K7601" t="str">
            <v>Community School</v>
          </cell>
          <cell r="L7601" t="str">
            <v>Primary</v>
          </cell>
          <cell r="AC7601" t="str">
            <v>Yes</v>
          </cell>
          <cell r="AI7601">
            <v>2</v>
          </cell>
        </row>
        <row r="7602">
          <cell r="K7602" t="str">
            <v>Community School</v>
          </cell>
          <cell r="L7602" t="str">
            <v>Primary</v>
          </cell>
          <cell r="AC7602" t="str">
            <v>Yes</v>
          </cell>
          <cell r="AI7602">
            <v>2</v>
          </cell>
        </row>
        <row r="7603">
          <cell r="K7603" t="str">
            <v>Community School</v>
          </cell>
          <cell r="L7603" t="str">
            <v>Primary</v>
          </cell>
          <cell r="AC7603" t="str">
            <v>Yes</v>
          </cell>
          <cell r="AI7603">
            <v>2</v>
          </cell>
        </row>
        <row r="7604">
          <cell r="K7604" t="str">
            <v>Community School</v>
          </cell>
          <cell r="L7604" t="str">
            <v>Primary</v>
          </cell>
          <cell r="AC7604" t="str">
            <v>Yes</v>
          </cell>
          <cell r="AI7604">
            <v>2</v>
          </cell>
        </row>
        <row r="7605">
          <cell r="K7605" t="str">
            <v>Community School</v>
          </cell>
          <cell r="L7605" t="str">
            <v>Primary</v>
          </cell>
          <cell r="AC7605" t="str">
            <v>Yes</v>
          </cell>
          <cell r="AI7605">
            <v>3</v>
          </cell>
        </row>
        <row r="7606">
          <cell r="K7606" t="str">
            <v>Community School</v>
          </cell>
          <cell r="L7606" t="str">
            <v>Primary</v>
          </cell>
          <cell r="AC7606" t="str">
            <v>Yes</v>
          </cell>
          <cell r="AI7606">
            <v>2</v>
          </cell>
        </row>
        <row r="7607">
          <cell r="K7607" t="str">
            <v>Community School</v>
          </cell>
          <cell r="L7607" t="str">
            <v>Primary</v>
          </cell>
          <cell r="AC7607" t="str">
            <v>Yes</v>
          </cell>
          <cell r="AI7607">
            <v>2</v>
          </cell>
        </row>
        <row r="7608">
          <cell r="K7608" t="str">
            <v>Community School</v>
          </cell>
          <cell r="L7608" t="str">
            <v>Primary</v>
          </cell>
          <cell r="AC7608" t="str">
            <v>Yes</v>
          </cell>
          <cell r="AI7608">
            <v>2</v>
          </cell>
        </row>
        <row r="7609">
          <cell r="K7609" t="str">
            <v>Community School</v>
          </cell>
          <cell r="L7609" t="str">
            <v>Primary</v>
          </cell>
          <cell r="AC7609" t="str">
            <v>Yes</v>
          </cell>
          <cell r="AI7609">
            <v>2</v>
          </cell>
        </row>
        <row r="7610">
          <cell r="K7610" t="str">
            <v>Community School</v>
          </cell>
          <cell r="L7610" t="str">
            <v>Primary</v>
          </cell>
          <cell r="AC7610" t="str">
            <v>Yes</v>
          </cell>
          <cell r="AI7610">
            <v>1</v>
          </cell>
        </row>
        <row r="7611">
          <cell r="K7611" t="str">
            <v>Community School</v>
          </cell>
          <cell r="L7611" t="str">
            <v>Primary</v>
          </cell>
          <cell r="AC7611" t="str">
            <v>Yes</v>
          </cell>
          <cell r="AI7611">
            <v>2</v>
          </cell>
        </row>
        <row r="7612">
          <cell r="K7612" t="str">
            <v>Community School</v>
          </cell>
          <cell r="L7612" t="str">
            <v>Primary</v>
          </cell>
          <cell r="AC7612" t="str">
            <v>Yes</v>
          </cell>
          <cell r="AI7612">
            <v>2</v>
          </cell>
        </row>
        <row r="7613">
          <cell r="K7613" t="str">
            <v>Community School</v>
          </cell>
          <cell r="L7613" t="str">
            <v>Primary</v>
          </cell>
          <cell r="AC7613" t="str">
            <v>Yes</v>
          </cell>
          <cell r="AI7613">
            <v>2</v>
          </cell>
        </row>
        <row r="7614">
          <cell r="K7614" t="str">
            <v>Community School</v>
          </cell>
          <cell r="L7614" t="str">
            <v>Primary</v>
          </cell>
          <cell r="AC7614" t="str">
            <v>Yes</v>
          </cell>
          <cell r="AI7614">
            <v>2</v>
          </cell>
        </row>
        <row r="7615">
          <cell r="K7615" t="str">
            <v>Community School</v>
          </cell>
          <cell r="L7615" t="str">
            <v>Primary</v>
          </cell>
          <cell r="AC7615" t="str">
            <v>Yes</v>
          </cell>
          <cell r="AI7615">
            <v>2</v>
          </cell>
        </row>
        <row r="7616">
          <cell r="K7616" t="str">
            <v>Community School</v>
          </cell>
          <cell r="L7616" t="str">
            <v>Primary</v>
          </cell>
          <cell r="AC7616" t="str">
            <v>Yes</v>
          </cell>
          <cell r="AI7616">
            <v>2</v>
          </cell>
        </row>
        <row r="7617">
          <cell r="K7617" t="str">
            <v>Community School</v>
          </cell>
          <cell r="L7617" t="str">
            <v>Primary</v>
          </cell>
          <cell r="AC7617" t="str">
            <v>Yes</v>
          </cell>
          <cell r="AI7617">
            <v>2</v>
          </cell>
        </row>
        <row r="7618">
          <cell r="K7618" t="str">
            <v>Community School</v>
          </cell>
          <cell r="L7618" t="str">
            <v>Primary</v>
          </cell>
          <cell r="AC7618" t="str">
            <v>Yes</v>
          </cell>
          <cell r="AI7618">
            <v>1</v>
          </cell>
        </row>
        <row r="7619">
          <cell r="K7619" t="str">
            <v>Community School</v>
          </cell>
          <cell r="L7619" t="str">
            <v>Primary</v>
          </cell>
          <cell r="AC7619" t="str">
            <v>Yes</v>
          </cell>
          <cell r="AI7619">
            <v>1</v>
          </cell>
        </row>
        <row r="7620">
          <cell r="K7620" t="str">
            <v>Community School</v>
          </cell>
          <cell r="L7620" t="str">
            <v>Primary</v>
          </cell>
          <cell r="AC7620" t="str">
            <v>Yes</v>
          </cell>
          <cell r="AI7620">
            <v>1</v>
          </cell>
        </row>
        <row r="7621">
          <cell r="K7621" t="str">
            <v>Community School</v>
          </cell>
          <cell r="L7621" t="str">
            <v>Primary</v>
          </cell>
          <cell r="AC7621" t="str">
            <v>Yes</v>
          </cell>
          <cell r="AI7621">
            <v>1</v>
          </cell>
        </row>
        <row r="7622">
          <cell r="K7622" t="str">
            <v>Community School</v>
          </cell>
          <cell r="L7622" t="str">
            <v>Primary</v>
          </cell>
          <cell r="AC7622" t="str">
            <v>Yes</v>
          </cell>
          <cell r="AI7622">
            <v>1</v>
          </cell>
        </row>
        <row r="7623">
          <cell r="K7623" t="str">
            <v>Community School</v>
          </cell>
          <cell r="L7623" t="str">
            <v>Primary</v>
          </cell>
          <cell r="AC7623" t="str">
            <v>Yes</v>
          </cell>
          <cell r="AI7623">
            <v>2</v>
          </cell>
        </row>
        <row r="7624">
          <cell r="K7624" t="str">
            <v>Community School</v>
          </cell>
          <cell r="L7624" t="str">
            <v>Primary</v>
          </cell>
          <cell r="AC7624" t="str">
            <v>Yes</v>
          </cell>
          <cell r="AI7624">
            <v>1</v>
          </cell>
        </row>
        <row r="7625">
          <cell r="K7625" t="str">
            <v>Community School</v>
          </cell>
          <cell r="L7625" t="str">
            <v>Primary</v>
          </cell>
          <cell r="AC7625" t="str">
            <v>Yes</v>
          </cell>
          <cell r="AI7625">
            <v>2</v>
          </cell>
        </row>
        <row r="7626">
          <cell r="K7626" t="str">
            <v>Community School</v>
          </cell>
          <cell r="L7626" t="str">
            <v>Primary</v>
          </cell>
          <cell r="AC7626" t="str">
            <v>Yes</v>
          </cell>
          <cell r="AI7626">
            <v>2</v>
          </cell>
        </row>
        <row r="7627">
          <cell r="K7627" t="str">
            <v>Community School</v>
          </cell>
          <cell r="L7627" t="str">
            <v>Primary</v>
          </cell>
          <cell r="AC7627" t="str">
            <v>Yes</v>
          </cell>
          <cell r="AI7627">
            <v>2</v>
          </cell>
        </row>
        <row r="7628">
          <cell r="K7628" t="str">
            <v>Community School</v>
          </cell>
          <cell r="L7628" t="str">
            <v>Primary</v>
          </cell>
          <cell r="AC7628" t="str">
            <v>Yes</v>
          </cell>
          <cell r="AI7628">
            <v>1</v>
          </cell>
        </row>
        <row r="7629">
          <cell r="K7629" t="str">
            <v>Community School</v>
          </cell>
          <cell r="L7629" t="str">
            <v>Primary</v>
          </cell>
          <cell r="AC7629" t="str">
            <v>Yes</v>
          </cell>
          <cell r="AI7629">
            <v>1</v>
          </cell>
        </row>
        <row r="7630">
          <cell r="K7630" t="str">
            <v>Foundation School</v>
          </cell>
          <cell r="L7630" t="str">
            <v>Primary</v>
          </cell>
          <cell r="AC7630" t="str">
            <v>Yes</v>
          </cell>
          <cell r="AI7630">
            <v>1</v>
          </cell>
        </row>
        <row r="7631">
          <cell r="K7631" t="str">
            <v>Community School</v>
          </cell>
          <cell r="L7631" t="str">
            <v>Primary</v>
          </cell>
          <cell r="AC7631" t="str">
            <v>Yes</v>
          </cell>
          <cell r="AI7631">
            <v>1</v>
          </cell>
        </row>
        <row r="7632">
          <cell r="K7632" t="str">
            <v>Community School</v>
          </cell>
          <cell r="L7632" t="str">
            <v>Primary</v>
          </cell>
          <cell r="AC7632" t="str">
            <v>Yes</v>
          </cell>
          <cell r="AI7632">
            <v>4</v>
          </cell>
        </row>
        <row r="7633">
          <cell r="K7633" t="str">
            <v>Community School</v>
          </cell>
          <cell r="L7633" t="str">
            <v>Primary</v>
          </cell>
          <cell r="AC7633" t="str">
            <v>Yes</v>
          </cell>
          <cell r="AI7633">
            <v>2</v>
          </cell>
        </row>
        <row r="7634">
          <cell r="K7634" t="str">
            <v>Community School</v>
          </cell>
          <cell r="L7634" t="str">
            <v>Primary</v>
          </cell>
          <cell r="AC7634" t="str">
            <v>Yes</v>
          </cell>
          <cell r="AI7634">
            <v>2</v>
          </cell>
        </row>
        <row r="7635">
          <cell r="K7635" t="str">
            <v>Community School</v>
          </cell>
          <cell r="L7635" t="str">
            <v>Primary</v>
          </cell>
          <cell r="AC7635" t="str">
            <v>Yes</v>
          </cell>
          <cell r="AI7635">
            <v>2</v>
          </cell>
        </row>
        <row r="7636">
          <cell r="K7636" t="str">
            <v>Community School</v>
          </cell>
          <cell r="L7636" t="str">
            <v>Primary</v>
          </cell>
          <cell r="AC7636" t="str">
            <v>Yes</v>
          </cell>
          <cell r="AI7636">
            <v>3</v>
          </cell>
        </row>
        <row r="7637">
          <cell r="K7637" t="str">
            <v>Community School</v>
          </cell>
          <cell r="L7637" t="str">
            <v>Primary</v>
          </cell>
          <cell r="AC7637" t="str">
            <v>Yes</v>
          </cell>
          <cell r="AI7637">
            <v>2</v>
          </cell>
        </row>
        <row r="7638">
          <cell r="K7638" t="str">
            <v>Community School</v>
          </cell>
          <cell r="L7638" t="str">
            <v>Primary</v>
          </cell>
          <cell r="AC7638" t="str">
            <v>Yes</v>
          </cell>
          <cell r="AI7638">
            <v>2</v>
          </cell>
        </row>
        <row r="7639">
          <cell r="K7639" t="str">
            <v>Community School</v>
          </cell>
          <cell r="L7639" t="str">
            <v>Primary</v>
          </cell>
          <cell r="AC7639" t="str">
            <v>Yes</v>
          </cell>
          <cell r="AI7639">
            <v>1</v>
          </cell>
        </row>
        <row r="7640">
          <cell r="K7640" t="str">
            <v>Community School</v>
          </cell>
          <cell r="L7640" t="str">
            <v>Primary</v>
          </cell>
          <cell r="AC7640" t="str">
            <v>Yes</v>
          </cell>
          <cell r="AI7640">
            <v>1</v>
          </cell>
        </row>
        <row r="7641">
          <cell r="K7641" t="str">
            <v>Community School</v>
          </cell>
          <cell r="L7641" t="str">
            <v>Primary</v>
          </cell>
          <cell r="AC7641" t="str">
            <v>Yes</v>
          </cell>
          <cell r="AI7641">
            <v>2</v>
          </cell>
        </row>
        <row r="7642">
          <cell r="K7642" t="str">
            <v>Community School</v>
          </cell>
          <cell r="L7642" t="str">
            <v>Primary</v>
          </cell>
          <cell r="AC7642" t="str">
            <v>Yes</v>
          </cell>
          <cell r="AI7642">
            <v>2</v>
          </cell>
        </row>
        <row r="7643">
          <cell r="K7643" t="str">
            <v>Community School</v>
          </cell>
          <cell r="L7643" t="str">
            <v>Primary</v>
          </cell>
          <cell r="AC7643" t="str">
            <v>Yes</v>
          </cell>
          <cell r="AI7643">
            <v>2</v>
          </cell>
        </row>
        <row r="7644">
          <cell r="K7644" t="str">
            <v>Community School</v>
          </cell>
          <cell r="L7644" t="str">
            <v>Primary</v>
          </cell>
          <cell r="AC7644" t="str">
            <v>Yes</v>
          </cell>
          <cell r="AI7644">
            <v>1</v>
          </cell>
        </row>
        <row r="7645">
          <cell r="K7645" t="str">
            <v>Community School</v>
          </cell>
          <cell r="L7645" t="str">
            <v>Primary</v>
          </cell>
          <cell r="AC7645" t="str">
            <v>Yes</v>
          </cell>
          <cell r="AI7645">
            <v>1</v>
          </cell>
        </row>
        <row r="7646">
          <cell r="K7646" t="str">
            <v>Community School</v>
          </cell>
          <cell r="L7646" t="str">
            <v>Primary</v>
          </cell>
          <cell r="AC7646" t="str">
            <v>Yes</v>
          </cell>
          <cell r="AI7646">
            <v>1</v>
          </cell>
        </row>
        <row r="7647">
          <cell r="K7647" t="str">
            <v>Community School</v>
          </cell>
          <cell r="L7647" t="str">
            <v>Primary</v>
          </cell>
          <cell r="AC7647" t="str">
            <v>Yes</v>
          </cell>
          <cell r="AI7647">
            <v>1</v>
          </cell>
        </row>
        <row r="7648">
          <cell r="K7648" t="str">
            <v>Community School</v>
          </cell>
          <cell r="L7648" t="str">
            <v>Primary</v>
          </cell>
          <cell r="AC7648" t="str">
            <v>Yes</v>
          </cell>
          <cell r="AI7648">
            <v>2</v>
          </cell>
        </row>
        <row r="7649">
          <cell r="K7649" t="str">
            <v>Community School</v>
          </cell>
          <cell r="L7649" t="str">
            <v>Primary</v>
          </cell>
          <cell r="AC7649" t="str">
            <v>Yes</v>
          </cell>
          <cell r="AI7649">
            <v>3</v>
          </cell>
        </row>
        <row r="7650">
          <cell r="K7650" t="str">
            <v>Community School</v>
          </cell>
          <cell r="L7650" t="str">
            <v>Primary</v>
          </cell>
          <cell r="AC7650" t="str">
            <v>Yes</v>
          </cell>
          <cell r="AI7650">
            <v>2</v>
          </cell>
        </row>
        <row r="7651">
          <cell r="K7651" t="str">
            <v>Community School</v>
          </cell>
          <cell r="L7651" t="str">
            <v>Primary</v>
          </cell>
          <cell r="AC7651" t="str">
            <v>Yes</v>
          </cell>
          <cell r="AI7651">
            <v>2</v>
          </cell>
        </row>
        <row r="7652">
          <cell r="K7652" t="str">
            <v>Community School</v>
          </cell>
          <cell r="L7652" t="str">
            <v>Primary</v>
          </cell>
          <cell r="AC7652" t="str">
            <v>Yes</v>
          </cell>
          <cell r="AI7652">
            <v>2</v>
          </cell>
        </row>
        <row r="7653">
          <cell r="K7653" t="str">
            <v>Community School</v>
          </cell>
          <cell r="L7653" t="str">
            <v>Primary</v>
          </cell>
          <cell r="AC7653" t="str">
            <v>Yes</v>
          </cell>
          <cell r="AI7653">
            <v>2</v>
          </cell>
        </row>
        <row r="7654">
          <cell r="K7654" t="str">
            <v>Community School</v>
          </cell>
          <cell r="L7654" t="str">
            <v>Primary</v>
          </cell>
          <cell r="AC7654" t="str">
            <v>Yes</v>
          </cell>
          <cell r="AI7654">
            <v>2</v>
          </cell>
        </row>
        <row r="7655">
          <cell r="K7655" t="str">
            <v>Community School</v>
          </cell>
          <cell r="L7655" t="str">
            <v>Primary</v>
          </cell>
          <cell r="AC7655" t="str">
            <v>Yes</v>
          </cell>
          <cell r="AI7655">
            <v>1</v>
          </cell>
        </row>
        <row r="7656">
          <cell r="K7656" t="str">
            <v>Community School</v>
          </cell>
          <cell r="L7656" t="str">
            <v>Primary</v>
          </cell>
          <cell r="AC7656" t="str">
            <v>Yes</v>
          </cell>
          <cell r="AI7656">
            <v>3</v>
          </cell>
        </row>
        <row r="7657">
          <cell r="K7657" t="str">
            <v>Community School</v>
          </cell>
          <cell r="L7657" t="str">
            <v>Primary</v>
          </cell>
          <cell r="AC7657" t="str">
            <v>Yes</v>
          </cell>
          <cell r="AI7657">
            <v>2</v>
          </cell>
        </row>
        <row r="7658">
          <cell r="K7658" t="str">
            <v>Community School</v>
          </cell>
          <cell r="L7658" t="str">
            <v>Primary</v>
          </cell>
          <cell r="AC7658" t="str">
            <v>Yes</v>
          </cell>
          <cell r="AI7658">
            <v>1</v>
          </cell>
        </row>
        <row r="7659">
          <cell r="K7659" t="str">
            <v>Community School</v>
          </cell>
          <cell r="L7659" t="str">
            <v>Primary</v>
          </cell>
          <cell r="AC7659" t="str">
            <v>Yes</v>
          </cell>
          <cell r="AI7659">
            <v>2</v>
          </cell>
        </row>
        <row r="7660">
          <cell r="K7660" t="str">
            <v>Community School</v>
          </cell>
          <cell r="L7660" t="str">
            <v>Primary</v>
          </cell>
          <cell r="AC7660" t="str">
            <v>Yes</v>
          </cell>
          <cell r="AI7660">
            <v>2</v>
          </cell>
        </row>
        <row r="7661">
          <cell r="K7661" t="str">
            <v>Community School</v>
          </cell>
          <cell r="L7661" t="str">
            <v>Primary</v>
          </cell>
          <cell r="AC7661" t="str">
            <v>Yes</v>
          </cell>
          <cell r="AI7661">
            <v>2</v>
          </cell>
        </row>
        <row r="7662">
          <cell r="K7662" t="str">
            <v>Community School</v>
          </cell>
          <cell r="L7662" t="str">
            <v>Primary</v>
          </cell>
          <cell r="AC7662" t="str">
            <v>Yes</v>
          </cell>
          <cell r="AI7662">
            <v>2</v>
          </cell>
        </row>
        <row r="7663">
          <cell r="K7663" t="str">
            <v>Community School</v>
          </cell>
          <cell r="L7663" t="str">
            <v>Primary</v>
          </cell>
          <cell r="AC7663" t="str">
            <v>Yes</v>
          </cell>
          <cell r="AI7663">
            <v>1</v>
          </cell>
        </row>
        <row r="7664">
          <cell r="K7664" t="str">
            <v>Community School</v>
          </cell>
          <cell r="L7664" t="str">
            <v>Primary</v>
          </cell>
          <cell r="AC7664" t="str">
            <v>Yes</v>
          </cell>
          <cell r="AI7664">
            <v>2</v>
          </cell>
        </row>
        <row r="7665">
          <cell r="K7665" t="str">
            <v>Community School</v>
          </cell>
          <cell r="L7665" t="str">
            <v>Primary</v>
          </cell>
          <cell r="AC7665" t="str">
            <v>Yes</v>
          </cell>
          <cell r="AI7665">
            <v>2</v>
          </cell>
        </row>
        <row r="7666">
          <cell r="K7666" t="str">
            <v>Community School</v>
          </cell>
          <cell r="L7666" t="str">
            <v>Primary</v>
          </cell>
          <cell r="AC7666" t="str">
            <v>Yes</v>
          </cell>
          <cell r="AI7666">
            <v>1</v>
          </cell>
        </row>
        <row r="7667">
          <cell r="K7667" t="str">
            <v>Community School</v>
          </cell>
          <cell r="L7667" t="str">
            <v>Primary</v>
          </cell>
          <cell r="AC7667" t="str">
            <v>Yes</v>
          </cell>
          <cell r="AI7667">
            <v>2</v>
          </cell>
        </row>
        <row r="7668">
          <cell r="K7668" t="str">
            <v>Community School</v>
          </cell>
          <cell r="L7668" t="str">
            <v>Primary</v>
          </cell>
          <cell r="AC7668" t="str">
            <v>Yes</v>
          </cell>
          <cell r="AI7668">
            <v>2</v>
          </cell>
        </row>
        <row r="7669">
          <cell r="K7669" t="str">
            <v>Community School</v>
          </cell>
          <cell r="L7669" t="str">
            <v>Primary</v>
          </cell>
          <cell r="AC7669" t="str">
            <v>Yes</v>
          </cell>
          <cell r="AI7669">
            <v>2</v>
          </cell>
        </row>
        <row r="7670">
          <cell r="K7670" t="str">
            <v>Community School</v>
          </cell>
          <cell r="L7670" t="str">
            <v>Primary</v>
          </cell>
          <cell r="AC7670" t="str">
            <v>Yes</v>
          </cell>
          <cell r="AI7670">
            <v>1</v>
          </cell>
        </row>
        <row r="7671">
          <cell r="K7671" t="str">
            <v>Community School</v>
          </cell>
          <cell r="L7671" t="str">
            <v>Primary</v>
          </cell>
          <cell r="AC7671" t="str">
            <v>Yes</v>
          </cell>
          <cell r="AI7671">
            <v>2</v>
          </cell>
        </row>
        <row r="7672">
          <cell r="K7672" t="str">
            <v>Community School</v>
          </cell>
          <cell r="L7672" t="str">
            <v>Primary</v>
          </cell>
          <cell r="AC7672" t="str">
            <v>Yes</v>
          </cell>
          <cell r="AI7672">
            <v>2</v>
          </cell>
        </row>
        <row r="7673">
          <cell r="K7673" t="str">
            <v>Community School</v>
          </cell>
          <cell r="L7673" t="str">
            <v>Primary</v>
          </cell>
          <cell r="AC7673" t="str">
            <v>Yes</v>
          </cell>
          <cell r="AI7673">
            <v>1</v>
          </cell>
        </row>
        <row r="7674">
          <cell r="K7674" t="str">
            <v>Community School</v>
          </cell>
          <cell r="L7674" t="str">
            <v>Primary</v>
          </cell>
          <cell r="AC7674" t="str">
            <v>Yes</v>
          </cell>
          <cell r="AI7674">
            <v>2</v>
          </cell>
        </row>
        <row r="7675">
          <cell r="K7675" t="str">
            <v>Community School</v>
          </cell>
          <cell r="L7675" t="str">
            <v>Primary</v>
          </cell>
          <cell r="AC7675" t="str">
            <v>Yes</v>
          </cell>
          <cell r="AI7675">
            <v>1</v>
          </cell>
        </row>
        <row r="7676">
          <cell r="K7676" t="str">
            <v>Community School</v>
          </cell>
          <cell r="L7676" t="str">
            <v>Primary</v>
          </cell>
          <cell r="AC7676" t="str">
            <v>Yes</v>
          </cell>
          <cell r="AI7676">
            <v>2</v>
          </cell>
        </row>
        <row r="7677">
          <cell r="K7677" t="str">
            <v>Community School</v>
          </cell>
          <cell r="L7677" t="str">
            <v>Primary</v>
          </cell>
          <cell r="AC7677" t="str">
            <v>Yes</v>
          </cell>
          <cell r="AI7677">
            <v>2</v>
          </cell>
        </row>
        <row r="7678">
          <cell r="K7678" t="str">
            <v>Community School</v>
          </cell>
          <cell r="L7678" t="str">
            <v>Primary</v>
          </cell>
          <cell r="AC7678" t="str">
            <v>Yes</v>
          </cell>
          <cell r="AI7678">
            <v>2</v>
          </cell>
        </row>
        <row r="7679">
          <cell r="K7679" t="str">
            <v>Community School</v>
          </cell>
          <cell r="L7679" t="str">
            <v>Primary</v>
          </cell>
          <cell r="AC7679" t="str">
            <v>Yes</v>
          </cell>
          <cell r="AI7679">
            <v>1</v>
          </cell>
        </row>
        <row r="7680">
          <cell r="K7680" t="str">
            <v>Community School</v>
          </cell>
          <cell r="L7680" t="str">
            <v>Primary</v>
          </cell>
          <cell r="AC7680" t="str">
            <v>Yes</v>
          </cell>
          <cell r="AI7680">
            <v>2</v>
          </cell>
        </row>
        <row r="7681">
          <cell r="K7681" t="str">
            <v>Community School</v>
          </cell>
          <cell r="L7681" t="str">
            <v>Primary</v>
          </cell>
          <cell r="AC7681" t="str">
            <v>Yes</v>
          </cell>
          <cell r="AI7681">
            <v>1</v>
          </cell>
        </row>
        <row r="7682">
          <cell r="K7682" t="str">
            <v>Community School</v>
          </cell>
          <cell r="L7682" t="str">
            <v>Primary</v>
          </cell>
          <cell r="AC7682" t="str">
            <v>Yes</v>
          </cell>
          <cell r="AI7682">
            <v>2</v>
          </cell>
        </row>
        <row r="7683">
          <cell r="K7683" t="str">
            <v>Community School</v>
          </cell>
          <cell r="L7683" t="str">
            <v>Primary</v>
          </cell>
          <cell r="AC7683" t="str">
            <v>Yes</v>
          </cell>
          <cell r="AI7683">
            <v>2</v>
          </cell>
        </row>
        <row r="7684">
          <cell r="K7684" t="str">
            <v>Community School</v>
          </cell>
          <cell r="L7684" t="str">
            <v>Primary</v>
          </cell>
          <cell r="AC7684" t="str">
            <v>Yes</v>
          </cell>
          <cell r="AI7684">
            <v>2</v>
          </cell>
        </row>
        <row r="7685">
          <cell r="K7685" t="str">
            <v>Community School</v>
          </cell>
          <cell r="L7685" t="str">
            <v>Primary</v>
          </cell>
          <cell r="AC7685" t="str">
            <v>Yes</v>
          </cell>
          <cell r="AI7685">
            <v>2</v>
          </cell>
        </row>
        <row r="7686">
          <cell r="K7686" t="str">
            <v>Community School</v>
          </cell>
          <cell r="L7686" t="str">
            <v>Primary</v>
          </cell>
          <cell r="AC7686" t="str">
            <v>Yes</v>
          </cell>
          <cell r="AI7686">
            <v>2</v>
          </cell>
        </row>
        <row r="7687">
          <cell r="K7687" t="str">
            <v>Community School</v>
          </cell>
          <cell r="L7687" t="str">
            <v>Primary</v>
          </cell>
          <cell r="AC7687" t="str">
            <v>Yes</v>
          </cell>
          <cell r="AI7687">
            <v>2</v>
          </cell>
        </row>
        <row r="7688">
          <cell r="K7688" t="str">
            <v>Community School</v>
          </cell>
          <cell r="L7688" t="str">
            <v>Primary</v>
          </cell>
          <cell r="AC7688" t="str">
            <v>Yes</v>
          </cell>
          <cell r="AI7688">
            <v>2</v>
          </cell>
        </row>
        <row r="7689">
          <cell r="K7689" t="str">
            <v>Community School</v>
          </cell>
          <cell r="L7689" t="str">
            <v>Primary</v>
          </cell>
          <cell r="AC7689" t="str">
            <v>Yes</v>
          </cell>
          <cell r="AI7689">
            <v>2</v>
          </cell>
        </row>
        <row r="7690">
          <cell r="K7690" t="str">
            <v>Community School</v>
          </cell>
          <cell r="L7690" t="str">
            <v>Primary</v>
          </cell>
          <cell r="AC7690" t="str">
            <v>Yes</v>
          </cell>
          <cell r="AI7690">
            <v>2</v>
          </cell>
        </row>
        <row r="7691">
          <cell r="K7691" t="str">
            <v>Community School</v>
          </cell>
          <cell r="L7691" t="str">
            <v>Primary</v>
          </cell>
          <cell r="AC7691" t="str">
            <v>Yes</v>
          </cell>
          <cell r="AI7691">
            <v>1</v>
          </cell>
        </row>
        <row r="7692">
          <cell r="K7692" t="str">
            <v>Community School</v>
          </cell>
          <cell r="L7692" t="str">
            <v>Primary</v>
          </cell>
          <cell r="AC7692" t="str">
            <v>Yes</v>
          </cell>
          <cell r="AI7692">
            <v>2</v>
          </cell>
        </row>
        <row r="7693">
          <cell r="K7693" t="str">
            <v>Community School</v>
          </cell>
          <cell r="L7693" t="str">
            <v>Primary</v>
          </cell>
          <cell r="AC7693" t="str">
            <v>Yes</v>
          </cell>
          <cell r="AI7693">
            <v>2</v>
          </cell>
        </row>
        <row r="7694">
          <cell r="K7694" t="str">
            <v>Community School</v>
          </cell>
          <cell r="L7694" t="str">
            <v>Primary</v>
          </cell>
          <cell r="AC7694" t="str">
            <v>Yes</v>
          </cell>
          <cell r="AI7694">
            <v>2</v>
          </cell>
        </row>
        <row r="7695">
          <cell r="K7695" t="str">
            <v>Community School</v>
          </cell>
          <cell r="L7695" t="str">
            <v>Primary</v>
          </cell>
          <cell r="AC7695" t="str">
            <v>Yes</v>
          </cell>
          <cell r="AI7695">
            <v>1</v>
          </cell>
        </row>
        <row r="7696">
          <cell r="K7696" t="str">
            <v>Community School</v>
          </cell>
          <cell r="L7696" t="str">
            <v>Primary</v>
          </cell>
          <cell r="AC7696" t="str">
            <v>Yes</v>
          </cell>
          <cell r="AI7696">
            <v>2</v>
          </cell>
        </row>
        <row r="7697">
          <cell r="K7697" t="str">
            <v>Community School</v>
          </cell>
          <cell r="L7697" t="str">
            <v>Primary</v>
          </cell>
          <cell r="AC7697" t="str">
            <v>Yes</v>
          </cell>
          <cell r="AI7697">
            <v>2</v>
          </cell>
        </row>
        <row r="7698">
          <cell r="K7698" t="str">
            <v>Community School</v>
          </cell>
          <cell r="L7698" t="str">
            <v>Primary</v>
          </cell>
          <cell r="AC7698" t="str">
            <v>Yes</v>
          </cell>
          <cell r="AI7698">
            <v>2</v>
          </cell>
        </row>
        <row r="7699">
          <cell r="K7699" t="str">
            <v>Community School</v>
          </cell>
          <cell r="L7699" t="str">
            <v>Primary</v>
          </cell>
          <cell r="AC7699" t="str">
            <v>Yes</v>
          </cell>
          <cell r="AI7699">
            <v>1</v>
          </cell>
        </row>
        <row r="7700">
          <cell r="K7700" t="str">
            <v>Community School</v>
          </cell>
          <cell r="L7700" t="str">
            <v>Primary</v>
          </cell>
          <cell r="AC7700" t="str">
            <v>Yes</v>
          </cell>
          <cell r="AI7700">
            <v>2</v>
          </cell>
        </row>
        <row r="7701">
          <cell r="K7701" t="str">
            <v>Community School</v>
          </cell>
          <cell r="L7701" t="str">
            <v>Primary</v>
          </cell>
          <cell r="AC7701" t="str">
            <v>Yes</v>
          </cell>
          <cell r="AI7701">
            <v>2</v>
          </cell>
        </row>
        <row r="7702">
          <cell r="K7702" t="str">
            <v>Community School</v>
          </cell>
          <cell r="L7702" t="str">
            <v>Primary</v>
          </cell>
          <cell r="AC7702" t="str">
            <v>Yes</v>
          </cell>
          <cell r="AI7702">
            <v>2</v>
          </cell>
        </row>
        <row r="7703">
          <cell r="K7703" t="str">
            <v>Community School</v>
          </cell>
          <cell r="L7703" t="str">
            <v>Primary</v>
          </cell>
          <cell r="AC7703" t="str">
            <v>Yes</v>
          </cell>
          <cell r="AI7703">
            <v>2</v>
          </cell>
        </row>
        <row r="7704">
          <cell r="K7704" t="str">
            <v>Community School</v>
          </cell>
          <cell r="L7704" t="str">
            <v>Primary</v>
          </cell>
          <cell r="AC7704" t="str">
            <v>Yes</v>
          </cell>
          <cell r="AI7704">
            <v>2</v>
          </cell>
        </row>
        <row r="7705">
          <cell r="K7705" t="str">
            <v>Community School</v>
          </cell>
          <cell r="L7705" t="str">
            <v>Primary</v>
          </cell>
          <cell r="AC7705" t="str">
            <v>Yes</v>
          </cell>
          <cell r="AI7705">
            <v>2</v>
          </cell>
        </row>
        <row r="7706">
          <cell r="K7706" t="str">
            <v>Community School</v>
          </cell>
          <cell r="L7706" t="str">
            <v>Primary</v>
          </cell>
          <cell r="AC7706" t="str">
            <v>Yes</v>
          </cell>
          <cell r="AI7706">
            <v>2</v>
          </cell>
        </row>
        <row r="7707">
          <cell r="K7707" t="str">
            <v>Community School</v>
          </cell>
          <cell r="L7707" t="str">
            <v>Primary</v>
          </cell>
          <cell r="AC7707" t="str">
            <v>Yes</v>
          </cell>
          <cell r="AI7707">
            <v>2</v>
          </cell>
        </row>
        <row r="7708">
          <cell r="K7708" t="str">
            <v>Community School</v>
          </cell>
          <cell r="L7708" t="str">
            <v>Primary</v>
          </cell>
          <cell r="AC7708" t="str">
            <v>Yes</v>
          </cell>
          <cell r="AI7708">
            <v>1</v>
          </cell>
        </row>
        <row r="7709">
          <cell r="K7709" t="str">
            <v>Community School</v>
          </cell>
          <cell r="L7709" t="str">
            <v>Primary</v>
          </cell>
          <cell r="AC7709" t="str">
            <v>Yes</v>
          </cell>
          <cell r="AI7709">
            <v>2</v>
          </cell>
        </row>
        <row r="7710">
          <cell r="K7710" t="str">
            <v>Community School</v>
          </cell>
          <cell r="L7710" t="str">
            <v>Primary</v>
          </cell>
          <cell r="AC7710" t="str">
            <v>Yes</v>
          </cell>
          <cell r="AI7710">
            <v>1</v>
          </cell>
        </row>
        <row r="7711">
          <cell r="K7711" t="str">
            <v>Community School</v>
          </cell>
          <cell r="L7711" t="str">
            <v>Primary</v>
          </cell>
          <cell r="AC7711" t="str">
            <v>Yes</v>
          </cell>
          <cell r="AI7711">
            <v>2</v>
          </cell>
        </row>
        <row r="7712">
          <cell r="K7712" t="str">
            <v>Community School</v>
          </cell>
          <cell r="L7712" t="str">
            <v>Primary</v>
          </cell>
          <cell r="AC7712" t="str">
            <v>Yes</v>
          </cell>
          <cell r="AI7712">
            <v>1</v>
          </cell>
        </row>
        <row r="7713">
          <cell r="K7713" t="str">
            <v>Foundation School</v>
          </cell>
          <cell r="L7713" t="str">
            <v>Primary</v>
          </cell>
          <cell r="AC7713" t="str">
            <v>Yes</v>
          </cell>
          <cell r="AI7713">
            <v>2</v>
          </cell>
        </row>
        <row r="7714">
          <cell r="K7714" t="str">
            <v>Community School</v>
          </cell>
          <cell r="L7714" t="str">
            <v>Primary</v>
          </cell>
          <cell r="AC7714" t="str">
            <v>Yes</v>
          </cell>
          <cell r="AI7714">
            <v>1</v>
          </cell>
        </row>
        <row r="7715">
          <cell r="K7715" t="str">
            <v>Community School</v>
          </cell>
          <cell r="L7715" t="str">
            <v>Primary</v>
          </cell>
          <cell r="AC7715" t="str">
            <v>Yes</v>
          </cell>
          <cell r="AI7715">
            <v>1</v>
          </cell>
        </row>
        <row r="7716">
          <cell r="K7716" t="str">
            <v>Community School</v>
          </cell>
          <cell r="L7716" t="str">
            <v>Primary</v>
          </cell>
          <cell r="AC7716" t="str">
            <v>Yes</v>
          </cell>
          <cell r="AI7716">
            <v>3</v>
          </cell>
        </row>
        <row r="7717">
          <cell r="K7717" t="str">
            <v>Foundation School</v>
          </cell>
          <cell r="L7717" t="str">
            <v>Primary</v>
          </cell>
          <cell r="AC7717" t="str">
            <v>Yes</v>
          </cell>
          <cell r="AI7717">
            <v>2</v>
          </cell>
        </row>
        <row r="7718">
          <cell r="K7718" t="str">
            <v>Community School</v>
          </cell>
          <cell r="L7718" t="str">
            <v>Primary</v>
          </cell>
          <cell r="AC7718" t="str">
            <v>Yes</v>
          </cell>
          <cell r="AI7718">
            <v>2</v>
          </cell>
        </row>
        <row r="7719">
          <cell r="K7719" t="str">
            <v>Foundation School</v>
          </cell>
          <cell r="L7719" t="str">
            <v>Primary</v>
          </cell>
          <cell r="AC7719" t="str">
            <v>Yes</v>
          </cell>
          <cell r="AI7719">
            <v>2</v>
          </cell>
        </row>
        <row r="7720">
          <cell r="K7720" t="str">
            <v>Community School</v>
          </cell>
          <cell r="L7720" t="str">
            <v>Primary</v>
          </cell>
          <cell r="AC7720" t="str">
            <v>Yes</v>
          </cell>
          <cell r="AI7720">
            <v>3</v>
          </cell>
        </row>
        <row r="7721">
          <cell r="K7721" t="str">
            <v>Foundation School</v>
          </cell>
          <cell r="L7721" t="str">
            <v>Primary</v>
          </cell>
          <cell r="AC7721" t="str">
            <v>Yes</v>
          </cell>
          <cell r="AI7721">
            <v>2</v>
          </cell>
        </row>
        <row r="7722">
          <cell r="K7722" t="str">
            <v>Community School</v>
          </cell>
          <cell r="L7722" t="str">
            <v>Primary</v>
          </cell>
          <cell r="AC7722" t="str">
            <v>Yes</v>
          </cell>
          <cell r="AI7722">
            <v>2</v>
          </cell>
        </row>
        <row r="7723">
          <cell r="K7723" t="str">
            <v>Foundation School</v>
          </cell>
          <cell r="L7723" t="str">
            <v>Primary</v>
          </cell>
          <cell r="AC7723" t="str">
            <v>Yes</v>
          </cell>
          <cell r="AI7723">
            <v>2</v>
          </cell>
        </row>
        <row r="7724">
          <cell r="K7724" t="str">
            <v>Foundation School</v>
          </cell>
          <cell r="L7724" t="str">
            <v>Primary</v>
          </cell>
          <cell r="AC7724" t="str">
            <v>Yes</v>
          </cell>
          <cell r="AI7724">
            <v>2</v>
          </cell>
        </row>
        <row r="7725">
          <cell r="K7725" t="str">
            <v>Community School</v>
          </cell>
          <cell r="L7725" t="str">
            <v>Primary</v>
          </cell>
          <cell r="AC7725" t="str">
            <v>Yes</v>
          </cell>
          <cell r="AI7725">
            <v>2</v>
          </cell>
        </row>
        <row r="7726">
          <cell r="K7726" t="str">
            <v>Community School</v>
          </cell>
          <cell r="L7726" t="str">
            <v>Primary</v>
          </cell>
          <cell r="AC7726" t="str">
            <v>Yes</v>
          </cell>
          <cell r="AI7726">
            <v>2</v>
          </cell>
        </row>
        <row r="7727">
          <cell r="K7727" t="str">
            <v>Foundation School</v>
          </cell>
          <cell r="L7727" t="str">
            <v>Primary</v>
          </cell>
          <cell r="AC7727" t="str">
            <v>Yes</v>
          </cell>
          <cell r="AI7727">
            <v>4</v>
          </cell>
        </row>
        <row r="7728">
          <cell r="K7728" t="str">
            <v>Community School</v>
          </cell>
          <cell r="L7728" t="str">
            <v>Primary</v>
          </cell>
          <cell r="AC7728" t="str">
            <v>Yes</v>
          </cell>
          <cell r="AI7728">
            <v>3</v>
          </cell>
        </row>
        <row r="7729">
          <cell r="K7729" t="str">
            <v>Community School</v>
          </cell>
          <cell r="L7729" t="str">
            <v>Primary</v>
          </cell>
          <cell r="AC7729" t="str">
            <v>Yes</v>
          </cell>
          <cell r="AI7729">
            <v>2</v>
          </cell>
        </row>
        <row r="7730">
          <cell r="K7730" t="str">
            <v>Community School</v>
          </cell>
          <cell r="L7730" t="str">
            <v>Primary</v>
          </cell>
          <cell r="AC7730" t="str">
            <v>Yes</v>
          </cell>
          <cell r="AI7730">
            <v>2</v>
          </cell>
        </row>
        <row r="7731">
          <cell r="K7731" t="str">
            <v>Community School</v>
          </cell>
          <cell r="L7731" t="str">
            <v>Primary</v>
          </cell>
          <cell r="AC7731" t="str">
            <v>Yes</v>
          </cell>
          <cell r="AI7731">
            <v>2</v>
          </cell>
        </row>
        <row r="7732">
          <cell r="K7732" t="str">
            <v>Community School</v>
          </cell>
          <cell r="L7732" t="str">
            <v>Primary</v>
          </cell>
          <cell r="AC7732" t="str">
            <v>Yes</v>
          </cell>
          <cell r="AI7732">
            <v>1</v>
          </cell>
        </row>
        <row r="7733">
          <cell r="K7733" t="str">
            <v>Community School</v>
          </cell>
          <cell r="L7733" t="str">
            <v>Primary</v>
          </cell>
          <cell r="AC7733" t="str">
            <v>Yes</v>
          </cell>
          <cell r="AI7733">
            <v>1</v>
          </cell>
        </row>
        <row r="7734">
          <cell r="K7734" t="str">
            <v>Community School</v>
          </cell>
          <cell r="L7734" t="str">
            <v>Primary</v>
          </cell>
          <cell r="AC7734" t="str">
            <v>Yes</v>
          </cell>
          <cell r="AI7734">
            <v>3</v>
          </cell>
        </row>
        <row r="7735">
          <cell r="K7735" t="str">
            <v>Community School</v>
          </cell>
          <cell r="L7735" t="str">
            <v>Primary</v>
          </cell>
          <cell r="AC7735" t="str">
            <v>Yes</v>
          </cell>
          <cell r="AI7735">
            <v>1</v>
          </cell>
        </row>
        <row r="7736">
          <cell r="K7736" t="str">
            <v>Community School</v>
          </cell>
          <cell r="L7736" t="str">
            <v>Primary</v>
          </cell>
          <cell r="AC7736" t="str">
            <v>Yes</v>
          </cell>
          <cell r="AI7736">
            <v>1</v>
          </cell>
        </row>
        <row r="7737">
          <cell r="K7737" t="str">
            <v>Community School</v>
          </cell>
          <cell r="L7737" t="str">
            <v>Primary</v>
          </cell>
          <cell r="AC7737" t="str">
            <v>Yes</v>
          </cell>
          <cell r="AI7737">
            <v>2</v>
          </cell>
        </row>
        <row r="7738">
          <cell r="K7738" t="str">
            <v>Community School</v>
          </cell>
          <cell r="L7738" t="str">
            <v>Primary</v>
          </cell>
          <cell r="AC7738" t="str">
            <v>Yes</v>
          </cell>
          <cell r="AI7738">
            <v>1</v>
          </cell>
        </row>
        <row r="7739">
          <cell r="K7739" t="str">
            <v>Community School</v>
          </cell>
          <cell r="L7739" t="str">
            <v>Primary</v>
          </cell>
          <cell r="AC7739" t="str">
            <v>Yes</v>
          </cell>
          <cell r="AI7739">
            <v>2</v>
          </cell>
        </row>
        <row r="7740">
          <cell r="K7740" t="str">
            <v>Community School</v>
          </cell>
          <cell r="L7740" t="str">
            <v>Primary</v>
          </cell>
          <cell r="AC7740" t="str">
            <v>Yes</v>
          </cell>
          <cell r="AI7740">
            <v>1</v>
          </cell>
        </row>
        <row r="7741">
          <cell r="K7741" t="str">
            <v>Community School</v>
          </cell>
          <cell r="L7741" t="str">
            <v>Primary</v>
          </cell>
          <cell r="AC7741" t="str">
            <v>Yes</v>
          </cell>
          <cell r="AI7741">
            <v>2</v>
          </cell>
        </row>
        <row r="7742">
          <cell r="K7742" t="str">
            <v>Community School</v>
          </cell>
          <cell r="L7742" t="str">
            <v>Primary</v>
          </cell>
          <cell r="AC7742" t="str">
            <v>Yes</v>
          </cell>
          <cell r="AI7742">
            <v>1</v>
          </cell>
        </row>
        <row r="7743">
          <cell r="K7743" t="str">
            <v>Community School</v>
          </cell>
          <cell r="L7743" t="str">
            <v>Primary</v>
          </cell>
          <cell r="AC7743" t="str">
            <v>Yes</v>
          </cell>
          <cell r="AI7743">
            <v>1</v>
          </cell>
        </row>
        <row r="7744">
          <cell r="K7744" t="str">
            <v>Community School</v>
          </cell>
          <cell r="L7744" t="str">
            <v>Primary</v>
          </cell>
          <cell r="AC7744" t="str">
            <v>Yes</v>
          </cell>
          <cell r="AI7744">
            <v>2</v>
          </cell>
        </row>
        <row r="7745">
          <cell r="K7745" t="str">
            <v>Community School</v>
          </cell>
          <cell r="L7745" t="str">
            <v>Primary</v>
          </cell>
          <cell r="AC7745" t="str">
            <v>Yes</v>
          </cell>
          <cell r="AI7745">
            <v>2</v>
          </cell>
        </row>
        <row r="7746">
          <cell r="K7746" t="str">
            <v>Community School</v>
          </cell>
          <cell r="L7746" t="str">
            <v>Primary</v>
          </cell>
          <cell r="AC7746" t="str">
            <v>Yes</v>
          </cell>
          <cell r="AI7746">
            <v>2</v>
          </cell>
        </row>
        <row r="7747">
          <cell r="K7747" t="str">
            <v>Community School</v>
          </cell>
          <cell r="L7747" t="str">
            <v>Primary</v>
          </cell>
          <cell r="AC7747" t="str">
            <v>Yes</v>
          </cell>
          <cell r="AI7747">
            <v>2</v>
          </cell>
        </row>
        <row r="7748">
          <cell r="K7748" t="str">
            <v>Community School</v>
          </cell>
          <cell r="L7748" t="str">
            <v>Primary</v>
          </cell>
          <cell r="AC7748" t="str">
            <v>Yes</v>
          </cell>
          <cell r="AI7748">
            <v>3</v>
          </cell>
        </row>
        <row r="7749">
          <cell r="K7749" t="str">
            <v>Community School</v>
          </cell>
          <cell r="L7749" t="str">
            <v>Primary</v>
          </cell>
          <cell r="AC7749" t="str">
            <v>Yes</v>
          </cell>
          <cell r="AI7749">
            <v>2</v>
          </cell>
        </row>
        <row r="7750">
          <cell r="K7750" t="str">
            <v>Community School</v>
          </cell>
          <cell r="L7750" t="str">
            <v>Primary</v>
          </cell>
          <cell r="AC7750" t="str">
            <v>Yes</v>
          </cell>
          <cell r="AI7750">
            <v>2</v>
          </cell>
        </row>
        <row r="7751">
          <cell r="K7751" t="str">
            <v>Community School</v>
          </cell>
          <cell r="L7751" t="str">
            <v>Primary</v>
          </cell>
          <cell r="AC7751" t="str">
            <v>Yes</v>
          </cell>
          <cell r="AI7751">
            <v>3</v>
          </cell>
        </row>
        <row r="7752">
          <cell r="K7752" t="str">
            <v>Community School</v>
          </cell>
          <cell r="L7752" t="str">
            <v>Primary</v>
          </cell>
          <cell r="AC7752" t="str">
            <v>Yes</v>
          </cell>
          <cell r="AI7752">
            <v>2</v>
          </cell>
        </row>
        <row r="7753">
          <cell r="K7753" t="str">
            <v>Community School</v>
          </cell>
          <cell r="L7753" t="str">
            <v>Primary</v>
          </cell>
          <cell r="AC7753" t="str">
            <v>Yes</v>
          </cell>
          <cell r="AI7753">
            <v>1</v>
          </cell>
        </row>
        <row r="7754">
          <cell r="K7754" t="str">
            <v>Community School</v>
          </cell>
          <cell r="L7754" t="str">
            <v>Primary</v>
          </cell>
          <cell r="AC7754" t="str">
            <v>Yes</v>
          </cell>
          <cell r="AI7754">
            <v>2</v>
          </cell>
        </row>
        <row r="7755">
          <cell r="K7755" t="str">
            <v>Community School</v>
          </cell>
          <cell r="L7755" t="str">
            <v>Primary</v>
          </cell>
          <cell r="AC7755" t="str">
            <v>Yes</v>
          </cell>
          <cell r="AI7755">
            <v>2</v>
          </cell>
        </row>
        <row r="7756">
          <cell r="K7756" t="str">
            <v>Community School</v>
          </cell>
          <cell r="L7756" t="str">
            <v>Primary</v>
          </cell>
          <cell r="AC7756" t="str">
            <v>Yes</v>
          </cell>
          <cell r="AI7756">
            <v>2</v>
          </cell>
        </row>
        <row r="7757">
          <cell r="K7757" t="str">
            <v>Community School</v>
          </cell>
          <cell r="L7757" t="str">
            <v>Primary</v>
          </cell>
          <cell r="AC7757" t="str">
            <v>Yes</v>
          </cell>
          <cell r="AI7757">
            <v>2</v>
          </cell>
        </row>
        <row r="7758">
          <cell r="K7758" t="str">
            <v>Community School</v>
          </cell>
          <cell r="L7758" t="str">
            <v>Primary</v>
          </cell>
          <cell r="AC7758" t="str">
            <v>Yes</v>
          </cell>
          <cell r="AI7758">
            <v>2</v>
          </cell>
        </row>
        <row r="7759">
          <cell r="K7759" t="str">
            <v>Community School</v>
          </cell>
          <cell r="L7759" t="str">
            <v>Primary</v>
          </cell>
          <cell r="AC7759" t="str">
            <v>Yes</v>
          </cell>
          <cell r="AI7759">
            <v>3</v>
          </cell>
        </row>
        <row r="7760">
          <cell r="K7760" t="str">
            <v>Community School</v>
          </cell>
          <cell r="L7760" t="str">
            <v>Primary</v>
          </cell>
          <cell r="AC7760" t="str">
            <v>Yes</v>
          </cell>
          <cell r="AI7760">
            <v>1</v>
          </cell>
        </row>
        <row r="7761">
          <cell r="K7761" t="str">
            <v>Community School</v>
          </cell>
          <cell r="L7761" t="str">
            <v>Primary</v>
          </cell>
          <cell r="AC7761" t="str">
            <v>Yes</v>
          </cell>
          <cell r="AI7761">
            <v>2</v>
          </cell>
        </row>
        <row r="7762">
          <cell r="K7762" t="str">
            <v>Community School</v>
          </cell>
          <cell r="L7762" t="str">
            <v>Primary</v>
          </cell>
          <cell r="AC7762" t="str">
            <v>Yes</v>
          </cell>
          <cell r="AI7762">
            <v>2</v>
          </cell>
        </row>
        <row r="7763">
          <cell r="K7763" t="str">
            <v>Community School</v>
          </cell>
          <cell r="L7763" t="str">
            <v>Primary</v>
          </cell>
          <cell r="AC7763" t="str">
            <v>Yes</v>
          </cell>
          <cell r="AI7763">
            <v>2</v>
          </cell>
        </row>
        <row r="7764">
          <cell r="K7764" t="str">
            <v>Community School</v>
          </cell>
          <cell r="L7764" t="str">
            <v>Primary</v>
          </cell>
          <cell r="AC7764" t="str">
            <v>Yes</v>
          </cell>
          <cell r="AI7764">
            <v>2</v>
          </cell>
        </row>
        <row r="7765">
          <cell r="K7765" t="str">
            <v>Community School</v>
          </cell>
          <cell r="L7765" t="str">
            <v>Primary</v>
          </cell>
          <cell r="AC7765" t="str">
            <v>Yes</v>
          </cell>
          <cell r="AI7765">
            <v>2</v>
          </cell>
        </row>
        <row r="7766">
          <cell r="K7766" t="str">
            <v>Community School</v>
          </cell>
          <cell r="L7766" t="str">
            <v>Primary</v>
          </cell>
          <cell r="AC7766" t="str">
            <v>Yes</v>
          </cell>
          <cell r="AI7766">
            <v>1</v>
          </cell>
        </row>
        <row r="7767">
          <cell r="K7767" t="str">
            <v>Community School</v>
          </cell>
          <cell r="L7767" t="str">
            <v>Primary</v>
          </cell>
          <cell r="AC7767" t="str">
            <v>Yes</v>
          </cell>
          <cell r="AI7767">
            <v>2</v>
          </cell>
        </row>
        <row r="7768">
          <cell r="K7768" t="str">
            <v>Community School</v>
          </cell>
          <cell r="L7768" t="str">
            <v>Primary</v>
          </cell>
          <cell r="AC7768" t="str">
            <v>Yes</v>
          </cell>
          <cell r="AI7768">
            <v>2</v>
          </cell>
        </row>
        <row r="7769">
          <cell r="K7769" t="str">
            <v>Community School</v>
          </cell>
          <cell r="L7769" t="str">
            <v>Primary</v>
          </cell>
          <cell r="AC7769" t="str">
            <v>Yes</v>
          </cell>
          <cell r="AI7769">
            <v>2</v>
          </cell>
        </row>
        <row r="7770">
          <cell r="K7770" t="str">
            <v>Community School</v>
          </cell>
          <cell r="L7770" t="str">
            <v>Primary</v>
          </cell>
          <cell r="AC7770" t="str">
            <v>Yes</v>
          </cell>
          <cell r="AI7770">
            <v>2</v>
          </cell>
        </row>
        <row r="7771">
          <cell r="K7771" t="str">
            <v>Community School</v>
          </cell>
          <cell r="L7771" t="str">
            <v>Primary</v>
          </cell>
          <cell r="AC7771" t="str">
            <v>Yes</v>
          </cell>
          <cell r="AI7771">
            <v>2</v>
          </cell>
        </row>
        <row r="7772">
          <cell r="K7772" t="str">
            <v>Community School</v>
          </cell>
          <cell r="L7772" t="str">
            <v>Primary</v>
          </cell>
          <cell r="AC7772" t="str">
            <v>Yes</v>
          </cell>
          <cell r="AI7772">
            <v>2</v>
          </cell>
        </row>
        <row r="7773">
          <cell r="K7773" t="str">
            <v>Community School</v>
          </cell>
          <cell r="L7773" t="str">
            <v>Primary</v>
          </cell>
          <cell r="AC7773" t="str">
            <v>Yes</v>
          </cell>
          <cell r="AI7773">
            <v>2</v>
          </cell>
        </row>
        <row r="7774">
          <cell r="K7774" t="str">
            <v>Community School</v>
          </cell>
          <cell r="L7774" t="str">
            <v>Primary</v>
          </cell>
          <cell r="AC7774" t="str">
            <v>Yes</v>
          </cell>
          <cell r="AI7774">
            <v>2</v>
          </cell>
        </row>
        <row r="7775">
          <cell r="K7775" t="str">
            <v>Community School</v>
          </cell>
          <cell r="L7775" t="str">
            <v>Primary</v>
          </cell>
          <cell r="AC7775" t="str">
            <v>Yes</v>
          </cell>
          <cell r="AI7775">
            <v>2</v>
          </cell>
        </row>
        <row r="7776">
          <cell r="K7776" t="str">
            <v>Community School</v>
          </cell>
          <cell r="L7776" t="str">
            <v>Primary</v>
          </cell>
          <cell r="AC7776" t="str">
            <v>Yes</v>
          </cell>
          <cell r="AI7776">
            <v>2</v>
          </cell>
        </row>
        <row r="7777">
          <cell r="K7777" t="str">
            <v>Community School</v>
          </cell>
          <cell r="L7777" t="str">
            <v>Primary</v>
          </cell>
          <cell r="AC7777" t="str">
            <v>Yes</v>
          </cell>
          <cell r="AI7777">
            <v>2</v>
          </cell>
        </row>
        <row r="7778">
          <cell r="K7778" t="str">
            <v>Community School</v>
          </cell>
          <cell r="L7778" t="str">
            <v>Primary</v>
          </cell>
          <cell r="AC7778" t="str">
            <v>Yes</v>
          </cell>
          <cell r="AI7778">
            <v>2</v>
          </cell>
        </row>
        <row r="7779">
          <cell r="K7779" t="str">
            <v>Community School</v>
          </cell>
          <cell r="L7779" t="str">
            <v>Primary</v>
          </cell>
          <cell r="AC7779" t="str">
            <v>Yes</v>
          </cell>
          <cell r="AI7779">
            <v>1</v>
          </cell>
        </row>
        <row r="7780">
          <cell r="K7780" t="str">
            <v>Community School</v>
          </cell>
          <cell r="L7780" t="str">
            <v>Primary</v>
          </cell>
          <cell r="AC7780" t="str">
            <v>Yes</v>
          </cell>
          <cell r="AI7780">
            <v>2</v>
          </cell>
        </row>
        <row r="7781">
          <cell r="K7781" t="str">
            <v>Community School</v>
          </cell>
          <cell r="L7781" t="str">
            <v>Primary</v>
          </cell>
          <cell r="AC7781" t="str">
            <v>Yes</v>
          </cell>
          <cell r="AI7781">
            <v>2</v>
          </cell>
        </row>
        <row r="7782">
          <cell r="K7782" t="str">
            <v>Community School</v>
          </cell>
          <cell r="L7782" t="str">
            <v>Primary</v>
          </cell>
          <cell r="AC7782" t="str">
            <v>Yes</v>
          </cell>
          <cell r="AI7782">
            <v>2</v>
          </cell>
        </row>
        <row r="7783">
          <cell r="K7783" t="str">
            <v>Community School</v>
          </cell>
          <cell r="L7783" t="str">
            <v>Primary</v>
          </cell>
          <cell r="AC7783" t="str">
            <v>Yes</v>
          </cell>
          <cell r="AI7783">
            <v>2</v>
          </cell>
        </row>
        <row r="7784">
          <cell r="K7784" t="str">
            <v>Community School</v>
          </cell>
          <cell r="L7784" t="str">
            <v>Secondary</v>
          </cell>
          <cell r="AC7784" t="str">
            <v>Yes</v>
          </cell>
          <cell r="AI7784">
            <v>1</v>
          </cell>
        </row>
        <row r="7785">
          <cell r="K7785" t="str">
            <v>Community School</v>
          </cell>
          <cell r="L7785" t="str">
            <v>Primary</v>
          </cell>
          <cell r="AC7785" t="str">
            <v>Yes</v>
          </cell>
          <cell r="AI7785">
            <v>2</v>
          </cell>
        </row>
        <row r="7786">
          <cell r="K7786" t="str">
            <v>Community School</v>
          </cell>
          <cell r="L7786" t="str">
            <v>Primary</v>
          </cell>
          <cell r="AC7786" t="str">
            <v>Yes</v>
          </cell>
          <cell r="AI7786">
            <v>3</v>
          </cell>
        </row>
        <row r="7787">
          <cell r="K7787" t="str">
            <v>Community School</v>
          </cell>
          <cell r="L7787" t="str">
            <v>Primary</v>
          </cell>
          <cell r="AC7787" t="str">
            <v>Yes</v>
          </cell>
          <cell r="AI7787">
            <v>2</v>
          </cell>
        </row>
        <row r="7788">
          <cell r="K7788" t="str">
            <v>Community School</v>
          </cell>
          <cell r="L7788" t="str">
            <v>Primary</v>
          </cell>
          <cell r="AC7788" t="str">
            <v>Yes</v>
          </cell>
          <cell r="AI7788">
            <v>2</v>
          </cell>
        </row>
        <row r="7789">
          <cell r="K7789" t="str">
            <v>Community School</v>
          </cell>
          <cell r="L7789" t="str">
            <v>Primary</v>
          </cell>
          <cell r="AC7789" t="str">
            <v>Yes</v>
          </cell>
          <cell r="AI7789">
            <v>1</v>
          </cell>
        </row>
        <row r="7790">
          <cell r="K7790" t="str">
            <v>Community School</v>
          </cell>
          <cell r="L7790" t="str">
            <v>Primary</v>
          </cell>
          <cell r="AC7790" t="str">
            <v>Yes</v>
          </cell>
          <cell r="AI7790">
            <v>2</v>
          </cell>
        </row>
        <row r="7791">
          <cell r="K7791" t="str">
            <v>Community School</v>
          </cell>
          <cell r="L7791" t="str">
            <v>Primary</v>
          </cell>
          <cell r="AC7791" t="str">
            <v>Yes</v>
          </cell>
          <cell r="AI7791">
            <v>2</v>
          </cell>
        </row>
        <row r="7792">
          <cell r="K7792" t="str">
            <v>Community School</v>
          </cell>
          <cell r="L7792" t="str">
            <v>Primary</v>
          </cell>
          <cell r="AC7792" t="str">
            <v>Yes</v>
          </cell>
          <cell r="AI7792">
            <v>2</v>
          </cell>
        </row>
        <row r="7793">
          <cell r="K7793" t="str">
            <v>Community School</v>
          </cell>
          <cell r="L7793" t="str">
            <v>Primary</v>
          </cell>
          <cell r="AC7793" t="str">
            <v>Yes</v>
          </cell>
          <cell r="AI7793">
            <v>2</v>
          </cell>
        </row>
        <row r="7794">
          <cell r="K7794" t="str">
            <v>Community School</v>
          </cell>
          <cell r="L7794" t="str">
            <v>Primary</v>
          </cell>
          <cell r="AC7794" t="str">
            <v>Yes</v>
          </cell>
          <cell r="AI7794">
            <v>2</v>
          </cell>
        </row>
        <row r="7795">
          <cell r="K7795" t="str">
            <v>Community School</v>
          </cell>
          <cell r="L7795" t="str">
            <v>Primary</v>
          </cell>
          <cell r="AC7795" t="str">
            <v>Yes</v>
          </cell>
          <cell r="AI7795">
            <v>2</v>
          </cell>
        </row>
        <row r="7796">
          <cell r="K7796" t="str">
            <v>Community School</v>
          </cell>
          <cell r="L7796" t="str">
            <v>Primary</v>
          </cell>
          <cell r="AC7796" t="str">
            <v>Yes</v>
          </cell>
          <cell r="AI7796">
            <v>2</v>
          </cell>
        </row>
        <row r="7797">
          <cell r="K7797" t="str">
            <v>Community School</v>
          </cell>
          <cell r="L7797" t="str">
            <v>Primary</v>
          </cell>
          <cell r="AC7797" t="str">
            <v>Yes</v>
          </cell>
          <cell r="AI7797">
            <v>2</v>
          </cell>
        </row>
        <row r="7798">
          <cell r="K7798" t="str">
            <v>Community School</v>
          </cell>
          <cell r="L7798" t="str">
            <v>Primary</v>
          </cell>
          <cell r="AC7798" t="str">
            <v>Yes</v>
          </cell>
          <cell r="AI7798">
            <v>2</v>
          </cell>
        </row>
        <row r="7799">
          <cell r="K7799" t="str">
            <v>Community School</v>
          </cell>
          <cell r="L7799" t="str">
            <v>Primary</v>
          </cell>
          <cell r="AC7799" t="str">
            <v>Yes</v>
          </cell>
          <cell r="AI7799">
            <v>2</v>
          </cell>
        </row>
        <row r="7800">
          <cell r="K7800" t="str">
            <v>Community School</v>
          </cell>
          <cell r="L7800" t="str">
            <v>Primary</v>
          </cell>
          <cell r="AC7800" t="str">
            <v>Yes</v>
          </cell>
          <cell r="AI7800">
            <v>2</v>
          </cell>
        </row>
        <row r="7801">
          <cell r="K7801" t="str">
            <v>Community School</v>
          </cell>
          <cell r="L7801" t="str">
            <v>Primary</v>
          </cell>
          <cell r="AC7801" t="str">
            <v>Yes</v>
          </cell>
          <cell r="AI7801">
            <v>2</v>
          </cell>
        </row>
        <row r="7802">
          <cell r="K7802" t="str">
            <v>Foundation School</v>
          </cell>
          <cell r="L7802" t="str">
            <v>Primary</v>
          </cell>
          <cell r="AC7802" t="str">
            <v>Yes</v>
          </cell>
          <cell r="AI7802">
            <v>2</v>
          </cell>
        </row>
        <row r="7803">
          <cell r="K7803" t="str">
            <v>Community School</v>
          </cell>
          <cell r="L7803" t="str">
            <v>Primary</v>
          </cell>
          <cell r="AC7803" t="str">
            <v>Yes</v>
          </cell>
          <cell r="AI7803">
            <v>2</v>
          </cell>
        </row>
        <row r="7804">
          <cell r="K7804" t="str">
            <v>Community School</v>
          </cell>
          <cell r="L7804" t="str">
            <v>Primary</v>
          </cell>
          <cell r="AC7804" t="str">
            <v>Yes</v>
          </cell>
          <cell r="AI7804">
            <v>2</v>
          </cell>
        </row>
        <row r="7805">
          <cell r="K7805" t="str">
            <v>Community School</v>
          </cell>
          <cell r="L7805" t="str">
            <v>Primary</v>
          </cell>
          <cell r="AC7805" t="str">
            <v>Yes</v>
          </cell>
          <cell r="AI7805">
            <v>1</v>
          </cell>
        </row>
        <row r="7806">
          <cell r="K7806" t="str">
            <v>Voluntary Controlled School</v>
          </cell>
          <cell r="L7806" t="str">
            <v>Primary</v>
          </cell>
          <cell r="AC7806" t="str">
            <v>Yes</v>
          </cell>
          <cell r="AI7806">
            <v>2</v>
          </cell>
        </row>
        <row r="7807">
          <cell r="K7807" t="str">
            <v>Voluntary Controlled School</v>
          </cell>
          <cell r="L7807" t="str">
            <v>Primary</v>
          </cell>
          <cell r="AC7807" t="str">
            <v>Yes</v>
          </cell>
          <cell r="AI7807">
            <v>2</v>
          </cell>
        </row>
        <row r="7808">
          <cell r="K7808" t="str">
            <v>Voluntary Controlled School</v>
          </cell>
          <cell r="L7808" t="str">
            <v>Primary</v>
          </cell>
          <cell r="AC7808" t="str">
            <v>Yes</v>
          </cell>
          <cell r="AI7808">
            <v>2</v>
          </cell>
        </row>
        <row r="7809">
          <cell r="K7809" t="str">
            <v>Voluntary Controlled School</v>
          </cell>
          <cell r="L7809" t="str">
            <v>Primary</v>
          </cell>
          <cell r="AC7809" t="str">
            <v>Yes</v>
          </cell>
          <cell r="AI7809">
            <v>2</v>
          </cell>
        </row>
        <row r="7810">
          <cell r="K7810" t="str">
            <v>Voluntary Controlled School</v>
          </cell>
          <cell r="L7810" t="str">
            <v>Primary</v>
          </cell>
          <cell r="AC7810" t="str">
            <v>Yes</v>
          </cell>
          <cell r="AI7810">
            <v>2</v>
          </cell>
        </row>
        <row r="7811">
          <cell r="K7811" t="str">
            <v>Voluntary Controlled School</v>
          </cell>
          <cell r="L7811" t="str">
            <v>Primary</v>
          </cell>
          <cell r="AC7811" t="str">
            <v>Yes</v>
          </cell>
          <cell r="AI7811">
            <v>2</v>
          </cell>
        </row>
        <row r="7812">
          <cell r="K7812" t="str">
            <v>Voluntary Controlled School</v>
          </cell>
          <cell r="L7812" t="str">
            <v>Primary</v>
          </cell>
          <cell r="AC7812" t="str">
            <v>Yes</v>
          </cell>
          <cell r="AI7812">
            <v>1</v>
          </cell>
        </row>
        <row r="7813">
          <cell r="K7813" t="str">
            <v>Voluntary Controlled School</v>
          </cell>
          <cell r="L7813" t="str">
            <v>Primary</v>
          </cell>
          <cell r="AC7813" t="str">
            <v>Yes</v>
          </cell>
          <cell r="AI7813">
            <v>2</v>
          </cell>
        </row>
        <row r="7814">
          <cell r="K7814" t="str">
            <v>Voluntary Controlled School</v>
          </cell>
          <cell r="L7814" t="str">
            <v>Primary</v>
          </cell>
          <cell r="AC7814" t="str">
            <v>Yes</v>
          </cell>
          <cell r="AI7814">
            <v>2</v>
          </cell>
        </row>
        <row r="7815">
          <cell r="K7815" t="str">
            <v>Voluntary Controlled School</v>
          </cell>
          <cell r="L7815" t="str">
            <v>Primary</v>
          </cell>
          <cell r="AC7815" t="str">
            <v>Yes</v>
          </cell>
          <cell r="AI7815">
            <v>2</v>
          </cell>
        </row>
        <row r="7816">
          <cell r="K7816" t="str">
            <v>Voluntary Controlled School</v>
          </cell>
          <cell r="L7816" t="str">
            <v>Primary</v>
          </cell>
          <cell r="AC7816" t="str">
            <v>Yes</v>
          </cell>
          <cell r="AI7816">
            <v>2</v>
          </cell>
        </row>
        <row r="7817">
          <cell r="K7817" t="str">
            <v>Voluntary Controlled School</v>
          </cell>
          <cell r="L7817" t="str">
            <v>Primary</v>
          </cell>
          <cell r="AC7817" t="str">
            <v>Yes</v>
          </cell>
          <cell r="AI7817">
            <v>1</v>
          </cell>
        </row>
        <row r="7818">
          <cell r="K7818" t="str">
            <v>Voluntary Controlled School</v>
          </cell>
          <cell r="L7818" t="str">
            <v>Primary</v>
          </cell>
          <cell r="AC7818" t="str">
            <v>Yes</v>
          </cell>
          <cell r="AI7818">
            <v>2</v>
          </cell>
        </row>
        <row r="7819">
          <cell r="K7819" t="str">
            <v>Voluntary Controlled School</v>
          </cell>
          <cell r="L7819" t="str">
            <v>Primary</v>
          </cell>
          <cell r="AC7819" t="str">
            <v>Yes</v>
          </cell>
          <cell r="AI7819">
            <v>2</v>
          </cell>
        </row>
        <row r="7820">
          <cell r="K7820" t="str">
            <v>Voluntary Controlled School</v>
          </cell>
          <cell r="L7820" t="str">
            <v>Primary</v>
          </cell>
          <cell r="AC7820" t="str">
            <v>Yes</v>
          </cell>
          <cell r="AI7820">
            <v>2</v>
          </cell>
        </row>
        <row r="7821">
          <cell r="K7821" t="str">
            <v>Voluntary Controlled School</v>
          </cell>
          <cell r="L7821" t="str">
            <v>Primary</v>
          </cell>
          <cell r="AC7821" t="str">
            <v>Yes</v>
          </cell>
          <cell r="AI7821">
            <v>2</v>
          </cell>
        </row>
        <row r="7822">
          <cell r="K7822" t="str">
            <v>Voluntary Controlled School</v>
          </cell>
          <cell r="L7822" t="str">
            <v>Primary</v>
          </cell>
          <cell r="AC7822" t="str">
            <v>Yes</v>
          </cell>
          <cell r="AI7822">
            <v>2</v>
          </cell>
        </row>
        <row r="7823">
          <cell r="K7823" t="str">
            <v>Voluntary Controlled School</v>
          </cell>
          <cell r="L7823" t="str">
            <v>Primary</v>
          </cell>
          <cell r="AC7823" t="str">
            <v>Yes</v>
          </cell>
          <cell r="AI7823">
            <v>2</v>
          </cell>
        </row>
        <row r="7824">
          <cell r="K7824" t="str">
            <v>Voluntary Controlled School</v>
          </cell>
          <cell r="L7824" t="str">
            <v>Primary</v>
          </cell>
          <cell r="AC7824" t="str">
            <v>Yes</v>
          </cell>
          <cell r="AI7824">
            <v>2</v>
          </cell>
        </row>
        <row r="7825">
          <cell r="K7825" t="str">
            <v>Voluntary Controlled School</v>
          </cell>
          <cell r="L7825" t="str">
            <v>Primary</v>
          </cell>
          <cell r="AC7825" t="str">
            <v>Yes</v>
          </cell>
          <cell r="AI7825">
            <v>1</v>
          </cell>
        </row>
        <row r="7826">
          <cell r="K7826" t="str">
            <v>Voluntary Controlled School</v>
          </cell>
          <cell r="L7826" t="str">
            <v>Primary</v>
          </cell>
          <cell r="AC7826" t="str">
            <v>Yes</v>
          </cell>
          <cell r="AI7826">
            <v>2</v>
          </cell>
        </row>
        <row r="7827">
          <cell r="K7827" t="str">
            <v>Voluntary Controlled School</v>
          </cell>
          <cell r="L7827" t="str">
            <v>Primary</v>
          </cell>
          <cell r="AC7827" t="str">
            <v>Yes</v>
          </cell>
          <cell r="AI7827">
            <v>2</v>
          </cell>
        </row>
        <row r="7828">
          <cell r="K7828" t="str">
            <v>Voluntary Controlled School</v>
          </cell>
          <cell r="L7828" t="str">
            <v>Primary</v>
          </cell>
          <cell r="AC7828" t="str">
            <v>Yes</v>
          </cell>
          <cell r="AI7828">
            <v>2</v>
          </cell>
        </row>
        <row r="7829">
          <cell r="K7829" t="str">
            <v>Voluntary Controlled School</v>
          </cell>
          <cell r="L7829" t="str">
            <v>Primary</v>
          </cell>
          <cell r="AC7829" t="str">
            <v>Yes</v>
          </cell>
          <cell r="AI7829">
            <v>1</v>
          </cell>
        </row>
        <row r="7830">
          <cell r="K7830" t="str">
            <v>Voluntary Controlled School</v>
          </cell>
          <cell r="L7830" t="str">
            <v>Primary</v>
          </cell>
          <cell r="AC7830" t="str">
            <v>Yes</v>
          </cell>
          <cell r="AI7830">
            <v>2</v>
          </cell>
        </row>
        <row r="7831">
          <cell r="K7831" t="str">
            <v>Voluntary Controlled School</v>
          </cell>
          <cell r="L7831" t="str">
            <v>Primary</v>
          </cell>
          <cell r="AC7831" t="str">
            <v>Yes</v>
          </cell>
          <cell r="AI7831">
            <v>2</v>
          </cell>
        </row>
        <row r="7832">
          <cell r="K7832" t="str">
            <v>Voluntary Controlled School</v>
          </cell>
          <cell r="L7832" t="str">
            <v>Primary</v>
          </cell>
          <cell r="AC7832" t="str">
            <v>Yes</v>
          </cell>
          <cell r="AI7832">
            <v>2</v>
          </cell>
        </row>
        <row r="7833">
          <cell r="K7833" t="str">
            <v>Voluntary Controlled School</v>
          </cell>
          <cell r="L7833" t="str">
            <v>Primary</v>
          </cell>
          <cell r="AC7833" t="str">
            <v>Yes</v>
          </cell>
          <cell r="AI7833">
            <v>2</v>
          </cell>
        </row>
        <row r="7834">
          <cell r="K7834" t="str">
            <v>Voluntary Controlled School</v>
          </cell>
          <cell r="L7834" t="str">
            <v>Primary</v>
          </cell>
          <cell r="AC7834" t="str">
            <v>Yes</v>
          </cell>
          <cell r="AI7834">
            <v>2</v>
          </cell>
        </row>
        <row r="7835">
          <cell r="K7835" t="str">
            <v>Voluntary Controlled School</v>
          </cell>
          <cell r="L7835" t="str">
            <v>Primary</v>
          </cell>
          <cell r="AC7835" t="str">
            <v>Yes</v>
          </cell>
          <cell r="AI7835">
            <v>2</v>
          </cell>
        </row>
        <row r="7836">
          <cell r="K7836" t="str">
            <v>Voluntary Controlled School</v>
          </cell>
          <cell r="L7836" t="str">
            <v>Primary</v>
          </cell>
          <cell r="AC7836" t="str">
            <v>Yes</v>
          </cell>
          <cell r="AI7836">
            <v>2</v>
          </cell>
        </row>
        <row r="7837">
          <cell r="K7837" t="str">
            <v>Voluntary Controlled School</v>
          </cell>
          <cell r="L7837" t="str">
            <v>Primary</v>
          </cell>
          <cell r="AC7837" t="str">
            <v>Yes</v>
          </cell>
          <cell r="AI7837">
            <v>1</v>
          </cell>
        </row>
        <row r="7838">
          <cell r="K7838" t="str">
            <v>Voluntary Controlled School</v>
          </cell>
          <cell r="L7838" t="str">
            <v>Primary</v>
          </cell>
          <cell r="AC7838" t="str">
            <v>Yes</v>
          </cell>
          <cell r="AI7838">
            <v>2</v>
          </cell>
        </row>
        <row r="7839">
          <cell r="K7839" t="str">
            <v>Voluntary Controlled School</v>
          </cell>
          <cell r="L7839" t="str">
            <v>Primary</v>
          </cell>
          <cell r="AC7839" t="str">
            <v>Yes</v>
          </cell>
          <cell r="AI7839">
            <v>3</v>
          </cell>
        </row>
        <row r="7840">
          <cell r="K7840" t="str">
            <v>Voluntary Controlled School</v>
          </cell>
          <cell r="L7840" t="str">
            <v>Primary</v>
          </cell>
          <cell r="AC7840" t="str">
            <v>Yes</v>
          </cell>
          <cell r="AI7840">
            <v>1</v>
          </cell>
        </row>
        <row r="7841">
          <cell r="K7841" t="str">
            <v>Voluntary Controlled School</v>
          </cell>
          <cell r="L7841" t="str">
            <v>Primary</v>
          </cell>
          <cell r="AC7841" t="str">
            <v>Yes</v>
          </cell>
          <cell r="AI7841">
            <v>1</v>
          </cell>
        </row>
        <row r="7842">
          <cell r="K7842" t="str">
            <v>Voluntary Controlled School</v>
          </cell>
          <cell r="L7842" t="str">
            <v>Primary</v>
          </cell>
          <cell r="AC7842" t="str">
            <v>Yes</v>
          </cell>
          <cell r="AI7842">
            <v>2</v>
          </cell>
        </row>
        <row r="7843">
          <cell r="K7843" t="str">
            <v>Voluntary Controlled School</v>
          </cell>
          <cell r="L7843" t="str">
            <v>Primary</v>
          </cell>
          <cell r="AC7843" t="str">
            <v>Yes</v>
          </cell>
          <cell r="AI7843">
            <v>3</v>
          </cell>
        </row>
        <row r="7844">
          <cell r="K7844" t="str">
            <v>Voluntary Controlled School</v>
          </cell>
          <cell r="L7844" t="str">
            <v>Primary</v>
          </cell>
          <cell r="AC7844" t="str">
            <v>Yes</v>
          </cell>
          <cell r="AI7844">
            <v>1</v>
          </cell>
        </row>
        <row r="7845">
          <cell r="K7845" t="str">
            <v>Voluntary Controlled School</v>
          </cell>
          <cell r="L7845" t="str">
            <v>Primary</v>
          </cell>
          <cell r="AC7845" t="str">
            <v>Yes</v>
          </cell>
          <cell r="AI7845">
            <v>1</v>
          </cell>
        </row>
        <row r="7846">
          <cell r="K7846" t="str">
            <v>Voluntary Controlled School</v>
          </cell>
          <cell r="L7846" t="str">
            <v>Primary</v>
          </cell>
          <cell r="AC7846" t="str">
            <v>Yes</v>
          </cell>
          <cell r="AI7846">
            <v>2</v>
          </cell>
        </row>
        <row r="7847">
          <cell r="K7847" t="str">
            <v>Voluntary Controlled School</v>
          </cell>
          <cell r="L7847" t="str">
            <v>Primary</v>
          </cell>
          <cell r="AC7847" t="str">
            <v>Yes</v>
          </cell>
          <cell r="AI7847">
            <v>2</v>
          </cell>
        </row>
        <row r="7848">
          <cell r="K7848" t="str">
            <v>Voluntary Controlled School</v>
          </cell>
          <cell r="L7848" t="str">
            <v>Primary</v>
          </cell>
          <cell r="AC7848" t="str">
            <v>Yes</v>
          </cell>
          <cell r="AI7848">
            <v>2</v>
          </cell>
        </row>
        <row r="7849">
          <cell r="K7849" t="str">
            <v>Voluntary Controlled School</v>
          </cell>
          <cell r="L7849" t="str">
            <v>Primary</v>
          </cell>
          <cell r="AC7849" t="str">
            <v>Yes</v>
          </cell>
          <cell r="AI7849">
            <v>2</v>
          </cell>
        </row>
        <row r="7850">
          <cell r="K7850" t="str">
            <v>Voluntary Controlled School</v>
          </cell>
          <cell r="L7850" t="str">
            <v>Primary</v>
          </cell>
          <cell r="AC7850" t="str">
            <v>Yes</v>
          </cell>
          <cell r="AI7850">
            <v>2</v>
          </cell>
        </row>
        <row r="7851">
          <cell r="K7851" t="str">
            <v>Voluntary Controlled School</v>
          </cell>
          <cell r="L7851" t="str">
            <v>Primary</v>
          </cell>
          <cell r="AC7851" t="str">
            <v>Yes</v>
          </cell>
          <cell r="AI7851">
            <v>2</v>
          </cell>
        </row>
        <row r="7852">
          <cell r="K7852" t="str">
            <v>Voluntary Controlled School</v>
          </cell>
          <cell r="L7852" t="str">
            <v>Primary</v>
          </cell>
          <cell r="AC7852" t="str">
            <v>Yes</v>
          </cell>
          <cell r="AI7852">
            <v>1</v>
          </cell>
        </row>
        <row r="7853">
          <cell r="K7853" t="str">
            <v>Voluntary Controlled School</v>
          </cell>
          <cell r="L7853" t="str">
            <v>Primary</v>
          </cell>
          <cell r="AC7853" t="str">
            <v>Yes</v>
          </cell>
          <cell r="AI7853">
            <v>1</v>
          </cell>
        </row>
        <row r="7854">
          <cell r="K7854" t="str">
            <v>Voluntary Controlled School</v>
          </cell>
          <cell r="L7854" t="str">
            <v>Primary</v>
          </cell>
          <cell r="AC7854" t="str">
            <v>Yes</v>
          </cell>
          <cell r="AI7854">
            <v>1</v>
          </cell>
        </row>
        <row r="7855">
          <cell r="K7855" t="str">
            <v>Voluntary Controlled School</v>
          </cell>
          <cell r="L7855" t="str">
            <v>Primary</v>
          </cell>
          <cell r="AC7855" t="str">
            <v>Yes</v>
          </cell>
          <cell r="AI7855">
            <v>2</v>
          </cell>
        </row>
        <row r="7856">
          <cell r="K7856" t="str">
            <v>Voluntary Controlled School</v>
          </cell>
          <cell r="L7856" t="str">
            <v>Primary</v>
          </cell>
          <cell r="AC7856" t="str">
            <v>Yes</v>
          </cell>
          <cell r="AI7856">
            <v>2</v>
          </cell>
        </row>
        <row r="7857">
          <cell r="K7857" t="str">
            <v>Voluntary Controlled School</v>
          </cell>
          <cell r="L7857" t="str">
            <v>Primary</v>
          </cell>
          <cell r="AC7857" t="str">
            <v>Yes</v>
          </cell>
          <cell r="AI7857">
            <v>2</v>
          </cell>
        </row>
        <row r="7858">
          <cell r="K7858" t="str">
            <v>Voluntary Controlled School</v>
          </cell>
          <cell r="L7858" t="str">
            <v>Primary</v>
          </cell>
          <cell r="AC7858" t="str">
            <v>Yes</v>
          </cell>
          <cell r="AI7858">
            <v>2</v>
          </cell>
        </row>
        <row r="7859">
          <cell r="K7859" t="str">
            <v>Voluntary Controlled School</v>
          </cell>
          <cell r="L7859" t="str">
            <v>Primary</v>
          </cell>
          <cell r="AC7859" t="str">
            <v>Yes</v>
          </cell>
          <cell r="AI7859">
            <v>2</v>
          </cell>
        </row>
        <row r="7860">
          <cell r="K7860" t="str">
            <v>Voluntary Controlled School</v>
          </cell>
          <cell r="L7860" t="str">
            <v>Primary</v>
          </cell>
          <cell r="AC7860" t="str">
            <v>Yes</v>
          </cell>
          <cell r="AI7860">
            <v>2</v>
          </cell>
        </row>
        <row r="7861">
          <cell r="K7861" t="str">
            <v>Voluntary Controlled School</v>
          </cell>
          <cell r="L7861" t="str">
            <v>Primary</v>
          </cell>
          <cell r="AC7861" t="str">
            <v>Yes</v>
          </cell>
          <cell r="AI7861">
            <v>2</v>
          </cell>
        </row>
        <row r="7862">
          <cell r="K7862" t="str">
            <v>Voluntary Controlled School</v>
          </cell>
          <cell r="L7862" t="str">
            <v>Primary</v>
          </cell>
          <cell r="AC7862" t="str">
            <v>Yes</v>
          </cell>
          <cell r="AI7862">
            <v>2</v>
          </cell>
        </row>
        <row r="7863">
          <cell r="K7863" t="str">
            <v>Voluntary Controlled School</v>
          </cell>
          <cell r="L7863" t="str">
            <v>Primary</v>
          </cell>
          <cell r="AC7863" t="str">
            <v>Yes</v>
          </cell>
          <cell r="AI7863">
            <v>2</v>
          </cell>
        </row>
        <row r="7864">
          <cell r="K7864" t="str">
            <v>Voluntary Controlled School</v>
          </cell>
          <cell r="L7864" t="str">
            <v>Primary</v>
          </cell>
          <cell r="AC7864" t="str">
            <v>Yes</v>
          </cell>
          <cell r="AI7864">
            <v>1</v>
          </cell>
        </row>
        <row r="7865">
          <cell r="K7865" t="str">
            <v>Voluntary Controlled School</v>
          </cell>
          <cell r="L7865" t="str">
            <v>Primary</v>
          </cell>
          <cell r="AC7865" t="str">
            <v>Yes</v>
          </cell>
          <cell r="AI7865">
            <v>1</v>
          </cell>
        </row>
        <row r="7866">
          <cell r="K7866" t="str">
            <v>Voluntary Controlled School</v>
          </cell>
          <cell r="L7866" t="str">
            <v>Primary</v>
          </cell>
          <cell r="AC7866" t="str">
            <v>Yes</v>
          </cell>
          <cell r="AI7866">
            <v>2</v>
          </cell>
        </row>
        <row r="7867">
          <cell r="K7867" t="str">
            <v>Voluntary Controlled School</v>
          </cell>
          <cell r="L7867" t="str">
            <v>Primary</v>
          </cell>
          <cell r="AC7867" t="str">
            <v>Yes</v>
          </cell>
          <cell r="AI7867">
            <v>2</v>
          </cell>
        </row>
        <row r="7868">
          <cell r="K7868" t="str">
            <v>Voluntary Controlled School</v>
          </cell>
          <cell r="L7868" t="str">
            <v>Primary</v>
          </cell>
          <cell r="AC7868" t="str">
            <v>Yes</v>
          </cell>
          <cell r="AI7868">
            <v>1</v>
          </cell>
        </row>
        <row r="7869">
          <cell r="K7869" t="str">
            <v>Voluntary Controlled School</v>
          </cell>
          <cell r="L7869" t="str">
            <v>Primary</v>
          </cell>
          <cell r="AC7869" t="str">
            <v>Yes</v>
          </cell>
          <cell r="AI7869">
            <v>3</v>
          </cell>
        </row>
        <row r="7870">
          <cell r="K7870" t="str">
            <v>Voluntary Controlled School</v>
          </cell>
          <cell r="L7870" t="str">
            <v>Primary</v>
          </cell>
          <cell r="AC7870" t="str">
            <v>Yes</v>
          </cell>
          <cell r="AI7870">
            <v>3</v>
          </cell>
        </row>
        <row r="7871">
          <cell r="K7871" t="str">
            <v>Voluntary Controlled School</v>
          </cell>
          <cell r="L7871" t="str">
            <v>Primary</v>
          </cell>
          <cell r="AC7871" t="str">
            <v>Yes</v>
          </cell>
          <cell r="AI7871">
            <v>3</v>
          </cell>
        </row>
        <row r="7872">
          <cell r="K7872" t="str">
            <v>Voluntary Controlled School</v>
          </cell>
          <cell r="L7872" t="str">
            <v>Primary</v>
          </cell>
          <cell r="AC7872" t="str">
            <v>Yes</v>
          </cell>
          <cell r="AI7872">
            <v>3</v>
          </cell>
        </row>
        <row r="7873">
          <cell r="K7873" t="str">
            <v>Voluntary Controlled School</v>
          </cell>
          <cell r="L7873" t="str">
            <v>Primary</v>
          </cell>
          <cell r="AC7873" t="str">
            <v>Yes</v>
          </cell>
          <cell r="AI7873">
            <v>2</v>
          </cell>
        </row>
        <row r="7874">
          <cell r="K7874" t="str">
            <v>Voluntary Controlled School</v>
          </cell>
          <cell r="L7874" t="str">
            <v>Primary</v>
          </cell>
          <cell r="AC7874" t="str">
            <v>Yes</v>
          </cell>
          <cell r="AI7874">
            <v>2</v>
          </cell>
        </row>
        <row r="7875">
          <cell r="K7875" t="str">
            <v>Voluntary Controlled School</v>
          </cell>
          <cell r="L7875" t="str">
            <v>Primary</v>
          </cell>
          <cell r="AC7875" t="str">
            <v>Yes</v>
          </cell>
          <cell r="AI7875">
            <v>2</v>
          </cell>
        </row>
        <row r="7876">
          <cell r="K7876" t="str">
            <v>Voluntary Controlled School</v>
          </cell>
          <cell r="L7876" t="str">
            <v>Primary</v>
          </cell>
          <cell r="AC7876" t="str">
            <v>Yes</v>
          </cell>
          <cell r="AI7876">
            <v>2</v>
          </cell>
        </row>
        <row r="7877">
          <cell r="K7877" t="str">
            <v>Voluntary Controlled School</v>
          </cell>
          <cell r="L7877" t="str">
            <v>Primary</v>
          </cell>
          <cell r="AC7877" t="str">
            <v>Yes</v>
          </cell>
          <cell r="AI7877">
            <v>2</v>
          </cell>
        </row>
        <row r="7878">
          <cell r="K7878" t="str">
            <v>Voluntary Controlled School</v>
          </cell>
          <cell r="L7878" t="str">
            <v>Primary</v>
          </cell>
          <cell r="AC7878" t="str">
            <v>Yes</v>
          </cell>
          <cell r="AI7878">
            <v>3</v>
          </cell>
        </row>
        <row r="7879">
          <cell r="K7879" t="str">
            <v>Voluntary Controlled School</v>
          </cell>
          <cell r="L7879" t="str">
            <v>Primary</v>
          </cell>
          <cell r="AC7879" t="str">
            <v>Yes</v>
          </cell>
          <cell r="AI7879">
            <v>2</v>
          </cell>
        </row>
        <row r="7880">
          <cell r="K7880" t="str">
            <v>Voluntary Controlled School</v>
          </cell>
          <cell r="L7880" t="str">
            <v>Primary</v>
          </cell>
          <cell r="AC7880" t="str">
            <v>Yes</v>
          </cell>
          <cell r="AI7880">
            <v>2</v>
          </cell>
        </row>
        <row r="7881">
          <cell r="K7881" t="str">
            <v>Voluntary Aided School</v>
          </cell>
          <cell r="L7881" t="str">
            <v>Primary</v>
          </cell>
          <cell r="AC7881" t="str">
            <v>Yes</v>
          </cell>
          <cell r="AI7881">
            <v>2</v>
          </cell>
        </row>
        <row r="7882">
          <cell r="K7882" t="str">
            <v>Voluntary Aided School</v>
          </cell>
          <cell r="L7882" t="str">
            <v>Primary</v>
          </cell>
          <cell r="AC7882" t="str">
            <v>Yes</v>
          </cell>
          <cell r="AI7882">
            <v>2</v>
          </cell>
        </row>
        <row r="7883">
          <cell r="K7883" t="str">
            <v>Voluntary Aided School</v>
          </cell>
          <cell r="L7883" t="str">
            <v>Primary</v>
          </cell>
          <cell r="AC7883" t="str">
            <v>Yes</v>
          </cell>
          <cell r="AI7883">
            <v>2</v>
          </cell>
        </row>
        <row r="7884">
          <cell r="K7884" t="str">
            <v>Voluntary Aided School</v>
          </cell>
          <cell r="L7884" t="str">
            <v>Primary</v>
          </cell>
          <cell r="AC7884" t="str">
            <v>Yes</v>
          </cell>
          <cell r="AI7884">
            <v>2</v>
          </cell>
        </row>
        <row r="7885">
          <cell r="K7885" t="str">
            <v>Voluntary Aided School</v>
          </cell>
          <cell r="L7885" t="str">
            <v>Primary</v>
          </cell>
          <cell r="AC7885" t="str">
            <v>Yes</v>
          </cell>
          <cell r="AI7885">
            <v>2</v>
          </cell>
        </row>
        <row r="7886">
          <cell r="K7886" t="str">
            <v>Voluntary Aided School</v>
          </cell>
          <cell r="L7886" t="str">
            <v>Primary</v>
          </cell>
          <cell r="AC7886" t="str">
            <v>Yes</v>
          </cell>
          <cell r="AI7886">
            <v>2</v>
          </cell>
        </row>
        <row r="7887">
          <cell r="K7887" t="str">
            <v>Voluntary Aided School</v>
          </cell>
          <cell r="L7887" t="str">
            <v>Primary</v>
          </cell>
          <cell r="AC7887" t="str">
            <v>Yes</v>
          </cell>
          <cell r="AI7887">
            <v>2</v>
          </cell>
        </row>
        <row r="7888">
          <cell r="K7888" t="str">
            <v>Voluntary Aided School</v>
          </cell>
          <cell r="L7888" t="str">
            <v>Primary</v>
          </cell>
          <cell r="AC7888" t="str">
            <v>Yes</v>
          </cell>
          <cell r="AI7888">
            <v>2</v>
          </cell>
        </row>
        <row r="7889">
          <cell r="K7889" t="str">
            <v>Voluntary Aided School</v>
          </cell>
          <cell r="L7889" t="str">
            <v>Primary</v>
          </cell>
          <cell r="AC7889" t="str">
            <v>Yes</v>
          </cell>
          <cell r="AI7889">
            <v>2</v>
          </cell>
        </row>
        <row r="7890">
          <cell r="K7890" t="str">
            <v>Voluntary Aided School</v>
          </cell>
          <cell r="L7890" t="str">
            <v>Primary</v>
          </cell>
          <cell r="AC7890" t="str">
            <v>Yes</v>
          </cell>
          <cell r="AI7890">
            <v>1</v>
          </cell>
        </row>
        <row r="7891">
          <cell r="K7891" t="str">
            <v>Voluntary Aided School</v>
          </cell>
          <cell r="L7891" t="str">
            <v>Primary</v>
          </cell>
          <cell r="AC7891" t="str">
            <v>Yes</v>
          </cell>
          <cell r="AI7891">
            <v>2</v>
          </cell>
        </row>
        <row r="7892">
          <cell r="K7892" t="str">
            <v>Voluntary Aided School</v>
          </cell>
          <cell r="L7892" t="str">
            <v>Primary</v>
          </cell>
          <cell r="AC7892" t="str">
            <v>Yes</v>
          </cell>
          <cell r="AI7892">
            <v>2</v>
          </cell>
        </row>
        <row r="7893">
          <cell r="K7893" t="str">
            <v>Voluntary Aided School</v>
          </cell>
          <cell r="L7893" t="str">
            <v>Primary</v>
          </cell>
          <cell r="AC7893" t="str">
            <v>Yes</v>
          </cell>
          <cell r="AI7893">
            <v>2</v>
          </cell>
        </row>
        <row r="7894">
          <cell r="K7894" t="str">
            <v>Voluntary Aided School</v>
          </cell>
          <cell r="L7894" t="str">
            <v>Primary</v>
          </cell>
          <cell r="AC7894" t="str">
            <v>Yes</v>
          </cell>
          <cell r="AI7894">
            <v>2</v>
          </cell>
        </row>
        <row r="7895">
          <cell r="K7895" t="str">
            <v>Voluntary Aided School</v>
          </cell>
          <cell r="L7895" t="str">
            <v>Primary</v>
          </cell>
          <cell r="AC7895" t="str">
            <v>Yes</v>
          </cell>
          <cell r="AI7895">
            <v>1</v>
          </cell>
        </row>
        <row r="7896">
          <cell r="K7896" t="str">
            <v>Voluntary Aided School</v>
          </cell>
          <cell r="L7896" t="str">
            <v>Primary</v>
          </cell>
          <cell r="AC7896" t="str">
            <v>Yes</v>
          </cell>
          <cell r="AI7896">
            <v>2</v>
          </cell>
        </row>
        <row r="7897">
          <cell r="K7897" t="str">
            <v>Voluntary Aided School</v>
          </cell>
          <cell r="L7897" t="str">
            <v>Primary</v>
          </cell>
          <cell r="AC7897" t="str">
            <v>Yes</v>
          </cell>
          <cell r="AI7897">
            <v>1</v>
          </cell>
        </row>
        <row r="7898">
          <cell r="K7898" t="str">
            <v>Voluntary Aided School</v>
          </cell>
          <cell r="L7898" t="str">
            <v>Primary</v>
          </cell>
          <cell r="AC7898" t="str">
            <v>Yes</v>
          </cell>
          <cell r="AI7898">
            <v>1</v>
          </cell>
        </row>
        <row r="7899">
          <cell r="K7899" t="str">
            <v>Voluntary Aided School</v>
          </cell>
          <cell r="L7899" t="str">
            <v>Primary</v>
          </cell>
          <cell r="AC7899" t="str">
            <v>Yes</v>
          </cell>
          <cell r="AI7899">
            <v>2</v>
          </cell>
        </row>
        <row r="7900">
          <cell r="K7900" t="str">
            <v>Voluntary Aided School</v>
          </cell>
          <cell r="L7900" t="str">
            <v>Primary</v>
          </cell>
          <cell r="AC7900" t="str">
            <v>Yes</v>
          </cell>
          <cell r="AI7900">
            <v>3</v>
          </cell>
        </row>
        <row r="7901">
          <cell r="K7901" t="str">
            <v>Voluntary Aided School</v>
          </cell>
          <cell r="L7901" t="str">
            <v>Primary</v>
          </cell>
          <cell r="AC7901" t="str">
            <v>Yes</v>
          </cell>
          <cell r="AI7901">
            <v>2</v>
          </cell>
        </row>
        <row r="7902">
          <cell r="K7902" t="str">
            <v>Voluntary Aided School</v>
          </cell>
          <cell r="L7902" t="str">
            <v>Primary</v>
          </cell>
          <cell r="AC7902" t="str">
            <v>Yes</v>
          </cell>
          <cell r="AI7902">
            <v>2</v>
          </cell>
        </row>
        <row r="7903">
          <cell r="K7903" t="str">
            <v>Voluntary Aided School</v>
          </cell>
          <cell r="L7903" t="str">
            <v>Primary</v>
          </cell>
          <cell r="AC7903" t="str">
            <v>Yes</v>
          </cell>
          <cell r="AI7903">
            <v>2</v>
          </cell>
        </row>
        <row r="7904">
          <cell r="K7904" t="str">
            <v>Voluntary Aided School</v>
          </cell>
          <cell r="L7904" t="str">
            <v>Primary</v>
          </cell>
          <cell r="AC7904" t="str">
            <v>Yes</v>
          </cell>
          <cell r="AI7904">
            <v>2</v>
          </cell>
        </row>
        <row r="7905">
          <cell r="K7905" t="str">
            <v>Voluntary Aided School</v>
          </cell>
          <cell r="L7905" t="str">
            <v>Primary</v>
          </cell>
          <cell r="AC7905" t="str">
            <v>Yes</v>
          </cell>
          <cell r="AI7905">
            <v>1</v>
          </cell>
        </row>
        <row r="7906">
          <cell r="K7906" t="str">
            <v>Voluntary Aided School</v>
          </cell>
          <cell r="L7906" t="str">
            <v>Primary</v>
          </cell>
          <cell r="AC7906" t="str">
            <v>Yes</v>
          </cell>
          <cell r="AI7906">
            <v>1</v>
          </cell>
        </row>
        <row r="7907">
          <cell r="K7907" t="str">
            <v>Voluntary Aided School</v>
          </cell>
          <cell r="L7907" t="str">
            <v>Primary</v>
          </cell>
          <cell r="AC7907" t="str">
            <v>Yes</v>
          </cell>
          <cell r="AI7907">
            <v>2</v>
          </cell>
        </row>
        <row r="7908">
          <cell r="K7908" t="str">
            <v>Voluntary Aided School</v>
          </cell>
          <cell r="L7908" t="str">
            <v>Primary</v>
          </cell>
          <cell r="AC7908" t="str">
            <v>Yes</v>
          </cell>
          <cell r="AI7908">
            <v>2</v>
          </cell>
        </row>
        <row r="7909">
          <cell r="K7909" t="str">
            <v>Voluntary Aided School</v>
          </cell>
          <cell r="L7909" t="str">
            <v>Primary</v>
          </cell>
          <cell r="AC7909" t="str">
            <v>Yes</v>
          </cell>
          <cell r="AI7909">
            <v>2</v>
          </cell>
        </row>
        <row r="7910">
          <cell r="K7910" t="str">
            <v>Voluntary Aided School</v>
          </cell>
          <cell r="L7910" t="str">
            <v>Primary</v>
          </cell>
          <cell r="AC7910" t="str">
            <v>Yes</v>
          </cell>
          <cell r="AI7910">
            <v>2</v>
          </cell>
        </row>
        <row r="7911">
          <cell r="K7911" t="str">
            <v>Voluntary Aided School</v>
          </cell>
          <cell r="L7911" t="str">
            <v>Primary</v>
          </cell>
          <cell r="AC7911" t="str">
            <v>Yes</v>
          </cell>
          <cell r="AI7911">
            <v>1</v>
          </cell>
        </row>
        <row r="7912">
          <cell r="K7912" t="str">
            <v>Voluntary Aided School</v>
          </cell>
          <cell r="L7912" t="str">
            <v>Primary</v>
          </cell>
          <cell r="AC7912" t="str">
            <v>Yes</v>
          </cell>
          <cell r="AI7912">
            <v>2</v>
          </cell>
        </row>
        <row r="7913">
          <cell r="K7913" t="str">
            <v>Voluntary Aided School</v>
          </cell>
          <cell r="L7913" t="str">
            <v>Primary</v>
          </cell>
          <cell r="AC7913" t="str">
            <v>Yes</v>
          </cell>
          <cell r="AI7913">
            <v>1</v>
          </cell>
        </row>
        <row r="7914">
          <cell r="K7914" t="str">
            <v>Voluntary Aided School</v>
          </cell>
          <cell r="L7914" t="str">
            <v>Primary</v>
          </cell>
          <cell r="AC7914" t="str">
            <v>Yes</v>
          </cell>
          <cell r="AI7914">
            <v>1</v>
          </cell>
        </row>
        <row r="7915">
          <cell r="K7915" t="str">
            <v>Voluntary Aided School</v>
          </cell>
          <cell r="L7915" t="str">
            <v>Primary</v>
          </cell>
          <cell r="AC7915" t="str">
            <v>Yes</v>
          </cell>
          <cell r="AI7915">
            <v>2</v>
          </cell>
        </row>
        <row r="7916">
          <cell r="K7916" t="str">
            <v>Voluntary Aided School</v>
          </cell>
          <cell r="L7916" t="str">
            <v>Primary</v>
          </cell>
          <cell r="AC7916" t="str">
            <v>Yes</v>
          </cell>
          <cell r="AI7916">
            <v>2</v>
          </cell>
        </row>
        <row r="7917">
          <cell r="K7917" t="str">
            <v>Voluntary Aided School</v>
          </cell>
          <cell r="L7917" t="str">
            <v>Primary</v>
          </cell>
          <cell r="AC7917" t="str">
            <v>Yes</v>
          </cell>
          <cell r="AI7917">
            <v>1</v>
          </cell>
        </row>
        <row r="7918">
          <cell r="K7918" t="str">
            <v>Voluntary Aided School</v>
          </cell>
          <cell r="L7918" t="str">
            <v>Primary</v>
          </cell>
          <cell r="AC7918" t="str">
            <v>Yes</v>
          </cell>
          <cell r="AI7918">
            <v>2</v>
          </cell>
        </row>
        <row r="7919">
          <cell r="K7919" t="str">
            <v>Voluntary Aided School</v>
          </cell>
          <cell r="L7919" t="str">
            <v>Primary</v>
          </cell>
          <cell r="AC7919" t="str">
            <v>Yes</v>
          </cell>
          <cell r="AI7919">
            <v>2</v>
          </cell>
        </row>
        <row r="7920">
          <cell r="K7920" t="str">
            <v>Voluntary Aided School</v>
          </cell>
          <cell r="L7920" t="str">
            <v>Primary</v>
          </cell>
          <cell r="AC7920" t="str">
            <v>Yes</v>
          </cell>
          <cell r="AI7920">
            <v>3</v>
          </cell>
        </row>
        <row r="7921">
          <cell r="K7921" t="str">
            <v>Voluntary Aided School</v>
          </cell>
          <cell r="L7921" t="str">
            <v>Primary</v>
          </cell>
          <cell r="AC7921" t="str">
            <v>Yes</v>
          </cell>
          <cell r="AI7921">
            <v>1</v>
          </cell>
        </row>
        <row r="7922">
          <cell r="K7922" t="str">
            <v>Voluntary Aided School</v>
          </cell>
          <cell r="L7922" t="str">
            <v>Primary</v>
          </cell>
          <cell r="AC7922" t="str">
            <v>Yes</v>
          </cell>
          <cell r="AI7922">
            <v>2</v>
          </cell>
        </row>
        <row r="7923">
          <cell r="K7923" t="str">
            <v>Voluntary Aided School</v>
          </cell>
          <cell r="L7923" t="str">
            <v>Primary</v>
          </cell>
          <cell r="AC7923" t="str">
            <v>Yes</v>
          </cell>
          <cell r="AI7923">
            <v>3</v>
          </cell>
        </row>
        <row r="7924">
          <cell r="K7924" t="str">
            <v>Voluntary Aided School</v>
          </cell>
          <cell r="L7924" t="str">
            <v>Primary</v>
          </cell>
          <cell r="AC7924" t="str">
            <v>Yes</v>
          </cell>
          <cell r="AI7924">
            <v>2</v>
          </cell>
        </row>
        <row r="7925">
          <cell r="K7925" t="str">
            <v>Voluntary Aided School</v>
          </cell>
          <cell r="L7925" t="str">
            <v>Primary</v>
          </cell>
          <cell r="AC7925" t="str">
            <v>Yes</v>
          </cell>
          <cell r="AI7925">
            <v>3</v>
          </cell>
        </row>
        <row r="7926">
          <cell r="K7926" t="str">
            <v>Voluntary Aided School</v>
          </cell>
          <cell r="L7926" t="str">
            <v>Primary</v>
          </cell>
          <cell r="AC7926" t="str">
            <v>Yes</v>
          </cell>
          <cell r="AI7926">
            <v>3</v>
          </cell>
        </row>
        <row r="7927">
          <cell r="K7927" t="str">
            <v>Voluntary Aided School</v>
          </cell>
          <cell r="L7927" t="str">
            <v>Primary</v>
          </cell>
          <cell r="AC7927" t="str">
            <v>Yes</v>
          </cell>
          <cell r="AI7927">
            <v>1</v>
          </cell>
        </row>
        <row r="7928">
          <cell r="K7928" t="str">
            <v>Voluntary Aided School</v>
          </cell>
          <cell r="L7928" t="str">
            <v>Primary</v>
          </cell>
          <cell r="AC7928" t="str">
            <v>Yes</v>
          </cell>
          <cell r="AI7928">
            <v>2</v>
          </cell>
        </row>
        <row r="7929">
          <cell r="K7929" t="str">
            <v>Voluntary Aided School</v>
          </cell>
          <cell r="L7929" t="str">
            <v>Primary</v>
          </cell>
          <cell r="AC7929" t="str">
            <v>Yes</v>
          </cell>
          <cell r="AI7929">
            <v>2</v>
          </cell>
        </row>
        <row r="7930">
          <cell r="K7930" t="str">
            <v>Voluntary Aided School</v>
          </cell>
          <cell r="L7930" t="str">
            <v>Primary</v>
          </cell>
          <cell r="AC7930" t="str">
            <v>Yes</v>
          </cell>
          <cell r="AI7930">
            <v>2</v>
          </cell>
        </row>
        <row r="7931">
          <cell r="K7931" t="str">
            <v>Voluntary Aided School</v>
          </cell>
          <cell r="L7931" t="str">
            <v>Primary</v>
          </cell>
          <cell r="AC7931" t="str">
            <v>Yes</v>
          </cell>
          <cell r="AI7931">
            <v>2</v>
          </cell>
        </row>
        <row r="7932">
          <cell r="K7932" t="str">
            <v>Voluntary Aided School</v>
          </cell>
          <cell r="L7932" t="str">
            <v>Primary</v>
          </cell>
          <cell r="AC7932" t="str">
            <v>Yes</v>
          </cell>
          <cell r="AI7932">
            <v>1</v>
          </cell>
        </row>
        <row r="7933">
          <cell r="K7933" t="str">
            <v>Voluntary Aided School</v>
          </cell>
          <cell r="L7933" t="str">
            <v>Primary</v>
          </cell>
          <cell r="AC7933" t="str">
            <v>Yes</v>
          </cell>
          <cell r="AI7933">
            <v>2</v>
          </cell>
        </row>
        <row r="7934">
          <cell r="K7934" t="str">
            <v>Community School</v>
          </cell>
          <cell r="L7934" t="str">
            <v>Secondary</v>
          </cell>
          <cell r="AC7934" t="str">
            <v>Yes</v>
          </cell>
          <cell r="AI7934">
            <v>3</v>
          </cell>
        </row>
        <row r="7935">
          <cell r="K7935" t="str">
            <v>Community School</v>
          </cell>
          <cell r="L7935" t="str">
            <v>Secondary</v>
          </cell>
          <cell r="AC7935" t="str">
            <v>Yes</v>
          </cell>
          <cell r="AI7935">
            <v>2</v>
          </cell>
        </row>
        <row r="7936">
          <cell r="K7936" t="str">
            <v>Community School</v>
          </cell>
          <cell r="L7936" t="str">
            <v>Secondary</v>
          </cell>
          <cell r="AC7936" t="str">
            <v>Yes</v>
          </cell>
          <cell r="AI7936">
            <v>2</v>
          </cell>
        </row>
        <row r="7937">
          <cell r="K7937" t="str">
            <v>Community School</v>
          </cell>
          <cell r="L7937" t="str">
            <v>Secondary</v>
          </cell>
          <cell r="AC7937" t="str">
            <v>Yes</v>
          </cell>
          <cell r="AI7937">
            <v>2</v>
          </cell>
        </row>
        <row r="7938">
          <cell r="K7938" t="str">
            <v>Community School</v>
          </cell>
          <cell r="L7938" t="str">
            <v>Secondary</v>
          </cell>
          <cell r="AC7938" t="str">
            <v>Yes</v>
          </cell>
          <cell r="AI7938">
            <v>2</v>
          </cell>
        </row>
        <row r="7939">
          <cell r="K7939" t="str">
            <v>Community School</v>
          </cell>
          <cell r="L7939" t="str">
            <v>Secondary</v>
          </cell>
          <cell r="AC7939" t="str">
            <v>Yes</v>
          </cell>
          <cell r="AI7939">
            <v>2</v>
          </cell>
        </row>
        <row r="7940">
          <cell r="K7940" t="str">
            <v>Community School</v>
          </cell>
          <cell r="L7940" t="str">
            <v>Secondary</v>
          </cell>
          <cell r="AC7940" t="str">
            <v>Yes</v>
          </cell>
          <cell r="AI7940">
            <v>2</v>
          </cell>
        </row>
        <row r="7941">
          <cell r="K7941" t="str">
            <v>Community School</v>
          </cell>
          <cell r="L7941" t="str">
            <v>Secondary</v>
          </cell>
          <cell r="AC7941" t="str">
            <v>Yes</v>
          </cell>
          <cell r="AI7941">
            <v>2</v>
          </cell>
        </row>
        <row r="7942">
          <cell r="K7942" t="str">
            <v>Foundation School</v>
          </cell>
          <cell r="L7942" t="str">
            <v>Secondary</v>
          </cell>
          <cell r="AC7942" t="str">
            <v>Yes</v>
          </cell>
          <cell r="AI7942">
            <v>2</v>
          </cell>
        </row>
        <row r="7943">
          <cell r="K7943" t="str">
            <v>Community School</v>
          </cell>
          <cell r="L7943" t="str">
            <v>Secondary</v>
          </cell>
          <cell r="AC7943" t="str">
            <v>Yes</v>
          </cell>
          <cell r="AI7943">
            <v>2</v>
          </cell>
        </row>
        <row r="7944">
          <cell r="K7944" t="str">
            <v>Community School</v>
          </cell>
          <cell r="L7944" t="str">
            <v>Secondary</v>
          </cell>
          <cell r="AC7944" t="str">
            <v>Yes</v>
          </cell>
          <cell r="AI7944">
            <v>2</v>
          </cell>
        </row>
        <row r="7945">
          <cell r="K7945" t="str">
            <v>Community School</v>
          </cell>
          <cell r="L7945" t="str">
            <v>Secondary</v>
          </cell>
          <cell r="AC7945" t="str">
            <v>Yes</v>
          </cell>
          <cell r="AI7945">
            <v>3</v>
          </cell>
        </row>
        <row r="7946">
          <cell r="K7946" t="str">
            <v>Foundation School</v>
          </cell>
          <cell r="L7946" t="str">
            <v>Secondary</v>
          </cell>
          <cell r="AC7946" t="str">
            <v>Yes</v>
          </cell>
          <cell r="AI7946">
            <v>2</v>
          </cell>
        </row>
        <row r="7947">
          <cell r="K7947" t="str">
            <v>Community School</v>
          </cell>
          <cell r="L7947" t="str">
            <v>Secondary</v>
          </cell>
          <cell r="AC7947" t="str">
            <v>Yes</v>
          </cell>
          <cell r="AI7947">
            <v>3</v>
          </cell>
        </row>
        <row r="7948">
          <cell r="K7948" t="str">
            <v>Community School</v>
          </cell>
          <cell r="L7948" t="str">
            <v>Secondary</v>
          </cell>
          <cell r="AC7948" t="str">
            <v>Yes</v>
          </cell>
          <cell r="AI7948">
            <v>2</v>
          </cell>
        </row>
        <row r="7949">
          <cell r="K7949" t="str">
            <v>Community School</v>
          </cell>
          <cell r="L7949" t="str">
            <v>Secondary</v>
          </cell>
          <cell r="AC7949" t="str">
            <v>Yes</v>
          </cell>
          <cell r="AI7949">
            <v>3</v>
          </cell>
        </row>
        <row r="7950">
          <cell r="K7950" t="str">
            <v>Community School</v>
          </cell>
          <cell r="L7950" t="str">
            <v>Secondary</v>
          </cell>
          <cell r="AC7950" t="str">
            <v>Yes</v>
          </cell>
          <cell r="AI7950">
            <v>2</v>
          </cell>
        </row>
        <row r="7951">
          <cell r="K7951" t="str">
            <v>Community School</v>
          </cell>
          <cell r="L7951" t="str">
            <v>Secondary</v>
          </cell>
          <cell r="AC7951" t="str">
            <v>Yes</v>
          </cell>
          <cell r="AI7951">
            <v>2</v>
          </cell>
        </row>
        <row r="7952">
          <cell r="K7952" t="str">
            <v>Community School</v>
          </cell>
          <cell r="L7952" t="str">
            <v>Secondary</v>
          </cell>
          <cell r="AC7952" t="str">
            <v>Yes</v>
          </cell>
          <cell r="AI7952">
            <v>2</v>
          </cell>
        </row>
        <row r="7953">
          <cell r="K7953" t="str">
            <v>Community School</v>
          </cell>
          <cell r="L7953" t="str">
            <v>Secondary</v>
          </cell>
          <cell r="AC7953" t="str">
            <v>Yes</v>
          </cell>
          <cell r="AI7953">
            <v>2</v>
          </cell>
        </row>
        <row r="7954">
          <cell r="K7954" t="str">
            <v>Community School</v>
          </cell>
          <cell r="L7954" t="str">
            <v>Secondary</v>
          </cell>
          <cell r="AC7954" t="str">
            <v>Yes</v>
          </cell>
          <cell r="AI7954">
            <v>2</v>
          </cell>
        </row>
        <row r="7955">
          <cell r="K7955" t="str">
            <v>Community School</v>
          </cell>
          <cell r="L7955" t="str">
            <v>Secondary</v>
          </cell>
          <cell r="AC7955" t="str">
            <v>Yes</v>
          </cell>
          <cell r="AI7955">
            <v>2</v>
          </cell>
        </row>
        <row r="7956">
          <cell r="K7956" t="str">
            <v>Community School</v>
          </cell>
          <cell r="L7956" t="str">
            <v>Secondary</v>
          </cell>
          <cell r="AC7956" t="str">
            <v>Yes</v>
          </cell>
          <cell r="AI7956">
            <v>2</v>
          </cell>
        </row>
        <row r="7957">
          <cell r="K7957" t="str">
            <v>Community School</v>
          </cell>
          <cell r="L7957" t="str">
            <v>Secondary</v>
          </cell>
          <cell r="AC7957" t="str">
            <v>Yes</v>
          </cell>
          <cell r="AI7957">
            <v>2</v>
          </cell>
        </row>
        <row r="7958">
          <cell r="K7958" t="str">
            <v>Foundation School</v>
          </cell>
          <cell r="L7958" t="str">
            <v>Secondary</v>
          </cell>
          <cell r="AC7958" t="str">
            <v>Yes</v>
          </cell>
          <cell r="AI7958">
            <v>3</v>
          </cell>
        </row>
        <row r="7959">
          <cell r="K7959" t="str">
            <v>Community School</v>
          </cell>
          <cell r="L7959" t="str">
            <v>Secondary</v>
          </cell>
          <cell r="AC7959" t="str">
            <v>Yes</v>
          </cell>
          <cell r="AI7959">
            <v>3</v>
          </cell>
        </row>
        <row r="7960">
          <cell r="K7960" t="str">
            <v>Community School</v>
          </cell>
          <cell r="L7960" t="str">
            <v>Secondary</v>
          </cell>
          <cell r="AC7960" t="str">
            <v>Yes</v>
          </cell>
          <cell r="AI7960">
            <v>2</v>
          </cell>
        </row>
        <row r="7961">
          <cell r="K7961" t="str">
            <v>Foundation School</v>
          </cell>
          <cell r="L7961" t="str">
            <v>Secondary</v>
          </cell>
          <cell r="AC7961" t="str">
            <v>Yes</v>
          </cell>
          <cell r="AI7961">
            <v>2</v>
          </cell>
        </row>
        <row r="7962">
          <cell r="K7962" t="str">
            <v>Community School</v>
          </cell>
          <cell r="L7962" t="str">
            <v>Secondary</v>
          </cell>
          <cell r="AC7962" t="str">
            <v>Yes</v>
          </cell>
          <cell r="AI7962">
            <v>3</v>
          </cell>
        </row>
        <row r="7963">
          <cell r="K7963" t="str">
            <v>Community School</v>
          </cell>
          <cell r="L7963" t="str">
            <v>Secondary</v>
          </cell>
          <cell r="AC7963" t="str">
            <v>Yes</v>
          </cell>
          <cell r="AI7963">
            <v>2</v>
          </cell>
        </row>
        <row r="7964">
          <cell r="K7964" t="str">
            <v>Foundation School</v>
          </cell>
          <cell r="L7964" t="str">
            <v>Secondary</v>
          </cell>
          <cell r="AC7964" t="str">
            <v>Yes</v>
          </cell>
          <cell r="AI7964">
            <v>3</v>
          </cell>
        </row>
        <row r="7965">
          <cell r="K7965" t="str">
            <v>Community School</v>
          </cell>
          <cell r="L7965" t="str">
            <v>Secondary</v>
          </cell>
          <cell r="AC7965" t="str">
            <v>Yes</v>
          </cell>
          <cell r="AI7965">
            <v>2</v>
          </cell>
        </row>
        <row r="7966">
          <cell r="K7966" t="str">
            <v>Community School</v>
          </cell>
          <cell r="L7966" t="str">
            <v>Secondary</v>
          </cell>
          <cell r="AC7966" t="str">
            <v>Yes</v>
          </cell>
          <cell r="AI7966">
            <v>2</v>
          </cell>
        </row>
        <row r="7967">
          <cell r="K7967" t="str">
            <v>Community School</v>
          </cell>
          <cell r="L7967" t="str">
            <v>Secondary</v>
          </cell>
          <cell r="AC7967" t="str">
            <v>Yes</v>
          </cell>
          <cell r="AI7967">
            <v>3</v>
          </cell>
        </row>
        <row r="7968">
          <cell r="K7968" t="str">
            <v>Community School</v>
          </cell>
          <cell r="L7968" t="str">
            <v>Secondary</v>
          </cell>
          <cell r="AC7968" t="str">
            <v>Yes</v>
          </cell>
          <cell r="AI7968">
            <v>2</v>
          </cell>
        </row>
        <row r="7969">
          <cell r="K7969" t="str">
            <v>Community School</v>
          </cell>
          <cell r="L7969" t="str">
            <v>Secondary</v>
          </cell>
          <cell r="AC7969" t="str">
            <v>Yes</v>
          </cell>
          <cell r="AI7969">
            <v>1</v>
          </cell>
        </row>
        <row r="7970">
          <cell r="K7970" t="str">
            <v>Foundation School</v>
          </cell>
          <cell r="L7970" t="str">
            <v>Secondary</v>
          </cell>
          <cell r="AC7970" t="str">
            <v>Yes</v>
          </cell>
          <cell r="AI7970">
            <v>2</v>
          </cell>
        </row>
        <row r="7971">
          <cell r="K7971" t="str">
            <v>Community School</v>
          </cell>
          <cell r="L7971" t="str">
            <v>Secondary</v>
          </cell>
          <cell r="AC7971" t="str">
            <v>Yes</v>
          </cell>
          <cell r="AI7971">
            <v>2</v>
          </cell>
        </row>
        <row r="7972">
          <cell r="K7972" t="str">
            <v>Community School</v>
          </cell>
          <cell r="L7972" t="str">
            <v>Secondary</v>
          </cell>
          <cell r="AC7972" t="str">
            <v>Yes</v>
          </cell>
          <cell r="AI7972">
            <v>2</v>
          </cell>
        </row>
        <row r="7973">
          <cell r="K7973" t="str">
            <v>Voluntary Aided School</v>
          </cell>
          <cell r="L7973" t="str">
            <v>Secondary</v>
          </cell>
          <cell r="AC7973" t="str">
            <v>Yes</v>
          </cell>
          <cell r="AI7973">
            <v>2</v>
          </cell>
        </row>
        <row r="7974">
          <cell r="K7974" t="str">
            <v>Foundation School</v>
          </cell>
          <cell r="L7974" t="str">
            <v>Primary</v>
          </cell>
          <cell r="AC7974" t="str">
            <v>Yes</v>
          </cell>
          <cell r="AI7974">
            <v>2</v>
          </cell>
        </row>
        <row r="7975">
          <cell r="K7975" t="str">
            <v>Foundation School</v>
          </cell>
          <cell r="L7975" t="str">
            <v>Primary</v>
          </cell>
          <cell r="AC7975" t="str">
            <v>Yes</v>
          </cell>
          <cell r="AI7975">
            <v>2</v>
          </cell>
        </row>
        <row r="7976">
          <cell r="K7976" t="str">
            <v>Voluntary Aided School</v>
          </cell>
          <cell r="L7976" t="str">
            <v>Primary</v>
          </cell>
          <cell r="AC7976" t="str">
            <v>Yes</v>
          </cell>
          <cell r="AI7976">
            <v>1</v>
          </cell>
        </row>
        <row r="7977">
          <cell r="K7977" t="str">
            <v>Voluntary Aided School</v>
          </cell>
          <cell r="L7977" t="str">
            <v>Primary</v>
          </cell>
          <cell r="AC7977" t="str">
            <v>Yes</v>
          </cell>
          <cell r="AI7977">
            <v>2</v>
          </cell>
        </row>
        <row r="7978">
          <cell r="K7978" t="str">
            <v>Foundation School</v>
          </cell>
          <cell r="L7978" t="str">
            <v>Primary</v>
          </cell>
          <cell r="AC7978" t="str">
            <v>Yes</v>
          </cell>
          <cell r="AI7978">
            <v>2</v>
          </cell>
        </row>
        <row r="7979">
          <cell r="K7979" t="str">
            <v>Voluntary Aided School</v>
          </cell>
          <cell r="L7979" t="str">
            <v>Primary</v>
          </cell>
          <cell r="AC7979" t="str">
            <v>Yes</v>
          </cell>
          <cell r="AI7979">
            <v>3</v>
          </cell>
        </row>
        <row r="7980">
          <cell r="K7980" t="str">
            <v>Foundation School</v>
          </cell>
          <cell r="L7980" t="str">
            <v>Primary</v>
          </cell>
          <cell r="AC7980" t="str">
            <v>Yes</v>
          </cell>
          <cell r="AI7980">
            <v>2</v>
          </cell>
        </row>
        <row r="7981">
          <cell r="K7981" t="str">
            <v>Foundation School</v>
          </cell>
          <cell r="L7981" t="str">
            <v>Secondary</v>
          </cell>
          <cell r="AC7981" t="str">
            <v>Yes</v>
          </cell>
          <cell r="AI7981">
            <v>2</v>
          </cell>
        </row>
        <row r="7982">
          <cell r="K7982" t="str">
            <v>Foundation School</v>
          </cell>
          <cell r="L7982" t="str">
            <v>Secondary</v>
          </cell>
          <cell r="AC7982" t="str">
            <v>Yes</v>
          </cell>
          <cell r="AI7982">
            <v>1</v>
          </cell>
        </row>
        <row r="7983">
          <cell r="K7983" t="str">
            <v>Foundation School</v>
          </cell>
          <cell r="L7983" t="str">
            <v>Secondary</v>
          </cell>
          <cell r="AC7983" t="str">
            <v>Yes</v>
          </cell>
          <cell r="AI7983">
            <v>2</v>
          </cell>
        </row>
        <row r="7984">
          <cell r="K7984" t="str">
            <v>Voluntary Aided School</v>
          </cell>
          <cell r="L7984" t="str">
            <v>Secondary</v>
          </cell>
          <cell r="AC7984" t="str">
            <v>Yes</v>
          </cell>
          <cell r="AI7984">
            <v>1</v>
          </cell>
        </row>
        <row r="7985">
          <cell r="K7985" t="str">
            <v>Foundation School</v>
          </cell>
          <cell r="L7985" t="str">
            <v>Secondary</v>
          </cell>
          <cell r="AC7985" t="str">
            <v>Yes</v>
          </cell>
          <cell r="AI7985">
            <v>2</v>
          </cell>
        </row>
        <row r="7986">
          <cell r="K7986" t="str">
            <v>Voluntary Aided School</v>
          </cell>
          <cell r="L7986" t="str">
            <v>Secondary</v>
          </cell>
          <cell r="AC7986" t="str">
            <v>Yes</v>
          </cell>
          <cell r="AI7986">
            <v>2</v>
          </cell>
        </row>
        <row r="7987">
          <cell r="K7987" t="str">
            <v>Community Special School</v>
          </cell>
          <cell r="L7987" t="str">
            <v>Special</v>
          </cell>
          <cell r="AC7987" t="str">
            <v>Yes</v>
          </cell>
          <cell r="AI7987">
            <v>2</v>
          </cell>
        </row>
        <row r="7988">
          <cell r="K7988" t="str">
            <v>Community Special School</v>
          </cell>
          <cell r="L7988" t="str">
            <v>Special</v>
          </cell>
          <cell r="AC7988" t="str">
            <v>Yes</v>
          </cell>
          <cell r="AI7988">
            <v>1</v>
          </cell>
        </row>
        <row r="7989">
          <cell r="K7989" t="str">
            <v>Community Special School</v>
          </cell>
          <cell r="L7989" t="str">
            <v>Special</v>
          </cell>
          <cell r="AC7989" t="str">
            <v>Yes</v>
          </cell>
          <cell r="AI7989">
            <v>1</v>
          </cell>
        </row>
        <row r="7990">
          <cell r="K7990" t="str">
            <v>Community Special School</v>
          </cell>
          <cell r="L7990" t="str">
            <v>Special</v>
          </cell>
          <cell r="AC7990" t="str">
            <v>Yes</v>
          </cell>
          <cell r="AI7990">
            <v>1</v>
          </cell>
        </row>
        <row r="7991">
          <cell r="K7991" t="str">
            <v>Community Special School</v>
          </cell>
          <cell r="L7991" t="str">
            <v>Special</v>
          </cell>
          <cell r="AC7991" t="str">
            <v>Yes</v>
          </cell>
          <cell r="AI7991">
            <v>2</v>
          </cell>
        </row>
        <row r="7992">
          <cell r="K7992" t="str">
            <v>Community Special School</v>
          </cell>
          <cell r="L7992" t="str">
            <v>Special</v>
          </cell>
          <cell r="AC7992" t="str">
            <v>Yes</v>
          </cell>
          <cell r="AI7992">
            <v>2</v>
          </cell>
        </row>
        <row r="7993">
          <cell r="K7993" t="str">
            <v>Community Special School</v>
          </cell>
          <cell r="L7993" t="str">
            <v>Special</v>
          </cell>
          <cell r="AC7993" t="str">
            <v>Yes</v>
          </cell>
          <cell r="AI7993">
            <v>1</v>
          </cell>
        </row>
        <row r="7994">
          <cell r="K7994" t="str">
            <v>Community Special School</v>
          </cell>
          <cell r="L7994" t="str">
            <v>Special</v>
          </cell>
          <cell r="AC7994" t="str">
            <v>Yes</v>
          </cell>
          <cell r="AI7994">
            <v>2</v>
          </cell>
        </row>
        <row r="7995">
          <cell r="K7995" t="str">
            <v>Community Special School</v>
          </cell>
          <cell r="L7995" t="str">
            <v>Special</v>
          </cell>
          <cell r="AC7995" t="str">
            <v>Yes</v>
          </cell>
          <cell r="AI7995">
            <v>2</v>
          </cell>
        </row>
        <row r="7996">
          <cell r="K7996" t="str">
            <v>Community Special School</v>
          </cell>
          <cell r="L7996" t="str">
            <v>Special</v>
          </cell>
          <cell r="AC7996" t="str">
            <v>Yes</v>
          </cell>
          <cell r="AI7996">
            <v>2</v>
          </cell>
        </row>
        <row r="7997">
          <cell r="K7997" t="str">
            <v>Community Special School</v>
          </cell>
          <cell r="L7997" t="str">
            <v>Special</v>
          </cell>
          <cell r="AC7997" t="str">
            <v>Yes</v>
          </cell>
          <cell r="AI7997">
            <v>2</v>
          </cell>
        </row>
        <row r="7998">
          <cell r="K7998" t="str">
            <v>Community Special School</v>
          </cell>
          <cell r="L7998" t="str">
            <v>Special</v>
          </cell>
          <cell r="AC7998" t="str">
            <v>Yes</v>
          </cell>
          <cell r="AI7998">
            <v>1</v>
          </cell>
        </row>
        <row r="7999">
          <cell r="K7999" t="str">
            <v>Community Special School</v>
          </cell>
          <cell r="L7999" t="str">
            <v>Special</v>
          </cell>
          <cell r="AC7999" t="str">
            <v>Yes</v>
          </cell>
          <cell r="AI7999">
            <v>2</v>
          </cell>
        </row>
        <row r="8000">
          <cell r="K8000" t="str">
            <v>Foundation Special School</v>
          </cell>
          <cell r="L8000" t="str">
            <v>Special</v>
          </cell>
          <cell r="AC8000" t="str">
            <v>Yes</v>
          </cell>
          <cell r="AI8000">
            <v>2</v>
          </cell>
        </row>
        <row r="8001">
          <cell r="K8001" t="str">
            <v>Community Special School</v>
          </cell>
          <cell r="L8001" t="str">
            <v>Special</v>
          </cell>
          <cell r="AC8001" t="str">
            <v>Yes</v>
          </cell>
          <cell r="AI8001">
            <v>2</v>
          </cell>
        </row>
        <row r="8002">
          <cell r="K8002" t="str">
            <v>Community Special School</v>
          </cell>
          <cell r="L8002" t="str">
            <v>Special</v>
          </cell>
          <cell r="AC8002" t="str">
            <v>Yes</v>
          </cell>
          <cell r="AI8002">
            <v>2</v>
          </cell>
        </row>
        <row r="8003">
          <cell r="K8003" t="str">
            <v>Community Special School</v>
          </cell>
          <cell r="L8003" t="str">
            <v>Special</v>
          </cell>
          <cell r="AC8003" t="str">
            <v>Yes</v>
          </cell>
          <cell r="AI8003">
            <v>2</v>
          </cell>
        </row>
        <row r="8004">
          <cell r="K8004" t="str">
            <v>Community Special School</v>
          </cell>
          <cell r="L8004" t="str">
            <v>Special</v>
          </cell>
          <cell r="AC8004" t="str">
            <v>Yes</v>
          </cell>
          <cell r="AI8004">
            <v>1</v>
          </cell>
        </row>
        <row r="8005">
          <cell r="K8005" t="str">
            <v>Non-Maintained Special School</v>
          </cell>
          <cell r="L8005" t="str">
            <v>Special</v>
          </cell>
          <cell r="AC8005" t="str">
            <v>Yes</v>
          </cell>
          <cell r="AI8005">
            <v>1</v>
          </cell>
        </row>
        <row r="8006">
          <cell r="K8006" t="str">
            <v>Community Special School</v>
          </cell>
          <cell r="L8006" t="str">
            <v>Special</v>
          </cell>
          <cell r="AC8006" t="str">
            <v>Yes</v>
          </cell>
          <cell r="AI8006">
            <v>2</v>
          </cell>
        </row>
        <row r="8007">
          <cell r="K8007" t="str">
            <v>Community Special School</v>
          </cell>
          <cell r="L8007" t="str">
            <v>Special</v>
          </cell>
          <cell r="AC8007" t="str">
            <v>Yes</v>
          </cell>
          <cell r="AI8007">
            <v>3</v>
          </cell>
        </row>
        <row r="8008">
          <cell r="K8008" t="str">
            <v>Community Special School</v>
          </cell>
          <cell r="L8008" t="str">
            <v>Special</v>
          </cell>
          <cell r="AC8008" t="str">
            <v>Yes</v>
          </cell>
          <cell r="AI8008">
            <v>2</v>
          </cell>
        </row>
        <row r="8009">
          <cell r="K8009" t="str">
            <v>Community Special School</v>
          </cell>
          <cell r="L8009" t="str">
            <v>Special</v>
          </cell>
          <cell r="AC8009" t="str">
            <v>Yes</v>
          </cell>
          <cell r="AI8009">
            <v>2</v>
          </cell>
        </row>
        <row r="8010">
          <cell r="K8010" t="str">
            <v>Community Special School</v>
          </cell>
          <cell r="L8010" t="str">
            <v>Special</v>
          </cell>
          <cell r="AC8010" t="str">
            <v>Yes</v>
          </cell>
          <cell r="AI8010">
            <v>2</v>
          </cell>
        </row>
        <row r="8011">
          <cell r="K8011" t="str">
            <v>Community Special School</v>
          </cell>
          <cell r="L8011" t="str">
            <v>Special</v>
          </cell>
          <cell r="AC8011" t="str">
            <v>Yes</v>
          </cell>
          <cell r="AI8011">
            <v>2</v>
          </cell>
        </row>
        <row r="8012">
          <cell r="K8012" t="str">
            <v>Community School</v>
          </cell>
          <cell r="L8012" t="str">
            <v>Primary</v>
          </cell>
          <cell r="AC8012" t="str">
            <v>Yes</v>
          </cell>
          <cell r="AI8012">
            <v>2</v>
          </cell>
        </row>
        <row r="8013">
          <cell r="K8013" t="str">
            <v>Community School</v>
          </cell>
          <cell r="L8013" t="str">
            <v>Primary</v>
          </cell>
          <cell r="AC8013" t="str">
            <v>Yes</v>
          </cell>
          <cell r="AI8013">
            <v>2</v>
          </cell>
        </row>
        <row r="8014">
          <cell r="K8014" t="str">
            <v>Community School</v>
          </cell>
          <cell r="L8014" t="str">
            <v>Primary</v>
          </cell>
          <cell r="AC8014" t="str">
            <v>Yes</v>
          </cell>
          <cell r="AI8014">
            <v>2</v>
          </cell>
        </row>
        <row r="8015">
          <cell r="K8015" t="str">
            <v>Community School</v>
          </cell>
          <cell r="L8015" t="str">
            <v>Primary</v>
          </cell>
          <cell r="AC8015" t="str">
            <v>Yes</v>
          </cell>
          <cell r="AI8015">
            <v>4</v>
          </cell>
        </row>
        <row r="8016">
          <cell r="K8016" t="str">
            <v>Community School</v>
          </cell>
          <cell r="L8016" t="str">
            <v>Primary</v>
          </cell>
          <cell r="AC8016" t="str">
            <v>Yes</v>
          </cell>
          <cell r="AI8016">
            <v>2</v>
          </cell>
        </row>
        <row r="8017">
          <cell r="K8017" t="str">
            <v>Foundation School</v>
          </cell>
          <cell r="L8017" t="str">
            <v>Primary</v>
          </cell>
          <cell r="AC8017" t="str">
            <v>Yes</v>
          </cell>
          <cell r="AI8017">
            <v>2</v>
          </cell>
        </row>
        <row r="8018">
          <cell r="K8018" t="str">
            <v>Community School</v>
          </cell>
          <cell r="L8018" t="str">
            <v>Primary</v>
          </cell>
          <cell r="AC8018" t="str">
            <v>Yes</v>
          </cell>
          <cell r="AI8018">
            <v>2</v>
          </cell>
        </row>
        <row r="8019">
          <cell r="K8019" t="str">
            <v>Community School</v>
          </cell>
          <cell r="L8019" t="str">
            <v>Primary</v>
          </cell>
          <cell r="AC8019" t="str">
            <v>Yes</v>
          </cell>
          <cell r="AI8019">
            <v>2</v>
          </cell>
        </row>
        <row r="8020">
          <cell r="K8020" t="str">
            <v>Community School</v>
          </cell>
          <cell r="L8020" t="str">
            <v>Primary</v>
          </cell>
          <cell r="AC8020" t="str">
            <v>Yes</v>
          </cell>
          <cell r="AI8020">
            <v>2</v>
          </cell>
        </row>
        <row r="8021">
          <cell r="K8021" t="str">
            <v>Community School</v>
          </cell>
          <cell r="L8021" t="str">
            <v>Primary</v>
          </cell>
          <cell r="AC8021" t="str">
            <v>Yes</v>
          </cell>
          <cell r="AI8021">
            <v>1</v>
          </cell>
        </row>
        <row r="8022">
          <cell r="K8022" t="str">
            <v>Community School</v>
          </cell>
          <cell r="L8022" t="str">
            <v>Primary</v>
          </cell>
          <cell r="AC8022" t="str">
            <v>Yes</v>
          </cell>
          <cell r="AI8022">
            <v>1</v>
          </cell>
        </row>
        <row r="8023">
          <cell r="K8023" t="str">
            <v>Community School</v>
          </cell>
          <cell r="L8023" t="str">
            <v>Primary</v>
          </cell>
          <cell r="AC8023" t="str">
            <v>Yes</v>
          </cell>
          <cell r="AI8023">
            <v>2</v>
          </cell>
        </row>
        <row r="8024">
          <cell r="K8024" t="str">
            <v>Community School</v>
          </cell>
          <cell r="L8024" t="str">
            <v>Primary</v>
          </cell>
          <cell r="AC8024" t="str">
            <v>Yes</v>
          </cell>
          <cell r="AI8024">
            <v>2</v>
          </cell>
        </row>
        <row r="8025">
          <cell r="K8025" t="str">
            <v>Community School</v>
          </cell>
          <cell r="L8025" t="str">
            <v>Primary</v>
          </cell>
          <cell r="AC8025" t="str">
            <v>Yes</v>
          </cell>
          <cell r="AI8025">
            <v>4</v>
          </cell>
        </row>
        <row r="8026">
          <cell r="K8026" t="str">
            <v>Community School</v>
          </cell>
          <cell r="L8026" t="str">
            <v>Primary</v>
          </cell>
          <cell r="AC8026" t="str">
            <v>Yes</v>
          </cell>
          <cell r="AI8026">
            <v>1</v>
          </cell>
        </row>
        <row r="8027">
          <cell r="K8027" t="str">
            <v>Foundation School</v>
          </cell>
          <cell r="L8027" t="str">
            <v>Primary</v>
          </cell>
          <cell r="AC8027" t="str">
            <v>Yes</v>
          </cell>
          <cell r="AI8027">
            <v>2</v>
          </cell>
        </row>
        <row r="8028">
          <cell r="K8028" t="str">
            <v>Community School</v>
          </cell>
          <cell r="L8028" t="str">
            <v>Primary</v>
          </cell>
          <cell r="AC8028" t="str">
            <v>Yes</v>
          </cell>
          <cell r="AI8028">
            <v>2</v>
          </cell>
        </row>
        <row r="8029">
          <cell r="K8029" t="str">
            <v>Community School</v>
          </cell>
          <cell r="L8029" t="str">
            <v>Primary</v>
          </cell>
          <cell r="AC8029" t="str">
            <v>Yes</v>
          </cell>
          <cell r="AI8029">
            <v>2</v>
          </cell>
        </row>
        <row r="8030">
          <cell r="K8030" t="str">
            <v>Community School</v>
          </cell>
          <cell r="L8030" t="str">
            <v>Primary</v>
          </cell>
          <cell r="AC8030" t="str">
            <v>Yes</v>
          </cell>
          <cell r="AI8030">
            <v>2</v>
          </cell>
        </row>
        <row r="8031">
          <cell r="K8031" t="str">
            <v>Community School</v>
          </cell>
          <cell r="L8031" t="str">
            <v>Primary</v>
          </cell>
          <cell r="AC8031" t="str">
            <v>Yes</v>
          </cell>
          <cell r="AI8031">
            <v>3</v>
          </cell>
        </row>
        <row r="8032">
          <cell r="K8032" t="str">
            <v>Community School</v>
          </cell>
          <cell r="L8032" t="str">
            <v>Primary</v>
          </cell>
          <cell r="AC8032" t="str">
            <v>Yes</v>
          </cell>
          <cell r="AI8032">
            <v>2</v>
          </cell>
        </row>
        <row r="8033">
          <cell r="K8033" t="str">
            <v>Community School</v>
          </cell>
          <cell r="L8033" t="str">
            <v>Primary</v>
          </cell>
          <cell r="AC8033" t="str">
            <v>Yes</v>
          </cell>
          <cell r="AI8033">
            <v>2</v>
          </cell>
        </row>
        <row r="8034">
          <cell r="K8034" t="str">
            <v>Community School</v>
          </cell>
          <cell r="L8034" t="str">
            <v>Primary</v>
          </cell>
          <cell r="AC8034" t="str">
            <v>Yes</v>
          </cell>
          <cell r="AI8034">
            <v>2</v>
          </cell>
        </row>
        <row r="8035">
          <cell r="K8035" t="str">
            <v>Community School</v>
          </cell>
          <cell r="L8035" t="str">
            <v>Primary</v>
          </cell>
          <cell r="AC8035" t="str">
            <v>Yes</v>
          </cell>
          <cell r="AI8035">
            <v>2</v>
          </cell>
        </row>
        <row r="8036">
          <cell r="K8036" t="str">
            <v>Community School</v>
          </cell>
          <cell r="L8036" t="str">
            <v>Primary</v>
          </cell>
          <cell r="AC8036" t="str">
            <v>Yes</v>
          </cell>
          <cell r="AI8036">
            <v>2</v>
          </cell>
        </row>
        <row r="8037">
          <cell r="K8037" t="str">
            <v>Community School</v>
          </cell>
          <cell r="L8037" t="str">
            <v>Primary</v>
          </cell>
          <cell r="AC8037" t="str">
            <v>Yes</v>
          </cell>
          <cell r="AI8037">
            <v>2</v>
          </cell>
        </row>
        <row r="8038">
          <cell r="K8038" t="str">
            <v>Community School</v>
          </cell>
          <cell r="L8038" t="str">
            <v>Primary</v>
          </cell>
          <cell r="AC8038" t="str">
            <v>Yes</v>
          </cell>
          <cell r="AI8038">
            <v>2</v>
          </cell>
        </row>
        <row r="8039">
          <cell r="K8039" t="str">
            <v>Community School</v>
          </cell>
          <cell r="L8039" t="str">
            <v>Primary</v>
          </cell>
          <cell r="AC8039" t="str">
            <v>Yes</v>
          </cell>
          <cell r="AI8039">
            <v>3</v>
          </cell>
        </row>
        <row r="8040">
          <cell r="K8040" t="str">
            <v>Community School</v>
          </cell>
          <cell r="L8040" t="str">
            <v>Primary</v>
          </cell>
          <cell r="AC8040" t="str">
            <v>Yes</v>
          </cell>
          <cell r="AI8040">
            <v>2</v>
          </cell>
        </row>
        <row r="8041">
          <cell r="K8041" t="str">
            <v>Community School</v>
          </cell>
          <cell r="L8041" t="str">
            <v>Primary</v>
          </cell>
          <cell r="AC8041" t="str">
            <v>Yes</v>
          </cell>
          <cell r="AI8041">
            <v>1</v>
          </cell>
        </row>
        <row r="8042">
          <cell r="K8042" t="str">
            <v>Community School</v>
          </cell>
          <cell r="L8042" t="str">
            <v>Primary</v>
          </cell>
          <cell r="AC8042" t="str">
            <v>Yes</v>
          </cell>
          <cell r="AI8042">
            <v>3</v>
          </cell>
        </row>
        <row r="8043">
          <cell r="K8043" t="str">
            <v>Community School</v>
          </cell>
          <cell r="L8043" t="str">
            <v>Primary</v>
          </cell>
          <cell r="AC8043" t="str">
            <v>Yes</v>
          </cell>
          <cell r="AI8043">
            <v>2</v>
          </cell>
        </row>
        <row r="8044">
          <cell r="K8044" t="str">
            <v>Community School</v>
          </cell>
          <cell r="L8044" t="str">
            <v>Primary</v>
          </cell>
          <cell r="AC8044" t="str">
            <v>Yes</v>
          </cell>
          <cell r="AI8044">
            <v>2</v>
          </cell>
        </row>
        <row r="8045">
          <cell r="K8045" t="str">
            <v>Community School</v>
          </cell>
          <cell r="L8045" t="str">
            <v>Primary</v>
          </cell>
          <cell r="AC8045" t="str">
            <v>Yes</v>
          </cell>
          <cell r="AI8045">
            <v>2</v>
          </cell>
        </row>
        <row r="8046">
          <cell r="K8046" t="str">
            <v>Community School</v>
          </cell>
          <cell r="L8046" t="str">
            <v>Primary</v>
          </cell>
          <cell r="AC8046" t="str">
            <v>Yes</v>
          </cell>
          <cell r="AI8046">
            <v>2</v>
          </cell>
        </row>
        <row r="8047">
          <cell r="K8047" t="str">
            <v>Community School</v>
          </cell>
          <cell r="L8047" t="str">
            <v>Primary</v>
          </cell>
          <cell r="AC8047" t="str">
            <v>Yes</v>
          </cell>
          <cell r="AI8047">
            <v>2</v>
          </cell>
        </row>
        <row r="8048">
          <cell r="K8048" t="str">
            <v>Community School</v>
          </cell>
          <cell r="L8048" t="str">
            <v>Primary</v>
          </cell>
          <cell r="AC8048" t="str">
            <v>Yes</v>
          </cell>
          <cell r="AI8048">
            <v>2</v>
          </cell>
        </row>
        <row r="8049">
          <cell r="K8049" t="str">
            <v>Community School</v>
          </cell>
          <cell r="L8049" t="str">
            <v>Primary</v>
          </cell>
          <cell r="AC8049" t="str">
            <v>Yes</v>
          </cell>
          <cell r="AI8049">
            <v>2</v>
          </cell>
        </row>
        <row r="8050">
          <cell r="K8050" t="str">
            <v>Community School</v>
          </cell>
          <cell r="L8050" t="str">
            <v>Primary</v>
          </cell>
          <cell r="AC8050" t="str">
            <v>Yes</v>
          </cell>
          <cell r="AI8050">
            <v>2</v>
          </cell>
        </row>
        <row r="8051">
          <cell r="K8051" t="str">
            <v>Community School</v>
          </cell>
          <cell r="L8051" t="str">
            <v>Primary</v>
          </cell>
          <cell r="AC8051" t="str">
            <v>Yes</v>
          </cell>
          <cell r="AI8051">
            <v>2</v>
          </cell>
        </row>
        <row r="8052">
          <cell r="K8052" t="str">
            <v>Community School</v>
          </cell>
          <cell r="L8052" t="str">
            <v>Primary</v>
          </cell>
          <cell r="AC8052" t="str">
            <v>Yes</v>
          </cell>
          <cell r="AI8052">
            <v>2</v>
          </cell>
        </row>
        <row r="8053">
          <cell r="K8053" t="str">
            <v>Community School</v>
          </cell>
          <cell r="L8053" t="str">
            <v>Primary</v>
          </cell>
          <cell r="AC8053" t="str">
            <v>Yes</v>
          </cell>
          <cell r="AI8053">
            <v>2</v>
          </cell>
        </row>
        <row r="8054">
          <cell r="K8054" t="str">
            <v>Community School</v>
          </cell>
          <cell r="L8054" t="str">
            <v>Primary</v>
          </cell>
          <cell r="AC8054" t="str">
            <v>Yes</v>
          </cell>
          <cell r="AI8054">
            <v>2</v>
          </cell>
        </row>
        <row r="8055">
          <cell r="K8055" t="str">
            <v>Community School</v>
          </cell>
          <cell r="L8055" t="str">
            <v>Primary</v>
          </cell>
          <cell r="AC8055" t="str">
            <v>Yes</v>
          </cell>
          <cell r="AI8055">
            <v>2</v>
          </cell>
        </row>
        <row r="8056">
          <cell r="K8056" t="str">
            <v>Community School</v>
          </cell>
          <cell r="L8056" t="str">
            <v>Primary</v>
          </cell>
          <cell r="AC8056" t="str">
            <v>Yes</v>
          </cell>
          <cell r="AI8056">
            <v>2</v>
          </cell>
        </row>
        <row r="8057">
          <cell r="K8057" t="str">
            <v>Community School</v>
          </cell>
          <cell r="L8057" t="str">
            <v>Primary</v>
          </cell>
          <cell r="AC8057" t="str">
            <v>Yes</v>
          </cell>
          <cell r="AI8057">
            <v>2</v>
          </cell>
        </row>
        <row r="8058">
          <cell r="K8058" t="str">
            <v>Community School</v>
          </cell>
          <cell r="L8058" t="str">
            <v>Primary</v>
          </cell>
          <cell r="AC8058" t="str">
            <v>Yes</v>
          </cell>
          <cell r="AI8058">
            <v>2</v>
          </cell>
        </row>
        <row r="8059">
          <cell r="K8059" t="str">
            <v>Community School</v>
          </cell>
          <cell r="L8059" t="str">
            <v>Primary</v>
          </cell>
          <cell r="AC8059" t="str">
            <v>Yes</v>
          </cell>
          <cell r="AI8059">
            <v>2</v>
          </cell>
        </row>
        <row r="8060">
          <cell r="K8060" t="str">
            <v>Community School</v>
          </cell>
          <cell r="L8060" t="str">
            <v>Primary</v>
          </cell>
          <cell r="AC8060" t="str">
            <v>Yes</v>
          </cell>
          <cell r="AI8060">
            <v>1</v>
          </cell>
        </row>
        <row r="8061">
          <cell r="K8061" t="str">
            <v>Community School</v>
          </cell>
          <cell r="L8061" t="str">
            <v>Primary</v>
          </cell>
          <cell r="AC8061" t="str">
            <v>Yes</v>
          </cell>
          <cell r="AI8061">
            <v>1</v>
          </cell>
        </row>
        <row r="8062">
          <cell r="K8062" t="str">
            <v>Community School</v>
          </cell>
          <cell r="L8062" t="str">
            <v>Primary</v>
          </cell>
          <cell r="AC8062" t="str">
            <v>Yes</v>
          </cell>
          <cell r="AI8062">
            <v>1</v>
          </cell>
        </row>
        <row r="8063">
          <cell r="K8063" t="str">
            <v>Community School</v>
          </cell>
          <cell r="L8063" t="str">
            <v>Primary</v>
          </cell>
          <cell r="AC8063" t="str">
            <v>Yes</v>
          </cell>
          <cell r="AI8063">
            <v>2</v>
          </cell>
        </row>
        <row r="8064">
          <cell r="K8064" t="str">
            <v>Community School</v>
          </cell>
          <cell r="L8064" t="str">
            <v>Primary</v>
          </cell>
          <cell r="AC8064" t="str">
            <v>Yes</v>
          </cell>
          <cell r="AI8064">
            <v>2</v>
          </cell>
        </row>
        <row r="8065">
          <cell r="K8065" t="str">
            <v>Community School</v>
          </cell>
          <cell r="L8065" t="str">
            <v>Primary</v>
          </cell>
          <cell r="AC8065" t="str">
            <v>Yes</v>
          </cell>
          <cell r="AI8065">
            <v>2</v>
          </cell>
        </row>
        <row r="8066">
          <cell r="K8066" t="str">
            <v>Community School</v>
          </cell>
          <cell r="L8066" t="str">
            <v>Primary</v>
          </cell>
          <cell r="AC8066" t="str">
            <v>Yes</v>
          </cell>
          <cell r="AI8066">
            <v>2</v>
          </cell>
        </row>
        <row r="8067">
          <cell r="K8067" t="str">
            <v>Community School</v>
          </cell>
          <cell r="L8067" t="str">
            <v>Primary</v>
          </cell>
          <cell r="AC8067" t="str">
            <v>Yes</v>
          </cell>
          <cell r="AI8067">
            <v>2</v>
          </cell>
        </row>
        <row r="8068">
          <cell r="K8068" t="str">
            <v>Community School</v>
          </cell>
          <cell r="L8068" t="str">
            <v>Primary</v>
          </cell>
          <cell r="AC8068" t="str">
            <v>Yes</v>
          </cell>
          <cell r="AI8068">
            <v>2</v>
          </cell>
        </row>
        <row r="8069">
          <cell r="K8069" t="str">
            <v>Community School</v>
          </cell>
          <cell r="L8069" t="str">
            <v>Primary</v>
          </cell>
          <cell r="AC8069" t="str">
            <v>Yes</v>
          </cell>
          <cell r="AI8069">
            <v>4</v>
          </cell>
        </row>
        <row r="8070">
          <cell r="K8070" t="str">
            <v>Community School</v>
          </cell>
          <cell r="L8070" t="str">
            <v>Primary</v>
          </cell>
          <cell r="AC8070" t="str">
            <v>Yes</v>
          </cell>
          <cell r="AI8070">
            <v>2</v>
          </cell>
        </row>
        <row r="8071">
          <cell r="K8071" t="str">
            <v>Community School</v>
          </cell>
          <cell r="L8071" t="str">
            <v>Primary</v>
          </cell>
          <cell r="AC8071" t="str">
            <v>Yes</v>
          </cell>
          <cell r="AI8071">
            <v>2</v>
          </cell>
        </row>
        <row r="8072">
          <cell r="K8072" t="str">
            <v>Community School</v>
          </cell>
          <cell r="L8072" t="str">
            <v>Primary</v>
          </cell>
          <cell r="AC8072" t="str">
            <v>Yes</v>
          </cell>
          <cell r="AI8072">
            <v>2</v>
          </cell>
        </row>
        <row r="8073">
          <cell r="K8073" t="str">
            <v>Community School</v>
          </cell>
          <cell r="L8073" t="str">
            <v>Primary</v>
          </cell>
          <cell r="AC8073" t="str">
            <v>Yes</v>
          </cell>
          <cell r="AI8073">
            <v>2</v>
          </cell>
        </row>
        <row r="8074">
          <cell r="K8074" t="str">
            <v>Community School</v>
          </cell>
          <cell r="L8074" t="str">
            <v>Primary</v>
          </cell>
          <cell r="AC8074" t="str">
            <v>Yes</v>
          </cell>
          <cell r="AI8074">
            <v>2</v>
          </cell>
        </row>
        <row r="8075">
          <cell r="K8075" t="str">
            <v>Community School</v>
          </cell>
          <cell r="L8075" t="str">
            <v>Primary</v>
          </cell>
          <cell r="AC8075" t="str">
            <v>Yes</v>
          </cell>
          <cell r="AI8075">
            <v>1</v>
          </cell>
        </row>
        <row r="8076">
          <cell r="K8076" t="str">
            <v>Community School</v>
          </cell>
          <cell r="L8076" t="str">
            <v>Primary</v>
          </cell>
          <cell r="AC8076" t="str">
            <v>Yes</v>
          </cell>
          <cell r="AI8076">
            <v>2</v>
          </cell>
        </row>
        <row r="8077">
          <cell r="K8077" t="str">
            <v>Community School</v>
          </cell>
          <cell r="L8077" t="str">
            <v>Primary</v>
          </cell>
          <cell r="AC8077" t="str">
            <v>Yes</v>
          </cell>
          <cell r="AI8077">
            <v>2</v>
          </cell>
        </row>
        <row r="8078">
          <cell r="K8078" t="str">
            <v>Community School</v>
          </cell>
          <cell r="L8078" t="str">
            <v>Primary</v>
          </cell>
          <cell r="AC8078" t="str">
            <v>Yes</v>
          </cell>
          <cell r="AI8078">
            <v>2</v>
          </cell>
        </row>
        <row r="8079">
          <cell r="K8079" t="str">
            <v>Community School</v>
          </cell>
          <cell r="L8079" t="str">
            <v>Primary</v>
          </cell>
          <cell r="AC8079" t="str">
            <v>Yes</v>
          </cell>
          <cell r="AI8079">
            <v>1</v>
          </cell>
        </row>
        <row r="8080">
          <cell r="K8080" t="str">
            <v>Community School</v>
          </cell>
          <cell r="L8080" t="str">
            <v>Primary</v>
          </cell>
          <cell r="AC8080" t="str">
            <v>Yes</v>
          </cell>
          <cell r="AI8080">
            <v>2</v>
          </cell>
        </row>
        <row r="8081">
          <cell r="K8081" t="str">
            <v>Community School</v>
          </cell>
          <cell r="L8081" t="str">
            <v>Primary</v>
          </cell>
          <cell r="AC8081" t="str">
            <v>Yes</v>
          </cell>
          <cell r="AI8081">
            <v>2</v>
          </cell>
        </row>
        <row r="8082">
          <cell r="K8082" t="str">
            <v>Voluntary Controlled School</v>
          </cell>
          <cell r="L8082" t="str">
            <v>Primary</v>
          </cell>
          <cell r="AC8082" t="str">
            <v>Yes</v>
          </cell>
          <cell r="AI8082">
            <v>2</v>
          </cell>
        </row>
        <row r="8083">
          <cell r="K8083" t="str">
            <v>Voluntary Controlled School</v>
          </cell>
          <cell r="L8083" t="str">
            <v>Primary</v>
          </cell>
          <cell r="AC8083" t="str">
            <v>Yes</v>
          </cell>
          <cell r="AI8083">
            <v>1</v>
          </cell>
        </row>
        <row r="8084">
          <cell r="K8084" t="str">
            <v>Voluntary Controlled School</v>
          </cell>
          <cell r="L8084" t="str">
            <v>Primary</v>
          </cell>
          <cell r="AC8084" t="str">
            <v>Yes</v>
          </cell>
          <cell r="AI8084">
            <v>2</v>
          </cell>
        </row>
        <row r="8085">
          <cell r="K8085" t="str">
            <v>Voluntary Controlled School</v>
          </cell>
          <cell r="L8085" t="str">
            <v>Primary</v>
          </cell>
          <cell r="AC8085" t="str">
            <v>Yes</v>
          </cell>
          <cell r="AI8085">
            <v>3</v>
          </cell>
        </row>
        <row r="8086">
          <cell r="K8086" t="str">
            <v>Voluntary Controlled School</v>
          </cell>
          <cell r="L8086" t="str">
            <v>Primary</v>
          </cell>
          <cell r="AC8086" t="str">
            <v>Yes</v>
          </cell>
          <cell r="AI8086">
            <v>1</v>
          </cell>
        </row>
        <row r="8087">
          <cell r="K8087" t="str">
            <v>Voluntary Controlled School</v>
          </cell>
          <cell r="L8087" t="str">
            <v>Primary</v>
          </cell>
          <cell r="AC8087" t="str">
            <v>Yes</v>
          </cell>
          <cell r="AI8087">
            <v>2</v>
          </cell>
        </row>
        <row r="8088">
          <cell r="K8088" t="str">
            <v>Voluntary Controlled School</v>
          </cell>
          <cell r="L8088" t="str">
            <v>Primary</v>
          </cell>
          <cell r="AC8088" t="str">
            <v>Yes</v>
          </cell>
          <cell r="AI8088">
            <v>2</v>
          </cell>
        </row>
        <row r="8089">
          <cell r="K8089" t="str">
            <v>Voluntary Controlled School</v>
          </cell>
          <cell r="L8089" t="str">
            <v>Primary</v>
          </cell>
          <cell r="AC8089" t="str">
            <v>Yes</v>
          </cell>
          <cell r="AI8089">
            <v>1</v>
          </cell>
        </row>
        <row r="8090">
          <cell r="K8090" t="str">
            <v>Voluntary Controlled School</v>
          </cell>
          <cell r="L8090" t="str">
            <v>Primary</v>
          </cell>
          <cell r="AC8090" t="str">
            <v>Yes</v>
          </cell>
          <cell r="AI8090">
            <v>2</v>
          </cell>
        </row>
        <row r="8091">
          <cell r="K8091" t="str">
            <v>Voluntary Controlled School</v>
          </cell>
          <cell r="L8091" t="str">
            <v>Primary</v>
          </cell>
          <cell r="AC8091" t="str">
            <v>Yes</v>
          </cell>
          <cell r="AI8091">
            <v>2</v>
          </cell>
        </row>
        <row r="8092">
          <cell r="K8092" t="str">
            <v>Voluntary Controlled School</v>
          </cell>
          <cell r="L8092" t="str">
            <v>Primary</v>
          </cell>
          <cell r="AC8092" t="str">
            <v>Yes</v>
          </cell>
          <cell r="AI8092">
            <v>3</v>
          </cell>
        </row>
        <row r="8093">
          <cell r="K8093" t="str">
            <v>Voluntary Controlled School</v>
          </cell>
          <cell r="L8093" t="str">
            <v>Primary</v>
          </cell>
          <cell r="AC8093" t="str">
            <v>Yes</v>
          </cell>
          <cell r="AI8093">
            <v>2</v>
          </cell>
        </row>
        <row r="8094">
          <cell r="K8094" t="str">
            <v>Voluntary Controlled School</v>
          </cell>
          <cell r="L8094" t="str">
            <v>Primary</v>
          </cell>
          <cell r="AC8094" t="str">
            <v>Yes</v>
          </cell>
          <cell r="AI8094">
            <v>2</v>
          </cell>
        </row>
        <row r="8095">
          <cell r="K8095" t="str">
            <v>Voluntary Controlled School</v>
          </cell>
          <cell r="L8095" t="str">
            <v>Primary</v>
          </cell>
          <cell r="AC8095" t="str">
            <v>Yes</v>
          </cell>
          <cell r="AI8095">
            <v>2</v>
          </cell>
        </row>
        <row r="8096">
          <cell r="K8096" t="str">
            <v>Voluntary Controlled School</v>
          </cell>
          <cell r="L8096" t="str">
            <v>Primary</v>
          </cell>
          <cell r="AC8096" t="str">
            <v>Yes</v>
          </cell>
          <cell r="AI8096">
            <v>2</v>
          </cell>
        </row>
        <row r="8097">
          <cell r="K8097" t="str">
            <v>Voluntary Controlled School</v>
          </cell>
          <cell r="L8097" t="str">
            <v>Primary</v>
          </cell>
          <cell r="AC8097" t="str">
            <v>Yes</v>
          </cell>
          <cell r="AI8097">
            <v>2</v>
          </cell>
        </row>
        <row r="8098">
          <cell r="K8098" t="str">
            <v>Voluntary Controlled School</v>
          </cell>
          <cell r="L8098" t="str">
            <v>Primary</v>
          </cell>
          <cell r="AC8098" t="str">
            <v>Yes</v>
          </cell>
          <cell r="AI8098">
            <v>2</v>
          </cell>
        </row>
        <row r="8099">
          <cell r="K8099" t="str">
            <v>Voluntary Controlled School</v>
          </cell>
          <cell r="L8099" t="str">
            <v>Primary</v>
          </cell>
          <cell r="AC8099" t="str">
            <v>Yes</v>
          </cell>
          <cell r="AI8099">
            <v>1</v>
          </cell>
        </row>
        <row r="8100">
          <cell r="K8100" t="str">
            <v>Voluntary Controlled School</v>
          </cell>
          <cell r="L8100" t="str">
            <v>Primary</v>
          </cell>
          <cell r="AC8100" t="str">
            <v>Yes</v>
          </cell>
          <cell r="AI8100">
            <v>2</v>
          </cell>
        </row>
        <row r="8101">
          <cell r="K8101" t="str">
            <v>Voluntary Controlled School</v>
          </cell>
          <cell r="L8101" t="str">
            <v>Primary</v>
          </cell>
          <cell r="AC8101" t="str">
            <v>Yes</v>
          </cell>
          <cell r="AI8101">
            <v>1</v>
          </cell>
        </row>
        <row r="8102">
          <cell r="K8102" t="str">
            <v>Voluntary Controlled School</v>
          </cell>
          <cell r="L8102" t="str">
            <v>Primary</v>
          </cell>
          <cell r="AC8102" t="str">
            <v>Yes</v>
          </cell>
          <cell r="AI8102">
            <v>2</v>
          </cell>
        </row>
        <row r="8103">
          <cell r="K8103" t="str">
            <v>Voluntary Controlled School</v>
          </cell>
          <cell r="L8103" t="str">
            <v>Primary</v>
          </cell>
          <cell r="AC8103" t="str">
            <v>Yes</v>
          </cell>
          <cell r="AI8103">
            <v>2</v>
          </cell>
        </row>
        <row r="8104">
          <cell r="K8104" t="str">
            <v>Voluntary Controlled School</v>
          </cell>
          <cell r="L8104" t="str">
            <v>Primary</v>
          </cell>
          <cell r="AC8104" t="str">
            <v>Yes</v>
          </cell>
          <cell r="AI8104">
            <v>2</v>
          </cell>
        </row>
        <row r="8105">
          <cell r="K8105" t="str">
            <v>Voluntary Controlled School</v>
          </cell>
          <cell r="L8105" t="str">
            <v>Primary</v>
          </cell>
          <cell r="AC8105" t="str">
            <v>Yes</v>
          </cell>
          <cell r="AI8105">
            <v>2</v>
          </cell>
        </row>
        <row r="8106">
          <cell r="K8106" t="str">
            <v>Voluntary Controlled School</v>
          </cell>
          <cell r="L8106" t="str">
            <v>Primary</v>
          </cell>
          <cell r="AC8106" t="str">
            <v>Yes</v>
          </cell>
          <cell r="AI8106">
            <v>2</v>
          </cell>
        </row>
        <row r="8107">
          <cell r="K8107" t="str">
            <v>Voluntary Controlled School</v>
          </cell>
          <cell r="L8107" t="str">
            <v>Primary</v>
          </cell>
          <cell r="AC8107" t="str">
            <v>Yes</v>
          </cell>
          <cell r="AI8107">
            <v>1</v>
          </cell>
        </row>
        <row r="8108">
          <cell r="K8108" t="str">
            <v>Voluntary Controlled School</v>
          </cell>
          <cell r="L8108" t="str">
            <v>Primary</v>
          </cell>
          <cell r="AC8108" t="str">
            <v>Yes</v>
          </cell>
          <cell r="AI8108">
            <v>2</v>
          </cell>
        </row>
        <row r="8109">
          <cell r="K8109" t="str">
            <v>Voluntary Controlled School</v>
          </cell>
          <cell r="L8109" t="str">
            <v>Primary</v>
          </cell>
          <cell r="AC8109" t="str">
            <v>Yes</v>
          </cell>
          <cell r="AI8109">
            <v>1</v>
          </cell>
        </row>
        <row r="8110">
          <cell r="K8110" t="str">
            <v>Voluntary Controlled School</v>
          </cell>
          <cell r="L8110" t="str">
            <v>Primary</v>
          </cell>
          <cell r="AC8110" t="str">
            <v>Yes</v>
          </cell>
          <cell r="AI8110">
            <v>2</v>
          </cell>
        </row>
        <row r="8111">
          <cell r="K8111" t="str">
            <v>Voluntary Controlled School</v>
          </cell>
          <cell r="L8111" t="str">
            <v>Primary</v>
          </cell>
          <cell r="AC8111" t="str">
            <v>Yes</v>
          </cell>
          <cell r="AI8111">
            <v>1</v>
          </cell>
        </row>
        <row r="8112">
          <cell r="K8112" t="str">
            <v>Voluntary Controlled School</v>
          </cell>
          <cell r="L8112" t="str">
            <v>Primary</v>
          </cell>
          <cell r="AC8112" t="str">
            <v>Yes</v>
          </cell>
          <cell r="AI8112">
            <v>1</v>
          </cell>
        </row>
        <row r="8113">
          <cell r="K8113" t="str">
            <v>Voluntary Controlled School</v>
          </cell>
          <cell r="L8113" t="str">
            <v>Primary</v>
          </cell>
          <cell r="AC8113" t="str">
            <v>Yes</v>
          </cell>
          <cell r="AI8113">
            <v>1</v>
          </cell>
        </row>
        <row r="8114">
          <cell r="K8114" t="str">
            <v>Voluntary Controlled School</v>
          </cell>
          <cell r="L8114" t="str">
            <v>Primary</v>
          </cell>
          <cell r="AC8114" t="str">
            <v>Yes</v>
          </cell>
          <cell r="AI8114">
            <v>2</v>
          </cell>
        </row>
        <row r="8115">
          <cell r="K8115" t="str">
            <v>Voluntary Controlled School</v>
          </cell>
          <cell r="L8115" t="str">
            <v>Primary</v>
          </cell>
          <cell r="AC8115" t="str">
            <v>Yes</v>
          </cell>
          <cell r="AI8115">
            <v>2</v>
          </cell>
        </row>
        <row r="8116">
          <cell r="K8116" t="str">
            <v>Voluntary Controlled School</v>
          </cell>
          <cell r="L8116" t="str">
            <v>Primary</v>
          </cell>
          <cell r="AC8116" t="str">
            <v>Yes</v>
          </cell>
          <cell r="AI8116">
            <v>2</v>
          </cell>
        </row>
        <row r="8117">
          <cell r="K8117" t="str">
            <v>Voluntary Controlled School</v>
          </cell>
          <cell r="L8117" t="str">
            <v>Primary</v>
          </cell>
          <cell r="AC8117" t="str">
            <v>Yes</v>
          </cell>
          <cell r="AI8117">
            <v>2</v>
          </cell>
        </row>
        <row r="8118">
          <cell r="K8118" t="str">
            <v>Voluntary Controlled School</v>
          </cell>
          <cell r="L8118" t="str">
            <v>Primary</v>
          </cell>
          <cell r="AC8118" t="str">
            <v>Yes</v>
          </cell>
          <cell r="AI8118">
            <v>2</v>
          </cell>
        </row>
        <row r="8119">
          <cell r="K8119" t="str">
            <v>Voluntary Controlled School</v>
          </cell>
          <cell r="L8119" t="str">
            <v>Primary</v>
          </cell>
          <cell r="AC8119" t="str">
            <v>Yes</v>
          </cell>
          <cell r="AI8119">
            <v>2</v>
          </cell>
        </row>
        <row r="8120">
          <cell r="K8120" t="str">
            <v>Voluntary Controlled School</v>
          </cell>
          <cell r="L8120" t="str">
            <v>Primary</v>
          </cell>
          <cell r="AC8120" t="str">
            <v>Yes</v>
          </cell>
          <cell r="AI8120">
            <v>4</v>
          </cell>
        </row>
        <row r="8121">
          <cell r="K8121" t="str">
            <v>Voluntary Controlled School</v>
          </cell>
          <cell r="L8121" t="str">
            <v>Primary</v>
          </cell>
          <cell r="AC8121" t="str">
            <v>Yes</v>
          </cell>
          <cell r="AI8121">
            <v>3</v>
          </cell>
        </row>
        <row r="8122">
          <cell r="K8122" t="str">
            <v>Voluntary Controlled School</v>
          </cell>
          <cell r="L8122" t="str">
            <v>Primary</v>
          </cell>
          <cell r="AC8122" t="str">
            <v>Yes</v>
          </cell>
          <cell r="AI8122">
            <v>4</v>
          </cell>
        </row>
        <row r="8123">
          <cell r="K8123" t="str">
            <v>Voluntary Controlled School</v>
          </cell>
          <cell r="L8123" t="str">
            <v>Primary</v>
          </cell>
          <cell r="AC8123" t="str">
            <v>Yes</v>
          </cell>
          <cell r="AI8123">
            <v>2</v>
          </cell>
        </row>
        <row r="8124">
          <cell r="K8124" t="str">
            <v>Voluntary Controlled School</v>
          </cell>
          <cell r="L8124" t="str">
            <v>Primary</v>
          </cell>
          <cell r="AC8124" t="str">
            <v>Yes</v>
          </cell>
          <cell r="AI8124">
            <v>3</v>
          </cell>
        </row>
        <row r="8125">
          <cell r="K8125" t="str">
            <v>Voluntary Controlled School</v>
          </cell>
          <cell r="L8125" t="str">
            <v>Primary</v>
          </cell>
          <cell r="AC8125" t="str">
            <v>Yes</v>
          </cell>
          <cell r="AI8125">
            <v>1</v>
          </cell>
        </row>
        <row r="8126">
          <cell r="K8126" t="str">
            <v>Voluntary Controlled School</v>
          </cell>
          <cell r="L8126" t="str">
            <v>Primary</v>
          </cell>
          <cell r="AC8126" t="str">
            <v>Yes</v>
          </cell>
          <cell r="AI8126">
            <v>1</v>
          </cell>
        </row>
        <row r="8127">
          <cell r="K8127" t="str">
            <v>Voluntary Controlled School</v>
          </cell>
          <cell r="L8127" t="str">
            <v>Primary</v>
          </cell>
          <cell r="AC8127" t="str">
            <v>Yes</v>
          </cell>
          <cell r="AI8127">
            <v>2</v>
          </cell>
        </row>
        <row r="8128">
          <cell r="K8128" t="str">
            <v>Voluntary Controlled School</v>
          </cell>
          <cell r="L8128" t="str">
            <v>Primary</v>
          </cell>
          <cell r="AC8128" t="str">
            <v>Yes</v>
          </cell>
          <cell r="AI8128">
            <v>1</v>
          </cell>
        </row>
        <row r="8129">
          <cell r="K8129" t="str">
            <v>Voluntary Controlled School</v>
          </cell>
          <cell r="L8129" t="str">
            <v>Primary</v>
          </cell>
          <cell r="AC8129" t="str">
            <v>Yes</v>
          </cell>
          <cell r="AI8129">
            <v>3</v>
          </cell>
        </row>
        <row r="8130">
          <cell r="K8130" t="str">
            <v>Voluntary Controlled School</v>
          </cell>
          <cell r="L8130" t="str">
            <v>Primary</v>
          </cell>
          <cell r="AC8130" t="str">
            <v>Yes</v>
          </cell>
          <cell r="AI8130">
            <v>2</v>
          </cell>
        </row>
        <row r="8131">
          <cell r="K8131" t="str">
            <v>Voluntary Controlled School</v>
          </cell>
          <cell r="L8131" t="str">
            <v>Primary</v>
          </cell>
          <cell r="AC8131" t="str">
            <v>Yes</v>
          </cell>
          <cell r="AI8131">
            <v>2</v>
          </cell>
        </row>
        <row r="8132">
          <cell r="K8132" t="str">
            <v>Voluntary Controlled School</v>
          </cell>
          <cell r="L8132" t="str">
            <v>Primary</v>
          </cell>
          <cell r="AC8132" t="str">
            <v>Yes</v>
          </cell>
          <cell r="AI8132">
            <v>4</v>
          </cell>
        </row>
        <row r="8133">
          <cell r="K8133" t="str">
            <v>Voluntary Aided School</v>
          </cell>
          <cell r="L8133" t="str">
            <v>Primary</v>
          </cell>
          <cell r="AC8133" t="str">
            <v>Yes</v>
          </cell>
          <cell r="AI8133">
            <v>2</v>
          </cell>
        </row>
        <row r="8134">
          <cell r="K8134" t="str">
            <v>Voluntary Aided School</v>
          </cell>
          <cell r="L8134" t="str">
            <v>Primary</v>
          </cell>
          <cell r="AC8134" t="str">
            <v>Yes</v>
          </cell>
          <cell r="AI8134">
            <v>1</v>
          </cell>
        </row>
        <row r="8135">
          <cell r="K8135" t="str">
            <v>Voluntary Aided School</v>
          </cell>
          <cell r="L8135" t="str">
            <v>Primary</v>
          </cell>
          <cell r="AC8135" t="str">
            <v>Yes</v>
          </cell>
          <cell r="AI8135">
            <v>2</v>
          </cell>
        </row>
        <row r="8136">
          <cell r="K8136" t="str">
            <v>Voluntary Aided School</v>
          </cell>
          <cell r="L8136" t="str">
            <v>Primary</v>
          </cell>
          <cell r="AC8136" t="str">
            <v>Yes</v>
          </cell>
          <cell r="AI8136">
            <v>1</v>
          </cell>
        </row>
        <row r="8137">
          <cell r="K8137" t="str">
            <v>Voluntary Aided School</v>
          </cell>
          <cell r="L8137" t="str">
            <v>Primary</v>
          </cell>
          <cell r="AC8137" t="str">
            <v>Yes</v>
          </cell>
          <cell r="AI8137">
            <v>2</v>
          </cell>
        </row>
        <row r="8138">
          <cell r="K8138" t="str">
            <v>Voluntary Aided School</v>
          </cell>
          <cell r="L8138" t="str">
            <v>Primary</v>
          </cell>
          <cell r="AC8138" t="str">
            <v>Yes</v>
          </cell>
          <cell r="AI8138">
            <v>2</v>
          </cell>
        </row>
        <row r="8139">
          <cell r="K8139" t="str">
            <v>Voluntary Aided School</v>
          </cell>
          <cell r="L8139" t="str">
            <v>Primary</v>
          </cell>
          <cell r="AC8139" t="str">
            <v>Yes</v>
          </cell>
          <cell r="AI8139">
            <v>2</v>
          </cell>
        </row>
        <row r="8140">
          <cell r="K8140" t="str">
            <v>Voluntary Aided School</v>
          </cell>
          <cell r="L8140" t="str">
            <v>Primary</v>
          </cell>
          <cell r="AC8140" t="str">
            <v>Yes</v>
          </cell>
          <cell r="AI8140">
            <v>2</v>
          </cell>
        </row>
        <row r="8141">
          <cell r="K8141" t="str">
            <v>Voluntary Aided School</v>
          </cell>
          <cell r="L8141" t="str">
            <v>Primary</v>
          </cell>
          <cell r="AC8141" t="str">
            <v>Yes</v>
          </cell>
          <cell r="AI8141">
            <v>2</v>
          </cell>
        </row>
        <row r="8142">
          <cell r="K8142" t="str">
            <v>Voluntary Aided School</v>
          </cell>
          <cell r="L8142" t="str">
            <v>Primary</v>
          </cell>
          <cell r="AC8142" t="str">
            <v>Yes</v>
          </cell>
          <cell r="AI8142">
            <v>2</v>
          </cell>
        </row>
        <row r="8143">
          <cell r="K8143" t="str">
            <v>Voluntary Aided School</v>
          </cell>
          <cell r="L8143" t="str">
            <v>Primary</v>
          </cell>
          <cell r="AC8143" t="str">
            <v>Yes</v>
          </cell>
          <cell r="AI8143">
            <v>2</v>
          </cell>
        </row>
        <row r="8144">
          <cell r="K8144" t="str">
            <v>Voluntary Aided School</v>
          </cell>
          <cell r="L8144" t="str">
            <v>Primary</v>
          </cell>
          <cell r="AC8144" t="str">
            <v>Yes</v>
          </cell>
          <cell r="AI8144">
            <v>2</v>
          </cell>
        </row>
        <row r="8145">
          <cell r="K8145" t="str">
            <v>Voluntary Aided School</v>
          </cell>
          <cell r="L8145" t="str">
            <v>Primary</v>
          </cell>
          <cell r="AC8145" t="str">
            <v>Yes</v>
          </cell>
          <cell r="AI8145">
            <v>2</v>
          </cell>
        </row>
        <row r="8146">
          <cell r="K8146" t="str">
            <v>Voluntary Aided School</v>
          </cell>
          <cell r="L8146" t="str">
            <v>Primary</v>
          </cell>
          <cell r="AC8146" t="str">
            <v>Yes</v>
          </cell>
          <cell r="AI8146">
            <v>2</v>
          </cell>
        </row>
        <row r="8147">
          <cell r="K8147" t="str">
            <v>Voluntary Aided School</v>
          </cell>
          <cell r="L8147" t="str">
            <v>Primary</v>
          </cell>
          <cell r="AC8147" t="str">
            <v>Yes</v>
          </cell>
          <cell r="AI8147">
            <v>2</v>
          </cell>
        </row>
        <row r="8148">
          <cell r="K8148" t="str">
            <v>Voluntary Aided School</v>
          </cell>
          <cell r="L8148" t="str">
            <v>Primary</v>
          </cell>
          <cell r="AC8148" t="str">
            <v>Yes</v>
          </cell>
          <cell r="AI8148">
            <v>1</v>
          </cell>
        </row>
        <row r="8149">
          <cell r="K8149" t="str">
            <v>Voluntary Aided School</v>
          </cell>
          <cell r="L8149" t="str">
            <v>Primary</v>
          </cell>
          <cell r="AC8149" t="str">
            <v>Yes</v>
          </cell>
          <cell r="AI8149">
            <v>2</v>
          </cell>
        </row>
        <row r="8150">
          <cell r="K8150" t="str">
            <v>Voluntary Aided School</v>
          </cell>
          <cell r="L8150" t="str">
            <v>Primary</v>
          </cell>
          <cell r="AC8150" t="str">
            <v>Yes</v>
          </cell>
          <cell r="AI8150">
            <v>2</v>
          </cell>
        </row>
        <row r="8151">
          <cell r="K8151" t="str">
            <v>Voluntary Aided School</v>
          </cell>
          <cell r="L8151" t="str">
            <v>Primary</v>
          </cell>
          <cell r="AC8151" t="str">
            <v>Yes</v>
          </cell>
          <cell r="AI8151">
            <v>2</v>
          </cell>
        </row>
        <row r="8152">
          <cell r="K8152" t="str">
            <v>Voluntary Aided School</v>
          </cell>
          <cell r="L8152" t="str">
            <v>Primary</v>
          </cell>
          <cell r="AC8152" t="str">
            <v>Yes</v>
          </cell>
          <cell r="AI8152">
            <v>2</v>
          </cell>
        </row>
        <row r="8153">
          <cell r="K8153" t="str">
            <v>Voluntary Aided School</v>
          </cell>
          <cell r="L8153" t="str">
            <v>Primary</v>
          </cell>
          <cell r="AC8153" t="str">
            <v>Yes</v>
          </cell>
          <cell r="AI8153">
            <v>3</v>
          </cell>
        </row>
        <row r="8154">
          <cell r="K8154" t="str">
            <v>Voluntary Aided School</v>
          </cell>
          <cell r="L8154" t="str">
            <v>Primary</v>
          </cell>
          <cell r="AC8154" t="str">
            <v>Yes</v>
          </cell>
          <cell r="AI8154">
            <v>2</v>
          </cell>
        </row>
        <row r="8155">
          <cell r="K8155" t="str">
            <v>Voluntary Aided School</v>
          </cell>
          <cell r="L8155" t="str">
            <v>Primary</v>
          </cell>
          <cell r="AC8155" t="str">
            <v>Yes</v>
          </cell>
          <cell r="AI8155">
            <v>3</v>
          </cell>
        </row>
        <row r="8156">
          <cell r="K8156" t="str">
            <v>Voluntary Aided School</v>
          </cell>
          <cell r="L8156" t="str">
            <v>Primary</v>
          </cell>
          <cell r="AC8156" t="str">
            <v>Yes</v>
          </cell>
          <cell r="AI8156">
            <v>1</v>
          </cell>
        </row>
        <row r="8157">
          <cell r="K8157" t="str">
            <v>Voluntary Aided School</v>
          </cell>
          <cell r="L8157" t="str">
            <v>Primary</v>
          </cell>
          <cell r="AC8157" t="str">
            <v>Yes</v>
          </cell>
          <cell r="AI8157">
            <v>2</v>
          </cell>
        </row>
        <row r="8158">
          <cell r="K8158" t="str">
            <v>Voluntary Aided School</v>
          </cell>
          <cell r="L8158" t="str">
            <v>Primary</v>
          </cell>
          <cell r="AC8158" t="str">
            <v>Yes</v>
          </cell>
          <cell r="AI8158">
            <v>1</v>
          </cell>
        </row>
        <row r="8159">
          <cell r="K8159" t="str">
            <v>Voluntary Aided School</v>
          </cell>
          <cell r="L8159" t="str">
            <v>Primary</v>
          </cell>
          <cell r="AC8159" t="str">
            <v>Yes</v>
          </cell>
          <cell r="AI8159">
            <v>2</v>
          </cell>
        </row>
        <row r="8160">
          <cell r="K8160" t="str">
            <v>Voluntary Aided School</v>
          </cell>
          <cell r="L8160" t="str">
            <v>Primary</v>
          </cell>
          <cell r="AC8160" t="str">
            <v>Yes</v>
          </cell>
          <cell r="AI8160">
            <v>1</v>
          </cell>
        </row>
        <row r="8161">
          <cell r="K8161" t="str">
            <v>Voluntary Aided School</v>
          </cell>
          <cell r="L8161" t="str">
            <v>Primary</v>
          </cell>
          <cell r="AC8161" t="str">
            <v>Yes</v>
          </cell>
          <cell r="AI8161">
            <v>3</v>
          </cell>
        </row>
        <row r="8162">
          <cell r="K8162" t="str">
            <v>Voluntary Aided School</v>
          </cell>
          <cell r="L8162" t="str">
            <v>Primary</v>
          </cell>
          <cell r="AC8162" t="str">
            <v>Yes</v>
          </cell>
          <cell r="AI8162">
            <v>2</v>
          </cell>
        </row>
        <row r="8163">
          <cell r="K8163" t="str">
            <v>Voluntary Aided School</v>
          </cell>
          <cell r="L8163" t="str">
            <v>Primary</v>
          </cell>
          <cell r="AC8163" t="str">
            <v>Yes</v>
          </cell>
          <cell r="AI8163">
            <v>1</v>
          </cell>
        </row>
        <row r="8164">
          <cell r="K8164" t="str">
            <v>Voluntary Aided School</v>
          </cell>
          <cell r="L8164" t="str">
            <v>Primary</v>
          </cell>
          <cell r="AC8164" t="str">
            <v>Yes</v>
          </cell>
          <cell r="AI8164">
            <v>1</v>
          </cell>
        </row>
        <row r="8165">
          <cell r="K8165" t="str">
            <v>Voluntary Aided School</v>
          </cell>
          <cell r="L8165" t="str">
            <v>Primary</v>
          </cell>
          <cell r="AC8165" t="str">
            <v>Yes</v>
          </cell>
          <cell r="AI8165">
            <v>1</v>
          </cell>
        </row>
        <row r="8166">
          <cell r="K8166" t="str">
            <v>Voluntary Aided School</v>
          </cell>
          <cell r="L8166" t="str">
            <v>Primary</v>
          </cell>
          <cell r="AC8166" t="str">
            <v>Yes</v>
          </cell>
          <cell r="AI8166">
            <v>2</v>
          </cell>
        </row>
        <row r="8167">
          <cell r="K8167" t="str">
            <v>Voluntary Aided School</v>
          </cell>
          <cell r="L8167" t="str">
            <v>Primary</v>
          </cell>
          <cell r="AC8167" t="str">
            <v>Yes</v>
          </cell>
          <cell r="AI8167">
            <v>1</v>
          </cell>
        </row>
        <row r="8168">
          <cell r="K8168" t="str">
            <v>Voluntary Aided School</v>
          </cell>
          <cell r="L8168" t="str">
            <v>Primary</v>
          </cell>
          <cell r="AC8168" t="str">
            <v>Yes</v>
          </cell>
          <cell r="AI8168">
            <v>2</v>
          </cell>
        </row>
        <row r="8169">
          <cell r="K8169" t="str">
            <v>Voluntary Aided School</v>
          </cell>
          <cell r="L8169" t="str">
            <v>Primary</v>
          </cell>
          <cell r="AC8169" t="str">
            <v>Yes</v>
          </cell>
          <cell r="AI8169">
            <v>2</v>
          </cell>
        </row>
        <row r="8170">
          <cell r="K8170" t="str">
            <v>Voluntary Aided School</v>
          </cell>
          <cell r="L8170" t="str">
            <v>Primary</v>
          </cell>
          <cell r="AC8170" t="str">
            <v>Yes</v>
          </cell>
          <cell r="AI8170">
            <v>2</v>
          </cell>
        </row>
        <row r="8171">
          <cell r="K8171" t="str">
            <v>Voluntary Aided School</v>
          </cell>
          <cell r="L8171" t="str">
            <v>Primary</v>
          </cell>
          <cell r="AC8171" t="str">
            <v>Yes</v>
          </cell>
          <cell r="AI8171">
            <v>2</v>
          </cell>
        </row>
        <row r="8172">
          <cell r="K8172" t="str">
            <v>Community School</v>
          </cell>
          <cell r="L8172" t="str">
            <v>Secondary</v>
          </cell>
          <cell r="AC8172" t="str">
            <v>Yes</v>
          </cell>
          <cell r="AI8172">
            <v>4</v>
          </cell>
        </row>
        <row r="8173">
          <cell r="K8173" t="str">
            <v>Community School</v>
          </cell>
          <cell r="L8173" t="str">
            <v>Secondary</v>
          </cell>
          <cell r="AC8173" t="str">
            <v>Yes</v>
          </cell>
          <cell r="AI8173">
            <v>3</v>
          </cell>
        </row>
        <row r="8174">
          <cell r="K8174" t="str">
            <v>Community School</v>
          </cell>
          <cell r="L8174" t="str">
            <v>Secondary</v>
          </cell>
          <cell r="AC8174" t="str">
            <v>Yes</v>
          </cell>
          <cell r="AI8174">
            <v>3</v>
          </cell>
        </row>
        <row r="8175">
          <cell r="K8175" t="str">
            <v>Community School</v>
          </cell>
          <cell r="L8175" t="str">
            <v>Secondary</v>
          </cell>
          <cell r="AC8175" t="str">
            <v>Yes</v>
          </cell>
          <cell r="AI8175">
            <v>2</v>
          </cell>
        </row>
        <row r="8176">
          <cell r="K8176" t="str">
            <v>Community School</v>
          </cell>
          <cell r="L8176" t="str">
            <v>Secondary</v>
          </cell>
          <cell r="AC8176" t="str">
            <v>Yes</v>
          </cell>
          <cell r="AI8176">
            <v>2</v>
          </cell>
        </row>
        <row r="8177">
          <cell r="K8177" t="str">
            <v>Community School</v>
          </cell>
          <cell r="L8177" t="str">
            <v>Secondary</v>
          </cell>
          <cell r="AC8177" t="str">
            <v>Yes</v>
          </cell>
          <cell r="AI8177">
            <v>1</v>
          </cell>
        </row>
        <row r="8178">
          <cell r="K8178" t="str">
            <v>Community School</v>
          </cell>
          <cell r="L8178" t="str">
            <v>Secondary</v>
          </cell>
          <cell r="AC8178" t="str">
            <v>Yes</v>
          </cell>
          <cell r="AI8178">
            <v>2</v>
          </cell>
        </row>
        <row r="8179">
          <cell r="K8179" t="str">
            <v>Community School</v>
          </cell>
          <cell r="L8179" t="str">
            <v>Secondary</v>
          </cell>
          <cell r="AC8179" t="str">
            <v>Yes</v>
          </cell>
          <cell r="AI8179">
            <v>2</v>
          </cell>
        </row>
        <row r="8180">
          <cell r="K8180" t="str">
            <v>Community School</v>
          </cell>
          <cell r="L8180" t="str">
            <v>Secondary</v>
          </cell>
          <cell r="AC8180" t="str">
            <v>Yes</v>
          </cell>
          <cell r="AI8180">
            <v>2</v>
          </cell>
        </row>
        <row r="8181">
          <cell r="K8181" t="str">
            <v>Community School</v>
          </cell>
          <cell r="L8181" t="str">
            <v>Secondary</v>
          </cell>
          <cell r="AC8181" t="str">
            <v>Yes</v>
          </cell>
          <cell r="AI8181">
            <v>2</v>
          </cell>
        </row>
        <row r="8182">
          <cell r="K8182" t="str">
            <v>Voluntary Controlled School</v>
          </cell>
          <cell r="L8182" t="str">
            <v>Secondary</v>
          </cell>
          <cell r="AC8182" t="str">
            <v>Yes</v>
          </cell>
          <cell r="AI8182">
            <v>1</v>
          </cell>
        </row>
        <row r="8183">
          <cell r="K8183" t="str">
            <v>Voluntary Aided School</v>
          </cell>
          <cell r="L8183" t="str">
            <v>Secondary</v>
          </cell>
          <cell r="AC8183" t="str">
            <v>Yes</v>
          </cell>
          <cell r="AI8183">
            <v>3</v>
          </cell>
        </row>
        <row r="8184">
          <cell r="K8184" t="str">
            <v>Voluntary Aided School</v>
          </cell>
          <cell r="L8184" t="str">
            <v>Secondary</v>
          </cell>
          <cell r="AC8184" t="str">
            <v>Yes</v>
          </cell>
          <cell r="AI8184">
            <v>2</v>
          </cell>
        </row>
        <row r="8185">
          <cell r="K8185" t="str">
            <v>Voluntary Aided School</v>
          </cell>
          <cell r="L8185" t="str">
            <v>Secondary</v>
          </cell>
          <cell r="AC8185" t="str">
            <v>Yes</v>
          </cell>
          <cell r="AI8185">
            <v>2</v>
          </cell>
        </row>
        <row r="8186">
          <cell r="K8186" t="str">
            <v>Community Special School</v>
          </cell>
          <cell r="L8186" t="str">
            <v>Special</v>
          </cell>
          <cell r="AC8186" t="str">
            <v>Yes</v>
          </cell>
          <cell r="AI8186">
            <v>2</v>
          </cell>
        </row>
        <row r="8187">
          <cell r="K8187" t="str">
            <v>Community Special School</v>
          </cell>
          <cell r="L8187" t="str">
            <v>Special</v>
          </cell>
          <cell r="AC8187" t="str">
            <v>Yes</v>
          </cell>
          <cell r="AI8187">
            <v>2</v>
          </cell>
        </row>
        <row r="8188">
          <cell r="K8188" t="str">
            <v>Community Special School</v>
          </cell>
          <cell r="L8188" t="str">
            <v>Special</v>
          </cell>
          <cell r="AC8188" t="str">
            <v>Yes</v>
          </cell>
          <cell r="AI8188">
            <v>2</v>
          </cell>
        </row>
        <row r="8189">
          <cell r="K8189" t="str">
            <v>Community Special School</v>
          </cell>
          <cell r="L8189" t="str">
            <v>Special</v>
          </cell>
          <cell r="AC8189" t="str">
            <v>Yes</v>
          </cell>
          <cell r="AI8189">
            <v>2</v>
          </cell>
        </row>
        <row r="8190">
          <cell r="K8190" t="str">
            <v>Community Special School</v>
          </cell>
          <cell r="L8190" t="str">
            <v>Special</v>
          </cell>
          <cell r="AC8190" t="str">
            <v>Yes</v>
          </cell>
          <cell r="AI8190">
            <v>1</v>
          </cell>
        </row>
        <row r="8191">
          <cell r="K8191" t="str">
            <v>Non-Maintained Special School</v>
          </cell>
          <cell r="L8191" t="str">
            <v>Special</v>
          </cell>
          <cell r="AC8191" t="str">
            <v>Yes</v>
          </cell>
          <cell r="AI8191">
            <v>2</v>
          </cell>
        </row>
        <row r="8192">
          <cell r="K8192" t="str">
            <v>LA Nursery School</v>
          </cell>
          <cell r="L8192" t="str">
            <v>Nursery</v>
          </cell>
          <cell r="AC8192" t="str">
            <v>Yes</v>
          </cell>
          <cell r="AI8192">
            <v>1</v>
          </cell>
        </row>
        <row r="8193">
          <cell r="K8193" t="str">
            <v>LA Nursery School</v>
          </cell>
          <cell r="L8193" t="str">
            <v>Nursery</v>
          </cell>
          <cell r="AC8193" t="str">
            <v>Yes</v>
          </cell>
          <cell r="AI8193">
            <v>1</v>
          </cell>
        </row>
        <row r="8194">
          <cell r="K8194" t="str">
            <v>LA Nursery School</v>
          </cell>
          <cell r="L8194" t="str">
            <v>Nursery</v>
          </cell>
          <cell r="AC8194" t="str">
            <v>Yes</v>
          </cell>
          <cell r="AI8194">
            <v>2</v>
          </cell>
        </row>
        <row r="8195">
          <cell r="K8195" t="str">
            <v>LA Nursery School</v>
          </cell>
          <cell r="L8195" t="str">
            <v>Nursery</v>
          </cell>
          <cell r="AC8195" t="str">
            <v>Yes</v>
          </cell>
          <cell r="AI8195">
            <v>1</v>
          </cell>
        </row>
        <row r="8196">
          <cell r="K8196" t="str">
            <v>LA Nursery School</v>
          </cell>
          <cell r="L8196" t="str">
            <v>Nursery</v>
          </cell>
          <cell r="AC8196" t="str">
            <v>Yes</v>
          </cell>
          <cell r="AI8196">
            <v>1</v>
          </cell>
        </row>
        <row r="8197">
          <cell r="K8197" t="str">
            <v>LA Nursery School</v>
          </cell>
          <cell r="L8197" t="str">
            <v>Nursery</v>
          </cell>
          <cell r="AC8197" t="str">
            <v>Yes</v>
          </cell>
          <cell r="AI8197">
            <v>2</v>
          </cell>
        </row>
        <row r="8198">
          <cell r="K8198" t="str">
            <v>LA Nursery School</v>
          </cell>
          <cell r="L8198" t="str">
            <v>Nursery</v>
          </cell>
          <cell r="AC8198" t="str">
            <v>Yes</v>
          </cell>
          <cell r="AI8198">
            <v>1</v>
          </cell>
        </row>
        <row r="8199">
          <cell r="K8199" t="str">
            <v>LA Nursery School</v>
          </cell>
          <cell r="L8199" t="str">
            <v>Nursery</v>
          </cell>
          <cell r="AC8199" t="str">
            <v>Yes</v>
          </cell>
          <cell r="AI8199">
            <v>1</v>
          </cell>
        </row>
        <row r="8200">
          <cell r="K8200" t="str">
            <v>LA Nursery School</v>
          </cell>
          <cell r="L8200" t="str">
            <v>Nursery</v>
          </cell>
          <cell r="AC8200" t="str">
            <v>Yes</v>
          </cell>
          <cell r="AI8200">
            <v>1</v>
          </cell>
        </row>
        <row r="8201">
          <cell r="K8201" t="str">
            <v>LA Nursery School</v>
          </cell>
          <cell r="L8201" t="str">
            <v>Nursery</v>
          </cell>
          <cell r="AC8201" t="str">
            <v>Yes</v>
          </cell>
          <cell r="AI8201">
            <v>1</v>
          </cell>
        </row>
        <row r="8202">
          <cell r="K8202" t="str">
            <v>LA Nursery School</v>
          </cell>
          <cell r="L8202" t="str">
            <v>Nursery</v>
          </cell>
          <cell r="AC8202" t="str">
            <v>Yes</v>
          </cell>
          <cell r="AI8202">
            <v>1</v>
          </cell>
        </row>
        <row r="8203">
          <cell r="K8203" t="str">
            <v>LA Nursery School</v>
          </cell>
          <cell r="L8203" t="str">
            <v>Nursery</v>
          </cell>
          <cell r="AC8203" t="str">
            <v>Yes</v>
          </cell>
          <cell r="AI8203">
            <v>1</v>
          </cell>
        </row>
        <row r="8204">
          <cell r="K8204" t="str">
            <v>LA Nursery School</v>
          </cell>
          <cell r="L8204" t="str">
            <v>Nursery</v>
          </cell>
          <cell r="AC8204" t="str">
            <v>Yes</v>
          </cell>
          <cell r="AI8204">
            <v>2</v>
          </cell>
        </row>
        <row r="8205">
          <cell r="K8205" t="str">
            <v>Community School</v>
          </cell>
          <cell r="L8205" t="str">
            <v>Primary</v>
          </cell>
          <cell r="AC8205" t="str">
            <v>Yes</v>
          </cell>
          <cell r="AI8205">
            <v>2</v>
          </cell>
        </row>
        <row r="8206">
          <cell r="K8206" t="str">
            <v>Community School</v>
          </cell>
          <cell r="L8206" t="str">
            <v>Primary</v>
          </cell>
          <cell r="AC8206" t="str">
            <v>Yes</v>
          </cell>
          <cell r="AI8206">
            <v>2</v>
          </cell>
        </row>
        <row r="8207">
          <cell r="K8207" t="str">
            <v>Community School</v>
          </cell>
          <cell r="L8207" t="str">
            <v>Primary</v>
          </cell>
          <cell r="AC8207" t="str">
            <v>Yes</v>
          </cell>
          <cell r="AI8207">
            <v>1</v>
          </cell>
        </row>
        <row r="8208">
          <cell r="K8208" t="str">
            <v>Community School</v>
          </cell>
          <cell r="L8208" t="str">
            <v>Primary</v>
          </cell>
          <cell r="AC8208" t="str">
            <v>Yes</v>
          </cell>
          <cell r="AI8208">
            <v>1</v>
          </cell>
        </row>
        <row r="8209">
          <cell r="K8209" t="str">
            <v>Community School</v>
          </cell>
          <cell r="L8209" t="str">
            <v>Primary</v>
          </cell>
          <cell r="AC8209" t="str">
            <v>Yes</v>
          </cell>
          <cell r="AI8209">
            <v>2</v>
          </cell>
        </row>
        <row r="8210">
          <cell r="K8210" t="str">
            <v>Community School</v>
          </cell>
          <cell r="L8210" t="str">
            <v>Primary</v>
          </cell>
          <cell r="AC8210" t="str">
            <v>Yes</v>
          </cell>
          <cell r="AI8210">
            <v>1</v>
          </cell>
        </row>
        <row r="8211">
          <cell r="K8211" t="str">
            <v>Community School</v>
          </cell>
          <cell r="L8211" t="str">
            <v>Primary</v>
          </cell>
          <cell r="AC8211" t="str">
            <v>Yes</v>
          </cell>
          <cell r="AI8211">
            <v>3</v>
          </cell>
        </row>
        <row r="8212">
          <cell r="K8212" t="str">
            <v>Community School</v>
          </cell>
          <cell r="L8212" t="str">
            <v>Primary</v>
          </cell>
          <cell r="AC8212" t="str">
            <v>Yes</v>
          </cell>
          <cell r="AI8212">
            <v>3</v>
          </cell>
        </row>
        <row r="8213">
          <cell r="K8213" t="str">
            <v>Community School</v>
          </cell>
          <cell r="L8213" t="str">
            <v>Primary</v>
          </cell>
          <cell r="AC8213" t="str">
            <v>Yes</v>
          </cell>
          <cell r="AI8213">
            <v>2</v>
          </cell>
        </row>
        <row r="8214">
          <cell r="K8214" t="str">
            <v>Community School</v>
          </cell>
          <cell r="L8214" t="str">
            <v>Primary</v>
          </cell>
          <cell r="AC8214" t="str">
            <v>Yes</v>
          </cell>
          <cell r="AI8214">
            <v>2</v>
          </cell>
        </row>
        <row r="8215">
          <cell r="K8215" t="str">
            <v>Community School</v>
          </cell>
          <cell r="L8215" t="str">
            <v>Primary</v>
          </cell>
          <cell r="AC8215" t="str">
            <v>Yes</v>
          </cell>
          <cell r="AI8215">
            <v>2</v>
          </cell>
        </row>
        <row r="8216">
          <cell r="K8216" t="str">
            <v>Community School</v>
          </cell>
          <cell r="L8216" t="str">
            <v>Primary</v>
          </cell>
          <cell r="AC8216" t="str">
            <v>Yes</v>
          </cell>
          <cell r="AI8216">
            <v>2</v>
          </cell>
        </row>
        <row r="8217">
          <cell r="K8217" t="str">
            <v>Community School</v>
          </cell>
          <cell r="L8217" t="str">
            <v>Primary</v>
          </cell>
          <cell r="AC8217" t="str">
            <v>Yes</v>
          </cell>
          <cell r="AI8217">
            <v>2</v>
          </cell>
        </row>
        <row r="8218">
          <cell r="K8218" t="str">
            <v>Community School</v>
          </cell>
          <cell r="L8218" t="str">
            <v>Primary</v>
          </cell>
          <cell r="AC8218" t="str">
            <v>Yes</v>
          </cell>
          <cell r="AI8218">
            <v>2</v>
          </cell>
        </row>
        <row r="8219">
          <cell r="K8219" t="str">
            <v>Community School</v>
          </cell>
          <cell r="L8219" t="str">
            <v>Primary</v>
          </cell>
          <cell r="AC8219" t="str">
            <v>Yes</v>
          </cell>
          <cell r="AI8219">
            <v>2</v>
          </cell>
        </row>
        <row r="8220">
          <cell r="K8220" t="str">
            <v>Community School</v>
          </cell>
          <cell r="L8220" t="str">
            <v>Primary</v>
          </cell>
          <cell r="AC8220" t="str">
            <v>Yes</v>
          </cell>
          <cell r="AI8220">
            <v>2</v>
          </cell>
        </row>
        <row r="8221">
          <cell r="K8221" t="str">
            <v>Community School</v>
          </cell>
          <cell r="L8221" t="str">
            <v>Primary</v>
          </cell>
          <cell r="AC8221" t="str">
            <v>Yes</v>
          </cell>
          <cell r="AI8221">
            <v>2</v>
          </cell>
        </row>
        <row r="8222">
          <cell r="K8222" t="str">
            <v>Community School</v>
          </cell>
          <cell r="L8222" t="str">
            <v>Primary</v>
          </cell>
          <cell r="AC8222" t="str">
            <v>Yes</v>
          </cell>
          <cell r="AI8222">
            <v>2</v>
          </cell>
        </row>
        <row r="8223">
          <cell r="K8223" t="str">
            <v>Community School</v>
          </cell>
          <cell r="L8223" t="str">
            <v>Primary</v>
          </cell>
          <cell r="AC8223" t="str">
            <v>Yes</v>
          </cell>
          <cell r="AI8223">
            <v>2</v>
          </cell>
        </row>
        <row r="8224">
          <cell r="K8224" t="str">
            <v>Community School</v>
          </cell>
          <cell r="L8224" t="str">
            <v>Primary</v>
          </cell>
          <cell r="AC8224" t="str">
            <v>Yes</v>
          </cell>
          <cell r="AI8224">
            <v>2</v>
          </cell>
        </row>
        <row r="8225">
          <cell r="K8225" t="str">
            <v>Community School</v>
          </cell>
          <cell r="L8225" t="str">
            <v>Primary</v>
          </cell>
          <cell r="AC8225" t="str">
            <v>Yes</v>
          </cell>
          <cell r="AI8225">
            <v>1</v>
          </cell>
        </row>
        <row r="8226">
          <cell r="K8226" t="str">
            <v>Community School</v>
          </cell>
          <cell r="L8226" t="str">
            <v>Primary</v>
          </cell>
          <cell r="AC8226" t="str">
            <v>Yes</v>
          </cell>
          <cell r="AI8226">
            <v>2</v>
          </cell>
        </row>
        <row r="8227">
          <cell r="K8227" t="str">
            <v>Community School</v>
          </cell>
          <cell r="L8227" t="str">
            <v>Primary</v>
          </cell>
          <cell r="AC8227" t="str">
            <v>Yes</v>
          </cell>
          <cell r="AI8227">
            <v>3</v>
          </cell>
        </row>
        <row r="8228">
          <cell r="K8228" t="str">
            <v>Community School</v>
          </cell>
          <cell r="L8228" t="str">
            <v>Primary</v>
          </cell>
          <cell r="AC8228" t="str">
            <v>Yes</v>
          </cell>
          <cell r="AI8228">
            <v>1</v>
          </cell>
        </row>
        <row r="8229">
          <cell r="K8229" t="str">
            <v>Community School</v>
          </cell>
          <cell r="L8229" t="str">
            <v>Primary</v>
          </cell>
          <cell r="AC8229" t="str">
            <v>Yes</v>
          </cell>
          <cell r="AI8229">
            <v>2</v>
          </cell>
        </row>
        <row r="8230">
          <cell r="K8230" t="str">
            <v>Community School</v>
          </cell>
          <cell r="L8230" t="str">
            <v>Primary</v>
          </cell>
          <cell r="AC8230" t="str">
            <v>Yes</v>
          </cell>
          <cell r="AI8230">
            <v>2</v>
          </cell>
        </row>
        <row r="8231">
          <cell r="K8231" t="str">
            <v>Community School</v>
          </cell>
          <cell r="L8231" t="str">
            <v>Primary</v>
          </cell>
          <cell r="AC8231" t="str">
            <v>Yes</v>
          </cell>
          <cell r="AI8231">
            <v>2</v>
          </cell>
        </row>
        <row r="8232">
          <cell r="K8232" t="str">
            <v>Community School</v>
          </cell>
          <cell r="L8232" t="str">
            <v>Primary</v>
          </cell>
          <cell r="AC8232" t="str">
            <v>Yes</v>
          </cell>
          <cell r="AI8232">
            <v>2</v>
          </cell>
        </row>
        <row r="8233">
          <cell r="K8233" t="str">
            <v>Community School</v>
          </cell>
          <cell r="L8233" t="str">
            <v>Primary</v>
          </cell>
          <cell r="AC8233" t="str">
            <v>Yes</v>
          </cell>
          <cell r="AI8233">
            <v>2</v>
          </cell>
        </row>
        <row r="8234">
          <cell r="K8234" t="str">
            <v>Community School</v>
          </cell>
          <cell r="L8234" t="str">
            <v>Primary</v>
          </cell>
          <cell r="AC8234" t="str">
            <v>Yes</v>
          </cell>
          <cell r="AI8234">
            <v>3</v>
          </cell>
        </row>
        <row r="8235">
          <cell r="K8235" t="str">
            <v>Community School</v>
          </cell>
          <cell r="L8235" t="str">
            <v>Primary</v>
          </cell>
          <cell r="AC8235" t="str">
            <v>Yes</v>
          </cell>
          <cell r="AI8235">
            <v>3</v>
          </cell>
        </row>
        <row r="8236">
          <cell r="K8236" t="str">
            <v>Community School</v>
          </cell>
          <cell r="L8236" t="str">
            <v>Primary</v>
          </cell>
          <cell r="AC8236" t="str">
            <v>Yes</v>
          </cell>
          <cell r="AI8236">
            <v>2</v>
          </cell>
        </row>
        <row r="8237">
          <cell r="K8237" t="str">
            <v>Community School</v>
          </cell>
          <cell r="L8237" t="str">
            <v>Primary</v>
          </cell>
          <cell r="AC8237" t="str">
            <v>Yes</v>
          </cell>
          <cell r="AI8237">
            <v>2</v>
          </cell>
        </row>
        <row r="8238">
          <cell r="K8238" t="str">
            <v>Community School</v>
          </cell>
          <cell r="L8238" t="str">
            <v>Primary</v>
          </cell>
          <cell r="AC8238" t="str">
            <v>Yes</v>
          </cell>
          <cell r="AI8238">
            <v>2</v>
          </cell>
        </row>
        <row r="8239">
          <cell r="K8239" t="str">
            <v>Community School</v>
          </cell>
          <cell r="L8239" t="str">
            <v>Primary</v>
          </cell>
          <cell r="AC8239" t="str">
            <v>Yes</v>
          </cell>
          <cell r="AI8239">
            <v>2</v>
          </cell>
        </row>
        <row r="8240">
          <cell r="K8240" t="str">
            <v>Community School</v>
          </cell>
          <cell r="L8240" t="str">
            <v>Primary</v>
          </cell>
          <cell r="AC8240" t="str">
            <v>Yes</v>
          </cell>
          <cell r="AI8240">
            <v>2</v>
          </cell>
        </row>
        <row r="8241">
          <cell r="K8241" t="str">
            <v>Community School</v>
          </cell>
          <cell r="L8241" t="str">
            <v>Primary</v>
          </cell>
          <cell r="AC8241" t="str">
            <v>Yes</v>
          </cell>
          <cell r="AI8241">
            <v>2</v>
          </cell>
        </row>
        <row r="8242">
          <cell r="K8242" t="str">
            <v>Community School</v>
          </cell>
          <cell r="L8242" t="str">
            <v>Primary</v>
          </cell>
          <cell r="AC8242" t="str">
            <v>Yes</v>
          </cell>
          <cell r="AI8242">
            <v>2</v>
          </cell>
        </row>
        <row r="8243">
          <cell r="K8243" t="str">
            <v>Community School</v>
          </cell>
          <cell r="L8243" t="str">
            <v>Primary</v>
          </cell>
          <cell r="AC8243" t="str">
            <v>Yes</v>
          </cell>
          <cell r="AI8243">
            <v>2</v>
          </cell>
        </row>
        <row r="8244">
          <cell r="K8244" t="str">
            <v>Community School</v>
          </cell>
          <cell r="L8244" t="str">
            <v>Primary</v>
          </cell>
          <cell r="AC8244" t="str">
            <v>Yes</v>
          </cell>
          <cell r="AI8244">
            <v>1</v>
          </cell>
        </row>
        <row r="8245">
          <cell r="K8245" t="str">
            <v>Community School</v>
          </cell>
          <cell r="L8245" t="str">
            <v>Primary</v>
          </cell>
          <cell r="AC8245" t="str">
            <v>Yes</v>
          </cell>
          <cell r="AI8245">
            <v>2</v>
          </cell>
        </row>
        <row r="8246">
          <cell r="K8246" t="str">
            <v>Community School</v>
          </cell>
          <cell r="L8246" t="str">
            <v>Primary</v>
          </cell>
          <cell r="AC8246" t="str">
            <v>Yes</v>
          </cell>
          <cell r="AI8246">
            <v>1</v>
          </cell>
        </row>
        <row r="8247">
          <cell r="K8247" t="str">
            <v>Community School</v>
          </cell>
          <cell r="L8247" t="str">
            <v>Primary</v>
          </cell>
          <cell r="AC8247" t="str">
            <v>Yes</v>
          </cell>
          <cell r="AI8247">
            <v>2</v>
          </cell>
        </row>
        <row r="8248">
          <cell r="K8248" t="str">
            <v>Community School</v>
          </cell>
          <cell r="L8248" t="str">
            <v>Primary</v>
          </cell>
          <cell r="AC8248" t="str">
            <v>Yes</v>
          </cell>
          <cell r="AI8248">
            <v>2</v>
          </cell>
        </row>
        <row r="8249">
          <cell r="K8249" t="str">
            <v>Community School</v>
          </cell>
          <cell r="L8249" t="str">
            <v>Primary</v>
          </cell>
          <cell r="AC8249" t="str">
            <v>Yes</v>
          </cell>
          <cell r="AI8249">
            <v>2</v>
          </cell>
        </row>
        <row r="8250">
          <cell r="K8250" t="str">
            <v>Community School</v>
          </cell>
          <cell r="L8250" t="str">
            <v>Primary</v>
          </cell>
          <cell r="AC8250" t="str">
            <v>Yes</v>
          </cell>
          <cell r="AI8250">
            <v>2</v>
          </cell>
        </row>
        <row r="8251">
          <cell r="K8251" t="str">
            <v>Community School</v>
          </cell>
          <cell r="L8251" t="str">
            <v>Primary</v>
          </cell>
          <cell r="AC8251" t="str">
            <v>Yes</v>
          </cell>
          <cell r="AI8251">
            <v>2</v>
          </cell>
        </row>
        <row r="8252">
          <cell r="K8252" t="str">
            <v>Community School</v>
          </cell>
          <cell r="L8252" t="str">
            <v>Primary</v>
          </cell>
          <cell r="AC8252" t="str">
            <v>Yes</v>
          </cell>
          <cell r="AI8252">
            <v>2</v>
          </cell>
        </row>
        <row r="8253">
          <cell r="K8253" t="str">
            <v>Community School</v>
          </cell>
          <cell r="L8253" t="str">
            <v>Primary</v>
          </cell>
          <cell r="AC8253" t="str">
            <v>Yes</v>
          </cell>
          <cell r="AI8253">
            <v>1</v>
          </cell>
        </row>
        <row r="8254">
          <cell r="K8254" t="str">
            <v>Community School</v>
          </cell>
          <cell r="L8254" t="str">
            <v>Primary</v>
          </cell>
          <cell r="AC8254" t="str">
            <v>Yes</v>
          </cell>
          <cell r="AI8254">
            <v>2</v>
          </cell>
        </row>
        <row r="8255">
          <cell r="K8255" t="str">
            <v>Community School</v>
          </cell>
          <cell r="L8255" t="str">
            <v>Primary</v>
          </cell>
          <cell r="AC8255" t="str">
            <v>Yes</v>
          </cell>
          <cell r="AI8255">
            <v>2</v>
          </cell>
        </row>
        <row r="8256">
          <cell r="K8256" t="str">
            <v>Community School</v>
          </cell>
          <cell r="L8256" t="str">
            <v>Primary</v>
          </cell>
          <cell r="AC8256" t="str">
            <v>Yes</v>
          </cell>
          <cell r="AI8256">
            <v>2</v>
          </cell>
        </row>
        <row r="8257">
          <cell r="K8257" t="str">
            <v>Community School</v>
          </cell>
          <cell r="L8257" t="str">
            <v>Primary</v>
          </cell>
          <cell r="AC8257" t="str">
            <v>Yes</v>
          </cell>
          <cell r="AI8257">
            <v>2</v>
          </cell>
        </row>
        <row r="8258">
          <cell r="K8258" t="str">
            <v>Community School</v>
          </cell>
          <cell r="L8258" t="str">
            <v>Primary</v>
          </cell>
          <cell r="AC8258" t="str">
            <v>Yes</v>
          </cell>
          <cell r="AI8258">
            <v>2</v>
          </cell>
        </row>
        <row r="8259">
          <cell r="K8259" t="str">
            <v>Community School</v>
          </cell>
          <cell r="L8259" t="str">
            <v>Primary</v>
          </cell>
          <cell r="AC8259" t="str">
            <v>Yes</v>
          </cell>
          <cell r="AI8259">
            <v>1</v>
          </cell>
        </row>
        <row r="8260">
          <cell r="K8260" t="str">
            <v>Community School</v>
          </cell>
          <cell r="L8260" t="str">
            <v>Primary</v>
          </cell>
          <cell r="AC8260" t="str">
            <v>Yes</v>
          </cell>
          <cell r="AI8260">
            <v>3</v>
          </cell>
        </row>
        <row r="8261">
          <cell r="K8261" t="str">
            <v>Community School</v>
          </cell>
          <cell r="L8261" t="str">
            <v>Primary</v>
          </cell>
          <cell r="AC8261" t="str">
            <v>Yes</v>
          </cell>
          <cell r="AI8261">
            <v>1</v>
          </cell>
        </row>
        <row r="8262">
          <cell r="K8262" t="str">
            <v>Community School</v>
          </cell>
          <cell r="L8262" t="str">
            <v>Primary</v>
          </cell>
          <cell r="AC8262" t="str">
            <v>Yes</v>
          </cell>
          <cell r="AI8262">
            <v>1</v>
          </cell>
        </row>
        <row r="8263">
          <cell r="K8263" t="str">
            <v>Community School</v>
          </cell>
          <cell r="L8263" t="str">
            <v>Primary</v>
          </cell>
          <cell r="AC8263" t="str">
            <v>Yes</v>
          </cell>
          <cell r="AI8263">
            <v>3</v>
          </cell>
        </row>
        <row r="8264">
          <cell r="K8264" t="str">
            <v>Community School</v>
          </cell>
          <cell r="L8264" t="str">
            <v>Primary</v>
          </cell>
          <cell r="AC8264" t="str">
            <v>Yes</v>
          </cell>
          <cell r="AI8264">
            <v>2</v>
          </cell>
        </row>
        <row r="8265">
          <cell r="K8265" t="str">
            <v>Community School</v>
          </cell>
          <cell r="L8265" t="str">
            <v>Primary</v>
          </cell>
          <cell r="AC8265" t="str">
            <v>Yes</v>
          </cell>
          <cell r="AI8265">
            <v>2</v>
          </cell>
        </row>
        <row r="8266">
          <cell r="K8266" t="str">
            <v>Community School</v>
          </cell>
          <cell r="L8266" t="str">
            <v>Primary</v>
          </cell>
          <cell r="AC8266" t="str">
            <v>Yes</v>
          </cell>
          <cell r="AI8266">
            <v>1</v>
          </cell>
        </row>
        <row r="8267">
          <cell r="K8267" t="str">
            <v>Community School</v>
          </cell>
          <cell r="L8267" t="str">
            <v>Primary</v>
          </cell>
          <cell r="AC8267" t="str">
            <v>Yes</v>
          </cell>
          <cell r="AI8267">
            <v>2</v>
          </cell>
        </row>
        <row r="8268">
          <cell r="K8268" t="str">
            <v>Community School</v>
          </cell>
          <cell r="L8268" t="str">
            <v>Primary</v>
          </cell>
          <cell r="AC8268" t="str">
            <v>Yes</v>
          </cell>
          <cell r="AI8268">
            <v>1</v>
          </cell>
        </row>
        <row r="8269">
          <cell r="K8269" t="str">
            <v>Community School</v>
          </cell>
          <cell r="L8269" t="str">
            <v>Primary</v>
          </cell>
          <cell r="AC8269" t="str">
            <v>Yes</v>
          </cell>
          <cell r="AI8269">
            <v>2</v>
          </cell>
        </row>
        <row r="8270">
          <cell r="K8270" t="str">
            <v>Community School</v>
          </cell>
          <cell r="L8270" t="str">
            <v>Primary</v>
          </cell>
          <cell r="AC8270" t="str">
            <v>Yes</v>
          </cell>
          <cell r="AI8270">
            <v>1</v>
          </cell>
        </row>
        <row r="8271">
          <cell r="K8271" t="str">
            <v>Community School</v>
          </cell>
          <cell r="L8271" t="str">
            <v>Primary</v>
          </cell>
          <cell r="AC8271" t="str">
            <v>Yes</v>
          </cell>
          <cell r="AI8271">
            <v>2</v>
          </cell>
        </row>
        <row r="8272">
          <cell r="K8272" t="str">
            <v>Community School</v>
          </cell>
          <cell r="L8272" t="str">
            <v>Primary</v>
          </cell>
          <cell r="AC8272" t="str">
            <v>Yes</v>
          </cell>
          <cell r="AI8272">
            <v>3</v>
          </cell>
        </row>
        <row r="8273">
          <cell r="K8273" t="str">
            <v>Community School</v>
          </cell>
          <cell r="L8273" t="str">
            <v>Primary</v>
          </cell>
          <cell r="AC8273" t="str">
            <v>Yes</v>
          </cell>
          <cell r="AI8273">
            <v>2</v>
          </cell>
        </row>
        <row r="8274">
          <cell r="K8274" t="str">
            <v>Community School</v>
          </cell>
          <cell r="L8274" t="str">
            <v>Primary</v>
          </cell>
          <cell r="AC8274" t="str">
            <v>Yes</v>
          </cell>
          <cell r="AI8274">
            <v>1</v>
          </cell>
        </row>
        <row r="8275">
          <cell r="K8275" t="str">
            <v>Community School</v>
          </cell>
          <cell r="L8275" t="str">
            <v>Primary</v>
          </cell>
          <cell r="AC8275" t="str">
            <v>Yes</v>
          </cell>
          <cell r="AI8275">
            <v>2</v>
          </cell>
        </row>
        <row r="8276">
          <cell r="K8276" t="str">
            <v>Community School</v>
          </cell>
          <cell r="L8276" t="str">
            <v>Primary</v>
          </cell>
          <cell r="AC8276" t="str">
            <v>Yes</v>
          </cell>
          <cell r="AI8276">
            <v>2</v>
          </cell>
        </row>
        <row r="8277">
          <cell r="K8277" t="str">
            <v>Community School</v>
          </cell>
          <cell r="L8277" t="str">
            <v>Primary</v>
          </cell>
          <cell r="AC8277" t="str">
            <v>Yes</v>
          </cell>
          <cell r="AI8277">
            <v>2</v>
          </cell>
        </row>
        <row r="8278">
          <cell r="K8278" t="str">
            <v>Community School</v>
          </cell>
          <cell r="L8278" t="str">
            <v>Primary</v>
          </cell>
          <cell r="AC8278" t="str">
            <v>Yes</v>
          </cell>
          <cell r="AI8278">
            <v>1</v>
          </cell>
        </row>
        <row r="8279">
          <cell r="K8279" t="str">
            <v>Community School</v>
          </cell>
          <cell r="L8279" t="str">
            <v>Primary</v>
          </cell>
          <cell r="AC8279" t="str">
            <v>Yes</v>
          </cell>
          <cell r="AI8279">
            <v>2</v>
          </cell>
        </row>
        <row r="8280">
          <cell r="K8280" t="str">
            <v>Community School</v>
          </cell>
          <cell r="L8280" t="str">
            <v>Primary</v>
          </cell>
          <cell r="AC8280" t="str">
            <v>Yes</v>
          </cell>
          <cell r="AI8280">
            <v>3</v>
          </cell>
        </row>
        <row r="8281">
          <cell r="K8281" t="str">
            <v>Community School</v>
          </cell>
          <cell r="L8281" t="str">
            <v>Primary</v>
          </cell>
          <cell r="AC8281" t="str">
            <v>Yes</v>
          </cell>
          <cell r="AI8281">
            <v>2</v>
          </cell>
        </row>
        <row r="8282">
          <cell r="K8282" t="str">
            <v>Community School</v>
          </cell>
          <cell r="L8282" t="str">
            <v>Primary</v>
          </cell>
          <cell r="AC8282" t="str">
            <v>Yes</v>
          </cell>
          <cell r="AI8282">
            <v>2</v>
          </cell>
        </row>
        <row r="8283">
          <cell r="K8283" t="str">
            <v>Community School</v>
          </cell>
          <cell r="L8283" t="str">
            <v>Primary</v>
          </cell>
          <cell r="AC8283" t="str">
            <v>Yes</v>
          </cell>
          <cell r="AI8283">
            <v>2</v>
          </cell>
        </row>
        <row r="8284">
          <cell r="K8284" t="str">
            <v>Community School</v>
          </cell>
          <cell r="L8284" t="str">
            <v>Primary</v>
          </cell>
          <cell r="AC8284" t="str">
            <v>Yes</v>
          </cell>
          <cell r="AI8284">
            <v>2</v>
          </cell>
        </row>
        <row r="8285">
          <cell r="K8285" t="str">
            <v>Community School</v>
          </cell>
          <cell r="L8285" t="str">
            <v>Primary</v>
          </cell>
          <cell r="AC8285" t="str">
            <v>Yes</v>
          </cell>
          <cell r="AI8285">
            <v>2</v>
          </cell>
        </row>
        <row r="8286">
          <cell r="K8286" t="str">
            <v>Community School</v>
          </cell>
          <cell r="L8286" t="str">
            <v>Primary</v>
          </cell>
          <cell r="AC8286" t="str">
            <v>Yes</v>
          </cell>
          <cell r="AI8286">
            <v>3</v>
          </cell>
        </row>
        <row r="8287">
          <cell r="K8287" t="str">
            <v>Community School</v>
          </cell>
          <cell r="L8287" t="str">
            <v>Primary</v>
          </cell>
          <cell r="AC8287" t="str">
            <v>Yes</v>
          </cell>
          <cell r="AI8287">
            <v>2</v>
          </cell>
        </row>
        <row r="8288">
          <cell r="K8288" t="str">
            <v>Community School</v>
          </cell>
          <cell r="L8288" t="str">
            <v>Primary</v>
          </cell>
          <cell r="AC8288" t="str">
            <v>Yes</v>
          </cell>
          <cell r="AI8288">
            <v>2</v>
          </cell>
        </row>
        <row r="8289">
          <cell r="K8289" t="str">
            <v>Community School</v>
          </cell>
          <cell r="L8289" t="str">
            <v>Primary</v>
          </cell>
          <cell r="AC8289" t="str">
            <v>Yes</v>
          </cell>
          <cell r="AI8289">
            <v>2</v>
          </cell>
        </row>
        <row r="8290">
          <cell r="K8290" t="str">
            <v>Foundation School</v>
          </cell>
          <cell r="L8290" t="str">
            <v>Primary</v>
          </cell>
          <cell r="AC8290" t="str">
            <v>Yes</v>
          </cell>
          <cell r="AI8290">
            <v>2</v>
          </cell>
        </row>
        <row r="8291">
          <cell r="K8291" t="str">
            <v>Community School</v>
          </cell>
          <cell r="L8291" t="str">
            <v>Primary</v>
          </cell>
          <cell r="AC8291" t="str">
            <v>Yes</v>
          </cell>
          <cell r="AI8291">
            <v>3</v>
          </cell>
        </row>
        <row r="8292">
          <cell r="K8292" t="str">
            <v>Community School</v>
          </cell>
          <cell r="L8292" t="str">
            <v>Primary</v>
          </cell>
          <cell r="AC8292" t="str">
            <v>Yes</v>
          </cell>
          <cell r="AI8292">
            <v>2</v>
          </cell>
        </row>
        <row r="8293">
          <cell r="K8293" t="str">
            <v>Community School</v>
          </cell>
          <cell r="L8293" t="str">
            <v>Primary</v>
          </cell>
          <cell r="AC8293" t="str">
            <v>Yes</v>
          </cell>
          <cell r="AI8293">
            <v>2</v>
          </cell>
        </row>
        <row r="8294">
          <cell r="K8294" t="str">
            <v>Community School</v>
          </cell>
          <cell r="L8294" t="str">
            <v>Primary</v>
          </cell>
          <cell r="AC8294" t="str">
            <v>Yes</v>
          </cell>
          <cell r="AI8294">
            <v>2</v>
          </cell>
        </row>
        <row r="8295">
          <cell r="K8295" t="str">
            <v>Community School</v>
          </cell>
          <cell r="L8295" t="str">
            <v>Primary</v>
          </cell>
          <cell r="AC8295" t="str">
            <v>Yes</v>
          </cell>
          <cell r="AI8295">
            <v>3</v>
          </cell>
        </row>
        <row r="8296">
          <cell r="K8296" t="str">
            <v>Community School</v>
          </cell>
          <cell r="L8296" t="str">
            <v>Primary</v>
          </cell>
          <cell r="AC8296" t="str">
            <v>Yes</v>
          </cell>
          <cell r="AI8296">
            <v>2</v>
          </cell>
        </row>
        <row r="8297">
          <cell r="K8297" t="str">
            <v>Community School</v>
          </cell>
          <cell r="L8297" t="str">
            <v>Primary</v>
          </cell>
          <cell r="AC8297" t="str">
            <v>Yes</v>
          </cell>
          <cell r="AI8297">
            <v>2</v>
          </cell>
        </row>
        <row r="8298">
          <cell r="K8298" t="str">
            <v>Community School</v>
          </cell>
          <cell r="L8298" t="str">
            <v>Primary</v>
          </cell>
          <cell r="AC8298" t="str">
            <v>Yes</v>
          </cell>
          <cell r="AI8298">
            <v>1</v>
          </cell>
        </row>
        <row r="8299">
          <cell r="K8299" t="str">
            <v>Community School</v>
          </cell>
          <cell r="L8299" t="str">
            <v>Primary</v>
          </cell>
          <cell r="AC8299" t="str">
            <v>Yes</v>
          </cell>
          <cell r="AI8299">
            <v>2</v>
          </cell>
        </row>
        <row r="8300">
          <cell r="K8300" t="str">
            <v>Foundation School</v>
          </cell>
          <cell r="L8300" t="str">
            <v>Primary</v>
          </cell>
          <cell r="AC8300" t="str">
            <v>Yes</v>
          </cell>
          <cell r="AI8300">
            <v>2</v>
          </cell>
        </row>
        <row r="8301">
          <cell r="K8301" t="str">
            <v>Community School</v>
          </cell>
          <cell r="L8301" t="str">
            <v>Primary</v>
          </cell>
          <cell r="AC8301" t="str">
            <v>Yes</v>
          </cell>
          <cell r="AI8301">
            <v>2</v>
          </cell>
        </row>
        <row r="8302">
          <cell r="K8302" t="str">
            <v>Community School</v>
          </cell>
          <cell r="L8302" t="str">
            <v>Primary</v>
          </cell>
          <cell r="AC8302" t="str">
            <v>Yes</v>
          </cell>
          <cell r="AI8302">
            <v>2</v>
          </cell>
        </row>
        <row r="8303">
          <cell r="K8303" t="str">
            <v>Community School</v>
          </cell>
          <cell r="L8303" t="str">
            <v>Primary</v>
          </cell>
          <cell r="AC8303" t="str">
            <v>Yes</v>
          </cell>
          <cell r="AI8303">
            <v>2</v>
          </cell>
        </row>
        <row r="8304">
          <cell r="K8304" t="str">
            <v>Community School</v>
          </cell>
          <cell r="L8304" t="str">
            <v>Primary</v>
          </cell>
          <cell r="AC8304" t="str">
            <v>Yes</v>
          </cell>
          <cell r="AI8304">
            <v>1</v>
          </cell>
        </row>
        <row r="8305">
          <cell r="K8305" t="str">
            <v>Community School</v>
          </cell>
          <cell r="L8305" t="str">
            <v>Primary</v>
          </cell>
          <cell r="AC8305" t="str">
            <v>Yes</v>
          </cell>
          <cell r="AI8305">
            <v>2</v>
          </cell>
        </row>
        <row r="8306">
          <cell r="K8306" t="str">
            <v>Community School</v>
          </cell>
          <cell r="L8306" t="str">
            <v>Primary</v>
          </cell>
          <cell r="AC8306" t="str">
            <v>Yes</v>
          </cell>
          <cell r="AI8306">
            <v>1</v>
          </cell>
        </row>
        <row r="8307">
          <cell r="K8307" t="str">
            <v>Community School</v>
          </cell>
          <cell r="L8307" t="str">
            <v>Primary</v>
          </cell>
          <cell r="AC8307" t="str">
            <v>Yes</v>
          </cell>
          <cell r="AI8307">
            <v>2</v>
          </cell>
        </row>
        <row r="8308">
          <cell r="K8308" t="str">
            <v>Community School</v>
          </cell>
          <cell r="L8308" t="str">
            <v>Primary</v>
          </cell>
          <cell r="AC8308" t="str">
            <v>Yes</v>
          </cell>
          <cell r="AI8308">
            <v>2</v>
          </cell>
        </row>
        <row r="8309">
          <cell r="K8309" t="str">
            <v>Community School</v>
          </cell>
          <cell r="L8309" t="str">
            <v>Primary</v>
          </cell>
          <cell r="AC8309" t="str">
            <v>Yes</v>
          </cell>
          <cell r="AI8309">
            <v>2</v>
          </cell>
        </row>
        <row r="8310">
          <cell r="K8310" t="str">
            <v>Community School</v>
          </cell>
          <cell r="L8310" t="str">
            <v>Primary</v>
          </cell>
          <cell r="AC8310" t="str">
            <v>Yes</v>
          </cell>
          <cell r="AI8310">
            <v>2</v>
          </cell>
        </row>
        <row r="8311">
          <cell r="K8311" t="str">
            <v>Community School</v>
          </cell>
          <cell r="L8311" t="str">
            <v>Primary</v>
          </cell>
          <cell r="AC8311" t="str">
            <v>Yes</v>
          </cell>
          <cell r="AI8311">
            <v>2</v>
          </cell>
        </row>
        <row r="8312">
          <cell r="K8312" t="str">
            <v>Community School</v>
          </cell>
          <cell r="L8312" t="str">
            <v>Primary</v>
          </cell>
          <cell r="AC8312" t="str">
            <v>Yes</v>
          </cell>
          <cell r="AI8312">
            <v>2</v>
          </cell>
        </row>
        <row r="8313">
          <cell r="K8313" t="str">
            <v>Community School</v>
          </cell>
          <cell r="L8313" t="str">
            <v>Primary</v>
          </cell>
          <cell r="AC8313" t="str">
            <v>Yes</v>
          </cell>
          <cell r="AI8313">
            <v>3</v>
          </cell>
        </row>
        <row r="8314">
          <cell r="K8314" t="str">
            <v>Community School</v>
          </cell>
          <cell r="L8314" t="str">
            <v>Primary</v>
          </cell>
          <cell r="AC8314" t="str">
            <v>Yes</v>
          </cell>
          <cell r="AI8314">
            <v>3</v>
          </cell>
        </row>
        <row r="8315">
          <cell r="K8315" t="str">
            <v>Community School</v>
          </cell>
          <cell r="L8315" t="str">
            <v>Primary</v>
          </cell>
          <cell r="AC8315" t="str">
            <v>Yes</v>
          </cell>
          <cell r="AI8315">
            <v>2</v>
          </cell>
        </row>
        <row r="8316">
          <cell r="K8316" t="str">
            <v>Community School</v>
          </cell>
          <cell r="L8316" t="str">
            <v>Primary</v>
          </cell>
          <cell r="AC8316" t="str">
            <v>Yes</v>
          </cell>
          <cell r="AI8316">
            <v>1</v>
          </cell>
        </row>
        <row r="8317">
          <cell r="K8317" t="str">
            <v>Community School</v>
          </cell>
          <cell r="L8317" t="str">
            <v>Primary</v>
          </cell>
          <cell r="AC8317" t="str">
            <v>Yes</v>
          </cell>
          <cell r="AI8317">
            <v>1</v>
          </cell>
        </row>
        <row r="8318">
          <cell r="K8318" t="str">
            <v>Community School</v>
          </cell>
          <cell r="L8318" t="str">
            <v>Primary</v>
          </cell>
          <cell r="AC8318" t="str">
            <v>Yes</v>
          </cell>
          <cell r="AI8318">
            <v>2</v>
          </cell>
        </row>
        <row r="8319">
          <cell r="K8319" t="str">
            <v>Community School</v>
          </cell>
          <cell r="L8319" t="str">
            <v>Primary</v>
          </cell>
          <cell r="AC8319" t="str">
            <v>Yes</v>
          </cell>
          <cell r="AI8319">
            <v>2</v>
          </cell>
        </row>
        <row r="8320">
          <cell r="K8320" t="str">
            <v>Community School</v>
          </cell>
          <cell r="L8320" t="str">
            <v>Primary</v>
          </cell>
          <cell r="AC8320" t="str">
            <v>Yes</v>
          </cell>
          <cell r="AI8320">
            <v>2</v>
          </cell>
        </row>
        <row r="8321">
          <cell r="K8321" t="str">
            <v>Community School</v>
          </cell>
          <cell r="L8321" t="str">
            <v>Primary</v>
          </cell>
          <cell r="AC8321" t="str">
            <v>Yes</v>
          </cell>
          <cell r="AI8321">
            <v>2</v>
          </cell>
        </row>
        <row r="8322">
          <cell r="K8322" t="str">
            <v>Community School</v>
          </cell>
          <cell r="L8322" t="str">
            <v>Primary</v>
          </cell>
          <cell r="AC8322" t="str">
            <v>Yes</v>
          </cell>
          <cell r="AI8322">
            <v>1</v>
          </cell>
        </row>
        <row r="8323">
          <cell r="K8323" t="str">
            <v>Community School</v>
          </cell>
          <cell r="L8323" t="str">
            <v>Primary</v>
          </cell>
          <cell r="AC8323" t="str">
            <v>Yes</v>
          </cell>
          <cell r="AI8323">
            <v>2</v>
          </cell>
        </row>
        <row r="8324">
          <cell r="K8324" t="str">
            <v>Community School</v>
          </cell>
          <cell r="L8324" t="str">
            <v>Primary</v>
          </cell>
          <cell r="AC8324" t="str">
            <v>Yes</v>
          </cell>
          <cell r="AI8324">
            <v>2</v>
          </cell>
        </row>
        <row r="8325">
          <cell r="K8325" t="str">
            <v>Community School</v>
          </cell>
          <cell r="L8325" t="str">
            <v>Primary</v>
          </cell>
          <cell r="AC8325" t="str">
            <v>Yes</v>
          </cell>
          <cell r="AI8325">
            <v>1</v>
          </cell>
        </row>
        <row r="8326">
          <cell r="K8326" t="str">
            <v>Community School</v>
          </cell>
          <cell r="L8326" t="str">
            <v>Primary</v>
          </cell>
          <cell r="AC8326" t="str">
            <v>Yes</v>
          </cell>
          <cell r="AI8326">
            <v>2</v>
          </cell>
        </row>
        <row r="8327">
          <cell r="K8327" t="str">
            <v>Community School</v>
          </cell>
          <cell r="L8327" t="str">
            <v>Primary</v>
          </cell>
          <cell r="AC8327" t="str">
            <v>Yes</v>
          </cell>
          <cell r="AI8327">
            <v>2</v>
          </cell>
        </row>
        <row r="8328">
          <cell r="K8328" t="str">
            <v>Community School</v>
          </cell>
          <cell r="L8328" t="str">
            <v>Primary</v>
          </cell>
          <cell r="AC8328" t="str">
            <v>Yes</v>
          </cell>
          <cell r="AI8328">
            <v>2</v>
          </cell>
        </row>
        <row r="8329">
          <cell r="K8329" t="str">
            <v>Community School</v>
          </cell>
          <cell r="L8329" t="str">
            <v>Primary</v>
          </cell>
          <cell r="AC8329" t="str">
            <v>Yes</v>
          </cell>
          <cell r="AI8329">
            <v>2</v>
          </cell>
        </row>
        <row r="8330">
          <cell r="K8330" t="str">
            <v>Community School</v>
          </cell>
          <cell r="L8330" t="str">
            <v>Primary</v>
          </cell>
          <cell r="AC8330" t="str">
            <v>Yes</v>
          </cell>
          <cell r="AI8330">
            <v>2</v>
          </cell>
        </row>
        <row r="8331">
          <cell r="K8331" t="str">
            <v>Community School</v>
          </cell>
          <cell r="L8331" t="str">
            <v>Primary</v>
          </cell>
          <cell r="AC8331" t="str">
            <v>Yes</v>
          </cell>
          <cell r="AI8331">
            <v>2</v>
          </cell>
        </row>
        <row r="8332">
          <cell r="K8332" t="str">
            <v>Community School</v>
          </cell>
          <cell r="L8332" t="str">
            <v>Primary</v>
          </cell>
          <cell r="AC8332" t="str">
            <v>Yes</v>
          </cell>
          <cell r="AI8332">
            <v>2</v>
          </cell>
        </row>
        <row r="8333">
          <cell r="K8333" t="str">
            <v>Community School</v>
          </cell>
          <cell r="L8333" t="str">
            <v>Primary</v>
          </cell>
          <cell r="AC8333" t="str">
            <v>Yes</v>
          </cell>
          <cell r="AI8333">
            <v>2</v>
          </cell>
        </row>
        <row r="8334">
          <cell r="K8334" t="str">
            <v>Community School</v>
          </cell>
          <cell r="L8334" t="str">
            <v>Primary</v>
          </cell>
          <cell r="AC8334" t="str">
            <v>Yes</v>
          </cell>
          <cell r="AI8334">
            <v>1</v>
          </cell>
        </row>
        <row r="8335">
          <cell r="K8335" t="str">
            <v>Community School</v>
          </cell>
          <cell r="L8335" t="str">
            <v>Primary</v>
          </cell>
          <cell r="AC8335" t="str">
            <v>Yes</v>
          </cell>
          <cell r="AI8335">
            <v>2</v>
          </cell>
        </row>
        <row r="8336">
          <cell r="K8336" t="str">
            <v>Community School</v>
          </cell>
          <cell r="L8336" t="str">
            <v>Primary</v>
          </cell>
          <cell r="AC8336" t="str">
            <v>Yes</v>
          </cell>
          <cell r="AI8336">
            <v>2</v>
          </cell>
        </row>
        <row r="8337">
          <cell r="K8337" t="str">
            <v>Community School</v>
          </cell>
          <cell r="L8337" t="str">
            <v>Primary</v>
          </cell>
          <cell r="AC8337" t="str">
            <v>Yes</v>
          </cell>
          <cell r="AI8337">
            <v>2</v>
          </cell>
        </row>
        <row r="8338">
          <cell r="K8338" t="str">
            <v>Community School</v>
          </cell>
          <cell r="L8338" t="str">
            <v>Primary</v>
          </cell>
          <cell r="AC8338" t="str">
            <v>Yes</v>
          </cell>
          <cell r="AI8338">
            <v>2</v>
          </cell>
        </row>
        <row r="8339">
          <cell r="K8339" t="str">
            <v>Community School</v>
          </cell>
          <cell r="L8339" t="str">
            <v>Primary</v>
          </cell>
          <cell r="AC8339" t="str">
            <v>Yes</v>
          </cell>
          <cell r="AI8339">
            <v>1</v>
          </cell>
        </row>
        <row r="8340">
          <cell r="K8340" t="str">
            <v>Community School</v>
          </cell>
          <cell r="L8340" t="str">
            <v>Primary</v>
          </cell>
          <cell r="AC8340" t="str">
            <v>Yes</v>
          </cell>
          <cell r="AI8340">
            <v>4</v>
          </cell>
        </row>
        <row r="8341">
          <cell r="K8341" t="str">
            <v>Community School</v>
          </cell>
          <cell r="L8341" t="str">
            <v>Primary</v>
          </cell>
          <cell r="AC8341" t="str">
            <v>Yes</v>
          </cell>
          <cell r="AI8341">
            <v>2</v>
          </cell>
        </row>
        <row r="8342">
          <cell r="K8342" t="str">
            <v>Community School</v>
          </cell>
          <cell r="L8342" t="str">
            <v>Primary</v>
          </cell>
          <cell r="AC8342" t="str">
            <v>Yes</v>
          </cell>
          <cell r="AI8342">
            <v>3</v>
          </cell>
        </row>
        <row r="8343">
          <cell r="K8343" t="str">
            <v>Community School</v>
          </cell>
          <cell r="L8343" t="str">
            <v>Primary</v>
          </cell>
          <cell r="AC8343" t="str">
            <v>Yes</v>
          </cell>
          <cell r="AI8343">
            <v>1</v>
          </cell>
        </row>
        <row r="8344">
          <cell r="K8344" t="str">
            <v>Community School</v>
          </cell>
          <cell r="L8344" t="str">
            <v>Primary</v>
          </cell>
          <cell r="AC8344" t="str">
            <v>Yes</v>
          </cell>
          <cell r="AI8344">
            <v>1</v>
          </cell>
        </row>
        <row r="8345">
          <cell r="K8345" t="str">
            <v>Community School</v>
          </cell>
          <cell r="L8345" t="str">
            <v>Primary</v>
          </cell>
          <cell r="AC8345" t="str">
            <v>Yes</v>
          </cell>
          <cell r="AI8345">
            <v>2</v>
          </cell>
        </row>
        <row r="8346">
          <cell r="K8346" t="str">
            <v>Community School</v>
          </cell>
          <cell r="L8346" t="str">
            <v>Primary</v>
          </cell>
          <cell r="AC8346" t="str">
            <v>Yes</v>
          </cell>
          <cell r="AI8346">
            <v>1</v>
          </cell>
        </row>
        <row r="8347">
          <cell r="K8347" t="str">
            <v>Community School</v>
          </cell>
          <cell r="L8347" t="str">
            <v>Primary</v>
          </cell>
          <cell r="AC8347" t="str">
            <v>Yes</v>
          </cell>
          <cell r="AI8347">
            <v>2</v>
          </cell>
        </row>
        <row r="8348">
          <cell r="K8348" t="str">
            <v>Community School</v>
          </cell>
          <cell r="L8348" t="str">
            <v>Primary</v>
          </cell>
          <cell r="AC8348" t="str">
            <v>Yes</v>
          </cell>
          <cell r="AI8348">
            <v>2</v>
          </cell>
        </row>
        <row r="8349">
          <cell r="K8349" t="str">
            <v>Community School</v>
          </cell>
          <cell r="L8349" t="str">
            <v>Primary</v>
          </cell>
          <cell r="AC8349" t="str">
            <v>Yes</v>
          </cell>
          <cell r="AI8349">
            <v>2</v>
          </cell>
        </row>
        <row r="8350">
          <cell r="K8350" t="str">
            <v>Community School</v>
          </cell>
          <cell r="L8350" t="str">
            <v>Primary</v>
          </cell>
          <cell r="AC8350" t="str">
            <v>Yes</v>
          </cell>
          <cell r="AI8350">
            <v>2</v>
          </cell>
        </row>
        <row r="8351">
          <cell r="K8351" t="str">
            <v>Community School</v>
          </cell>
          <cell r="L8351" t="str">
            <v>Primary</v>
          </cell>
          <cell r="AC8351" t="str">
            <v>Yes</v>
          </cell>
          <cell r="AI8351">
            <v>2</v>
          </cell>
        </row>
        <row r="8352">
          <cell r="K8352" t="str">
            <v>Community School</v>
          </cell>
          <cell r="L8352" t="str">
            <v>Primary</v>
          </cell>
          <cell r="AC8352" t="str">
            <v>Yes</v>
          </cell>
          <cell r="AI8352">
            <v>2</v>
          </cell>
        </row>
        <row r="8353">
          <cell r="K8353" t="str">
            <v>Community School</v>
          </cell>
          <cell r="L8353" t="str">
            <v>Primary</v>
          </cell>
          <cell r="AC8353" t="str">
            <v>Yes</v>
          </cell>
          <cell r="AI8353">
            <v>2</v>
          </cell>
        </row>
        <row r="8354">
          <cell r="K8354" t="str">
            <v>Community School</v>
          </cell>
          <cell r="L8354" t="str">
            <v>Primary</v>
          </cell>
          <cell r="AC8354" t="str">
            <v>Yes</v>
          </cell>
          <cell r="AI8354">
            <v>1</v>
          </cell>
        </row>
        <row r="8355">
          <cell r="K8355" t="str">
            <v>Community School</v>
          </cell>
          <cell r="L8355" t="str">
            <v>Primary</v>
          </cell>
          <cell r="AC8355" t="str">
            <v>Yes</v>
          </cell>
          <cell r="AI8355">
            <v>2</v>
          </cell>
        </row>
        <row r="8356">
          <cell r="K8356" t="str">
            <v>Community School</v>
          </cell>
          <cell r="L8356" t="str">
            <v>Primary</v>
          </cell>
          <cell r="AC8356" t="str">
            <v>Yes</v>
          </cell>
          <cell r="AI8356">
            <v>1</v>
          </cell>
        </row>
        <row r="8357">
          <cell r="K8357" t="str">
            <v>Community School</v>
          </cell>
          <cell r="L8357" t="str">
            <v>Primary</v>
          </cell>
          <cell r="AC8357" t="str">
            <v>Yes</v>
          </cell>
          <cell r="AI8357">
            <v>2</v>
          </cell>
        </row>
        <row r="8358">
          <cell r="K8358" t="str">
            <v>Community School</v>
          </cell>
          <cell r="L8358" t="str">
            <v>Primary</v>
          </cell>
          <cell r="AC8358" t="str">
            <v>Yes</v>
          </cell>
          <cell r="AI8358">
            <v>1</v>
          </cell>
        </row>
        <row r="8359">
          <cell r="K8359" t="str">
            <v>Community School</v>
          </cell>
          <cell r="L8359" t="str">
            <v>Primary</v>
          </cell>
          <cell r="AC8359" t="str">
            <v>Yes</v>
          </cell>
          <cell r="AI8359">
            <v>1</v>
          </cell>
        </row>
        <row r="8360">
          <cell r="K8360" t="str">
            <v>Community School</v>
          </cell>
          <cell r="L8360" t="str">
            <v>Primary</v>
          </cell>
          <cell r="AC8360" t="str">
            <v>Yes</v>
          </cell>
          <cell r="AI8360">
            <v>2</v>
          </cell>
        </row>
        <row r="8361">
          <cell r="K8361" t="str">
            <v>Community School</v>
          </cell>
          <cell r="L8361" t="str">
            <v>Primary</v>
          </cell>
          <cell r="AC8361" t="str">
            <v>Yes</v>
          </cell>
          <cell r="AI8361">
            <v>2</v>
          </cell>
        </row>
        <row r="8362">
          <cell r="K8362" t="str">
            <v>Community School</v>
          </cell>
          <cell r="L8362" t="str">
            <v>Primary</v>
          </cell>
          <cell r="AC8362" t="str">
            <v>Yes</v>
          </cell>
          <cell r="AI8362">
            <v>2</v>
          </cell>
        </row>
        <row r="8363">
          <cell r="K8363" t="str">
            <v>Community School</v>
          </cell>
          <cell r="L8363" t="str">
            <v>Primary</v>
          </cell>
          <cell r="AC8363" t="str">
            <v>Yes</v>
          </cell>
          <cell r="AI8363">
            <v>1</v>
          </cell>
        </row>
        <row r="8364">
          <cell r="K8364" t="str">
            <v>Community School</v>
          </cell>
          <cell r="L8364" t="str">
            <v>Primary</v>
          </cell>
          <cell r="AC8364" t="str">
            <v>Yes</v>
          </cell>
          <cell r="AI8364">
            <v>2</v>
          </cell>
        </row>
        <row r="8365">
          <cell r="K8365" t="str">
            <v>Community School</v>
          </cell>
          <cell r="L8365" t="str">
            <v>Primary</v>
          </cell>
          <cell r="AC8365" t="str">
            <v>Yes</v>
          </cell>
          <cell r="AI8365">
            <v>1</v>
          </cell>
        </row>
        <row r="8366">
          <cell r="K8366" t="str">
            <v>Community School</v>
          </cell>
          <cell r="L8366" t="str">
            <v>Primary</v>
          </cell>
          <cell r="AC8366" t="str">
            <v>Yes</v>
          </cell>
          <cell r="AI8366">
            <v>2</v>
          </cell>
        </row>
        <row r="8367">
          <cell r="K8367" t="str">
            <v>Community School</v>
          </cell>
          <cell r="L8367" t="str">
            <v>Primary</v>
          </cell>
          <cell r="AC8367" t="str">
            <v>Yes</v>
          </cell>
          <cell r="AI8367">
            <v>1</v>
          </cell>
        </row>
        <row r="8368">
          <cell r="K8368" t="str">
            <v>Community School</v>
          </cell>
          <cell r="L8368" t="str">
            <v>Primary</v>
          </cell>
          <cell r="AC8368" t="str">
            <v>Yes</v>
          </cell>
          <cell r="AI8368">
            <v>2</v>
          </cell>
        </row>
        <row r="8369">
          <cell r="K8369" t="str">
            <v>Community School</v>
          </cell>
          <cell r="L8369" t="str">
            <v>Primary</v>
          </cell>
          <cell r="AC8369" t="str">
            <v>Yes</v>
          </cell>
          <cell r="AI8369">
            <v>1</v>
          </cell>
        </row>
        <row r="8370">
          <cell r="K8370" t="str">
            <v>Community School</v>
          </cell>
          <cell r="L8370" t="str">
            <v>Primary</v>
          </cell>
          <cell r="AC8370" t="str">
            <v>Yes</v>
          </cell>
          <cell r="AI8370">
            <v>2</v>
          </cell>
        </row>
        <row r="8371">
          <cell r="K8371" t="str">
            <v>Community School</v>
          </cell>
          <cell r="L8371" t="str">
            <v>Primary</v>
          </cell>
          <cell r="AC8371" t="str">
            <v>Yes</v>
          </cell>
          <cell r="AI8371">
            <v>2</v>
          </cell>
        </row>
        <row r="8372">
          <cell r="K8372" t="str">
            <v>Community School</v>
          </cell>
          <cell r="L8372" t="str">
            <v>Primary</v>
          </cell>
          <cell r="AC8372" t="str">
            <v>Yes</v>
          </cell>
          <cell r="AI8372">
            <v>2</v>
          </cell>
        </row>
        <row r="8373">
          <cell r="K8373" t="str">
            <v>Community School</v>
          </cell>
          <cell r="L8373" t="str">
            <v>Primary</v>
          </cell>
          <cell r="AC8373" t="str">
            <v>Yes</v>
          </cell>
          <cell r="AI8373">
            <v>1</v>
          </cell>
        </row>
        <row r="8374">
          <cell r="K8374" t="str">
            <v>Community School</v>
          </cell>
          <cell r="L8374" t="str">
            <v>Primary</v>
          </cell>
          <cell r="AC8374" t="str">
            <v>Yes</v>
          </cell>
          <cell r="AI8374">
            <v>2</v>
          </cell>
        </row>
        <row r="8375">
          <cell r="K8375" t="str">
            <v>Community School</v>
          </cell>
          <cell r="L8375" t="str">
            <v>Primary</v>
          </cell>
          <cell r="AC8375" t="str">
            <v>Yes</v>
          </cell>
          <cell r="AI8375">
            <v>3</v>
          </cell>
        </row>
        <row r="8376">
          <cell r="K8376" t="str">
            <v>Community School</v>
          </cell>
          <cell r="L8376" t="str">
            <v>Primary</v>
          </cell>
          <cell r="AC8376" t="str">
            <v>Yes</v>
          </cell>
          <cell r="AI8376">
            <v>1</v>
          </cell>
        </row>
        <row r="8377">
          <cell r="K8377" t="str">
            <v>Community School</v>
          </cell>
          <cell r="L8377" t="str">
            <v>Primary</v>
          </cell>
          <cell r="AC8377" t="str">
            <v>Yes</v>
          </cell>
          <cell r="AI8377">
            <v>2</v>
          </cell>
        </row>
        <row r="8378">
          <cell r="K8378" t="str">
            <v>Community School</v>
          </cell>
          <cell r="L8378" t="str">
            <v>Primary</v>
          </cell>
          <cell r="AC8378" t="str">
            <v>Yes</v>
          </cell>
          <cell r="AI8378">
            <v>2</v>
          </cell>
        </row>
        <row r="8379">
          <cell r="K8379" t="str">
            <v>Community School</v>
          </cell>
          <cell r="L8379" t="str">
            <v>Primary</v>
          </cell>
          <cell r="AC8379" t="str">
            <v>Yes</v>
          </cell>
          <cell r="AI8379">
            <v>2</v>
          </cell>
        </row>
        <row r="8380">
          <cell r="K8380" t="str">
            <v>Community School</v>
          </cell>
          <cell r="L8380" t="str">
            <v>Primary</v>
          </cell>
          <cell r="AC8380" t="str">
            <v>Yes</v>
          </cell>
          <cell r="AI8380">
            <v>2</v>
          </cell>
        </row>
        <row r="8381">
          <cell r="K8381" t="str">
            <v>Community School</v>
          </cell>
          <cell r="L8381" t="str">
            <v>Primary</v>
          </cell>
          <cell r="AC8381" t="str">
            <v>Yes</v>
          </cell>
          <cell r="AI8381">
            <v>2</v>
          </cell>
        </row>
        <row r="8382">
          <cell r="K8382" t="str">
            <v>Community School</v>
          </cell>
          <cell r="L8382" t="str">
            <v>Primary</v>
          </cell>
          <cell r="AC8382" t="str">
            <v>Yes</v>
          </cell>
          <cell r="AI8382">
            <v>2</v>
          </cell>
        </row>
        <row r="8383">
          <cell r="K8383" t="str">
            <v>Community School</v>
          </cell>
          <cell r="L8383" t="str">
            <v>Primary</v>
          </cell>
          <cell r="AC8383" t="str">
            <v>Yes</v>
          </cell>
          <cell r="AI8383">
            <v>2</v>
          </cell>
        </row>
        <row r="8384">
          <cell r="K8384" t="str">
            <v>Community School</v>
          </cell>
          <cell r="L8384" t="str">
            <v>Primary</v>
          </cell>
          <cell r="AC8384" t="str">
            <v>Yes</v>
          </cell>
          <cell r="AI8384">
            <v>4</v>
          </cell>
        </row>
        <row r="8385">
          <cell r="K8385" t="str">
            <v>Community School</v>
          </cell>
          <cell r="L8385" t="str">
            <v>Primary</v>
          </cell>
          <cell r="AC8385" t="str">
            <v>Yes</v>
          </cell>
          <cell r="AI8385">
            <v>2</v>
          </cell>
        </row>
        <row r="8386">
          <cell r="K8386" t="str">
            <v>Community School</v>
          </cell>
          <cell r="L8386" t="str">
            <v>Primary</v>
          </cell>
          <cell r="AC8386" t="str">
            <v>Yes</v>
          </cell>
          <cell r="AI8386">
            <v>2</v>
          </cell>
        </row>
        <row r="8387">
          <cell r="K8387" t="str">
            <v>Community School</v>
          </cell>
          <cell r="L8387" t="str">
            <v>Primary</v>
          </cell>
          <cell r="AC8387" t="str">
            <v>Yes</v>
          </cell>
          <cell r="AI8387">
            <v>3</v>
          </cell>
        </row>
        <row r="8388">
          <cell r="K8388" t="str">
            <v>Community School</v>
          </cell>
          <cell r="L8388" t="str">
            <v>Primary</v>
          </cell>
          <cell r="AC8388" t="str">
            <v>Yes</v>
          </cell>
          <cell r="AI8388">
            <v>2</v>
          </cell>
        </row>
        <row r="8389">
          <cell r="K8389" t="str">
            <v>Community School</v>
          </cell>
          <cell r="L8389" t="str">
            <v>Primary</v>
          </cell>
          <cell r="AC8389" t="str">
            <v>Yes</v>
          </cell>
          <cell r="AI8389">
            <v>1</v>
          </cell>
        </row>
        <row r="8390">
          <cell r="K8390" t="str">
            <v>Community School</v>
          </cell>
          <cell r="L8390" t="str">
            <v>Primary</v>
          </cell>
          <cell r="AC8390" t="str">
            <v>Yes</v>
          </cell>
          <cell r="AI8390">
            <v>2</v>
          </cell>
        </row>
        <row r="8391">
          <cell r="K8391" t="str">
            <v>Community School</v>
          </cell>
          <cell r="L8391" t="str">
            <v>Primary</v>
          </cell>
          <cell r="AC8391" t="str">
            <v>Yes</v>
          </cell>
          <cell r="AI8391">
            <v>1</v>
          </cell>
        </row>
        <row r="8392">
          <cell r="K8392" t="str">
            <v>Community School</v>
          </cell>
          <cell r="L8392" t="str">
            <v>Primary</v>
          </cell>
          <cell r="AC8392" t="str">
            <v>Yes</v>
          </cell>
          <cell r="AI8392">
            <v>2</v>
          </cell>
        </row>
        <row r="8393">
          <cell r="K8393" t="str">
            <v>Community School</v>
          </cell>
          <cell r="L8393" t="str">
            <v>Primary</v>
          </cell>
          <cell r="AC8393" t="str">
            <v>Yes</v>
          </cell>
          <cell r="AI8393">
            <v>2</v>
          </cell>
        </row>
        <row r="8394">
          <cell r="K8394" t="str">
            <v>Community School</v>
          </cell>
          <cell r="L8394" t="str">
            <v>Primary</v>
          </cell>
          <cell r="AC8394" t="str">
            <v>Yes</v>
          </cell>
          <cell r="AI8394">
            <v>2</v>
          </cell>
        </row>
        <row r="8395">
          <cell r="K8395" t="str">
            <v>Community School</v>
          </cell>
          <cell r="L8395" t="str">
            <v>Primary</v>
          </cell>
          <cell r="AC8395" t="str">
            <v>Yes</v>
          </cell>
          <cell r="AI8395">
            <v>1</v>
          </cell>
        </row>
        <row r="8396">
          <cell r="K8396" t="str">
            <v>Community School</v>
          </cell>
          <cell r="L8396" t="str">
            <v>Primary</v>
          </cell>
          <cell r="AC8396" t="str">
            <v>Yes</v>
          </cell>
          <cell r="AI8396">
            <v>3</v>
          </cell>
        </row>
        <row r="8397">
          <cell r="K8397" t="str">
            <v>Community School</v>
          </cell>
          <cell r="L8397" t="str">
            <v>Primary</v>
          </cell>
          <cell r="AC8397" t="str">
            <v>Yes</v>
          </cell>
          <cell r="AI8397">
            <v>1</v>
          </cell>
        </row>
        <row r="8398">
          <cell r="K8398" t="str">
            <v>Community School</v>
          </cell>
          <cell r="L8398" t="str">
            <v>Primary</v>
          </cell>
          <cell r="AC8398" t="str">
            <v>Yes</v>
          </cell>
          <cell r="AI8398">
            <v>1</v>
          </cell>
        </row>
        <row r="8399">
          <cell r="K8399" t="str">
            <v>Community School</v>
          </cell>
          <cell r="L8399" t="str">
            <v>Primary</v>
          </cell>
          <cell r="AC8399" t="str">
            <v>Yes</v>
          </cell>
          <cell r="AI8399">
            <v>2</v>
          </cell>
        </row>
        <row r="8400">
          <cell r="K8400" t="str">
            <v>Community School</v>
          </cell>
          <cell r="L8400" t="str">
            <v>Primary</v>
          </cell>
          <cell r="AC8400" t="str">
            <v>Yes</v>
          </cell>
          <cell r="AI8400">
            <v>2</v>
          </cell>
        </row>
        <row r="8401">
          <cell r="K8401" t="str">
            <v>Community School</v>
          </cell>
          <cell r="L8401" t="str">
            <v>Primary</v>
          </cell>
          <cell r="AC8401" t="str">
            <v>Yes</v>
          </cell>
          <cell r="AI8401">
            <v>2</v>
          </cell>
        </row>
        <row r="8402">
          <cell r="K8402" t="str">
            <v>Community School</v>
          </cell>
          <cell r="L8402" t="str">
            <v>Primary</v>
          </cell>
          <cell r="AC8402" t="str">
            <v>Yes</v>
          </cell>
          <cell r="AI8402">
            <v>2</v>
          </cell>
        </row>
        <row r="8403">
          <cell r="K8403" t="str">
            <v>Community School</v>
          </cell>
          <cell r="L8403" t="str">
            <v>Primary</v>
          </cell>
          <cell r="AC8403" t="str">
            <v>Yes</v>
          </cell>
          <cell r="AI8403">
            <v>2</v>
          </cell>
        </row>
        <row r="8404">
          <cell r="K8404" t="str">
            <v>Community School</v>
          </cell>
          <cell r="L8404" t="str">
            <v>Primary</v>
          </cell>
          <cell r="AC8404" t="str">
            <v>Yes</v>
          </cell>
          <cell r="AI8404">
            <v>2</v>
          </cell>
        </row>
        <row r="8405">
          <cell r="K8405" t="str">
            <v>Community School</v>
          </cell>
          <cell r="L8405" t="str">
            <v>Primary</v>
          </cell>
          <cell r="AC8405" t="str">
            <v>Yes</v>
          </cell>
          <cell r="AI8405">
            <v>2</v>
          </cell>
        </row>
        <row r="8406">
          <cell r="K8406" t="str">
            <v>Foundation School</v>
          </cell>
          <cell r="L8406" t="str">
            <v>Primary</v>
          </cell>
          <cell r="AC8406" t="str">
            <v>Yes</v>
          </cell>
          <cell r="AI8406">
            <v>2</v>
          </cell>
        </row>
        <row r="8407">
          <cell r="K8407" t="str">
            <v>Community School</v>
          </cell>
          <cell r="L8407" t="str">
            <v>Primary</v>
          </cell>
          <cell r="AC8407" t="str">
            <v>Yes</v>
          </cell>
          <cell r="AI8407">
            <v>2</v>
          </cell>
        </row>
        <row r="8408">
          <cell r="K8408" t="str">
            <v>Community School</v>
          </cell>
          <cell r="L8408" t="str">
            <v>Primary</v>
          </cell>
          <cell r="AC8408" t="str">
            <v>Yes</v>
          </cell>
          <cell r="AI8408">
            <v>2</v>
          </cell>
        </row>
        <row r="8409">
          <cell r="K8409" t="str">
            <v>Community School</v>
          </cell>
          <cell r="L8409" t="str">
            <v>Primary</v>
          </cell>
          <cell r="AC8409" t="str">
            <v>Yes</v>
          </cell>
          <cell r="AI8409">
            <v>1</v>
          </cell>
        </row>
        <row r="8410">
          <cell r="K8410" t="str">
            <v>Community School</v>
          </cell>
          <cell r="L8410" t="str">
            <v>Primary</v>
          </cell>
          <cell r="AC8410" t="str">
            <v>Yes</v>
          </cell>
          <cell r="AI8410">
            <v>2</v>
          </cell>
        </row>
        <row r="8411">
          <cell r="K8411" t="str">
            <v>Community School</v>
          </cell>
          <cell r="L8411" t="str">
            <v>Primary</v>
          </cell>
          <cell r="AC8411" t="str">
            <v>Yes</v>
          </cell>
          <cell r="AI8411">
            <v>2</v>
          </cell>
        </row>
        <row r="8412">
          <cell r="K8412" t="str">
            <v>Community School</v>
          </cell>
          <cell r="L8412" t="str">
            <v>Primary</v>
          </cell>
          <cell r="AC8412" t="str">
            <v>Yes</v>
          </cell>
          <cell r="AI8412">
            <v>2</v>
          </cell>
        </row>
        <row r="8413">
          <cell r="K8413" t="str">
            <v>Community School</v>
          </cell>
          <cell r="L8413" t="str">
            <v>Primary</v>
          </cell>
          <cell r="AC8413" t="str">
            <v>Yes</v>
          </cell>
          <cell r="AI8413">
            <v>3</v>
          </cell>
        </row>
        <row r="8414">
          <cell r="K8414" t="str">
            <v>Voluntary Controlled School</v>
          </cell>
          <cell r="L8414" t="str">
            <v>Primary</v>
          </cell>
          <cell r="AC8414" t="str">
            <v>Yes</v>
          </cell>
          <cell r="AI8414">
            <v>2</v>
          </cell>
        </row>
        <row r="8415">
          <cell r="K8415" t="str">
            <v>Voluntary Controlled School</v>
          </cell>
          <cell r="L8415" t="str">
            <v>Primary</v>
          </cell>
          <cell r="AC8415" t="str">
            <v>Yes</v>
          </cell>
          <cell r="AI8415">
            <v>1</v>
          </cell>
        </row>
        <row r="8416">
          <cell r="K8416" t="str">
            <v>Voluntary Controlled School</v>
          </cell>
          <cell r="L8416" t="str">
            <v>Primary</v>
          </cell>
          <cell r="AC8416" t="str">
            <v>Yes</v>
          </cell>
          <cell r="AI8416">
            <v>2</v>
          </cell>
        </row>
        <row r="8417">
          <cell r="K8417" t="str">
            <v>Voluntary Controlled School</v>
          </cell>
          <cell r="L8417" t="str">
            <v>Primary</v>
          </cell>
          <cell r="AC8417" t="str">
            <v>Yes</v>
          </cell>
          <cell r="AI8417">
            <v>2</v>
          </cell>
        </row>
        <row r="8418">
          <cell r="K8418" t="str">
            <v>Voluntary Aided School</v>
          </cell>
          <cell r="L8418" t="str">
            <v>Primary</v>
          </cell>
          <cell r="AC8418" t="str">
            <v>Yes</v>
          </cell>
          <cell r="AI8418">
            <v>2</v>
          </cell>
        </row>
        <row r="8419">
          <cell r="K8419" t="str">
            <v>Voluntary Controlled School</v>
          </cell>
          <cell r="L8419" t="str">
            <v>Primary</v>
          </cell>
          <cell r="AC8419" t="str">
            <v>Yes</v>
          </cell>
          <cell r="AI8419">
            <v>2</v>
          </cell>
        </row>
        <row r="8420">
          <cell r="K8420" t="str">
            <v>Voluntary Controlled School</v>
          </cell>
          <cell r="L8420" t="str">
            <v>Primary</v>
          </cell>
          <cell r="AC8420" t="str">
            <v>Yes</v>
          </cell>
          <cell r="AI8420">
            <v>3</v>
          </cell>
        </row>
        <row r="8421">
          <cell r="K8421" t="str">
            <v>Voluntary Controlled School</v>
          </cell>
          <cell r="L8421" t="str">
            <v>Primary</v>
          </cell>
          <cell r="AC8421" t="str">
            <v>Yes</v>
          </cell>
          <cell r="AI8421">
            <v>2</v>
          </cell>
        </row>
        <row r="8422">
          <cell r="K8422" t="str">
            <v>Voluntary Controlled School</v>
          </cell>
          <cell r="L8422" t="str">
            <v>Primary</v>
          </cell>
          <cell r="AC8422" t="str">
            <v>Yes</v>
          </cell>
          <cell r="AI8422">
            <v>1</v>
          </cell>
        </row>
        <row r="8423">
          <cell r="K8423" t="str">
            <v>Voluntary Controlled School</v>
          </cell>
          <cell r="L8423" t="str">
            <v>Primary</v>
          </cell>
          <cell r="AC8423" t="str">
            <v>Yes</v>
          </cell>
          <cell r="AI8423">
            <v>2</v>
          </cell>
        </row>
        <row r="8424">
          <cell r="K8424" t="str">
            <v>Voluntary Controlled School</v>
          </cell>
          <cell r="L8424" t="str">
            <v>Primary</v>
          </cell>
          <cell r="AC8424" t="str">
            <v>Yes</v>
          </cell>
          <cell r="AI8424">
            <v>1</v>
          </cell>
        </row>
        <row r="8425">
          <cell r="K8425" t="str">
            <v>Voluntary Controlled School</v>
          </cell>
          <cell r="L8425" t="str">
            <v>Primary</v>
          </cell>
          <cell r="AC8425" t="str">
            <v>Yes</v>
          </cell>
          <cell r="AI8425">
            <v>2</v>
          </cell>
        </row>
        <row r="8426">
          <cell r="K8426" t="str">
            <v>Voluntary Controlled School</v>
          </cell>
          <cell r="L8426" t="str">
            <v>Primary</v>
          </cell>
          <cell r="AC8426" t="str">
            <v>Yes</v>
          </cell>
          <cell r="AI8426">
            <v>1</v>
          </cell>
        </row>
        <row r="8427">
          <cell r="K8427" t="str">
            <v>Voluntary Controlled School</v>
          </cell>
          <cell r="L8427" t="str">
            <v>Primary</v>
          </cell>
          <cell r="AC8427" t="str">
            <v>Yes</v>
          </cell>
          <cell r="AI8427">
            <v>2</v>
          </cell>
        </row>
        <row r="8428">
          <cell r="K8428" t="str">
            <v>Voluntary Controlled School</v>
          </cell>
          <cell r="L8428" t="str">
            <v>Primary</v>
          </cell>
          <cell r="AC8428" t="str">
            <v>Yes</v>
          </cell>
          <cell r="AI8428">
            <v>1</v>
          </cell>
        </row>
        <row r="8429">
          <cell r="K8429" t="str">
            <v>Voluntary Controlled School</v>
          </cell>
          <cell r="L8429" t="str">
            <v>Primary</v>
          </cell>
          <cell r="AC8429" t="str">
            <v>Yes</v>
          </cell>
          <cell r="AI8429">
            <v>2</v>
          </cell>
        </row>
        <row r="8430">
          <cell r="K8430" t="str">
            <v>Voluntary Controlled School</v>
          </cell>
          <cell r="L8430" t="str">
            <v>Primary</v>
          </cell>
          <cell r="AC8430" t="str">
            <v>Yes</v>
          </cell>
          <cell r="AI8430">
            <v>2</v>
          </cell>
        </row>
        <row r="8431">
          <cell r="K8431" t="str">
            <v>Voluntary Controlled School</v>
          </cell>
          <cell r="L8431" t="str">
            <v>Primary</v>
          </cell>
          <cell r="AC8431" t="str">
            <v>Yes</v>
          </cell>
          <cell r="AI8431">
            <v>2</v>
          </cell>
        </row>
        <row r="8432">
          <cell r="K8432" t="str">
            <v>Voluntary Controlled School</v>
          </cell>
          <cell r="L8432" t="str">
            <v>Primary</v>
          </cell>
          <cell r="AC8432" t="str">
            <v>Yes</v>
          </cell>
          <cell r="AI8432">
            <v>2</v>
          </cell>
        </row>
        <row r="8433">
          <cell r="K8433" t="str">
            <v>Voluntary Controlled School</v>
          </cell>
          <cell r="L8433" t="str">
            <v>Primary</v>
          </cell>
          <cell r="AC8433" t="str">
            <v>Yes</v>
          </cell>
          <cell r="AI8433">
            <v>2</v>
          </cell>
        </row>
        <row r="8434">
          <cell r="K8434" t="str">
            <v>Voluntary Controlled School</v>
          </cell>
          <cell r="L8434" t="str">
            <v>Primary</v>
          </cell>
          <cell r="AC8434" t="str">
            <v>Yes</v>
          </cell>
          <cell r="AI8434">
            <v>2</v>
          </cell>
        </row>
        <row r="8435">
          <cell r="K8435" t="str">
            <v>Voluntary Controlled School</v>
          </cell>
          <cell r="L8435" t="str">
            <v>Primary</v>
          </cell>
          <cell r="AC8435" t="str">
            <v>Yes</v>
          </cell>
          <cell r="AI8435">
            <v>2</v>
          </cell>
        </row>
        <row r="8436">
          <cell r="K8436" t="str">
            <v>Voluntary Controlled School</v>
          </cell>
          <cell r="L8436" t="str">
            <v>Primary</v>
          </cell>
          <cell r="AC8436" t="str">
            <v>Yes</v>
          </cell>
          <cell r="AI8436">
            <v>3</v>
          </cell>
        </row>
        <row r="8437">
          <cell r="K8437" t="str">
            <v>Voluntary Controlled School</v>
          </cell>
          <cell r="L8437" t="str">
            <v>Primary</v>
          </cell>
          <cell r="AC8437" t="str">
            <v>Yes</v>
          </cell>
          <cell r="AI8437">
            <v>1</v>
          </cell>
        </row>
        <row r="8438">
          <cell r="K8438" t="str">
            <v>Voluntary Controlled School</v>
          </cell>
          <cell r="L8438" t="str">
            <v>Primary</v>
          </cell>
          <cell r="AC8438" t="str">
            <v>Yes</v>
          </cell>
          <cell r="AI8438">
            <v>2</v>
          </cell>
        </row>
        <row r="8439">
          <cell r="K8439" t="str">
            <v>Voluntary Controlled School</v>
          </cell>
          <cell r="L8439" t="str">
            <v>Primary</v>
          </cell>
          <cell r="AC8439" t="str">
            <v>Yes</v>
          </cell>
          <cell r="AI8439">
            <v>2</v>
          </cell>
        </row>
        <row r="8440">
          <cell r="K8440" t="str">
            <v>Voluntary Controlled School</v>
          </cell>
          <cell r="L8440" t="str">
            <v>Primary</v>
          </cell>
          <cell r="AC8440" t="str">
            <v>Yes</v>
          </cell>
          <cell r="AI8440">
            <v>2</v>
          </cell>
        </row>
        <row r="8441">
          <cell r="K8441" t="str">
            <v>Voluntary Controlled School</v>
          </cell>
          <cell r="L8441" t="str">
            <v>Primary</v>
          </cell>
          <cell r="AC8441" t="str">
            <v>Yes</v>
          </cell>
          <cell r="AI8441">
            <v>2</v>
          </cell>
        </row>
        <row r="8442">
          <cell r="K8442" t="str">
            <v>Voluntary Controlled School</v>
          </cell>
          <cell r="L8442" t="str">
            <v>Primary</v>
          </cell>
          <cell r="AC8442" t="str">
            <v>Yes</v>
          </cell>
          <cell r="AI8442">
            <v>2</v>
          </cell>
        </row>
        <row r="8443">
          <cell r="K8443" t="str">
            <v>Voluntary Controlled School</v>
          </cell>
          <cell r="L8443" t="str">
            <v>Primary</v>
          </cell>
          <cell r="AC8443" t="str">
            <v>Yes</v>
          </cell>
          <cell r="AI8443">
            <v>2</v>
          </cell>
        </row>
        <row r="8444">
          <cell r="K8444" t="str">
            <v>Voluntary Controlled School</v>
          </cell>
          <cell r="L8444" t="str">
            <v>Primary</v>
          </cell>
          <cell r="AC8444" t="str">
            <v>Yes</v>
          </cell>
          <cell r="AI8444">
            <v>2</v>
          </cell>
        </row>
        <row r="8445">
          <cell r="K8445" t="str">
            <v>Voluntary Controlled School</v>
          </cell>
          <cell r="L8445" t="str">
            <v>Primary</v>
          </cell>
          <cell r="AC8445" t="str">
            <v>Yes</v>
          </cell>
          <cell r="AI8445">
            <v>2</v>
          </cell>
        </row>
        <row r="8446">
          <cell r="K8446" t="str">
            <v>Voluntary Controlled School</v>
          </cell>
          <cell r="L8446" t="str">
            <v>Primary</v>
          </cell>
          <cell r="AC8446" t="str">
            <v>Yes</v>
          </cell>
          <cell r="AI8446">
            <v>2</v>
          </cell>
        </row>
        <row r="8447">
          <cell r="K8447" t="str">
            <v>Voluntary Aided School</v>
          </cell>
          <cell r="L8447" t="str">
            <v>Primary</v>
          </cell>
          <cell r="AC8447" t="str">
            <v>Yes</v>
          </cell>
          <cell r="AI8447">
            <v>2</v>
          </cell>
        </row>
        <row r="8448">
          <cell r="K8448" t="str">
            <v>Voluntary Aided School</v>
          </cell>
          <cell r="L8448" t="str">
            <v>Primary</v>
          </cell>
          <cell r="AC8448" t="str">
            <v>Yes</v>
          </cell>
          <cell r="AI8448">
            <v>2</v>
          </cell>
        </row>
        <row r="8449">
          <cell r="K8449" t="str">
            <v>Voluntary Aided School</v>
          </cell>
          <cell r="L8449" t="str">
            <v>Primary</v>
          </cell>
          <cell r="AC8449" t="str">
            <v>Yes</v>
          </cell>
          <cell r="AI8449">
            <v>2</v>
          </cell>
        </row>
        <row r="8450">
          <cell r="K8450" t="str">
            <v>Voluntary Aided School</v>
          </cell>
          <cell r="L8450" t="str">
            <v>Primary</v>
          </cell>
          <cell r="AC8450" t="str">
            <v>Yes</v>
          </cell>
          <cell r="AI8450">
            <v>2</v>
          </cell>
        </row>
        <row r="8451">
          <cell r="K8451" t="str">
            <v>Voluntary Aided School</v>
          </cell>
          <cell r="L8451" t="str">
            <v>Primary</v>
          </cell>
          <cell r="AC8451" t="str">
            <v>Yes</v>
          </cell>
          <cell r="AI8451">
            <v>1</v>
          </cell>
        </row>
        <row r="8452">
          <cell r="K8452" t="str">
            <v>Voluntary Aided School</v>
          </cell>
          <cell r="L8452" t="str">
            <v>Primary</v>
          </cell>
          <cell r="AC8452" t="str">
            <v>Yes</v>
          </cell>
          <cell r="AI8452">
            <v>2</v>
          </cell>
        </row>
        <row r="8453">
          <cell r="K8453" t="str">
            <v>Voluntary Aided School</v>
          </cell>
          <cell r="L8453" t="str">
            <v>Primary</v>
          </cell>
          <cell r="AC8453" t="str">
            <v>Yes</v>
          </cell>
          <cell r="AI8453">
            <v>1</v>
          </cell>
        </row>
        <row r="8454">
          <cell r="K8454" t="str">
            <v>Voluntary Aided School</v>
          </cell>
          <cell r="L8454" t="str">
            <v>Primary</v>
          </cell>
          <cell r="AC8454" t="str">
            <v>Yes</v>
          </cell>
          <cell r="AI8454">
            <v>2</v>
          </cell>
        </row>
        <row r="8455">
          <cell r="K8455" t="str">
            <v>Voluntary Aided School</v>
          </cell>
          <cell r="L8455" t="str">
            <v>Primary</v>
          </cell>
          <cell r="AC8455" t="str">
            <v>Yes</v>
          </cell>
          <cell r="AI8455">
            <v>1</v>
          </cell>
        </row>
        <row r="8456">
          <cell r="K8456" t="str">
            <v>Voluntary Aided School</v>
          </cell>
          <cell r="L8456" t="str">
            <v>Primary</v>
          </cell>
          <cell r="AC8456" t="str">
            <v>Yes</v>
          </cell>
          <cell r="AI8456">
            <v>1</v>
          </cell>
        </row>
        <row r="8457">
          <cell r="K8457" t="str">
            <v>Voluntary Aided School</v>
          </cell>
          <cell r="L8457" t="str">
            <v>Primary</v>
          </cell>
          <cell r="AC8457" t="str">
            <v>Yes</v>
          </cell>
          <cell r="AI8457">
            <v>2</v>
          </cell>
        </row>
        <row r="8458">
          <cell r="K8458" t="str">
            <v>Voluntary Aided School</v>
          </cell>
          <cell r="L8458" t="str">
            <v>Primary</v>
          </cell>
          <cell r="AC8458" t="str">
            <v>Yes</v>
          </cell>
          <cell r="AI8458">
            <v>2</v>
          </cell>
        </row>
        <row r="8459">
          <cell r="K8459" t="str">
            <v>Voluntary Aided School</v>
          </cell>
          <cell r="L8459" t="str">
            <v>Primary</v>
          </cell>
          <cell r="AC8459" t="str">
            <v>Yes</v>
          </cell>
          <cell r="AI8459">
            <v>2</v>
          </cell>
        </row>
        <row r="8460">
          <cell r="K8460" t="str">
            <v>Voluntary Aided School</v>
          </cell>
          <cell r="L8460" t="str">
            <v>Primary</v>
          </cell>
          <cell r="AC8460" t="str">
            <v>Yes</v>
          </cell>
          <cell r="AI8460">
            <v>2</v>
          </cell>
        </row>
        <row r="8461">
          <cell r="K8461" t="str">
            <v>Voluntary Aided School</v>
          </cell>
          <cell r="L8461" t="str">
            <v>Primary</v>
          </cell>
          <cell r="AC8461" t="str">
            <v>Yes</v>
          </cell>
          <cell r="AI8461">
            <v>2</v>
          </cell>
        </row>
        <row r="8462">
          <cell r="K8462" t="str">
            <v>Voluntary Aided School</v>
          </cell>
          <cell r="L8462" t="str">
            <v>Primary</v>
          </cell>
          <cell r="AC8462" t="str">
            <v>Yes</v>
          </cell>
          <cell r="AI8462">
            <v>2</v>
          </cell>
        </row>
        <row r="8463">
          <cell r="K8463" t="str">
            <v>Voluntary Aided School</v>
          </cell>
          <cell r="L8463" t="str">
            <v>Primary</v>
          </cell>
          <cell r="AC8463" t="str">
            <v>Yes</v>
          </cell>
          <cell r="AI8463">
            <v>2</v>
          </cell>
        </row>
        <row r="8464">
          <cell r="K8464" t="str">
            <v>Voluntary Aided School</v>
          </cell>
          <cell r="L8464" t="str">
            <v>Primary</v>
          </cell>
          <cell r="AC8464" t="str">
            <v>Yes</v>
          </cell>
          <cell r="AI8464">
            <v>2</v>
          </cell>
        </row>
        <row r="8465">
          <cell r="K8465" t="str">
            <v>Voluntary Aided School</v>
          </cell>
          <cell r="L8465" t="str">
            <v>Primary</v>
          </cell>
          <cell r="AC8465" t="str">
            <v>Yes</v>
          </cell>
          <cell r="AI8465">
            <v>2</v>
          </cell>
        </row>
        <row r="8466">
          <cell r="K8466" t="str">
            <v>Voluntary Aided School</v>
          </cell>
          <cell r="L8466" t="str">
            <v>Primary</v>
          </cell>
          <cell r="AC8466" t="str">
            <v>Yes</v>
          </cell>
          <cell r="AI8466">
            <v>1</v>
          </cell>
        </row>
        <row r="8467">
          <cell r="K8467" t="str">
            <v>Voluntary Aided School</v>
          </cell>
          <cell r="L8467" t="str">
            <v>Primary</v>
          </cell>
          <cell r="AC8467" t="str">
            <v>Yes</v>
          </cell>
          <cell r="AI8467">
            <v>2</v>
          </cell>
        </row>
        <row r="8468">
          <cell r="K8468" t="str">
            <v>Voluntary Aided School</v>
          </cell>
          <cell r="L8468" t="str">
            <v>Primary</v>
          </cell>
          <cell r="AC8468" t="str">
            <v>Yes</v>
          </cell>
          <cell r="AI8468">
            <v>2</v>
          </cell>
        </row>
        <row r="8469">
          <cell r="K8469" t="str">
            <v>Voluntary Aided School</v>
          </cell>
          <cell r="L8469" t="str">
            <v>Primary</v>
          </cell>
          <cell r="AC8469" t="str">
            <v>Yes</v>
          </cell>
          <cell r="AI8469">
            <v>2</v>
          </cell>
        </row>
        <row r="8470">
          <cell r="K8470" t="str">
            <v>Voluntary Aided School</v>
          </cell>
          <cell r="L8470" t="str">
            <v>Primary</v>
          </cell>
          <cell r="AC8470" t="str">
            <v>Yes</v>
          </cell>
          <cell r="AI8470">
            <v>1</v>
          </cell>
        </row>
        <row r="8471">
          <cell r="K8471" t="str">
            <v>Voluntary Aided School</v>
          </cell>
          <cell r="L8471" t="str">
            <v>Primary</v>
          </cell>
          <cell r="AC8471" t="str">
            <v>Yes</v>
          </cell>
          <cell r="AI8471">
            <v>2</v>
          </cell>
        </row>
        <row r="8472">
          <cell r="K8472" t="str">
            <v>Voluntary Aided School</v>
          </cell>
          <cell r="L8472" t="str">
            <v>Primary</v>
          </cell>
          <cell r="AC8472" t="str">
            <v>Yes</v>
          </cell>
          <cell r="AI8472">
            <v>1</v>
          </cell>
        </row>
        <row r="8473">
          <cell r="K8473" t="str">
            <v>Voluntary Aided School</v>
          </cell>
          <cell r="L8473" t="str">
            <v>Primary</v>
          </cell>
          <cell r="AC8473" t="str">
            <v>Yes</v>
          </cell>
          <cell r="AI8473">
            <v>2</v>
          </cell>
        </row>
        <row r="8474">
          <cell r="K8474" t="str">
            <v>Voluntary Aided School</v>
          </cell>
          <cell r="L8474" t="str">
            <v>Primary</v>
          </cell>
          <cell r="AC8474" t="str">
            <v>Yes</v>
          </cell>
          <cell r="AI8474">
            <v>2</v>
          </cell>
        </row>
        <row r="8475">
          <cell r="K8475" t="str">
            <v>Voluntary Aided School</v>
          </cell>
          <cell r="L8475" t="str">
            <v>Primary</v>
          </cell>
          <cell r="AC8475" t="str">
            <v>Yes</v>
          </cell>
          <cell r="AI8475">
            <v>2</v>
          </cell>
        </row>
        <row r="8476">
          <cell r="K8476" t="str">
            <v>Voluntary Aided School</v>
          </cell>
          <cell r="L8476" t="str">
            <v>Primary</v>
          </cell>
          <cell r="AC8476" t="str">
            <v>Yes</v>
          </cell>
          <cell r="AI8476">
            <v>2</v>
          </cell>
        </row>
        <row r="8477">
          <cell r="K8477" t="str">
            <v>Voluntary Aided School</v>
          </cell>
          <cell r="L8477" t="str">
            <v>Primary</v>
          </cell>
          <cell r="AC8477" t="str">
            <v>Yes</v>
          </cell>
          <cell r="AI8477">
            <v>2</v>
          </cell>
        </row>
        <row r="8478">
          <cell r="K8478" t="str">
            <v>Voluntary Aided School</v>
          </cell>
          <cell r="L8478" t="str">
            <v>Primary</v>
          </cell>
          <cell r="AC8478" t="str">
            <v>Yes</v>
          </cell>
          <cell r="AI8478">
            <v>1</v>
          </cell>
        </row>
        <row r="8479">
          <cell r="K8479" t="str">
            <v>Voluntary Aided School</v>
          </cell>
          <cell r="L8479" t="str">
            <v>Primary</v>
          </cell>
          <cell r="AC8479" t="str">
            <v>Yes</v>
          </cell>
          <cell r="AI8479">
            <v>1</v>
          </cell>
        </row>
        <row r="8480">
          <cell r="K8480" t="str">
            <v>Voluntary Aided School</v>
          </cell>
          <cell r="L8480" t="str">
            <v>Primary</v>
          </cell>
          <cell r="AC8480" t="str">
            <v>Yes</v>
          </cell>
          <cell r="AI8480">
            <v>2</v>
          </cell>
        </row>
        <row r="8481">
          <cell r="K8481" t="str">
            <v>Voluntary Aided School</v>
          </cell>
          <cell r="L8481" t="str">
            <v>Primary</v>
          </cell>
          <cell r="AC8481" t="str">
            <v>Yes</v>
          </cell>
          <cell r="AI8481">
            <v>2</v>
          </cell>
        </row>
        <row r="8482">
          <cell r="K8482" t="str">
            <v>Voluntary Aided School</v>
          </cell>
          <cell r="L8482" t="str">
            <v>Primary</v>
          </cell>
          <cell r="AC8482" t="str">
            <v>Yes</v>
          </cell>
          <cell r="AI8482">
            <v>2</v>
          </cell>
        </row>
        <row r="8483">
          <cell r="K8483" t="str">
            <v>Voluntary Aided School</v>
          </cell>
          <cell r="L8483" t="str">
            <v>Primary</v>
          </cell>
          <cell r="AC8483" t="str">
            <v>Yes</v>
          </cell>
          <cell r="AI8483">
            <v>1</v>
          </cell>
        </row>
        <row r="8484">
          <cell r="K8484" t="str">
            <v>Voluntary Aided School</v>
          </cell>
          <cell r="L8484" t="str">
            <v>Primary</v>
          </cell>
          <cell r="AC8484" t="str">
            <v>Yes</v>
          </cell>
          <cell r="AI8484">
            <v>2</v>
          </cell>
        </row>
        <row r="8485">
          <cell r="K8485" t="str">
            <v>Voluntary Aided School</v>
          </cell>
          <cell r="L8485" t="str">
            <v>Primary</v>
          </cell>
          <cell r="AC8485" t="str">
            <v>Yes</v>
          </cell>
          <cell r="AI8485">
            <v>2</v>
          </cell>
        </row>
        <row r="8486">
          <cell r="K8486" t="str">
            <v>Voluntary Aided School</v>
          </cell>
          <cell r="L8486" t="str">
            <v>Primary</v>
          </cell>
          <cell r="AC8486" t="str">
            <v>Yes</v>
          </cell>
          <cell r="AI8486">
            <v>2</v>
          </cell>
        </row>
        <row r="8487">
          <cell r="K8487" t="str">
            <v>Voluntary Aided School</v>
          </cell>
          <cell r="L8487" t="str">
            <v>Primary</v>
          </cell>
          <cell r="AC8487" t="str">
            <v>Yes</v>
          </cell>
          <cell r="AI8487">
            <v>2</v>
          </cell>
        </row>
        <row r="8488">
          <cell r="K8488" t="str">
            <v>Voluntary Aided School</v>
          </cell>
          <cell r="L8488" t="str">
            <v>Primary</v>
          </cell>
          <cell r="AC8488" t="str">
            <v>Yes</v>
          </cell>
          <cell r="AI8488">
            <v>2</v>
          </cell>
        </row>
        <row r="8489">
          <cell r="K8489" t="str">
            <v>Voluntary Aided School</v>
          </cell>
          <cell r="L8489" t="str">
            <v>Primary</v>
          </cell>
          <cell r="AC8489" t="str">
            <v>Yes</v>
          </cell>
          <cell r="AI8489">
            <v>2</v>
          </cell>
        </row>
        <row r="8490">
          <cell r="K8490" t="str">
            <v>Voluntary Aided School</v>
          </cell>
          <cell r="L8490" t="str">
            <v>Primary</v>
          </cell>
          <cell r="AC8490" t="str">
            <v>Yes</v>
          </cell>
          <cell r="AI8490">
            <v>2</v>
          </cell>
        </row>
        <row r="8491">
          <cell r="K8491" t="str">
            <v>Voluntary Aided School</v>
          </cell>
          <cell r="L8491" t="str">
            <v>Primary</v>
          </cell>
          <cell r="AC8491" t="str">
            <v>Yes</v>
          </cell>
          <cell r="AI8491">
            <v>2</v>
          </cell>
        </row>
        <row r="8492">
          <cell r="K8492" t="str">
            <v>Voluntary Aided School</v>
          </cell>
          <cell r="L8492" t="str">
            <v>Primary</v>
          </cell>
          <cell r="AC8492" t="str">
            <v>Yes</v>
          </cell>
          <cell r="AI8492">
            <v>1</v>
          </cell>
        </row>
        <row r="8493">
          <cell r="K8493" t="str">
            <v>Voluntary Aided School</v>
          </cell>
          <cell r="L8493" t="str">
            <v>Primary</v>
          </cell>
          <cell r="AC8493" t="str">
            <v>Yes</v>
          </cell>
          <cell r="AI8493">
            <v>3</v>
          </cell>
        </row>
        <row r="8494">
          <cell r="K8494" t="str">
            <v>Voluntary Aided School</v>
          </cell>
          <cell r="L8494" t="str">
            <v>Primary</v>
          </cell>
          <cell r="AC8494" t="str">
            <v>Yes</v>
          </cell>
          <cell r="AI8494">
            <v>1</v>
          </cell>
        </row>
        <row r="8495">
          <cell r="K8495" t="str">
            <v>Voluntary Aided School</v>
          </cell>
          <cell r="L8495" t="str">
            <v>Primary</v>
          </cell>
          <cell r="AC8495" t="str">
            <v>Yes</v>
          </cell>
          <cell r="AI8495">
            <v>2</v>
          </cell>
        </row>
        <row r="8496">
          <cell r="K8496" t="str">
            <v>Voluntary Aided School</v>
          </cell>
          <cell r="L8496" t="str">
            <v>Primary</v>
          </cell>
          <cell r="AC8496" t="str">
            <v>Yes</v>
          </cell>
          <cell r="AI8496">
            <v>2</v>
          </cell>
        </row>
        <row r="8497">
          <cell r="K8497" t="str">
            <v>Voluntary Aided School</v>
          </cell>
          <cell r="L8497" t="str">
            <v>Primary</v>
          </cell>
          <cell r="AC8497" t="str">
            <v>Yes</v>
          </cell>
          <cell r="AI8497">
            <v>2</v>
          </cell>
        </row>
        <row r="8498">
          <cell r="K8498" t="str">
            <v>Voluntary Aided School</v>
          </cell>
          <cell r="L8498" t="str">
            <v>Primary</v>
          </cell>
          <cell r="AC8498" t="str">
            <v>Yes</v>
          </cell>
          <cell r="AI8498">
            <v>2</v>
          </cell>
        </row>
        <row r="8499">
          <cell r="K8499" t="str">
            <v>Voluntary Aided School</v>
          </cell>
          <cell r="L8499" t="str">
            <v>Primary</v>
          </cell>
          <cell r="AC8499" t="str">
            <v>Yes</v>
          </cell>
          <cell r="AI8499">
            <v>2</v>
          </cell>
        </row>
        <row r="8500">
          <cell r="K8500" t="str">
            <v>Voluntary Aided School</v>
          </cell>
          <cell r="L8500" t="str">
            <v>Primary</v>
          </cell>
          <cell r="AC8500" t="str">
            <v>Yes</v>
          </cell>
          <cell r="AI8500">
            <v>2</v>
          </cell>
        </row>
        <row r="8501">
          <cell r="K8501" t="str">
            <v>Voluntary Aided School</v>
          </cell>
          <cell r="L8501" t="str">
            <v>Primary</v>
          </cell>
          <cell r="AC8501" t="str">
            <v>Yes</v>
          </cell>
          <cell r="AI8501">
            <v>2</v>
          </cell>
        </row>
        <row r="8502">
          <cell r="K8502" t="str">
            <v>Voluntary Aided School</v>
          </cell>
          <cell r="L8502" t="str">
            <v>Primary</v>
          </cell>
          <cell r="AC8502" t="str">
            <v>Yes</v>
          </cell>
          <cell r="AI8502">
            <v>2</v>
          </cell>
        </row>
        <row r="8503">
          <cell r="K8503" t="str">
            <v>Voluntary Aided School</v>
          </cell>
          <cell r="L8503" t="str">
            <v>Primary</v>
          </cell>
          <cell r="AC8503" t="str">
            <v>Yes</v>
          </cell>
          <cell r="AI8503">
            <v>1</v>
          </cell>
        </row>
        <row r="8504">
          <cell r="K8504" t="str">
            <v>Voluntary Aided School</v>
          </cell>
          <cell r="L8504" t="str">
            <v>Primary</v>
          </cell>
          <cell r="AC8504" t="str">
            <v>Yes</v>
          </cell>
          <cell r="AI8504">
            <v>2</v>
          </cell>
        </row>
        <row r="8505">
          <cell r="K8505" t="str">
            <v>Voluntary Aided School</v>
          </cell>
          <cell r="L8505" t="str">
            <v>Primary</v>
          </cell>
          <cell r="AC8505" t="str">
            <v>Yes</v>
          </cell>
          <cell r="AI8505">
            <v>1</v>
          </cell>
        </row>
        <row r="8506">
          <cell r="K8506" t="str">
            <v>Voluntary Aided School</v>
          </cell>
          <cell r="L8506" t="str">
            <v>Primary</v>
          </cell>
          <cell r="AC8506" t="str">
            <v>Yes</v>
          </cell>
          <cell r="AI8506">
            <v>1</v>
          </cell>
        </row>
        <row r="8507">
          <cell r="K8507" t="str">
            <v>Voluntary Aided School</v>
          </cell>
          <cell r="L8507" t="str">
            <v>Primary</v>
          </cell>
          <cell r="AC8507" t="str">
            <v>Yes</v>
          </cell>
          <cell r="AI8507">
            <v>2</v>
          </cell>
        </row>
        <row r="8508">
          <cell r="K8508" t="str">
            <v>Voluntary Aided School</v>
          </cell>
          <cell r="L8508" t="str">
            <v>Primary</v>
          </cell>
          <cell r="AC8508" t="str">
            <v>Yes</v>
          </cell>
          <cell r="AI8508">
            <v>2</v>
          </cell>
        </row>
        <row r="8509">
          <cell r="K8509" t="str">
            <v>Voluntary Aided School</v>
          </cell>
          <cell r="L8509" t="str">
            <v>Primary</v>
          </cell>
          <cell r="AC8509" t="str">
            <v>Yes</v>
          </cell>
          <cell r="AI8509">
            <v>3</v>
          </cell>
        </row>
        <row r="8510">
          <cell r="K8510" t="str">
            <v>Voluntary Aided School</v>
          </cell>
          <cell r="L8510" t="str">
            <v>Primary</v>
          </cell>
          <cell r="AC8510" t="str">
            <v>Yes</v>
          </cell>
          <cell r="AI8510">
            <v>2</v>
          </cell>
        </row>
        <row r="8511">
          <cell r="K8511" t="str">
            <v>Voluntary Aided School</v>
          </cell>
          <cell r="L8511" t="str">
            <v>Primary</v>
          </cell>
          <cell r="AC8511" t="str">
            <v>Yes</v>
          </cell>
          <cell r="AI8511">
            <v>2</v>
          </cell>
        </row>
        <row r="8512">
          <cell r="K8512" t="str">
            <v>Voluntary Aided School</v>
          </cell>
          <cell r="L8512" t="str">
            <v>Primary</v>
          </cell>
          <cell r="AC8512" t="str">
            <v>Yes</v>
          </cell>
          <cell r="AI8512">
            <v>2</v>
          </cell>
        </row>
        <row r="8513">
          <cell r="K8513" t="str">
            <v>Voluntary Aided School</v>
          </cell>
          <cell r="L8513" t="str">
            <v>Primary</v>
          </cell>
          <cell r="AC8513" t="str">
            <v>Yes</v>
          </cell>
          <cell r="AI8513">
            <v>2</v>
          </cell>
        </row>
        <row r="8514">
          <cell r="K8514" t="str">
            <v>Voluntary Aided School</v>
          </cell>
          <cell r="L8514" t="str">
            <v>Primary</v>
          </cell>
          <cell r="AC8514" t="str">
            <v>Yes</v>
          </cell>
          <cell r="AI8514">
            <v>1</v>
          </cell>
        </row>
        <row r="8515">
          <cell r="K8515" t="str">
            <v>Voluntary Aided School</v>
          </cell>
          <cell r="L8515" t="str">
            <v>Primary</v>
          </cell>
          <cell r="AC8515" t="str">
            <v>Yes</v>
          </cell>
          <cell r="AI8515">
            <v>1</v>
          </cell>
        </row>
        <row r="8516">
          <cell r="K8516" t="str">
            <v>Voluntary Aided School</v>
          </cell>
          <cell r="L8516" t="str">
            <v>Primary</v>
          </cell>
          <cell r="AC8516" t="str">
            <v>Yes</v>
          </cell>
          <cell r="AI8516">
            <v>2</v>
          </cell>
        </row>
        <row r="8517">
          <cell r="K8517" t="str">
            <v>Voluntary Aided School</v>
          </cell>
          <cell r="L8517" t="str">
            <v>Primary</v>
          </cell>
          <cell r="AC8517" t="str">
            <v>Yes</v>
          </cell>
          <cell r="AI8517">
            <v>2</v>
          </cell>
        </row>
        <row r="8518">
          <cell r="K8518" t="str">
            <v>Voluntary Aided School</v>
          </cell>
          <cell r="L8518" t="str">
            <v>Primary</v>
          </cell>
          <cell r="AC8518" t="str">
            <v>Yes</v>
          </cell>
          <cell r="AI8518">
            <v>1</v>
          </cell>
        </row>
        <row r="8519">
          <cell r="K8519" t="str">
            <v>Voluntary Aided School</v>
          </cell>
          <cell r="L8519" t="str">
            <v>Primary</v>
          </cell>
          <cell r="AC8519" t="str">
            <v>Yes</v>
          </cell>
          <cell r="AI8519">
            <v>2</v>
          </cell>
        </row>
        <row r="8520">
          <cell r="K8520" t="str">
            <v>Voluntary Aided School</v>
          </cell>
          <cell r="L8520" t="str">
            <v>Primary</v>
          </cell>
          <cell r="AC8520" t="str">
            <v>Yes</v>
          </cell>
          <cell r="AI8520">
            <v>3</v>
          </cell>
        </row>
        <row r="8521">
          <cell r="K8521" t="str">
            <v>Voluntary Aided School</v>
          </cell>
          <cell r="L8521" t="str">
            <v>Primary</v>
          </cell>
          <cell r="AC8521" t="str">
            <v>Yes</v>
          </cell>
          <cell r="AI8521">
            <v>2</v>
          </cell>
        </row>
        <row r="8522">
          <cell r="K8522" t="str">
            <v>Foundation School</v>
          </cell>
          <cell r="L8522" t="str">
            <v>Secondary</v>
          </cell>
          <cell r="AC8522" t="str">
            <v>Yes</v>
          </cell>
          <cell r="AI8522">
            <v>2</v>
          </cell>
        </row>
        <row r="8523">
          <cell r="K8523" t="str">
            <v>Foundation School</v>
          </cell>
          <cell r="L8523" t="str">
            <v>Secondary</v>
          </cell>
          <cell r="AC8523" t="str">
            <v>Yes</v>
          </cell>
          <cell r="AI8523">
            <v>2</v>
          </cell>
        </row>
        <row r="8524">
          <cell r="K8524" t="str">
            <v>Foundation School</v>
          </cell>
          <cell r="L8524" t="str">
            <v>Secondary</v>
          </cell>
          <cell r="AC8524" t="str">
            <v>Yes</v>
          </cell>
          <cell r="AI8524">
            <v>2</v>
          </cell>
        </row>
        <row r="8525">
          <cell r="K8525" t="str">
            <v>Foundation School</v>
          </cell>
          <cell r="L8525" t="str">
            <v>Secondary</v>
          </cell>
          <cell r="AC8525" t="str">
            <v>Yes</v>
          </cell>
          <cell r="AI8525">
            <v>4</v>
          </cell>
        </row>
        <row r="8526">
          <cell r="K8526" t="str">
            <v>Community School</v>
          </cell>
          <cell r="L8526" t="str">
            <v>Secondary</v>
          </cell>
          <cell r="AC8526" t="str">
            <v>Yes</v>
          </cell>
          <cell r="AI8526">
            <v>3</v>
          </cell>
        </row>
        <row r="8527">
          <cell r="K8527" t="str">
            <v>Foundation School</v>
          </cell>
          <cell r="L8527" t="str">
            <v>Secondary</v>
          </cell>
          <cell r="AC8527" t="str">
            <v>Yes</v>
          </cell>
          <cell r="AI8527">
            <v>3</v>
          </cell>
        </row>
        <row r="8528">
          <cell r="K8528" t="str">
            <v>Foundation School</v>
          </cell>
          <cell r="L8528" t="str">
            <v>Secondary</v>
          </cell>
          <cell r="AC8528" t="str">
            <v>Yes</v>
          </cell>
          <cell r="AI8528">
            <v>3</v>
          </cell>
        </row>
        <row r="8529">
          <cell r="K8529" t="str">
            <v>Foundation School</v>
          </cell>
          <cell r="L8529" t="str">
            <v>Secondary</v>
          </cell>
          <cell r="AC8529" t="str">
            <v>Yes</v>
          </cell>
          <cell r="AI8529">
            <v>4</v>
          </cell>
        </row>
        <row r="8530">
          <cell r="K8530" t="str">
            <v>Foundation School</v>
          </cell>
          <cell r="L8530" t="str">
            <v>Secondary</v>
          </cell>
          <cell r="AC8530" t="str">
            <v>Yes</v>
          </cell>
          <cell r="AI8530">
            <v>2</v>
          </cell>
        </row>
        <row r="8531">
          <cell r="K8531" t="str">
            <v>Community School</v>
          </cell>
          <cell r="L8531" t="str">
            <v>Secondary</v>
          </cell>
          <cell r="AC8531" t="str">
            <v>Yes</v>
          </cell>
          <cell r="AI8531">
            <v>2</v>
          </cell>
        </row>
        <row r="8532">
          <cell r="K8532" t="str">
            <v>Foundation School</v>
          </cell>
          <cell r="L8532" t="str">
            <v>Secondary</v>
          </cell>
          <cell r="AC8532" t="str">
            <v>Yes</v>
          </cell>
          <cell r="AI8532">
            <v>2</v>
          </cell>
        </row>
        <row r="8533">
          <cell r="K8533" t="str">
            <v>Community School</v>
          </cell>
          <cell r="L8533" t="str">
            <v>Primary</v>
          </cell>
          <cell r="AC8533" t="str">
            <v>Yes</v>
          </cell>
          <cell r="AI8533">
            <v>2</v>
          </cell>
        </row>
        <row r="8534">
          <cell r="K8534" t="str">
            <v>Community School</v>
          </cell>
          <cell r="L8534" t="str">
            <v>Secondary</v>
          </cell>
          <cell r="AC8534" t="str">
            <v>Yes</v>
          </cell>
          <cell r="AI8534">
            <v>2</v>
          </cell>
        </row>
        <row r="8535">
          <cell r="K8535" t="str">
            <v>Voluntary Controlled School</v>
          </cell>
          <cell r="L8535" t="str">
            <v>Secondary</v>
          </cell>
          <cell r="AC8535" t="str">
            <v>Yes</v>
          </cell>
          <cell r="AI8535">
            <v>3</v>
          </cell>
        </row>
        <row r="8536">
          <cell r="K8536" t="str">
            <v>Voluntary Aided School</v>
          </cell>
          <cell r="L8536" t="str">
            <v>Secondary</v>
          </cell>
          <cell r="AC8536" t="str">
            <v>Yes</v>
          </cell>
          <cell r="AI8536">
            <v>2</v>
          </cell>
        </row>
        <row r="8537">
          <cell r="K8537" t="str">
            <v>Voluntary Aided School</v>
          </cell>
          <cell r="L8537" t="str">
            <v>Secondary</v>
          </cell>
          <cell r="AC8537" t="str">
            <v>Yes</v>
          </cell>
          <cell r="AI8537">
            <v>2</v>
          </cell>
        </row>
        <row r="8538">
          <cell r="K8538" t="str">
            <v>Voluntary Aided School</v>
          </cell>
          <cell r="L8538" t="str">
            <v>Primary</v>
          </cell>
          <cell r="AC8538" t="str">
            <v>Yes</v>
          </cell>
          <cell r="AI8538">
            <v>2</v>
          </cell>
        </row>
        <row r="8539">
          <cell r="K8539" t="str">
            <v>Foundation School</v>
          </cell>
          <cell r="L8539" t="str">
            <v>Primary</v>
          </cell>
          <cell r="AC8539" t="str">
            <v>Yes</v>
          </cell>
          <cell r="AI8539">
            <v>3</v>
          </cell>
        </row>
        <row r="8540">
          <cell r="K8540" t="str">
            <v>Voluntary Aided School</v>
          </cell>
          <cell r="L8540" t="str">
            <v>Primary</v>
          </cell>
          <cell r="AC8540" t="str">
            <v>Yes</v>
          </cell>
          <cell r="AI8540">
            <v>2</v>
          </cell>
        </row>
        <row r="8541">
          <cell r="K8541" t="str">
            <v>Voluntary Aided School</v>
          </cell>
          <cell r="L8541" t="str">
            <v>Primary</v>
          </cell>
          <cell r="AC8541" t="str">
            <v>Yes</v>
          </cell>
          <cell r="AI8541">
            <v>2</v>
          </cell>
        </row>
        <row r="8542">
          <cell r="K8542" t="str">
            <v>Foundation School</v>
          </cell>
          <cell r="L8542" t="str">
            <v>Primary</v>
          </cell>
          <cell r="AC8542" t="str">
            <v>Yes</v>
          </cell>
          <cell r="AI8542">
            <v>2</v>
          </cell>
        </row>
        <row r="8543">
          <cell r="K8543" t="str">
            <v>Foundation School</v>
          </cell>
          <cell r="L8543" t="str">
            <v>Primary</v>
          </cell>
          <cell r="AC8543" t="str">
            <v>Yes</v>
          </cell>
          <cell r="AI8543">
            <v>2</v>
          </cell>
        </row>
        <row r="8544">
          <cell r="K8544" t="str">
            <v>Voluntary Aided School</v>
          </cell>
          <cell r="L8544" t="str">
            <v>Primary</v>
          </cell>
          <cell r="AC8544" t="str">
            <v>Yes</v>
          </cell>
          <cell r="AI8544">
            <v>2</v>
          </cell>
        </row>
        <row r="8545">
          <cell r="K8545" t="str">
            <v>Foundation School</v>
          </cell>
          <cell r="L8545" t="str">
            <v>Primary</v>
          </cell>
          <cell r="AC8545" t="str">
            <v>Yes</v>
          </cell>
          <cell r="AI8545">
            <v>2</v>
          </cell>
        </row>
        <row r="8546">
          <cell r="K8546" t="str">
            <v>Foundation School</v>
          </cell>
          <cell r="L8546" t="str">
            <v>Secondary</v>
          </cell>
          <cell r="AC8546" t="str">
            <v>Yes</v>
          </cell>
          <cell r="AI8546">
            <v>1</v>
          </cell>
        </row>
        <row r="8547">
          <cell r="K8547" t="str">
            <v>Foundation School</v>
          </cell>
          <cell r="L8547" t="str">
            <v>Secondary</v>
          </cell>
          <cell r="AC8547" t="str">
            <v>Yes</v>
          </cell>
          <cell r="AI8547">
            <v>2</v>
          </cell>
        </row>
        <row r="8548">
          <cell r="K8548" t="str">
            <v>Foundation School</v>
          </cell>
          <cell r="L8548" t="str">
            <v>Secondary</v>
          </cell>
          <cell r="AC8548" t="str">
            <v>Yes</v>
          </cell>
          <cell r="AI8548">
            <v>2</v>
          </cell>
        </row>
        <row r="8549">
          <cell r="K8549" t="str">
            <v>Voluntary Aided School</v>
          </cell>
          <cell r="L8549" t="str">
            <v>Secondary</v>
          </cell>
          <cell r="AC8549" t="str">
            <v>Yes</v>
          </cell>
          <cell r="AI8549">
            <v>1</v>
          </cell>
        </row>
        <row r="8550">
          <cell r="K8550" t="str">
            <v>Non-Maintained Special School</v>
          </cell>
          <cell r="L8550" t="str">
            <v>Special</v>
          </cell>
          <cell r="AC8550" t="str">
            <v>Yes</v>
          </cell>
          <cell r="AI8550">
            <v>2</v>
          </cell>
        </row>
        <row r="8551">
          <cell r="K8551" t="str">
            <v>Community Special School</v>
          </cell>
          <cell r="L8551" t="str">
            <v>Special</v>
          </cell>
          <cell r="AC8551" t="str">
            <v>Yes</v>
          </cell>
          <cell r="AI8551">
            <v>2</v>
          </cell>
        </row>
        <row r="8552">
          <cell r="K8552" t="str">
            <v>Community Special School</v>
          </cell>
          <cell r="L8552" t="str">
            <v>Special</v>
          </cell>
          <cell r="AC8552" t="str">
            <v>Yes</v>
          </cell>
          <cell r="AI8552">
            <v>2</v>
          </cell>
        </row>
        <row r="8553">
          <cell r="K8553" t="str">
            <v>Community Special School</v>
          </cell>
          <cell r="L8553" t="str">
            <v>Special</v>
          </cell>
          <cell r="AC8553" t="str">
            <v>Yes</v>
          </cell>
          <cell r="AI8553">
            <v>1</v>
          </cell>
        </row>
        <row r="8554">
          <cell r="K8554" t="str">
            <v>Foundation Special School</v>
          </cell>
          <cell r="L8554" t="str">
            <v>Special</v>
          </cell>
          <cell r="AC8554" t="str">
            <v>Yes</v>
          </cell>
          <cell r="AI8554">
            <v>2</v>
          </cell>
        </row>
        <row r="8555">
          <cell r="K8555" t="str">
            <v>Community Special School</v>
          </cell>
          <cell r="L8555" t="str">
            <v>Special</v>
          </cell>
          <cell r="AC8555" t="str">
            <v>Yes</v>
          </cell>
          <cell r="AI8555">
            <v>2</v>
          </cell>
        </row>
        <row r="8556">
          <cell r="K8556" t="str">
            <v>Community Special School</v>
          </cell>
          <cell r="L8556" t="str">
            <v>Special</v>
          </cell>
          <cell r="AC8556" t="str">
            <v>Yes</v>
          </cell>
          <cell r="AI8556">
            <v>3</v>
          </cell>
        </row>
        <row r="8557">
          <cell r="K8557" t="str">
            <v>Community Special School</v>
          </cell>
          <cell r="L8557" t="str">
            <v>Special</v>
          </cell>
          <cell r="AC8557" t="str">
            <v>Yes</v>
          </cell>
          <cell r="AI8557">
            <v>1</v>
          </cell>
        </row>
        <row r="8558">
          <cell r="K8558" t="str">
            <v>Community Special School</v>
          </cell>
          <cell r="L8558" t="str">
            <v>Special</v>
          </cell>
          <cell r="AC8558" t="str">
            <v>Yes</v>
          </cell>
          <cell r="AI8558">
            <v>2</v>
          </cell>
        </row>
        <row r="8559">
          <cell r="K8559" t="str">
            <v>Community Special School</v>
          </cell>
          <cell r="L8559" t="str">
            <v>Special</v>
          </cell>
          <cell r="AC8559" t="str">
            <v>Yes</v>
          </cell>
          <cell r="AI8559">
            <v>1</v>
          </cell>
        </row>
        <row r="8560">
          <cell r="K8560" t="str">
            <v>Community Special School</v>
          </cell>
          <cell r="L8560" t="str">
            <v>Special</v>
          </cell>
          <cell r="AC8560" t="str">
            <v>Yes</v>
          </cell>
          <cell r="AI8560">
            <v>1</v>
          </cell>
        </row>
        <row r="8561">
          <cell r="K8561" t="str">
            <v>Community Special School</v>
          </cell>
          <cell r="L8561" t="str">
            <v>Special</v>
          </cell>
          <cell r="AC8561" t="str">
            <v>Yes</v>
          </cell>
          <cell r="AI8561">
            <v>1</v>
          </cell>
        </row>
        <row r="8562">
          <cell r="K8562" t="str">
            <v>Community Special School</v>
          </cell>
          <cell r="L8562" t="str">
            <v>Special</v>
          </cell>
          <cell r="AC8562" t="str">
            <v>Yes</v>
          </cell>
          <cell r="AI8562">
            <v>2</v>
          </cell>
        </row>
        <row r="8563">
          <cell r="K8563" t="str">
            <v>Community Special School</v>
          </cell>
          <cell r="L8563" t="str">
            <v>Special</v>
          </cell>
          <cell r="AC8563" t="str">
            <v>Yes</v>
          </cell>
          <cell r="AI8563">
            <v>1</v>
          </cell>
        </row>
        <row r="8564">
          <cell r="K8564" t="str">
            <v>Community Special School</v>
          </cell>
          <cell r="L8564" t="str">
            <v>Special</v>
          </cell>
          <cell r="AC8564" t="str">
            <v>Yes</v>
          </cell>
          <cell r="AI8564">
            <v>1</v>
          </cell>
        </row>
        <row r="8565">
          <cell r="K8565" t="str">
            <v>Community Special School</v>
          </cell>
          <cell r="L8565" t="str">
            <v>Special</v>
          </cell>
          <cell r="AC8565" t="str">
            <v>Yes</v>
          </cell>
          <cell r="AI8565">
            <v>2</v>
          </cell>
        </row>
        <row r="8566">
          <cell r="K8566" t="str">
            <v>Community Special School</v>
          </cell>
          <cell r="L8566" t="str">
            <v>Special</v>
          </cell>
          <cell r="AC8566" t="str">
            <v>Yes</v>
          </cell>
          <cell r="AI8566">
            <v>2</v>
          </cell>
        </row>
        <row r="8567">
          <cell r="K8567" t="str">
            <v>Community Special School</v>
          </cell>
          <cell r="L8567" t="str">
            <v>Special</v>
          </cell>
          <cell r="AC8567" t="str">
            <v>Yes</v>
          </cell>
          <cell r="AI8567">
            <v>2</v>
          </cell>
        </row>
        <row r="8568">
          <cell r="K8568" t="str">
            <v>LA Nursery School</v>
          </cell>
          <cell r="L8568" t="str">
            <v>Nursery</v>
          </cell>
          <cell r="AC8568" t="str">
            <v>Yes</v>
          </cell>
          <cell r="AI8568">
            <v>2</v>
          </cell>
        </row>
        <row r="8569">
          <cell r="K8569" t="str">
            <v>LA Nursery School</v>
          </cell>
          <cell r="L8569" t="str">
            <v>Nursery</v>
          </cell>
          <cell r="AC8569" t="str">
            <v>Yes</v>
          </cell>
          <cell r="AI8569">
            <v>1</v>
          </cell>
        </row>
        <row r="8570">
          <cell r="K8570" t="str">
            <v>LA Nursery School</v>
          </cell>
          <cell r="L8570" t="str">
            <v>Nursery</v>
          </cell>
          <cell r="AC8570" t="str">
            <v>Yes</v>
          </cell>
          <cell r="AI8570">
            <v>1</v>
          </cell>
        </row>
        <row r="8571">
          <cell r="K8571" t="str">
            <v>LA Nursery School</v>
          </cell>
          <cell r="L8571" t="str">
            <v>Nursery</v>
          </cell>
          <cell r="AC8571" t="str">
            <v>Yes</v>
          </cell>
          <cell r="AI8571">
            <v>1</v>
          </cell>
        </row>
        <row r="8572">
          <cell r="K8572" t="str">
            <v>LA Nursery School</v>
          </cell>
          <cell r="L8572" t="str">
            <v>Nursery</v>
          </cell>
          <cell r="AC8572" t="str">
            <v>Yes</v>
          </cell>
          <cell r="AI8572">
            <v>2</v>
          </cell>
        </row>
        <row r="8573">
          <cell r="K8573" t="str">
            <v>LA Nursery School</v>
          </cell>
          <cell r="L8573" t="str">
            <v>Nursery</v>
          </cell>
          <cell r="AC8573" t="str">
            <v>Yes</v>
          </cell>
          <cell r="AI8573">
            <v>1</v>
          </cell>
        </row>
        <row r="8574">
          <cell r="K8574" t="str">
            <v>Pupil Referral Unit</v>
          </cell>
          <cell r="L8574" t="str">
            <v>PRU</v>
          </cell>
          <cell r="AC8574" t="str">
            <v>Yes</v>
          </cell>
          <cell r="AI8574">
            <v>3</v>
          </cell>
        </row>
        <row r="8575">
          <cell r="K8575" t="str">
            <v>Community School</v>
          </cell>
          <cell r="L8575" t="str">
            <v>Primary</v>
          </cell>
          <cell r="AC8575" t="str">
            <v>Yes</v>
          </cell>
          <cell r="AI8575">
            <v>2</v>
          </cell>
        </row>
        <row r="8576">
          <cell r="K8576" t="str">
            <v>Community School</v>
          </cell>
          <cell r="L8576" t="str">
            <v>Primary</v>
          </cell>
          <cell r="AC8576" t="str">
            <v>Yes</v>
          </cell>
          <cell r="AI8576">
            <v>1</v>
          </cell>
        </row>
        <row r="8577">
          <cell r="K8577" t="str">
            <v>Community School</v>
          </cell>
          <cell r="L8577" t="str">
            <v>Primary</v>
          </cell>
          <cell r="AC8577" t="str">
            <v>Yes</v>
          </cell>
          <cell r="AI8577">
            <v>1</v>
          </cell>
        </row>
        <row r="8578">
          <cell r="K8578" t="str">
            <v>Community School</v>
          </cell>
          <cell r="L8578" t="str">
            <v>Primary</v>
          </cell>
          <cell r="AC8578" t="str">
            <v>Yes</v>
          </cell>
          <cell r="AI8578">
            <v>2</v>
          </cell>
        </row>
        <row r="8579">
          <cell r="K8579" t="str">
            <v>Community School</v>
          </cell>
          <cell r="L8579" t="str">
            <v>Primary</v>
          </cell>
          <cell r="AC8579" t="str">
            <v>Yes</v>
          </cell>
          <cell r="AI8579">
            <v>2</v>
          </cell>
        </row>
        <row r="8580">
          <cell r="K8580" t="str">
            <v>Community School</v>
          </cell>
          <cell r="L8580" t="str">
            <v>Primary</v>
          </cell>
          <cell r="AC8580" t="str">
            <v>Yes</v>
          </cell>
          <cell r="AI8580">
            <v>2</v>
          </cell>
        </row>
        <row r="8581">
          <cell r="K8581" t="str">
            <v>Community School</v>
          </cell>
          <cell r="L8581" t="str">
            <v>Primary</v>
          </cell>
          <cell r="AC8581" t="str">
            <v>Yes</v>
          </cell>
          <cell r="AI8581">
            <v>3</v>
          </cell>
        </row>
        <row r="8582">
          <cell r="K8582" t="str">
            <v>Community School</v>
          </cell>
          <cell r="L8582" t="str">
            <v>Primary</v>
          </cell>
          <cell r="AC8582" t="str">
            <v>Yes</v>
          </cell>
          <cell r="AI8582">
            <v>2</v>
          </cell>
        </row>
        <row r="8583">
          <cell r="K8583" t="str">
            <v>Community School</v>
          </cell>
          <cell r="L8583" t="str">
            <v>Primary</v>
          </cell>
          <cell r="AC8583" t="str">
            <v>Yes</v>
          </cell>
          <cell r="AI8583">
            <v>3</v>
          </cell>
        </row>
        <row r="8584">
          <cell r="K8584" t="str">
            <v>Community School</v>
          </cell>
          <cell r="L8584" t="str">
            <v>Primary</v>
          </cell>
          <cell r="AC8584" t="str">
            <v>Yes</v>
          </cell>
          <cell r="AI8584">
            <v>2</v>
          </cell>
        </row>
        <row r="8585">
          <cell r="K8585" t="str">
            <v>Community School</v>
          </cell>
          <cell r="L8585" t="str">
            <v>Primary</v>
          </cell>
          <cell r="AC8585" t="str">
            <v>Yes</v>
          </cell>
          <cell r="AI8585">
            <v>2</v>
          </cell>
        </row>
        <row r="8586">
          <cell r="K8586" t="str">
            <v>Community School</v>
          </cell>
          <cell r="L8586" t="str">
            <v>Primary</v>
          </cell>
          <cell r="AC8586" t="str">
            <v>Yes</v>
          </cell>
          <cell r="AI8586">
            <v>2</v>
          </cell>
        </row>
        <row r="8587">
          <cell r="K8587" t="str">
            <v>Community School</v>
          </cell>
          <cell r="L8587" t="str">
            <v>Primary</v>
          </cell>
          <cell r="AC8587" t="str">
            <v>Yes</v>
          </cell>
          <cell r="AI8587">
            <v>2</v>
          </cell>
        </row>
        <row r="8588">
          <cell r="K8588" t="str">
            <v>Community School</v>
          </cell>
          <cell r="L8588" t="str">
            <v>Primary</v>
          </cell>
          <cell r="AC8588" t="str">
            <v>Yes</v>
          </cell>
          <cell r="AI8588">
            <v>2</v>
          </cell>
        </row>
        <row r="8589">
          <cell r="K8589" t="str">
            <v>Community School</v>
          </cell>
          <cell r="L8589" t="str">
            <v>Primary</v>
          </cell>
          <cell r="AC8589" t="str">
            <v>Yes</v>
          </cell>
          <cell r="AI8589">
            <v>3</v>
          </cell>
        </row>
        <row r="8590">
          <cell r="K8590" t="str">
            <v>Community School</v>
          </cell>
          <cell r="L8590" t="str">
            <v>Primary</v>
          </cell>
          <cell r="AC8590" t="str">
            <v>Yes</v>
          </cell>
          <cell r="AI8590">
            <v>4</v>
          </cell>
        </row>
        <row r="8591">
          <cell r="K8591" t="str">
            <v>Community School</v>
          </cell>
          <cell r="L8591" t="str">
            <v>Primary</v>
          </cell>
          <cell r="AC8591" t="str">
            <v>Yes</v>
          </cell>
          <cell r="AI8591">
            <v>1</v>
          </cell>
        </row>
        <row r="8592">
          <cell r="K8592" t="str">
            <v>Community School</v>
          </cell>
          <cell r="L8592" t="str">
            <v>Primary</v>
          </cell>
          <cell r="AC8592" t="str">
            <v>Yes</v>
          </cell>
          <cell r="AI8592">
            <v>1</v>
          </cell>
        </row>
        <row r="8593">
          <cell r="K8593" t="str">
            <v>Community School</v>
          </cell>
          <cell r="L8593" t="str">
            <v>Primary</v>
          </cell>
          <cell r="AC8593" t="str">
            <v>Yes</v>
          </cell>
          <cell r="AI8593">
            <v>2</v>
          </cell>
        </row>
        <row r="8594">
          <cell r="K8594" t="str">
            <v>Community School</v>
          </cell>
          <cell r="L8594" t="str">
            <v>Primary</v>
          </cell>
          <cell r="AC8594" t="str">
            <v>Yes</v>
          </cell>
          <cell r="AI8594">
            <v>1</v>
          </cell>
        </row>
        <row r="8595">
          <cell r="K8595" t="str">
            <v>Community School</v>
          </cell>
          <cell r="L8595" t="str">
            <v>Primary</v>
          </cell>
          <cell r="AC8595" t="str">
            <v>Yes</v>
          </cell>
          <cell r="AI8595">
            <v>3</v>
          </cell>
        </row>
        <row r="8596">
          <cell r="K8596" t="str">
            <v>Community School</v>
          </cell>
          <cell r="L8596" t="str">
            <v>Primary</v>
          </cell>
          <cell r="AC8596" t="str">
            <v>Yes</v>
          </cell>
          <cell r="AI8596">
            <v>2</v>
          </cell>
        </row>
        <row r="8597">
          <cell r="K8597" t="str">
            <v>Community School</v>
          </cell>
          <cell r="L8597" t="str">
            <v>Primary</v>
          </cell>
          <cell r="AC8597" t="str">
            <v>Yes</v>
          </cell>
          <cell r="AI8597">
            <v>2</v>
          </cell>
        </row>
        <row r="8598">
          <cell r="K8598" t="str">
            <v>Community School</v>
          </cell>
          <cell r="L8598" t="str">
            <v>Primary</v>
          </cell>
          <cell r="AC8598" t="str">
            <v>Yes</v>
          </cell>
          <cell r="AI8598">
            <v>1</v>
          </cell>
        </row>
        <row r="8599">
          <cell r="K8599" t="str">
            <v>Community School</v>
          </cell>
          <cell r="L8599" t="str">
            <v>Primary</v>
          </cell>
          <cell r="AC8599" t="str">
            <v>Yes</v>
          </cell>
          <cell r="AI8599">
            <v>2</v>
          </cell>
        </row>
        <row r="8600">
          <cell r="K8600" t="str">
            <v>Community School</v>
          </cell>
          <cell r="L8600" t="str">
            <v>Primary</v>
          </cell>
          <cell r="AC8600" t="str">
            <v>Yes</v>
          </cell>
          <cell r="AI8600">
            <v>2</v>
          </cell>
        </row>
        <row r="8601">
          <cell r="K8601" t="str">
            <v>Foundation School</v>
          </cell>
          <cell r="L8601" t="str">
            <v>Primary</v>
          </cell>
          <cell r="AC8601" t="str">
            <v>Yes</v>
          </cell>
          <cell r="AI8601">
            <v>3</v>
          </cell>
        </row>
        <row r="8602">
          <cell r="K8602" t="str">
            <v>Community School</v>
          </cell>
          <cell r="L8602" t="str">
            <v>Primary</v>
          </cell>
          <cell r="AC8602" t="str">
            <v>Yes</v>
          </cell>
          <cell r="AI8602">
            <v>1</v>
          </cell>
        </row>
        <row r="8603">
          <cell r="K8603" t="str">
            <v>Community School</v>
          </cell>
          <cell r="L8603" t="str">
            <v>Primary</v>
          </cell>
          <cell r="AC8603" t="str">
            <v>Yes</v>
          </cell>
          <cell r="AI8603">
            <v>2</v>
          </cell>
        </row>
        <row r="8604">
          <cell r="K8604" t="str">
            <v>Community School</v>
          </cell>
          <cell r="L8604" t="str">
            <v>Primary</v>
          </cell>
          <cell r="AC8604" t="str">
            <v>Yes</v>
          </cell>
          <cell r="AI8604">
            <v>2</v>
          </cell>
        </row>
        <row r="8605">
          <cell r="K8605" t="str">
            <v>Community School</v>
          </cell>
          <cell r="L8605" t="str">
            <v>Primary</v>
          </cell>
          <cell r="AC8605" t="str">
            <v>Yes</v>
          </cell>
          <cell r="AI8605">
            <v>2</v>
          </cell>
        </row>
        <row r="8606">
          <cell r="K8606" t="str">
            <v>Community School</v>
          </cell>
          <cell r="L8606" t="str">
            <v>Primary</v>
          </cell>
          <cell r="AC8606" t="str">
            <v>Yes</v>
          </cell>
          <cell r="AI8606">
            <v>2</v>
          </cell>
        </row>
        <row r="8607">
          <cell r="K8607" t="str">
            <v>Community School</v>
          </cell>
          <cell r="L8607" t="str">
            <v>Primary</v>
          </cell>
          <cell r="AC8607" t="str">
            <v>Yes</v>
          </cell>
          <cell r="AI8607">
            <v>2</v>
          </cell>
        </row>
        <row r="8608">
          <cell r="K8608" t="str">
            <v>Community School</v>
          </cell>
          <cell r="L8608" t="str">
            <v>Primary</v>
          </cell>
          <cell r="AC8608" t="str">
            <v>Yes</v>
          </cell>
          <cell r="AI8608">
            <v>2</v>
          </cell>
        </row>
        <row r="8609">
          <cell r="K8609" t="str">
            <v>Community School</v>
          </cell>
          <cell r="L8609" t="str">
            <v>Primary</v>
          </cell>
          <cell r="AC8609" t="str">
            <v>Yes</v>
          </cell>
          <cell r="AI8609">
            <v>2</v>
          </cell>
        </row>
        <row r="8610">
          <cell r="K8610" t="str">
            <v>Community School</v>
          </cell>
          <cell r="L8610" t="str">
            <v>Primary</v>
          </cell>
          <cell r="AC8610" t="str">
            <v>Yes</v>
          </cell>
          <cell r="AI8610">
            <v>2</v>
          </cell>
        </row>
        <row r="8611">
          <cell r="K8611" t="str">
            <v>Community School</v>
          </cell>
          <cell r="L8611" t="str">
            <v>Primary</v>
          </cell>
          <cell r="AC8611" t="str">
            <v>Yes</v>
          </cell>
          <cell r="AI8611">
            <v>2</v>
          </cell>
        </row>
        <row r="8612">
          <cell r="K8612" t="str">
            <v>Community School</v>
          </cell>
          <cell r="L8612" t="str">
            <v>Primary</v>
          </cell>
          <cell r="AC8612" t="str">
            <v>Yes</v>
          </cell>
          <cell r="AI8612">
            <v>3</v>
          </cell>
        </row>
        <row r="8613">
          <cell r="K8613" t="str">
            <v>Community School</v>
          </cell>
          <cell r="L8613" t="str">
            <v>Primary</v>
          </cell>
          <cell r="AC8613" t="str">
            <v>Yes</v>
          </cell>
          <cell r="AI8613">
            <v>2</v>
          </cell>
        </row>
        <row r="8614">
          <cell r="K8614" t="str">
            <v>Community School</v>
          </cell>
          <cell r="L8614" t="str">
            <v>Primary</v>
          </cell>
          <cell r="AC8614" t="str">
            <v>Yes</v>
          </cell>
          <cell r="AI8614">
            <v>2</v>
          </cell>
        </row>
        <row r="8615">
          <cell r="K8615" t="str">
            <v>Community School</v>
          </cell>
          <cell r="L8615" t="str">
            <v>Primary</v>
          </cell>
          <cell r="AC8615" t="str">
            <v>Yes</v>
          </cell>
          <cell r="AI8615">
            <v>2</v>
          </cell>
        </row>
        <row r="8616">
          <cell r="K8616" t="str">
            <v>Community School</v>
          </cell>
          <cell r="L8616" t="str">
            <v>Primary</v>
          </cell>
          <cell r="AC8616" t="str">
            <v>Yes</v>
          </cell>
          <cell r="AI8616">
            <v>2</v>
          </cell>
        </row>
        <row r="8617">
          <cell r="K8617" t="str">
            <v>Community School</v>
          </cell>
          <cell r="L8617" t="str">
            <v>Primary</v>
          </cell>
          <cell r="AC8617" t="str">
            <v>Yes</v>
          </cell>
          <cell r="AI8617">
            <v>2</v>
          </cell>
        </row>
        <row r="8618">
          <cell r="K8618" t="str">
            <v>Community School</v>
          </cell>
          <cell r="L8618" t="str">
            <v>Primary</v>
          </cell>
          <cell r="AC8618" t="str">
            <v>Yes</v>
          </cell>
          <cell r="AI8618">
            <v>3</v>
          </cell>
        </row>
        <row r="8619">
          <cell r="K8619" t="str">
            <v>Community School</v>
          </cell>
          <cell r="L8619" t="str">
            <v>Primary</v>
          </cell>
          <cell r="AC8619" t="str">
            <v>Yes</v>
          </cell>
          <cell r="AI8619">
            <v>2</v>
          </cell>
        </row>
        <row r="8620">
          <cell r="K8620" t="str">
            <v>Community School</v>
          </cell>
          <cell r="L8620" t="str">
            <v>Primary</v>
          </cell>
          <cell r="AC8620" t="str">
            <v>Yes</v>
          </cell>
          <cell r="AI8620">
            <v>2</v>
          </cell>
        </row>
        <row r="8621">
          <cell r="K8621" t="str">
            <v>Community School</v>
          </cell>
          <cell r="L8621" t="str">
            <v>Primary</v>
          </cell>
          <cell r="AC8621" t="str">
            <v>Yes</v>
          </cell>
          <cell r="AI8621">
            <v>2</v>
          </cell>
        </row>
        <row r="8622">
          <cell r="K8622" t="str">
            <v>Community School</v>
          </cell>
          <cell r="L8622" t="str">
            <v>Primary</v>
          </cell>
          <cell r="AC8622" t="str">
            <v>Yes</v>
          </cell>
          <cell r="AI8622">
            <v>3</v>
          </cell>
        </row>
        <row r="8623">
          <cell r="K8623" t="str">
            <v>Community School</v>
          </cell>
          <cell r="L8623" t="str">
            <v>Primary</v>
          </cell>
          <cell r="AC8623" t="str">
            <v>Yes</v>
          </cell>
          <cell r="AI8623">
            <v>2</v>
          </cell>
        </row>
        <row r="8624">
          <cell r="K8624" t="str">
            <v>Community School</v>
          </cell>
          <cell r="L8624" t="str">
            <v>Primary</v>
          </cell>
          <cell r="AC8624" t="str">
            <v>Yes</v>
          </cell>
          <cell r="AI8624">
            <v>1</v>
          </cell>
        </row>
        <row r="8625">
          <cell r="K8625" t="str">
            <v>Community School</v>
          </cell>
          <cell r="L8625" t="str">
            <v>Primary</v>
          </cell>
          <cell r="AC8625" t="str">
            <v>Yes</v>
          </cell>
          <cell r="AI8625">
            <v>2</v>
          </cell>
        </row>
        <row r="8626">
          <cell r="K8626" t="str">
            <v>Community School</v>
          </cell>
          <cell r="L8626" t="str">
            <v>Primary</v>
          </cell>
          <cell r="AC8626" t="str">
            <v>Yes</v>
          </cell>
          <cell r="AI8626">
            <v>2</v>
          </cell>
        </row>
        <row r="8627">
          <cell r="K8627" t="str">
            <v>Community School</v>
          </cell>
          <cell r="L8627" t="str">
            <v>Primary</v>
          </cell>
          <cell r="AC8627" t="str">
            <v>Yes</v>
          </cell>
          <cell r="AI8627">
            <v>2</v>
          </cell>
        </row>
        <row r="8628">
          <cell r="K8628" t="str">
            <v>Community School</v>
          </cell>
          <cell r="L8628" t="str">
            <v>Primary</v>
          </cell>
          <cell r="AC8628" t="str">
            <v>Yes</v>
          </cell>
          <cell r="AI8628">
            <v>2</v>
          </cell>
        </row>
        <row r="8629">
          <cell r="K8629" t="str">
            <v>Community School</v>
          </cell>
          <cell r="L8629" t="str">
            <v>Primary</v>
          </cell>
          <cell r="AC8629" t="str">
            <v>Yes</v>
          </cell>
          <cell r="AI8629">
            <v>2</v>
          </cell>
        </row>
        <row r="8630">
          <cell r="K8630" t="str">
            <v>Community School</v>
          </cell>
          <cell r="L8630" t="str">
            <v>Primary</v>
          </cell>
          <cell r="AC8630" t="str">
            <v>Yes</v>
          </cell>
          <cell r="AI8630">
            <v>2</v>
          </cell>
        </row>
        <row r="8631">
          <cell r="K8631" t="str">
            <v>Community School</v>
          </cell>
          <cell r="L8631" t="str">
            <v>Primary</v>
          </cell>
          <cell r="AC8631" t="str">
            <v>Yes</v>
          </cell>
          <cell r="AI8631">
            <v>2</v>
          </cell>
        </row>
        <row r="8632">
          <cell r="K8632" t="str">
            <v>Community School</v>
          </cell>
          <cell r="L8632" t="str">
            <v>Primary</v>
          </cell>
          <cell r="AC8632" t="str">
            <v>Yes</v>
          </cell>
          <cell r="AI8632">
            <v>2</v>
          </cell>
        </row>
        <row r="8633">
          <cell r="K8633" t="str">
            <v>Community School</v>
          </cell>
          <cell r="L8633" t="str">
            <v>Primary</v>
          </cell>
          <cell r="AC8633" t="str">
            <v>Yes</v>
          </cell>
          <cell r="AI8633">
            <v>2</v>
          </cell>
        </row>
        <row r="8634">
          <cell r="K8634" t="str">
            <v>Community School</v>
          </cell>
          <cell r="L8634" t="str">
            <v>Primary</v>
          </cell>
          <cell r="AC8634" t="str">
            <v>Yes</v>
          </cell>
          <cell r="AI8634">
            <v>2</v>
          </cell>
        </row>
        <row r="8635">
          <cell r="K8635" t="str">
            <v>Community School</v>
          </cell>
          <cell r="L8635" t="str">
            <v>Primary</v>
          </cell>
          <cell r="AC8635" t="str">
            <v>Yes</v>
          </cell>
          <cell r="AI8635">
            <v>1</v>
          </cell>
        </row>
        <row r="8636">
          <cell r="K8636" t="str">
            <v>Community School</v>
          </cell>
          <cell r="L8636" t="str">
            <v>Primary</v>
          </cell>
          <cell r="AC8636" t="str">
            <v>Yes</v>
          </cell>
          <cell r="AI8636">
            <v>1</v>
          </cell>
        </row>
        <row r="8637">
          <cell r="K8637" t="str">
            <v>Community School</v>
          </cell>
          <cell r="L8637" t="str">
            <v>Primary</v>
          </cell>
          <cell r="AC8637" t="str">
            <v>Yes</v>
          </cell>
          <cell r="AI8637">
            <v>2</v>
          </cell>
        </row>
        <row r="8638">
          <cell r="K8638" t="str">
            <v>Community School</v>
          </cell>
          <cell r="L8638" t="str">
            <v>Primary</v>
          </cell>
          <cell r="AC8638" t="str">
            <v>Yes</v>
          </cell>
          <cell r="AI8638">
            <v>2</v>
          </cell>
        </row>
        <row r="8639">
          <cell r="K8639" t="str">
            <v>Community School</v>
          </cell>
          <cell r="L8639" t="str">
            <v>Primary</v>
          </cell>
          <cell r="AC8639" t="str">
            <v>Yes</v>
          </cell>
          <cell r="AI8639">
            <v>1</v>
          </cell>
        </row>
        <row r="8640">
          <cell r="K8640" t="str">
            <v>Community School</v>
          </cell>
          <cell r="L8640" t="str">
            <v>Primary</v>
          </cell>
          <cell r="AC8640" t="str">
            <v>Yes</v>
          </cell>
          <cell r="AI8640">
            <v>1</v>
          </cell>
        </row>
        <row r="8641">
          <cell r="K8641" t="str">
            <v>Community School</v>
          </cell>
          <cell r="L8641" t="str">
            <v>Primary</v>
          </cell>
          <cell r="AC8641" t="str">
            <v>Yes</v>
          </cell>
          <cell r="AI8641">
            <v>2</v>
          </cell>
        </row>
        <row r="8642">
          <cell r="K8642" t="str">
            <v>Community School</v>
          </cell>
          <cell r="L8642" t="str">
            <v>Primary</v>
          </cell>
          <cell r="AC8642" t="str">
            <v>Yes</v>
          </cell>
          <cell r="AI8642">
            <v>2</v>
          </cell>
        </row>
        <row r="8643">
          <cell r="K8643" t="str">
            <v>Community School</v>
          </cell>
          <cell r="L8643" t="str">
            <v>Primary</v>
          </cell>
          <cell r="AC8643" t="str">
            <v>Yes</v>
          </cell>
          <cell r="AI8643">
            <v>1</v>
          </cell>
        </row>
        <row r="8644">
          <cell r="K8644" t="str">
            <v>Community School</v>
          </cell>
          <cell r="L8644" t="str">
            <v>Primary</v>
          </cell>
          <cell r="AC8644" t="str">
            <v>Yes</v>
          </cell>
          <cell r="AI8644">
            <v>2</v>
          </cell>
        </row>
        <row r="8645">
          <cell r="K8645" t="str">
            <v>Community School</v>
          </cell>
          <cell r="L8645" t="str">
            <v>Primary</v>
          </cell>
          <cell r="AC8645" t="str">
            <v>Yes</v>
          </cell>
          <cell r="AI8645">
            <v>3</v>
          </cell>
        </row>
        <row r="8646">
          <cell r="K8646" t="str">
            <v>Community School</v>
          </cell>
          <cell r="L8646" t="str">
            <v>Primary</v>
          </cell>
          <cell r="AC8646" t="str">
            <v>Yes</v>
          </cell>
          <cell r="AI8646">
            <v>2</v>
          </cell>
        </row>
        <row r="8647">
          <cell r="K8647" t="str">
            <v>Community School</v>
          </cell>
          <cell r="L8647" t="str">
            <v>Primary</v>
          </cell>
          <cell r="AC8647" t="str">
            <v>Yes</v>
          </cell>
          <cell r="AI8647">
            <v>1</v>
          </cell>
        </row>
        <row r="8648">
          <cell r="K8648" t="str">
            <v>Community School</v>
          </cell>
          <cell r="L8648" t="str">
            <v>Primary</v>
          </cell>
          <cell r="AC8648" t="str">
            <v>Yes</v>
          </cell>
          <cell r="AI8648">
            <v>2</v>
          </cell>
        </row>
        <row r="8649">
          <cell r="K8649" t="str">
            <v>Community School</v>
          </cell>
          <cell r="L8649" t="str">
            <v>Primary</v>
          </cell>
          <cell r="AC8649" t="str">
            <v>Yes</v>
          </cell>
          <cell r="AI8649">
            <v>2</v>
          </cell>
        </row>
        <row r="8650">
          <cell r="K8650" t="str">
            <v>Community School</v>
          </cell>
          <cell r="L8650" t="str">
            <v>Primary</v>
          </cell>
          <cell r="AC8650" t="str">
            <v>Yes</v>
          </cell>
          <cell r="AI8650">
            <v>2</v>
          </cell>
        </row>
        <row r="8651">
          <cell r="K8651" t="str">
            <v>Community School</v>
          </cell>
          <cell r="L8651" t="str">
            <v>Primary</v>
          </cell>
          <cell r="AC8651" t="str">
            <v>Yes</v>
          </cell>
          <cell r="AI8651">
            <v>1</v>
          </cell>
        </row>
        <row r="8652">
          <cell r="K8652" t="str">
            <v>Community School</v>
          </cell>
          <cell r="L8652" t="str">
            <v>Primary</v>
          </cell>
          <cell r="AC8652" t="str">
            <v>Yes</v>
          </cell>
          <cell r="AI8652">
            <v>2</v>
          </cell>
        </row>
        <row r="8653">
          <cell r="K8653" t="str">
            <v>Community School</v>
          </cell>
          <cell r="L8653" t="str">
            <v>Primary</v>
          </cell>
          <cell r="AC8653" t="str">
            <v>Yes</v>
          </cell>
          <cell r="AI8653">
            <v>2</v>
          </cell>
        </row>
        <row r="8654">
          <cell r="K8654" t="str">
            <v>Community School</v>
          </cell>
          <cell r="L8654" t="str">
            <v>Primary</v>
          </cell>
          <cell r="AC8654" t="str">
            <v>Yes</v>
          </cell>
          <cell r="AI8654">
            <v>2</v>
          </cell>
        </row>
        <row r="8655">
          <cell r="K8655" t="str">
            <v>Community School</v>
          </cell>
          <cell r="L8655" t="str">
            <v>Primary</v>
          </cell>
          <cell r="AC8655" t="str">
            <v>Yes</v>
          </cell>
          <cell r="AI8655">
            <v>2</v>
          </cell>
        </row>
        <row r="8656">
          <cell r="K8656" t="str">
            <v>Community School</v>
          </cell>
          <cell r="L8656" t="str">
            <v>Primary</v>
          </cell>
          <cell r="AC8656" t="str">
            <v>Yes</v>
          </cell>
          <cell r="AI8656">
            <v>2</v>
          </cell>
        </row>
        <row r="8657">
          <cell r="K8657" t="str">
            <v>Community School</v>
          </cell>
          <cell r="L8657" t="str">
            <v>Primary</v>
          </cell>
          <cell r="AC8657" t="str">
            <v>Yes</v>
          </cell>
          <cell r="AI8657">
            <v>2</v>
          </cell>
        </row>
        <row r="8658">
          <cell r="K8658" t="str">
            <v>Community School</v>
          </cell>
          <cell r="L8658" t="str">
            <v>Primary</v>
          </cell>
          <cell r="AC8658" t="str">
            <v>Yes</v>
          </cell>
          <cell r="AI8658">
            <v>2</v>
          </cell>
        </row>
        <row r="8659">
          <cell r="K8659" t="str">
            <v>Community School</v>
          </cell>
          <cell r="L8659" t="str">
            <v>Primary</v>
          </cell>
          <cell r="AC8659" t="str">
            <v>Yes</v>
          </cell>
          <cell r="AI8659">
            <v>3</v>
          </cell>
        </row>
        <row r="8660">
          <cell r="K8660" t="str">
            <v>Community School</v>
          </cell>
          <cell r="L8660" t="str">
            <v>Primary</v>
          </cell>
          <cell r="AC8660" t="str">
            <v>Yes</v>
          </cell>
          <cell r="AI8660">
            <v>2</v>
          </cell>
        </row>
        <row r="8661">
          <cell r="K8661" t="str">
            <v>Community School</v>
          </cell>
          <cell r="L8661" t="str">
            <v>Primary</v>
          </cell>
          <cell r="AC8661" t="str">
            <v>Yes</v>
          </cell>
          <cell r="AI8661">
            <v>3</v>
          </cell>
        </row>
        <row r="8662">
          <cell r="K8662" t="str">
            <v>Community School</v>
          </cell>
          <cell r="L8662" t="str">
            <v>Primary</v>
          </cell>
          <cell r="AC8662" t="str">
            <v>Yes</v>
          </cell>
          <cell r="AI8662">
            <v>2</v>
          </cell>
        </row>
        <row r="8663">
          <cell r="K8663" t="str">
            <v>Voluntary Controlled School</v>
          </cell>
          <cell r="L8663" t="str">
            <v>Primary</v>
          </cell>
          <cell r="AC8663" t="str">
            <v>Yes</v>
          </cell>
          <cell r="AI8663">
            <v>2</v>
          </cell>
        </row>
        <row r="8664">
          <cell r="K8664" t="str">
            <v>Voluntary Controlled School</v>
          </cell>
          <cell r="L8664" t="str">
            <v>Primary</v>
          </cell>
          <cell r="AC8664" t="str">
            <v>Yes</v>
          </cell>
          <cell r="AI8664">
            <v>2</v>
          </cell>
        </row>
        <row r="8665">
          <cell r="K8665" t="str">
            <v>Voluntary Controlled School</v>
          </cell>
          <cell r="L8665" t="str">
            <v>Primary</v>
          </cell>
          <cell r="AC8665" t="str">
            <v>Yes</v>
          </cell>
          <cell r="AI8665">
            <v>3</v>
          </cell>
        </row>
        <row r="8666">
          <cell r="K8666" t="str">
            <v>Voluntary Controlled School</v>
          </cell>
          <cell r="L8666" t="str">
            <v>Primary</v>
          </cell>
          <cell r="AC8666" t="str">
            <v>Yes</v>
          </cell>
          <cell r="AI8666">
            <v>3</v>
          </cell>
        </row>
        <row r="8667">
          <cell r="K8667" t="str">
            <v>Voluntary Controlled School</v>
          </cell>
          <cell r="L8667" t="str">
            <v>Primary</v>
          </cell>
          <cell r="AC8667" t="str">
            <v>Yes</v>
          </cell>
          <cell r="AI8667">
            <v>2</v>
          </cell>
        </row>
        <row r="8668">
          <cell r="K8668" t="str">
            <v>Voluntary Controlled School</v>
          </cell>
          <cell r="L8668" t="str">
            <v>Primary</v>
          </cell>
          <cell r="AC8668" t="str">
            <v>Yes</v>
          </cell>
          <cell r="AI8668">
            <v>2</v>
          </cell>
        </row>
        <row r="8669">
          <cell r="K8669" t="str">
            <v>Voluntary Controlled School</v>
          </cell>
          <cell r="L8669" t="str">
            <v>Primary</v>
          </cell>
          <cell r="AC8669" t="str">
            <v>Yes</v>
          </cell>
          <cell r="AI8669">
            <v>2</v>
          </cell>
        </row>
        <row r="8670">
          <cell r="K8670" t="str">
            <v>Voluntary Controlled School</v>
          </cell>
          <cell r="L8670" t="str">
            <v>Primary</v>
          </cell>
          <cell r="AC8670" t="str">
            <v>Yes</v>
          </cell>
          <cell r="AI8670">
            <v>1</v>
          </cell>
        </row>
        <row r="8671">
          <cell r="K8671" t="str">
            <v>Voluntary Controlled School</v>
          </cell>
          <cell r="L8671" t="str">
            <v>Primary</v>
          </cell>
          <cell r="AC8671" t="str">
            <v>Yes</v>
          </cell>
          <cell r="AI8671">
            <v>3</v>
          </cell>
        </row>
        <row r="8672">
          <cell r="K8672" t="str">
            <v>Voluntary Controlled School</v>
          </cell>
          <cell r="L8672" t="str">
            <v>Primary</v>
          </cell>
          <cell r="AC8672" t="str">
            <v>Yes</v>
          </cell>
          <cell r="AI8672">
            <v>2</v>
          </cell>
        </row>
        <row r="8673">
          <cell r="K8673" t="str">
            <v>Voluntary Controlled School</v>
          </cell>
          <cell r="L8673" t="str">
            <v>Primary</v>
          </cell>
          <cell r="AC8673" t="str">
            <v>Yes</v>
          </cell>
          <cell r="AI8673">
            <v>2</v>
          </cell>
        </row>
        <row r="8674">
          <cell r="K8674" t="str">
            <v>Voluntary Controlled School</v>
          </cell>
          <cell r="L8674" t="str">
            <v>Primary</v>
          </cell>
          <cell r="AC8674" t="str">
            <v>Yes</v>
          </cell>
          <cell r="AI8674">
            <v>2</v>
          </cell>
        </row>
        <row r="8675">
          <cell r="K8675" t="str">
            <v>Voluntary Controlled School</v>
          </cell>
          <cell r="L8675" t="str">
            <v>Primary</v>
          </cell>
          <cell r="AC8675" t="str">
            <v>Yes</v>
          </cell>
          <cell r="AI8675">
            <v>1</v>
          </cell>
        </row>
        <row r="8676">
          <cell r="K8676" t="str">
            <v>Voluntary Controlled School</v>
          </cell>
          <cell r="L8676" t="str">
            <v>Primary</v>
          </cell>
          <cell r="AC8676" t="str">
            <v>Yes</v>
          </cell>
          <cell r="AI8676">
            <v>2</v>
          </cell>
        </row>
        <row r="8677">
          <cell r="K8677" t="str">
            <v>Voluntary Controlled School</v>
          </cell>
          <cell r="L8677" t="str">
            <v>Primary</v>
          </cell>
          <cell r="AC8677" t="str">
            <v>Yes</v>
          </cell>
          <cell r="AI8677">
            <v>2</v>
          </cell>
        </row>
        <row r="8678">
          <cell r="K8678" t="str">
            <v>Voluntary Controlled School</v>
          </cell>
          <cell r="L8678" t="str">
            <v>Primary</v>
          </cell>
          <cell r="AC8678" t="str">
            <v>Yes</v>
          </cell>
          <cell r="AI8678">
            <v>2</v>
          </cell>
        </row>
        <row r="8679">
          <cell r="K8679" t="str">
            <v>Voluntary Controlled School</v>
          </cell>
          <cell r="L8679" t="str">
            <v>Primary</v>
          </cell>
          <cell r="AC8679" t="str">
            <v>Yes</v>
          </cell>
          <cell r="AI8679">
            <v>2</v>
          </cell>
        </row>
        <row r="8680">
          <cell r="K8680" t="str">
            <v>Voluntary Controlled School</v>
          </cell>
          <cell r="L8680" t="str">
            <v>Primary</v>
          </cell>
          <cell r="AC8680" t="str">
            <v>Yes</v>
          </cell>
          <cell r="AI8680">
            <v>2</v>
          </cell>
        </row>
        <row r="8681">
          <cell r="K8681" t="str">
            <v>Voluntary Controlled School</v>
          </cell>
          <cell r="L8681" t="str">
            <v>Primary</v>
          </cell>
          <cell r="AC8681" t="str">
            <v>Yes</v>
          </cell>
          <cell r="AI8681">
            <v>2</v>
          </cell>
        </row>
        <row r="8682">
          <cell r="K8682" t="str">
            <v>Voluntary Controlled School</v>
          </cell>
          <cell r="L8682" t="str">
            <v>Primary</v>
          </cell>
          <cell r="AC8682" t="str">
            <v>Yes</v>
          </cell>
          <cell r="AI8682">
            <v>2</v>
          </cell>
        </row>
        <row r="8683">
          <cell r="K8683" t="str">
            <v>Voluntary Controlled School</v>
          </cell>
          <cell r="L8683" t="str">
            <v>Primary</v>
          </cell>
          <cell r="AC8683" t="str">
            <v>Yes</v>
          </cell>
          <cell r="AI8683">
            <v>2</v>
          </cell>
        </row>
        <row r="8684">
          <cell r="K8684" t="str">
            <v>Voluntary Controlled School</v>
          </cell>
          <cell r="L8684" t="str">
            <v>Primary</v>
          </cell>
          <cell r="AC8684" t="str">
            <v>Yes</v>
          </cell>
          <cell r="AI8684">
            <v>2</v>
          </cell>
        </row>
        <row r="8685">
          <cell r="K8685" t="str">
            <v>Voluntary Controlled School</v>
          </cell>
          <cell r="L8685" t="str">
            <v>Primary</v>
          </cell>
          <cell r="AC8685" t="str">
            <v>Yes</v>
          </cell>
          <cell r="AI8685">
            <v>2</v>
          </cell>
        </row>
        <row r="8686">
          <cell r="K8686" t="str">
            <v>Foundation School</v>
          </cell>
          <cell r="L8686" t="str">
            <v>Primary</v>
          </cell>
          <cell r="AC8686" t="str">
            <v>Yes</v>
          </cell>
          <cell r="AI8686">
            <v>1</v>
          </cell>
        </row>
        <row r="8687">
          <cell r="K8687" t="str">
            <v>Voluntary Controlled School</v>
          </cell>
          <cell r="L8687" t="str">
            <v>Primary</v>
          </cell>
          <cell r="AC8687" t="str">
            <v>Yes</v>
          </cell>
          <cell r="AI8687">
            <v>2</v>
          </cell>
        </row>
        <row r="8688">
          <cell r="K8688" t="str">
            <v>Voluntary Controlled School</v>
          </cell>
          <cell r="L8688" t="str">
            <v>Primary</v>
          </cell>
          <cell r="AC8688" t="str">
            <v>Yes</v>
          </cell>
          <cell r="AI8688">
            <v>2</v>
          </cell>
        </row>
        <row r="8689">
          <cell r="K8689" t="str">
            <v>Voluntary Controlled School</v>
          </cell>
          <cell r="L8689" t="str">
            <v>Primary</v>
          </cell>
          <cell r="AC8689" t="str">
            <v>Yes</v>
          </cell>
          <cell r="AI8689">
            <v>2</v>
          </cell>
        </row>
        <row r="8690">
          <cell r="K8690" t="str">
            <v>Voluntary Controlled School</v>
          </cell>
          <cell r="L8690" t="str">
            <v>Primary</v>
          </cell>
          <cell r="AC8690" t="str">
            <v>Yes</v>
          </cell>
          <cell r="AI8690">
            <v>2</v>
          </cell>
        </row>
        <row r="8691">
          <cell r="K8691" t="str">
            <v>Voluntary Controlled School</v>
          </cell>
          <cell r="L8691" t="str">
            <v>Primary</v>
          </cell>
          <cell r="AC8691" t="str">
            <v>Yes</v>
          </cell>
          <cell r="AI8691">
            <v>2</v>
          </cell>
        </row>
        <row r="8692">
          <cell r="K8692" t="str">
            <v>Voluntary Controlled School</v>
          </cell>
          <cell r="L8692" t="str">
            <v>Primary</v>
          </cell>
          <cell r="AC8692" t="str">
            <v>Yes</v>
          </cell>
          <cell r="AI8692">
            <v>2</v>
          </cell>
        </row>
        <row r="8693">
          <cell r="K8693" t="str">
            <v>Voluntary Controlled School</v>
          </cell>
          <cell r="L8693" t="str">
            <v>Primary</v>
          </cell>
          <cell r="AC8693" t="str">
            <v>Yes</v>
          </cell>
          <cell r="AI8693">
            <v>3</v>
          </cell>
        </row>
        <row r="8694">
          <cell r="K8694" t="str">
            <v>Voluntary Controlled School</v>
          </cell>
          <cell r="L8694" t="str">
            <v>Primary</v>
          </cell>
          <cell r="AC8694" t="str">
            <v>Yes</v>
          </cell>
          <cell r="AI8694">
            <v>2</v>
          </cell>
        </row>
        <row r="8695">
          <cell r="K8695" t="str">
            <v>Voluntary Controlled School</v>
          </cell>
          <cell r="L8695" t="str">
            <v>Primary</v>
          </cell>
          <cell r="AC8695" t="str">
            <v>Yes</v>
          </cell>
          <cell r="AI8695">
            <v>2</v>
          </cell>
        </row>
        <row r="8696">
          <cell r="K8696" t="str">
            <v>Voluntary Controlled School</v>
          </cell>
          <cell r="L8696" t="str">
            <v>Primary</v>
          </cell>
          <cell r="AC8696" t="str">
            <v>Yes</v>
          </cell>
          <cell r="AI8696">
            <v>3</v>
          </cell>
        </row>
        <row r="8697">
          <cell r="K8697" t="str">
            <v>Voluntary Controlled School</v>
          </cell>
          <cell r="L8697" t="str">
            <v>Primary</v>
          </cell>
          <cell r="AC8697" t="str">
            <v>Yes</v>
          </cell>
          <cell r="AI8697">
            <v>2</v>
          </cell>
        </row>
        <row r="8698">
          <cell r="K8698" t="str">
            <v>Voluntary Controlled School</v>
          </cell>
          <cell r="L8698" t="str">
            <v>Primary</v>
          </cell>
          <cell r="AC8698" t="str">
            <v>Yes</v>
          </cell>
          <cell r="AI8698">
            <v>2</v>
          </cell>
        </row>
        <row r="8699">
          <cell r="K8699" t="str">
            <v>Voluntary Controlled School</v>
          </cell>
          <cell r="L8699" t="str">
            <v>Primary</v>
          </cell>
          <cell r="AC8699" t="str">
            <v>Yes</v>
          </cell>
          <cell r="AI8699">
            <v>2</v>
          </cell>
        </row>
        <row r="8700">
          <cell r="K8700" t="str">
            <v>Voluntary Controlled School</v>
          </cell>
          <cell r="L8700" t="str">
            <v>Primary</v>
          </cell>
          <cell r="AC8700" t="str">
            <v>Yes</v>
          </cell>
          <cell r="AI8700">
            <v>2</v>
          </cell>
        </row>
        <row r="8701">
          <cell r="K8701" t="str">
            <v>Voluntary Controlled School</v>
          </cell>
          <cell r="L8701" t="str">
            <v>Primary</v>
          </cell>
          <cell r="AC8701" t="str">
            <v>Yes</v>
          </cell>
          <cell r="AI8701">
            <v>2</v>
          </cell>
        </row>
        <row r="8702">
          <cell r="K8702" t="str">
            <v>Voluntary Controlled School</v>
          </cell>
          <cell r="L8702" t="str">
            <v>Primary</v>
          </cell>
          <cell r="AC8702" t="str">
            <v>Yes</v>
          </cell>
          <cell r="AI8702">
            <v>2</v>
          </cell>
        </row>
        <row r="8703">
          <cell r="K8703" t="str">
            <v>Voluntary Controlled School</v>
          </cell>
          <cell r="L8703" t="str">
            <v>Primary</v>
          </cell>
          <cell r="AC8703" t="str">
            <v>Yes</v>
          </cell>
          <cell r="AI8703">
            <v>2</v>
          </cell>
        </row>
        <row r="8704">
          <cell r="K8704" t="str">
            <v>Voluntary Controlled School</v>
          </cell>
          <cell r="L8704" t="str">
            <v>Primary</v>
          </cell>
          <cell r="AC8704" t="str">
            <v>Yes</v>
          </cell>
          <cell r="AI8704">
            <v>1</v>
          </cell>
        </row>
        <row r="8705">
          <cell r="K8705" t="str">
            <v>Voluntary Controlled School</v>
          </cell>
          <cell r="L8705" t="str">
            <v>Primary</v>
          </cell>
          <cell r="AC8705" t="str">
            <v>Yes</v>
          </cell>
          <cell r="AI8705">
            <v>1</v>
          </cell>
        </row>
        <row r="8706">
          <cell r="K8706" t="str">
            <v>Voluntary Controlled School</v>
          </cell>
          <cell r="L8706" t="str">
            <v>Primary</v>
          </cell>
          <cell r="AC8706" t="str">
            <v>Yes</v>
          </cell>
          <cell r="AI8706">
            <v>3</v>
          </cell>
        </row>
        <row r="8707">
          <cell r="K8707" t="str">
            <v>Voluntary Controlled School</v>
          </cell>
          <cell r="L8707" t="str">
            <v>Primary</v>
          </cell>
          <cell r="AC8707" t="str">
            <v>Yes</v>
          </cell>
          <cell r="AI8707">
            <v>1</v>
          </cell>
        </row>
        <row r="8708">
          <cell r="K8708" t="str">
            <v>Voluntary Controlled School</v>
          </cell>
          <cell r="L8708" t="str">
            <v>Primary</v>
          </cell>
          <cell r="AC8708" t="str">
            <v>Yes</v>
          </cell>
          <cell r="AI8708">
            <v>2</v>
          </cell>
        </row>
        <row r="8709">
          <cell r="K8709" t="str">
            <v>Voluntary Controlled School</v>
          </cell>
          <cell r="L8709" t="str">
            <v>Primary</v>
          </cell>
          <cell r="AC8709" t="str">
            <v>Yes</v>
          </cell>
          <cell r="AI8709">
            <v>2</v>
          </cell>
        </row>
        <row r="8710">
          <cell r="K8710" t="str">
            <v>Voluntary Controlled School</v>
          </cell>
          <cell r="L8710" t="str">
            <v>Primary</v>
          </cell>
          <cell r="AC8710" t="str">
            <v>Yes</v>
          </cell>
          <cell r="AI8710">
            <v>2</v>
          </cell>
        </row>
        <row r="8711">
          <cell r="K8711" t="str">
            <v>Voluntary Controlled School</v>
          </cell>
          <cell r="L8711" t="str">
            <v>Primary</v>
          </cell>
          <cell r="AC8711" t="str">
            <v>Yes</v>
          </cell>
          <cell r="AI8711">
            <v>2</v>
          </cell>
        </row>
        <row r="8712">
          <cell r="K8712" t="str">
            <v>Voluntary Controlled School</v>
          </cell>
          <cell r="L8712" t="str">
            <v>Primary</v>
          </cell>
          <cell r="AC8712" t="str">
            <v>Yes</v>
          </cell>
          <cell r="AI8712">
            <v>2</v>
          </cell>
        </row>
        <row r="8713">
          <cell r="K8713" t="str">
            <v>Voluntary Controlled School</v>
          </cell>
          <cell r="L8713" t="str">
            <v>Primary</v>
          </cell>
          <cell r="AC8713" t="str">
            <v>Yes</v>
          </cell>
          <cell r="AI8713">
            <v>2</v>
          </cell>
        </row>
        <row r="8714">
          <cell r="K8714" t="str">
            <v>Voluntary Aided School</v>
          </cell>
          <cell r="L8714" t="str">
            <v>Primary</v>
          </cell>
          <cell r="AC8714" t="str">
            <v>Yes</v>
          </cell>
          <cell r="AI8714">
            <v>2</v>
          </cell>
        </row>
        <row r="8715">
          <cell r="K8715" t="str">
            <v>Voluntary Aided School</v>
          </cell>
          <cell r="L8715" t="str">
            <v>Primary</v>
          </cell>
          <cell r="AC8715" t="str">
            <v>Yes</v>
          </cell>
          <cell r="AI8715">
            <v>2</v>
          </cell>
        </row>
        <row r="8716">
          <cell r="K8716" t="str">
            <v>Voluntary Aided School</v>
          </cell>
          <cell r="L8716" t="str">
            <v>Primary</v>
          </cell>
          <cell r="AC8716" t="str">
            <v>Yes</v>
          </cell>
          <cell r="AI8716">
            <v>2</v>
          </cell>
        </row>
        <row r="8717">
          <cell r="K8717" t="str">
            <v>Voluntary Aided School</v>
          </cell>
          <cell r="L8717" t="str">
            <v>Primary</v>
          </cell>
          <cell r="AC8717" t="str">
            <v>Yes</v>
          </cell>
          <cell r="AI8717">
            <v>2</v>
          </cell>
        </row>
        <row r="8718">
          <cell r="K8718" t="str">
            <v>Voluntary Aided School</v>
          </cell>
          <cell r="L8718" t="str">
            <v>Primary</v>
          </cell>
          <cell r="AC8718" t="str">
            <v>Yes</v>
          </cell>
          <cell r="AI8718">
            <v>1</v>
          </cell>
        </row>
        <row r="8719">
          <cell r="K8719" t="str">
            <v>Voluntary Aided School</v>
          </cell>
          <cell r="L8719" t="str">
            <v>Primary</v>
          </cell>
          <cell r="AC8719" t="str">
            <v>Yes</v>
          </cell>
          <cell r="AI8719">
            <v>2</v>
          </cell>
        </row>
        <row r="8720">
          <cell r="K8720" t="str">
            <v>Voluntary Aided School</v>
          </cell>
          <cell r="L8720" t="str">
            <v>Primary</v>
          </cell>
          <cell r="AC8720" t="str">
            <v>Yes</v>
          </cell>
          <cell r="AI8720">
            <v>2</v>
          </cell>
        </row>
        <row r="8721">
          <cell r="K8721" t="str">
            <v>Voluntary Aided School</v>
          </cell>
          <cell r="L8721" t="str">
            <v>Primary</v>
          </cell>
          <cell r="AC8721" t="str">
            <v>Yes</v>
          </cell>
          <cell r="AI8721">
            <v>2</v>
          </cell>
        </row>
        <row r="8722">
          <cell r="K8722" t="str">
            <v>Voluntary Aided School</v>
          </cell>
          <cell r="L8722" t="str">
            <v>Primary</v>
          </cell>
          <cell r="AC8722" t="str">
            <v>Yes</v>
          </cell>
          <cell r="AI8722">
            <v>1</v>
          </cell>
        </row>
        <row r="8723">
          <cell r="K8723" t="str">
            <v>Voluntary Aided School</v>
          </cell>
          <cell r="L8723" t="str">
            <v>Primary</v>
          </cell>
          <cell r="AC8723" t="str">
            <v>Yes</v>
          </cell>
          <cell r="AI8723">
            <v>3</v>
          </cell>
        </row>
        <row r="8724">
          <cell r="K8724" t="str">
            <v>Voluntary Aided School</v>
          </cell>
          <cell r="L8724" t="str">
            <v>Primary</v>
          </cell>
          <cell r="AC8724" t="str">
            <v>Yes</v>
          </cell>
          <cell r="AI8724">
            <v>2</v>
          </cell>
        </row>
        <row r="8725">
          <cell r="K8725" t="str">
            <v>Community School</v>
          </cell>
          <cell r="L8725" t="str">
            <v>Secondary</v>
          </cell>
          <cell r="AC8725" t="str">
            <v>Yes</v>
          </cell>
          <cell r="AI8725">
            <v>2</v>
          </cell>
        </row>
        <row r="8726">
          <cell r="K8726" t="str">
            <v>Community School</v>
          </cell>
          <cell r="L8726" t="str">
            <v>Secondary</v>
          </cell>
          <cell r="AC8726" t="str">
            <v>Yes</v>
          </cell>
          <cell r="AI8726">
            <v>3</v>
          </cell>
        </row>
        <row r="8727">
          <cell r="K8727" t="str">
            <v>Community School</v>
          </cell>
          <cell r="L8727" t="str">
            <v>Secondary</v>
          </cell>
          <cell r="AC8727" t="str">
            <v>Yes</v>
          </cell>
          <cell r="AI8727">
            <v>2</v>
          </cell>
        </row>
        <row r="8728">
          <cell r="K8728" t="str">
            <v>Community School</v>
          </cell>
          <cell r="L8728" t="str">
            <v>Secondary</v>
          </cell>
          <cell r="AC8728" t="str">
            <v>Yes</v>
          </cell>
          <cell r="AI8728">
            <v>3</v>
          </cell>
        </row>
        <row r="8729">
          <cell r="K8729" t="str">
            <v>Community School</v>
          </cell>
          <cell r="L8729" t="str">
            <v>Secondary</v>
          </cell>
          <cell r="AC8729" t="str">
            <v>Yes</v>
          </cell>
          <cell r="AI8729">
            <v>4</v>
          </cell>
        </row>
        <row r="8730">
          <cell r="K8730" t="str">
            <v>Community School</v>
          </cell>
          <cell r="L8730" t="str">
            <v>Secondary</v>
          </cell>
          <cell r="AC8730" t="str">
            <v>Yes</v>
          </cell>
          <cell r="AI8730">
            <v>2</v>
          </cell>
        </row>
        <row r="8731">
          <cell r="K8731" t="str">
            <v>Community School</v>
          </cell>
          <cell r="L8731" t="str">
            <v>Secondary</v>
          </cell>
          <cell r="AC8731" t="str">
            <v>Yes</v>
          </cell>
          <cell r="AI8731">
            <v>2</v>
          </cell>
        </row>
        <row r="8732">
          <cell r="K8732" t="str">
            <v>Community School</v>
          </cell>
          <cell r="L8732" t="str">
            <v>Secondary</v>
          </cell>
          <cell r="AC8732" t="str">
            <v>Yes</v>
          </cell>
          <cell r="AI8732">
            <v>3</v>
          </cell>
        </row>
        <row r="8733">
          <cell r="K8733" t="str">
            <v>Community School</v>
          </cell>
          <cell r="L8733" t="str">
            <v>Secondary</v>
          </cell>
          <cell r="AC8733" t="str">
            <v>Yes</v>
          </cell>
          <cell r="AI8733">
            <v>2</v>
          </cell>
        </row>
        <row r="8734">
          <cell r="K8734" t="str">
            <v>Community School</v>
          </cell>
          <cell r="L8734" t="str">
            <v>Secondary</v>
          </cell>
          <cell r="AC8734" t="str">
            <v>Yes</v>
          </cell>
          <cell r="AI8734">
            <v>2</v>
          </cell>
        </row>
        <row r="8735">
          <cell r="K8735" t="str">
            <v>Voluntary Controlled School</v>
          </cell>
          <cell r="L8735" t="str">
            <v>Secondary</v>
          </cell>
          <cell r="AC8735" t="str">
            <v>Yes</v>
          </cell>
          <cell r="AI8735">
            <v>2</v>
          </cell>
        </row>
        <row r="8736">
          <cell r="K8736" t="str">
            <v>Voluntary Controlled School</v>
          </cell>
          <cell r="L8736" t="str">
            <v>Secondary</v>
          </cell>
          <cell r="AC8736" t="str">
            <v>Yes</v>
          </cell>
          <cell r="AI8736">
            <v>2</v>
          </cell>
        </row>
        <row r="8737">
          <cell r="K8737" t="str">
            <v>Foundation School</v>
          </cell>
          <cell r="L8737" t="str">
            <v>Primary</v>
          </cell>
          <cell r="AC8737" t="str">
            <v>Yes</v>
          </cell>
          <cell r="AI8737">
            <v>2</v>
          </cell>
        </row>
        <row r="8738">
          <cell r="K8738" t="str">
            <v>Foundation School</v>
          </cell>
          <cell r="L8738" t="str">
            <v>Primary</v>
          </cell>
          <cell r="AC8738" t="str">
            <v>Yes</v>
          </cell>
          <cell r="AI8738">
            <v>2</v>
          </cell>
        </row>
        <row r="8739">
          <cell r="K8739" t="str">
            <v>Foundation School</v>
          </cell>
          <cell r="L8739" t="str">
            <v>Primary</v>
          </cell>
          <cell r="AC8739" t="str">
            <v>Yes</v>
          </cell>
          <cell r="AI8739">
            <v>2</v>
          </cell>
        </row>
        <row r="8740">
          <cell r="K8740" t="str">
            <v>Community Special School</v>
          </cell>
          <cell r="L8740" t="str">
            <v>Special</v>
          </cell>
          <cell r="AC8740" t="str">
            <v>Yes</v>
          </cell>
          <cell r="AI8740">
            <v>2</v>
          </cell>
        </row>
        <row r="8741">
          <cell r="K8741" t="str">
            <v>Community Special School</v>
          </cell>
          <cell r="L8741" t="str">
            <v>Special</v>
          </cell>
          <cell r="AC8741" t="str">
            <v>Yes</v>
          </cell>
          <cell r="AI8741">
            <v>2</v>
          </cell>
        </row>
        <row r="8742">
          <cell r="K8742" t="str">
            <v>Community Special School</v>
          </cell>
          <cell r="L8742" t="str">
            <v>Special</v>
          </cell>
          <cell r="AC8742" t="str">
            <v>Yes</v>
          </cell>
          <cell r="AI8742">
            <v>2</v>
          </cell>
        </row>
        <row r="8743">
          <cell r="K8743" t="str">
            <v>Community Special School</v>
          </cell>
          <cell r="L8743" t="str">
            <v>Special</v>
          </cell>
          <cell r="AC8743" t="str">
            <v>Yes</v>
          </cell>
          <cell r="AI8743">
            <v>2</v>
          </cell>
        </row>
        <row r="8744">
          <cell r="K8744" t="str">
            <v>Community Special School</v>
          </cell>
          <cell r="L8744" t="str">
            <v>Special</v>
          </cell>
          <cell r="AC8744" t="str">
            <v>Yes</v>
          </cell>
          <cell r="AI8744">
            <v>1</v>
          </cell>
        </row>
        <row r="8745">
          <cell r="K8745" t="str">
            <v>Community Special School</v>
          </cell>
          <cell r="L8745" t="str">
            <v>Special</v>
          </cell>
          <cell r="AC8745" t="str">
            <v>Yes</v>
          </cell>
          <cell r="AI8745">
            <v>1</v>
          </cell>
        </row>
        <row r="8746">
          <cell r="K8746" t="str">
            <v>Community Special School</v>
          </cell>
          <cell r="L8746" t="str">
            <v>Special</v>
          </cell>
          <cell r="AC8746" t="str">
            <v>Yes</v>
          </cell>
          <cell r="AI8746">
            <v>2</v>
          </cell>
        </row>
        <row r="8747">
          <cell r="K8747" t="str">
            <v>Community Special School</v>
          </cell>
          <cell r="L8747" t="str">
            <v>Special</v>
          </cell>
          <cell r="AC8747" t="str">
            <v>Yes</v>
          </cell>
          <cell r="AI8747">
            <v>2</v>
          </cell>
        </row>
        <row r="8748">
          <cell r="K8748" t="str">
            <v>Community School</v>
          </cell>
          <cell r="L8748" t="str">
            <v>Primary</v>
          </cell>
          <cell r="AC8748" t="str">
            <v>Yes</v>
          </cell>
          <cell r="AI8748">
            <v>2</v>
          </cell>
        </row>
        <row r="8749">
          <cell r="K8749" t="str">
            <v>Community School</v>
          </cell>
          <cell r="L8749" t="str">
            <v>Primary</v>
          </cell>
          <cell r="AC8749" t="str">
            <v>Yes</v>
          </cell>
          <cell r="AI8749">
            <v>2</v>
          </cell>
        </row>
        <row r="8750">
          <cell r="K8750" t="str">
            <v>Community School</v>
          </cell>
          <cell r="L8750" t="str">
            <v>Primary</v>
          </cell>
          <cell r="AC8750" t="str">
            <v>Yes</v>
          </cell>
          <cell r="AI8750">
            <v>2</v>
          </cell>
        </row>
        <row r="8751">
          <cell r="K8751" t="str">
            <v>Community School</v>
          </cell>
          <cell r="L8751" t="str">
            <v>Primary</v>
          </cell>
          <cell r="AC8751" t="str">
            <v>Yes</v>
          </cell>
          <cell r="AI8751">
            <v>3</v>
          </cell>
        </row>
        <row r="8752">
          <cell r="K8752" t="str">
            <v>Community School</v>
          </cell>
          <cell r="L8752" t="str">
            <v>Primary</v>
          </cell>
          <cell r="AC8752" t="str">
            <v>Yes</v>
          </cell>
          <cell r="AI8752">
            <v>2</v>
          </cell>
        </row>
        <row r="8753">
          <cell r="K8753" t="str">
            <v>Community School</v>
          </cell>
          <cell r="L8753" t="str">
            <v>Primary</v>
          </cell>
          <cell r="AC8753" t="str">
            <v>Yes</v>
          </cell>
          <cell r="AI8753">
            <v>2</v>
          </cell>
        </row>
        <row r="8754">
          <cell r="K8754" t="str">
            <v>Community School</v>
          </cell>
          <cell r="L8754" t="str">
            <v>Primary</v>
          </cell>
          <cell r="AC8754" t="str">
            <v>Yes</v>
          </cell>
          <cell r="AI8754">
            <v>2</v>
          </cell>
        </row>
        <row r="8755">
          <cell r="K8755" t="str">
            <v>Community School</v>
          </cell>
          <cell r="L8755" t="str">
            <v>Primary</v>
          </cell>
          <cell r="AC8755" t="str">
            <v>Yes</v>
          </cell>
          <cell r="AI8755">
            <v>2</v>
          </cell>
        </row>
        <row r="8756">
          <cell r="K8756" t="str">
            <v>Community School</v>
          </cell>
          <cell r="L8756" t="str">
            <v>Primary</v>
          </cell>
          <cell r="AC8756" t="str">
            <v>Yes</v>
          </cell>
          <cell r="AI8756">
            <v>2</v>
          </cell>
        </row>
        <row r="8757">
          <cell r="K8757" t="str">
            <v>Community School</v>
          </cell>
          <cell r="L8757" t="str">
            <v>Primary</v>
          </cell>
          <cell r="AC8757" t="str">
            <v>Yes</v>
          </cell>
          <cell r="AI8757">
            <v>2</v>
          </cell>
        </row>
        <row r="8758">
          <cell r="K8758" t="str">
            <v>Community School</v>
          </cell>
          <cell r="L8758" t="str">
            <v>Primary</v>
          </cell>
          <cell r="AC8758" t="str">
            <v>Yes</v>
          </cell>
          <cell r="AI8758">
            <v>2</v>
          </cell>
        </row>
        <row r="8759">
          <cell r="K8759" t="str">
            <v>Community School</v>
          </cell>
          <cell r="L8759" t="str">
            <v>Primary</v>
          </cell>
          <cell r="AC8759" t="str">
            <v>Yes</v>
          </cell>
          <cell r="AI8759">
            <v>2</v>
          </cell>
        </row>
        <row r="8760">
          <cell r="K8760" t="str">
            <v>Community School</v>
          </cell>
          <cell r="L8760" t="str">
            <v>Primary</v>
          </cell>
          <cell r="AC8760" t="str">
            <v>Yes</v>
          </cell>
          <cell r="AI8760">
            <v>2</v>
          </cell>
        </row>
        <row r="8761">
          <cell r="K8761" t="str">
            <v>Community School</v>
          </cell>
          <cell r="L8761" t="str">
            <v>Primary</v>
          </cell>
          <cell r="AC8761" t="str">
            <v>Yes</v>
          </cell>
          <cell r="AI8761">
            <v>3</v>
          </cell>
        </row>
        <row r="8762">
          <cell r="K8762" t="str">
            <v>Community School</v>
          </cell>
          <cell r="L8762" t="str">
            <v>Primary</v>
          </cell>
          <cell r="AC8762" t="str">
            <v>Yes</v>
          </cell>
          <cell r="AI8762">
            <v>2</v>
          </cell>
        </row>
        <row r="8763">
          <cell r="K8763" t="str">
            <v>Community School</v>
          </cell>
          <cell r="L8763" t="str">
            <v>Primary</v>
          </cell>
          <cell r="AC8763" t="str">
            <v>Yes</v>
          </cell>
          <cell r="AI8763">
            <v>3</v>
          </cell>
        </row>
        <row r="8764">
          <cell r="K8764" t="str">
            <v>Community School</v>
          </cell>
          <cell r="L8764" t="str">
            <v>Primary</v>
          </cell>
          <cell r="AC8764" t="str">
            <v>Yes</v>
          </cell>
          <cell r="AI8764">
            <v>2</v>
          </cell>
        </row>
        <row r="8765">
          <cell r="K8765" t="str">
            <v>Community School</v>
          </cell>
          <cell r="L8765" t="str">
            <v>Primary</v>
          </cell>
          <cell r="AC8765" t="str">
            <v>Yes</v>
          </cell>
          <cell r="AI8765">
            <v>2</v>
          </cell>
        </row>
        <row r="8766">
          <cell r="K8766" t="str">
            <v>Community School</v>
          </cell>
          <cell r="L8766" t="str">
            <v>Primary</v>
          </cell>
          <cell r="AC8766" t="str">
            <v>Yes</v>
          </cell>
          <cell r="AI8766">
            <v>2</v>
          </cell>
        </row>
        <row r="8767">
          <cell r="K8767" t="str">
            <v>Community School</v>
          </cell>
          <cell r="L8767" t="str">
            <v>Primary</v>
          </cell>
          <cell r="AC8767" t="str">
            <v>Yes</v>
          </cell>
          <cell r="AI8767">
            <v>3</v>
          </cell>
        </row>
        <row r="8768">
          <cell r="K8768" t="str">
            <v>Voluntary Aided School</v>
          </cell>
          <cell r="L8768" t="str">
            <v>Primary</v>
          </cell>
          <cell r="AC8768" t="str">
            <v>Yes</v>
          </cell>
          <cell r="AI8768">
            <v>2</v>
          </cell>
        </row>
        <row r="8769">
          <cell r="K8769" t="str">
            <v>Voluntary Controlled School</v>
          </cell>
          <cell r="L8769" t="str">
            <v>Primary</v>
          </cell>
          <cell r="AC8769" t="str">
            <v>Yes</v>
          </cell>
          <cell r="AI8769">
            <v>1</v>
          </cell>
        </row>
        <row r="8770">
          <cell r="K8770" t="str">
            <v>Voluntary Controlled School</v>
          </cell>
          <cell r="L8770" t="str">
            <v>Primary</v>
          </cell>
          <cell r="AC8770" t="str">
            <v>Yes</v>
          </cell>
          <cell r="AI8770">
            <v>2</v>
          </cell>
        </row>
        <row r="8771">
          <cell r="K8771" t="str">
            <v>Voluntary Controlled School</v>
          </cell>
          <cell r="L8771" t="str">
            <v>Primary</v>
          </cell>
          <cell r="AC8771" t="str">
            <v>Yes</v>
          </cell>
          <cell r="AI8771">
            <v>2</v>
          </cell>
        </row>
        <row r="8772">
          <cell r="K8772" t="str">
            <v>Voluntary Controlled School</v>
          </cell>
          <cell r="L8772" t="str">
            <v>Primary</v>
          </cell>
          <cell r="AC8772" t="str">
            <v>Yes</v>
          </cell>
          <cell r="AI8772">
            <v>3</v>
          </cell>
        </row>
        <row r="8773">
          <cell r="K8773" t="str">
            <v>Voluntary Controlled School</v>
          </cell>
          <cell r="L8773" t="str">
            <v>Primary</v>
          </cell>
          <cell r="AC8773" t="str">
            <v>Yes</v>
          </cell>
          <cell r="AI8773">
            <v>2</v>
          </cell>
        </row>
        <row r="8774">
          <cell r="K8774" t="str">
            <v>Voluntary Aided School</v>
          </cell>
          <cell r="L8774" t="str">
            <v>Primary</v>
          </cell>
          <cell r="AC8774" t="str">
            <v>Yes</v>
          </cell>
          <cell r="AI8774">
            <v>3</v>
          </cell>
        </row>
        <row r="8775">
          <cell r="K8775" t="str">
            <v>Voluntary Aided School</v>
          </cell>
          <cell r="L8775" t="str">
            <v>Primary</v>
          </cell>
          <cell r="AC8775" t="str">
            <v>Yes</v>
          </cell>
          <cell r="AI8775">
            <v>3</v>
          </cell>
        </row>
        <row r="8776">
          <cell r="K8776" t="str">
            <v>Voluntary Aided School</v>
          </cell>
          <cell r="L8776" t="str">
            <v>Primary</v>
          </cell>
          <cell r="AC8776" t="str">
            <v>Yes</v>
          </cell>
          <cell r="AI8776">
            <v>2</v>
          </cell>
        </row>
        <row r="8777">
          <cell r="K8777" t="str">
            <v>Voluntary Aided School</v>
          </cell>
          <cell r="L8777" t="str">
            <v>Primary</v>
          </cell>
          <cell r="AC8777" t="str">
            <v>Yes</v>
          </cell>
          <cell r="AI8777">
            <v>2</v>
          </cell>
        </row>
        <row r="8778">
          <cell r="K8778" t="str">
            <v>Voluntary Aided School</v>
          </cell>
          <cell r="L8778" t="str">
            <v>Primary</v>
          </cell>
          <cell r="AC8778" t="str">
            <v>Yes</v>
          </cell>
          <cell r="AI8778">
            <v>2</v>
          </cell>
        </row>
        <row r="8779">
          <cell r="K8779" t="str">
            <v>Voluntary Aided School</v>
          </cell>
          <cell r="L8779" t="str">
            <v>Primary</v>
          </cell>
          <cell r="AC8779" t="str">
            <v>Yes</v>
          </cell>
          <cell r="AI8779">
            <v>2</v>
          </cell>
        </row>
        <row r="8780">
          <cell r="K8780" t="str">
            <v>Voluntary Aided School</v>
          </cell>
          <cell r="L8780" t="str">
            <v>Primary</v>
          </cell>
          <cell r="AC8780" t="str">
            <v>Yes</v>
          </cell>
          <cell r="AI8780">
            <v>2</v>
          </cell>
        </row>
        <row r="8781">
          <cell r="K8781" t="str">
            <v>Voluntary Aided School</v>
          </cell>
          <cell r="L8781" t="str">
            <v>Primary</v>
          </cell>
          <cell r="AC8781" t="str">
            <v>Yes</v>
          </cell>
          <cell r="AI8781">
            <v>2</v>
          </cell>
        </row>
        <row r="8782">
          <cell r="K8782" t="str">
            <v>Non-Maintained Special School</v>
          </cell>
          <cell r="L8782" t="str">
            <v>Special</v>
          </cell>
          <cell r="AC8782" t="str">
            <v>Yes</v>
          </cell>
          <cell r="AI8782">
            <v>2</v>
          </cell>
        </row>
        <row r="8783">
          <cell r="K8783" t="str">
            <v>Community Special School</v>
          </cell>
          <cell r="L8783" t="str">
            <v>Special</v>
          </cell>
          <cell r="AC8783" t="str">
            <v>Yes</v>
          </cell>
          <cell r="AI8783">
            <v>2</v>
          </cell>
        </row>
        <row r="8784">
          <cell r="K8784" t="str">
            <v>Community Special School</v>
          </cell>
          <cell r="L8784" t="str">
            <v>Special</v>
          </cell>
          <cell r="AC8784" t="str">
            <v>Yes</v>
          </cell>
          <cell r="AI8784">
            <v>2</v>
          </cell>
        </row>
        <row r="8785">
          <cell r="K8785" t="str">
            <v>LA Nursery School</v>
          </cell>
          <cell r="L8785" t="str">
            <v>Nursery</v>
          </cell>
          <cell r="AC8785" t="str">
            <v>Yes</v>
          </cell>
          <cell r="AI8785">
            <v>1</v>
          </cell>
        </row>
        <row r="8786">
          <cell r="K8786" t="str">
            <v>Community School</v>
          </cell>
          <cell r="L8786" t="str">
            <v>Primary</v>
          </cell>
          <cell r="AC8786" t="str">
            <v>Yes</v>
          </cell>
          <cell r="AI8786">
            <v>2</v>
          </cell>
        </row>
        <row r="8787">
          <cell r="K8787" t="str">
            <v>Community School</v>
          </cell>
          <cell r="L8787" t="str">
            <v>Primary</v>
          </cell>
          <cell r="AC8787" t="str">
            <v>Yes</v>
          </cell>
          <cell r="AI8787">
            <v>2</v>
          </cell>
        </row>
        <row r="8788">
          <cell r="K8788" t="str">
            <v>Community School</v>
          </cell>
          <cell r="L8788" t="str">
            <v>Primary</v>
          </cell>
          <cell r="AC8788" t="str">
            <v>Yes</v>
          </cell>
          <cell r="AI8788">
            <v>2</v>
          </cell>
        </row>
        <row r="8789">
          <cell r="K8789" t="str">
            <v>Foundation School</v>
          </cell>
          <cell r="L8789" t="str">
            <v>Primary</v>
          </cell>
          <cell r="AC8789" t="str">
            <v>Yes</v>
          </cell>
          <cell r="AI8789">
            <v>2</v>
          </cell>
        </row>
        <row r="8790">
          <cell r="K8790" t="str">
            <v>Community School</v>
          </cell>
          <cell r="L8790" t="str">
            <v>Primary</v>
          </cell>
          <cell r="AC8790" t="str">
            <v>Yes</v>
          </cell>
          <cell r="AI8790">
            <v>1</v>
          </cell>
        </row>
        <row r="8791">
          <cell r="K8791" t="str">
            <v>Foundation School</v>
          </cell>
          <cell r="L8791" t="str">
            <v>Primary</v>
          </cell>
          <cell r="AC8791" t="str">
            <v>Yes</v>
          </cell>
          <cell r="AI8791">
            <v>2</v>
          </cell>
        </row>
        <row r="8792">
          <cell r="K8792" t="str">
            <v>Community School</v>
          </cell>
          <cell r="L8792" t="str">
            <v>Primary</v>
          </cell>
          <cell r="AC8792" t="str">
            <v>Yes</v>
          </cell>
          <cell r="AI8792">
            <v>2</v>
          </cell>
        </row>
        <row r="8793">
          <cell r="K8793" t="str">
            <v>Foundation School</v>
          </cell>
          <cell r="L8793" t="str">
            <v>Primary</v>
          </cell>
          <cell r="AC8793" t="str">
            <v>Yes</v>
          </cell>
          <cell r="AI8793">
            <v>2</v>
          </cell>
        </row>
        <row r="8794">
          <cell r="K8794" t="str">
            <v>Foundation School</v>
          </cell>
          <cell r="L8794" t="str">
            <v>Primary</v>
          </cell>
          <cell r="AC8794" t="str">
            <v>Yes</v>
          </cell>
          <cell r="AI8794">
            <v>2</v>
          </cell>
        </row>
        <row r="8795">
          <cell r="K8795" t="str">
            <v>Community School</v>
          </cell>
          <cell r="L8795" t="str">
            <v>Primary</v>
          </cell>
          <cell r="AC8795" t="str">
            <v>Yes</v>
          </cell>
          <cell r="AI8795">
            <v>3</v>
          </cell>
        </row>
        <row r="8796">
          <cell r="K8796" t="str">
            <v>Community School</v>
          </cell>
          <cell r="L8796" t="str">
            <v>Primary</v>
          </cell>
          <cell r="AC8796" t="str">
            <v>Yes</v>
          </cell>
          <cell r="AI8796">
            <v>2</v>
          </cell>
        </row>
        <row r="8797">
          <cell r="K8797" t="str">
            <v>Community School</v>
          </cell>
          <cell r="L8797" t="str">
            <v>Primary</v>
          </cell>
          <cell r="AC8797" t="str">
            <v>Yes</v>
          </cell>
          <cell r="AI8797">
            <v>2</v>
          </cell>
        </row>
        <row r="8798">
          <cell r="K8798" t="str">
            <v>Community School</v>
          </cell>
          <cell r="L8798" t="str">
            <v>Primary</v>
          </cell>
          <cell r="AC8798" t="str">
            <v>Yes</v>
          </cell>
          <cell r="AI8798">
            <v>2</v>
          </cell>
        </row>
        <row r="8799">
          <cell r="K8799" t="str">
            <v>Community School</v>
          </cell>
          <cell r="L8799" t="str">
            <v>Primary</v>
          </cell>
          <cell r="AC8799" t="str">
            <v>Yes</v>
          </cell>
          <cell r="AI8799">
            <v>2</v>
          </cell>
        </row>
        <row r="8800">
          <cell r="K8800" t="str">
            <v>Community School</v>
          </cell>
          <cell r="L8800" t="str">
            <v>Primary</v>
          </cell>
          <cell r="AC8800" t="str">
            <v>Yes</v>
          </cell>
          <cell r="AI8800">
            <v>2</v>
          </cell>
        </row>
        <row r="8801">
          <cell r="K8801" t="str">
            <v>Community School</v>
          </cell>
          <cell r="L8801" t="str">
            <v>Primary</v>
          </cell>
          <cell r="AC8801" t="str">
            <v>Yes</v>
          </cell>
          <cell r="AI8801">
            <v>2</v>
          </cell>
        </row>
        <row r="8802">
          <cell r="K8802" t="str">
            <v>Community School</v>
          </cell>
          <cell r="L8802" t="str">
            <v>Primary</v>
          </cell>
          <cell r="AC8802" t="str">
            <v>Yes</v>
          </cell>
          <cell r="AI8802">
            <v>2</v>
          </cell>
        </row>
        <row r="8803">
          <cell r="K8803" t="str">
            <v>Community School</v>
          </cell>
          <cell r="L8803" t="str">
            <v>Primary</v>
          </cell>
          <cell r="AC8803" t="str">
            <v>Yes</v>
          </cell>
          <cell r="AI8803">
            <v>2</v>
          </cell>
        </row>
        <row r="8804">
          <cell r="K8804" t="str">
            <v>Community School</v>
          </cell>
          <cell r="L8804" t="str">
            <v>Primary</v>
          </cell>
          <cell r="AC8804" t="str">
            <v>Yes</v>
          </cell>
          <cell r="AI8804">
            <v>2</v>
          </cell>
        </row>
        <row r="8805">
          <cell r="K8805" t="str">
            <v>Community School</v>
          </cell>
          <cell r="L8805" t="str">
            <v>Primary</v>
          </cell>
          <cell r="AC8805" t="str">
            <v>Yes</v>
          </cell>
          <cell r="AI8805">
            <v>2</v>
          </cell>
        </row>
        <row r="8806">
          <cell r="K8806" t="str">
            <v>Community School</v>
          </cell>
          <cell r="L8806" t="str">
            <v>Primary</v>
          </cell>
          <cell r="AC8806" t="str">
            <v>Yes</v>
          </cell>
          <cell r="AI8806">
            <v>2</v>
          </cell>
        </row>
        <row r="8807">
          <cell r="K8807" t="str">
            <v>Community School</v>
          </cell>
          <cell r="L8807" t="str">
            <v>Primary</v>
          </cell>
          <cell r="AC8807" t="str">
            <v>Yes</v>
          </cell>
          <cell r="AI8807">
            <v>3</v>
          </cell>
        </row>
        <row r="8808">
          <cell r="K8808" t="str">
            <v>Community School</v>
          </cell>
          <cell r="L8808" t="str">
            <v>Primary</v>
          </cell>
          <cell r="AC8808" t="str">
            <v>Yes</v>
          </cell>
          <cell r="AI8808">
            <v>2</v>
          </cell>
        </row>
        <row r="8809">
          <cell r="K8809" t="str">
            <v>Community School</v>
          </cell>
          <cell r="L8809" t="str">
            <v>Primary</v>
          </cell>
          <cell r="AC8809" t="str">
            <v>Yes</v>
          </cell>
          <cell r="AI8809">
            <v>2</v>
          </cell>
        </row>
        <row r="8810">
          <cell r="K8810" t="str">
            <v>Community School</v>
          </cell>
          <cell r="L8810" t="str">
            <v>Primary</v>
          </cell>
          <cell r="AC8810" t="str">
            <v>Yes</v>
          </cell>
          <cell r="AI8810">
            <v>1</v>
          </cell>
        </row>
        <row r="8811">
          <cell r="K8811" t="str">
            <v>Community School</v>
          </cell>
          <cell r="L8811" t="str">
            <v>Primary</v>
          </cell>
          <cell r="AC8811" t="str">
            <v>Yes</v>
          </cell>
          <cell r="AI8811">
            <v>2</v>
          </cell>
        </row>
        <row r="8812">
          <cell r="K8812" t="str">
            <v>Community School</v>
          </cell>
          <cell r="L8812" t="str">
            <v>Primary</v>
          </cell>
          <cell r="AC8812" t="str">
            <v>Yes</v>
          </cell>
          <cell r="AI8812">
            <v>2</v>
          </cell>
        </row>
        <row r="8813">
          <cell r="K8813" t="str">
            <v>Community School</v>
          </cell>
          <cell r="L8813" t="str">
            <v>Primary</v>
          </cell>
          <cell r="AC8813" t="str">
            <v>Yes</v>
          </cell>
          <cell r="AI8813">
            <v>2</v>
          </cell>
        </row>
        <row r="8814">
          <cell r="K8814" t="str">
            <v>Community School</v>
          </cell>
          <cell r="L8814" t="str">
            <v>Primary</v>
          </cell>
          <cell r="AC8814" t="str">
            <v>Yes</v>
          </cell>
          <cell r="AI8814">
            <v>2</v>
          </cell>
        </row>
        <row r="8815">
          <cell r="K8815" t="str">
            <v>Community School</v>
          </cell>
          <cell r="L8815" t="str">
            <v>Primary</v>
          </cell>
          <cell r="AC8815" t="str">
            <v>Yes</v>
          </cell>
          <cell r="AI8815">
            <v>2</v>
          </cell>
        </row>
        <row r="8816">
          <cell r="K8816" t="str">
            <v>Community School</v>
          </cell>
          <cell r="L8816" t="str">
            <v>Primary</v>
          </cell>
          <cell r="AC8816" t="str">
            <v>Yes</v>
          </cell>
          <cell r="AI8816">
            <v>2</v>
          </cell>
        </row>
        <row r="8817">
          <cell r="K8817" t="str">
            <v>Community School</v>
          </cell>
          <cell r="L8817" t="str">
            <v>Primary</v>
          </cell>
          <cell r="AC8817" t="str">
            <v>Yes</v>
          </cell>
          <cell r="AI8817">
            <v>2</v>
          </cell>
        </row>
        <row r="8818">
          <cell r="K8818" t="str">
            <v>Community School</v>
          </cell>
          <cell r="L8818" t="str">
            <v>Primary</v>
          </cell>
          <cell r="AC8818" t="str">
            <v>Yes</v>
          </cell>
          <cell r="AI8818">
            <v>2</v>
          </cell>
        </row>
        <row r="8819">
          <cell r="K8819" t="str">
            <v>Community School</v>
          </cell>
          <cell r="L8819" t="str">
            <v>Primary</v>
          </cell>
          <cell r="AC8819" t="str">
            <v>Yes</v>
          </cell>
          <cell r="AI8819">
            <v>3</v>
          </cell>
        </row>
        <row r="8820">
          <cell r="K8820" t="str">
            <v>Community School</v>
          </cell>
          <cell r="L8820" t="str">
            <v>Primary</v>
          </cell>
          <cell r="AC8820" t="str">
            <v>Yes</v>
          </cell>
          <cell r="AI8820">
            <v>2</v>
          </cell>
        </row>
        <row r="8821">
          <cell r="K8821" t="str">
            <v>Community School</v>
          </cell>
          <cell r="L8821" t="str">
            <v>Primary</v>
          </cell>
          <cell r="AC8821" t="str">
            <v>Yes</v>
          </cell>
          <cell r="AI8821">
            <v>2</v>
          </cell>
        </row>
        <row r="8822">
          <cell r="K8822" t="str">
            <v>Community School</v>
          </cell>
          <cell r="L8822" t="str">
            <v>Primary</v>
          </cell>
          <cell r="AC8822" t="str">
            <v>Yes</v>
          </cell>
          <cell r="AI8822">
            <v>2</v>
          </cell>
        </row>
        <row r="8823">
          <cell r="K8823" t="str">
            <v>Community School</v>
          </cell>
          <cell r="L8823" t="str">
            <v>Primary</v>
          </cell>
          <cell r="AC8823" t="str">
            <v>Yes</v>
          </cell>
          <cell r="AI8823">
            <v>2</v>
          </cell>
        </row>
        <row r="8824">
          <cell r="K8824" t="str">
            <v>Community School</v>
          </cell>
          <cell r="L8824" t="str">
            <v>Primary</v>
          </cell>
          <cell r="AC8824" t="str">
            <v>Yes</v>
          </cell>
          <cell r="AI8824">
            <v>2</v>
          </cell>
        </row>
        <row r="8825">
          <cell r="K8825" t="str">
            <v>Community School</v>
          </cell>
          <cell r="L8825" t="str">
            <v>Primary</v>
          </cell>
          <cell r="AC8825" t="str">
            <v>Yes</v>
          </cell>
          <cell r="AI8825">
            <v>1</v>
          </cell>
        </row>
        <row r="8826">
          <cell r="K8826" t="str">
            <v>Community School</v>
          </cell>
          <cell r="L8826" t="str">
            <v>Primary</v>
          </cell>
          <cell r="AC8826" t="str">
            <v>Yes</v>
          </cell>
          <cell r="AI8826">
            <v>2</v>
          </cell>
        </row>
        <row r="8827">
          <cell r="K8827" t="str">
            <v>Community School</v>
          </cell>
          <cell r="L8827" t="str">
            <v>Primary</v>
          </cell>
          <cell r="AC8827" t="str">
            <v>Yes</v>
          </cell>
          <cell r="AI8827">
            <v>1</v>
          </cell>
        </row>
        <row r="8828">
          <cell r="K8828" t="str">
            <v>Community School</v>
          </cell>
          <cell r="L8828" t="str">
            <v>Primary</v>
          </cell>
          <cell r="AC8828" t="str">
            <v>Yes</v>
          </cell>
          <cell r="AI8828">
            <v>2</v>
          </cell>
        </row>
        <row r="8829">
          <cell r="K8829" t="str">
            <v>Community School</v>
          </cell>
          <cell r="L8829" t="str">
            <v>Primary</v>
          </cell>
          <cell r="AC8829" t="str">
            <v>Yes</v>
          </cell>
          <cell r="AI8829">
            <v>3</v>
          </cell>
        </row>
        <row r="8830">
          <cell r="K8830" t="str">
            <v>Community School</v>
          </cell>
          <cell r="L8830" t="str">
            <v>Primary</v>
          </cell>
          <cell r="AC8830" t="str">
            <v>Yes</v>
          </cell>
          <cell r="AI8830">
            <v>3</v>
          </cell>
        </row>
        <row r="8831">
          <cell r="K8831" t="str">
            <v>Community School</v>
          </cell>
          <cell r="L8831" t="str">
            <v>Primary</v>
          </cell>
          <cell r="AC8831" t="str">
            <v>Yes</v>
          </cell>
          <cell r="AI8831">
            <v>2</v>
          </cell>
        </row>
        <row r="8832">
          <cell r="K8832" t="str">
            <v>Community School</v>
          </cell>
          <cell r="L8832" t="str">
            <v>Primary</v>
          </cell>
          <cell r="AC8832" t="str">
            <v>Yes</v>
          </cell>
          <cell r="AI8832">
            <v>2</v>
          </cell>
        </row>
        <row r="8833">
          <cell r="K8833" t="str">
            <v>Community School</v>
          </cell>
          <cell r="L8833" t="str">
            <v>Primary</v>
          </cell>
          <cell r="AC8833" t="str">
            <v>Yes</v>
          </cell>
          <cell r="AI8833">
            <v>1</v>
          </cell>
        </row>
        <row r="8834">
          <cell r="K8834" t="str">
            <v>Community School</v>
          </cell>
          <cell r="L8834" t="str">
            <v>Primary</v>
          </cell>
          <cell r="AC8834" t="str">
            <v>Yes</v>
          </cell>
          <cell r="AI8834">
            <v>3</v>
          </cell>
        </row>
        <row r="8835">
          <cell r="K8835" t="str">
            <v>Community School</v>
          </cell>
          <cell r="L8835" t="str">
            <v>Primary</v>
          </cell>
          <cell r="AC8835" t="str">
            <v>Yes</v>
          </cell>
          <cell r="AI8835">
            <v>2</v>
          </cell>
        </row>
        <row r="8836">
          <cell r="K8836" t="str">
            <v>Community School</v>
          </cell>
          <cell r="L8836" t="str">
            <v>Primary</v>
          </cell>
          <cell r="AC8836" t="str">
            <v>Yes</v>
          </cell>
          <cell r="AI8836">
            <v>2</v>
          </cell>
        </row>
        <row r="8837">
          <cell r="K8837" t="str">
            <v>Community School</v>
          </cell>
          <cell r="L8837" t="str">
            <v>Primary</v>
          </cell>
          <cell r="AC8837" t="str">
            <v>Yes</v>
          </cell>
          <cell r="AI8837">
            <v>2</v>
          </cell>
        </row>
        <row r="8838">
          <cell r="K8838" t="str">
            <v>Community School</v>
          </cell>
          <cell r="L8838" t="str">
            <v>Primary</v>
          </cell>
          <cell r="AC8838" t="str">
            <v>Yes</v>
          </cell>
          <cell r="AI8838">
            <v>2</v>
          </cell>
        </row>
        <row r="8839">
          <cell r="K8839" t="str">
            <v>Community School</v>
          </cell>
          <cell r="L8839" t="str">
            <v>Primary</v>
          </cell>
          <cell r="AC8839" t="str">
            <v>Yes</v>
          </cell>
          <cell r="AI8839">
            <v>2</v>
          </cell>
        </row>
        <row r="8840">
          <cell r="K8840" t="str">
            <v>Community School</v>
          </cell>
          <cell r="L8840" t="str">
            <v>Primary</v>
          </cell>
          <cell r="AC8840" t="str">
            <v>Yes</v>
          </cell>
          <cell r="AI8840">
            <v>2</v>
          </cell>
        </row>
        <row r="8841">
          <cell r="K8841" t="str">
            <v>Community School</v>
          </cell>
          <cell r="L8841" t="str">
            <v>Primary</v>
          </cell>
          <cell r="AC8841" t="str">
            <v>Yes</v>
          </cell>
          <cell r="AI8841">
            <v>1</v>
          </cell>
        </row>
        <row r="8842">
          <cell r="K8842" t="str">
            <v>Community School</v>
          </cell>
          <cell r="L8842" t="str">
            <v>Primary</v>
          </cell>
          <cell r="AC8842" t="str">
            <v>Yes</v>
          </cell>
          <cell r="AI8842">
            <v>2</v>
          </cell>
        </row>
        <row r="8843">
          <cell r="K8843" t="str">
            <v>Community School</v>
          </cell>
          <cell r="L8843" t="str">
            <v>Primary</v>
          </cell>
          <cell r="AC8843" t="str">
            <v>Yes</v>
          </cell>
          <cell r="AI8843">
            <v>2</v>
          </cell>
        </row>
        <row r="8844">
          <cell r="K8844" t="str">
            <v>Community School</v>
          </cell>
          <cell r="L8844" t="str">
            <v>Primary</v>
          </cell>
          <cell r="AC8844" t="str">
            <v>Yes</v>
          </cell>
          <cell r="AI8844">
            <v>1</v>
          </cell>
        </row>
        <row r="8845">
          <cell r="K8845" t="str">
            <v>Community School</v>
          </cell>
          <cell r="L8845" t="str">
            <v>Primary</v>
          </cell>
          <cell r="AC8845" t="str">
            <v>Yes</v>
          </cell>
          <cell r="AI8845">
            <v>1</v>
          </cell>
        </row>
        <row r="8846">
          <cell r="K8846" t="str">
            <v>Community School</v>
          </cell>
          <cell r="L8846" t="str">
            <v>Primary</v>
          </cell>
          <cell r="AC8846" t="str">
            <v>Yes</v>
          </cell>
          <cell r="AI8846">
            <v>2</v>
          </cell>
        </row>
        <row r="8847">
          <cell r="K8847" t="str">
            <v>Community School</v>
          </cell>
          <cell r="L8847" t="str">
            <v>Primary</v>
          </cell>
          <cell r="AC8847" t="str">
            <v>Yes</v>
          </cell>
          <cell r="AI8847">
            <v>2</v>
          </cell>
        </row>
        <row r="8848">
          <cell r="K8848" t="str">
            <v>Community School</v>
          </cell>
          <cell r="L8848" t="str">
            <v>Primary</v>
          </cell>
          <cell r="AC8848" t="str">
            <v>Yes</v>
          </cell>
          <cell r="AI8848">
            <v>1</v>
          </cell>
        </row>
        <row r="8849">
          <cell r="K8849" t="str">
            <v>Community School</v>
          </cell>
          <cell r="L8849" t="str">
            <v>Primary</v>
          </cell>
          <cell r="AC8849" t="str">
            <v>Yes</v>
          </cell>
          <cell r="AI8849">
            <v>2</v>
          </cell>
        </row>
        <row r="8850">
          <cell r="K8850" t="str">
            <v>Community School</v>
          </cell>
          <cell r="L8850" t="str">
            <v>Primary</v>
          </cell>
          <cell r="AC8850" t="str">
            <v>Yes</v>
          </cell>
          <cell r="AI8850">
            <v>2</v>
          </cell>
        </row>
        <row r="8851">
          <cell r="K8851" t="str">
            <v>Community School</v>
          </cell>
          <cell r="L8851" t="str">
            <v>Primary</v>
          </cell>
          <cell r="AC8851" t="str">
            <v>Yes</v>
          </cell>
          <cell r="AI8851">
            <v>2</v>
          </cell>
        </row>
        <row r="8852">
          <cell r="K8852" t="str">
            <v>Community School</v>
          </cell>
          <cell r="L8852" t="str">
            <v>Primary</v>
          </cell>
          <cell r="AC8852" t="str">
            <v>Yes</v>
          </cell>
          <cell r="AI8852">
            <v>1</v>
          </cell>
        </row>
        <row r="8853">
          <cell r="K8853" t="str">
            <v>Foundation School</v>
          </cell>
          <cell r="L8853" t="str">
            <v>Primary</v>
          </cell>
          <cell r="AC8853" t="str">
            <v>Yes</v>
          </cell>
          <cell r="AI8853">
            <v>2</v>
          </cell>
        </row>
        <row r="8854">
          <cell r="K8854" t="str">
            <v>Foundation School</v>
          </cell>
          <cell r="L8854" t="str">
            <v>Primary</v>
          </cell>
          <cell r="AC8854" t="str">
            <v>Yes</v>
          </cell>
          <cell r="AI8854">
            <v>2</v>
          </cell>
        </row>
        <row r="8855">
          <cell r="K8855" t="str">
            <v>Community School</v>
          </cell>
          <cell r="L8855" t="str">
            <v>Primary</v>
          </cell>
          <cell r="AC8855" t="str">
            <v>Yes</v>
          </cell>
          <cell r="AI8855">
            <v>2</v>
          </cell>
        </row>
        <row r="8856">
          <cell r="K8856" t="str">
            <v>Community School</v>
          </cell>
          <cell r="L8856" t="str">
            <v>Primary</v>
          </cell>
          <cell r="AC8856" t="str">
            <v>Yes</v>
          </cell>
          <cell r="AI8856">
            <v>2</v>
          </cell>
        </row>
        <row r="8857">
          <cell r="K8857" t="str">
            <v>Community School</v>
          </cell>
          <cell r="L8857" t="str">
            <v>Primary</v>
          </cell>
          <cell r="AC8857" t="str">
            <v>Yes</v>
          </cell>
          <cell r="AI8857">
            <v>2</v>
          </cell>
        </row>
        <row r="8858">
          <cell r="K8858" t="str">
            <v>Foundation School</v>
          </cell>
          <cell r="L8858" t="str">
            <v>Primary</v>
          </cell>
          <cell r="AC8858" t="str">
            <v>Yes</v>
          </cell>
          <cell r="AI8858">
            <v>2</v>
          </cell>
        </row>
        <row r="8859">
          <cell r="K8859" t="str">
            <v>Community School</v>
          </cell>
          <cell r="L8859" t="str">
            <v>Primary</v>
          </cell>
          <cell r="AC8859" t="str">
            <v>Yes</v>
          </cell>
          <cell r="AI8859">
            <v>2</v>
          </cell>
        </row>
        <row r="8860">
          <cell r="K8860" t="str">
            <v>Foundation School</v>
          </cell>
          <cell r="L8860" t="str">
            <v>Primary</v>
          </cell>
          <cell r="AC8860" t="str">
            <v>Yes</v>
          </cell>
          <cell r="AI8860">
            <v>2</v>
          </cell>
        </row>
        <row r="8861">
          <cell r="K8861" t="str">
            <v>Foundation School</v>
          </cell>
          <cell r="L8861" t="str">
            <v>Primary</v>
          </cell>
          <cell r="AC8861" t="str">
            <v>Yes</v>
          </cell>
          <cell r="AI8861">
            <v>1</v>
          </cell>
        </row>
        <row r="8862">
          <cell r="K8862" t="str">
            <v>Community School</v>
          </cell>
          <cell r="L8862" t="str">
            <v>Primary</v>
          </cell>
          <cell r="AC8862" t="str">
            <v>Yes</v>
          </cell>
          <cell r="AI8862">
            <v>1</v>
          </cell>
        </row>
        <row r="8863">
          <cell r="K8863" t="str">
            <v>Foundation School</v>
          </cell>
          <cell r="L8863" t="str">
            <v>Primary</v>
          </cell>
          <cell r="AC8863" t="str">
            <v>Yes</v>
          </cell>
          <cell r="AI8863">
            <v>2</v>
          </cell>
        </row>
        <row r="8864">
          <cell r="K8864" t="str">
            <v>Community School</v>
          </cell>
          <cell r="L8864" t="str">
            <v>Primary</v>
          </cell>
          <cell r="AC8864" t="str">
            <v>Yes</v>
          </cell>
          <cell r="AI8864">
            <v>2</v>
          </cell>
        </row>
        <row r="8865">
          <cell r="K8865" t="str">
            <v>Foundation School</v>
          </cell>
          <cell r="L8865" t="str">
            <v>Primary</v>
          </cell>
          <cell r="AC8865" t="str">
            <v>Yes</v>
          </cell>
          <cell r="AI8865">
            <v>2</v>
          </cell>
        </row>
        <row r="8866">
          <cell r="K8866" t="str">
            <v>Community School</v>
          </cell>
          <cell r="L8866" t="str">
            <v>Primary</v>
          </cell>
          <cell r="AC8866" t="str">
            <v>Yes</v>
          </cell>
          <cell r="AI8866">
            <v>2</v>
          </cell>
        </row>
        <row r="8867">
          <cell r="K8867" t="str">
            <v>Foundation School</v>
          </cell>
          <cell r="L8867" t="str">
            <v>Primary</v>
          </cell>
          <cell r="AC8867" t="str">
            <v>Yes</v>
          </cell>
          <cell r="AI8867">
            <v>2</v>
          </cell>
        </row>
        <row r="8868">
          <cell r="K8868" t="str">
            <v>Community School</v>
          </cell>
          <cell r="L8868" t="str">
            <v>Primary</v>
          </cell>
          <cell r="AC8868" t="str">
            <v>Yes</v>
          </cell>
          <cell r="AI8868">
            <v>1</v>
          </cell>
        </row>
        <row r="8869">
          <cell r="K8869" t="str">
            <v>Community School</v>
          </cell>
          <cell r="L8869" t="str">
            <v>Primary</v>
          </cell>
          <cell r="AC8869" t="str">
            <v>Yes</v>
          </cell>
          <cell r="AI8869">
            <v>1</v>
          </cell>
        </row>
        <row r="8870">
          <cell r="K8870" t="str">
            <v>Community School</v>
          </cell>
          <cell r="L8870" t="str">
            <v>Primary</v>
          </cell>
          <cell r="AC8870" t="str">
            <v>Yes</v>
          </cell>
          <cell r="AI8870">
            <v>2</v>
          </cell>
        </row>
        <row r="8871">
          <cell r="K8871" t="str">
            <v>Community School</v>
          </cell>
          <cell r="L8871" t="str">
            <v>Primary</v>
          </cell>
          <cell r="AC8871" t="str">
            <v>Yes</v>
          </cell>
          <cell r="AI8871">
            <v>2</v>
          </cell>
        </row>
        <row r="8872">
          <cell r="K8872" t="str">
            <v>Community School</v>
          </cell>
          <cell r="L8872" t="str">
            <v>Primary</v>
          </cell>
          <cell r="AC8872" t="str">
            <v>Yes</v>
          </cell>
          <cell r="AI8872">
            <v>2</v>
          </cell>
        </row>
        <row r="8873">
          <cell r="K8873" t="str">
            <v>Community School</v>
          </cell>
          <cell r="L8873" t="str">
            <v>Primary</v>
          </cell>
          <cell r="AC8873" t="str">
            <v>Yes</v>
          </cell>
          <cell r="AI8873">
            <v>2</v>
          </cell>
        </row>
        <row r="8874">
          <cell r="K8874" t="str">
            <v>Community School</v>
          </cell>
          <cell r="L8874" t="str">
            <v>Primary</v>
          </cell>
          <cell r="AC8874" t="str">
            <v>Yes</v>
          </cell>
          <cell r="AI8874">
            <v>2</v>
          </cell>
        </row>
        <row r="8875">
          <cell r="K8875" t="str">
            <v>Community School</v>
          </cell>
          <cell r="L8875" t="str">
            <v>Primary</v>
          </cell>
          <cell r="AC8875" t="str">
            <v>Yes</v>
          </cell>
          <cell r="AI8875">
            <v>2</v>
          </cell>
        </row>
        <row r="8876">
          <cell r="K8876" t="str">
            <v>Foundation School</v>
          </cell>
          <cell r="L8876" t="str">
            <v>Primary</v>
          </cell>
          <cell r="AC8876" t="str">
            <v>Yes</v>
          </cell>
          <cell r="AI8876">
            <v>1</v>
          </cell>
        </row>
        <row r="8877">
          <cell r="K8877" t="str">
            <v>Community School</v>
          </cell>
          <cell r="L8877" t="str">
            <v>Primary</v>
          </cell>
          <cell r="AC8877" t="str">
            <v>Yes</v>
          </cell>
          <cell r="AI8877">
            <v>1</v>
          </cell>
        </row>
        <row r="8878">
          <cell r="K8878" t="str">
            <v>Community School</v>
          </cell>
          <cell r="L8878" t="str">
            <v>Primary</v>
          </cell>
          <cell r="AC8878" t="str">
            <v>Yes</v>
          </cell>
          <cell r="AI8878">
            <v>2</v>
          </cell>
        </row>
        <row r="8879">
          <cell r="K8879" t="str">
            <v>Community School</v>
          </cell>
          <cell r="L8879" t="str">
            <v>Primary</v>
          </cell>
          <cell r="AC8879" t="str">
            <v>Yes</v>
          </cell>
          <cell r="AI8879">
            <v>2</v>
          </cell>
        </row>
        <row r="8880">
          <cell r="K8880" t="str">
            <v>Community School</v>
          </cell>
          <cell r="L8880" t="str">
            <v>Primary</v>
          </cell>
          <cell r="AC8880" t="str">
            <v>Yes</v>
          </cell>
          <cell r="AI8880">
            <v>2</v>
          </cell>
        </row>
        <row r="8881">
          <cell r="K8881" t="str">
            <v>Community School</v>
          </cell>
          <cell r="L8881" t="str">
            <v>Primary</v>
          </cell>
          <cell r="AC8881" t="str">
            <v>Yes</v>
          </cell>
          <cell r="AI8881">
            <v>2</v>
          </cell>
        </row>
        <row r="8882">
          <cell r="K8882" t="str">
            <v>Foundation School</v>
          </cell>
          <cell r="L8882" t="str">
            <v>Primary</v>
          </cell>
          <cell r="AC8882" t="str">
            <v>Yes</v>
          </cell>
          <cell r="AI8882">
            <v>2</v>
          </cell>
        </row>
        <row r="8883">
          <cell r="K8883" t="str">
            <v>Community School</v>
          </cell>
          <cell r="L8883" t="str">
            <v>Primary</v>
          </cell>
          <cell r="AC8883" t="str">
            <v>Yes</v>
          </cell>
          <cell r="AI8883">
            <v>2</v>
          </cell>
        </row>
        <row r="8884">
          <cell r="K8884" t="str">
            <v>Community School</v>
          </cell>
          <cell r="L8884" t="str">
            <v>Primary</v>
          </cell>
          <cell r="AC8884" t="str">
            <v>Yes</v>
          </cell>
          <cell r="AI8884">
            <v>2</v>
          </cell>
        </row>
        <row r="8885">
          <cell r="K8885" t="str">
            <v>Community School</v>
          </cell>
          <cell r="L8885" t="str">
            <v>Primary</v>
          </cell>
          <cell r="AC8885" t="str">
            <v>Yes</v>
          </cell>
          <cell r="AI8885">
            <v>1</v>
          </cell>
        </row>
        <row r="8886">
          <cell r="K8886" t="str">
            <v>Community School</v>
          </cell>
          <cell r="L8886" t="str">
            <v>Primary</v>
          </cell>
          <cell r="AC8886" t="str">
            <v>Yes</v>
          </cell>
          <cell r="AI8886">
            <v>2</v>
          </cell>
        </row>
        <row r="8887">
          <cell r="K8887" t="str">
            <v>Community School</v>
          </cell>
          <cell r="L8887" t="str">
            <v>Primary</v>
          </cell>
          <cell r="AC8887" t="str">
            <v>Yes</v>
          </cell>
          <cell r="AI8887">
            <v>1</v>
          </cell>
        </row>
        <row r="8888">
          <cell r="K8888" t="str">
            <v>Community School</v>
          </cell>
          <cell r="L8888" t="str">
            <v>Primary</v>
          </cell>
          <cell r="AC8888" t="str">
            <v>Yes</v>
          </cell>
          <cell r="AI8888">
            <v>1</v>
          </cell>
        </row>
        <row r="8889">
          <cell r="K8889" t="str">
            <v>Community School</v>
          </cell>
          <cell r="L8889" t="str">
            <v>Primary</v>
          </cell>
          <cell r="AC8889" t="str">
            <v>Yes</v>
          </cell>
          <cell r="AI8889">
            <v>2</v>
          </cell>
        </row>
        <row r="8890">
          <cell r="K8890" t="str">
            <v>Community School</v>
          </cell>
          <cell r="L8890" t="str">
            <v>Primary</v>
          </cell>
          <cell r="AC8890" t="str">
            <v>Yes</v>
          </cell>
          <cell r="AI8890">
            <v>2</v>
          </cell>
        </row>
        <row r="8891">
          <cell r="K8891" t="str">
            <v>Community School</v>
          </cell>
          <cell r="L8891" t="str">
            <v>Primary</v>
          </cell>
          <cell r="AC8891" t="str">
            <v>Yes</v>
          </cell>
          <cell r="AI8891">
            <v>1</v>
          </cell>
        </row>
        <row r="8892">
          <cell r="K8892" t="str">
            <v>Community School</v>
          </cell>
          <cell r="L8892" t="str">
            <v>Primary</v>
          </cell>
          <cell r="AC8892" t="str">
            <v>Yes</v>
          </cell>
          <cell r="AI8892">
            <v>2</v>
          </cell>
        </row>
        <row r="8893">
          <cell r="K8893" t="str">
            <v>Community School</v>
          </cell>
          <cell r="L8893" t="str">
            <v>Primary</v>
          </cell>
          <cell r="AC8893" t="str">
            <v>Yes</v>
          </cell>
          <cell r="AI8893">
            <v>2</v>
          </cell>
        </row>
        <row r="8894">
          <cell r="K8894" t="str">
            <v>Community School</v>
          </cell>
          <cell r="L8894" t="str">
            <v>Primary</v>
          </cell>
          <cell r="AC8894" t="str">
            <v>Yes</v>
          </cell>
          <cell r="AI8894">
            <v>2</v>
          </cell>
        </row>
        <row r="8895">
          <cell r="K8895" t="str">
            <v>Community School</v>
          </cell>
          <cell r="L8895" t="str">
            <v>Primary</v>
          </cell>
          <cell r="AC8895" t="str">
            <v>Yes</v>
          </cell>
          <cell r="AI8895">
            <v>2</v>
          </cell>
        </row>
        <row r="8896">
          <cell r="K8896" t="str">
            <v>Community School</v>
          </cell>
          <cell r="L8896" t="str">
            <v>Primary</v>
          </cell>
          <cell r="AC8896" t="str">
            <v>Yes</v>
          </cell>
          <cell r="AI8896">
            <v>2</v>
          </cell>
        </row>
        <row r="8897">
          <cell r="K8897" t="str">
            <v>Foundation School</v>
          </cell>
          <cell r="L8897" t="str">
            <v>Primary</v>
          </cell>
          <cell r="AC8897" t="str">
            <v>Yes</v>
          </cell>
          <cell r="AI8897">
            <v>2</v>
          </cell>
        </row>
        <row r="8898">
          <cell r="K8898" t="str">
            <v>Community School</v>
          </cell>
          <cell r="L8898" t="str">
            <v>Primary</v>
          </cell>
          <cell r="AC8898" t="str">
            <v>Yes</v>
          </cell>
          <cell r="AI8898">
            <v>1</v>
          </cell>
        </row>
        <row r="8899">
          <cell r="K8899" t="str">
            <v>Community School</v>
          </cell>
          <cell r="L8899" t="str">
            <v>Primary</v>
          </cell>
          <cell r="AC8899" t="str">
            <v>Yes</v>
          </cell>
          <cell r="AI8899">
            <v>2</v>
          </cell>
        </row>
        <row r="8900">
          <cell r="K8900" t="str">
            <v>Community School</v>
          </cell>
          <cell r="L8900" t="str">
            <v>Primary</v>
          </cell>
          <cell r="AC8900" t="str">
            <v>Yes</v>
          </cell>
          <cell r="AI8900">
            <v>2</v>
          </cell>
        </row>
        <row r="8901">
          <cell r="K8901" t="str">
            <v>Community School</v>
          </cell>
          <cell r="L8901" t="str">
            <v>Primary</v>
          </cell>
          <cell r="AC8901" t="str">
            <v>Yes</v>
          </cell>
          <cell r="AI8901">
            <v>2</v>
          </cell>
        </row>
        <row r="8902">
          <cell r="K8902" t="str">
            <v>Foundation School</v>
          </cell>
          <cell r="L8902" t="str">
            <v>Primary</v>
          </cell>
          <cell r="AC8902" t="str">
            <v>Yes</v>
          </cell>
          <cell r="AI8902">
            <v>2</v>
          </cell>
        </row>
        <row r="8903">
          <cell r="K8903" t="str">
            <v>Community School</v>
          </cell>
          <cell r="L8903" t="str">
            <v>Primary</v>
          </cell>
          <cell r="AC8903" t="str">
            <v>Yes</v>
          </cell>
          <cell r="AI8903">
            <v>2</v>
          </cell>
        </row>
        <row r="8904">
          <cell r="K8904" t="str">
            <v>Community School</v>
          </cell>
          <cell r="L8904" t="str">
            <v>Primary</v>
          </cell>
          <cell r="AC8904" t="str">
            <v>Yes</v>
          </cell>
          <cell r="AI8904">
            <v>1</v>
          </cell>
        </row>
        <row r="8905">
          <cell r="K8905" t="str">
            <v>Community School</v>
          </cell>
          <cell r="L8905" t="str">
            <v>Primary</v>
          </cell>
          <cell r="AC8905" t="str">
            <v>Yes</v>
          </cell>
          <cell r="AI8905">
            <v>2</v>
          </cell>
        </row>
        <row r="8906">
          <cell r="K8906" t="str">
            <v>Community School</v>
          </cell>
          <cell r="L8906" t="str">
            <v>Primary</v>
          </cell>
          <cell r="AC8906" t="str">
            <v>Yes</v>
          </cell>
          <cell r="AI8906">
            <v>2</v>
          </cell>
        </row>
        <row r="8907">
          <cell r="K8907" t="str">
            <v>Community School</v>
          </cell>
          <cell r="L8907" t="str">
            <v>Primary</v>
          </cell>
          <cell r="AC8907" t="str">
            <v>Yes</v>
          </cell>
          <cell r="AI8907">
            <v>1</v>
          </cell>
        </row>
        <row r="8908">
          <cell r="K8908" t="str">
            <v>Community School</v>
          </cell>
          <cell r="L8908" t="str">
            <v>Primary</v>
          </cell>
          <cell r="AC8908" t="str">
            <v>Yes</v>
          </cell>
          <cell r="AI8908">
            <v>2</v>
          </cell>
        </row>
        <row r="8909">
          <cell r="K8909" t="str">
            <v>Community School</v>
          </cell>
          <cell r="L8909" t="str">
            <v>Primary</v>
          </cell>
          <cell r="AC8909" t="str">
            <v>Yes</v>
          </cell>
          <cell r="AI8909">
            <v>2</v>
          </cell>
        </row>
        <row r="8910">
          <cell r="K8910" t="str">
            <v>Community School</v>
          </cell>
          <cell r="L8910" t="str">
            <v>Primary</v>
          </cell>
          <cell r="AC8910" t="str">
            <v>Yes</v>
          </cell>
          <cell r="AI8910">
            <v>2</v>
          </cell>
        </row>
        <row r="8911">
          <cell r="K8911" t="str">
            <v>Community School</v>
          </cell>
          <cell r="L8911" t="str">
            <v>Primary</v>
          </cell>
          <cell r="AC8911" t="str">
            <v>Yes</v>
          </cell>
          <cell r="AI8911">
            <v>2</v>
          </cell>
        </row>
        <row r="8912">
          <cell r="K8912" t="str">
            <v>Foundation School</v>
          </cell>
          <cell r="L8912" t="str">
            <v>Primary</v>
          </cell>
          <cell r="AC8912" t="str">
            <v>Yes</v>
          </cell>
          <cell r="AI8912">
            <v>2</v>
          </cell>
        </row>
        <row r="8913">
          <cell r="K8913" t="str">
            <v>Community School</v>
          </cell>
          <cell r="L8913" t="str">
            <v>Primary</v>
          </cell>
          <cell r="AC8913" t="str">
            <v>Yes</v>
          </cell>
          <cell r="AI8913">
            <v>1</v>
          </cell>
        </row>
        <row r="8914">
          <cell r="K8914" t="str">
            <v>Community School</v>
          </cell>
          <cell r="L8914" t="str">
            <v>Primary</v>
          </cell>
          <cell r="AC8914" t="str">
            <v>Yes</v>
          </cell>
          <cell r="AI8914">
            <v>2</v>
          </cell>
        </row>
        <row r="8915">
          <cell r="K8915" t="str">
            <v>Community School</v>
          </cell>
          <cell r="L8915" t="str">
            <v>Primary</v>
          </cell>
          <cell r="AC8915" t="str">
            <v>Yes</v>
          </cell>
          <cell r="AI8915">
            <v>2</v>
          </cell>
        </row>
        <row r="8916">
          <cell r="K8916" t="str">
            <v>Foundation School</v>
          </cell>
          <cell r="L8916" t="str">
            <v>Primary</v>
          </cell>
          <cell r="AC8916" t="str">
            <v>Yes</v>
          </cell>
          <cell r="AI8916">
            <v>2</v>
          </cell>
        </row>
        <row r="8917">
          <cell r="K8917" t="str">
            <v>Community School</v>
          </cell>
          <cell r="L8917" t="str">
            <v>Primary</v>
          </cell>
          <cell r="AC8917" t="str">
            <v>Yes</v>
          </cell>
          <cell r="AI8917">
            <v>3</v>
          </cell>
        </row>
        <row r="8918">
          <cell r="K8918" t="str">
            <v>Community School</v>
          </cell>
          <cell r="L8918" t="str">
            <v>Primary</v>
          </cell>
          <cell r="AC8918" t="str">
            <v>Yes</v>
          </cell>
          <cell r="AI8918">
            <v>2</v>
          </cell>
        </row>
        <row r="8919">
          <cell r="K8919" t="str">
            <v>Community School</v>
          </cell>
          <cell r="L8919" t="str">
            <v>Primary</v>
          </cell>
          <cell r="AC8919" t="str">
            <v>Yes</v>
          </cell>
          <cell r="AI8919">
            <v>2</v>
          </cell>
        </row>
        <row r="8920">
          <cell r="K8920" t="str">
            <v>Community School</v>
          </cell>
          <cell r="L8920" t="str">
            <v>Primary</v>
          </cell>
          <cell r="AC8920" t="str">
            <v>Yes</v>
          </cell>
          <cell r="AI8920">
            <v>2</v>
          </cell>
        </row>
        <row r="8921">
          <cell r="K8921" t="str">
            <v>Community School</v>
          </cell>
          <cell r="L8921" t="str">
            <v>Primary</v>
          </cell>
          <cell r="AC8921" t="str">
            <v>Yes</v>
          </cell>
          <cell r="AI8921">
            <v>1</v>
          </cell>
        </row>
        <row r="8922">
          <cell r="K8922" t="str">
            <v>Community School</v>
          </cell>
          <cell r="L8922" t="str">
            <v>Primary</v>
          </cell>
          <cell r="AC8922" t="str">
            <v>Yes</v>
          </cell>
          <cell r="AI8922">
            <v>2</v>
          </cell>
        </row>
        <row r="8923">
          <cell r="K8923" t="str">
            <v>Community School</v>
          </cell>
          <cell r="L8923" t="str">
            <v>Primary</v>
          </cell>
          <cell r="AC8923" t="str">
            <v>Yes</v>
          </cell>
          <cell r="AI8923">
            <v>2</v>
          </cell>
        </row>
        <row r="8924">
          <cell r="K8924" t="str">
            <v>Community School</v>
          </cell>
          <cell r="L8924" t="str">
            <v>Primary</v>
          </cell>
          <cell r="AC8924" t="str">
            <v>Yes</v>
          </cell>
          <cell r="AI8924">
            <v>3</v>
          </cell>
        </row>
        <row r="8925">
          <cell r="K8925" t="str">
            <v>Foundation School</v>
          </cell>
          <cell r="L8925" t="str">
            <v>Primary</v>
          </cell>
          <cell r="AC8925" t="str">
            <v>Yes</v>
          </cell>
          <cell r="AI8925">
            <v>2</v>
          </cell>
        </row>
        <row r="8926">
          <cell r="K8926" t="str">
            <v>Community School</v>
          </cell>
          <cell r="L8926" t="str">
            <v>Primary</v>
          </cell>
          <cell r="AC8926" t="str">
            <v>Yes</v>
          </cell>
          <cell r="AI8926">
            <v>2</v>
          </cell>
        </row>
        <row r="8927">
          <cell r="K8927" t="str">
            <v>Community School</v>
          </cell>
          <cell r="L8927" t="str">
            <v>Primary</v>
          </cell>
          <cell r="AC8927" t="str">
            <v>Yes</v>
          </cell>
          <cell r="AI8927">
            <v>2</v>
          </cell>
        </row>
        <row r="8928">
          <cell r="K8928" t="str">
            <v>Community School</v>
          </cell>
          <cell r="L8928" t="str">
            <v>Primary</v>
          </cell>
          <cell r="AC8928" t="str">
            <v>Yes</v>
          </cell>
          <cell r="AI8928">
            <v>2</v>
          </cell>
        </row>
        <row r="8929">
          <cell r="K8929" t="str">
            <v>Community School</v>
          </cell>
          <cell r="L8929" t="str">
            <v>Primary</v>
          </cell>
          <cell r="AC8929" t="str">
            <v>Yes</v>
          </cell>
          <cell r="AI8929">
            <v>2</v>
          </cell>
        </row>
        <row r="8930">
          <cell r="K8930" t="str">
            <v>Community School</v>
          </cell>
          <cell r="L8930" t="str">
            <v>Primary</v>
          </cell>
          <cell r="AC8930" t="str">
            <v>Yes</v>
          </cell>
          <cell r="AI8930">
            <v>3</v>
          </cell>
        </row>
        <row r="8931">
          <cell r="K8931" t="str">
            <v>Foundation School</v>
          </cell>
          <cell r="L8931" t="str">
            <v>Primary</v>
          </cell>
          <cell r="AC8931" t="str">
            <v>Yes</v>
          </cell>
          <cell r="AI8931">
            <v>3</v>
          </cell>
        </row>
        <row r="8932">
          <cell r="K8932" t="str">
            <v>Community School</v>
          </cell>
          <cell r="L8932" t="str">
            <v>Primary</v>
          </cell>
          <cell r="AC8932" t="str">
            <v>Yes</v>
          </cell>
          <cell r="AI8932">
            <v>2</v>
          </cell>
        </row>
        <row r="8933">
          <cell r="K8933" t="str">
            <v>Community School</v>
          </cell>
          <cell r="L8933" t="str">
            <v>Primary</v>
          </cell>
          <cell r="AC8933" t="str">
            <v>Yes</v>
          </cell>
          <cell r="AI8933">
            <v>2</v>
          </cell>
        </row>
        <row r="8934">
          <cell r="K8934" t="str">
            <v>Community School</v>
          </cell>
          <cell r="L8934" t="str">
            <v>Primary</v>
          </cell>
          <cell r="AC8934" t="str">
            <v>Yes</v>
          </cell>
          <cell r="AI8934">
            <v>2</v>
          </cell>
        </row>
        <row r="8935">
          <cell r="K8935" t="str">
            <v>Community School</v>
          </cell>
          <cell r="L8935" t="str">
            <v>Primary</v>
          </cell>
          <cell r="AC8935" t="str">
            <v>Yes</v>
          </cell>
          <cell r="AI8935">
            <v>2</v>
          </cell>
        </row>
        <row r="8936">
          <cell r="K8936" t="str">
            <v>Voluntary Controlled School</v>
          </cell>
          <cell r="L8936" t="str">
            <v>Primary</v>
          </cell>
          <cell r="AC8936" t="str">
            <v>Yes</v>
          </cell>
          <cell r="AI8936">
            <v>2</v>
          </cell>
        </row>
        <row r="8937">
          <cell r="K8937" t="str">
            <v>Voluntary Controlled School</v>
          </cell>
          <cell r="L8937" t="str">
            <v>Primary</v>
          </cell>
          <cell r="AC8937" t="str">
            <v>Yes</v>
          </cell>
          <cell r="AI8937">
            <v>2</v>
          </cell>
        </row>
        <row r="8938">
          <cell r="K8938" t="str">
            <v>Voluntary Aided School</v>
          </cell>
          <cell r="L8938" t="str">
            <v>Primary</v>
          </cell>
          <cell r="AC8938" t="str">
            <v>Yes</v>
          </cell>
          <cell r="AI8938">
            <v>2</v>
          </cell>
        </row>
        <row r="8939">
          <cell r="K8939" t="str">
            <v>Voluntary Controlled School</v>
          </cell>
          <cell r="L8939" t="str">
            <v>Primary</v>
          </cell>
          <cell r="AC8939" t="str">
            <v>Yes</v>
          </cell>
          <cell r="AI8939">
            <v>2</v>
          </cell>
        </row>
        <row r="8940">
          <cell r="K8940" t="str">
            <v>Voluntary Controlled School</v>
          </cell>
          <cell r="L8940" t="str">
            <v>Primary</v>
          </cell>
          <cell r="AC8940" t="str">
            <v>Yes</v>
          </cell>
          <cell r="AI8940">
            <v>2</v>
          </cell>
        </row>
        <row r="8941">
          <cell r="K8941" t="str">
            <v>Voluntary Controlled School</v>
          </cell>
          <cell r="L8941" t="str">
            <v>Primary</v>
          </cell>
          <cell r="AC8941" t="str">
            <v>Yes</v>
          </cell>
          <cell r="AI8941">
            <v>2</v>
          </cell>
        </row>
        <row r="8942">
          <cell r="K8942" t="str">
            <v>Voluntary Controlled School</v>
          </cell>
          <cell r="L8942" t="str">
            <v>Primary</v>
          </cell>
          <cell r="AC8942" t="str">
            <v>Yes</v>
          </cell>
          <cell r="AI8942">
            <v>1</v>
          </cell>
        </row>
        <row r="8943">
          <cell r="K8943" t="str">
            <v>Voluntary Controlled School</v>
          </cell>
          <cell r="L8943" t="str">
            <v>Primary</v>
          </cell>
          <cell r="AC8943" t="str">
            <v>Yes</v>
          </cell>
          <cell r="AI8943">
            <v>2</v>
          </cell>
        </row>
        <row r="8944">
          <cell r="K8944" t="str">
            <v>Voluntary Controlled School</v>
          </cell>
          <cell r="L8944" t="str">
            <v>Primary</v>
          </cell>
          <cell r="AC8944" t="str">
            <v>Yes</v>
          </cell>
          <cell r="AI8944">
            <v>2</v>
          </cell>
        </row>
        <row r="8945">
          <cell r="K8945" t="str">
            <v>Voluntary Controlled School</v>
          </cell>
          <cell r="L8945" t="str">
            <v>Primary</v>
          </cell>
          <cell r="AC8945" t="str">
            <v>Yes</v>
          </cell>
          <cell r="AI8945">
            <v>2</v>
          </cell>
        </row>
        <row r="8946">
          <cell r="K8946" t="str">
            <v>Voluntary Controlled School</v>
          </cell>
          <cell r="L8946" t="str">
            <v>Primary</v>
          </cell>
          <cell r="AC8946" t="str">
            <v>Yes</v>
          </cell>
          <cell r="AI8946">
            <v>2</v>
          </cell>
        </row>
        <row r="8947">
          <cell r="K8947" t="str">
            <v>Voluntary Controlled School</v>
          </cell>
          <cell r="L8947" t="str">
            <v>Primary</v>
          </cell>
          <cell r="AC8947" t="str">
            <v>Yes</v>
          </cell>
          <cell r="AI8947">
            <v>2</v>
          </cell>
        </row>
        <row r="8948">
          <cell r="K8948" t="str">
            <v>Voluntary Aided School</v>
          </cell>
          <cell r="L8948" t="str">
            <v>Primary</v>
          </cell>
          <cell r="AC8948" t="str">
            <v>Yes</v>
          </cell>
          <cell r="AI8948">
            <v>1</v>
          </cell>
        </row>
        <row r="8949">
          <cell r="K8949" t="str">
            <v>Voluntary Controlled School</v>
          </cell>
          <cell r="L8949" t="str">
            <v>Primary</v>
          </cell>
          <cell r="AC8949" t="str">
            <v>Yes</v>
          </cell>
          <cell r="AI8949">
            <v>1</v>
          </cell>
        </row>
        <row r="8950">
          <cell r="K8950" t="str">
            <v>Voluntary Controlled School</v>
          </cell>
          <cell r="L8950" t="str">
            <v>Primary</v>
          </cell>
          <cell r="AC8950" t="str">
            <v>Yes</v>
          </cell>
          <cell r="AI8950">
            <v>2</v>
          </cell>
        </row>
        <row r="8951">
          <cell r="K8951" t="str">
            <v>Voluntary Controlled School</v>
          </cell>
          <cell r="L8951" t="str">
            <v>Primary</v>
          </cell>
          <cell r="AC8951" t="str">
            <v>Yes</v>
          </cell>
          <cell r="AI8951">
            <v>2</v>
          </cell>
        </row>
        <row r="8952">
          <cell r="K8952" t="str">
            <v>Voluntary Controlled School</v>
          </cell>
          <cell r="L8952" t="str">
            <v>Primary</v>
          </cell>
          <cell r="AC8952" t="str">
            <v>Yes</v>
          </cell>
          <cell r="AI8952">
            <v>2</v>
          </cell>
        </row>
        <row r="8953">
          <cell r="K8953" t="str">
            <v>Voluntary Controlled School</v>
          </cell>
          <cell r="L8953" t="str">
            <v>Primary</v>
          </cell>
          <cell r="AC8953" t="str">
            <v>Yes</v>
          </cell>
          <cell r="AI8953">
            <v>1</v>
          </cell>
        </row>
        <row r="8954">
          <cell r="K8954" t="str">
            <v>Voluntary Controlled School</v>
          </cell>
          <cell r="L8954" t="str">
            <v>Primary</v>
          </cell>
          <cell r="AC8954" t="str">
            <v>Yes</v>
          </cell>
          <cell r="AI8954">
            <v>2</v>
          </cell>
        </row>
        <row r="8955">
          <cell r="K8955" t="str">
            <v>Voluntary Controlled School</v>
          </cell>
          <cell r="L8955" t="str">
            <v>Primary</v>
          </cell>
          <cell r="AC8955" t="str">
            <v>Yes</v>
          </cell>
          <cell r="AI8955">
            <v>3</v>
          </cell>
        </row>
        <row r="8956">
          <cell r="K8956" t="str">
            <v>Voluntary Controlled School</v>
          </cell>
          <cell r="L8956" t="str">
            <v>Primary</v>
          </cell>
          <cell r="AC8956" t="str">
            <v>Yes</v>
          </cell>
          <cell r="AI8956">
            <v>2</v>
          </cell>
        </row>
        <row r="8957">
          <cell r="K8957" t="str">
            <v>Voluntary Controlled School</v>
          </cell>
          <cell r="L8957" t="str">
            <v>Primary</v>
          </cell>
          <cell r="AC8957" t="str">
            <v>Yes</v>
          </cell>
          <cell r="AI8957">
            <v>1</v>
          </cell>
        </row>
        <row r="8958">
          <cell r="K8958" t="str">
            <v>Voluntary Controlled School</v>
          </cell>
          <cell r="L8958" t="str">
            <v>Primary</v>
          </cell>
          <cell r="AC8958" t="str">
            <v>Yes</v>
          </cell>
          <cell r="AI8958">
            <v>2</v>
          </cell>
        </row>
        <row r="8959">
          <cell r="K8959" t="str">
            <v>Voluntary Controlled School</v>
          </cell>
          <cell r="L8959" t="str">
            <v>Primary</v>
          </cell>
          <cell r="AC8959" t="str">
            <v>Yes</v>
          </cell>
          <cell r="AI8959">
            <v>2</v>
          </cell>
        </row>
        <row r="8960">
          <cell r="K8960" t="str">
            <v>Voluntary Controlled School</v>
          </cell>
          <cell r="L8960" t="str">
            <v>Primary</v>
          </cell>
          <cell r="AC8960" t="str">
            <v>Yes</v>
          </cell>
          <cell r="AI8960">
            <v>2</v>
          </cell>
        </row>
        <row r="8961">
          <cell r="K8961" t="str">
            <v>Voluntary Controlled School</v>
          </cell>
          <cell r="L8961" t="str">
            <v>Primary</v>
          </cell>
          <cell r="AC8961" t="str">
            <v>Yes</v>
          </cell>
          <cell r="AI8961">
            <v>2</v>
          </cell>
        </row>
        <row r="8962">
          <cell r="K8962" t="str">
            <v>Voluntary Controlled School</v>
          </cell>
          <cell r="L8962" t="str">
            <v>Primary</v>
          </cell>
          <cell r="AC8962" t="str">
            <v>Yes</v>
          </cell>
          <cell r="AI8962">
            <v>1</v>
          </cell>
        </row>
        <row r="8963">
          <cell r="K8963" t="str">
            <v>Voluntary Controlled School</v>
          </cell>
          <cell r="L8963" t="str">
            <v>Primary</v>
          </cell>
          <cell r="AC8963" t="str">
            <v>Yes</v>
          </cell>
          <cell r="AI8963">
            <v>1</v>
          </cell>
        </row>
        <row r="8964">
          <cell r="K8964" t="str">
            <v>Voluntary Controlled School</v>
          </cell>
          <cell r="L8964" t="str">
            <v>Primary</v>
          </cell>
          <cell r="AC8964" t="str">
            <v>Yes</v>
          </cell>
          <cell r="AI8964">
            <v>2</v>
          </cell>
        </row>
        <row r="8965">
          <cell r="K8965" t="str">
            <v>Voluntary Controlled School</v>
          </cell>
          <cell r="L8965" t="str">
            <v>Primary</v>
          </cell>
          <cell r="AC8965" t="str">
            <v>Yes</v>
          </cell>
          <cell r="AI8965">
            <v>2</v>
          </cell>
        </row>
        <row r="8966">
          <cell r="K8966" t="str">
            <v>Voluntary Aided School</v>
          </cell>
          <cell r="L8966" t="str">
            <v>Primary</v>
          </cell>
          <cell r="AC8966" t="str">
            <v>Yes</v>
          </cell>
          <cell r="AI8966">
            <v>2</v>
          </cell>
        </row>
        <row r="8967">
          <cell r="K8967" t="str">
            <v>Voluntary Controlled School</v>
          </cell>
          <cell r="L8967" t="str">
            <v>Primary</v>
          </cell>
          <cell r="AC8967" t="str">
            <v>Yes</v>
          </cell>
          <cell r="AI8967">
            <v>2</v>
          </cell>
        </row>
        <row r="8968">
          <cell r="K8968" t="str">
            <v>Voluntary Controlled School</v>
          </cell>
          <cell r="L8968" t="str">
            <v>Primary</v>
          </cell>
          <cell r="AC8968" t="str">
            <v>Yes</v>
          </cell>
          <cell r="AI8968">
            <v>1</v>
          </cell>
        </row>
        <row r="8969">
          <cell r="K8969" t="str">
            <v>Voluntary Controlled School</v>
          </cell>
          <cell r="L8969" t="str">
            <v>Primary</v>
          </cell>
          <cell r="AC8969" t="str">
            <v>Yes</v>
          </cell>
          <cell r="AI8969">
            <v>2</v>
          </cell>
        </row>
        <row r="8970">
          <cell r="K8970" t="str">
            <v>Voluntary Controlled School</v>
          </cell>
          <cell r="L8970" t="str">
            <v>Primary</v>
          </cell>
          <cell r="AC8970" t="str">
            <v>Yes</v>
          </cell>
          <cell r="AI8970">
            <v>2</v>
          </cell>
        </row>
        <row r="8971">
          <cell r="K8971" t="str">
            <v>Voluntary Controlled School</v>
          </cell>
          <cell r="L8971" t="str">
            <v>Primary</v>
          </cell>
          <cell r="AC8971" t="str">
            <v>Yes</v>
          </cell>
          <cell r="AI8971">
            <v>1</v>
          </cell>
        </row>
        <row r="8972">
          <cell r="K8972" t="str">
            <v>Voluntary Controlled School</v>
          </cell>
          <cell r="L8972" t="str">
            <v>Primary</v>
          </cell>
          <cell r="AC8972" t="str">
            <v>Yes</v>
          </cell>
          <cell r="AI8972">
            <v>2</v>
          </cell>
        </row>
        <row r="8973">
          <cell r="K8973" t="str">
            <v>Voluntary Controlled School</v>
          </cell>
          <cell r="L8973" t="str">
            <v>Primary</v>
          </cell>
          <cell r="AC8973" t="str">
            <v>Yes</v>
          </cell>
          <cell r="AI8973">
            <v>1</v>
          </cell>
        </row>
        <row r="8974">
          <cell r="K8974" t="str">
            <v>Voluntary Controlled School</v>
          </cell>
          <cell r="L8974" t="str">
            <v>Primary</v>
          </cell>
          <cell r="AC8974" t="str">
            <v>Yes</v>
          </cell>
          <cell r="AI8974">
            <v>2</v>
          </cell>
        </row>
        <row r="8975">
          <cell r="K8975" t="str">
            <v>Voluntary Controlled School</v>
          </cell>
          <cell r="L8975" t="str">
            <v>Primary</v>
          </cell>
          <cell r="AC8975" t="str">
            <v>Yes</v>
          </cell>
          <cell r="AI8975">
            <v>2</v>
          </cell>
        </row>
        <row r="8976">
          <cell r="K8976" t="str">
            <v>Voluntary Controlled School</v>
          </cell>
          <cell r="L8976" t="str">
            <v>Primary</v>
          </cell>
          <cell r="AC8976" t="str">
            <v>Yes</v>
          </cell>
          <cell r="AI8976">
            <v>1</v>
          </cell>
        </row>
        <row r="8977">
          <cell r="K8977" t="str">
            <v>Voluntary Controlled School</v>
          </cell>
          <cell r="L8977" t="str">
            <v>Primary</v>
          </cell>
          <cell r="AC8977" t="str">
            <v>Yes</v>
          </cell>
          <cell r="AI8977">
            <v>2</v>
          </cell>
        </row>
        <row r="8978">
          <cell r="K8978" t="str">
            <v>Voluntary Controlled School</v>
          </cell>
          <cell r="L8978" t="str">
            <v>Primary</v>
          </cell>
          <cell r="AC8978" t="str">
            <v>Yes</v>
          </cell>
          <cell r="AI8978">
            <v>2</v>
          </cell>
        </row>
        <row r="8979">
          <cell r="K8979" t="str">
            <v>Voluntary Controlled School</v>
          </cell>
          <cell r="L8979" t="str">
            <v>Primary</v>
          </cell>
          <cell r="AC8979" t="str">
            <v>Yes</v>
          </cell>
          <cell r="AI8979">
            <v>2</v>
          </cell>
        </row>
        <row r="8980">
          <cell r="K8980" t="str">
            <v>Voluntary Controlled School</v>
          </cell>
          <cell r="L8980" t="str">
            <v>Primary</v>
          </cell>
          <cell r="AC8980" t="str">
            <v>Yes</v>
          </cell>
          <cell r="AI8980">
            <v>2</v>
          </cell>
        </row>
        <row r="8981">
          <cell r="K8981" t="str">
            <v>Voluntary Controlled School</v>
          </cell>
          <cell r="L8981" t="str">
            <v>Primary</v>
          </cell>
          <cell r="AC8981" t="str">
            <v>Yes</v>
          </cell>
          <cell r="AI8981">
            <v>2</v>
          </cell>
        </row>
        <row r="8982">
          <cell r="K8982" t="str">
            <v>Voluntary Controlled School</v>
          </cell>
          <cell r="L8982" t="str">
            <v>Primary</v>
          </cell>
          <cell r="AC8982" t="str">
            <v>Yes</v>
          </cell>
          <cell r="AI8982">
            <v>2</v>
          </cell>
        </row>
        <row r="8983">
          <cell r="K8983" t="str">
            <v>Voluntary Controlled School</v>
          </cell>
          <cell r="L8983" t="str">
            <v>Primary</v>
          </cell>
          <cell r="AC8983" t="str">
            <v>Yes</v>
          </cell>
          <cell r="AI8983">
            <v>2</v>
          </cell>
        </row>
        <row r="8984">
          <cell r="K8984" t="str">
            <v>Voluntary Controlled School</v>
          </cell>
          <cell r="L8984" t="str">
            <v>Primary</v>
          </cell>
          <cell r="AC8984" t="str">
            <v>Yes</v>
          </cell>
          <cell r="AI8984">
            <v>1</v>
          </cell>
        </row>
        <row r="8985">
          <cell r="K8985" t="str">
            <v>Voluntary Controlled School</v>
          </cell>
          <cell r="L8985" t="str">
            <v>Primary</v>
          </cell>
          <cell r="AC8985" t="str">
            <v>Yes</v>
          </cell>
          <cell r="AI8985">
            <v>2</v>
          </cell>
        </row>
        <row r="8986">
          <cell r="K8986" t="str">
            <v>Voluntary Controlled School</v>
          </cell>
          <cell r="L8986" t="str">
            <v>Primary</v>
          </cell>
          <cell r="AC8986" t="str">
            <v>Yes</v>
          </cell>
          <cell r="AI8986">
            <v>2</v>
          </cell>
        </row>
        <row r="8987">
          <cell r="K8987" t="str">
            <v>Voluntary Controlled School</v>
          </cell>
          <cell r="L8987" t="str">
            <v>Primary</v>
          </cell>
          <cell r="AC8987" t="str">
            <v>Yes</v>
          </cell>
          <cell r="AI8987">
            <v>2</v>
          </cell>
        </row>
        <row r="8988">
          <cell r="K8988" t="str">
            <v>Voluntary Controlled School</v>
          </cell>
          <cell r="L8988" t="str">
            <v>Primary</v>
          </cell>
          <cell r="AC8988" t="str">
            <v>Yes</v>
          </cell>
          <cell r="AI8988">
            <v>2</v>
          </cell>
        </row>
        <row r="8989">
          <cell r="K8989" t="str">
            <v>Voluntary Controlled School</v>
          </cell>
          <cell r="L8989" t="str">
            <v>Primary</v>
          </cell>
          <cell r="AC8989" t="str">
            <v>Yes</v>
          </cell>
          <cell r="AI8989">
            <v>2</v>
          </cell>
        </row>
        <row r="8990">
          <cell r="K8990" t="str">
            <v>Voluntary Controlled School</v>
          </cell>
          <cell r="L8990" t="str">
            <v>Primary</v>
          </cell>
          <cell r="AC8990" t="str">
            <v>Yes</v>
          </cell>
          <cell r="AI8990">
            <v>2</v>
          </cell>
        </row>
        <row r="8991">
          <cell r="K8991" t="str">
            <v>Voluntary Controlled School</v>
          </cell>
          <cell r="L8991" t="str">
            <v>Primary</v>
          </cell>
          <cell r="AC8991" t="str">
            <v>Yes</v>
          </cell>
          <cell r="AI8991">
            <v>1</v>
          </cell>
        </row>
        <row r="8992">
          <cell r="K8992" t="str">
            <v>Voluntary Controlled School</v>
          </cell>
          <cell r="L8992" t="str">
            <v>Primary</v>
          </cell>
          <cell r="AC8992" t="str">
            <v>Yes</v>
          </cell>
          <cell r="AI8992">
            <v>1</v>
          </cell>
        </row>
        <row r="8993">
          <cell r="K8993" t="str">
            <v>Voluntary Controlled School</v>
          </cell>
          <cell r="L8993" t="str">
            <v>Primary</v>
          </cell>
          <cell r="AC8993" t="str">
            <v>Yes</v>
          </cell>
          <cell r="AI8993">
            <v>2</v>
          </cell>
        </row>
        <row r="8994">
          <cell r="K8994" t="str">
            <v>Voluntary Controlled School</v>
          </cell>
          <cell r="L8994" t="str">
            <v>Primary</v>
          </cell>
          <cell r="AC8994" t="str">
            <v>Yes</v>
          </cell>
          <cell r="AI8994">
            <v>1</v>
          </cell>
        </row>
        <row r="8995">
          <cell r="K8995" t="str">
            <v>Voluntary Controlled School</v>
          </cell>
          <cell r="L8995" t="str">
            <v>Primary</v>
          </cell>
          <cell r="AC8995" t="str">
            <v>Yes</v>
          </cell>
          <cell r="AI8995">
            <v>2</v>
          </cell>
        </row>
        <row r="8996">
          <cell r="K8996" t="str">
            <v>Voluntary Controlled School</v>
          </cell>
          <cell r="L8996" t="str">
            <v>Primary</v>
          </cell>
          <cell r="AC8996" t="str">
            <v>Yes</v>
          </cell>
          <cell r="AI8996">
            <v>2</v>
          </cell>
        </row>
        <row r="8997">
          <cell r="K8997" t="str">
            <v>Voluntary Controlled School</v>
          </cell>
          <cell r="L8997" t="str">
            <v>Primary</v>
          </cell>
          <cell r="AC8997" t="str">
            <v>Yes</v>
          </cell>
          <cell r="AI8997">
            <v>2</v>
          </cell>
        </row>
        <row r="8998">
          <cell r="K8998" t="str">
            <v>Voluntary Controlled School</v>
          </cell>
          <cell r="L8998" t="str">
            <v>Primary</v>
          </cell>
          <cell r="AC8998" t="str">
            <v>Yes</v>
          </cell>
          <cell r="AI8998">
            <v>1</v>
          </cell>
        </row>
        <row r="8999">
          <cell r="K8999" t="str">
            <v>Voluntary Controlled School</v>
          </cell>
          <cell r="L8999" t="str">
            <v>Primary</v>
          </cell>
          <cell r="AC8999" t="str">
            <v>Yes</v>
          </cell>
          <cell r="AI8999">
            <v>2</v>
          </cell>
        </row>
        <row r="9000">
          <cell r="K9000" t="str">
            <v>Voluntary Controlled School</v>
          </cell>
          <cell r="L9000" t="str">
            <v>Primary</v>
          </cell>
          <cell r="AC9000" t="str">
            <v>Yes</v>
          </cell>
          <cell r="AI9000">
            <v>2</v>
          </cell>
        </row>
        <row r="9001">
          <cell r="K9001" t="str">
            <v>Voluntary Controlled School</v>
          </cell>
          <cell r="L9001" t="str">
            <v>Primary</v>
          </cell>
          <cell r="AC9001" t="str">
            <v>Yes</v>
          </cell>
          <cell r="AI9001">
            <v>1</v>
          </cell>
        </row>
        <row r="9002">
          <cell r="K9002" t="str">
            <v>Voluntary Controlled School</v>
          </cell>
          <cell r="L9002" t="str">
            <v>Primary</v>
          </cell>
          <cell r="AC9002" t="str">
            <v>Yes</v>
          </cell>
          <cell r="AI9002">
            <v>2</v>
          </cell>
        </row>
        <row r="9003">
          <cell r="K9003" t="str">
            <v>Voluntary Controlled School</v>
          </cell>
          <cell r="L9003" t="str">
            <v>Primary</v>
          </cell>
          <cell r="AC9003" t="str">
            <v>Yes</v>
          </cell>
          <cell r="AI9003">
            <v>2</v>
          </cell>
        </row>
        <row r="9004">
          <cell r="K9004" t="str">
            <v>Voluntary Controlled School</v>
          </cell>
          <cell r="L9004" t="str">
            <v>Primary</v>
          </cell>
          <cell r="AC9004" t="str">
            <v>Yes</v>
          </cell>
          <cell r="AI9004">
            <v>3</v>
          </cell>
        </row>
        <row r="9005">
          <cell r="K9005" t="str">
            <v>Voluntary Controlled School</v>
          </cell>
          <cell r="L9005" t="str">
            <v>Primary</v>
          </cell>
          <cell r="AC9005" t="str">
            <v>Yes</v>
          </cell>
          <cell r="AI9005">
            <v>2</v>
          </cell>
        </row>
        <row r="9006">
          <cell r="K9006" t="str">
            <v>Voluntary Controlled School</v>
          </cell>
          <cell r="L9006" t="str">
            <v>Primary</v>
          </cell>
          <cell r="AC9006" t="str">
            <v>Yes</v>
          </cell>
          <cell r="AI9006">
            <v>1</v>
          </cell>
        </row>
        <row r="9007">
          <cell r="K9007" t="str">
            <v>Voluntary Controlled School</v>
          </cell>
          <cell r="L9007" t="str">
            <v>Primary</v>
          </cell>
          <cell r="AC9007" t="str">
            <v>Yes</v>
          </cell>
          <cell r="AI9007">
            <v>2</v>
          </cell>
        </row>
        <row r="9008">
          <cell r="K9008" t="str">
            <v>Voluntary Controlled School</v>
          </cell>
          <cell r="L9008" t="str">
            <v>Primary</v>
          </cell>
          <cell r="AC9008" t="str">
            <v>Yes</v>
          </cell>
          <cell r="AI9008">
            <v>2</v>
          </cell>
        </row>
        <row r="9009">
          <cell r="K9009" t="str">
            <v>Voluntary Controlled School</v>
          </cell>
          <cell r="L9009" t="str">
            <v>Primary</v>
          </cell>
          <cell r="AC9009" t="str">
            <v>Yes</v>
          </cell>
          <cell r="AI9009">
            <v>2</v>
          </cell>
        </row>
        <row r="9010">
          <cell r="K9010" t="str">
            <v>Voluntary Controlled School</v>
          </cell>
          <cell r="L9010" t="str">
            <v>Primary</v>
          </cell>
          <cell r="AC9010" t="str">
            <v>Yes</v>
          </cell>
          <cell r="AI9010">
            <v>2</v>
          </cell>
        </row>
        <row r="9011">
          <cell r="K9011" t="str">
            <v>Voluntary Controlled School</v>
          </cell>
          <cell r="L9011" t="str">
            <v>Primary</v>
          </cell>
          <cell r="AC9011" t="str">
            <v>Yes</v>
          </cell>
          <cell r="AI9011">
            <v>2</v>
          </cell>
        </row>
        <row r="9012">
          <cell r="K9012" t="str">
            <v>Voluntary Controlled School</v>
          </cell>
          <cell r="L9012" t="str">
            <v>Primary</v>
          </cell>
          <cell r="AC9012" t="str">
            <v>Yes</v>
          </cell>
          <cell r="AI9012">
            <v>1</v>
          </cell>
        </row>
        <row r="9013">
          <cell r="K9013" t="str">
            <v>Voluntary Controlled School</v>
          </cell>
          <cell r="L9013" t="str">
            <v>Primary</v>
          </cell>
          <cell r="AC9013" t="str">
            <v>Yes</v>
          </cell>
          <cell r="AI9013">
            <v>1</v>
          </cell>
        </row>
        <row r="9014">
          <cell r="K9014" t="str">
            <v>Voluntary Controlled School</v>
          </cell>
          <cell r="L9014" t="str">
            <v>Primary</v>
          </cell>
          <cell r="AC9014" t="str">
            <v>Yes</v>
          </cell>
          <cell r="AI9014">
            <v>2</v>
          </cell>
        </row>
        <row r="9015">
          <cell r="K9015" t="str">
            <v>Voluntary Controlled School</v>
          </cell>
          <cell r="L9015" t="str">
            <v>Primary</v>
          </cell>
          <cell r="AC9015" t="str">
            <v>Yes</v>
          </cell>
          <cell r="AI9015">
            <v>2</v>
          </cell>
        </row>
        <row r="9016">
          <cell r="K9016" t="str">
            <v>Voluntary Controlled School</v>
          </cell>
          <cell r="L9016" t="str">
            <v>Primary</v>
          </cell>
          <cell r="AC9016" t="str">
            <v>Yes</v>
          </cell>
          <cell r="AI9016">
            <v>2</v>
          </cell>
        </row>
        <row r="9017">
          <cell r="K9017" t="str">
            <v>Voluntary Controlled School</v>
          </cell>
          <cell r="L9017" t="str">
            <v>Primary</v>
          </cell>
          <cell r="AC9017" t="str">
            <v>Yes</v>
          </cell>
          <cell r="AI9017">
            <v>2</v>
          </cell>
        </row>
        <row r="9018">
          <cell r="K9018" t="str">
            <v>Voluntary Controlled School</v>
          </cell>
          <cell r="L9018" t="str">
            <v>Primary</v>
          </cell>
          <cell r="AC9018" t="str">
            <v>Yes</v>
          </cell>
          <cell r="AI9018">
            <v>1</v>
          </cell>
        </row>
        <row r="9019">
          <cell r="K9019" t="str">
            <v>Voluntary Controlled School</v>
          </cell>
          <cell r="L9019" t="str">
            <v>Primary</v>
          </cell>
          <cell r="AC9019" t="str">
            <v>Yes</v>
          </cell>
          <cell r="AI9019">
            <v>2</v>
          </cell>
        </row>
        <row r="9020">
          <cell r="K9020" t="str">
            <v>Voluntary Controlled School</v>
          </cell>
          <cell r="L9020" t="str">
            <v>Primary</v>
          </cell>
          <cell r="AC9020" t="str">
            <v>Yes</v>
          </cell>
          <cell r="AI9020">
            <v>2</v>
          </cell>
        </row>
        <row r="9021">
          <cell r="K9021" t="str">
            <v>Voluntary Controlled School</v>
          </cell>
          <cell r="L9021" t="str">
            <v>Primary</v>
          </cell>
          <cell r="AC9021" t="str">
            <v>Yes</v>
          </cell>
          <cell r="AI9021">
            <v>1</v>
          </cell>
        </row>
        <row r="9022">
          <cell r="K9022" t="str">
            <v>Voluntary Controlled School</v>
          </cell>
          <cell r="L9022" t="str">
            <v>Primary</v>
          </cell>
          <cell r="AC9022" t="str">
            <v>Yes</v>
          </cell>
          <cell r="AI9022">
            <v>2</v>
          </cell>
        </row>
        <row r="9023">
          <cell r="K9023" t="str">
            <v>Voluntary Controlled School</v>
          </cell>
          <cell r="L9023" t="str">
            <v>Primary</v>
          </cell>
          <cell r="AC9023" t="str">
            <v>Yes</v>
          </cell>
          <cell r="AI9023">
            <v>2</v>
          </cell>
        </row>
        <row r="9024">
          <cell r="K9024" t="str">
            <v>Voluntary Aided School</v>
          </cell>
          <cell r="L9024" t="str">
            <v>Primary</v>
          </cell>
          <cell r="AC9024" t="str">
            <v>Yes</v>
          </cell>
          <cell r="AI9024">
            <v>2</v>
          </cell>
        </row>
        <row r="9025">
          <cell r="K9025" t="str">
            <v>Voluntary Aided School</v>
          </cell>
          <cell r="L9025" t="str">
            <v>Primary</v>
          </cell>
          <cell r="AC9025" t="str">
            <v>Yes</v>
          </cell>
          <cell r="AI9025">
            <v>1</v>
          </cell>
        </row>
        <row r="9026">
          <cell r="K9026" t="str">
            <v>Voluntary Aided School</v>
          </cell>
          <cell r="L9026" t="str">
            <v>Primary</v>
          </cell>
          <cell r="AC9026" t="str">
            <v>Yes</v>
          </cell>
          <cell r="AI9026">
            <v>2</v>
          </cell>
        </row>
        <row r="9027">
          <cell r="K9027" t="str">
            <v>Voluntary Aided School</v>
          </cell>
          <cell r="L9027" t="str">
            <v>Primary</v>
          </cell>
          <cell r="AC9027" t="str">
            <v>Yes</v>
          </cell>
          <cell r="AI9027">
            <v>2</v>
          </cell>
        </row>
        <row r="9028">
          <cell r="K9028" t="str">
            <v>Voluntary Aided School</v>
          </cell>
          <cell r="L9028" t="str">
            <v>Primary</v>
          </cell>
          <cell r="AC9028" t="str">
            <v>Yes</v>
          </cell>
          <cell r="AI9028">
            <v>3</v>
          </cell>
        </row>
        <row r="9029">
          <cell r="K9029" t="str">
            <v>Voluntary Aided School</v>
          </cell>
          <cell r="L9029" t="str">
            <v>Primary</v>
          </cell>
          <cell r="AC9029" t="str">
            <v>Yes</v>
          </cell>
          <cell r="AI9029">
            <v>2</v>
          </cell>
        </row>
        <row r="9030">
          <cell r="K9030" t="str">
            <v>Voluntary Aided School</v>
          </cell>
          <cell r="L9030" t="str">
            <v>Primary</v>
          </cell>
          <cell r="AC9030" t="str">
            <v>Yes</v>
          </cell>
          <cell r="AI9030">
            <v>2</v>
          </cell>
        </row>
        <row r="9031">
          <cell r="K9031" t="str">
            <v>Voluntary Aided School</v>
          </cell>
          <cell r="L9031" t="str">
            <v>Primary</v>
          </cell>
          <cell r="AC9031" t="str">
            <v>Yes</v>
          </cell>
          <cell r="AI9031">
            <v>1</v>
          </cell>
        </row>
        <row r="9032">
          <cell r="K9032" t="str">
            <v>Voluntary Aided School</v>
          </cell>
          <cell r="L9032" t="str">
            <v>Primary</v>
          </cell>
          <cell r="AC9032" t="str">
            <v>Yes</v>
          </cell>
          <cell r="AI9032">
            <v>2</v>
          </cell>
        </row>
        <row r="9033">
          <cell r="K9033" t="str">
            <v>Voluntary Aided School</v>
          </cell>
          <cell r="L9033" t="str">
            <v>Primary</v>
          </cell>
          <cell r="AC9033" t="str">
            <v>Yes</v>
          </cell>
          <cell r="AI9033">
            <v>2</v>
          </cell>
        </row>
        <row r="9034">
          <cell r="K9034" t="str">
            <v>Voluntary Aided School</v>
          </cell>
          <cell r="L9034" t="str">
            <v>Primary</v>
          </cell>
          <cell r="AC9034" t="str">
            <v>Yes</v>
          </cell>
          <cell r="AI9034">
            <v>1</v>
          </cell>
        </row>
        <row r="9035">
          <cell r="K9035" t="str">
            <v>Voluntary Aided School</v>
          </cell>
          <cell r="L9035" t="str">
            <v>Primary</v>
          </cell>
          <cell r="AC9035" t="str">
            <v>Yes</v>
          </cell>
          <cell r="AI9035">
            <v>2</v>
          </cell>
        </row>
        <row r="9036">
          <cell r="K9036" t="str">
            <v>Voluntary Aided School</v>
          </cell>
          <cell r="L9036" t="str">
            <v>Primary</v>
          </cell>
          <cell r="AC9036" t="str">
            <v>Yes</v>
          </cell>
          <cell r="AI9036">
            <v>2</v>
          </cell>
        </row>
        <row r="9037">
          <cell r="K9037" t="str">
            <v>Voluntary Aided School</v>
          </cell>
          <cell r="L9037" t="str">
            <v>Primary</v>
          </cell>
          <cell r="AC9037" t="str">
            <v>Yes</v>
          </cell>
          <cell r="AI9037">
            <v>2</v>
          </cell>
        </row>
        <row r="9038">
          <cell r="K9038" t="str">
            <v>Voluntary Aided School</v>
          </cell>
          <cell r="L9038" t="str">
            <v>Primary</v>
          </cell>
          <cell r="AC9038" t="str">
            <v>Yes</v>
          </cell>
          <cell r="AI9038">
            <v>2</v>
          </cell>
        </row>
        <row r="9039">
          <cell r="K9039" t="str">
            <v>Voluntary Aided School</v>
          </cell>
          <cell r="L9039" t="str">
            <v>Primary</v>
          </cell>
          <cell r="AC9039" t="str">
            <v>Yes</v>
          </cell>
          <cell r="AI9039">
            <v>1</v>
          </cell>
        </row>
        <row r="9040">
          <cell r="K9040" t="str">
            <v>Voluntary Aided School</v>
          </cell>
          <cell r="L9040" t="str">
            <v>Primary</v>
          </cell>
          <cell r="AC9040" t="str">
            <v>Yes</v>
          </cell>
          <cell r="AI9040">
            <v>1</v>
          </cell>
        </row>
        <row r="9041">
          <cell r="K9041" t="str">
            <v>Voluntary Aided School</v>
          </cell>
          <cell r="L9041" t="str">
            <v>Primary</v>
          </cell>
          <cell r="AC9041" t="str">
            <v>Yes</v>
          </cell>
          <cell r="AI9041">
            <v>1</v>
          </cell>
        </row>
        <row r="9042">
          <cell r="K9042" t="str">
            <v>Voluntary Aided School</v>
          </cell>
          <cell r="L9042" t="str">
            <v>Primary</v>
          </cell>
          <cell r="AC9042" t="str">
            <v>Yes</v>
          </cell>
          <cell r="AI9042">
            <v>2</v>
          </cell>
        </row>
        <row r="9043">
          <cell r="K9043" t="str">
            <v>Voluntary Aided School</v>
          </cell>
          <cell r="L9043" t="str">
            <v>Primary</v>
          </cell>
          <cell r="AC9043" t="str">
            <v>Yes</v>
          </cell>
          <cell r="AI9043">
            <v>2</v>
          </cell>
        </row>
        <row r="9044">
          <cell r="K9044" t="str">
            <v>Voluntary Aided School</v>
          </cell>
          <cell r="L9044" t="str">
            <v>Primary</v>
          </cell>
          <cell r="AC9044" t="str">
            <v>Yes</v>
          </cell>
          <cell r="AI9044">
            <v>2</v>
          </cell>
        </row>
        <row r="9045">
          <cell r="K9045" t="str">
            <v>Voluntary Aided School</v>
          </cell>
          <cell r="L9045" t="str">
            <v>Primary</v>
          </cell>
          <cell r="AC9045" t="str">
            <v>Yes</v>
          </cell>
          <cell r="AI9045">
            <v>1</v>
          </cell>
        </row>
        <row r="9046">
          <cell r="K9046" t="str">
            <v>Voluntary Aided School</v>
          </cell>
          <cell r="L9046" t="str">
            <v>Primary</v>
          </cell>
          <cell r="AC9046" t="str">
            <v>Yes</v>
          </cell>
          <cell r="AI9046">
            <v>3</v>
          </cell>
        </row>
        <row r="9047">
          <cell r="K9047" t="str">
            <v>Voluntary Aided School</v>
          </cell>
          <cell r="L9047" t="str">
            <v>Primary</v>
          </cell>
          <cell r="AC9047" t="str">
            <v>Yes</v>
          </cell>
          <cell r="AI9047">
            <v>2</v>
          </cell>
        </row>
        <row r="9048">
          <cell r="K9048" t="str">
            <v>Voluntary Aided School</v>
          </cell>
          <cell r="L9048" t="str">
            <v>Primary</v>
          </cell>
          <cell r="AC9048" t="str">
            <v>Yes</v>
          </cell>
          <cell r="AI9048">
            <v>2</v>
          </cell>
        </row>
        <row r="9049">
          <cell r="K9049" t="str">
            <v>Voluntary Aided School</v>
          </cell>
          <cell r="L9049" t="str">
            <v>Primary</v>
          </cell>
          <cell r="AC9049" t="str">
            <v>Yes</v>
          </cell>
          <cell r="AI9049">
            <v>2</v>
          </cell>
        </row>
        <row r="9050">
          <cell r="K9050" t="str">
            <v>Voluntary Aided School</v>
          </cell>
          <cell r="L9050" t="str">
            <v>Primary</v>
          </cell>
          <cell r="AC9050" t="str">
            <v>Yes</v>
          </cell>
          <cell r="AI9050">
            <v>2</v>
          </cell>
        </row>
        <row r="9051">
          <cell r="K9051" t="str">
            <v>Voluntary Aided School</v>
          </cell>
          <cell r="L9051" t="str">
            <v>Primary</v>
          </cell>
          <cell r="AC9051" t="str">
            <v>Yes</v>
          </cell>
          <cell r="AI9051">
            <v>1</v>
          </cell>
        </row>
        <row r="9052">
          <cell r="K9052" t="str">
            <v>Voluntary Aided School</v>
          </cell>
          <cell r="L9052" t="str">
            <v>Primary</v>
          </cell>
          <cell r="AC9052" t="str">
            <v>Yes</v>
          </cell>
          <cell r="AI9052">
            <v>2</v>
          </cell>
        </row>
        <row r="9053">
          <cell r="K9053" t="str">
            <v>Voluntary Aided School</v>
          </cell>
          <cell r="L9053" t="str">
            <v>Primary</v>
          </cell>
          <cell r="AC9053" t="str">
            <v>Yes</v>
          </cell>
          <cell r="AI9053">
            <v>2</v>
          </cell>
        </row>
        <row r="9054">
          <cell r="K9054" t="str">
            <v>Voluntary Aided School</v>
          </cell>
          <cell r="L9054" t="str">
            <v>Primary</v>
          </cell>
          <cell r="AC9054" t="str">
            <v>Yes</v>
          </cell>
          <cell r="AI9054">
            <v>2</v>
          </cell>
        </row>
        <row r="9055">
          <cell r="K9055" t="str">
            <v>Voluntary Aided School</v>
          </cell>
          <cell r="L9055" t="str">
            <v>Primary</v>
          </cell>
          <cell r="AC9055" t="str">
            <v>Yes</v>
          </cell>
          <cell r="AI9055">
            <v>2</v>
          </cell>
        </row>
        <row r="9056">
          <cell r="K9056" t="str">
            <v>Voluntary Aided School</v>
          </cell>
          <cell r="L9056" t="str">
            <v>Primary</v>
          </cell>
          <cell r="AC9056" t="str">
            <v>Yes</v>
          </cell>
          <cell r="AI9056">
            <v>2</v>
          </cell>
        </row>
        <row r="9057">
          <cell r="K9057" t="str">
            <v>Voluntary Aided School</v>
          </cell>
          <cell r="L9057" t="str">
            <v>Primary</v>
          </cell>
          <cell r="AC9057" t="str">
            <v>Yes</v>
          </cell>
          <cell r="AI9057">
            <v>2</v>
          </cell>
        </row>
        <row r="9058">
          <cell r="K9058" t="str">
            <v>Voluntary Aided School</v>
          </cell>
          <cell r="L9058" t="str">
            <v>Primary</v>
          </cell>
          <cell r="AC9058" t="str">
            <v>Yes</v>
          </cell>
          <cell r="AI9058">
            <v>2</v>
          </cell>
        </row>
        <row r="9059">
          <cell r="K9059" t="str">
            <v>Voluntary Aided School</v>
          </cell>
          <cell r="L9059" t="str">
            <v>Primary</v>
          </cell>
          <cell r="AC9059" t="str">
            <v>Yes</v>
          </cell>
          <cell r="AI9059">
            <v>2</v>
          </cell>
        </row>
        <row r="9060">
          <cell r="K9060" t="str">
            <v>Voluntary Aided School</v>
          </cell>
          <cell r="L9060" t="str">
            <v>Primary</v>
          </cell>
          <cell r="AC9060" t="str">
            <v>Yes</v>
          </cell>
          <cell r="AI9060">
            <v>1</v>
          </cell>
        </row>
        <row r="9061">
          <cell r="K9061" t="str">
            <v>Voluntary Aided School</v>
          </cell>
          <cell r="L9061" t="str">
            <v>Primary</v>
          </cell>
          <cell r="AC9061" t="str">
            <v>Yes</v>
          </cell>
          <cell r="AI9061">
            <v>2</v>
          </cell>
        </row>
        <row r="9062">
          <cell r="K9062" t="str">
            <v>Voluntary Aided School</v>
          </cell>
          <cell r="L9062" t="str">
            <v>Primary</v>
          </cell>
          <cell r="AC9062" t="str">
            <v>Yes</v>
          </cell>
          <cell r="AI9062">
            <v>1</v>
          </cell>
        </row>
        <row r="9063">
          <cell r="K9063" t="str">
            <v>Voluntary Aided School</v>
          </cell>
          <cell r="L9063" t="str">
            <v>Primary</v>
          </cell>
          <cell r="AC9063" t="str">
            <v>Yes</v>
          </cell>
          <cell r="AI9063">
            <v>2</v>
          </cell>
        </row>
        <row r="9064">
          <cell r="K9064" t="str">
            <v>Voluntary Aided School</v>
          </cell>
          <cell r="L9064" t="str">
            <v>Primary</v>
          </cell>
          <cell r="AC9064" t="str">
            <v>Yes</v>
          </cell>
          <cell r="AI9064">
            <v>2</v>
          </cell>
        </row>
        <row r="9065">
          <cell r="K9065" t="str">
            <v>Voluntary Aided School</v>
          </cell>
          <cell r="L9065" t="str">
            <v>Primary</v>
          </cell>
          <cell r="AC9065" t="str">
            <v>Yes</v>
          </cell>
          <cell r="AI9065">
            <v>2</v>
          </cell>
        </row>
        <row r="9066">
          <cell r="K9066" t="str">
            <v>Foundation School</v>
          </cell>
          <cell r="L9066" t="str">
            <v>Secondary</v>
          </cell>
          <cell r="AC9066" t="str">
            <v>Yes</v>
          </cell>
          <cell r="AI9066">
            <v>2</v>
          </cell>
        </row>
        <row r="9067">
          <cell r="K9067" t="str">
            <v>Foundation School</v>
          </cell>
          <cell r="L9067" t="str">
            <v>Secondary</v>
          </cell>
          <cell r="AC9067" t="str">
            <v>Yes</v>
          </cell>
          <cell r="AI9067">
            <v>2</v>
          </cell>
        </row>
        <row r="9068">
          <cell r="K9068" t="str">
            <v>Foundation School</v>
          </cell>
          <cell r="L9068" t="str">
            <v>Secondary</v>
          </cell>
          <cell r="AC9068" t="str">
            <v>Yes</v>
          </cell>
          <cell r="AI9068">
            <v>1</v>
          </cell>
        </row>
        <row r="9069">
          <cell r="K9069" t="str">
            <v>Community School</v>
          </cell>
          <cell r="L9069" t="str">
            <v>Secondary</v>
          </cell>
          <cell r="AC9069" t="str">
            <v>Yes</v>
          </cell>
          <cell r="AI9069">
            <v>2</v>
          </cell>
        </row>
        <row r="9070">
          <cell r="K9070" t="str">
            <v>Foundation School</v>
          </cell>
          <cell r="L9070" t="str">
            <v>Secondary</v>
          </cell>
          <cell r="AC9070" t="str">
            <v>Yes</v>
          </cell>
          <cell r="AI9070">
            <v>4</v>
          </cell>
        </row>
        <row r="9071">
          <cell r="K9071" t="str">
            <v>Community School</v>
          </cell>
          <cell r="L9071" t="str">
            <v>Secondary</v>
          </cell>
          <cell r="AC9071" t="str">
            <v>Yes</v>
          </cell>
          <cell r="AI9071">
            <v>2</v>
          </cell>
        </row>
        <row r="9072">
          <cell r="K9072" t="str">
            <v>Community School</v>
          </cell>
          <cell r="L9072" t="str">
            <v>Secondary</v>
          </cell>
          <cell r="AC9072" t="str">
            <v>Yes</v>
          </cell>
          <cell r="AI9072">
            <v>1</v>
          </cell>
        </row>
        <row r="9073">
          <cell r="K9073" t="str">
            <v>Community School</v>
          </cell>
          <cell r="L9073" t="str">
            <v>Secondary</v>
          </cell>
          <cell r="AC9073" t="str">
            <v>Yes</v>
          </cell>
          <cell r="AI9073">
            <v>2</v>
          </cell>
        </row>
        <row r="9074">
          <cell r="K9074" t="str">
            <v>Foundation School</v>
          </cell>
          <cell r="L9074" t="str">
            <v>Secondary</v>
          </cell>
          <cell r="AC9074" t="str">
            <v>Yes</v>
          </cell>
          <cell r="AI9074">
            <v>1</v>
          </cell>
        </row>
        <row r="9075">
          <cell r="K9075" t="str">
            <v>Foundation School</v>
          </cell>
          <cell r="L9075" t="str">
            <v>Secondary</v>
          </cell>
          <cell r="AC9075" t="str">
            <v>Yes</v>
          </cell>
          <cell r="AI9075">
            <v>1</v>
          </cell>
        </row>
        <row r="9076">
          <cell r="K9076" t="str">
            <v>Voluntary Controlled School</v>
          </cell>
          <cell r="L9076" t="str">
            <v>Secondary</v>
          </cell>
          <cell r="AC9076" t="str">
            <v>Yes</v>
          </cell>
          <cell r="AI9076">
            <v>2</v>
          </cell>
        </row>
        <row r="9077">
          <cell r="K9077" t="str">
            <v>Voluntary Aided School</v>
          </cell>
          <cell r="L9077" t="str">
            <v>Secondary</v>
          </cell>
          <cell r="AC9077" t="str">
            <v>Yes</v>
          </cell>
          <cell r="AI9077">
            <v>1</v>
          </cell>
        </row>
        <row r="9078">
          <cell r="K9078" t="str">
            <v>Voluntary Aided School</v>
          </cell>
          <cell r="L9078" t="str">
            <v>Primary</v>
          </cell>
          <cell r="AC9078" t="str">
            <v>Yes</v>
          </cell>
          <cell r="AI9078">
            <v>2</v>
          </cell>
        </row>
        <row r="9079">
          <cell r="K9079" t="str">
            <v>Foundation School</v>
          </cell>
          <cell r="L9079" t="str">
            <v>Primary</v>
          </cell>
          <cell r="AC9079" t="str">
            <v>Yes</v>
          </cell>
          <cell r="AI9079">
            <v>2</v>
          </cell>
        </row>
        <row r="9080">
          <cell r="K9080" t="str">
            <v>Voluntary Aided School</v>
          </cell>
          <cell r="L9080" t="str">
            <v>Primary</v>
          </cell>
          <cell r="AC9080" t="str">
            <v>Yes</v>
          </cell>
          <cell r="AI9080">
            <v>3</v>
          </cell>
        </row>
        <row r="9081">
          <cell r="K9081" t="str">
            <v>Foundation School</v>
          </cell>
          <cell r="L9081" t="str">
            <v>Primary</v>
          </cell>
          <cell r="AC9081" t="str">
            <v>Yes</v>
          </cell>
          <cell r="AI9081">
            <v>1</v>
          </cell>
        </row>
        <row r="9082">
          <cell r="K9082" t="str">
            <v>Foundation School</v>
          </cell>
          <cell r="L9082" t="str">
            <v>Primary</v>
          </cell>
          <cell r="AC9082" t="str">
            <v>Yes</v>
          </cell>
          <cell r="AI9082">
            <v>2</v>
          </cell>
        </row>
        <row r="9083">
          <cell r="K9083" t="str">
            <v>Voluntary Aided School</v>
          </cell>
          <cell r="L9083" t="str">
            <v>Primary</v>
          </cell>
          <cell r="AC9083" t="str">
            <v>Yes</v>
          </cell>
          <cell r="AI9083">
            <v>2</v>
          </cell>
        </row>
        <row r="9084">
          <cell r="K9084" t="str">
            <v>Voluntary Aided School</v>
          </cell>
          <cell r="L9084" t="str">
            <v>Primary</v>
          </cell>
          <cell r="AC9084" t="str">
            <v>Yes</v>
          </cell>
          <cell r="AI9084">
            <v>2</v>
          </cell>
        </row>
        <row r="9085">
          <cell r="K9085" t="str">
            <v>Foundation School</v>
          </cell>
          <cell r="L9085" t="str">
            <v>Primary</v>
          </cell>
          <cell r="AC9085" t="str">
            <v>Yes</v>
          </cell>
          <cell r="AI9085">
            <v>1</v>
          </cell>
        </row>
        <row r="9086">
          <cell r="K9086" t="str">
            <v>Voluntary Aided School</v>
          </cell>
          <cell r="L9086" t="str">
            <v>Primary</v>
          </cell>
          <cell r="AC9086" t="str">
            <v>Yes</v>
          </cell>
          <cell r="AI9086">
            <v>2</v>
          </cell>
        </row>
        <row r="9087">
          <cell r="K9087" t="str">
            <v>Voluntary Aided School</v>
          </cell>
          <cell r="L9087" t="str">
            <v>Primary</v>
          </cell>
          <cell r="AC9087" t="str">
            <v>Yes</v>
          </cell>
          <cell r="AI9087">
            <v>2</v>
          </cell>
        </row>
        <row r="9088">
          <cell r="K9088" t="str">
            <v>Foundation School</v>
          </cell>
          <cell r="L9088" t="str">
            <v>Primary</v>
          </cell>
          <cell r="AC9088" t="str">
            <v>Yes</v>
          </cell>
          <cell r="AI9088">
            <v>2</v>
          </cell>
        </row>
        <row r="9089">
          <cell r="K9089" t="str">
            <v>Foundation School</v>
          </cell>
          <cell r="L9089" t="str">
            <v>Primary</v>
          </cell>
          <cell r="AC9089" t="str">
            <v>Yes</v>
          </cell>
          <cell r="AI9089">
            <v>2</v>
          </cell>
        </row>
        <row r="9090">
          <cell r="K9090" t="str">
            <v>Community School</v>
          </cell>
          <cell r="L9090" t="str">
            <v>Primary</v>
          </cell>
          <cell r="AC9090" t="str">
            <v>Yes</v>
          </cell>
          <cell r="AI9090">
            <v>2</v>
          </cell>
        </row>
        <row r="9091">
          <cell r="K9091" t="str">
            <v>Voluntary Aided School</v>
          </cell>
          <cell r="L9091" t="str">
            <v>Primary</v>
          </cell>
          <cell r="AC9091" t="str">
            <v>Yes</v>
          </cell>
          <cell r="AI9091">
            <v>2</v>
          </cell>
        </row>
        <row r="9092">
          <cell r="K9092" t="str">
            <v>Foundation School</v>
          </cell>
          <cell r="L9092" t="str">
            <v>Primary</v>
          </cell>
          <cell r="AC9092" t="str">
            <v>Yes</v>
          </cell>
          <cell r="AI9092">
            <v>2</v>
          </cell>
        </row>
        <row r="9093">
          <cell r="K9093" t="str">
            <v>Foundation School</v>
          </cell>
          <cell r="L9093" t="str">
            <v>Secondary</v>
          </cell>
          <cell r="AC9093" t="str">
            <v>Yes</v>
          </cell>
          <cell r="AI9093">
            <v>2</v>
          </cell>
        </row>
        <row r="9094">
          <cell r="K9094" t="str">
            <v>Foundation School</v>
          </cell>
          <cell r="L9094" t="str">
            <v>Secondary</v>
          </cell>
          <cell r="AC9094" t="str">
            <v>Yes</v>
          </cell>
          <cell r="AI9094">
            <v>3</v>
          </cell>
        </row>
        <row r="9095">
          <cell r="K9095" t="str">
            <v>Foundation School</v>
          </cell>
          <cell r="L9095" t="str">
            <v>Secondary</v>
          </cell>
          <cell r="AC9095" t="str">
            <v>Yes</v>
          </cell>
          <cell r="AI9095">
            <v>1</v>
          </cell>
        </row>
        <row r="9096">
          <cell r="K9096" t="str">
            <v>Foundation School</v>
          </cell>
          <cell r="L9096" t="str">
            <v>Secondary</v>
          </cell>
          <cell r="AC9096" t="str">
            <v>Yes</v>
          </cell>
          <cell r="AI9096">
            <v>2</v>
          </cell>
        </row>
        <row r="9097">
          <cell r="K9097" t="str">
            <v>Foundation School</v>
          </cell>
          <cell r="L9097" t="str">
            <v>Secondary</v>
          </cell>
          <cell r="AC9097" t="str">
            <v>Yes</v>
          </cell>
          <cell r="AI9097">
            <v>2</v>
          </cell>
        </row>
        <row r="9098">
          <cell r="K9098" t="str">
            <v>Foundation School</v>
          </cell>
          <cell r="L9098" t="str">
            <v>Secondary</v>
          </cell>
          <cell r="AC9098" t="str">
            <v>Yes</v>
          </cell>
          <cell r="AI9098">
            <v>2</v>
          </cell>
        </row>
        <row r="9099">
          <cell r="K9099" t="str">
            <v>Voluntary Aided School</v>
          </cell>
          <cell r="L9099" t="str">
            <v>Secondary</v>
          </cell>
          <cell r="AC9099" t="str">
            <v>Yes</v>
          </cell>
          <cell r="AI9099">
            <v>3</v>
          </cell>
        </row>
        <row r="9100">
          <cell r="K9100" t="str">
            <v>Foundation School</v>
          </cell>
          <cell r="L9100" t="str">
            <v>Secondary</v>
          </cell>
          <cell r="AC9100" t="str">
            <v>Yes</v>
          </cell>
          <cell r="AI9100">
            <v>2</v>
          </cell>
        </row>
        <row r="9101">
          <cell r="K9101" t="str">
            <v>Foundation School</v>
          </cell>
          <cell r="L9101" t="str">
            <v>Secondary</v>
          </cell>
          <cell r="AC9101" t="str">
            <v>Yes</v>
          </cell>
          <cell r="AI9101">
            <v>2</v>
          </cell>
        </row>
        <row r="9102">
          <cell r="K9102" t="str">
            <v>Foundation School</v>
          </cell>
          <cell r="L9102" t="str">
            <v>Secondary</v>
          </cell>
          <cell r="AC9102" t="str">
            <v>Yes</v>
          </cell>
          <cell r="AI9102">
            <v>2</v>
          </cell>
        </row>
        <row r="9103">
          <cell r="K9103" t="str">
            <v>Voluntary Aided School</v>
          </cell>
          <cell r="L9103" t="str">
            <v>Secondary</v>
          </cell>
          <cell r="AC9103" t="str">
            <v>Yes</v>
          </cell>
          <cell r="AI9103">
            <v>2</v>
          </cell>
        </row>
        <row r="9104">
          <cell r="K9104" t="str">
            <v>Foundation Special School</v>
          </cell>
          <cell r="L9104" t="str">
            <v>Special</v>
          </cell>
          <cell r="AC9104" t="str">
            <v>Yes</v>
          </cell>
          <cell r="AI9104">
            <v>2</v>
          </cell>
        </row>
        <row r="9105">
          <cell r="K9105" t="str">
            <v>Non-Maintained Special School</v>
          </cell>
          <cell r="L9105" t="str">
            <v>Special</v>
          </cell>
          <cell r="AC9105" t="str">
            <v>Yes</v>
          </cell>
          <cell r="AI9105">
            <v>2</v>
          </cell>
        </row>
        <row r="9106">
          <cell r="K9106" t="str">
            <v>Non-Maintained Special School</v>
          </cell>
          <cell r="L9106" t="str">
            <v>Special</v>
          </cell>
          <cell r="AC9106" t="str">
            <v>Yes</v>
          </cell>
          <cell r="AI9106">
            <v>2</v>
          </cell>
        </row>
        <row r="9107">
          <cell r="K9107" t="str">
            <v>Foundation Special School</v>
          </cell>
          <cell r="L9107" t="str">
            <v>Special</v>
          </cell>
          <cell r="AC9107" t="str">
            <v>Yes</v>
          </cell>
          <cell r="AI9107">
            <v>3</v>
          </cell>
        </row>
        <row r="9108">
          <cell r="K9108" t="str">
            <v>Foundation Special School</v>
          </cell>
          <cell r="L9108" t="str">
            <v>Special</v>
          </cell>
          <cell r="AC9108" t="str">
            <v>Yes</v>
          </cell>
          <cell r="AI9108">
            <v>2</v>
          </cell>
        </row>
        <row r="9109">
          <cell r="K9109" t="str">
            <v>Foundation Special School</v>
          </cell>
          <cell r="L9109" t="str">
            <v>Special</v>
          </cell>
          <cell r="AC9109" t="str">
            <v>Yes</v>
          </cell>
          <cell r="AI9109">
            <v>2</v>
          </cell>
        </row>
        <row r="9110">
          <cell r="K9110" t="str">
            <v>Foundation Special School</v>
          </cell>
          <cell r="L9110" t="str">
            <v>Special</v>
          </cell>
          <cell r="AC9110" t="str">
            <v>Yes</v>
          </cell>
          <cell r="AI9110">
            <v>1</v>
          </cell>
        </row>
        <row r="9111">
          <cell r="K9111" t="str">
            <v>Foundation Special School</v>
          </cell>
          <cell r="L9111" t="str">
            <v>Special</v>
          </cell>
          <cell r="AC9111" t="str">
            <v>Yes</v>
          </cell>
          <cell r="AI9111">
            <v>2</v>
          </cell>
        </row>
        <row r="9112">
          <cell r="K9112" t="str">
            <v>Foundation Special School</v>
          </cell>
          <cell r="L9112" t="str">
            <v>Special</v>
          </cell>
          <cell r="AC9112" t="str">
            <v>Yes</v>
          </cell>
          <cell r="AI9112">
            <v>1</v>
          </cell>
        </row>
        <row r="9113">
          <cell r="K9113" t="str">
            <v>Foundation Special School</v>
          </cell>
          <cell r="L9113" t="str">
            <v>Special</v>
          </cell>
          <cell r="AC9113" t="str">
            <v>Yes</v>
          </cell>
          <cell r="AI9113">
            <v>1</v>
          </cell>
        </row>
        <row r="9114">
          <cell r="K9114" t="str">
            <v>Foundation Special School</v>
          </cell>
          <cell r="L9114" t="str">
            <v>Special</v>
          </cell>
          <cell r="AC9114" t="str">
            <v>Yes</v>
          </cell>
          <cell r="AI9114">
            <v>2</v>
          </cell>
        </row>
        <row r="9115">
          <cell r="K9115" t="str">
            <v>Foundation Special School</v>
          </cell>
          <cell r="L9115" t="str">
            <v>Special</v>
          </cell>
          <cell r="AC9115" t="str">
            <v>Yes</v>
          </cell>
          <cell r="AI9115">
            <v>2</v>
          </cell>
        </row>
        <row r="9116">
          <cell r="K9116" t="str">
            <v>Foundation Special School</v>
          </cell>
          <cell r="L9116" t="str">
            <v>Special</v>
          </cell>
          <cell r="AC9116" t="str">
            <v>Yes</v>
          </cell>
          <cell r="AI9116">
            <v>3</v>
          </cell>
        </row>
        <row r="9117">
          <cell r="K9117" t="str">
            <v>Community Special School</v>
          </cell>
          <cell r="L9117" t="str">
            <v>Special</v>
          </cell>
          <cell r="AC9117" t="str">
            <v>Yes</v>
          </cell>
          <cell r="AI9117">
            <v>2</v>
          </cell>
        </row>
        <row r="9118">
          <cell r="K9118" t="str">
            <v>Community Special School</v>
          </cell>
          <cell r="L9118" t="str">
            <v>Special</v>
          </cell>
          <cell r="AC9118" t="str">
            <v>Yes</v>
          </cell>
          <cell r="AI9118">
            <v>1</v>
          </cell>
        </row>
        <row r="9119">
          <cell r="K9119" t="str">
            <v>Foundation Special School</v>
          </cell>
          <cell r="L9119" t="str">
            <v>Special</v>
          </cell>
          <cell r="AC9119" t="str">
            <v>Yes</v>
          </cell>
          <cell r="AI9119">
            <v>1</v>
          </cell>
        </row>
        <row r="9120">
          <cell r="K9120" t="str">
            <v>Community Special School</v>
          </cell>
          <cell r="L9120" t="str">
            <v>Special</v>
          </cell>
          <cell r="AC9120" t="str">
            <v>Yes</v>
          </cell>
          <cell r="AI9120">
            <v>2</v>
          </cell>
        </row>
        <row r="9121">
          <cell r="K9121" t="str">
            <v>Foundation Special School</v>
          </cell>
          <cell r="L9121" t="str">
            <v>Special</v>
          </cell>
          <cell r="AC9121" t="str">
            <v>Yes</v>
          </cell>
          <cell r="AI9121">
            <v>2</v>
          </cell>
        </row>
        <row r="9122">
          <cell r="K9122" t="str">
            <v>Community Special School</v>
          </cell>
          <cell r="L9122" t="str">
            <v>Special</v>
          </cell>
          <cell r="AC9122" t="str">
            <v>Yes</v>
          </cell>
          <cell r="AI9122">
            <v>2</v>
          </cell>
        </row>
        <row r="9123">
          <cell r="K9123" t="str">
            <v>Community Special School</v>
          </cell>
          <cell r="L9123" t="str">
            <v>Special</v>
          </cell>
          <cell r="AC9123" t="str">
            <v>Yes</v>
          </cell>
          <cell r="AI9123">
            <v>2</v>
          </cell>
        </row>
        <row r="9124">
          <cell r="K9124" t="str">
            <v>LA Nursery School</v>
          </cell>
          <cell r="L9124" t="str">
            <v>Nursery</v>
          </cell>
          <cell r="AC9124" t="str">
            <v>Yes</v>
          </cell>
          <cell r="AI9124">
            <v>1</v>
          </cell>
        </row>
        <row r="9125">
          <cell r="K9125" t="str">
            <v>LA Nursery School</v>
          </cell>
          <cell r="L9125" t="str">
            <v>Nursery</v>
          </cell>
          <cell r="AC9125" t="str">
            <v>Yes</v>
          </cell>
          <cell r="AI9125">
            <v>1</v>
          </cell>
        </row>
        <row r="9126">
          <cell r="K9126" t="str">
            <v>LA Nursery School</v>
          </cell>
          <cell r="L9126" t="str">
            <v>Nursery</v>
          </cell>
          <cell r="AC9126" t="str">
            <v>Yes</v>
          </cell>
          <cell r="AI9126">
            <v>1</v>
          </cell>
        </row>
        <row r="9127">
          <cell r="K9127" t="str">
            <v>LA Nursery School</v>
          </cell>
          <cell r="L9127" t="str">
            <v>Nursery</v>
          </cell>
          <cell r="AC9127" t="str">
            <v>Yes</v>
          </cell>
          <cell r="AI9127">
            <v>1</v>
          </cell>
        </row>
        <row r="9128">
          <cell r="K9128" t="str">
            <v>LA Nursery School</v>
          </cell>
          <cell r="L9128" t="str">
            <v>Nursery</v>
          </cell>
          <cell r="AC9128" t="str">
            <v>Yes</v>
          </cell>
          <cell r="AI9128">
            <v>1</v>
          </cell>
        </row>
        <row r="9129">
          <cell r="K9129" t="str">
            <v>LA Nursery School</v>
          </cell>
          <cell r="L9129" t="str">
            <v>Nursery</v>
          </cell>
          <cell r="AC9129" t="str">
            <v>Yes</v>
          </cell>
          <cell r="AI9129">
            <v>1</v>
          </cell>
        </row>
        <row r="9130">
          <cell r="K9130" t="str">
            <v>LA Nursery School</v>
          </cell>
          <cell r="L9130" t="str">
            <v>Nursery</v>
          </cell>
          <cell r="AC9130" t="str">
            <v>Yes</v>
          </cell>
          <cell r="AI9130">
            <v>1</v>
          </cell>
        </row>
        <row r="9131">
          <cell r="K9131" t="str">
            <v>LA Nursery School</v>
          </cell>
          <cell r="L9131" t="str">
            <v>Nursery</v>
          </cell>
          <cell r="AC9131" t="str">
            <v>Yes</v>
          </cell>
          <cell r="AI9131">
            <v>1</v>
          </cell>
        </row>
        <row r="9132">
          <cell r="K9132" t="str">
            <v>LA Nursery School</v>
          </cell>
          <cell r="L9132" t="str">
            <v>Nursery</v>
          </cell>
          <cell r="AC9132" t="str">
            <v>Yes</v>
          </cell>
          <cell r="AI9132">
            <v>1</v>
          </cell>
        </row>
        <row r="9133">
          <cell r="K9133" t="str">
            <v>LA Nursery School</v>
          </cell>
          <cell r="L9133" t="str">
            <v>Nursery</v>
          </cell>
          <cell r="AC9133" t="str">
            <v>Yes</v>
          </cell>
          <cell r="AI9133">
            <v>1</v>
          </cell>
        </row>
        <row r="9134">
          <cell r="K9134" t="str">
            <v>LA Nursery School</v>
          </cell>
          <cell r="L9134" t="str">
            <v>Nursery</v>
          </cell>
          <cell r="AC9134" t="str">
            <v>Yes</v>
          </cell>
          <cell r="AI9134">
            <v>1</v>
          </cell>
        </row>
        <row r="9135">
          <cell r="K9135" t="str">
            <v>LA Nursery School</v>
          </cell>
          <cell r="L9135" t="str">
            <v>Nursery</v>
          </cell>
          <cell r="AC9135" t="str">
            <v>Yes</v>
          </cell>
          <cell r="AI9135">
            <v>4</v>
          </cell>
        </row>
        <row r="9136">
          <cell r="K9136" t="str">
            <v>LA Nursery School</v>
          </cell>
          <cell r="L9136" t="str">
            <v>Nursery</v>
          </cell>
          <cell r="AC9136" t="str">
            <v>Yes</v>
          </cell>
          <cell r="AI9136">
            <v>1</v>
          </cell>
        </row>
        <row r="9137">
          <cell r="K9137" t="str">
            <v>LA Nursery School</v>
          </cell>
          <cell r="L9137" t="str">
            <v>Nursery</v>
          </cell>
          <cell r="AC9137" t="str">
            <v>Yes</v>
          </cell>
          <cell r="AI9137">
            <v>2</v>
          </cell>
        </row>
        <row r="9138">
          <cell r="K9138" t="str">
            <v>LA Nursery School</v>
          </cell>
          <cell r="L9138" t="str">
            <v>Nursery</v>
          </cell>
          <cell r="AC9138" t="str">
            <v>Yes</v>
          </cell>
          <cell r="AI9138">
            <v>2</v>
          </cell>
        </row>
        <row r="9139">
          <cell r="K9139" t="str">
            <v>LA Nursery School</v>
          </cell>
          <cell r="L9139" t="str">
            <v>Nursery</v>
          </cell>
          <cell r="AC9139" t="str">
            <v>Yes</v>
          </cell>
          <cell r="AI9139">
            <v>2</v>
          </cell>
        </row>
        <row r="9140">
          <cell r="K9140" t="str">
            <v>LA Nursery School</v>
          </cell>
          <cell r="L9140" t="str">
            <v>Nursery</v>
          </cell>
          <cell r="AC9140" t="str">
            <v>Yes</v>
          </cell>
          <cell r="AI9140">
            <v>1</v>
          </cell>
        </row>
        <row r="9141">
          <cell r="K9141" t="str">
            <v>LA Nursery School</v>
          </cell>
          <cell r="L9141" t="str">
            <v>Nursery</v>
          </cell>
          <cell r="AC9141" t="str">
            <v>Yes</v>
          </cell>
          <cell r="AI9141">
            <v>2</v>
          </cell>
        </row>
        <row r="9142">
          <cell r="K9142" t="str">
            <v>LA Nursery School</v>
          </cell>
          <cell r="L9142" t="str">
            <v>Nursery</v>
          </cell>
          <cell r="AC9142" t="str">
            <v>Yes</v>
          </cell>
          <cell r="AI9142">
            <v>2</v>
          </cell>
        </row>
        <row r="9143">
          <cell r="K9143" t="str">
            <v>LA Nursery School</v>
          </cell>
          <cell r="L9143" t="str">
            <v>Nursery</v>
          </cell>
          <cell r="AC9143" t="str">
            <v>Yes</v>
          </cell>
          <cell r="AI9143">
            <v>1</v>
          </cell>
        </row>
        <row r="9144">
          <cell r="K9144" t="str">
            <v>LA Nursery School</v>
          </cell>
          <cell r="L9144" t="str">
            <v>Nursery</v>
          </cell>
          <cell r="AC9144" t="str">
            <v>Yes</v>
          </cell>
          <cell r="AI9144">
            <v>1</v>
          </cell>
        </row>
        <row r="9145">
          <cell r="K9145" t="str">
            <v>LA Nursery School</v>
          </cell>
          <cell r="L9145" t="str">
            <v>Nursery</v>
          </cell>
          <cell r="AC9145" t="str">
            <v>Yes</v>
          </cell>
          <cell r="AI9145">
            <v>1</v>
          </cell>
        </row>
        <row r="9146">
          <cell r="K9146" t="str">
            <v>LA Nursery School</v>
          </cell>
          <cell r="L9146" t="str">
            <v>Nursery</v>
          </cell>
          <cell r="AC9146" t="str">
            <v>Yes</v>
          </cell>
          <cell r="AI9146">
            <v>1</v>
          </cell>
        </row>
        <row r="9147">
          <cell r="K9147" t="str">
            <v>LA Nursery School</v>
          </cell>
          <cell r="L9147" t="str">
            <v>Nursery</v>
          </cell>
          <cell r="AC9147" t="str">
            <v>Yes</v>
          </cell>
          <cell r="AI9147">
            <v>1</v>
          </cell>
        </row>
        <row r="9148">
          <cell r="K9148" t="str">
            <v>LA Nursery School</v>
          </cell>
          <cell r="L9148" t="str">
            <v>Nursery</v>
          </cell>
          <cell r="AC9148" t="str">
            <v>Yes</v>
          </cell>
          <cell r="AI9148">
            <v>1</v>
          </cell>
        </row>
        <row r="9149">
          <cell r="K9149" t="str">
            <v>Pupil Referral Unit</v>
          </cell>
          <cell r="L9149" t="str">
            <v>PRU</v>
          </cell>
          <cell r="AC9149" t="str">
            <v>Yes</v>
          </cell>
          <cell r="AI9149">
            <v>1</v>
          </cell>
        </row>
        <row r="9150">
          <cell r="K9150" t="str">
            <v>Pupil Referral Unit</v>
          </cell>
          <cell r="L9150" t="str">
            <v>PRU</v>
          </cell>
          <cell r="AC9150" t="str">
            <v>Yes</v>
          </cell>
          <cell r="AI9150">
            <v>1</v>
          </cell>
        </row>
        <row r="9151">
          <cell r="K9151" t="str">
            <v>Pupil Referral Unit</v>
          </cell>
          <cell r="L9151" t="str">
            <v>PRU</v>
          </cell>
          <cell r="AC9151" t="str">
            <v>Yes</v>
          </cell>
          <cell r="AI9151">
            <v>4</v>
          </cell>
        </row>
        <row r="9152">
          <cell r="K9152" t="str">
            <v>Pupil Referral Unit</v>
          </cell>
          <cell r="L9152" t="str">
            <v>PRU</v>
          </cell>
          <cell r="AC9152" t="str">
            <v>Yes</v>
          </cell>
          <cell r="AI9152">
            <v>2</v>
          </cell>
        </row>
        <row r="9153">
          <cell r="K9153" t="str">
            <v>Community School</v>
          </cell>
          <cell r="L9153" t="str">
            <v>Primary</v>
          </cell>
          <cell r="AC9153" t="str">
            <v>Yes</v>
          </cell>
          <cell r="AI9153">
            <v>2</v>
          </cell>
        </row>
        <row r="9154">
          <cell r="K9154" t="str">
            <v>Community School</v>
          </cell>
          <cell r="L9154" t="str">
            <v>Primary</v>
          </cell>
          <cell r="AC9154" t="str">
            <v>Yes</v>
          </cell>
          <cell r="AI9154">
            <v>3</v>
          </cell>
        </row>
        <row r="9155">
          <cell r="K9155" t="str">
            <v>Community School</v>
          </cell>
          <cell r="L9155" t="str">
            <v>Primary</v>
          </cell>
          <cell r="AC9155" t="str">
            <v>Yes</v>
          </cell>
          <cell r="AI9155">
            <v>2</v>
          </cell>
        </row>
        <row r="9156">
          <cell r="K9156" t="str">
            <v>Community School</v>
          </cell>
          <cell r="L9156" t="str">
            <v>Primary</v>
          </cell>
          <cell r="AC9156" t="str">
            <v>Yes</v>
          </cell>
          <cell r="AI9156">
            <v>2</v>
          </cell>
        </row>
        <row r="9157">
          <cell r="K9157" t="str">
            <v>Community School</v>
          </cell>
          <cell r="L9157" t="str">
            <v>Primary</v>
          </cell>
          <cell r="AC9157" t="str">
            <v>Yes</v>
          </cell>
          <cell r="AI9157">
            <v>2</v>
          </cell>
        </row>
        <row r="9158">
          <cell r="K9158" t="str">
            <v>Community School</v>
          </cell>
          <cell r="L9158" t="str">
            <v>Primary</v>
          </cell>
          <cell r="AC9158" t="str">
            <v>Yes</v>
          </cell>
          <cell r="AI9158">
            <v>3</v>
          </cell>
        </row>
        <row r="9159">
          <cell r="K9159" t="str">
            <v>Community School</v>
          </cell>
          <cell r="L9159" t="str">
            <v>Primary</v>
          </cell>
          <cell r="AC9159" t="str">
            <v>Yes</v>
          </cell>
          <cell r="AI9159">
            <v>2</v>
          </cell>
        </row>
        <row r="9160">
          <cell r="K9160" t="str">
            <v>Community School</v>
          </cell>
          <cell r="L9160" t="str">
            <v>Primary</v>
          </cell>
          <cell r="AC9160" t="str">
            <v>Yes</v>
          </cell>
          <cell r="AI9160">
            <v>2</v>
          </cell>
        </row>
        <row r="9161">
          <cell r="K9161" t="str">
            <v>Community School</v>
          </cell>
          <cell r="L9161" t="str">
            <v>Primary</v>
          </cell>
          <cell r="AC9161" t="str">
            <v>Yes</v>
          </cell>
          <cell r="AI9161">
            <v>2</v>
          </cell>
        </row>
        <row r="9162">
          <cell r="K9162" t="str">
            <v>Community School</v>
          </cell>
          <cell r="L9162" t="str">
            <v>Primary</v>
          </cell>
          <cell r="AC9162" t="str">
            <v>Yes</v>
          </cell>
          <cell r="AI9162">
            <v>2</v>
          </cell>
        </row>
        <row r="9163">
          <cell r="K9163" t="str">
            <v>Community School</v>
          </cell>
          <cell r="L9163" t="str">
            <v>Primary</v>
          </cell>
          <cell r="AC9163" t="str">
            <v>Yes</v>
          </cell>
          <cell r="AI9163">
            <v>2</v>
          </cell>
        </row>
        <row r="9164">
          <cell r="K9164" t="str">
            <v>Community School</v>
          </cell>
          <cell r="L9164" t="str">
            <v>Primary</v>
          </cell>
          <cell r="AC9164" t="str">
            <v>Yes</v>
          </cell>
          <cell r="AI9164">
            <v>2</v>
          </cell>
        </row>
        <row r="9165">
          <cell r="K9165" t="str">
            <v>Community School</v>
          </cell>
          <cell r="L9165" t="str">
            <v>Primary</v>
          </cell>
          <cell r="AC9165" t="str">
            <v>Yes</v>
          </cell>
          <cell r="AI9165">
            <v>2</v>
          </cell>
        </row>
        <row r="9166">
          <cell r="K9166" t="str">
            <v>Community School</v>
          </cell>
          <cell r="L9166" t="str">
            <v>Primary</v>
          </cell>
          <cell r="AC9166" t="str">
            <v>Yes</v>
          </cell>
          <cell r="AI9166">
            <v>2</v>
          </cell>
        </row>
        <row r="9167">
          <cell r="K9167" t="str">
            <v>Community School</v>
          </cell>
          <cell r="L9167" t="str">
            <v>Primary</v>
          </cell>
          <cell r="AC9167" t="str">
            <v>Yes</v>
          </cell>
          <cell r="AI9167">
            <v>2</v>
          </cell>
        </row>
        <row r="9168">
          <cell r="K9168" t="str">
            <v>Community School</v>
          </cell>
          <cell r="L9168" t="str">
            <v>Primary</v>
          </cell>
          <cell r="AC9168" t="str">
            <v>Yes</v>
          </cell>
          <cell r="AI9168">
            <v>2</v>
          </cell>
        </row>
        <row r="9169">
          <cell r="K9169" t="str">
            <v>Community School</v>
          </cell>
          <cell r="L9169" t="str">
            <v>Primary</v>
          </cell>
          <cell r="AC9169" t="str">
            <v>Yes</v>
          </cell>
          <cell r="AI9169">
            <v>2</v>
          </cell>
        </row>
        <row r="9170">
          <cell r="K9170" t="str">
            <v>Community School</v>
          </cell>
          <cell r="L9170" t="str">
            <v>Primary</v>
          </cell>
          <cell r="AC9170" t="str">
            <v>Yes</v>
          </cell>
          <cell r="AI9170">
            <v>3</v>
          </cell>
        </row>
        <row r="9171">
          <cell r="K9171" t="str">
            <v>Community School</v>
          </cell>
          <cell r="L9171" t="str">
            <v>Primary</v>
          </cell>
          <cell r="AC9171" t="str">
            <v>Yes</v>
          </cell>
          <cell r="AI9171">
            <v>2</v>
          </cell>
        </row>
        <row r="9172">
          <cell r="K9172" t="str">
            <v>Community School</v>
          </cell>
          <cell r="L9172" t="str">
            <v>Primary</v>
          </cell>
          <cell r="AC9172" t="str">
            <v>Yes</v>
          </cell>
          <cell r="AI9172">
            <v>2</v>
          </cell>
        </row>
        <row r="9173">
          <cell r="K9173" t="str">
            <v>Community School</v>
          </cell>
          <cell r="L9173" t="str">
            <v>Primary</v>
          </cell>
          <cell r="AC9173" t="str">
            <v>Yes</v>
          </cell>
          <cell r="AI9173">
            <v>2</v>
          </cell>
        </row>
        <row r="9174">
          <cell r="K9174" t="str">
            <v>Community School</v>
          </cell>
          <cell r="L9174" t="str">
            <v>Primary</v>
          </cell>
          <cell r="AC9174" t="str">
            <v>Yes</v>
          </cell>
          <cell r="AI9174">
            <v>2</v>
          </cell>
        </row>
        <row r="9175">
          <cell r="K9175" t="str">
            <v>Community School</v>
          </cell>
          <cell r="L9175" t="str">
            <v>Primary</v>
          </cell>
          <cell r="AC9175" t="str">
            <v>Yes</v>
          </cell>
          <cell r="AI9175">
            <v>2</v>
          </cell>
        </row>
        <row r="9176">
          <cell r="K9176" t="str">
            <v>Community School</v>
          </cell>
          <cell r="L9176" t="str">
            <v>Primary</v>
          </cell>
          <cell r="AC9176" t="str">
            <v>Yes</v>
          </cell>
          <cell r="AI9176">
            <v>1</v>
          </cell>
        </row>
        <row r="9177">
          <cell r="K9177" t="str">
            <v>Community School</v>
          </cell>
          <cell r="L9177" t="str">
            <v>Primary</v>
          </cell>
          <cell r="AC9177" t="str">
            <v>Yes</v>
          </cell>
          <cell r="AI9177">
            <v>1</v>
          </cell>
        </row>
        <row r="9178">
          <cell r="K9178" t="str">
            <v>Community School</v>
          </cell>
          <cell r="L9178" t="str">
            <v>Primary</v>
          </cell>
          <cell r="AC9178" t="str">
            <v>Yes</v>
          </cell>
          <cell r="AI9178">
            <v>2</v>
          </cell>
        </row>
        <row r="9179">
          <cell r="K9179" t="str">
            <v>Community School</v>
          </cell>
          <cell r="L9179" t="str">
            <v>Primary</v>
          </cell>
          <cell r="AC9179" t="str">
            <v>Yes</v>
          </cell>
          <cell r="AI9179">
            <v>2</v>
          </cell>
        </row>
        <row r="9180">
          <cell r="K9180" t="str">
            <v>Community School</v>
          </cell>
          <cell r="L9180" t="str">
            <v>Primary</v>
          </cell>
          <cell r="AC9180" t="str">
            <v>Yes</v>
          </cell>
          <cell r="AI9180">
            <v>2</v>
          </cell>
        </row>
        <row r="9181">
          <cell r="K9181" t="str">
            <v>Community School</v>
          </cell>
          <cell r="L9181" t="str">
            <v>Primary</v>
          </cell>
          <cell r="AC9181" t="str">
            <v>Yes</v>
          </cell>
          <cell r="AI9181">
            <v>2</v>
          </cell>
        </row>
        <row r="9182">
          <cell r="K9182" t="str">
            <v>Community School</v>
          </cell>
          <cell r="L9182" t="str">
            <v>Primary</v>
          </cell>
          <cell r="AC9182" t="str">
            <v>Yes</v>
          </cell>
          <cell r="AI9182">
            <v>2</v>
          </cell>
        </row>
        <row r="9183">
          <cell r="K9183" t="str">
            <v>Community School</v>
          </cell>
          <cell r="L9183" t="str">
            <v>Primary</v>
          </cell>
          <cell r="AC9183" t="str">
            <v>Yes</v>
          </cell>
          <cell r="AI9183">
            <v>2</v>
          </cell>
        </row>
        <row r="9184">
          <cell r="K9184" t="str">
            <v>Community School</v>
          </cell>
          <cell r="L9184" t="str">
            <v>Primary</v>
          </cell>
          <cell r="AC9184" t="str">
            <v>Yes</v>
          </cell>
          <cell r="AI9184">
            <v>2</v>
          </cell>
        </row>
        <row r="9185">
          <cell r="K9185" t="str">
            <v>Community School</v>
          </cell>
          <cell r="L9185" t="str">
            <v>Primary</v>
          </cell>
          <cell r="AC9185" t="str">
            <v>Yes</v>
          </cell>
          <cell r="AI9185">
            <v>2</v>
          </cell>
        </row>
        <row r="9186">
          <cell r="K9186" t="str">
            <v>Community School</v>
          </cell>
          <cell r="L9186" t="str">
            <v>Primary</v>
          </cell>
          <cell r="AC9186" t="str">
            <v>Yes</v>
          </cell>
          <cell r="AI9186">
            <v>2</v>
          </cell>
        </row>
        <row r="9187">
          <cell r="K9187" t="str">
            <v>Community School</v>
          </cell>
          <cell r="L9187" t="str">
            <v>Primary</v>
          </cell>
          <cell r="AC9187" t="str">
            <v>Yes</v>
          </cell>
          <cell r="AI9187">
            <v>1</v>
          </cell>
        </row>
        <row r="9188">
          <cell r="K9188" t="str">
            <v>Community School</v>
          </cell>
          <cell r="L9188" t="str">
            <v>Primary</v>
          </cell>
          <cell r="AC9188" t="str">
            <v>Yes</v>
          </cell>
          <cell r="AI9188">
            <v>2</v>
          </cell>
        </row>
        <row r="9189">
          <cell r="K9189" t="str">
            <v>Community School</v>
          </cell>
          <cell r="L9189" t="str">
            <v>Primary</v>
          </cell>
          <cell r="AC9189" t="str">
            <v>Yes</v>
          </cell>
          <cell r="AI9189">
            <v>2</v>
          </cell>
        </row>
        <row r="9190">
          <cell r="K9190" t="str">
            <v>Community School</v>
          </cell>
          <cell r="L9190" t="str">
            <v>Primary</v>
          </cell>
          <cell r="AC9190" t="str">
            <v>Yes</v>
          </cell>
          <cell r="AI9190">
            <v>2</v>
          </cell>
        </row>
        <row r="9191">
          <cell r="K9191" t="str">
            <v>Community School</v>
          </cell>
          <cell r="L9191" t="str">
            <v>Primary</v>
          </cell>
          <cell r="AC9191" t="str">
            <v>Yes</v>
          </cell>
          <cell r="AI9191">
            <v>2</v>
          </cell>
        </row>
        <row r="9192">
          <cell r="K9192" t="str">
            <v>Community School</v>
          </cell>
          <cell r="L9192" t="str">
            <v>Primary</v>
          </cell>
          <cell r="AC9192" t="str">
            <v>Yes</v>
          </cell>
          <cell r="AI9192">
            <v>1</v>
          </cell>
        </row>
        <row r="9193">
          <cell r="K9193" t="str">
            <v>Community School</v>
          </cell>
          <cell r="L9193" t="str">
            <v>Primary</v>
          </cell>
          <cell r="AC9193" t="str">
            <v>Yes</v>
          </cell>
          <cell r="AI9193">
            <v>3</v>
          </cell>
        </row>
        <row r="9194">
          <cell r="K9194" t="str">
            <v>Community School</v>
          </cell>
          <cell r="L9194" t="str">
            <v>Primary</v>
          </cell>
          <cell r="AC9194" t="str">
            <v>Yes</v>
          </cell>
          <cell r="AI9194">
            <v>1</v>
          </cell>
        </row>
        <row r="9195">
          <cell r="K9195" t="str">
            <v>Community School</v>
          </cell>
          <cell r="L9195" t="str">
            <v>Primary</v>
          </cell>
          <cell r="AC9195" t="str">
            <v>Yes</v>
          </cell>
          <cell r="AI9195">
            <v>2</v>
          </cell>
        </row>
        <row r="9196">
          <cell r="K9196" t="str">
            <v>Community School</v>
          </cell>
          <cell r="L9196" t="str">
            <v>Primary</v>
          </cell>
          <cell r="AC9196" t="str">
            <v>Yes</v>
          </cell>
          <cell r="AI9196">
            <v>2</v>
          </cell>
        </row>
        <row r="9197">
          <cell r="K9197" t="str">
            <v>Community School</v>
          </cell>
          <cell r="L9197" t="str">
            <v>Primary</v>
          </cell>
          <cell r="AC9197" t="str">
            <v>Yes</v>
          </cell>
          <cell r="AI9197">
            <v>2</v>
          </cell>
        </row>
        <row r="9198">
          <cell r="K9198" t="str">
            <v>Community School</v>
          </cell>
          <cell r="L9198" t="str">
            <v>Primary</v>
          </cell>
          <cell r="AC9198" t="str">
            <v>Yes</v>
          </cell>
          <cell r="AI9198">
            <v>2</v>
          </cell>
        </row>
        <row r="9199">
          <cell r="K9199" t="str">
            <v>Community School</v>
          </cell>
          <cell r="L9199" t="str">
            <v>Primary</v>
          </cell>
          <cell r="AC9199" t="str">
            <v>Yes</v>
          </cell>
          <cell r="AI9199">
            <v>2</v>
          </cell>
        </row>
        <row r="9200">
          <cell r="K9200" t="str">
            <v>Community School</v>
          </cell>
          <cell r="L9200" t="str">
            <v>Primary</v>
          </cell>
          <cell r="AC9200" t="str">
            <v>Yes</v>
          </cell>
          <cell r="AI9200">
            <v>2</v>
          </cell>
        </row>
        <row r="9201">
          <cell r="K9201" t="str">
            <v>Community School</v>
          </cell>
          <cell r="L9201" t="str">
            <v>Primary</v>
          </cell>
          <cell r="AC9201" t="str">
            <v>Yes</v>
          </cell>
          <cell r="AI9201">
            <v>2</v>
          </cell>
        </row>
        <row r="9202">
          <cell r="K9202" t="str">
            <v>Community School</v>
          </cell>
          <cell r="L9202" t="str">
            <v>Primary</v>
          </cell>
          <cell r="AC9202" t="str">
            <v>Yes</v>
          </cell>
          <cell r="AI9202">
            <v>1</v>
          </cell>
        </row>
        <row r="9203">
          <cell r="K9203" t="str">
            <v>Community School</v>
          </cell>
          <cell r="L9203" t="str">
            <v>Primary</v>
          </cell>
          <cell r="AC9203" t="str">
            <v>Yes</v>
          </cell>
          <cell r="AI9203">
            <v>2</v>
          </cell>
        </row>
        <row r="9204">
          <cell r="K9204" t="str">
            <v>Community School</v>
          </cell>
          <cell r="L9204" t="str">
            <v>Primary</v>
          </cell>
          <cell r="AC9204" t="str">
            <v>Yes</v>
          </cell>
          <cell r="AI9204">
            <v>2</v>
          </cell>
        </row>
        <row r="9205">
          <cell r="K9205" t="str">
            <v>Community School</v>
          </cell>
          <cell r="L9205" t="str">
            <v>Primary</v>
          </cell>
          <cell r="AC9205" t="str">
            <v>Yes</v>
          </cell>
          <cell r="AI9205">
            <v>2</v>
          </cell>
        </row>
        <row r="9206">
          <cell r="K9206" t="str">
            <v>Community School</v>
          </cell>
          <cell r="L9206" t="str">
            <v>Primary</v>
          </cell>
          <cell r="AC9206" t="str">
            <v>Yes</v>
          </cell>
          <cell r="AI9206">
            <v>2</v>
          </cell>
        </row>
        <row r="9207">
          <cell r="K9207" t="str">
            <v>Community School</v>
          </cell>
          <cell r="L9207" t="str">
            <v>Primary</v>
          </cell>
          <cell r="AC9207" t="str">
            <v>Yes</v>
          </cell>
          <cell r="AI9207">
            <v>2</v>
          </cell>
        </row>
        <row r="9208">
          <cell r="K9208" t="str">
            <v>Community School</v>
          </cell>
          <cell r="L9208" t="str">
            <v>Primary</v>
          </cell>
          <cell r="AC9208" t="str">
            <v>Yes</v>
          </cell>
          <cell r="AI9208">
            <v>2</v>
          </cell>
        </row>
        <row r="9209">
          <cell r="K9209" t="str">
            <v>Community School</v>
          </cell>
          <cell r="L9209" t="str">
            <v>Primary</v>
          </cell>
          <cell r="AC9209" t="str">
            <v>Yes</v>
          </cell>
          <cell r="AI9209">
            <v>2</v>
          </cell>
        </row>
        <row r="9210">
          <cell r="K9210" t="str">
            <v>Community School</v>
          </cell>
          <cell r="L9210" t="str">
            <v>Primary</v>
          </cell>
          <cell r="AC9210" t="str">
            <v>Yes</v>
          </cell>
          <cell r="AI9210">
            <v>2</v>
          </cell>
        </row>
        <row r="9211">
          <cell r="K9211" t="str">
            <v>Community School</v>
          </cell>
          <cell r="L9211" t="str">
            <v>Primary</v>
          </cell>
          <cell r="AC9211" t="str">
            <v>Yes</v>
          </cell>
          <cell r="AI9211">
            <v>1</v>
          </cell>
        </row>
        <row r="9212">
          <cell r="K9212" t="str">
            <v>Community School</v>
          </cell>
          <cell r="L9212" t="str">
            <v>Primary</v>
          </cell>
          <cell r="AC9212" t="str">
            <v>Yes</v>
          </cell>
          <cell r="AI9212">
            <v>2</v>
          </cell>
        </row>
        <row r="9213">
          <cell r="K9213" t="str">
            <v>Community School</v>
          </cell>
          <cell r="L9213" t="str">
            <v>Primary</v>
          </cell>
          <cell r="AC9213" t="str">
            <v>Yes</v>
          </cell>
          <cell r="AI9213">
            <v>2</v>
          </cell>
        </row>
        <row r="9214">
          <cell r="K9214" t="str">
            <v>Community School</v>
          </cell>
          <cell r="L9214" t="str">
            <v>Primary</v>
          </cell>
          <cell r="AC9214" t="str">
            <v>Yes</v>
          </cell>
          <cell r="AI9214">
            <v>2</v>
          </cell>
        </row>
        <row r="9215">
          <cell r="K9215" t="str">
            <v>Community School</v>
          </cell>
          <cell r="L9215" t="str">
            <v>Primary</v>
          </cell>
          <cell r="AC9215" t="str">
            <v>Yes</v>
          </cell>
          <cell r="AI9215">
            <v>2</v>
          </cell>
        </row>
        <row r="9216">
          <cell r="K9216" t="str">
            <v>Foundation School</v>
          </cell>
          <cell r="L9216" t="str">
            <v>Primary</v>
          </cell>
          <cell r="AC9216" t="str">
            <v>Yes</v>
          </cell>
          <cell r="AI9216">
            <v>1</v>
          </cell>
        </row>
        <row r="9217">
          <cell r="K9217" t="str">
            <v>Community School</v>
          </cell>
          <cell r="L9217" t="str">
            <v>Primary</v>
          </cell>
          <cell r="AC9217" t="str">
            <v>Yes</v>
          </cell>
          <cell r="AI9217">
            <v>2</v>
          </cell>
        </row>
        <row r="9218">
          <cell r="K9218" t="str">
            <v>Community School</v>
          </cell>
          <cell r="L9218" t="str">
            <v>Primary</v>
          </cell>
          <cell r="AC9218" t="str">
            <v>Yes</v>
          </cell>
          <cell r="AI9218">
            <v>1</v>
          </cell>
        </row>
        <row r="9219">
          <cell r="K9219" t="str">
            <v>Community School</v>
          </cell>
          <cell r="L9219" t="str">
            <v>Primary</v>
          </cell>
          <cell r="AC9219" t="str">
            <v>Yes</v>
          </cell>
          <cell r="AI9219">
            <v>2</v>
          </cell>
        </row>
        <row r="9220">
          <cell r="K9220" t="str">
            <v>Community School</v>
          </cell>
          <cell r="L9220" t="str">
            <v>Primary</v>
          </cell>
          <cell r="AC9220" t="str">
            <v>Yes</v>
          </cell>
          <cell r="AI9220">
            <v>2</v>
          </cell>
        </row>
        <row r="9221">
          <cell r="K9221" t="str">
            <v>Community School</v>
          </cell>
          <cell r="L9221" t="str">
            <v>Primary</v>
          </cell>
          <cell r="AC9221" t="str">
            <v>Yes</v>
          </cell>
          <cell r="AI9221">
            <v>2</v>
          </cell>
        </row>
        <row r="9222">
          <cell r="K9222" t="str">
            <v>Community School</v>
          </cell>
          <cell r="L9222" t="str">
            <v>Primary</v>
          </cell>
          <cell r="AC9222" t="str">
            <v>Yes</v>
          </cell>
          <cell r="AI9222">
            <v>2</v>
          </cell>
        </row>
        <row r="9223">
          <cell r="K9223" t="str">
            <v>Community School</v>
          </cell>
          <cell r="L9223" t="str">
            <v>Primary</v>
          </cell>
          <cell r="AC9223" t="str">
            <v>Yes</v>
          </cell>
          <cell r="AI9223">
            <v>3</v>
          </cell>
        </row>
        <row r="9224">
          <cell r="K9224" t="str">
            <v>Community School</v>
          </cell>
          <cell r="L9224" t="str">
            <v>Primary</v>
          </cell>
          <cell r="AC9224" t="str">
            <v>Yes</v>
          </cell>
          <cell r="AI9224">
            <v>2</v>
          </cell>
        </row>
        <row r="9225">
          <cell r="K9225" t="str">
            <v>Community School</v>
          </cell>
          <cell r="L9225" t="str">
            <v>Primary</v>
          </cell>
          <cell r="AC9225" t="str">
            <v>Yes</v>
          </cell>
          <cell r="AI9225">
            <v>1</v>
          </cell>
        </row>
        <row r="9226">
          <cell r="K9226" t="str">
            <v>Foundation School</v>
          </cell>
          <cell r="L9226" t="str">
            <v>Primary</v>
          </cell>
          <cell r="AC9226" t="str">
            <v>Yes</v>
          </cell>
          <cell r="AI9226">
            <v>2</v>
          </cell>
        </row>
        <row r="9227">
          <cell r="K9227" t="str">
            <v>Community School</v>
          </cell>
          <cell r="L9227" t="str">
            <v>Primary</v>
          </cell>
          <cell r="AC9227" t="str">
            <v>Yes</v>
          </cell>
          <cell r="AI9227">
            <v>1</v>
          </cell>
        </row>
        <row r="9228">
          <cell r="K9228" t="str">
            <v>Community School</v>
          </cell>
          <cell r="L9228" t="str">
            <v>Primary</v>
          </cell>
          <cell r="AC9228" t="str">
            <v>Yes</v>
          </cell>
          <cell r="AI9228">
            <v>1</v>
          </cell>
        </row>
        <row r="9229">
          <cell r="K9229" t="str">
            <v>Community School</v>
          </cell>
          <cell r="L9229" t="str">
            <v>Primary</v>
          </cell>
          <cell r="AC9229" t="str">
            <v>Yes</v>
          </cell>
          <cell r="AI9229">
            <v>2</v>
          </cell>
        </row>
        <row r="9230">
          <cell r="K9230" t="str">
            <v>Community School</v>
          </cell>
          <cell r="L9230" t="str">
            <v>Primary</v>
          </cell>
          <cell r="AC9230" t="str">
            <v>Yes</v>
          </cell>
          <cell r="AI9230">
            <v>2</v>
          </cell>
        </row>
        <row r="9231">
          <cell r="K9231" t="str">
            <v>Foundation School</v>
          </cell>
          <cell r="L9231" t="str">
            <v>Primary</v>
          </cell>
          <cell r="AC9231" t="str">
            <v>Yes</v>
          </cell>
          <cell r="AI9231">
            <v>2</v>
          </cell>
        </row>
        <row r="9232">
          <cell r="K9232" t="str">
            <v>Community School</v>
          </cell>
          <cell r="L9232" t="str">
            <v>Primary</v>
          </cell>
          <cell r="AC9232" t="str">
            <v>Yes</v>
          </cell>
          <cell r="AI9232">
            <v>2</v>
          </cell>
        </row>
        <row r="9233">
          <cell r="K9233" t="str">
            <v>Community School</v>
          </cell>
          <cell r="L9233" t="str">
            <v>Primary</v>
          </cell>
          <cell r="AC9233" t="str">
            <v>Yes</v>
          </cell>
          <cell r="AI9233">
            <v>3</v>
          </cell>
        </row>
        <row r="9234">
          <cell r="K9234" t="str">
            <v>Community School</v>
          </cell>
          <cell r="L9234" t="str">
            <v>Primary</v>
          </cell>
          <cell r="AC9234" t="str">
            <v>Yes</v>
          </cell>
          <cell r="AI9234">
            <v>2</v>
          </cell>
        </row>
        <row r="9235">
          <cell r="K9235" t="str">
            <v>Community School</v>
          </cell>
          <cell r="L9235" t="str">
            <v>Primary</v>
          </cell>
          <cell r="AC9235" t="str">
            <v>Yes</v>
          </cell>
          <cell r="AI9235">
            <v>2</v>
          </cell>
        </row>
        <row r="9236">
          <cell r="K9236" t="str">
            <v>Community School</v>
          </cell>
          <cell r="L9236" t="str">
            <v>Primary</v>
          </cell>
          <cell r="AC9236" t="str">
            <v>Yes</v>
          </cell>
          <cell r="AI9236">
            <v>2</v>
          </cell>
        </row>
        <row r="9237">
          <cell r="K9237" t="str">
            <v>Community School</v>
          </cell>
          <cell r="L9237" t="str">
            <v>Primary</v>
          </cell>
          <cell r="AC9237" t="str">
            <v>Yes</v>
          </cell>
          <cell r="AI9237">
            <v>2</v>
          </cell>
        </row>
        <row r="9238">
          <cell r="K9238" t="str">
            <v>Community School</v>
          </cell>
          <cell r="L9238" t="str">
            <v>Primary</v>
          </cell>
          <cell r="AC9238" t="str">
            <v>Yes</v>
          </cell>
          <cell r="AI9238">
            <v>2</v>
          </cell>
        </row>
        <row r="9239">
          <cell r="K9239" t="str">
            <v>Community School</v>
          </cell>
          <cell r="L9239" t="str">
            <v>Primary</v>
          </cell>
          <cell r="AC9239" t="str">
            <v>Yes</v>
          </cell>
          <cell r="AI9239">
            <v>2</v>
          </cell>
        </row>
        <row r="9240">
          <cell r="K9240" t="str">
            <v>Community School</v>
          </cell>
          <cell r="L9240" t="str">
            <v>Primary</v>
          </cell>
          <cell r="AC9240" t="str">
            <v>Yes</v>
          </cell>
          <cell r="AI9240">
            <v>2</v>
          </cell>
        </row>
        <row r="9241">
          <cell r="K9241" t="str">
            <v>Community School</v>
          </cell>
          <cell r="L9241" t="str">
            <v>Primary</v>
          </cell>
          <cell r="AC9241" t="str">
            <v>Yes</v>
          </cell>
          <cell r="AI9241">
            <v>2</v>
          </cell>
        </row>
        <row r="9242">
          <cell r="K9242" t="str">
            <v>Community School</v>
          </cell>
          <cell r="L9242" t="str">
            <v>Primary</v>
          </cell>
          <cell r="AC9242" t="str">
            <v>Yes</v>
          </cell>
          <cell r="AI9242">
            <v>2</v>
          </cell>
        </row>
        <row r="9243">
          <cell r="K9243" t="str">
            <v>Community School</v>
          </cell>
          <cell r="L9243" t="str">
            <v>Primary</v>
          </cell>
          <cell r="AC9243" t="str">
            <v>Yes</v>
          </cell>
          <cell r="AI9243">
            <v>2</v>
          </cell>
        </row>
        <row r="9244">
          <cell r="K9244" t="str">
            <v>Community School</v>
          </cell>
          <cell r="L9244" t="str">
            <v>Primary</v>
          </cell>
          <cell r="AC9244" t="str">
            <v>Yes</v>
          </cell>
          <cell r="AI9244">
            <v>2</v>
          </cell>
        </row>
        <row r="9245">
          <cell r="K9245" t="str">
            <v>Community School</v>
          </cell>
          <cell r="L9245" t="str">
            <v>Primary</v>
          </cell>
          <cell r="AC9245" t="str">
            <v>Yes</v>
          </cell>
          <cell r="AI9245">
            <v>1</v>
          </cell>
        </row>
        <row r="9246">
          <cell r="K9246" t="str">
            <v>Community School</v>
          </cell>
          <cell r="L9246" t="str">
            <v>Primary</v>
          </cell>
          <cell r="AC9246" t="str">
            <v>Yes</v>
          </cell>
          <cell r="AI9246">
            <v>3</v>
          </cell>
        </row>
        <row r="9247">
          <cell r="K9247" t="str">
            <v>Community School</v>
          </cell>
          <cell r="L9247" t="str">
            <v>Primary</v>
          </cell>
          <cell r="AC9247" t="str">
            <v>Yes</v>
          </cell>
          <cell r="AI9247">
            <v>2</v>
          </cell>
        </row>
        <row r="9248">
          <cell r="K9248" t="str">
            <v>Community School</v>
          </cell>
          <cell r="L9248" t="str">
            <v>Primary</v>
          </cell>
          <cell r="AC9248" t="str">
            <v>Yes</v>
          </cell>
          <cell r="AI9248">
            <v>3</v>
          </cell>
        </row>
        <row r="9249">
          <cell r="K9249" t="str">
            <v>Community School</v>
          </cell>
          <cell r="L9249" t="str">
            <v>Primary</v>
          </cell>
          <cell r="AC9249" t="str">
            <v>Yes</v>
          </cell>
          <cell r="AI9249">
            <v>1</v>
          </cell>
        </row>
        <row r="9250">
          <cell r="K9250" t="str">
            <v>Community School</v>
          </cell>
          <cell r="L9250" t="str">
            <v>Primary</v>
          </cell>
          <cell r="AC9250" t="str">
            <v>Yes</v>
          </cell>
          <cell r="AI9250">
            <v>2</v>
          </cell>
        </row>
        <row r="9251">
          <cell r="K9251" t="str">
            <v>Community School</v>
          </cell>
          <cell r="L9251" t="str">
            <v>Primary</v>
          </cell>
          <cell r="AC9251" t="str">
            <v>Yes</v>
          </cell>
          <cell r="AI9251">
            <v>2</v>
          </cell>
        </row>
        <row r="9252">
          <cell r="K9252" t="str">
            <v>Community School</v>
          </cell>
          <cell r="L9252" t="str">
            <v>Primary</v>
          </cell>
          <cell r="AC9252" t="str">
            <v>Yes</v>
          </cell>
          <cell r="AI9252">
            <v>2</v>
          </cell>
        </row>
        <row r="9253">
          <cell r="K9253" t="str">
            <v>Community School</v>
          </cell>
          <cell r="L9253" t="str">
            <v>Primary</v>
          </cell>
          <cell r="AC9253" t="str">
            <v>Yes</v>
          </cell>
          <cell r="AI9253">
            <v>2</v>
          </cell>
        </row>
        <row r="9254">
          <cell r="K9254" t="str">
            <v>Community School</v>
          </cell>
          <cell r="L9254" t="str">
            <v>Primary</v>
          </cell>
          <cell r="AC9254" t="str">
            <v>Yes</v>
          </cell>
          <cell r="AI9254">
            <v>2</v>
          </cell>
        </row>
        <row r="9255">
          <cell r="K9255" t="str">
            <v>Community School</v>
          </cell>
          <cell r="L9255" t="str">
            <v>Primary</v>
          </cell>
          <cell r="AC9255" t="str">
            <v>Yes</v>
          </cell>
          <cell r="AI9255">
            <v>1</v>
          </cell>
        </row>
        <row r="9256">
          <cell r="K9256" t="str">
            <v>Community School</v>
          </cell>
          <cell r="L9256" t="str">
            <v>Primary</v>
          </cell>
          <cell r="AC9256" t="str">
            <v>Yes</v>
          </cell>
          <cell r="AI9256">
            <v>3</v>
          </cell>
        </row>
        <row r="9257">
          <cell r="K9257" t="str">
            <v>Community School</v>
          </cell>
          <cell r="L9257" t="str">
            <v>Primary</v>
          </cell>
          <cell r="AC9257" t="str">
            <v>Yes</v>
          </cell>
          <cell r="AI9257">
            <v>3</v>
          </cell>
        </row>
        <row r="9258">
          <cell r="K9258" t="str">
            <v>Community School</v>
          </cell>
          <cell r="L9258" t="str">
            <v>Primary</v>
          </cell>
          <cell r="AC9258" t="str">
            <v>Yes</v>
          </cell>
          <cell r="AI9258">
            <v>2</v>
          </cell>
        </row>
        <row r="9259">
          <cell r="K9259" t="str">
            <v>Community School</v>
          </cell>
          <cell r="L9259" t="str">
            <v>Primary</v>
          </cell>
          <cell r="AC9259" t="str">
            <v>Yes</v>
          </cell>
          <cell r="AI9259">
            <v>2</v>
          </cell>
        </row>
        <row r="9260">
          <cell r="K9260" t="str">
            <v>Community School</v>
          </cell>
          <cell r="L9260" t="str">
            <v>Primary</v>
          </cell>
          <cell r="AC9260" t="str">
            <v>Yes</v>
          </cell>
          <cell r="AI9260">
            <v>1</v>
          </cell>
        </row>
        <row r="9261">
          <cell r="K9261" t="str">
            <v>Community School</v>
          </cell>
          <cell r="L9261" t="str">
            <v>Primary</v>
          </cell>
          <cell r="AC9261" t="str">
            <v>Yes</v>
          </cell>
          <cell r="AI9261">
            <v>2</v>
          </cell>
        </row>
        <row r="9262">
          <cell r="K9262" t="str">
            <v>Community School</v>
          </cell>
          <cell r="L9262" t="str">
            <v>Primary</v>
          </cell>
          <cell r="AC9262" t="str">
            <v>Yes</v>
          </cell>
          <cell r="AI9262">
            <v>2</v>
          </cell>
        </row>
        <row r="9263">
          <cell r="K9263" t="str">
            <v>Community School</v>
          </cell>
          <cell r="L9263" t="str">
            <v>Primary</v>
          </cell>
          <cell r="AC9263" t="str">
            <v>Yes</v>
          </cell>
          <cell r="AI9263">
            <v>1</v>
          </cell>
        </row>
        <row r="9264">
          <cell r="K9264" t="str">
            <v>Community School</v>
          </cell>
          <cell r="L9264" t="str">
            <v>Primary</v>
          </cell>
          <cell r="AC9264" t="str">
            <v>Yes</v>
          </cell>
          <cell r="AI9264">
            <v>2</v>
          </cell>
        </row>
        <row r="9265">
          <cell r="K9265" t="str">
            <v>Community School</v>
          </cell>
          <cell r="L9265" t="str">
            <v>Primary</v>
          </cell>
          <cell r="AC9265" t="str">
            <v>Yes</v>
          </cell>
          <cell r="AI9265">
            <v>2</v>
          </cell>
        </row>
        <row r="9266">
          <cell r="K9266" t="str">
            <v>Community School</v>
          </cell>
          <cell r="L9266" t="str">
            <v>Primary</v>
          </cell>
          <cell r="AC9266" t="str">
            <v>Yes</v>
          </cell>
          <cell r="AI9266">
            <v>2</v>
          </cell>
        </row>
        <row r="9267">
          <cell r="K9267" t="str">
            <v>Community School</v>
          </cell>
          <cell r="L9267" t="str">
            <v>Primary</v>
          </cell>
          <cell r="AC9267" t="str">
            <v>Yes</v>
          </cell>
          <cell r="AI9267">
            <v>2</v>
          </cell>
        </row>
        <row r="9268">
          <cell r="K9268" t="str">
            <v>Community School</v>
          </cell>
          <cell r="L9268" t="str">
            <v>Primary</v>
          </cell>
          <cell r="AC9268" t="str">
            <v>Yes</v>
          </cell>
          <cell r="AI9268">
            <v>2</v>
          </cell>
        </row>
        <row r="9269">
          <cell r="K9269" t="str">
            <v>Community School</v>
          </cell>
          <cell r="L9269" t="str">
            <v>Primary</v>
          </cell>
          <cell r="AC9269" t="str">
            <v>Yes</v>
          </cell>
          <cell r="AI9269">
            <v>2</v>
          </cell>
        </row>
        <row r="9270">
          <cell r="K9270" t="str">
            <v>Community School</v>
          </cell>
          <cell r="L9270" t="str">
            <v>Primary</v>
          </cell>
          <cell r="AC9270" t="str">
            <v>Yes</v>
          </cell>
          <cell r="AI9270">
            <v>2</v>
          </cell>
        </row>
        <row r="9271">
          <cell r="K9271" t="str">
            <v>Community School</v>
          </cell>
          <cell r="L9271" t="str">
            <v>Primary</v>
          </cell>
          <cell r="AC9271" t="str">
            <v>Yes</v>
          </cell>
          <cell r="AI9271">
            <v>2</v>
          </cell>
        </row>
        <row r="9272">
          <cell r="K9272" t="str">
            <v>Community School</v>
          </cell>
          <cell r="L9272" t="str">
            <v>Primary</v>
          </cell>
          <cell r="AC9272" t="str">
            <v>Yes</v>
          </cell>
          <cell r="AI9272">
            <v>1</v>
          </cell>
        </row>
        <row r="9273">
          <cell r="K9273" t="str">
            <v>Community School</v>
          </cell>
          <cell r="L9273" t="str">
            <v>Primary</v>
          </cell>
          <cell r="AC9273" t="str">
            <v>Yes</v>
          </cell>
          <cell r="AI9273">
            <v>2</v>
          </cell>
        </row>
        <row r="9274">
          <cell r="K9274" t="str">
            <v>Community School</v>
          </cell>
          <cell r="L9274" t="str">
            <v>Primary</v>
          </cell>
          <cell r="AC9274" t="str">
            <v>Yes</v>
          </cell>
          <cell r="AI9274">
            <v>2</v>
          </cell>
        </row>
        <row r="9275">
          <cell r="K9275" t="str">
            <v>Community School</v>
          </cell>
          <cell r="L9275" t="str">
            <v>Primary</v>
          </cell>
          <cell r="AC9275" t="str">
            <v>Yes</v>
          </cell>
          <cell r="AI9275">
            <v>1</v>
          </cell>
        </row>
        <row r="9276">
          <cell r="K9276" t="str">
            <v>Community School</v>
          </cell>
          <cell r="L9276" t="str">
            <v>Primary</v>
          </cell>
          <cell r="AC9276" t="str">
            <v>Yes</v>
          </cell>
          <cell r="AI9276">
            <v>2</v>
          </cell>
        </row>
        <row r="9277">
          <cell r="K9277" t="str">
            <v>Community School</v>
          </cell>
          <cell r="L9277" t="str">
            <v>Primary</v>
          </cell>
          <cell r="AC9277" t="str">
            <v>Yes</v>
          </cell>
          <cell r="AI9277">
            <v>2</v>
          </cell>
        </row>
        <row r="9278">
          <cell r="K9278" t="str">
            <v>Community School</v>
          </cell>
          <cell r="L9278" t="str">
            <v>Primary</v>
          </cell>
          <cell r="AC9278" t="str">
            <v>Yes</v>
          </cell>
          <cell r="AI9278">
            <v>2</v>
          </cell>
        </row>
        <row r="9279">
          <cell r="K9279" t="str">
            <v>Community School</v>
          </cell>
          <cell r="L9279" t="str">
            <v>Primary</v>
          </cell>
          <cell r="AC9279" t="str">
            <v>Yes</v>
          </cell>
          <cell r="AI9279">
            <v>1</v>
          </cell>
        </row>
        <row r="9280">
          <cell r="K9280" t="str">
            <v>Community School</v>
          </cell>
          <cell r="L9280" t="str">
            <v>Primary</v>
          </cell>
          <cell r="AC9280" t="str">
            <v>Yes</v>
          </cell>
          <cell r="AI9280">
            <v>1</v>
          </cell>
        </row>
        <row r="9281">
          <cell r="K9281" t="str">
            <v>Community School</v>
          </cell>
          <cell r="L9281" t="str">
            <v>Primary</v>
          </cell>
          <cell r="AC9281" t="str">
            <v>Yes</v>
          </cell>
          <cell r="AI9281">
            <v>3</v>
          </cell>
        </row>
        <row r="9282">
          <cell r="K9282" t="str">
            <v>Community School</v>
          </cell>
          <cell r="L9282" t="str">
            <v>Primary</v>
          </cell>
          <cell r="AC9282" t="str">
            <v>Yes</v>
          </cell>
          <cell r="AI9282">
            <v>1</v>
          </cell>
        </row>
        <row r="9283">
          <cell r="K9283" t="str">
            <v>Community School</v>
          </cell>
          <cell r="L9283" t="str">
            <v>Primary</v>
          </cell>
          <cell r="AC9283" t="str">
            <v>Yes</v>
          </cell>
          <cell r="AI9283">
            <v>3</v>
          </cell>
        </row>
        <row r="9284">
          <cell r="K9284" t="str">
            <v>Community School</v>
          </cell>
          <cell r="L9284" t="str">
            <v>Primary</v>
          </cell>
          <cell r="AC9284" t="str">
            <v>Yes</v>
          </cell>
          <cell r="AI9284">
            <v>2</v>
          </cell>
        </row>
        <row r="9285">
          <cell r="K9285" t="str">
            <v>Community School</v>
          </cell>
          <cell r="L9285" t="str">
            <v>Primary</v>
          </cell>
          <cell r="AC9285" t="str">
            <v>Yes</v>
          </cell>
          <cell r="AI9285">
            <v>2</v>
          </cell>
        </row>
        <row r="9286">
          <cell r="K9286" t="str">
            <v>Community School</v>
          </cell>
          <cell r="L9286" t="str">
            <v>Primary</v>
          </cell>
          <cell r="AC9286" t="str">
            <v>Yes</v>
          </cell>
          <cell r="AI9286">
            <v>2</v>
          </cell>
        </row>
        <row r="9287">
          <cell r="K9287" t="str">
            <v>Community School</v>
          </cell>
          <cell r="L9287" t="str">
            <v>Primary</v>
          </cell>
          <cell r="AC9287" t="str">
            <v>Yes</v>
          </cell>
          <cell r="AI9287">
            <v>1</v>
          </cell>
        </row>
        <row r="9288">
          <cell r="K9288" t="str">
            <v>Community School</v>
          </cell>
          <cell r="L9288" t="str">
            <v>Primary</v>
          </cell>
          <cell r="AC9288" t="str">
            <v>Yes</v>
          </cell>
          <cell r="AI9288">
            <v>2</v>
          </cell>
        </row>
        <row r="9289">
          <cell r="K9289" t="str">
            <v>Community School</v>
          </cell>
          <cell r="L9289" t="str">
            <v>Primary</v>
          </cell>
          <cell r="AC9289" t="str">
            <v>Yes</v>
          </cell>
          <cell r="AI9289">
            <v>2</v>
          </cell>
        </row>
        <row r="9290">
          <cell r="K9290" t="str">
            <v>Community School</v>
          </cell>
          <cell r="L9290" t="str">
            <v>Primary</v>
          </cell>
          <cell r="AC9290" t="str">
            <v>Yes</v>
          </cell>
          <cell r="AI9290">
            <v>1</v>
          </cell>
        </row>
        <row r="9291">
          <cell r="K9291" t="str">
            <v>Community School</v>
          </cell>
          <cell r="L9291" t="str">
            <v>Primary</v>
          </cell>
          <cell r="AC9291" t="str">
            <v>Yes</v>
          </cell>
          <cell r="AI9291">
            <v>2</v>
          </cell>
        </row>
        <row r="9292">
          <cell r="K9292" t="str">
            <v>Community School</v>
          </cell>
          <cell r="L9292" t="str">
            <v>Primary</v>
          </cell>
          <cell r="AC9292" t="str">
            <v>Yes</v>
          </cell>
          <cell r="AI9292">
            <v>2</v>
          </cell>
        </row>
        <row r="9293">
          <cell r="K9293" t="str">
            <v>Community School</v>
          </cell>
          <cell r="L9293" t="str">
            <v>Primary</v>
          </cell>
          <cell r="AC9293" t="str">
            <v>Yes</v>
          </cell>
          <cell r="AI9293">
            <v>2</v>
          </cell>
        </row>
        <row r="9294">
          <cell r="K9294" t="str">
            <v>Community School</v>
          </cell>
          <cell r="L9294" t="str">
            <v>Primary</v>
          </cell>
          <cell r="AC9294" t="str">
            <v>Yes</v>
          </cell>
          <cell r="AI9294">
            <v>2</v>
          </cell>
        </row>
        <row r="9295">
          <cell r="K9295" t="str">
            <v>Community School</v>
          </cell>
          <cell r="L9295" t="str">
            <v>Primary</v>
          </cell>
          <cell r="AC9295" t="str">
            <v>Yes</v>
          </cell>
          <cell r="AI9295">
            <v>1</v>
          </cell>
        </row>
        <row r="9296">
          <cell r="K9296" t="str">
            <v>Community School</v>
          </cell>
          <cell r="L9296" t="str">
            <v>Primary</v>
          </cell>
          <cell r="AC9296" t="str">
            <v>Yes</v>
          </cell>
          <cell r="AI9296">
            <v>2</v>
          </cell>
        </row>
        <row r="9297">
          <cell r="K9297" t="str">
            <v>Community School</v>
          </cell>
          <cell r="L9297" t="str">
            <v>Primary</v>
          </cell>
          <cell r="AC9297" t="str">
            <v>Yes</v>
          </cell>
          <cell r="AI9297">
            <v>1</v>
          </cell>
        </row>
        <row r="9298">
          <cell r="K9298" t="str">
            <v>Community School</v>
          </cell>
          <cell r="L9298" t="str">
            <v>Primary</v>
          </cell>
          <cell r="AC9298" t="str">
            <v>Yes</v>
          </cell>
          <cell r="AI9298">
            <v>1</v>
          </cell>
        </row>
        <row r="9299">
          <cell r="K9299" t="str">
            <v>Community School</v>
          </cell>
          <cell r="L9299" t="str">
            <v>Primary</v>
          </cell>
          <cell r="AC9299" t="str">
            <v>Yes</v>
          </cell>
          <cell r="AI9299">
            <v>2</v>
          </cell>
        </row>
        <row r="9300">
          <cell r="K9300" t="str">
            <v>Community School</v>
          </cell>
          <cell r="L9300" t="str">
            <v>Primary</v>
          </cell>
          <cell r="AC9300" t="str">
            <v>Yes</v>
          </cell>
          <cell r="AI9300">
            <v>2</v>
          </cell>
        </row>
        <row r="9301">
          <cell r="K9301" t="str">
            <v>Community School</v>
          </cell>
          <cell r="L9301" t="str">
            <v>Primary</v>
          </cell>
          <cell r="AC9301" t="str">
            <v>Yes</v>
          </cell>
          <cell r="AI9301">
            <v>2</v>
          </cell>
        </row>
        <row r="9302">
          <cell r="K9302" t="str">
            <v>Community School</v>
          </cell>
          <cell r="L9302" t="str">
            <v>Primary</v>
          </cell>
          <cell r="AC9302" t="str">
            <v>Yes</v>
          </cell>
          <cell r="AI9302">
            <v>2</v>
          </cell>
        </row>
        <row r="9303">
          <cell r="K9303" t="str">
            <v>Community School</v>
          </cell>
          <cell r="L9303" t="str">
            <v>Primary</v>
          </cell>
          <cell r="AC9303" t="str">
            <v>Yes</v>
          </cell>
          <cell r="AI9303">
            <v>1</v>
          </cell>
        </row>
        <row r="9304">
          <cell r="K9304" t="str">
            <v>Community School</v>
          </cell>
          <cell r="L9304" t="str">
            <v>Primary</v>
          </cell>
          <cell r="AC9304" t="str">
            <v>Yes</v>
          </cell>
          <cell r="AI9304">
            <v>2</v>
          </cell>
        </row>
        <row r="9305">
          <cell r="K9305" t="str">
            <v>Community School</v>
          </cell>
          <cell r="L9305" t="str">
            <v>Primary</v>
          </cell>
          <cell r="AC9305" t="str">
            <v>Yes</v>
          </cell>
          <cell r="AI9305">
            <v>2</v>
          </cell>
        </row>
        <row r="9306">
          <cell r="K9306" t="str">
            <v>Community School</v>
          </cell>
          <cell r="L9306" t="str">
            <v>Primary</v>
          </cell>
          <cell r="AC9306" t="str">
            <v>Yes</v>
          </cell>
          <cell r="AI9306">
            <v>1</v>
          </cell>
        </row>
        <row r="9307">
          <cell r="K9307" t="str">
            <v>Community School</v>
          </cell>
          <cell r="L9307" t="str">
            <v>Primary</v>
          </cell>
          <cell r="AC9307" t="str">
            <v>Yes</v>
          </cell>
          <cell r="AI9307">
            <v>2</v>
          </cell>
        </row>
        <row r="9308">
          <cell r="K9308" t="str">
            <v>Community School</v>
          </cell>
          <cell r="L9308" t="str">
            <v>Primary</v>
          </cell>
          <cell r="AC9308" t="str">
            <v>Yes</v>
          </cell>
          <cell r="AI9308">
            <v>1</v>
          </cell>
        </row>
        <row r="9309">
          <cell r="K9309" t="str">
            <v>Community School</v>
          </cell>
          <cell r="L9309" t="str">
            <v>Primary</v>
          </cell>
          <cell r="AC9309" t="str">
            <v>Yes</v>
          </cell>
          <cell r="AI9309">
            <v>2</v>
          </cell>
        </row>
        <row r="9310">
          <cell r="K9310" t="str">
            <v>Community School</v>
          </cell>
          <cell r="L9310" t="str">
            <v>Primary</v>
          </cell>
          <cell r="AC9310" t="str">
            <v>Yes</v>
          </cell>
          <cell r="AI9310">
            <v>2</v>
          </cell>
        </row>
        <row r="9311">
          <cell r="K9311" t="str">
            <v>Community School</v>
          </cell>
          <cell r="L9311" t="str">
            <v>Primary</v>
          </cell>
          <cell r="AC9311" t="str">
            <v>Yes</v>
          </cell>
          <cell r="AI9311">
            <v>2</v>
          </cell>
        </row>
        <row r="9312">
          <cell r="K9312" t="str">
            <v>Community School</v>
          </cell>
          <cell r="L9312" t="str">
            <v>Primary</v>
          </cell>
          <cell r="AC9312" t="str">
            <v>Yes</v>
          </cell>
          <cell r="AI9312">
            <v>2</v>
          </cell>
        </row>
        <row r="9313">
          <cell r="K9313" t="str">
            <v>Community School</v>
          </cell>
          <cell r="L9313" t="str">
            <v>Primary</v>
          </cell>
          <cell r="AC9313" t="str">
            <v>Yes</v>
          </cell>
          <cell r="AI9313">
            <v>2</v>
          </cell>
        </row>
        <row r="9314">
          <cell r="K9314" t="str">
            <v>Community School</v>
          </cell>
          <cell r="L9314" t="str">
            <v>Primary</v>
          </cell>
          <cell r="AC9314" t="str">
            <v>Yes</v>
          </cell>
          <cell r="AI9314">
            <v>3</v>
          </cell>
        </row>
        <row r="9315">
          <cell r="K9315" t="str">
            <v>Community School</v>
          </cell>
          <cell r="L9315" t="str">
            <v>Primary</v>
          </cell>
          <cell r="AC9315" t="str">
            <v>Yes</v>
          </cell>
          <cell r="AI9315">
            <v>3</v>
          </cell>
        </row>
        <row r="9316">
          <cell r="K9316" t="str">
            <v>Community School</v>
          </cell>
          <cell r="L9316" t="str">
            <v>Primary</v>
          </cell>
          <cell r="AC9316" t="str">
            <v>Yes</v>
          </cell>
          <cell r="AI9316">
            <v>1</v>
          </cell>
        </row>
        <row r="9317">
          <cell r="K9317" t="str">
            <v>Community School</v>
          </cell>
          <cell r="L9317" t="str">
            <v>Primary</v>
          </cell>
          <cell r="AC9317" t="str">
            <v>Yes</v>
          </cell>
          <cell r="AI9317">
            <v>1</v>
          </cell>
        </row>
        <row r="9318">
          <cell r="K9318" t="str">
            <v>Community School</v>
          </cell>
          <cell r="L9318" t="str">
            <v>Primary</v>
          </cell>
          <cell r="AC9318" t="str">
            <v>Yes</v>
          </cell>
          <cell r="AI9318">
            <v>2</v>
          </cell>
        </row>
        <row r="9319">
          <cell r="K9319" t="str">
            <v>Community School</v>
          </cell>
          <cell r="L9319" t="str">
            <v>Primary</v>
          </cell>
          <cell r="AC9319" t="str">
            <v>Yes</v>
          </cell>
          <cell r="AI9319">
            <v>1</v>
          </cell>
        </row>
        <row r="9320">
          <cell r="K9320" t="str">
            <v>Community School</v>
          </cell>
          <cell r="L9320" t="str">
            <v>Primary</v>
          </cell>
          <cell r="AC9320" t="str">
            <v>Yes</v>
          </cell>
          <cell r="AI9320">
            <v>1</v>
          </cell>
        </row>
        <row r="9321">
          <cell r="K9321" t="str">
            <v>Community School</v>
          </cell>
          <cell r="L9321" t="str">
            <v>Primary</v>
          </cell>
          <cell r="AC9321" t="str">
            <v>Yes</v>
          </cell>
          <cell r="AI9321">
            <v>1</v>
          </cell>
        </row>
        <row r="9322">
          <cell r="K9322" t="str">
            <v>Community School</v>
          </cell>
          <cell r="L9322" t="str">
            <v>Primary</v>
          </cell>
          <cell r="AC9322" t="str">
            <v>Yes</v>
          </cell>
          <cell r="AI9322">
            <v>2</v>
          </cell>
        </row>
        <row r="9323">
          <cell r="K9323" t="str">
            <v>Community School</v>
          </cell>
          <cell r="L9323" t="str">
            <v>Primary</v>
          </cell>
          <cell r="AC9323" t="str">
            <v>Yes</v>
          </cell>
          <cell r="AI9323">
            <v>2</v>
          </cell>
        </row>
        <row r="9324">
          <cell r="K9324" t="str">
            <v>Community School</v>
          </cell>
          <cell r="L9324" t="str">
            <v>Primary</v>
          </cell>
          <cell r="AC9324" t="str">
            <v>Yes</v>
          </cell>
          <cell r="AI9324">
            <v>2</v>
          </cell>
        </row>
        <row r="9325">
          <cell r="K9325" t="str">
            <v>Community School</v>
          </cell>
          <cell r="L9325" t="str">
            <v>Primary</v>
          </cell>
          <cell r="AC9325" t="str">
            <v>Yes</v>
          </cell>
          <cell r="AI9325">
            <v>2</v>
          </cell>
        </row>
        <row r="9326">
          <cell r="K9326" t="str">
            <v>Community School</v>
          </cell>
          <cell r="L9326" t="str">
            <v>Primary</v>
          </cell>
          <cell r="AC9326" t="str">
            <v>Yes</v>
          </cell>
          <cell r="AI9326">
            <v>2</v>
          </cell>
        </row>
        <row r="9327">
          <cell r="K9327" t="str">
            <v>Community School</v>
          </cell>
          <cell r="L9327" t="str">
            <v>Primary</v>
          </cell>
          <cell r="AC9327" t="str">
            <v>Yes</v>
          </cell>
          <cell r="AI9327">
            <v>2</v>
          </cell>
        </row>
        <row r="9328">
          <cell r="K9328" t="str">
            <v>Community School</v>
          </cell>
          <cell r="L9328" t="str">
            <v>Primary</v>
          </cell>
          <cell r="AC9328" t="str">
            <v>Yes</v>
          </cell>
          <cell r="AI9328">
            <v>1</v>
          </cell>
        </row>
        <row r="9329">
          <cell r="K9329" t="str">
            <v>Community School</v>
          </cell>
          <cell r="L9329" t="str">
            <v>Primary</v>
          </cell>
          <cell r="AC9329" t="str">
            <v>Yes</v>
          </cell>
          <cell r="AI9329">
            <v>2</v>
          </cell>
        </row>
        <row r="9330">
          <cell r="K9330" t="str">
            <v>Community School</v>
          </cell>
          <cell r="L9330" t="str">
            <v>Primary</v>
          </cell>
          <cell r="AC9330" t="str">
            <v>Yes</v>
          </cell>
          <cell r="AI9330">
            <v>2</v>
          </cell>
        </row>
        <row r="9331">
          <cell r="K9331" t="str">
            <v>Community School</v>
          </cell>
          <cell r="L9331" t="str">
            <v>Primary</v>
          </cell>
          <cell r="AC9331" t="str">
            <v>Yes</v>
          </cell>
          <cell r="AI9331">
            <v>1</v>
          </cell>
        </row>
        <row r="9332">
          <cell r="K9332" t="str">
            <v>Community School</v>
          </cell>
          <cell r="L9332" t="str">
            <v>Primary</v>
          </cell>
          <cell r="AC9332" t="str">
            <v>Yes</v>
          </cell>
          <cell r="AI9332">
            <v>2</v>
          </cell>
        </row>
        <row r="9333">
          <cell r="K9333" t="str">
            <v>Community School</v>
          </cell>
          <cell r="L9333" t="str">
            <v>Primary</v>
          </cell>
          <cell r="AC9333" t="str">
            <v>Yes</v>
          </cell>
          <cell r="AI9333">
            <v>1</v>
          </cell>
        </row>
        <row r="9334">
          <cell r="K9334" t="str">
            <v>Community School</v>
          </cell>
          <cell r="L9334" t="str">
            <v>Primary</v>
          </cell>
          <cell r="AC9334" t="str">
            <v>Yes</v>
          </cell>
          <cell r="AI9334">
            <v>2</v>
          </cell>
        </row>
        <row r="9335">
          <cell r="K9335" t="str">
            <v>Community School</v>
          </cell>
          <cell r="L9335" t="str">
            <v>Primary</v>
          </cell>
          <cell r="AC9335" t="str">
            <v>Yes</v>
          </cell>
          <cell r="AI9335">
            <v>2</v>
          </cell>
        </row>
        <row r="9336">
          <cell r="K9336" t="str">
            <v>Community School</v>
          </cell>
          <cell r="L9336" t="str">
            <v>Primary</v>
          </cell>
          <cell r="AC9336" t="str">
            <v>Yes</v>
          </cell>
          <cell r="AI9336">
            <v>2</v>
          </cell>
        </row>
        <row r="9337">
          <cell r="K9337" t="str">
            <v>Community School</v>
          </cell>
          <cell r="L9337" t="str">
            <v>Primary</v>
          </cell>
          <cell r="AC9337" t="str">
            <v>Yes</v>
          </cell>
          <cell r="AI9337">
            <v>2</v>
          </cell>
        </row>
        <row r="9338">
          <cell r="K9338" t="str">
            <v>Community School</v>
          </cell>
          <cell r="L9338" t="str">
            <v>Primary</v>
          </cell>
          <cell r="AC9338" t="str">
            <v>Yes</v>
          </cell>
          <cell r="AI9338">
            <v>1</v>
          </cell>
        </row>
        <row r="9339">
          <cell r="K9339" t="str">
            <v>Community School</v>
          </cell>
          <cell r="L9339" t="str">
            <v>Primary</v>
          </cell>
          <cell r="AC9339" t="str">
            <v>Yes</v>
          </cell>
          <cell r="AI9339">
            <v>2</v>
          </cell>
        </row>
        <row r="9340">
          <cell r="K9340" t="str">
            <v>Community School</v>
          </cell>
          <cell r="L9340" t="str">
            <v>Primary</v>
          </cell>
          <cell r="AC9340" t="str">
            <v>Yes</v>
          </cell>
          <cell r="AI9340">
            <v>2</v>
          </cell>
        </row>
        <row r="9341">
          <cell r="K9341" t="str">
            <v>Voluntary Controlled School</v>
          </cell>
          <cell r="L9341" t="str">
            <v>Primary</v>
          </cell>
          <cell r="AC9341" t="str">
            <v>Yes</v>
          </cell>
          <cell r="AI9341">
            <v>2</v>
          </cell>
        </row>
        <row r="9342">
          <cell r="K9342" t="str">
            <v>Voluntary Controlled School</v>
          </cell>
          <cell r="L9342" t="str">
            <v>Primary</v>
          </cell>
          <cell r="AC9342" t="str">
            <v>Yes</v>
          </cell>
          <cell r="AI9342">
            <v>2</v>
          </cell>
        </row>
        <row r="9343">
          <cell r="K9343" t="str">
            <v>Voluntary Controlled School</v>
          </cell>
          <cell r="L9343" t="str">
            <v>Primary</v>
          </cell>
          <cell r="AC9343" t="str">
            <v>Yes</v>
          </cell>
          <cell r="AI9343">
            <v>2</v>
          </cell>
        </row>
        <row r="9344">
          <cell r="K9344" t="str">
            <v>Voluntary Controlled School</v>
          </cell>
          <cell r="L9344" t="str">
            <v>Primary</v>
          </cell>
          <cell r="AC9344" t="str">
            <v>Yes</v>
          </cell>
          <cell r="AI9344">
            <v>3</v>
          </cell>
        </row>
        <row r="9345">
          <cell r="K9345" t="str">
            <v>Voluntary Controlled School</v>
          </cell>
          <cell r="L9345" t="str">
            <v>Primary</v>
          </cell>
          <cell r="AC9345" t="str">
            <v>Yes</v>
          </cell>
          <cell r="AI9345">
            <v>2</v>
          </cell>
        </row>
        <row r="9346">
          <cell r="K9346" t="str">
            <v>Voluntary Controlled School</v>
          </cell>
          <cell r="L9346" t="str">
            <v>Primary</v>
          </cell>
          <cell r="AC9346" t="str">
            <v>Yes</v>
          </cell>
          <cell r="AI9346">
            <v>2</v>
          </cell>
        </row>
        <row r="9347">
          <cell r="K9347" t="str">
            <v>Voluntary Aided School</v>
          </cell>
          <cell r="L9347" t="str">
            <v>Primary</v>
          </cell>
          <cell r="AC9347" t="str">
            <v>Yes</v>
          </cell>
          <cell r="AI9347">
            <v>2</v>
          </cell>
        </row>
        <row r="9348">
          <cell r="K9348" t="str">
            <v>Voluntary Controlled School</v>
          </cell>
          <cell r="L9348" t="str">
            <v>Primary</v>
          </cell>
          <cell r="AC9348" t="str">
            <v>Yes</v>
          </cell>
          <cell r="AI9348">
            <v>2</v>
          </cell>
        </row>
        <row r="9349">
          <cell r="K9349" t="str">
            <v>Voluntary Aided School</v>
          </cell>
          <cell r="L9349" t="str">
            <v>Primary</v>
          </cell>
          <cell r="AC9349" t="str">
            <v>Yes</v>
          </cell>
          <cell r="AI9349">
            <v>1</v>
          </cell>
        </row>
        <row r="9350">
          <cell r="K9350" t="str">
            <v>Voluntary Controlled School</v>
          </cell>
          <cell r="L9350" t="str">
            <v>Primary</v>
          </cell>
          <cell r="AC9350" t="str">
            <v>Yes</v>
          </cell>
          <cell r="AI9350">
            <v>2</v>
          </cell>
        </row>
        <row r="9351">
          <cell r="K9351" t="str">
            <v>Voluntary Controlled School</v>
          </cell>
          <cell r="L9351" t="str">
            <v>Primary</v>
          </cell>
          <cell r="AC9351" t="str">
            <v>Yes</v>
          </cell>
          <cell r="AI9351">
            <v>2</v>
          </cell>
        </row>
        <row r="9352">
          <cell r="K9352" t="str">
            <v>Voluntary Controlled School</v>
          </cell>
          <cell r="L9352" t="str">
            <v>Primary</v>
          </cell>
          <cell r="AC9352" t="str">
            <v>Yes</v>
          </cell>
          <cell r="AI9352">
            <v>2</v>
          </cell>
        </row>
        <row r="9353">
          <cell r="K9353" t="str">
            <v>Voluntary Controlled School</v>
          </cell>
          <cell r="L9353" t="str">
            <v>Primary</v>
          </cell>
          <cell r="AC9353" t="str">
            <v>Yes</v>
          </cell>
          <cell r="AI9353">
            <v>2</v>
          </cell>
        </row>
        <row r="9354">
          <cell r="K9354" t="str">
            <v>Voluntary Controlled School</v>
          </cell>
          <cell r="L9354" t="str">
            <v>Primary</v>
          </cell>
          <cell r="AC9354" t="str">
            <v>Yes</v>
          </cell>
          <cell r="AI9354">
            <v>2</v>
          </cell>
        </row>
        <row r="9355">
          <cell r="K9355" t="str">
            <v>Voluntary Controlled School</v>
          </cell>
          <cell r="L9355" t="str">
            <v>Primary</v>
          </cell>
          <cell r="AC9355" t="str">
            <v>Yes</v>
          </cell>
          <cell r="AI9355">
            <v>1</v>
          </cell>
        </row>
        <row r="9356">
          <cell r="K9356" t="str">
            <v>Voluntary Controlled School</v>
          </cell>
          <cell r="L9356" t="str">
            <v>Primary</v>
          </cell>
          <cell r="AC9356" t="str">
            <v>Yes</v>
          </cell>
          <cell r="AI9356">
            <v>2</v>
          </cell>
        </row>
        <row r="9357">
          <cell r="K9357" t="str">
            <v>Voluntary Controlled School</v>
          </cell>
          <cell r="L9357" t="str">
            <v>Primary</v>
          </cell>
          <cell r="AC9357" t="str">
            <v>Yes</v>
          </cell>
          <cell r="AI9357">
            <v>2</v>
          </cell>
        </row>
        <row r="9358">
          <cell r="K9358" t="str">
            <v>Voluntary Controlled School</v>
          </cell>
          <cell r="L9358" t="str">
            <v>Primary</v>
          </cell>
          <cell r="AC9358" t="str">
            <v>Yes</v>
          </cell>
          <cell r="AI9358">
            <v>2</v>
          </cell>
        </row>
        <row r="9359">
          <cell r="K9359" t="str">
            <v>Voluntary Controlled School</v>
          </cell>
          <cell r="L9359" t="str">
            <v>Primary</v>
          </cell>
          <cell r="AC9359" t="str">
            <v>Yes</v>
          </cell>
          <cell r="AI9359">
            <v>2</v>
          </cell>
        </row>
        <row r="9360">
          <cell r="K9360" t="str">
            <v>Voluntary Controlled School</v>
          </cell>
          <cell r="L9360" t="str">
            <v>Primary</v>
          </cell>
          <cell r="AC9360" t="str">
            <v>Yes</v>
          </cell>
          <cell r="AI9360">
            <v>2</v>
          </cell>
        </row>
        <row r="9361">
          <cell r="K9361" t="str">
            <v>Voluntary Controlled School</v>
          </cell>
          <cell r="L9361" t="str">
            <v>Primary</v>
          </cell>
          <cell r="AC9361" t="str">
            <v>Yes</v>
          </cell>
          <cell r="AI9361">
            <v>1</v>
          </cell>
        </row>
        <row r="9362">
          <cell r="K9362" t="str">
            <v>Voluntary Controlled School</v>
          </cell>
          <cell r="L9362" t="str">
            <v>Primary</v>
          </cell>
          <cell r="AC9362" t="str">
            <v>Yes</v>
          </cell>
          <cell r="AI9362">
            <v>1</v>
          </cell>
        </row>
        <row r="9363">
          <cell r="K9363" t="str">
            <v>Voluntary Controlled School</v>
          </cell>
          <cell r="L9363" t="str">
            <v>Primary</v>
          </cell>
          <cell r="AC9363" t="str">
            <v>Yes</v>
          </cell>
          <cell r="AI9363">
            <v>1</v>
          </cell>
        </row>
        <row r="9364">
          <cell r="K9364" t="str">
            <v>Voluntary Controlled School</v>
          </cell>
          <cell r="L9364" t="str">
            <v>Primary</v>
          </cell>
          <cell r="AC9364" t="str">
            <v>Yes</v>
          </cell>
          <cell r="AI9364">
            <v>2</v>
          </cell>
        </row>
        <row r="9365">
          <cell r="K9365" t="str">
            <v>Voluntary Controlled School</v>
          </cell>
          <cell r="L9365" t="str">
            <v>Primary</v>
          </cell>
          <cell r="AC9365" t="str">
            <v>Yes</v>
          </cell>
          <cell r="AI9365">
            <v>2</v>
          </cell>
        </row>
        <row r="9366">
          <cell r="K9366" t="str">
            <v>Voluntary Controlled School</v>
          </cell>
          <cell r="L9366" t="str">
            <v>Primary</v>
          </cell>
          <cell r="AC9366" t="str">
            <v>Yes</v>
          </cell>
          <cell r="AI9366">
            <v>2</v>
          </cell>
        </row>
        <row r="9367">
          <cell r="K9367" t="str">
            <v>Voluntary Controlled School</v>
          </cell>
          <cell r="L9367" t="str">
            <v>Primary</v>
          </cell>
          <cell r="AC9367" t="str">
            <v>Yes</v>
          </cell>
          <cell r="AI9367">
            <v>2</v>
          </cell>
        </row>
        <row r="9368">
          <cell r="K9368" t="str">
            <v>Voluntary Controlled School</v>
          </cell>
          <cell r="L9368" t="str">
            <v>Primary</v>
          </cell>
          <cell r="AC9368" t="str">
            <v>Yes</v>
          </cell>
          <cell r="AI9368">
            <v>3</v>
          </cell>
        </row>
        <row r="9369">
          <cell r="K9369" t="str">
            <v>Voluntary Controlled School</v>
          </cell>
          <cell r="L9369" t="str">
            <v>Primary</v>
          </cell>
          <cell r="AC9369" t="str">
            <v>Yes</v>
          </cell>
          <cell r="AI9369">
            <v>2</v>
          </cell>
        </row>
        <row r="9370">
          <cell r="K9370" t="str">
            <v>Voluntary Controlled School</v>
          </cell>
          <cell r="L9370" t="str">
            <v>Primary</v>
          </cell>
          <cell r="AC9370" t="str">
            <v>Yes</v>
          </cell>
          <cell r="AI9370">
            <v>3</v>
          </cell>
        </row>
        <row r="9371">
          <cell r="K9371" t="str">
            <v>Voluntary Controlled School</v>
          </cell>
          <cell r="L9371" t="str">
            <v>Primary</v>
          </cell>
          <cell r="AC9371" t="str">
            <v>Yes</v>
          </cell>
          <cell r="AI9371">
            <v>2</v>
          </cell>
        </row>
        <row r="9372">
          <cell r="K9372" t="str">
            <v>Voluntary Controlled School</v>
          </cell>
          <cell r="L9372" t="str">
            <v>Primary</v>
          </cell>
          <cell r="AC9372" t="str">
            <v>Yes</v>
          </cell>
          <cell r="AI9372">
            <v>1</v>
          </cell>
        </row>
        <row r="9373">
          <cell r="K9373" t="str">
            <v>Voluntary Controlled School</v>
          </cell>
          <cell r="L9373" t="str">
            <v>Primary</v>
          </cell>
          <cell r="AC9373" t="str">
            <v>Yes</v>
          </cell>
          <cell r="AI9373">
            <v>2</v>
          </cell>
        </row>
        <row r="9374">
          <cell r="K9374" t="str">
            <v>Voluntary Controlled School</v>
          </cell>
          <cell r="L9374" t="str">
            <v>Primary</v>
          </cell>
          <cell r="AC9374" t="str">
            <v>Yes</v>
          </cell>
          <cell r="AI9374">
            <v>2</v>
          </cell>
        </row>
        <row r="9375">
          <cell r="K9375" t="str">
            <v>Voluntary Controlled School</v>
          </cell>
          <cell r="L9375" t="str">
            <v>Primary</v>
          </cell>
          <cell r="AC9375" t="str">
            <v>Yes</v>
          </cell>
          <cell r="AI9375">
            <v>2</v>
          </cell>
        </row>
        <row r="9376">
          <cell r="K9376" t="str">
            <v>Voluntary Controlled School</v>
          </cell>
          <cell r="L9376" t="str">
            <v>Primary</v>
          </cell>
          <cell r="AC9376" t="str">
            <v>Yes</v>
          </cell>
          <cell r="AI9376">
            <v>2</v>
          </cell>
        </row>
        <row r="9377">
          <cell r="K9377" t="str">
            <v>Voluntary Controlled School</v>
          </cell>
          <cell r="L9377" t="str">
            <v>Primary</v>
          </cell>
          <cell r="AC9377" t="str">
            <v>Yes</v>
          </cell>
          <cell r="AI9377">
            <v>2</v>
          </cell>
        </row>
        <row r="9378">
          <cell r="K9378" t="str">
            <v>Voluntary Controlled School</v>
          </cell>
          <cell r="L9378" t="str">
            <v>Primary</v>
          </cell>
          <cell r="AC9378" t="str">
            <v>Yes</v>
          </cell>
          <cell r="AI9378">
            <v>1</v>
          </cell>
        </row>
        <row r="9379">
          <cell r="K9379" t="str">
            <v>Voluntary Controlled School</v>
          </cell>
          <cell r="L9379" t="str">
            <v>Primary</v>
          </cell>
          <cell r="AC9379" t="str">
            <v>Yes</v>
          </cell>
          <cell r="AI9379">
            <v>2</v>
          </cell>
        </row>
        <row r="9380">
          <cell r="K9380" t="str">
            <v>Voluntary Controlled School</v>
          </cell>
          <cell r="L9380" t="str">
            <v>Primary</v>
          </cell>
          <cell r="AC9380" t="str">
            <v>Yes</v>
          </cell>
          <cell r="AI9380">
            <v>1</v>
          </cell>
        </row>
        <row r="9381">
          <cell r="K9381" t="str">
            <v>Voluntary Controlled School</v>
          </cell>
          <cell r="L9381" t="str">
            <v>Primary</v>
          </cell>
          <cell r="AC9381" t="str">
            <v>Yes</v>
          </cell>
          <cell r="AI9381">
            <v>2</v>
          </cell>
        </row>
        <row r="9382">
          <cell r="K9382" t="str">
            <v>Voluntary Controlled School</v>
          </cell>
          <cell r="L9382" t="str">
            <v>Primary</v>
          </cell>
          <cell r="AC9382" t="str">
            <v>Yes</v>
          </cell>
          <cell r="AI9382">
            <v>2</v>
          </cell>
        </row>
        <row r="9383">
          <cell r="K9383" t="str">
            <v>Voluntary Controlled School</v>
          </cell>
          <cell r="L9383" t="str">
            <v>Primary</v>
          </cell>
          <cell r="AC9383" t="str">
            <v>Yes</v>
          </cell>
          <cell r="AI9383">
            <v>1</v>
          </cell>
        </row>
        <row r="9384">
          <cell r="K9384" t="str">
            <v>Voluntary Controlled School</v>
          </cell>
          <cell r="L9384" t="str">
            <v>Primary</v>
          </cell>
          <cell r="AC9384" t="str">
            <v>Yes</v>
          </cell>
          <cell r="AI9384">
            <v>2</v>
          </cell>
        </row>
        <row r="9385">
          <cell r="K9385" t="str">
            <v>Voluntary Controlled School</v>
          </cell>
          <cell r="L9385" t="str">
            <v>Primary</v>
          </cell>
          <cell r="AC9385" t="str">
            <v>Yes</v>
          </cell>
          <cell r="AI9385">
            <v>2</v>
          </cell>
        </row>
        <row r="9386">
          <cell r="K9386" t="str">
            <v>Voluntary Controlled School</v>
          </cell>
          <cell r="L9386" t="str">
            <v>Primary</v>
          </cell>
          <cell r="AC9386" t="str">
            <v>Yes</v>
          </cell>
          <cell r="AI9386">
            <v>2</v>
          </cell>
        </row>
        <row r="9387">
          <cell r="K9387" t="str">
            <v>Voluntary Controlled School</v>
          </cell>
          <cell r="L9387" t="str">
            <v>Primary</v>
          </cell>
          <cell r="AC9387" t="str">
            <v>Yes</v>
          </cell>
          <cell r="AI9387">
            <v>2</v>
          </cell>
        </row>
        <row r="9388">
          <cell r="K9388" t="str">
            <v>Voluntary Controlled School</v>
          </cell>
          <cell r="L9388" t="str">
            <v>Primary</v>
          </cell>
          <cell r="AC9388" t="str">
            <v>Yes</v>
          </cell>
          <cell r="AI9388">
            <v>2</v>
          </cell>
        </row>
        <row r="9389">
          <cell r="K9389" t="str">
            <v>Voluntary Controlled School</v>
          </cell>
          <cell r="L9389" t="str">
            <v>Primary</v>
          </cell>
          <cell r="AC9389" t="str">
            <v>Yes</v>
          </cell>
          <cell r="AI9389">
            <v>2</v>
          </cell>
        </row>
        <row r="9390">
          <cell r="K9390" t="str">
            <v>Voluntary Controlled School</v>
          </cell>
          <cell r="L9390" t="str">
            <v>Primary</v>
          </cell>
          <cell r="AC9390" t="str">
            <v>Yes</v>
          </cell>
          <cell r="AI9390">
            <v>2</v>
          </cell>
        </row>
        <row r="9391">
          <cell r="K9391" t="str">
            <v>Voluntary Controlled School</v>
          </cell>
          <cell r="L9391" t="str">
            <v>Primary</v>
          </cell>
          <cell r="AC9391" t="str">
            <v>Yes</v>
          </cell>
          <cell r="AI9391">
            <v>1</v>
          </cell>
        </row>
        <row r="9392">
          <cell r="K9392" t="str">
            <v>Voluntary Controlled School</v>
          </cell>
          <cell r="L9392" t="str">
            <v>Primary</v>
          </cell>
          <cell r="AC9392" t="str">
            <v>Yes</v>
          </cell>
          <cell r="AI9392">
            <v>2</v>
          </cell>
        </row>
        <row r="9393">
          <cell r="K9393" t="str">
            <v>Voluntary Controlled School</v>
          </cell>
          <cell r="L9393" t="str">
            <v>Primary</v>
          </cell>
          <cell r="AC9393" t="str">
            <v>Yes</v>
          </cell>
          <cell r="AI9393">
            <v>2</v>
          </cell>
        </row>
        <row r="9394">
          <cell r="K9394" t="str">
            <v>Voluntary Controlled School</v>
          </cell>
          <cell r="L9394" t="str">
            <v>Primary</v>
          </cell>
          <cell r="AC9394" t="str">
            <v>Yes</v>
          </cell>
          <cell r="AI9394">
            <v>2</v>
          </cell>
        </row>
        <row r="9395">
          <cell r="K9395" t="str">
            <v>Voluntary Controlled School</v>
          </cell>
          <cell r="L9395" t="str">
            <v>Primary</v>
          </cell>
          <cell r="AC9395" t="str">
            <v>Yes</v>
          </cell>
          <cell r="AI9395">
            <v>1</v>
          </cell>
        </row>
        <row r="9396">
          <cell r="K9396" t="str">
            <v>Voluntary Aided School</v>
          </cell>
          <cell r="L9396" t="str">
            <v>Primary</v>
          </cell>
          <cell r="AC9396" t="str">
            <v>Yes</v>
          </cell>
          <cell r="AI9396">
            <v>2</v>
          </cell>
        </row>
        <row r="9397">
          <cell r="K9397" t="str">
            <v>Voluntary Aided School</v>
          </cell>
          <cell r="L9397" t="str">
            <v>Primary</v>
          </cell>
          <cell r="AC9397" t="str">
            <v>Yes</v>
          </cell>
          <cell r="AI9397">
            <v>1</v>
          </cell>
        </row>
        <row r="9398">
          <cell r="K9398" t="str">
            <v>Voluntary Aided School</v>
          </cell>
          <cell r="L9398" t="str">
            <v>Primary</v>
          </cell>
          <cell r="AC9398" t="str">
            <v>Yes</v>
          </cell>
          <cell r="AI9398">
            <v>1</v>
          </cell>
        </row>
        <row r="9399">
          <cell r="K9399" t="str">
            <v>Voluntary Aided School</v>
          </cell>
          <cell r="L9399" t="str">
            <v>Primary</v>
          </cell>
          <cell r="AC9399" t="str">
            <v>Yes</v>
          </cell>
          <cell r="AI9399">
            <v>1</v>
          </cell>
        </row>
        <row r="9400">
          <cell r="K9400" t="str">
            <v>Voluntary Aided School</v>
          </cell>
          <cell r="L9400" t="str">
            <v>Primary</v>
          </cell>
          <cell r="AC9400" t="str">
            <v>Yes</v>
          </cell>
          <cell r="AI9400">
            <v>2</v>
          </cell>
        </row>
        <row r="9401">
          <cell r="K9401" t="str">
            <v>Voluntary Aided School</v>
          </cell>
          <cell r="L9401" t="str">
            <v>Primary</v>
          </cell>
          <cell r="AC9401" t="str">
            <v>Yes</v>
          </cell>
          <cell r="AI9401">
            <v>2</v>
          </cell>
        </row>
        <row r="9402">
          <cell r="K9402" t="str">
            <v>Voluntary Aided School</v>
          </cell>
          <cell r="L9402" t="str">
            <v>Primary</v>
          </cell>
          <cell r="AC9402" t="str">
            <v>Yes</v>
          </cell>
          <cell r="AI9402">
            <v>2</v>
          </cell>
        </row>
        <row r="9403">
          <cell r="K9403" t="str">
            <v>Voluntary Aided School</v>
          </cell>
          <cell r="L9403" t="str">
            <v>Primary</v>
          </cell>
          <cell r="AC9403" t="str">
            <v>Yes</v>
          </cell>
          <cell r="AI9403">
            <v>2</v>
          </cell>
        </row>
        <row r="9404">
          <cell r="K9404" t="str">
            <v>Voluntary Aided School</v>
          </cell>
          <cell r="L9404" t="str">
            <v>Primary</v>
          </cell>
          <cell r="AC9404" t="str">
            <v>Yes</v>
          </cell>
          <cell r="AI9404">
            <v>2</v>
          </cell>
        </row>
        <row r="9405">
          <cell r="K9405" t="str">
            <v>Voluntary Aided School</v>
          </cell>
          <cell r="L9405" t="str">
            <v>Primary</v>
          </cell>
          <cell r="AC9405" t="str">
            <v>Yes</v>
          </cell>
          <cell r="AI9405">
            <v>2</v>
          </cell>
        </row>
        <row r="9406">
          <cell r="K9406" t="str">
            <v>Voluntary Aided School</v>
          </cell>
          <cell r="L9406" t="str">
            <v>Primary</v>
          </cell>
          <cell r="AC9406" t="str">
            <v>Yes</v>
          </cell>
          <cell r="AI9406">
            <v>2</v>
          </cell>
        </row>
        <row r="9407">
          <cell r="K9407" t="str">
            <v>Voluntary Aided School</v>
          </cell>
          <cell r="L9407" t="str">
            <v>Primary</v>
          </cell>
          <cell r="AC9407" t="str">
            <v>Yes</v>
          </cell>
          <cell r="AI9407">
            <v>2</v>
          </cell>
        </row>
        <row r="9408">
          <cell r="K9408" t="str">
            <v>Voluntary Aided School</v>
          </cell>
          <cell r="L9408" t="str">
            <v>Primary</v>
          </cell>
          <cell r="AC9408" t="str">
            <v>Yes</v>
          </cell>
          <cell r="AI9408">
            <v>2</v>
          </cell>
        </row>
        <row r="9409">
          <cell r="K9409" t="str">
            <v>Voluntary Aided School</v>
          </cell>
          <cell r="L9409" t="str">
            <v>Primary</v>
          </cell>
          <cell r="AC9409" t="str">
            <v>Yes</v>
          </cell>
          <cell r="AI9409">
            <v>3</v>
          </cell>
        </row>
        <row r="9410">
          <cell r="K9410" t="str">
            <v>Voluntary Aided School</v>
          </cell>
          <cell r="L9410" t="str">
            <v>Primary</v>
          </cell>
          <cell r="AC9410" t="str">
            <v>Yes</v>
          </cell>
          <cell r="AI9410">
            <v>1</v>
          </cell>
        </row>
        <row r="9411">
          <cell r="K9411" t="str">
            <v>Voluntary Aided School</v>
          </cell>
          <cell r="L9411" t="str">
            <v>Primary</v>
          </cell>
          <cell r="AC9411" t="str">
            <v>Yes</v>
          </cell>
          <cell r="AI9411">
            <v>2</v>
          </cell>
        </row>
        <row r="9412">
          <cell r="K9412" t="str">
            <v>Voluntary Aided School</v>
          </cell>
          <cell r="L9412" t="str">
            <v>Primary</v>
          </cell>
          <cell r="AC9412" t="str">
            <v>Yes</v>
          </cell>
          <cell r="AI9412">
            <v>2</v>
          </cell>
        </row>
        <row r="9413">
          <cell r="K9413" t="str">
            <v>Voluntary Aided School</v>
          </cell>
          <cell r="L9413" t="str">
            <v>Primary</v>
          </cell>
          <cell r="AC9413" t="str">
            <v>Yes</v>
          </cell>
          <cell r="AI9413">
            <v>2</v>
          </cell>
        </row>
        <row r="9414">
          <cell r="K9414" t="str">
            <v>Voluntary Aided School</v>
          </cell>
          <cell r="L9414" t="str">
            <v>Primary</v>
          </cell>
          <cell r="AC9414" t="str">
            <v>Yes</v>
          </cell>
          <cell r="AI9414">
            <v>2</v>
          </cell>
        </row>
        <row r="9415">
          <cell r="K9415" t="str">
            <v>Voluntary Aided School</v>
          </cell>
          <cell r="L9415" t="str">
            <v>Primary</v>
          </cell>
          <cell r="AC9415" t="str">
            <v>Yes</v>
          </cell>
          <cell r="AI9415">
            <v>2</v>
          </cell>
        </row>
        <row r="9416">
          <cell r="K9416" t="str">
            <v>Voluntary Aided School</v>
          </cell>
          <cell r="L9416" t="str">
            <v>Primary</v>
          </cell>
          <cell r="AC9416" t="str">
            <v>Yes</v>
          </cell>
          <cell r="AI9416">
            <v>2</v>
          </cell>
        </row>
        <row r="9417">
          <cell r="K9417" t="str">
            <v>Voluntary Aided School</v>
          </cell>
          <cell r="L9417" t="str">
            <v>Primary</v>
          </cell>
          <cell r="AC9417" t="str">
            <v>Yes</v>
          </cell>
          <cell r="AI9417">
            <v>2</v>
          </cell>
        </row>
        <row r="9418">
          <cell r="K9418" t="str">
            <v>Voluntary Aided School</v>
          </cell>
          <cell r="L9418" t="str">
            <v>Primary</v>
          </cell>
          <cell r="AC9418" t="str">
            <v>Yes</v>
          </cell>
          <cell r="AI9418">
            <v>2</v>
          </cell>
        </row>
        <row r="9419">
          <cell r="K9419" t="str">
            <v>Voluntary Aided School</v>
          </cell>
          <cell r="L9419" t="str">
            <v>Primary</v>
          </cell>
          <cell r="AC9419" t="str">
            <v>Yes</v>
          </cell>
          <cell r="AI9419">
            <v>2</v>
          </cell>
        </row>
        <row r="9420">
          <cell r="K9420" t="str">
            <v>Voluntary Aided School</v>
          </cell>
          <cell r="L9420" t="str">
            <v>Primary</v>
          </cell>
          <cell r="AC9420" t="str">
            <v>Yes</v>
          </cell>
          <cell r="AI9420">
            <v>1</v>
          </cell>
        </row>
        <row r="9421">
          <cell r="K9421" t="str">
            <v>Voluntary Aided School</v>
          </cell>
          <cell r="L9421" t="str">
            <v>Primary</v>
          </cell>
          <cell r="AC9421" t="str">
            <v>Yes</v>
          </cell>
          <cell r="AI9421">
            <v>2</v>
          </cell>
        </row>
        <row r="9422">
          <cell r="K9422" t="str">
            <v>Voluntary Aided School</v>
          </cell>
          <cell r="L9422" t="str">
            <v>Primary</v>
          </cell>
          <cell r="AC9422" t="str">
            <v>Yes</v>
          </cell>
          <cell r="AI9422">
            <v>2</v>
          </cell>
        </row>
        <row r="9423">
          <cell r="K9423" t="str">
            <v>Voluntary Aided School</v>
          </cell>
          <cell r="L9423" t="str">
            <v>Primary</v>
          </cell>
          <cell r="AC9423" t="str">
            <v>Yes</v>
          </cell>
          <cell r="AI9423">
            <v>2</v>
          </cell>
        </row>
        <row r="9424">
          <cell r="K9424" t="str">
            <v>Voluntary Aided School</v>
          </cell>
          <cell r="L9424" t="str">
            <v>Primary</v>
          </cell>
          <cell r="AC9424" t="str">
            <v>Yes</v>
          </cell>
          <cell r="AI9424">
            <v>2</v>
          </cell>
        </row>
        <row r="9425">
          <cell r="K9425" t="str">
            <v>Voluntary Aided School</v>
          </cell>
          <cell r="L9425" t="str">
            <v>Primary</v>
          </cell>
          <cell r="AC9425" t="str">
            <v>Yes</v>
          </cell>
          <cell r="AI9425">
            <v>2</v>
          </cell>
        </row>
        <row r="9426">
          <cell r="K9426" t="str">
            <v>Voluntary Aided School</v>
          </cell>
          <cell r="L9426" t="str">
            <v>Primary</v>
          </cell>
          <cell r="AC9426" t="str">
            <v>Yes</v>
          </cell>
          <cell r="AI9426">
            <v>2</v>
          </cell>
        </row>
        <row r="9427">
          <cell r="K9427" t="str">
            <v>Voluntary Aided School</v>
          </cell>
          <cell r="L9427" t="str">
            <v>Primary</v>
          </cell>
          <cell r="AC9427" t="str">
            <v>Yes</v>
          </cell>
          <cell r="AI9427">
            <v>2</v>
          </cell>
        </row>
        <row r="9428">
          <cell r="K9428" t="str">
            <v>Voluntary Aided School</v>
          </cell>
          <cell r="L9428" t="str">
            <v>Primary</v>
          </cell>
          <cell r="AC9428" t="str">
            <v>Yes</v>
          </cell>
          <cell r="AI9428">
            <v>2</v>
          </cell>
        </row>
        <row r="9429">
          <cell r="K9429" t="str">
            <v>Voluntary Aided School</v>
          </cell>
          <cell r="L9429" t="str">
            <v>Primary</v>
          </cell>
          <cell r="AC9429" t="str">
            <v>Yes</v>
          </cell>
          <cell r="AI9429">
            <v>2</v>
          </cell>
        </row>
        <row r="9430">
          <cell r="K9430" t="str">
            <v>Voluntary Aided School</v>
          </cell>
          <cell r="L9430" t="str">
            <v>Primary</v>
          </cell>
          <cell r="AC9430" t="str">
            <v>Yes</v>
          </cell>
          <cell r="AI9430">
            <v>1</v>
          </cell>
        </row>
        <row r="9431">
          <cell r="K9431" t="str">
            <v>Voluntary Aided School</v>
          </cell>
          <cell r="L9431" t="str">
            <v>Primary</v>
          </cell>
          <cell r="AC9431" t="str">
            <v>Yes</v>
          </cell>
          <cell r="AI9431">
            <v>3</v>
          </cell>
        </row>
        <row r="9432">
          <cell r="K9432" t="str">
            <v>Voluntary Aided School</v>
          </cell>
          <cell r="L9432" t="str">
            <v>Primary</v>
          </cell>
          <cell r="AC9432" t="str">
            <v>Yes</v>
          </cell>
          <cell r="AI9432">
            <v>2</v>
          </cell>
        </row>
        <row r="9433">
          <cell r="K9433" t="str">
            <v>Voluntary Aided School</v>
          </cell>
          <cell r="L9433" t="str">
            <v>Primary</v>
          </cell>
          <cell r="AC9433" t="str">
            <v>Yes</v>
          </cell>
          <cell r="AI9433">
            <v>4</v>
          </cell>
        </row>
        <row r="9434">
          <cell r="K9434" t="str">
            <v>Voluntary Aided School</v>
          </cell>
          <cell r="L9434" t="str">
            <v>Primary</v>
          </cell>
          <cell r="AC9434" t="str">
            <v>Yes</v>
          </cell>
          <cell r="AI9434">
            <v>1</v>
          </cell>
        </row>
        <row r="9435">
          <cell r="K9435" t="str">
            <v>Voluntary Aided School</v>
          </cell>
          <cell r="L9435" t="str">
            <v>Primary</v>
          </cell>
          <cell r="AC9435" t="str">
            <v>Yes</v>
          </cell>
          <cell r="AI9435">
            <v>2</v>
          </cell>
        </row>
        <row r="9436">
          <cell r="K9436" t="str">
            <v>Voluntary Aided School</v>
          </cell>
          <cell r="L9436" t="str">
            <v>Primary</v>
          </cell>
          <cell r="AC9436" t="str">
            <v>Yes</v>
          </cell>
          <cell r="AI9436">
            <v>2</v>
          </cell>
        </row>
        <row r="9437">
          <cell r="K9437" t="str">
            <v>Voluntary Aided School</v>
          </cell>
          <cell r="L9437" t="str">
            <v>Primary</v>
          </cell>
          <cell r="AC9437" t="str">
            <v>Yes</v>
          </cell>
          <cell r="AI9437">
            <v>2</v>
          </cell>
        </row>
        <row r="9438">
          <cell r="K9438" t="str">
            <v>Voluntary Aided School</v>
          </cell>
          <cell r="L9438" t="str">
            <v>Primary</v>
          </cell>
          <cell r="AC9438" t="str">
            <v>Yes</v>
          </cell>
          <cell r="AI9438">
            <v>3</v>
          </cell>
        </row>
        <row r="9439">
          <cell r="K9439" t="str">
            <v>Voluntary Aided School</v>
          </cell>
          <cell r="L9439" t="str">
            <v>Primary</v>
          </cell>
          <cell r="AC9439" t="str">
            <v>Yes</v>
          </cell>
          <cell r="AI9439">
            <v>1</v>
          </cell>
        </row>
        <row r="9440">
          <cell r="K9440" t="str">
            <v>Voluntary Aided School</v>
          </cell>
          <cell r="L9440" t="str">
            <v>Primary</v>
          </cell>
          <cell r="AC9440" t="str">
            <v>Yes</v>
          </cell>
          <cell r="AI9440">
            <v>2</v>
          </cell>
        </row>
        <row r="9441">
          <cell r="K9441" t="str">
            <v>Voluntary Aided School</v>
          </cell>
          <cell r="L9441" t="str">
            <v>Primary</v>
          </cell>
          <cell r="AC9441" t="str">
            <v>Yes</v>
          </cell>
          <cell r="AI9441">
            <v>2</v>
          </cell>
        </row>
        <row r="9442">
          <cell r="K9442" t="str">
            <v>Voluntary Aided School</v>
          </cell>
          <cell r="L9442" t="str">
            <v>Primary</v>
          </cell>
          <cell r="AC9442" t="str">
            <v>Yes</v>
          </cell>
          <cell r="AI9442">
            <v>2</v>
          </cell>
        </row>
        <row r="9443">
          <cell r="K9443" t="str">
            <v>Voluntary Aided School</v>
          </cell>
          <cell r="L9443" t="str">
            <v>Primary</v>
          </cell>
          <cell r="AC9443" t="str">
            <v>Yes</v>
          </cell>
          <cell r="AI9443">
            <v>2</v>
          </cell>
        </row>
        <row r="9444">
          <cell r="K9444" t="str">
            <v>Voluntary Aided School</v>
          </cell>
          <cell r="L9444" t="str">
            <v>Primary</v>
          </cell>
          <cell r="AC9444" t="str">
            <v>Yes</v>
          </cell>
          <cell r="AI9444">
            <v>1</v>
          </cell>
        </row>
        <row r="9445">
          <cell r="K9445" t="str">
            <v>Voluntary Aided School</v>
          </cell>
          <cell r="L9445" t="str">
            <v>Primary</v>
          </cell>
          <cell r="AC9445" t="str">
            <v>Yes</v>
          </cell>
          <cell r="AI9445">
            <v>1</v>
          </cell>
        </row>
        <row r="9446">
          <cell r="K9446" t="str">
            <v>Voluntary Aided School</v>
          </cell>
          <cell r="L9446" t="str">
            <v>Primary</v>
          </cell>
          <cell r="AC9446" t="str">
            <v>Yes</v>
          </cell>
          <cell r="AI9446">
            <v>2</v>
          </cell>
        </row>
        <row r="9447">
          <cell r="K9447" t="str">
            <v>Voluntary Aided School</v>
          </cell>
          <cell r="L9447" t="str">
            <v>Primary</v>
          </cell>
          <cell r="AC9447" t="str">
            <v>Yes</v>
          </cell>
          <cell r="AI9447">
            <v>2</v>
          </cell>
        </row>
        <row r="9448">
          <cell r="K9448" t="str">
            <v>Voluntary Aided School</v>
          </cell>
          <cell r="L9448" t="str">
            <v>Primary</v>
          </cell>
          <cell r="AC9448" t="str">
            <v>Yes</v>
          </cell>
          <cell r="AI9448">
            <v>2</v>
          </cell>
        </row>
        <row r="9449">
          <cell r="K9449" t="str">
            <v>Voluntary Aided School</v>
          </cell>
          <cell r="L9449" t="str">
            <v>Primary</v>
          </cell>
          <cell r="AC9449" t="str">
            <v>Yes</v>
          </cell>
          <cell r="AI9449">
            <v>2</v>
          </cell>
        </row>
        <row r="9450">
          <cell r="K9450" t="str">
            <v>Voluntary Aided School</v>
          </cell>
          <cell r="L9450" t="str">
            <v>Primary</v>
          </cell>
          <cell r="AC9450" t="str">
            <v>Yes</v>
          </cell>
          <cell r="AI9450">
            <v>2</v>
          </cell>
        </row>
        <row r="9451">
          <cell r="K9451" t="str">
            <v>Voluntary Aided School</v>
          </cell>
          <cell r="L9451" t="str">
            <v>Primary</v>
          </cell>
          <cell r="AC9451" t="str">
            <v>Yes</v>
          </cell>
          <cell r="AI9451">
            <v>2</v>
          </cell>
        </row>
        <row r="9452">
          <cell r="K9452" t="str">
            <v>Voluntary Aided School</v>
          </cell>
          <cell r="L9452" t="str">
            <v>Primary</v>
          </cell>
          <cell r="AC9452" t="str">
            <v>Yes</v>
          </cell>
          <cell r="AI9452">
            <v>1</v>
          </cell>
        </row>
        <row r="9453">
          <cell r="K9453" t="str">
            <v>Voluntary Aided School</v>
          </cell>
          <cell r="L9453" t="str">
            <v>Primary</v>
          </cell>
          <cell r="AC9453" t="str">
            <v>Yes</v>
          </cell>
          <cell r="AI9453">
            <v>2</v>
          </cell>
        </row>
        <row r="9454">
          <cell r="K9454" t="str">
            <v>Voluntary Aided School</v>
          </cell>
          <cell r="L9454" t="str">
            <v>Primary</v>
          </cell>
          <cell r="AC9454" t="str">
            <v>Yes</v>
          </cell>
          <cell r="AI9454">
            <v>1</v>
          </cell>
        </row>
        <row r="9455">
          <cell r="K9455" t="str">
            <v>Voluntary Aided School</v>
          </cell>
          <cell r="L9455" t="str">
            <v>Primary</v>
          </cell>
          <cell r="AC9455" t="str">
            <v>Yes</v>
          </cell>
          <cell r="AI9455">
            <v>2</v>
          </cell>
        </row>
        <row r="9456">
          <cell r="K9456" t="str">
            <v>Voluntary Aided School</v>
          </cell>
          <cell r="L9456" t="str">
            <v>Primary</v>
          </cell>
          <cell r="AC9456" t="str">
            <v>Yes</v>
          </cell>
          <cell r="AI9456">
            <v>2</v>
          </cell>
        </row>
        <row r="9457">
          <cell r="K9457" t="str">
            <v>Voluntary Aided School</v>
          </cell>
          <cell r="L9457" t="str">
            <v>Primary</v>
          </cell>
          <cell r="AC9457" t="str">
            <v>Yes</v>
          </cell>
          <cell r="AI9457">
            <v>2</v>
          </cell>
        </row>
        <row r="9458">
          <cell r="K9458" t="str">
            <v>Voluntary Aided School</v>
          </cell>
          <cell r="L9458" t="str">
            <v>Primary</v>
          </cell>
          <cell r="AC9458" t="str">
            <v>Yes</v>
          </cell>
          <cell r="AI9458">
            <v>2</v>
          </cell>
        </row>
        <row r="9459">
          <cell r="K9459" t="str">
            <v>Voluntary Aided School</v>
          </cell>
          <cell r="L9459" t="str">
            <v>Primary</v>
          </cell>
          <cell r="AC9459" t="str">
            <v>Yes</v>
          </cell>
          <cell r="AI9459">
            <v>2</v>
          </cell>
        </row>
        <row r="9460">
          <cell r="K9460" t="str">
            <v>Voluntary Aided School</v>
          </cell>
          <cell r="L9460" t="str">
            <v>Primary</v>
          </cell>
          <cell r="AC9460" t="str">
            <v>Yes</v>
          </cell>
          <cell r="AI9460">
            <v>2</v>
          </cell>
        </row>
        <row r="9461">
          <cell r="K9461" t="str">
            <v>Voluntary Aided School</v>
          </cell>
          <cell r="L9461" t="str">
            <v>Primary</v>
          </cell>
          <cell r="AC9461" t="str">
            <v>Yes</v>
          </cell>
          <cell r="AI9461">
            <v>2</v>
          </cell>
        </row>
        <row r="9462">
          <cell r="K9462" t="str">
            <v>Voluntary Aided School</v>
          </cell>
          <cell r="L9462" t="str">
            <v>Primary</v>
          </cell>
          <cell r="AC9462" t="str">
            <v>Yes</v>
          </cell>
          <cell r="AI9462">
            <v>2</v>
          </cell>
        </row>
        <row r="9463">
          <cell r="K9463" t="str">
            <v>Voluntary Aided School</v>
          </cell>
          <cell r="L9463" t="str">
            <v>Primary</v>
          </cell>
          <cell r="AC9463" t="str">
            <v>Yes</v>
          </cell>
          <cell r="AI9463">
            <v>3</v>
          </cell>
        </row>
        <row r="9464">
          <cell r="K9464" t="str">
            <v>Voluntary Aided School</v>
          </cell>
          <cell r="L9464" t="str">
            <v>Primary</v>
          </cell>
          <cell r="AC9464" t="str">
            <v>Yes</v>
          </cell>
          <cell r="AI9464">
            <v>2</v>
          </cell>
        </row>
        <row r="9465">
          <cell r="K9465" t="str">
            <v>Voluntary Aided School</v>
          </cell>
          <cell r="L9465" t="str">
            <v>Primary</v>
          </cell>
          <cell r="AC9465" t="str">
            <v>Yes</v>
          </cell>
          <cell r="AI9465">
            <v>2</v>
          </cell>
        </row>
        <row r="9466">
          <cell r="K9466" t="str">
            <v>Voluntary Aided School</v>
          </cell>
          <cell r="L9466" t="str">
            <v>Primary</v>
          </cell>
          <cell r="AC9466" t="str">
            <v>Yes</v>
          </cell>
          <cell r="AI9466">
            <v>2</v>
          </cell>
        </row>
        <row r="9467">
          <cell r="K9467" t="str">
            <v>Voluntary Aided School</v>
          </cell>
          <cell r="L9467" t="str">
            <v>Primary</v>
          </cell>
          <cell r="AC9467" t="str">
            <v>Yes</v>
          </cell>
          <cell r="AI9467">
            <v>2</v>
          </cell>
        </row>
        <row r="9468">
          <cell r="K9468" t="str">
            <v>Voluntary Aided School</v>
          </cell>
          <cell r="L9468" t="str">
            <v>Primary</v>
          </cell>
          <cell r="AC9468" t="str">
            <v>Yes</v>
          </cell>
          <cell r="AI9468">
            <v>1</v>
          </cell>
        </row>
        <row r="9469">
          <cell r="K9469" t="str">
            <v>Voluntary Aided School</v>
          </cell>
          <cell r="L9469" t="str">
            <v>Primary</v>
          </cell>
          <cell r="AC9469" t="str">
            <v>Yes</v>
          </cell>
          <cell r="AI9469">
            <v>1</v>
          </cell>
        </row>
        <row r="9470">
          <cell r="K9470" t="str">
            <v>Voluntary Aided School</v>
          </cell>
          <cell r="L9470" t="str">
            <v>Primary</v>
          </cell>
          <cell r="AC9470" t="str">
            <v>Yes</v>
          </cell>
          <cell r="AI9470">
            <v>2</v>
          </cell>
        </row>
        <row r="9471">
          <cell r="K9471" t="str">
            <v>Voluntary Aided School</v>
          </cell>
          <cell r="L9471" t="str">
            <v>Primary</v>
          </cell>
          <cell r="AC9471" t="str">
            <v>Yes</v>
          </cell>
          <cell r="AI9471">
            <v>2</v>
          </cell>
        </row>
        <row r="9472">
          <cell r="K9472" t="str">
            <v>Voluntary Aided School</v>
          </cell>
          <cell r="L9472" t="str">
            <v>Primary</v>
          </cell>
          <cell r="AC9472" t="str">
            <v>Yes</v>
          </cell>
          <cell r="AI9472">
            <v>2</v>
          </cell>
        </row>
        <row r="9473">
          <cell r="K9473" t="str">
            <v>Foundation School</v>
          </cell>
          <cell r="L9473" t="str">
            <v>Primary</v>
          </cell>
          <cell r="AC9473" t="str">
            <v>Yes</v>
          </cell>
          <cell r="AI9473">
            <v>1</v>
          </cell>
        </row>
        <row r="9474">
          <cell r="K9474" t="str">
            <v>Voluntary Aided School</v>
          </cell>
          <cell r="L9474" t="str">
            <v>Primary</v>
          </cell>
          <cell r="AC9474" t="str">
            <v>Yes</v>
          </cell>
          <cell r="AI9474">
            <v>3</v>
          </cell>
        </row>
        <row r="9475">
          <cell r="K9475" t="str">
            <v>Voluntary Aided School</v>
          </cell>
          <cell r="L9475" t="str">
            <v>Primary</v>
          </cell>
          <cell r="AC9475" t="str">
            <v>Yes</v>
          </cell>
          <cell r="AI9475">
            <v>3</v>
          </cell>
        </row>
        <row r="9476">
          <cell r="K9476" t="str">
            <v>Voluntary Aided School</v>
          </cell>
          <cell r="L9476" t="str">
            <v>Primary</v>
          </cell>
          <cell r="AC9476" t="str">
            <v>Yes</v>
          </cell>
          <cell r="AI9476">
            <v>2</v>
          </cell>
        </row>
        <row r="9477">
          <cell r="K9477" t="str">
            <v>Voluntary Aided School</v>
          </cell>
          <cell r="L9477" t="str">
            <v>Primary</v>
          </cell>
          <cell r="AC9477" t="str">
            <v>Yes</v>
          </cell>
          <cell r="AI9477">
            <v>2</v>
          </cell>
        </row>
        <row r="9478">
          <cell r="K9478" t="str">
            <v>Voluntary Aided School</v>
          </cell>
          <cell r="L9478" t="str">
            <v>Primary</v>
          </cell>
          <cell r="AC9478" t="str">
            <v>Yes</v>
          </cell>
          <cell r="AI9478">
            <v>2</v>
          </cell>
        </row>
        <row r="9479">
          <cell r="K9479" t="str">
            <v>Voluntary Aided School</v>
          </cell>
          <cell r="L9479" t="str">
            <v>Primary</v>
          </cell>
          <cell r="AC9479" t="str">
            <v>Yes</v>
          </cell>
          <cell r="AI9479">
            <v>3</v>
          </cell>
        </row>
        <row r="9480">
          <cell r="K9480" t="str">
            <v>Voluntary Aided School</v>
          </cell>
          <cell r="L9480" t="str">
            <v>Primary</v>
          </cell>
          <cell r="AC9480" t="str">
            <v>Yes</v>
          </cell>
          <cell r="AI9480">
            <v>2</v>
          </cell>
        </row>
        <row r="9481">
          <cell r="K9481" t="str">
            <v>Voluntary Aided School</v>
          </cell>
          <cell r="L9481" t="str">
            <v>Primary</v>
          </cell>
          <cell r="AC9481" t="str">
            <v>Yes</v>
          </cell>
          <cell r="AI9481">
            <v>2</v>
          </cell>
        </row>
        <row r="9482">
          <cell r="K9482" t="str">
            <v>Voluntary Aided School</v>
          </cell>
          <cell r="L9482" t="str">
            <v>Primary</v>
          </cell>
          <cell r="AC9482" t="str">
            <v>Yes</v>
          </cell>
          <cell r="AI9482">
            <v>2</v>
          </cell>
        </row>
        <row r="9483">
          <cell r="K9483" t="str">
            <v>Voluntary Aided School</v>
          </cell>
          <cell r="L9483" t="str">
            <v>Primary</v>
          </cell>
          <cell r="AC9483" t="str">
            <v>Yes</v>
          </cell>
          <cell r="AI9483">
            <v>2</v>
          </cell>
        </row>
        <row r="9484">
          <cell r="K9484" t="str">
            <v>Voluntary Aided School</v>
          </cell>
          <cell r="L9484" t="str">
            <v>Primary</v>
          </cell>
          <cell r="AC9484" t="str">
            <v>Yes</v>
          </cell>
          <cell r="AI9484">
            <v>1</v>
          </cell>
        </row>
        <row r="9485">
          <cell r="K9485" t="str">
            <v>Voluntary Aided School</v>
          </cell>
          <cell r="L9485" t="str">
            <v>Primary</v>
          </cell>
          <cell r="AC9485" t="str">
            <v>Yes</v>
          </cell>
          <cell r="AI9485">
            <v>2</v>
          </cell>
        </row>
        <row r="9486">
          <cell r="K9486" t="str">
            <v>Voluntary Aided School</v>
          </cell>
          <cell r="L9486" t="str">
            <v>Primary</v>
          </cell>
          <cell r="AC9486" t="str">
            <v>Yes</v>
          </cell>
          <cell r="AI9486">
            <v>1</v>
          </cell>
        </row>
        <row r="9487">
          <cell r="K9487" t="str">
            <v>Voluntary Aided School</v>
          </cell>
          <cell r="L9487" t="str">
            <v>Primary</v>
          </cell>
          <cell r="AC9487" t="str">
            <v>Yes</v>
          </cell>
          <cell r="AI9487">
            <v>2</v>
          </cell>
        </row>
        <row r="9488">
          <cell r="K9488" t="str">
            <v>Voluntary Aided School</v>
          </cell>
          <cell r="L9488" t="str">
            <v>Primary</v>
          </cell>
          <cell r="AC9488" t="str">
            <v>Yes</v>
          </cell>
          <cell r="AI9488">
            <v>2</v>
          </cell>
        </row>
        <row r="9489">
          <cell r="K9489" t="str">
            <v>Voluntary Aided School</v>
          </cell>
          <cell r="L9489" t="str">
            <v>Primary</v>
          </cell>
          <cell r="AC9489" t="str">
            <v>Yes</v>
          </cell>
          <cell r="AI9489">
            <v>1</v>
          </cell>
        </row>
        <row r="9490">
          <cell r="K9490" t="str">
            <v>Voluntary Aided School</v>
          </cell>
          <cell r="L9490" t="str">
            <v>Primary</v>
          </cell>
          <cell r="AC9490" t="str">
            <v>Yes</v>
          </cell>
          <cell r="AI9490">
            <v>2</v>
          </cell>
        </row>
        <row r="9491">
          <cell r="K9491" t="str">
            <v>Voluntary Aided School</v>
          </cell>
          <cell r="L9491" t="str">
            <v>Primary</v>
          </cell>
          <cell r="AC9491" t="str">
            <v>Yes</v>
          </cell>
          <cell r="AI9491">
            <v>2</v>
          </cell>
        </row>
        <row r="9492">
          <cell r="K9492" t="str">
            <v>Voluntary Aided School</v>
          </cell>
          <cell r="L9492" t="str">
            <v>Primary</v>
          </cell>
          <cell r="AC9492" t="str">
            <v>Yes</v>
          </cell>
          <cell r="AI9492">
            <v>1</v>
          </cell>
        </row>
        <row r="9493">
          <cell r="K9493" t="str">
            <v>Voluntary Aided School</v>
          </cell>
          <cell r="L9493" t="str">
            <v>Primary</v>
          </cell>
          <cell r="AC9493" t="str">
            <v>Yes</v>
          </cell>
          <cell r="AI9493">
            <v>2</v>
          </cell>
        </row>
        <row r="9494">
          <cell r="K9494" t="str">
            <v>Voluntary Aided School</v>
          </cell>
          <cell r="L9494" t="str">
            <v>Primary</v>
          </cell>
          <cell r="AC9494" t="str">
            <v>Yes</v>
          </cell>
          <cell r="AI9494">
            <v>2</v>
          </cell>
        </row>
        <row r="9495">
          <cell r="K9495" t="str">
            <v>Voluntary Aided School</v>
          </cell>
          <cell r="L9495" t="str">
            <v>Primary</v>
          </cell>
          <cell r="AC9495" t="str">
            <v>Yes</v>
          </cell>
          <cell r="AI9495">
            <v>2</v>
          </cell>
        </row>
        <row r="9496">
          <cell r="K9496" t="str">
            <v>Voluntary Aided School</v>
          </cell>
          <cell r="L9496" t="str">
            <v>Primary</v>
          </cell>
          <cell r="AC9496" t="str">
            <v>Yes</v>
          </cell>
          <cell r="AI9496">
            <v>1</v>
          </cell>
        </row>
        <row r="9497">
          <cell r="K9497" t="str">
            <v>Voluntary Aided School</v>
          </cell>
          <cell r="L9497" t="str">
            <v>Primary</v>
          </cell>
          <cell r="AC9497" t="str">
            <v>Yes</v>
          </cell>
          <cell r="AI9497">
            <v>3</v>
          </cell>
        </row>
        <row r="9498">
          <cell r="K9498" t="str">
            <v>Voluntary Aided School</v>
          </cell>
          <cell r="L9498" t="str">
            <v>Primary</v>
          </cell>
          <cell r="AC9498" t="str">
            <v>Yes</v>
          </cell>
          <cell r="AI9498">
            <v>2</v>
          </cell>
        </row>
        <row r="9499">
          <cell r="K9499" t="str">
            <v>Voluntary Aided School</v>
          </cell>
          <cell r="L9499" t="str">
            <v>Primary</v>
          </cell>
          <cell r="AC9499" t="str">
            <v>Yes</v>
          </cell>
          <cell r="AI9499">
            <v>2</v>
          </cell>
        </row>
        <row r="9500">
          <cell r="K9500" t="str">
            <v>Voluntary Aided School</v>
          </cell>
          <cell r="L9500" t="str">
            <v>Primary</v>
          </cell>
          <cell r="AC9500" t="str">
            <v>Yes</v>
          </cell>
          <cell r="AI9500">
            <v>1</v>
          </cell>
        </row>
        <row r="9501">
          <cell r="K9501" t="str">
            <v>Voluntary Aided School</v>
          </cell>
          <cell r="L9501" t="str">
            <v>Primary</v>
          </cell>
          <cell r="AC9501" t="str">
            <v>Yes</v>
          </cell>
          <cell r="AI9501">
            <v>2</v>
          </cell>
        </row>
        <row r="9502">
          <cell r="K9502" t="str">
            <v>Voluntary Aided School</v>
          </cell>
          <cell r="L9502" t="str">
            <v>Primary</v>
          </cell>
          <cell r="AC9502" t="str">
            <v>Yes</v>
          </cell>
          <cell r="AI9502">
            <v>2</v>
          </cell>
        </row>
        <row r="9503">
          <cell r="K9503" t="str">
            <v>Voluntary Aided School</v>
          </cell>
          <cell r="L9503" t="str">
            <v>Primary</v>
          </cell>
          <cell r="AC9503" t="str">
            <v>Yes</v>
          </cell>
          <cell r="AI9503">
            <v>1</v>
          </cell>
        </row>
        <row r="9504">
          <cell r="K9504" t="str">
            <v>Voluntary Aided School</v>
          </cell>
          <cell r="L9504" t="str">
            <v>Primary</v>
          </cell>
          <cell r="AC9504" t="str">
            <v>Yes</v>
          </cell>
          <cell r="AI9504">
            <v>2</v>
          </cell>
        </row>
        <row r="9505">
          <cell r="K9505" t="str">
            <v>Voluntary Aided School</v>
          </cell>
          <cell r="L9505" t="str">
            <v>Primary</v>
          </cell>
          <cell r="AC9505" t="str">
            <v>Yes</v>
          </cell>
          <cell r="AI9505">
            <v>2</v>
          </cell>
        </row>
        <row r="9506">
          <cell r="K9506" t="str">
            <v>Voluntary Aided School</v>
          </cell>
          <cell r="L9506" t="str">
            <v>Primary</v>
          </cell>
          <cell r="AC9506" t="str">
            <v>Yes</v>
          </cell>
          <cell r="AI9506">
            <v>2</v>
          </cell>
        </row>
        <row r="9507">
          <cell r="K9507" t="str">
            <v>Voluntary Aided School</v>
          </cell>
          <cell r="L9507" t="str">
            <v>Primary</v>
          </cell>
          <cell r="AC9507" t="str">
            <v>Yes</v>
          </cell>
          <cell r="AI9507">
            <v>1</v>
          </cell>
        </row>
        <row r="9508">
          <cell r="K9508" t="str">
            <v>Voluntary Aided School</v>
          </cell>
          <cell r="L9508" t="str">
            <v>Primary</v>
          </cell>
          <cell r="AC9508" t="str">
            <v>Yes</v>
          </cell>
          <cell r="AI9508">
            <v>2</v>
          </cell>
        </row>
        <row r="9509">
          <cell r="K9509" t="str">
            <v>Voluntary Aided School</v>
          </cell>
          <cell r="L9509" t="str">
            <v>Primary</v>
          </cell>
          <cell r="AC9509" t="str">
            <v>Yes</v>
          </cell>
          <cell r="AI9509">
            <v>2</v>
          </cell>
        </row>
        <row r="9510">
          <cell r="K9510" t="str">
            <v>Voluntary Aided School</v>
          </cell>
          <cell r="L9510" t="str">
            <v>Primary</v>
          </cell>
          <cell r="AC9510" t="str">
            <v>Yes</v>
          </cell>
          <cell r="AI9510">
            <v>3</v>
          </cell>
        </row>
        <row r="9511">
          <cell r="K9511" t="str">
            <v>Voluntary Aided School</v>
          </cell>
          <cell r="L9511" t="str">
            <v>Primary</v>
          </cell>
          <cell r="AC9511" t="str">
            <v>Yes</v>
          </cell>
          <cell r="AI9511">
            <v>2</v>
          </cell>
        </row>
        <row r="9512">
          <cell r="K9512" t="str">
            <v>Voluntary Aided School</v>
          </cell>
          <cell r="L9512" t="str">
            <v>Primary</v>
          </cell>
          <cell r="AC9512" t="str">
            <v>Yes</v>
          </cell>
          <cell r="AI9512">
            <v>2</v>
          </cell>
        </row>
        <row r="9513">
          <cell r="K9513" t="str">
            <v>Voluntary Aided School</v>
          </cell>
          <cell r="L9513" t="str">
            <v>Primary</v>
          </cell>
          <cell r="AC9513" t="str">
            <v>Yes</v>
          </cell>
          <cell r="AI9513">
            <v>2</v>
          </cell>
        </row>
        <row r="9514">
          <cell r="K9514" t="str">
            <v>Voluntary Aided School</v>
          </cell>
          <cell r="L9514" t="str">
            <v>Primary</v>
          </cell>
          <cell r="AC9514" t="str">
            <v>Yes</v>
          </cell>
          <cell r="AI9514">
            <v>2</v>
          </cell>
        </row>
        <row r="9515">
          <cell r="K9515" t="str">
            <v>Voluntary Aided School</v>
          </cell>
          <cell r="L9515" t="str">
            <v>Primary</v>
          </cell>
          <cell r="AC9515" t="str">
            <v>Yes</v>
          </cell>
          <cell r="AI9515">
            <v>2</v>
          </cell>
        </row>
        <row r="9516">
          <cell r="K9516" t="str">
            <v>Voluntary Aided School</v>
          </cell>
          <cell r="L9516" t="str">
            <v>Primary</v>
          </cell>
          <cell r="AC9516" t="str">
            <v>Yes</v>
          </cell>
          <cell r="AI9516">
            <v>2</v>
          </cell>
        </row>
        <row r="9517">
          <cell r="K9517" t="str">
            <v>Voluntary Aided School</v>
          </cell>
          <cell r="L9517" t="str">
            <v>Primary</v>
          </cell>
          <cell r="AC9517" t="str">
            <v>Yes</v>
          </cell>
          <cell r="AI9517">
            <v>2</v>
          </cell>
        </row>
        <row r="9518">
          <cell r="K9518" t="str">
            <v>Voluntary Aided School</v>
          </cell>
          <cell r="L9518" t="str">
            <v>Primary</v>
          </cell>
          <cell r="AC9518" t="str">
            <v>Yes</v>
          </cell>
          <cell r="AI9518">
            <v>1</v>
          </cell>
        </row>
        <row r="9519">
          <cell r="K9519" t="str">
            <v>Voluntary Aided School</v>
          </cell>
          <cell r="L9519" t="str">
            <v>Primary</v>
          </cell>
          <cell r="AC9519" t="str">
            <v>Yes</v>
          </cell>
          <cell r="AI9519">
            <v>2</v>
          </cell>
        </row>
        <row r="9520">
          <cell r="K9520" t="str">
            <v>Voluntary Aided School</v>
          </cell>
          <cell r="L9520" t="str">
            <v>Primary</v>
          </cell>
          <cell r="AC9520" t="str">
            <v>Yes</v>
          </cell>
          <cell r="AI9520">
            <v>2</v>
          </cell>
        </row>
        <row r="9521">
          <cell r="K9521" t="str">
            <v>Voluntary Aided School</v>
          </cell>
          <cell r="L9521" t="str">
            <v>Primary</v>
          </cell>
          <cell r="AC9521" t="str">
            <v>Yes</v>
          </cell>
          <cell r="AI9521">
            <v>1</v>
          </cell>
        </row>
        <row r="9522">
          <cell r="K9522" t="str">
            <v>Voluntary Aided School</v>
          </cell>
          <cell r="L9522" t="str">
            <v>Primary</v>
          </cell>
          <cell r="AC9522" t="str">
            <v>Yes</v>
          </cell>
          <cell r="AI9522">
            <v>1</v>
          </cell>
        </row>
        <row r="9523">
          <cell r="K9523" t="str">
            <v>Voluntary Aided School</v>
          </cell>
          <cell r="L9523" t="str">
            <v>Primary</v>
          </cell>
          <cell r="AC9523" t="str">
            <v>Yes</v>
          </cell>
          <cell r="AI9523">
            <v>2</v>
          </cell>
        </row>
        <row r="9524">
          <cell r="K9524" t="str">
            <v>Voluntary Aided School</v>
          </cell>
          <cell r="L9524" t="str">
            <v>Primary</v>
          </cell>
          <cell r="AC9524" t="str">
            <v>Yes</v>
          </cell>
          <cell r="AI9524">
            <v>1</v>
          </cell>
        </row>
        <row r="9525">
          <cell r="K9525" t="str">
            <v>Voluntary Aided School</v>
          </cell>
          <cell r="L9525" t="str">
            <v>Primary</v>
          </cell>
          <cell r="AC9525" t="str">
            <v>Yes</v>
          </cell>
          <cell r="AI9525">
            <v>1</v>
          </cell>
        </row>
        <row r="9526">
          <cell r="K9526" t="str">
            <v>Voluntary Aided School</v>
          </cell>
          <cell r="L9526" t="str">
            <v>Primary</v>
          </cell>
          <cell r="AC9526" t="str">
            <v>Yes</v>
          </cell>
          <cell r="AI9526">
            <v>2</v>
          </cell>
        </row>
        <row r="9527">
          <cell r="K9527" t="str">
            <v>Voluntary Aided School</v>
          </cell>
          <cell r="L9527" t="str">
            <v>Primary</v>
          </cell>
          <cell r="AC9527" t="str">
            <v>Yes</v>
          </cell>
          <cell r="AI9527">
            <v>1</v>
          </cell>
        </row>
        <row r="9528">
          <cell r="K9528" t="str">
            <v>Voluntary Aided School</v>
          </cell>
          <cell r="L9528" t="str">
            <v>Primary</v>
          </cell>
          <cell r="AC9528" t="str">
            <v>Yes</v>
          </cell>
          <cell r="AI9528">
            <v>2</v>
          </cell>
        </row>
        <row r="9529">
          <cell r="K9529" t="str">
            <v>Voluntary Aided School</v>
          </cell>
          <cell r="L9529" t="str">
            <v>Primary</v>
          </cell>
          <cell r="AC9529" t="str">
            <v>Yes</v>
          </cell>
          <cell r="AI9529">
            <v>3</v>
          </cell>
        </row>
        <row r="9530">
          <cell r="K9530" t="str">
            <v>Voluntary Aided School</v>
          </cell>
          <cell r="L9530" t="str">
            <v>Primary</v>
          </cell>
          <cell r="AC9530" t="str">
            <v>Yes</v>
          </cell>
          <cell r="AI9530">
            <v>2</v>
          </cell>
        </row>
        <row r="9531">
          <cell r="K9531" t="str">
            <v>Voluntary Aided School</v>
          </cell>
          <cell r="L9531" t="str">
            <v>Primary</v>
          </cell>
          <cell r="AC9531" t="str">
            <v>Yes</v>
          </cell>
          <cell r="AI9531">
            <v>2</v>
          </cell>
        </row>
        <row r="9532">
          <cell r="K9532" t="str">
            <v>Voluntary Aided School</v>
          </cell>
          <cell r="L9532" t="str">
            <v>Primary</v>
          </cell>
          <cell r="AC9532" t="str">
            <v>Yes</v>
          </cell>
          <cell r="AI9532">
            <v>2</v>
          </cell>
        </row>
        <row r="9533">
          <cell r="K9533" t="str">
            <v>Voluntary Aided School</v>
          </cell>
          <cell r="L9533" t="str">
            <v>Primary</v>
          </cell>
          <cell r="AC9533" t="str">
            <v>Yes</v>
          </cell>
          <cell r="AI9533">
            <v>2</v>
          </cell>
        </row>
        <row r="9534">
          <cell r="K9534" t="str">
            <v>Voluntary Aided School</v>
          </cell>
          <cell r="L9534" t="str">
            <v>Primary</v>
          </cell>
          <cell r="AC9534" t="str">
            <v>Yes</v>
          </cell>
          <cell r="AI9534">
            <v>2</v>
          </cell>
        </row>
        <row r="9535">
          <cell r="K9535" t="str">
            <v>Voluntary Aided School</v>
          </cell>
          <cell r="L9535" t="str">
            <v>Primary</v>
          </cell>
          <cell r="AC9535" t="str">
            <v>Yes</v>
          </cell>
          <cell r="AI9535">
            <v>2</v>
          </cell>
        </row>
        <row r="9536">
          <cell r="K9536" t="str">
            <v>Voluntary Aided School</v>
          </cell>
          <cell r="L9536" t="str">
            <v>Primary</v>
          </cell>
          <cell r="AC9536" t="str">
            <v>Yes</v>
          </cell>
          <cell r="AI9536">
            <v>2</v>
          </cell>
        </row>
        <row r="9537">
          <cell r="K9537" t="str">
            <v>Voluntary Aided School</v>
          </cell>
          <cell r="L9537" t="str">
            <v>Primary</v>
          </cell>
          <cell r="AC9537" t="str">
            <v>Yes</v>
          </cell>
          <cell r="AI9537">
            <v>2</v>
          </cell>
        </row>
        <row r="9538">
          <cell r="K9538" t="str">
            <v>Voluntary Aided School</v>
          </cell>
          <cell r="L9538" t="str">
            <v>Primary</v>
          </cell>
          <cell r="AC9538" t="str">
            <v>Yes</v>
          </cell>
          <cell r="AI9538">
            <v>2</v>
          </cell>
        </row>
        <row r="9539">
          <cell r="K9539" t="str">
            <v>Voluntary Aided School</v>
          </cell>
          <cell r="L9539" t="str">
            <v>Primary</v>
          </cell>
          <cell r="AC9539" t="str">
            <v>Yes</v>
          </cell>
          <cell r="AI9539">
            <v>2</v>
          </cell>
        </row>
        <row r="9540">
          <cell r="K9540" t="str">
            <v>Voluntary Aided School</v>
          </cell>
          <cell r="L9540" t="str">
            <v>Primary</v>
          </cell>
          <cell r="AC9540" t="str">
            <v>Yes</v>
          </cell>
          <cell r="AI9540">
            <v>2</v>
          </cell>
        </row>
        <row r="9541">
          <cell r="K9541" t="str">
            <v>Voluntary Aided School</v>
          </cell>
          <cell r="L9541" t="str">
            <v>Primary</v>
          </cell>
          <cell r="AC9541" t="str">
            <v>Yes</v>
          </cell>
          <cell r="AI9541">
            <v>2</v>
          </cell>
        </row>
        <row r="9542">
          <cell r="K9542" t="str">
            <v>Voluntary Aided School</v>
          </cell>
          <cell r="L9542" t="str">
            <v>Primary</v>
          </cell>
          <cell r="AC9542" t="str">
            <v>Yes</v>
          </cell>
          <cell r="AI9542">
            <v>2</v>
          </cell>
        </row>
        <row r="9543">
          <cell r="K9543" t="str">
            <v>Voluntary Aided School</v>
          </cell>
          <cell r="L9543" t="str">
            <v>Primary</v>
          </cell>
          <cell r="AC9543" t="str">
            <v>Yes</v>
          </cell>
          <cell r="AI9543">
            <v>1</v>
          </cell>
        </row>
        <row r="9544">
          <cell r="K9544" t="str">
            <v>Voluntary Aided School</v>
          </cell>
          <cell r="L9544" t="str">
            <v>Primary</v>
          </cell>
          <cell r="AC9544" t="str">
            <v>Yes</v>
          </cell>
          <cell r="AI9544">
            <v>2</v>
          </cell>
        </row>
        <row r="9545">
          <cell r="K9545" t="str">
            <v>Voluntary Aided School</v>
          </cell>
          <cell r="L9545" t="str">
            <v>Primary</v>
          </cell>
          <cell r="AC9545" t="str">
            <v>Yes</v>
          </cell>
          <cell r="AI9545">
            <v>2</v>
          </cell>
        </row>
        <row r="9546">
          <cell r="K9546" t="str">
            <v>Voluntary Aided School</v>
          </cell>
          <cell r="L9546" t="str">
            <v>Primary</v>
          </cell>
          <cell r="AC9546" t="str">
            <v>Yes</v>
          </cell>
          <cell r="AI9546">
            <v>2</v>
          </cell>
        </row>
        <row r="9547">
          <cell r="K9547" t="str">
            <v>Voluntary Aided School</v>
          </cell>
          <cell r="L9547" t="str">
            <v>Primary</v>
          </cell>
          <cell r="AC9547" t="str">
            <v>Yes</v>
          </cell>
          <cell r="AI9547">
            <v>2</v>
          </cell>
        </row>
        <row r="9548">
          <cell r="K9548" t="str">
            <v>Voluntary Aided School</v>
          </cell>
          <cell r="L9548" t="str">
            <v>Primary</v>
          </cell>
          <cell r="AC9548" t="str">
            <v>Yes</v>
          </cell>
          <cell r="AI9548">
            <v>1</v>
          </cell>
        </row>
        <row r="9549">
          <cell r="K9549" t="str">
            <v>Voluntary Aided School</v>
          </cell>
          <cell r="L9549" t="str">
            <v>Primary</v>
          </cell>
          <cell r="AC9549" t="str">
            <v>Yes</v>
          </cell>
          <cell r="AI9549">
            <v>2</v>
          </cell>
        </row>
        <row r="9550">
          <cell r="K9550" t="str">
            <v>Voluntary Aided School</v>
          </cell>
          <cell r="L9550" t="str">
            <v>Primary</v>
          </cell>
          <cell r="AC9550" t="str">
            <v>Yes</v>
          </cell>
          <cell r="AI9550">
            <v>2</v>
          </cell>
        </row>
        <row r="9551">
          <cell r="K9551" t="str">
            <v>Voluntary Aided School</v>
          </cell>
          <cell r="L9551" t="str">
            <v>Primary</v>
          </cell>
          <cell r="AC9551" t="str">
            <v>Yes</v>
          </cell>
          <cell r="AI9551">
            <v>1</v>
          </cell>
        </row>
        <row r="9552">
          <cell r="K9552" t="str">
            <v>Voluntary Aided School</v>
          </cell>
          <cell r="L9552" t="str">
            <v>Primary</v>
          </cell>
          <cell r="AC9552" t="str">
            <v>Yes</v>
          </cell>
          <cell r="AI9552">
            <v>2</v>
          </cell>
        </row>
        <row r="9553">
          <cell r="K9553" t="str">
            <v>Voluntary Aided School</v>
          </cell>
          <cell r="L9553" t="str">
            <v>Primary</v>
          </cell>
          <cell r="AC9553" t="str">
            <v>Yes</v>
          </cell>
          <cell r="AI9553">
            <v>2</v>
          </cell>
        </row>
        <row r="9554">
          <cell r="K9554" t="str">
            <v>Voluntary Aided School</v>
          </cell>
          <cell r="L9554" t="str">
            <v>Primary</v>
          </cell>
          <cell r="AC9554" t="str">
            <v>Yes</v>
          </cell>
          <cell r="AI9554">
            <v>2</v>
          </cell>
        </row>
        <row r="9555">
          <cell r="K9555" t="str">
            <v>Voluntary Aided School</v>
          </cell>
          <cell r="L9555" t="str">
            <v>Primary</v>
          </cell>
          <cell r="AC9555" t="str">
            <v>Yes</v>
          </cell>
          <cell r="AI9555">
            <v>2</v>
          </cell>
        </row>
        <row r="9556">
          <cell r="K9556" t="str">
            <v>Voluntary Aided School</v>
          </cell>
          <cell r="L9556" t="str">
            <v>Primary</v>
          </cell>
          <cell r="AC9556" t="str">
            <v>Yes</v>
          </cell>
          <cell r="AI9556">
            <v>2</v>
          </cell>
        </row>
        <row r="9557">
          <cell r="K9557" t="str">
            <v>Voluntary Aided School</v>
          </cell>
          <cell r="L9557" t="str">
            <v>Primary</v>
          </cell>
          <cell r="AC9557" t="str">
            <v>Yes</v>
          </cell>
          <cell r="AI9557">
            <v>1</v>
          </cell>
        </row>
        <row r="9558">
          <cell r="K9558" t="str">
            <v>Voluntary Aided School</v>
          </cell>
          <cell r="L9558" t="str">
            <v>Primary</v>
          </cell>
          <cell r="AC9558" t="str">
            <v>Yes</v>
          </cell>
          <cell r="AI9558">
            <v>3</v>
          </cell>
        </row>
        <row r="9559">
          <cell r="K9559" t="str">
            <v>Voluntary Aided School</v>
          </cell>
          <cell r="L9559" t="str">
            <v>Primary</v>
          </cell>
          <cell r="AC9559" t="str">
            <v>Yes</v>
          </cell>
          <cell r="AI9559">
            <v>3</v>
          </cell>
        </row>
        <row r="9560">
          <cell r="K9560" t="str">
            <v>Voluntary Aided School</v>
          </cell>
          <cell r="L9560" t="str">
            <v>Primary</v>
          </cell>
          <cell r="AC9560" t="str">
            <v>Yes</v>
          </cell>
          <cell r="AI9560">
            <v>2</v>
          </cell>
        </row>
        <row r="9561">
          <cell r="K9561" t="str">
            <v>Voluntary Aided School</v>
          </cell>
          <cell r="L9561" t="str">
            <v>Primary</v>
          </cell>
          <cell r="AC9561" t="str">
            <v>Yes</v>
          </cell>
          <cell r="AI9561">
            <v>2</v>
          </cell>
        </row>
        <row r="9562">
          <cell r="K9562" t="str">
            <v>Voluntary Aided School</v>
          </cell>
          <cell r="L9562" t="str">
            <v>Primary</v>
          </cell>
          <cell r="AC9562" t="str">
            <v>Yes</v>
          </cell>
          <cell r="AI9562">
            <v>2</v>
          </cell>
        </row>
        <row r="9563">
          <cell r="K9563" t="str">
            <v>Voluntary Aided School</v>
          </cell>
          <cell r="L9563" t="str">
            <v>Primary</v>
          </cell>
          <cell r="AC9563" t="str">
            <v>Yes</v>
          </cell>
          <cell r="AI9563">
            <v>2</v>
          </cell>
        </row>
        <row r="9564">
          <cell r="K9564" t="str">
            <v>Voluntary Aided School</v>
          </cell>
          <cell r="L9564" t="str">
            <v>Primary</v>
          </cell>
          <cell r="AC9564" t="str">
            <v>Yes</v>
          </cell>
          <cell r="AI9564">
            <v>1</v>
          </cell>
        </row>
        <row r="9565">
          <cell r="K9565" t="str">
            <v>Voluntary Aided School</v>
          </cell>
          <cell r="L9565" t="str">
            <v>Primary</v>
          </cell>
          <cell r="AC9565" t="str">
            <v>Yes</v>
          </cell>
          <cell r="AI9565">
            <v>3</v>
          </cell>
        </row>
        <row r="9566">
          <cell r="K9566" t="str">
            <v>Voluntary Aided School</v>
          </cell>
          <cell r="L9566" t="str">
            <v>Primary</v>
          </cell>
          <cell r="AC9566" t="str">
            <v>Yes</v>
          </cell>
          <cell r="AI9566">
            <v>2</v>
          </cell>
        </row>
        <row r="9567">
          <cell r="K9567" t="str">
            <v>Voluntary Aided School</v>
          </cell>
          <cell r="L9567" t="str">
            <v>Primary</v>
          </cell>
          <cell r="AC9567" t="str">
            <v>Yes</v>
          </cell>
          <cell r="AI9567">
            <v>2</v>
          </cell>
        </row>
        <row r="9568">
          <cell r="K9568" t="str">
            <v>Voluntary Aided School</v>
          </cell>
          <cell r="L9568" t="str">
            <v>Primary</v>
          </cell>
          <cell r="AC9568" t="str">
            <v>Yes</v>
          </cell>
          <cell r="AI9568">
            <v>2</v>
          </cell>
        </row>
        <row r="9569">
          <cell r="K9569" t="str">
            <v>Voluntary Aided School</v>
          </cell>
          <cell r="L9569" t="str">
            <v>Primary</v>
          </cell>
          <cell r="AC9569" t="str">
            <v>Yes</v>
          </cell>
          <cell r="AI9569">
            <v>2</v>
          </cell>
        </row>
        <row r="9570">
          <cell r="K9570" t="str">
            <v>Voluntary Aided School</v>
          </cell>
          <cell r="L9570" t="str">
            <v>Primary</v>
          </cell>
          <cell r="AC9570" t="str">
            <v>Yes</v>
          </cell>
          <cell r="AI9570">
            <v>1</v>
          </cell>
        </row>
        <row r="9571">
          <cell r="K9571" t="str">
            <v>Voluntary Aided School</v>
          </cell>
          <cell r="L9571" t="str">
            <v>Primary</v>
          </cell>
          <cell r="AC9571" t="str">
            <v>Yes</v>
          </cell>
          <cell r="AI9571">
            <v>2</v>
          </cell>
        </row>
        <row r="9572">
          <cell r="K9572" t="str">
            <v>Voluntary Aided School</v>
          </cell>
          <cell r="L9572" t="str">
            <v>Primary</v>
          </cell>
          <cell r="AC9572" t="str">
            <v>Yes</v>
          </cell>
          <cell r="AI9572">
            <v>3</v>
          </cell>
        </row>
        <row r="9573">
          <cell r="K9573" t="str">
            <v>Voluntary Aided School</v>
          </cell>
          <cell r="L9573" t="str">
            <v>Primary</v>
          </cell>
          <cell r="AC9573" t="str">
            <v>Yes</v>
          </cell>
          <cell r="AI9573">
            <v>2</v>
          </cell>
        </row>
        <row r="9574">
          <cell r="K9574" t="str">
            <v>Voluntary Aided School</v>
          </cell>
          <cell r="L9574" t="str">
            <v>Primary</v>
          </cell>
          <cell r="AC9574" t="str">
            <v>Yes</v>
          </cell>
          <cell r="AI9574">
            <v>1</v>
          </cell>
        </row>
        <row r="9575">
          <cell r="K9575" t="str">
            <v>Voluntary Aided School</v>
          </cell>
          <cell r="L9575" t="str">
            <v>Primary</v>
          </cell>
          <cell r="AC9575" t="str">
            <v>Yes</v>
          </cell>
          <cell r="AI9575">
            <v>3</v>
          </cell>
        </row>
        <row r="9576">
          <cell r="K9576" t="str">
            <v>Voluntary Aided School</v>
          </cell>
          <cell r="L9576" t="str">
            <v>Primary</v>
          </cell>
          <cell r="AC9576" t="str">
            <v>Yes</v>
          </cell>
          <cell r="AI9576">
            <v>2</v>
          </cell>
        </row>
        <row r="9577">
          <cell r="K9577" t="str">
            <v>Voluntary Aided School</v>
          </cell>
          <cell r="L9577" t="str">
            <v>Primary</v>
          </cell>
          <cell r="AC9577" t="str">
            <v>Yes</v>
          </cell>
          <cell r="AI9577">
            <v>2</v>
          </cell>
        </row>
        <row r="9578">
          <cell r="K9578" t="str">
            <v>Voluntary Aided School</v>
          </cell>
          <cell r="L9578" t="str">
            <v>Primary</v>
          </cell>
          <cell r="AC9578" t="str">
            <v>Yes</v>
          </cell>
          <cell r="AI9578">
            <v>2</v>
          </cell>
        </row>
        <row r="9579">
          <cell r="K9579" t="str">
            <v>Voluntary Aided School</v>
          </cell>
          <cell r="L9579" t="str">
            <v>Primary</v>
          </cell>
          <cell r="AC9579" t="str">
            <v>Yes</v>
          </cell>
          <cell r="AI9579">
            <v>3</v>
          </cell>
        </row>
        <row r="9580">
          <cell r="K9580" t="str">
            <v>Voluntary Aided School</v>
          </cell>
          <cell r="L9580" t="str">
            <v>Primary</v>
          </cell>
          <cell r="AC9580" t="str">
            <v>Yes</v>
          </cell>
          <cell r="AI9580">
            <v>2</v>
          </cell>
        </row>
        <row r="9581">
          <cell r="K9581" t="str">
            <v>Voluntary Aided School</v>
          </cell>
          <cell r="L9581" t="str">
            <v>Primary</v>
          </cell>
          <cell r="AC9581" t="str">
            <v>Yes</v>
          </cell>
          <cell r="AI9581">
            <v>1</v>
          </cell>
        </row>
        <row r="9582">
          <cell r="K9582" t="str">
            <v>Voluntary Aided School</v>
          </cell>
          <cell r="L9582" t="str">
            <v>Primary</v>
          </cell>
          <cell r="AC9582" t="str">
            <v>Yes</v>
          </cell>
          <cell r="AI9582">
            <v>1</v>
          </cell>
        </row>
        <row r="9583">
          <cell r="K9583" t="str">
            <v>Voluntary Aided School</v>
          </cell>
          <cell r="L9583" t="str">
            <v>Primary</v>
          </cell>
          <cell r="AC9583" t="str">
            <v>Yes</v>
          </cell>
          <cell r="AI9583">
            <v>1</v>
          </cell>
        </row>
        <row r="9584">
          <cell r="K9584" t="str">
            <v>Voluntary Aided School</v>
          </cell>
          <cell r="L9584" t="str">
            <v>Primary</v>
          </cell>
          <cell r="AC9584" t="str">
            <v>Yes</v>
          </cell>
          <cell r="AI9584">
            <v>1</v>
          </cell>
        </row>
        <row r="9585">
          <cell r="K9585" t="str">
            <v>Voluntary Aided School</v>
          </cell>
          <cell r="L9585" t="str">
            <v>Primary</v>
          </cell>
          <cell r="AC9585" t="str">
            <v>Yes</v>
          </cell>
          <cell r="AI9585">
            <v>2</v>
          </cell>
        </row>
        <row r="9586">
          <cell r="K9586" t="str">
            <v>Voluntary Aided School</v>
          </cell>
          <cell r="L9586" t="str">
            <v>Primary</v>
          </cell>
          <cell r="AC9586" t="str">
            <v>Yes</v>
          </cell>
          <cell r="AI9586">
            <v>1</v>
          </cell>
        </row>
        <row r="9587">
          <cell r="K9587" t="str">
            <v>Voluntary Aided School</v>
          </cell>
          <cell r="L9587" t="str">
            <v>Primary</v>
          </cell>
          <cell r="AC9587" t="str">
            <v>Yes</v>
          </cell>
          <cell r="AI9587">
            <v>2</v>
          </cell>
        </row>
        <row r="9588">
          <cell r="K9588" t="str">
            <v>Voluntary Aided School</v>
          </cell>
          <cell r="L9588" t="str">
            <v>Primary</v>
          </cell>
          <cell r="AC9588" t="str">
            <v>Yes</v>
          </cell>
          <cell r="AI9588">
            <v>2</v>
          </cell>
        </row>
        <row r="9589">
          <cell r="K9589" t="str">
            <v>Voluntary Aided School</v>
          </cell>
          <cell r="L9589" t="str">
            <v>Primary</v>
          </cell>
          <cell r="AC9589" t="str">
            <v>Yes</v>
          </cell>
          <cell r="AI9589">
            <v>2</v>
          </cell>
        </row>
        <row r="9590">
          <cell r="K9590" t="str">
            <v>Voluntary Aided School</v>
          </cell>
          <cell r="L9590" t="str">
            <v>Primary</v>
          </cell>
          <cell r="AC9590" t="str">
            <v>Yes</v>
          </cell>
          <cell r="AI9590">
            <v>2</v>
          </cell>
        </row>
        <row r="9591">
          <cell r="K9591" t="str">
            <v>Voluntary Aided School</v>
          </cell>
          <cell r="L9591" t="str">
            <v>Primary</v>
          </cell>
          <cell r="AC9591" t="str">
            <v>Yes</v>
          </cell>
          <cell r="AI9591">
            <v>2</v>
          </cell>
        </row>
        <row r="9592">
          <cell r="K9592" t="str">
            <v>Voluntary Aided School</v>
          </cell>
          <cell r="L9592" t="str">
            <v>Primary</v>
          </cell>
          <cell r="AC9592" t="str">
            <v>Yes</v>
          </cell>
          <cell r="AI9592">
            <v>2</v>
          </cell>
        </row>
        <row r="9593">
          <cell r="K9593" t="str">
            <v>Voluntary Aided School</v>
          </cell>
          <cell r="L9593" t="str">
            <v>Primary</v>
          </cell>
          <cell r="AC9593" t="str">
            <v>Yes</v>
          </cell>
          <cell r="AI9593">
            <v>2</v>
          </cell>
        </row>
        <row r="9594">
          <cell r="K9594" t="str">
            <v>Voluntary Aided School</v>
          </cell>
          <cell r="L9594" t="str">
            <v>Primary</v>
          </cell>
          <cell r="AC9594" t="str">
            <v>Yes</v>
          </cell>
          <cell r="AI9594">
            <v>2</v>
          </cell>
        </row>
        <row r="9595">
          <cell r="K9595" t="str">
            <v>Voluntary Aided School</v>
          </cell>
          <cell r="L9595" t="str">
            <v>Primary</v>
          </cell>
          <cell r="AC9595" t="str">
            <v>Yes</v>
          </cell>
          <cell r="AI9595">
            <v>3</v>
          </cell>
        </row>
        <row r="9596">
          <cell r="K9596" t="str">
            <v>Voluntary Aided School</v>
          </cell>
          <cell r="L9596" t="str">
            <v>Primary</v>
          </cell>
          <cell r="AC9596" t="str">
            <v>Yes</v>
          </cell>
          <cell r="AI9596">
            <v>1</v>
          </cell>
        </row>
        <row r="9597">
          <cell r="K9597" t="str">
            <v>Voluntary Aided School</v>
          </cell>
          <cell r="L9597" t="str">
            <v>Primary</v>
          </cell>
          <cell r="AC9597" t="str">
            <v>Yes</v>
          </cell>
          <cell r="AI9597">
            <v>2</v>
          </cell>
        </row>
        <row r="9598">
          <cell r="K9598" t="str">
            <v>Voluntary Aided School</v>
          </cell>
          <cell r="L9598" t="str">
            <v>Primary</v>
          </cell>
          <cell r="AC9598" t="str">
            <v>Yes</v>
          </cell>
          <cell r="AI9598">
            <v>2</v>
          </cell>
        </row>
        <row r="9599">
          <cell r="K9599" t="str">
            <v>Voluntary Aided School</v>
          </cell>
          <cell r="L9599" t="str">
            <v>Primary</v>
          </cell>
          <cell r="AC9599" t="str">
            <v>Yes</v>
          </cell>
          <cell r="AI9599">
            <v>2</v>
          </cell>
        </row>
        <row r="9600">
          <cell r="K9600" t="str">
            <v>Voluntary Aided School</v>
          </cell>
          <cell r="L9600" t="str">
            <v>Primary</v>
          </cell>
          <cell r="AC9600" t="str">
            <v>Yes</v>
          </cell>
          <cell r="AI9600">
            <v>2</v>
          </cell>
        </row>
        <row r="9601">
          <cell r="K9601" t="str">
            <v>Voluntary Aided School</v>
          </cell>
          <cell r="L9601" t="str">
            <v>Primary</v>
          </cell>
          <cell r="AC9601" t="str">
            <v>Yes</v>
          </cell>
          <cell r="AI9601">
            <v>2</v>
          </cell>
        </row>
        <row r="9602">
          <cell r="K9602" t="str">
            <v>Voluntary Aided School</v>
          </cell>
          <cell r="L9602" t="str">
            <v>Primary</v>
          </cell>
          <cell r="AC9602" t="str">
            <v>Yes</v>
          </cell>
          <cell r="AI9602">
            <v>2</v>
          </cell>
        </row>
        <row r="9603">
          <cell r="K9603" t="str">
            <v>Voluntary Aided School</v>
          </cell>
          <cell r="L9603" t="str">
            <v>Primary</v>
          </cell>
          <cell r="AC9603" t="str">
            <v>Yes</v>
          </cell>
          <cell r="AI9603">
            <v>2</v>
          </cell>
        </row>
        <row r="9604">
          <cell r="K9604" t="str">
            <v>Voluntary Aided School</v>
          </cell>
          <cell r="L9604" t="str">
            <v>Primary</v>
          </cell>
          <cell r="AC9604" t="str">
            <v>Yes</v>
          </cell>
          <cell r="AI9604">
            <v>2</v>
          </cell>
        </row>
        <row r="9605">
          <cell r="K9605" t="str">
            <v>Voluntary Aided School</v>
          </cell>
          <cell r="L9605" t="str">
            <v>Primary</v>
          </cell>
          <cell r="AC9605" t="str">
            <v>Yes</v>
          </cell>
          <cell r="AI9605">
            <v>2</v>
          </cell>
        </row>
        <row r="9606">
          <cell r="K9606" t="str">
            <v>Voluntary Aided School</v>
          </cell>
          <cell r="L9606" t="str">
            <v>Primary</v>
          </cell>
          <cell r="AC9606" t="str">
            <v>Yes</v>
          </cell>
          <cell r="AI9606">
            <v>2</v>
          </cell>
        </row>
        <row r="9607">
          <cell r="K9607" t="str">
            <v>Voluntary Aided School</v>
          </cell>
          <cell r="L9607" t="str">
            <v>Primary</v>
          </cell>
          <cell r="AC9607" t="str">
            <v>Yes</v>
          </cell>
          <cell r="AI9607">
            <v>2</v>
          </cell>
        </row>
        <row r="9608">
          <cell r="K9608" t="str">
            <v>Voluntary Aided School</v>
          </cell>
          <cell r="L9608" t="str">
            <v>Primary</v>
          </cell>
          <cell r="AC9608" t="str">
            <v>Yes</v>
          </cell>
          <cell r="AI9608">
            <v>2</v>
          </cell>
        </row>
        <row r="9609">
          <cell r="K9609" t="str">
            <v>Voluntary Aided School</v>
          </cell>
          <cell r="L9609" t="str">
            <v>Primary</v>
          </cell>
          <cell r="AC9609" t="str">
            <v>Yes</v>
          </cell>
          <cell r="AI9609">
            <v>2</v>
          </cell>
        </row>
        <row r="9610">
          <cell r="K9610" t="str">
            <v>Voluntary Aided School</v>
          </cell>
          <cell r="L9610" t="str">
            <v>Primary</v>
          </cell>
          <cell r="AC9610" t="str">
            <v>Yes</v>
          </cell>
          <cell r="AI9610">
            <v>2</v>
          </cell>
        </row>
        <row r="9611">
          <cell r="K9611" t="str">
            <v>Voluntary Aided School</v>
          </cell>
          <cell r="L9611" t="str">
            <v>Primary</v>
          </cell>
          <cell r="AC9611" t="str">
            <v>Yes</v>
          </cell>
          <cell r="AI9611">
            <v>3</v>
          </cell>
        </row>
        <row r="9612">
          <cell r="K9612" t="str">
            <v>Voluntary Aided School</v>
          </cell>
          <cell r="L9612" t="str">
            <v>Primary</v>
          </cell>
          <cell r="AC9612" t="str">
            <v>Yes</v>
          </cell>
          <cell r="AI9612">
            <v>1</v>
          </cell>
        </row>
        <row r="9613">
          <cell r="K9613" t="str">
            <v>Voluntary Aided School</v>
          </cell>
          <cell r="L9613" t="str">
            <v>Primary</v>
          </cell>
          <cell r="AC9613" t="str">
            <v>Yes</v>
          </cell>
          <cell r="AI9613">
            <v>2</v>
          </cell>
        </row>
        <row r="9614">
          <cell r="K9614" t="str">
            <v>Voluntary Aided School</v>
          </cell>
          <cell r="L9614" t="str">
            <v>Primary</v>
          </cell>
          <cell r="AC9614" t="str">
            <v>Yes</v>
          </cell>
          <cell r="AI9614">
            <v>2</v>
          </cell>
        </row>
        <row r="9615">
          <cell r="K9615" t="str">
            <v>Voluntary Aided School</v>
          </cell>
          <cell r="L9615" t="str">
            <v>Primary</v>
          </cell>
          <cell r="AC9615" t="str">
            <v>Yes</v>
          </cell>
          <cell r="AI9615">
            <v>2</v>
          </cell>
        </row>
        <row r="9616">
          <cell r="K9616" t="str">
            <v>Voluntary Aided School</v>
          </cell>
          <cell r="L9616" t="str">
            <v>Primary</v>
          </cell>
          <cell r="AC9616" t="str">
            <v>Yes</v>
          </cell>
          <cell r="AI9616">
            <v>3</v>
          </cell>
        </row>
        <row r="9617">
          <cell r="K9617" t="str">
            <v>Voluntary Aided School</v>
          </cell>
          <cell r="L9617" t="str">
            <v>Primary</v>
          </cell>
          <cell r="AC9617" t="str">
            <v>Yes</v>
          </cell>
          <cell r="AI9617">
            <v>4</v>
          </cell>
        </row>
        <row r="9618">
          <cell r="K9618" t="str">
            <v>Voluntary Aided School</v>
          </cell>
          <cell r="L9618" t="str">
            <v>Primary</v>
          </cell>
          <cell r="AC9618" t="str">
            <v>Yes</v>
          </cell>
          <cell r="AI9618">
            <v>1</v>
          </cell>
        </row>
        <row r="9619">
          <cell r="K9619" t="str">
            <v>Voluntary Aided School</v>
          </cell>
          <cell r="L9619" t="str">
            <v>Primary</v>
          </cell>
          <cell r="AC9619" t="str">
            <v>Yes</v>
          </cell>
          <cell r="AI9619">
            <v>1</v>
          </cell>
        </row>
        <row r="9620">
          <cell r="K9620" t="str">
            <v>Voluntary Aided School</v>
          </cell>
          <cell r="L9620" t="str">
            <v>Primary</v>
          </cell>
          <cell r="AC9620" t="str">
            <v>Yes</v>
          </cell>
          <cell r="AI9620">
            <v>2</v>
          </cell>
        </row>
        <row r="9621">
          <cell r="K9621" t="str">
            <v>Voluntary Aided School</v>
          </cell>
          <cell r="L9621" t="str">
            <v>Primary</v>
          </cell>
          <cell r="AC9621" t="str">
            <v>Yes</v>
          </cell>
          <cell r="AI9621">
            <v>2</v>
          </cell>
        </row>
        <row r="9622">
          <cell r="K9622" t="str">
            <v>Voluntary Aided School</v>
          </cell>
          <cell r="L9622" t="str">
            <v>Primary</v>
          </cell>
          <cell r="AC9622" t="str">
            <v>Yes</v>
          </cell>
          <cell r="AI9622">
            <v>2</v>
          </cell>
        </row>
        <row r="9623">
          <cell r="K9623" t="str">
            <v>Voluntary Aided School</v>
          </cell>
          <cell r="L9623" t="str">
            <v>Primary</v>
          </cell>
          <cell r="AC9623" t="str">
            <v>Yes</v>
          </cell>
          <cell r="AI9623">
            <v>2</v>
          </cell>
        </row>
        <row r="9624">
          <cell r="K9624" t="str">
            <v>Voluntary Aided School</v>
          </cell>
          <cell r="L9624" t="str">
            <v>Primary</v>
          </cell>
          <cell r="AC9624" t="str">
            <v>Yes</v>
          </cell>
          <cell r="AI9624">
            <v>2</v>
          </cell>
        </row>
        <row r="9625">
          <cell r="K9625" t="str">
            <v>Voluntary Aided School</v>
          </cell>
          <cell r="L9625" t="str">
            <v>Primary</v>
          </cell>
          <cell r="AC9625" t="str">
            <v>Yes</v>
          </cell>
          <cell r="AI9625">
            <v>2</v>
          </cell>
        </row>
        <row r="9626">
          <cell r="K9626" t="str">
            <v>Voluntary Aided School</v>
          </cell>
          <cell r="L9626" t="str">
            <v>Primary</v>
          </cell>
          <cell r="AC9626" t="str">
            <v>Yes</v>
          </cell>
          <cell r="AI9626">
            <v>2</v>
          </cell>
        </row>
        <row r="9627">
          <cell r="K9627" t="str">
            <v>Voluntary Aided School</v>
          </cell>
          <cell r="L9627" t="str">
            <v>Primary</v>
          </cell>
          <cell r="AC9627" t="str">
            <v>Yes</v>
          </cell>
          <cell r="AI9627">
            <v>2</v>
          </cell>
        </row>
        <row r="9628">
          <cell r="K9628" t="str">
            <v>Voluntary Aided School</v>
          </cell>
          <cell r="L9628" t="str">
            <v>Primary</v>
          </cell>
          <cell r="AC9628" t="str">
            <v>Yes</v>
          </cell>
          <cell r="AI9628">
            <v>2</v>
          </cell>
        </row>
        <row r="9629">
          <cell r="K9629" t="str">
            <v>Voluntary Aided School</v>
          </cell>
          <cell r="L9629" t="str">
            <v>Primary</v>
          </cell>
          <cell r="AC9629" t="str">
            <v>Yes</v>
          </cell>
          <cell r="AI9629">
            <v>2</v>
          </cell>
        </row>
        <row r="9630">
          <cell r="K9630" t="str">
            <v>Voluntary Aided School</v>
          </cell>
          <cell r="L9630" t="str">
            <v>Primary</v>
          </cell>
          <cell r="AC9630" t="str">
            <v>Yes</v>
          </cell>
          <cell r="AI9630">
            <v>2</v>
          </cell>
        </row>
        <row r="9631">
          <cell r="K9631" t="str">
            <v>Voluntary Aided School</v>
          </cell>
          <cell r="L9631" t="str">
            <v>Primary</v>
          </cell>
          <cell r="AC9631" t="str">
            <v>Yes</v>
          </cell>
          <cell r="AI9631">
            <v>1</v>
          </cell>
        </row>
        <row r="9632">
          <cell r="K9632" t="str">
            <v>Voluntary Aided School</v>
          </cell>
          <cell r="L9632" t="str">
            <v>Primary</v>
          </cell>
          <cell r="AC9632" t="str">
            <v>Yes</v>
          </cell>
          <cell r="AI9632">
            <v>3</v>
          </cell>
        </row>
        <row r="9633">
          <cell r="K9633" t="str">
            <v>Voluntary Aided School</v>
          </cell>
          <cell r="L9633" t="str">
            <v>Primary</v>
          </cell>
          <cell r="AC9633" t="str">
            <v>Yes</v>
          </cell>
          <cell r="AI9633">
            <v>2</v>
          </cell>
        </row>
        <row r="9634">
          <cell r="K9634" t="str">
            <v>Voluntary Aided School</v>
          </cell>
          <cell r="L9634" t="str">
            <v>Primary</v>
          </cell>
          <cell r="AC9634" t="str">
            <v>Yes</v>
          </cell>
          <cell r="AI9634">
            <v>2</v>
          </cell>
        </row>
        <row r="9635">
          <cell r="K9635" t="str">
            <v>Voluntary Aided School</v>
          </cell>
          <cell r="L9635" t="str">
            <v>Primary</v>
          </cell>
          <cell r="AC9635" t="str">
            <v>Yes</v>
          </cell>
          <cell r="AI9635">
            <v>2</v>
          </cell>
        </row>
        <row r="9636">
          <cell r="K9636" t="str">
            <v>Voluntary Aided School</v>
          </cell>
          <cell r="L9636" t="str">
            <v>Primary</v>
          </cell>
          <cell r="AC9636" t="str">
            <v>Yes</v>
          </cell>
          <cell r="AI9636">
            <v>2</v>
          </cell>
        </row>
        <row r="9637">
          <cell r="K9637" t="str">
            <v>Voluntary Aided School</v>
          </cell>
          <cell r="L9637" t="str">
            <v>Primary</v>
          </cell>
          <cell r="AC9637" t="str">
            <v>Yes</v>
          </cell>
          <cell r="AI9637">
            <v>3</v>
          </cell>
        </row>
        <row r="9638">
          <cell r="K9638" t="str">
            <v>Voluntary Aided School</v>
          </cell>
          <cell r="L9638" t="str">
            <v>Primary</v>
          </cell>
          <cell r="AC9638" t="str">
            <v>Yes</v>
          </cell>
          <cell r="AI9638">
            <v>2</v>
          </cell>
        </row>
        <row r="9639">
          <cell r="K9639" t="str">
            <v>Voluntary Aided School</v>
          </cell>
          <cell r="L9639" t="str">
            <v>Primary</v>
          </cell>
          <cell r="AC9639" t="str">
            <v>Yes</v>
          </cell>
          <cell r="AI9639">
            <v>1</v>
          </cell>
        </row>
        <row r="9640">
          <cell r="K9640" t="str">
            <v>Voluntary Aided School</v>
          </cell>
          <cell r="L9640" t="str">
            <v>Primary</v>
          </cell>
          <cell r="AC9640" t="str">
            <v>Yes</v>
          </cell>
          <cell r="AI9640">
            <v>2</v>
          </cell>
        </row>
        <row r="9641">
          <cell r="K9641" t="str">
            <v>Voluntary Aided School</v>
          </cell>
          <cell r="L9641" t="str">
            <v>Primary</v>
          </cell>
          <cell r="AC9641" t="str">
            <v>Yes</v>
          </cell>
          <cell r="AI9641">
            <v>2</v>
          </cell>
        </row>
        <row r="9642">
          <cell r="K9642" t="str">
            <v>Voluntary Aided School</v>
          </cell>
          <cell r="L9642" t="str">
            <v>Primary</v>
          </cell>
          <cell r="AC9642" t="str">
            <v>Yes</v>
          </cell>
          <cell r="AI9642">
            <v>2</v>
          </cell>
        </row>
        <row r="9643">
          <cell r="K9643" t="str">
            <v>Voluntary Aided School</v>
          </cell>
          <cell r="L9643" t="str">
            <v>Primary</v>
          </cell>
          <cell r="AC9643" t="str">
            <v>Yes</v>
          </cell>
          <cell r="AI9643">
            <v>2</v>
          </cell>
        </row>
        <row r="9644">
          <cell r="K9644" t="str">
            <v>Voluntary Aided School</v>
          </cell>
          <cell r="L9644" t="str">
            <v>Primary</v>
          </cell>
          <cell r="AC9644" t="str">
            <v>Yes</v>
          </cell>
          <cell r="AI9644">
            <v>2</v>
          </cell>
        </row>
        <row r="9645">
          <cell r="K9645" t="str">
            <v>Voluntary Aided School</v>
          </cell>
          <cell r="L9645" t="str">
            <v>Primary</v>
          </cell>
          <cell r="AC9645" t="str">
            <v>Yes</v>
          </cell>
          <cell r="AI9645">
            <v>2</v>
          </cell>
        </row>
        <row r="9646">
          <cell r="K9646" t="str">
            <v>Voluntary Aided School</v>
          </cell>
          <cell r="L9646" t="str">
            <v>Primary</v>
          </cell>
          <cell r="AC9646" t="str">
            <v>Yes</v>
          </cell>
          <cell r="AI9646">
            <v>2</v>
          </cell>
        </row>
        <row r="9647">
          <cell r="K9647" t="str">
            <v>Voluntary Aided School</v>
          </cell>
          <cell r="L9647" t="str">
            <v>Primary</v>
          </cell>
          <cell r="AC9647" t="str">
            <v>Yes</v>
          </cell>
          <cell r="AI9647">
            <v>2</v>
          </cell>
        </row>
        <row r="9648">
          <cell r="K9648" t="str">
            <v>Voluntary Aided School</v>
          </cell>
          <cell r="L9648" t="str">
            <v>Primary</v>
          </cell>
          <cell r="AC9648" t="str">
            <v>Yes</v>
          </cell>
          <cell r="AI9648">
            <v>1</v>
          </cell>
        </row>
        <row r="9649">
          <cell r="K9649" t="str">
            <v>Voluntary Aided School</v>
          </cell>
          <cell r="L9649" t="str">
            <v>Primary</v>
          </cell>
          <cell r="AC9649" t="str">
            <v>Yes</v>
          </cell>
          <cell r="AI9649">
            <v>1</v>
          </cell>
        </row>
        <row r="9650">
          <cell r="K9650" t="str">
            <v>Voluntary Aided School</v>
          </cell>
          <cell r="L9650" t="str">
            <v>Primary</v>
          </cell>
          <cell r="AC9650" t="str">
            <v>Yes</v>
          </cell>
          <cell r="AI9650">
            <v>2</v>
          </cell>
        </row>
        <row r="9651">
          <cell r="K9651" t="str">
            <v>Voluntary Aided School</v>
          </cell>
          <cell r="L9651" t="str">
            <v>Primary</v>
          </cell>
          <cell r="AC9651" t="str">
            <v>Yes</v>
          </cell>
          <cell r="AI9651">
            <v>2</v>
          </cell>
        </row>
        <row r="9652">
          <cell r="K9652" t="str">
            <v>Voluntary Aided School</v>
          </cell>
          <cell r="L9652" t="str">
            <v>Primary</v>
          </cell>
          <cell r="AC9652" t="str">
            <v>Yes</v>
          </cell>
          <cell r="AI9652">
            <v>1</v>
          </cell>
        </row>
        <row r="9653">
          <cell r="K9653" t="str">
            <v>Voluntary Aided School</v>
          </cell>
          <cell r="L9653" t="str">
            <v>Primary</v>
          </cell>
          <cell r="AC9653" t="str">
            <v>Yes</v>
          </cell>
          <cell r="AI9653">
            <v>2</v>
          </cell>
        </row>
        <row r="9654">
          <cell r="K9654" t="str">
            <v>Voluntary Aided School</v>
          </cell>
          <cell r="L9654" t="str">
            <v>Primary</v>
          </cell>
          <cell r="AC9654" t="str">
            <v>Yes</v>
          </cell>
          <cell r="AI9654">
            <v>2</v>
          </cell>
        </row>
        <row r="9655">
          <cell r="K9655" t="str">
            <v>Voluntary Aided School</v>
          </cell>
          <cell r="L9655" t="str">
            <v>Primary</v>
          </cell>
          <cell r="AC9655" t="str">
            <v>Yes</v>
          </cell>
          <cell r="AI9655">
            <v>3</v>
          </cell>
        </row>
        <row r="9656">
          <cell r="K9656" t="str">
            <v>Voluntary Aided School</v>
          </cell>
          <cell r="L9656" t="str">
            <v>Primary</v>
          </cell>
          <cell r="AC9656" t="str">
            <v>Yes</v>
          </cell>
          <cell r="AI9656">
            <v>2</v>
          </cell>
        </row>
        <row r="9657">
          <cell r="K9657" t="str">
            <v>Voluntary Aided School</v>
          </cell>
          <cell r="L9657" t="str">
            <v>Primary</v>
          </cell>
          <cell r="AC9657" t="str">
            <v>Yes</v>
          </cell>
          <cell r="AI9657">
            <v>2</v>
          </cell>
        </row>
        <row r="9658">
          <cell r="K9658" t="str">
            <v>Voluntary Aided School</v>
          </cell>
          <cell r="L9658" t="str">
            <v>Primary</v>
          </cell>
          <cell r="AC9658" t="str">
            <v>Yes</v>
          </cell>
          <cell r="AI9658">
            <v>3</v>
          </cell>
        </row>
        <row r="9659">
          <cell r="K9659" t="str">
            <v>Voluntary Aided School</v>
          </cell>
          <cell r="L9659" t="str">
            <v>Primary</v>
          </cell>
          <cell r="AC9659" t="str">
            <v>Yes</v>
          </cell>
          <cell r="AI9659">
            <v>2</v>
          </cell>
        </row>
        <row r="9660">
          <cell r="K9660" t="str">
            <v>Voluntary Aided School</v>
          </cell>
          <cell r="L9660" t="str">
            <v>Primary</v>
          </cell>
          <cell r="AC9660" t="str">
            <v>Yes</v>
          </cell>
          <cell r="AI9660">
            <v>1</v>
          </cell>
        </row>
        <row r="9661">
          <cell r="K9661" t="str">
            <v>Voluntary Aided School</v>
          </cell>
          <cell r="L9661" t="str">
            <v>Primary</v>
          </cell>
          <cell r="AC9661" t="str">
            <v>Yes</v>
          </cell>
          <cell r="AI9661">
            <v>2</v>
          </cell>
        </row>
        <row r="9662">
          <cell r="K9662" t="str">
            <v>Community School</v>
          </cell>
          <cell r="L9662" t="str">
            <v>Secondary</v>
          </cell>
          <cell r="AC9662" t="str">
            <v>Yes</v>
          </cell>
          <cell r="AI9662">
            <v>2</v>
          </cell>
        </row>
        <row r="9663">
          <cell r="K9663" t="str">
            <v>Community School</v>
          </cell>
          <cell r="L9663" t="str">
            <v>Secondary</v>
          </cell>
          <cell r="AC9663" t="str">
            <v>Yes</v>
          </cell>
          <cell r="AI9663">
            <v>2</v>
          </cell>
        </row>
        <row r="9664">
          <cell r="K9664" t="str">
            <v>Community School</v>
          </cell>
          <cell r="L9664" t="str">
            <v>Secondary</v>
          </cell>
          <cell r="AC9664" t="str">
            <v>Yes</v>
          </cell>
          <cell r="AI9664">
            <v>2</v>
          </cell>
        </row>
        <row r="9665">
          <cell r="K9665" t="str">
            <v>Community School</v>
          </cell>
          <cell r="L9665" t="str">
            <v>Secondary</v>
          </cell>
          <cell r="AC9665" t="str">
            <v>Yes</v>
          </cell>
          <cell r="AI9665">
            <v>2</v>
          </cell>
        </row>
        <row r="9666">
          <cell r="K9666" t="str">
            <v>Community School</v>
          </cell>
          <cell r="L9666" t="str">
            <v>Secondary</v>
          </cell>
          <cell r="AC9666" t="str">
            <v>Yes</v>
          </cell>
          <cell r="AI9666">
            <v>3</v>
          </cell>
        </row>
        <row r="9667">
          <cell r="K9667" t="str">
            <v>Community School</v>
          </cell>
          <cell r="L9667" t="str">
            <v>Secondary</v>
          </cell>
          <cell r="AC9667" t="str">
            <v>Yes</v>
          </cell>
          <cell r="AI9667">
            <v>2</v>
          </cell>
        </row>
        <row r="9668">
          <cell r="K9668" t="str">
            <v>Community School</v>
          </cell>
          <cell r="L9668" t="str">
            <v>Secondary</v>
          </cell>
          <cell r="AC9668" t="str">
            <v>Yes</v>
          </cell>
          <cell r="AI9668">
            <v>3</v>
          </cell>
        </row>
        <row r="9669">
          <cell r="K9669" t="str">
            <v>Foundation School</v>
          </cell>
          <cell r="L9669" t="str">
            <v>Secondary</v>
          </cell>
          <cell r="AC9669" t="str">
            <v>Yes</v>
          </cell>
          <cell r="AI9669">
            <v>2</v>
          </cell>
        </row>
        <row r="9670">
          <cell r="K9670" t="str">
            <v>Community School</v>
          </cell>
          <cell r="L9670" t="str">
            <v>Secondary</v>
          </cell>
          <cell r="AC9670" t="str">
            <v>Yes</v>
          </cell>
          <cell r="AI9670">
            <v>3</v>
          </cell>
        </row>
        <row r="9671">
          <cell r="K9671" t="str">
            <v>Community School</v>
          </cell>
          <cell r="L9671" t="str">
            <v>Secondary</v>
          </cell>
          <cell r="AC9671" t="str">
            <v>Yes</v>
          </cell>
          <cell r="AI9671">
            <v>3</v>
          </cell>
        </row>
        <row r="9672">
          <cell r="K9672" t="str">
            <v>Community School</v>
          </cell>
          <cell r="L9672" t="str">
            <v>Secondary</v>
          </cell>
          <cell r="AC9672" t="str">
            <v>Yes</v>
          </cell>
          <cell r="AI9672">
            <v>4</v>
          </cell>
        </row>
        <row r="9673">
          <cell r="K9673" t="str">
            <v>Community School</v>
          </cell>
          <cell r="L9673" t="str">
            <v>Secondary</v>
          </cell>
          <cell r="AC9673" t="str">
            <v>Yes</v>
          </cell>
          <cell r="AI9673">
            <v>4</v>
          </cell>
        </row>
        <row r="9674">
          <cell r="K9674" t="str">
            <v>Community School</v>
          </cell>
          <cell r="L9674" t="str">
            <v>Secondary</v>
          </cell>
          <cell r="AC9674" t="str">
            <v>Yes</v>
          </cell>
          <cell r="AI9674">
            <v>3</v>
          </cell>
        </row>
        <row r="9675">
          <cell r="K9675" t="str">
            <v>Community School</v>
          </cell>
          <cell r="L9675" t="str">
            <v>Secondary</v>
          </cell>
          <cell r="AC9675" t="str">
            <v>Yes</v>
          </cell>
          <cell r="AI9675">
            <v>2</v>
          </cell>
        </row>
        <row r="9676">
          <cell r="K9676" t="str">
            <v>Community School</v>
          </cell>
          <cell r="L9676" t="str">
            <v>Secondary</v>
          </cell>
          <cell r="AC9676" t="str">
            <v>Yes</v>
          </cell>
          <cell r="AI9676">
            <v>2</v>
          </cell>
        </row>
        <row r="9677">
          <cell r="K9677" t="str">
            <v>Community School</v>
          </cell>
          <cell r="L9677" t="str">
            <v>Secondary</v>
          </cell>
          <cell r="AC9677" t="str">
            <v>Yes</v>
          </cell>
          <cell r="AI9677">
            <v>2</v>
          </cell>
        </row>
        <row r="9678">
          <cell r="K9678" t="str">
            <v>Community School</v>
          </cell>
          <cell r="L9678" t="str">
            <v>Secondary</v>
          </cell>
          <cell r="AC9678" t="str">
            <v>Yes</v>
          </cell>
          <cell r="AI9678">
            <v>1</v>
          </cell>
        </row>
        <row r="9679">
          <cell r="K9679" t="str">
            <v>Community School</v>
          </cell>
          <cell r="L9679" t="str">
            <v>Secondary</v>
          </cell>
          <cell r="AC9679" t="str">
            <v>Yes</v>
          </cell>
          <cell r="AI9679">
            <v>4</v>
          </cell>
        </row>
        <row r="9680">
          <cell r="K9680" t="str">
            <v>Community School</v>
          </cell>
          <cell r="L9680" t="str">
            <v>Secondary</v>
          </cell>
          <cell r="AC9680" t="str">
            <v>Yes</v>
          </cell>
          <cell r="AI9680">
            <v>1</v>
          </cell>
        </row>
        <row r="9681">
          <cell r="K9681" t="str">
            <v>Community School</v>
          </cell>
          <cell r="L9681" t="str">
            <v>Secondary</v>
          </cell>
          <cell r="AC9681" t="str">
            <v>Yes</v>
          </cell>
          <cell r="AI9681">
            <v>2</v>
          </cell>
        </row>
        <row r="9682">
          <cell r="K9682" t="str">
            <v>Community School</v>
          </cell>
          <cell r="L9682" t="str">
            <v>Secondary</v>
          </cell>
          <cell r="AC9682" t="str">
            <v>Yes</v>
          </cell>
          <cell r="AI9682">
            <v>2</v>
          </cell>
        </row>
        <row r="9683">
          <cell r="K9683" t="str">
            <v>Foundation School</v>
          </cell>
          <cell r="L9683" t="str">
            <v>Secondary</v>
          </cell>
          <cell r="AC9683" t="str">
            <v>Yes</v>
          </cell>
          <cell r="AI9683">
            <v>3</v>
          </cell>
        </row>
        <row r="9684">
          <cell r="K9684" t="str">
            <v>Foundation School</v>
          </cell>
          <cell r="L9684" t="str">
            <v>Secondary</v>
          </cell>
          <cell r="AC9684" t="str">
            <v>Yes</v>
          </cell>
          <cell r="AI9684">
            <v>3</v>
          </cell>
        </row>
        <row r="9685">
          <cell r="K9685" t="str">
            <v>Foundation School</v>
          </cell>
          <cell r="L9685" t="str">
            <v>Secondary</v>
          </cell>
          <cell r="AC9685" t="str">
            <v>Yes</v>
          </cell>
          <cell r="AI9685">
            <v>3</v>
          </cell>
        </row>
        <row r="9686">
          <cell r="K9686" t="str">
            <v>Voluntary Controlled School</v>
          </cell>
          <cell r="L9686" t="str">
            <v>Secondary</v>
          </cell>
          <cell r="AC9686" t="str">
            <v>Yes</v>
          </cell>
          <cell r="AI9686">
            <v>1</v>
          </cell>
        </row>
        <row r="9687">
          <cell r="K9687" t="str">
            <v>Voluntary Aided School</v>
          </cell>
          <cell r="L9687" t="str">
            <v>Secondary</v>
          </cell>
          <cell r="AC9687" t="str">
            <v>Yes</v>
          </cell>
          <cell r="AI9687">
            <v>1</v>
          </cell>
        </row>
        <row r="9688">
          <cell r="K9688" t="str">
            <v>Voluntary Aided School</v>
          </cell>
          <cell r="L9688" t="str">
            <v>Secondary</v>
          </cell>
          <cell r="AC9688" t="str">
            <v>Yes</v>
          </cell>
          <cell r="AI9688">
            <v>3</v>
          </cell>
        </row>
        <row r="9689">
          <cell r="K9689" t="str">
            <v>Voluntary Aided School</v>
          </cell>
          <cell r="L9689" t="str">
            <v>Secondary</v>
          </cell>
          <cell r="AC9689" t="str">
            <v>Yes</v>
          </cell>
          <cell r="AI9689">
            <v>2</v>
          </cell>
        </row>
        <row r="9690">
          <cell r="K9690" t="str">
            <v>Voluntary Aided School</v>
          </cell>
          <cell r="L9690" t="str">
            <v>Secondary</v>
          </cell>
          <cell r="AC9690" t="str">
            <v>Yes</v>
          </cell>
          <cell r="AI9690">
            <v>2</v>
          </cell>
        </row>
        <row r="9691">
          <cell r="K9691" t="str">
            <v>Voluntary Aided School</v>
          </cell>
          <cell r="L9691" t="str">
            <v>Secondary</v>
          </cell>
          <cell r="AC9691" t="str">
            <v>Yes</v>
          </cell>
          <cell r="AI9691">
            <v>2</v>
          </cell>
        </row>
        <row r="9692">
          <cell r="K9692" t="str">
            <v>Voluntary Aided School</v>
          </cell>
          <cell r="L9692" t="str">
            <v>Secondary</v>
          </cell>
          <cell r="AC9692" t="str">
            <v>Yes</v>
          </cell>
          <cell r="AI9692">
            <v>2</v>
          </cell>
        </row>
        <row r="9693">
          <cell r="K9693" t="str">
            <v>Voluntary Aided School</v>
          </cell>
          <cell r="L9693" t="str">
            <v>Secondary</v>
          </cell>
          <cell r="AC9693" t="str">
            <v>Yes</v>
          </cell>
          <cell r="AI9693">
            <v>2</v>
          </cell>
        </row>
        <row r="9694">
          <cell r="K9694" t="str">
            <v>Voluntary Aided School</v>
          </cell>
          <cell r="L9694" t="str">
            <v>Secondary</v>
          </cell>
          <cell r="AC9694" t="str">
            <v>Yes</v>
          </cell>
          <cell r="AI9694">
            <v>2</v>
          </cell>
        </row>
        <row r="9695">
          <cell r="K9695" t="str">
            <v>Voluntary Aided School</v>
          </cell>
          <cell r="L9695" t="str">
            <v>Secondary</v>
          </cell>
          <cell r="AC9695" t="str">
            <v>Yes</v>
          </cell>
          <cell r="AI9695">
            <v>3</v>
          </cell>
        </row>
        <row r="9696">
          <cell r="K9696" t="str">
            <v>Voluntary Aided School</v>
          </cell>
          <cell r="L9696" t="str">
            <v>Secondary</v>
          </cell>
          <cell r="AC9696" t="str">
            <v>Yes</v>
          </cell>
          <cell r="AI9696">
            <v>2</v>
          </cell>
        </row>
        <row r="9697">
          <cell r="K9697" t="str">
            <v>Voluntary Aided School</v>
          </cell>
          <cell r="L9697" t="str">
            <v>Secondary</v>
          </cell>
          <cell r="AC9697" t="str">
            <v>Yes</v>
          </cell>
          <cell r="AI9697">
            <v>2</v>
          </cell>
        </row>
        <row r="9698">
          <cell r="K9698" t="str">
            <v>Voluntary Aided School</v>
          </cell>
          <cell r="L9698" t="str">
            <v>Secondary</v>
          </cell>
          <cell r="AC9698" t="str">
            <v>Yes</v>
          </cell>
          <cell r="AI9698">
            <v>2</v>
          </cell>
        </row>
        <row r="9699">
          <cell r="K9699" t="str">
            <v>Voluntary Aided School</v>
          </cell>
          <cell r="L9699" t="str">
            <v>Secondary</v>
          </cell>
          <cell r="AC9699" t="str">
            <v>Yes</v>
          </cell>
          <cell r="AI9699">
            <v>2</v>
          </cell>
        </row>
        <row r="9700">
          <cell r="K9700" t="str">
            <v>Voluntary Aided School</v>
          </cell>
          <cell r="L9700" t="str">
            <v>Secondary</v>
          </cell>
          <cell r="AC9700" t="str">
            <v>Yes</v>
          </cell>
          <cell r="AI9700">
            <v>2</v>
          </cell>
        </row>
        <row r="9701">
          <cell r="K9701" t="str">
            <v>Voluntary Aided School</v>
          </cell>
          <cell r="L9701" t="str">
            <v>Secondary</v>
          </cell>
          <cell r="AC9701" t="str">
            <v>Yes</v>
          </cell>
          <cell r="AI9701">
            <v>2</v>
          </cell>
        </row>
        <row r="9702">
          <cell r="K9702" t="str">
            <v>Voluntary Aided School</v>
          </cell>
          <cell r="L9702" t="str">
            <v>Secondary</v>
          </cell>
          <cell r="AC9702" t="str">
            <v>Yes</v>
          </cell>
          <cell r="AI9702">
            <v>2</v>
          </cell>
        </row>
        <row r="9703">
          <cell r="K9703" t="str">
            <v>Voluntary Aided School</v>
          </cell>
          <cell r="L9703" t="str">
            <v>Secondary</v>
          </cell>
          <cell r="AC9703" t="str">
            <v>Yes</v>
          </cell>
          <cell r="AI9703">
            <v>1</v>
          </cell>
        </row>
        <row r="9704">
          <cell r="K9704" t="str">
            <v>Voluntary Aided School</v>
          </cell>
          <cell r="L9704" t="str">
            <v>Secondary</v>
          </cell>
          <cell r="AC9704" t="str">
            <v>Yes</v>
          </cell>
          <cell r="AI9704">
            <v>1</v>
          </cell>
        </row>
        <row r="9705">
          <cell r="K9705" t="str">
            <v>Voluntary Aided School</v>
          </cell>
          <cell r="L9705" t="str">
            <v>Secondary</v>
          </cell>
          <cell r="AC9705" t="str">
            <v>Yes</v>
          </cell>
          <cell r="AI9705">
            <v>2</v>
          </cell>
        </row>
        <row r="9706">
          <cell r="K9706" t="str">
            <v>Voluntary Aided School</v>
          </cell>
          <cell r="L9706" t="str">
            <v>Secondary</v>
          </cell>
          <cell r="AC9706" t="str">
            <v>Yes</v>
          </cell>
          <cell r="AI9706">
            <v>3</v>
          </cell>
        </row>
        <row r="9707">
          <cell r="K9707" t="str">
            <v>Voluntary Aided School</v>
          </cell>
          <cell r="L9707" t="str">
            <v>Primary</v>
          </cell>
          <cell r="AC9707" t="str">
            <v>Yes</v>
          </cell>
          <cell r="AI9707">
            <v>2</v>
          </cell>
        </row>
        <row r="9708">
          <cell r="K9708" t="str">
            <v>Voluntary Aided School</v>
          </cell>
          <cell r="L9708" t="str">
            <v>Primary</v>
          </cell>
          <cell r="AC9708" t="str">
            <v>Yes</v>
          </cell>
          <cell r="AI9708">
            <v>2</v>
          </cell>
        </row>
        <row r="9709">
          <cell r="K9709" t="str">
            <v>Voluntary Aided School</v>
          </cell>
          <cell r="L9709" t="str">
            <v>Primary</v>
          </cell>
          <cell r="AC9709" t="str">
            <v>Yes</v>
          </cell>
          <cell r="AI9709">
            <v>2</v>
          </cell>
        </row>
        <row r="9710">
          <cell r="K9710" t="str">
            <v>Foundation School</v>
          </cell>
          <cell r="L9710" t="str">
            <v>Primary</v>
          </cell>
          <cell r="AC9710" t="str">
            <v>Yes</v>
          </cell>
          <cell r="AI9710">
            <v>2</v>
          </cell>
        </row>
        <row r="9711">
          <cell r="K9711" t="str">
            <v>Voluntary Aided School</v>
          </cell>
          <cell r="L9711" t="str">
            <v>Secondary</v>
          </cell>
          <cell r="AC9711" t="str">
            <v>Yes</v>
          </cell>
          <cell r="AI9711">
            <v>3</v>
          </cell>
        </row>
        <row r="9712">
          <cell r="K9712" t="str">
            <v>Voluntary Aided School</v>
          </cell>
          <cell r="L9712" t="str">
            <v>Secondary</v>
          </cell>
          <cell r="AC9712" t="str">
            <v>Yes</v>
          </cell>
          <cell r="AI9712">
            <v>1</v>
          </cell>
        </row>
        <row r="9713">
          <cell r="K9713" t="str">
            <v>Voluntary Aided School</v>
          </cell>
          <cell r="L9713" t="str">
            <v>Secondary</v>
          </cell>
          <cell r="AC9713" t="str">
            <v>Yes</v>
          </cell>
          <cell r="AI9713">
            <v>2</v>
          </cell>
        </row>
        <row r="9714">
          <cell r="K9714" t="str">
            <v>Foundation Special School</v>
          </cell>
          <cell r="L9714" t="str">
            <v>Special</v>
          </cell>
          <cell r="AC9714" t="str">
            <v>Yes</v>
          </cell>
          <cell r="AI9714">
            <v>2</v>
          </cell>
        </row>
        <row r="9715">
          <cell r="K9715" t="str">
            <v>Community Special School</v>
          </cell>
          <cell r="L9715" t="str">
            <v>Special</v>
          </cell>
          <cell r="AC9715" t="str">
            <v>Yes</v>
          </cell>
          <cell r="AI9715">
            <v>1</v>
          </cell>
        </row>
        <row r="9716">
          <cell r="K9716" t="str">
            <v>Community Special School</v>
          </cell>
          <cell r="L9716" t="str">
            <v>Special</v>
          </cell>
          <cell r="AC9716" t="str">
            <v>Yes</v>
          </cell>
          <cell r="AI9716">
            <v>2</v>
          </cell>
        </row>
        <row r="9717">
          <cell r="K9717" t="str">
            <v>Community Special School</v>
          </cell>
          <cell r="L9717" t="str">
            <v>Special</v>
          </cell>
          <cell r="AC9717" t="str">
            <v>Yes</v>
          </cell>
          <cell r="AI9717">
            <v>1</v>
          </cell>
        </row>
        <row r="9718">
          <cell r="K9718" t="str">
            <v>Community Special School</v>
          </cell>
          <cell r="L9718" t="str">
            <v>Special</v>
          </cell>
          <cell r="AC9718" t="str">
            <v>Yes</v>
          </cell>
          <cell r="AI9718">
            <v>2</v>
          </cell>
        </row>
        <row r="9719">
          <cell r="K9719" t="str">
            <v>Community Special School</v>
          </cell>
          <cell r="L9719" t="str">
            <v>Special</v>
          </cell>
          <cell r="AC9719" t="str">
            <v>Yes</v>
          </cell>
          <cell r="AI9719">
            <v>4</v>
          </cell>
        </row>
        <row r="9720">
          <cell r="K9720" t="str">
            <v>Community Special School</v>
          </cell>
          <cell r="L9720" t="str">
            <v>Special</v>
          </cell>
          <cell r="AC9720" t="str">
            <v>Yes</v>
          </cell>
          <cell r="AI9720">
            <v>2</v>
          </cell>
        </row>
        <row r="9721">
          <cell r="K9721" t="str">
            <v>Community Special School</v>
          </cell>
          <cell r="L9721" t="str">
            <v>Special</v>
          </cell>
          <cell r="AC9721" t="str">
            <v>Yes</v>
          </cell>
          <cell r="AI9721">
            <v>2</v>
          </cell>
        </row>
        <row r="9722">
          <cell r="K9722" t="str">
            <v>Community Special School</v>
          </cell>
          <cell r="L9722" t="str">
            <v>Special</v>
          </cell>
          <cell r="AC9722" t="str">
            <v>Yes</v>
          </cell>
          <cell r="AI9722">
            <v>2</v>
          </cell>
        </row>
        <row r="9723">
          <cell r="K9723" t="str">
            <v>Community Special School</v>
          </cell>
          <cell r="L9723" t="str">
            <v>Special</v>
          </cell>
          <cell r="AC9723" t="str">
            <v>Yes</v>
          </cell>
          <cell r="AI9723">
            <v>1</v>
          </cell>
        </row>
        <row r="9724">
          <cell r="K9724" t="str">
            <v>Community Special School</v>
          </cell>
          <cell r="L9724" t="str">
            <v>Special</v>
          </cell>
          <cell r="AC9724" t="str">
            <v>Yes</v>
          </cell>
          <cell r="AI9724">
            <v>2</v>
          </cell>
        </row>
        <row r="9725">
          <cell r="K9725" t="str">
            <v>Community Special School</v>
          </cell>
          <cell r="L9725" t="str">
            <v>Special</v>
          </cell>
          <cell r="AC9725" t="str">
            <v>Yes</v>
          </cell>
          <cell r="AI9725">
            <v>1</v>
          </cell>
        </row>
        <row r="9726">
          <cell r="K9726" t="str">
            <v>Community Special School</v>
          </cell>
          <cell r="L9726" t="str">
            <v>Special</v>
          </cell>
          <cell r="AC9726" t="str">
            <v>Yes</v>
          </cell>
          <cell r="AI9726">
            <v>1</v>
          </cell>
        </row>
        <row r="9727">
          <cell r="K9727" t="str">
            <v>Community Special School</v>
          </cell>
          <cell r="L9727" t="str">
            <v>Special</v>
          </cell>
          <cell r="AC9727" t="str">
            <v>Yes</v>
          </cell>
          <cell r="AI9727">
            <v>2</v>
          </cell>
        </row>
        <row r="9728">
          <cell r="K9728" t="str">
            <v>Community Special School</v>
          </cell>
          <cell r="L9728" t="str">
            <v>Special</v>
          </cell>
          <cell r="AC9728" t="str">
            <v>Yes</v>
          </cell>
          <cell r="AI9728">
            <v>1</v>
          </cell>
        </row>
        <row r="9729">
          <cell r="K9729" t="str">
            <v>Community Special School</v>
          </cell>
          <cell r="L9729" t="str">
            <v>Special</v>
          </cell>
          <cell r="AC9729" t="str">
            <v>Yes</v>
          </cell>
          <cell r="AI9729">
            <v>2</v>
          </cell>
        </row>
        <row r="9730">
          <cell r="K9730" t="str">
            <v>Community Special School</v>
          </cell>
          <cell r="L9730" t="str">
            <v>Special</v>
          </cell>
          <cell r="AC9730" t="str">
            <v>Yes</v>
          </cell>
          <cell r="AI9730">
            <v>1</v>
          </cell>
        </row>
        <row r="9731">
          <cell r="K9731" t="str">
            <v>Community Special School</v>
          </cell>
          <cell r="L9731" t="str">
            <v>Special</v>
          </cell>
          <cell r="AC9731" t="str">
            <v>Yes</v>
          </cell>
          <cell r="AI9731">
            <v>2</v>
          </cell>
        </row>
        <row r="9732">
          <cell r="K9732" t="str">
            <v>Community Special School</v>
          </cell>
          <cell r="L9732" t="str">
            <v>Special</v>
          </cell>
          <cell r="AC9732" t="str">
            <v>Yes</v>
          </cell>
          <cell r="AI9732">
            <v>1</v>
          </cell>
        </row>
        <row r="9733">
          <cell r="K9733" t="str">
            <v>Community Special School</v>
          </cell>
          <cell r="L9733" t="str">
            <v>Special</v>
          </cell>
          <cell r="AC9733" t="str">
            <v>Yes</v>
          </cell>
          <cell r="AI9733">
            <v>2</v>
          </cell>
        </row>
        <row r="9734">
          <cell r="K9734" t="str">
            <v>Community School</v>
          </cell>
          <cell r="L9734" t="str">
            <v>Primary</v>
          </cell>
          <cell r="AC9734" t="str">
            <v>Yes</v>
          </cell>
          <cell r="AI9734">
            <v>2</v>
          </cell>
        </row>
        <row r="9735">
          <cell r="K9735" t="str">
            <v>Community School</v>
          </cell>
          <cell r="L9735" t="str">
            <v>Primary</v>
          </cell>
          <cell r="AC9735" t="str">
            <v>Yes</v>
          </cell>
          <cell r="AI9735">
            <v>2</v>
          </cell>
        </row>
        <row r="9736">
          <cell r="K9736" t="str">
            <v>Community School</v>
          </cell>
          <cell r="L9736" t="str">
            <v>Primary</v>
          </cell>
          <cell r="AC9736" t="str">
            <v>Yes</v>
          </cell>
          <cell r="AI9736">
            <v>2</v>
          </cell>
        </row>
        <row r="9737">
          <cell r="K9737" t="str">
            <v>Community School</v>
          </cell>
          <cell r="L9737" t="str">
            <v>Primary</v>
          </cell>
          <cell r="AC9737" t="str">
            <v>Yes</v>
          </cell>
          <cell r="AI9737">
            <v>2</v>
          </cell>
        </row>
        <row r="9738">
          <cell r="K9738" t="str">
            <v>Community School</v>
          </cell>
          <cell r="L9738" t="str">
            <v>Primary</v>
          </cell>
          <cell r="AC9738" t="str">
            <v>Yes</v>
          </cell>
          <cell r="AI9738">
            <v>2</v>
          </cell>
        </row>
        <row r="9739">
          <cell r="K9739" t="str">
            <v>Community School</v>
          </cell>
          <cell r="L9739" t="str">
            <v>Primary</v>
          </cell>
          <cell r="AC9739" t="str">
            <v>Yes</v>
          </cell>
          <cell r="AI9739">
            <v>2</v>
          </cell>
        </row>
        <row r="9740">
          <cell r="K9740" t="str">
            <v>Community School</v>
          </cell>
          <cell r="L9740" t="str">
            <v>Primary</v>
          </cell>
          <cell r="AC9740" t="str">
            <v>Yes</v>
          </cell>
          <cell r="AI9740">
            <v>2</v>
          </cell>
        </row>
        <row r="9741">
          <cell r="K9741" t="str">
            <v>Community School</v>
          </cell>
          <cell r="L9741" t="str">
            <v>Primary</v>
          </cell>
          <cell r="AC9741" t="str">
            <v>Yes</v>
          </cell>
          <cell r="AI9741">
            <v>2</v>
          </cell>
        </row>
        <row r="9742">
          <cell r="K9742" t="str">
            <v>Community School</v>
          </cell>
          <cell r="L9742" t="str">
            <v>Primary</v>
          </cell>
          <cell r="AC9742" t="str">
            <v>Yes</v>
          </cell>
          <cell r="AI9742">
            <v>2</v>
          </cell>
        </row>
        <row r="9743">
          <cell r="K9743" t="str">
            <v>Community School</v>
          </cell>
          <cell r="L9743" t="str">
            <v>Primary</v>
          </cell>
          <cell r="AC9743" t="str">
            <v>Yes</v>
          </cell>
          <cell r="AI9743">
            <v>2</v>
          </cell>
        </row>
        <row r="9744">
          <cell r="K9744" t="str">
            <v>Community School</v>
          </cell>
          <cell r="L9744" t="str">
            <v>Primary</v>
          </cell>
          <cell r="AC9744" t="str">
            <v>Yes</v>
          </cell>
          <cell r="AI9744">
            <v>2</v>
          </cell>
        </row>
        <row r="9745">
          <cell r="K9745" t="str">
            <v>Community School</v>
          </cell>
          <cell r="L9745" t="str">
            <v>Primary</v>
          </cell>
          <cell r="AC9745" t="str">
            <v>Yes</v>
          </cell>
          <cell r="AI9745">
            <v>2</v>
          </cell>
        </row>
        <row r="9746">
          <cell r="K9746" t="str">
            <v>Community School</v>
          </cell>
          <cell r="L9746" t="str">
            <v>Primary</v>
          </cell>
          <cell r="AC9746" t="str">
            <v>Yes</v>
          </cell>
          <cell r="AI9746">
            <v>2</v>
          </cell>
        </row>
        <row r="9747">
          <cell r="K9747" t="str">
            <v>Community School</v>
          </cell>
          <cell r="L9747" t="str">
            <v>Primary</v>
          </cell>
          <cell r="AC9747" t="str">
            <v>Yes</v>
          </cell>
          <cell r="AI9747">
            <v>2</v>
          </cell>
        </row>
        <row r="9748">
          <cell r="K9748" t="str">
            <v>Community School</v>
          </cell>
          <cell r="L9748" t="str">
            <v>Primary</v>
          </cell>
          <cell r="AC9748" t="str">
            <v>Yes</v>
          </cell>
          <cell r="AI9748">
            <v>2</v>
          </cell>
        </row>
        <row r="9749">
          <cell r="K9749" t="str">
            <v>Community School</v>
          </cell>
          <cell r="L9749" t="str">
            <v>Primary</v>
          </cell>
          <cell r="AC9749" t="str">
            <v>Yes</v>
          </cell>
          <cell r="AI9749">
            <v>2</v>
          </cell>
        </row>
        <row r="9750">
          <cell r="K9750" t="str">
            <v>Community School</v>
          </cell>
          <cell r="L9750" t="str">
            <v>Primary</v>
          </cell>
          <cell r="AC9750" t="str">
            <v>Yes</v>
          </cell>
          <cell r="AI9750">
            <v>1</v>
          </cell>
        </row>
        <row r="9751">
          <cell r="K9751" t="str">
            <v>Community School</v>
          </cell>
          <cell r="L9751" t="str">
            <v>Primary</v>
          </cell>
          <cell r="AC9751" t="str">
            <v>Yes</v>
          </cell>
          <cell r="AI9751">
            <v>2</v>
          </cell>
        </row>
        <row r="9752">
          <cell r="K9752" t="str">
            <v>Community School</v>
          </cell>
          <cell r="L9752" t="str">
            <v>Primary</v>
          </cell>
          <cell r="AC9752" t="str">
            <v>Yes</v>
          </cell>
          <cell r="AI9752">
            <v>2</v>
          </cell>
        </row>
        <row r="9753">
          <cell r="K9753" t="str">
            <v>Community School</v>
          </cell>
          <cell r="L9753" t="str">
            <v>Primary</v>
          </cell>
          <cell r="AC9753" t="str">
            <v>Yes</v>
          </cell>
          <cell r="AI9753">
            <v>2</v>
          </cell>
        </row>
        <row r="9754">
          <cell r="K9754" t="str">
            <v>Community School</v>
          </cell>
          <cell r="L9754" t="str">
            <v>Primary</v>
          </cell>
          <cell r="AC9754" t="str">
            <v>Yes</v>
          </cell>
          <cell r="AI9754">
            <v>2</v>
          </cell>
        </row>
        <row r="9755">
          <cell r="K9755" t="str">
            <v>Community School</v>
          </cell>
          <cell r="L9755" t="str">
            <v>Primary</v>
          </cell>
          <cell r="AC9755" t="str">
            <v>Yes</v>
          </cell>
          <cell r="AI9755">
            <v>2</v>
          </cell>
        </row>
        <row r="9756">
          <cell r="K9756" t="str">
            <v>Community School</v>
          </cell>
          <cell r="L9756" t="str">
            <v>Primary</v>
          </cell>
          <cell r="AC9756" t="str">
            <v>Yes</v>
          </cell>
          <cell r="AI9756">
            <v>2</v>
          </cell>
        </row>
        <row r="9757">
          <cell r="K9757" t="str">
            <v>Community School</v>
          </cell>
          <cell r="L9757" t="str">
            <v>Primary</v>
          </cell>
          <cell r="AC9757" t="str">
            <v>Yes</v>
          </cell>
          <cell r="AI9757">
            <v>2</v>
          </cell>
        </row>
        <row r="9758">
          <cell r="K9758" t="str">
            <v>Community School</v>
          </cell>
          <cell r="L9758" t="str">
            <v>Primary</v>
          </cell>
          <cell r="AC9758" t="str">
            <v>Yes</v>
          </cell>
          <cell r="AI9758">
            <v>2</v>
          </cell>
        </row>
        <row r="9759">
          <cell r="K9759" t="str">
            <v>Community School</v>
          </cell>
          <cell r="L9759" t="str">
            <v>Primary</v>
          </cell>
          <cell r="AC9759" t="str">
            <v>Yes</v>
          </cell>
          <cell r="AI9759">
            <v>1</v>
          </cell>
        </row>
        <row r="9760">
          <cell r="K9760" t="str">
            <v>Community School</v>
          </cell>
          <cell r="L9760" t="str">
            <v>Primary</v>
          </cell>
          <cell r="AC9760" t="str">
            <v>Yes</v>
          </cell>
          <cell r="AI9760">
            <v>1</v>
          </cell>
        </row>
        <row r="9761">
          <cell r="K9761" t="str">
            <v>Community School</v>
          </cell>
          <cell r="L9761" t="str">
            <v>Primary</v>
          </cell>
          <cell r="AC9761" t="str">
            <v>Yes</v>
          </cell>
          <cell r="AI9761">
            <v>1</v>
          </cell>
        </row>
        <row r="9762">
          <cell r="K9762" t="str">
            <v>Community School</v>
          </cell>
          <cell r="L9762" t="str">
            <v>Primary</v>
          </cell>
          <cell r="AC9762" t="str">
            <v>Yes</v>
          </cell>
          <cell r="AI9762">
            <v>2</v>
          </cell>
        </row>
        <row r="9763">
          <cell r="K9763" t="str">
            <v>Community School</v>
          </cell>
          <cell r="L9763" t="str">
            <v>Primary</v>
          </cell>
          <cell r="AC9763" t="str">
            <v>Yes</v>
          </cell>
          <cell r="AI9763">
            <v>2</v>
          </cell>
        </row>
        <row r="9764">
          <cell r="K9764" t="str">
            <v>Community School</v>
          </cell>
          <cell r="L9764" t="str">
            <v>Primary</v>
          </cell>
          <cell r="AC9764" t="str">
            <v>Yes</v>
          </cell>
          <cell r="AI9764">
            <v>2</v>
          </cell>
        </row>
        <row r="9765">
          <cell r="K9765" t="str">
            <v>Community School</v>
          </cell>
          <cell r="L9765" t="str">
            <v>Primary</v>
          </cell>
          <cell r="AC9765" t="str">
            <v>Yes</v>
          </cell>
          <cell r="AI9765">
            <v>2</v>
          </cell>
        </row>
        <row r="9766">
          <cell r="K9766" t="str">
            <v>Community School</v>
          </cell>
          <cell r="L9766" t="str">
            <v>Primary</v>
          </cell>
          <cell r="AC9766" t="str">
            <v>Yes</v>
          </cell>
          <cell r="AI9766">
            <v>2</v>
          </cell>
        </row>
        <row r="9767">
          <cell r="K9767" t="str">
            <v>Community School</v>
          </cell>
          <cell r="L9767" t="str">
            <v>Primary</v>
          </cell>
          <cell r="AC9767" t="str">
            <v>Yes</v>
          </cell>
          <cell r="AI9767">
            <v>3</v>
          </cell>
        </row>
        <row r="9768">
          <cell r="K9768" t="str">
            <v>Community School</v>
          </cell>
          <cell r="L9768" t="str">
            <v>Primary</v>
          </cell>
          <cell r="AC9768" t="str">
            <v>Yes</v>
          </cell>
          <cell r="AI9768">
            <v>1</v>
          </cell>
        </row>
        <row r="9769">
          <cell r="K9769" t="str">
            <v>Community School</v>
          </cell>
          <cell r="L9769" t="str">
            <v>Primary</v>
          </cell>
          <cell r="AC9769" t="str">
            <v>Yes</v>
          </cell>
          <cell r="AI9769">
            <v>1</v>
          </cell>
        </row>
        <row r="9770">
          <cell r="K9770" t="str">
            <v>Community School</v>
          </cell>
          <cell r="L9770" t="str">
            <v>Primary</v>
          </cell>
          <cell r="AC9770" t="str">
            <v>Yes</v>
          </cell>
          <cell r="AI9770">
            <v>2</v>
          </cell>
        </row>
        <row r="9771">
          <cell r="K9771" t="str">
            <v>Community School</v>
          </cell>
          <cell r="L9771" t="str">
            <v>Primary</v>
          </cell>
          <cell r="AC9771" t="str">
            <v>Yes</v>
          </cell>
          <cell r="AI9771">
            <v>3</v>
          </cell>
        </row>
        <row r="9772">
          <cell r="K9772" t="str">
            <v>Community School</v>
          </cell>
          <cell r="L9772" t="str">
            <v>Primary</v>
          </cell>
          <cell r="AC9772" t="str">
            <v>Yes</v>
          </cell>
          <cell r="AI9772">
            <v>3</v>
          </cell>
        </row>
        <row r="9773">
          <cell r="K9773" t="str">
            <v>Community School</v>
          </cell>
          <cell r="L9773" t="str">
            <v>Primary</v>
          </cell>
          <cell r="AC9773" t="str">
            <v>Yes</v>
          </cell>
          <cell r="AI9773">
            <v>2</v>
          </cell>
        </row>
        <row r="9774">
          <cell r="K9774" t="str">
            <v>Community School</v>
          </cell>
          <cell r="L9774" t="str">
            <v>Primary</v>
          </cell>
          <cell r="AC9774" t="str">
            <v>Yes</v>
          </cell>
          <cell r="AI9774">
            <v>2</v>
          </cell>
        </row>
        <row r="9775">
          <cell r="K9775" t="str">
            <v>Community School</v>
          </cell>
          <cell r="L9775" t="str">
            <v>Primary</v>
          </cell>
          <cell r="AC9775" t="str">
            <v>Yes</v>
          </cell>
          <cell r="AI9775">
            <v>2</v>
          </cell>
        </row>
        <row r="9776">
          <cell r="K9776" t="str">
            <v>Community School</v>
          </cell>
          <cell r="L9776" t="str">
            <v>Primary</v>
          </cell>
          <cell r="AC9776" t="str">
            <v>Yes</v>
          </cell>
          <cell r="AI9776">
            <v>2</v>
          </cell>
        </row>
        <row r="9777">
          <cell r="K9777" t="str">
            <v>Community School</v>
          </cell>
          <cell r="L9777" t="str">
            <v>Primary</v>
          </cell>
          <cell r="AC9777" t="str">
            <v>Yes</v>
          </cell>
          <cell r="AI9777">
            <v>2</v>
          </cell>
        </row>
        <row r="9778">
          <cell r="K9778" t="str">
            <v>Community School</v>
          </cell>
          <cell r="L9778" t="str">
            <v>Primary</v>
          </cell>
          <cell r="AC9778" t="str">
            <v>Yes</v>
          </cell>
          <cell r="AI9778">
            <v>2</v>
          </cell>
        </row>
        <row r="9779">
          <cell r="K9779" t="str">
            <v>Community School</v>
          </cell>
          <cell r="L9779" t="str">
            <v>Primary</v>
          </cell>
          <cell r="AC9779" t="str">
            <v>Yes</v>
          </cell>
          <cell r="AI9779">
            <v>2</v>
          </cell>
        </row>
        <row r="9780">
          <cell r="K9780" t="str">
            <v>Community School</v>
          </cell>
          <cell r="L9780" t="str">
            <v>Primary</v>
          </cell>
          <cell r="AC9780" t="str">
            <v>Yes</v>
          </cell>
          <cell r="AI9780">
            <v>2</v>
          </cell>
        </row>
        <row r="9781">
          <cell r="K9781" t="str">
            <v>Community School</v>
          </cell>
          <cell r="L9781" t="str">
            <v>Primary</v>
          </cell>
          <cell r="AC9781" t="str">
            <v>Yes</v>
          </cell>
          <cell r="AI9781">
            <v>2</v>
          </cell>
        </row>
        <row r="9782">
          <cell r="K9782" t="str">
            <v>Community School</v>
          </cell>
          <cell r="L9782" t="str">
            <v>Primary</v>
          </cell>
          <cell r="AC9782" t="str">
            <v>Yes</v>
          </cell>
          <cell r="AI9782">
            <v>2</v>
          </cell>
        </row>
        <row r="9783">
          <cell r="K9783" t="str">
            <v>Community School</v>
          </cell>
          <cell r="L9783" t="str">
            <v>Primary</v>
          </cell>
          <cell r="AC9783" t="str">
            <v>Yes</v>
          </cell>
          <cell r="AI9783">
            <v>2</v>
          </cell>
        </row>
        <row r="9784">
          <cell r="K9784" t="str">
            <v>Community School</v>
          </cell>
          <cell r="L9784" t="str">
            <v>Primary</v>
          </cell>
          <cell r="AC9784" t="str">
            <v>Yes</v>
          </cell>
          <cell r="AI9784">
            <v>2</v>
          </cell>
        </row>
        <row r="9785">
          <cell r="K9785" t="str">
            <v>Community School</v>
          </cell>
          <cell r="L9785" t="str">
            <v>Primary</v>
          </cell>
          <cell r="AC9785" t="str">
            <v>Yes</v>
          </cell>
          <cell r="AI9785">
            <v>2</v>
          </cell>
        </row>
        <row r="9786">
          <cell r="K9786" t="str">
            <v>Community School</v>
          </cell>
          <cell r="L9786" t="str">
            <v>Primary</v>
          </cell>
          <cell r="AC9786" t="str">
            <v>Yes</v>
          </cell>
          <cell r="AI9786">
            <v>2</v>
          </cell>
        </row>
        <row r="9787">
          <cell r="K9787" t="str">
            <v>Community School</v>
          </cell>
          <cell r="L9787" t="str">
            <v>Primary</v>
          </cell>
          <cell r="AC9787" t="str">
            <v>Yes</v>
          </cell>
          <cell r="AI9787">
            <v>2</v>
          </cell>
        </row>
        <row r="9788">
          <cell r="K9788" t="str">
            <v>Community School</v>
          </cell>
          <cell r="L9788" t="str">
            <v>Primary</v>
          </cell>
          <cell r="AC9788" t="str">
            <v>Yes</v>
          </cell>
          <cell r="AI9788">
            <v>2</v>
          </cell>
        </row>
        <row r="9789">
          <cell r="K9789" t="str">
            <v>Community School</v>
          </cell>
          <cell r="L9789" t="str">
            <v>Primary</v>
          </cell>
          <cell r="AC9789" t="str">
            <v>Yes</v>
          </cell>
          <cell r="AI9789">
            <v>3</v>
          </cell>
        </row>
        <row r="9790">
          <cell r="K9790" t="str">
            <v>Community School</v>
          </cell>
          <cell r="L9790" t="str">
            <v>Primary</v>
          </cell>
          <cell r="AC9790" t="str">
            <v>Yes</v>
          </cell>
          <cell r="AI9790">
            <v>2</v>
          </cell>
        </row>
        <row r="9791">
          <cell r="K9791" t="str">
            <v>Community School</v>
          </cell>
          <cell r="L9791" t="str">
            <v>Primary</v>
          </cell>
          <cell r="AC9791" t="str">
            <v>Yes</v>
          </cell>
          <cell r="AI9791">
            <v>2</v>
          </cell>
        </row>
        <row r="9792">
          <cell r="K9792" t="str">
            <v>Community School</v>
          </cell>
          <cell r="L9792" t="str">
            <v>Primary</v>
          </cell>
          <cell r="AC9792" t="str">
            <v>Yes</v>
          </cell>
          <cell r="AI9792">
            <v>3</v>
          </cell>
        </row>
        <row r="9793">
          <cell r="K9793" t="str">
            <v>Community School</v>
          </cell>
          <cell r="L9793" t="str">
            <v>Primary</v>
          </cell>
          <cell r="AC9793" t="str">
            <v>Yes</v>
          </cell>
          <cell r="AI9793">
            <v>2</v>
          </cell>
        </row>
        <row r="9794">
          <cell r="K9794" t="str">
            <v>Community School</v>
          </cell>
          <cell r="L9794" t="str">
            <v>Primary</v>
          </cell>
          <cell r="AC9794" t="str">
            <v>Yes</v>
          </cell>
          <cell r="AI9794">
            <v>1</v>
          </cell>
        </row>
        <row r="9795">
          <cell r="K9795" t="str">
            <v>Community School</v>
          </cell>
          <cell r="L9795" t="str">
            <v>Primary</v>
          </cell>
          <cell r="AC9795" t="str">
            <v>Yes</v>
          </cell>
          <cell r="AI9795">
            <v>2</v>
          </cell>
        </row>
        <row r="9796">
          <cell r="K9796" t="str">
            <v>Community School</v>
          </cell>
          <cell r="L9796" t="str">
            <v>Primary</v>
          </cell>
          <cell r="AC9796" t="str">
            <v>Yes</v>
          </cell>
          <cell r="AI9796">
            <v>2</v>
          </cell>
        </row>
        <row r="9797">
          <cell r="K9797" t="str">
            <v>Community School</v>
          </cell>
          <cell r="L9797" t="str">
            <v>Primary</v>
          </cell>
          <cell r="AC9797" t="str">
            <v>Yes</v>
          </cell>
          <cell r="AI9797">
            <v>2</v>
          </cell>
        </row>
        <row r="9798">
          <cell r="K9798" t="str">
            <v>Community School</v>
          </cell>
          <cell r="L9798" t="str">
            <v>Primary</v>
          </cell>
          <cell r="AC9798" t="str">
            <v>Yes</v>
          </cell>
          <cell r="AI9798">
            <v>2</v>
          </cell>
        </row>
        <row r="9799">
          <cell r="K9799" t="str">
            <v>Community School</v>
          </cell>
          <cell r="L9799" t="str">
            <v>Primary</v>
          </cell>
          <cell r="AC9799" t="str">
            <v>Yes</v>
          </cell>
          <cell r="AI9799">
            <v>2</v>
          </cell>
        </row>
        <row r="9800">
          <cell r="K9800" t="str">
            <v>Community School</v>
          </cell>
          <cell r="L9800" t="str">
            <v>Primary</v>
          </cell>
          <cell r="AC9800" t="str">
            <v>Yes</v>
          </cell>
          <cell r="AI9800">
            <v>2</v>
          </cell>
        </row>
        <row r="9801">
          <cell r="K9801" t="str">
            <v>Community School</v>
          </cell>
          <cell r="L9801" t="str">
            <v>Primary</v>
          </cell>
          <cell r="AC9801" t="str">
            <v>Yes</v>
          </cell>
          <cell r="AI9801">
            <v>2</v>
          </cell>
        </row>
        <row r="9802">
          <cell r="K9802" t="str">
            <v>Community School</v>
          </cell>
          <cell r="L9802" t="str">
            <v>Primary</v>
          </cell>
          <cell r="AC9802" t="str">
            <v>Yes</v>
          </cell>
          <cell r="AI9802">
            <v>2</v>
          </cell>
        </row>
        <row r="9803">
          <cell r="K9803" t="str">
            <v>Community School</v>
          </cell>
          <cell r="L9803" t="str">
            <v>Primary</v>
          </cell>
          <cell r="AC9803" t="str">
            <v>Yes</v>
          </cell>
          <cell r="AI9803">
            <v>1</v>
          </cell>
        </row>
        <row r="9804">
          <cell r="K9804" t="str">
            <v>Community School</v>
          </cell>
          <cell r="L9804" t="str">
            <v>Primary</v>
          </cell>
          <cell r="AC9804" t="str">
            <v>Yes</v>
          </cell>
          <cell r="AI9804">
            <v>1</v>
          </cell>
        </row>
        <row r="9805">
          <cell r="K9805" t="str">
            <v>Community School</v>
          </cell>
          <cell r="L9805" t="str">
            <v>Primary</v>
          </cell>
          <cell r="AC9805" t="str">
            <v>Yes</v>
          </cell>
          <cell r="AI9805">
            <v>3</v>
          </cell>
        </row>
        <row r="9806">
          <cell r="K9806" t="str">
            <v>Community School</v>
          </cell>
          <cell r="L9806" t="str">
            <v>Primary</v>
          </cell>
          <cell r="AC9806" t="str">
            <v>Yes</v>
          </cell>
          <cell r="AI9806">
            <v>2</v>
          </cell>
        </row>
        <row r="9807">
          <cell r="K9807" t="str">
            <v>Community School</v>
          </cell>
          <cell r="L9807" t="str">
            <v>Primary</v>
          </cell>
          <cell r="AC9807" t="str">
            <v>Yes</v>
          </cell>
          <cell r="AI9807">
            <v>2</v>
          </cell>
        </row>
        <row r="9808">
          <cell r="K9808" t="str">
            <v>Community School</v>
          </cell>
          <cell r="L9808" t="str">
            <v>Primary</v>
          </cell>
          <cell r="AC9808" t="str">
            <v>Yes</v>
          </cell>
          <cell r="AI9808">
            <v>2</v>
          </cell>
        </row>
        <row r="9809">
          <cell r="K9809" t="str">
            <v>Community School</v>
          </cell>
          <cell r="L9809" t="str">
            <v>Primary</v>
          </cell>
          <cell r="AC9809" t="str">
            <v>Yes</v>
          </cell>
          <cell r="AI9809">
            <v>1</v>
          </cell>
        </row>
        <row r="9810">
          <cell r="K9810" t="str">
            <v>Community School</v>
          </cell>
          <cell r="L9810" t="str">
            <v>Primary</v>
          </cell>
          <cell r="AC9810" t="str">
            <v>Yes</v>
          </cell>
          <cell r="AI9810">
            <v>2</v>
          </cell>
        </row>
        <row r="9811">
          <cell r="K9811" t="str">
            <v>Community School</v>
          </cell>
          <cell r="L9811" t="str">
            <v>Primary</v>
          </cell>
          <cell r="AC9811" t="str">
            <v>Yes</v>
          </cell>
          <cell r="AI9811">
            <v>2</v>
          </cell>
        </row>
        <row r="9812">
          <cell r="K9812" t="str">
            <v>Community School</v>
          </cell>
          <cell r="L9812" t="str">
            <v>Primary</v>
          </cell>
          <cell r="AC9812" t="str">
            <v>Yes</v>
          </cell>
          <cell r="AI9812">
            <v>3</v>
          </cell>
        </row>
        <row r="9813">
          <cell r="K9813" t="str">
            <v>Community School</v>
          </cell>
          <cell r="L9813" t="str">
            <v>Primary</v>
          </cell>
          <cell r="AC9813" t="str">
            <v>Yes</v>
          </cell>
          <cell r="AI9813">
            <v>1</v>
          </cell>
        </row>
        <row r="9814">
          <cell r="K9814" t="str">
            <v>Community School</v>
          </cell>
          <cell r="L9814" t="str">
            <v>Primary</v>
          </cell>
          <cell r="AC9814" t="str">
            <v>Yes</v>
          </cell>
          <cell r="AI9814">
            <v>2</v>
          </cell>
        </row>
        <row r="9815">
          <cell r="K9815" t="str">
            <v>Community School</v>
          </cell>
          <cell r="L9815" t="str">
            <v>Primary</v>
          </cell>
          <cell r="AC9815" t="str">
            <v>Yes</v>
          </cell>
          <cell r="AI9815">
            <v>2</v>
          </cell>
        </row>
        <row r="9816">
          <cell r="K9816" t="str">
            <v>Community School</v>
          </cell>
          <cell r="L9816" t="str">
            <v>Primary</v>
          </cell>
          <cell r="AC9816" t="str">
            <v>Yes</v>
          </cell>
          <cell r="AI9816">
            <v>2</v>
          </cell>
        </row>
        <row r="9817">
          <cell r="K9817" t="str">
            <v>Community School</v>
          </cell>
          <cell r="L9817" t="str">
            <v>Primary</v>
          </cell>
          <cell r="AC9817" t="str">
            <v>Yes</v>
          </cell>
          <cell r="AI9817">
            <v>1</v>
          </cell>
        </row>
        <row r="9818">
          <cell r="K9818" t="str">
            <v>Community School</v>
          </cell>
          <cell r="L9818" t="str">
            <v>Primary</v>
          </cell>
          <cell r="AC9818" t="str">
            <v>Yes</v>
          </cell>
          <cell r="AI9818">
            <v>2</v>
          </cell>
        </row>
        <row r="9819">
          <cell r="K9819" t="str">
            <v>Community School</v>
          </cell>
          <cell r="L9819" t="str">
            <v>Primary</v>
          </cell>
          <cell r="AC9819" t="str">
            <v>Yes</v>
          </cell>
          <cell r="AI9819">
            <v>1</v>
          </cell>
        </row>
        <row r="9820">
          <cell r="K9820" t="str">
            <v>Community School</v>
          </cell>
          <cell r="L9820" t="str">
            <v>Primary</v>
          </cell>
          <cell r="AC9820" t="str">
            <v>Yes</v>
          </cell>
          <cell r="AI9820">
            <v>2</v>
          </cell>
        </row>
        <row r="9821">
          <cell r="K9821" t="str">
            <v>Community School</v>
          </cell>
          <cell r="L9821" t="str">
            <v>Primary</v>
          </cell>
          <cell r="AC9821" t="str">
            <v>Yes</v>
          </cell>
          <cell r="AI9821">
            <v>2</v>
          </cell>
        </row>
        <row r="9822">
          <cell r="K9822" t="str">
            <v>Community School</v>
          </cell>
          <cell r="L9822" t="str">
            <v>Primary</v>
          </cell>
          <cell r="AC9822" t="str">
            <v>Yes</v>
          </cell>
          <cell r="AI9822">
            <v>3</v>
          </cell>
        </row>
        <row r="9823">
          <cell r="K9823" t="str">
            <v>Community School</v>
          </cell>
          <cell r="L9823" t="str">
            <v>Primary</v>
          </cell>
          <cell r="AC9823" t="str">
            <v>Yes</v>
          </cell>
          <cell r="AI9823">
            <v>2</v>
          </cell>
        </row>
        <row r="9824">
          <cell r="K9824" t="str">
            <v>Community School</v>
          </cell>
          <cell r="L9824" t="str">
            <v>Primary</v>
          </cell>
          <cell r="AC9824" t="str">
            <v>Yes</v>
          </cell>
          <cell r="AI9824">
            <v>2</v>
          </cell>
        </row>
        <row r="9825">
          <cell r="K9825" t="str">
            <v>Community School</v>
          </cell>
          <cell r="L9825" t="str">
            <v>Primary</v>
          </cell>
          <cell r="AC9825" t="str">
            <v>Yes</v>
          </cell>
          <cell r="AI9825">
            <v>2</v>
          </cell>
        </row>
        <row r="9826">
          <cell r="K9826" t="str">
            <v>Community School</v>
          </cell>
          <cell r="L9826" t="str">
            <v>Primary</v>
          </cell>
          <cell r="AC9826" t="str">
            <v>Yes</v>
          </cell>
          <cell r="AI9826">
            <v>2</v>
          </cell>
        </row>
        <row r="9827">
          <cell r="K9827" t="str">
            <v>Community School</v>
          </cell>
          <cell r="L9827" t="str">
            <v>Primary</v>
          </cell>
          <cell r="AC9827" t="str">
            <v>Yes</v>
          </cell>
          <cell r="AI9827">
            <v>2</v>
          </cell>
        </row>
        <row r="9828">
          <cell r="K9828" t="str">
            <v>Voluntary Controlled School</v>
          </cell>
          <cell r="L9828" t="str">
            <v>Primary</v>
          </cell>
          <cell r="AC9828" t="str">
            <v>Yes</v>
          </cell>
          <cell r="AI9828">
            <v>2</v>
          </cell>
        </row>
        <row r="9829">
          <cell r="K9829" t="str">
            <v>Voluntary Controlled School</v>
          </cell>
          <cell r="L9829" t="str">
            <v>Primary</v>
          </cell>
          <cell r="AC9829" t="str">
            <v>Yes</v>
          </cell>
          <cell r="AI9829">
            <v>2</v>
          </cell>
        </row>
        <row r="9830">
          <cell r="K9830" t="str">
            <v>Voluntary Controlled School</v>
          </cell>
          <cell r="L9830" t="str">
            <v>Primary</v>
          </cell>
          <cell r="AC9830" t="str">
            <v>Yes</v>
          </cell>
          <cell r="AI9830">
            <v>2</v>
          </cell>
        </row>
        <row r="9831">
          <cell r="K9831" t="str">
            <v>Voluntary Controlled School</v>
          </cell>
          <cell r="L9831" t="str">
            <v>Primary</v>
          </cell>
          <cell r="AC9831" t="str">
            <v>Yes</v>
          </cell>
          <cell r="AI9831">
            <v>2</v>
          </cell>
        </row>
        <row r="9832">
          <cell r="K9832" t="str">
            <v>Voluntary Controlled School</v>
          </cell>
          <cell r="L9832" t="str">
            <v>Primary</v>
          </cell>
          <cell r="AC9832" t="str">
            <v>Yes</v>
          </cell>
          <cell r="AI9832">
            <v>2</v>
          </cell>
        </row>
        <row r="9833">
          <cell r="K9833" t="str">
            <v>Voluntary Controlled School</v>
          </cell>
          <cell r="L9833" t="str">
            <v>Primary</v>
          </cell>
          <cell r="AC9833" t="str">
            <v>Yes</v>
          </cell>
          <cell r="AI9833">
            <v>2</v>
          </cell>
        </row>
        <row r="9834">
          <cell r="K9834" t="str">
            <v>Voluntary Controlled School</v>
          </cell>
          <cell r="L9834" t="str">
            <v>Primary</v>
          </cell>
          <cell r="AC9834" t="str">
            <v>Yes</v>
          </cell>
          <cell r="AI9834">
            <v>2</v>
          </cell>
        </row>
        <row r="9835">
          <cell r="K9835" t="str">
            <v>Voluntary Controlled School</v>
          </cell>
          <cell r="L9835" t="str">
            <v>Primary</v>
          </cell>
          <cell r="AC9835" t="str">
            <v>Yes</v>
          </cell>
          <cell r="AI9835">
            <v>3</v>
          </cell>
        </row>
        <row r="9836">
          <cell r="K9836" t="str">
            <v>Voluntary Controlled School</v>
          </cell>
          <cell r="L9836" t="str">
            <v>Primary</v>
          </cell>
          <cell r="AC9836" t="str">
            <v>Yes</v>
          </cell>
          <cell r="AI9836">
            <v>2</v>
          </cell>
        </row>
        <row r="9837">
          <cell r="K9837" t="str">
            <v>Voluntary Controlled School</v>
          </cell>
          <cell r="L9837" t="str">
            <v>Primary</v>
          </cell>
          <cell r="AC9837" t="str">
            <v>Yes</v>
          </cell>
          <cell r="AI9837">
            <v>2</v>
          </cell>
        </row>
        <row r="9838">
          <cell r="K9838" t="str">
            <v>Voluntary Controlled School</v>
          </cell>
          <cell r="L9838" t="str">
            <v>Primary</v>
          </cell>
          <cell r="AC9838" t="str">
            <v>Yes</v>
          </cell>
          <cell r="AI9838">
            <v>2</v>
          </cell>
        </row>
        <row r="9839">
          <cell r="K9839" t="str">
            <v>Voluntary Controlled School</v>
          </cell>
          <cell r="L9839" t="str">
            <v>Primary</v>
          </cell>
          <cell r="AC9839" t="str">
            <v>Yes</v>
          </cell>
          <cell r="AI9839">
            <v>1</v>
          </cell>
        </row>
        <row r="9840">
          <cell r="K9840" t="str">
            <v>Voluntary Controlled School</v>
          </cell>
          <cell r="L9840" t="str">
            <v>Primary</v>
          </cell>
          <cell r="AC9840" t="str">
            <v>Yes</v>
          </cell>
          <cell r="AI9840">
            <v>2</v>
          </cell>
        </row>
        <row r="9841">
          <cell r="K9841" t="str">
            <v>Voluntary Controlled School</v>
          </cell>
          <cell r="L9841" t="str">
            <v>Primary</v>
          </cell>
          <cell r="AC9841" t="str">
            <v>Yes</v>
          </cell>
          <cell r="AI9841">
            <v>1</v>
          </cell>
        </row>
        <row r="9842">
          <cell r="K9842" t="str">
            <v>Voluntary Controlled School</v>
          </cell>
          <cell r="L9842" t="str">
            <v>Primary</v>
          </cell>
          <cell r="AC9842" t="str">
            <v>Yes</v>
          </cell>
          <cell r="AI9842">
            <v>3</v>
          </cell>
        </row>
        <row r="9843">
          <cell r="K9843" t="str">
            <v>Voluntary Controlled School</v>
          </cell>
          <cell r="L9843" t="str">
            <v>Primary</v>
          </cell>
          <cell r="AC9843" t="str">
            <v>Yes</v>
          </cell>
          <cell r="AI9843">
            <v>1</v>
          </cell>
        </row>
        <row r="9844">
          <cell r="K9844" t="str">
            <v>Voluntary Controlled School</v>
          </cell>
          <cell r="L9844" t="str">
            <v>Primary</v>
          </cell>
          <cell r="AC9844" t="str">
            <v>Yes</v>
          </cell>
          <cell r="AI9844">
            <v>2</v>
          </cell>
        </row>
        <row r="9845">
          <cell r="K9845" t="str">
            <v>Voluntary Controlled School</v>
          </cell>
          <cell r="L9845" t="str">
            <v>Primary</v>
          </cell>
          <cell r="AC9845" t="str">
            <v>Yes</v>
          </cell>
          <cell r="AI9845">
            <v>2</v>
          </cell>
        </row>
        <row r="9846">
          <cell r="K9846" t="str">
            <v>Voluntary Controlled School</v>
          </cell>
          <cell r="L9846" t="str">
            <v>Primary</v>
          </cell>
          <cell r="AC9846" t="str">
            <v>Yes</v>
          </cell>
          <cell r="AI9846">
            <v>2</v>
          </cell>
        </row>
        <row r="9847">
          <cell r="K9847" t="str">
            <v>Voluntary Controlled School</v>
          </cell>
          <cell r="L9847" t="str">
            <v>Primary</v>
          </cell>
          <cell r="AC9847" t="str">
            <v>Yes</v>
          </cell>
          <cell r="AI9847">
            <v>2</v>
          </cell>
        </row>
        <row r="9848">
          <cell r="K9848" t="str">
            <v>Voluntary Controlled School</v>
          </cell>
          <cell r="L9848" t="str">
            <v>Primary</v>
          </cell>
          <cell r="AC9848" t="str">
            <v>Yes</v>
          </cell>
          <cell r="AI9848">
            <v>2</v>
          </cell>
        </row>
        <row r="9849">
          <cell r="K9849" t="str">
            <v>Voluntary Controlled School</v>
          </cell>
          <cell r="L9849" t="str">
            <v>Primary</v>
          </cell>
          <cell r="AC9849" t="str">
            <v>Yes</v>
          </cell>
          <cell r="AI9849">
            <v>2</v>
          </cell>
        </row>
        <row r="9850">
          <cell r="K9850" t="str">
            <v>Voluntary Controlled School</v>
          </cell>
          <cell r="L9850" t="str">
            <v>Primary</v>
          </cell>
          <cell r="AC9850" t="str">
            <v>Yes</v>
          </cell>
          <cell r="AI9850">
            <v>2</v>
          </cell>
        </row>
        <row r="9851">
          <cell r="K9851" t="str">
            <v>Voluntary Controlled School</v>
          </cell>
          <cell r="L9851" t="str">
            <v>Primary</v>
          </cell>
          <cell r="AC9851" t="str">
            <v>Yes</v>
          </cell>
          <cell r="AI9851">
            <v>1</v>
          </cell>
        </row>
        <row r="9852">
          <cell r="K9852" t="str">
            <v>Voluntary Controlled School</v>
          </cell>
          <cell r="L9852" t="str">
            <v>Primary</v>
          </cell>
          <cell r="AC9852" t="str">
            <v>Yes</v>
          </cell>
          <cell r="AI9852">
            <v>2</v>
          </cell>
        </row>
        <row r="9853">
          <cell r="K9853" t="str">
            <v>Voluntary Controlled School</v>
          </cell>
          <cell r="L9853" t="str">
            <v>Primary</v>
          </cell>
          <cell r="AC9853" t="str">
            <v>Yes</v>
          </cell>
          <cell r="AI9853">
            <v>2</v>
          </cell>
        </row>
        <row r="9854">
          <cell r="K9854" t="str">
            <v>Voluntary Controlled School</v>
          </cell>
          <cell r="L9854" t="str">
            <v>Primary</v>
          </cell>
          <cell r="AC9854" t="str">
            <v>Yes</v>
          </cell>
          <cell r="AI9854">
            <v>1</v>
          </cell>
        </row>
        <row r="9855">
          <cell r="K9855" t="str">
            <v>Voluntary Controlled School</v>
          </cell>
          <cell r="L9855" t="str">
            <v>Primary</v>
          </cell>
          <cell r="AC9855" t="str">
            <v>Yes</v>
          </cell>
          <cell r="AI9855">
            <v>2</v>
          </cell>
        </row>
        <row r="9856">
          <cell r="K9856" t="str">
            <v>Voluntary Controlled School</v>
          </cell>
          <cell r="L9856" t="str">
            <v>Primary</v>
          </cell>
          <cell r="AC9856" t="str">
            <v>Yes</v>
          </cell>
          <cell r="AI9856">
            <v>2</v>
          </cell>
        </row>
        <row r="9857">
          <cell r="K9857" t="str">
            <v>Voluntary Controlled School</v>
          </cell>
          <cell r="L9857" t="str">
            <v>Primary</v>
          </cell>
          <cell r="AC9857" t="str">
            <v>Yes</v>
          </cell>
          <cell r="AI9857">
            <v>1</v>
          </cell>
        </row>
        <row r="9858">
          <cell r="K9858" t="str">
            <v>Voluntary Controlled School</v>
          </cell>
          <cell r="L9858" t="str">
            <v>Primary</v>
          </cell>
          <cell r="AC9858" t="str">
            <v>Yes</v>
          </cell>
          <cell r="AI9858">
            <v>2</v>
          </cell>
        </row>
        <row r="9859">
          <cell r="K9859" t="str">
            <v>Voluntary Controlled School</v>
          </cell>
          <cell r="L9859" t="str">
            <v>Primary</v>
          </cell>
          <cell r="AC9859" t="str">
            <v>Yes</v>
          </cell>
          <cell r="AI9859">
            <v>2</v>
          </cell>
        </row>
        <row r="9860">
          <cell r="K9860" t="str">
            <v>Voluntary Controlled School</v>
          </cell>
          <cell r="L9860" t="str">
            <v>Primary</v>
          </cell>
          <cell r="AC9860" t="str">
            <v>Yes</v>
          </cell>
          <cell r="AI9860">
            <v>2</v>
          </cell>
        </row>
        <row r="9861">
          <cell r="K9861" t="str">
            <v>Voluntary Controlled School</v>
          </cell>
          <cell r="L9861" t="str">
            <v>Primary</v>
          </cell>
          <cell r="AC9861" t="str">
            <v>Yes</v>
          </cell>
          <cell r="AI9861">
            <v>2</v>
          </cell>
        </row>
        <row r="9862">
          <cell r="K9862" t="str">
            <v>Voluntary Controlled School</v>
          </cell>
          <cell r="L9862" t="str">
            <v>Primary</v>
          </cell>
          <cell r="AC9862" t="str">
            <v>Yes</v>
          </cell>
          <cell r="AI9862">
            <v>2</v>
          </cell>
        </row>
        <row r="9863">
          <cell r="K9863" t="str">
            <v>Voluntary Controlled School</v>
          </cell>
          <cell r="L9863" t="str">
            <v>Primary</v>
          </cell>
          <cell r="AC9863" t="str">
            <v>Yes</v>
          </cell>
          <cell r="AI9863">
            <v>2</v>
          </cell>
        </row>
        <row r="9864">
          <cell r="K9864" t="str">
            <v>Voluntary Controlled School</v>
          </cell>
          <cell r="L9864" t="str">
            <v>Primary</v>
          </cell>
          <cell r="AC9864" t="str">
            <v>Yes</v>
          </cell>
          <cell r="AI9864">
            <v>1</v>
          </cell>
        </row>
        <row r="9865">
          <cell r="K9865" t="str">
            <v>Voluntary Aided School</v>
          </cell>
          <cell r="L9865" t="str">
            <v>Primary</v>
          </cell>
          <cell r="AC9865" t="str">
            <v>Yes</v>
          </cell>
          <cell r="AI9865">
            <v>2</v>
          </cell>
        </row>
        <row r="9866">
          <cell r="K9866" t="str">
            <v>Voluntary Controlled School</v>
          </cell>
          <cell r="L9866" t="str">
            <v>Primary</v>
          </cell>
          <cell r="AC9866" t="str">
            <v>Yes</v>
          </cell>
          <cell r="AI9866">
            <v>2</v>
          </cell>
        </row>
        <row r="9867">
          <cell r="K9867" t="str">
            <v>Voluntary Controlled School</v>
          </cell>
          <cell r="L9867" t="str">
            <v>Primary</v>
          </cell>
          <cell r="AC9867" t="str">
            <v>Yes</v>
          </cell>
          <cell r="AI9867">
            <v>2</v>
          </cell>
        </row>
        <row r="9868">
          <cell r="K9868" t="str">
            <v>Voluntary Controlled School</v>
          </cell>
          <cell r="L9868" t="str">
            <v>Primary</v>
          </cell>
          <cell r="AC9868" t="str">
            <v>Yes</v>
          </cell>
          <cell r="AI9868">
            <v>2</v>
          </cell>
        </row>
        <row r="9869">
          <cell r="K9869" t="str">
            <v>Voluntary Aided School</v>
          </cell>
          <cell r="L9869" t="str">
            <v>Primary</v>
          </cell>
          <cell r="AC9869" t="str">
            <v>Yes</v>
          </cell>
          <cell r="AI9869">
            <v>1</v>
          </cell>
        </row>
        <row r="9870">
          <cell r="K9870" t="str">
            <v>Voluntary Aided School</v>
          </cell>
          <cell r="L9870" t="str">
            <v>Primary</v>
          </cell>
          <cell r="AC9870" t="str">
            <v>Yes</v>
          </cell>
          <cell r="AI9870">
            <v>2</v>
          </cell>
        </row>
        <row r="9871">
          <cell r="K9871" t="str">
            <v>Voluntary Aided School</v>
          </cell>
          <cell r="L9871" t="str">
            <v>Primary</v>
          </cell>
          <cell r="AC9871" t="str">
            <v>Yes</v>
          </cell>
          <cell r="AI9871">
            <v>3</v>
          </cell>
        </row>
        <row r="9872">
          <cell r="K9872" t="str">
            <v>Voluntary Aided School</v>
          </cell>
          <cell r="L9872" t="str">
            <v>Primary</v>
          </cell>
          <cell r="AC9872" t="str">
            <v>Yes</v>
          </cell>
          <cell r="AI9872">
            <v>2</v>
          </cell>
        </row>
        <row r="9873">
          <cell r="K9873" t="str">
            <v>Voluntary Aided School</v>
          </cell>
          <cell r="L9873" t="str">
            <v>Primary</v>
          </cell>
          <cell r="AC9873" t="str">
            <v>Yes</v>
          </cell>
          <cell r="AI9873">
            <v>3</v>
          </cell>
        </row>
        <row r="9874">
          <cell r="K9874" t="str">
            <v>Voluntary Aided School</v>
          </cell>
          <cell r="L9874" t="str">
            <v>Primary</v>
          </cell>
          <cell r="AC9874" t="str">
            <v>Yes</v>
          </cell>
          <cell r="AI9874">
            <v>2</v>
          </cell>
        </row>
        <row r="9875">
          <cell r="K9875" t="str">
            <v>Voluntary Aided School</v>
          </cell>
          <cell r="L9875" t="str">
            <v>Primary</v>
          </cell>
          <cell r="AC9875" t="str">
            <v>Yes</v>
          </cell>
          <cell r="AI9875">
            <v>2</v>
          </cell>
        </row>
        <row r="9876">
          <cell r="K9876" t="str">
            <v>Voluntary Aided School</v>
          </cell>
          <cell r="L9876" t="str">
            <v>Primary</v>
          </cell>
          <cell r="AC9876" t="str">
            <v>Yes</v>
          </cell>
          <cell r="AI9876">
            <v>2</v>
          </cell>
        </row>
        <row r="9877">
          <cell r="K9877" t="str">
            <v>Voluntary Aided School</v>
          </cell>
          <cell r="L9877" t="str">
            <v>Primary</v>
          </cell>
          <cell r="AC9877" t="str">
            <v>Yes</v>
          </cell>
          <cell r="AI9877">
            <v>2</v>
          </cell>
        </row>
        <row r="9878">
          <cell r="K9878" t="str">
            <v>Voluntary Aided School</v>
          </cell>
          <cell r="L9878" t="str">
            <v>Primary</v>
          </cell>
          <cell r="AC9878" t="str">
            <v>Yes</v>
          </cell>
          <cell r="AI9878">
            <v>1</v>
          </cell>
        </row>
        <row r="9879">
          <cell r="K9879" t="str">
            <v>Voluntary Aided School</v>
          </cell>
          <cell r="L9879" t="str">
            <v>Primary</v>
          </cell>
          <cell r="AC9879" t="str">
            <v>Yes</v>
          </cell>
          <cell r="AI9879">
            <v>2</v>
          </cell>
        </row>
        <row r="9880">
          <cell r="K9880" t="str">
            <v>Voluntary Aided School</v>
          </cell>
          <cell r="L9880" t="str">
            <v>Primary</v>
          </cell>
          <cell r="AC9880" t="str">
            <v>Yes</v>
          </cell>
          <cell r="AI9880">
            <v>3</v>
          </cell>
        </row>
        <row r="9881">
          <cell r="K9881" t="str">
            <v>Voluntary Aided School</v>
          </cell>
          <cell r="L9881" t="str">
            <v>Primary</v>
          </cell>
          <cell r="AC9881" t="str">
            <v>Yes</v>
          </cell>
          <cell r="AI9881">
            <v>2</v>
          </cell>
        </row>
        <row r="9882">
          <cell r="K9882" t="str">
            <v>Voluntary Aided School</v>
          </cell>
          <cell r="L9882" t="str">
            <v>Primary</v>
          </cell>
          <cell r="AC9882" t="str">
            <v>Yes</v>
          </cell>
          <cell r="AI9882">
            <v>2</v>
          </cell>
        </row>
        <row r="9883">
          <cell r="K9883" t="str">
            <v>Community School</v>
          </cell>
          <cell r="L9883" t="str">
            <v>Secondary</v>
          </cell>
          <cell r="AC9883" t="str">
            <v>Yes</v>
          </cell>
          <cell r="AI9883">
            <v>2</v>
          </cell>
        </row>
        <row r="9884">
          <cell r="K9884" t="str">
            <v>Community School</v>
          </cell>
          <cell r="L9884" t="str">
            <v>Secondary</v>
          </cell>
          <cell r="AC9884" t="str">
            <v>Yes</v>
          </cell>
          <cell r="AI9884">
            <v>2</v>
          </cell>
        </row>
        <row r="9885">
          <cell r="K9885" t="str">
            <v>Community School</v>
          </cell>
          <cell r="L9885" t="str">
            <v>Secondary</v>
          </cell>
          <cell r="AC9885" t="str">
            <v>Yes</v>
          </cell>
          <cell r="AI9885">
            <v>1</v>
          </cell>
        </row>
        <row r="9886">
          <cell r="K9886" t="str">
            <v>Community School</v>
          </cell>
          <cell r="L9886" t="str">
            <v>Secondary</v>
          </cell>
          <cell r="AC9886" t="str">
            <v>Yes</v>
          </cell>
          <cell r="AI9886">
            <v>2</v>
          </cell>
        </row>
        <row r="9887">
          <cell r="K9887" t="str">
            <v>Community School</v>
          </cell>
          <cell r="L9887" t="str">
            <v>Secondary</v>
          </cell>
          <cell r="AC9887" t="str">
            <v>Yes</v>
          </cell>
          <cell r="AI9887">
            <v>1</v>
          </cell>
        </row>
        <row r="9888">
          <cell r="K9888" t="str">
            <v>Community School</v>
          </cell>
          <cell r="L9888" t="str">
            <v>Secondary</v>
          </cell>
          <cell r="AC9888" t="str">
            <v>Yes</v>
          </cell>
          <cell r="AI9888">
            <v>2</v>
          </cell>
        </row>
        <row r="9889">
          <cell r="K9889" t="str">
            <v>Community School</v>
          </cell>
          <cell r="L9889" t="str">
            <v>Secondary</v>
          </cell>
          <cell r="AC9889" t="str">
            <v>Yes</v>
          </cell>
          <cell r="AI9889">
            <v>3</v>
          </cell>
        </row>
        <row r="9890">
          <cell r="K9890" t="str">
            <v>Foundation School</v>
          </cell>
          <cell r="L9890" t="str">
            <v>Secondary</v>
          </cell>
          <cell r="AC9890" t="str">
            <v>Yes</v>
          </cell>
          <cell r="AI9890">
            <v>2</v>
          </cell>
        </row>
        <row r="9891">
          <cell r="K9891" t="str">
            <v>Voluntary Aided School</v>
          </cell>
          <cell r="L9891" t="str">
            <v>Secondary</v>
          </cell>
          <cell r="AC9891" t="str">
            <v>Yes</v>
          </cell>
          <cell r="AI9891">
            <v>2</v>
          </cell>
        </row>
        <row r="9892">
          <cell r="K9892" t="str">
            <v>Voluntary Aided School</v>
          </cell>
          <cell r="L9892" t="str">
            <v>Secondary</v>
          </cell>
          <cell r="AC9892" t="str">
            <v>Yes</v>
          </cell>
          <cell r="AI9892">
            <v>2</v>
          </cell>
        </row>
        <row r="9893">
          <cell r="K9893" t="str">
            <v>Community Special School</v>
          </cell>
          <cell r="L9893" t="str">
            <v>Special</v>
          </cell>
          <cell r="AC9893" t="str">
            <v>Yes</v>
          </cell>
          <cell r="AI9893">
            <v>2</v>
          </cell>
        </row>
        <row r="9894">
          <cell r="K9894" t="str">
            <v>Community Special School</v>
          </cell>
          <cell r="L9894" t="str">
            <v>Special</v>
          </cell>
          <cell r="AC9894" t="str">
            <v>Yes</v>
          </cell>
          <cell r="AI9894">
            <v>1</v>
          </cell>
        </row>
        <row r="9895">
          <cell r="K9895" t="str">
            <v>Community Special School</v>
          </cell>
          <cell r="L9895" t="str">
            <v>Special</v>
          </cell>
          <cell r="AC9895" t="str">
            <v>Yes</v>
          </cell>
          <cell r="AI9895">
            <v>1</v>
          </cell>
        </row>
        <row r="9896">
          <cell r="K9896" t="str">
            <v>Foundation Special School</v>
          </cell>
          <cell r="L9896" t="str">
            <v>Special</v>
          </cell>
          <cell r="AC9896" t="str">
            <v>Yes</v>
          </cell>
          <cell r="AI9896">
            <v>2</v>
          </cell>
        </row>
        <row r="9897">
          <cell r="K9897" t="str">
            <v>Community Special School</v>
          </cell>
          <cell r="L9897" t="str">
            <v>Special</v>
          </cell>
          <cell r="AC9897" t="str">
            <v>Yes</v>
          </cell>
          <cell r="AI9897">
            <v>2</v>
          </cell>
        </row>
        <row r="9898">
          <cell r="K9898" t="str">
            <v>Foundation Special School</v>
          </cell>
          <cell r="L9898" t="str">
            <v>Special</v>
          </cell>
          <cell r="AC9898" t="str">
            <v>Yes</v>
          </cell>
          <cell r="AI9898">
            <v>1</v>
          </cell>
        </row>
        <row r="9899">
          <cell r="K9899" t="str">
            <v>LA Nursery School</v>
          </cell>
          <cell r="L9899" t="str">
            <v>Nursery</v>
          </cell>
          <cell r="AC9899" t="str">
            <v>Yes</v>
          </cell>
          <cell r="AI9899">
            <v>1</v>
          </cell>
        </row>
        <row r="9900">
          <cell r="K9900" t="str">
            <v>LA Nursery School</v>
          </cell>
          <cell r="L9900" t="str">
            <v>Nursery</v>
          </cell>
          <cell r="AC9900" t="str">
            <v>Yes</v>
          </cell>
          <cell r="AI9900">
            <v>1</v>
          </cell>
        </row>
        <row r="9901">
          <cell r="K9901" t="str">
            <v>Community School</v>
          </cell>
          <cell r="L9901" t="str">
            <v>Primary</v>
          </cell>
          <cell r="AC9901" t="str">
            <v>Yes</v>
          </cell>
          <cell r="AI9901">
            <v>1</v>
          </cell>
        </row>
        <row r="9902">
          <cell r="K9902" t="str">
            <v>Community School</v>
          </cell>
          <cell r="L9902" t="str">
            <v>Primary</v>
          </cell>
          <cell r="AC9902" t="str">
            <v>Yes</v>
          </cell>
          <cell r="AI9902">
            <v>3</v>
          </cell>
        </row>
        <row r="9903">
          <cell r="K9903" t="str">
            <v>Community School</v>
          </cell>
          <cell r="L9903" t="str">
            <v>Primary</v>
          </cell>
          <cell r="AC9903" t="str">
            <v>Yes</v>
          </cell>
          <cell r="AI9903">
            <v>1</v>
          </cell>
        </row>
        <row r="9904">
          <cell r="K9904" t="str">
            <v>Community School</v>
          </cell>
          <cell r="L9904" t="str">
            <v>Primary</v>
          </cell>
          <cell r="AC9904" t="str">
            <v>Yes</v>
          </cell>
          <cell r="AI9904">
            <v>2</v>
          </cell>
        </row>
        <row r="9905">
          <cell r="K9905" t="str">
            <v>Community School</v>
          </cell>
          <cell r="L9905" t="str">
            <v>Primary</v>
          </cell>
          <cell r="AC9905" t="str">
            <v>Yes</v>
          </cell>
          <cell r="AI9905">
            <v>2</v>
          </cell>
        </row>
        <row r="9906">
          <cell r="K9906" t="str">
            <v>Community School</v>
          </cell>
          <cell r="L9906" t="str">
            <v>Primary</v>
          </cell>
          <cell r="AC9906" t="str">
            <v>Yes</v>
          </cell>
          <cell r="AI9906">
            <v>2</v>
          </cell>
        </row>
        <row r="9907">
          <cell r="K9907" t="str">
            <v>Community School</v>
          </cell>
          <cell r="L9907" t="str">
            <v>Primary</v>
          </cell>
          <cell r="AC9907" t="str">
            <v>Yes</v>
          </cell>
          <cell r="AI9907">
            <v>2</v>
          </cell>
        </row>
        <row r="9908">
          <cell r="K9908" t="str">
            <v>Community School</v>
          </cell>
          <cell r="L9908" t="str">
            <v>Primary</v>
          </cell>
          <cell r="AC9908" t="str">
            <v>Yes</v>
          </cell>
          <cell r="AI9908">
            <v>2</v>
          </cell>
        </row>
        <row r="9909">
          <cell r="K9909" t="str">
            <v>Community School</v>
          </cell>
          <cell r="L9909" t="str">
            <v>Primary</v>
          </cell>
          <cell r="AC9909" t="str">
            <v>Yes</v>
          </cell>
          <cell r="AI9909">
            <v>2</v>
          </cell>
        </row>
        <row r="9910">
          <cell r="K9910" t="str">
            <v>Community School</v>
          </cell>
          <cell r="L9910" t="str">
            <v>Primary</v>
          </cell>
          <cell r="AC9910" t="str">
            <v>Yes</v>
          </cell>
          <cell r="AI9910">
            <v>2</v>
          </cell>
        </row>
        <row r="9911">
          <cell r="K9911" t="str">
            <v>Community School</v>
          </cell>
          <cell r="L9911" t="str">
            <v>Primary</v>
          </cell>
          <cell r="AC9911" t="str">
            <v>Yes</v>
          </cell>
          <cell r="AI9911">
            <v>1</v>
          </cell>
        </row>
        <row r="9912">
          <cell r="K9912" t="str">
            <v>Community School</v>
          </cell>
          <cell r="L9912" t="str">
            <v>Primary</v>
          </cell>
          <cell r="AC9912" t="str">
            <v>Yes</v>
          </cell>
          <cell r="AI9912">
            <v>2</v>
          </cell>
        </row>
        <row r="9913">
          <cell r="K9913" t="str">
            <v>Community School</v>
          </cell>
          <cell r="L9913" t="str">
            <v>Primary</v>
          </cell>
          <cell r="AC9913" t="str">
            <v>Yes</v>
          </cell>
          <cell r="AI9913">
            <v>2</v>
          </cell>
        </row>
        <row r="9914">
          <cell r="K9914" t="str">
            <v>Community School</v>
          </cell>
          <cell r="L9914" t="str">
            <v>Primary</v>
          </cell>
          <cell r="AC9914" t="str">
            <v>Yes</v>
          </cell>
          <cell r="AI9914">
            <v>2</v>
          </cell>
        </row>
        <row r="9915">
          <cell r="K9915" t="str">
            <v>Community School</v>
          </cell>
          <cell r="L9915" t="str">
            <v>Primary</v>
          </cell>
          <cell r="AC9915" t="str">
            <v>Yes</v>
          </cell>
          <cell r="AI9915">
            <v>2</v>
          </cell>
        </row>
        <row r="9916">
          <cell r="K9916" t="str">
            <v>Community School</v>
          </cell>
          <cell r="L9916" t="str">
            <v>Primary</v>
          </cell>
          <cell r="AC9916" t="str">
            <v>Yes</v>
          </cell>
          <cell r="AI9916">
            <v>2</v>
          </cell>
        </row>
        <row r="9917">
          <cell r="K9917" t="str">
            <v>Community School</v>
          </cell>
          <cell r="L9917" t="str">
            <v>Primary</v>
          </cell>
          <cell r="AC9917" t="str">
            <v>Yes</v>
          </cell>
          <cell r="AI9917">
            <v>2</v>
          </cell>
        </row>
        <row r="9918">
          <cell r="K9918" t="str">
            <v>Community School</v>
          </cell>
          <cell r="L9918" t="str">
            <v>Primary</v>
          </cell>
          <cell r="AC9918" t="str">
            <v>Yes</v>
          </cell>
          <cell r="AI9918">
            <v>2</v>
          </cell>
        </row>
        <row r="9919">
          <cell r="K9919" t="str">
            <v>Community School</v>
          </cell>
          <cell r="L9919" t="str">
            <v>Primary</v>
          </cell>
          <cell r="AC9919" t="str">
            <v>Yes</v>
          </cell>
          <cell r="AI9919">
            <v>3</v>
          </cell>
        </row>
        <row r="9920">
          <cell r="K9920" t="str">
            <v>Community School</v>
          </cell>
          <cell r="L9920" t="str">
            <v>Primary</v>
          </cell>
          <cell r="AC9920" t="str">
            <v>Yes</v>
          </cell>
          <cell r="AI9920">
            <v>1</v>
          </cell>
        </row>
        <row r="9921">
          <cell r="K9921" t="str">
            <v>Community School</v>
          </cell>
          <cell r="L9921" t="str">
            <v>Primary</v>
          </cell>
          <cell r="AC9921" t="str">
            <v>Yes</v>
          </cell>
          <cell r="AI9921">
            <v>2</v>
          </cell>
        </row>
        <row r="9922">
          <cell r="K9922" t="str">
            <v>Community School</v>
          </cell>
          <cell r="L9922" t="str">
            <v>Primary</v>
          </cell>
          <cell r="AC9922" t="str">
            <v>Yes</v>
          </cell>
          <cell r="AI9922">
            <v>3</v>
          </cell>
        </row>
        <row r="9923">
          <cell r="K9923" t="str">
            <v>Community School</v>
          </cell>
          <cell r="L9923" t="str">
            <v>Primary</v>
          </cell>
          <cell r="AC9923" t="str">
            <v>Yes</v>
          </cell>
          <cell r="AI9923">
            <v>3</v>
          </cell>
        </row>
        <row r="9924">
          <cell r="K9924" t="str">
            <v>Community School</v>
          </cell>
          <cell r="L9924" t="str">
            <v>Primary</v>
          </cell>
          <cell r="AC9924" t="str">
            <v>Yes</v>
          </cell>
          <cell r="AI9924">
            <v>2</v>
          </cell>
        </row>
        <row r="9925">
          <cell r="K9925" t="str">
            <v>Community School</v>
          </cell>
          <cell r="L9925" t="str">
            <v>Primary</v>
          </cell>
          <cell r="AC9925" t="str">
            <v>Yes</v>
          </cell>
          <cell r="AI9925">
            <v>2</v>
          </cell>
        </row>
        <row r="9926">
          <cell r="K9926" t="str">
            <v>Community School</v>
          </cell>
          <cell r="L9926" t="str">
            <v>Primary</v>
          </cell>
          <cell r="AC9926" t="str">
            <v>Yes</v>
          </cell>
          <cell r="AI9926">
            <v>2</v>
          </cell>
        </row>
        <row r="9927">
          <cell r="K9927" t="str">
            <v>Community School</v>
          </cell>
          <cell r="L9927" t="str">
            <v>Primary</v>
          </cell>
          <cell r="AC9927" t="str">
            <v>Yes</v>
          </cell>
          <cell r="AI9927">
            <v>2</v>
          </cell>
        </row>
        <row r="9928">
          <cell r="K9928" t="str">
            <v>Community School</v>
          </cell>
          <cell r="L9928" t="str">
            <v>Primary</v>
          </cell>
          <cell r="AC9928" t="str">
            <v>Yes</v>
          </cell>
          <cell r="AI9928">
            <v>2</v>
          </cell>
        </row>
        <row r="9929">
          <cell r="K9929" t="str">
            <v>Community School</v>
          </cell>
          <cell r="L9929" t="str">
            <v>Primary</v>
          </cell>
          <cell r="AC9929" t="str">
            <v>Yes</v>
          </cell>
          <cell r="AI9929">
            <v>2</v>
          </cell>
        </row>
        <row r="9930">
          <cell r="K9930" t="str">
            <v>Community School</v>
          </cell>
          <cell r="L9930" t="str">
            <v>Primary</v>
          </cell>
          <cell r="AC9930" t="str">
            <v>Yes</v>
          </cell>
          <cell r="AI9930">
            <v>2</v>
          </cell>
        </row>
        <row r="9931">
          <cell r="K9931" t="str">
            <v>Community School</v>
          </cell>
          <cell r="L9931" t="str">
            <v>Primary</v>
          </cell>
          <cell r="AC9931" t="str">
            <v>Yes</v>
          </cell>
          <cell r="AI9931">
            <v>2</v>
          </cell>
        </row>
        <row r="9932">
          <cell r="K9932" t="str">
            <v>Community School</v>
          </cell>
          <cell r="L9932" t="str">
            <v>Primary</v>
          </cell>
          <cell r="AC9932" t="str">
            <v>Yes</v>
          </cell>
          <cell r="AI9932">
            <v>2</v>
          </cell>
        </row>
        <row r="9933">
          <cell r="K9933" t="str">
            <v>Community School</v>
          </cell>
          <cell r="L9933" t="str">
            <v>Primary</v>
          </cell>
          <cell r="AC9933" t="str">
            <v>Yes</v>
          </cell>
          <cell r="AI9933">
            <v>2</v>
          </cell>
        </row>
        <row r="9934">
          <cell r="K9934" t="str">
            <v>Community School</v>
          </cell>
          <cell r="L9934" t="str">
            <v>Primary</v>
          </cell>
          <cell r="AC9934" t="str">
            <v>Yes</v>
          </cell>
          <cell r="AI9934">
            <v>2</v>
          </cell>
        </row>
        <row r="9935">
          <cell r="K9935" t="str">
            <v>Community School</v>
          </cell>
          <cell r="L9935" t="str">
            <v>Primary</v>
          </cell>
          <cell r="AC9935" t="str">
            <v>Yes</v>
          </cell>
          <cell r="AI9935">
            <v>2</v>
          </cell>
        </row>
        <row r="9936">
          <cell r="K9936" t="str">
            <v>Community School</v>
          </cell>
          <cell r="L9936" t="str">
            <v>Primary</v>
          </cell>
          <cell r="AC9936" t="str">
            <v>Yes</v>
          </cell>
          <cell r="AI9936">
            <v>2</v>
          </cell>
        </row>
        <row r="9937">
          <cell r="K9937" t="str">
            <v>Community School</v>
          </cell>
          <cell r="L9937" t="str">
            <v>Primary</v>
          </cell>
          <cell r="AC9937" t="str">
            <v>Yes</v>
          </cell>
          <cell r="AI9937">
            <v>3</v>
          </cell>
        </row>
        <row r="9938">
          <cell r="K9938" t="str">
            <v>Community School</v>
          </cell>
          <cell r="L9938" t="str">
            <v>Primary</v>
          </cell>
          <cell r="AC9938" t="str">
            <v>Yes</v>
          </cell>
          <cell r="AI9938">
            <v>2</v>
          </cell>
        </row>
        <row r="9939">
          <cell r="K9939" t="str">
            <v>Community School</v>
          </cell>
          <cell r="L9939" t="str">
            <v>Primary</v>
          </cell>
          <cell r="AC9939" t="str">
            <v>Yes</v>
          </cell>
          <cell r="AI9939">
            <v>2</v>
          </cell>
        </row>
        <row r="9940">
          <cell r="K9940" t="str">
            <v>Community School</v>
          </cell>
          <cell r="L9940" t="str">
            <v>Primary</v>
          </cell>
          <cell r="AC9940" t="str">
            <v>Yes</v>
          </cell>
          <cell r="AI9940">
            <v>2</v>
          </cell>
        </row>
        <row r="9941">
          <cell r="K9941" t="str">
            <v>Community School</v>
          </cell>
          <cell r="L9941" t="str">
            <v>Primary</v>
          </cell>
          <cell r="AC9941" t="str">
            <v>Yes</v>
          </cell>
          <cell r="AI9941">
            <v>2</v>
          </cell>
        </row>
        <row r="9942">
          <cell r="K9942" t="str">
            <v>Community School</v>
          </cell>
          <cell r="L9942" t="str">
            <v>Primary</v>
          </cell>
          <cell r="AC9942" t="str">
            <v>Yes</v>
          </cell>
          <cell r="AI9942">
            <v>3</v>
          </cell>
        </row>
        <row r="9943">
          <cell r="K9943" t="str">
            <v>Community School</v>
          </cell>
          <cell r="L9943" t="str">
            <v>Primary</v>
          </cell>
          <cell r="AC9943" t="str">
            <v>Yes</v>
          </cell>
          <cell r="AI9943">
            <v>2</v>
          </cell>
        </row>
        <row r="9944">
          <cell r="K9944" t="str">
            <v>Community School</v>
          </cell>
          <cell r="L9944" t="str">
            <v>Primary</v>
          </cell>
          <cell r="AC9944" t="str">
            <v>Yes</v>
          </cell>
          <cell r="AI9944">
            <v>2</v>
          </cell>
        </row>
        <row r="9945">
          <cell r="K9945" t="str">
            <v>Community School</v>
          </cell>
          <cell r="L9945" t="str">
            <v>Primary</v>
          </cell>
          <cell r="AC9945" t="str">
            <v>Yes</v>
          </cell>
          <cell r="AI9945">
            <v>2</v>
          </cell>
        </row>
        <row r="9946">
          <cell r="K9946" t="str">
            <v>Community School</v>
          </cell>
          <cell r="L9946" t="str">
            <v>Primary</v>
          </cell>
          <cell r="AC9946" t="str">
            <v>Yes</v>
          </cell>
          <cell r="AI9946">
            <v>2</v>
          </cell>
        </row>
        <row r="9947">
          <cell r="K9947" t="str">
            <v>Community School</v>
          </cell>
          <cell r="L9947" t="str">
            <v>Primary</v>
          </cell>
          <cell r="AC9947" t="str">
            <v>Yes</v>
          </cell>
          <cell r="AI9947">
            <v>2</v>
          </cell>
        </row>
        <row r="9948">
          <cell r="K9948" t="str">
            <v>Community School</v>
          </cell>
          <cell r="L9948" t="str">
            <v>Primary</v>
          </cell>
          <cell r="AC9948" t="str">
            <v>Yes</v>
          </cell>
          <cell r="AI9948">
            <v>2</v>
          </cell>
        </row>
        <row r="9949">
          <cell r="K9949" t="str">
            <v>Community School</v>
          </cell>
          <cell r="L9949" t="str">
            <v>Primary</v>
          </cell>
          <cell r="AC9949" t="str">
            <v>Yes</v>
          </cell>
          <cell r="AI9949">
            <v>2</v>
          </cell>
        </row>
        <row r="9950">
          <cell r="K9950" t="str">
            <v>Community School</v>
          </cell>
          <cell r="L9950" t="str">
            <v>Primary</v>
          </cell>
          <cell r="AC9950" t="str">
            <v>Yes</v>
          </cell>
          <cell r="AI9950">
            <v>2</v>
          </cell>
        </row>
        <row r="9951">
          <cell r="K9951" t="str">
            <v>Community School</v>
          </cell>
          <cell r="L9951" t="str">
            <v>Primary</v>
          </cell>
          <cell r="AC9951" t="str">
            <v>Yes</v>
          </cell>
          <cell r="AI9951">
            <v>2</v>
          </cell>
        </row>
        <row r="9952">
          <cell r="K9952" t="str">
            <v>Community School</v>
          </cell>
          <cell r="L9952" t="str">
            <v>Primary</v>
          </cell>
          <cell r="AC9952" t="str">
            <v>Yes</v>
          </cell>
          <cell r="AI9952">
            <v>2</v>
          </cell>
        </row>
        <row r="9953">
          <cell r="K9953" t="str">
            <v>Community School</v>
          </cell>
          <cell r="L9953" t="str">
            <v>Primary</v>
          </cell>
          <cell r="AC9953" t="str">
            <v>Yes</v>
          </cell>
          <cell r="AI9953">
            <v>2</v>
          </cell>
        </row>
        <row r="9954">
          <cell r="K9954" t="str">
            <v>Community School</v>
          </cell>
          <cell r="L9954" t="str">
            <v>Primary</v>
          </cell>
          <cell r="AC9954" t="str">
            <v>Yes</v>
          </cell>
          <cell r="AI9954">
            <v>3</v>
          </cell>
        </row>
        <row r="9955">
          <cell r="K9955" t="str">
            <v>Community School</v>
          </cell>
          <cell r="L9955" t="str">
            <v>Primary</v>
          </cell>
          <cell r="AC9955" t="str">
            <v>Yes</v>
          </cell>
          <cell r="AI9955">
            <v>2</v>
          </cell>
        </row>
        <row r="9956">
          <cell r="K9956" t="str">
            <v>Community School</v>
          </cell>
          <cell r="L9956" t="str">
            <v>Primary</v>
          </cell>
          <cell r="AC9956" t="str">
            <v>Yes</v>
          </cell>
          <cell r="AI9956">
            <v>2</v>
          </cell>
        </row>
        <row r="9957">
          <cell r="K9957" t="str">
            <v>Community School</v>
          </cell>
          <cell r="L9957" t="str">
            <v>Primary</v>
          </cell>
          <cell r="AC9957" t="str">
            <v>Yes</v>
          </cell>
          <cell r="AI9957">
            <v>2</v>
          </cell>
        </row>
        <row r="9958">
          <cell r="K9958" t="str">
            <v>Community School</v>
          </cell>
          <cell r="L9958" t="str">
            <v>Primary</v>
          </cell>
          <cell r="AC9958" t="str">
            <v>Yes</v>
          </cell>
          <cell r="AI9958">
            <v>2</v>
          </cell>
        </row>
        <row r="9959">
          <cell r="K9959" t="str">
            <v>Community School</v>
          </cell>
          <cell r="L9959" t="str">
            <v>Primary</v>
          </cell>
          <cell r="AC9959" t="str">
            <v>Yes</v>
          </cell>
          <cell r="AI9959">
            <v>2</v>
          </cell>
        </row>
        <row r="9960">
          <cell r="K9960" t="str">
            <v>Community School</v>
          </cell>
          <cell r="L9960" t="str">
            <v>Primary</v>
          </cell>
          <cell r="AC9960" t="str">
            <v>Yes</v>
          </cell>
          <cell r="AI9960">
            <v>2</v>
          </cell>
        </row>
        <row r="9961">
          <cell r="K9961" t="str">
            <v>Community School</v>
          </cell>
          <cell r="L9961" t="str">
            <v>Primary</v>
          </cell>
          <cell r="AC9961" t="str">
            <v>Yes</v>
          </cell>
          <cell r="AI9961">
            <v>2</v>
          </cell>
        </row>
        <row r="9962">
          <cell r="K9962" t="str">
            <v>Community School</v>
          </cell>
          <cell r="L9962" t="str">
            <v>Primary</v>
          </cell>
          <cell r="AC9962" t="str">
            <v>Yes</v>
          </cell>
          <cell r="AI9962">
            <v>2</v>
          </cell>
        </row>
        <row r="9963">
          <cell r="K9963" t="str">
            <v>Community School</v>
          </cell>
          <cell r="L9963" t="str">
            <v>Primary</v>
          </cell>
          <cell r="AC9963" t="str">
            <v>Yes</v>
          </cell>
          <cell r="AI9963">
            <v>3</v>
          </cell>
        </row>
        <row r="9964">
          <cell r="K9964" t="str">
            <v>Community School</v>
          </cell>
          <cell r="L9964" t="str">
            <v>Primary</v>
          </cell>
          <cell r="AC9964" t="str">
            <v>Yes</v>
          </cell>
          <cell r="AI9964">
            <v>2</v>
          </cell>
        </row>
        <row r="9965">
          <cell r="K9965" t="str">
            <v>Community School</v>
          </cell>
          <cell r="L9965" t="str">
            <v>Primary</v>
          </cell>
          <cell r="AC9965" t="str">
            <v>Yes</v>
          </cell>
          <cell r="AI9965">
            <v>2</v>
          </cell>
        </row>
        <row r="9966">
          <cell r="K9966" t="str">
            <v>Community School</v>
          </cell>
          <cell r="L9966" t="str">
            <v>Primary</v>
          </cell>
          <cell r="AC9966" t="str">
            <v>Yes</v>
          </cell>
          <cell r="AI9966">
            <v>2</v>
          </cell>
        </row>
        <row r="9967">
          <cell r="K9967" t="str">
            <v>Community School</v>
          </cell>
          <cell r="L9967" t="str">
            <v>Primary</v>
          </cell>
          <cell r="AC9967" t="str">
            <v>Yes</v>
          </cell>
          <cell r="AI9967">
            <v>2</v>
          </cell>
        </row>
        <row r="9968">
          <cell r="K9968" t="str">
            <v>Community School</v>
          </cell>
          <cell r="L9968" t="str">
            <v>Primary</v>
          </cell>
          <cell r="AC9968" t="str">
            <v>Yes</v>
          </cell>
          <cell r="AI9968">
            <v>2</v>
          </cell>
        </row>
        <row r="9969">
          <cell r="K9969" t="str">
            <v>Community School</v>
          </cell>
          <cell r="L9969" t="str">
            <v>Primary</v>
          </cell>
          <cell r="AC9969" t="str">
            <v>Yes</v>
          </cell>
          <cell r="AI9969">
            <v>1</v>
          </cell>
        </row>
        <row r="9970">
          <cell r="K9970" t="str">
            <v>Community School</v>
          </cell>
          <cell r="L9970" t="str">
            <v>Primary</v>
          </cell>
          <cell r="AC9970" t="str">
            <v>Yes</v>
          </cell>
          <cell r="AI9970">
            <v>1</v>
          </cell>
        </row>
        <row r="9971">
          <cell r="K9971" t="str">
            <v>Community School</v>
          </cell>
          <cell r="L9971" t="str">
            <v>Primary</v>
          </cell>
          <cell r="AC9971" t="str">
            <v>Yes</v>
          </cell>
          <cell r="AI9971">
            <v>3</v>
          </cell>
        </row>
        <row r="9972">
          <cell r="K9972" t="str">
            <v>Community School</v>
          </cell>
          <cell r="L9972" t="str">
            <v>Primary</v>
          </cell>
          <cell r="AC9972" t="str">
            <v>Yes</v>
          </cell>
          <cell r="AI9972">
            <v>2</v>
          </cell>
        </row>
        <row r="9973">
          <cell r="K9973" t="str">
            <v>Community School</v>
          </cell>
          <cell r="L9973" t="str">
            <v>Primary</v>
          </cell>
          <cell r="AC9973" t="str">
            <v>Yes</v>
          </cell>
          <cell r="AI9973">
            <v>2</v>
          </cell>
        </row>
        <row r="9974">
          <cell r="K9974" t="str">
            <v>Community School</v>
          </cell>
          <cell r="L9974" t="str">
            <v>Primary</v>
          </cell>
          <cell r="AC9974" t="str">
            <v>Yes</v>
          </cell>
          <cell r="AI9974">
            <v>2</v>
          </cell>
        </row>
        <row r="9975">
          <cell r="K9975" t="str">
            <v>Community School</v>
          </cell>
          <cell r="L9975" t="str">
            <v>Primary</v>
          </cell>
          <cell r="AC9975" t="str">
            <v>Yes</v>
          </cell>
          <cell r="AI9975">
            <v>2</v>
          </cell>
        </row>
        <row r="9976">
          <cell r="K9976" t="str">
            <v>Community School</v>
          </cell>
          <cell r="L9976" t="str">
            <v>Primary</v>
          </cell>
          <cell r="AC9976" t="str">
            <v>Yes</v>
          </cell>
          <cell r="AI9976">
            <v>2</v>
          </cell>
        </row>
        <row r="9977">
          <cell r="K9977" t="str">
            <v>Community School</v>
          </cell>
          <cell r="L9977" t="str">
            <v>Primary</v>
          </cell>
          <cell r="AC9977" t="str">
            <v>Yes</v>
          </cell>
          <cell r="AI9977">
            <v>2</v>
          </cell>
        </row>
        <row r="9978">
          <cell r="K9978" t="str">
            <v>Community School</v>
          </cell>
          <cell r="L9978" t="str">
            <v>Primary</v>
          </cell>
          <cell r="AC9978" t="str">
            <v>Yes</v>
          </cell>
          <cell r="AI9978">
            <v>2</v>
          </cell>
        </row>
        <row r="9979">
          <cell r="K9979" t="str">
            <v>Community School</v>
          </cell>
          <cell r="L9979" t="str">
            <v>Primary</v>
          </cell>
          <cell r="AC9979" t="str">
            <v>Yes</v>
          </cell>
          <cell r="AI9979">
            <v>3</v>
          </cell>
        </row>
        <row r="9980">
          <cell r="K9980" t="str">
            <v>Community School</v>
          </cell>
          <cell r="L9980" t="str">
            <v>Primary</v>
          </cell>
          <cell r="AC9980" t="str">
            <v>Yes</v>
          </cell>
          <cell r="AI9980">
            <v>2</v>
          </cell>
        </row>
        <row r="9981">
          <cell r="K9981" t="str">
            <v>Community School</v>
          </cell>
          <cell r="L9981" t="str">
            <v>Primary</v>
          </cell>
          <cell r="AC9981" t="str">
            <v>Yes</v>
          </cell>
          <cell r="AI9981">
            <v>2</v>
          </cell>
        </row>
        <row r="9982">
          <cell r="K9982" t="str">
            <v>Community School</v>
          </cell>
          <cell r="L9982" t="str">
            <v>Primary</v>
          </cell>
          <cell r="AC9982" t="str">
            <v>Yes</v>
          </cell>
          <cell r="AI9982">
            <v>2</v>
          </cell>
        </row>
        <row r="9983">
          <cell r="K9983" t="str">
            <v>Community School</v>
          </cell>
          <cell r="L9983" t="str">
            <v>Primary</v>
          </cell>
          <cell r="AC9983" t="str">
            <v>Yes</v>
          </cell>
          <cell r="AI9983">
            <v>2</v>
          </cell>
        </row>
        <row r="9984">
          <cell r="K9984" t="str">
            <v>Community School</v>
          </cell>
          <cell r="L9984" t="str">
            <v>Primary</v>
          </cell>
          <cell r="AC9984" t="str">
            <v>Yes</v>
          </cell>
          <cell r="AI9984">
            <v>3</v>
          </cell>
        </row>
        <row r="9985">
          <cell r="K9985" t="str">
            <v>Community School</v>
          </cell>
          <cell r="L9985" t="str">
            <v>Primary</v>
          </cell>
          <cell r="AC9985" t="str">
            <v>Yes</v>
          </cell>
          <cell r="AI9985">
            <v>2</v>
          </cell>
        </row>
        <row r="9986">
          <cell r="K9986" t="str">
            <v>Community School</v>
          </cell>
          <cell r="L9986" t="str">
            <v>Primary</v>
          </cell>
          <cell r="AC9986" t="str">
            <v>Yes</v>
          </cell>
          <cell r="AI9986">
            <v>1</v>
          </cell>
        </row>
        <row r="9987">
          <cell r="K9987" t="str">
            <v>Community School</v>
          </cell>
          <cell r="L9987" t="str">
            <v>Primary</v>
          </cell>
          <cell r="AC9987" t="str">
            <v>Yes</v>
          </cell>
          <cell r="AI9987">
            <v>2</v>
          </cell>
        </row>
        <row r="9988">
          <cell r="K9988" t="str">
            <v>Community School</v>
          </cell>
          <cell r="L9988" t="str">
            <v>Primary</v>
          </cell>
          <cell r="AC9988" t="str">
            <v>Yes</v>
          </cell>
          <cell r="AI9988">
            <v>3</v>
          </cell>
        </row>
        <row r="9989">
          <cell r="K9989" t="str">
            <v>Voluntary Controlled School</v>
          </cell>
          <cell r="L9989" t="str">
            <v>Primary</v>
          </cell>
          <cell r="AC9989" t="str">
            <v>Yes</v>
          </cell>
          <cell r="AI9989">
            <v>1</v>
          </cell>
        </row>
        <row r="9990">
          <cell r="K9990" t="str">
            <v>Voluntary Controlled School</v>
          </cell>
          <cell r="L9990" t="str">
            <v>Primary</v>
          </cell>
          <cell r="AC9990" t="str">
            <v>Yes</v>
          </cell>
          <cell r="AI9990">
            <v>2</v>
          </cell>
        </row>
        <row r="9991">
          <cell r="K9991" t="str">
            <v>Voluntary Controlled School</v>
          </cell>
          <cell r="L9991" t="str">
            <v>Primary</v>
          </cell>
          <cell r="AC9991" t="str">
            <v>Yes</v>
          </cell>
          <cell r="AI9991">
            <v>1</v>
          </cell>
        </row>
        <row r="9992">
          <cell r="K9992" t="str">
            <v>Voluntary Controlled School</v>
          </cell>
          <cell r="L9992" t="str">
            <v>Primary</v>
          </cell>
          <cell r="AC9992" t="str">
            <v>Yes</v>
          </cell>
          <cell r="AI9992">
            <v>2</v>
          </cell>
        </row>
        <row r="9993">
          <cell r="K9993" t="str">
            <v>Voluntary Controlled School</v>
          </cell>
          <cell r="L9993" t="str">
            <v>Primary</v>
          </cell>
          <cell r="AC9993" t="str">
            <v>Yes</v>
          </cell>
          <cell r="AI9993">
            <v>2</v>
          </cell>
        </row>
        <row r="9994">
          <cell r="K9994" t="str">
            <v>Voluntary Controlled School</v>
          </cell>
          <cell r="L9994" t="str">
            <v>Primary</v>
          </cell>
          <cell r="AC9994" t="str">
            <v>Yes</v>
          </cell>
          <cell r="AI9994">
            <v>2</v>
          </cell>
        </row>
        <row r="9995">
          <cell r="K9995" t="str">
            <v>Voluntary Controlled School</v>
          </cell>
          <cell r="L9995" t="str">
            <v>Primary</v>
          </cell>
          <cell r="AC9995" t="str">
            <v>Yes</v>
          </cell>
          <cell r="AI9995">
            <v>1</v>
          </cell>
        </row>
        <row r="9996">
          <cell r="K9996" t="str">
            <v>Voluntary Controlled School</v>
          </cell>
          <cell r="L9996" t="str">
            <v>Primary</v>
          </cell>
          <cell r="AC9996" t="str">
            <v>Yes</v>
          </cell>
          <cell r="AI9996">
            <v>2</v>
          </cell>
        </row>
        <row r="9997">
          <cell r="K9997" t="str">
            <v>Voluntary Controlled School</v>
          </cell>
          <cell r="L9997" t="str">
            <v>Primary</v>
          </cell>
          <cell r="AC9997" t="str">
            <v>Yes</v>
          </cell>
          <cell r="AI9997">
            <v>2</v>
          </cell>
        </row>
        <row r="9998">
          <cell r="K9998" t="str">
            <v>Voluntary Controlled School</v>
          </cell>
          <cell r="L9998" t="str">
            <v>Primary</v>
          </cell>
          <cell r="AC9998" t="str">
            <v>Yes</v>
          </cell>
          <cell r="AI9998">
            <v>2</v>
          </cell>
        </row>
        <row r="9999">
          <cell r="K9999" t="str">
            <v>Voluntary Controlled School</v>
          </cell>
          <cell r="L9999" t="str">
            <v>Primary</v>
          </cell>
          <cell r="AC9999" t="str">
            <v>Yes</v>
          </cell>
          <cell r="AI9999">
            <v>2</v>
          </cell>
        </row>
        <row r="10000">
          <cell r="K10000" t="str">
            <v>Voluntary Controlled School</v>
          </cell>
          <cell r="L10000" t="str">
            <v>Primary</v>
          </cell>
          <cell r="AC10000" t="str">
            <v>Yes</v>
          </cell>
          <cell r="AI10000">
            <v>2</v>
          </cell>
        </row>
        <row r="10001">
          <cell r="K10001" t="str">
            <v>Voluntary Controlled School</v>
          </cell>
          <cell r="L10001" t="str">
            <v>Primary</v>
          </cell>
          <cell r="AC10001" t="str">
            <v>Yes</v>
          </cell>
          <cell r="AI10001">
            <v>3</v>
          </cell>
        </row>
        <row r="10002">
          <cell r="K10002" t="str">
            <v>Voluntary Controlled School</v>
          </cell>
          <cell r="L10002" t="str">
            <v>Primary</v>
          </cell>
          <cell r="AC10002" t="str">
            <v>Yes</v>
          </cell>
          <cell r="AI10002">
            <v>2</v>
          </cell>
        </row>
        <row r="10003">
          <cell r="K10003" t="str">
            <v>Voluntary Controlled School</v>
          </cell>
          <cell r="L10003" t="str">
            <v>Primary</v>
          </cell>
          <cell r="AC10003" t="str">
            <v>Yes</v>
          </cell>
          <cell r="AI10003">
            <v>2</v>
          </cell>
        </row>
        <row r="10004">
          <cell r="K10004" t="str">
            <v>Voluntary Controlled School</v>
          </cell>
          <cell r="L10004" t="str">
            <v>Primary</v>
          </cell>
          <cell r="AC10004" t="str">
            <v>Yes</v>
          </cell>
          <cell r="AI10004">
            <v>1</v>
          </cell>
        </row>
        <row r="10005">
          <cell r="K10005" t="str">
            <v>Voluntary Controlled School</v>
          </cell>
          <cell r="L10005" t="str">
            <v>Primary</v>
          </cell>
          <cell r="AC10005" t="str">
            <v>Yes</v>
          </cell>
          <cell r="AI10005">
            <v>2</v>
          </cell>
        </row>
        <row r="10006">
          <cell r="K10006" t="str">
            <v>Voluntary Controlled School</v>
          </cell>
          <cell r="L10006" t="str">
            <v>Primary</v>
          </cell>
          <cell r="AC10006" t="str">
            <v>Yes</v>
          </cell>
          <cell r="AI10006">
            <v>2</v>
          </cell>
        </row>
        <row r="10007">
          <cell r="K10007" t="str">
            <v>Voluntary Controlled School</v>
          </cell>
          <cell r="L10007" t="str">
            <v>Primary</v>
          </cell>
          <cell r="AC10007" t="str">
            <v>Yes</v>
          </cell>
          <cell r="AI10007">
            <v>2</v>
          </cell>
        </row>
        <row r="10008">
          <cell r="K10008" t="str">
            <v>Voluntary Controlled School</v>
          </cell>
          <cell r="L10008" t="str">
            <v>Primary</v>
          </cell>
          <cell r="AC10008" t="str">
            <v>Yes</v>
          </cell>
          <cell r="AI10008">
            <v>2</v>
          </cell>
        </row>
        <row r="10009">
          <cell r="K10009" t="str">
            <v>Voluntary Controlled School</v>
          </cell>
          <cell r="L10009" t="str">
            <v>Primary</v>
          </cell>
          <cell r="AC10009" t="str">
            <v>Yes</v>
          </cell>
          <cell r="AI10009">
            <v>2</v>
          </cell>
        </row>
        <row r="10010">
          <cell r="K10010" t="str">
            <v>Voluntary Controlled School</v>
          </cell>
          <cell r="L10010" t="str">
            <v>Primary</v>
          </cell>
          <cell r="AC10010" t="str">
            <v>Yes</v>
          </cell>
          <cell r="AI10010">
            <v>2</v>
          </cell>
        </row>
        <row r="10011">
          <cell r="K10011" t="str">
            <v>Voluntary Controlled School</v>
          </cell>
          <cell r="L10011" t="str">
            <v>Primary</v>
          </cell>
          <cell r="AC10011" t="str">
            <v>Yes</v>
          </cell>
          <cell r="AI10011">
            <v>1</v>
          </cell>
        </row>
        <row r="10012">
          <cell r="K10012" t="str">
            <v>Voluntary Controlled School</v>
          </cell>
          <cell r="L10012" t="str">
            <v>Primary</v>
          </cell>
          <cell r="AC10012" t="str">
            <v>Yes</v>
          </cell>
          <cell r="AI10012">
            <v>3</v>
          </cell>
        </row>
        <row r="10013">
          <cell r="K10013" t="str">
            <v>Voluntary Controlled School</v>
          </cell>
          <cell r="L10013" t="str">
            <v>Primary</v>
          </cell>
          <cell r="AC10013" t="str">
            <v>Yes</v>
          </cell>
          <cell r="AI10013">
            <v>2</v>
          </cell>
        </row>
        <row r="10014">
          <cell r="K10014" t="str">
            <v>Voluntary Controlled School</v>
          </cell>
          <cell r="L10014" t="str">
            <v>Primary</v>
          </cell>
          <cell r="AC10014" t="str">
            <v>Yes</v>
          </cell>
          <cell r="AI10014">
            <v>4</v>
          </cell>
        </row>
        <row r="10015">
          <cell r="K10015" t="str">
            <v>Voluntary Controlled School</v>
          </cell>
          <cell r="L10015" t="str">
            <v>Primary</v>
          </cell>
          <cell r="AC10015" t="str">
            <v>Yes</v>
          </cell>
          <cell r="AI10015">
            <v>2</v>
          </cell>
        </row>
        <row r="10016">
          <cell r="K10016" t="str">
            <v>Voluntary Controlled School</v>
          </cell>
          <cell r="L10016" t="str">
            <v>Primary</v>
          </cell>
          <cell r="AC10016" t="str">
            <v>Yes</v>
          </cell>
          <cell r="AI10016">
            <v>2</v>
          </cell>
        </row>
        <row r="10017">
          <cell r="K10017" t="str">
            <v>Voluntary Controlled School</v>
          </cell>
          <cell r="L10017" t="str">
            <v>Primary</v>
          </cell>
          <cell r="AC10017" t="str">
            <v>Yes</v>
          </cell>
          <cell r="AI10017">
            <v>2</v>
          </cell>
        </row>
        <row r="10018">
          <cell r="K10018" t="str">
            <v>Voluntary Controlled School</v>
          </cell>
          <cell r="L10018" t="str">
            <v>Primary</v>
          </cell>
          <cell r="AC10018" t="str">
            <v>Yes</v>
          </cell>
          <cell r="AI10018">
            <v>1</v>
          </cell>
        </row>
        <row r="10019">
          <cell r="K10019" t="str">
            <v>Voluntary Controlled School</v>
          </cell>
          <cell r="L10019" t="str">
            <v>Primary</v>
          </cell>
          <cell r="AC10019" t="str">
            <v>Yes</v>
          </cell>
          <cell r="AI10019">
            <v>2</v>
          </cell>
        </row>
        <row r="10020">
          <cell r="K10020" t="str">
            <v>Voluntary Controlled School</v>
          </cell>
          <cell r="L10020" t="str">
            <v>Primary</v>
          </cell>
          <cell r="AC10020" t="str">
            <v>Yes</v>
          </cell>
          <cell r="AI10020">
            <v>2</v>
          </cell>
        </row>
        <row r="10021">
          <cell r="K10021" t="str">
            <v>Voluntary Controlled School</v>
          </cell>
          <cell r="L10021" t="str">
            <v>Primary</v>
          </cell>
          <cell r="AC10021" t="str">
            <v>Yes</v>
          </cell>
          <cell r="AI10021">
            <v>2</v>
          </cell>
        </row>
        <row r="10022">
          <cell r="K10022" t="str">
            <v>Voluntary Controlled School</v>
          </cell>
          <cell r="L10022" t="str">
            <v>Primary</v>
          </cell>
          <cell r="AC10022" t="str">
            <v>Yes</v>
          </cell>
          <cell r="AI10022">
            <v>3</v>
          </cell>
        </row>
        <row r="10023">
          <cell r="K10023" t="str">
            <v>Voluntary Controlled School</v>
          </cell>
          <cell r="L10023" t="str">
            <v>Primary</v>
          </cell>
          <cell r="AC10023" t="str">
            <v>Yes</v>
          </cell>
          <cell r="AI10023">
            <v>3</v>
          </cell>
        </row>
        <row r="10024">
          <cell r="K10024" t="str">
            <v>Voluntary Controlled School</v>
          </cell>
          <cell r="L10024" t="str">
            <v>Primary</v>
          </cell>
          <cell r="AC10024" t="str">
            <v>Yes</v>
          </cell>
          <cell r="AI10024">
            <v>2</v>
          </cell>
        </row>
        <row r="10025">
          <cell r="K10025" t="str">
            <v>Voluntary Controlled School</v>
          </cell>
          <cell r="L10025" t="str">
            <v>Primary</v>
          </cell>
          <cell r="AC10025" t="str">
            <v>Yes</v>
          </cell>
          <cell r="AI10025">
            <v>1</v>
          </cell>
        </row>
        <row r="10026">
          <cell r="K10026" t="str">
            <v>Voluntary Controlled School</v>
          </cell>
          <cell r="L10026" t="str">
            <v>Primary</v>
          </cell>
          <cell r="AC10026" t="str">
            <v>Yes</v>
          </cell>
          <cell r="AI10026">
            <v>2</v>
          </cell>
        </row>
        <row r="10027">
          <cell r="K10027" t="str">
            <v>Voluntary Controlled School</v>
          </cell>
          <cell r="L10027" t="str">
            <v>Primary</v>
          </cell>
          <cell r="AC10027" t="str">
            <v>Yes</v>
          </cell>
          <cell r="AI10027">
            <v>2</v>
          </cell>
        </row>
        <row r="10028">
          <cell r="K10028" t="str">
            <v>Voluntary Controlled School</v>
          </cell>
          <cell r="L10028" t="str">
            <v>Primary</v>
          </cell>
          <cell r="AC10028" t="str">
            <v>Yes</v>
          </cell>
          <cell r="AI10028">
            <v>2</v>
          </cell>
        </row>
        <row r="10029">
          <cell r="K10029" t="str">
            <v>Voluntary Controlled School</v>
          </cell>
          <cell r="L10029" t="str">
            <v>Primary</v>
          </cell>
          <cell r="AC10029" t="str">
            <v>Yes</v>
          </cell>
          <cell r="AI10029">
            <v>2</v>
          </cell>
        </row>
        <row r="10030">
          <cell r="K10030" t="str">
            <v>Voluntary Controlled School</v>
          </cell>
          <cell r="L10030" t="str">
            <v>Primary</v>
          </cell>
          <cell r="AC10030" t="str">
            <v>Yes</v>
          </cell>
          <cell r="AI10030">
            <v>3</v>
          </cell>
        </row>
        <row r="10031">
          <cell r="K10031" t="str">
            <v>Voluntary Controlled School</v>
          </cell>
          <cell r="L10031" t="str">
            <v>Primary</v>
          </cell>
          <cell r="AC10031" t="str">
            <v>Yes</v>
          </cell>
          <cell r="AI10031">
            <v>2</v>
          </cell>
        </row>
        <row r="10032">
          <cell r="K10032" t="str">
            <v>Voluntary Controlled School</v>
          </cell>
          <cell r="L10032" t="str">
            <v>Primary</v>
          </cell>
          <cell r="AC10032" t="str">
            <v>Yes</v>
          </cell>
          <cell r="AI10032">
            <v>2</v>
          </cell>
        </row>
        <row r="10033">
          <cell r="K10033" t="str">
            <v>Voluntary Controlled School</v>
          </cell>
          <cell r="L10033" t="str">
            <v>Primary</v>
          </cell>
          <cell r="AC10033" t="str">
            <v>Yes</v>
          </cell>
          <cell r="AI10033">
            <v>2</v>
          </cell>
        </row>
        <row r="10034">
          <cell r="K10034" t="str">
            <v>Voluntary Controlled School</v>
          </cell>
          <cell r="L10034" t="str">
            <v>Primary</v>
          </cell>
          <cell r="AC10034" t="str">
            <v>Yes</v>
          </cell>
          <cell r="AI10034">
            <v>2</v>
          </cell>
        </row>
        <row r="10035">
          <cell r="K10035" t="str">
            <v>Voluntary Controlled School</v>
          </cell>
          <cell r="L10035" t="str">
            <v>Primary</v>
          </cell>
          <cell r="AC10035" t="str">
            <v>Yes</v>
          </cell>
          <cell r="AI10035">
            <v>1</v>
          </cell>
        </row>
        <row r="10036">
          <cell r="K10036" t="str">
            <v>Voluntary Controlled School</v>
          </cell>
          <cell r="L10036" t="str">
            <v>Primary</v>
          </cell>
          <cell r="AC10036" t="str">
            <v>Yes</v>
          </cell>
          <cell r="AI10036">
            <v>2</v>
          </cell>
        </row>
        <row r="10037">
          <cell r="K10037" t="str">
            <v>Voluntary Controlled School</v>
          </cell>
          <cell r="L10037" t="str">
            <v>Primary</v>
          </cell>
          <cell r="AC10037" t="str">
            <v>Yes</v>
          </cell>
          <cell r="AI10037">
            <v>2</v>
          </cell>
        </row>
        <row r="10038">
          <cell r="K10038" t="str">
            <v>Voluntary Controlled School</v>
          </cell>
          <cell r="L10038" t="str">
            <v>Primary</v>
          </cell>
          <cell r="AC10038" t="str">
            <v>Yes</v>
          </cell>
          <cell r="AI10038">
            <v>2</v>
          </cell>
        </row>
        <row r="10039">
          <cell r="K10039" t="str">
            <v>Voluntary Controlled School</v>
          </cell>
          <cell r="L10039" t="str">
            <v>Primary</v>
          </cell>
          <cell r="AC10039" t="str">
            <v>Yes</v>
          </cell>
          <cell r="AI10039">
            <v>2</v>
          </cell>
        </row>
        <row r="10040">
          <cell r="K10040" t="str">
            <v>Voluntary Controlled School</v>
          </cell>
          <cell r="L10040" t="str">
            <v>Primary</v>
          </cell>
          <cell r="AC10040" t="str">
            <v>Yes</v>
          </cell>
          <cell r="AI10040">
            <v>2</v>
          </cell>
        </row>
        <row r="10041">
          <cell r="K10041" t="str">
            <v>Voluntary Controlled School</v>
          </cell>
          <cell r="L10041" t="str">
            <v>Primary</v>
          </cell>
          <cell r="AC10041" t="str">
            <v>Yes</v>
          </cell>
          <cell r="AI10041">
            <v>2</v>
          </cell>
        </row>
        <row r="10042">
          <cell r="K10042" t="str">
            <v>Voluntary Controlled School</v>
          </cell>
          <cell r="L10042" t="str">
            <v>Primary</v>
          </cell>
          <cell r="AC10042" t="str">
            <v>Yes</v>
          </cell>
          <cell r="AI10042">
            <v>2</v>
          </cell>
        </row>
        <row r="10043">
          <cell r="K10043" t="str">
            <v>Voluntary Controlled School</v>
          </cell>
          <cell r="L10043" t="str">
            <v>Primary</v>
          </cell>
          <cell r="AC10043" t="str">
            <v>Yes</v>
          </cell>
          <cell r="AI10043">
            <v>1</v>
          </cell>
        </row>
        <row r="10044">
          <cell r="K10044" t="str">
            <v>Voluntary Controlled School</v>
          </cell>
          <cell r="L10044" t="str">
            <v>Primary</v>
          </cell>
          <cell r="AC10044" t="str">
            <v>Yes</v>
          </cell>
          <cell r="AI10044">
            <v>2</v>
          </cell>
        </row>
        <row r="10045">
          <cell r="K10045" t="str">
            <v>Voluntary Controlled School</v>
          </cell>
          <cell r="L10045" t="str">
            <v>Primary</v>
          </cell>
          <cell r="AC10045" t="str">
            <v>Yes</v>
          </cell>
          <cell r="AI10045">
            <v>2</v>
          </cell>
        </row>
        <row r="10046">
          <cell r="K10046" t="str">
            <v>Voluntary Controlled School</v>
          </cell>
          <cell r="L10046" t="str">
            <v>Primary</v>
          </cell>
          <cell r="AC10046" t="str">
            <v>Yes</v>
          </cell>
          <cell r="AI10046">
            <v>2</v>
          </cell>
        </row>
        <row r="10047">
          <cell r="K10047" t="str">
            <v>Voluntary Controlled School</v>
          </cell>
          <cell r="L10047" t="str">
            <v>Primary</v>
          </cell>
          <cell r="AC10047" t="str">
            <v>Yes</v>
          </cell>
          <cell r="AI10047">
            <v>2</v>
          </cell>
        </row>
        <row r="10048">
          <cell r="K10048" t="str">
            <v>Voluntary Controlled School</v>
          </cell>
          <cell r="L10048" t="str">
            <v>Primary</v>
          </cell>
          <cell r="AC10048" t="str">
            <v>Yes</v>
          </cell>
          <cell r="AI10048">
            <v>2</v>
          </cell>
        </row>
        <row r="10049">
          <cell r="K10049" t="str">
            <v>Voluntary Controlled School</v>
          </cell>
          <cell r="L10049" t="str">
            <v>Primary</v>
          </cell>
          <cell r="AC10049" t="str">
            <v>Yes</v>
          </cell>
          <cell r="AI10049">
            <v>2</v>
          </cell>
        </row>
        <row r="10050">
          <cell r="K10050" t="str">
            <v>Voluntary Controlled School</v>
          </cell>
          <cell r="L10050" t="str">
            <v>Primary</v>
          </cell>
          <cell r="AC10050" t="str">
            <v>Yes</v>
          </cell>
          <cell r="AI10050">
            <v>2</v>
          </cell>
        </row>
        <row r="10051">
          <cell r="K10051" t="str">
            <v>Voluntary Controlled School</v>
          </cell>
          <cell r="L10051" t="str">
            <v>Primary</v>
          </cell>
          <cell r="AC10051" t="str">
            <v>Yes</v>
          </cell>
          <cell r="AI10051">
            <v>4</v>
          </cell>
        </row>
        <row r="10052">
          <cell r="K10052" t="str">
            <v>Voluntary Controlled School</v>
          </cell>
          <cell r="L10052" t="str">
            <v>Primary</v>
          </cell>
          <cell r="AC10052" t="str">
            <v>Yes</v>
          </cell>
          <cell r="AI10052">
            <v>1</v>
          </cell>
        </row>
        <row r="10053">
          <cell r="K10053" t="str">
            <v>Voluntary Aided School</v>
          </cell>
          <cell r="L10053" t="str">
            <v>Primary</v>
          </cell>
          <cell r="AC10053" t="str">
            <v>Yes</v>
          </cell>
          <cell r="AI10053">
            <v>2</v>
          </cell>
        </row>
        <row r="10054">
          <cell r="K10054" t="str">
            <v>Voluntary Controlled School</v>
          </cell>
          <cell r="L10054" t="str">
            <v>Primary</v>
          </cell>
          <cell r="AC10054" t="str">
            <v>Yes</v>
          </cell>
          <cell r="AI10054">
            <v>2</v>
          </cell>
        </row>
        <row r="10055">
          <cell r="K10055" t="str">
            <v>Voluntary Aided School</v>
          </cell>
          <cell r="L10055" t="str">
            <v>Primary</v>
          </cell>
          <cell r="AC10055" t="str">
            <v>Yes</v>
          </cell>
          <cell r="AI10055">
            <v>2</v>
          </cell>
        </row>
        <row r="10056">
          <cell r="K10056" t="str">
            <v>Voluntary Aided School</v>
          </cell>
          <cell r="L10056" t="str">
            <v>Primary</v>
          </cell>
          <cell r="AC10056" t="str">
            <v>Yes</v>
          </cell>
          <cell r="AI10056">
            <v>2</v>
          </cell>
        </row>
        <row r="10057">
          <cell r="K10057" t="str">
            <v>Voluntary Aided School</v>
          </cell>
          <cell r="L10057" t="str">
            <v>Primary</v>
          </cell>
          <cell r="AC10057" t="str">
            <v>Yes</v>
          </cell>
          <cell r="AI10057">
            <v>2</v>
          </cell>
        </row>
        <row r="10058">
          <cell r="K10058" t="str">
            <v>Voluntary Aided School</v>
          </cell>
          <cell r="L10058" t="str">
            <v>Primary</v>
          </cell>
          <cell r="AC10058" t="str">
            <v>Yes</v>
          </cell>
          <cell r="AI10058">
            <v>2</v>
          </cell>
        </row>
        <row r="10059">
          <cell r="K10059" t="str">
            <v>Voluntary Aided School</v>
          </cell>
          <cell r="L10059" t="str">
            <v>Primary</v>
          </cell>
          <cell r="AC10059" t="str">
            <v>Yes</v>
          </cell>
          <cell r="AI10059">
            <v>2</v>
          </cell>
        </row>
        <row r="10060">
          <cell r="K10060" t="str">
            <v>Voluntary Aided School</v>
          </cell>
          <cell r="L10060" t="str">
            <v>Primary</v>
          </cell>
          <cell r="AC10060" t="str">
            <v>Yes</v>
          </cell>
          <cell r="AI10060">
            <v>2</v>
          </cell>
        </row>
        <row r="10061">
          <cell r="K10061" t="str">
            <v>Voluntary Aided School</v>
          </cell>
          <cell r="L10061" t="str">
            <v>Primary</v>
          </cell>
          <cell r="AC10061" t="str">
            <v>Yes</v>
          </cell>
          <cell r="AI10061">
            <v>2</v>
          </cell>
        </row>
        <row r="10062">
          <cell r="K10062" t="str">
            <v>Voluntary Aided School</v>
          </cell>
          <cell r="L10062" t="str">
            <v>Primary</v>
          </cell>
          <cell r="AC10062" t="str">
            <v>Yes</v>
          </cell>
          <cell r="AI10062">
            <v>2</v>
          </cell>
        </row>
        <row r="10063">
          <cell r="K10063" t="str">
            <v>Voluntary Aided School</v>
          </cell>
          <cell r="L10063" t="str">
            <v>Primary</v>
          </cell>
          <cell r="AC10063" t="str">
            <v>Yes</v>
          </cell>
          <cell r="AI10063">
            <v>2</v>
          </cell>
        </row>
        <row r="10064">
          <cell r="K10064" t="str">
            <v>Voluntary Aided School</v>
          </cell>
          <cell r="L10064" t="str">
            <v>Primary</v>
          </cell>
          <cell r="AC10064" t="str">
            <v>Yes</v>
          </cell>
          <cell r="AI10064">
            <v>2</v>
          </cell>
        </row>
        <row r="10065">
          <cell r="K10065" t="str">
            <v>Voluntary Aided School</v>
          </cell>
          <cell r="L10065" t="str">
            <v>Primary</v>
          </cell>
          <cell r="AC10065" t="str">
            <v>Yes</v>
          </cell>
          <cell r="AI10065">
            <v>1</v>
          </cell>
        </row>
        <row r="10066">
          <cell r="K10066" t="str">
            <v>Voluntary Aided School</v>
          </cell>
          <cell r="L10066" t="str">
            <v>Primary</v>
          </cell>
          <cell r="AC10066" t="str">
            <v>Yes</v>
          </cell>
          <cell r="AI10066">
            <v>2</v>
          </cell>
        </row>
        <row r="10067">
          <cell r="K10067" t="str">
            <v>Voluntary Aided School</v>
          </cell>
          <cell r="L10067" t="str">
            <v>Primary</v>
          </cell>
          <cell r="AC10067" t="str">
            <v>Yes</v>
          </cell>
          <cell r="AI10067">
            <v>1</v>
          </cell>
        </row>
        <row r="10068">
          <cell r="K10068" t="str">
            <v>Voluntary Aided School</v>
          </cell>
          <cell r="L10068" t="str">
            <v>Primary</v>
          </cell>
          <cell r="AC10068" t="str">
            <v>Yes</v>
          </cell>
          <cell r="AI10068">
            <v>2</v>
          </cell>
        </row>
        <row r="10069">
          <cell r="K10069" t="str">
            <v>Voluntary Aided School</v>
          </cell>
          <cell r="L10069" t="str">
            <v>Primary</v>
          </cell>
          <cell r="AC10069" t="str">
            <v>Yes</v>
          </cell>
          <cell r="AI10069">
            <v>2</v>
          </cell>
        </row>
        <row r="10070">
          <cell r="K10070" t="str">
            <v>Voluntary Aided School</v>
          </cell>
          <cell r="L10070" t="str">
            <v>Primary</v>
          </cell>
          <cell r="AC10070" t="str">
            <v>Yes</v>
          </cell>
          <cell r="AI10070">
            <v>2</v>
          </cell>
        </row>
        <row r="10071">
          <cell r="K10071" t="str">
            <v>Voluntary Aided School</v>
          </cell>
          <cell r="L10071" t="str">
            <v>Primary</v>
          </cell>
          <cell r="AC10071" t="str">
            <v>Yes</v>
          </cell>
          <cell r="AI10071">
            <v>3</v>
          </cell>
        </row>
        <row r="10072">
          <cell r="K10072" t="str">
            <v>Voluntary Aided School</v>
          </cell>
          <cell r="L10072" t="str">
            <v>Primary</v>
          </cell>
          <cell r="AC10072" t="str">
            <v>Yes</v>
          </cell>
          <cell r="AI10072">
            <v>2</v>
          </cell>
        </row>
        <row r="10073">
          <cell r="K10073" t="str">
            <v>Voluntary Aided School</v>
          </cell>
          <cell r="L10073" t="str">
            <v>Primary</v>
          </cell>
          <cell r="AC10073" t="str">
            <v>Yes</v>
          </cell>
          <cell r="AI10073">
            <v>3</v>
          </cell>
        </row>
        <row r="10074">
          <cell r="K10074" t="str">
            <v>Voluntary Controlled School</v>
          </cell>
          <cell r="L10074" t="str">
            <v>Primary</v>
          </cell>
          <cell r="AC10074" t="str">
            <v>Yes</v>
          </cell>
          <cell r="AI10074">
            <v>2</v>
          </cell>
        </row>
        <row r="10075">
          <cell r="K10075" t="str">
            <v>Voluntary Controlled School</v>
          </cell>
          <cell r="L10075" t="str">
            <v>Primary</v>
          </cell>
          <cell r="AC10075" t="str">
            <v>Yes</v>
          </cell>
          <cell r="AI10075">
            <v>2</v>
          </cell>
        </row>
        <row r="10076">
          <cell r="K10076" t="str">
            <v>Voluntary Aided School</v>
          </cell>
          <cell r="L10076" t="str">
            <v>Primary</v>
          </cell>
          <cell r="AC10076" t="str">
            <v>Yes</v>
          </cell>
          <cell r="AI10076">
            <v>2</v>
          </cell>
        </row>
        <row r="10077">
          <cell r="K10077" t="str">
            <v>Community School</v>
          </cell>
          <cell r="L10077" t="str">
            <v>Secondary</v>
          </cell>
          <cell r="AC10077" t="str">
            <v>Yes</v>
          </cell>
          <cell r="AI10077">
            <v>1</v>
          </cell>
        </row>
        <row r="10078">
          <cell r="K10078" t="str">
            <v>Foundation School</v>
          </cell>
          <cell r="L10078" t="str">
            <v>Secondary</v>
          </cell>
          <cell r="AC10078" t="str">
            <v>Yes</v>
          </cell>
          <cell r="AI10078">
            <v>4</v>
          </cell>
        </row>
        <row r="10079">
          <cell r="K10079" t="str">
            <v>Community School</v>
          </cell>
          <cell r="L10079" t="str">
            <v>Secondary</v>
          </cell>
          <cell r="AC10079" t="str">
            <v>Yes</v>
          </cell>
          <cell r="AI10079">
            <v>1</v>
          </cell>
        </row>
        <row r="10080">
          <cell r="K10080" t="str">
            <v>Foundation School</v>
          </cell>
          <cell r="L10080" t="str">
            <v>Primary</v>
          </cell>
          <cell r="AC10080" t="str">
            <v>Yes</v>
          </cell>
          <cell r="AI10080">
            <v>2</v>
          </cell>
        </row>
        <row r="10081">
          <cell r="K10081" t="str">
            <v>Foundation School</v>
          </cell>
          <cell r="L10081" t="str">
            <v>Primary</v>
          </cell>
          <cell r="AC10081" t="str">
            <v>Yes</v>
          </cell>
          <cell r="AI10081">
            <v>1</v>
          </cell>
        </row>
        <row r="10082">
          <cell r="K10082" t="str">
            <v>Foundation School</v>
          </cell>
          <cell r="L10082" t="str">
            <v>Primary</v>
          </cell>
          <cell r="AC10082" t="str">
            <v>Yes</v>
          </cell>
          <cell r="AI10082">
            <v>2</v>
          </cell>
        </row>
        <row r="10083">
          <cell r="K10083" t="str">
            <v>Foundation School</v>
          </cell>
          <cell r="L10083" t="str">
            <v>Primary</v>
          </cell>
          <cell r="AC10083" t="str">
            <v>Yes</v>
          </cell>
          <cell r="AI10083">
            <v>1</v>
          </cell>
        </row>
        <row r="10084">
          <cell r="K10084" t="str">
            <v>Foundation School</v>
          </cell>
          <cell r="L10084" t="str">
            <v>Primary</v>
          </cell>
          <cell r="AC10084" t="str">
            <v>Yes</v>
          </cell>
          <cell r="AI10084">
            <v>2</v>
          </cell>
        </row>
        <row r="10085">
          <cell r="K10085" t="str">
            <v>Voluntary Aided School</v>
          </cell>
          <cell r="L10085" t="str">
            <v>Primary</v>
          </cell>
          <cell r="AC10085" t="str">
            <v>Yes</v>
          </cell>
          <cell r="AI10085">
            <v>2</v>
          </cell>
        </row>
        <row r="10086">
          <cell r="K10086" t="str">
            <v>Foundation School</v>
          </cell>
          <cell r="L10086" t="str">
            <v>Primary</v>
          </cell>
          <cell r="AC10086" t="str">
            <v>Yes</v>
          </cell>
          <cell r="AI10086">
            <v>2</v>
          </cell>
        </row>
        <row r="10087">
          <cell r="K10087" t="str">
            <v>Foundation School</v>
          </cell>
          <cell r="L10087" t="str">
            <v>Primary</v>
          </cell>
          <cell r="AC10087" t="str">
            <v>Yes</v>
          </cell>
          <cell r="AI10087">
            <v>3</v>
          </cell>
        </row>
        <row r="10088">
          <cell r="K10088" t="str">
            <v>Foundation School</v>
          </cell>
          <cell r="L10088" t="str">
            <v>Primary</v>
          </cell>
          <cell r="AC10088" t="str">
            <v>Yes</v>
          </cell>
          <cell r="AI10088">
            <v>2</v>
          </cell>
        </row>
        <row r="10089">
          <cell r="K10089" t="str">
            <v>Voluntary Aided School</v>
          </cell>
          <cell r="L10089" t="str">
            <v>Primary</v>
          </cell>
          <cell r="AC10089" t="str">
            <v>Yes</v>
          </cell>
          <cell r="AI10089">
            <v>2</v>
          </cell>
        </row>
        <row r="10090">
          <cell r="K10090" t="str">
            <v>Foundation School</v>
          </cell>
          <cell r="L10090" t="str">
            <v>Primary</v>
          </cell>
          <cell r="AC10090" t="str">
            <v>Yes</v>
          </cell>
          <cell r="AI10090">
            <v>2</v>
          </cell>
        </row>
        <row r="10091">
          <cell r="K10091" t="str">
            <v>Voluntary Aided School</v>
          </cell>
          <cell r="L10091" t="str">
            <v>Primary</v>
          </cell>
          <cell r="AC10091" t="str">
            <v>Yes</v>
          </cell>
          <cell r="AI10091">
            <v>3</v>
          </cell>
        </row>
        <row r="10092">
          <cell r="K10092" t="str">
            <v>Community Special School</v>
          </cell>
          <cell r="L10092" t="str">
            <v>Special</v>
          </cell>
          <cell r="AC10092" t="str">
            <v>Yes</v>
          </cell>
          <cell r="AI10092">
            <v>1</v>
          </cell>
        </row>
        <row r="10093">
          <cell r="K10093" t="str">
            <v>Community Special School</v>
          </cell>
          <cell r="L10093" t="str">
            <v>Special</v>
          </cell>
          <cell r="AC10093" t="str">
            <v>Yes</v>
          </cell>
          <cell r="AI10093">
            <v>2</v>
          </cell>
        </row>
        <row r="10094">
          <cell r="K10094" t="str">
            <v>Community Special School</v>
          </cell>
          <cell r="L10094" t="str">
            <v>Special</v>
          </cell>
          <cell r="AC10094" t="str">
            <v>Yes</v>
          </cell>
          <cell r="AI10094">
            <v>2</v>
          </cell>
        </row>
        <row r="10095">
          <cell r="K10095" t="str">
            <v>Community Special School</v>
          </cell>
          <cell r="L10095" t="str">
            <v>Special</v>
          </cell>
          <cell r="AC10095" t="str">
            <v>Yes</v>
          </cell>
          <cell r="AI10095">
            <v>1</v>
          </cell>
        </row>
        <row r="10096">
          <cell r="K10096" t="str">
            <v>Community Special School</v>
          </cell>
          <cell r="L10096" t="str">
            <v>Special</v>
          </cell>
          <cell r="AC10096" t="str">
            <v>Yes</v>
          </cell>
          <cell r="AI10096">
            <v>2</v>
          </cell>
        </row>
        <row r="10097">
          <cell r="K10097" t="str">
            <v>LA Nursery School</v>
          </cell>
          <cell r="L10097" t="str">
            <v>Nursery</v>
          </cell>
          <cell r="AC10097" t="str">
            <v>Yes</v>
          </cell>
          <cell r="AI10097">
            <v>2</v>
          </cell>
        </row>
        <row r="10098">
          <cell r="K10098" t="str">
            <v>LA Nursery School</v>
          </cell>
          <cell r="L10098" t="str">
            <v>Nursery</v>
          </cell>
          <cell r="AC10098" t="str">
            <v>Yes</v>
          </cell>
          <cell r="AI10098">
            <v>2</v>
          </cell>
        </row>
        <row r="10099">
          <cell r="K10099" t="str">
            <v>LA Nursery School</v>
          </cell>
          <cell r="L10099" t="str">
            <v>Nursery</v>
          </cell>
          <cell r="AC10099" t="str">
            <v>Yes</v>
          </cell>
          <cell r="AI10099">
            <v>1</v>
          </cell>
        </row>
        <row r="10100">
          <cell r="K10100" t="str">
            <v>Foundation School</v>
          </cell>
          <cell r="L10100" t="str">
            <v>Primary</v>
          </cell>
          <cell r="AC10100" t="str">
            <v>Yes</v>
          </cell>
          <cell r="AI10100">
            <v>2</v>
          </cell>
        </row>
        <row r="10101">
          <cell r="K10101" t="str">
            <v>Community School</v>
          </cell>
          <cell r="L10101" t="str">
            <v>Primary</v>
          </cell>
          <cell r="AC10101" t="str">
            <v>Yes</v>
          </cell>
          <cell r="AI10101">
            <v>2</v>
          </cell>
        </row>
        <row r="10102">
          <cell r="K10102" t="str">
            <v>Community School</v>
          </cell>
          <cell r="L10102" t="str">
            <v>Primary</v>
          </cell>
          <cell r="AC10102" t="str">
            <v>Yes</v>
          </cell>
          <cell r="AI10102">
            <v>2</v>
          </cell>
        </row>
        <row r="10103">
          <cell r="K10103" t="str">
            <v>Community School</v>
          </cell>
          <cell r="L10103" t="str">
            <v>Primary</v>
          </cell>
          <cell r="AC10103" t="str">
            <v>Yes</v>
          </cell>
          <cell r="AI10103">
            <v>2</v>
          </cell>
        </row>
        <row r="10104">
          <cell r="K10104" t="str">
            <v>Community School</v>
          </cell>
          <cell r="L10104" t="str">
            <v>Primary</v>
          </cell>
          <cell r="AC10104" t="str">
            <v>Yes</v>
          </cell>
          <cell r="AI10104">
            <v>2</v>
          </cell>
        </row>
        <row r="10105">
          <cell r="K10105" t="str">
            <v>Community School</v>
          </cell>
          <cell r="L10105" t="str">
            <v>Primary</v>
          </cell>
          <cell r="AC10105" t="str">
            <v>Yes</v>
          </cell>
          <cell r="AI10105">
            <v>1</v>
          </cell>
        </row>
        <row r="10106">
          <cell r="K10106" t="str">
            <v>Foundation School</v>
          </cell>
          <cell r="L10106" t="str">
            <v>Primary</v>
          </cell>
          <cell r="AC10106" t="str">
            <v>Yes</v>
          </cell>
          <cell r="AI10106">
            <v>2</v>
          </cell>
        </row>
        <row r="10107">
          <cell r="K10107" t="str">
            <v>Foundation School</v>
          </cell>
          <cell r="L10107" t="str">
            <v>Primary</v>
          </cell>
          <cell r="AC10107" t="str">
            <v>Yes</v>
          </cell>
          <cell r="AI10107">
            <v>1</v>
          </cell>
        </row>
        <row r="10108">
          <cell r="K10108" t="str">
            <v>Community School</v>
          </cell>
          <cell r="L10108" t="str">
            <v>Primary</v>
          </cell>
          <cell r="AC10108" t="str">
            <v>Yes</v>
          </cell>
          <cell r="AI10108">
            <v>2</v>
          </cell>
        </row>
        <row r="10109">
          <cell r="K10109" t="str">
            <v>Community School</v>
          </cell>
          <cell r="L10109" t="str">
            <v>Primary</v>
          </cell>
          <cell r="AC10109" t="str">
            <v>Yes</v>
          </cell>
          <cell r="AI10109">
            <v>2</v>
          </cell>
        </row>
        <row r="10110">
          <cell r="K10110" t="str">
            <v>Community School</v>
          </cell>
          <cell r="L10110" t="str">
            <v>Primary</v>
          </cell>
          <cell r="AC10110" t="str">
            <v>Yes</v>
          </cell>
          <cell r="AI10110">
            <v>2</v>
          </cell>
        </row>
        <row r="10111">
          <cell r="K10111" t="str">
            <v>Community School</v>
          </cell>
          <cell r="L10111" t="str">
            <v>Primary</v>
          </cell>
          <cell r="AC10111" t="str">
            <v>Yes</v>
          </cell>
          <cell r="AI10111">
            <v>2</v>
          </cell>
        </row>
        <row r="10112">
          <cell r="K10112" t="str">
            <v>Community School</v>
          </cell>
          <cell r="L10112" t="str">
            <v>Primary</v>
          </cell>
          <cell r="AC10112" t="str">
            <v>Yes</v>
          </cell>
          <cell r="AI10112">
            <v>2</v>
          </cell>
        </row>
        <row r="10113">
          <cell r="K10113" t="str">
            <v>Community School</v>
          </cell>
          <cell r="L10113" t="str">
            <v>Primary</v>
          </cell>
          <cell r="AC10113" t="str">
            <v>Yes</v>
          </cell>
          <cell r="AI10113">
            <v>2</v>
          </cell>
        </row>
        <row r="10114">
          <cell r="K10114" t="str">
            <v>Community School</v>
          </cell>
          <cell r="L10114" t="str">
            <v>Primary</v>
          </cell>
          <cell r="AC10114" t="str">
            <v>Yes</v>
          </cell>
          <cell r="AI10114">
            <v>2</v>
          </cell>
        </row>
        <row r="10115">
          <cell r="K10115" t="str">
            <v>Community School</v>
          </cell>
          <cell r="L10115" t="str">
            <v>Primary</v>
          </cell>
          <cell r="AC10115" t="str">
            <v>Yes</v>
          </cell>
          <cell r="AI10115">
            <v>2</v>
          </cell>
        </row>
        <row r="10116">
          <cell r="K10116" t="str">
            <v>Community School</v>
          </cell>
          <cell r="L10116" t="str">
            <v>Primary</v>
          </cell>
          <cell r="AC10116" t="str">
            <v>Yes</v>
          </cell>
          <cell r="AI10116">
            <v>2</v>
          </cell>
        </row>
        <row r="10117">
          <cell r="K10117" t="str">
            <v>Community School</v>
          </cell>
          <cell r="L10117" t="str">
            <v>Primary</v>
          </cell>
          <cell r="AC10117" t="str">
            <v>Yes</v>
          </cell>
          <cell r="AI10117">
            <v>2</v>
          </cell>
        </row>
        <row r="10118">
          <cell r="K10118" t="str">
            <v>Community School</v>
          </cell>
          <cell r="L10118" t="str">
            <v>Primary</v>
          </cell>
          <cell r="AC10118" t="str">
            <v>Yes</v>
          </cell>
          <cell r="AI10118">
            <v>2</v>
          </cell>
        </row>
        <row r="10119">
          <cell r="K10119" t="str">
            <v>Community School</v>
          </cell>
          <cell r="L10119" t="str">
            <v>Primary</v>
          </cell>
          <cell r="AC10119" t="str">
            <v>Yes</v>
          </cell>
          <cell r="AI10119">
            <v>2</v>
          </cell>
        </row>
        <row r="10120">
          <cell r="K10120" t="str">
            <v>Community School</v>
          </cell>
          <cell r="L10120" t="str">
            <v>Primary</v>
          </cell>
          <cell r="AC10120" t="str">
            <v>Yes</v>
          </cell>
          <cell r="AI10120">
            <v>2</v>
          </cell>
        </row>
        <row r="10121">
          <cell r="K10121" t="str">
            <v>Community School</v>
          </cell>
          <cell r="L10121" t="str">
            <v>Primary</v>
          </cell>
          <cell r="AC10121" t="str">
            <v>Yes</v>
          </cell>
          <cell r="AI10121">
            <v>2</v>
          </cell>
        </row>
        <row r="10122">
          <cell r="K10122" t="str">
            <v>Community School</v>
          </cell>
          <cell r="L10122" t="str">
            <v>Primary</v>
          </cell>
          <cell r="AC10122" t="str">
            <v>Yes</v>
          </cell>
          <cell r="AI10122">
            <v>2</v>
          </cell>
        </row>
        <row r="10123">
          <cell r="K10123" t="str">
            <v>Community School</v>
          </cell>
          <cell r="L10123" t="str">
            <v>Primary</v>
          </cell>
          <cell r="AC10123" t="str">
            <v>Yes</v>
          </cell>
          <cell r="AI10123">
            <v>2</v>
          </cell>
        </row>
        <row r="10124">
          <cell r="K10124" t="str">
            <v>Community School</v>
          </cell>
          <cell r="L10124" t="str">
            <v>Primary</v>
          </cell>
          <cell r="AC10124" t="str">
            <v>Yes</v>
          </cell>
          <cell r="AI10124">
            <v>2</v>
          </cell>
        </row>
        <row r="10125">
          <cell r="K10125" t="str">
            <v>Community School</v>
          </cell>
          <cell r="L10125" t="str">
            <v>Primary</v>
          </cell>
          <cell r="AC10125" t="str">
            <v>Yes</v>
          </cell>
          <cell r="AI10125">
            <v>1</v>
          </cell>
        </row>
        <row r="10126">
          <cell r="K10126" t="str">
            <v>Community School</v>
          </cell>
          <cell r="L10126" t="str">
            <v>Primary</v>
          </cell>
          <cell r="AC10126" t="str">
            <v>Yes</v>
          </cell>
          <cell r="AI10126">
            <v>1</v>
          </cell>
        </row>
        <row r="10127">
          <cell r="K10127" t="str">
            <v>Community School</v>
          </cell>
          <cell r="L10127" t="str">
            <v>Primary</v>
          </cell>
          <cell r="AC10127" t="str">
            <v>Yes</v>
          </cell>
          <cell r="AI10127">
            <v>2</v>
          </cell>
        </row>
        <row r="10128">
          <cell r="K10128" t="str">
            <v>Community School</v>
          </cell>
          <cell r="L10128" t="str">
            <v>Primary</v>
          </cell>
          <cell r="AC10128" t="str">
            <v>Yes</v>
          </cell>
          <cell r="AI10128">
            <v>2</v>
          </cell>
        </row>
        <row r="10129">
          <cell r="K10129" t="str">
            <v>Community School</v>
          </cell>
          <cell r="L10129" t="str">
            <v>Primary</v>
          </cell>
          <cell r="AC10129" t="str">
            <v>Yes</v>
          </cell>
          <cell r="AI10129">
            <v>2</v>
          </cell>
        </row>
        <row r="10130">
          <cell r="K10130" t="str">
            <v>Community School</v>
          </cell>
          <cell r="L10130" t="str">
            <v>Primary</v>
          </cell>
          <cell r="AC10130" t="str">
            <v>Yes</v>
          </cell>
          <cell r="AI10130">
            <v>3</v>
          </cell>
        </row>
        <row r="10131">
          <cell r="K10131" t="str">
            <v>Community School</v>
          </cell>
          <cell r="L10131" t="str">
            <v>Primary</v>
          </cell>
          <cell r="AC10131" t="str">
            <v>Yes</v>
          </cell>
          <cell r="AI10131">
            <v>2</v>
          </cell>
        </row>
        <row r="10132">
          <cell r="K10132" t="str">
            <v>Community School</v>
          </cell>
          <cell r="L10132" t="str">
            <v>Primary</v>
          </cell>
          <cell r="AC10132" t="str">
            <v>Yes</v>
          </cell>
          <cell r="AI10132">
            <v>2</v>
          </cell>
        </row>
        <row r="10133">
          <cell r="K10133" t="str">
            <v>Community School</v>
          </cell>
          <cell r="L10133" t="str">
            <v>Primary</v>
          </cell>
          <cell r="AC10133" t="str">
            <v>Yes</v>
          </cell>
          <cell r="AI10133">
            <v>2</v>
          </cell>
        </row>
        <row r="10134">
          <cell r="K10134" t="str">
            <v>Community School</v>
          </cell>
          <cell r="L10134" t="str">
            <v>Primary</v>
          </cell>
          <cell r="AC10134" t="str">
            <v>Yes</v>
          </cell>
          <cell r="AI10134">
            <v>2</v>
          </cell>
        </row>
        <row r="10135">
          <cell r="K10135" t="str">
            <v>Community School</v>
          </cell>
          <cell r="L10135" t="str">
            <v>Primary</v>
          </cell>
          <cell r="AC10135" t="str">
            <v>Yes</v>
          </cell>
          <cell r="AI10135">
            <v>2</v>
          </cell>
        </row>
        <row r="10136">
          <cell r="K10136" t="str">
            <v>Community School</v>
          </cell>
          <cell r="L10136" t="str">
            <v>Primary</v>
          </cell>
          <cell r="AC10136" t="str">
            <v>Yes</v>
          </cell>
          <cell r="AI10136">
            <v>2</v>
          </cell>
        </row>
        <row r="10137">
          <cell r="K10137" t="str">
            <v>Community School</v>
          </cell>
          <cell r="L10137" t="str">
            <v>Primary</v>
          </cell>
          <cell r="AC10137" t="str">
            <v>Yes</v>
          </cell>
          <cell r="AI10137">
            <v>2</v>
          </cell>
        </row>
        <row r="10138">
          <cell r="K10138" t="str">
            <v>Community School</v>
          </cell>
          <cell r="L10138" t="str">
            <v>Primary</v>
          </cell>
          <cell r="AC10138" t="str">
            <v>Yes</v>
          </cell>
          <cell r="AI10138">
            <v>2</v>
          </cell>
        </row>
        <row r="10139">
          <cell r="K10139" t="str">
            <v>Community School</v>
          </cell>
          <cell r="L10139" t="str">
            <v>Primary</v>
          </cell>
          <cell r="AC10139" t="str">
            <v>Yes</v>
          </cell>
          <cell r="AI10139">
            <v>2</v>
          </cell>
        </row>
        <row r="10140">
          <cell r="K10140" t="str">
            <v>Community School</v>
          </cell>
          <cell r="L10140" t="str">
            <v>Primary</v>
          </cell>
          <cell r="AC10140" t="str">
            <v>Yes</v>
          </cell>
          <cell r="AI10140">
            <v>2</v>
          </cell>
        </row>
        <row r="10141">
          <cell r="K10141" t="str">
            <v>Community School</v>
          </cell>
          <cell r="L10141" t="str">
            <v>Primary</v>
          </cell>
          <cell r="AC10141" t="str">
            <v>Yes</v>
          </cell>
          <cell r="AI10141">
            <v>2</v>
          </cell>
        </row>
        <row r="10142">
          <cell r="K10142" t="str">
            <v>Community School</v>
          </cell>
          <cell r="L10142" t="str">
            <v>Primary</v>
          </cell>
          <cell r="AC10142" t="str">
            <v>Yes</v>
          </cell>
          <cell r="AI10142">
            <v>2</v>
          </cell>
        </row>
        <row r="10143">
          <cell r="K10143" t="str">
            <v>Community School</v>
          </cell>
          <cell r="L10143" t="str">
            <v>Primary</v>
          </cell>
          <cell r="AC10143" t="str">
            <v>Yes</v>
          </cell>
          <cell r="AI10143">
            <v>2</v>
          </cell>
        </row>
        <row r="10144">
          <cell r="K10144" t="str">
            <v>Community School</v>
          </cell>
          <cell r="L10144" t="str">
            <v>Primary</v>
          </cell>
          <cell r="AC10144" t="str">
            <v>Yes</v>
          </cell>
          <cell r="AI10144">
            <v>2</v>
          </cell>
        </row>
        <row r="10145">
          <cell r="K10145" t="str">
            <v>Community School</v>
          </cell>
          <cell r="L10145" t="str">
            <v>Primary</v>
          </cell>
          <cell r="AC10145" t="str">
            <v>Yes</v>
          </cell>
          <cell r="AI10145">
            <v>1</v>
          </cell>
        </row>
        <row r="10146">
          <cell r="K10146" t="str">
            <v>Community School</v>
          </cell>
          <cell r="L10146" t="str">
            <v>Primary</v>
          </cell>
          <cell r="AC10146" t="str">
            <v>Yes</v>
          </cell>
          <cell r="AI10146">
            <v>2</v>
          </cell>
        </row>
        <row r="10147">
          <cell r="K10147" t="str">
            <v>Community School</v>
          </cell>
          <cell r="L10147" t="str">
            <v>Primary</v>
          </cell>
          <cell r="AC10147" t="str">
            <v>Yes</v>
          </cell>
          <cell r="AI10147">
            <v>2</v>
          </cell>
        </row>
        <row r="10148">
          <cell r="K10148" t="str">
            <v>Community School</v>
          </cell>
          <cell r="L10148" t="str">
            <v>Primary</v>
          </cell>
          <cell r="AC10148" t="str">
            <v>Yes</v>
          </cell>
          <cell r="AI10148">
            <v>1</v>
          </cell>
        </row>
        <row r="10149">
          <cell r="K10149" t="str">
            <v>Community School</v>
          </cell>
          <cell r="L10149" t="str">
            <v>Primary</v>
          </cell>
          <cell r="AC10149" t="str">
            <v>Yes</v>
          </cell>
          <cell r="AI10149">
            <v>2</v>
          </cell>
        </row>
        <row r="10150">
          <cell r="K10150" t="str">
            <v>Community School</v>
          </cell>
          <cell r="L10150" t="str">
            <v>Primary</v>
          </cell>
          <cell r="AC10150" t="str">
            <v>Yes</v>
          </cell>
          <cell r="AI10150">
            <v>2</v>
          </cell>
        </row>
        <row r="10151">
          <cell r="K10151" t="str">
            <v>Community School</v>
          </cell>
          <cell r="L10151" t="str">
            <v>Primary</v>
          </cell>
          <cell r="AC10151" t="str">
            <v>Yes</v>
          </cell>
          <cell r="AI10151">
            <v>2</v>
          </cell>
        </row>
        <row r="10152">
          <cell r="K10152" t="str">
            <v>Community School</v>
          </cell>
          <cell r="L10152" t="str">
            <v>Primary</v>
          </cell>
          <cell r="AC10152" t="str">
            <v>Yes</v>
          </cell>
          <cell r="AI10152">
            <v>3</v>
          </cell>
        </row>
        <row r="10153">
          <cell r="K10153" t="str">
            <v>Community School</v>
          </cell>
          <cell r="L10153" t="str">
            <v>Primary</v>
          </cell>
          <cell r="AC10153" t="str">
            <v>Yes</v>
          </cell>
          <cell r="AI10153">
            <v>2</v>
          </cell>
        </row>
        <row r="10154">
          <cell r="K10154" t="str">
            <v>Community School</v>
          </cell>
          <cell r="L10154" t="str">
            <v>Primary</v>
          </cell>
          <cell r="AC10154" t="str">
            <v>Yes</v>
          </cell>
          <cell r="AI10154">
            <v>2</v>
          </cell>
        </row>
        <row r="10155">
          <cell r="K10155" t="str">
            <v>Community School</v>
          </cell>
          <cell r="L10155" t="str">
            <v>Primary</v>
          </cell>
          <cell r="AC10155" t="str">
            <v>Yes</v>
          </cell>
          <cell r="AI10155">
            <v>2</v>
          </cell>
        </row>
        <row r="10156">
          <cell r="K10156" t="str">
            <v>Community School</v>
          </cell>
          <cell r="L10156" t="str">
            <v>Primary</v>
          </cell>
          <cell r="AC10156" t="str">
            <v>Yes</v>
          </cell>
          <cell r="AI10156">
            <v>2</v>
          </cell>
        </row>
        <row r="10157">
          <cell r="K10157" t="str">
            <v>Community School</v>
          </cell>
          <cell r="L10157" t="str">
            <v>Primary</v>
          </cell>
          <cell r="AC10157" t="str">
            <v>Yes</v>
          </cell>
          <cell r="AI10157">
            <v>2</v>
          </cell>
        </row>
        <row r="10158">
          <cell r="K10158" t="str">
            <v>Community School</v>
          </cell>
          <cell r="L10158" t="str">
            <v>Primary</v>
          </cell>
          <cell r="AC10158" t="str">
            <v>Yes</v>
          </cell>
          <cell r="AI10158">
            <v>2</v>
          </cell>
        </row>
        <row r="10159">
          <cell r="K10159" t="str">
            <v>Community School</v>
          </cell>
          <cell r="L10159" t="str">
            <v>Primary</v>
          </cell>
          <cell r="AC10159" t="str">
            <v>Yes</v>
          </cell>
          <cell r="AI10159">
            <v>2</v>
          </cell>
        </row>
        <row r="10160">
          <cell r="K10160" t="str">
            <v>Community School</v>
          </cell>
          <cell r="L10160" t="str">
            <v>Primary</v>
          </cell>
          <cell r="AC10160" t="str">
            <v>Yes</v>
          </cell>
          <cell r="AI10160">
            <v>2</v>
          </cell>
        </row>
        <row r="10161">
          <cell r="K10161" t="str">
            <v>Community School</v>
          </cell>
          <cell r="L10161" t="str">
            <v>Primary</v>
          </cell>
          <cell r="AC10161" t="str">
            <v>Yes</v>
          </cell>
          <cell r="AI10161">
            <v>2</v>
          </cell>
        </row>
        <row r="10162">
          <cell r="K10162" t="str">
            <v>Community School</v>
          </cell>
          <cell r="L10162" t="str">
            <v>Primary</v>
          </cell>
          <cell r="AC10162" t="str">
            <v>Yes</v>
          </cell>
          <cell r="AI10162">
            <v>2</v>
          </cell>
        </row>
        <row r="10163">
          <cell r="K10163" t="str">
            <v>Community School</v>
          </cell>
          <cell r="L10163" t="str">
            <v>Primary</v>
          </cell>
          <cell r="AC10163" t="str">
            <v>Yes</v>
          </cell>
          <cell r="AI10163">
            <v>1</v>
          </cell>
        </row>
        <row r="10164">
          <cell r="K10164" t="str">
            <v>Foundation School</v>
          </cell>
          <cell r="L10164" t="str">
            <v>Primary</v>
          </cell>
          <cell r="AC10164" t="str">
            <v>Yes</v>
          </cell>
          <cell r="AI10164">
            <v>2</v>
          </cell>
        </row>
        <row r="10165">
          <cell r="K10165" t="str">
            <v>Community School</v>
          </cell>
          <cell r="L10165" t="str">
            <v>Primary</v>
          </cell>
          <cell r="AC10165" t="str">
            <v>Yes</v>
          </cell>
          <cell r="AI10165">
            <v>2</v>
          </cell>
        </row>
        <row r="10166">
          <cell r="K10166" t="str">
            <v>Community School</v>
          </cell>
          <cell r="L10166" t="str">
            <v>Primary</v>
          </cell>
          <cell r="AC10166" t="str">
            <v>Yes</v>
          </cell>
          <cell r="AI10166">
            <v>2</v>
          </cell>
        </row>
        <row r="10167">
          <cell r="K10167" t="str">
            <v>Community School</v>
          </cell>
          <cell r="L10167" t="str">
            <v>Primary</v>
          </cell>
          <cell r="AC10167" t="str">
            <v>Yes</v>
          </cell>
          <cell r="AI10167">
            <v>2</v>
          </cell>
        </row>
        <row r="10168">
          <cell r="K10168" t="str">
            <v>Community School</v>
          </cell>
          <cell r="L10168" t="str">
            <v>Primary</v>
          </cell>
          <cell r="AC10168" t="str">
            <v>Yes</v>
          </cell>
          <cell r="AI10168">
            <v>3</v>
          </cell>
        </row>
        <row r="10169">
          <cell r="K10169" t="str">
            <v>Community School</v>
          </cell>
          <cell r="L10169" t="str">
            <v>Primary</v>
          </cell>
          <cell r="AC10169" t="str">
            <v>Yes</v>
          </cell>
          <cell r="AI10169">
            <v>1</v>
          </cell>
        </row>
        <row r="10170">
          <cell r="K10170" t="str">
            <v>Community School</v>
          </cell>
          <cell r="L10170" t="str">
            <v>Primary</v>
          </cell>
          <cell r="AC10170" t="str">
            <v>Yes</v>
          </cell>
          <cell r="AI10170">
            <v>2</v>
          </cell>
        </row>
        <row r="10171">
          <cell r="K10171" t="str">
            <v>Community School</v>
          </cell>
          <cell r="L10171" t="str">
            <v>Primary</v>
          </cell>
          <cell r="AC10171" t="str">
            <v>Yes</v>
          </cell>
          <cell r="AI10171">
            <v>1</v>
          </cell>
        </row>
        <row r="10172">
          <cell r="K10172" t="str">
            <v>Community School</v>
          </cell>
          <cell r="L10172" t="str">
            <v>Primary</v>
          </cell>
          <cell r="AC10172" t="str">
            <v>Yes</v>
          </cell>
          <cell r="AI10172">
            <v>4</v>
          </cell>
        </row>
        <row r="10173">
          <cell r="K10173" t="str">
            <v>Community School</v>
          </cell>
          <cell r="L10173" t="str">
            <v>Primary</v>
          </cell>
          <cell r="AC10173" t="str">
            <v>Yes</v>
          </cell>
          <cell r="AI10173">
            <v>2</v>
          </cell>
        </row>
        <row r="10174">
          <cell r="K10174" t="str">
            <v>Community School</v>
          </cell>
          <cell r="L10174" t="str">
            <v>Primary</v>
          </cell>
          <cell r="AC10174" t="str">
            <v>Yes</v>
          </cell>
          <cell r="AI10174">
            <v>2</v>
          </cell>
        </row>
        <row r="10175">
          <cell r="K10175" t="str">
            <v>Community School</v>
          </cell>
          <cell r="L10175" t="str">
            <v>Primary</v>
          </cell>
          <cell r="AC10175" t="str">
            <v>Yes</v>
          </cell>
          <cell r="AI10175">
            <v>2</v>
          </cell>
        </row>
        <row r="10176">
          <cell r="K10176" t="str">
            <v>Community School</v>
          </cell>
          <cell r="L10176" t="str">
            <v>Primary</v>
          </cell>
          <cell r="AC10176" t="str">
            <v>Yes</v>
          </cell>
          <cell r="AI10176">
            <v>2</v>
          </cell>
        </row>
        <row r="10177">
          <cell r="K10177" t="str">
            <v>Community School</v>
          </cell>
          <cell r="L10177" t="str">
            <v>Primary</v>
          </cell>
          <cell r="AC10177" t="str">
            <v>Yes</v>
          </cell>
          <cell r="AI10177">
            <v>1</v>
          </cell>
        </row>
        <row r="10178">
          <cell r="K10178" t="str">
            <v>Community School</v>
          </cell>
          <cell r="L10178" t="str">
            <v>Primary</v>
          </cell>
          <cell r="AC10178" t="str">
            <v>Yes</v>
          </cell>
          <cell r="AI10178">
            <v>1</v>
          </cell>
        </row>
        <row r="10179">
          <cell r="K10179" t="str">
            <v>Community School</v>
          </cell>
          <cell r="L10179" t="str">
            <v>Primary</v>
          </cell>
          <cell r="AC10179" t="str">
            <v>Yes</v>
          </cell>
          <cell r="AI10179">
            <v>3</v>
          </cell>
        </row>
        <row r="10180">
          <cell r="K10180" t="str">
            <v>Community School</v>
          </cell>
          <cell r="L10180" t="str">
            <v>Primary</v>
          </cell>
          <cell r="AC10180" t="str">
            <v>Yes</v>
          </cell>
          <cell r="AI10180">
            <v>1</v>
          </cell>
        </row>
        <row r="10181">
          <cell r="K10181" t="str">
            <v>Community School</v>
          </cell>
          <cell r="L10181" t="str">
            <v>Primary</v>
          </cell>
          <cell r="AC10181" t="str">
            <v>Yes</v>
          </cell>
          <cell r="AI10181">
            <v>2</v>
          </cell>
        </row>
        <row r="10182">
          <cell r="K10182" t="str">
            <v>Community School</v>
          </cell>
          <cell r="L10182" t="str">
            <v>Primary</v>
          </cell>
          <cell r="AC10182" t="str">
            <v>Yes</v>
          </cell>
          <cell r="AI10182">
            <v>2</v>
          </cell>
        </row>
        <row r="10183">
          <cell r="K10183" t="str">
            <v>Community School</v>
          </cell>
          <cell r="L10183" t="str">
            <v>Primary</v>
          </cell>
          <cell r="AC10183" t="str">
            <v>Yes</v>
          </cell>
          <cell r="AI10183">
            <v>2</v>
          </cell>
        </row>
        <row r="10184">
          <cell r="K10184" t="str">
            <v>Community School</v>
          </cell>
          <cell r="L10184" t="str">
            <v>Primary</v>
          </cell>
          <cell r="AC10184" t="str">
            <v>Yes</v>
          </cell>
          <cell r="AI10184">
            <v>3</v>
          </cell>
        </row>
        <row r="10185">
          <cell r="K10185" t="str">
            <v>Community School</v>
          </cell>
          <cell r="L10185" t="str">
            <v>Primary</v>
          </cell>
          <cell r="AC10185" t="str">
            <v>Yes</v>
          </cell>
          <cell r="AI10185">
            <v>2</v>
          </cell>
        </row>
        <row r="10186">
          <cell r="K10186" t="str">
            <v>Community School</v>
          </cell>
          <cell r="L10186" t="str">
            <v>Primary</v>
          </cell>
          <cell r="AC10186" t="str">
            <v>Yes</v>
          </cell>
          <cell r="AI10186">
            <v>2</v>
          </cell>
        </row>
        <row r="10187">
          <cell r="K10187" t="str">
            <v>Community School</v>
          </cell>
          <cell r="L10187" t="str">
            <v>Primary</v>
          </cell>
          <cell r="AC10187" t="str">
            <v>Yes</v>
          </cell>
          <cell r="AI10187">
            <v>2</v>
          </cell>
        </row>
        <row r="10188">
          <cell r="K10188" t="str">
            <v>Community School</v>
          </cell>
          <cell r="L10188" t="str">
            <v>Primary</v>
          </cell>
          <cell r="AC10188" t="str">
            <v>Yes</v>
          </cell>
          <cell r="AI10188">
            <v>2</v>
          </cell>
        </row>
        <row r="10189">
          <cell r="K10189" t="str">
            <v>Community School</v>
          </cell>
          <cell r="L10189" t="str">
            <v>Primary</v>
          </cell>
          <cell r="AC10189" t="str">
            <v>Yes</v>
          </cell>
          <cell r="AI10189">
            <v>3</v>
          </cell>
        </row>
        <row r="10190">
          <cell r="K10190" t="str">
            <v>Foundation School</v>
          </cell>
          <cell r="L10190" t="str">
            <v>Primary</v>
          </cell>
          <cell r="AC10190" t="str">
            <v>Yes</v>
          </cell>
          <cell r="AI10190">
            <v>1</v>
          </cell>
        </row>
        <row r="10191">
          <cell r="K10191" t="str">
            <v>Community School</v>
          </cell>
          <cell r="L10191" t="str">
            <v>Primary</v>
          </cell>
          <cell r="AC10191" t="str">
            <v>Yes</v>
          </cell>
          <cell r="AI10191">
            <v>2</v>
          </cell>
        </row>
        <row r="10192">
          <cell r="K10192" t="str">
            <v>Community School</v>
          </cell>
          <cell r="L10192" t="str">
            <v>Primary</v>
          </cell>
          <cell r="AC10192" t="str">
            <v>Yes</v>
          </cell>
          <cell r="AI10192">
            <v>1</v>
          </cell>
        </row>
        <row r="10193">
          <cell r="K10193" t="str">
            <v>Community School</v>
          </cell>
          <cell r="L10193" t="str">
            <v>Primary</v>
          </cell>
          <cell r="AC10193" t="str">
            <v>Yes</v>
          </cell>
          <cell r="AI10193">
            <v>2</v>
          </cell>
        </row>
        <row r="10194">
          <cell r="K10194" t="str">
            <v>Community School</v>
          </cell>
          <cell r="L10194" t="str">
            <v>Primary</v>
          </cell>
          <cell r="AC10194" t="str">
            <v>Yes</v>
          </cell>
          <cell r="AI10194">
            <v>2</v>
          </cell>
        </row>
        <row r="10195">
          <cell r="K10195" t="str">
            <v>Community School</v>
          </cell>
          <cell r="L10195" t="str">
            <v>Primary</v>
          </cell>
          <cell r="AC10195" t="str">
            <v>Yes</v>
          </cell>
          <cell r="AI10195">
            <v>2</v>
          </cell>
        </row>
        <row r="10196">
          <cell r="K10196" t="str">
            <v>Community School</v>
          </cell>
          <cell r="L10196" t="str">
            <v>Primary</v>
          </cell>
          <cell r="AC10196" t="str">
            <v>Yes</v>
          </cell>
          <cell r="AI10196">
            <v>3</v>
          </cell>
        </row>
        <row r="10197">
          <cell r="K10197" t="str">
            <v>Community School</v>
          </cell>
          <cell r="L10197" t="str">
            <v>Primary</v>
          </cell>
          <cell r="AC10197" t="str">
            <v>Yes</v>
          </cell>
          <cell r="AI10197">
            <v>2</v>
          </cell>
        </row>
        <row r="10198">
          <cell r="K10198" t="str">
            <v>Community School</v>
          </cell>
          <cell r="L10198" t="str">
            <v>Primary</v>
          </cell>
          <cell r="AC10198" t="str">
            <v>Yes</v>
          </cell>
          <cell r="AI10198">
            <v>2</v>
          </cell>
        </row>
        <row r="10199">
          <cell r="K10199" t="str">
            <v>Community School</v>
          </cell>
          <cell r="L10199" t="str">
            <v>Primary</v>
          </cell>
          <cell r="AC10199" t="str">
            <v>Yes</v>
          </cell>
          <cell r="AI10199">
            <v>1</v>
          </cell>
        </row>
        <row r="10200">
          <cell r="K10200" t="str">
            <v>Community School</v>
          </cell>
          <cell r="L10200" t="str">
            <v>Primary</v>
          </cell>
          <cell r="AC10200" t="str">
            <v>Yes</v>
          </cell>
          <cell r="AI10200">
            <v>1</v>
          </cell>
        </row>
        <row r="10201">
          <cell r="K10201" t="str">
            <v>Community School</v>
          </cell>
          <cell r="L10201" t="str">
            <v>Primary</v>
          </cell>
          <cell r="AC10201" t="str">
            <v>Yes</v>
          </cell>
          <cell r="AI10201">
            <v>1</v>
          </cell>
        </row>
        <row r="10202">
          <cell r="K10202" t="str">
            <v>Foundation School</v>
          </cell>
          <cell r="L10202" t="str">
            <v>Primary</v>
          </cell>
          <cell r="AC10202" t="str">
            <v>Yes</v>
          </cell>
          <cell r="AI10202">
            <v>2</v>
          </cell>
        </row>
        <row r="10203">
          <cell r="K10203" t="str">
            <v>Community School</v>
          </cell>
          <cell r="L10203" t="str">
            <v>Primary</v>
          </cell>
          <cell r="AC10203" t="str">
            <v>Yes</v>
          </cell>
          <cell r="AI10203">
            <v>2</v>
          </cell>
        </row>
        <row r="10204">
          <cell r="K10204" t="str">
            <v>Voluntary Controlled School</v>
          </cell>
          <cell r="L10204" t="str">
            <v>Primary</v>
          </cell>
          <cell r="AC10204" t="str">
            <v>Yes</v>
          </cell>
          <cell r="AI10204">
            <v>2</v>
          </cell>
        </row>
        <row r="10205">
          <cell r="K10205" t="str">
            <v>Voluntary Controlled School</v>
          </cell>
          <cell r="L10205" t="str">
            <v>Primary</v>
          </cell>
          <cell r="AC10205" t="str">
            <v>Yes</v>
          </cell>
          <cell r="AI10205">
            <v>1</v>
          </cell>
        </row>
        <row r="10206">
          <cell r="K10206" t="str">
            <v>Voluntary Controlled School</v>
          </cell>
          <cell r="L10206" t="str">
            <v>Primary</v>
          </cell>
          <cell r="AC10206" t="str">
            <v>Yes</v>
          </cell>
          <cell r="AI10206">
            <v>2</v>
          </cell>
        </row>
        <row r="10207">
          <cell r="K10207" t="str">
            <v>Voluntary Aided School</v>
          </cell>
          <cell r="L10207" t="str">
            <v>Primary</v>
          </cell>
          <cell r="AC10207" t="str">
            <v>Yes</v>
          </cell>
          <cell r="AI10207">
            <v>2</v>
          </cell>
        </row>
        <row r="10208">
          <cell r="K10208" t="str">
            <v>Voluntary Controlled School</v>
          </cell>
          <cell r="L10208" t="str">
            <v>Primary</v>
          </cell>
          <cell r="AC10208" t="str">
            <v>Yes</v>
          </cell>
          <cell r="AI10208">
            <v>2</v>
          </cell>
        </row>
        <row r="10209">
          <cell r="K10209" t="str">
            <v>Voluntary Controlled School</v>
          </cell>
          <cell r="L10209" t="str">
            <v>Primary</v>
          </cell>
          <cell r="AC10209" t="str">
            <v>Yes</v>
          </cell>
          <cell r="AI10209">
            <v>2</v>
          </cell>
        </row>
        <row r="10210">
          <cell r="K10210" t="str">
            <v>Voluntary Controlled School</v>
          </cell>
          <cell r="L10210" t="str">
            <v>Primary</v>
          </cell>
          <cell r="AC10210" t="str">
            <v>Yes</v>
          </cell>
          <cell r="AI10210">
            <v>2</v>
          </cell>
        </row>
        <row r="10211">
          <cell r="K10211" t="str">
            <v>Voluntary Controlled School</v>
          </cell>
          <cell r="L10211" t="str">
            <v>Primary</v>
          </cell>
          <cell r="AC10211" t="str">
            <v>Yes</v>
          </cell>
          <cell r="AI10211">
            <v>1</v>
          </cell>
        </row>
        <row r="10212">
          <cell r="K10212" t="str">
            <v>Voluntary Aided School</v>
          </cell>
          <cell r="L10212" t="str">
            <v>Primary</v>
          </cell>
          <cell r="AC10212" t="str">
            <v>Yes</v>
          </cell>
          <cell r="AI10212">
            <v>2</v>
          </cell>
        </row>
        <row r="10213">
          <cell r="K10213" t="str">
            <v>Voluntary Aided School</v>
          </cell>
          <cell r="L10213" t="str">
            <v>Primary</v>
          </cell>
          <cell r="AC10213" t="str">
            <v>Yes</v>
          </cell>
          <cell r="AI10213">
            <v>2</v>
          </cell>
        </row>
        <row r="10214">
          <cell r="K10214" t="str">
            <v>Voluntary Controlled School</v>
          </cell>
          <cell r="L10214" t="str">
            <v>Primary</v>
          </cell>
          <cell r="AC10214" t="str">
            <v>Yes</v>
          </cell>
          <cell r="AI10214">
            <v>2</v>
          </cell>
        </row>
        <row r="10215">
          <cell r="K10215" t="str">
            <v>Voluntary Controlled School</v>
          </cell>
          <cell r="L10215" t="str">
            <v>Primary</v>
          </cell>
          <cell r="AC10215" t="str">
            <v>Yes</v>
          </cell>
          <cell r="AI10215">
            <v>2</v>
          </cell>
        </row>
        <row r="10216">
          <cell r="K10216" t="str">
            <v>Voluntary Controlled School</v>
          </cell>
          <cell r="L10216" t="str">
            <v>Primary</v>
          </cell>
          <cell r="AC10216" t="str">
            <v>Yes</v>
          </cell>
          <cell r="AI10216">
            <v>2</v>
          </cell>
        </row>
        <row r="10217">
          <cell r="K10217" t="str">
            <v>Voluntary Controlled School</v>
          </cell>
          <cell r="L10217" t="str">
            <v>Primary</v>
          </cell>
          <cell r="AC10217" t="str">
            <v>Yes</v>
          </cell>
          <cell r="AI10217">
            <v>1</v>
          </cell>
        </row>
        <row r="10218">
          <cell r="K10218" t="str">
            <v>Voluntary Controlled School</v>
          </cell>
          <cell r="L10218" t="str">
            <v>Primary</v>
          </cell>
          <cell r="AC10218" t="str">
            <v>Yes</v>
          </cell>
          <cell r="AI10218">
            <v>3</v>
          </cell>
        </row>
        <row r="10219">
          <cell r="K10219" t="str">
            <v>Voluntary Controlled School</v>
          </cell>
          <cell r="L10219" t="str">
            <v>Primary</v>
          </cell>
          <cell r="AC10219" t="str">
            <v>Yes</v>
          </cell>
          <cell r="AI10219">
            <v>2</v>
          </cell>
        </row>
        <row r="10220">
          <cell r="K10220" t="str">
            <v>Voluntary Controlled School</v>
          </cell>
          <cell r="L10220" t="str">
            <v>Primary</v>
          </cell>
          <cell r="AC10220" t="str">
            <v>Yes</v>
          </cell>
          <cell r="AI10220">
            <v>2</v>
          </cell>
        </row>
        <row r="10221">
          <cell r="K10221" t="str">
            <v>Voluntary Controlled School</v>
          </cell>
          <cell r="L10221" t="str">
            <v>Primary</v>
          </cell>
          <cell r="AC10221" t="str">
            <v>Yes</v>
          </cell>
          <cell r="AI10221">
            <v>2</v>
          </cell>
        </row>
        <row r="10222">
          <cell r="K10222" t="str">
            <v>Voluntary Controlled School</v>
          </cell>
          <cell r="L10222" t="str">
            <v>Primary</v>
          </cell>
          <cell r="AC10222" t="str">
            <v>Yes</v>
          </cell>
          <cell r="AI10222">
            <v>2</v>
          </cell>
        </row>
        <row r="10223">
          <cell r="K10223" t="str">
            <v>Voluntary Controlled School</v>
          </cell>
          <cell r="L10223" t="str">
            <v>Primary</v>
          </cell>
          <cell r="AC10223" t="str">
            <v>Yes</v>
          </cell>
          <cell r="AI10223">
            <v>2</v>
          </cell>
        </row>
        <row r="10224">
          <cell r="K10224" t="str">
            <v>Voluntary Controlled School</v>
          </cell>
          <cell r="L10224" t="str">
            <v>Primary</v>
          </cell>
          <cell r="AC10224" t="str">
            <v>Yes</v>
          </cell>
          <cell r="AI10224">
            <v>2</v>
          </cell>
        </row>
        <row r="10225">
          <cell r="K10225" t="str">
            <v>Voluntary Controlled School</v>
          </cell>
          <cell r="L10225" t="str">
            <v>Primary</v>
          </cell>
          <cell r="AC10225" t="str">
            <v>Yes</v>
          </cell>
          <cell r="AI10225">
            <v>2</v>
          </cell>
        </row>
        <row r="10226">
          <cell r="K10226" t="str">
            <v>Voluntary Aided School</v>
          </cell>
          <cell r="L10226" t="str">
            <v>Primary</v>
          </cell>
          <cell r="AC10226" t="str">
            <v>Yes</v>
          </cell>
          <cell r="AI10226">
            <v>2</v>
          </cell>
        </row>
        <row r="10227">
          <cell r="K10227" t="str">
            <v>Voluntary Controlled School</v>
          </cell>
          <cell r="L10227" t="str">
            <v>Primary</v>
          </cell>
          <cell r="AC10227" t="str">
            <v>Yes</v>
          </cell>
          <cell r="AI10227">
            <v>2</v>
          </cell>
        </row>
        <row r="10228">
          <cell r="K10228" t="str">
            <v>Voluntary Controlled School</v>
          </cell>
          <cell r="L10228" t="str">
            <v>Primary</v>
          </cell>
          <cell r="AC10228" t="str">
            <v>Yes</v>
          </cell>
          <cell r="AI10228">
            <v>2</v>
          </cell>
        </row>
        <row r="10229">
          <cell r="K10229" t="str">
            <v>Voluntary Controlled School</v>
          </cell>
          <cell r="L10229" t="str">
            <v>Primary</v>
          </cell>
          <cell r="AC10229" t="str">
            <v>Yes</v>
          </cell>
          <cell r="AI10229">
            <v>1</v>
          </cell>
        </row>
        <row r="10230">
          <cell r="K10230" t="str">
            <v>Voluntary Controlled School</v>
          </cell>
          <cell r="L10230" t="str">
            <v>Primary</v>
          </cell>
          <cell r="AC10230" t="str">
            <v>Yes</v>
          </cell>
          <cell r="AI10230">
            <v>2</v>
          </cell>
        </row>
        <row r="10231">
          <cell r="K10231" t="str">
            <v>Voluntary Controlled School</v>
          </cell>
          <cell r="L10231" t="str">
            <v>Primary</v>
          </cell>
          <cell r="AC10231" t="str">
            <v>Yes</v>
          </cell>
          <cell r="AI10231">
            <v>2</v>
          </cell>
        </row>
        <row r="10232">
          <cell r="K10232" t="str">
            <v>Voluntary Controlled School</v>
          </cell>
          <cell r="L10232" t="str">
            <v>Primary</v>
          </cell>
          <cell r="AC10232" t="str">
            <v>Yes</v>
          </cell>
          <cell r="AI10232">
            <v>2</v>
          </cell>
        </row>
        <row r="10233">
          <cell r="K10233" t="str">
            <v>Voluntary Controlled School</v>
          </cell>
          <cell r="L10233" t="str">
            <v>Primary</v>
          </cell>
          <cell r="AC10233" t="str">
            <v>Yes</v>
          </cell>
          <cell r="AI10233">
            <v>2</v>
          </cell>
        </row>
        <row r="10234">
          <cell r="K10234" t="str">
            <v>Voluntary Controlled School</v>
          </cell>
          <cell r="L10234" t="str">
            <v>Primary</v>
          </cell>
          <cell r="AC10234" t="str">
            <v>Yes</v>
          </cell>
          <cell r="AI10234">
            <v>2</v>
          </cell>
        </row>
        <row r="10235">
          <cell r="K10235" t="str">
            <v>Voluntary Controlled School</v>
          </cell>
          <cell r="L10235" t="str">
            <v>Primary</v>
          </cell>
          <cell r="AC10235" t="str">
            <v>Yes</v>
          </cell>
          <cell r="AI10235">
            <v>2</v>
          </cell>
        </row>
        <row r="10236">
          <cell r="K10236" t="str">
            <v>Voluntary Controlled School</v>
          </cell>
          <cell r="L10236" t="str">
            <v>Primary</v>
          </cell>
          <cell r="AC10236" t="str">
            <v>Yes</v>
          </cell>
          <cell r="AI10236">
            <v>2</v>
          </cell>
        </row>
        <row r="10237">
          <cell r="K10237" t="str">
            <v>Voluntary Controlled School</v>
          </cell>
          <cell r="L10237" t="str">
            <v>Primary</v>
          </cell>
          <cell r="AC10237" t="str">
            <v>Yes</v>
          </cell>
          <cell r="AI10237">
            <v>2</v>
          </cell>
        </row>
        <row r="10238">
          <cell r="K10238" t="str">
            <v>Voluntary Controlled School</v>
          </cell>
          <cell r="L10238" t="str">
            <v>Primary</v>
          </cell>
          <cell r="AC10238" t="str">
            <v>Yes</v>
          </cell>
          <cell r="AI10238">
            <v>2</v>
          </cell>
        </row>
        <row r="10239">
          <cell r="K10239" t="str">
            <v>Voluntary Controlled School</v>
          </cell>
          <cell r="L10239" t="str">
            <v>Primary</v>
          </cell>
          <cell r="AC10239" t="str">
            <v>Yes</v>
          </cell>
          <cell r="AI10239">
            <v>2</v>
          </cell>
        </row>
        <row r="10240">
          <cell r="K10240" t="str">
            <v>Voluntary Controlled School</v>
          </cell>
          <cell r="L10240" t="str">
            <v>Primary</v>
          </cell>
          <cell r="AC10240" t="str">
            <v>Yes</v>
          </cell>
          <cell r="AI10240">
            <v>2</v>
          </cell>
        </row>
        <row r="10241">
          <cell r="K10241" t="str">
            <v>Voluntary Aided School</v>
          </cell>
          <cell r="L10241" t="str">
            <v>Primary</v>
          </cell>
          <cell r="AC10241" t="str">
            <v>Yes</v>
          </cell>
          <cell r="AI10241">
            <v>2</v>
          </cell>
        </row>
        <row r="10242">
          <cell r="K10242" t="str">
            <v>Voluntary Controlled School</v>
          </cell>
          <cell r="L10242" t="str">
            <v>Primary</v>
          </cell>
          <cell r="AC10242" t="str">
            <v>Yes</v>
          </cell>
          <cell r="AI10242">
            <v>1</v>
          </cell>
        </row>
        <row r="10243">
          <cell r="K10243" t="str">
            <v>Voluntary Controlled School</v>
          </cell>
          <cell r="L10243" t="str">
            <v>Primary</v>
          </cell>
          <cell r="AC10243" t="str">
            <v>Yes</v>
          </cell>
          <cell r="AI10243">
            <v>2</v>
          </cell>
        </row>
        <row r="10244">
          <cell r="K10244" t="str">
            <v>Voluntary Controlled School</v>
          </cell>
          <cell r="L10244" t="str">
            <v>Primary</v>
          </cell>
          <cell r="AC10244" t="str">
            <v>Yes</v>
          </cell>
          <cell r="AI10244">
            <v>2</v>
          </cell>
        </row>
        <row r="10245">
          <cell r="K10245" t="str">
            <v>Voluntary Controlled School</v>
          </cell>
          <cell r="L10245" t="str">
            <v>Primary</v>
          </cell>
          <cell r="AC10245" t="str">
            <v>Yes</v>
          </cell>
          <cell r="AI10245">
            <v>2</v>
          </cell>
        </row>
        <row r="10246">
          <cell r="K10246" t="str">
            <v>Voluntary Controlled School</v>
          </cell>
          <cell r="L10246" t="str">
            <v>Primary</v>
          </cell>
          <cell r="AC10246" t="str">
            <v>Yes</v>
          </cell>
          <cell r="AI10246">
            <v>2</v>
          </cell>
        </row>
        <row r="10247">
          <cell r="K10247" t="str">
            <v>Voluntary Controlled School</v>
          </cell>
          <cell r="L10247" t="str">
            <v>Primary</v>
          </cell>
          <cell r="AC10247" t="str">
            <v>Yes</v>
          </cell>
          <cell r="AI10247">
            <v>2</v>
          </cell>
        </row>
        <row r="10248">
          <cell r="K10248" t="str">
            <v>Voluntary Aided School</v>
          </cell>
          <cell r="L10248" t="str">
            <v>Primary</v>
          </cell>
          <cell r="AC10248" t="str">
            <v>Yes</v>
          </cell>
          <cell r="AI10248">
            <v>2</v>
          </cell>
        </row>
        <row r="10249">
          <cell r="K10249" t="str">
            <v>Voluntary Aided School</v>
          </cell>
          <cell r="L10249" t="str">
            <v>Primary</v>
          </cell>
          <cell r="AC10249" t="str">
            <v>Yes</v>
          </cell>
          <cell r="AI10249">
            <v>4</v>
          </cell>
        </row>
        <row r="10250">
          <cell r="K10250" t="str">
            <v>Voluntary Aided School</v>
          </cell>
          <cell r="L10250" t="str">
            <v>Primary</v>
          </cell>
          <cell r="AC10250" t="str">
            <v>Yes</v>
          </cell>
          <cell r="AI10250">
            <v>2</v>
          </cell>
        </row>
        <row r="10251">
          <cell r="K10251" t="str">
            <v>Voluntary Aided School</v>
          </cell>
          <cell r="L10251" t="str">
            <v>Primary</v>
          </cell>
          <cell r="AC10251" t="str">
            <v>Yes</v>
          </cell>
          <cell r="AI10251">
            <v>2</v>
          </cell>
        </row>
        <row r="10252">
          <cell r="K10252" t="str">
            <v>Voluntary Aided School</v>
          </cell>
          <cell r="L10252" t="str">
            <v>Primary</v>
          </cell>
          <cell r="AC10252" t="str">
            <v>Yes</v>
          </cell>
          <cell r="AI10252">
            <v>1</v>
          </cell>
        </row>
        <row r="10253">
          <cell r="K10253" t="str">
            <v>Voluntary Aided School</v>
          </cell>
          <cell r="L10253" t="str">
            <v>Primary</v>
          </cell>
          <cell r="AC10253" t="str">
            <v>Yes</v>
          </cell>
          <cell r="AI10253">
            <v>2</v>
          </cell>
        </row>
        <row r="10254">
          <cell r="K10254" t="str">
            <v>Voluntary Aided School</v>
          </cell>
          <cell r="L10254" t="str">
            <v>Primary</v>
          </cell>
          <cell r="AC10254" t="str">
            <v>Yes</v>
          </cell>
          <cell r="AI10254">
            <v>1</v>
          </cell>
        </row>
        <row r="10255">
          <cell r="K10255" t="str">
            <v>Voluntary Aided School</v>
          </cell>
          <cell r="L10255" t="str">
            <v>Primary</v>
          </cell>
          <cell r="AC10255" t="str">
            <v>Yes</v>
          </cell>
          <cell r="AI10255">
            <v>2</v>
          </cell>
        </row>
        <row r="10256">
          <cell r="K10256" t="str">
            <v>Voluntary Aided School</v>
          </cell>
          <cell r="L10256" t="str">
            <v>Primary</v>
          </cell>
          <cell r="AC10256" t="str">
            <v>Yes</v>
          </cell>
          <cell r="AI10256">
            <v>2</v>
          </cell>
        </row>
        <row r="10257">
          <cell r="K10257" t="str">
            <v>Voluntary Aided School</v>
          </cell>
          <cell r="L10257" t="str">
            <v>Primary</v>
          </cell>
          <cell r="AC10257" t="str">
            <v>Yes</v>
          </cell>
          <cell r="AI10257">
            <v>2</v>
          </cell>
        </row>
        <row r="10258">
          <cell r="K10258" t="str">
            <v>Voluntary Aided School</v>
          </cell>
          <cell r="L10258" t="str">
            <v>Primary</v>
          </cell>
          <cell r="AC10258" t="str">
            <v>Yes</v>
          </cell>
          <cell r="AI10258">
            <v>2</v>
          </cell>
        </row>
        <row r="10259">
          <cell r="K10259" t="str">
            <v>Voluntary Aided School</v>
          </cell>
          <cell r="L10259" t="str">
            <v>Primary</v>
          </cell>
          <cell r="AC10259" t="str">
            <v>Yes</v>
          </cell>
          <cell r="AI10259">
            <v>2</v>
          </cell>
        </row>
        <row r="10260">
          <cell r="K10260" t="str">
            <v>Voluntary Aided School</v>
          </cell>
          <cell r="L10260" t="str">
            <v>Primary</v>
          </cell>
          <cell r="AC10260" t="str">
            <v>Yes</v>
          </cell>
          <cell r="AI10260">
            <v>3</v>
          </cell>
        </row>
        <row r="10261">
          <cell r="K10261" t="str">
            <v>Voluntary Aided School</v>
          </cell>
          <cell r="L10261" t="str">
            <v>Primary</v>
          </cell>
          <cell r="AC10261" t="str">
            <v>Yes</v>
          </cell>
          <cell r="AI10261">
            <v>2</v>
          </cell>
        </row>
        <row r="10262">
          <cell r="K10262" t="str">
            <v>Voluntary Aided School</v>
          </cell>
          <cell r="L10262" t="str">
            <v>Primary</v>
          </cell>
          <cell r="AC10262" t="str">
            <v>Yes</v>
          </cell>
          <cell r="AI10262">
            <v>1</v>
          </cell>
        </row>
        <row r="10263">
          <cell r="K10263" t="str">
            <v>Voluntary Aided School</v>
          </cell>
          <cell r="L10263" t="str">
            <v>Primary</v>
          </cell>
          <cell r="AC10263" t="str">
            <v>Yes</v>
          </cell>
          <cell r="AI10263">
            <v>2</v>
          </cell>
        </row>
        <row r="10264">
          <cell r="K10264" t="str">
            <v>Voluntary Aided School</v>
          </cell>
          <cell r="L10264" t="str">
            <v>Primary</v>
          </cell>
          <cell r="AC10264" t="str">
            <v>Yes</v>
          </cell>
          <cell r="AI10264">
            <v>2</v>
          </cell>
        </row>
        <row r="10265">
          <cell r="K10265" t="str">
            <v>Voluntary Aided School</v>
          </cell>
          <cell r="L10265" t="str">
            <v>Primary</v>
          </cell>
          <cell r="AC10265" t="str">
            <v>Yes</v>
          </cell>
          <cell r="AI10265">
            <v>2</v>
          </cell>
        </row>
        <row r="10266">
          <cell r="K10266" t="str">
            <v>Voluntary Aided School</v>
          </cell>
          <cell r="L10266" t="str">
            <v>Primary</v>
          </cell>
          <cell r="AC10266" t="str">
            <v>Yes</v>
          </cell>
          <cell r="AI10266">
            <v>2</v>
          </cell>
        </row>
        <row r="10267">
          <cell r="K10267" t="str">
            <v>Voluntary Aided School</v>
          </cell>
          <cell r="L10267" t="str">
            <v>Primary</v>
          </cell>
          <cell r="AC10267" t="str">
            <v>Yes</v>
          </cell>
          <cell r="AI10267">
            <v>2</v>
          </cell>
        </row>
        <row r="10268">
          <cell r="K10268" t="str">
            <v>Voluntary Aided School</v>
          </cell>
          <cell r="L10268" t="str">
            <v>Primary</v>
          </cell>
          <cell r="AC10268" t="str">
            <v>Yes</v>
          </cell>
          <cell r="AI10268">
            <v>1</v>
          </cell>
        </row>
        <row r="10269">
          <cell r="K10269" t="str">
            <v>Voluntary Aided School</v>
          </cell>
          <cell r="L10269" t="str">
            <v>Primary</v>
          </cell>
          <cell r="AC10269" t="str">
            <v>Yes</v>
          </cell>
          <cell r="AI10269">
            <v>2</v>
          </cell>
        </row>
        <row r="10270">
          <cell r="K10270" t="str">
            <v>Voluntary Aided School</v>
          </cell>
          <cell r="L10270" t="str">
            <v>Primary</v>
          </cell>
          <cell r="AC10270" t="str">
            <v>Yes</v>
          </cell>
          <cell r="AI10270">
            <v>2</v>
          </cell>
        </row>
        <row r="10271">
          <cell r="K10271" t="str">
            <v>Community School</v>
          </cell>
          <cell r="L10271" t="str">
            <v>Secondary</v>
          </cell>
          <cell r="AC10271" t="str">
            <v>Yes</v>
          </cell>
          <cell r="AI10271">
            <v>2</v>
          </cell>
        </row>
        <row r="10272">
          <cell r="K10272" t="str">
            <v>Foundation School</v>
          </cell>
          <cell r="L10272" t="str">
            <v>Secondary</v>
          </cell>
          <cell r="AC10272" t="str">
            <v>Yes</v>
          </cell>
          <cell r="AI10272">
            <v>2</v>
          </cell>
        </row>
        <row r="10273">
          <cell r="K10273" t="str">
            <v>Community School</v>
          </cell>
          <cell r="L10273" t="str">
            <v>Secondary</v>
          </cell>
          <cell r="AC10273" t="str">
            <v>Yes</v>
          </cell>
          <cell r="AI10273">
            <v>2</v>
          </cell>
        </row>
        <row r="10274">
          <cell r="K10274" t="str">
            <v>Community School</v>
          </cell>
          <cell r="L10274" t="str">
            <v>Secondary</v>
          </cell>
          <cell r="AC10274" t="str">
            <v>Yes</v>
          </cell>
          <cell r="AI10274">
            <v>2</v>
          </cell>
        </row>
        <row r="10275">
          <cell r="K10275" t="str">
            <v>Foundation School</v>
          </cell>
          <cell r="L10275" t="str">
            <v>Primary</v>
          </cell>
          <cell r="AC10275" t="str">
            <v>Yes</v>
          </cell>
          <cell r="AI10275">
            <v>2</v>
          </cell>
        </row>
        <row r="10276">
          <cell r="K10276" t="str">
            <v>Foundation School</v>
          </cell>
          <cell r="L10276" t="str">
            <v>Primary</v>
          </cell>
          <cell r="AC10276" t="str">
            <v>Yes</v>
          </cell>
          <cell r="AI10276">
            <v>2</v>
          </cell>
        </row>
        <row r="10277">
          <cell r="K10277" t="str">
            <v>Voluntary Aided School</v>
          </cell>
          <cell r="L10277" t="str">
            <v>Primary</v>
          </cell>
          <cell r="AC10277" t="str">
            <v>Yes</v>
          </cell>
          <cell r="AI10277">
            <v>2</v>
          </cell>
        </row>
        <row r="10278">
          <cell r="K10278" t="str">
            <v>Foundation School</v>
          </cell>
          <cell r="L10278" t="str">
            <v>Primary</v>
          </cell>
          <cell r="AC10278" t="str">
            <v>Yes</v>
          </cell>
          <cell r="AI10278">
            <v>3</v>
          </cell>
        </row>
        <row r="10279">
          <cell r="K10279" t="str">
            <v>Foundation School</v>
          </cell>
          <cell r="L10279" t="str">
            <v>Primary</v>
          </cell>
          <cell r="AC10279" t="str">
            <v>Yes</v>
          </cell>
          <cell r="AI10279">
            <v>2</v>
          </cell>
        </row>
        <row r="10280">
          <cell r="K10280" t="str">
            <v>Voluntary Aided School</v>
          </cell>
          <cell r="L10280" t="str">
            <v>Primary</v>
          </cell>
          <cell r="AC10280" t="str">
            <v>Yes</v>
          </cell>
          <cell r="AI10280">
            <v>2</v>
          </cell>
        </row>
        <row r="10281">
          <cell r="K10281" t="str">
            <v>Foundation School</v>
          </cell>
          <cell r="L10281" t="str">
            <v>Primary</v>
          </cell>
          <cell r="AC10281" t="str">
            <v>Yes</v>
          </cell>
          <cell r="AI10281">
            <v>3</v>
          </cell>
        </row>
        <row r="10282">
          <cell r="K10282" t="str">
            <v>Foundation School</v>
          </cell>
          <cell r="L10282" t="str">
            <v>Primary</v>
          </cell>
          <cell r="AC10282" t="str">
            <v>Yes</v>
          </cell>
          <cell r="AI10282">
            <v>2</v>
          </cell>
        </row>
        <row r="10283">
          <cell r="K10283" t="str">
            <v>Foundation School</v>
          </cell>
          <cell r="L10283" t="str">
            <v>Primary</v>
          </cell>
          <cell r="AC10283" t="str">
            <v>Yes</v>
          </cell>
          <cell r="AI10283">
            <v>2</v>
          </cell>
        </row>
        <row r="10284">
          <cell r="K10284" t="str">
            <v>Foundation School</v>
          </cell>
          <cell r="L10284" t="str">
            <v>Primary</v>
          </cell>
          <cell r="AC10284" t="str">
            <v>Yes</v>
          </cell>
          <cell r="AI10284">
            <v>1</v>
          </cell>
        </row>
        <row r="10285">
          <cell r="K10285" t="str">
            <v>Foundation School</v>
          </cell>
          <cell r="L10285" t="str">
            <v>Primary</v>
          </cell>
          <cell r="AC10285" t="str">
            <v>Yes</v>
          </cell>
          <cell r="AI10285">
            <v>1</v>
          </cell>
        </row>
        <row r="10286">
          <cell r="K10286" t="str">
            <v>Foundation School</v>
          </cell>
          <cell r="L10286" t="str">
            <v>Primary</v>
          </cell>
          <cell r="AC10286" t="str">
            <v>Yes</v>
          </cell>
          <cell r="AI10286">
            <v>2</v>
          </cell>
        </row>
        <row r="10287">
          <cell r="K10287" t="str">
            <v>Foundation Special School</v>
          </cell>
          <cell r="L10287" t="str">
            <v>Special</v>
          </cell>
          <cell r="AC10287" t="str">
            <v>Yes</v>
          </cell>
          <cell r="AI10287">
            <v>2</v>
          </cell>
        </row>
        <row r="10288">
          <cell r="K10288" t="str">
            <v>Foundation Special School</v>
          </cell>
          <cell r="L10288" t="str">
            <v>Special</v>
          </cell>
          <cell r="AC10288" t="str">
            <v>Yes</v>
          </cell>
          <cell r="AI10288">
            <v>2</v>
          </cell>
        </row>
        <row r="10289">
          <cell r="K10289" t="str">
            <v>Foundation Special School</v>
          </cell>
          <cell r="L10289" t="str">
            <v>Special</v>
          </cell>
          <cell r="AC10289" t="str">
            <v>Yes</v>
          </cell>
          <cell r="AI10289">
            <v>2</v>
          </cell>
        </row>
        <row r="10290">
          <cell r="K10290" t="str">
            <v>Foundation Special School</v>
          </cell>
          <cell r="L10290" t="str">
            <v>Special</v>
          </cell>
          <cell r="AC10290" t="str">
            <v>Yes</v>
          </cell>
          <cell r="AI10290">
            <v>2</v>
          </cell>
        </row>
        <row r="10291">
          <cell r="K10291" t="str">
            <v>Foundation Special School</v>
          </cell>
          <cell r="L10291" t="str">
            <v>Special</v>
          </cell>
          <cell r="AC10291" t="str">
            <v>Yes</v>
          </cell>
          <cell r="AI10291">
            <v>2</v>
          </cell>
        </row>
        <row r="10292">
          <cell r="K10292" t="str">
            <v>Foundation Special School</v>
          </cell>
          <cell r="L10292" t="str">
            <v>Special</v>
          </cell>
          <cell r="AC10292" t="str">
            <v>Yes</v>
          </cell>
          <cell r="AI10292">
            <v>1</v>
          </cell>
        </row>
        <row r="10293">
          <cell r="K10293" t="str">
            <v>Foundation Special School</v>
          </cell>
          <cell r="L10293" t="str">
            <v>Special</v>
          </cell>
          <cell r="AC10293" t="str">
            <v>Yes</v>
          </cell>
          <cell r="AI10293">
            <v>1</v>
          </cell>
        </row>
        <row r="10294">
          <cell r="K10294" t="str">
            <v>Foundation Special School</v>
          </cell>
          <cell r="L10294" t="str">
            <v>Special</v>
          </cell>
          <cell r="AC10294" t="str">
            <v>Yes</v>
          </cell>
          <cell r="AI10294">
            <v>1</v>
          </cell>
        </row>
        <row r="10295">
          <cell r="K10295" t="str">
            <v>Foundation Special School</v>
          </cell>
          <cell r="L10295" t="str">
            <v>Special</v>
          </cell>
          <cell r="AC10295" t="str">
            <v>Yes</v>
          </cell>
          <cell r="AI10295">
            <v>1</v>
          </cell>
        </row>
        <row r="10296">
          <cell r="K10296" t="str">
            <v>LA Nursery School</v>
          </cell>
          <cell r="L10296" t="str">
            <v>Nursery</v>
          </cell>
          <cell r="AC10296" t="str">
            <v>Yes</v>
          </cell>
          <cell r="AI10296">
            <v>2</v>
          </cell>
        </row>
        <row r="10297">
          <cell r="K10297" t="str">
            <v>LA Nursery School</v>
          </cell>
          <cell r="L10297" t="str">
            <v>Nursery</v>
          </cell>
          <cell r="AC10297" t="str">
            <v>Yes</v>
          </cell>
          <cell r="AI10297">
            <v>1</v>
          </cell>
        </row>
        <row r="10298">
          <cell r="K10298" t="str">
            <v>LA Nursery School</v>
          </cell>
          <cell r="L10298" t="str">
            <v>Nursery</v>
          </cell>
          <cell r="AC10298" t="str">
            <v>Yes</v>
          </cell>
          <cell r="AI10298">
            <v>2</v>
          </cell>
        </row>
        <row r="10299">
          <cell r="K10299" t="str">
            <v>LA Nursery School</v>
          </cell>
          <cell r="L10299" t="str">
            <v>Nursery</v>
          </cell>
          <cell r="AC10299" t="str">
            <v>Yes</v>
          </cell>
          <cell r="AI10299">
            <v>1</v>
          </cell>
        </row>
        <row r="10300">
          <cell r="K10300" t="str">
            <v>Pupil Referral Unit</v>
          </cell>
          <cell r="L10300" t="str">
            <v>PRU</v>
          </cell>
          <cell r="AC10300" t="str">
            <v>Yes</v>
          </cell>
          <cell r="AI10300">
            <v>2</v>
          </cell>
        </row>
        <row r="10301">
          <cell r="K10301" t="str">
            <v>Community School</v>
          </cell>
          <cell r="L10301" t="str">
            <v>Primary</v>
          </cell>
          <cell r="AC10301" t="str">
            <v>Yes</v>
          </cell>
          <cell r="AI10301">
            <v>3</v>
          </cell>
        </row>
        <row r="10302">
          <cell r="K10302" t="str">
            <v>Community School</v>
          </cell>
          <cell r="L10302" t="str">
            <v>Primary</v>
          </cell>
          <cell r="AC10302" t="str">
            <v>Yes</v>
          </cell>
          <cell r="AI10302">
            <v>2</v>
          </cell>
        </row>
        <row r="10303">
          <cell r="K10303" t="str">
            <v>Community School</v>
          </cell>
          <cell r="L10303" t="str">
            <v>Primary</v>
          </cell>
          <cell r="AC10303" t="str">
            <v>Yes</v>
          </cell>
          <cell r="AI10303">
            <v>2</v>
          </cell>
        </row>
        <row r="10304">
          <cell r="K10304" t="str">
            <v>Community School</v>
          </cell>
          <cell r="L10304" t="str">
            <v>Primary</v>
          </cell>
          <cell r="AC10304" t="str">
            <v>Yes</v>
          </cell>
          <cell r="AI10304">
            <v>2</v>
          </cell>
        </row>
        <row r="10305">
          <cell r="K10305" t="str">
            <v>Community School</v>
          </cell>
          <cell r="L10305" t="str">
            <v>Primary</v>
          </cell>
          <cell r="AC10305" t="str">
            <v>Yes</v>
          </cell>
          <cell r="AI10305">
            <v>2</v>
          </cell>
        </row>
        <row r="10306">
          <cell r="K10306" t="str">
            <v>Community School</v>
          </cell>
          <cell r="L10306" t="str">
            <v>Primary</v>
          </cell>
          <cell r="AC10306" t="str">
            <v>Yes</v>
          </cell>
          <cell r="AI10306">
            <v>2</v>
          </cell>
        </row>
        <row r="10307">
          <cell r="K10307" t="str">
            <v>Community School</v>
          </cell>
          <cell r="L10307" t="str">
            <v>Primary</v>
          </cell>
          <cell r="AC10307" t="str">
            <v>Yes</v>
          </cell>
          <cell r="AI10307">
            <v>2</v>
          </cell>
        </row>
        <row r="10308">
          <cell r="K10308" t="str">
            <v>Community School</v>
          </cell>
          <cell r="L10308" t="str">
            <v>Primary</v>
          </cell>
          <cell r="AC10308" t="str">
            <v>Yes</v>
          </cell>
          <cell r="AI10308">
            <v>2</v>
          </cell>
        </row>
        <row r="10309">
          <cell r="K10309" t="str">
            <v>Community School</v>
          </cell>
          <cell r="L10309" t="str">
            <v>Primary</v>
          </cell>
          <cell r="AC10309" t="str">
            <v>Yes</v>
          </cell>
          <cell r="AI10309">
            <v>1</v>
          </cell>
        </row>
        <row r="10310">
          <cell r="K10310" t="str">
            <v>Community School</v>
          </cell>
          <cell r="L10310" t="str">
            <v>Primary</v>
          </cell>
          <cell r="AC10310" t="str">
            <v>Yes</v>
          </cell>
          <cell r="AI10310">
            <v>1</v>
          </cell>
        </row>
        <row r="10311">
          <cell r="K10311" t="str">
            <v>Community School</v>
          </cell>
          <cell r="L10311" t="str">
            <v>Primary</v>
          </cell>
          <cell r="AC10311" t="str">
            <v>Yes</v>
          </cell>
          <cell r="AI10311">
            <v>1</v>
          </cell>
        </row>
        <row r="10312">
          <cell r="K10312" t="str">
            <v>Community School</v>
          </cell>
          <cell r="L10312" t="str">
            <v>Primary</v>
          </cell>
          <cell r="AC10312" t="str">
            <v>Yes</v>
          </cell>
          <cell r="AI10312">
            <v>2</v>
          </cell>
        </row>
        <row r="10313">
          <cell r="K10313" t="str">
            <v>Community School</v>
          </cell>
          <cell r="L10313" t="str">
            <v>Primary</v>
          </cell>
          <cell r="AC10313" t="str">
            <v>Yes</v>
          </cell>
          <cell r="AI10313">
            <v>2</v>
          </cell>
        </row>
        <row r="10314">
          <cell r="K10314" t="str">
            <v>Community School</v>
          </cell>
          <cell r="L10314" t="str">
            <v>Primary</v>
          </cell>
          <cell r="AC10314" t="str">
            <v>Yes</v>
          </cell>
          <cell r="AI10314">
            <v>3</v>
          </cell>
        </row>
        <row r="10315">
          <cell r="K10315" t="str">
            <v>Community School</v>
          </cell>
          <cell r="L10315" t="str">
            <v>Primary</v>
          </cell>
          <cell r="AC10315" t="str">
            <v>Yes</v>
          </cell>
          <cell r="AI10315">
            <v>3</v>
          </cell>
        </row>
        <row r="10316">
          <cell r="K10316" t="str">
            <v>Community School</v>
          </cell>
          <cell r="L10316" t="str">
            <v>Primary</v>
          </cell>
          <cell r="AC10316" t="str">
            <v>Yes</v>
          </cell>
          <cell r="AI10316">
            <v>2</v>
          </cell>
        </row>
        <row r="10317">
          <cell r="K10317" t="str">
            <v>Community School</v>
          </cell>
          <cell r="L10317" t="str">
            <v>Primary</v>
          </cell>
          <cell r="AC10317" t="str">
            <v>Yes</v>
          </cell>
          <cell r="AI10317">
            <v>2</v>
          </cell>
        </row>
        <row r="10318">
          <cell r="K10318" t="str">
            <v>Community School</v>
          </cell>
          <cell r="L10318" t="str">
            <v>Primary</v>
          </cell>
          <cell r="AC10318" t="str">
            <v>Yes</v>
          </cell>
          <cell r="AI10318">
            <v>3</v>
          </cell>
        </row>
        <row r="10319">
          <cell r="K10319" t="str">
            <v>Community School</v>
          </cell>
          <cell r="L10319" t="str">
            <v>Primary</v>
          </cell>
          <cell r="AC10319" t="str">
            <v>Yes</v>
          </cell>
          <cell r="AI10319">
            <v>2</v>
          </cell>
        </row>
        <row r="10320">
          <cell r="K10320" t="str">
            <v>Community School</v>
          </cell>
          <cell r="L10320" t="str">
            <v>Primary</v>
          </cell>
          <cell r="AC10320" t="str">
            <v>Yes</v>
          </cell>
          <cell r="AI10320">
            <v>2</v>
          </cell>
        </row>
        <row r="10321">
          <cell r="K10321" t="str">
            <v>Community School</v>
          </cell>
          <cell r="L10321" t="str">
            <v>Primary</v>
          </cell>
          <cell r="AC10321" t="str">
            <v>Yes</v>
          </cell>
          <cell r="AI10321">
            <v>2</v>
          </cell>
        </row>
        <row r="10322">
          <cell r="K10322" t="str">
            <v>Community School</v>
          </cell>
          <cell r="L10322" t="str">
            <v>Primary</v>
          </cell>
          <cell r="AC10322" t="str">
            <v>Yes</v>
          </cell>
          <cell r="AI10322">
            <v>3</v>
          </cell>
        </row>
        <row r="10323">
          <cell r="K10323" t="str">
            <v>Community School</v>
          </cell>
          <cell r="L10323" t="str">
            <v>Primary</v>
          </cell>
          <cell r="AC10323" t="str">
            <v>Yes</v>
          </cell>
          <cell r="AI10323">
            <v>4</v>
          </cell>
        </row>
        <row r="10324">
          <cell r="K10324" t="str">
            <v>Community School</v>
          </cell>
          <cell r="L10324" t="str">
            <v>Primary</v>
          </cell>
          <cell r="AC10324" t="str">
            <v>Yes</v>
          </cell>
          <cell r="AI10324">
            <v>2</v>
          </cell>
        </row>
        <row r="10325">
          <cell r="K10325" t="str">
            <v>Community School</v>
          </cell>
          <cell r="L10325" t="str">
            <v>Primary</v>
          </cell>
          <cell r="AC10325" t="str">
            <v>Yes</v>
          </cell>
          <cell r="AI10325">
            <v>3</v>
          </cell>
        </row>
        <row r="10326">
          <cell r="K10326" t="str">
            <v>Community School</v>
          </cell>
          <cell r="L10326" t="str">
            <v>Primary</v>
          </cell>
          <cell r="AC10326" t="str">
            <v>Yes</v>
          </cell>
          <cell r="AI10326">
            <v>2</v>
          </cell>
        </row>
        <row r="10327">
          <cell r="K10327" t="str">
            <v>Community School</v>
          </cell>
          <cell r="L10327" t="str">
            <v>Primary</v>
          </cell>
          <cell r="AC10327" t="str">
            <v>Yes</v>
          </cell>
          <cell r="AI10327">
            <v>2</v>
          </cell>
        </row>
        <row r="10328">
          <cell r="K10328" t="str">
            <v>Community School</v>
          </cell>
          <cell r="L10328" t="str">
            <v>Primary</v>
          </cell>
          <cell r="AC10328" t="str">
            <v>Yes</v>
          </cell>
          <cell r="AI10328">
            <v>2</v>
          </cell>
        </row>
        <row r="10329">
          <cell r="K10329" t="str">
            <v>Community School</v>
          </cell>
          <cell r="L10329" t="str">
            <v>Primary</v>
          </cell>
          <cell r="AC10329" t="str">
            <v>Yes</v>
          </cell>
          <cell r="AI10329">
            <v>4</v>
          </cell>
        </row>
        <row r="10330">
          <cell r="K10330" t="str">
            <v>Community School</v>
          </cell>
          <cell r="L10330" t="str">
            <v>Primary</v>
          </cell>
          <cell r="AC10330" t="str">
            <v>Yes</v>
          </cell>
          <cell r="AI10330">
            <v>3</v>
          </cell>
        </row>
        <row r="10331">
          <cell r="K10331" t="str">
            <v>Community School</v>
          </cell>
          <cell r="L10331" t="str">
            <v>Primary</v>
          </cell>
          <cell r="AC10331" t="str">
            <v>Yes</v>
          </cell>
          <cell r="AI10331">
            <v>1</v>
          </cell>
        </row>
        <row r="10332">
          <cell r="K10332" t="str">
            <v>Community School</v>
          </cell>
          <cell r="L10332" t="str">
            <v>Primary</v>
          </cell>
          <cell r="AC10332" t="str">
            <v>Yes</v>
          </cell>
          <cell r="AI10332">
            <v>2</v>
          </cell>
        </row>
        <row r="10333">
          <cell r="K10333" t="str">
            <v>Community School</v>
          </cell>
          <cell r="L10333" t="str">
            <v>Primary</v>
          </cell>
          <cell r="AC10333" t="str">
            <v>Yes</v>
          </cell>
          <cell r="AI10333">
            <v>2</v>
          </cell>
        </row>
        <row r="10334">
          <cell r="K10334" t="str">
            <v>Community School</v>
          </cell>
          <cell r="L10334" t="str">
            <v>Primary</v>
          </cell>
          <cell r="AC10334" t="str">
            <v>Yes</v>
          </cell>
          <cell r="AI10334">
            <v>1</v>
          </cell>
        </row>
        <row r="10335">
          <cell r="K10335" t="str">
            <v>Community School</v>
          </cell>
          <cell r="L10335" t="str">
            <v>Primary</v>
          </cell>
          <cell r="AC10335" t="str">
            <v>Yes</v>
          </cell>
          <cell r="AI10335">
            <v>1</v>
          </cell>
        </row>
        <row r="10336">
          <cell r="K10336" t="str">
            <v>Community School</v>
          </cell>
          <cell r="L10336" t="str">
            <v>Primary</v>
          </cell>
          <cell r="AC10336" t="str">
            <v>Yes</v>
          </cell>
          <cell r="AI10336">
            <v>2</v>
          </cell>
        </row>
        <row r="10337">
          <cell r="K10337" t="str">
            <v>Community School</v>
          </cell>
          <cell r="L10337" t="str">
            <v>Primary</v>
          </cell>
          <cell r="AC10337" t="str">
            <v>Yes</v>
          </cell>
          <cell r="AI10337">
            <v>2</v>
          </cell>
        </row>
        <row r="10338">
          <cell r="K10338" t="str">
            <v>Community School</v>
          </cell>
          <cell r="L10338" t="str">
            <v>Primary</v>
          </cell>
          <cell r="AC10338" t="str">
            <v>Yes</v>
          </cell>
          <cell r="AI10338">
            <v>2</v>
          </cell>
        </row>
        <row r="10339">
          <cell r="K10339" t="str">
            <v>Community School</v>
          </cell>
          <cell r="L10339" t="str">
            <v>Primary</v>
          </cell>
          <cell r="AC10339" t="str">
            <v>Yes</v>
          </cell>
          <cell r="AI10339">
            <v>1</v>
          </cell>
        </row>
        <row r="10340">
          <cell r="K10340" t="str">
            <v>Community School</v>
          </cell>
          <cell r="L10340" t="str">
            <v>Primary</v>
          </cell>
          <cell r="AC10340" t="str">
            <v>Yes</v>
          </cell>
          <cell r="AI10340">
            <v>2</v>
          </cell>
        </row>
        <row r="10341">
          <cell r="K10341" t="str">
            <v>Community School</v>
          </cell>
          <cell r="L10341" t="str">
            <v>Primary</v>
          </cell>
          <cell r="AC10341" t="str">
            <v>Yes</v>
          </cell>
          <cell r="AI10341">
            <v>2</v>
          </cell>
        </row>
        <row r="10342">
          <cell r="K10342" t="str">
            <v>Community School</v>
          </cell>
          <cell r="L10342" t="str">
            <v>Primary</v>
          </cell>
          <cell r="AC10342" t="str">
            <v>Yes</v>
          </cell>
          <cell r="AI10342">
            <v>3</v>
          </cell>
        </row>
        <row r="10343">
          <cell r="K10343" t="str">
            <v>Community School</v>
          </cell>
          <cell r="L10343" t="str">
            <v>Primary</v>
          </cell>
          <cell r="AC10343" t="str">
            <v>Yes</v>
          </cell>
          <cell r="AI10343">
            <v>2</v>
          </cell>
        </row>
        <row r="10344">
          <cell r="K10344" t="str">
            <v>Community School</v>
          </cell>
          <cell r="L10344" t="str">
            <v>Primary</v>
          </cell>
          <cell r="AC10344" t="str">
            <v>Yes</v>
          </cell>
          <cell r="AI10344">
            <v>2</v>
          </cell>
        </row>
        <row r="10345">
          <cell r="K10345" t="str">
            <v>Community School</v>
          </cell>
          <cell r="L10345" t="str">
            <v>Primary</v>
          </cell>
          <cell r="AC10345" t="str">
            <v>Yes</v>
          </cell>
          <cell r="AI10345">
            <v>4</v>
          </cell>
        </row>
        <row r="10346">
          <cell r="K10346" t="str">
            <v>Community School</v>
          </cell>
          <cell r="L10346" t="str">
            <v>Primary</v>
          </cell>
          <cell r="AC10346" t="str">
            <v>Yes</v>
          </cell>
          <cell r="AI10346">
            <v>2</v>
          </cell>
        </row>
        <row r="10347">
          <cell r="K10347" t="str">
            <v>Community School</v>
          </cell>
          <cell r="L10347" t="str">
            <v>Primary</v>
          </cell>
          <cell r="AC10347" t="str">
            <v>Yes</v>
          </cell>
          <cell r="AI10347">
            <v>2</v>
          </cell>
        </row>
        <row r="10348">
          <cell r="K10348" t="str">
            <v>Community School</v>
          </cell>
          <cell r="L10348" t="str">
            <v>Primary</v>
          </cell>
          <cell r="AC10348" t="str">
            <v>Yes</v>
          </cell>
          <cell r="AI10348">
            <v>2</v>
          </cell>
        </row>
        <row r="10349">
          <cell r="K10349" t="str">
            <v>Community School</v>
          </cell>
          <cell r="L10349" t="str">
            <v>Primary</v>
          </cell>
          <cell r="AC10349" t="str">
            <v>Yes</v>
          </cell>
          <cell r="AI10349">
            <v>2</v>
          </cell>
        </row>
        <row r="10350">
          <cell r="K10350" t="str">
            <v>Community School</v>
          </cell>
          <cell r="L10350" t="str">
            <v>Primary</v>
          </cell>
          <cell r="AC10350" t="str">
            <v>Yes</v>
          </cell>
          <cell r="AI10350">
            <v>2</v>
          </cell>
        </row>
        <row r="10351">
          <cell r="K10351" t="str">
            <v>Community School</v>
          </cell>
          <cell r="L10351" t="str">
            <v>Primary</v>
          </cell>
          <cell r="AC10351" t="str">
            <v>Yes</v>
          </cell>
          <cell r="AI10351">
            <v>2</v>
          </cell>
        </row>
        <row r="10352">
          <cell r="K10352" t="str">
            <v>Community School</v>
          </cell>
          <cell r="L10352" t="str">
            <v>Primary</v>
          </cell>
          <cell r="AC10352" t="str">
            <v>Yes</v>
          </cell>
          <cell r="AI10352">
            <v>2</v>
          </cell>
        </row>
        <row r="10353">
          <cell r="K10353" t="str">
            <v>Community School</v>
          </cell>
          <cell r="L10353" t="str">
            <v>Primary</v>
          </cell>
          <cell r="AC10353" t="str">
            <v>Yes</v>
          </cell>
          <cell r="AI10353">
            <v>1</v>
          </cell>
        </row>
        <row r="10354">
          <cell r="K10354" t="str">
            <v>Community School</v>
          </cell>
          <cell r="L10354" t="str">
            <v>Primary</v>
          </cell>
          <cell r="AC10354" t="str">
            <v>Yes</v>
          </cell>
          <cell r="AI10354">
            <v>2</v>
          </cell>
        </row>
        <row r="10355">
          <cell r="K10355" t="str">
            <v>Community School</v>
          </cell>
          <cell r="L10355" t="str">
            <v>Primary</v>
          </cell>
          <cell r="AC10355" t="str">
            <v>Yes</v>
          </cell>
          <cell r="AI10355">
            <v>2</v>
          </cell>
        </row>
        <row r="10356">
          <cell r="K10356" t="str">
            <v>Community School</v>
          </cell>
          <cell r="L10356" t="str">
            <v>Primary</v>
          </cell>
          <cell r="AC10356" t="str">
            <v>Yes</v>
          </cell>
          <cell r="AI10356">
            <v>2</v>
          </cell>
        </row>
        <row r="10357">
          <cell r="K10357" t="str">
            <v>Community School</v>
          </cell>
          <cell r="L10357" t="str">
            <v>Primary</v>
          </cell>
          <cell r="AC10357" t="str">
            <v>Yes</v>
          </cell>
          <cell r="AI10357">
            <v>3</v>
          </cell>
        </row>
        <row r="10358">
          <cell r="K10358" t="str">
            <v>Community School</v>
          </cell>
          <cell r="L10358" t="str">
            <v>Primary</v>
          </cell>
          <cell r="AC10358" t="str">
            <v>Yes</v>
          </cell>
          <cell r="AI10358">
            <v>2</v>
          </cell>
        </row>
        <row r="10359">
          <cell r="K10359" t="str">
            <v>Community School</v>
          </cell>
          <cell r="L10359" t="str">
            <v>Primary</v>
          </cell>
          <cell r="AC10359" t="str">
            <v>Yes</v>
          </cell>
          <cell r="AI10359">
            <v>2</v>
          </cell>
        </row>
        <row r="10360">
          <cell r="K10360" t="str">
            <v>Community School</v>
          </cell>
          <cell r="L10360" t="str">
            <v>Primary</v>
          </cell>
          <cell r="AC10360" t="str">
            <v>Yes</v>
          </cell>
          <cell r="AI10360">
            <v>2</v>
          </cell>
        </row>
        <row r="10361">
          <cell r="K10361" t="str">
            <v>Community School</v>
          </cell>
          <cell r="L10361" t="str">
            <v>Primary</v>
          </cell>
          <cell r="AC10361" t="str">
            <v>Yes</v>
          </cell>
          <cell r="AI10361">
            <v>1</v>
          </cell>
        </row>
        <row r="10362">
          <cell r="K10362" t="str">
            <v>Community School</v>
          </cell>
          <cell r="L10362" t="str">
            <v>Primary</v>
          </cell>
          <cell r="AC10362" t="str">
            <v>Yes</v>
          </cell>
          <cell r="AI10362">
            <v>2</v>
          </cell>
        </row>
        <row r="10363">
          <cell r="K10363" t="str">
            <v>Community School</v>
          </cell>
          <cell r="L10363" t="str">
            <v>Primary</v>
          </cell>
          <cell r="AC10363" t="str">
            <v>Yes</v>
          </cell>
          <cell r="AI10363">
            <v>3</v>
          </cell>
        </row>
        <row r="10364">
          <cell r="K10364" t="str">
            <v>Community School</v>
          </cell>
          <cell r="L10364" t="str">
            <v>Primary</v>
          </cell>
          <cell r="AC10364" t="str">
            <v>Yes</v>
          </cell>
          <cell r="AI10364">
            <v>2</v>
          </cell>
        </row>
        <row r="10365">
          <cell r="K10365" t="str">
            <v>Community School</v>
          </cell>
          <cell r="L10365" t="str">
            <v>Primary</v>
          </cell>
          <cell r="AC10365" t="str">
            <v>Yes</v>
          </cell>
          <cell r="AI10365">
            <v>2</v>
          </cell>
        </row>
        <row r="10366">
          <cell r="K10366" t="str">
            <v>Community School</v>
          </cell>
          <cell r="L10366" t="str">
            <v>Primary</v>
          </cell>
          <cell r="AC10366" t="str">
            <v>Yes</v>
          </cell>
          <cell r="AI10366">
            <v>3</v>
          </cell>
        </row>
        <row r="10367">
          <cell r="K10367" t="str">
            <v>Community School</v>
          </cell>
          <cell r="L10367" t="str">
            <v>Primary</v>
          </cell>
          <cell r="AC10367" t="str">
            <v>Yes</v>
          </cell>
          <cell r="AI10367">
            <v>2</v>
          </cell>
        </row>
        <row r="10368">
          <cell r="K10368" t="str">
            <v>Community School</v>
          </cell>
          <cell r="L10368" t="str">
            <v>Primary</v>
          </cell>
          <cell r="AC10368" t="str">
            <v>Yes</v>
          </cell>
          <cell r="AI10368">
            <v>2</v>
          </cell>
        </row>
        <row r="10369">
          <cell r="K10369" t="str">
            <v>Community School</v>
          </cell>
          <cell r="L10369" t="str">
            <v>Primary</v>
          </cell>
          <cell r="AC10369" t="str">
            <v>Yes</v>
          </cell>
          <cell r="AI10369">
            <v>2</v>
          </cell>
        </row>
        <row r="10370">
          <cell r="K10370" t="str">
            <v>Community School</v>
          </cell>
          <cell r="L10370" t="str">
            <v>Primary</v>
          </cell>
          <cell r="AC10370" t="str">
            <v>Yes</v>
          </cell>
          <cell r="AI10370">
            <v>2</v>
          </cell>
        </row>
        <row r="10371">
          <cell r="K10371" t="str">
            <v>Community School</v>
          </cell>
          <cell r="L10371" t="str">
            <v>Primary</v>
          </cell>
          <cell r="AC10371" t="str">
            <v>Yes</v>
          </cell>
          <cell r="AI10371">
            <v>2</v>
          </cell>
        </row>
        <row r="10372">
          <cell r="K10372" t="str">
            <v>Community School</v>
          </cell>
          <cell r="L10372" t="str">
            <v>Primary</v>
          </cell>
          <cell r="AC10372" t="str">
            <v>Yes</v>
          </cell>
          <cell r="AI10372">
            <v>2</v>
          </cell>
        </row>
        <row r="10373">
          <cell r="K10373" t="str">
            <v>Community School</v>
          </cell>
          <cell r="L10373" t="str">
            <v>Primary</v>
          </cell>
          <cell r="AC10373" t="str">
            <v>Yes</v>
          </cell>
          <cell r="AI10373">
            <v>2</v>
          </cell>
        </row>
        <row r="10374">
          <cell r="K10374" t="str">
            <v>Community School</v>
          </cell>
          <cell r="L10374" t="str">
            <v>Primary</v>
          </cell>
          <cell r="AC10374" t="str">
            <v>Yes</v>
          </cell>
          <cell r="AI10374">
            <v>1</v>
          </cell>
        </row>
        <row r="10375">
          <cell r="K10375" t="str">
            <v>Community School</v>
          </cell>
          <cell r="L10375" t="str">
            <v>Primary</v>
          </cell>
          <cell r="AC10375" t="str">
            <v>Yes</v>
          </cell>
          <cell r="AI10375">
            <v>2</v>
          </cell>
        </row>
        <row r="10376">
          <cell r="K10376" t="str">
            <v>Community School</v>
          </cell>
          <cell r="L10376" t="str">
            <v>Primary</v>
          </cell>
          <cell r="AC10376" t="str">
            <v>Yes</v>
          </cell>
          <cell r="AI10376">
            <v>2</v>
          </cell>
        </row>
        <row r="10377">
          <cell r="K10377" t="str">
            <v>Community School</v>
          </cell>
          <cell r="L10377" t="str">
            <v>Primary</v>
          </cell>
          <cell r="AC10377" t="str">
            <v>Yes</v>
          </cell>
          <cell r="AI10377">
            <v>2</v>
          </cell>
        </row>
        <row r="10378">
          <cell r="K10378" t="str">
            <v>Community School</v>
          </cell>
          <cell r="L10378" t="str">
            <v>Primary</v>
          </cell>
          <cell r="AC10378" t="str">
            <v>Yes</v>
          </cell>
          <cell r="AI10378">
            <v>2</v>
          </cell>
        </row>
        <row r="10379">
          <cell r="K10379" t="str">
            <v>Community School</v>
          </cell>
          <cell r="L10379" t="str">
            <v>Primary</v>
          </cell>
          <cell r="AC10379" t="str">
            <v>Yes</v>
          </cell>
          <cell r="AI10379">
            <v>4</v>
          </cell>
        </row>
        <row r="10380">
          <cell r="K10380" t="str">
            <v>Community School</v>
          </cell>
          <cell r="L10380" t="str">
            <v>Primary</v>
          </cell>
          <cell r="AC10380" t="str">
            <v>Yes</v>
          </cell>
          <cell r="AI10380">
            <v>3</v>
          </cell>
        </row>
        <row r="10381">
          <cell r="K10381" t="str">
            <v>Community School</v>
          </cell>
          <cell r="L10381" t="str">
            <v>Primary</v>
          </cell>
          <cell r="AC10381" t="str">
            <v>Yes</v>
          </cell>
          <cell r="AI10381">
            <v>2</v>
          </cell>
        </row>
        <row r="10382">
          <cell r="K10382" t="str">
            <v>Community School</v>
          </cell>
          <cell r="L10382" t="str">
            <v>Primary</v>
          </cell>
          <cell r="AC10382" t="str">
            <v>Yes</v>
          </cell>
          <cell r="AI10382">
            <v>2</v>
          </cell>
        </row>
        <row r="10383">
          <cell r="K10383" t="str">
            <v>Community School</v>
          </cell>
          <cell r="L10383" t="str">
            <v>Primary</v>
          </cell>
          <cell r="AC10383" t="str">
            <v>Yes</v>
          </cell>
          <cell r="AI10383">
            <v>2</v>
          </cell>
        </row>
        <row r="10384">
          <cell r="K10384" t="str">
            <v>Community School</v>
          </cell>
          <cell r="L10384" t="str">
            <v>Primary</v>
          </cell>
          <cell r="AC10384" t="str">
            <v>Yes</v>
          </cell>
          <cell r="AI10384">
            <v>2</v>
          </cell>
        </row>
        <row r="10385">
          <cell r="K10385" t="str">
            <v>Community School</v>
          </cell>
          <cell r="L10385" t="str">
            <v>Primary</v>
          </cell>
          <cell r="AC10385" t="str">
            <v>Yes</v>
          </cell>
          <cell r="AI10385">
            <v>2</v>
          </cell>
        </row>
        <row r="10386">
          <cell r="K10386" t="str">
            <v>Community School</v>
          </cell>
          <cell r="L10386" t="str">
            <v>Primary</v>
          </cell>
          <cell r="AC10386" t="str">
            <v>Yes</v>
          </cell>
          <cell r="AI10386">
            <v>2</v>
          </cell>
        </row>
        <row r="10387">
          <cell r="K10387" t="str">
            <v>Community School</v>
          </cell>
          <cell r="L10387" t="str">
            <v>Primary</v>
          </cell>
          <cell r="AC10387" t="str">
            <v>Yes</v>
          </cell>
          <cell r="AI10387">
            <v>2</v>
          </cell>
        </row>
        <row r="10388">
          <cell r="K10388" t="str">
            <v>Community School</v>
          </cell>
          <cell r="L10388" t="str">
            <v>Primary</v>
          </cell>
          <cell r="AC10388" t="str">
            <v>Yes</v>
          </cell>
          <cell r="AI10388">
            <v>2</v>
          </cell>
        </row>
        <row r="10389">
          <cell r="K10389" t="str">
            <v>Community School</v>
          </cell>
          <cell r="L10389" t="str">
            <v>Primary</v>
          </cell>
          <cell r="AC10389" t="str">
            <v>Yes</v>
          </cell>
          <cell r="AI10389">
            <v>2</v>
          </cell>
        </row>
        <row r="10390">
          <cell r="K10390" t="str">
            <v>Community School</v>
          </cell>
          <cell r="L10390" t="str">
            <v>Primary</v>
          </cell>
          <cell r="AC10390" t="str">
            <v>Yes</v>
          </cell>
          <cell r="AI10390">
            <v>1</v>
          </cell>
        </row>
        <row r="10391">
          <cell r="K10391" t="str">
            <v>Community School</v>
          </cell>
          <cell r="L10391" t="str">
            <v>Primary</v>
          </cell>
          <cell r="AC10391" t="str">
            <v>Yes</v>
          </cell>
          <cell r="AI10391">
            <v>2</v>
          </cell>
        </row>
        <row r="10392">
          <cell r="K10392" t="str">
            <v>Community School</v>
          </cell>
          <cell r="L10392" t="str">
            <v>Primary</v>
          </cell>
          <cell r="AC10392" t="str">
            <v>Yes</v>
          </cell>
          <cell r="AI10392">
            <v>3</v>
          </cell>
        </row>
        <row r="10393">
          <cell r="K10393" t="str">
            <v>Community School</v>
          </cell>
          <cell r="L10393" t="str">
            <v>Primary</v>
          </cell>
          <cell r="AC10393" t="str">
            <v>Yes</v>
          </cell>
          <cell r="AI10393">
            <v>2</v>
          </cell>
        </row>
        <row r="10394">
          <cell r="K10394" t="str">
            <v>Community School</v>
          </cell>
          <cell r="L10394" t="str">
            <v>Primary</v>
          </cell>
          <cell r="AC10394" t="str">
            <v>Yes</v>
          </cell>
          <cell r="AI10394">
            <v>2</v>
          </cell>
        </row>
        <row r="10395">
          <cell r="K10395" t="str">
            <v>Community School</v>
          </cell>
          <cell r="L10395" t="str">
            <v>Primary</v>
          </cell>
          <cell r="AC10395" t="str">
            <v>Yes</v>
          </cell>
          <cell r="AI10395">
            <v>2</v>
          </cell>
        </row>
        <row r="10396">
          <cell r="K10396" t="str">
            <v>Community School</v>
          </cell>
          <cell r="L10396" t="str">
            <v>Primary</v>
          </cell>
          <cell r="AC10396" t="str">
            <v>Yes</v>
          </cell>
          <cell r="AI10396">
            <v>1</v>
          </cell>
        </row>
        <row r="10397">
          <cell r="K10397" t="str">
            <v>Community School</v>
          </cell>
          <cell r="L10397" t="str">
            <v>Primary</v>
          </cell>
          <cell r="AC10397" t="str">
            <v>Yes</v>
          </cell>
          <cell r="AI10397">
            <v>4</v>
          </cell>
        </row>
        <row r="10398">
          <cell r="K10398" t="str">
            <v>Community School</v>
          </cell>
          <cell r="L10398" t="str">
            <v>Primary</v>
          </cell>
          <cell r="AC10398" t="str">
            <v>Yes</v>
          </cell>
          <cell r="AI10398">
            <v>2</v>
          </cell>
        </row>
        <row r="10399">
          <cell r="K10399" t="str">
            <v>Community School</v>
          </cell>
          <cell r="L10399" t="str">
            <v>Primary</v>
          </cell>
          <cell r="AC10399" t="str">
            <v>Yes</v>
          </cell>
          <cell r="AI10399">
            <v>2</v>
          </cell>
        </row>
        <row r="10400">
          <cell r="K10400" t="str">
            <v>Community School</v>
          </cell>
          <cell r="L10400" t="str">
            <v>Primary</v>
          </cell>
          <cell r="AC10400" t="str">
            <v>Yes</v>
          </cell>
          <cell r="AI10400">
            <v>2</v>
          </cell>
        </row>
        <row r="10401">
          <cell r="K10401" t="str">
            <v>Community School</v>
          </cell>
          <cell r="L10401" t="str">
            <v>Primary</v>
          </cell>
          <cell r="AC10401" t="str">
            <v>Yes</v>
          </cell>
          <cell r="AI10401">
            <v>2</v>
          </cell>
        </row>
        <row r="10402">
          <cell r="K10402" t="str">
            <v>Community School</v>
          </cell>
          <cell r="L10402" t="str">
            <v>Primary</v>
          </cell>
          <cell r="AC10402" t="str">
            <v>Yes</v>
          </cell>
          <cell r="AI10402">
            <v>2</v>
          </cell>
        </row>
        <row r="10403">
          <cell r="K10403" t="str">
            <v>Community School</v>
          </cell>
          <cell r="L10403" t="str">
            <v>Primary</v>
          </cell>
          <cell r="AC10403" t="str">
            <v>Yes</v>
          </cell>
          <cell r="AI10403">
            <v>2</v>
          </cell>
        </row>
        <row r="10404">
          <cell r="K10404" t="str">
            <v>Community School</v>
          </cell>
          <cell r="L10404" t="str">
            <v>Primary</v>
          </cell>
          <cell r="AC10404" t="str">
            <v>Yes</v>
          </cell>
          <cell r="AI10404">
            <v>2</v>
          </cell>
        </row>
        <row r="10405">
          <cell r="K10405" t="str">
            <v>Community School</v>
          </cell>
          <cell r="L10405" t="str">
            <v>Primary</v>
          </cell>
          <cell r="AC10405" t="str">
            <v>Yes</v>
          </cell>
          <cell r="AI10405">
            <v>2</v>
          </cell>
        </row>
        <row r="10406">
          <cell r="K10406" t="str">
            <v>Community School</v>
          </cell>
          <cell r="L10406" t="str">
            <v>Primary</v>
          </cell>
          <cell r="AC10406" t="str">
            <v>Yes</v>
          </cell>
          <cell r="AI10406">
            <v>2</v>
          </cell>
        </row>
        <row r="10407">
          <cell r="K10407" t="str">
            <v>Community School</v>
          </cell>
          <cell r="L10407" t="str">
            <v>Primary</v>
          </cell>
          <cell r="AC10407" t="str">
            <v>Yes</v>
          </cell>
          <cell r="AI10407">
            <v>2</v>
          </cell>
        </row>
        <row r="10408">
          <cell r="K10408" t="str">
            <v>Community School</v>
          </cell>
          <cell r="L10408" t="str">
            <v>Primary</v>
          </cell>
          <cell r="AC10408" t="str">
            <v>Yes</v>
          </cell>
          <cell r="AI10408">
            <v>2</v>
          </cell>
        </row>
        <row r="10409">
          <cell r="K10409" t="str">
            <v>Community School</v>
          </cell>
          <cell r="L10409" t="str">
            <v>Primary</v>
          </cell>
          <cell r="AC10409" t="str">
            <v>Yes</v>
          </cell>
          <cell r="AI10409">
            <v>2</v>
          </cell>
        </row>
        <row r="10410">
          <cell r="K10410" t="str">
            <v>Community School</v>
          </cell>
          <cell r="L10410" t="str">
            <v>Primary</v>
          </cell>
          <cell r="AC10410" t="str">
            <v>Yes</v>
          </cell>
          <cell r="AI10410">
            <v>2</v>
          </cell>
        </row>
        <row r="10411">
          <cell r="K10411" t="str">
            <v>Community School</v>
          </cell>
          <cell r="L10411" t="str">
            <v>Primary</v>
          </cell>
          <cell r="AC10411" t="str">
            <v>Yes</v>
          </cell>
          <cell r="AI10411">
            <v>2</v>
          </cell>
        </row>
        <row r="10412">
          <cell r="K10412" t="str">
            <v>Community School</v>
          </cell>
          <cell r="L10412" t="str">
            <v>Primary</v>
          </cell>
          <cell r="AC10412" t="str">
            <v>Yes</v>
          </cell>
          <cell r="AI10412">
            <v>2</v>
          </cell>
        </row>
        <row r="10413">
          <cell r="K10413" t="str">
            <v>Community School</v>
          </cell>
          <cell r="L10413" t="str">
            <v>Primary</v>
          </cell>
          <cell r="AC10413" t="str">
            <v>Yes</v>
          </cell>
          <cell r="AI10413">
            <v>2</v>
          </cell>
        </row>
        <row r="10414">
          <cell r="K10414" t="str">
            <v>Community School</v>
          </cell>
          <cell r="L10414" t="str">
            <v>Primary</v>
          </cell>
          <cell r="AC10414" t="str">
            <v>Yes</v>
          </cell>
          <cell r="AI10414">
            <v>2</v>
          </cell>
        </row>
        <row r="10415">
          <cell r="K10415" t="str">
            <v>Community School</v>
          </cell>
          <cell r="L10415" t="str">
            <v>Primary</v>
          </cell>
          <cell r="AC10415" t="str">
            <v>Yes</v>
          </cell>
          <cell r="AI10415">
            <v>2</v>
          </cell>
        </row>
        <row r="10416">
          <cell r="K10416" t="str">
            <v>Community School</v>
          </cell>
          <cell r="L10416" t="str">
            <v>Primary</v>
          </cell>
          <cell r="AC10416" t="str">
            <v>Yes</v>
          </cell>
          <cell r="AI10416">
            <v>2</v>
          </cell>
        </row>
        <row r="10417">
          <cell r="K10417" t="str">
            <v>Community School</v>
          </cell>
          <cell r="L10417" t="str">
            <v>Primary</v>
          </cell>
          <cell r="AC10417" t="str">
            <v>Yes</v>
          </cell>
          <cell r="AI10417">
            <v>2</v>
          </cell>
        </row>
        <row r="10418">
          <cell r="K10418" t="str">
            <v>Community School</v>
          </cell>
          <cell r="L10418" t="str">
            <v>Primary</v>
          </cell>
          <cell r="AC10418" t="str">
            <v>Yes</v>
          </cell>
          <cell r="AI10418">
            <v>2</v>
          </cell>
        </row>
        <row r="10419">
          <cell r="K10419" t="str">
            <v>Community School</v>
          </cell>
          <cell r="L10419" t="str">
            <v>Primary</v>
          </cell>
          <cell r="AC10419" t="str">
            <v>Yes</v>
          </cell>
          <cell r="AI10419">
            <v>2</v>
          </cell>
        </row>
        <row r="10420">
          <cell r="K10420" t="str">
            <v>Community School</v>
          </cell>
          <cell r="L10420" t="str">
            <v>Primary</v>
          </cell>
          <cell r="AC10420" t="str">
            <v>Yes</v>
          </cell>
          <cell r="AI10420">
            <v>2</v>
          </cell>
        </row>
        <row r="10421">
          <cell r="K10421" t="str">
            <v>Community School</v>
          </cell>
          <cell r="L10421" t="str">
            <v>Primary</v>
          </cell>
          <cell r="AC10421" t="str">
            <v>Yes</v>
          </cell>
          <cell r="AI10421">
            <v>2</v>
          </cell>
        </row>
        <row r="10422">
          <cell r="K10422" t="str">
            <v>Voluntary Controlled School</v>
          </cell>
          <cell r="L10422" t="str">
            <v>Primary</v>
          </cell>
          <cell r="AC10422" t="str">
            <v>Yes</v>
          </cell>
          <cell r="AI10422">
            <v>2</v>
          </cell>
        </row>
        <row r="10423">
          <cell r="K10423" t="str">
            <v>Voluntary Controlled School</v>
          </cell>
          <cell r="L10423" t="str">
            <v>Primary</v>
          </cell>
          <cell r="AC10423" t="str">
            <v>Yes</v>
          </cell>
          <cell r="AI10423">
            <v>3</v>
          </cell>
        </row>
        <row r="10424">
          <cell r="K10424" t="str">
            <v>Voluntary Controlled School</v>
          </cell>
          <cell r="L10424" t="str">
            <v>Primary</v>
          </cell>
          <cell r="AC10424" t="str">
            <v>Yes</v>
          </cell>
          <cell r="AI10424">
            <v>2</v>
          </cell>
        </row>
        <row r="10425">
          <cell r="K10425" t="str">
            <v>Voluntary Controlled School</v>
          </cell>
          <cell r="L10425" t="str">
            <v>Primary</v>
          </cell>
          <cell r="AC10425" t="str">
            <v>Yes</v>
          </cell>
          <cell r="AI10425">
            <v>2</v>
          </cell>
        </row>
        <row r="10426">
          <cell r="K10426" t="str">
            <v>Voluntary Controlled School</v>
          </cell>
          <cell r="L10426" t="str">
            <v>Primary</v>
          </cell>
          <cell r="AC10426" t="str">
            <v>Yes</v>
          </cell>
          <cell r="AI10426">
            <v>2</v>
          </cell>
        </row>
        <row r="10427">
          <cell r="K10427" t="str">
            <v>Voluntary Controlled School</v>
          </cell>
          <cell r="L10427" t="str">
            <v>Primary</v>
          </cell>
          <cell r="AC10427" t="str">
            <v>Yes</v>
          </cell>
          <cell r="AI10427">
            <v>2</v>
          </cell>
        </row>
        <row r="10428">
          <cell r="K10428" t="str">
            <v>Voluntary Controlled School</v>
          </cell>
          <cell r="L10428" t="str">
            <v>Primary</v>
          </cell>
          <cell r="AC10428" t="str">
            <v>Yes</v>
          </cell>
          <cell r="AI10428">
            <v>2</v>
          </cell>
        </row>
        <row r="10429">
          <cell r="K10429" t="str">
            <v>Voluntary Controlled School</v>
          </cell>
          <cell r="L10429" t="str">
            <v>Primary</v>
          </cell>
          <cell r="AC10429" t="str">
            <v>Yes</v>
          </cell>
          <cell r="AI10429">
            <v>2</v>
          </cell>
        </row>
        <row r="10430">
          <cell r="K10430" t="str">
            <v>Voluntary Controlled School</v>
          </cell>
          <cell r="L10430" t="str">
            <v>Primary</v>
          </cell>
          <cell r="AC10430" t="str">
            <v>Yes</v>
          </cell>
          <cell r="AI10430">
            <v>2</v>
          </cell>
        </row>
        <row r="10431">
          <cell r="K10431" t="str">
            <v>Voluntary Controlled School</v>
          </cell>
          <cell r="L10431" t="str">
            <v>Primary</v>
          </cell>
          <cell r="AC10431" t="str">
            <v>Yes</v>
          </cell>
          <cell r="AI10431">
            <v>2</v>
          </cell>
        </row>
        <row r="10432">
          <cell r="K10432" t="str">
            <v>Voluntary Controlled School</v>
          </cell>
          <cell r="L10432" t="str">
            <v>Primary</v>
          </cell>
          <cell r="AC10432" t="str">
            <v>Yes</v>
          </cell>
          <cell r="AI10432">
            <v>1</v>
          </cell>
        </row>
        <row r="10433">
          <cell r="K10433" t="str">
            <v>Voluntary Controlled School</v>
          </cell>
          <cell r="L10433" t="str">
            <v>Primary</v>
          </cell>
          <cell r="AC10433" t="str">
            <v>Yes</v>
          </cell>
          <cell r="AI10433">
            <v>2</v>
          </cell>
        </row>
        <row r="10434">
          <cell r="K10434" t="str">
            <v>Voluntary Controlled School</v>
          </cell>
          <cell r="L10434" t="str">
            <v>Primary</v>
          </cell>
          <cell r="AC10434" t="str">
            <v>Yes</v>
          </cell>
          <cell r="AI10434">
            <v>3</v>
          </cell>
        </row>
        <row r="10435">
          <cell r="K10435" t="str">
            <v>Voluntary Controlled School</v>
          </cell>
          <cell r="L10435" t="str">
            <v>Primary</v>
          </cell>
          <cell r="AC10435" t="str">
            <v>Yes</v>
          </cell>
          <cell r="AI10435">
            <v>1</v>
          </cell>
        </row>
        <row r="10436">
          <cell r="K10436" t="str">
            <v>Voluntary Controlled School</v>
          </cell>
          <cell r="L10436" t="str">
            <v>Primary</v>
          </cell>
          <cell r="AC10436" t="str">
            <v>Yes</v>
          </cell>
          <cell r="AI10436">
            <v>3</v>
          </cell>
        </row>
        <row r="10437">
          <cell r="K10437" t="str">
            <v>Voluntary Controlled School</v>
          </cell>
          <cell r="L10437" t="str">
            <v>Primary</v>
          </cell>
          <cell r="AC10437" t="str">
            <v>Yes</v>
          </cell>
          <cell r="AI10437">
            <v>1</v>
          </cell>
        </row>
        <row r="10438">
          <cell r="K10438" t="str">
            <v>Voluntary Controlled School</v>
          </cell>
          <cell r="L10438" t="str">
            <v>Primary</v>
          </cell>
          <cell r="AC10438" t="str">
            <v>Yes</v>
          </cell>
          <cell r="AI10438">
            <v>2</v>
          </cell>
        </row>
        <row r="10439">
          <cell r="K10439" t="str">
            <v>Voluntary Controlled School</v>
          </cell>
          <cell r="L10439" t="str">
            <v>Primary</v>
          </cell>
          <cell r="AC10439" t="str">
            <v>Yes</v>
          </cell>
          <cell r="AI10439">
            <v>2</v>
          </cell>
        </row>
        <row r="10440">
          <cell r="K10440" t="str">
            <v>Voluntary Controlled School</v>
          </cell>
          <cell r="L10440" t="str">
            <v>Primary</v>
          </cell>
          <cell r="AC10440" t="str">
            <v>Yes</v>
          </cell>
          <cell r="AI10440">
            <v>2</v>
          </cell>
        </row>
        <row r="10441">
          <cell r="K10441" t="str">
            <v>Voluntary Controlled School</v>
          </cell>
          <cell r="L10441" t="str">
            <v>Primary</v>
          </cell>
          <cell r="AC10441" t="str">
            <v>Yes</v>
          </cell>
          <cell r="AI10441">
            <v>1</v>
          </cell>
        </row>
        <row r="10442">
          <cell r="K10442" t="str">
            <v>Voluntary Controlled School</v>
          </cell>
          <cell r="L10442" t="str">
            <v>Primary</v>
          </cell>
          <cell r="AC10442" t="str">
            <v>Yes</v>
          </cell>
          <cell r="AI10442">
            <v>2</v>
          </cell>
        </row>
        <row r="10443">
          <cell r="K10443" t="str">
            <v>Voluntary Controlled School</v>
          </cell>
          <cell r="L10443" t="str">
            <v>Primary</v>
          </cell>
          <cell r="AC10443" t="str">
            <v>Yes</v>
          </cell>
          <cell r="AI10443">
            <v>2</v>
          </cell>
        </row>
        <row r="10444">
          <cell r="K10444" t="str">
            <v>Voluntary Controlled School</v>
          </cell>
          <cell r="L10444" t="str">
            <v>Primary</v>
          </cell>
          <cell r="AC10444" t="str">
            <v>Yes</v>
          </cell>
          <cell r="AI10444">
            <v>2</v>
          </cell>
        </row>
        <row r="10445">
          <cell r="K10445" t="str">
            <v>Voluntary Controlled School</v>
          </cell>
          <cell r="L10445" t="str">
            <v>Primary</v>
          </cell>
          <cell r="AC10445" t="str">
            <v>Yes</v>
          </cell>
          <cell r="AI10445">
            <v>2</v>
          </cell>
        </row>
        <row r="10446">
          <cell r="K10446" t="str">
            <v>Voluntary Controlled School</v>
          </cell>
          <cell r="L10446" t="str">
            <v>Primary</v>
          </cell>
          <cell r="AC10446" t="str">
            <v>Yes</v>
          </cell>
          <cell r="AI10446">
            <v>2</v>
          </cell>
        </row>
        <row r="10447">
          <cell r="K10447" t="str">
            <v>Voluntary Controlled School</v>
          </cell>
          <cell r="L10447" t="str">
            <v>Primary</v>
          </cell>
          <cell r="AC10447" t="str">
            <v>Yes</v>
          </cell>
          <cell r="AI10447">
            <v>2</v>
          </cell>
        </row>
        <row r="10448">
          <cell r="K10448" t="str">
            <v>Voluntary Controlled School</v>
          </cell>
          <cell r="L10448" t="str">
            <v>Primary</v>
          </cell>
          <cell r="AC10448" t="str">
            <v>Yes</v>
          </cell>
          <cell r="AI10448">
            <v>2</v>
          </cell>
        </row>
        <row r="10449">
          <cell r="K10449" t="str">
            <v>Voluntary Controlled School</v>
          </cell>
          <cell r="L10449" t="str">
            <v>Primary</v>
          </cell>
          <cell r="AC10449" t="str">
            <v>Yes</v>
          </cell>
          <cell r="AI10449">
            <v>2</v>
          </cell>
        </row>
        <row r="10450">
          <cell r="K10450" t="str">
            <v>Voluntary Controlled School</v>
          </cell>
          <cell r="L10450" t="str">
            <v>Primary</v>
          </cell>
          <cell r="AC10450" t="str">
            <v>Yes</v>
          </cell>
          <cell r="AI10450">
            <v>3</v>
          </cell>
        </row>
        <row r="10451">
          <cell r="K10451" t="str">
            <v>Voluntary Controlled School</v>
          </cell>
          <cell r="L10451" t="str">
            <v>Primary</v>
          </cell>
          <cell r="AC10451" t="str">
            <v>Yes</v>
          </cell>
          <cell r="AI10451">
            <v>3</v>
          </cell>
        </row>
        <row r="10452">
          <cell r="K10452" t="str">
            <v>Voluntary Controlled School</v>
          </cell>
          <cell r="L10452" t="str">
            <v>Primary</v>
          </cell>
          <cell r="AC10452" t="str">
            <v>Yes</v>
          </cell>
          <cell r="AI10452">
            <v>1</v>
          </cell>
        </row>
        <row r="10453">
          <cell r="K10453" t="str">
            <v>Voluntary Controlled School</v>
          </cell>
          <cell r="L10453" t="str">
            <v>Primary</v>
          </cell>
          <cell r="AC10453" t="str">
            <v>Yes</v>
          </cell>
          <cell r="AI10453">
            <v>2</v>
          </cell>
        </row>
        <row r="10454">
          <cell r="K10454" t="str">
            <v>Voluntary Controlled School</v>
          </cell>
          <cell r="L10454" t="str">
            <v>Primary</v>
          </cell>
          <cell r="AC10454" t="str">
            <v>Yes</v>
          </cell>
          <cell r="AI10454">
            <v>2</v>
          </cell>
        </row>
        <row r="10455">
          <cell r="K10455" t="str">
            <v>Voluntary Controlled School</v>
          </cell>
          <cell r="L10455" t="str">
            <v>Primary</v>
          </cell>
          <cell r="AC10455" t="str">
            <v>Yes</v>
          </cell>
          <cell r="AI10455">
            <v>3</v>
          </cell>
        </row>
        <row r="10456">
          <cell r="K10456" t="str">
            <v>Voluntary Controlled School</v>
          </cell>
          <cell r="L10456" t="str">
            <v>Primary</v>
          </cell>
          <cell r="AC10456" t="str">
            <v>Yes</v>
          </cell>
          <cell r="AI10456">
            <v>2</v>
          </cell>
        </row>
        <row r="10457">
          <cell r="K10457" t="str">
            <v>Voluntary Controlled School</v>
          </cell>
          <cell r="L10457" t="str">
            <v>Primary</v>
          </cell>
          <cell r="AC10457" t="str">
            <v>Yes</v>
          </cell>
          <cell r="AI10457">
            <v>2</v>
          </cell>
        </row>
        <row r="10458">
          <cell r="K10458" t="str">
            <v>Voluntary Controlled School</v>
          </cell>
          <cell r="L10458" t="str">
            <v>Primary</v>
          </cell>
          <cell r="AC10458" t="str">
            <v>Yes</v>
          </cell>
          <cell r="AI10458">
            <v>2</v>
          </cell>
        </row>
        <row r="10459">
          <cell r="K10459" t="str">
            <v>Voluntary Controlled School</v>
          </cell>
          <cell r="L10459" t="str">
            <v>Primary</v>
          </cell>
          <cell r="AC10459" t="str">
            <v>Yes</v>
          </cell>
          <cell r="AI10459">
            <v>2</v>
          </cell>
        </row>
        <row r="10460">
          <cell r="K10460" t="str">
            <v>Voluntary Controlled School</v>
          </cell>
          <cell r="L10460" t="str">
            <v>Primary</v>
          </cell>
          <cell r="AC10460" t="str">
            <v>Yes</v>
          </cell>
          <cell r="AI10460">
            <v>2</v>
          </cell>
        </row>
        <row r="10461">
          <cell r="K10461" t="str">
            <v>Voluntary Controlled School</v>
          </cell>
          <cell r="L10461" t="str">
            <v>Primary</v>
          </cell>
          <cell r="AC10461" t="str">
            <v>Yes</v>
          </cell>
          <cell r="AI10461">
            <v>2</v>
          </cell>
        </row>
        <row r="10462">
          <cell r="K10462" t="str">
            <v>Voluntary Controlled School</v>
          </cell>
          <cell r="L10462" t="str">
            <v>Primary</v>
          </cell>
          <cell r="AC10462" t="str">
            <v>Yes</v>
          </cell>
          <cell r="AI10462">
            <v>1</v>
          </cell>
        </row>
        <row r="10463">
          <cell r="K10463" t="str">
            <v>Voluntary Controlled School</v>
          </cell>
          <cell r="L10463" t="str">
            <v>Primary</v>
          </cell>
          <cell r="AC10463" t="str">
            <v>Yes</v>
          </cell>
          <cell r="AI10463">
            <v>2</v>
          </cell>
        </row>
        <row r="10464">
          <cell r="K10464" t="str">
            <v>Voluntary Controlled School</v>
          </cell>
          <cell r="L10464" t="str">
            <v>Primary</v>
          </cell>
          <cell r="AC10464" t="str">
            <v>Yes</v>
          </cell>
          <cell r="AI10464">
            <v>2</v>
          </cell>
        </row>
        <row r="10465">
          <cell r="K10465" t="str">
            <v>Voluntary Controlled School</v>
          </cell>
          <cell r="L10465" t="str">
            <v>Primary</v>
          </cell>
          <cell r="AC10465" t="str">
            <v>Yes</v>
          </cell>
          <cell r="AI10465">
            <v>2</v>
          </cell>
        </row>
        <row r="10466">
          <cell r="K10466" t="str">
            <v>Voluntary Controlled School</v>
          </cell>
          <cell r="L10466" t="str">
            <v>Primary</v>
          </cell>
          <cell r="AC10466" t="str">
            <v>Yes</v>
          </cell>
          <cell r="AI10466">
            <v>2</v>
          </cell>
        </row>
        <row r="10467">
          <cell r="K10467" t="str">
            <v>Voluntary Controlled School</v>
          </cell>
          <cell r="L10467" t="str">
            <v>Primary</v>
          </cell>
          <cell r="AC10467" t="str">
            <v>Yes</v>
          </cell>
          <cell r="AI10467">
            <v>2</v>
          </cell>
        </row>
        <row r="10468">
          <cell r="K10468" t="str">
            <v>Voluntary Controlled School</v>
          </cell>
          <cell r="L10468" t="str">
            <v>Primary</v>
          </cell>
          <cell r="AC10468" t="str">
            <v>Yes</v>
          </cell>
          <cell r="AI10468">
            <v>2</v>
          </cell>
        </row>
        <row r="10469">
          <cell r="K10469" t="str">
            <v>Voluntary Controlled School</v>
          </cell>
          <cell r="L10469" t="str">
            <v>Primary</v>
          </cell>
          <cell r="AC10469" t="str">
            <v>Yes</v>
          </cell>
          <cell r="AI10469">
            <v>1</v>
          </cell>
        </row>
        <row r="10470">
          <cell r="K10470" t="str">
            <v>Voluntary Controlled School</v>
          </cell>
          <cell r="L10470" t="str">
            <v>Primary</v>
          </cell>
          <cell r="AC10470" t="str">
            <v>Yes</v>
          </cell>
          <cell r="AI10470">
            <v>2</v>
          </cell>
        </row>
        <row r="10471">
          <cell r="K10471" t="str">
            <v>Voluntary Controlled School</v>
          </cell>
          <cell r="L10471" t="str">
            <v>Primary</v>
          </cell>
          <cell r="AC10471" t="str">
            <v>Yes</v>
          </cell>
          <cell r="AI10471">
            <v>2</v>
          </cell>
        </row>
        <row r="10472">
          <cell r="K10472" t="str">
            <v>Voluntary Controlled School</v>
          </cell>
          <cell r="L10472" t="str">
            <v>Primary</v>
          </cell>
          <cell r="AC10472" t="str">
            <v>Yes</v>
          </cell>
          <cell r="AI10472">
            <v>2</v>
          </cell>
        </row>
        <row r="10473">
          <cell r="K10473" t="str">
            <v>Voluntary Controlled School</v>
          </cell>
          <cell r="L10473" t="str">
            <v>Primary</v>
          </cell>
          <cell r="AC10473" t="str">
            <v>Yes</v>
          </cell>
          <cell r="AI10473">
            <v>1</v>
          </cell>
        </row>
        <row r="10474">
          <cell r="K10474" t="str">
            <v>Voluntary Controlled School</v>
          </cell>
          <cell r="L10474" t="str">
            <v>Primary</v>
          </cell>
          <cell r="AC10474" t="str">
            <v>Yes</v>
          </cell>
          <cell r="AI10474">
            <v>2</v>
          </cell>
        </row>
        <row r="10475">
          <cell r="K10475" t="str">
            <v>Voluntary Controlled School</v>
          </cell>
          <cell r="L10475" t="str">
            <v>Primary</v>
          </cell>
          <cell r="AC10475" t="str">
            <v>Yes</v>
          </cell>
          <cell r="AI10475">
            <v>2</v>
          </cell>
        </row>
        <row r="10476">
          <cell r="K10476" t="str">
            <v>Voluntary Controlled School</v>
          </cell>
          <cell r="L10476" t="str">
            <v>Primary</v>
          </cell>
          <cell r="AC10476" t="str">
            <v>Yes</v>
          </cell>
          <cell r="AI10476">
            <v>2</v>
          </cell>
        </row>
        <row r="10477">
          <cell r="K10477" t="str">
            <v>Voluntary Controlled School</v>
          </cell>
          <cell r="L10477" t="str">
            <v>Primary</v>
          </cell>
          <cell r="AC10477" t="str">
            <v>Yes</v>
          </cell>
          <cell r="AI10477">
            <v>1</v>
          </cell>
        </row>
        <row r="10478">
          <cell r="K10478" t="str">
            <v>Voluntary Controlled School</v>
          </cell>
          <cell r="L10478" t="str">
            <v>Primary</v>
          </cell>
          <cell r="AC10478" t="str">
            <v>Yes</v>
          </cell>
          <cell r="AI10478">
            <v>2</v>
          </cell>
        </row>
        <row r="10479">
          <cell r="K10479" t="str">
            <v>Voluntary Controlled School</v>
          </cell>
          <cell r="L10479" t="str">
            <v>Primary</v>
          </cell>
          <cell r="AC10479" t="str">
            <v>Yes</v>
          </cell>
          <cell r="AI10479">
            <v>2</v>
          </cell>
        </row>
        <row r="10480">
          <cell r="K10480" t="str">
            <v>Voluntary Controlled School</v>
          </cell>
          <cell r="L10480" t="str">
            <v>Primary</v>
          </cell>
          <cell r="AC10480" t="str">
            <v>Yes</v>
          </cell>
          <cell r="AI10480">
            <v>2</v>
          </cell>
        </row>
        <row r="10481">
          <cell r="K10481" t="str">
            <v>Voluntary Controlled School</v>
          </cell>
          <cell r="L10481" t="str">
            <v>Primary</v>
          </cell>
          <cell r="AC10481" t="str">
            <v>Yes</v>
          </cell>
          <cell r="AI10481">
            <v>1</v>
          </cell>
        </row>
        <row r="10482">
          <cell r="K10482" t="str">
            <v>Voluntary Controlled School</v>
          </cell>
          <cell r="L10482" t="str">
            <v>Primary</v>
          </cell>
          <cell r="AC10482" t="str">
            <v>Yes</v>
          </cell>
          <cell r="AI10482">
            <v>3</v>
          </cell>
        </row>
        <row r="10483">
          <cell r="K10483" t="str">
            <v>Voluntary Controlled School</v>
          </cell>
          <cell r="L10483" t="str">
            <v>Primary</v>
          </cell>
          <cell r="AC10483" t="str">
            <v>Yes</v>
          </cell>
          <cell r="AI10483">
            <v>2</v>
          </cell>
        </row>
        <row r="10484">
          <cell r="K10484" t="str">
            <v>Voluntary Controlled School</v>
          </cell>
          <cell r="L10484" t="str">
            <v>Primary</v>
          </cell>
          <cell r="AC10484" t="str">
            <v>Yes</v>
          </cell>
          <cell r="AI10484">
            <v>2</v>
          </cell>
        </row>
        <row r="10485">
          <cell r="K10485" t="str">
            <v>Voluntary Controlled School</v>
          </cell>
          <cell r="L10485" t="str">
            <v>Primary</v>
          </cell>
          <cell r="AC10485" t="str">
            <v>Yes</v>
          </cell>
          <cell r="AI10485">
            <v>2</v>
          </cell>
        </row>
        <row r="10486">
          <cell r="K10486" t="str">
            <v>Voluntary Controlled School</v>
          </cell>
          <cell r="L10486" t="str">
            <v>Primary</v>
          </cell>
          <cell r="AC10486" t="str">
            <v>Yes</v>
          </cell>
          <cell r="AI10486">
            <v>1</v>
          </cell>
        </row>
        <row r="10487">
          <cell r="K10487" t="str">
            <v>Voluntary Controlled School</v>
          </cell>
          <cell r="L10487" t="str">
            <v>Primary</v>
          </cell>
          <cell r="AC10487" t="str">
            <v>Yes</v>
          </cell>
          <cell r="AI10487">
            <v>1</v>
          </cell>
        </row>
        <row r="10488">
          <cell r="K10488" t="str">
            <v>Voluntary Controlled School</v>
          </cell>
          <cell r="L10488" t="str">
            <v>Primary</v>
          </cell>
          <cell r="AC10488" t="str">
            <v>Yes</v>
          </cell>
          <cell r="AI10488">
            <v>2</v>
          </cell>
        </row>
        <row r="10489">
          <cell r="K10489" t="str">
            <v>Voluntary Controlled School</v>
          </cell>
          <cell r="L10489" t="str">
            <v>Primary</v>
          </cell>
          <cell r="AC10489" t="str">
            <v>Yes</v>
          </cell>
          <cell r="AI10489">
            <v>2</v>
          </cell>
        </row>
        <row r="10490">
          <cell r="K10490" t="str">
            <v>Voluntary Controlled School</v>
          </cell>
          <cell r="L10490" t="str">
            <v>Primary</v>
          </cell>
          <cell r="AC10490" t="str">
            <v>Yes</v>
          </cell>
          <cell r="AI10490">
            <v>2</v>
          </cell>
        </row>
        <row r="10491">
          <cell r="K10491" t="str">
            <v>Voluntary Controlled School</v>
          </cell>
          <cell r="L10491" t="str">
            <v>Primary</v>
          </cell>
          <cell r="AC10491" t="str">
            <v>Yes</v>
          </cell>
          <cell r="AI10491">
            <v>1</v>
          </cell>
        </row>
        <row r="10492">
          <cell r="K10492" t="str">
            <v>Voluntary Controlled School</v>
          </cell>
          <cell r="L10492" t="str">
            <v>Primary</v>
          </cell>
          <cell r="AC10492" t="str">
            <v>Yes</v>
          </cell>
          <cell r="AI10492">
            <v>1</v>
          </cell>
        </row>
        <row r="10493">
          <cell r="K10493" t="str">
            <v>Voluntary Controlled School</v>
          </cell>
          <cell r="L10493" t="str">
            <v>Primary</v>
          </cell>
          <cell r="AC10493" t="str">
            <v>Yes</v>
          </cell>
          <cell r="AI10493">
            <v>1</v>
          </cell>
        </row>
        <row r="10494">
          <cell r="K10494" t="str">
            <v>Voluntary Controlled School</v>
          </cell>
          <cell r="L10494" t="str">
            <v>Primary</v>
          </cell>
          <cell r="AC10494" t="str">
            <v>Yes</v>
          </cell>
          <cell r="AI10494">
            <v>2</v>
          </cell>
        </row>
        <row r="10495">
          <cell r="K10495" t="str">
            <v>Voluntary Controlled School</v>
          </cell>
          <cell r="L10495" t="str">
            <v>Primary</v>
          </cell>
          <cell r="AC10495" t="str">
            <v>Yes</v>
          </cell>
          <cell r="AI10495">
            <v>2</v>
          </cell>
        </row>
        <row r="10496">
          <cell r="K10496" t="str">
            <v>Voluntary Controlled School</v>
          </cell>
          <cell r="L10496" t="str">
            <v>Primary</v>
          </cell>
          <cell r="AC10496" t="str">
            <v>Yes</v>
          </cell>
          <cell r="AI10496">
            <v>2</v>
          </cell>
        </row>
        <row r="10497">
          <cell r="K10497" t="str">
            <v>Voluntary Controlled School</v>
          </cell>
          <cell r="L10497" t="str">
            <v>Primary</v>
          </cell>
          <cell r="AC10497" t="str">
            <v>Yes</v>
          </cell>
          <cell r="AI10497">
            <v>2</v>
          </cell>
        </row>
        <row r="10498">
          <cell r="K10498" t="str">
            <v>Voluntary Controlled School</v>
          </cell>
          <cell r="L10498" t="str">
            <v>Primary</v>
          </cell>
          <cell r="AC10498" t="str">
            <v>Yes</v>
          </cell>
          <cell r="AI10498">
            <v>3</v>
          </cell>
        </row>
        <row r="10499">
          <cell r="K10499" t="str">
            <v>Voluntary Controlled School</v>
          </cell>
          <cell r="L10499" t="str">
            <v>Primary</v>
          </cell>
          <cell r="AC10499" t="str">
            <v>Yes</v>
          </cell>
          <cell r="AI10499">
            <v>2</v>
          </cell>
        </row>
        <row r="10500">
          <cell r="K10500" t="str">
            <v>Voluntary Controlled School</v>
          </cell>
          <cell r="L10500" t="str">
            <v>Primary</v>
          </cell>
          <cell r="AC10500" t="str">
            <v>Yes</v>
          </cell>
          <cell r="AI10500">
            <v>2</v>
          </cell>
        </row>
        <row r="10501">
          <cell r="K10501" t="str">
            <v>Voluntary Controlled School</v>
          </cell>
          <cell r="L10501" t="str">
            <v>Primary</v>
          </cell>
          <cell r="AC10501" t="str">
            <v>Yes</v>
          </cell>
          <cell r="AI10501">
            <v>2</v>
          </cell>
        </row>
        <row r="10502">
          <cell r="K10502" t="str">
            <v>Voluntary Controlled School</v>
          </cell>
          <cell r="L10502" t="str">
            <v>Primary</v>
          </cell>
          <cell r="AC10502" t="str">
            <v>Yes</v>
          </cell>
          <cell r="AI10502">
            <v>2</v>
          </cell>
        </row>
        <row r="10503">
          <cell r="K10503" t="str">
            <v>Voluntary Controlled School</v>
          </cell>
          <cell r="L10503" t="str">
            <v>Primary</v>
          </cell>
          <cell r="AC10503" t="str">
            <v>Yes</v>
          </cell>
          <cell r="AI10503">
            <v>2</v>
          </cell>
        </row>
        <row r="10504">
          <cell r="K10504" t="str">
            <v>Voluntary Controlled School</v>
          </cell>
          <cell r="L10504" t="str">
            <v>Primary</v>
          </cell>
          <cell r="AC10504" t="str">
            <v>Yes</v>
          </cell>
          <cell r="AI10504">
            <v>2</v>
          </cell>
        </row>
        <row r="10505">
          <cell r="K10505" t="str">
            <v>Voluntary Controlled School</v>
          </cell>
          <cell r="L10505" t="str">
            <v>Primary</v>
          </cell>
          <cell r="AC10505" t="str">
            <v>Yes</v>
          </cell>
          <cell r="AI10505">
            <v>2</v>
          </cell>
        </row>
        <row r="10506">
          <cell r="K10506" t="str">
            <v>Voluntary Controlled School</v>
          </cell>
          <cell r="L10506" t="str">
            <v>Primary</v>
          </cell>
          <cell r="AC10506" t="str">
            <v>Yes</v>
          </cell>
          <cell r="AI10506">
            <v>1</v>
          </cell>
        </row>
        <row r="10507">
          <cell r="K10507" t="str">
            <v>Voluntary Controlled School</v>
          </cell>
          <cell r="L10507" t="str">
            <v>Primary</v>
          </cell>
          <cell r="AC10507" t="str">
            <v>Yes</v>
          </cell>
          <cell r="AI10507">
            <v>2</v>
          </cell>
        </row>
        <row r="10508">
          <cell r="K10508" t="str">
            <v>Voluntary Controlled School</v>
          </cell>
          <cell r="L10508" t="str">
            <v>Primary</v>
          </cell>
          <cell r="AC10508" t="str">
            <v>Yes</v>
          </cell>
          <cell r="AI10508">
            <v>3</v>
          </cell>
        </row>
        <row r="10509">
          <cell r="K10509" t="str">
            <v>Voluntary Aided School</v>
          </cell>
          <cell r="L10509" t="str">
            <v>Primary</v>
          </cell>
          <cell r="AC10509" t="str">
            <v>Yes</v>
          </cell>
          <cell r="AI10509">
            <v>2</v>
          </cell>
        </row>
        <row r="10510">
          <cell r="K10510" t="str">
            <v>Voluntary Controlled School</v>
          </cell>
          <cell r="L10510" t="str">
            <v>Primary</v>
          </cell>
          <cell r="AC10510" t="str">
            <v>Yes</v>
          </cell>
          <cell r="AI10510">
            <v>2</v>
          </cell>
        </row>
        <row r="10511">
          <cell r="K10511" t="str">
            <v>Voluntary Controlled School</v>
          </cell>
          <cell r="L10511" t="str">
            <v>Primary</v>
          </cell>
          <cell r="AC10511" t="str">
            <v>Yes</v>
          </cell>
          <cell r="AI10511">
            <v>2</v>
          </cell>
        </row>
        <row r="10512">
          <cell r="K10512" t="str">
            <v>Voluntary Controlled School</v>
          </cell>
          <cell r="L10512" t="str">
            <v>Primary</v>
          </cell>
          <cell r="AC10512" t="str">
            <v>Yes</v>
          </cell>
          <cell r="AI10512">
            <v>2</v>
          </cell>
        </row>
        <row r="10513">
          <cell r="K10513" t="str">
            <v>Voluntary Controlled School</v>
          </cell>
          <cell r="L10513" t="str">
            <v>Primary</v>
          </cell>
          <cell r="AC10513" t="str">
            <v>Yes</v>
          </cell>
          <cell r="AI10513">
            <v>2</v>
          </cell>
        </row>
        <row r="10514">
          <cell r="K10514" t="str">
            <v>Voluntary Controlled School</v>
          </cell>
          <cell r="L10514" t="str">
            <v>Primary</v>
          </cell>
          <cell r="AC10514" t="str">
            <v>Yes</v>
          </cell>
          <cell r="AI10514">
            <v>2</v>
          </cell>
        </row>
        <row r="10515">
          <cell r="K10515" t="str">
            <v>Voluntary Controlled School</v>
          </cell>
          <cell r="L10515" t="str">
            <v>Primary</v>
          </cell>
          <cell r="AC10515" t="str">
            <v>Yes</v>
          </cell>
          <cell r="AI10515">
            <v>2</v>
          </cell>
        </row>
        <row r="10516">
          <cell r="K10516" t="str">
            <v>Voluntary Controlled School</v>
          </cell>
          <cell r="L10516" t="str">
            <v>Primary</v>
          </cell>
          <cell r="AC10516" t="str">
            <v>Yes</v>
          </cell>
          <cell r="AI10516">
            <v>2</v>
          </cell>
        </row>
        <row r="10517">
          <cell r="K10517" t="str">
            <v>Voluntary Controlled School</v>
          </cell>
          <cell r="L10517" t="str">
            <v>Primary</v>
          </cell>
          <cell r="AC10517" t="str">
            <v>Yes</v>
          </cell>
          <cell r="AI10517">
            <v>1</v>
          </cell>
        </row>
        <row r="10518">
          <cell r="K10518" t="str">
            <v>Voluntary Controlled School</v>
          </cell>
          <cell r="L10518" t="str">
            <v>Primary</v>
          </cell>
          <cell r="AC10518" t="str">
            <v>Yes</v>
          </cell>
          <cell r="AI10518">
            <v>4</v>
          </cell>
        </row>
        <row r="10519">
          <cell r="K10519" t="str">
            <v>Voluntary Controlled School</v>
          </cell>
          <cell r="L10519" t="str">
            <v>Primary</v>
          </cell>
          <cell r="AC10519" t="str">
            <v>Yes</v>
          </cell>
          <cell r="AI10519">
            <v>2</v>
          </cell>
        </row>
        <row r="10520">
          <cell r="K10520" t="str">
            <v>Voluntary Controlled School</v>
          </cell>
          <cell r="L10520" t="str">
            <v>Primary</v>
          </cell>
          <cell r="AC10520" t="str">
            <v>Yes</v>
          </cell>
          <cell r="AI10520">
            <v>2</v>
          </cell>
        </row>
        <row r="10521">
          <cell r="K10521" t="str">
            <v>Voluntary Controlled School</v>
          </cell>
          <cell r="L10521" t="str">
            <v>Primary</v>
          </cell>
          <cell r="AC10521" t="str">
            <v>Yes</v>
          </cell>
          <cell r="AI10521">
            <v>2</v>
          </cell>
        </row>
        <row r="10522">
          <cell r="K10522" t="str">
            <v>Voluntary Controlled School</v>
          </cell>
          <cell r="L10522" t="str">
            <v>Primary</v>
          </cell>
          <cell r="AC10522" t="str">
            <v>Yes</v>
          </cell>
          <cell r="AI10522">
            <v>2</v>
          </cell>
        </row>
        <row r="10523">
          <cell r="K10523" t="str">
            <v>Voluntary Controlled School</v>
          </cell>
          <cell r="L10523" t="str">
            <v>Primary</v>
          </cell>
          <cell r="AC10523" t="str">
            <v>Yes</v>
          </cell>
          <cell r="AI10523">
            <v>3</v>
          </cell>
        </row>
        <row r="10524">
          <cell r="K10524" t="str">
            <v>Voluntary Controlled School</v>
          </cell>
          <cell r="L10524" t="str">
            <v>Primary</v>
          </cell>
          <cell r="AC10524" t="str">
            <v>Yes</v>
          </cell>
          <cell r="AI10524">
            <v>3</v>
          </cell>
        </row>
        <row r="10525">
          <cell r="K10525" t="str">
            <v>Voluntary Controlled School</v>
          </cell>
          <cell r="L10525" t="str">
            <v>Primary</v>
          </cell>
          <cell r="AC10525" t="str">
            <v>Yes</v>
          </cell>
          <cell r="AI10525">
            <v>1</v>
          </cell>
        </row>
        <row r="10526">
          <cell r="K10526" t="str">
            <v>Voluntary Controlled School</v>
          </cell>
          <cell r="L10526" t="str">
            <v>Primary</v>
          </cell>
          <cell r="AC10526" t="str">
            <v>Yes</v>
          </cell>
          <cell r="AI10526">
            <v>2</v>
          </cell>
        </row>
        <row r="10527">
          <cell r="K10527" t="str">
            <v>Voluntary Aided School</v>
          </cell>
          <cell r="L10527" t="str">
            <v>Primary</v>
          </cell>
          <cell r="AC10527" t="str">
            <v>Yes</v>
          </cell>
          <cell r="AI10527">
            <v>2</v>
          </cell>
        </row>
        <row r="10528">
          <cell r="K10528" t="str">
            <v>Voluntary Aided School</v>
          </cell>
          <cell r="L10528" t="str">
            <v>Primary</v>
          </cell>
          <cell r="AC10528" t="str">
            <v>Yes</v>
          </cell>
          <cell r="AI10528">
            <v>2</v>
          </cell>
        </row>
        <row r="10529">
          <cell r="K10529" t="str">
            <v>Voluntary Aided School</v>
          </cell>
          <cell r="L10529" t="str">
            <v>Primary</v>
          </cell>
          <cell r="AC10529" t="str">
            <v>Yes</v>
          </cell>
          <cell r="AI10529">
            <v>2</v>
          </cell>
        </row>
        <row r="10530">
          <cell r="K10530" t="str">
            <v>Voluntary Aided School</v>
          </cell>
          <cell r="L10530" t="str">
            <v>Primary</v>
          </cell>
          <cell r="AC10530" t="str">
            <v>Yes</v>
          </cell>
          <cell r="AI10530">
            <v>2</v>
          </cell>
        </row>
        <row r="10531">
          <cell r="K10531" t="str">
            <v>Voluntary Aided School</v>
          </cell>
          <cell r="L10531" t="str">
            <v>Primary</v>
          </cell>
          <cell r="AC10531" t="str">
            <v>Yes</v>
          </cell>
          <cell r="AI10531">
            <v>2</v>
          </cell>
        </row>
        <row r="10532">
          <cell r="K10532" t="str">
            <v>Voluntary Aided School</v>
          </cell>
          <cell r="L10532" t="str">
            <v>Primary</v>
          </cell>
          <cell r="AC10532" t="str">
            <v>Yes</v>
          </cell>
          <cell r="AI10532">
            <v>2</v>
          </cell>
        </row>
        <row r="10533">
          <cell r="K10533" t="str">
            <v>Voluntary Aided School</v>
          </cell>
          <cell r="L10533" t="str">
            <v>Primary</v>
          </cell>
          <cell r="AC10533" t="str">
            <v>Yes</v>
          </cell>
          <cell r="AI10533">
            <v>1</v>
          </cell>
        </row>
        <row r="10534">
          <cell r="K10534" t="str">
            <v>Voluntary Aided School</v>
          </cell>
          <cell r="L10534" t="str">
            <v>Primary</v>
          </cell>
          <cell r="AC10534" t="str">
            <v>Yes</v>
          </cell>
          <cell r="AI10534">
            <v>3</v>
          </cell>
        </row>
        <row r="10535">
          <cell r="K10535" t="str">
            <v>Voluntary Aided School</v>
          </cell>
          <cell r="L10535" t="str">
            <v>Primary</v>
          </cell>
          <cell r="AC10535" t="str">
            <v>Yes</v>
          </cell>
          <cell r="AI10535">
            <v>2</v>
          </cell>
        </row>
        <row r="10536">
          <cell r="K10536" t="str">
            <v>Voluntary Aided School</v>
          </cell>
          <cell r="L10536" t="str">
            <v>Primary</v>
          </cell>
          <cell r="AC10536" t="str">
            <v>Yes</v>
          </cell>
          <cell r="AI10536">
            <v>2</v>
          </cell>
        </row>
        <row r="10537">
          <cell r="K10537" t="str">
            <v>Voluntary Aided School</v>
          </cell>
          <cell r="L10537" t="str">
            <v>Primary</v>
          </cell>
          <cell r="AC10537" t="str">
            <v>Yes</v>
          </cell>
          <cell r="AI10537">
            <v>2</v>
          </cell>
        </row>
        <row r="10538">
          <cell r="K10538" t="str">
            <v>Voluntary Aided School</v>
          </cell>
          <cell r="L10538" t="str">
            <v>Primary</v>
          </cell>
          <cell r="AC10538" t="str">
            <v>Yes</v>
          </cell>
          <cell r="AI10538">
            <v>1</v>
          </cell>
        </row>
        <row r="10539">
          <cell r="K10539" t="str">
            <v>Voluntary Aided School</v>
          </cell>
          <cell r="L10539" t="str">
            <v>Primary</v>
          </cell>
          <cell r="AC10539" t="str">
            <v>Yes</v>
          </cell>
          <cell r="AI10539">
            <v>2</v>
          </cell>
        </row>
        <row r="10540">
          <cell r="K10540" t="str">
            <v>Voluntary Aided School</v>
          </cell>
          <cell r="L10540" t="str">
            <v>Primary</v>
          </cell>
          <cell r="AC10540" t="str">
            <v>Yes</v>
          </cell>
          <cell r="AI10540">
            <v>2</v>
          </cell>
        </row>
        <row r="10541">
          <cell r="K10541" t="str">
            <v>Voluntary Aided School</v>
          </cell>
          <cell r="L10541" t="str">
            <v>Primary</v>
          </cell>
          <cell r="AC10541" t="str">
            <v>Yes</v>
          </cell>
          <cell r="AI10541">
            <v>2</v>
          </cell>
        </row>
        <row r="10542">
          <cell r="K10542" t="str">
            <v>Voluntary Aided School</v>
          </cell>
          <cell r="L10542" t="str">
            <v>Primary</v>
          </cell>
          <cell r="AC10542" t="str">
            <v>Yes</v>
          </cell>
          <cell r="AI10542">
            <v>2</v>
          </cell>
        </row>
        <row r="10543">
          <cell r="K10543" t="str">
            <v>Voluntary Aided School</v>
          </cell>
          <cell r="L10543" t="str">
            <v>Primary</v>
          </cell>
          <cell r="AC10543" t="str">
            <v>Yes</v>
          </cell>
          <cell r="AI10543">
            <v>4</v>
          </cell>
        </row>
        <row r="10544">
          <cell r="K10544" t="str">
            <v>Voluntary Aided School</v>
          </cell>
          <cell r="L10544" t="str">
            <v>Primary</v>
          </cell>
          <cell r="AC10544" t="str">
            <v>Yes</v>
          </cell>
          <cell r="AI10544">
            <v>1</v>
          </cell>
        </row>
        <row r="10545">
          <cell r="K10545" t="str">
            <v>Voluntary Aided School</v>
          </cell>
          <cell r="L10545" t="str">
            <v>Primary</v>
          </cell>
          <cell r="AC10545" t="str">
            <v>Yes</v>
          </cell>
          <cell r="AI10545">
            <v>3</v>
          </cell>
        </row>
        <row r="10546">
          <cell r="K10546" t="str">
            <v>Voluntary Aided School</v>
          </cell>
          <cell r="L10546" t="str">
            <v>Primary</v>
          </cell>
          <cell r="AC10546" t="str">
            <v>Yes</v>
          </cell>
          <cell r="AI10546">
            <v>2</v>
          </cell>
        </row>
        <row r="10547">
          <cell r="K10547" t="str">
            <v>Voluntary Aided School</v>
          </cell>
          <cell r="L10547" t="str">
            <v>Primary</v>
          </cell>
          <cell r="AC10547" t="str">
            <v>Yes</v>
          </cell>
          <cell r="AI10547">
            <v>1</v>
          </cell>
        </row>
        <row r="10548">
          <cell r="K10548" t="str">
            <v>Voluntary Aided School</v>
          </cell>
          <cell r="L10548" t="str">
            <v>Primary</v>
          </cell>
          <cell r="AC10548" t="str">
            <v>Yes</v>
          </cell>
          <cell r="AI10548">
            <v>2</v>
          </cell>
        </row>
        <row r="10549">
          <cell r="K10549" t="str">
            <v>Voluntary Aided School</v>
          </cell>
          <cell r="L10549" t="str">
            <v>Primary</v>
          </cell>
          <cell r="AC10549" t="str">
            <v>Yes</v>
          </cell>
          <cell r="AI10549">
            <v>1</v>
          </cell>
        </row>
        <row r="10550">
          <cell r="K10550" t="str">
            <v>Voluntary Aided School</v>
          </cell>
          <cell r="L10550" t="str">
            <v>Primary</v>
          </cell>
          <cell r="AC10550" t="str">
            <v>Yes</v>
          </cell>
          <cell r="AI10550">
            <v>2</v>
          </cell>
        </row>
        <row r="10551">
          <cell r="K10551" t="str">
            <v>Voluntary Aided School</v>
          </cell>
          <cell r="L10551" t="str">
            <v>Primary</v>
          </cell>
          <cell r="AC10551" t="str">
            <v>Yes</v>
          </cell>
          <cell r="AI10551">
            <v>2</v>
          </cell>
        </row>
        <row r="10552">
          <cell r="K10552" t="str">
            <v>Voluntary Aided School</v>
          </cell>
          <cell r="L10552" t="str">
            <v>Primary</v>
          </cell>
          <cell r="AC10552" t="str">
            <v>Yes</v>
          </cell>
          <cell r="AI10552">
            <v>1</v>
          </cell>
        </row>
        <row r="10553">
          <cell r="K10553" t="str">
            <v>Voluntary Aided School</v>
          </cell>
          <cell r="L10553" t="str">
            <v>Primary</v>
          </cell>
          <cell r="AC10553" t="str">
            <v>Yes</v>
          </cell>
          <cell r="AI10553">
            <v>2</v>
          </cell>
        </row>
        <row r="10554">
          <cell r="K10554" t="str">
            <v>Voluntary Aided School</v>
          </cell>
          <cell r="L10554" t="str">
            <v>Primary</v>
          </cell>
          <cell r="AC10554" t="str">
            <v>Yes</v>
          </cell>
          <cell r="AI10554">
            <v>2</v>
          </cell>
        </row>
        <row r="10555">
          <cell r="K10555" t="str">
            <v>Voluntary Aided School</v>
          </cell>
          <cell r="L10555" t="str">
            <v>Primary</v>
          </cell>
          <cell r="AC10555" t="str">
            <v>Yes</v>
          </cell>
          <cell r="AI10555">
            <v>1</v>
          </cell>
        </row>
        <row r="10556">
          <cell r="K10556" t="str">
            <v>Voluntary Aided School</v>
          </cell>
          <cell r="L10556" t="str">
            <v>Primary</v>
          </cell>
          <cell r="AC10556" t="str">
            <v>Yes</v>
          </cell>
          <cell r="AI10556">
            <v>3</v>
          </cell>
        </row>
        <row r="10557">
          <cell r="K10557" t="str">
            <v>Voluntary Aided School</v>
          </cell>
          <cell r="L10557" t="str">
            <v>Primary</v>
          </cell>
          <cell r="AC10557" t="str">
            <v>Yes</v>
          </cell>
          <cell r="AI10557">
            <v>1</v>
          </cell>
        </row>
        <row r="10558">
          <cell r="K10558" t="str">
            <v>Voluntary Aided School</v>
          </cell>
          <cell r="L10558" t="str">
            <v>Primary</v>
          </cell>
          <cell r="AC10558" t="str">
            <v>Yes</v>
          </cell>
          <cell r="AI10558">
            <v>1</v>
          </cell>
        </row>
        <row r="10559">
          <cell r="K10559" t="str">
            <v>Voluntary Aided School</v>
          </cell>
          <cell r="L10559" t="str">
            <v>Primary</v>
          </cell>
          <cell r="AC10559" t="str">
            <v>Yes</v>
          </cell>
          <cell r="AI10559">
            <v>2</v>
          </cell>
        </row>
        <row r="10560">
          <cell r="K10560" t="str">
            <v>Voluntary Aided School</v>
          </cell>
          <cell r="L10560" t="str">
            <v>Primary</v>
          </cell>
          <cell r="AC10560" t="str">
            <v>Yes</v>
          </cell>
          <cell r="AI10560">
            <v>2</v>
          </cell>
        </row>
        <row r="10561">
          <cell r="K10561" t="str">
            <v>Voluntary Aided School</v>
          </cell>
          <cell r="L10561" t="str">
            <v>Primary</v>
          </cell>
          <cell r="AC10561" t="str">
            <v>Yes</v>
          </cell>
          <cell r="AI10561">
            <v>2</v>
          </cell>
        </row>
        <row r="10562">
          <cell r="K10562" t="str">
            <v>Voluntary Aided School</v>
          </cell>
          <cell r="L10562" t="str">
            <v>Primary</v>
          </cell>
          <cell r="AC10562" t="str">
            <v>Yes</v>
          </cell>
          <cell r="AI10562">
            <v>2</v>
          </cell>
        </row>
        <row r="10563">
          <cell r="K10563" t="str">
            <v>Voluntary Aided School</v>
          </cell>
          <cell r="L10563" t="str">
            <v>Primary</v>
          </cell>
          <cell r="AC10563" t="str">
            <v>Yes</v>
          </cell>
          <cell r="AI10563">
            <v>2</v>
          </cell>
        </row>
        <row r="10564">
          <cell r="K10564" t="str">
            <v>Voluntary Aided School</v>
          </cell>
          <cell r="L10564" t="str">
            <v>Primary</v>
          </cell>
          <cell r="AC10564" t="str">
            <v>Yes</v>
          </cell>
          <cell r="AI10564">
            <v>2</v>
          </cell>
        </row>
        <row r="10565">
          <cell r="K10565" t="str">
            <v>Community School</v>
          </cell>
          <cell r="L10565" t="str">
            <v>Secondary</v>
          </cell>
          <cell r="AC10565" t="str">
            <v>Yes</v>
          </cell>
          <cell r="AI10565">
            <v>2</v>
          </cell>
        </row>
        <row r="10566">
          <cell r="K10566" t="str">
            <v>Community School</v>
          </cell>
          <cell r="L10566" t="str">
            <v>Secondary</v>
          </cell>
          <cell r="AC10566" t="str">
            <v>Yes</v>
          </cell>
          <cell r="AI10566">
            <v>1</v>
          </cell>
        </row>
        <row r="10567">
          <cell r="K10567" t="str">
            <v>Community School</v>
          </cell>
          <cell r="L10567" t="str">
            <v>Secondary</v>
          </cell>
          <cell r="AC10567" t="str">
            <v>Yes</v>
          </cell>
          <cell r="AI10567">
            <v>2</v>
          </cell>
        </row>
        <row r="10568">
          <cell r="K10568" t="str">
            <v>Community School</v>
          </cell>
          <cell r="L10568" t="str">
            <v>Secondary</v>
          </cell>
          <cell r="AC10568" t="str">
            <v>Yes</v>
          </cell>
          <cell r="AI10568">
            <v>2</v>
          </cell>
        </row>
        <row r="10569">
          <cell r="K10569" t="str">
            <v>Community School</v>
          </cell>
          <cell r="L10569" t="str">
            <v>Secondary</v>
          </cell>
          <cell r="AC10569" t="str">
            <v>Yes</v>
          </cell>
          <cell r="AI10569">
            <v>2</v>
          </cell>
        </row>
        <row r="10570">
          <cell r="K10570" t="str">
            <v>Community School</v>
          </cell>
          <cell r="L10570" t="str">
            <v>Secondary</v>
          </cell>
          <cell r="AC10570" t="str">
            <v>Yes</v>
          </cell>
          <cell r="AI10570">
            <v>3</v>
          </cell>
        </row>
        <row r="10571">
          <cell r="K10571" t="str">
            <v>Community School</v>
          </cell>
          <cell r="L10571" t="str">
            <v>Secondary</v>
          </cell>
          <cell r="AC10571" t="str">
            <v>Yes</v>
          </cell>
          <cell r="AI10571">
            <v>2</v>
          </cell>
        </row>
        <row r="10572">
          <cell r="K10572" t="str">
            <v>Community School</v>
          </cell>
          <cell r="L10572" t="str">
            <v>Secondary</v>
          </cell>
          <cell r="AC10572" t="str">
            <v>Yes</v>
          </cell>
          <cell r="AI10572">
            <v>1</v>
          </cell>
        </row>
        <row r="10573">
          <cell r="K10573" t="str">
            <v>Foundation School</v>
          </cell>
          <cell r="L10573" t="str">
            <v>Secondary</v>
          </cell>
          <cell r="AC10573" t="str">
            <v>Yes</v>
          </cell>
          <cell r="AI10573">
            <v>4</v>
          </cell>
        </row>
        <row r="10574">
          <cell r="K10574" t="str">
            <v>Community School</v>
          </cell>
          <cell r="L10574" t="str">
            <v>Secondary</v>
          </cell>
          <cell r="AC10574" t="str">
            <v>Yes</v>
          </cell>
          <cell r="AI10574">
            <v>4</v>
          </cell>
        </row>
        <row r="10575">
          <cell r="K10575" t="str">
            <v>Voluntary Controlled School</v>
          </cell>
          <cell r="L10575" t="str">
            <v>Secondary</v>
          </cell>
          <cell r="AC10575" t="str">
            <v>Yes</v>
          </cell>
          <cell r="AI10575">
            <v>4</v>
          </cell>
        </row>
        <row r="10576">
          <cell r="K10576" t="str">
            <v>Community School</v>
          </cell>
          <cell r="L10576" t="str">
            <v>Secondary</v>
          </cell>
          <cell r="AC10576" t="str">
            <v>Yes</v>
          </cell>
          <cell r="AI10576">
            <v>2</v>
          </cell>
        </row>
        <row r="10577">
          <cell r="K10577" t="str">
            <v>Community School</v>
          </cell>
          <cell r="L10577" t="str">
            <v>Secondary</v>
          </cell>
          <cell r="AC10577" t="str">
            <v>Yes</v>
          </cell>
          <cell r="AI10577">
            <v>2</v>
          </cell>
        </row>
        <row r="10578">
          <cell r="K10578" t="str">
            <v>Community School</v>
          </cell>
          <cell r="L10578" t="str">
            <v>Secondary</v>
          </cell>
          <cell r="AC10578" t="str">
            <v>Yes</v>
          </cell>
          <cell r="AI10578">
            <v>2</v>
          </cell>
        </row>
        <row r="10579">
          <cell r="K10579" t="str">
            <v>Community School</v>
          </cell>
          <cell r="L10579" t="str">
            <v>Secondary</v>
          </cell>
          <cell r="AC10579" t="str">
            <v>Yes</v>
          </cell>
          <cell r="AI10579">
            <v>2</v>
          </cell>
        </row>
        <row r="10580">
          <cell r="K10580" t="str">
            <v>Community School</v>
          </cell>
          <cell r="L10580" t="str">
            <v>Secondary</v>
          </cell>
          <cell r="AC10580" t="str">
            <v>Yes</v>
          </cell>
          <cell r="AI10580">
            <v>2</v>
          </cell>
        </row>
        <row r="10581">
          <cell r="K10581" t="str">
            <v>Community School</v>
          </cell>
          <cell r="L10581" t="str">
            <v>Secondary</v>
          </cell>
          <cell r="AC10581" t="str">
            <v>Yes</v>
          </cell>
          <cell r="AI10581">
            <v>1</v>
          </cell>
        </row>
        <row r="10582">
          <cell r="K10582" t="str">
            <v>Community School</v>
          </cell>
          <cell r="L10582" t="str">
            <v>Secondary</v>
          </cell>
          <cell r="AC10582" t="str">
            <v>Yes</v>
          </cell>
          <cell r="AI10582">
            <v>2</v>
          </cell>
        </row>
        <row r="10583">
          <cell r="K10583" t="str">
            <v>Community School</v>
          </cell>
          <cell r="L10583" t="str">
            <v>Secondary</v>
          </cell>
          <cell r="AC10583" t="str">
            <v>Yes</v>
          </cell>
          <cell r="AI10583">
            <v>2</v>
          </cell>
        </row>
        <row r="10584">
          <cell r="K10584" t="str">
            <v>Community School</v>
          </cell>
          <cell r="L10584" t="str">
            <v>Secondary</v>
          </cell>
          <cell r="AC10584" t="str">
            <v>Yes</v>
          </cell>
          <cell r="AI10584">
            <v>2</v>
          </cell>
        </row>
        <row r="10585">
          <cell r="K10585" t="str">
            <v>Community School</v>
          </cell>
          <cell r="L10585" t="str">
            <v>Secondary</v>
          </cell>
          <cell r="AC10585" t="str">
            <v>Yes</v>
          </cell>
          <cell r="AI10585">
            <v>2</v>
          </cell>
        </row>
        <row r="10586">
          <cell r="K10586" t="str">
            <v>Voluntary Controlled School</v>
          </cell>
          <cell r="L10586" t="str">
            <v>Secondary</v>
          </cell>
          <cell r="AC10586" t="str">
            <v>Yes</v>
          </cell>
          <cell r="AI10586">
            <v>2</v>
          </cell>
        </row>
        <row r="10587">
          <cell r="K10587" t="str">
            <v>Voluntary Aided School</v>
          </cell>
          <cell r="L10587" t="str">
            <v>Secondary</v>
          </cell>
          <cell r="AC10587" t="str">
            <v>Yes</v>
          </cell>
          <cell r="AI10587">
            <v>2</v>
          </cell>
        </row>
        <row r="10588">
          <cell r="K10588" t="str">
            <v>Voluntary Aided School</v>
          </cell>
          <cell r="L10588" t="str">
            <v>Secondary</v>
          </cell>
          <cell r="AC10588" t="str">
            <v>Yes</v>
          </cell>
          <cell r="AI10588">
            <v>1</v>
          </cell>
        </row>
        <row r="10589">
          <cell r="K10589" t="str">
            <v>Voluntary Aided School</v>
          </cell>
          <cell r="L10589" t="str">
            <v>Secondary</v>
          </cell>
          <cell r="AC10589" t="str">
            <v>Yes</v>
          </cell>
          <cell r="AI10589">
            <v>1</v>
          </cell>
        </row>
        <row r="10590">
          <cell r="K10590" t="str">
            <v>Voluntary Aided School</v>
          </cell>
          <cell r="L10590" t="str">
            <v>Secondary</v>
          </cell>
          <cell r="AC10590" t="str">
            <v>Yes</v>
          </cell>
          <cell r="AI10590">
            <v>1</v>
          </cell>
        </row>
        <row r="10591">
          <cell r="K10591" t="str">
            <v>Voluntary Aided School</v>
          </cell>
          <cell r="L10591" t="str">
            <v>Secondary</v>
          </cell>
          <cell r="AC10591" t="str">
            <v>Yes</v>
          </cell>
          <cell r="AI10591">
            <v>3</v>
          </cell>
        </row>
        <row r="10592">
          <cell r="K10592" t="str">
            <v>Voluntary Aided School</v>
          </cell>
          <cell r="L10592" t="str">
            <v>Secondary</v>
          </cell>
          <cell r="AC10592" t="str">
            <v>Yes</v>
          </cell>
          <cell r="AI10592">
            <v>1</v>
          </cell>
        </row>
        <row r="10593">
          <cell r="K10593" t="str">
            <v>Foundation School</v>
          </cell>
          <cell r="L10593" t="str">
            <v>Primary</v>
          </cell>
          <cell r="AC10593" t="str">
            <v>Yes</v>
          </cell>
          <cell r="AI10593">
            <v>2</v>
          </cell>
        </row>
        <row r="10594">
          <cell r="K10594" t="str">
            <v>Community Special School</v>
          </cell>
          <cell r="L10594" t="str">
            <v>Special</v>
          </cell>
          <cell r="AC10594" t="str">
            <v>Yes</v>
          </cell>
          <cell r="AI10594">
            <v>2</v>
          </cell>
        </row>
        <row r="10595">
          <cell r="K10595" t="str">
            <v>Non-Maintained Special School</v>
          </cell>
          <cell r="L10595" t="str">
            <v>Special</v>
          </cell>
          <cell r="AC10595" t="str">
            <v>Yes</v>
          </cell>
          <cell r="AI10595">
            <v>2</v>
          </cell>
        </row>
        <row r="10596">
          <cell r="K10596" t="str">
            <v>Community Special School</v>
          </cell>
          <cell r="L10596" t="str">
            <v>Special</v>
          </cell>
          <cell r="AC10596" t="str">
            <v>Yes</v>
          </cell>
          <cell r="AI10596">
            <v>2</v>
          </cell>
        </row>
        <row r="10597">
          <cell r="K10597" t="str">
            <v>Community Special School</v>
          </cell>
          <cell r="L10597" t="str">
            <v>Special</v>
          </cell>
          <cell r="AC10597" t="str">
            <v>Yes</v>
          </cell>
          <cell r="AI10597">
            <v>1</v>
          </cell>
        </row>
        <row r="10598">
          <cell r="K10598" t="str">
            <v>Community Special School</v>
          </cell>
          <cell r="L10598" t="str">
            <v>Special</v>
          </cell>
          <cell r="AC10598" t="str">
            <v>Yes</v>
          </cell>
          <cell r="AI10598">
            <v>1</v>
          </cell>
        </row>
        <row r="10599">
          <cell r="K10599" t="str">
            <v>Community Special School</v>
          </cell>
          <cell r="L10599" t="str">
            <v>Special</v>
          </cell>
          <cell r="AC10599" t="str">
            <v>Yes</v>
          </cell>
          <cell r="AI10599">
            <v>1</v>
          </cell>
        </row>
        <row r="10600">
          <cell r="K10600" t="str">
            <v>Community Special School</v>
          </cell>
          <cell r="L10600" t="str">
            <v>Special</v>
          </cell>
          <cell r="AC10600" t="str">
            <v>Yes</v>
          </cell>
          <cell r="AI10600">
            <v>1</v>
          </cell>
        </row>
        <row r="10601">
          <cell r="K10601" t="str">
            <v>Community Special School</v>
          </cell>
          <cell r="L10601" t="str">
            <v>Special</v>
          </cell>
          <cell r="AC10601" t="str">
            <v>Yes</v>
          </cell>
          <cell r="AI10601">
            <v>2</v>
          </cell>
        </row>
        <row r="10602">
          <cell r="K10602" t="str">
            <v>Community Special School</v>
          </cell>
          <cell r="L10602" t="str">
            <v>Special</v>
          </cell>
          <cell r="AC10602" t="str">
            <v>Yes</v>
          </cell>
          <cell r="AI10602">
            <v>2</v>
          </cell>
        </row>
        <row r="10603">
          <cell r="K10603" t="str">
            <v>Community Special School</v>
          </cell>
          <cell r="L10603" t="str">
            <v>Special</v>
          </cell>
          <cell r="AC10603" t="str">
            <v>Yes</v>
          </cell>
          <cell r="AI10603">
            <v>3</v>
          </cell>
        </row>
        <row r="10604">
          <cell r="K10604" t="str">
            <v>LA Nursery School</v>
          </cell>
          <cell r="L10604" t="str">
            <v>Nursery</v>
          </cell>
          <cell r="AC10604" t="str">
            <v>Yes</v>
          </cell>
          <cell r="AI10604">
            <v>2</v>
          </cell>
        </row>
        <row r="10605">
          <cell r="K10605" t="str">
            <v>LA Nursery School</v>
          </cell>
          <cell r="L10605" t="str">
            <v>Nursery</v>
          </cell>
          <cell r="AC10605" t="str">
            <v>Yes</v>
          </cell>
          <cell r="AI10605">
            <v>1</v>
          </cell>
        </row>
        <row r="10606">
          <cell r="K10606" t="str">
            <v>LA Nursery School</v>
          </cell>
          <cell r="L10606" t="str">
            <v>Nursery</v>
          </cell>
          <cell r="AC10606" t="str">
            <v>Yes</v>
          </cell>
          <cell r="AI10606">
            <v>2</v>
          </cell>
        </row>
        <row r="10607">
          <cell r="K10607" t="str">
            <v>LA Nursery School</v>
          </cell>
          <cell r="L10607" t="str">
            <v>Nursery</v>
          </cell>
          <cell r="AC10607" t="str">
            <v>Yes</v>
          </cell>
          <cell r="AI10607">
            <v>1</v>
          </cell>
        </row>
        <row r="10608">
          <cell r="K10608" t="str">
            <v>LA Nursery School</v>
          </cell>
          <cell r="L10608" t="str">
            <v>Nursery</v>
          </cell>
          <cell r="AC10608" t="str">
            <v>Yes</v>
          </cell>
          <cell r="AI10608">
            <v>1</v>
          </cell>
        </row>
        <row r="10609">
          <cell r="K10609" t="str">
            <v>LA Nursery School</v>
          </cell>
          <cell r="L10609" t="str">
            <v>Nursery</v>
          </cell>
          <cell r="AC10609" t="str">
            <v>Yes</v>
          </cell>
          <cell r="AI10609">
            <v>2</v>
          </cell>
        </row>
        <row r="10610">
          <cell r="K10610" t="str">
            <v>LA Nursery School</v>
          </cell>
          <cell r="L10610" t="str">
            <v>Nursery</v>
          </cell>
          <cell r="AC10610" t="str">
            <v>Yes</v>
          </cell>
          <cell r="AI10610">
            <v>1</v>
          </cell>
        </row>
        <row r="10611">
          <cell r="K10611" t="str">
            <v>Community School</v>
          </cell>
          <cell r="L10611" t="str">
            <v>Primary</v>
          </cell>
          <cell r="AC10611" t="str">
            <v>Yes</v>
          </cell>
          <cell r="AI10611">
            <v>2</v>
          </cell>
        </row>
        <row r="10612">
          <cell r="K10612" t="str">
            <v>Community School</v>
          </cell>
          <cell r="L10612" t="str">
            <v>Primary</v>
          </cell>
          <cell r="AC10612" t="str">
            <v>Yes</v>
          </cell>
          <cell r="AI10612">
            <v>1</v>
          </cell>
        </row>
        <row r="10613">
          <cell r="K10613" t="str">
            <v>Community School</v>
          </cell>
          <cell r="L10613" t="str">
            <v>Primary</v>
          </cell>
          <cell r="AC10613" t="str">
            <v>Yes</v>
          </cell>
          <cell r="AI10613">
            <v>2</v>
          </cell>
        </row>
        <row r="10614">
          <cell r="K10614" t="str">
            <v>Community School</v>
          </cell>
          <cell r="L10614" t="str">
            <v>Primary</v>
          </cell>
          <cell r="AC10614" t="str">
            <v>Yes</v>
          </cell>
          <cell r="AI10614">
            <v>2</v>
          </cell>
        </row>
        <row r="10615">
          <cell r="K10615" t="str">
            <v>Community School</v>
          </cell>
          <cell r="L10615" t="str">
            <v>Primary</v>
          </cell>
          <cell r="AC10615" t="str">
            <v>Yes</v>
          </cell>
          <cell r="AI10615">
            <v>2</v>
          </cell>
        </row>
        <row r="10616">
          <cell r="K10616" t="str">
            <v>Community School</v>
          </cell>
          <cell r="L10616" t="str">
            <v>Primary</v>
          </cell>
          <cell r="AC10616" t="str">
            <v>Yes</v>
          </cell>
          <cell r="AI10616">
            <v>2</v>
          </cell>
        </row>
        <row r="10617">
          <cell r="K10617" t="str">
            <v>Community School</v>
          </cell>
          <cell r="L10617" t="str">
            <v>Primary</v>
          </cell>
          <cell r="AC10617" t="str">
            <v>Yes</v>
          </cell>
          <cell r="AI10617">
            <v>2</v>
          </cell>
        </row>
        <row r="10618">
          <cell r="K10618" t="str">
            <v>Community School</v>
          </cell>
          <cell r="L10618" t="str">
            <v>Primary</v>
          </cell>
          <cell r="AC10618" t="str">
            <v>Yes</v>
          </cell>
          <cell r="AI10618">
            <v>2</v>
          </cell>
        </row>
        <row r="10619">
          <cell r="K10619" t="str">
            <v>Community School</v>
          </cell>
          <cell r="L10619" t="str">
            <v>Primary</v>
          </cell>
          <cell r="AC10619" t="str">
            <v>Yes</v>
          </cell>
          <cell r="AI10619">
            <v>2</v>
          </cell>
        </row>
        <row r="10620">
          <cell r="K10620" t="str">
            <v>Community School</v>
          </cell>
          <cell r="L10620" t="str">
            <v>Primary</v>
          </cell>
          <cell r="AC10620" t="str">
            <v>Yes</v>
          </cell>
          <cell r="AI10620">
            <v>2</v>
          </cell>
        </row>
        <row r="10621">
          <cell r="K10621" t="str">
            <v>Community School</v>
          </cell>
          <cell r="L10621" t="str">
            <v>Primary</v>
          </cell>
          <cell r="AC10621" t="str">
            <v>Yes</v>
          </cell>
          <cell r="AI10621">
            <v>1</v>
          </cell>
        </row>
        <row r="10622">
          <cell r="K10622" t="str">
            <v>Community School</v>
          </cell>
          <cell r="L10622" t="str">
            <v>Primary</v>
          </cell>
          <cell r="AC10622" t="str">
            <v>Yes</v>
          </cell>
          <cell r="AI10622">
            <v>2</v>
          </cell>
        </row>
        <row r="10623">
          <cell r="K10623" t="str">
            <v>Community School</v>
          </cell>
          <cell r="L10623" t="str">
            <v>Primary</v>
          </cell>
          <cell r="AC10623" t="str">
            <v>Yes</v>
          </cell>
          <cell r="AI10623">
            <v>3</v>
          </cell>
        </row>
        <row r="10624">
          <cell r="K10624" t="str">
            <v>Community School</v>
          </cell>
          <cell r="L10624" t="str">
            <v>Primary</v>
          </cell>
          <cell r="AC10624" t="str">
            <v>Yes</v>
          </cell>
          <cell r="AI10624">
            <v>2</v>
          </cell>
        </row>
        <row r="10625">
          <cell r="K10625" t="str">
            <v>Community School</v>
          </cell>
          <cell r="L10625" t="str">
            <v>Primary</v>
          </cell>
          <cell r="AC10625" t="str">
            <v>Yes</v>
          </cell>
          <cell r="AI10625">
            <v>1</v>
          </cell>
        </row>
        <row r="10626">
          <cell r="K10626" t="str">
            <v>Community School</v>
          </cell>
          <cell r="L10626" t="str">
            <v>Primary</v>
          </cell>
          <cell r="AC10626" t="str">
            <v>Yes</v>
          </cell>
          <cell r="AI10626">
            <v>3</v>
          </cell>
        </row>
        <row r="10627">
          <cell r="K10627" t="str">
            <v>Community School</v>
          </cell>
          <cell r="L10627" t="str">
            <v>Primary</v>
          </cell>
          <cell r="AC10627" t="str">
            <v>Yes</v>
          </cell>
          <cell r="AI10627">
            <v>2</v>
          </cell>
        </row>
        <row r="10628">
          <cell r="K10628" t="str">
            <v>Community School</v>
          </cell>
          <cell r="L10628" t="str">
            <v>Primary</v>
          </cell>
          <cell r="AC10628" t="str">
            <v>Yes</v>
          </cell>
          <cell r="AI10628">
            <v>2</v>
          </cell>
        </row>
        <row r="10629">
          <cell r="K10629" t="str">
            <v>Community School</v>
          </cell>
          <cell r="L10629" t="str">
            <v>Primary</v>
          </cell>
          <cell r="AC10629" t="str">
            <v>Yes</v>
          </cell>
          <cell r="AI10629">
            <v>2</v>
          </cell>
        </row>
        <row r="10630">
          <cell r="K10630" t="str">
            <v>Community School</v>
          </cell>
          <cell r="L10630" t="str">
            <v>Primary</v>
          </cell>
          <cell r="AC10630" t="str">
            <v>Yes</v>
          </cell>
          <cell r="AI10630">
            <v>2</v>
          </cell>
        </row>
        <row r="10631">
          <cell r="K10631" t="str">
            <v>Community School</v>
          </cell>
          <cell r="L10631" t="str">
            <v>Primary</v>
          </cell>
          <cell r="AC10631" t="str">
            <v>Yes</v>
          </cell>
          <cell r="AI10631">
            <v>2</v>
          </cell>
        </row>
        <row r="10632">
          <cell r="K10632" t="str">
            <v>Community School</v>
          </cell>
          <cell r="L10632" t="str">
            <v>Primary</v>
          </cell>
          <cell r="AC10632" t="str">
            <v>Yes</v>
          </cell>
          <cell r="AI10632">
            <v>3</v>
          </cell>
        </row>
        <row r="10633">
          <cell r="K10633" t="str">
            <v>Community School</v>
          </cell>
          <cell r="L10633" t="str">
            <v>Primary</v>
          </cell>
          <cell r="AC10633" t="str">
            <v>Yes</v>
          </cell>
          <cell r="AI10633">
            <v>2</v>
          </cell>
        </row>
        <row r="10634">
          <cell r="K10634" t="str">
            <v>Community School</v>
          </cell>
          <cell r="L10634" t="str">
            <v>Primary</v>
          </cell>
          <cell r="AC10634" t="str">
            <v>Yes</v>
          </cell>
          <cell r="AI10634">
            <v>2</v>
          </cell>
        </row>
        <row r="10635">
          <cell r="K10635" t="str">
            <v>Community School</v>
          </cell>
          <cell r="L10635" t="str">
            <v>Primary</v>
          </cell>
          <cell r="AC10635" t="str">
            <v>Yes</v>
          </cell>
          <cell r="AI10635">
            <v>2</v>
          </cell>
        </row>
        <row r="10636">
          <cell r="K10636" t="str">
            <v>Community School</v>
          </cell>
          <cell r="L10636" t="str">
            <v>Primary</v>
          </cell>
          <cell r="AC10636" t="str">
            <v>Yes</v>
          </cell>
          <cell r="AI10636">
            <v>1</v>
          </cell>
        </row>
        <row r="10637">
          <cell r="K10637" t="str">
            <v>Community School</v>
          </cell>
          <cell r="L10637" t="str">
            <v>Primary</v>
          </cell>
          <cell r="AC10637" t="str">
            <v>Yes</v>
          </cell>
          <cell r="AI10637">
            <v>2</v>
          </cell>
        </row>
        <row r="10638">
          <cell r="K10638" t="str">
            <v>Community School</v>
          </cell>
          <cell r="L10638" t="str">
            <v>Primary</v>
          </cell>
          <cell r="AC10638" t="str">
            <v>Yes</v>
          </cell>
          <cell r="AI10638">
            <v>2</v>
          </cell>
        </row>
        <row r="10639">
          <cell r="K10639" t="str">
            <v>Community School</v>
          </cell>
          <cell r="L10639" t="str">
            <v>Primary</v>
          </cell>
          <cell r="AC10639" t="str">
            <v>Yes</v>
          </cell>
          <cell r="AI10639">
            <v>2</v>
          </cell>
        </row>
        <row r="10640">
          <cell r="K10640" t="str">
            <v>Community School</v>
          </cell>
          <cell r="L10640" t="str">
            <v>Primary</v>
          </cell>
          <cell r="AC10640" t="str">
            <v>Yes</v>
          </cell>
          <cell r="AI10640">
            <v>1</v>
          </cell>
        </row>
        <row r="10641">
          <cell r="K10641" t="str">
            <v>Community School</v>
          </cell>
          <cell r="L10641" t="str">
            <v>Primary</v>
          </cell>
          <cell r="AC10641" t="str">
            <v>Yes</v>
          </cell>
          <cell r="AI10641">
            <v>2</v>
          </cell>
        </row>
        <row r="10642">
          <cell r="K10642" t="str">
            <v>Community School</v>
          </cell>
          <cell r="L10642" t="str">
            <v>Primary</v>
          </cell>
          <cell r="AC10642" t="str">
            <v>Yes</v>
          </cell>
          <cell r="AI10642">
            <v>2</v>
          </cell>
        </row>
        <row r="10643">
          <cell r="K10643" t="str">
            <v>Community School</v>
          </cell>
          <cell r="L10643" t="str">
            <v>Primary</v>
          </cell>
          <cell r="AC10643" t="str">
            <v>Yes</v>
          </cell>
          <cell r="AI10643">
            <v>3</v>
          </cell>
        </row>
        <row r="10644">
          <cell r="K10644" t="str">
            <v>Community School</v>
          </cell>
          <cell r="L10644" t="str">
            <v>Primary</v>
          </cell>
          <cell r="AC10644" t="str">
            <v>Yes</v>
          </cell>
          <cell r="AI10644">
            <v>1</v>
          </cell>
        </row>
        <row r="10645">
          <cell r="K10645" t="str">
            <v>Community School</v>
          </cell>
          <cell r="L10645" t="str">
            <v>Primary</v>
          </cell>
          <cell r="AC10645" t="str">
            <v>Yes</v>
          </cell>
          <cell r="AI10645">
            <v>2</v>
          </cell>
        </row>
        <row r="10646">
          <cell r="K10646" t="str">
            <v>Community School</v>
          </cell>
          <cell r="L10646" t="str">
            <v>Primary</v>
          </cell>
          <cell r="AC10646" t="str">
            <v>Yes</v>
          </cell>
          <cell r="AI10646">
            <v>2</v>
          </cell>
        </row>
        <row r="10647">
          <cell r="K10647" t="str">
            <v>Community School</v>
          </cell>
          <cell r="L10647" t="str">
            <v>Primary</v>
          </cell>
          <cell r="AC10647" t="str">
            <v>Yes</v>
          </cell>
          <cell r="AI10647">
            <v>2</v>
          </cell>
        </row>
        <row r="10648">
          <cell r="K10648" t="str">
            <v>Community School</v>
          </cell>
          <cell r="L10648" t="str">
            <v>Primary</v>
          </cell>
          <cell r="AC10648" t="str">
            <v>Yes</v>
          </cell>
          <cell r="AI10648">
            <v>2</v>
          </cell>
        </row>
        <row r="10649">
          <cell r="K10649" t="str">
            <v>Community School</v>
          </cell>
          <cell r="L10649" t="str">
            <v>Primary</v>
          </cell>
          <cell r="AC10649" t="str">
            <v>Yes</v>
          </cell>
          <cell r="AI10649">
            <v>2</v>
          </cell>
        </row>
        <row r="10650">
          <cell r="K10650" t="str">
            <v>Community School</v>
          </cell>
          <cell r="L10650" t="str">
            <v>Primary</v>
          </cell>
          <cell r="AC10650" t="str">
            <v>Yes</v>
          </cell>
          <cell r="AI10650">
            <v>1</v>
          </cell>
        </row>
        <row r="10651">
          <cell r="K10651" t="str">
            <v>Community School</v>
          </cell>
          <cell r="L10651" t="str">
            <v>Primary</v>
          </cell>
          <cell r="AC10651" t="str">
            <v>Yes</v>
          </cell>
          <cell r="AI10651">
            <v>2</v>
          </cell>
        </row>
        <row r="10652">
          <cell r="K10652" t="str">
            <v>Community School</v>
          </cell>
          <cell r="L10652" t="str">
            <v>Primary</v>
          </cell>
          <cell r="AC10652" t="str">
            <v>Yes</v>
          </cell>
          <cell r="AI10652">
            <v>3</v>
          </cell>
        </row>
        <row r="10653">
          <cell r="K10653" t="str">
            <v>Community School</v>
          </cell>
          <cell r="L10653" t="str">
            <v>Primary</v>
          </cell>
          <cell r="AC10653" t="str">
            <v>Yes</v>
          </cell>
          <cell r="AI10653">
            <v>2</v>
          </cell>
        </row>
        <row r="10654">
          <cell r="K10654" t="str">
            <v>Community School</v>
          </cell>
          <cell r="L10654" t="str">
            <v>Primary</v>
          </cell>
          <cell r="AC10654" t="str">
            <v>Yes</v>
          </cell>
          <cell r="AI10654">
            <v>2</v>
          </cell>
        </row>
        <row r="10655">
          <cell r="K10655" t="str">
            <v>Community School</v>
          </cell>
          <cell r="L10655" t="str">
            <v>Primary</v>
          </cell>
          <cell r="AC10655" t="str">
            <v>Yes</v>
          </cell>
          <cell r="AI10655">
            <v>2</v>
          </cell>
        </row>
        <row r="10656">
          <cell r="K10656" t="str">
            <v>Community School</v>
          </cell>
          <cell r="L10656" t="str">
            <v>Primary</v>
          </cell>
          <cell r="AC10656" t="str">
            <v>Yes</v>
          </cell>
          <cell r="AI10656">
            <v>2</v>
          </cell>
        </row>
        <row r="10657">
          <cell r="K10657" t="str">
            <v>Community School</v>
          </cell>
          <cell r="L10657" t="str">
            <v>Primary</v>
          </cell>
          <cell r="AC10657" t="str">
            <v>Yes</v>
          </cell>
          <cell r="AI10657">
            <v>3</v>
          </cell>
        </row>
        <row r="10658">
          <cell r="K10658" t="str">
            <v>Community School</v>
          </cell>
          <cell r="L10658" t="str">
            <v>Primary</v>
          </cell>
          <cell r="AC10658" t="str">
            <v>Yes</v>
          </cell>
          <cell r="AI10658">
            <v>2</v>
          </cell>
        </row>
        <row r="10659">
          <cell r="K10659" t="str">
            <v>Community School</v>
          </cell>
          <cell r="L10659" t="str">
            <v>Primary</v>
          </cell>
          <cell r="AC10659" t="str">
            <v>Yes</v>
          </cell>
          <cell r="AI10659">
            <v>2</v>
          </cell>
        </row>
        <row r="10660">
          <cell r="K10660" t="str">
            <v>Community School</v>
          </cell>
          <cell r="L10660" t="str">
            <v>Primary</v>
          </cell>
          <cell r="AC10660" t="str">
            <v>Yes</v>
          </cell>
          <cell r="AI10660">
            <v>2</v>
          </cell>
        </row>
        <row r="10661">
          <cell r="K10661" t="str">
            <v>Community School</v>
          </cell>
          <cell r="L10661" t="str">
            <v>Primary</v>
          </cell>
          <cell r="AC10661" t="str">
            <v>Yes</v>
          </cell>
          <cell r="AI10661">
            <v>2</v>
          </cell>
        </row>
        <row r="10662">
          <cell r="K10662" t="str">
            <v>Community School</v>
          </cell>
          <cell r="L10662" t="str">
            <v>Primary</v>
          </cell>
          <cell r="AC10662" t="str">
            <v>Yes</v>
          </cell>
          <cell r="AI10662">
            <v>2</v>
          </cell>
        </row>
        <row r="10663">
          <cell r="K10663" t="str">
            <v>Community School</v>
          </cell>
          <cell r="L10663" t="str">
            <v>Primary</v>
          </cell>
          <cell r="AC10663" t="str">
            <v>Yes</v>
          </cell>
          <cell r="AI10663">
            <v>2</v>
          </cell>
        </row>
        <row r="10664">
          <cell r="K10664" t="str">
            <v>Community School</v>
          </cell>
          <cell r="L10664" t="str">
            <v>Primary</v>
          </cell>
          <cell r="AC10664" t="str">
            <v>Yes</v>
          </cell>
          <cell r="AI10664">
            <v>2</v>
          </cell>
        </row>
        <row r="10665">
          <cell r="K10665" t="str">
            <v>Community School</v>
          </cell>
          <cell r="L10665" t="str">
            <v>Primary</v>
          </cell>
          <cell r="AC10665" t="str">
            <v>Yes</v>
          </cell>
          <cell r="AI10665">
            <v>3</v>
          </cell>
        </row>
        <row r="10666">
          <cell r="K10666" t="str">
            <v>Community School</v>
          </cell>
          <cell r="L10666" t="str">
            <v>Primary</v>
          </cell>
          <cell r="AC10666" t="str">
            <v>Yes</v>
          </cell>
          <cell r="AI10666">
            <v>4</v>
          </cell>
        </row>
        <row r="10667">
          <cell r="K10667" t="str">
            <v>Community School</v>
          </cell>
          <cell r="L10667" t="str">
            <v>Primary</v>
          </cell>
          <cell r="AC10667" t="str">
            <v>Yes</v>
          </cell>
          <cell r="AI10667">
            <v>1</v>
          </cell>
        </row>
        <row r="10668">
          <cell r="K10668" t="str">
            <v>Community School</v>
          </cell>
          <cell r="L10668" t="str">
            <v>Primary</v>
          </cell>
          <cell r="AC10668" t="str">
            <v>Yes</v>
          </cell>
          <cell r="AI10668">
            <v>2</v>
          </cell>
        </row>
        <row r="10669">
          <cell r="K10669" t="str">
            <v>Community School</v>
          </cell>
          <cell r="L10669" t="str">
            <v>Primary</v>
          </cell>
          <cell r="AC10669" t="str">
            <v>Yes</v>
          </cell>
          <cell r="AI10669">
            <v>2</v>
          </cell>
        </row>
        <row r="10670">
          <cell r="K10670" t="str">
            <v>Community School</v>
          </cell>
          <cell r="L10670" t="str">
            <v>Primary</v>
          </cell>
          <cell r="AC10670" t="str">
            <v>Yes</v>
          </cell>
          <cell r="AI10670">
            <v>2</v>
          </cell>
        </row>
        <row r="10671">
          <cell r="K10671" t="str">
            <v>Community School</v>
          </cell>
          <cell r="L10671" t="str">
            <v>Primary</v>
          </cell>
          <cell r="AC10671" t="str">
            <v>Yes</v>
          </cell>
          <cell r="AI10671">
            <v>2</v>
          </cell>
        </row>
        <row r="10672">
          <cell r="K10672" t="str">
            <v>Community School</v>
          </cell>
          <cell r="L10672" t="str">
            <v>Primary</v>
          </cell>
          <cell r="AC10672" t="str">
            <v>Yes</v>
          </cell>
          <cell r="AI10672">
            <v>2</v>
          </cell>
        </row>
        <row r="10673">
          <cell r="K10673" t="str">
            <v>Community School</v>
          </cell>
          <cell r="L10673" t="str">
            <v>Primary</v>
          </cell>
          <cell r="AC10673" t="str">
            <v>Yes</v>
          </cell>
          <cell r="AI10673">
            <v>2</v>
          </cell>
        </row>
        <row r="10674">
          <cell r="K10674" t="str">
            <v>Community School</v>
          </cell>
          <cell r="L10674" t="str">
            <v>Primary</v>
          </cell>
          <cell r="AC10674" t="str">
            <v>Yes</v>
          </cell>
          <cell r="AI10674">
            <v>2</v>
          </cell>
        </row>
        <row r="10675">
          <cell r="K10675" t="str">
            <v>Community School</v>
          </cell>
          <cell r="L10675" t="str">
            <v>Primary</v>
          </cell>
          <cell r="AC10675" t="str">
            <v>Yes</v>
          </cell>
          <cell r="AI10675">
            <v>1</v>
          </cell>
        </row>
        <row r="10676">
          <cell r="K10676" t="str">
            <v>Community School</v>
          </cell>
          <cell r="L10676" t="str">
            <v>Primary</v>
          </cell>
          <cell r="AC10676" t="str">
            <v>Yes</v>
          </cell>
          <cell r="AI10676">
            <v>2</v>
          </cell>
        </row>
        <row r="10677">
          <cell r="K10677" t="str">
            <v>Community School</v>
          </cell>
          <cell r="L10677" t="str">
            <v>Primary</v>
          </cell>
          <cell r="AC10677" t="str">
            <v>Yes</v>
          </cell>
          <cell r="AI10677">
            <v>2</v>
          </cell>
        </row>
        <row r="10678">
          <cell r="K10678" t="str">
            <v>Voluntary Controlled School</v>
          </cell>
          <cell r="L10678" t="str">
            <v>Primary</v>
          </cell>
          <cell r="AC10678" t="str">
            <v>Yes</v>
          </cell>
          <cell r="AI10678">
            <v>2</v>
          </cell>
        </row>
        <row r="10679">
          <cell r="K10679" t="str">
            <v>Voluntary Controlled School</v>
          </cell>
          <cell r="L10679" t="str">
            <v>Primary</v>
          </cell>
          <cell r="AC10679" t="str">
            <v>Yes</v>
          </cell>
          <cell r="AI10679">
            <v>3</v>
          </cell>
        </row>
        <row r="10680">
          <cell r="K10680" t="str">
            <v>Voluntary Controlled School</v>
          </cell>
          <cell r="L10680" t="str">
            <v>Primary</v>
          </cell>
          <cell r="AC10680" t="str">
            <v>Yes</v>
          </cell>
          <cell r="AI10680">
            <v>1</v>
          </cell>
        </row>
        <row r="10681">
          <cell r="K10681" t="str">
            <v>Voluntary Controlled School</v>
          </cell>
          <cell r="L10681" t="str">
            <v>Primary</v>
          </cell>
          <cell r="AC10681" t="str">
            <v>Yes</v>
          </cell>
          <cell r="AI10681">
            <v>2</v>
          </cell>
        </row>
        <row r="10682">
          <cell r="K10682" t="str">
            <v>Voluntary Controlled School</v>
          </cell>
          <cell r="L10682" t="str">
            <v>Primary</v>
          </cell>
          <cell r="AC10682" t="str">
            <v>Yes</v>
          </cell>
          <cell r="AI10682">
            <v>2</v>
          </cell>
        </row>
        <row r="10683">
          <cell r="K10683" t="str">
            <v>Voluntary Controlled School</v>
          </cell>
          <cell r="L10683" t="str">
            <v>Primary</v>
          </cell>
          <cell r="AC10683" t="str">
            <v>Yes</v>
          </cell>
          <cell r="AI10683">
            <v>2</v>
          </cell>
        </row>
        <row r="10684">
          <cell r="K10684" t="str">
            <v>Voluntary Controlled School</v>
          </cell>
          <cell r="L10684" t="str">
            <v>Primary</v>
          </cell>
          <cell r="AC10684" t="str">
            <v>Yes</v>
          </cell>
          <cell r="AI10684">
            <v>1</v>
          </cell>
        </row>
        <row r="10685">
          <cell r="K10685" t="str">
            <v>Voluntary Controlled School</v>
          </cell>
          <cell r="L10685" t="str">
            <v>Primary</v>
          </cell>
          <cell r="AC10685" t="str">
            <v>Yes</v>
          </cell>
          <cell r="AI10685">
            <v>2</v>
          </cell>
        </row>
        <row r="10686">
          <cell r="K10686" t="str">
            <v>Voluntary Controlled School</v>
          </cell>
          <cell r="L10686" t="str">
            <v>Primary</v>
          </cell>
          <cell r="AC10686" t="str">
            <v>Yes</v>
          </cell>
          <cell r="AI10686">
            <v>1</v>
          </cell>
        </row>
        <row r="10687">
          <cell r="K10687" t="str">
            <v>Voluntary Controlled School</v>
          </cell>
          <cell r="L10687" t="str">
            <v>Primary</v>
          </cell>
          <cell r="AC10687" t="str">
            <v>Yes</v>
          </cell>
          <cell r="AI10687">
            <v>2</v>
          </cell>
        </row>
        <row r="10688">
          <cell r="K10688" t="str">
            <v>Voluntary Controlled School</v>
          </cell>
          <cell r="L10688" t="str">
            <v>Primary</v>
          </cell>
          <cell r="AC10688" t="str">
            <v>Yes</v>
          </cell>
          <cell r="AI10688">
            <v>2</v>
          </cell>
        </row>
        <row r="10689">
          <cell r="K10689" t="str">
            <v>Voluntary Controlled School</v>
          </cell>
          <cell r="L10689" t="str">
            <v>Primary</v>
          </cell>
          <cell r="AC10689" t="str">
            <v>Yes</v>
          </cell>
          <cell r="AI10689">
            <v>1</v>
          </cell>
        </row>
        <row r="10690">
          <cell r="K10690" t="str">
            <v>Voluntary Controlled School</v>
          </cell>
          <cell r="L10690" t="str">
            <v>Primary</v>
          </cell>
          <cell r="AC10690" t="str">
            <v>Yes</v>
          </cell>
          <cell r="AI10690">
            <v>2</v>
          </cell>
        </row>
        <row r="10691">
          <cell r="K10691" t="str">
            <v>Voluntary Controlled School</v>
          </cell>
          <cell r="L10691" t="str">
            <v>Primary</v>
          </cell>
          <cell r="AC10691" t="str">
            <v>Yes</v>
          </cell>
          <cell r="AI10691">
            <v>2</v>
          </cell>
        </row>
        <row r="10692">
          <cell r="K10692" t="str">
            <v>Voluntary Controlled School</v>
          </cell>
          <cell r="L10692" t="str">
            <v>Primary</v>
          </cell>
          <cell r="AC10692" t="str">
            <v>Yes</v>
          </cell>
          <cell r="AI10692">
            <v>1</v>
          </cell>
        </row>
        <row r="10693">
          <cell r="K10693" t="str">
            <v>Voluntary Controlled School</v>
          </cell>
          <cell r="L10693" t="str">
            <v>Primary</v>
          </cell>
          <cell r="AC10693" t="str">
            <v>Yes</v>
          </cell>
          <cell r="AI10693">
            <v>2</v>
          </cell>
        </row>
        <row r="10694">
          <cell r="K10694" t="str">
            <v>Voluntary Controlled School</v>
          </cell>
          <cell r="L10694" t="str">
            <v>Primary</v>
          </cell>
          <cell r="AC10694" t="str">
            <v>Yes</v>
          </cell>
          <cell r="AI10694">
            <v>3</v>
          </cell>
        </row>
        <row r="10695">
          <cell r="K10695" t="str">
            <v>Voluntary Controlled School</v>
          </cell>
          <cell r="L10695" t="str">
            <v>Primary</v>
          </cell>
          <cell r="AC10695" t="str">
            <v>Yes</v>
          </cell>
          <cell r="AI10695">
            <v>2</v>
          </cell>
        </row>
        <row r="10696">
          <cell r="K10696" t="str">
            <v>Voluntary Controlled School</v>
          </cell>
          <cell r="L10696" t="str">
            <v>Primary</v>
          </cell>
          <cell r="AC10696" t="str">
            <v>Yes</v>
          </cell>
          <cell r="AI10696">
            <v>2</v>
          </cell>
        </row>
        <row r="10697">
          <cell r="K10697" t="str">
            <v>Voluntary Controlled School</v>
          </cell>
          <cell r="L10697" t="str">
            <v>Primary</v>
          </cell>
          <cell r="AC10697" t="str">
            <v>Yes</v>
          </cell>
          <cell r="AI10697">
            <v>2</v>
          </cell>
        </row>
        <row r="10698">
          <cell r="K10698" t="str">
            <v>Voluntary Controlled School</v>
          </cell>
          <cell r="L10698" t="str">
            <v>Primary</v>
          </cell>
          <cell r="AC10698" t="str">
            <v>Yes</v>
          </cell>
          <cell r="AI10698">
            <v>2</v>
          </cell>
        </row>
        <row r="10699">
          <cell r="K10699" t="str">
            <v>Voluntary Controlled School</v>
          </cell>
          <cell r="L10699" t="str">
            <v>Primary</v>
          </cell>
          <cell r="AC10699" t="str">
            <v>Yes</v>
          </cell>
          <cell r="AI10699">
            <v>2</v>
          </cell>
        </row>
        <row r="10700">
          <cell r="K10700" t="str">
            <v>Voluntary Aided School</v>
          </cell>
          <cell r="L10700" t="str">
            <v>Primary</v>
          </cell>
          <cell r="AC10700" t="str">
            <v>Yes</v>
          </cell>
          <cell r="AI10700">
            <v>2</v>
          </cell>
        </row>
        <row r="10701">
          <cell r="K10701" t="str">
            <v>Voluntary Controlled School</v>
          </cell>
          <cell r="L10701" t="str">
            <v>Primary</v>
          </cell>
          <cell r="AC10701" t="str">
            <v>Yes</v>
          </cell>
          <cell r="AI10701">
            <v>2</v>
          </cell>
        </row>
        <row r="10702">
          <cell r="K10702" t="str">
            <v>Voluntary Controlled School</v>
          </cell>
          <cell r="L10702" t="str">
            <v>Primary</v>
          </cell>
          <cell r="AC10702" t="str">
            <v>Yes</v>
          </cell>
          <cell r="AI10702">
            <v>2</v>
          </cell>
        </row>
        <row r="10703">
          <cell r="K10703" t="str">
            <v>Voluntary Controlled School</v>
          </cell>
          <cell r="L10703" t="str">
            <v>Primary</v>
          </cell>
          <cell r="AC10703" t="str">
            <v>Yes</v>
          </cell>
          <cell r="AI10703">
            <v>2</v>
          </cell>
        </row>
        <row r="10704">
          <cell r="K10704" t="str">
            <v>Voluntary Controlled School</v>
          </cell>
          <cell r="L10704" t="str">
            <v>Primary</v>
          </cell>
          <cell r="AC10704" t="str">
            <v>Yes</v>
          </cell>
          <cell r="AI10704">
            <v>2</v>
          </cell>
        </row>
        <row r="10705">
          <cell r="K10705" t="str">
            <v>Voluntary Controlled School</v>
          </cell>
          <cell r="L10705" t="str">
            <v>Primary</v>
          </cell>
          <cell r="AC10705" t="str">
            <v>Yes</v>
          </cell>
          <cell r="AI10705">
            <v>2</v>
          </cell>
        </row>
        <row r="10706">
          <cell r="K10706" t="str">
            <v>Voluntary Controlled School</v>
          </cell>
          <cell r="L10706" t="str">
            <v>Primary</v>
          </cell>
          <cell r="AC10706" t="str">
            <v>Yes</v>
          </cell>
          <cell r="AI10706">
            <v>2</v>
          </cell>
        </row>
        <row r="10707">
          <cell r="K10707" t="str">
            <v>Voluntary Controlled School</v>
          </cell>
          <cell r="L10707" t="str">
            <v>Primary</v>
          </cell>
          <cell r="AC10707" t="str">
            <v>Yes</v>
          </cell>
          <cell r="AI10707">
            <v>2</v>
          </cell>
        </row>
        <row r="10708">
          <cell r="K10708" t="str">
            <v>Voluntary Controlled School</v>
          </cell>
          <cell r="L10708" t="str">
            <v>Primary</v>
          </cell>
          <cell r="AC10708" t="str">
            <v>Yes</v>
          </cell>
          <cell r="AI10708">
            <v>2</v>
          </cell>
        </row>
        <row r="10709">
          <cell r="K10709" t="str">
            <v>Voluntary Aided School</v>
          </cell>
          <cell r="L10709" t="str">
            <v>Primary</v>
          </cell>
          <cell r="AC10709" t="str">
            <v>Yes</v>
          </cell>
          <cell r="AI10709">
            <v>3</v>
          </cell>
        </row>
        <row r="10710">
          <cell r="K10710" t="str">
            <v>Voluntary Aided School</v>
          </cell>
          <cell r="L10710" t="str">
            <v>Primary</v>
          </cell>
          <cell r="AC10710" t="str">
            <v>Yes</v>
          </cell>
          <cell r="AI10710">
            <v>2</v>
          </cell>
        </row>
        <row r="10711">
          <cell r="K10711" t="str">
            <v>Voluntary Aided School</v>
          </cell>
          <cell r="L10711" t="str">
            <v>Primary</v>
          </cell>
          <cell r="AC10711" t="str">
            <v>Yes</v>
          </cell>
          <cell r="AI10711">
            <v>2</v>
          </cell>
        </row>
        <row r="10712">
          <cell r="K10712" t="str">
            <v>Voluntary Aided School</v>
          </cell>
          <cell r="L10712" t="str">
            <v>Primary</v>
          </cell>
          <cell r="AC10712" t="str">
            <v>Yes</v>
          </cell>
          <cell r="AI10712">
            <v>2</v>
          </cell>
        </row>
        <row r="10713">
          <cell r="K10713" t="str">
            <v>Voluntary Aided School</v>
          </cell>
          <cell r="L10713" t="str">
            <v>Primary</v>
          </cell>
          <cell r="AC10713" t="str">
            <v>Yes</v>
          </cell>
          <cell r="AI10713">
            <v>2</v>
          </cell>
        </row>
        <row r="10714">
          <cell r="K10714" t="str">
            <v>Voluntary Aided School</v>
          </cell>
          <cell r="L10714" t="str">
            <v>Primary</v>
          </cell>
          <cell r="AC10714" t="str">
            <v>Yes</v>
          </cell>
          <cell r="AI10714">
            <v>2</v>
          </cell>
        </row>
        <row r="10715">
          <cell r="K10715" t="str">
            <v>Voluntary Aided School</v>
          </cell>
          <cell r="L10715" t="str">
            <v>Primary</v>
          </cell>
          <cell r="AC10715" t="str">
            <v>Yes</v>
          </cell>
          <cell r="AI10715">
            <v>2</v>
          </cell>
        </row>
        <row r="10716">
          <cell r="K10716" t="str">
            <v>Voluntary Aided School</v>
          </cell>
          <cell r="L10716" t="str">
            <v>Primary</v>
          </cell>
          <cell r="AC10716" t="str">
            <v>Yes</v>
          </cell>
          <cell r="AI10716">
            <v>2</v>
          </cell>
        </row>
        <row r="10717">
          <cell r="K10717" t="str">
            <v>Voluntary Aided School</v>
          </cell>
          <cell r="L10717" t="str">
            <v>Primary</v>
          </cell>
          <cell r="AC10717" t="str">
            <v>Yes</v>
          </cell>
          <cell r="AI10717">
            <v>2</v>
          </cell>
        </row>
        <row r="10718">
          <cell r="K10718" t="str">
            <v>Voluntary Aided School</v>
          </cell>
          <cell r="L10718" t="str">
            <v>Primary</v>
          </cell>
          <cell r="AC10718" t="str">
            <v>Yes</v>
          </cell>
          <cell r="AI10718">
            <v>3</v>
          </cell>
        </row>
        <row r="10719">
          <cell r="K10719" t="str">
            <v>Community School</v>
          </cell>
          <cell r="L10719" t="str">
            <v>Secondary</v>
          </cell>
          <cell r="AC10719" t="str">
            <v>Yes</v>
          </cell>
          <cell r="AI10719">
            <v>2</v>
          </cell>
        </row>
        <row r="10720">
          <cell r="K10720" t="str">
            <v>Foundation School</v>
          </cell>
          <cell r="L10720" t="str">
            <v>Secondary</v>
          </cell>
          <cell r="AC10720" t="str">
            <v>Yes</v>
          </cell>
          <cell r="AI10720">
            <v>2</v>
          </cell>
        </row>
        <row r="10721">
          <cell r="K10721" t="str">
            <v>Community School</v>
          </cell>
          <cell r="L10721" t="str">
            <v>Primary</v>
          </cell>
          <cell r="AC10721" t="str">
            <v>Yes</v>
          </cell>
          <cell r="AI10721">
            <v>2</v>
          </cell>
        </row>
        <row r="10722">
          <cell r="K10722" t="str">
            <v>Community School</v>
          </cell>
          <cell r="L10722" t="str">
            <v>Primary</v>
          </cell>
          <cell r="AC10722" t="str">
            <v>Yes</v>
          </cell>
          <cell r="AI10722">
            <v>2</v>
          </cell>
        </row>
        <row r="10723">
          <cell r="K10723" t="str">
            <v>Community School</v>
          </cell>
          <cell r="L10723" t="str">
            <v>Primary</v>
          </cell>
          <cell r="AC10723" t="str">
            <v>Yes</v>
          </cell>
          <cell r="AI10723">
            <v>2</v>
          </cell>
        </row>
        <row r="10724">
          <cell r="K10724" t="str">
            <v>Voluntary Aided School</v>
          </cell>
          <cell r="L10724" t="str">
            <v>Primary</v>
          </cell>
          <cell r="AC10724" t="str">
            <v>Yes</v>
          </cell>
          <cell r="AI10724">
            <v>2</v>
          </cell>
        </row>
        <row r="10725">
          <cell r="K10725" t="str">
            <v>Foundation School</v>
          </cell>
          <cell r="L10725" t="str">
            <v>Primary</v>
          </cell>
          <cell r="AC10725" t="str">
            <v>Yes</v>
          </cell>
          <cell r="AI10725">
            <v>2</v>
          </cell>
        </row>
        <row r="10726">
          <cell r="K10726" t="str">
            <v>Foundation School</v>
          </cell>
          <cell r="L10726" t="str">
            <v>Primary</v>
          </cell>
          <cell r="AC10726" t="str">
            <v>Yes</v>
          </cell>
          <cell r="AI10726">
            <v>1</v>
          </cell>
        </row>
        <row r="10727">
          <cell r="K10727" t="str">
            <v>Foundation School</v>
          </cell>
          <cell r="L10727" t="str">
            <v>Primary</v>
          </cell>
          <cell r="AC10727" t="str">
            <v>Yes</v>
          </cell>
          <cell r="AI10727">
            <v>2</v>
          </cell>
        </row>
        <row r="10728">
          <cell r="K10728" t="str">
            <v>Foundation School</v>
          </cell>
          <cell r="L10728" t="str">
            <v>Primary</v>
          </cell>
          <cell r="AC10728" t="str">
            <v>Yes</v>
          </cell>
          <cell r="AI10728">
            <v>3</v>
          </cell>
        </row>
        <row r="10729">
          <cell r="K10729" t="str">
            <v>Voluntary Aided School</v>
          </cell>
          <cell r="L10729" t="str">
            <v>Primary</v>
          </cell>
          <cell r="AC10729" t="str">
            <v>Yes</v>
          </cell>
          <cell r="AI10729">
            <v>2</v>
          </cell>
        </row>
        <row r="10730">
          <cell r="K10730" t="str">
            <v>Non-Maintained Special School</v>
          </cell>
          <cell r="L10730" t="str">
            <v>Special</v>
          </cell>
          <cell r="AC10730" t="str">
            <v>Yes</v>
          </cell>
          <cell r="AI10730">
            <v>4</v>
          </cell>
        </row>
        <row r="10731">
          <cell r="K10731" t="str">
            <v>Community Special School</v>
          </cell>
          <cell r="L10731" t="str">
            <v>Special</v>
          </cell>
          <cell r="AC10731" t="str">
            <v>Yes</v>
          </cell>
          <cell r="AI10731">
            <v>1</v>
          </cell>
        </row>
        <row r="10732">
          <cell r="K10732" t="str">
            <v>Community Special School</v>
          </cell>
          <cell r="L10732" t="str">
            <v>Special</v>
          </cell>
          <cell r="AC10732" t="str">
            <v>Yes</v>
          </cell>
          <cell r="AI10732">
            <v>1</v>
          </cell>
        </row>
        <row r="10733">
          <cell r="K10733" t="str">
            <v>Community Special School</v>
          </cell>
          <cell r="L10733" t="str">
            <v>Special</v>
          </cell>
          <cell r="AC10733" t="str">
            <v>Yes</v>
          </cell>
          <cell r="AI10733">
            <v>2</v>
          </cell>
        </row>
        <row r="10734">
          <cell r="K10734" t="str">
            <v>Community School</v>
          </cell>
          <cell r="L10734" t="str">
            <v>Primary</v>
          </cell>
          <cell r="AC10734" t="str">
            <v>Yes</v>
          </cell>
          <cell r="AI10734">
            <v>2</v>
          </cell>
        </row>
        <row r="10735">
          <cell r="K10735" t="str">
            <v>Community School</v>
          </cell>
          <cell r="L10735" t="str">
            <v>Primary</v>
          </cell>
          <cell r="AC10735" t="str">
            <v>Yes</v>
          </cell>
          <cell r="AI10735">
            <v>2</v>
          </cell>
        </row>
        <row r="10736">
          <cell r="K10736" t="str">
            <v>Community School</v>
          </cell>
          <cell r="L10736" t="str">
            <v>Primary</v>
          </cell>
          <cell r="AC10736" t="str">
            <v>Yes</v>
          </cell>
          <cell r="AI10736">
            <v>1</v>
          </cell>
        </row>
        <row r="10737">
          <cell r="K10737" t="str">
            <v>Community School</v>
          </cell>
          <cell r="L10737" t="str">
            <v>Primary</v>
          </cell>
          <cell r="AC10737" t="str">
            <v>Yes</v>
          </cell>
          <cell r="AI10737">
            <v>2</v>
          </cell>
        </row>
        <row r="10738">
          <cell r="K10738" t="str">
            <v>Community School</v>
          </cell>
          <cell r="L10738" t="str">
            <v>Primary</v>
          </cell>
          <cell r="AC10738" t="str">
            <v>Yes</v>
          </cell>
          <cell r="AI10738">
            <v>3</v>
          </cell>
        </row>
        <row r="10739">
          <cell r="K10739" t="str">
            <v>Community School</v>
          </cell>
          <cell r="L10739" t="str">
            <v>Primary</v>
          </cell>
          <cell r="AC10739" t="str">
            <v>Yes</v>
          </cell>
          <cell r="AI10739">
            <v>2</v>
          </cell>
        </row>
        <row r="10740">
          <cell r="K10740" t="str">
            <v>Community School</v>
          </cell>
          <cell r="L10740" t="str">
            <v>Primary</v>
          </cell>
          <cell r="AC10740" t="str">
            <v>Yes</v>
          </cell>
          <cell r="AI10740">
            <v>2</v>
          </cell>
        </row>
        <row r="10741">
          <cell r="K10741" t="str">
            <v>Community School</v>
          </cell>
          <cell r="L10741" t="str">
            <v>Primary</v>
          </cell>
          <cell r="AC10741" t="str">
            <v>Yes</v>
          </cell>
          <cell r="AI10741">
            <v>2</v>
          </cell>
        </row>
        <row r="10742">
          <cell r="K10742" t="str">
            <v>Community School</v>
          </cell>
          <cell r="L10742" t="str">
            <v>Primary</v>
          </cell>
          <cell r="AC10742" t="str">
            <v>Yes</v>
          </cell>
          <cell r="AI10742">
            <v>3</v>
          </cell>
        </row>
        <row r="10743">
          <cell r="K10743" t="str">
            <v>Community School</v>
          </cell>
          <cell r="L10743" t="str">
            <v>Primary</v>
          </cell>
          <cell r="AC10743" t="str">
            <v>Yes</v>
          </cell>
          <cell r="AI10743">
            <v>3</v>
          </cell>
        </row>
        <row r="10744">
          <cell r="K10744" t="str">
            <v>Community School</v>
          </cell>
          <cell r="L10744" t="str">
            <v>Primary</v>
          </cell>
          <cell r="AC10744" t="str">
            <v>Yes</v>
          </cell>
          <cell r="AI10744">
            <v>2</v>
          </cell>
        </row>
        <row r="10745">
          <cell r="K10745" t="str">
            <v>Foundation School</v>
          </cell>
          <cell r="L10745" t="str">
            <v>Primary</v>
          </cell>
          <cell r="AC10745" t="str">
            <v>Yes</v>
          </cell>
          <cell r="AI10745">
            <v>2</v>
          </cell>
        </row>
        <row r="10746">
          <cell r="K10746" t="str">
            <v>Community School</v>
          </cell>
          <cell r="L10746" t="str">
            <v>Primary</v>
          </cell>
          <cell r="AC10746" t="str">
            <v>Yes</v>
          </cell>
          <cell r="AI10746">
            <v>1</v>
          </cell>
        </row>
        <row r="10747">
          <cell r="K10747" t="str">
            <v>Community School</v>
          </cell>
          <cell r="L10747" t="str">
            <v>Primary</v>
          </cell>
          <cell r="AC10747" t="str">
            <v>Yes</v>
          </cell>
          <cell r="AI10747">
            <v>2</v>
          </cell>
        </row>
        <row r="10748">
          <cell r="K10748" t="str">
            <v>Community School</v>
          </cell>
          <cell r="L10748" t="str">
            <v>Primary</v>
          </cell>
          <cell r="AC10748" t="str">
            <v>Yes</v>
          </cell>
          <cell r="AI10748">
            <v>2</v>
          </cell>
        </row>
        <row r="10749">
          <cell r="K10749" t="str">
            <v>Community School</v>
          </cell>
          <cell r="L10749" t="str">
            <v>Primary</v>
          </cell>
          <cell r="AC10749" t="str">
            <v>Yes</v>
          </cell>
          <cell r="AI10749">
            <v>3</v>
          </cell>
        </row>
        <row r="10750">
          <cell r="K10750" t="str">
            <v>Community School</v>
          </cell>
          <cell r="L10750" t="str">
            <v>Primary</v>
          </cell>
          <cell r="AC10750" t="str">
            <v>Yes</v>
          </cell>
          <cell r="AI10750">
            <v>2</v>
          </cell>
        </row>
        <row r="10751">
          <cell r="K10751" t="str">
            <v>Community School</v>
          </cell>
          <cell r="L10751" t="str">
            <v>Primary</v>
          </cell>
          <cell r="AC10751" t="str">
            <v>Yes</v>
          </cell>
          <cell r="AI10751">
            <v>1</v>
          </cell>
        </row>
        <row r="10752">
          <cell r="K10752" t="str">
            <v>Community School</v>
          </cell>
          <cell r="L10752" t="str">
            <v>Primary</v>
          </cell>
          <cell r="AC10752" t="str">
            <v>Yes</v>
          </cell>
          <cell r="AI10752">
            <v>2</v>
          </cell>
        </row>
        <row r="10753">
          <cell r="K10753" t="str">
            <v>Community School</v>
          </cell>
          <cell r="L10753" t="str">
            <v>Primary</v>
          </cell>
          <cell r="AC10753" t="str">
            <v>Yes</v>
          </cell>
          <cell r="AI10753">
            <v>3</v>
          </cell>
        </row>
        <row r="10754">
          <cell r="K10754" t="str">
            <v>Community School</v>
          </cell>
          <cell r="L10754" t="str">
            <v>Primary</v>
          </cell>
          <cell r="AC10754" t="str">
            <v>Yes</v>
          </cell>
          <cell r="AI10754">
            <v>2</v>
          </cell>
        </row>
        <row r="10755">
          <cell r="K10755" t="str">
            <v>Community School</v>
          </cell>
          <cell r="L10755" t="str">
            <v>Primary</v>
          </cell>
          <cell r="AC10755" t="str">
            <v>Yes</v>
          </cell>
          <cell r="AI10755">
            <v>2</v>
          </cell>
        </row>
        <row r="10756">
          <cell r="K10756" t="str">
            <v>Community School</v>
          </cell>
          <cell r="L10756" t="str">
            <v>Primary</v>
          </cell>
          <cell r="AC10756" t="str">
            <v>Yes</v>
          </cell>
          <cell r="AI10756">
            <v>2</v>
          </cell>
        </row>
        <row r="10757">
          <cell r="K10757" t="str">
            <v>Community School</v>
          </cell>
          <cell r="L10757" t="str">
            <v>Primary</v>
          </cell>
          <cell r="AC10757" t="str">
            <v>Yes</v>
          </cell>
          <cell r="AI10757">
            <v>2</v>
          </cell>
        </row>
        <row r="10758">
          <cell r="K10758" t="str">
            <v>Community School</v>
          </cell>
          <cell r="L10758" t="str">
            <v>Primary</v>
          </cell>
          <cell r="AC10758" t="str">
            <v>Yes</v>
          </cell>
          <cell r="AI10758">
            <v>2</v>
          </cell>
        </row>
        <row r="10759">
          <cell r="K10759" t="str">
            <v>Community School</v>
          </cell>
          <cell r="L10759" t="str">
            <v>Primary</v>
          </cell>
          <cell r="AC10759" t="str">
            <v>Yes</v>
          </cell>
          <cell r="AI10759">
            <v>1</v>
          </cell>
        </row>
        <row r="10760">
          <cell r="K10760" t="str">
            <v>Community School</v>
          </cell>
          <cell r="L10760" t="str">
            <v>Primary</v>
          </cell>
          <cell r="AC10760" t="str">
            <v>Yes</v>
          </cell>
          <cell r="AI10760">
            <v>3</v>
          </cell>
        </row>
        <row r="10761">
          <cell r="K10761" t="str">
            <v>Community School</v>
          </cell>
          <cell r="L10761" t="str">
            <v>Primary</v>
          </cell>
          <cell r="AC10761" t="str">
            <v>Yes</v>
          </cell>
          <cell r="AI10761">
            <v>1</v>
          </cell>
        </row>
        <row r="10762">
          <cell r="K10762" t="str">
            <v>Community School</v>
          </cell>
          <cell r="L10762" t="str">
            <v>Primary</v>
          </cell>
          <cell r="AC10762" t="str">
            <v>Yes</v>
          </cell>
          <cell r="AI10762">
            <v>2</v>
          </cell>
        </row>
        <row r="10763">
          <cell r="K10763" t="str">
            <v>Community School</v>
          </cell>
          <cell r="L10763" t="str">
            <v>Primary</v>
          </cell>
          <cell r="AC10763" t="str">
            <v>Yes</v>
          </cell>
          <cell r="AI10763">
            <v>1</v>
          </cell>
        </row>
        <row r="10764">
          <cell r="K10764" t="str">
            <v>Community School</v>
          </cell>
          <cell r="L10764" t="str">
            <v>Primary</v>
          </cell>
          <cell r="AC10764" t="str">
            <v>Yes</v>
          </cell>
          <cell r="AI10764">
            <v>2</v>
          </cell>
        </row>
        <row r="10765">
          <cell r="K10765" t="str">
            <v>Community School</v>
          </cell>
          <cell r="L10765" t="str">
            <v>Primary</v>
          </cell>
          <cell r="AC10765" t="str">
            <v>Yes</v>
          </cell>
          <cell r="AI10765">
            <v>2</v>
          </cell>
        </row>
        <row r="10766">
          <cell r="K10766" t="str">
            <v>Community School</v>
          </cell>
          <cell r="L10766" t="str">
            <v>Primary</v>
          </cell>
          <cell r="AC10766" t="str">
            <v>Yes</v>
          </cell>
          <cell r="AI10766">
            <v>2</v>
          </cell>
        </row>
        <row r="10767">
          <cell r="K10767" t="str">
            <v>Community School</v>
          </cell>
          <cell r="L10767" t="str">
            <v>Primary</v>
          </cell>
          <cell r="AC10767" t="str">
            <v>Yes</v>
          </cell>
          <cell r="AI10767">
            <v>2</v>
          </cell>
        </row>
        <row r="10768">
          <cell r="K10768" t="str">
            <v>Community School</v>
          </cell>
          <cell r="L10768" t="str">
            <v>Primary</v>
          </cell>
          <cell r="AC10768" t="str">
            <v>Yes</v>
          </cell>
          <cell r="AI10768">
            <v>2</v>
          </cell>
        </row>
        <row r="10769">
          <cell r="K10769" t="str">
            <v>Community School</v>
          </cell>
          <cell r="L10769" t="str">
            <v>Primary</v>
          </cell>
          <cell r="AC10769" t="str">
            <v>Yes</v>
          </cell>
          <cell r="AI10769">
            <v>3</v>
          </cell>
        </row>
        <row r="10770">
          <cell r="K10770" t="str">
            <v>Community School</v>
          </cell>
          <cell r="L10770" t="str">
            <v>Primary</v>
          </cell>
          <cell r="AC10770" t="str">
            <v>Yes</v>
          </cell>
          <cell r="AI10770">
            <v>2</v>
          </cell>
        </row>
        <row r="10771">
          <cell r="K10771" t="str">
            <v>Community School</v>
          </cell>
          <cell r="L10771" t="str">
            <v>Primary</v>
          </cell>
          <cell r="AC10771" t="str">
            <v>Yes</v>
          </cell>
          <cell r="AI10771">
            <v>2</v>
          </cell>
        </row>
        <row r="10772">
          <cell r="K10772" t="str">
            <v>Community School</v>
          </cell>
          <cell r="L10772" t="str">
            <v>Primary</v>
          </cell>
          <cell r="AC10772" t="str">
            <v>Yes</v>
          </cell>
          <cell r="AI10772">
            <v>1</v>
          </cell>
        </row>
        <row r="10773">
          <cell r="K10773" t="str">
            <v>Community School</v>
          </cell>
          <cell r="L10773" t="str">
            <v>Primary</v>
          </cell>
          <cell r="AC10773" t="str">
            <v>Yes</v>
          </cell>
          <cell r="AI10773">
            <v>2</v>
          </cell>
        </row>
        <row r="10774">
          <cell r="K10774" t="str">
            <v>Community School</v>
          </cell>
          <cell r="L10774" t="str">
            <v>Primary</v>
          </cell>
          <cell r="AC10774" t="str">
            <v>Yes</v>
          </cell>
          <cell r="AI10774">
            <v>2</v>
          </cell>
        </row>
        <row r="10775">
          <cell r="K10775" t="str">
            <v>Community School</v>
          </cell>
          <cell r="L10775" t="str">
            <v>Primary</v>
          </cell>
          <cell r="AC10775" t="str">
            <v>Yes</v>
          </cell>
          <cell r="AI10775">
            <v>2</v>
          </cell>
        </row>
        <row r="10776">
          <cell r="K10776" t="str">
            <v>Community School</v>
          </cell>
          <cell r="L10776" t="str">
            <v>Primary</v>
          </cell>
          <cell r="AC10776" t="str">
            <v>Yes</v>
          </cell>
          <cell r="AI10776">
            <v>2</v>
          </cell>
        </row>
        <row r="10777">
          <cell r="K10777" t="str">
            <v>Community School</v>
          </cell>
          <cell r="L10777" t="str">
            <v>Primary</v>
          </cell>
          <cell r="AC10777" t="str">
            <v>Yes</v>
          </cell>
          <cell r="AI10777">
            <v>2</v>
          </cell>
        </row>
        <row r="10778">
          <cell r="K10778" t="str">
            <v>Community School</v>
          </cell>
          <cell r="L10778" t="str">
            <v>Primary</v>
          </cell>
          <cell r="AC10778" t="str">
            <v>Yes</v>
          </cell>
          <cell r="AI10778">
            <v>2</v>
          </cell>
        </row>
        <row r="10779">
          <cell r="K10779" t="str">
            <v>Community School</v>
          </cell>
          <cell r="L10779" t="str">
            <v>Primary</v>
          </cell>
          <cell r="AC10779" t="str">
            <v>Yes</v>
          </cell>
          <cell r="AI10779">
            <v>1</v>
          </cell>
        </row>
        <row r="10780">
          <cell r="K10780" t="str">
            <v>Community School</v>
          </cell>
          <cell r="L10780" t="str">
            <v>Primary</v>
          </cell>
          <cell r="AC10780" t="str">
            <v>Yes</v>
          </cell>
          <cell r="AI10780">
            <v>1</v>
          </cell>
        </row>
        <row r="10781">
          <cell r="K10781" t="str">
            <v>Community School</v>
          </cell>
          <cell r="L10781" t="str">
            <v>Primary</v>
          </cell>
          <cell r="AC10781" t="str">
            <v>Yes</v>
          </cell>
          <cell r="AI10781">
            <v>2</v>
          </cell>
        </row>
        <row r="10782">
          <cell r="K10782" t="str">
            <v>Community School</v>
          </cell>
          <cell r="L10782" t="str">
            <v>Primary</v>
          </cell>
          <cell r="AC10782" t="str">
            <v>Yes</v>
          </cell>
          <cell r="AI10782">
            <v>2</v>
          </cell>
        </row>
        <row r="10783">
          <cell r="K10783" t="str">
            <v>Community School</v>
          </cell>
          <cell r="L10783" t="str">
            <v>Primary</v>
          </cell>
          <cell r="AC10783" t="str">
            <v>Yes</v>
          </cell>
          <cell r="AI10783">
            <v>2</v>
          </cell>
        </row>
        <row r="10784">
          <cell r="K10784" t="str">
            <v>Community School</v>
          </cell>
          <cell r="L10784" t="str">
            <v>Primary</v>
          </cell>
          <cell r="AC10784" t="str">
            <v>Yes</v>
          </cell>
          <cell r="AI10784">
            <v>1</v>
          </cell>
        </row>
        <row r="10785">
          <cell r="K10785" t="str">
            <v>Community School</v>
          </cell>
          <cell r="L10785" t="str">
            <v>Primary</v>
          </cell>
          <cell r="AC10785" t="str">
            <v>Yes</v>
          </cell>
          <cell r="AI10785">
            <v>1</v>
          </cell>
        </row>
        <row r="10786">
          <cell r="K10786" t="str">
            <v>Foundation School</v>
          </cell>
          <cell r="L10786" t="str">
            <v>Primary</v>
          </cell>
          <cell r="AC10786" t="str">
            <v>Yes</v>
          </cell>
          <cell r="AI10786">
            <v>2</v>
          </cell>
        </row>
        <row r="10787">
          <cell r="K10787" t="str">
            <v>Community School</v>
          </cell>
          <cell r="L10787" t="str">
            <v>Primary</v>
          </cell>
          <cell r="AC10787" t="str">
            <v>Yes</v>
          </cell>
          <cell r="AI10787">
            <v>2</v>
          </cell>
        </row>
        <row r="10788">
          <cell r="K10788" t="str">
            <v>Community School</v>
          </cell>
          <cell r="L10788" t="str">
            <v>Primary</v>
          </cell>
          <cell r="AC10788" t="str">
            <v>Yes</v>
          </cell>
          <cell r="AI10788">
            <v>1</v>
          </cell>
        </row>
        <row r="10789">
          <cell r="K10789" t="str">
            <v>Community School</v>
          </cell>
          <cell r="L10789" t="str">
            <v>Primary</v>
          </cell>
          <cell r="AC10789" t="str">
            <v>Yes</v>
          </cell>
          <cell r="AI10789">
            <v>2</v>
          </cell>
        </row>
        <row r="10790">
          <cell r="K10790" t="str">
            <v>Community School</v>
          </cell>
          <cell r="L10790" t="str">
            <v>Primary</v>
          </cell>
          <cell r="AC10790" t="str">
            <v>Yes</v>
          </cell>
          <cell r="AI10790">
            <v>2</v>
          </cell>
        </row>
        <row r="10791">
          <cell r="K10791" t="str">
            <v>Community School</v>
          </cell>
          <cell r="L10791" t="str">
            <v>Primary</v>
          </cell>
          <cell r="AC10791" t="str">
            <v>Yes</v>
          </cell>
          <cell r="AI10791">
            <v>1</v>
          </cell>
        </row>
        <row r="10792">
          <cell r="K10792" t="str">
            <v>Community School</v>
          </cell>
          <cell r="L10792" t="str">
            <v>Primary</v>
          </cell>
          <cell r="AC10792" t="str">
            <v>Yes</v>
          </cell>
          <cell r="AI10792">
            <v>3</v>
          </cell>
        </row>
        <row r="10793">
          <cell r="K10793" t="str">
            <v>Community School</v>
          </cell>
          <cell r="L10793" t="str">
            <v>Primary</v>
          </cell>
          <cell r="AC10793" t="str">
            <v>Yes</v>
          </cell>
          <cell r="AI10793">
            <v>2</v>
          </cell>
        </row>
        <row r="10794">
          <cell r="K10794" t="str">
            <v>Community School</v>
          </cell>
          <cell r="L10794" t="str">
            <v>Primary</v>
          </cell>
          <cell r="AC10794" t="str">
            <v>Yes</v>
          </cell>
          <cell r="AI10794">
            <v>2</v>
          </cell>
        </row>
        <row r="10795">
          <cell r="K10795" t="str">
            <v>Community School</v>
          </cell>
          <cell r="L10795" t="str">
            <v>Primary</v>
          </cell>
          <cell r="AC10795" t="str">
            <v>Yes</v>
          </cell>
          <cell r="AI10795">
            <v>2</v>
          </cell>
        </row>
        <row r="10796">
          <cell r="K10796" t="str">
            <v>Community School</v>
          </cell>
          <cell r="L10796" t="str">
            <v>Primary</v>
          </cell>
          <cell r="AC10796" t="str">
            <v>Yes</v>
          </cell>
          <cell r="AI10796">
            <v>2</v>
          </cell>
        </row>
        <row r="10797">
          <cell r="K10797" t="str">
            <v>Community School</v>
          </cell>
          <cell r="L10797" t="str">
            <v>Primary</v>
          </cell>
          <cell r="AC10797" t="str">
            <v>Yes</v>
          </cell>
          <cell r="AI10797">
            <v>1</v>
          </cell>
        </row>
        <row r="10798">
          <cell r="K10798" t="str">
            <v>Community School</v>
          </cell>
          <cell r="L10798" t="str">
            <v>Primary</v>
          </cell>
          <cell r="AC10798" t="str">
            <v>Yes</v>
          </cell>
          <cell r="AI10798">
            <v>1</v>
          </cell>
        </row>
        <row r="10799">
          <cell r="K10799" t="str">
            <v>Community School</v>
          </cell>
          <cell r="L10799" t="str">
            <v>Primary</v>
          </cell>
          <cell r="AC10799" t="str">
            <v>Yes</v>
          </cell>
          <cell r="AI10799">
            <v>2</v>
          </cell>
        </row>
        <row r="10800">
          <cell r="K10800" t="str">
            <v>Community School</v>
          </cell>
          <cell r="L10800" t="str">
            <v>Primary</v>
          </cell>
          <cell r="AC10800" t="str">
            <v>Yes</v>
          </cell>
          <cell r="AI10800">
            <v>2</v>
          </cell>
        </row>
        <row r="10801">
          <cell r="K10801" t="str">
            <v>Community School</v>
          </cell>
          <cell r="L10801" t="str">
            <v>Primary</v>
          </cell>
          <cell r="AC10801" t="str">
            <v>Yes</v>
          </cell>
          <cell r="AI10801">
            <v>2</v>
          </cell>
        </row>
        <row r="10802">
          <cell r="K10802" t="str">
            <v>Voluntary Controlled School</v>
          </cell>
          <cell r="L10802" t="str">
            <v>Primary</v>
          </cell>
          <cell r="AC10802" t="str">
            <v>Yes</v>
          </cell>
          <cell r="AI10802">
            <v>2</v>
          </cell>
        </row>
        <row r="10803">
          <cell r="K10803" t="str">
            <v>Voluntary Controlled School</v>
          </cell>
          <cell r="L10803" t="str">
            <v>Primary</v>
          </cell>
          <cell r="AC10803" t="str">
            <v>Yes</v>
          </cell>
          <cell r="AI10803">
            <v>2</v>
          </cell>
        </row>
        <row r="10804">
          <cell r="K10804" t="str">
            <v>Voluntary Aided School</v>
          </cell>
          <cell r="L10804" t="str">
            <v>Primary</v>
          </cell>
          <cell r="AC10804" t="str">
            <v>Yes</v>
          </cell>
          <cell r="AI10804">
            <v>1</v>
          </cell>
        </row>
        <row r="10805">
          <cell r="K10805" t="str">
            <v>Voluntary Controlled School</v>
          </cell>
          <cell r="L10805" t="str">
            <v>Primary</v>
          </cell>
          <cell r="AC10805" t="str">
            <v>Yes</v>
          </cell>
          <cell r="AI10805">
            <v>2</v>
          </cell>
        </row>
        <row r="10806">
          <cell r="K10806" t="str">
            <v>Voluntary Controlled School</v>
          </cell>
          <cell r="L10806" t="str">
            <v>Primary</v>
          </cell>
          <cell r="AC10806" t="str">
            <v>Yes</v>
          </cell>
          <cell r="AI10806">
            <v>2</v>
          </cell>
        </row>
        <row r="10807">
          <cell r="K10807" t="str">
            <v>Voluntary Aided School</v>
          </cell>
          <cell r="L10807" t="str">
            <v>Primary</v>
          </cell>
          <cell r="AC10807" t="str">
            <v>Yes</v>
          </cell>
          <cell r="AI10807">
            <v>2</v>
          </cell>
        </row>
        <row r="10808">
          <cell r="K10808" t="str">
            <v>Voluntary Controlled School</v>
          </cell>
          <cell r="L10808" t="str">
            <v>Primary</v>
          </cell>
          <cell r="AC10808" t="str">
            <v>Yes</v>
          </cell>
          <cell r="AI10808">
            <v>2</v>
          </cell>
        </row>
        <row r="10809">
          <cell r="K10809" t="str">
            <v>Voluntary Controlled School</v>
          </cell>
          <cell r="L10809" t="str">
            <v>Primary</v>
          </cell>
          <cell r="AC10809" t="str">
            <v>Yes</v>
          </cell>
          <cell r="AI10809">
            <v>1</v>
          </cell>
        </row>
        <row r="10810">
          <cell r="K10810" t="str">
            <v>Voluntary Controlled School</v>
          </cell>
          <cell r="L10810" t="str">
            <v>Primary</v>
          </cell>
          <cell r="AC10810" t="str">
            <v>Yes</v>
          </cell>
          <cell r="AI10810">
            <v>2</v>
          </cell>
        </row>
        <row r="10811">
          <cell r="K10811" t="str">
            <v>Voluntary Aided School</v>
          </cell>
          <cell r="L10811" t="str">
            <v>Primary</v>
          </cell>
          <cell r="AC10811" t="str">
            <v>Yes</v>
          </cell>
          <cell r="AI10811">
            <v>2</v>
          </cell>
        </row>
        <row r="10812">
          <cell r="K10812" t="str">
            <v>Voluntary Aided School</v>
          </cell>
          <cell r="L10812" t="str">
            <v>Primary</v>
          </cell>
          <cell r="AC10812" t="str">
            <v>Yes</v>
          </cell>
          <cell r="AI10812">
            <v>2</v>
          </cell>
        </row>
        <row r="10813">
          <cell r="K10813" t="str">
            <v>Voluntary Aided School</v>
          </cell>
          <cell r="L10813" t="str">
            <v>Primary</v>
          </cell>
          <cell r="AC10813" t="str">
            <v>Yes</v>
          </cell>
          <cell r="AI10813">
            <v>2</v>
          </cell>
        </row>
        <row r="10814">
          <cell r="K10814" t="str">
            <v>Voluntary Aided School</v>
          </cell>
          <cell r="L10814" t="str">
            <v>Primary</v>
          </cell>
          <cell r="AC10814" t="str">
            <v>Yes</v>
          </cell>
          <cell r="AI10814">
            <v>2</v>
          </cell>
        </row>
        <row r="10815">
          <cell r="K10815" t="str">
            <v>Voluntary Aided School</v>
          </cell>
          <cell r="L10815" t="str">
            <v>Primary</v>
          </cell>
          <cell r="AC10815" t="str">
            <v>Yes</v>
          </cell>
          <cell r="AI10815">
            <v>2</v>
          </cell>
        </row>
        <row r="10816">
          <cell r="K10816" t="str">
            <v>Voluntary Aided School</v>
          </cell>
          <cell r="L10816" t="str">
            <v>Primary</v>
          </cell>
          <cell r="AC10816" t="str">
            <v>Yes</v>
          </cell>
          <cell r="AI10816">
            <v>1</v>
          </cell>
        </row>
        <row r="10817">
          <cell r="K10817" t="str">
            <v>Voluntary Aided School</v>
          </cell>
          <cell r="L10817" t="str">
            <v>Primary</v>
          </cell>
          <cell r="AC10817" t="str">
            <v>Yes</v>
          </cell>
          <cell r="AI10817">
            <v>2</v>
          </cell>
        </row>
        <row r="10818">
          <cell r="K10818" t="str">
            <v>Voluntary Aided School</v>
          </cell>
          <cell r="L10818" t="str">
            <v>Primary</v>
          </cell>
          <cell r="AC10818" t="str">
            <v>Yes</v>
          </cell>
          <cell r="AI10818">
            <v>2</v>
          </cell>
        </row>
        <row r="10819">
          <cell r="K10819" t="str">
            <v>Voluntary Aided School</v>
          </cell>
          <cell r="L10819" t="str">
            <v>Primary</v>
          </cell>
          <cell r="AC10819" t="str">
            <v>Yes</v>
          </cell>
          <cell r="AI10819">
            <v>3</v>
          </cell>
        </row>
        <row r="10820">
          <cell r="K10820" t="str">
            <v>Voluntary Aided School</v>
          </cell>
          <cell r="L10820" t="str">
            <v>Primary</v>
          </cell>
          <cell r="AC10820" t="str">
            <v>Yes</v>
          </cell>
          <cell r="AI10820">
            <v>3</v>
          </cell>
        </row>
        <row r="10821">
          <cell r="K10821" t="str">
            <v>Voluntary Aided School</v>
          </cell>
          <cell r="L10821" t="str">
            <v>Primary</v>
          </cell>
          <cell r="AC10821" t="str">
            <v>Yes</v>
          </cell>
          <cell r="AI10821">
            <v>2</v>
          </cell>
        </row>
        <row r="10822">
          <cell r="K10822" t="str">
            <v>Voluntary Aided School</v>
          </cell>
          <cell r="L10822" t="str">
            <v>Primary</v>
          </cell>
          <cell r="AC10822" t="str">
            <v>Yes</v>
          </cell>
          <cell r="AI10822">
            <v>1</v>
          </cell>
        </row>
        <row r="10823">
          <cell r="K10823" t="str">
            <v>Voluntary Aided School</v>
          </cell>
          <cell r="L10823" t="str">
            <v>Primary</v>
          </cell>
          <cell r="AC10823" t="str">
            <v>Yes</v>
          </cell>
          <cell r="AI10823">
            <v>2</v>
          </cell>
        </row>
        <row r="10824">
          <cell r="K10824" t="str">
            <v>Voluntary Aided School</v>
          </cell>
          <cell r="L10824" t="str">
            <v>Primary</v>
          </cell>
          <cell r="AC10824" t="str">
            <v>Yes</v>
          </cell>
          <cell r="AI10824">
            <v>2</v>
          </cell>
        </row>
        <row r="10825">
          <cell r="K10825" t="str">
            <v>Voluntary Aided School</v>
          </cell>
          <cell r="L10825" t="str">
            <v>Primary</v>
          </cell>
          <cell r="AC10825" t="str">
            <v>Yes</v>
          </cell>
          <cell r="AI10825">
            <v>2</v>
          </cell>
        </row>
        <row r="10826">
          <cell r="K10826" t="str">
            <v>Voluntary Aided School</v>
          </cell>
          <cell r="L10826" t="str">
            <v>Primary</v>
          </cell>
          <cell r="AC10826" t="str">
            <v>Yes</v>
          </cell>
          <cell r="AI10826">
            <v>3</v>
          </cell>
        </row>
        <row r="10827">
          <cell r="K10827" t="str">
            <v>Voluntary Aided School</v>
          </cell>
          <cell r="L10827" t="str">
            <v>Primary</v>
          </cell>
          <cell r="AC10827" t="str">
            <v>Yes</v>
          </cell>
          <cell r="AI10827">
            <v>2</v>
          </cell>
        </row>
        <row r="10828">
          <cell r="K10828" t="str">
            <v>Voluntary Aided School</v>
          </cell>
          <cell r="L10828" t="str">
            <v>Primary</v>
          </cell>
          <cell r="AC10828" t="str">
            <v>Yes</v>
          </cell>
          <cell r="AI10828">
            <v>2</v>
          </cell>
        </row>
        <row r="10829">
          <cell r="K10829" t="str">
            <v>Voluntary Aided School</v>
          </cell>
          <cell r="L10829" t="str">
            <v>Primary</v>
          </cell>
          <cell r="AC10829" t="str">
            <v>Yes</v>
          </cell>
          <cell r="AI10829">
            <v>1</v>
          </cell>
        </row>
        <row r="10830">
          <cell r="K10830" t="str">
            <v>Voluntary Aided School</v>
          </cell>
          <cell r="L10830" t="str">
            <v>Primary</v>
          </cell>
          <cell r="AC10830" t="str">
            <v>Yes</v>
          </cell>
          <cell r="AI10830">
            <v>2</v>
          </cell>
        </row>
        <row r="10831">
          <cell r="K10831" t="str">
            <v>Voluntary Aided School</v>
          </cell>
          <cell r="L10831" t="str">
            <v>Primary</v>
          </cell>
          <cell r="AC10831" t="str">
            <v>Yes</v>
          </cell>
          <cell r="AI10831">
            <v>2</v>
          </cell>
        </row>
        <row r="10832">
          <cell r="K10832" t="str">
            <v>Voluntary Aided School</v>
          </cell>
          <cell r="L10832" t="str">
            <v>Primary</v>
          </cell>
          <cell r="AC10832" t="str">
            <v>Yes</v>
          </cell>
          <cell r="AI10832">
            <v>2</v>
          </cell>
        </row>
        <row r="10833">
          <cell r="K10833" t="str">
            <v>Voluntary Aided School</v>
          </cell>
          <cell r="L10833" t="str">
            <v>Primary</v>
          </cell>
          <cell r="AC10833" t="str">
            <v>Yes</v>
          </cell>
          <cell r="AI10833">
            <v>2</v>
          </cell>
        </row>
        <row r="10834">
          <cell r="K10834" t="str">
            <v>Voluntary Aided School</v>
          </cell>
          <cell r="L10834" t="str">
            <v>Primary</v>
          </cell>
          <cell r="AC10834" t="str">
            <v>Yes</v>
          </cell>
          <cell r="AI10834">
            <v>2</v>
          </cell>
        </row>
        <row r="10835">
          <cell r="K10835" t="str">
            <v>Voluntary Aided School</v>
          </cell>
          <cell r="L10835" t="str">
            <v>Primary</v>
          </cell>
          <cell r="AC10835" t="str">
            <v>Yes</v>
          </cell>
          <cell r="AI10835">
            <v>2</v>
          </cell>
        </row>
        <row r="10836">
          <cell r="K10836" t="str">
            <v>Voluntary Aided School</v>
          </cell>
          <cell r="L10836" t="str">
            <v>Primary</v>
          </cell>
          <cell r="AC10836" t="str">
            <v>Yes</v>
          </cell>
          <cell r="AI10836">
            <v>2</v>
          </cell>
        </row>
        <row r="10837">
          <cell r="K10837" t="str">
            <v>Community School</v>
          </cell>
          <cell r="L10837" t="str">
            <v>Secondary</v>
          </cell>
          <cell r="AC10837" t="str">
            <v>Yes</v>
          </cell>
          <cell r="AI10837">
            <v>2</v>
          </cell>
        </row>
        <row r="10838">
          <cell r="K10838" t="str">
            <v>Foundation School</v>
          </cell>
          <cell r="L10838" t="str">
            <v>Secondary</v>
          </cell>
          <cell r="AC10838" t="str">
            <v>Yes</v>
          </cell>
          <cell r="AI10838">
            <v>4</v>
          </cell>
        </row>
        <row r="10839">
          <cell r="K10839" t="str">
            <v>Community School</v>
          </cell>
          <cell r="L10839" t="str">
            <v>Secondary</v>
          </cell>
          <cell r="AC10839" t="str">
            <v>Yes</v>
          </cell>
          <cell r="AI10839">
            <v>2</v>
          </cell>
        </row>
        <row r="10840">
          <cell r="K10840" t="str">
            <v>Community School</v>
          </cell>
          <cell r="L10840" t="str">
            <v>Secondary</v>
          </cell>
          <cell r="AC10840" t="str">
            <v>Yes</v>
          </cell>
          <cell r="AI10840">
            <v>3</v>
          </cell>
        </row>
        <row r="10841">
          <cell r="K10841" t="str">
            <v>Community School</v>
          </cell>
          <cell r="L10841" t="str">
            <v>Secondary</v>
          </cell>
          <cell r="AC10841" t="str">
            <v>Yes</v>
          </cell>
          <cell r="AI10841">
            <v>2</v>
          </cell>
        </row>
        <row r="10842">
          <cell r="K10842" t="str">
            <v>Community School</v>
          </cell>
          <cell r="L10842" t="str">
            <v>Secondary</v>
          </cell>
          <cell r="AC10842" t="str">
            <v>Yes</v>
          </cell>
          <cell r="AI10842">
            <v>2</v>
          </cell>
        </row>
        <row r="10843">
          <cell r="K10843" t="str">
            <v>Community School</v>
          </cell>
          <cell r="L10843" t="str">
            <v>Secondary</v>
          </cell>
          <cell r="AC10843" t="str">
            <v>Yes</v>
          </cell>
          <cell r="AI10843">
            <v>3</v>
          </cell>
        </row>
        <row r="10844">
          <cell r="K10844" t="str">
            <v>Foundation School</v>
          </cell>
          <cell r="L10844" t="str">
            <v>Secondary</v>
          </cell>
          <cell r="AC10844" t="str">
            <v>Yes</v>
          </cell>
          <cell r="AI10844">
            <v>3</v>
          </cell>
        </row>
        <row r="10845">
          <cell r="K10845" t="str">
            <v>Community School</v>
          </cell>
          <cell r="L10845" t="str">
            <v>Secondary</v>
          </cell>
          <cell r="AC10845" t="str">
            <v>Yes</v>
          </cell>
          <cell r="AI10845">
            <v>2</v>
          </cell>
        </row>
        <row r="10846">
          <cell r="K10846" t="str">
            <v>Community School</v>
          </cell>
          <cell r="L10846" t="str">
            <v>Secondary</v>
          </cell>
          <cell r="AC10846" t="str">
            <v>Yes</v>
          </cell>
          <cell r="AI10846">
            <v>2</v>
          </cell>
        </row>
        <row r="10847">
          <cell r="K10847" t="str">
            <v>Community School</v>
          </cell>
          <cell r="L10847" t="str">
            <v>Secondary</v>
          </cell>
          <cell r="AC10847" t="str">
            <v>Yes</v>
          </cell>
          <cell r="AI10847">
            <v>2</v>
          </cell>
        </row>
        <row r="10848">
          <cell r="K10848" t="str">
            <v>Community School</v>
          </cell>
          <cell r="L10848" t="str">
            <v>Secondary</v>
          </cell>
          <cell r="AC10848" t="str">
            <v>Yes</v>
          </cell>
          <cell r="AI10848">
            <v>2</v>
          </cell>
        </row>
        <row r="10849">
          <cell r="K10849" t="str">
            <v>Community School</v>
          </cell>
          <cell r="L10849" t="str">
            <v>Secondary</v>
          </cell>
          <cell r="AC10849" t="str">
            <v>Yes</v>
          </cell>
          <cell r="AI10849">
            <v>2</v>
          </cell>
        </row>
        <row r="10850">
          <cell r="K10850" t="str">
            <v>Community School</v>
          </cell>
          <cell r="L10850" t="str">
            <v>Secondary</v>
          </cell>
          <cell r="AC10850" t="str">
            <v>Yes</v>
          </cell>
          <cell r="AI10850">
            <v>3</v>
          </cell>
        </row>
        <row r="10851">
          <cell r="K10851" t="str">
            <v>Voluntary Aided School</v>
          </cell>
          <cell r="L10851" t="str">
            <v>Secondary</v>
          </cell>
          <cell r="AC10851" t="str">
            <v>Yes</v>
          </cell>
          <cell r="AI10851">
            <v>2</v>
          </cell>
        </row>
        <row r="10852">
          <cell r="K10852" t="str">
            <v>Voluntary Aided School</v>
          </cell>
          <cell r="L10852" t="str">
            <v>Primary</v>
          </cell>
          <cell r="AC10852" t="str">
            <v>Yes</v>
          </cell>
          <cell r="AI10852">
            <v>2</v>
          </cell>
        </row>
        <row r="10853">
          <cell r="K10853" t="str">
            <v>Community School</v>
          </cell>
          <cell r="L10853" t="str">
            <v>Secondary</v>
          </cell>
          <cell r="AC10853" t="str">
            <v>Yes</v>
          </cell>
          <cell r="AI10853">
            <v>2</v>
          </cell>
        </row>
        <row r="10854">
          <cell r="K10854" t="str">
            <v>Community Special School</v>
          </cell>
          <cell r="L10854" t="str">
            <v>Special</v>
          </cell>
          <cell r="AC10854" t="str">
            <v>Yes</v>
          </cell>
          <cell r="AI10854">
            <v>1</v>
          </cell>
        </row>
        <row r="10855">
          <cell r="K10855" t="str">
            <v>Community Special School</v>
          </cell>
          <cell r="L10855" t="str">
            <v>Special</v>
          </cell>
          <cell r="AC10855" t="str">
            <v>Yes</v>
          </cell>
          <cell r="AI10855">
            <v>2</v>
          </cell>
        </row>
        <row r="10856">
          <cell r="K10856" t="str">
            <v>Community Special School</v>
          </cell>
          <cell r="L10856" t="str">
            <v>Special</v>
          </cell>
          <cell r="AC10856" t="str">
            <v>Yes</v>
          </cell>
          <cell r="AI10856">
            <v>2</v>
          </cell>
        </row>
        <row r="10857">
          <cell r="K10857" t="str">
            <v>Community Special School</v>
          </cell>
          <cell r="L10857" t="str">
            <v>Special</v>
          </cell>
          <cell r="AC10857" t="str">
            <v>Yes</v>
          </cell>
          <cell r="AI10857">
            <v>1</v>
          </cell>
        </row>
        <row r="10858">
          <cell r="K10858" t="str">
            <v>Community Special School</v>
          </cell>
          <cell r="L10858" t="str">
            <v>Special</v>
          </cell>
          <cell r="AC10858" t="str">
            <v>Yes</v>
          </cell>
          <cell r="AI10858">
            <v>1</v>
          </cell>
        </row>
        <row r="10859">
          <cell r="K10859" t="str">
            <v>Community Special School</v>
          </cell>
          <cell r="L10859" t="str">
            <v>Special</v>
          </cell>
          <cell r="AC10859" t="str">
            <v>Yes</v>
          </cell>
          <cell r="AI10859">
            <v>1</v>
          </cell>
        </row>
        <row r="10860">
          <cell r="K10860" t="str">
            <v>Community Special School</v>
          </cell>
          <cell r="L10860" t="str">
            <v>Special</v>
          </cell>
          <cell r="AC10860" t="str">
            <v>Yes</v>
          </cell>
          <cell r="AI10860">
            <v>2</v>
          </cell>
        </row>
        <row r="10861">
          <cell r="K10861" t="str">
            <v>Non-Maintained Special School</v>
          </cell>
          <cell r="L10861" t="str">
            <v>Special</v>
          </cell>
          <cell r="AC10861" t="str">
            <v>Yes</v>
          </cell>
          <cell r="AI10861">
            <v>3</v>
          </cell>
        </row>
        <row r="10862">
          <cell r="K10862" t="str">
            <v>Community School</v>
          </cell>
          <cell r="L10862" t="str">
            <v>Primary</v>
          </cell>
          <cell r="AC10862" t="str">
            <v>Yes</v>
          </cell>
          <cell r="AI10862">
            <v>2</v>
          </cell>
        </row>
        <row r="10863">
          <cell r="K10863" t="str">
            <v>Community School</v>
          </cell>
          <cell r="L10863" t="str">
            <v>Primary</v>
          </cell>
          <cell r="AC10863" t="str">
            <v>Yes</v>
          </cell>
          <cell r="AI10863">
            <v>2</v>
          </cell>
        </row>
        <row r="10864">
          <cell r="K10864" t="str">
            <v>Community School</v>
          </cell>
          <cell r="L10864" t="str">
            <v>Primary</v>
          </cell>
          <cell r="AC10864" t="str">
            <v>Yes</v>
          </cell>
          <cell r="AI10864">
            <v>3</v>
          </cell>
        </row>
        <row r="10865">
          <cell r="K10865" t="str">
            <v>Community School</v>
          </cell>
          <cell r="L10865" t="str">
            <v>Primary</v>
          </cell>
          <cell r="AC10865" t="str">
            <v>Yes</v>
          </cell>
          <cell r="AI10865">
            <v>2</v>
          </cell>
        </row>
        <row r="10866">
          <cell r="K10866" t="str">
            <v>Community School</v>
          </cell>
          <cell r="L10866" t="str">
            <v>Primary</v>
          </cell>
          <cell r="AC10866" t="str">
            <v>Yes</v>
          </cell>
          <cell r="AI10866">
            <v>2</v>
          </cell>
        </row>
        <row r="10867">
          <cell r="K10867" t="str">
            <v>Community School</v>
          </cell>
          <cell r="L10867" t="str">
            <v>Primary</v>
          </cell>
          <cell r="AC10867" t="str">
            <v>Yes</v>
          </cell>
          <cell r="AI10867">
            <v>2</v>
          </cell>
        </row>
        <row r="10868">
          <cell r="K10868" t="str">
            <v>Community School</v>
          </cell>
          <cell r="L10868" t="str">
            <v>Primary</v>
          </cell>
          <cell r="AC10868" t="str">
            <v>Yes</v>
          </cell>
          <cell r="AI10868">
            <v>2</v>
          </cell>
        </row>
        <row r="10869">
          <cell r="K10869" t="str">
            <v>Community School</v>
          </cell>
          <cell r="L10869" t="str">
            <v>Primary</v>
          </cell>
          <cell r="AC10869" t="str">
            <v>Yes</v>
          </cell>
          <cell r="AI10869">
            <v>1</v>
          </cell>
        </row>
        <row r="10870">
          <cell r="K10870" t="str">
            <v>Community School</v>
          </cell>
          <cell r="L10870" t="str">
            <v>Primary</v>
          </cell>
          <cell r="AC10870" t="str">
            <v>Yes</v>
          </cell>
          <cell r="AI10870">
            <v>2</v>
          </cell>
        </row>
        <row r="10871">
          <cell r="K10871" t="str">
            <v>Community School</v>
          </cell>
          <cell r="L10871" t="str">
            <v>Primary</v>
          </cell>
          <cell r="AC10871" t="str">
            <v>Yes</v>
          </cell>
          <cell r="AI10871">
            <v>2</v>
          </cell>
        </row>
        <row r="10872">
          <cell r="K10872" t="str">
            <v>Community School</v>
          </cell>
          <cell r="L10872" t="str">
            <v>Primary</v>
          </cell>
          <cell r="AC10872" t="str">
            <v>Yes</v>
          </cell>
          <cell r="AI10872">
            <v>2</v>
          </cell>
        </row>
        <row r="10873">
          <cell r="K10873" t="str">
            <v>Community School</v>
          </cell>
          <cell r="L10873" t="str">
            <v>Primary</v>
          </cell>
          <cell r="AC10873" t="str">
            <v>Yes</v>
          </cell>
          <cell r="AI10873">
            <v>2</v>
          </cell>
        </row>
        <row r="10874">
          <cell r="K10874" t="str">
            <v>Community School</v>
          </cell>
          <cell r="L10874" t="str">
            <v>Primary</v>
          </cell>
          <cell r="AC10874" t="str">
            <v>Yes</v>
          </cell>
          <cell r="AI10874">
            <v>2</v>
          </cell>
        </row>
        <row r="10875">
          <cell r="K10875" t="str">
            <v>Community School</v>
          </cell>
          <cell r="L10875" t="str">
            <v>Primary</v>
          </cell>
          <cell r="AC10875" t="str">
            <v>Yes</v>
          </cell>
          <cell r="AI10875">
            <v>2</v>
          </cell>
        </row>
        <row r="10876">
          <cell r="K10876" t="str">
            <v>Community School</v>
          </cell>
          <cell r="L10876" t="str">
            <v>Primary</v>
          </cell>
          <cell r="AC10876" t="str">
            <v>Yes</v>
          </cell>
          <cell r="AI10876">
            <v>2</v>
          </cell>
        </row>
        <row r="10877">
          <cell r="K10877" t="str">
            <v>Community School</v>
          </cell>
          <cell r="L10877" t="str">
            <v>Primary</v>
          </cell>
          <cell r="AC10877" t="str">
            <v>Yes</v>
          </cell>
          <cell r="AI10877">
            <v>2</v>
          </cell>
        </row>
        <row r="10878">
          <cell r="K10878" t="str">
            <v>Community School</v>
          </cell>
          <cell r="L10878" t="str">
            <v>Primary</v>
          </cell>
          <cell r="AC10878" t="str">
            <v>Yes</v>
          </cell>
          <cell r="AI10878">
            <v>3</v>
          </cell>
        </row>
        <row r="10879">
          <cell r="K10879" t="str">
            <v>Community School</v>
          </cell>
          <cell r="L10879" t="str">
            <v>Primary</v>
          </cell>
          <cell r="AC10879" t="str">
            <v>Yes</v>
          </cell>
          <cell r="AI10879">
            <v>2</v>
          </cell>
        </row>
        <row r="10880">
          <cell r="K10880" t="str">
            <v>Community School</v>
          </cell>
          <cell r="L10880" t="str">
            <v>Primary</v>
          </cell>
          <cell r="AC10880" t="str">
            <v>Yes</v>
          </cell>
          <cell r="AI10880">
            <v>2</v>
          </cell>
        </row>
        <row r="10881">
          <cell r="K10881" t="str">
            <v>Community School</v>
          </cell>
          <cell r="L10881" t="str">
            <v>Primary</v>
          </cell>
          <cell r="AC10881" t="str">
            <v>Yes</v>
          </cell>
          <cell r="AI10881">
            <v>1</v>
          </cell>
        </row>
        <row r="10882">
          <cell r="K10882" t="str">
            <v>Community School</v>
          </cell>
          <cell r="L10882" t="str">
            <v>Primary</v>
          </cell>
          <cell r="AC10882" t="str">
            <v>Yes</v>
          </cell>
          <cell r="AI10882">
            <v>2</v>
          </cell>
        </row>
        <row r="10883">
          <cell r="K10883" t="str">
            <v>Community School</v>
          </cell>
          <cell r="L10883" t="str">
            <v>Primary</v>
          </cell>
          <cell r="AC10883" t="str">
            <v>Yes</v>
          </cell>
          <cell r="AI10883">
            <v>1</v>
          </cell>
        </row>
        <row r="10884">
          <cell r="K10884" t="str">
            <v>Community School</v>
          </cell>
          <cell r="L10884" t="str">
            <v>Primary</v>
          </cell>
          <cell r="AC10884" t="str">
            <v>Yes</v>
          </cell>
          <cell r="AI10884">
            <v>3</v>
          </cell>
        </row>
        <row r="10885">
          <cell r="K10885" t="str">
            <v>Community School</v>
          </cell>
          <cell r="L10885" t="str">
            <v>Primary</v>
          </cell>
          <cell r="AC10885" t="str">
            <v>Yes</v>
          </cell>
          <cell r="AI10885">
            <v>1</v>
          </cell>
        </row>
        <row r="10886">
          <cell r="K10886" t="str">
            <v>Community School</v>
          </cell>
          <cell r="L10886" t="str">
            <v>Primary</v>
          </cell>
          <cell r="AC10886" t="str">
            <v>Yes</v>
          </cell>
          <cell r="AI10886">
            <v>1</v>
          </cell>
        </row>
        <row r="10887">
          <cell r="K10887" t="str">
            <v>Community School</v>
          </cell>
          <cell r="L10887" t="str">
            <v>Primary</v>
          </cell>
          <cell r="AC10887" t="str">
            <v>Yes</v>
          </cell>
          <cell r="AI10887">
            <v>3</v>
          </cell>
        </row>
        <row r="10888">
          <cell r="K10888" t="str">
            <v>Community School</v>
          </cell>
          <cell r="L10888" t="str">
            <v>Primary</v>
          </cell>
          <cell r="AC10888" t="str">
            <v>Yes</v>
          </cell>
          <cell r="AI10888">
            <v>2</v>
          </cell>
        </row>
        <row r="10889">
          <cell r="K10889" t="str">
            <v>Community School</v>
          </cell>
          <cell r="L10889" t="str">
            <v>Primary</v>
          </cell>
          <cell r="AC10889" t="str">
            <v>Yes</v>
          </cell>
          <cell r="AI10889">
            <v>2</v>
          </cell>
        </row>
        <row r="10890">
          <cell r="K10890" t="str">
            <v>Community School</v>
          </cell>
          <cell r="L10890" t="str">
            <v>Primary</v>
          </cell>
          <cell r="AC10890" t="str">
            <v>Yes</v>
          </cell>
          <cell r="AI10890">
            <v>3</v>
          </cell>
        </row>
        <row r="10891">
          <cell r="K10891" t="str">
            <v>Community School</v>
          </cell>
          <cell r="L10891" t="str">
            <v>Primary</v>
          </cell>
          <cell r="AC10891" t="str">
            <v>Yes</v>
          </cell>
          <cell r="AI10891">
            <v>2</v>
          </cell>
        </row>
        <row r="10892">
          <cell r="K10892" t="str">
            <v>Community School</v>
          </cell>
          <cell r="L10892" t="str">
            <v>Primary</v>
          </cell>
          <cell r="AC10892" t="str">
            <v>Yes</v>
          </cell>
          <cell r="AI10892">
            <v>1</v>
          </cell>
        </row>
        <row r="10893">
          <cell r="K10893" t="str">
            <v>Community School</v>
          </cell>
          <cell r="L10893" t="str">
            <v>Primary</v>
          </cell>
          <cell r="AC10893" t="str">
            <v>Yes</v>
          </cell>
          <cell r="AI10893">
            <v>2</v>
          </cell>
        </row>
        <row r="10894">
          <cell r="K10894" t="str">
            <v>Community School</v>
          </cell>
          <cell r="L10894" t="str">
            <v>Primary</v>
          </cell>
          <cell r="AC10894" t="str">
            <v>Yes</v>
          </cell>
          <cell r="AI10894">
            <v>1</v>
          </cell>
        </row>
        <row r="10895">
          <cell r="K10895" t="str">
            <v>Community School</v>
          </cell>
          <cell r="L10895" t="str">
            <v>Primary</v>
          </cell>
          <cell r="AC10895" t="str">
            <v>Yes</v>
          </cell>
          <cell r="AI10895">
            <v>2</v>
          </cell>
        </row>
        <row r="10896">
          <cell r="K10896" t="str">
            <v>Community School</v>
          </cell>
          <cell r="L10896" t="str">
            <v>Primary</v>
          </cell>
          <cell r="AC10896" t="str">
            <v>Yes</v>
          </cell>
          <cell r="AI10896">
            <v>1</v>
          </cell>
        </row>
        <row r="10897">
          <cell r="K10897" t="str">
            <v>Community School</v>
          </cell>
          <cell r="L10897" t="str">
            <v>Primary</v>
          </cell>
          <cell r="AC10897" t="str">
            <v>Yes</v>
          </cell>
          <cell r="AI10897">
            <v>2</v>
          </cell>
        </row>
        <row r="10898">
          <cell r="K10898" t="str">
            <v>Community School</v>
          </cell>
          <cell r="L10898" t="str">
            <v>Primary</v>
          </cell>
          <cell r="AC10898" t="str">
            <v>Yes</v>
          </cell>
          <cell r="AI10898">
            <v>2</v>
          </cell>
        </row>
        <row r="10899">
          <cell r="K10899" t="str">
            <v>Community School</v>
          </cell>
          <cell r="L10899" t="str">
            <v>Primary</v>
          </cell>
          <cell r="AC10899" t="str">
            <v>Yes</v>
          </cell>
          <cell r="AI10899">
            <v>2</v>
          </cell>
        </row>
        <row r="10900">
          <cell r="K10900" t="str">
            <v>Community School</v>
          </cell>
          <cell r="L10900" t="str">
            <v>Primary</v>
          </cell>
          <cell r="AC10900" t="str">
            <v>Yes</v>
          </cell>
          <cell r="AI10900">
            <v>2</v>
          </cell>
        </row>
        <row r="10901">
          <cell r="K10901" t="str">
            <v>Community School</v>
          </cell>
          <cell r="L10901" t="str">
            <v>Primary</v>
          </cell>
          <cell r="AC10901" t="str">
            <v>Yes</v>
          </cell>
          <cell r="AI10901">
            <v>2</v>
          </cell>
        </row>
        <row r="10902">
          <cell r="K10902" t="str">
            <v>Community School</v>
          </cell>
          <cell r="L10902" t="str">
            <v>Primary</v>
          </cell>
          <cell r="AC10902" t="str">
            <v>Yes</v>
          </cell>
          <cell r="AI10902">
            <v>1</v>
          </cell>
        </row>
        <row r="10903">
          <cell r="K10903" t="str">
            <v>Community School</v>
          </cell>
          <cell r="L10903" t="str">
            <v>Primary</v>
          </cell>
          <cell r="AC10903" t="str">
            <v>Yes</v>
          </cell>
          <cell r="AI10903">
            <v>2</v>
          </cell>
        </row>
        <row r="10904">
          <cell r="K10904" t="str">
            <v>Community School</v>
          </cell>
          <cell r="L10904" t="str">
            <v>Primary</v>
          </cell>
          <cell r="AC10904" t="str">
            <v>Yes</v>
          </cell>
          <cell r="AI10904">
            <v>2</v>
          </cell>
        </row>
        <row r="10905">
          <cell r="K10905" t="str">
            <v>Community School</v>
          </cell>
          <cell r="L10905" t="str">
            <v>Primary</v>
          </cell>
          <cell r="AC10905" t="str">
            <v>Yes</v>
          </cell>
          <cell r="AI10905">
            <v>3</v>
          </cell>
        </row>
        <row r="10906">
          <cell r="K10906" t="str">
            <v>Community School</v>
          </cell>
          <cell r="L10906" t="str">
            <v>Primary</v>
          </cell>
          <cell r="AC10906" t="str">
            <v>Yes</v>
          </cell>
          <cell r="AI10906">
            <v>1</v>
          </cell>
        </row>
        <row r="10907">
          <cell r="K10907" t="str">
            <v>Community School</v>
          </cell>
          <cell r="L10907" t="str">
            <v>Primary</v>
          </cell>
          <cell r="AC10907" t="str">
            <v>Yes</v>
          </cell>
          <cell r="AI10907">
            <v>2</v>
          </cell>
        </row>
        <row r="10908">
          <cell r="K10908" t="str">
            <v>Community School</v>
          </cell>
          <cell r="L10908" t="str">
            <v>Primary</v>
          </cell>
          <cell r="AC10908" t="str">
            <v>Yes</v>
          </cell>
          <cell r="AI10908">
            <v>2</v>
          </cell>
        </row>
        <row r="10909">
          <cell r="K10909" t="str">
            <v>Community School</v>
          </cell>
          <cell r="L10909" t="str">
            <v>Primary</v>
          </cell>
          <cell r="AC10909" t="str">
            <v>Yes</v>
          </cell>
          <cell r="AI10909">
            <v>2</v>
          </cell>
        </row>
        <row r="10910">
          <cell r="K10910" t="str">
            <v>Community School</v>
          </cell>
          <cell r="L10910" t="str">
            <v>Primary</v>
          </cell>
          <cell r="AC10910" t="str">
            <v>Yes</v>
          </cell>
          <cell r="AI10910">
            <v>2</v>
          </cell>
        </row>
        <row r="10911">
          <cell r="K10911" t="str">
            <v>Community School</v>
          </cell>
          <cell r="L10911" t="str">
            <v>Primary</v>
          </cell>
          <cell r="AC10911" t="str">
            <v>Yes</v>
          </cell>
          <cell r="AI10911">
            <v>2</v>
          </cell>
        </row>
        <row r="10912">
          <cell r="K10912" t="str">
            <v>Community School</v>
          </cell>
          <cell r="L10912" t="str">
            <v>Primary</v>
          </cell>
          <cell r="AC10912" t="str">
            <v>Yes</v>
          </cell>
          <cell r="AI10912">
            <v>2</v>
          </cell>
        </row>
        <row r="10913">
          <cell r="K10913" t="str">
            <v>Community School</v>
          </cell>
          <cell r="L10913" t="str">
            <v>Primary</v>
          </cell>
          <cell r="AC10913" t="str">
            <v>Yes</v>
          </cell>
          <cell r="AI10913">
            <v>2</v>
          </cell>
        </row>
        <row r="10914">
          <cell r="K10914" t="str">
            <v>Community School</v>
          </cell>
          <cell r="L10914" t="str">
            <v>Primary</v>
          </cell>
          <cell r="AC10914" t="str">
            <v>Yes</v>
          </cell>
          <cell r="AI10914">
            <v>2</v>
          </cell>
        </row>
        <row r="10915">
          <cell r="K10915" t="str">
            <v>Community School</v>
          </cell>
          <cell r="L10915" t="str">
            <v>Primary</v>
          </cell>
          <cell r="AC10915" t="str">
            <v>Yes</v>
          </cell>
          <cell r="AI10915">
            <v>2</v>
          </cell>
        </row>
        <row r="10916">
          <cell r="K10916" t="str">
            <v>Community School</v>
          </cell>
          <cell r="L10916" t="str">
            <v>Primary</v>
          </cell>
          <cell r="AC10916" t="str">
            <v>Yes</v>
          </cell>
          <cell r="AI10916">
            <v>4</v>
          </cell>
        </row>
        <row r="10917">
          <cell r="K10917" t="str">
            <v>Community School</v>
          </cell>
          <cell r="L10917" t="str">
            <v>Primary</v>
          </cell>
          <cell r="AC10917" t="str">
            <v>Yes</v>
          </cell>
          <cell r="AI10917">
            <v>2</v>
          </cell>
        </row>
        <row r="10918">
          <cell r="K10918" t="str">
            <v>Community School</v>
          </cell>
          <cell r="L10918" t="str">
            <v>Primary</v>
          </cell>
          <cell r="AC10918" t="str">
            <v>Yes</v>
          </cell>
          <cell r="AI10918">
            <v>2</v>
          </cell>
        </row>
        <row r="10919">
          <cell r="K10919" t="str">
            <v>Community School</v>
          </cell>
          <cell r="L10919" t="str">
            <v>Primary</v>
          </cell>
          <cell r="AC10919" t="str">
            <v>Yes</v>
          </cell>
          <cell r="AI10919">
            <v>2</v>
          </cell>
        </row>
        <row r="10920">
          <cell r="K10920" t="str">
            <v>Community School</v>
          </cell>
          <cell r="L10920" t="str">
            <v>Primary</v>
          </cell>
          <cell r="AC10920" t="str">
            <v>Yes</v>
          </cell>
          <cell r="AI10920">
            <v>2</v>
          </cell>
        </row>
        <row r="10921">
          <cell r="K10921" t="str">
            <v>Community School</v>
          </cell>
          <cell r="L10921" t="str">
            <v>Primary</v>
          </cell>
          <cell r="AC10921" t="str">
            <v>Yes</v>
          </cell>
          <cell r="AI10921">
            <v>2</v>
          </cell>
        </row>
        <row r="10922">
          <cell r="K10922" t="str">
            <v>Community School</v>
          </cell>
          <cell r="L10922" t="str">
            <v>Primary</v>
          </cell>
          <cell r="AC10922" t="str">
            <v>Yes</v>
          </cell>
          <cell r="AI10922">
            <v>2</v>
          </cell>
        </row>
        <row r="10923">
          <cell r="K10923" t="str">
            <v>Community School</v>
          </cell>
          <cell r="L10923" t="str">
            <v>Primary</v>
          </cell>
          <cell r="AC10923" t="str">
            <v>Yes</v>
          </cell>
          <cell r="AI10923">
            <v>2</v>
          </cell>
        </row>
        <row r="10924">
          <cell r="K10924" t="str">
            <v>Community School</v>
          </cell>
          <cell r="L10924" t="str">
            <v>Primary</v>
          </cell>
          <cell r="AC10924" t="str">
            <v>Yes</v>
          </cell>
          <cell r="AI10924">
            <v>2</v>
          </cell>
        </row>
        <row r="10925">
          <cell r="K10925" t="str">
            <v>Community School</v>
          </cell>
          <cell r="L10925" t="str">
            <v>Primary</v>
          </cell>
          <cell r="AC10925" t="str">
            <v>Yes</v>
          </cell>
          <cell r="AI10925">
            <v>3</v>
          </cell>
        </row>
        <row r="10926">
          <cell r="K10926" t="str">
            <v>Community School</v>
          </cell>
          <cell r="L10926" t="str">
            <v>Primary</v>
          </cell>
          <cell r="AC10926" t="str">
            <v>Yes</v>
          </cell>
          <cell r="AI10926">
            <v>2</v>
          </cell>
        </row>
        <row r="10927">
          <cell r="K10927" t="str">
            <v>Community School</v>
          </cell>
          <cell r="L10927" t="str">
            <v>Primary</v>
          </cell>
          <cell r="AC10927" t="str">
            <v>Yes</v>
          </cell>
          <cell r="AI10927">
            <v>2</v>
          </cell>
        </row>
        <row r="10928">
          <cell r="K10928" t="str">
            <v>Community School</v>
          </cell>
          <cell r="L10928" t="str">
            <v>Primary</v>
          </cell>
          <cell r="AC10928" t="str">
            <v>Yes</v>
          </cell>
          <cell r="AI10928">
            <v>2</v>
          </cell>
        </row>
        <row r="10929">
          <cell r="K10929" t="str">
            <v>Community School</v>
          </cell>
          <cell r="L10929" t="str">
            <v>Primary</v>
          </cell>
          <cell r="AC10929" t="str">
            <v>Yes</v>
          </cell>
          <cell r="AI10929">
            <v>3</v>
          </cell>
        </row>
        <row r="10930">
          <cell r="K10930" t="str">
            <v>Community School</v>
          </cell>
          <cell r="L10930" t="str">
            <v>Primary</v>
          </cell>
          <cell r="AC10930" t="str">
            <v>Yes</v>
          </cell>
          <cell r="AI10930">
            <v>2</v>
          </cell>
        </row>
        <row r="10931">
          <cell r="K10931" t="str">
            <v>Community School</v>
          </cell>
          <cell r="L10931" t="str">
            <v>Primary</v>
          </cell>
          <cell r="AC10931" t="str">
            <v>Yes</v>
          </cell>
          <cell r="AI10931">
            <v>2</v>
          </cell>
        </row>
        <row r="10932">
          <cell r="K10932" t="str">
            <v>Community School</v>
          </cell>
          <cell r="L10932" t="str">
            <v>Primary</v>
          </cell>
          <cell r="AC10932" t="str">
            <v>Yes</v>
          </cell>
          <cell r="AI10932">
            <v>2</v>
          </cell>
        </row>
        <row r="10933">
          <cell r="K10933" t="str">
            <v>Community School</v>
          </cell>
          <cell r="L10933" t="str">
            <v>Primary</v>
          </cell>
          <cell r="AC10933" t="str">
            <v>Yes</v>
          </cell>
          <cell r="AI10933">
            <v>1</v>
          </cell>
        </row>
        <row r="10934">
          <cell r="K10934" t="str">
            <v>Community School</v>
          </cell>
          <cell r="L10934" t="str">
            <v>Primary</v>
          </cell>
          <cell r="AC10934" t="str">
            <v>Yes</v>
          </cell>
          <cell r="AI10934">
            <v>2</v>
          </cell>
        </row>
        <row r="10935">
          <cell r="K10935" t="str">
            <v>Community School</v>
          </cell>
          <cell r="L10935" t="str">
            <v>Primary</v>
          </cell>
          <cell r="AC10935" t="str">
            <v>Yes</v>
          </cell>
          <cell r="AI10935">
            <v>1</v>
          </cell>
        </row>
        <row r="10936">
          <cell r="K10936" t="str">
            <v>Community School</v>
          </cell>
          <cell r="L10936" t="str">
            <v>Primary</v>
          </cell>
          <cell r="AC10936" t="str">
            <v>Yes</v>
          </cell>
          <cell r="AI10936">
            <v>2</v>
          </cell>
        </row>
        <row r="10937">
          <cell r="K10937" t="str">
            <v>Community School</v>
          </cell>
          <cell r="L10937" t="str">
            <v>Primary</v>
          </cell>
          <cell r="AC10937" t="str">
            <v>Yes</v>
          </cell>
          <cell r="AI10937">
            <v>2</v>
          </cell>
        </row>
        <row r="10938">
          <cell r="K10938" t="str">
            <v>Community School</v>
          </cell>
          <cell r="L10938" t="str">
            <v>Primary</v>
          </cell>
          <cell r="AC10938" t="str">
            <v>Yes</v>
          </cell>
          <cell r="AI10938">
            <v>3</v>
          </cell>
        </row>
        <row r="10939">
          <cell r="K10939" t="str">
            <v>Community School</v>
          </cell>
          <cell r="L10939" t="str">
            <v>Primary</v>
          </cell>
          <cell r="AC10939" t="str">
            <v>Yes</v>
          </cell>
          <cell r="AI10939">
            <v>2</v>
          </cell>
        </row>
        <row r="10940">
          <cell r="K10940" t="str">
            <v>Community School</v>
          </cell>
          <cell r="L10940" t="str">
            <v>Primary</v>
          </cell>
          <cell r="AC10940" t="str">
            <v>Yes</v>
          </cell>
          <cell r="AI10940">
            <v>1</v>
          </cell>
        </row>
        <row r="10941">
          <cell r="K10941" t="str">
            <v>Community School</v>
          </cell>
          <cell r="L10941" t="str">
            <v>Primary</v>
          </cell>
          <cell r="AC10941" t="str">
            <v>Yes</v>
          </cell>
          <cell r="AI10941">
            <v>3</v>
          </cell>
        </row>
        <row r="10942">
          <cell r="K10942" t="str">
            <v>Community School</v>
          </cell>
          <cell r="L10942" t="str">
            <v>Primary</v>
          </cell>
          <cell r="AC10942" t="str">
            <v>Yes</v>
          </cell>
          <cell r="AI10942">
            <v>2</v>
          </cell>
        </row>
        <row r="10943">
          <cell r="K10943" t="str">
            <v>Community School</v>
          </cell>
          <cell r="L10943" t="str">
            <v>Primary</v>
          </cell>
          <cell r="AC10943" t="str">
            <v>Yes</v>
          </cell>
          <cell r="AI10943">
            <v>2</v>
          </cell>
        </row>
        <row r="10944">
          <cell r="K10944" t="str">
            <v>Community School</v>
          </cell>
          <cell r="L10944" t="str">
            <v>Primary</v>
          </cell>
          <cell r="AC10944" t="str">
            <v>Yes</v>
          </cell>
          <cell r="AI10944">
            <v>1</v>
          </cell>
        </row>
        <row r="10945">
          <cell r="K10945" t="str">
            <v>Community School</v>
          </cell>
          <cell r="L10945" t="str">
            <v>Primary</v>
          </cell>
          <cell r="AC10945" t="str">
            <v>Yes</v>
          </cell>
          <cell r="AI10945">
            <v>2</v>
          </cell>
        </row>
        <row r="10946">
          <cell r="K10946" t="str">
            <v>Community School</v>
          </cell>
          <cell r="L10946" t="str">
            <v>Primary</v>
          </cell>
          <cell r="AC10946" t="str">
            <v>Yes</v>
          </cell>
          <cell r="AI10946">
            <v>2</v>
          </cell>
        </row>
        <row r="10947">
          <cell r="K10947" t="str">
            <v>Community School</v>
          </cell>
          <cell r="L10947" t="str">
            <v>Primary</v>
          </cell>
          <cell r="AC10947" t="str">
            <v>Yes</v>
          </cell>
          <cell r="AI10947">
            <v>2</v>
          </cell>
        </row>
        <row r="10948">
          <cell r="K10948" t="str">
            <v>Community School</v>
          </cell>
          <cell r="L10948" t="str">
            <v>Primary</v>
          </cell>
          <cell r="AC10948" t="str">
            <v>Yes</v>
          </cell>
          <cell r="AI10948">
            <v>2</v>
          </cell>
        </row>
        <row r="10949">
          <cell r="K10949" t="str">
            <v>Community School</v>
          </cell>
          <cell r="L10949" t="str">
            <v>Primary</v>
          </cell>
          <cell r="AC10949" t="str">
            <v>Yes</v>
          </cell>
          <cell r="AI10949">
            <v>2</v>
          </cell>
        </row>
        <row r="10950">
          <cell r="K10950" t="str">
            <v>Community School</v>
          </cell>
          <cell r="L10950" t="str">
            <v>Primary</v>
          </cell>
          <cell r="AC10950" t="str">
            <v>Yes</v>
          </cell>
          <cell r="AI10950">
            <v>2</v>
          </cell>
        </row>
        <row r="10951">
          <cell r="K10951" t="str">
            <v>Community School</v>
          </cell>
          <cell r="L10951" t="str">
            <v>Primary</v>
          </cell>
          <cell r="AC10951" t="str">
            <v>Yes</v>
          </cell>
          <cell r="AI10951">
            <v>2</v>
          </cell>
        </row>
        <row r="10952">
          <cell r="K10952" t="str">
            <v>Community School</v>
          </cell>
          <cell r="L10952" t="str">
            <v>Primary</v>
          </cell>
          <cell r="AC10952" t="str">
            <v>Yes</v>
          </cell>
          <cell r="AI10952">
            <v>2</v>
          </cell>
        </row>
        <row r="10953">
          <cell r="K10953" t="str">
            <v>Community School</v>
          </cell>
          <cell r="L10953" t="str">
            <v>Primary</v>
          </cell>
          <cell r="AC10953" t="str">
            <v>Yes</v>
          </cell>
          <cell r="AI10953">
            <v>2</v>
          </cell>
        </row>
        <row r="10954">
          <cell r="K10954" t="str">
            <v>Community School</v>
          </cell>
          <cell r="L10954" t="str">
            <v>Primary</v>
          </cell>
          <cell r="AC10954" t="str">
            <v>Yes</v>
          </cell>
          <cell r="AI10954">
            <v>2</v>
          </cell>
        </row>
        <row r="10955">
          <cell r="K10955" t="str">
            <v>Community School</v>
          </cell>
          <cell r="L10955" t="str">
            <v>Primary</v>
          </cell>
          <cell r="AC10955" t="str">
            <v>Yes</v>
          </cell>
          <cell r="AI10955">
            <v>2</v>
          </cell>
        </row>
        <row r="10956">
          <cell r="K10956" t="str">
            <v>Community School</v>
          </cell>
          <cell r="L10956" t="str">
            <v>Primary</v>
          </cell>
          <cell r="AC10956" t="str">
            <v>Yes</v>
          </cell>
          <cell r="AI10956">
            <v>2</v>
          </cell>
        </row>
        <row r="10957">
          <cell r="K10957" t="str">
            <v>Community School</v>
          </cell>
          <cell r="L10957" t="str">
            <v>Primary</v>
          </cell>
          <cell r="AC10957" t="str">
            <v>Yes</v>
          </cell>
          <cell r="AI10957">
            <v>2</v>
          </cell>
        </row>
        <row r="10958">
          <cell r="K10958" t="str">
            <v>Community School</v>
          </cell>
          <cell r="L10958" t="str">
            <v>Primary</v>
          </cell>
          <cell r="AC10958" t="str">
            <v>Yes</v>
          </cell>
          <cell r="AI10958">
            <v>1</v>
          </cell>
        </row>
        <row r="10959">
          <cell r="K10959" t="str">
            <v>Community School</v>
          </cell>
          <cell r="L10959" t="str">
            <v>Primary</v>
          </cell>
          <cell r="AC10959" t="str">
            <v>Yes</v>
          </cell>
          <cell r="AI10959">
            <v>2</v>
          </cell>
        </row>
        <row r="10960">
          <cell r="K10960" t="str">
            <v>Community School</v>
          </cell>
          <cell r="L10960" t="str">
            <v>Primary</v>
          </cell>
          <cell r="AC10960" t="str">
            <v>Yes</v>
          </cell>
          <cell r="AI10960">
            <v>2</v>
          </cell>
        </row>
        <row r="10961">
          <cell r="K10961" t="str">
            <v>Community School</v>
          </cell>
          <cell r="L10961" t="str">
            <v>Primary</v>
          </cell>
          <cell r="AC10961" t="str">
            <v>Yes</v>
          </cell>
          <cell r="AI10961">
            <v>2</v>
          </cell>
        </row>
        <row r="10962">
          <cell r="K10962" t="str">
            <v>Community School</v>
          </cell>
          <cell r="L10962" t="str">
            <v>Primary</v>
          </cell>
          <cell r="AC10962" t="str">
            <v>Yes</v>
          </cell>
          <cell r="AI10962">
            <v>2</v>
          </cell>
        </row>
        <row r="10963">
          <cell r="K10963" t="str">
            <v>Community School</v>
          </cell>
          <cell r="L10963" t="str">
            <v>Primary</v>
          </cell>
          <cell r="AC10963" t="str">
            <v>Yes</v>
          </cell>
          <cell r="AI10963">
            <v>2</v>
          </cell>
        </row>
        <row r="10964">
          <cell r="K10964" t="str">
            <v>Community School</v>
          </cell>
          <cell r="L10964" t="str">
            <v>Primary</v>
          </cell>
          <cell r="AC10964" t="str">
            <v>Yes</v>
          </cell>
          <cell r="AI10964">
            <v>2</v>
          </cell>
        </row>
        <row r="10965">
          <cell r="K10965" t="str">
            <v>Community School</v>
          </cell>
          <cell r="L10965" t="str">
            <v>Primary</v>
          </cell>
          <cell r="AC10965" t="str">
            <v>Yes</v>
          </cell>
          <cell r="AI10965">
            <v>1</v>
          </cell>
        </row>
        <row r="10966">
          <cell r="K10966" t="str">
            <v>Community School</v>
          </cell>
          <cell r="L10966" t="str">
            <v>Primary</v>
          </cell>
          <cell r="AC10966" t="str">
            <v>Yes</v>
          </cell>
          <cell r="AI10966">
            <v>2</v>
          </cell>
        </row>
        <row r="10967">
          <cell r="K10967" t="str">
            <v>Community School</v>
          </cell>
          <cell r="L10967" t="str">
            <v>Primary</v>
          </cell>
          <cell r="AC10967" t="str">
            <v>Yes</v>
          </cell>
          <cell r="AI10967">
            <v>2</v>
          </cell>
        </row>
        <row r="10968">
          <cell r="K10968" t="str">
            <v>Community School</v>
          </cell>
          <cell r="L10968" t="str">
            <v>Primary</v>
          </cell>
          <cell r="AC10968" t="str">
            <v>Yes</v>
          </cell>
          <cell r="AI10968">
            <v>2</v>
          </cell>
        </row>
        <row r="10969">
          <cell r="K10969" t="str">
            <v>Community School</v>
          </cell>
          <cell r="L10969" t="str">
            <v>Primary</v>
          </cell>
          <cell r="AC10969" t="str">
            <v>Yes</v>
          </cell>
          <cell r="AI10969">
            <v>3</v>
          </cell>
        </row>
        <row r="10970">
          <cell r="K10970" t="str">
            <v>Community School</v>
          </cell>
          <cell r="L10970" t="str">
            <v>Primary</v>
          </cell>
          <cell r="AC10970" t="str">
            <v>Yes</v>
          </cell>
          <cell r="AI10970">
            <v>1</v>
          </cell>
        </row>
        <row r="10971">
          <cell r="K10971" t="str">
            <v>Community School</v>
          </cell>
          <cell r="L10971" t="str">
            <v>Primary</v>
          </cell>
          <cell r="AC10971" t="str">
            <v>Yes</v>
          </cell>
          <cell r="AI10971">
            <v>2</v>
          </cell>
        </row>
        <row r="10972">
          <cell r="K10972" t="str">
            <v>Community School</v>
          </cell>
          <cell r="L10972" t="str">
            <v>Primary</v>
          </cell>
          <cell r="AC10972" t="str">
            <v>Yes</v>
          </cell>
          <cell r="AI10972">
            <v>2</v>
          </cell>
        </row>
        <row r="10973">
          <cell r="K10973" t="str">
            <v>Community School</v>
          </cell>
          <cell r="L10973" t="str">
            <v>Primary</v>
          </cell>
          <cell r="AC10973" t="str">
            <v>Yes</v>
          </cell>
          <cell r="AI10973">
            <v>2</v>
          </cell>
        </row>
        <row r="10974">
          <cell r="K10974" t="str">
            <v>Community School</v>
          </cell>
          <cell r="L10974" t="str">
            <v>Primary</v>
          </cell>
          <cell r="AC10974" t="str">
            <v>Yes</v>
          </cell>
          <cell r="AI10974">
            <v>3</v>
          </cell>
        </row>
        <row r="10975">
          <cell r="K10975" t="str">
            <v>Community School</v>
          </cell>
          <cell r="L10975" t="str">
            <v>Primary</v>
          </cell>
          <cell r="AC10975" t="str">
            <v>Yes</v>
          </cell>
          <cell r="AI10975">
            <v>1</v>
          </cell>
        </row>
        <row r="10976">
          <cell r="K10976" t="str">
            <v>Community School</v>
          </cell>
          <cell r="L10976" t="str">
            <v>Primary</v>
          </cell>
          <cell r="AC10976" t="str">
            <v>Yes</v>
          </cell>
          <cell r="AI10976">
            <v>1</v>
          </cell>
        </row>
        <row r="10977">
          <cell r="K10977" t="str">
            <v>Community School</v>
          </cell>
          <cell r="L10977" t="str">
            <v>Primary</v>
          </cell>
          <cell r="AC10977" t="str">
            <v>Yes</v>
          </cell>
          <cell r="AI10977">
            <v>2</v>
          </cell>
        </row>
        <row r="10978">
          <cell r="K10978" t="str">
            <v>Community School</v>
          </cell>
          <cell r="L10978" t="str">
            <v>Primary</v>
          </cell>
          <cell r="AC10978" t="str">
            <v>Yes</v>
          </cell>
          <cell r="AI10978">
            <v>2</v>
          </cell>
        </row>
        <row r="10979">
          <cell r="K10979" t="str">
            <v>Community School</v>
          </cell>
          <cell r="L10979" t="str">
            <v>Primary</v>
          </cell>
          <cell r="AC10979" t="str">
            <v>Yes</v>
          </cell>
          <cell r="AI10979">
            <v>1</v>
          </cell>
        </row>
        <row r="10980">
          <cell r="K10980" t="str">
            <v>Community School</v>
          </cell>
          <cell r="L10980" t="str">
            <v>Primary</v>
          </cell>
          <cell r="AC10980" t="str">
            <v>Yes</v>
          </cell>
          <cell r="AI10980">
            <v>1</v>
          </cell>
        </row>
        <row r="10981">
          <cell r="K10981" t="str">
            <v>Community School</v>
          </cell>
          <cell r="L10981" t="str">
            <v>Primary</v>
          </cell>
          <cell r="AC10981" t="str">
            <v>Yes</v>
          </cell>
          <cell r="AI10981">
            <v>2</v>
          </cell>
        </row>
        <row r="10982">
          <cell r="K10982" t="str">
            <v>Community School</v>
          </cell>
          <cell r="L10982" t="str">
            <v>Primary</v>
          </cell>
          <cell r="AC10982" t="str">
            <v>Yes</v>
          </cell>
          <cell r="AI10982">
            <v>2</v>
          </cell>
        </row>
        <row r="10983">
          <cell r="K10983" t="str">
            <v>Community School</v>
          </cell>
          <cell r="L10983" t="str">
            <v>Primary</v>
          </cell>
          <cell r="AC10983" t="str">
            <v>Yes</v>
          </cell>
          <cell r="AI10983">
            <v>2</v>
          </cell>
        </row>
        <row r="10984">
          <cell r="K10984" t="str">
            <v>Community School</v>
          </cell>
          <cell r="L10984" t="str">
            <v>Primary</v>
          </cell>
          <cell r="AC10984" t="str">
            <v>Yes</v>
          </cell>
          <cell r="AI10984">
            <v>2</v>
          </cell>
        </row>
        <row r="10985">
          <cell r="K10985" t="str">
            <v>Community School</v>
          </cell>
          <cell r="L10985" t="str">
            <v>Primary</v>
          </cell>
          <cell r="AC10985" t="str">
            <v>Yes</v>
          </cell>
          <cell r="AI10985">
            <v>2</v>
          </cell>
        </row>
        <row r="10986">
          <cell r="K10986" t="str">
            <v>Community School</v>
          </cell>
          <cell r="L10986" t="str">
            <v>Primary</v>
          </cell>
          <cell r="AC10986" t="str">
            <v>Yes</v>
          </cell>
          <cell r="AI10986">
            <v>2</v>
          </cell>
        </row>
        <row r="10987">
          <cell r="K10987" t="str">
            <v>Community School</v>
          </cell>
          <cell r="L10987" t="str">
            <v>Primary</v>
          </cell>
          <cell r="AC10987" t="str">
            <v>Yes</v>
          </cell>
          <cell r="AI10987">
            <v>2</v>
          </cell>
        </row>
        <row r="10988">
          <cell r="K10988" t="str">
            <v>Community School</v>
          </cell>
          <cell r="L10988" t="str">
            <v>Primary</v>
          </cell>
          <cell r="AC10988" t="str">
            <v>Yes</v>
          </cell>
          <cell r="AI10988">
            <v>2</v>
          </cell>
        </row>
        <row r="10989">
          <cell r="K10989" t="str">
            <v>Community School</v>
          </cell>
          <cell r="L10989" t="str">
            <v>Primary</v>
          </cell>
          <cell r="AC10989" t="str">
            <v>Yes</v>
          </cell>
          <cell r="AI10989">
            <v>1</v>
          </cell>
        </row>
        <row r="10990">
          <cell r="K10990" t="str">
            <v>Community School</v>
          </cell>
          <cell r="L10990" t="str">
            <v>Primary</v>
          </cell>
          <cell r="AC10990" t="str">
            <v>Yes</v>
          </cell>
          <cell r="AI10990">
            <v>1</v>
          </cell>
        </row>
        <row r="10991">
          <cell r="K10991" t="str">
            <v>Community School</v>
          </cell>
          <cell r="L10991" t="str">
            <v>Primary</v>
          </cell>
          <cell r="AC10991" t="str">
            <v>Yes</v>
          </cell>
          <cell r="AI10991">
            <v>2</v>
          </cell>
        </row>
        <row r="10992">
          <cell r="K10992" t="str">
            <v>Community School</v>
          </cell>
          <cell r="L10992" t="str">
            <v>Primary</v>
          </cell>
          <cell r="AC10992" t="str">
            <v>Yes</v>
          </cell>
          <cell r="AI10992">
            <v>2</v>
          </cell>
        </row>
        <row r="10993">
          <cell r="K10993" t="str">
            <v>Community School</v>
          </cell>
          <cell r="L10993" t="str">
            <v>Primary</v>
          </cell>
          <cell r="AC10993" t="str">
            <v>Yes</v>
          </cell>
          <cell r="AI10993">
            <v>2</v>
          </cell>
        </row>
        <row r="10994">
          <cell r="K10994" t="str">
            <v>Community School</v>
          </cell>
          <cell r="L10994" t="str">
            <v>Primary</v>
          </cell>
          <cell r="AC10994" t="str">
            <v>Yes</v>
          </cell>
          <cell r="AI10994">
            <v>2</v>
          </cell>
        </row>
        <row r="10995">
          <cell r="K10995" t="str">
            <v>Community School</v>
          </cell>
          <cell r="L10995" t="str">
            <v>Primary</v>
          </cell>
          <cell r="AC10995" t="str">
            <v>Yes</v>
          </cell>
          <cell r="AI10995">
            <v>3</v>
          </cell>
        </row>
        <row r="10996">
          <cell r="K10996" t="str">
            <v>Community School</v>
          </cell>
          <cell r="L10996" t="str">
            <v>Primary</v>
          </cell>
          <cell r="AC10996" t="str">
            <v>Yes</v>
          </cell>
          <cell r="AI10996">
            <v>2</v>
          </cell>
        </row>
        <row r="10997">
          <cell r="K10997" t="str">
            <v>Community School</v>
          </cell>
          <cell r="L10997" t="str">
            <v>Primary</v>
          </cell>
          <cell r="AC10997" t="str">
            <v>Yes</v>
          </cell>
          <cell r="AI10997">
            <v>2</v>
          </cell>
        </row>
        <row r="10998">
          <cell r="K10998" t="str">
            <v>Voluntary Controlled School</v>
          </cell>
          <cell r="L10998" t="str">
            <v>Primary</v>
          </cell>
          <cell r="AC10998" t="str">
            <v>Yes</v>
          </cell>
          <cell r="AI10998">
            <v>2</v>
          </cell>
        </row>
        <row r="10999">
          <cell r="K10999" t="str">
            <v>Voluntary Controlled School</v>
          </cell>
          <cell r="L10999" t="str">
            <v>Primary</v>
          </cell>
          <cell r="AC10999" t="str">
            <v>Yes</v>
          </cell>
          <cell r="AI10999">
            <v>2</v>
          </cell>
        </row>
        <row r="11000">
          <cell r="K11000" t="str">
            <v>Voluntary Controlled School</v>
          </cell>
          <cell r="L11000" t="str">
            <v>Primary</v>
          </cell>
          <cell r="AC11000" t="str">
            <v>Yes</v>
          </cell>
          <cell r="AI11000">
            <v>1</v>
          </cell>
        </row>
        <row r="11001">
          <cell r="K11001" t="str">
            <v>Voluntary Controlled School</v>
          </cell>
          <cell r="L11001" t="str">
            <v>Primary</v>
          </cell>
          <cell r="AC11001" t="str">
            <v>Yes</v>
          </cell>
          <cell r="AI11001">
            <v>2</v>
          </cell>
        </row>
        <row r="11002">
          <cell r="K11002" t="str">
            <v>Voluntary Controlled School</v>
          </cell>
          <cell r="L11002" t="str">
            <v>Primary</v>
          </cell>
          <cell r="AC11002" t="str">
            <v>Yes</v>
          </cell>
          <cell r="AI11002">
            <v>1</v>
          </cell>
        </row>
        <row r="11003">
          <cell r="K11003" t="str">
            <v>Voluntary Controlled School</v>
          </cell>
          <cell r="L11003" t="str">
            <v>Primary</v>
          </cell>
          <cell r="AC11003" t="str">
            <v>Yes</v>
          </cell>
          <cell r="AI11003">
            <v>2</v>
          </cell>
        </row>
        <row r="11004">
          <cell r="K11004" t="str">
            <v>Voluntary Controlled School</v>
          </cell>
          <cell r="L11004" t="str">
            <v>Primary</v>
          </cell>
          <cell r="AC11004" t="str">
            <v>Yes</v>
          </cell>
          <cell r="AI11004">
            <v>2</v>
          </cell>
        </row>
        <row r="11005">
          <cell r="K11005" t="str">
            <v>Voluntary Controlled School</v>
          </cell>
          <cell r="L11005" t="str">
            <v>Primary</v>
          </cell>
          <cell r="AC11005" t="str">
            <v>Yes</v>
          </cell>
          <cell r="AI11005">
            <v>2</v>
          </cell>
        </row>
        <row r="11006">
          <cell r="K11006" t="str">
            <v>Voluntary Controlled School</v>
          </cell>
          <cell r="L11006" t="str">
            <v>Primary</v>
          </cell>
          <cell r="AC11006" t="str">
            <v>Yes</v>
          </cell>
          <cell r="AI11006">
            <v>1</v>
          </cell>
        </row>
        <row r="11007">
          <cell r="K11007" t="str">
            <v>Voluntary Controlled School</v>
          </cell>
          <cell r="L11007" t="str">
            <v>Primary</v>
          </cell>
          <cell r="AC11007" t="str">
            <v>Yes</v>
          </cell>
          <cell r="AI11007">
            <v>2</v>
          </cell>
        </row>
        <row r="11008">
          <cell r="K11008" t="str">
            <v>Voluntary Controlled School</v>
          </cell>
          <cell r="L11008" t="str">
            <v>Primary</v>
          </cell>
          <cell r="AC11008" t="str">
            <v>Yes</v>
          </cell>
          <cell r="AI11008">
            <v>2</v>
          </cell>
        </row>
        <row r="11009">
          <cell r="K11009" t="str">
            <v>Voluntary Controlled School</v>
          </cell>
          <cell r="L11009" t="str">
            <v>Primary</v>
          </cell>
          <cell r="AC11009" t="str">
            <v>Yes</v>
          </cell>
          <cell r="AI11009">
            <v>2</v>
          </cell>
        </row>
        <row r="11010">
          <cell r="K11010" t="str">
            <v>Voluntary Controlled School</v>
          </cell>
          <cell r="L11010" t="str">
            <v>Primary</v>
          </cell>
          <cell r="AC11010" t="str">
            <v>Yes</v>
          </cell>
          <cell r="AI11010">
            <v>2</v>
          </cell>
        </row>
        <row r="11011">
          <cell r="K11011" t="str">
            <v>Voluntary Controlled School</v>
          </cell>
          <cell r="L11011" t="str">
            <v>Primary</v>
          </cell>
          <cell r="AC11011" t="str">
            <v>Yes</v>
          </cell>
          <cell r="AI11011">
            <v>2</v>
          </cell>
        </row>
        <row r="11012">
          <cell r="K11012" t="str">
            <v>Voluntary Controlled School</v>
          </cell>
          <cell r="L11012" t="str">
            <v>Primary</v>
          </cell>
          <cell r="AC11012" t="str">
            <v>Yes</v>
          </cell>
          <cell r="AI11012">
            <v>2</v>
          </cell>
        </row>
        <row r="11013">
          <cell r="K11013" t="str">
            <v>Voluntary Controlled School</v>
          </cell>
          <cell r="L11013" t="str">
            <v>Primary</v>
          </cell>
          <cell r="AC11013" t="str">
            <v>Yes</v>
          </cell>
          <cell r="AI11013">
            <v>2</v>
          </cell>
        </row>
        <row r="11014">
          <cell r="K11014" t="str">
            <v>Voluntary Controlled School</v>
          </cell>
          <cell r="L11014" t="str">
            <v>Primary</v>
          </cell>
          <cell r="AC11014" t="str">
            <v>Yes</v>
          </cell>
          <cell r="AI11014">
            <v>2</v>
          </cell>
        </row>
        <row r="11015">
          <cell r="K11015" t="str">
            <v>Voluntary Controlled School</v>
          </cell>
          <cell r="L11015" t="str">
            <v>Primary</v>
          </cell>
          <cell r="AC11015" t="str">
            <v>Yes</v>
          </cell>
          <cell r="AI11015">
            <v>2</v>
          </cell>
        </row>
        <row r="11016">
          <cell r="K11016" t="str">
            <v>Voluntary Controlled School</v>
          </cell>
          <cell r="L11016" t="str">
            <v>Primary</v>
          </cell>
          <cell r="AC11016" t="str">
            <v>Yes</v>
          </cell>
          <cell r="AI11016">
            <v>1</v>
          </cell>
        </row>
        <row r="11017">
          <cell r="K11017" t="str">
            <v>Voluntary Controlled School</v>
          </cell>
          <cell r="L11017" t="str">
            <v>Primary</v>
          </cell>
          <cell r="AC11017" t="str">
            <v>Yes</v>
          </cell>
          <cell r="AI11017">
            <v>2</v>
          </cell>
        </row>
        <row r="11018">
          <cell r="K11018" t="str">
            <v>Voluntary Controlled School</v>
          </cell>
          <cell r="L11018" t="str">
            <v>Primary</v>
          </cell>
          <cell r="AC11018" t="str">
            <v>Yes</v>
          </cell>
          <cell r="AI11018">
            <v>2</v>
          </cell>
        </row>
        <row r="11019">
          <cell r="K11019" t="str">
            <v>Voluntary Controlled School</v>
          </cell>
          <cell r="L11019" t="str">
            <v>Primary</v>
          </cell>
          <cell r="AC11019" t="str">
            <v>Yes</v>
          </cell>
          <cell r="AI11019">
            <v>2</v>
          </cell>
        </row>
        <row r="11020">
          <cell r="K11020" t="str">
            <v>Voluntary Controlled School</v>
          </cell>
          <cell r="L11020" t="str">
            <v>Primary</v>
          </cell>
          <cell r="AC11020" t="str">
            <v>Yes</v>
          </cell>
          <cell r="AI11020">
            <v>1</v>
          </cell>
        </row>
        <row r="11021">
          <cell r="K11021" t="str">
            <v>Voluntary Controlled School</v>
          </cell>
          <cell r="L11021" t="str">
            <v>Primary</v>
          </cell>
          <cell r="AC11021" t="str">
            <v>Yes</v>
          </cell>
          <cell r="AI11021">
            <v>2</v>
          </cell>
        </row>
        <row r="11022">
          <cell r="K11022" t="str">
            <v>Voluntary Controlled School</v>
          </cell>
          <cell r="L11022" t="str">
            <v>Primary</v>
          </cell>
          <cell r="AC11022" t="str">
            <v>Yes</v>
          </cell>
          <cell r="AI11022">
            <v>3</v>
          </cell>
        </row>
        <row r="11023">
          <cell r="K11023" t="str">
            <v>Voluntary Controlled School</v>
          </cell>
          <cell r="L11023" t="str">
            <v>Primary</v>
          </cell>
          <cell r="AC11023" t="str">
            <v>Yes</v>
          </cell>
          <cell r="AI11023">
            <v>2</v>
          </cell>
        </row>
        <row r="11024">
          <cell r="K11024" t="str">
            <v>Voluntary Controlled School</v>
          </cell>
          <cell r="L11024" t="str">
            <v>Primary</v>
          </cell>
          <cell r="AC11024" t="str">
            <v>Yes</v>
          </cell>
          <cell r="AI11024">
            <v>1</v>
          </cell>
        </row>
        <row r="11025">
          <cell r="K11025" t="str">
            <v>Voluntary Aided School</v>
          </cell>
          <cell r="L11025" t="str">
            <v>Primary</v>
          </cell>
          <cell r="AC11025" t="str">
            <v>Yes</v>
          </cell>
          <cell r="AI11025">
            <v>2</v>
          </cell>
        </row>
        <row r="11026">
          <cell r="K11026" t="str">
            <v>Voluntary Aided School</v>
          </cell>
          <cell r="L11026" t="str">
            <v>Primary</v>
          </cell>
          <cell r="AC11026" t="str">
            <v>Yes</v>
          </cell>
          <cell r="AI11026">
            <v>2</v>
          </cell>
        </row>
        <row r="11027">
          <cell r="K11027" t="str">
            <v>Voluntary Aided School</v>
          </cell>
          <cell r="L11027" t="str">
            <v>Primary</v>
          </cell>
          <cell r="AC11027" t="str">
            <v>Yes</v>
          </cell>
          <cell r="AI11027">
            <v>2</v>
          </cell>
        </row>
        <row r="11028">
          <cell r="K11028" t="str">
            <v>Voluntary Aided School</v>
          </cell>
          <cell r="L11028" t="str">
            <v>Primary</v>
          </cell>
          <cell r="AC11028" t="str">
            <v>Yes</v>
          </cell>
          <cell r="AI11028">
            <v>2</v>
          </cell>
        </row>
        <row r="11029">
          <cell r="K11029" t="str">
            <v>Voluntary Aided School</v>
          </cell>
          <cell r="L11029" t="str">
            <v>Primary</v>
          </cell>
          <cell r="AC11029" t="str">
            <v>Yes</v>
          </cell>
          <cell r="AI11029">
            <v>2</v>
          </cell>
        </row>
        <row r="11030">
          <cell r="K11030" t="str">
            <v>Voluntary Aided School</v>
          </cell>
          <cell r="L11030" t="str">
            <v>Primary</v>
          </cell>
          <cell r="AC11030" t="str">
            <v>Yes</v>
          </cell>
          <cell r="AI11030">
            <v>2</v>
          </cell>
        </row>
        <row r="11031">
          <cell r="K11031" t="str">
            <v>Voluntary Aided School</v>
          </cell>
          <cell r="L11031" t="str">
            <v>Primary</v>
          </cell>
          <cell r="AC11031" t="str">
            <v>Yes</v>
          </cell>
          <cell r="AI11031">
            <v>2</v>
          </cell>
        </row>
        <row r="11032">
          <cell r="K11032" t="str">
            <v>Voluntary Aided School</v>
          </cell>
          <cell r="L11032" t="str">
            <v>Primary</v>
          </cell>
          <cell r="AC11032" t="str">
            <v>Yes</v>
          </cell>
          <cell r="AI11032">
            <v>2</v>
          </cell>
        </row>
        <row r="11033">
          <cell r="K11033" t="str">
            <v>Voluntary Aided School</v>
          </cell>
          <cell r="L11033" t="str">
            <v>Primary</v>
          </cell>
          <cell r="AC11033" t="str">
            <v>Yes</v>
          </cell>
          <cell r="AI11033">
            <v>1</v>
          </cell>
        </row>
        <row r="11034">
          <cell r="K11034" t="str">
            <v>Voluntary Aided School</v>
          </cell>
          <cell r="L11034" t="str">
            <v>Primary</v>
          </cell>
          <cell r="AC11034" t="str">
            <v>Yes</v>
          </cell>
          <cell r="AI11034">
            <v>2</v>
          </cell>
        </row>
        <row r="11035">
          <cell r="K11035" t="str">
            <v>Voluntary Aided School</v>
          </cell>
          <cell r="L11035" t="str">
            <v>Primary</v>
          </cell>
          <cell r="AC11035" t="str">
            <v>Yes</v>
          </cell>
          <cell r="AI11035">
            <v>2</v>
          </cell>
        </row>
        <row r="11036">
          <cell r="K11036" t="str">
            <v>Voluntary Aided School</v>
          </cell>
          <cell r="L11036" t="str">
            <v>Primary</v>
          </cell>
          <cell r="AC11036" t="str">
            <v>Yes</v>
          </cell>
          <cell r="AI11036">
            <v>1</v>
          </cell>
        </row>
        <row r="11037">
          <cell r="K11037" t="str">
            <v>Voluntary Aided School</v>
          </cell>
          <cell r="L11037" t="str">
            <v>Primary</v>
          </cell>
          <cell r="AC11037" t="str">
            <v>Yes</v>
          </cell>
          <cell r="AI11037">
            <v>2</v>
          </cell>
        </row>
        <row r="11038">
          <cell r="K11038" t="str">
            <v>Voluntary Aided School</v>
          </cell>
          <cell r="L11038" t="str">
            <v>Primary</v>
          </cell>
          <cell r="AC11038" t="str">
            <v>Yes</v>
          </cell>
          <cell r="AI11038">
            <v>2</v>
          </cell>
        </row>
        <row r="11039">
          <cell r="K11039" t="str">
            <v>Voluntary Aided School</v>
          </cell>
          <cell r="L11039" t="str">
            <v>Primary</v>
          </cell>
          <cell r="AC11039" t="str">
            <v>Yes</v>
          </cell>
          <cell r="AI11039">
            <v>2</v>
          </cell>
        </row>
        <row r="11040">
          <cell r="K11040" t="str">
            <v>Voluntary Aided School</v>
          </cell>
          <cell r="L11040" t="str">
            <v>Primary</v>
          </cell>
          <cell r="AC11040" t="str">
            <v>Yes</v>
          </cell>
          <cell r="AI11040">
            <v>1</v>
          </cell>
        </row>
        <row r="11041">
          <cell r="K11041" t="str">
            <v>Voluntary Aided School</v>
          </cell>
          <cell r="L11041" t="str">
            <v>Primary</v>
          </cell>
          <cell r="AC11041" t="str">
            <v>Yes</v>
          </cell>
          <cell r="AI11041">
            <v>2</v>
          </cell>
        </row>
        <row r="11042">
          <cell r="K11042" t="str">
            <v>Voluntary Aided School</v>
          </cell>
          <cell r="L11042" t="str">
            <v>Primary</v>
          </cell>
          <cell r="AC11042" t="str">
            <v>Yes</v>
          </cell>
          <cell r="AI11042">
            <v>3</v>
          </cell>
        </row>
        <row r="11043">
          <cell r="K11043" t="str">
            <v>Voluntary Aided School</v>
          </cell>
          <cell r="L11043" t="str">
            <v>Primary</v>
          </cell>
          <cell r="AC11043" t="str">
            <v>Yes</v>
          </cell>
          <cell r="AI11043">
            <v>2</v>
          </cell>
        </row>
        <row r="11044">
          <cell r="K11044" t="str">
            <v>Community School</v>
          </cell>
          <cell r="L11044" t="str">
            <v>Secondary</v>
          </cell>
          <cell r="AC11044" t="str">
            <v>Yes</v>
          </cell>
          <cell r="AI11044">
            <v>2</v>
          </cell>
        </row>
        <row r="11045">
          <cell r="K11045" t="str">
            <v>Foundation School</v>
          </cell>
          <cell r="L11045" t="str">
            <v>Secondary</v>
          </cell>
          <cell r="AC11045" t="str">
            <v>Yes</v>
          </cell>
          <cell r="AI11045">
            <v>2</v>
          </cell>
        </row>
        <row r="11046">
          <cell r="K11046" t="str">
            <v>Voluntary Aided School</v>
          </cell>
          <cell r="L11046" t="str">
            <v>Secondary</v>
          </cell>
          <cell r="AC11046" t="str">
            <v>Yes</v>
          </cell>
          <cell r="AI11046">
            <v>1</v>
          </cell>
        </row>
        <row r="11047">
          <cell r="K11047" t="str">
            <v>Community Special School</v>
          </cell>
          <cell r="L11047" t="str">
            <v>Special</v>
          </cell>
          <cell r="AC11047" t="str">
            <v>Yes</v>
          </cell>
          <cell r="AI11047">
            <v>1</v>
          </cell>
        </row>
        <row r="11048">
          <cell r="K11048" t="str">
            <v>Community Special School</v>
          </cell>
          <cell r="L11048" t="str">
            <v>Special</v>
          </cell>
          <cell r="AC11048" t="str">
            <v>Yes</v>
          </cell>
          <cell r="AI11048">
            <v>2</v>
          </cell>
        </row>
        <row r="11049">
          <cell r="K11049" t="str">
            <v>Community Special School</v>
          </cell>
          <cell r="L11049" t="str">
            <v>Special</v>
          </cell>
          <cell r="AC11049" t="str">
            <v>Yes</v>
          </cell>
          <cell r="AI11049">
            <v>2</v>
          </cell>
        </row>
        <row r="11050">
          <cell r="K11050" t="str">
            <v>Community Special School</v>
          </cell>
          <cell r="L11050" t="str">
            <v>Special</v>
          </cell>
          <cell r="AC11050" t="str">
            <v>Yes</v>
          </cell>
          <cell r="AI11050">
            <v>2</v>
          </cell>
        </row>
        <row r="11051">
          <cell r="K11051" t="str">
            <v>Non-Maintained Special School</v>
          </cell>
          <cell r="L11051" t="str">
            <v>Special</v>
          </cell>
          <cell r="AC11051" t="str">
            <v>Yes</v>
          </cell>
          <cell r="AI11051">
            <v>1</v>
          </cell>
        </row>
        <row r="11052">
          <cell r="K11052" t="str">
            <v>Community Special School</v>
          </cell>
          <cell r="L11052" t="str">
            <v>Special</v>
          </cell>
          <cell r="AC11052" t="str">
            <v>Yes</v>
          </cell>
          <cell r="AI11052">
            <v>2</v>
          </cell>
        </row>
        <row r="11053">
          <cell r="K11053" t="str">
            <v>Community Special School</v>
          </cell>
          <cell r="L11053" t="str">
            <v>Special</v>
          </cell>
          <cell r="AC11053" t="str">
            <v>Yes</v>
          </cell>
          <cell r="AI11053">
            <v>2</v>
          </cell>
        </row>
        <row r="11054">
          <cell r="K11054" t="str">
            <v>Community Special School</v>
          </cell>
          <cell r="L11054" t="str">
            <v>Special</v>
          </cell>
          <cell r="AC11054" t="str">
            <v>Yes</v>
          </cell>
          <cell r="AI11054">
            <v>1</v>
          </cell>
        </row>
        <row r="11055">
          <cell r="K11055" t="str">
            <v>LA Nursery School</v>
          </cell>
          <cell r="L11055" t="str">
            <v>Nursery</v>
          </cell>
          <cell r="AC11055" t="str">
            <v>Yes</v>
          </cell>
          <cell r="AI11055">
            <v>2</v>
          </cell>
        </row>
        <row r="11056">
          <cell r="K11056" t="str">
            <v>LA Nursery School</v>
          </cell>
          <cell r="L11056" t="str">
            <v>Nursery</v>
          </cell>
          <cell r="AC11056" t="str">
            <v>Yes</v>
          </cell>
          <cell r="AI11056">
            <v>1</v>
          </cell>
        </row>
        <row r="11057">
          <cell r="K11057" t="str">
            <v>LA Nursery School</v>
          </cell>
          <cell r="L11057" t="str">
            <v>Nursery</v>
          </cell>
          <cell r="AC11057" t="str">
            <v>Yes</v>
          </cell>
          <cell r="AI11057">
            <v>2</v>
          </cell>
        </row>
        <row r="11058">
          <cell r="K11058" t="str">
            <v>LA Nursery School</v>
          </cell>
          <cell r="L11058" t="str">
            <v>Nursery</v>
          </cell>
          <cell r="AC11058" t="str">
            <v>Yes</v>
          </cell>
          <cell r="AI11058">
            <v>1</v>
          </cell>
        </row>
        <row r="11059">
          <cell r="K11059" t="str">
            <v>LA Nursery School</v>
          </cell>
          <cell r="L11059" t="str">
            <v>Nursery</v>
          </cell>
          <cell r="AC11059" t="str">
            <v>Yes</v>
          </cell>
          <cell r="AI11059">
            <v>1</v>
          </cell>
        </row>
        <row r="11060">
          <cell r="K11060" t="str">
            <v>LA Nursery School</v>
          </cell>
          <cell r="L11060" t="str">
            <v>Nursery</v>
          </cell>
          <cell r="AC11060" t="str">
            <v>Yes</v>
          </cell>
          <cell r="AI11060">
            <v>1</v>
          </cell>
        </row>
        <row r="11061">
          <cell r="K11061" t="str">
            <v>LA Nursery School</v>
          </cell>
          <cell r="L11061" t="str">
            <v>Nursery</v>
          </cell>
          <cell r="AC11061" t="str">
            <v>Yes</v>
          </cell>
          <cell r="AI11061">
            <v>2</v>
          </cell>
        </row>
        <row r="11062">
          <cell r="K11062" t="str">
            <v>Community School</v>
          </cell>
          <cell r="L11062" t="str">
            <v>Primary</v>
          </cell>
          <cell r="AC11062" t="str">
            <v>Yes</v>
          </cell>
          <cell r="AI11062">
            <v>2</v>
          </cell>
        </row>
        <row r="11063">
          <cell r="K11063" t="str">
            <v>Community School</v>
          </cell>
          <cell r="L11063" t="str">
            <v>Primary</v>
          </cell>
          <cell r="AC11063" t="str">
            <v>Yes</v>
          </cell>
          <cell r="AI11063">
            <v>2</v>
          </cell>
        </row>
        <row r="11064">
          <cell r="K11064" t="str">
            <v>Community School</v>
          </cell>
          <cell r="L11064" t="str">
            <v>Primary</v>
          </cell>
          <cell r="AC11064" t="str">
            <v>Yes</v>
          </cell>
          <cell r="AI11064">
            <v>2</v>
          </cell>
        </row>
        <row r="11065">
          <cell r="K11065" t="str">
            <v>Community School</v>
          </cell>
          <cell r="L11065" t="str">
            <v>Primary</v>
          </cell>
          <cell r="AC11065" t="str">
            <v>Yes</v>
          </cell>
          <cell r="AI11065">
            <v>2</v>
          </cell>
        </row>
        <row r="11066">
          <cell r="K11066" t="str">
            <v>Community School</v>
          </cell>
          <cell r="L11066" t="str">
            <v>Primary</v>
          </cell>
          <cell r="AC11066" t="str">
            <v>Yes</v>
          </cell>
          <cell r="AI11066">
            <v>2</v>
          </cell>
        </row>
        <row r="11067">
          <cell r="K11067" t="str">
            <v>Community School</v>
          </cell>
          <cell r="L11067" t="str">
            <v>Primary</v>
          </cell>
          <cell r="AC11067" t="str">
            <v>Yes</v>
          </cell>
          <cell r="AI11067">
            <v>2</v>
          </cell>
        </row>
        <row r="11068">
          <cell r="K11068" t="str">
            <v>Community School</v>
          </cell>
          <cell r="L11068" t="str">
            <v>Primary</v>
          </cell>
          <cell r="AC11068" t="str">
            <v>Yes</v>
          </cell>
          <cell r="AI11068">
            <v>1</v>
          </cell>
        </row>
        <row r="11069">
          <cell r="K11069" t="str">
            <v>Community School</v>
          </cell>
          <cell r="L11069" t="str">
            <v>Primary</v>
          </cell>
          <cell r="AC11069" t="str">
            <v>Yes</v>
          </cell>
          <cell r="AI11069">
            <v>1</v>
          </cell>
        </row>
        <row r="11070">
          <cell r="K11070" t="str">
            <v>Community School</v>
          </cell>
          <cell r="L11070" t="str">
            <v>Primary</v>
          </cell>
          <cell r="AC11070" t="str">
            <v>Yes</v>
          </cell>
          <cell r="AI11070">
            <v>2</v>
          </cell>
        </row>
        <row r="11071">
          <cell r="K11071" t="str">
            <v>Community School</v>
          </cell>
          <cell r="L11071" t="str">
            <v>Primary</v>
          </cell>
          <cell r="AC11071" t="str">
            <v>Yes</v>
          </cell>
          <cell r="AI11071">
            <v>2</v>
          </cell>
        </row>
        <row r="11072">
          <cell r="K11072" t="str">
            <v>Community School</v>
          </cell>
          <cell r="L11072" t="str">
            <v>Primary</v>
          </cell>
          <cell r="AC11072" t="str">
            <v>Yes</v>
          </cell>
          <cell r="AI11072">
            <v>2</v>
          </cell>
        </row>
        <row r="11073">
          <cell r="K11073" t="str">
            <v>Community School</v>
          </cell>
          <cell r="L11073" t="str">
            <v>Primary</v>
          </cell>
          <cell r="AC11073" t="str">
            <v>Yes</v>
          </cell>
          <cell r="AI11073">
            <v>2</v>
          </cell>
        </row>
        <row r="11074">
          <cell r="K11074" t="str">
            <v>Community School</v>
          </cell>
          <cell r="L11074" t="str">
            <v>Primary</v>
          </cell>
          <cell r="AC11074" t="str">
            <v>Yes</v>
          </cell>
          <cell r="AI11074">
            <v>1</v>
          </cell>
        </row>
        <row r="11075">
          <cell r="K11075" t="str">
            <v>Community School</v>
          </cell>
          <cell r="L11075" t="str">
            <v>Primary</v>
          </cell>
          <cell r="AC11075" t="str">
            <v>Yes</v>
          </cell>
          <cell r="AI11075">
            <v>2</v>
          </cell>
        </row>
        <row r="11076">
          <cell r="K11076" t="str">
            <v>Community School</v>
          </cell>
          <cell r="L11076" t="str">
            <v>Primary</v>
          </cell>
          <cell r="AC11076" t="str">
            <v>Yes</v>
          </cell>
          <cell r="AI11076">
            <v>2</v>
          </cell>
        </row>
        <row r="11077">
          <cell r="K11077" t="str">
            <v>Community School</v>
          </cell>
          <cell r="L11077" t="str">
            <v>Primary</v>
          </cell>
          <cell r="AC11077" t="str">
            <v>Yes</v>
          </cell>
          <cell r="AI11077">
            <v>2</v>
          </cell>
        </row>
        <row r="11078">
          <cell r="K11078" t="str">
            <v>Community School</v>
          </cell>
          <cell r="L11078" t="str">
            <v>Primary</v>
          </cell>
          <cell r="AC11078" t="str">
            <v>Yes</v>
          </cell>
          <cell r="AI11078">
            <v>2</v>
          </cell>
        </row>
        <row r="11079">
          <cell r="K11079" t="str">
            <v>Community School</v>
          </cell>
          <cell r="L11079" t="str">
            <v>Primary</v>
          </cell>
          <cell r="AC11079" t="str">
            <v>Yes</v>
          </cell>
          <cell r="AI11079">
            <v>2</v>
          </cell>
        </row>
        <row r="11080">
          <cell r="K11080" t="str">
            <v>Community School</v>
          </cell>
          <cell r="L11080" t="str">
            <v>Primary</v>
          </cell>
          <cell r="AC11080" t="str">
            <v>Yes</v>
          </cell>
          <cell r="AI11080">
            <v>2</v>
          </cell>
        </row>
        <row r="11081">
          <cell r="K11081" t="str">
            <v>Community School</v>
          </cell>
          <cell r="L11081" t="str">
            <v>Primary</v>
          </cell>
          <cell r="AC11081" t="str">
            <v>Yes</v>
          </cell>
          <cell r="AI11081">
            <v>2</v>
          </cell>
        </row>
        <row r="11082">
          <cell r="K11082" t="str">
            <v>Community School</v>
          </cell>
          <cell r="L11082" t="str">
            <v>Primary</v>
          </cell>
          <cell r="AC11082" t="str">
            <v>Yes</v>
          </cell>
          <cell r="AI11082">
            <v>4</v>
          </cell>
        </row>
        <row r="11083">
          <cell r="K11083" t="str">
            <v>Community School</v>
          </cell>
          <cell r="L11083" t="str">
            <v>Primary</v>
          </cell>
          <cell r="AC11083" t="str">
            <v>Yes</v>
          </cell>
          <cell r="AI11083">
            <v>2</v>
          </cell>
        </row>
        <row r="11084">
          <cell r="K11084" t="str">
            <v>Community School</v>
          </cell>
          <cell r="L11084" t="str">
            <v>Primary</v>
          </cell>
          <cell r="AC11084" t="str">
            <v>Yes</v>
          </cell>
          <cell r="AI11084">
            <v>2</v>
          </cell>
        </row>
        <row r="11085">
          <cell r="K11085" t="str">
            <v>Community School</v>
          </cell>
          <cell r="L11085" t="str">
            <v>Primary</v>
          </cell>
          <cell r="AC11085" t="str">
            <v>Yes</v>
          </cell>
          <cell r="AI11085">
            <v>2</v>
          </cell>
        </row>
        <row r="11086">
          <cell r="K11086" t="str">
            <v>Community School</v>
          </cell>
          <cell r="L11086" t="str">
            <v>Primary</v>
          </cell>
          <cell r="AC11086" t="str">
            <v>Yes</v>
          </cell>
          <cell r="AI11086">
            <v>1</v>
          </cell>
        </row>
        <row r="11087">
          <cell r="K11087" t="str">
            <v>Community School</v>
          </cell>
          <cell r="L11087" t="str">
            <v>Primary</v>
          </cell>
          <cell r="AC11087" t="str">
            <v>Yes</v>
          </cell>
          <cell r="AI11087">
            <v>2</v>
          </cell>
        </row>
        <row r="11088">
          <cell r="K11088" t="str">
            <v>Community School</v>
          </cell>
          <cell r="L11088" t="str">
            <v>Primary</v>
          </cell>
          <cell r="AC11088" t="str">
            <v>Yes</v>
          </cell>
          <cell r="AI11088">
            <v>2</v>
          </cell>
        </row>
        <row r="11089">
          <cell r="K11089" t="str">
            <v>Community School</v>
          </cell>
          <cell r="L11089" t="str">
            <v>Primary</v>
          </cell>
          <cell r="AC11089" t="str">
            <v>Yes</v>
          </cell>
          <cell r="AI11089">
            <v>1</v>
          </cell>
        </row>
        <row r="11090">
          <cell r="K11090" t="str">
            <v>Community School</v>
          </cell>
          <cell r="L11090" t="str">
            <v>Primary</v>
          </cell>
          <cell r="AC11090" t="str">
            <v>Yes</v>
          </cell>
          <cell r="AI11090">
            <v>2</v>
          </cell>
        </row>
        <row r="11091">
          <cell r="K11091" t="str">
            <v>Community School</v>
          </cell>
          <cell r="L11091" t="str">
            <v>Primary</v>
          </cell>
          <cell r="AC11091" t="str">
            <v>Yes</v>
          </cell>
          <cell r="AI11091">
            <v>2</v>
          </cell>
        </row>
        <row r="11092">
          <cell r="K11092" t="str">
            <v>Community School</v>
          </cell>
          <cell r="L11092" t="str">
            <v>Primary</v>
          </cell>
          <cell r="AC11092" t="str">
            <v>Yes</v>
          </cell>
          <cell r="AI11092">
            <v>2</v>
          </cell>
        </row>
        <row r="11093">
          <cell r="K11093" t="str">
            <v>Community School</v>
          </cell>
          <cell r="L11093" t="str">
            <v>Primary</v>
          </cell>
          <cell r="AC11093" t="str">
            <v>Yes</v>
          </cell>
          <cell r="AI11093">
            <v>2</v>
          </cell>
        </row>
        <row r="11094">
          <cell r="K11094" t="str">
            <v>Community School</v>
          </cell>
          <cell r="L11094" t="str">
            <v>Primary</v>
          </cell>
          <cell r="AC11094" t="str">
            <v>Yes</v>
          </cell>
          <cell r="AI11094">
            <v>2</v>
          </cell>
        </row>
        <row r="11095">
          <cell r="K11095" t="str">
            <v>Community School</v>
          </cell>
          <cell r="L11095" t="str">
            <v>Primary</v>
          </cell>
          <cell r="AC11095" t="str">
            <v>Yes</v>
          </cell>
          <cell r="AI11095">
            <v>2</v>
          </cell>
        </row>
        <row r="11096">
          <cell r="K11096" t="str">
            <v>Community School</v>
          </cell>
          <cell r="L11096" t="str">
            <v>Primary</v>
          </cell>
          <cell r="AC11096" t="str">
            <v>Yes</v>
          </cell>
          <cell r="AI11096">
            <v>1</v>
          </cell>
        </row>
        <row r="11097">
          <cell r="K11097" t="str">
            <v>Community School</v>
          </cell>
          <cell r="L11097" t="str">
            <v>Primary</v>
          </cell>
          <cell r="AC11097" t="str">
            <v>Yes</v>
          </cell>
          <cell r="AI11097">
            <v>3</v>
          </cell>
        </row>
        <row r="11098">
          <cell r="K11098" t="str">
            <v>Community School</v>
          </cell>
          <cell r="L11098" t="str">
            <v>Primary</v>
          </cell>
          <cell r="AC11098" t="str">
            <v>Yes</v>
          </cell>
          <cell r="AI11098">
            <v>2</v>
          </cell>
        </row>
        <row r="11099">
          <cell r="K11099" t="str">
            <v>Community School</v>
          </cell>
          <cell r="L11099" t="str">
            <v>Primary</v>
          </cell>
          <cell r="AC11099" t="str">
            <v>Yes</v>
          </cell>
          <cell r="AI11099">
            <v>4</v>
          </cell>
        </row>
        <row r="11100">
          <cell r="K11100" t="str">
            <v>Community School</v>
          </cell>
          <cell r="L11100" t="str">
            <v>Primary</v>
          </cell>
          <cell r="AC11100" t="str">
            <v>Yes</v>
          </cell>
          <cell r="AI11100">
            <v>1</v>
          </cell>
        </row>
        <row r="11101">
          <cell r="K11101" t="str">
            <v>Community School</v>
          </cell>
          <cell r="L11101" t="str">
            <v>Primary</v>
          </cell>
          <cell r="AC11101" t="str">
            <v>Yes</v>
          </cell>
          <cell r="AI11101">
            <v>2</v>
          </cell>
        </row>
        <row r="11102">
          <cell r="K11102" t="str">
            <v>Community School</v>
          </cell>
          <cell r="L11102" t="str">
            <v>Primary</v>
          </cell>
          <cell r="AC11102" t="str">
            <v>Yes</v>
          </cell>
          <cell r="AI11102">
            <v>2</v>
          </cell>
        </row>
        <row r="11103">
          <cell r="K11103" t="str">
            <v>Community School</v>
          </cell>
          <cell r="L11103" t="str">
            <v>Primary</v>
          </cell>
          <cell r="AC11103" t="str">
            <v>Yes</v>
          </cell>
          <cell r="AI11103">
            <v>2</v>
          </cell>
        </row>
        <row r="11104">
          <cell r="K11104" t="str">
            <v>Community School</v>
          </cell>
          <cell r="L11104" t="str">
            <v>Primary</v>
          </cell>
          <cell r="AC11104" t="str">
            <v>Yes</v>
          </cell>
          <cell r="AI11104">
            <v>3</v>
          </cell>
        </row>
        <row r="11105">
          <cell r="K11105" t="str">
            <v>Community School</v>
          </cell>
          <cell r="L11105" t="str">
            <v>Primary</v>
          </cell>
          <cell r="AC11105" t="str">
            <v>Yes</v>
          </cell>
          <cell r="AI11105">
            <v>2</v>
          </cell>
        </row>
        <row r="11106">
          <cell r="K11106" t="str">
            <v>Community School</v>
          </cell>
          <cell r="L11106" t="str">
            <v>Primary</v>
          </cell>
          <cell r="AC11106" t="str">
            <v>Yes</v>
          </cell>
          <cell r="AI11106">
            <v>1</v>
          </cell>
        </row>
        <row r="11107">
          <cell r="K11107" t="str">
            <v>Community School</v>
          </cell>
          <cell r="L11107" t="str">
            <v>Primary</v>
          </cell>
          <cell r="AC11107" t="str">
            <v>Yes</v>
          </cell>
          <cell r="AI11107">
            <v>2</v>
          </cell>
        </row>
        <row r="11108">
          <cell r="K11108" t="str">
            <v>Community School</v>
          </cell>
          <cell r="L11108" t="str">
            <v>Primary</v>
          </cell>
          <cell r="AC11108" t="str">
            <v>Yes</v>
          </cell>
          <cell r="AI11108">
            <v>2</v>
          </cell>
        </row>
        <row r="11109">
          <cell r="K11109" t="str">
            <v>Community School</v>
          </cell>
          <cell r="L11109" t="str">
            <v>Primary</v>
          </cell>
          <cell r="AC11109" t="str">
            <v>Yes</v>
          </cell>
          <cell r="AI11109">
            <v>2</v>
          </cell>
        </row>
        <row r="11110">
          <cell r="K11110" t="str">
            <v>Community School</v>
          </cell>
          <cell r="L11110" t="str">
            <v>Primary</v>
          </cell>
          <cell r="AC11110" t="str">
            <v>Yes</v>
          </cell>
          <cell r="AI11110">
            <v>3</v>
          </cell>
        </row>
        <row r="11111">
          <cell r="K11111" t="str">
            <v>Community School</v>
          </cell>
          <cell r="L11111" t="str">
            <v>Primary</v>
          </cell>
          <cell r="AC11111" t="str">
            <v>Yes</v>
          </cell>
          <cell r="AI11111">
            <v>2</v>
          </cell>
        </row>
        <row r="11112">
          <cell r="K11112" t="str">
            <v>Community School</v>
          </cell>
          <cell r="L11112" t="str">
            <v>Primary</v>
          </cell>
          <cell r="AC11112" t="str">
            <v>Yes</v>
          </cell>
          <cell r="AI11112">
            <v>2</v>
          </cell>
        </row>
        <row r="11113">
          <cell r="K11113" t="str">
            <v>Community School</v>
          </cell>
          <cell r="L11113" t="str">
            <v>Primary</v>
          </cell>
          <cell r="AC11113" t="str">
            <v>Yes</v>
          </cell>
          <cell r="AI11113">
            <v>2</v>
          </cell>
        </row>
        <row r="11114">
          <cell r="K11114" t="str">
            <v>Community School</v>
          </cell>
          <cell r="L11114" t="str">
            <v>Primary</v>
          </cell>
          <cell r="AC11114" t="str">
            <v>Yes</v>
          </cell>
          <cell r="AI11114">
            <v>2</v>
          </cell>
        </row>
        <row r="11115">
          <cell r="K11115" t="str">
            <v>Voluntary Controlled School</v>
          </cell>
          <cell r="L11115" t="str">
            <v>Primary</v>
          </cell>
          <cell r="AC11115" t="str">
            <v>Yes</v>
          </cell>
          <cell r="AI11115">
            <v>3</v>
          </cell>
        </row>
        <row r="11116">
          <cell r="K11116" t="str">
            <v>Voluntary Controlled School</v>
          </cell>
          <cell r="L11116" t="str">
            <v>Primary</v>
          </cell>
          <cell r="AC11116" t="str">
            <v>Yes</v>
          </cell>
          <cell r="AI11116">
            <v>2</v>
          </cell>
        </row>
        <row r="11117">
          <cell r="K11117" t="str">
            <v>Voluntary Controlled School</v>
          </cell>
          <cell r="L11117" t="str">
            <v>Primary</v>
          </cell>
          <cell r="AC11117" t="str">
            <v>Yes</v>
          </cell>
          <cell r="AI11117">
            <v>2</v>
          </cell>
        </row>
        <row r="11118">
          <cell r="K11118" t="str">
            <v>Voluntary Controlled School</v>
          </cell>
          <cell r="L11118" t="str">
            <v>Primary</v>
          </cell>
          <cell r="AC11118" t="str">
            <v>Yes</v>
          </cell>
          <cell r="AI11118">
            <v>2</v>
          </cell>
        </row>
        <row r="11119">
          <cell r="K11119" t="str">
            <v>Voluntary Controlled School</v>
          </cell>
          <cell r="L11119" t="str">
            <v>Primary</v>
          </cell>
          <cell r="AC11119" t="str">
            <v>Yes</v>
          </cell>
          <cell r="AI11119">
            <v>2</v>
          </cell>
        </row>
        <row r="11120">
          <cell r="K11120" t="str">
            <v>Voluntary Controlled School</v>
          </cell>
          <cell r="L11120" t="str">
            <v>Primary</v>
          </cell>
          <cell r="AC11120" t="str">
            <v>Yes</v>
          </cell>
          <cell r="AI11120">
            <v>2</v>
          </cell>
        </row>
        <row r="11121">
          <cell r="K11121" t="str">
            <v>Voluntary Aided School</v>
          </cell>
          <cell r="L11121" t="str">
            <v>Primary</v>
          </cell>
          <cell r="AC11121" t="str">
            <v>Yes</v>
          </cell>
          <cell r="AI11121">
            <v>2</v>
          </cell>
        </row>
        <row r="11122">
          <cell r="K11122" t="str">
            <v>Voluntary Controlled School</v>
          </cell>
          <cell r="L11122" t="str">
            <v>Primary</v>
          </cell>
          <cell r="AC11122" t="str">
            <v>Yes</v>
          </cell>
          <cell r="AI11122">
            <v>2</v>
          </cell>
        </row>
        <row r="11123">
          <cell r="K11123" t="str">
            <v>Voluntary Controlled School</v>
          </cell>
          <cell r="L11123" t="str">
            <v>Primary</v>
          </cell>
          <cell r="AC11123" t="str">
            <v>Yes</v>
          </cell>
          <cell r="AI11123">
            <v>2</v>
          </cell>
        </row>
        <row r="11124">
          <cell r="K11124" t="str">
            <v>Voluntary Controlled School</v>
          </cell>
          <cell r="L11124" t="str">
            <v>Primary</v>
          </cell>
          <cell r="AC11124" t="str">
            <v>Yes</v>
          </cell>
          <cell r="AI11124">
            <v>2</v>
          </cell>
        </row>
        <row r="11125">
          <cell r="K11125" t="str">
            <v>Voluntary Controlled School</v>
          </cell>
          <cell r="L11125" t="str">
            <v>Primary</v>
          </cell>
          <cell r="AC11125" t="str">
            <v>Yes</v>
          </cell>
          <cell r="AI11125">
            <v>2</v>
          </cell>
        </row>
        <row r="11126">
          <cell r="K11126" t="str">
            <v>Voluntary Controlled School</v>
          </cell>
          <cell r="L11126" t="str">
            <v>Primary</v>
          </cell>
          <cell r="AC11126" t="str">
            <v>Yes</v>
          </cell>
          <cell r="AI11126">
            <v>2</v>
          </cell>
        </row>
        <row r="11127">
          <cell r="K11127" t="str">
            <v>Voluntary Controlled School</v>
          </cell>
          <cell r="L11127" t="str">
            <v>Primary</v>
          </cell>
          <cell r="AC11127" t="str">
            <v>Yes</v>
          </cell>
          <cell r="AI11127">
            <v>2</v>
          </cell>
        </row>
        <row r="11128">
          <cell r="K11128" t="str">
            <v>Voluntary Controlled School</v>
          </cell>
          <cell r="L11128" t="str">
            <v>Primary</v>
          </cell>
          <cell r="AC11128" t="str">
            <v>Yes</v>
          </cell>
          <cell r="AI11128">
            <v>2</v>
          </cell>
        </row>
        <row r="11129">
          <cell r="K11129" t="str">
            <v>Voluntary Controlled School</v>
          </cell>
          <cell r="L11129" t="str">
            <v>Primary</v>
          </cell>
          <cell r="AC11129" t="str">
            <v>Yes</v>
          </cell>
          <cell r="AI11129">
            <v>2</v>
          </cell>
        </row>
        <row r="11130">
          <cell r="K11130" t="str">
            <v>Voluntary Aided School</v>
          </cell>
          <cell r="L11130" t="str">
            <v>Primary</v>
          </cell>
          <cell r="AC11130" t="str">
            <v>Yes</v>
          </cell>
          <cell r="AI11130">
            <v>2</v>
          </cell>
        </row>
        <row r="11131">
          <cell r="K11131" t="str">
            <v>Voluntary Controlled School</v>
          </cell>
          <cell r="L11131" t="str">
            <v>Primary</v>
          </cell>
          <cell r="AC11131" t="str">
            <v>Yes</v>
          </cell>
          <cell r="AI11131">
            <v>1</v>
          </cell>
        </row>
        <row r="11132">
          <cell r="K11132" t="str">
            <v>Voluntary Controlled School</v>
          </cell>
          <cell r="L11132" t="str">
            <v>Primary</v>
          </cell>
          <cell r="AC11132" t="str">
            <v>Yes</v>
          </cell>
          <cell r="AI11132">
            <v>1</v>
          </cell>
        </row>
        <row r="11133">
          <cell r="K11133" t="str">
            <v>Voluntary Controlled School</v>
          </cell>
          <cell r="L11133" t="str">
            <v>Primary</v>
          </cell>
          <cell r="AC11133" t="str">
            <v>Yes</v>
          </cell>
          <cell r="AI11133">
            <v>2</v>
          </cell>
        </row>
        <row r="11134">
          <cell r="K11134" t="str">
            <v>Voluntary Controlled School</v>
          </cell>
          <cell r="L11134" t="str">
            <v>Primary</v>
          </cell>
          <cell r="AC11134" t="str">
            <v>Yes</v>
          </cell>
          <cell r="AI11134">
            <v>2</v>
          </cell>
        </row>
        <row r="11135">
          <cell r="K11135" t="str">
            <v>Voluntary Controlled School</v>
          </cell>
          <cell r="L11135" t="str">
            <v>Primary</v>
          </cell>
          <cell r="AC11135" t="str">
            <v>Yes</v>
          </cell>
          <cell r="AI11135">
            <v>2</v>
          </cell>
        </row>
        <row r="11136">
          <cell r="K11136" t="str">
            <v>Voluntary Controlled School</v>
          </cell>
          <cell r="L11136" t="str">
            <v>Primary</v>
          </cell>
          <cell r="AC11136" t="str">
            <v>Yes</v>
          </cell>
          <cell r="AI11136">
            <v>1</v>
          </cell>
        </row>
        <row r="11137">
          <cell r="K11137" t="str">
            <v>Voluntary Controlled School</v>
          </cell>
          <cell r="L11137" t="str">
            <v>Primary</v>
          </cell>
          <cell r="AC11137" t="str">
            <v>Yes</v>
          </cell>
          <cell r="AI11137">
            <v>2</v>
          </cell>
        </row>
        <row r="11138">
          <cell r="K11138" t="str">
            <v>Voluntary Controlled School</v>
          </cell>
          <cell r="L11138" t="str">
            <v>Primary</v>
          </cell>
          <cell r="AC11138" t="str">
            <v>Yes</v>
          </cell>
          <cell r="AI11138">
            <v>2</v>
          </cell>
        </row>
        <row r="11139">
          <cell r="K11139" t="str">
            <v>Voluntary Controlled School</v>
          </cell>
          <cell r="L11139" t="str">
            <v>Primary</v>
          </cell>
          <cell r="AC11139" t="str">
            <v>Yes</v>
          </cell>
          <cell r="AI11139">
            <v>2</v>
          </cell>
        </row>
        <row r="11140">
          <cell r="K11140" t="str">
            <v>Voluntary Controlled School</v>
          </cell>
          <cell r="L11140" t="str">
            <v>Primary</v>
          </cell>
          <cell r="AC11140" t="str">
            <v>Yes</v>
          </cell>
          <cell r="AI11140">
            <v>2</v>
          </cell>
        </row>
        <row r="11141">
          <cell r="K11141" t="str">
            <v>Voluntary Controlled School</v>
          </cell>
          <cell r="L11141" t="str">
            <v>Primary</v>
          </cell>
          <cell r="AC11141" t="str">
            <v>Yes</v>
          </cell>
          <cell r="AI11141">
            <v>3</v>
          </cell>
        </row>
        <row r="11142">
          <cell r="K11142" t="str">
            <v>Voluntary Controlled School</v>
          </cell>
          <cell r="L11142" t="str">
            <v>Primary</v>
          </cell>
          <cell r="AC11142" t="str">
            <v>Yes</v>
          </cell>
          <cell r="AI11142">
            <v>3</v>
          </cell>
        </row>
        <row r="11143">
          <cell r="K11143" t="str">
            <v>Voluntary Controlled School</v>
          </cell>
          <cell r="L11143" t="str">
            <v>Primary</v>
          </cell>
          <cell r="AC11143" t="str">
            <v>Yes</v>
          </cell>
          <cell r="AI11143">
            <v>2</v>
          </cell>
        </row>
        <row r="11144">
          <cell r="K11144" t="str">
            <v>Voluntary Controlled School</v>
          </cell>
          <cell r="L11144" t="str">
            <v>Primary</v>
          </cell>
          <cell r="AC11144" t="str">
            <v>Yes</v>
          </cell>
          <cell r="AI11144">
            <v>2</v>
          </cell>
        </row>
        <row r="11145">
          <cell r="K11145" t="str">
            <v>Voluntary Aided School</v>
          </cell>
          <cell r="L11145" t="str">
            <v>Primary</v>
          </cell>
          <cell r="AC11145" t="str">
            <v>Yes</v>
          </cell>
          <cell r="AI11145">
            <v>2</v>
          </cell>
        </row>
        <row r="11146">
          <cell r="K11146" t="str">
            <v>Voluntary Controlled School</v>
          </cell>
          <cell r="L11146" t="str">
            <v>Primary</v>
          </cell>
          <cell r="AC11146" t="str">
            <v>Yes</v>
          </cell>
          <cell r="AI11146">
            <v>2</v>
          </cell>
        </row>
        <row r="11147">
          <cell r="K11147" t="str">
            <v>Voluntary Controlled School</v>
          </cell>
          <cell r="L11147" t="str">
            <v>Primary</v>
          </cell>
          <cell r="AC11147" t="str">
            <v>Yes</v>
          </cell>
          <cell r="AI11147">
            <v>2</v>
          </cell>
        </row>
        <row r="11148">
          <cell r="K11148" t="str">
            <v>Voluntary Controlled School</v>
          </cell>
          <cell r="L11148" t="str">
            <v>Primary</v>
          </cell>
          <cell r="AC11148" t="str">
            <v>Yes</v>
          </cell>
          <cell r="AI11148">
            <v>2</v>
          </cell>
        </row>
        <row r="11149">
          <cell r="K11149" t="str">
            <v>Voluntary Aided School</v>
          </cell>
          <cell r="L11149" t="str">
            <v>Primary</v>
          </cell>
          <cell r="AC11149" t="str">
            <v>Yes</v>
          </cell>
          <cell r="AI11149">
            <v>2</v>
          </cell>
        </row>
        <row r="11150">
          <cell r="K11150" t="str">
            <v>Voluntary Controlled School</v>
          </cell>
          <cell r="L11150" t="str">
            <v>Primary</v>
          </cell>
          <cell r="AC11150" t="str">
            <v>Yes</v>
          </cell>
          <cell r="AI11150">
            <v>2</v>
          </cell>
        </row>
        <row r="11151">
          <cell r="K11151" t="str">
            <v>Voluntary Controlled School</v>
          </cell>
          <cell r="L11151" t="str">
            <v>Primary</v>
          </cell>
          <cell r="AC11151" t="str">
            <v>Yes</v>
          </cell>
          <cell r="AI11151">
            <v>2</v>
          </cell>
        </row>
        <row r="11152">
          <cell r="K11152" t="str">
            <v>Voluntary Controlled School</v>
          </cell>
          <cell r="L11152" t="str">
            <v>Primary</v>
          </cell>
          <cell r="AC11152" t="str">
            <v>Yes</v>
          </cell>
          <cell r="AI11152">
            <v>2</v>
          </cell>
        </row>
        <row r="11153">
          <cell r="K11153" t="str">
            <v>Voluntary Controlled School</v>
          </cell>
          <cell r="L11153" t="str">
            <v>Primary</v>
          </cell>
          <cell r="AC11153" t="str">
            <v>Yes</v>
          </cell>
          <cell r="AI11153">
            <v>1</v>
          </cell>
        </row>
        <row r="11154">
          <cell r="K11154" t="str">
            <v>Voluntary Controlled School</v>
          </cell>
          <cell r="L11154" t="str">
            <v>Primary</v>
          </cell>
          <cell r="AC11154" t="str">
            <v>Yes</v>
          </cell>
          <cell r="AI11154">
            <v>2</v>
          </cell>
        </row>
        <row r="11155">
          <cell r="K11155" t="str">
            <v>Voluntary Controlled School</v>
          </cell>
          <cell r="L11155" t="str">
            <v>Primary</v>
          </cell>
          <cell r="AC11155" t="str">
            <v>Yes</v>
          </cell>
          <cell r="AI11155">
            <v>2</v>
          </cell>
        </row>
        <row r="11156">
          <cell r="K11156" t="str">
            <v>Voluntary Controlled School</v>
          </cell>
          <cell r="L11156" t="str">
            <v>Primary</v>
          </cell>
          <cell r="AC11156" t="str">
            <v>Yes</v>
          </cell>
          <cell r="AI11156">
            <v>2</v>
          </cell>
        </row>
        <row r="11157">
          <cell r="K11157" t="str">
            <v>Voluntary Controlled School</v>
          </cell>
          <cell r="L11157" t="str">
            <v>Primary</v>
          </cell>
          <cell r="AC11157" t="str">
            <v>Yes</v>
          </cell>
          <cell r="AI11157">
            <v>3</v>
          </cell>
        </row>
        <row r="11158">
          <cell r="K11158" t="str">
            <v>Voluntary Controlled School</v>
          </cell>
          <cell r="L11158" t="str">
            <v>Primary</v>
          </cell>
          <cell r="AC11158" t="str">
            <v>Yes</v>
          </cell>
          <cell r="AI11158">
            <v>2</v>
          </cell>
        </row>
        <row r="11159">
          <cell r="K11159" t="str">
            <v>Voluntary Controlled School</v>
          </cell>
          <cell r="L11159" t="str">
            <v>Primary</v>
          </cell>
          <cell r="AC11159" t="str">
            <v>Yes</v>
          </cell>
          <cell r="AI11159">
            <v>3</v>
          </cell>
        </row>
        <row r="11160">
          <cell r="K11160" t="str">
            <v>Voluntary Controlled School</v>
          </cell>
          <cell r="L11160" t="str">
            <v>Primary</v>
          </cell>
          <cell r="AC11160" t="str">
            <v>Yes</v>
          </cell>
          <cell r="AI11160">
            <v>2</v>
          </cell>
        </row>
        <row r="11161">
          <cell r="K11161" t="str">
            <v>Voluntary Controlled School</v>
          </cell>
          <cell r="L11161" t="str">
            <v>Primary</v>
          </cell>
          <cell r="AC11161" t="str">
            <v>Yes</v>
          </cell>
          <cell r="AI11161">
            <v>2</v>
          </cell>
        </row>
        <row r="11162">
          <cell r="K11162" t="str">
            <v>Voluntary Controlled School</v>
          </cell>
          <cell r="L11162" t="str">
            <v>Primary</v>
          </cell>
          <cell r="AC11162" t="str">
            <v>Yes</v>
          </cell>
          <cell r="AI11162">
            <v>2</v>
          </cell>
        </row>
        <row r="11163">
          <cell r="K11163" t="str">
            <v>Voluntary Controlled School</v>
          </cell>
          <cell r="L11163" t="str">
            <v>Primary</v>
          </cell>
          <cell r="AC11163" t="str">
            <v>Yes</v>
          </cell>
          <cell r="AI11163">
            <v>2</v>
          </cell>
        </row>
        <row r="11164">
          <cell r="K11164" t="str">
            <v>Voluntary Controlled School</v>
          </cell>
          <cell r="L11164" t="str">
            <v>Primary</v>
          </cell>
          <cell r="AC11164" t="str">
            <v>Yes</v>
          </cell>
          <cell r="AI11164">
            <v>2</v>
          </cell>
        </row>
        <row r="11165">
          <cell r="K11165" t="str">
            <v>Voluntary Controlled School</v>
          </cell>
          <cell r="L11165" t="str">
            <v>Primary</v>
          </cell>
          <cell r="AC11165" t="str">
            <v>Yes</v>
          </cell>
          <cell r="AI11165">
            <v>1</v>
          </cell>
        </row>
        <row r="11166">
          <cell r="K11166" t="str">
            <v>Voluntary Controlled School</v>
          </cell>
          <cell r="L11166" t="str">
            <v>Primary</v>
          </cell>
          <cell r="AC11166" t="str">
            <v>Yes</v>
          </cell>
          <cell r="AI11166">
            <v>2</v>
          </cell>
        </row>
        <row r="11167">
          <cell r="K11167" t="str">
            <v>Voluntary Controlled School</v>
          </cell>
          <cell r="L11167" t="str">
            <v>Primary</v>
          </cell>
          <cell r="AC11167" t="str">
            <v>Yes</v>
          </cell>
          <cell r="AI11167">
            <v>2</v>
          </cell>
        </row>
        <row r="11168">
          <cell r="K11168" t="str">
            <v>Voluntary Controlled School</v>
          </cell>
          <cell r="L11168" t="str">
            <v>Primary</v>
          </cell>
          <cell r="AC11168" t="str">
            <v>Yes</v>
          </cell>
          <cell r="AI11168">
            <v>2</v>
          </cell>
        </row>
        <row r="11169">
          <cell r="K11169" t="str">
            <v>Voluntary Controlled School</v>
          </cell>
          <cell r="L11169" t="str">
            <v>Primary</v>
          </cell>
          <cell r="AC11169" t="str">
            <v>Yes</v>
          </cell>
          <cell r="AI11169">
            <v>2</v>
          </cell>
        </row>
        <row r="11170">
          <cell r="K11170" t="str">
            <v>Voluntary Controlled School</v>
          </cell>
          <cell r="L11170" t="str">
            <v>Primary</v>
          </cell>
          <cell r="AC11170" t="str">
            <v>Yes</v>
          </cell>
          <cell r="AI11170">
            <v>2</v>
          </cell>
        </row>
        <row r="11171">
          <cell r="K11171" t="str">
            <v>Voluntary Aided School</v>
          </cell>
          <cell r="L11171" t="str">
            <v>Primary</v>
          </cell>
          <cell r="AC11171" t="str">
            <v>Yes</v>
          </cell>
          <cell r="AI11171">
            <v>2</v>
          </cell>
        </row>
        <row r="11172">
          <cell r="K11172" t="str">
            <v>Voluntary Aided School</v>
          </cell>
          <cell r="L11172" t="str">
            <v>Primary</v>
          </cell>
          <cell r="AC11172" t="str">
            <v>Yes</v>
          </cell>
          <cell r="AI11172">
            <v>2</v>
          </cell>
        </row>
        <row r="11173">
          <cell r="K11173" t="str">
            <v>Voluntary Aided School</v>
          </cell>
          <cell r="L11173" t="str">
            <v>Primary</v>
          </cell>
          <cell r="AC11173" t="str">
            <v>Yes</v>
          </cell>
          <cell r="AI11173">
            <v>2</v>
          </cell>
        </row>
        <row r="11174">
          <cell r="K11174" t="str">
            <v>Voluntary Aided School</v>
          </cell>
          <cell r="L11174" t="str">
            <v>Primary</v>
          </cell>
          <cell r="AC11174" t="str">
            <v>Yes</v>
          </cell>
          <cell r="AI11174">
            <v>2</v>
          </cell>
        </row>
        <row r="11175">
          <cell r="K11175" t="str">
            <v>Voluntary Aided School</v>
          </cell>
          <cell r="L11175" t="str">
            <v>Primary</v>
          </cell>
          <cell r="AC11175" t="str">
            <v>Yes</v>
          </cell>
          <cell r="AI11175">
            <v>2</v>
          </cell>
        </row>
        <row r="11176">
          <cell r="K11176" t="str">
            <v>Voluntary Aided School</v>
          </cell>
          <cell r="L11176" t="str">
            <v>Primary</v>
          </cell>
          <cell r="AC11176" t="str">
            <v>Yes</v>
          </cell>
          <cell r="AI11176">
            <v>2</v>
          </cell>
        </row>
        <row r="11177">
          <cell r="K11177" t="str">
            <v>Voluntary Aided School</v>
          </cell>
          <cell r="L11177" t="str">
            <v>Primary</v>
          </cell>
          <cell r="AC11177" t="str">
            <v>Yes</v>
          </cell>
          <cell r="AI11177">
            <v>2</v>
          </cell>
        </row>
        <row r="11178">
          <cell r="K11178" t="str">
            <v>Voluntary Aided School</v>
          </cell>
          <cell r="L11178" t="str">
            <v>Primary</v>
          </cell>
          <cell r="AC11178" t="str">
            <v>Yes</v>
          </cell>
          <cell r="AI11178">
            <v>2</v>
          </cell>
        </row>
        <row r="11179">
          <cell r="K11179" t="str">
            <v>Voluntary Aided School</v>
          </cell>
          <cell r="L11179" t="str">
            <v>Primary</v>
          </cell>
          <cell r="AC11179" t="str">
            <v>Yes</v>
          </cell>
          <cell r="AI11179">
            <v>2</v>
          </cell>
        </row>
        <row r="11180">
          <cell r="K11180" t="str">
            <v>Voluntary Aided School</v>
          </cell>
          <cell r="L11180" t="str">
            <v>Primary</v>
          </cell>
          <cell r="AC11180" t="str">
            <v>Yes</v>
          </cell>
          <cell r="AI11180">
            <v>2</v>
          </cell>
        </row>
        <row r="11181">
          <cell r="K11181" t="str">
            <v>Voluntary Aided School</v>
          </cell>
          <cell r="L11181" t="str">
            <v>Primary</v>
          </cell>
          <cell r="AC11181" t="str">
            <v>Yes</v>
          </cell>
          <cell r="AI11181">
            <v>2</v>
          </cell>
        </row>
        <row r="11182">
          <cell r="K11182" t="str">
            <v>Voluntary Aided School</v>
          </cell>
          <cell r="L11182" t="str">
            <v>Primary</v>
          </cell>
          <cell r="AC11182" t="str">
            <v>Yes</v>
          </cell>
          <cell r="AI11182">
            <v>2</v>
          </cell>
        </row>
        <row r="11183">
          <cell r="K11183" t="str">
            <v>Voluntary Aided School</v>
          </cell>
          <cell r="L11183" t="str">
            <v>Primary</v>
          </cell>
          <cell r="AC11183" t="str">
            <v>Yes</v>
          </cell>
          <cell r="AI11183">
            <v>2</v>
          </cell>
        </row>
        <row r="11184">
          <cell r="K11184" t="str">
            <v>Voluntary Aided School</v>
          </cell>
          <cell r="L11184" t="str">
            <v>Primary</v>
          </cell>
          <cell r="AC11184" t="str">
            <v>Yes</v>
          </cell>
          <cell r="AI11184">
            <v>2</v>
          </cell>
        </row>
        <row r="11185">
          <cell r="K11185" t="str">
            <v>Voluntary Aided School</v>
          </cell>
          <cell r="L11185" t="str">
            <v>Primary</v>
          </cell>
          <cell r="AC11185" t="str">
            <v>Yes</v>
          </cell>
          <cell r="AI11185">
            <v>2</v>
          </cell>
        </row>
        <row r="11186">
          <cell r="K11186" t="str">
            <v>Voluntary Aided School</v>
          </cell>
          <cell r="L11186" t="str">
            <v>Primary</v>
          </cell>
          <cell r="AC11186" t="str">
            <v>Yes</v>
          </cell>
          <cell r="AI11186">
            <v>2</v>
          </cell>
        </row>
        <row r="11187">
          <cell r="K11187" t="str">
            <v>Voluntary Aided School</v>
          </cell>
          <cell r="L11187" t="str">
            <v>Primary</v>
          </cell>
          <cell r="AC11187" t="str">
            <v>Yes</v>
          </cell>
          <cell r="AI11187">
            <v>2</v>
          </cell>
        </row>
        <row r="11188">
          <cell r="K11188" t="str">
            <v>Voluntary Aided School</v>
          </cell>
          <cell r="L11188" t="str">
            <v>Primary</v>
          </cell>
          <cell r="AC11188" t="str">
            <v>Yes</v>
          </cell>
          <cell r="AI11188">
            <v>2</v>
          </cell>
        </row>
        <row r="11189">
          <cell r="K11189" t="str">
            <v>Voluntary Aided School</v>
          </cell>
          <cell r="L11189" t="str">
            <v>Primary</v>
          </cell>
          <cell r="AC11189" t="str">
            <v>Yes</v>
          </cell>
          <cell r="AI11189">
            <v>2</v>
          </cell>
        </row>
        <row r="11190">
          <cell r="K11190" t="str">
            <v>Voluntary Aided School</v>
          </cell>
          <cell r="L11190" t="str">
            <v>Primary</v>
          </cell>
          <cell r="AC11190" t="str">
            <v>Yes</v>
          </cell>
          <cell r="AI11190">
            <v>2</v>
          </cell>
        </row>
        <row r="11191">
          <cell r="K11191" t="str">
            <v>Voluntary Aided School</v>
          </cell>
          <cell r="L11191" t="str">
            <v>Primary</v>
          </cell>
          <cell r="AC11191" t="str">
            <v>Yes</v>
          </cell>
          <cell r="AI11191">
            <v>1</v>
          </cell>
        </row>
        <row r="11192">
          <cell r="K11192" t="str">
            <v>Voluntary Aided School</v>
          </cell>
          <cell r="L11192" t="str">
            <v>Primary</v>
          </cell>
          <cell r="AC11192" t="str">
            <v>Yes</v>
          </cell>
          <cell r="AI11192">
            <v>2</v>
          </cell>
        </row>
        <row r="11193">
          <cell r="K11193" t="str">
            <v>Voluntary Aided School</v>
          </cell>
          <cell r="L11193" t="str">
            <v>Primary</v>
          </cell>
          <cell r="AC11193" t="str">
            <v>Yes</v>
          </cell>
          <cell r="AI11193">
            <v>2</v>
          </cell>
        </row>
        <row r="11194">
          <cell r="K11194" t="str">
            <v>Voluntary Aided School</v>
          </cell>
          <cell r="L11194" t="str">
            <v>Primary</v>
          </cell>
          <cell r="AC11194" t="str">
            <v>Yes</v>
          </cell>
          <cell r="AI11194">
            <v>2</v>
          </cell>
        </row>
        <row r="11195">
          <cell r="K11195" t="str">
            <v>Voluntary Aided School</v>
          </cell>
          <cell r="L11195" t="str">
            <v>Primary</v>
          </cell>
          <cell r="AC11195" t="str">
            <v>Yes</v>
          </cell>
          <cell r="AI11195">
            <v>2</v>
          </cell>
        </row>
        <row r="11196">
          <cell r="K11196" t="str">
            <v>Voluntary Aided School</v>
          </cell>
          <cell r="L11196" t="str">
            <v>Primary</v>
          </cell>
          <cell r="AC11196" t="str">
            <v>Yes</v>
          </cell>
          <cell r="AI11196">
            <v>2</v>
          </cell>
        </row>
        <row r="11197">
          <cell r="K11197" t="str">
            <v>Voluntary Aided School</v>
          </cell>
          <cell r="L11197" t="str">
            <v>Primary</v>
          </cell>
          <cell r="AC11197" t="str">
            <v>Yes</v>
          </cell>
          <cell r="AI11197">
            <v>2</v>
          </cell>
        </row>
        <row r="11198">
          <cell r="K11198" t="str">
            <v>Voluntary Aided School</v>
          </cell>
          <cell r="L11198" t="str">
            <v>Primary</v>
          </cell>
          <cell r="AC11198" t="str">
            <v>Yes</v>
          </cell>
          <cell r="AI11198">
            <v>3</v>
          </cell>
        </row>
        <row r="11199">
          <cell r="K11199" t="str">
            <v>Community School</v>
          </cell>
          <cell r="L11199" t="str">
            <v>Secondary</v>
          </cell>
          <cell r="AC11199" t="str">
            <v>Yes</v>
          </cell>
          <cell r="AI11199">
            <v>3</v>
          </cell>
        </row>
        <row r="11200">
          <cell r="K11200" t="str">
            <v>Community School</v>
          </cell>
          <cell r="L11200" t="str">
            <v>Secondary</v>
          </cell>
          <cell r="AC11200" t="str">
            <v>Yes</v>
          </cell>
          <cell r="AI11200">
            <v>2</v>
          </cell>
        </row>
        <row r="11201">
          <cell r="K11201" t="str">
            <v>Voluntary Aided School</v>
          </cell>
          <cell r="L11201" t="str">
            <v>Primary</v>
          </cell>
          <cell r="AC11201" t="str">
            <v>Yes</v>
          </cell>
          <cell r="AI11201">
            <v>2</v>
          </cell>
        </row>
        <row r="11202">
          <cell r="K11202" t="str">
            <v>Foundation Special School</v>
          </cell>
          <cell r="L11202" t="str">
            <v>Special</v>
          </cell>
          <cell r="AC11202" t="str">
            <v>Yes</v>
          </cell>
          <cell r="AI11202">
            <v>2</v>
          </cell>
        </row>
        <row r="11203">
          <cell r="K11203" t="str">
            <v>Non-Maintained Special School</v>
          </cell>
          <cell r="L11203" t="str">
            <v>Special</v>
          </cell>
          <cell r="AC11203" t="str">
            <v>Yes</v>
          </cell>
          <cell r="AI11203">
            <v>1</v>
          </cell>
        </row>
        <row r="11204">
          <cell r="K11204" t="str">
            <v>Non-Maintained Special School</v>
          </cell>
          <cell r="L11204" t="str">
            <v>Special</v>
          </cell>
          <cell r="AC11204" t="str">
            <v>Yes</v>
          </cell>
          <cell r="AI11204">
            <v>1</v>
          </cell>
        </row>
        <row r="11205">
          <cell r="K11205" t="str">
            <v>Community Special School</v>
          </cell>
          <cell r="L11205" t="str">
            <v>Special</v>
          </cell>
          <cell r="AC11205" t="str">
            <v>Yes</v>
          </cell>
          <cell r="AI11205">
            <v>1</v>
          </cell>
        </row>
        <row r="11206">
          <cell r="K11206" t="str">
            <v>Community Special School</v>
          </cell>
          <cell r="L11206" t="str">
            <v>Special</v>
          </cell>
          <cell r="AC11206" t="str">
            <v>Yes</v>
          </cell>
          <cell r="AI11206">
            <v>2</v>
          </cell>
        </row>
        <row r="11207">
          <cell r="K11207" t="str">
            <v>Community Special School</v>
          </cell>
          <cell r="L11207" t="str">
            <v>Special</v>
          </cell>
          <cell r="AC11207" t="str">
            <v>Yes</v>
          </cell>
          <cell r="AI11207">
            <v>2</v>
          </cell>
        </row>
        <row r="11208">
          <cell r="K11208" t="str">
            <v>Community Special School</v>
          </cell>
          <cell r="L11208" t="str">
            <v>Special</v>
          </cell>
          <cell r="AC11208" t="str">
            <v>Yes</v>
          </cell>
          <cell r="AI11208">
            <v>1</v>
          </cell>
        </row>
        <row r="11209">
          <cell r="K11209" t="str">
            <v>Community Special School</v>
          </cell>
          <cell r="L11209" t="str">
            <v>Special</v>
          </cell>
          <cell r="AC11209" t="str">
            <v>Yes</v>
          </cell>
          <cell r="AI11209">
            <v>2</v>
          </cell>
        </row>
        <row r="11210">
          <cell r="K11210" t="str">
            <v>Community Special School</v>
          </cell>
          <cell r="L11210" t="str">
            <v>Special</v>
          </cell>
          <cell r="AC11210" t="str">
            <v>Yes</v>
          </cell>
          <cell r="AI11210">
            <v>2</v>
          </cell>
        </row>
        <row r="11211">
          <cell r="K11211" t="str">
            <v>Community Special School</v>
          </cell>
          <cell r="L11211" t="str">
            <v>Special</v>
          </cell>
          <cell r="AC11211" t="str">
            <v>Yes</v>
          </cell>
          <cell r="AI11211">
            <v>2</v>
          </cell>
        </row>
        <row r="11212">
          <cell r="K11212" t="str">
            <v>Community Special School</v>
          </cell>
          <cell r="L11212" t="str">
            <v>Special</v>
          </cell>
          <cell r="AC11212" t="str">
            <v>Yes</v>
          </cell>
          <cell r="AI11212">
            <v>2</v>
          </cell>
        </row>
        <row r="11213">
          <cell r="K11213" t="str">
            <v>LA Nursery School</v>
          </cell>
          <cell r="L11213" t="str">
            <v>Nursery</v>
          </cell>
          <cell r="AC11213" t="str">
            <v>Yes</v>
          </cell>
          <cell r="AI11213">
            <v>1</v>
          </cell>
        </row>
        <row r="11214">
          <cell r="K11214" t="str">
            <v>LA Nursery School</v>
          </cell>
          <cell r="L11214" t="str">
            <v>Nursery</v>
          </cell>
          <cell r="AC11214" t="str">
            <v>Yes</v>
          </cell>
          <cell r="AI11214">
            <v>3</v>
          </cell>
        </row>
        <row r="11215">
          <cell r="K11215" t="str">
            <v>Pupil Referral Unit</v>
          </cell>
          <cell r="L11215" t="str">
            <v>PRU</v>
          </cell>
          <cell r="AC11215" t="str">
            <v>Yes</v>
          </cell>
          <cell r="AI11215">
            <v>2</v>
          </cell>
        </row>
        <row r="11216">
          <cell r="K11216" t="str">
            <v>Community School</v>
          </cell>
          <cell r="L11216" t="str">
            <v>Primary</v>
          </cell>
          <cell r="AC11216" t="str">
            <v>Yes</v>
          </cell>
          <cell r="AI11216">
            <v>2</v>
          </cell>
        </row>
        <row r="11217">
          <cell r="K11217" t="str">
            <v>Community School</v>
          </cell>
          <cell r="L11217" t="str">
            <v>Primary</v>
          </cell>
          <cell r="AC11217" t="str">
            <v>Yes</v>
          </cell>
          <cell r="AI11217">
            <v>3</v>
          </cell>
        </row>
        <row r="11218">
          <cell r="K11218" t="str">
            <v>Community School</v>
          </cell>
          <cell r="L11218" t="str">
            <v>Primary</v>
          </cell>
          <cell r="AC11218" t="str">
            <v>Yes</v>
          </cell>
          <cell r="AI11218">
            <v>2</v>
          </cell>
        </row>
        <row r="11219">
          <cell r="K11219" t="str">
            <v>Community School</v>
          </cell>
          <cell r="L11219" t="str">
            <v>Primary</v>
          </cell>
          <cell r="AC11219" t="str">
            <v>Yes</v>
          </cell>
          <cell r="AI11219">
            <v>1</v>
          </cell>
        </row>
        <row r="11220">
          <cell r="K11220" t="str">
            <v>Foundation School</v>
          </cell>
          <cell r="L11220" t="str">
            <v>Primary</v>
          </cell>
          <cell r="AC11220" t="str">
            <v>Yes</v>
          </cell>
          <cell r="AI11220">
            <v>2</v>
          </cell>
        </row>
        <row r="11221">
          <cell r="K11221" t="str">
            <v>Community School</v>
          </cell>
          <cell r="L11221" t="str">
            <v>Primary</v>
          </cell>
          <cell r="AC11221" t="str">
            <v>Yes</v>
          </cell>
          <cell r="AI11221">
            <v>3</v>
          </cell>
        </row>
        <row r="11222">
          <cell r="K11222" t="str">
            <v>Community School</v>
          </cell>
          <cell r="L11222" t="str">
            <v>Primary</v>
          </cell>
          <cell r="AC11222" t="str">
            <v>Yes</v>
          </cell>
          <cell r="AI11222">
            <v>2</v>
          </cell>
        </row>
        <row r="11223">
          <cell r="K11223" t="str">
            <v>Foundation School</v>
          </cell>
          <cell r="L11223" t="str">
            <v>Primary</v>
          </cell>
          <cell r="AC11223" t="str">
            <v>Yes</v>
          </cell>
          <cell r="AI11223">
            <v>2</v>
          </cell>
        </row>
        <row r="11224">
          <cell r="K11224" t="str">
            <v>Community School</v>
          </cell>
          <cell r="L11224" t="str">
            <v>Primary</v>
          </cell>
          <cell r="AC11224" t="str">
            <v>Yes</v>
          </cell>
          <cell r="AI11224">
            <v>2</v>
          </cell>
        </row>
        <row r="11225">
          <cell r="K11225" t="str">
            <v>Community School</v>
          </cell>
          <cell r="L11225" t="str">
            <v>Primary</v>
          </cell>
          <cell r="AC11225" t="str">
            <v>Yes</v>
          </cell>
          <cell r="AI11225">
            <v>2</v>
          </cell>
        </row>
        <row r="11226">
          <cell r="K11226" t="str">
            <v>Community School</v>
          </cell>
          <cell r="L11226" t="str">
            <v>Primary</v>
          </cell>
          <cell r="AC11226" t="str">
            <v>Yes</v>
          </cell>
          <cell r="AI11226">
            <v>2</v>
          </cell>
        </row>
        <row r="11227">
          <cell r="K11227" t="str">
            <v>Community School</v>
          </cell>
          <cell r="L11227" t="str">
            <v>Primary</v>
          </cell>
          <cell r="AC11227" t="str">
            <v>Yes</v>
          </cell>
          <cell r="AI11227">
            <v>2</v>
          </cell>
        </row>
        <row r="11228">
          <cell r="K11228" t="str">
            <v>Community School</v>
          </cell>
          <cell r="L11228" t="str">
            <v>Primary</v>
          </cell>
          <cell r="AC11228" t="str">
            <v>Yes</v>
          </cell>
          <cell r="AI11228">
            <v>1</v>
          </cell>
        </row>
        <row r="11229">
          <cell r="K11229" t="str">
            <v>Community School</v>
          </cell>
          <cell r="L11229" t="str">
            <v>Primary</v>
          </cell>
          <cell r="AC11229" t="str">
            <v>Yes</v>
          </cell>
          <cell r="AI11229">
            <v>2</v>
          </cell>
        </row>
        <row r="11230">
          <cell r="K11230" t="str">
            <v>Community School</v>
          </cell>
          <cell r="L11230" t="str">
            <v>Primary</v>
          </cell>
          <cell r="AC11230" t="str">
            <v>Yes</v>
          </cell>
          <cell r="AI11230">
            <v>1</v>
          </cell>
        </row>
        <row r="11231">
          <cell r="K11231" t="str">
            <v>Foundation School</v>
          </cell>
          <cell r="L11231" t="str">
            <v>Primary</v>
          </cell>
          <cell r="AC11231" t="str">
            <v>Yes</v>
          </cell>
          <cell r="AI11231">
            <v>1</v>
          </cell>
        </row>
        <row r="11232">
          <cell r="K11232" t="str">
            <v>Foundation School</v>
          </cell>
          <cell r="L11232" t="str">
            <v>Primary</v>
          </cell>
          <cell r="AC11232" t="str">
            <v>Yes</v>
          </cell>
          <cell r="AI11232">
            <v>2</v>
          </cell>
        </row>
        <row r="11233">
          <cell r="K11233" t="str">
            <v>Community School</v>
          </cell>
          <cell r="L11233" t="str">
            <v>Primary</v>
          </cell>
          <cell r="AC11233" t="str">
            <v>Yes</v>
          </cell>
          <cell r="AI11233">
            <v>2</v>
          </cell>
        </row>
        <row r="11234">
          <cell r="K11234" t="str">
            <v>Community School</v>
          </cell>
          <cell r="L11234" t="str">
            <v>Primary</v>
          </cell>
          <cell r="AC11234" t="str">
            <v>Yes</v>
          </cell>
          <cell r="AI11234">
            <v>2</v>
          </cell>
        </row>
        <row r="11235">
          <cell r="K11235" t="str">
            <v>Community School</v>
          </cell>
          <cell r="L11235" t="str">
            <v>Primary</v>
          </cell>
          <cell r="AC11235" t="str">
            <v>Yes</v>
          </cell>
          <cell r="AI11235">
            <v>3</v>
          </cell>
        </row>
        <row r="11236">
          <cell r="K11236" t="str">
            <v>Community School</v>
          </cell>
          <cell r="L11236" t="str">
            <v>Primary</v>
          </cell>
          <cell r="AC11236" t="str">
            <v>Yes</v>
          </cell>
          <cell r="AI11236">
            <v>2</v>
          </cell>
        </row>
        <row r="11237">
          <cell r="K11237" t="str">
            <v>Community School</v>
          </cell>
          <cell r="L11237" t="str">
            <v>Primary</v>
          </cell>
          <cell r="AC11237" t="str">
            <v>Yes</v>
          </cell>
          <cell r="AI11237">
            <v>2</v>
          </cell>
        </row>
        <row r="11238">
          <cell r="K11238" t="str">
            <v>Community School</v>
          </cell>
          <cell r="L11238" t="str">
            <v>Primary</v>
          </cell>
          <cell r="AC11238" t="str">
            <v>Yes</v>
          </cell>
          <cell r="AI11238">
            <v>2</v>
          </cell>
        </row>
        <row r="11239">
          <cell r="K11239" t="str">
            <v>Community School</v>
          </cell>
          <cell r="L11239" t="str">
            <v>Primary</v>
          </cell>
          <cell r="AC11239" t="str">
            <v>Yes</v>
          </cell>
          <cell r="AI11239">
            <v>2</v>
          </cell>
        </row>
        <row r="11240">
          <cell r="K11240" t="str">
            <v>Community School</v>
          </cell>
          <cell r="L11240" t="str">
            <v>Primary</v>
          </cell>
          <cell r="AC11240" t="str">
            <v>Yes</v>
          </cell>
          <cell r="AI11240">
            <v>2</v>
          </cell>
        </row>
        <row r="11241">
          <cell r="K11241" t="str">
            <v>Community School</v>
          </cell>
          <cell r="L11241" t="str">
            <v>Primary</v>
          </cell>
          <cell r="AC11241" t="str">
            <v>Yes</v>
          </cell>
          <cell r="AI11241">
            <v>2</v>
          </cell>
        </row>
        <row r="11242">
          <cell r="K11242" t="str">
            <v>Community School</v>
          </cell>
          <cell r="L11242" t="str">
            <v>Primary</v>
          </cell>
          <cell r="AC11242" t="str">
            <v>Yes</v>
          </cell>
          <cell r="AI11242">
            <v>2</v>
          </cell>
        </row>
        <row r="11243">
          <cell r="K11243" t="str">
            <v>Community School</v>
          </cell>
          <cell r="L11243" t="str">
            <v>Primary</v>
          </cell>
          <cell r="AC11243" t="str">
            <v>Yes</v>
          </cell>
          <cell r="AI11243">
            <v>2</v>
          </cell>
        </row>
        <row r="11244">
          <cell r="K11244" t="str">
            <v>Community School</v>
          </cell>
          <cell r="L11244" t="str">
            <v>Primary</v>
          </cell>
          <cell r="AC11244" t="str">
            <v>Yes</v>
          </cell>
          <cell r="AI11244">
            <v>2</v>
          </cell>
        </row>
        <row r="11245">
          <cell r="K11245" t="str">
            <v>Foundation School</v>
          </cell>
          <cell r="L11245" t="str">
            <v>Primary</v>
          </cell>
          <cell r="AC11245" t="str">
            <v>Yes</v>
          </cell>
          <cell r="AI11245">
            <v>3</v>
          </cell>
        </row>
        <row r="11246">
          <cell r="K11246" t="str">
            <v>Community School</v>
          </cell>
          <cell r="L11246" t="str">
            <v>Primary</v>
          </cell>
          <cell r="AC11246" t="str">
            <v>Yes</v>
          </cell>
          <cell r="AI11246">
            <v>2</v>
          </cell>
        </row>
        <row r="11247">
          <cell r="K11247" t="str">
            <v>Community School</v>
          </cell>
          <cell r="L11247" t="str">
            <v>Primary</v>
          </cell>
          <cell r="AC11247" t="str">
            <v>Yes</v>
          </cell>
          <cell r="AI11247">
            <v>2</v>
          </cell>
        </row>
        <row r="11248">
          <cell r="K11248" t="str">
            <v>Community School</v>
          </cell>
          <cell r="L11248" t="str">
            <v>Primary</v>
          </cell>
          <cell r="AC11248" t="str">
            <v>Yes</v>
          </cell>
          <cell r="AI11248">
            <v>1</v>
          </cell>
        </row>
        <row r="11249">
          <cell r="K11249" t="str">
            <v>Community School</v>
          </cell>
          <cell r="L11249" t="str">
            <v>Primary</v>
          </cell>
          <cell r="AC11249" t="str">
            <v>Yes</v>
          </cell>
          <cell r="AI11249">
            <v>1</v>
          </cell>
        </row>
        <row r="11250">
          <cell r="K11250" t="str">
            <v>Foundation School</v>
          </cell>
          <cell r="L11250" t="str">
            <v>Primary</v>
          </cell>
          <cell r="AC11250" t="str">
            <v>Yes</v>
          </cell>
          <cell r="AI11250">
            <v>1</v>
          </cell>
        </row>
        <row r="11251">
          <cell r="K11251" t="str">
            <v>Community School</v>
          </cell>
          <cell r="L11251" t="str">
            <v>Primary</v>
          </cell>
          <cell r="AC11251" t="str">
            <v>Yes</v>
          </cell>
          <cell r="AI11251">
            <v>2</v>
          </cell>
        </row>
        <row r="11252">
          <cell r="K11252" t="str">
            <v>Community School</v>
          </cell>
          <cell r="L11252" t="str">
            <v>Primary</v>
          </cell>
          <cell r="AC11252" t="str">
            <v>Yes</v>
          </cell>
          <cell r="AI11252">
            <v>2</v>
          </cell>
        </row>
        <row r="11253">
          <cell r="K11253" t="str">
            <v>Community School</v>
          </cell>
          <cell r="L11253" t="str">
            <v>Primary</v>
          </cell>
          <cell r="AC11253" t="str">
            <v>Yes</v>
          </cell>
          <cell r="AI11253">
            <v>2</v>
          </cell>
        </row>
        <row r="11254">
          <cell r="K11254" t="str">
            <v>Community School</v>
          </cell>
          <cell r="L11254" t="str">
            <v>Primary</v>
          </cell>
          <cell r="AC11254" t="str">
            <v>Yes</v>
          </cell>
          <cell r="AI11254">
            <v>3</v>
          </cell>
        </row>
        <row r="11255">
          <cell r="K11255" t="str">
            <v>Community School</v>
          </cell>
          <cell r="L11255" t="str">
            <v>Primary</v>
          </cell>
          <cell r="AC11255" t="str">
            <v>Yes</v>
          </cell>
          <cell r="AI11255">
            <v>3</v>
          </cell>
        </row>
        <row r="11256">
          <cell r="K11256" t="str">
            <v>Community School</v>
          </cell>
          <cell r="L11256" t="str">
            <v>Primary</v>
          </cell>
          <cell r="AC11256" t="str">
            <v>Yes</v>
          </cell>
          <cell r="AI11256">
            <v>3</v>
          </cell>
        </row>
        <row r="11257">
          <cell r="K11257" t="str">
            <v>Foundation School</v>
          </cell>
          <cell r="L11257" t="str">
            <v>Primary</v>
          </cell>
          <cell r="AC11257" t="str">
            <v>Yes</v>
          </cell>
          <cell r="AI11257">
            <v>2</v>
          </cell>
        </row>
        <row r="11258">
          <cell r="K11258" t="str">
            <v>Foundation School</v>
          </cell>
          <cell r="L11258" t="str">
            <v>Primary</v>
          </cell>
          <cell r="AC11258" t="str">
            <v>Yes</v>
          </cell>
          <cell r="AI11258">
            <v>2</v>
          </cell>
        </row>
        <row r="11259">
          <cell r="K11259" t="str">
            <v>Community School</v>
          </cell>
          <cell r="L11259" t="str">
            <v>Primary</v>
          </cell>
          <cell r="AC11259" t="str">
            <v>Yes</v>
          </cell>
          <cell r="AI11259">
            <v>2</v>
          </cell>
        </row>
        <row r="11260">
          <cell r="K11260" t="str">
            <v>Community School</v>
          </cell>
          <cell r="L11260" t="str">
            <v>Primary</v>
          </cell>
          <cell r="AC11260" t="str">
            <v>Yes</v>
          </cell>
          <cell r="AI11260">
            <v>2</v>
          </cell>
        </row>
        <row r="11261">
          <cell r="K11261" t="str">
            <v>Community School</v>
          </cell>
          <cell r="L11261" t="str">
            <v>Primary</v>
          </cell>
          <cell r="AC11261" t="str">
            <v>Yes</v>
          </cell>
          <cell r="AI11261">
            <v>2</v>
          </cell>
        </row>
        <row r="11262">
          <cell r="K11262" t="str">
            <v>Community School</v>
          </cell>
          <cell r="L11262" t="str">
            <v>Primary</v>
          </cell>
          <cell r="AC11262" t="str">
            <v>Yes</v>
          </cell>
          <cell r="AI11262">
            <v>2</v>
          </cell>
        </row>
        <row r="11263">
          <cell r="K11263" t="str">
            <v>Voluntary Controlled School</v>
          </cell>
          <cell r="L11263" t="str">
            <v>Primary</v>
          </cell>
          <cell r="AC11263" t="str">
            <v>Yes</v>
          </cell>
          <cell r="AI11263">
            <v>2</v>
          </cell>
        </row>
        <row r="11264">
          <cell r="K11264" t="str">
            <v>Voluntary Controlled School</v>
          </cell>
          <cell r="L11264" t="str">
            <v>Primary</v>
          </cell>
          <cell r="AC11264" t="str">
            <v>Yes</v>
          </cell>
          <cell r="AI11264">
            <v>2</v>
          </cell>
        </row>
        <row r="11265">
          <cell r="K11265" t="str">
            <v>Voluntary Controlled School</v>
          </cell>
          <cell r="L11265" t="str">
            <v>Primary</v>
          </cell>
          <cell r="AC11265" t="str">
            <v>Yes</v>
          </cell>
          <cell r="AI11265">
            <v>2</v>
          </cell>
        </row>
        <row r="11266">
          <cell r="K11266" t="str">
            <v>Voluntary Controlled School</v>
          </cell>
          <cell r="L11266" t="str">
            <v>Primary</v>
          </cell>
          <cell r="AC11266" t="str">
            <v>Yes</v>
          </cell>
          <cell r="AI11266">
            <v>3</v>
          </cell>
        </row>
        <row r="11267">
          <cell r="K11267" t="str">
            <v>Voluntary Controlled School</v>
          </cell>
          <cell r="L11267" t="str">
            <v>Primary</v>
          </cell>
          <cell r="AC11267" t="str">
            <v>Yes</v>
          </cell>
          <cell r="AI11267">
            <v>2</v>
          </cell>
        </row>
        <row r="11268">
          <cell r="K11268" t="str">
            <v>Voluntary Controlled School</v>
          </cell>
          <cell r="L11268" t="str">
            <v>Primary</v>
          </cell>
          <cell r="AC11268" t="str">
            <v>Yes</v>
          </cell>
          <cell r="AI11268">
            <v>3</v>
          </cell>
        </row>
        <row r="11269">
          <cell r="K11269" t="str">
            <v>Voluntary Controlled School</v>
          </cell>
          <cell r="L11269" t="str">
            <v>Primary</v>
          </cell>
          <cell r="AC11269" t="str">
            <v>Yes</v>
          </cell>
          <cell r="AI11269">
            <v>2</v>
          </cell>
        </row>
        <row r="11270">
          <cell r="K11270" t="str">
            <v>Voluntary Controlled School</v>
          </cell>
          <cell r="L11270" t="str">
            <v>Primary</v>
          </cell>
          <cell r="AC11270" t="str">
            <v>Yes</v>
          </cell>
          <cell r="AI11270">
            <v>2</v>
          </cell>
        </row>
        <row r="11271">
          <cell r="K11271" t="str">
            <v>Voluntary Controlled School</v>
          </cell>
          <cell r="L11271" t="str">
            <v>Primary</v>
          </cell>
          <cell r="AC11271" t="str">
            <v>Yes</v>
          </cell>
          <cell r="AI11271">
            <v>2</v>
          </cell>
        </row>
        <row r="11272">
          <cell r="K11272" t="str">
            <v>Voluntary Controlled School</v>
          </cell>
          <cell r="L11272" t="str">
            <v>Primary</v>
          </cell>
          <cell r="AC11272" t="str">
            <v>Yes</v>
          </cell>
          <cell r="AI11272">
            <v>2</v>
          </cell>
        </row>
        <row r="11273">
          <cell r="K11273" t="str">
            <v>Voluntary Controlled School</v>
          </cell>
          <cell r="L11273" t="str">
            <v>Primary</v>
          </cell>
          <cell r="AC11273" t="str">
            <v>Yes</v>
          </cell>
          <cell r="AI11273">
            <v>1</v>
          </cell>
        </row>
        <row r="11274">
          <cell r="K11274" t="str">
            <v>Voluntary Controlled School</v>
          </cell>
          <cell r="L11274" t="str">
            <v>Primary</v>
          </cell>
          <cell r="AC11274" t="str">
            <v>Yes</v>
          </cell>
          <cell r="AI11274">
            <v>2</v>
          </cell>
        </row>
        <row r="11275">
          <cell r="K11275" t="str">
            <v>Voluntary Controlled School</v>
          </cell>
          <cell r="L11275" t="str">
            <v>Primary</v>
          </cell>
          <cell r="AC11275" t="str">
            <v>Yes</v>
          </cell>
          <cell r="AI11275">
            <v>1</v>
          </cell>
        </row>
        <row r="11276">
          <cell r="K11276" t="str">
            <v>Voluntary Controlled School</v>
          </cell>
          <cell r="L11276" t="str">
            <v>Primary</v>
          </cell>
          <cell r="AC11276" t="str">
            <v>Yes</v>
          </cell>
          <cell r="AI11276">
            <v>2</v>
          </cell>
        </row>
        <row r="11277">
          <cell r="K11277" t="str">
            <v>Voluntary Controlled School</v>
          </cell>
          <cell r="L11277" t="str">
            <v>Primary</v>
          </cell>
          <cell r="AC11277" t="str">
            <v>Yes</v>
          </cell>
          <cell r="AI11277">
            <v>2</v>
          </cell>
        </row>
        <row r="11278">
          <cell r="K11278" t="str">
            <v>Voluntary Controlled School</v>
          </cell>
          <cell r="L11278" t="str">
            <v>Primary</v>
          </cell>
          <cell r="AC11278" t="str">
            <v>Yes</v>
          </cell>
          <cell r="AI11278">
            <v>2</v>
          </cell>
        </row>
        <row r="11279">
          <cell r="K11279" t="str">
            <v>Voluntary Controlled School</v>
          </cell>
          <cell r="L11279" t="str">
            <v>Primary</v>
          </cell>
          <cell r="AC11279" t="str">
            <v>Yes</v>
          </cell>
          <cell r="AI11279">
            <v>2</v>
          </cell>
        </row>
        <row r="11280">
          <cell r="K11280" t="str">
            <v>Voluntary Controlled School</v>
          </cell>
          <cell r="L11280" t="str">
            <v>Primary</v>
          </cell>
          <cell r="AC11280" t="str">
            <v>Yes</v>
          </cell>
          <cell r="AI11280">
            <v>2</v>
          </cell>
        </row>
        <row r="11281">
          <cell r="K11281" t="str">
            <v>Voluntary Controlled School</v>
          </cell>
          <cell r="L11281" t="str">
            <v>Primary</v>
          </cell>
          <cell r="AC11281" t="str">
            <v>Yes</v>
          </cell>
          <cell r="AI11281">
            <v>1</v>
          </cell>
        </row>
        <row r="11282">
          <cell r="K11282" t="str">
            <v>Voluntary Controlled School</v>
          </cell>
          <cell r="L11282" t="str">
            <v>Primary</v>
          </cell>
          <cell r="AC11282" t="str">
            <v>Yes</v>
          </cell>
          <cell r="AI11282">
            <v>2</v>
          </cell>
        </row>
        <row r="11283">
          <cell r="K11283" t="str">
            <v>Voluntary Controlled School</v>
          </cell>
          <cell r="L11283" t="str">
            <v>Primary</v>
          </cell>
          <cell r="AC11283" t="str">
            <v>Yes</v>
          </cell>
          <cell r="AI11283">
            <v>2</v>
          </cell>
        </row>
        <row r="11284">
          <cell r="K11284" t="str">
            <v>Voluntary Controlled School</v>
          </cell>
          <cell r="L11284" t="str">
            <v>Primary</v>
          </cell>
          <cell r="AC11284" t="str">
            <v>Yes</v>
          </cell>
          <cell r="AI11284">
            <v>2</v>
          </cell>
        </row>
        <row r="11285">
          <cell r="K11285" t="str">
            <v>Voluntary Controlled School</v>
          </cell>
          <cell r="L11285" t="str">
            <v>Primary</v>
          </cell>
          <cell r="AC11285" t="str">
            <v>Yes</v>
          </cell>
          <cell r="AI11285">
            <v>2</v>
          </cell>
        </row>
        <row r="11286">
          <cell r="K11286" t="str">
            <v>Voluntary Controlled School</v>
          </cell>
          <cell r="L11286" t="str">
            <v>Primary</v>
          </cell>
          <cell r="AC11286" t="str">
            <v>Yes</v>
          </cell>
          <cell r="AI11286">
            <v>2</v>
          </cell>
        </row>
        <row r="11287">
          <cell r="K11287" t="str">
            <v>Voluntary Controlled School</v>
          </cell>
          <cell r="L11287" t="str">
            <v>Primary</v>
          </cell>
          <cell r="AC11287" t="str">
            <v>Yes</v>
          </cell>
          <cell r="AI11287">
            <v>2</v>
          </cell>
        </row>
        <row r="11288">
          <cell r="K11288" t="str">
            <v>Voluntary Controlled School</v>
          </cell>
          <cell r="L11288" t="str">
            <v>Primary</v>
          </cell>
          <cell r="AC11288" t="str">
            <v>Yes</v>
          </cell>
          <cell r="AI11288">
            <v>1</v>
          </cell>
        </row>
        <row r="11289">
          <cell r="K11289" t="str">
            <v>Voluntary Controlled School</v>
          </cell>
          <cell r="L11289" t="str">
            <v>Primary</v>
          </cell>
          <cell r="AC11289" t="str">
            <v>Yes</v>
          </cell>
          <cell r="AI11289">
            <v>2</v>
          </cell>
        </row>
        <row r="11290">
          <cell r="K11290" t="str">
            <v>Voluntary Controlled School</v>
          </cell>
          <cell r="L11290" t="str">
            <v>Primary</v>
          </cell>
          <cell r="AC11290" t="str">
            <v>Yes</v>
          </cell>
          <cell r="AI11290">
            <v>1</v>
          </cell>
        </row>
        <row r="11291">
          <cell r="K11291" t="str">
            <v>Voluntary Controlled School</v>
          </cell>
          <cell r="L11291" t="str">
            <v>Primary</v>
          </cell>
          <cell r="AC11291" t="str">
            <v>Yes</v>
          </cell>
          <cell r="AI11291">
            <v>2</v>
          </cell>
        </row>
        <row r="11292">
          <cell r="K11292" t="str">
            <v>Voluntary Controlled School</v>
          </cell>
          <cell r="L11292" t="str">
            <v>Primary</v>
          </cell>
          <cell r="AC11292" t="str">
            <v>Yes</v>
          </cell>
          <cell r="AI11292">
            <v>2</v>
          </cell>
        </row>
        <row r="11293">
          <cell r="K11293" t="str">
            <v>Voluntary Controlled School</v>
          </cell>
          <cell r="L11293" t="str">
            <v>Primary</v>
          </cell>
          <cell r="AC11293" t="str">
            <v>Yes</v>
          </cell>
          <cell r="AI11293">
            <v>1</v>
          </cell>
        </row>
        <row r="11294">
          <cell r="K11294" t="str">
            <v>Voluntary Controlled School</v>
          </cell>
          <cell r="L11294" t="str">
            <v>Primary</v>
          </cell>
          <cell r="AC11294" t="str">
            <v>Yes</v>
          </cell>
          <cell r="AI11294">
            <v>2</v>
          </cell>
        </row>
        <row r="11295">
          <cell r="K11295" t="str">
            <v>Voluntary Controlled School</v>
          </cell>
          <cell r="L11295" t="str">
            <v>Primary</v>
          </cell>
          <cell r="AC11295" t="str">
            <v>Yes</v>
          </cell>
          <cell r="AI11295">
            <v>2</v>
          </cell>
        </row>
        <row r="11296">
          <cell r="K11296" t="str">
            <v>Voluntary Controlled School</v>
          </cell>
          <cell r="L11296" t="str">
            <v>Primary</v>
          </cell>
          <cell r="AC11296" t="str">
            <v>Yes</v>
          </cell>
          <cell r="AI11296">
            <v>2</v>
          </cell>
        </row>
        <row r="11297">
          <cell r="K11297" t="str">
            <v>Voluntary Controlled School</v>
          </cell>
          <cell r="L11297" t="str">
            <v>Primary</v>
          </cell>
          <cell r="AC11297" t="str">
            <v>Yes</v>
          </cell>
          <cell r="AI11297">
            <v>1</v>
          </cell>
        </row>
        <row r="11298">
          <cell r="K11298" t="str">
            <v>Voluntary Controlled School</v>
          </cell>
          <cell r="L11298" t="str">
            <v>Primary</v>
          </cell>
          <cell r="AC11298" t="str">
            <v>Yes</v>
          </cell>
          <cell r="AI11298">
            <v>1</v>
          </cell>
        </row>
        <row r="11299">
          <cell r="K11299" t="str">
            <v>Voluntary Controlled School</v>
          </cell>
          <cell r="L11299" t="str">
            <v>Primary</v>
          </cell>
          <cell r="AC11299" t="str">
            <v>Yes</v>
          </cell>
          <cell r="AI11299">
            <v>1</v>
          </cell>
        </row>
        <row r="11300">
          <cell r="K11300" t="str">
            <v>Voluntary Controlled School</v>
          </cell>
          <cell r="L11300" t="str">
            <v>Primary</v>
          </cell>
          <cell r="AC11300" t="str">
            <v>Yes</v>
          </cell>
          <cell r="AI11300">
            <v>2</v>
          </cell>
        </row>
        <row r="11301">
          <cell r="K11301" t="str">
            <v>Voluntary Controlled School</v>
          </cell>
          <cell r="L11301" t="str">
            <v>Primary</v>
          </cell>
          <cell r="AC11301" t="str">
            <v>Yes</v>
          </cell>
          <cell r="AI11301">
            <v>2</v>
          </cell>
        </row>
        <row r="11302">
          <cell r="K11302" t="str">
            <v>Voluntary Controlled School</v>
          </cell>
          <cell r="L11302" t="str">
            <v>Primary</v>
          </cell>
          <cell r="AC11302" t="str">
            <v>Yes</v>
          </cell>
          <cell r="AI11302">
            <v>1</v>
          </cell>
        </row>
        <row r="11303">
          <cell r="K11303" t="str">
            <v>Voluntary Controlled School</v>
          </cell>
          <cell r="L11303" t="str">
            <v>Primary</v>
          </cell>
          <cell r="AC11303" t="str">
            <v>Yes</v>
          </cell>
          <cell r="AI11303">
            <v>2</v>
          </cell>
        </row>
        <row r="11304">
          <cell r="K11304" t="str">
            <v>Foundation School</v>
          </cell>
          <cell r="L11304" t="str">
            <v>Primary</v>
          </cell>
          <cell r="AC11304" t="str">
            <v>Yes</v>
          </cell>
          <cell r="AI11304">
            <v>2</v>
          </cell>
        </row>
        <row r="11305">
          <cell r="K11305" t="str">
            <v>Voluntary Controlled School</v>
          </cell>
          <cell r="L11305" t="str">
            <v>Primary</v>
          </cell>
          <cell r="AC11305" t="str">
            <v>Yes</v>
          </cell>
          <cell r="AI11305">
            <v>4</v>
          </cell>
        </row>
        <row r="11306">
          <cell r="K11306" t="str">
            <v>Voluntary Controlled School</v>
          </cell>
          <cell r="L11306" t="str">
            <v>Primary</v>
          </cell>
          <cell r="AC11306" t="str">
            <v>Yes</v>
          </cell>
          <cell r="AI11306">
            <v>2</v>
          </cell>
        </row>
        <row r="11307">
          <cell r="K11307" t="str">
            <v>Voluntary Controlled School</v>
          </cell>
          <cell r="L11307" t="str">
            <v>Primary</v>
          </cell>
          <cell r="AC11307" t="str">
            <v>Yes</v>
          </cell>
          <cell r="AI11307">
            <v>2</v>
          </cell>
        </row>
        <row r="11308">
          <cell r="K11308" t="str">
            <v>Voluntary Controlled School</v>
          </cell>
          <cell r="L11308" t="str">
            <v>Primary</v>
          </cell>
          <cell r="AC11308" t="str">
            <v>Yes</v>
          </cell>
          <cell r="AI11308">
            <v>2</v>
          </cell>
        </row>
        <row r="11309">
          <cell r="K11309" t="str">
            <v>Voluntary Controlled School</v>
          </cell>
          <cell r="L11309" t="str">
            <v>Primary</v>
          </cell>
          <cell r="AC11309" t="str">
            <v>Yes</v>
          </cell>
          <cell r="AI11309">
            <v>2</v>
          </cell>
        </row>
        <row r="11310">
          <cell r="K11310" t="str">
            <v>Voluntary Controlled School</v>
          </cell>
          <cell r="L11310" t="str">
            <v>Primary</v>
          </cell>
          <cell r="AC11310" t="str">
            <v>Yes</v>
          </cell>
          <cell r="AI11310">
            <v>2</v>
          </cell>
        </row>
        <row r="11311">
          <cell r="K11311" t="str">
            <v>Voluntary Controlled School</v>
          </cell>
          <cell r="L11311" t="str">
            <v>Primary</v>
          </cell>
          <cell r="AC11311" t="str">
            <v>Yes</v>
          </cell>
          <cell r="AI11311">
            <v>2</v>
          </cell>
        </row>
        <row r="11312">
          <cell r="K11312" t="str">
            <v>Voluntary Controlled School</v>
          </cell>
          <cell r="L11312" t="str">
            <v>Primary</v>
          </cell>
          <cell r="AC11312" t="str">
            <v>Yes</v>
          </cell>
          <cell r="AI11312">
            <v>2</v>
          </cell>
        </row>
        <row r="11313">
          <cell r="K11313" t="str">
            <v>Voluntary Controlled School</v>
          </cell>
          <cell r="L11313" t="str">
            <v>Primary</v>
          </cell>
          <cell r="AC11313" t="str">
            <v>Yes</v>
          </cell>
          <cell r="AI11313">
            <v>2</v>
          </cell>
        </row>
        <row r="11314">
          <cell r="K11314" t="str">
            <v>Voluntary Controlled School</v>
          </cell>
          <cell r="L11314" t="str">
            <v>Primary</v>
          </cell>
          <cell r="AC11314" t="str">
            <v>Yes</v>
          </cell>
          <cell r="AI11314">
            <v>2</v>
          </cell>
        </row>
        <row r="11315">
          <cell r="K11315" t="str">
            <v>Voluntary Controlled School</v>
          </cell>
          <cell r="L11315" t="str">
            <v>Primary</v>
          </cell>
          <cell r="AC11315" t="str">
            <v>Yes</v>
          </cell>
          <cell r="AI11315">
            <v>1</v>
          </cell>
        </row>
        <row r="11316">
          <cell r="K11316" t="str">
            <v>Voluntary Controlled School</v>
          </cell>
          <cell r="L11316" t="str">
            <v>Primary</v>
          </cell>
          <cell r="AC11316" t="str">
            <v>Yes</v>
          </cell>
          <cell r="AI11316">
            <v>2</v>
          </cell>
        </row>
        <row r="11317">
          <cell r="K11317" t="str">
            <v>Voluntary Controlled School</v>
          </cell>
          <cell r="L11317" t="str">
            <v>Primary</v>
          </cell>
          <cell r="AC11317" t="str">
            <v>Yes</v>
          </cell>
          <cell r="AI11317">
            <v>2</v>
          </cell>
        </row>
        <row r="11318">
          <cell r="K11318" t="str">
            <v>Voluntary Controlled School</v>
          </cell>
          <cell r="L11318" t="str">
            <v>Primary</v>
          </cell>
          <cell r="AC11318" t="str">
            <v>Yes</v>
          </cell>
          <cell r="AI11318">
            <v>1</v>
          </cell>
        </row>
        <row r="11319">
          <cell r="K11319" t="str">
            <v>Voluntary Controlled School</v>
          </cell>
          <cell r="L11319" t="str">
            <v>Primary</v>
          </cell>
          <cell r="AC11319" t="str">
            <v>Yes</v>
          </cell>
          <cell r="AI11319">
            <v>2</v>
          </cell>
        </row>
        <row r="11320">
          <cell r="K11320" t="str">
            <v>Voluntary Aided School</v>
          </cell>
          <cell r="L11320" t="str">
            <v>Primary</v>
          </cell>
          <cell r="AC11320" t="str">
            <v>Yes</v>
          </cell>
          <cell r="AI11320">
            <v>2</v>
          </cell>
        </row>
        <row r="11321">
          <cell r="K11321" t="str">
            <v>Voluntary Aided School</v>
          </cell>
          <cell r="L11321" t="str">
            <v>Primary</v>
          </cell>
          <cell r="AC11321" t="str">
            <v>Yes</v>
          </cell>
          <cell r="AI11321">
            <v>2</v>
          </cell>
        </row>
        <row r="11322">
          <cell r="K11322" t="str">
            <v>Voluntary Aided School</v>
          </cell>
          <cell r="L11322" t="str">
            <v>Primary</v>
          </cell>
          <cell r="AC11322" t="str">
            <v>Yes</v>
          </cell>
          <cell r="AI11322">
            <v>2</v>
          </cell>
        </row>
        <row r="11323">
          <cell r="K11323" t="str">
            <v>Voluntary Aided School</v>
          </cell>
          <cell r="L11323" t="str">
            <v>Primary</v>
          </cell>
          <cell r="AC11323" t="str">
            <v>Yes</v>
          </cell>
          <cell r="AI11323">
            <v>2</v>
          </cell>
        </row>
        <row r="11324">
          <cell r="K11324" t="str">
            <v>Voluntary Aided School</v>
          </cell>
          <cell r="L11324" t="str">
            <v>Primary</v>
          </cell>
          <cell r="AC11324" t="str">
            <v>Yes</v>
          </cell>
          <cell r="AI11324">
            <v>3</v>
          </cell>
        </row>
        <row r="11325">
          <cell r="K11325" t="str">
            <v>Voluntary Aided School</v>
          </cell>
          <cell r="L11325" t="str">
            <v>Primary</v>
          </cell>
          <cell r="AC11325" t="str">
            <v>Yes</v>
          </cell>
          <cell r="AI11325">
            <v>1</v>
          </cell>
        </row>
        <row r="11326">
          <cell r="K11326" t="str">
            <v>Voluntary Aided School</v>
          </cell>
          <cell r="L11326" t="str">
            <v>Primary</v>
          </cell>
          <cell r="AC11326" t="str">
            <v>Yes</v>
          </cell>
          <cell r="AI11326">
            <v>2</v>
          </cell>
        </row>
        <row r="11327">
          <cell r="K11327" t="str">
            <v>Voluntary Aided School</v>
          </cell>
          <cell r="L11327" t="str">
            <v>Primary</v>
          </cell>
          <cell r="AC11327" t="str">
            <v>Yes</v>
          </cell>
          <cell r="AI11327">
            <v>2</v>
          </cell>
        </row>
        <row r="11328">
          <cell r="K11328" t="str">
            <v>Voluntary Aided School</v>
          </cell>
          <cell r="L11328" t="str">
            <v>Primary</v>
          </cell>
          <cell r="AC11328" t="str">
            <v>Yes</v>
          </cell>
          <cell r="AI11328">
            <v>2</v>
          </cell>
        </row>
        <row r="11329">
          <cell r="K11329" t="str">
            <v>Voluntary Aided School</v>
          </cell>
          <cell r="L11329" t="str">
            <v>Primary</v>
          </cell>
          <cell r="AC11329" t="str">
            <v>Yes</v>
          </cell>
          <cell r="AI11329">
            <v>2</v>
          </cell>
        </row>
        <row r="11330">
          <cell r="K11330" t="str">
            <v>Voluntary Aided School</v>
          </cell>
          <cell r="L11330" t="str">
            <v>Primary</v>
          </cell>
          <cell r="AC11330" t="str">
            <v>Yes</v>
          </cell>
          <cell r="AI11330">
            <v>2</v>
          </cell>
        </row>
        <row r="11331">
          <cell r="K11331" t="str">
            <v>Voluntary Aided School</v>
          </cell>
          <cell r="L11331" t="str">
            <v>Primary</v>
          </cell>
          <cell r="AC11331" t="str">
            <v>Yes</v>
          </cell>
          <cell r="AI11331">
            <v>1</v>
          </cell>
        </row>
        <row r="11332">
          <cell r="K11332" t="str">
            <v>Voluntary Aided School</v>
          </cell>
          <cell r="L11332" t="str">
            <v>Primary</v>
          </cell>
          <cell r="AC11332" t="str">
            <v>Yes</v>
          </cell>
          <cell r="AI11332">
            <v>2</v>
          </cell>
        </row>
        <row r="11333">
          <cell r="K11333" t="str">
            <v>Voluntary Aided School</v>
          </cell>
          <cell r="L11333" t="str">
            <v>Primary</v>
          </cell>
          <cell r="AC11333" t="str">
            <v>Yes</v>
          </cell>
          <cell r="AI11333">
            <v>2</v>
          </cell>
        </row>
        <row r="11334">
          <cell r="K11334" t="str">
            <v>Voluntary Aided School</v>
          </cell>
          <cell r="L11334" t="str">
            <v>Primary</v>
          </cell>
          <cell r="AC11334" t="str">
            <v>Yes</v>
          </cell>
          <cell r="AI11334">
            <v>2</v>
          </cell>
        </row>
        <row r="11335">
          <cell r="K11335" t="str">
            <v>Voluntary Aided School</v>
          </cell>
          <cell r="L11335" t="str">
            <v>Primary</v>
          </cell>
          <cell r="AC11335" t="str">
            <v>Yes</v>
          </cell>
          <cell r="AI11335">
            <v>2</v>
          </cell>
        </row>
        <row r="11336">
          <cell r="K11336" t="str">
            <v>Voluntary Aided School</v>
          </cell>
          <cell r="L11336" t="str">
            <v>Primary</v>
          </cell>
          <cell r="AC11336" t="str">
            <v>Yes</v>
          </cell>
          <cell r="AI11336">
            <v>2</v>
          </cell>
        </row>
        <row r="11337">
          <cell r="K11337" t="str">
            <v>Voluntary Aided School</v>
          </cell>
          <cell r="L11337" t="str">
            <v>Primary</v>
          </cell>
          <cell r="AC11337" t="str">
            <v>Yes</v>
          </cell>
          <cell r="AI11337">
            <v>2</v>
          </cell>
        </row>
        <row r="11338">
          <cell r="K11338" t="str">
            <v>Voluntary Aided School</v>
          </cell>
          <cell r="L11338" t="str">
            <v>Primary</v>
          </cell>
          <cell r="AC11338" t="str">
            <v>Yes</v>
          </cell>
          <cell r="AI11338">
            <v>2</v>
          </cell>
        </row>
        <row r="11339">
          <cell r="K11339" t="str">
            <v>Voluntary Aided School</v>
          </cell>
          <cell r="L11339" t="str">
            <v>Primary</v>
          </cell>
          <cell r="AC11339" t="str">
            <v>Yes</v>
          </cell>
          <cell r="AI11339">
            <v>2</v>
          </cell>
        </row>
        <row r="11340">
          <cell r="K11340" t="str">
            <v>Foundation School</v>
          </cell>
          <cell r="L11340" t="str">
            <v>Secondary</v>
          </cell>
          <cell r="AC11340" t="str">
            <v>Yes</v>
          </cell>
          <cell r="AI11340">
            <v>2</v>
          </cell>
        </row>
        <row r="11341">
          <cell r="K11341" t="str">
            <v>Community School</v>
          </cell>
          <cell r="L11341" t="str">
            <v>Secondary</v>
          </cell>
          <cell r="AC11341" t="str">
            <v>Yes</v>
          </cell>
          <cell r="AI11341">
            <v>1</v>
          </cell>
        </row>
        <row r="11342">
          <cell r="K11342" t="str">
            <v>Community School</v>
          </cell>
          <cell r="L11342" t="str">
            <v>Secondary</v>
          </cell>
          <cell r="AC11342" t="str">
            <v>Yes</v>
          </cell>
          <cell r="AI11342">
            <v>2</v>
          </cell>
        </row>
        <row r="11343">
          <cell r="K11343" t="str">
            <v>Community School</v>
          </cell>
          <cell r="L11343" t="str">
            <v>Secondary</v>
          </cell>
          <cell r="AC11343" t="str">
            <v>Yes</v>
          </cell>
          <cell r="AI11343">
            <v>3</v>
          </cell>
        </row>
        <row r="11344">
          <cell r="K11344" t="str">
            <v>Community School</v>
          </cell>
          <cell r="L11344" t="str">
            <v>Secondary</v>
          </cell>
          <cell r="AC11344" t="str">
            <v>Yes</v>
          </cell>
          <cell r="AI11344">
            <v>2</v>
          </cell>
        </row>
        <row r="11345">
          <cell r="K11345" t="str">
            <v>Foundation School</v>
          </cell>
          <cell r="L11345" t="str">
            <v>Secondary</v>
          </cell>
          <cell r="AC11345" t="str">
            <v>Yes</v>
          </cell>
          <cell r="AI11345">
            <v>3</v>
          </cell>
        </row>
        <row r="11346">
          <cell r="K11346" t="str">
            <v>Voluntary Controlled School</v>
          </cell>
          <cell r="L11346" t="str">
            <v>Secondary</v>
          </cell>
          <cell r="AC11346" t="str">
            <v>Yes</v>
          </cell>
          <cell r="AI11346">
            <v>2</v>
          </cell>
        </row>
        <row r="11347">
          <cell r="K11347" t="str">
            <v>Foundation School</v>
          </cell>
          <cell r="L11347" t="str">
            <v>Secondary</v>
          </cell>
          <cell r="AC11347" t="str">
            <v>Yes</v>
          </cell>
          <cell r="AI11347">
            <v>4</v>
          </cell>
        </row>
        <row r="11348">
          <cell r="K11348" t="str">
            <v>City Technology College</v>
          </cell>
          <cell r="L11348" t="str">
            <v>Secondary</v>
          </cell>
          <cell r="AC11348" t="str">
            <v>Yes</v>
          </cell>
          <cell r="AI11348">
            <v>1</v>
          </cell>
        </row>
        <row r="11349">
          <cell r="K11349" t="str">
            <v>Community Special School</v>
          </cell>
          <cell r="L11349" t="str">
            <v>Special</v>
          </cell>
          <cell r="AC11349" t="str">
            <v>Yes</v>
          </cell>
          <cell r="AI11349">
            <v>2</v>
          </cell>
        </row>
        <row r="11350">
          <cell r="K11350" t="str">
            <v>Community Special School</v>
          </cell>
          <cell r="L11350" t="str">
            <v>Special</v>
          </cell>
          <cell r="AC11350" t="str">
            <v>Yes</v>
          </cell>
          <cell r="AI11350">
            <v>2</v>
          </cell>
        </row>
        <row r="11351">
          <cell r="K11351" t="str">
            <v>Community Special School</v>
          </cell>
          <cell r="L11351" t="str">
            <v>Special</v>
          </cell>
          <cell r="AC11351" t="str">
            <v>Yes</v>
          </cell>
          <cell r="AI11351">
            <v>2</v>
          </cell>
        </row>
        <row r="11352">
          <cell r="K11352" t="str">
            <v>Community Special School</v>
          </cell>
          <cell r="L11352" t="str">
            <v>Special</v>
          </cell>
          <cell r="AC11352" t="str">
            <v>Yes</v>
          </cell>
          <cell r="AI11352">
            <v>1</v>
          </cell>
        </row>
        <row r="11353">
          <cell r="K11353" t="str">
            <v>Community School</v>
          </cell>
          <cell r="L11353" t="str">
            <v>Primary</v>
          </cell>
          <cell r="AC11353" t="str">
            <v>Yes</v>
          </cell>
          <cell r="AI11353">
            <v>3</v>
          </cell>
        </row>
        <row r="11354">
          <cell r="K11354" t="str">
            <v>Community School</v>
          </cell>
          <cell r="L11354" t="str">
            <v>Primary</v>
          </cell>
          <cell r="AC11354" t="str">
            <v>Yes</v>
          </cell>
          <cell r="AI11354">
            <v>2</v>
          </cell>
        </row>
        <row r="11355">
          <cell r="K11355" t="str">
            <v>Community School</v>
          </cell>
          <cell r="L11355" t="str">
            <v>Primary</v>
          </cell>
          <cell r="AC11355" t="str">
            <v>Yes</v>
          </cell>
          <cell r="AI11355">
            <v>2</v>
          </cell>
        </row>
        <row r="11356">
          <cell r="K11356" t="str">
            <v>Community School</v>
          </cell>
          <cell r="L11356" t="str">
            <v>Primary</v>
          </cell>
          <cell r="AC11356" t="str">
            <v>Yes</v>
          </cell>
          <cell r="AI11356">
            <v>2</v>
          </cell>
        </row>
        <row r="11357">
          <cell r="K11357" t="str">
            <v>Community School</v>
          </cell>
          <cell r="L11357" t="str">
            <v>Primary</v>
          </cell>
          <cell r="AC11357" t="str">
            <v>Yes</v>
          </cell>
          <cell r="AI11357">
            <v>2</v>
          </cell>
        </row>
        <row r="11358">
          <cell r="K11358" t="str">
            <v>Community School</v>
          </cell>
          <cell r="L11358" t="str">
            <v>Primary</v>
          </cell>
          <cell r="AC11358" t="str">
            <v>Yes</v>
          </cell>
          <cell r="AI11358">
            <v>2</v>
          </cell>
        </row>
        <row r="11359">
          <cell r="K11359" t="str">
            <v>Community School</v>
          </cell>
          <cell r="L11359" t="str">
            <v>Primary</v>
          </cell>
          <cell r="AC11359" t="str">
            <v>Yes</v>
          </cell>
          <cell r="AI11359">
            <v>2</v>
          </cell>
        </row>
        <row r="11360">
          <cell r="K11360" t="str">
            <v>Community School</v>
          </cell>
          <cell r="L11360" t="str">
            <v>Primary</v>
          </cell>
          <cell r="AC11360" t="str">
            <v>Yes</v>
          </cell>
          <cell r="AI11360">
            <v>1</v>
          </cell>
        </row>
        <row r="11361">
          <cell r="K11361" t="str">
            <v>Community School</v>
          </cell>
          <cell r="L11361" t="str">
            <v>Primary</v>
          </cell>
          <cell r="AC11361" t="str">
            <v>Yes</v>
          </cell>
          <cell r="AI11361">
            <v>1</v>
          </cell>
        </row>
        <row r="11362">
          <cell r="K11362" t="str">
            <v>Community School</v>
          </cell>
          <cell r="L11362" t="str">
            <v>Primary</v>
          </cell>
          <cell r="AC11362" t="str">
            <v>Yes</v>
          </cell>
          <cell r="AI11362">
            <v>2</v>
          </cell>
        </row>
        <row r="11363">
          <cell r="K11363" t="str">
            <v>Community School</v>
          </cell>
          <cell r="L11363" t="str">
            <v>Primary</v>
          </cell>
          <cell r="AC11363" t="str">
            <v>Yes</v>
          </cell>
          <cell r="AI11363">
            <v>2</v>
          </cell>
        </row>
        <row r="11364">
          <cell r="K11364" t="str">
            <v>Community School</v>
          </cell>
          <cell r="L11364" t="str">
            <v>Primary</v>
          </cell>
          <cell r="AC11364" t="str">
            <v>Yes</v>
          </cell>
          <cell r="AI11364">
            <v>1</v>
          </cell>
        </row>
        <row r="11365">
          <cell r="K11365" t="str">
            <v>Community School</v>
          </cell>
          <cell r="L11365" t="str">
            <v>Primary</v>
          </cell>
          <cell r="AC11365" t="str">
            <v>Yes</v>
          </cell>
          <cell r="AI11365">
            <v>3</v>
          </cell>
        </row>
        <row r="11366">
          <cell r="K11366" t="str">
            <v>Community School</v>
          </cell>
          <cell r="L11366" t="str">
            <v>Primary</v>
          </cell>
          <cell r="AC11366" t="str">
            <v>Yes</v>
          </cell>
          <cell r="AI11366">
            <v>2</v>
          </cell>
        </row>
        <row r="11367">
          <cell r="K11367" t="str">
            <v>Community School</v>
          </cell>
          <cell r="L11367" t="str">
            <v>Primary</v>
          </cell>
          <cell r="AC11367" t="str">
            <v>Yes</v>
          </cell>
          <cell r="AI11367">
            <v>3</v>
          </cell>
        </row>
        <row r="11368">
          <cell r="K11368" t="str">
            <v>Community School</v>
          </cell>
          <cell r="L11368" t="str">
            <v>Primary</v>
          </cell>
          <cell r="AC11368" t="str">
            <v>Yes</v>
          </cell>
          <cell r="AI11368">
            <v>3</v>
          </cell>
        </row>
        <row r="11369">
          <cell r="K11369" t="str">
            <v>Community School</v>
          </cell>
          <cell r="L11369" t="str">
            <v>Primary</v>
          </cell>
          <cell r="AC11369" t="str">
            <v>Yes</v>
          </cell>
          <cell r="AI11369">
            <v>2</v>
          </cell>
        </row>
        <row r="11370">
          <cell r="K11370" t="str">
            <v>Community School</v>
          </cell>
          <cell r="L11370" t="str">
            <v>Primary</v>
          </cell>
          <cell r="AC11370" t="str">
            <v>Yes</v>
          </cell>
          <cell r="AI11370">
            <v>3</v>
          </cell>
        </row>
        <row r="11371">
          <cell r="K11371" t="str">
            <v>Foundation School</v>
          </cell>
          <cell r="L11371" t="str">
            <v>Primary</v>
          </cell>
          <cell r="AC11371" t="str">
            <v>Yes</v>
          </cell>
          <cell r="AI11371">
            <v>4</v>
          </cell>
        </row>
        <row r="11372">
          <cell r="K11372" t="str">
            <v>Community School</v>
          </cell>
          <cell r="L11372" t="str">
            <v>Primary</v>
          </cell>
          <cell r="AC11372" t="str">
            <v>Yes</v>
          </cell>
          <cell r="AI11372">
            <v>2</v>
          </cell>
        </row>
        <row r="11373">
          <cell r="K11373" t="str">
            <v>Community School</v>
          </cell>
          <cell r="L11373" t="str">
            <v>Primary</v>
          </cell>
          <cell r="AC11373" t="str">
            <v>Yes</v>
          </cell>
          <cell r="AI11373">
            <v>2</v>
          </cell>
        </row>
        <row r="11374">
          <cell r="K11374" t="str">
            <v>Foundation School</v>
          </cell>
          <cell r="L11374" t="str">
            <v>Primary</v>
          </cell>
          <cell r="AC11374" t="str">
            <v>Yes</v>
          </cell>
          <cell r="AI11374">
            <v>1</v>
          </cell>
        </row>
        <row r="11375">
          <cell r="K11375" t="str">
            <v>Community School</v>
          </cell>
          <cell r="L11375" t="str">
            <v>Primary</v>
          </cell>
          <cell r="AC11375" t="str">
            <v>Yes</v>
          </cell>
          <cell r="AI11375">
            <v>2</v>
          </cell>
        </row>
        <row r="11376">
          <cell r="K11376" t="str">
            <v>Community School</v>
          </cell>
          <cell r="L11376" t="str">
            <v>Primary</v>
          </cell>
          <cell r="AC11376" t="str">
            <v>Yes</v>
          </cell>
          <cell r="AI11376">
            <v>2</v>
          </cell>
        </row>
        <row r="11377">
          <cell r="K11377" t="str">
            <v>Community School</v>
          </cell>
          <cell r="L11377" t="str">
            <v>Primary</v>
          </cell>
          <cell r="AC11377" t="str">
            <v>Yes</v>
          </cell>
          <cell r="AI11377">
            <v>2</v>
          </cell>
        </row>
        <row r="11378">
          <cell r="K11378" t="str">
            <v>Community School</v>
          </cell>
          <cell r="L11378" t="str">
            <v>Primary</v>
          </cell>
          <cell r="AC11378" t="str">
            <v>Yes</v>
          </cell>
          <cell r="AI11378">
            <v>1</v>
          </cell>
        </row>
        <row r="11379">
          <cell r="K11379" t="str">
            <v>Community School</v>
          </cell>
          <cell r="L11379" t="str">
            <v>Primary</v>
          </cell>
          <cell r="AC11379" t="str">
            <v>Yes</v>
          </cell>
          <cell r="AI11379">
            <v>2</v>
          </cell>
        </row>
        <row r="11380">
          <cell r="K11380" t="str">
            <v>Community School</v>
          </cell>
          <cell r="L11380" t="str">
            <v>Primary</v>
          </cell>
          <cell r="AC11380" t="str">
            <v>Yes</v>
          </cell>
          <cell r="AI11380">
            <v>2</v>
          </cell>
        </row>
        <row r="11381">
          <cell r="K11381" t="str">
            <v>Community School</v>
          </cell>
          <cell r="L11381" t="str">
            <v>Primary</v>
          </cell>
          <cell r="AC11381" t="str">
            <v>Yes</v>
          </cell>
          <cell r="AI11381">
            <v>2</v>
          </cell>
        </row>
        <row r="11382">
          <cell r="K11382" t="str">
            <v>Community School</v>
          </cell>
          <cell r="L11382" t="str">
            <v>Primary</v>
          </cell>
          <cell r="AC11382" t="str">
            <v>Yes</v>
          </cell>
          <cell r="AI11382">
            <v>3</v>
          </cell>
        </row>
        <row r="11383">
          <cell r="K11383" t="str">
            <v>Community School</v>
          </cell>
          <cell r="L11383" t="str">
            <v>Primary</v>
          </cell>
          <cell r="AC11383" t="str">
            <v>Yes</v>
          </cell>
          <cell r="AI11383">
            <v>4</v>
          </cell>
        </row>
        <row r="11384">
          <cell r="K11384" t="str">
            <v>Community School</v>
          </cell>
          <cell r="L11384" t="str">
            <v>Primary</v>
          </cell>
          <cell r="AC11384" t="str">
            <v>Yes</v>
          </cell>
          <cell r="AI11384">
            <v>2</v>
          </cell>
        </row>
        <row r="11385">
          <cell r="K11385" t="str">
            <v>Community School</v>
          </cell>
          <cell r="L11385" t="str">
            <v>Primary</v>
          </cell>
          <cell r="AC11385" t="str">
            <v>Yes</v>
          </cell>
          <cell r="AI11385">
            <v>2</v>
          </cell>
        </row>
        <row r="11386">
          <cell r="K11386" t="str">
            <v>Community School</v>
          </cell>
          <cell r="L11386" t="str">
            <v>Primary</v>
          </cell>
          <cell r="AC11386" t="str">
            <v>Yes</v>
          </cell>
          <cell r="AI11386">
            <v>2</v>
          </cell>
        </row>
        <row r="11387">
          <cell r="K11387" t="str">
            <v>Community School</v>
          </cell>
          <cell r="L11387" t="str">
            <v>Primary</v>
          </cell>
          <cell r="AC11387" t="str">
            <v>Yes</v>
          </cell>
          <cell r="AI11387">
            <v>2</v>
          </cell>
        </row>
        <row r="11388">
          <cell r="K11388" t="str">
            <v>Community School</v>
          </cell>
          <cell r="L11388" t="str">
            <v>Primary</v>
          </cell>
          <cell r="AC11388" t="str">
            <v>Yes</v>
          </cell>
          <cell r="AI11388">
            <v>2</v>
          </cell>
        </row>
        <row r="11389">
          <cell r="K11389" t="str">
            <v>Community School</v>
          </cell>
          <cell r="L11389" t="str">
            <v>Primary</v>
          </cell>
          <cell r="AC11389" t="str">
            <v>Yes</v>
          </cell>
          <cell r="AI11389">
            <v>2</v>
          </cell>
        </row>
        <row r="11390">
          <cell r="K11390" t="str">
            <v>Community School</v>
          </cell>
          <cell r="L11390" t="str">
            <v>Primary</v>
          </cell>
          <cell r="AC11390" t="str">
            <v>Yes</v>
          </cell>
          <cell r="AI11390">
            <v>2</v>
          </cell>
        </row>
        <row r="11391">
          <cell r="K11391" t="str">
            <v>Community School</v>
          </cell>
          <cell r="L11391" t="str">
            <v>Primary</v>
          </cell>
          <cell r="AC11391" t="str">
            <v>Yes</v>
          </cell>
          <cell r="AI11391">
            <v>2</v>
          </cell>
        </row>
        <row r="11392">
          <cell r="K11392" t="str">
            <v>Community School</v>
          </cell>
          <cell r="L11392" t="str">
            <v>Primary</v>
          </cell>
          <cell r="AC11392" t="str">
            <v>Yes</v>
          </cell>
          <cell r="AI11392">
            <v>2</v>
          </cell>
        </row>
        <row r="11393">
          <cell r="K11393" t="str">
            <v>Community School</v>
          </cell>
          <cell r="L11393" t="str">
            <v>Primary</v>
          </cell>
          <cell r="AC11393" t="str">
            <v>Yes</v>
          </cell>
          <cell r="AI11393">
            <v>3</v>
          </cell>
        </row>
        <row r="11394">
          <cell r="K11394" t="str">
            <v>Community School</v>
          </cell>
          <cell r="L11394" t="str">
            <v>Primary</v>
          </cell>
          <cell r="AC11394" t="str">
            <v>Yes</v>
          </cell>
          <cell r="AI11394">
            <v>2</v>
          </cell>
        </row>
        <row r="11395">
          <cell r="K11395" t="str">
            <v>Community School</v>
          </cell>
          <cell r="L11395" t="str">
            <v>Primary</v>
          </cell>
          <cell r="AC11395" t="str">
            <v>Yes</v>
          </cell>
          <cell r="AI11395">
            <v>2</v>
          </cell>
        </row>
        <row r="11396">
          <cell r="K11396" t="str">
            <v>Community School</v>
          </cell>
          <cell r="L11396" t="str">
            <v>Primary</v>
          </cell>
          <cell r="AC11396" t="str">
            <v>Yes</v>
          </cell>
          <cell r="AI11396">
            <v>3</v>
          </cell>
        </row>
        <row r="11397">
          <cell r="K11397" t="str">
            <v>Community School</v>
          </cell>
          <cell r="L11397" t="str">
            <v>Primary</v>
          </cell>
          <cell r="AC11397" t="str">
            <v>Yes</v>
          </cell>
          <cell r="AI11397">
            <v>2</v>
          </cell>
        </row>
        <row r="11398">
          <cell r="K11398" t="str">
            <v>Community School</v>
          </cell>
          <cell r="L11398" t="str">
            <v>Primary</v>
          </cell>
          <cell r="AC11398" t="str">
            <v>Yes</v>
          </cell>
          <cell r="AI11398">
            <v>2</v>
          </cell>
        </row>
        <row r="11399">
          <cell r="K11399" t="str">
            <v>Community School</v>
          </cell>
          <cell r="L11399" t="str">
            <v>Primary</v>
          </cell>
          <cell r="AC11399" t="str">
            <v>Yes</v>
          </cell>
          <cell r="AI11399">
            <v>2</v>
          </cell>
        </row>
        <row r="11400">
          <cell r="K11400" t="str">
            <v>Community School</v>
          </cell>
          <cell r="L11400" t="str">
            <v>Primary</v>
          </cell>
          <cell r="AC11400" t="str">
            <v>Yes</v>
          </cell>
          <cell r="AI11400">
            <v>2</v>
          </cell>
        </row>
        <row r="11401">
          <cell r="K11401" t="str">
            <v>Community School</v>
          </cell>
          <cell r="L11401" t="str">
            <v>Primary</v>
          </cell>
          <cell r="AC11401" t="str">
            <v>Yes</v>
          </cell>
          <cell r="AI11401">
            <v>1</v>
          </cell>
        </row>
        <row r="11402">
          <cell r="K11402" t="str">
            <v>Community School</v>
          </cell>
          <cell r="L11402" t="str">
            <v>Primary</v>
          </cell>
          <cell r="AC11402" t="str">
            <v>Yes</v>
          </cell>
          <cell r="AI11402">
            <v>2</v>
          </cell>
        </row>
        <row r="11403">
          <cell r="K11403" t="str">
            <v>Community School</v>
          </cell>
          <cell r="L11403" t="str">
            <v>Primary</v>
          </cell>
          <cell r="AC11403" t="str">
            <v>Yes</v>
          </cell>
          <cell r="AI11403">
            <v>2</v>
          </cell>
        </row>
        <row r="11404">
          <cell r="K11404" t="str">
            <v>Community School</v>
          </cell>
          <cell r="L11404" t="str">
            <v>Primary</v>
          </cell>
          <cell r="AC11404" t="str">
            <v>Yes</v>
          </cell>
          <cell r="AI11404">
            <v>2</v>
          </cell>
        </row>
        <row r="11405">
          <cell r="K11405" t="str">
            <v>Community School</v>
          </cell>
          <cell r="L11405" t="str">
            <v>Primary</v>
          </cell>
          <cell r="AC11405" t="str">
            <v>Yes</v>
          </cell>
          <cell r="AI11405">
            <v>2</v>
          </cell>
        </row>
        <row r="11406">
          <cell r="K11406" t="str">
            <v>Community School</v>
          </cell>
          <cell r="L11406" t="str">
            <v>Primary</v>
          </cell>
          <cell r="AC11406" t="str">
            <v>Yes</v>
          </cell>
          <cell r="AI11406">
            <v>2</v>
          </cell>
        </row>
        <row r="11407">
          <cell r="K11407" t="str">
            <v>Community School</v>
          </cell>
          <cell r="L11407" t="str">
            <v>Primary</v>
          </cell>
          <cell r="AC11407" t="str">
            <v>Yes</v>
          </cell>
          <cell r="AI11407">
            <v>2</v>
          </cell>
        </row>
        <row r="11408">
          <cell r="K11408" t="str">
            <v>Community School</v>
          </cell>
          <cell r="L11408" t="str">
            <v>Primary</v>
          </cell>
          <cell r="AC11408" t="str">
            <v>Yes</v>
          </cell>
          <cell r="AI11408">
            <v>2</v>
          </cell>
        </row>
        <row r="11409">
          <cell r="K11409" t="str">
            <v>Community School</v>
          </cell>
          <cell r="L11409" t="str">
            <v>Primary</v>
          </cell>
          <cell r="AC11409" t="str">
            <v>Yes</v>
          </cell>
          <cell r="AI11409">
            <v>3</v>
          </cell>
        </row>
        <row r="11410">
          <cell r="K11410" t="str">
            <v>Voluntary Controlled School</v>
          </cell>
          <cell r="L11410" t="str">
            <v>Primary</v>
          </cell>
          <cell r="AC11410" t="str">
            <v>Yes</v>
          </cell>
          <cell r="AI11410">
            <v>2</v>
          </cell>
        </row>
        <row r="11411">
          <cell r="K11411" t="str">
            <v>Voluntary Controlled School</v>
          </cell>
          <cell r="L11411" t="str">
            <v>Primary</v>
          </cell>
          <cell r="AC11411" t="str">
            <v>Yes</v>
          </cell>
          <cell r="AI11411">
            <v>2</v>
          </cell>
        </row>
        <row r="11412">
          <cell r="K11412" t="str">
            <v>Voluntary Controlled School</v>
          </cell>
          <cell r="L11412" t="str">
            <v>Primary</v>
          </cell>
          <cell r="AC11412" t="str">
            <v>Yes</v>
          </cell>
          <cell r="AI11412">
            <v>1</v>
          </cell>
        </row>
        <row r="11413">
          <cell r="K11413" t="str">
            <v>Voluntary Aided School</v>
          </cell>
          <cell r="L11413" t="str">
            <v>Primary</v>
          </cell>
          <cell r="AC11413" t="str">
            <v>Yes</v>
          </cell>
          <cell r="AI11413">
            <v>1</v>
          </cell>
        </row>
        <row r="11414">
          <cell r="K11414" t="str">
            <v>Voluntary Controlled School</v>
          </cell>
          <cell r="L11414" t="str">
            <v>Primary</v>
          </cell>
          <cell r="AC11414" t="str">
            <v>Yes</v>
          </cell>
          <cell r="AI11414">
            <v>2</v>
          </cell>
        </row>
        <row r="11415">
          <cell r="K11415" t="str">
            <v>Voluntary Controlled School</v>
          </cell>
          <cell r="L11415" t="str">
            <v>Primary</v>
          </cell>
          <cell r="AC11415" t="str">
            <v>Yes</v>
          </cell>
          <cell r="AI11415">
            <v>2</v>
          </cell>
        </row>
        <row r="11416">
          <cell r="K11416" t="str">
            <v>Voluntary Controlled School</v>
          </cell>
          <cell r="L11416" t="str">
            <v>Primary</v>
          </cell>
          <cell r="AC11416" t="str">
            <v>Yes</v>
          </cell>
          <cell r="AI11416">
            <v>2</v>
          </cell>
        </row>
        <row r="11417">
          <cell r="K11417" t="str">
            <v>Voluntary Controlled School</v>
          </cell>
          <cell r="L11417" t="str">
            <v>Primary</v>
          </cell>
          <cell r="AC11417" t="str">
            <v>Yes</v>
          </cell>
          <cell r="AI11417">
            <v>2</v>
          </cell>
        </row>
        <row r="11418">
          <cell r="K11418" t="str">
            <v>Voluntary Controlled School</v>
          </cell>
          <cell r="L11418" t="str">
            <v>Primary</v>
          </cell>
          <cell r="AC11418" t="str">
            <v>Yes</v>
          </cell>
          <cell r="AI11418">
            <v>2</v>
          </cell>
        </row>
        <row r="11419">
          <cell r="K11419" t="str">
            <v>Voluntary Controlled School</v>
          </cell>
          <cell r="L11419" t="str">
            <v>Primary</v>
          </cell>
          <cell r="AC11419" t="str">
            <v>Yes</v>
          </cell>
          <cell r="AI11419">
            <v>1</v>
          </cell>
        </row>
        <row r="11420">
          <cell r="K11420" t="str">
            <v>Voluntary Controlled School</v>
          </cell>
          <cell r="L11420" t="str">
            <v>Primary</v>
          </cell>
          <cell r="AC11420" t="str">
            <v>Yes</v>
          </cell>
          <cell r="AI11420">
            <v>3</v>
          </cell>
        </row>
        <row r="11421">
          <cell r="K11421" t="str">
            <v>Voluntary Aided School</v>
          </cell>
          <cell r="L11421" t="str">
            <v>Primary</v>
          </cell>
          <cell r="AC11421" t="str">
            <v>Yes</v>
          </cell>
          <cell r="AI11421">
            <v>2</v>
          </cell>
        </row>
        <row r="11422">
          <cell r="K11422" t="str">
            <v>Voluntary Controlled School</v>
          </cell>
          <cell r="L11422" t="str">
            <v>Primary</v>
          </cell>
          <cell r="AC11422" t="str">
            <v>Yes</v>
          </cell>
          <cell r="AI11422">
            <v>2</v>
          </cell>
        </row>
        <row r="11423">
          <cell r="K11423" t="str">
            <v>Voluntary Controlled School</v>
          </cell>
          <cell r="L11423" t="str">
            <v>Primary</v>
          </cell>
          <cell r="AC11423" t="str">
            <v>Yes</v>
          </cell>
          <cell r="AI11423">
            <v>2</v>
          </cell>
        </row>
        <row r="11424">
          <cell r="K11424" t="str">
            <v>Voluntary Controlled School</v>
          </cell>
          <cell r="L11424" t="str">
            <v>Primary</v>
          </cell>
          <cell r="AC11424" t="str">
            <v>Yes</v>
          </cell>
          <cell r="AI11424">
            <v>2</v>
          </cell>
        </row>
        <row r="11425">
          <cell r="K11425" t="str">
            <v>Voluntary Controlled School</v>
          </cell>
          <cell r="L11425" t="str">
            <v>Primary</v>
          </cell>
          <cell r="AC11425" t="str">
            <v>Yes</v>
          </cell>
          <cell r="AI11425">
            <v>3</v>
          </cell>
        </row>
        <row r="11426">
          <cell r="K11426" t="str">
            <v>Voluntary Controlled School</v>
          </cell>
          <cell r="L11426" t="str">
            <v>Primary</v>
          </cell>
          <cell r="AC11426" t="str">
            <v>Yes</v>
          </cell>
          <cell r="AI11426">
            <v>2</v>
          </cell>
        </row>
        <row r="11427">
          <cell r="K11427" t="str">
            <v>Voluntary Controlled School</v>
          </cell>
          <cell r="L11427" t="str">
            <v>Primary</v>
          </cell>
          <cell r="AC11427" t="str">
            <v>Yes</v>
          </cell>
          <cell r="AI11427">
            <v>3</v>
          </cell>
        </row>
        <row r="11428">
          <cell r="K11428" t="str">
            <v>Voluntary Controlled School</v>
          </cell>
          <cell r="L11428" t="str">
            <v>Primary</v>
          </cell>
          <cell r="AC11428" t="str">
            <v>Yes</v>
          </cell>
          <cell r="AI11428">
            <v>2</v>
          </cell>
        </row>
        <row r="11429">
          <cell r="K11429" t="str">
            <v>Voluntary Controlled School</v>
          </cell>
          <cell r="L11429" t="str">
            <v>Primary</v>
          </cell>
          <cell r="AC11429" t="str">
            <v>Yes</v>
          </cell>
          <cell r="AI11429">
            <v>2</v>
          </cell>
        </row>
        <row r="11430">
          <cell r="K11430" t="str">
            <v>Voluntary Controlled School</v>
          </cell>
          <cell r="L11430" t="str">
            <v>Primary</v>
          </cell>
          <cell r="AC11430" t="str">
            <v>Yes</v>
          </cell>
          <cell r="AI11430">
            <v>2</v>
          </cell>
        </row>
        <row r="11431">
          <cell r="K11431" t="str">
            <v>Voluntary Controlled School</v>
          </cell>
          <cell r="L11431" t="str">
            <v>Primary</v>
          </cell>
          <cell r="AC11431" t="str">
            <v>Yes</v>
          </cell>
          <cell r="AI11431">
            <v>1</v>
          </cell>
        </row>
        <row r="11432">
          <cell r="K11432" t="str">
            <v>Voluntary Controlled School</v>
          </cell>
          <cell r="L11432" t="str">
            <v>Primary</v>
          </cell>
          <cell r="AC11432" t="str">
            <v>Yes</v>
          </cell>
          <cell r="AI11432">
            <v>2</v>
          </cell>
        </row>
        <row r="11433">
          <cell r="K11433" t="str">
            <v>Voluntary Controlled School</v>
          </cell>
          <cell r="L11433" t="str">
            <v>Primary</v>
          </cell>
          <cell r="AC11433" t="str">
            <v>Yes</v>
          </cell>
          <cell r="AI11433">
            <v>2</v>
          </cell>
        </row>
        <row r="11434">
          <cell r="K11434" t="str">
            <v>Voluntary Controlled School</v>
          </cell>
          <cell r="L11434" t="str">
            <v>Primary</v>
          </cell>
          <cell r="AC11434" t="str">
            <v>Yes</v>
          </cell>
          <cell r="AI11434">
            <v>2</v>
          </cell>
        </row>
        <row r="11435">
          <cell r="K11435" t="str">
            <v>Voluntary Controlled School</v>
          </cell>
          <cell r="L11435" t="str">
            <v>Primary</v>
          </cell>
          <cell r="AC11435" t="str">
            <v>Yes</v>
          </cell>
          <cell r="AI11435">
            <v>4</v>
          </cell>
        </row>
        <row r="11436">
          <cell r="K11436" t="str">
            <v>Voluntary Controlled School</v>
          </cell>
          <cell r="L11436" t="str">
            <v>Primary</v>
          </cell>
          <cell r="AC11436" t="str">
            <v>Yes</v>
          </cell>
          <cell r="AI11436">
            <v>2</v>
          </cell>
        </row>
        <row r="11437">
          <cell r="K11437" t="str">
            <v>Voluntary Controlled School</v>
          </cell>
          <cell r="L11437" t="str">
            <v>Primary</v>
          </cell>
          <cell r="AC11437" t="str">
            <v>Yes</v>
          </cell>
          <cell r="AI11437">
            <v>2</v>
          </cell>
        </row>
        <row r="11438">
          <cell r="K11438" t="str">
            <v>Voluntary Controlled School</v>
          </cell>
          <cell r="L11438" t="str">
            <v>Primary</v>
          </cell>
          <cell r="AC11438" t="str">
            <v>Yes</v>
          </cell>
          <cell r="AI11438">
            <v>3</v>
          </cell>
        </row>
        <row r="11439">
          <cell r="K11439" t="str">
            <v>Voluntary Controlled School</v>
          </cell>
          <cell r="L11439" t="str">
            <v>Primary</v>
          </cell>
          <cell r="AC11439" t="str">
            <v>Yes</v>
          </cell>
          <cell r="AI11439">
            <v>1</v>
          </cell>
        </row>
        <row r="11440">
          <cell r="K11440" t="str">
            <v>Voluntary Controlled School</v>
          </cell>
          <cell r="L11440" t="str">
            <v>Primary</v>
          </cell>
          <cell r="AC11440" t="str">
            <v>Yes</v>
          </cell>
          <cell r="AI11440">
            <v>3</v>
          </cell>
        </row>
        <row r="11441">
          <cell r="K11441" t="str">
            <v>Voluntary Controlled School</v>
          </cell>
          <cell r="L11441" t="str">
            <v>Primary</v>
          </cell>
          <cell r="AC11441" t="str">
            <v>Yes</v>
          </cell>
          <cell r="AI11441">
            <v>2</v>
          </cell>
        </row>
        <row r="11442">
          <cell r="K11442" t="str">
            <v>Voluntary Controlled School</v>
          </cell>
          <cell r="L11442" t="str">
            <v>Primary</v>
          </cell>
          <cell r="AC11442" t="str">
            <v>Yes</v>
          </cell>
          <cell r="AI11442">
            <v>1</v>
          </cell>
        </row>
        <row r="11443">
          <cell r="K11443" t="str">
            <v>Voluntary Controlled School</v>
          </cell>
          <cell r="L11443" t="str">
            <v>Primary</v>
          </cell>
          <cell r="AC11443" t="str">
            <v>Yes</v>
          </cell>
          <cell r="AI11443">
            <v>3</v>
          </cell>
        </row>
        <row r="11444">
          <cell r="K11444" t="str">
            <v>Voluntary Controlled School</v>
          </cell>
          <cell r="L11444" t="str">
            <v>Primary</v>
          </cell>
          <cell r="AC11444" t="str">
            <v>Yes</v>
          </cell>
          <cell r="AI11444">
            <v>2</v>
          </cell>
        </row>
        <row r="11445">
          <cell r="K11445" t="str">
            <v>Voluntary Controlled School</v>
          </cell>
          <cell r="L11445" t="str">
            <v>Primary</v>
          </cell>
          <cell r="AC11445" t="str">
            <v>Yes</v>
          </cell>
          <cell r="AI11445">
            <v>2</v>
          </cell>
        </row>
        <row r="11446">
          <cell r="K11446" t="str">
            <v>Voluntary Controlled School</v>
          </cell>
          <cell r="L11446" t="str">
            <v>Primary</v>
          </cell>
          <cell r="AC11446" t="str">
            <v>Yes</v>
          </cell>
          <cell r="AI11446">
            <v>2</v>
          </cell>
        </row>
        <row r="11447">
          <cell r="K11447" t="str">
            <v>Voluntary Controlled School</v>
          </cell>
          <cell r="L11447" t="str">
            <v>Primary</v>
          </cell>
          <cell r="AC11447" t="str">
            <v>Yes</v>
          </cell>
          <cell r="AI11447">
            <v>2</v>
          </cell>
        </row>
        <row r="11448">
          <cell r="K11448" t="str">
            <v>Voluntary Controlled School</v>
          </cell>
          <cell r="L11448" t="str">
            <v>Primary</v>
          </cell>
          <cell r="AC11448" t="str">
            <v>Yes</v>
          </cell>
          <cell r="AI11448">
            <v>2</v>
          </cell>
        </row>
        <row r="11449">
          <cell r="K11449" t="str">
            <v>Voluntary Controlled School</v>
          </cell>
          <cell r="L11449" t="str">
            <v>Primary</v>
          </cell>
          <cell r="AC11449" t="str">
            <v>Yes</v>
          </cell>
          <cell r="AI11449">
            <v>1</v>
          </cell>
        </row>
        <row r="11450">
          <cell r="K11450" t="str">
            <v>Voluntary Controlled School</v>
          </cell>
          <cell r="L11450" t="str">
            <v>Primary</v>
          </cell>
          <cell r="AC11450" t="str">
            <v>Yes</v>
          </cell>
          <cell r="AI11450">
            <v>2</v>
          </cell>
        </row>
        <row r="11451">
          <cell r="K11451" t="str">
            <v>Voluntary Controlled School</v>
          </cell>
          <cell r="L11451" t="str">
            <v>Primary</v>
          </cell>
          <cell r="AC11451" t="str">
            <v>Yes</v>
          </cell>
          <cell r="AI11451">
            <v>2</v>
          </cell>
        </row>
        <row r="11452">
          <cell r="K11452" t="str">
            <v>Voluntary Controlled School</v>
          </cell>
          <cell r="L11452" t="str">
            <v>Primary</v>
          </cell>
          <cell r="AC11452" t="str">
            <v>Yes</v>
          </cell>
          <cell r="AI11452">
            <v>2</v>
          </cell>
        </row>
        <row r="11453">
          <cell r="K11453" t="str">
            <v>Voluntary Controlled School</v>
          </cell>
          <cell r="L11453" t="str">
            <v>Primary</v>
          </cell>
          <cell r="AC11453" t="str">
            <v>Yes</v>
          </cell>
          <cell r="AI11453">
            <v>2</v>
          </cell>
        </row>
        <row r="11454">
          <cell r="K11454" t="str">
            <v>Voluntary Controlled School</v>
          </cell>
          <cell r="L11454" t="str">
            <v>Primary</v>
          </cell>
          <cell r="AC11454" t="str">
            <v>Yes</v>
          </cell>
          <cell r="AI11454">
            <v>3</v>
          </cell>
        </row>
        <row r="11455">
          <cell r="K11455" t="str">
            <v>Voluntary Controlled School</v>
          </cell>
          <cell r="L11455" t="str">
            <v>Primary</v>
          </cell>
          <cell r="AC11455" t="str">
            <v>Yes</v>
          </cell>
          <cell r="AI11455">
            <v>2</v>
          </cell>
        </row>
        <row r="11456">
          <cell r="K11456" t="str">
            <v>Voluntary Controlled School</v>
          </cell>
          <cell r="L11456" t="str">
            <v>Primary</v>
          </cell>
          <cell r="AC11456" t="str">
            <v>Yes</v>
          </cell>
          <cell r="AI11456">
            <v>2</v>
          </cell>
        </row>
        <row r="11457">
          <cell r="K11457" t="str">
            <v>Voluntary Controlled School</v>
          </cell>
          <cell r="L11457" t="str">
            <v>Primary</v>
          </cell>
          <cell r="AC11457" t="str">
            <v>Yes</v>
          </cell>
          <cell r="AI11457">
            <v>2</v>
          </cell>
        </row>
        <row r="11458">
          <cell r="K11458" t="str">
            <v>Voluntary Controlled School</v>
          </cell>
          <cell r="L11458" t="str">
            <v>Primary</v>
          </cell>
          <cell r="AC11458" t="str">
            <v>Yes</v>
          </cell>
          <cell r="AI11458">
            <v>2</v>
          </cell>
        </row>
        <row r="11459">
          <cell r="K11459" t="str">
            <v>Voluntary Controlled School</v>
          </cell>
          <cell r="L11459" t="str">
            <v>Primary</v>
          </cell>
          <cell r="AC11459" t="str">
            <v>Yes</v>
          </cell>
          <cell r="AI11459">
            <v>1</v>
          </cell>
        </row>
        <row r="11460">
          <cell r="K11460" t="str">
            <v>Voluntary Controlled School</v>
          </cell>
          <cell r="L11460" t="str">
            <v>Primary</v>
          </cell>
          <cell r="AC11460" t="str">
            <v>Yes</v>
          </cell>
          <cell r="AI11460">
            <v>2</v>
          </cell>
        </row>
        <row r="11461">
          <cell r="K11461" t="str">
            <v>Voluntary Controlled School</v>
          </cell>
          <cell r="L11461" t="str">
            <v>Primary</v>
          </cell>
          <cell r="AC11461" t="str">
            <v>Yes</v>
          </cell>
          <cell r="AI11461">
            <v>2</v>
          </cell>
        </row>
        <row r="11462">
          <cell r="K11462" t="str">
            <v>Voluntary Controlled School</v>
          </cell>
          <cell r="L11462" t="str">
            <v>Primary</v>
          </cell>
          <cell r="AC11462" t="str">
            <v>Yes</v>
          </cell>
          <cell r="AI11462">
            <v>2</v>
          </cell>
        </row>
        <row r="11463">
          <cell r="K11463" t="str">
            <v>Voluntary Controlled School</v>
          </cell>
          <cell r="L11463" t="str">
            <v>Primary</v>
          </cell>
          <cell r="AC11463" t="str">
            <v>Yes</v>
          </cell>
          <cell r="AI11463">
            <v>2</v>
          </cell>
        </row>
        <row r="11464">
          <cell r="K11464" t="str">
            <v>Voluntary Controlled School</v>
          </cell>
          <cell r="L11464" t="str">
            <v>Primary</v>
          </cell>
          <cell r="AC11464" t="str">
            <v>Yes</v>
          </cell>
          <cell r="AI11464">
            <v>2</v>
          </cell>
        </row>
        <row r="11465">
          <cell r="K11465" t="str">
            <v>Voluntary Controlled School</v>
          </cell>
          <cell r="L11465" t="str">
            <v>Primary</v>
          </cell>
          <cell r="AC11465" t="str">
            <v>Yes</v>
          </cell>
          <cell r="AI11465">
            <v>2</v>
          </cell>
        </row>
        <row r="11466">
          <cell r="K11466" t="str">
            <v>Voluntary Controlled School</v>
          </cell>
          <cell r="L11466" t="str">
            <v>Primary</v>
          </cell>
          <cell r="AC11466" t="str">
            <v>Yes</v>
          </cell>
          <cell r="AI11466">
            <v>2</v>
          </cell>
        </row>
        <row r="11467">
          <cell r="K11467" t="str">
            <v>Voluntary Aided School</v>
          </cell>
          <cell r="L11467" t="str">
            <v>Primary</v>
          </cell>
          <cell r="AC11467" t="str">
            <v>Yes</v>
          </cell>
          <cell r="AI11467">
            <v>2</v>
          </cell>
        </row>
        <row r="11468">
          <cell r="K11468" t="str">
            <v>Voluntary Aided School</v>
          </cell>
          <cell r="L11468" t="str">
            <v>Primary</v>
          </cell>
          <cell r="AC11468" t="str">
            <v>Yes</v>
          </cell>
          <cell r="AI11468">
            <v>2</v>
          </cell>
        </row>
        <row r="11469">
          <cell r="K11469" t="str">
            <v>Voluntary Aided School</v>
          </cell>
          <cell r="L11469" t="str">
            <v>Primary</v>
          </cell>
          <cell r="AC11469" t="str">
            <v>Yes</v>
          </cell>
          <cell r="AI11469">
            <v>2</v>
          </cell>
        </row>
        <row r="11470">
          <cell r="K11470" t="str">
            <v>Voluntary Aided School</v>
          </cell>
          <cell r="L11470" t="str">
            <v>Primary</v>
          </cell>
          <cell r="AC11470" t="str">
            <v>Yes</v>
          </cell>
          <cell r="AI11470">
            <v>2</v>
          </cell>
        </row>
        <row r="11471">
          <cell r="K11471" t="str">
            <v>Voluntary Aided School</v>
          </cell>
          <cell r="L11471" t="str">
            <v>Primary</v>
          </cell>
          <cell r="AC11471" t="str">
            <v>Yes</v>
          </cell>
          <cell r="AI11471">
            <v>1</v>
          </cell>
        </row>
        <row r="11472">
          <cell r="K11472" t="str">
            <v>Voluntary Aided School</v>
          </cell>
          <cell r="L11472" t="str">
            <v>Primary</v>
          </cell>
          <cell r="AC11472" t="str">
            <v>Yes</v>
          </cell>
          <cell r="AI11472">
            <v>2</v>
          </cell>
        </row>
        <row r="11473">
          <cell r="K11473" t="str">
            <v>Voluntary Aided School</v>
          </cell>
          <cell r="L11473" t="str">
            <v>Primary</v>
          </cell>
          <cell r="AC11473" t="str">
            <v>Yes</v>
          </cell>
          <cell r="AI11473">
            <v>2</v>
          </cell>
        </row>
        <row r="11474">
          <cell r="K11474" t="str">
            <v>Voluntary Aided School</v>
          </cell>
          <cell r="L11474" t="str">
            <v>Primary</v>
          </cell>
          <cell r="AC11474" t="str">
            <v>Yes</v>
          </cell>
          <cell r="AI11474">
            <v>2</v>
          </cell>
        </row>
        <row r="11475">
          <cell r="K11475" t="str">
            <v>Voluntary Aided School</v>
          </cell>
          <cell r="L11475" t="str">
            <v>Primary</v>
          </cell>
          <cell r="AC11475" t="str">
            <v>Yes</v>
          </cell>
          <cell r="AI11475">
            <v>2</v>
          </cell>
        </row>
        <row r="11476">
          <cell r="K11476" t="str">
            <v>Voluntary Aided School</v>
          </cell>
          <cell r="L11476" t="str">
            <v>Primary</v>
          </cell>
          <cell r="AC11476" t="str">
            <v>Yes</v>
          </cell>
          <cell r="AI11476">
            <v>2</v>
          </cell>
        </row>
        <row r="11477">
          <cell r="K11477" t="str">
            <v>Voluntary Aided School</v>
          </cell>
          <cell r="L11477" t="str">
            <v>Primary</v>
          </cell>
          <cell r="AC11477" t="str">
            <v>Yes</v>
          </cell>
          <cell r="AI11477">
            <v>2</v>
          </cell>
        </row>
        <row r="11478">
          <cell r="K11478" t="str">
            <v>Voluntary Aided School</v>
          </cell>
          <cell r="L11478" t="str">
            <v>Primary</v>
          </cell>
          <cell r="AC11478" t="str">
            <v>Yes</v>
          </cell>
          <cell r="AI11478">
            <v>2</v>
          </cell>
        </row>
        <row r="11479">
          <cell r="K11479" t="str">
            <v>Voluntary Aided School</v>
          </cell>
          <cell r="L11479" t="str">
            <v>Primary</v>
          </cell>
          <cell r="AC11479" t="str">
            <v>Yes</v>
          </cell>
          <cell r="AI11479">
            <v>2</v>
          </cell>
        </row>
        <row r="11480">
          <cell r="K11480" t="str">
            <v>Voluntary Aided School</v>
          </cell>
          <cell r="L11480" t="str">
            <v>Primary</v>
          </cell>
          <cell r="AC11480" t="str">
            <v>Yes</v>
          </cell>
          <cell r="AI11480">
            <v>2</v>
          </cell>
        </row>
        <row r="11481">
          <cell r="K11481" t="str">
            <v>Voluntary Aided School</v>
          </cell>
          <cell r="L11481" t="str">
            <v>Primary</v>
          </cell>
          <cell r="AC11481" t="str">
            <v>Yes</v>
          </cell>
          <cell r="AI11481">
            <v>2</v>
          </cell>
        </row>
        <row r="11482">
          <cell r="K11482" t="str">
            <v>Voluntary Aided School</v>
          </cell>
          <cell r="L11482" t="str">
            <v>Primary</v>
          </cell>
          <cell r="AC11482" t="str">
            <v>Yes</v>
          </cell>
          <cell r="AI11482">
            <v>2</v>
          </cell>
        </row>
        <row r="11483">
          <cell r="K11483" t="str">
            <v>Voluntary Aided School</v>
          </cell>
          <cell r="L11483" t="str">
            <v>Primary</v>
          </cell>
          <cell r="AC11483" t="str">
            <v>Yes</v>
          </cell>
          <cell r="AI11483">
            <v>2</v>
          </cell>
        </row>
        <row r="11484">
          <cell r="K11484" t="str">
            <v>Voluntary Aided School</v>
          </cell>
          <cell r="L11484" t="str">
            <v>Primary</v>
          </cell>
          <cell r="AC11484" t="str">
            <v>Yes</v>
          </cell>
          <cell r="AI11484">
            <v>3</v>
          </cell>
        </row>
        <row r="11485">
          <cell r="K11485" t="str">
            <v>Voluntary Aided School</v>
          </cell>
          <cell r="L11485" t="str">
            <v>Primary</v>
          </cell>
          <cell r="AC11485" t="str">
            <v>Yes</v>
          </cell>
          <cell r="AI11485">
            <v>1</v>
          </cell>
        </row>
        <row r="11486">
          <cell r="K11486" t="str">
            <v>Voluntary Aided School</v>
          </cell>
          <cell r="L11486" t="str">
            <v>Primary</v>
          </cell>
          <cell r="AC11486" t="str">
            <v>Yes</v>
          </cell>
          <cell r="AI11486">
            <v>2</v>
          </cell>
        </row>
        <row r="11487">
          <cell r="K11487" t="str">
            <v>Voluntary Aided School</v>
          </cell>
          <cell r="L11487" t="str">
            <v>Primary</v>
          </cell>
          <cell r="AC11487" t="str">
            <v>Yes</v>
          </cell>
          <cell r="AI11487">
            <v>1</v>
          </cell>
        </row>
        <row r="11488">
          <cell r="K11488" t="str">
            <v>Voluntary Aided School</v>
          </cell>
          <cell r="L11488" t="str">
            <v>Primary</v>
          </cell>
          <cell r="AC11488" t="str">
            <v>Yes</v>
          </cell>
          <cell r="AI11488">
            <v>2</v>
          </cell>
        </row>
        <row r="11489">
          <cell r="K11489" t="str">
            <v>Voluntary Aided School</v>
          </cell>
          <cell r="L11489" t="str">
            <v>Primary</v>
          </cell>
          <cell r="AC11489" t="str">
            <v>Yes</v>
          </cell>
          <cell r="AI11489">
            <v>2</v>
          </cell>
        </row>
        <row r="11490">
          <cell r="K11490" t="str">
            <v>Voluntary Aided School</v>
          </cell>
          <cell r="L11490" t="str">
            <v>Primary</v>
          </cell>
          <cell r="AC11490" t="str">
            <v>Yes</v>
          </cell>
          <cell r="AI11490">
            <v>1</v>
          </cell>
        </row>
        <row r="11491">
          <cell r="K11491" t="str">
            <v>Voluntary Aided School</v>
          </cell>
          <cell r="L11491" t="str">
            <v>Primary</v>
          </cell>
          <cell r="AC11491" t="str">
            <v>Yes</v>
          </cell>
          <cell r="AI11491">
            <v>2</v>
          </cell>
        </row>
        <row r="11492">
          <cell r="K11492" t="str">
            <v>Voluntary Aided School</v>
          </cell>
          <cell r="L11492" t="str">
            <v>Primary</v>
          </cell>
          <cell r="AC11492" t="str">
            <v>Yes</v>
          </cell>
          <cell r="AI11492">
            <v>2</v>
          </cell>
        </row>
        <row r="11493">
          <cell r="K11493" t="str">
            <v>Voluntary Aided School</v>
          </cell>
          <cell r="L11493" t="str">
            <v>Primary</v>
          </cell>
          <cell r="AC11493" t="str">
            <v>Yes</v>
          </cell>
          <cell r="AI11493">
            <v>2</v>
          </cell>
        </row>
        <row r="11494">
          <cell r="K11494" t="str">
            <v>Voluntary Aided School</v>
          </cell>
          <cell r="L11494" t="str">
            <v>Primary</v>
          </cell>
          <cell r="AC11494" t="str">
            <v>Yes</v>
          </cell>
          <cell r="AI11494">
            <v>2</v>
          </cell>
        </row>
        <row r="11495">
          <cell r="K11495" t="str">
            <v>Voluntary Aided School</v>
          </cell>
          <cell r="L11495" t="str">
            <v>Primary</v>
          </cell>
          <cell r="AC11495" t="str">
            <v>Yes</v>
          </cell>
          <cell r="AI11495">
            <v>2</v>
          </cell>
        </row>
        <row r="11496">
          <cell r="K11496" t="str">
            <v>Community School</v>
          </cell>
          <cell r="L11496" t="str">
            <v>Secondary</v>
          </cell>
          <cell r="AC11496" t="str">
            <v>Yes</v>
          </cell>
          <cell r="AI11496">
            <v>2</v>
          </cell>
        </row>
        <row r="11497">
          <cell r="K11497" t="str">
            <v>Community School</v>
          </cell>
          <cell r="L11497" t="str">
            <v>Secondary</v>
          </cell>
          <cell r="AC11497" t="str">
            <v>Yes</v>
          </cell>
          <cell r="AI11497">
            <v>4</v>
          </cell>
        </row>
        <row r="11498">
          <cell r="K11498" t="str">
            <v>Community School</v>
          </cell>
          <cell r="L11498" t="str">
            <v>Primary</v>
          </cell>
          <cell r="AC11498" t="str">
            <v>Yes</v>
          </cell>
          <cell r="AI11498">
            <v>2</v>
          </cell>
        </row>
        <row r="11499">
          <cell r="K11499" t="str">
            <v>Community School</v>
          </cell>
          <cell r="L11499" t="str">
            <v>Secondary</v>
          </cell>
          <cell r="AC11499" t="str">
            <v>Yes</v>
          </cell>
          <cell r="AI11499">
            <v>2</v>
          </cell>
        </row>
        <row r="11500">
          <cell r="K11500" t="str">
            <v>Foundation School</v>
          </cell>
          <cell r="L11500" t="str">
            <v>Secondary</v>
          </cell>
          <cell r="AC11500" t="str">
            <v>Yes</v>
          </cell>
          <cell r="AI11500">
            <v>2</v>
          </cell>
        </row>
        <row r="11501">
          <cell r="K11501" t="str">
            <v>Community School</v>
          </cell>
          <cell r="L11501" t="str">
            <v>Secondary</v>
          </cell>
          <cell r="AC11501" t="str">
            <v>Yes</v>
          </cell>
          <cell r="AI11501">
            <v>4</v>
          </cell>
        </row>
        <row r="11502">
          <cell r="K11502" t="str">
            <v>Foundation School</v>
          </cell>
          <cell r="L11502" t="str">
            <v>Secondary</v>
          </cell>
          <cell r="AC11502" t="str">
            <v>Yes</v>
          </cell>
          <cell r="AI11502">
            <v>2</v>
          </cell>
        </row>
        <row r="11503">
          <cell r="K11503" t="str">
            <v>Community School</v>
          </cell>
          <cell r="L11503" t="str">
            <v>Secondary</v>
          </cell>
          <cell r="AC11503" t="str">
            <v>Yes</v>
          </cell>
          <cell r="AI11503">
            <v>1</v>
          </cell>
        </row>
        <row r="11504">
          <cell r="K11504" t="str">
            <v>Community School</v>
          </cell>
          <cell r="L11504" t="str">
            <v>Secondary</v>
          </cell>
          <cell r="AC11504" t="str">
            <v>Yes</v>
          </cell>
          <cell r="AI11504">
            <v>2</v>
          </cell>
        </row>
        <row r="11505">
          <cell r="K11505" t="str">
            <v>Voluntary Controlled School</v>
          </cell>
          <cell r="L11505" t="str">
            <v>Secondary</v>
          </cell>
          <cell r="AC11505" t="str">
            <v>Yes</v>
          </cell>
          <cell r="AI11505">
            <v>2</v>
          </cell>
        </row>
        <row r="11506">
          <cell r="K11506" t="str">
            <v>Foundation School</v>
          </cell>
          <cell r="L11506" t="str">
            <v>Primary</v>
          </cell>
          <cell r="AC11506" t="str">
            <v>Yes</v>
          </cell>
          <cell r="AI11506">
            <v>2</v>
          </cell>
        </row>
        <row r="11507">
          <cell r="K11507" t="str">
            <v>Voluntary Aided School</v>
          </cell>
          <cell r="L11507" t="str">
            <v>Primary</v>
          </cell>
          <cell r="AC11507" t="str">
            <v>Yes</v>
          </cell>
          <cell r="AI11507">
            <v>2</v>
          </cell>
        </row>
        <row r="11508">
          <cell r="K11508" t="str">
            <v>Voluntary Aided School</v>
          </cell>
          <cell r="L11508" t="str">
            <v>Primary</v>
          </cell>
          <cell r="AC11508" t="str">
            <v>Yes</v>
          </cell>
          <cell r="AI11508">
            <v>2</v>
          </cell>
        </row>
        <row r="11509">
          <cell r="K11509" t="str">
            <v>Foundation Special School</v>
          </cell>
          <cell r="L11509" t="str">
            <v>Special</v>
          </cell>
          <cell r="AC11509" t="str">
            <v>Yes</v>
          </cell>
          <cell r="AI11509">
            <v>2</v>
          </cell>
        </row>
        <row r="11510">
          <cell r="K11510" t="str">
            <v>Community Special School</v>
          </cell>
          <cell r="L11510" t="str">
            <v>Special</v>
          </cell>
          <cell r="AC11510" t="str">
            <v>Yes</v>
          </cell>
          <cell r="AI11510">
            <v>2</v>
          </cell>
        </row>
        <row r="11511">
          <cell r="K11511" t="str">
            <v>Community Special School</v>
          </cell>
          <cell r="L11511" t="str">
            <v>Special</v>
          </cell>
          <cell r="AC11511" t="str">
            <v>Yes</v>
          </cell>
          <cell r="AI11511">
            <v>2</v>
          </cell>
        </row>
        <row r="11512">
          <cell r="K11512" t="str">
            <v>Foundation Special School</v>
          </cell>
          <cell r="L11512" t="str">
            <v>Special</v>
          </cell>
          <cell r="AC11512" t="str">
            <v>Yes</v>
          </cell>
          <cell r="AI11512">
            <v>2</v>
          </cell>
        </row>
        <row r="11513">
          <cell r="K11513" t="str">
            <v>Community Special School</v>
          </cell>
          <cell r="L11513" t="str">
            <v>Special</v>
          </cell>
          <cell r="AC11513" t="str">
            <v>Yes</v>
          </cell>
          <cell r="AI11513">
            <v>2</v>
          </cell>
        </row>
        <row r="11514">
          <cell r="K11514" t="str">
            <v>Community Special School</v>
          </cell>
          <cell r="L11514" t="str">
            <v>Special</v>
          </cell>
          <cell r="AC11514" t="str">
            <v>Yes</v>
          </cell>
          <cell r="AI11514">
            <v>1</v>
          </cell>
        </row>
        <row r="11515">
          <cell r="K11515" t="str">
            <v>Community Special School</v>
          </cell>
          <cell r="L11515" t="str">
            <v>Special</v>
          </cell>
          <cell r="AC11515" t="str">
            <v>Yes</v>
          </cell>
          <cell r="AI11515">
            <v>2</v>
          </cell>
        </row>
        <row r="11516">
          <cell r="K11516" t="str">
            <v>Community Special School</v>
          </cell>
          <cell r="L11516" t="str">
            <v>Special</v>
          </cell>
          <cell r="AC11516" t="str">
            <v>Yes</v>
          </cell>
          <cell r="AI11516">
            <v>2</v>
          </cell>
        </row>
        <row r="11517">
          <cell r="K11517" t="str">
            <v>LA Nursery School</v>
          </cell>
          <cell r="L11517" t="str">
            <v>Nursery</v>
          </cell>
          <cell r="AC11517" t="str">
            <v>Yes</v>
          </cell>
          <cell r="AI11517">
            <v>2</v>
          </cell>
        </row>
        <row r="11518">
          <cell r="K11518" t="str">
            <v>LA Nursery School</v>
          </cell>
          <cell r="L11518" t="str">
            <v>Nursery</v>
          </cell>
          <cell r="AC11518" t="str">
            <v>Yes</v>
          </cell>
          <cell r="AI11518">
            <v>1</v>
          </cell>
        </row>
        <row r="11519">
          <cell r="K11519" t="str">
            <v>LA Nursery School</v>
          </cell>
          <cell r="L11519" t="str">
            <v>Nursery</v>
          </cell>
          <cell r="AC11519" t="str">
            <v>Yes</v>
          </cell>
          <cell r="AI11519">
            <v>1</v>
          </cell>
        </row>
        <row r="11520">
          <cell r="K11520" t="str">
            <v>LA Nursery School</v>
          </cell>
          <cell r="L11520" t="str">
            <v>Nursery</v>
          </cell>
          <cell r="AC11520" t="str">
            <v>Yes</v>
          </cell>
          <cell r="AI11520">
            <v>2</v>
          </cell>
        </row>
        <row r="11521">
          <cell r="K11521" t="str">
            <v>LA Nursery School</v>
          </cell>
          <cell r="L11521" t="str">
            <v>Nursery</v>
          </cell>
          <cell r="AC11521" t="str">
            <v>Yes</v>
          </cell>
          <cell r="AI11521">
            <v>2</v>
          </cell>
        </row>
        <row r="11522">
          <cell r="K11522" t="str">
            <v>LA Nursery School</v>
          </cell>
          <cell r="L11522" t="str">
            <v>Nursery</v>
          </cell>
          <cell r="AC11522" t="str">
            <v>Yes</v>
          </cell>
          <cell r="AI11522">
            <v>2</v>
          </cell>
        </row>
        <row r="11523">
          <cell r="K11523" t="str">
            <v>LA Nursery School</v>
          </cell>
          <cell r="L11523" t="str">
            <v>Nursery</v>
          </cell>
          <cell r="AC11523" t="str">
            <v>Yes</v>
          </cell>
          <cell r="AI11523">
            <v>1</v>
          </cell>
        </row>
        <row r="11524">
          <cell r="K11524" t="str">
            <v>LA Nursery School</v>
          </cell>
          <cell r="L11524" t="str">
            <v>Nursery</v>
          </cell>
          <cell r="AC11524" t="str">
            <v>Yes</v>
          </cell>
          <cell r="AI11524">
            <v>1</v>
          </cell>
        </row>
        <row r="11525">
          <cell r="K11525" t="str">
            <v>Community School</v>
          </cell>
          <cell r="L11525" t="str">
            <v>Primary</v>
          </cell>
          <cell r="AC11525" t="str">
            <v>Yes</v>
          </cell>
          <cell r="AI11525">
            <v>2</v>
          </cell>
        </row>
        <row r="11526">
          <cell r="K11526" t="str">
            <v>Foundation School</v>
          </cell>
          <cell r="L11526" t="str">
            <v>Primary</v>
          </cell>
          <cell r="AC11526" t="str">
            <v>Yes</v>
          </cell>
          <cell r="AI11526">
            <v>2</v>
          </cell>
        </row>
        <row r="11527">
          <cell r="K11527" t="str">
            <v>Community School</v>
          </cell>
          <cell r="L11527" t="str">
            <v>Primary</v>
          </cell>
          <cell r="AC11527" t="str">
            <v>Yes</v>
          </cell>
          <cell r="AI11527">
            <v>2</v>
          </cell>
        </row>
        <row r="11528">
          <cell r="K11528" t="str">
            <v>Foundation School</v>
          </cell>
          <cell r="L11528" t="str">
            <v>Primary</v>
          </cell>
          <cell r="AC11528" t="str">
            <v>Yes</v>
          </cell>
          <cell r="AI11528">
            <v>2</v>
          </cell>
        </row>
        <row r="11529">
          <cell r="K11529" t="str">
            <v>Community School</v>
          </cell>
          <cell r="L11529" t="str">
            <v>Primary</v>
          </cell>
          <cell r="AC11529" t="str">
            <v>Yes</v>
          </cell>
          <cell r="AI11529">
            <v>2</v>
          </cell>
        </row>
        <row r="11530">
          <cell r="K11530" t="str">
            <v>Community School</v>
          </cell>
          <cell r="L11530" t="str">
            <v>Primary</v>
          </cell>
          <cell r="AC11530" t="str">
            <v>Yes</v>
          </cell>
          <cell r="AI11530">
            <v>2</v>
          </cell>
        </row>
        <row r="11531">
          <cell r="K11531" t="str">
            <v>Community School</v>
          </cell>
          <cell r="L11531" t="str">
            <v>Primary</v>
          </cell>
          <cell r="AC11531" t="str">
            <v>Yes</v>
          </cell>
          <cell r="AI11531">
            <v>2</v>
          </cell>
        </row>
        <row r="11532">
          <cell r="K11532" t="str">
            <v>Community School</v>
          </cell>
          <cell r="L11532" t="str">
            <v>Primary</v>
          </cell>
          <cell r="AC11532" t="str">
            <v>Yes</v>
          </cell>
          <cell r="AI11532">
            <v>2</v>
          </cell>
        </row>
        <row r="11533">
          <cell r="K11533" t="str">
            <v>Community School</v>
          </cell>
          <cell r="L11533" t="str">
            <v>Primary</v>
          </cell>
          <cell r="AC11533" t="str">
            <v>Yes</v>
          </cell>
          <cell r="AI11533">
            <v>3</v>
          </cell>
        </row>
        <row r="11534">
          <cell r="K11534" t="str">
            <v>Community School</v>
          </cell>
          <cell r="L11534" t="str">
            <v>Primary</v>
          </cell>
          <cell r="AC11534" t="str">
            <v>Yes</v>
          </cell>
          <cell r="AI11534">
            <v>2</v>
          </cell>
        </row>
        <row r="11535">
          <cell r="K11535" t="str">
            <v>Community School</v>
          </cell>
          <cell r="L11535" t="str">
            <v>Primary</v>
          </cell>
          <cell r="AC11535" t="str">
            <v>Yes</v>
          </cell>
          <cell r="AI11535">
            <v>2</v>
          </cell>
        </row>
        <row r="11536">
          <cell r="K11536" t="str">
            <v>Community School</v>
          </cell>
          <cell r="L11536" t="str">
            <v>Primary</v>
          </cell>
          <cell r="AC11536" t="str">
            <v>Yes</v>
          </cell>
          <cell r="AI11536">
            <v>2</v>
          </cell>
        </row>
        <row r="11537">
          <cell r="K11537" t="str">
            <v>Community School</v>
          </cell>
          <cell r="L11537" t="str">
            <v>Primary</v>
          </cell>
          <cell r="AC11537" t="str">
            <v>Yes</v>
          </cell>
          <cell r="AI11537">
            <v>1</v>
          </cell>
        </row>
        <row r="11538">
          <cell r="K11538" t="str">
            <v>Community School</v>
          </cell>
          <cell r="L11538" t="str">
            <v>Primary</v>
          </cell>
          <cell r="AC11538" t="str">
            <v>Yes</v>
          </cell>
          <cell r="AI11538">
            <v>2</v>
          </cell>
        </row>
        <row r="11539">
          <cell r="K11539" t="str">
            <v>Community School</v>
          </cell>
          <cell r="L11539" t="str">
            <v>Primary</v>
          </cell>
          <cell r="AC11539" t="str">
            <v>Yes</v>
          </cell>
          <cell r="AI11539">
            <v>2</v>
          </cell>
        </row>
        <row r="11540">
          <cell r="K11540" t="str">
            <v>Community School</v>
          </cell>
          <cell r="L11540" t="str">
            <v>Primary</v>
          </cell>
          <cell r="AC11540" t="str">
            <v>Yes</v>
          </cell>
          <cell r="AI11540">
            <v>2</v>
          </cell>
        </row>
        <row r="11541">
          <cell r="K11541" t="str">
            <v>Community School</v>
          </cell>
          <cell r="L11541" t="str">
            <v>Primary</v>
          </cell>
          <cell r="AC11541" t="str">
            <v>Yes</v>
          </cell>
          <cell r="AI11541">
            <v>2</v>
          </cell>
        </row>
        <row r="11542">
          <cell r="K11542" t="str">
            <v>Community School</v>
          </cell>
          <cell r="L11542" t="str">
            <v>Primary</v>
          </cell>
          <cell r="AC11542" t="str">
            <v>Yes</v>
          </cell>
          <cell r="AI11542">
            <v>2</v>
          </cell>
        </row>
        <row r="11543">
          <cell r="K11543" t="str">
            <v>Community School</v>
          </cell>
          <cell r="L11543" t="str">
            <v>Primary</v>
          </cell>
          <cell r="AC11543" t="str">
            <v>Yes</v>
          </cell>
          <cell r="AI11543">
            <v>2</v>
          </cell>
        </row>
        <row r="11544">
          <cell r="K11544" t="str">
            <v>Community School</v>
          </cell>
          <cell r="L11544" t="str">
            <v>Primary</v>
          </cell>
          <cell r="AC11544" t="str">
            <v>Yes</v>
          </cell>
          <cell r="AI11544">
            <v>2</v>
          </cell>
        </row>
        <row r="11545">
          <cell r="K11545" t="str">
            <v>Foundation School</v>
          </cell>
          <cell r="L11545" t="str">
            <v>Primary</v>
          </cell>
          <cell r="AC11545" t="str">
            <v>Yes</v>
          </cell>
          <cell r="AI11545">
            <v>2</v>
          </cell>
        </row>
        <row r="11546">
          <cell r="K11546" t="str">
            <v>Foundation School</v>
          </cell>
          <cell r="L11546" t="str">
            <v>Primary</v>
          </cell>
          <cell r="AC11546" t="str">
            <v>Yes</v>
          </cell>
          <cell r="AI11546">
            <v>2</v>
          </cell>
        </row>
        <row r="11547">
          <cell r="K11547" t="str">
            <v>Foundation School</v>
          </cell>
          <cell r="L11547" t="str">
            <v>Primary</v>
          </cell>
          <cell r="AC11547" t="str">
            <v>Yes</v>
          </cell>
          <cell r="AI11547">
            <v>1</v>
          </cell>
        </row>
        <row r="11548">
          <cell r="K11548" t="str">
            <v>Foundation School</v>
          </cell>
          <cell r="L11548" t="str">
            <v>Primary</v>
          </cell>
          <cell r="AC11548" t="str">
            <v>Yes</v>
          </cell>
          <cell r="AI11548">
            <v>2</v>
          </cell>
        </row>
        <row r="11549">
          <cell r="K11549" t="str">
            <v>Foundation School</v>
          </cell>
          <cell r="L11549" t="str">
            <v>Primary</v>
          </cell>
          <cell r="AC11549" t="str">
            <v>Yes</v>
          </cell>
          <cell r="AI11549">
            <v>2</v>
          </cell>
        </row>
        <row r="11550">
          <cell r="K11550" t="str">
            <v>Community School</v>
          </cell>
          <cell r="L11550" t="str">
            <v>Primary</v>
          </cell>
          <cell r="AC11550" t="str">
            <v>Yes</v>
          </cell>
          <cell r="AI11550">
            <v>2</v>
          </cell>
        </row>
        <row r="11551">
          <cell r="K11551" t="str">
            <v>Community School</v>
          </cell>
          <cell r="L11551" t="str">
            <v>Primary</v>
          </cell>
          <cell r="AC11551" t="str">
            <v>Yes</v>
          </cell>
          <cell r="AI11551">
            <v>1</v>
          </cell>
        </row>
        <row r="11552">
          <cell r="K11552" t="str">
            <v>Community School</v>
          </cell>
          <cell r="L11552" t="str">
            <v>Primary</v>
          </cell>
          <cell r="AC11552" t="str">
            <v>Yes</v>
          </cell>
          <cell r="AI11552">
            <v>2</v>
          </cell>
        </row>
        <row r="11553">
          <cell r="K11553" t="str">
            <v>Community School</v>
          </cell>
          <cell r="L11553" t="str">
            <v>Primary</v>
          </cell>
          <cell r="AC11553" t="str">
            <v>Yes</v>
          </cell>
          <cell r="AI11553">
            <v>2</v>
          </cell>
        </row>
        <row r="11554">
          <cell r="K11554" t="str">
            <v>Foundation School</v>
          </cell>
          <cell r="L11554" t="str">
            <v>Primary</v>
          </cell>
          <cell r="AC11554" t="str">
            <v>Yes</v>
          </cell>
          <cell r="AI11554">
            <v>2</v>
          </cell>
        </row>
        <row r="11555">
          <cell r="K11555" t="str">
            <v>Community School</v>
          </cell>
          <cell r="L11555" t="str">
            <v>Primary</v>
          </cell>
          <cell r="AC11555" t="str">
            <v>Yes</v>
          </cell>
          <cell r="AI11555">
            <v>2</v>
          </cell>
        </row>
        <row r="11556">
          <cell r="K11556" t="str">
            <v>Community School</v>
          </cell>
          <cell r="L11556" t="str">
            <v>Primary</v>
          </cell>
          <cell r="AC11556" t="str">
            <v>Yes</v>
          </cell>
          <cell r="AI11556">
            <v>1</v>
          </cell>
        </row>
        <row r="11557">
          <cell r="K11557" t="str">
            <v>Foundation School</v>
          </cell>
          <cell r="L11557" t="str">
            <v>Primary</v>
          </cell>
          <cell r="AC11557" t="str">
            <v>Yes</v>
          </cell>
          <cell r="AI11557">
            <v>2</v>
          </cell>
        </row>
        <row r="11558">
          <cell r="K11558" t="str">
            <v>Community School</v>
          </cell>
          <cell r="L11558" t="str">
            <v>Primary</v>
          </cell>
          <cell r="AC11558" t="str">
            <v>Yes</v>
          </cell>
          <cell r="AI11558">
            <v>2</v>
          </cell>
        </row>
        <row r="11559">
          <cell r="K11559" t="str">
            <v>Community School</v>
          </cell>
          <cell r="L11559" t="str">
            <v>Primary</v>
          </cell>
          <cell r="AC11559" t="str">
            <v>Yes</v>
          </cell>
          <cell r="AI11559">
            <v>2</v>
          </cell>
        </row>
        <row r="11560">
          <cell r="K11560" t="str">
            <v>Community School</v>
          </cell>
          <cell r="L11560" t="str">
            <v>Primary</v>
          </cell>
          <cell r="AC11560" t="str">
            <v>Yes</v>
          </cell>
          <cell r="AI11560">
            <v>2</v>
          </cell>
        </row>
        <row r="11561">
          <cell r="K11561" t="str">
            <v>Foundation School</v>
          </cell>
          <cell r="L11561" t="str">
            <v>Primary</v>
          </cell>
          <cell r="AC11561" t="str">
            <v>Yes</v>
          </cell>
          <cell r="AI11561">
            <v>1</v>
          </cell>
        </row>
        <row r="11562">
          <cell r="K11562" t="str">
            <v>Foundation School</v>
          </cell>
          <cell r="L11562" t="str">
            <v>Primary</v>
          </cell>
          <cell r="AC11562" t="str">
            <v>Yes</v>
          </cell>
          <cell r="AI11562">
            <v>2</v>
          </cell>
        </row>
        <row r="11563">
          <cell r="K11563" t="str">
            <v>Community School</v>
          </cell>
          <cell r="L11563" t="str">
            <v>Primary</v>
          </cell>
          <cell r="AC11563" t="str">
            <v>Yes</v>
          </cell>
          <cell r="AI11563">
            <v>2</v>
          </cell>
        </row>
        <row r="11564">
          <cell r="K11564" t="str">
            <v>Community School</v>
          </cell>
          <cell r="L11564" t="str">
            <v>Primary</v>
          </cell>
          <cell r="AC11564" t="str">
            <v>Yes</v>
          </cell>
          <cell r="AI11564">
            <v>3</v>
          </cell>
        </row>
        <row r="11565">
          <cell r="K11565" t="str">
            <v>Community School</v>
          </cell>
          <cell r="L11565" t="str">
            <v>Primary</v>
          </cell>
          <cell r="AC11565" t="str">
            <v>Yes</v>
          </cell>
          <cell r="AI11565">
            <v>2</v>
          </cell>
        </row>
        <row r="11566">
          <cell r="K11566" t="str">
            <v>Community School</v>
          </cell>
          <cell r="L11566" t="str">
            <v>Primary</v>
          </cell>
          <cell r="AC11566" t="str">
            <v>Yes</v>
          </cell>
          <cell r="AI11566">
            <v>2</v>
          </cell>
        </row>
        <row r="11567">
          <cell r="K11567" t="str">
            <v>Community School</v>
          </cell>
          <cell r="L11567" t="str">
            <v>Primary</v>
          </cell>
          <cell r="AC11567" t="str">
            <v>Yes</v>
          </cell>
          <cell r="AI11567">
            <v>2</v>
          </cell>
        </row>
        <row r="11568">
          <cell r="K11568" t="str">
            <v>Community School</v>
          </cell>
          <cell r="L11568" t="str">
            <v>Primary</v>
          </cell>
          <cell r="AC11568" t="str">
            <v>Yes</v>
          </cell>
          <cell r="AI11568">
            <v>2</v>
          </cell>
        </row>
        <row r="11569">
          <cell r="K11569" t="str">
            <v>Community School</v>
          </cell>
          <cell r="L11569" t="str">
            <v>Primary</v>
          </cell>
          <cell r="AC11569" t="str">
            <v>Yes</v>
          </cell>
          <cell r="AI11569">
            <v>2</v>
          </cell>
        </row>
        <row r="11570">
          <cell r="K11570" t="str">
            <v>Community School</v>
          </cell>
          <cell r="L11570" t="str">
            <v>Primary</v>
          </cell>
          <cell r="AC11570" t="str">
            <v>Yes</v>
          </cell>
          <cell r="AI11570">
            <v>2</v>
          </cell>
        </row>
        <row r="11571">
          <cell r="K11571" t="str">
            <v>Foundation School</v>
          </cell>
          <cell r="L11571" t="str">
            <v>Primary</v>
          </cell>
          <cell r="AC11571" t="str">
            <v>Yes</v>
          </cell>
          <cell r="AI11571">
            <v>2</v>
          </cell>
        </row>
        <row r="11572">
          <cell r="K11572" t="str">
            <v>Community School</v>
          </cell>
          <cell r="L11572" t="str">
            <v>Primary</v>
          </cell>
          <cell r="AC11572" t="str">
            <v>Yes</v>
          </cell>
          <cell r="AI11572">
            <v>2</v>
          </cell>
        </row>
        <row r="11573">
          <cell r="K11573" t="str">
            <v>Community School</v>
          </cell>
          <cell r="L11573" t="str">
            <v>Primary</v>
          </cell>
          <cell r="AC11573" t="str">
            <v>Yes</v>
          </cell>
          <cell r="AI11573">
            <v>2</v>
          </cell>
        </row>
        <row r="11574">
          <cell r="K11574" t="str">
            <v>Community School</v>
          </cell>
          <cell r="L11574" t="str">
            <v>Primary</v>
          </cell>
          <cell r="AC11574" t="str">
            <v>Yes</v>
          </cell>
          <cell r="AI11574">
            <v>2</v>
          </cell>
        </row>
        <row r="11575">
          <cell r="K11575" t="str">
            <v>Community School</v>
          </cell>
          <cell r="L11575" t="str">
            <v>Primary</v>
          </cell>
          <cell r="AC11575" t="str">
            <v>Yes</v>
          </cell>
          <cell r="AI11575">
            <v>1</v>
          </cell>
        </row>
        <row r="11576">
          <cell r="K11576" t="str">
            <v>Foundation School</v>
          </cell>
          <cell r="L11576" t="str">
            <v>Primary</v>
          </cell>
          <cell r="AC11576" t="str">
            <v>Yes</v>
          </cell>
          <cell r="AI11576">
            <v>2</v>
          </cell>
        </row>
        <row r="11577">
          <cell r="K11577" t="str">
            <v>Foundation School</v>
          </cell>
          <cell r="L11577" t="str">
            <v>Primary</v>
          </cell>
          <cell r="AC11577" t="str">
            <v>Yes</v>
          </cell>
          <cell r="AI11577">
            <v>2</v>
          </cell>
        </row>
        <row r="11578">
          <cell r="K11578" t="str">
            <v>Foundation School</v>
          </cell>
          <cell r="L11578" t="str">
            <v>Primary</v>
          </cell>
          <cell r="AC11578" t="str">
            <v>Yes</v>
          </cell>
          <cell r="AI11578">
            <v>1</v>
          </cell>
        </row>
        <row r="11579">
          <cell r="K11579" t="str">
            <v>Foundation School</v>
          </cell>
          <cell r="L11579" t="str">
            <v>Primary</v>
          </cell>
          <cell r="AC11579" t="str">
            <v>Yes</v>
          </cell>
          <cell r="AI11579">
            <v>2</v>
          </cell>
        </row>
        <row r="11580">
          <cell r="K11580" t="str">
            <v>Community School</v>
          </cell>
          <cell r="L11580" t="str">
            <v>Primary</v>
          </cell>
          <cell r="AC11580" t="str">
            <v>Yes</v>
          </cell>
          <cell r="AI11580">
            <v>1</v>
          </cell>
        </row>
        <row r="11581">
          <cell r="K11581" t="str">
            <v>Community School</v>
          </cell>
          <cell r="L11581" t="str">
            <v>Primary</v>
          </cell>
          <cell r="AC11581" t="str">
            <v>Yes</v>
          </cell>
          <cell r="AI11581">
            <v>2</v>
          </cell>
        </row>
        <row r="11582">
          <cell r="K11582" t="str">
            <v>Community School</v>
          </cell>
          <cell r="L11582" t="str">
            <v>Primary</v>
          </cell>
          <cell r="AC11582" t="str">
            <v>Yes</v>
          </cell>
          <cell r="AI11582">
            <v>2</v>
          </cell>
        </row>
        <row r="11583">
          <cell r="K11583" t="str">
            <v>Community School</v>
          </cell>
          <cell r="L11583" t="str">
            <v>Primary</v>
          </cell>
          <cell r="AC11583" t="str">
            <v>Yes</v>
          </cell>
          <cell r="AI11583">
            <v>2</v>
          </cell>
        </row>
        <row r="11584">
          <cell r="K11584" t="str">
            <v>Community School</v>
          </cell>
          <cell r="L11584" t="str">
            <v>Primary</v>
          </cell>
          <cell r="AC11584" t="str">
            <v>Yes</v>
          </cell>
          <cell r="AI11584">
            <v>2</v>
          </cell>
        </row>
        <row r="11585">
          <cell r="K11585" t="str">
            <v>Community School</v>
          </cell>
          <cell r="L11585" t="str">
            <v>Primary</v>
          </cell>
          <cell r="AC11585" t="str">
            <v>Yes</v>
          </cell>
          <cell r="AI11585">
            <v>1</v>
          </cell>
        </row>
        <row r="11586">
          <cell r="K11586" t="str">
            <v>Community School</v>
          </cell>
          <cell r="L11586" t="str">
            <v>Primary</v>
          </cell>
          <cell r="AC11586" t="str">
            <v>Yes</v>
          </cell>
          <cell r="AI11586">
            <v>2</v>
          </cell>
        </row>
        <row r="11587">
          <cell r="K11587" t="str">
            <v>Community School</v>
          </cell>
          <cell r="L11587" t="str">
            <v>Primary</v>
          </cell>
          <cell r="AC11587" t="str">
            <v>Yes</v>
          </cell>
          <cell r="AI11587">
            <v>2</v>
          </cell>
        </row>
        <row r="11588">
          <cell r="K11588" t="str">
            <v>Foundation School</v>
          </cell>
          <cell r="L11588" t="str">
            <v>Primary</v>
          </cell>
          <cell r="AC11588" t="str">
            <v>Yes</v>
          </cell>
          <cell r="AI11588">
            <v>2</v>
          </cell>
        </row>
        <row r="11589">
          <cell r="K11589" t="str">
            <v>Community School</v>
          </cell>
          <cell r="L11589" t="str">
            <v>Primary</v>
          </cell>
          <cell r="AC11589" t="str">
            <v>Yes</v>
          </cell>
          <cell r="AI11589">
            <v>2</v>
          </cell>
        </row>
        <row r="11590">
          <cell r="K11590" t="str">
            <v>Community School</v>
          </cell>
          <cell r="L11590" t="str">
            <v>Primary</v>
          </cell>
          <cell r="AC11590" t="str">
            <v>Yes</v>
          </cell>
          <cell r="AI11590">
            <v>2</v>
          </cell>
        </row>
        <row r="11591">
          <cell r="K11591" t="str">
            <v>Community School</v>
          </cell>
          <cell r="L11591" t="str">
            <v>Primary</v>
          </cell>
          <cell r="AC11591" t="str">
            <v>Yes</v>
          </cell>
          <cell r="AI11591">
            <v>3</v>
          </cell>
        </row>
        <row r="11592">
          <cell r="K11592" t="str">
            <v>Community School</v>
          </cell>
          <cell r="L11592" t="str">
            <v>Primary</v>
          </cell>
          <cell r="AC11592" t="str">
            <v>Yes</v>
          </cell>
          <cell r="AI11592">
            <v>2</v>
          </cell>
        </row>
        <row r="11593">
          <cell r="K11593" t="str">
            <v>Community School</v>
          </cell>
          <cell r="L11593" t="str">
            <v>Primary</v>
          </cell>
          <cell r="AC11593" t="str">
            <v>Yes</v>
          </cell>
          <cell r="AI11593">
            <v>4</v>
          </cell>
        </row>
        <row r="11594">
          <cell r="K11594" t="str">
            <v>Foundation School</v>
          </cell>
          <cell r="L11594" t="str">
            <v>Primary</v>
          </cell>
          <cell r="AC11594" t="str">
            <v>Yes</v>
          </cell>
          <cell r="AI11594">
            <v>3</v>
          </cell>
        </row>
        <row r="11595">
          <cell r="K11595" t="str">
            <v>Foundation School</v>
          </cell>
          <cell r="L11595" t="str">
            <v>Primary</v>
          </cell>
          <cell r="AC11595" t="str">
            <v>Yes</v>
          </cell>
          <cell r="AI11595">
            <v>2</v>
          </cell>
        </row>
        <row r="11596">
          <cell r="K11596" t="str">
            <v>Community School</v>
          </cell>
          <cell r="L11596" t="str">
            <v>Primary</v>
          </cell>
          <cell r="AC11596" t="str">
            <v>Yes</v>
          </cell>
          <cell r="AI11596">
            <v>2</v>
          </cell>
        </row>
        <row r="11597">
          <cell r="K11597" t="str">
            <v>Community School</v>
          </cell>
          <cell r="L11597" t="str">
            <v>Primary</v>
          </cell>
          <cell r="AC11597" t="str">
            <v>Yes</v>
          </cell>
          <cell r="AI11597">
            <v>1</v>
          </cell>
        </row>
        <row r="11598">
          <cell r="K11598" t="str">
            <v>Community School</v>
          </cell>
          <cell r="L11598" t="str">
            <v>Primary</v>
          </cell>
          <cell r="AC11598" t="str">
            <v>Yes</v>
          </cell>
          <cell r="AI11598">
            <v>2</v>
          </cell>
        </row>
        <row r="11599">
          <cell r="K11599" t="str">
            <v>Community School</v>
          </cell>
          <cell r="L11599" t="str">
            <v>Primary</v>
          </cell>
          <cell r="AC11599" t="str">
            <v>Yes</v>
          </cell>
          <cell r="AI11599">
            <v>2</v>
          </cell>
        </row>
        <row r="11600">
          <cell r="K11600" t="str">
            <v>Community School</v>
          </cell>
          <cell r="L11600" t="str">
            <v>Primary</v>
          </cell>
          <cell r="AC11600" t="str">
            <v>Yes</v>
          </cell>
          <cell r="AI11600">
            <v>2</v>
          </cell>
        </row>
        <row r="11601">
          <cell r="K11601" t="str">
            <v>Community School</v>
          </cell>
          <cell r="L11601" t="str">
            <v>Primary</v>
          </cell>
          <cell r="AC11601" t="str">
            <v>Yes</v>
          </cell>
          <cell r="AI11601">
            <v>2</v>
          </cell>
        </row>
        <row r="11602">
          <cell r="K11602" t="str">
            <v>Community School</v>
          </cell>
          <cell r="L11602" t="str">
            <v>Primary</v>
          </cell>
          <cell r="AC11602" t="str">
            <v>Yes</v>
          </cell>
          <cell r="AI11602">
            <v>2</v>
          </cell>
        </row>
        <row r="11603">
          <cell r="K11603" t="str">
            <v>Community School</v>
          </cell>
          <cell r="L11603" t="str">
            <v>Primary</v>
          </cell>
          <cell r="AC11603" t="str">
            <v>Yes</v>
          </cell>
          <cell r="AI11603">
            <v>2</v>
          </cell>
        </row>
        <row r="11604">
          <cell r="K11604" t="str">
            <v>Community School</v>
          </cell>
          <cell r="L11604" t="str">
            <v>Primary</v>
          </cell>
          <cell r="AC11604" t="str">
            <v>Yes</v>
          </cell>
          <cell r="AI11604">
            <v>2</v>
          </cell>
        </row>
        <row r="11605">
          <cell r="K11605" t="str">
            <v>Community School</v>
          </cell>
          <cell r="L11605" t="str">
            <v>Primary</v>
          </cell>
          <cell r="AC11605" t="str">
            <v>Yes</v>
          </cell>
          <cell r="AI11605">
            <v>2</v>
          </cell>
        </row>
        <row r="11606">
          <cell r="K11606" t="str">
            <v>Community School</v>
          </cell>
          <cell r="L11606" t="str">
            <v>Primary</v>
          </cell>
          <cell r="AC11606" t="str">
            <v>Yes</v>
          </cell>
          <cell r="AI11606">
            <v>2</v>
          </cell>
        </row>
        <row r="11607">
          <cell r="K11607" t="str">
            <v>Community School</v>
          </cell>
          <cell r="L11607" t="str">
            <v>Primary</v>
          </cell>
          <cell r="AC11607" t="str">
            <v>Yes</v>
          </cell>
          <cell r="AI11607">
            <v>3</v>
          </cell>
        </row>
        <row r="11608">
          <cell r="K11608" t="str">
            <v>Community School</v>
          </cell>
          <cell r="L11608" t="str">
            <v>Primary</v>
          </cell>
          <cell r="AC11608" t="str">
            <v>Yes</v>
          </cell>
          <cell r="AI11608">
            <v>2</v>
          </cell>
        </row>
        <row r="11609">
          <cell r="K11609" t="str">
            <v>Community School</v>
          </cell>
          <cell r="L11609" t="str">
            <v>Primary</v>
          </cell>
          <cell r="AC11609" t="str">
            <v>Yes</v>
          </cell>
          <cell r="AI11609">
            <v>3</v>
          </cell>
        </row>
        <row r="11610">
          <cell r="K11610" t="str">
            <v>Community School</v>
          </cell>
          <cell r="L11610" t="str">
            <v>Primary</v>
          </cell>
          <cell r="AC11610" t="str">
            <v>Yes</v>
          </cell>
          <cell r="AI11610">
            <v>2</v>
          </cell>
        </row>
        <row r="11611">
          <cell r="K11611" t="str">
            <v>Community School</v>
          </cell>
          <cell r="L11611" t="str">
            <v>Primary</v>
          </cell>
          <cell r="AC11611" t="str">
            <v>Yes</v>
          </cell>
          <cell r="AI11611">
            <v>2</v>
          </cell>
        </row>
        <row r="11612">
          <cell r="K11612" t="str">
            <v>Community School</v>
          </cell>
          <cell r="L11612" t="str">
            <v>Primary</v>
          </cell>
          <cell r="AC11612" t="str">
            <v>Yes</v>
          </cell>
          <cell r="AI11612">
            <v>3</v>
          </cell>
        </row>
        <row r="11613">
          <cell r="K11613" t="str">
            <v>Community School</v>
          </cell>
          <cell r="L11613" t="str">
            <v>Primary</v>
          </cell>
          <cell r="AC11613" t="str">
            <v>Yes</v>
          </cell>
          <cell r="AI11613">
            <v>2</v>
          </cell>
        </row>
        <row r="11614">
          <cell r="K11614" t="str">
            <v>Community School</v>
          </cell>
          <cell r="L11614" t="str">
            <v>Primary</v>
          </cell>
          <cell r="AC11614" t="str">
            <v>Yes</v>
          </cell>
          <cell r="AI11614">
            <v>2</v>
          </cell>
        </row>
        <row r="11615">
          <cell r="K11615" t="str">
            <v>Community School</v>
          </cell>
          <cell r="L11615" t="str">
            <v>Primary</v>
          </cell>
          <cell r="AC11615" t="str">
            <v>Yes</v>
          </cell>
          <cell r="AI11615">
            <v>2</v>
          </cell>
        </row>
        <row r="11616">
          <cell r="K11616" t="str">
            <v>Community School</v>
          </cell>
          <cell r="L11616" t="str">
            <v>Primary</v>
          </cell>
          <cell r="AC11616" t="str">
            <v>Yes</v>
          </cell>
          <cell r="AI11616">
            <v>2</v>
          </cell>
        </row>
        <row r="11617">
          <cell r="K11617" t="str">
            <v>Community School</v>
          </cell>
          <cell r="L11617" t="str">
            <v>Primary</v>
          </cell>
          <cell r="AC11617" t="str">
            <v>Yes</v>
          </cell>
          <cell r="AI11617">
            <v>3</v>
          </cell>
        </row>
        <row r="11618">
          <cell r="K11618" t="str">
            <v>Community School</v>
          </cell>
          <cell r="L11618" t="str">
            <v>Primary</v>
          </cell>
          <cell r="AC11618" t="str">
            <v>Yes</v>
          </cell>
          <cell r="AI11618">
            <v>3</v>
          </cell>
        </row>
        <row r="11619">
          <cell r="K11619" t="str">
            <v>Community School</v>
          </cell>
          <cell r="L11619" t="str">
            <v>Primary</v>
          </cell>
          <cell r="AC11619" t="str">
            <v>Yes</v>
          </cell>
          <cell r="AI11619">
            <v>2</v>
          </cell>
        </row>
        <row r="11620">
          <cell r="K11620" t="str">
            <v>Community School</v>
          </cell>
          <cell r="L11620" t="str">
            <v>Primary</v>
          </cell>
          <cell r="AC11620" t="str">
            <v>Yes</v>
          </cell>
          <cell r="AI11620">
            <v>3</v>
          </cell>
        </row>
        <row r="11621">
          <cell r="K11621" t="str">
            <v>Community School</v>
          </cell>
          <cell r="L11621" t="str">
            <v>Primary</v>
          </cell>
          <cell r="AC11621" t="str">
            <v>Yes</v>
          </cell>
          <cell r="AI11621">
            <v>3</v>
          </cell>
        </row>
        <row r="11622">
          <cell r="K11622" t="str">
            <v>Foundation School</v>
          </cell>
          <cell r="L11622" t="str">
            <v>Primary</v>
          </cell>
          <cell r="AC11622" t="str">
            <v>Yes</v>
          </cell>
          <cell r="AI11622">
            <v>2</v>
          </cell>
        </row>
        <row r="11623">
          <cell r="K11623" t="str">
            <v>Community School</v>
          </cell>
          <cell r="L11623" t="str">
            <v>Primary</v>
          </cell>
          <cell r="AC11623" t="str">
            <v>Yes</v>
          </cell>
          <cell r="AI11623">
            <v>2</v>
          </cell>
        </row>
        <row r="11624">
          <cell r="K11624" t="str">
            <v>Foundation School</v>
          </cell>
          <cell r="L11624" t="str">
            <v>Primary</v>
          </cell>
          <cell r="AC11624" t="str">
            <v>Yes</v>
          </cell>
          <cell r="AI11624">
            <v>2</v>
          </cell>
        </row>
        <row r="11625">
          <cell r="K11625" t="str">
            <v>Foundation School</v>
          </cell>
          <cell r="L11625" t="str">
            <v>Primary</v>
          </cell>
          <cell r="AC11625" t="str">
            <v>Yes</v>
          </cell>
          <cell r="AI11625">
            <v>3</v>
          </cell>
        </row>
        <row r="11626">
          <cell r="K11626" t="str">
            <v>Foundation School</v>
          </cell>
          <cell r="L11626" t="str">
            <v>Primary</v>
          </cell>
          <cell r="AC11626" t="str">
            <v>Yes</v>
          </cell>
          <cell r="AI11626">
            <v>2</v>
          </cell>
        </row>
        <row r="11627">
          <cell r="K11627" t="str">
            <v>Community School</v>
          </cell>
          <cell r="L11627" t="str">
            <v>Primary</v>
          </cell>
          <cell r="AC11627" t="str">
            <v>Yes</v>
          </cell>
          <cell r="AI11627">
            <v>2</v>
          </cell>
        </row>
        <row r="11628">
          <cell r="K11628" t="str">
            <v>Foundation School</v>
          </cell>
          <cell r="L11628" t="str">
            <v>Primary</v>
          </cell>
          <cell r="AC11628" t="str">
            <v>Yes</v>
          </cell>
          <cell r="AI11628">
            <v>3</v>
          </cell>
        </row>
        <row r="11629">
          <cell r="K11629" t="str">
            <v>Community School</v>
          </cell>
          <cell r="L11629" t="str">
            <v>Primary</v>
          </cell>
          <cell r="AC11629" t="str">
            <v>Yes</v>
          </cell>
          <cell r="AI11629">
            <v>2</v>
          </cell>
        </row>
        <row r="11630">
          <cell r="K11630" t="str">
            <v>Voluntary Controlled School</v>
          </cell>
          <cell r="L11630" t="str">
            <v>Primary</v>
          </cell>
          <cell r="AC11630" t="str">
            <v>Yes</v>
          </cell>
          <cell r="AI11630">
            <v>2</v>
          </cell>
        </row>
        <row r="11631">
          <cell r="K11631" t="str">
            <v>Voluntary Controlled School</v>
          </cell>
          <cell r="L11631" t="str">
            <v>Primary</v>
          </cell>
          <cell r="AC11631" t="str">
            <v>Yes</v>
          </cell>
          <cell r="AI11631">
            <v>3</v>
          </cell>
        </row>
        <row r="11632">
          <cell r="K11632" t="str">
            <v>Voluntary Controlled School</v>
          </cell>
          <cell r="L11632" t="str">
            <v>Primary</v>
          </cell>
          <cell r="AC11632" t="str">
            <v>Yes</v>
          </cell>
          <cell r="AI11632">
            <v>2</v>
          </cell>
        </row>
        <row r="11633">
          <cell r="K11633" t="str">
            <v>Voluntary Controlled School</v>
          </cell>
          <cell r="L11633" t="str">
            <v>Primary</v>
          </cell>
          <cell r="AC11633" t="str">
            <v>Yes</v>
          </cell>
          <cell r="AI11633">
            <v>2</v>
          </cell>
        </row>
        <row r="11634">
          <cell r="K11634" t="str">
            <v>Voluntary Controlled School</v>
          </cell>
          <cell r="L11634" t="str">
            <v>Primary</v>
          </cell>
          <cell r="AC11634" t="str">
            <v>Yes</v>
          </cell>
          <cell r="AI11634">
            <v>2</v>
          </cell>
        </row>
        <row r="11635">
          <cell r="K11635" t="str">
            <v>Voluntary Controlled School</v>
          </cell>
          <cell r="L11635" t="str">
            <v>Primary</v>
          </cell>
          <cell r="AC11635" t="str">
            <v>Yes</v>
          </cell>
          <cell r="AI11635">
            <v>1</v>
          </cell>
        </row>
        <row r="11636">
          <cell r="K11636" t="str">
            <v>Voluntary Controlled School</v>
          </cell>
          <cell r="L11636" t="str">
            <v>Primary</v>
          </cell>
          <cell r="AC11636" t="str">
            <v>Yes</v>
          </cell>
          <cell r="AI11636">
            <v>2</v>
          </cell>
        </row>
        <row r="11637">
          <cell r="K11637" t="str">
            <v>Voluntary Controlled School</v>
          </cell>
          <cell r="L11637" t="str">
            <v>Primary</v>
          </cell>
          <cell r="AC11637" t="str">
            <v>Yes</v>
          </cell>
          <cell r="AI11637">
            <v>2</v>
          </cell>
        </row>
        <row r="11638">
          <cell r="K11638" t="str">
            <v>Voluntary Controlled School</v>
          </cell>
          <cell r="L11638" t="str">
            <v>Primary</v>
          </cell>
          <cell r="AC11638" t="str">
            <v>Yes</v>
          </cell>
          <cell r="AI11638">
            <v>3</v>
          </cell>
        </row>
        <row r="11639">
          <cell r="K11639" t="str">
            <v>Voluntary Controlled School</v>
          </cell>
          <cell r="L11639" t="str">
            <v>Primary</v>
          </cell>
          <cell r="AC11639" t="str">
            <v>Yes</v>
          </cell>
          <cell r="AI11639">
            <v>2</v>
          </cell>
        </row>
        <row r="11640">
          <cell r="K11640" t="str">
            <v>Voluntary Controlled School</v>
          </cell>
          <cell r="L11640" t="str">
            <v>Primary</v>
          </cell>
          <cell r="AC11640" t="str">
            <v>Yes</v>
          </cell>
          <cell r="AI11640">
            <v>1</v>
          </cell>
        </row>
        <row r="11641">
          <cell r="K11641" t="str">
            <v>Voluntary Controlled School</v>
          </cell>
          <cell r="L11641" t="str">
            <v>Primary</v>
          </cell>
          <cell r="AC11641" t="str">
            <v>Yes</v>
          </cell>
          <cell r="AI11641">
            <v>2</v>
          </cell>
        </row>
        <row r="11642">
          <cell r="K11642" t="str">
            <v>Voluntary Controlled School</v>
          </cell>
          <cell r="L11642" t="str">
            <v>Primary</v>
          </cell>
          <cell r="AC11642" t="str">
            <v>Yes</v>
          </cell>
          <cell r="AI11642">
            <v>2</v>
          </cell>
        </row>
        <row r="11643">
          <cell r="K11643" t="str">
            <v>Voluntary Controlled School</v>
          </cell>
          <cell r="L11643" t="str">
            <v>Primary</v>
          </cell>
          <cell r="AC11643" t="str">
            <v>Yes</v>
          </cell>
          <cell r="AI11643">
            <v>1</v>
          </cell>
        </row>
        <row r="11644">
          <cell r="K11644" t="str">
            <v>Voluntary Controlled School</v>
          </cell>
          <cell r="L11644" t="str">
            <v>Primary</v>
          </cell>
          <cell r="AC11644" t="str">
            <v>Yes</v>
          </cell>
          <cell r="AI11644">
            <v>2</v>
          </cell>
        </row>
        <row r="11645">
          <cell r="K11645" t="str">
            <v>Voluntary Controlled School</v>
          </cell>
          <cell r="L11645" t="str">
            <v>Primary</v>
          </cell>
          <cell r="AC11645" t="str">
            <v>Yes</v>
          </cell>
          <cell r="AI11645">
            <v>2</v>
          </cell>
        </row>
        <row r="11646">
          <cell r="K11646" t="str">
            <v>Voluntary Controlled School</v>
          </cell>
          <cell r="L11646" t="str">
            <v>Primary</v>
          </cell>
          <cell r="AC11646" t="str">
            <v>Yes</v>
          </cell>
          <cell r="AI11646">
            <v>1</v>
          </cell>
        </row>
        <row r="11647">
          <cell r="K11647" t="str">
            <v>Voluntary Controlled School</v>
          </cell>
          <cell r="L11647" t="str">
            <v>Primary</v>
          </cell>
          <cell r="AC11647" t="str">
            <v>Yes</v>
          </cell>
          <cell r="AI11647">
            <v>2</v>
          </cell>
        </row>
        <row r="11648">
          <cell r="K11648" t="str">
            <v>Voluntary Controlled School</v>
          </cell>
          <cell r="L11648" t="str">
            <v>Primary</v>
          </cell>
          <cell r="AC11648" t="str">
            <v>Yes</v>
          </cell>
          <cell r="AI11648">
            <v>2</v>
          </cell>
        </row>
        <row r="11649">
          <cell r="K11649" t="str">
            <v>Voluntary Controlled School</v>
          </cell>
          <cell r="L11649" t="str">
            <v>Primary</v>
          </cell>
          <cell r="AC11649" t="str">
            <v>Yes</v>
          </cell>
          <cell r="AI11649">
            <v>2</v>
          </cell>
        </row>
        <row r="11650">
          <cell r="K11650" t="str">
            <v>Voluntary Controlled School</v>
          </cell>
          <cell r="L11650" t="str">
            <v>Primary</v>
          </cell>
          <cell r="AC11650" t="str">
            <v>Yes</v>
          </cell>
          <cell r="AI11650">
            <v>2</v>
          </cell>
        </row>
        <row r="11651">
          <cell r="K11651" t="str">
            <v>Voluntary Controlled School</v>
          </cell>
          <cell r="L11651" t="str">
            <v>Primary</v>
          </cell>
          <cell r="AC11651" t="str">
            <v>Yes</v>
          </cell>
          <cell r="AI11651">
            <v>2</v>
          </cell>
        </row>
        <row r="11652">
          <cell r="K11652" t="str">
            <v>Voluntary Controlled School</v>
          </cell>
          <cell r="L11652" t="str">
            <v>Primary</v>
          </cell>
          <cell r="AC11652" t="str">
            <v>Yes</v>
          </cell>
          <cell r="AI11652">
            <v>2</v>
          </cell>
        </row>
        <row r="11653">
          <cell r="K11653" t="str">
            <v>Voluntary Controlled School</v>
          </cell>
          <cell r="L11653" t="str">
            <v>Primary</v>
          </cell>
          <cell r="AC11653" t="str">
            <v>Yes</v>
          </cell>
          <cell r="AI11653">
            <v>2</v>
          </cell>
        </row>
        <row r="11654">
          <cell r="K11654" t="str">
            <v>Voluntary Controlled School</v>
          </cell>
          <cell r="L11654" t="str">
            <v>Primary</v>
          </cell>
          <cell r="AC11654" t="str">
            <v>Yes</v>
          </cell>
          <cell r="AI11654">
            <v>2</v>
          </cell>
        </row>
        <row r="11655">
          <cell r="K11655" t="str">
            <v>Voluntary Controlled School</v>
          </cell>
          <cell r="L11655" t="str">
            <v>Primary</v>
          </cell>
          <cell r="AC11655" t="str">
            <v>Yes</v>
          </cell>
          <cell r="AI11655">
            <v>2</v>
          </cell>
        </row>
        <row r="11656">
          <cell r="K11656" t="str">
            <v>Voluntary Controlled School</v>
          </cell>
          <cell r="L11656" t="str">
            <v>Primary</v>
          </cell>
          <cell r="AC11656" t="str">
            <v>Yes</v>
          </cell>
          <cell r="AI11656">
            <v>2</v>
          </cell>
        </row>
        <row r="11657">
          <cell r="K11657" t="str">
            <v>Voluntary Controlled School</v>
          </cell>
          <cell r="L11657" t="str">
            <v>Primary</v>
          </cell>
          <cell r="AC11657" t="str">
            <v>Yes</v>
          </cell>
          <cell r="AI11657">
            <v>2</v>
          </cell>
        </row>
        <row r="11658">
          <cell r="K11658" t="str">
            <v>Voluntary Controlled School</v>
          </cell>
          <cell r="L11658" t="str">
            <v>Primary</v>
          </cell>
          <cell r="AC11658" t="str">
            <v>Yes</v>
          </cell>
          <cell r="AI11658">
            <v>1</v>
          </cell>
        </row>
        <row r="11659">
          <cell r="K11659" t="str">
            <v>Voluntary Controlled School</v>
          </cell>
          <cell r="L11659" t="str">
            <v>Primary</v>
          </cell>
          <cell r="AC11659" t="str">
            <v>Yes</v>
          </cell>
          <cell r="AI11659">
            <v>1</v>
          </cell>
        </row>
        <row r="11660">
          <cell r="K11660" t="str">
            <v>Voluntary Controlled School</v>
          </cell>
          <cell r="L11660" t="str">
            <v>Primary</v>
          </cell>
          <cell r="AC11660" t="str">
            <v>Yes</v>
          </cell>
          <cell r="AI11660">
            <v>2</v>
          </cell>
        </row>
        <row r="11661">
          <cell r="K11661" t="str">
            <v>Voluntary Controlled School</v>
          </cell>
          <cell r="L11661" t="str">
            <v>Primary</v>
          </cell>
          <cell r="AC11661" t="str">
            <v>Yes</v>
          </cell>
          <cell r="AI11661">
            <v>2</v>
          </cell>
        </row>
        <row r="11662">
          <cell r="K11662" t="str">
            <v>Voluntary Controlled School</v>
          </cell>
          <cell r="L11662" t="str">
            <v>Primary</v>
          </cell>
          <cell r="AC11662" t="str">
            <v>Yes</v>
          </cell>
          <cell r="AI11662">
            <v>2</v>
          </cell>
        </row>
        <row r="11663">
          <cell r="K11663" t="str">
            <v>Voluntary Controlled School</v>
          </cell>
          <cell r="L11663" t="str">
            <v>Primary</v>
          </cell>
          <cell r="AC11663" t="str">
            <v>Yes</v>
          </cell>
          <cell r="AI11663">
            <v>2</v>
          </cell>
        </row>
        <row r="11664">
          <cell r="K11664" t="str">
            <v>Voluntary Controlled School</v>
          </cell>
          <cell r="L11664" t="str">
            <v>Primary</v>
          </cell>
          <cell r="AC11664" t="str">
            <v>Yes</v>
          </cell>
          <cell r="AI11664">
            <v>1</v>
          </cell>
        </row>
        <row r="11665">
          <cell r="K11665" t="str">
            <v>Voluntary Controlled School</v>
          </cell>
          <cell r="L11665" t="str">
            <v>Primary</v>
          </cell>
          <cell r="AC11665" t="str">
            <v>Yes</v>
          </cell>
          <cell r="AI11665">
            <v>2</v>
          </cell>
        </row>
        <row r="11666">
          <cell r="K11666" t="str">
            <v>Voluntary Controlled School</v>
          </cell>
          <cell r="L11666" t="str">
            <v>Primary</v>
          </cell>
          <cell r="AC11666" t="str">
            <v>Yes</v>
          </cell>
          <cell r="AI11666">
            <v>2</v>
          </cell>
        </row>
        <row r="11667">
          <cell r="K11667" t="str">
            <v>Voluntary Controlled School</v>
          </cell>
          <cell r="L11667" t="str">
            <v>Primary</v>
          </cell>
          <cell r="AC11667" t="str">
            <v>Yes</v>
          </cell>
          <cell r="AI11667">
            <v>3</v>
          </cell>
        </row>
        <row r="11668">
          <cell r="K11668" t="str">
            <v>Voluntary Controlled School</v>
          </cell>
          <cell r="L11668" t="str">
            <v>Primary</v>
          </cell>
          <cell r="AC11668" t="str">
            <v>Yes</v>
          </cell>
          <cell r="AI11668">
            <v>2</v>
          </cell>
        </row>
        <row r="11669">
          <cell r="K11669" t="str">
            <v>Voluntary Controlled School</v>
          </cell>
          <cell r="L11669" t="str">
            <v>Primary</v>
          </cell>
          <cell r="AC11669" t="str">
            <v>Yes</v>
          </cell>
          <cell r="AI11669">
            <v>2</v>
          </cell>
        </row>
        <row r="11670">
          <cell r="K11670" t="str">
            <v>Voluntary Controlled School</v>
          </cell>
          <cell r="L11670" t="str">
            <v>Primary</v>
          </cell>
          <cell r="AC11670" t="str">
            <v>Yes</v>
          </cell>
          <cell r="AI11670">
            <v>2</v>
          </cell>
        </row>
        <row r="11671">
          <cell r="K11671" t="str">
            <v>Voluntary Controlled School</v>
          </cell>
          <cell r="L11671" t="str">
            <v>Primary</v>
          </cell>
          <cell r="AC11671" t="str">
            <v>Yes</v>
          </cell>
          <cell r="AI11671">
            <v>2</v>
          </cell>
        </row>
        <row r="11672">
          <cell r="K11672" t="str">
            <v>Voluntary Controlled School</v>
          </cell>
          <cell r="L11672" t="str">
            <v>Primary</v>
          </cell>
          <cell r="AC11672" t="str">
            <v>Yes</v>
          </cell>
          <cell r="AI11672">
            <v>2</v>
          </cell>
        </row>
        <row r="11673">
          <cell r="K11673" t="str">
            <v>Voluntary Controlled School</v>
          </cell>
          <cell r="L11673" t="str">
            <v>Primary</v>
          </cell>
          <cell r="AC11673" t="str">
            <v>Yes</v>
          </cell>
          <cell r="AI11673">
            <v>2</v>
          </cell>
        </row>
        <row r="11674">
          <cell r="K11674" t="str">
            <v>Voluntary Controlled School</v>
          </cell>
          <cell r="L11674" t="str">
            <v>Primary</v>
          </cell>
          <cell r="AC11674" t="str">
            <v>Yes</v>
          </cell>
          <cell r="AI11674">
            <v>1</v>
          </cell>
        </row>
        <row r="11675">
          <cell r="K11675" t="str">
            <v>Voluntary Controlled School</v>
          </cell>
          <cell r="L11675" t="str">
            <v>Primary</v>
          </cell>
          <cell r="AC11675" t="str">
            <v>Yes</v>
          </cell>
          <cell r="AI11675">
            <v>3</v>
          </cell>
        </row>
        <row r="11676">
          <cell r="K11676" t="str">
            <v>Voluntary Aided School</v>
          </cell>
          <cell r="L11676" t="str">
            <v>Primary</v>
          </cell>
          <cell r="AC11676" t="str">
            <v>Yes</v>
          </cell>
          <cell r="AI11676">
            <v>2</v>
          </cell>
        </row>
        <row r="11677">
          <cell r="K11677" t="str">
            <v>Voluntary Aided School</v>
          </cell>
          <cell r="L11677" t="str">
            <v>Primary</v>
          </cell>
          <cell r="AC11677" t="str">
            <v>Yes</v>
          </cell>
          <cell r="AI11677">
            <v>2</v>
          </cell>
        </row>
        <row r="11678">
          <cell r="K11678" t="str">
            <v>Voluntary Aided School</v>
          </cell>
          <cell r="L11678" t="str">
            <v>Primary</v>
          </cell>
          <cell r="AC11678" t="str">
            <v>Yes</v>
          </cell>
          <cell r="AI11678">
            <v>2</v>
          </cell>
        </row>
        <row r="11679">
          <cell r="K11679" t="str">
            <v>Voluntary Aided School</v>
          </cell>
          <cell r="L11679" t="str">
            <v>Primary</v>
          </cell>
          <cell r="AC11679" t="str">
            <v>Yes</v>
          </cell>
          <cell r="AI11679">
            <v>2</v>
          </cell>
        </row>
        <row r="11680">
          <cell r="K11680" t="str">
            <v>Voluntary Aided School</v>
          </cell>
          <cell r="L11680" t="str">
            <v>Primary</v>
          </cell>
          <cell r="AC11680" t="str">
            <v>Yes</v>
          </cell>
          <cell r="AI11680">
            <v>4</v>
          </cell>
        </row>
        <row r="11681">
          <cell r="K11681" t="str">
            <v>Voluntary Aided School</v>
          </cell>
          <cell r="L11681" t="str">
            <v>Primary</v>
          </cell>
          <cell r="AC11681" t="str">
            <v>Yes</v>
          </cell>
          <cell r="AI11681">
            <v>4</v>
          </cell>
        </row>
        <row r="11682">
          <cell r="K11682" t="str">
            <v>Voluntary Aided School</v>
          </cell>
          <cell r="L11682" t="str">
            <v>Primary</v>
          </cell>
          <cell r="AC11682" t="str">
            <v>Yes</v>
          </cell>
          <cell r="AI11682">
            <v>3</v>
          </cell>
        </row>
        <row r="11683">
          <cell r="K11683" t="str">
            <v>Voluntary Aided School</v>
          </cell>
          <cell r="L11683" t="str">
            <v>Primary</v>
          </cell>
          <cell r="AC11683" t="str">
            <v>Yes</v>
          </cell>
          <cell r="AI11683">
            <v>2</v>
          </cell>
        </row>
        <row r="11684">
          <cell r="K11684" t="str">
            <v>Voluntary Aided School</v>
          </cell>
          <cell r="L11684" t="str">
            <v>Primary</v>
          </cell>
          <cell r="AC11684" t="str">
            <v>Yes</v>
          </cell>
          <cell r="AI11684">
            <v>2</v>
          </cell>
        </row>
        <row r="11685">
          <cell r="K11685" t="str">
            <v>Voluntary Aided School</v>
          </cell>
          <cell r="L11685" t="str">
            <v>Primary</v>
          </cell>
          <cell r="AC11685" t="str">
            <v>Yes</v>
          </cell>
          <cell r="AI11685">
            <v>2</v>
          </cell>
        </row>
        <row r="11686">
          <cell r="K11686" t="str">
            <v>Voluntary Aided School</v>
          </cell>
          <cell r="L11686" t="str">
            <v>Primary</v>
          </cell>
          <cell r="AC11686" t="str">
            <v>Yes</v>
          </cell>
          <cell r="AI11686">
            <v>2</v>
          </cell>
        </row>
        <row r="11687">
          <cell r="K11687" t="str">
            <v>Voluntary Aided School</v>
          </cell>
          <cell r="L11687" t="str">
            <v>Primary</v>
          </cell>
          <cell r="AC11687" t="str">
            <v>Yes</v>
          </cell>
          <cell r="AI11687">
            <v>2</v>
          </cell>
        </row>
        <row r="11688">
          <cell r="K11688" t="str">
            <v>Voluntary Aided School</v>
          </cell>
          <cell r="L11688" t="str">
            <v>Primary</v>
          </cell>
          <cell r="AC11688" t="str">
            <v>Yes</v>
          </cell>
          <cell r="AI11688">
            <v>2</v>
          </cell>
        </row>
        <row r="11689">
          <cell r="K11689" t="str">
            <v>Voluntary Aided School</v>
          </cell>
          <cell r="L11689" t="str">
            <v>Primary</v>
          </cell>
          <cell r="AC11689" t="str">
            <v>Yes</v>
          </cell>
          <cell r="AI11689">
            <v>2</v>
          </cell>
        </row>
        <row r="11690">
          <cell r="K11690" t="str">
            <v>Voluntary Aided School</v>
          </cell>
          <cell r="L11690" t="str">
            <v>Primary</v>
          </cell>
          <cell r="AC11690" t="str">
            <v>Yes</v>
          </cell>
          <cell r="AI11690">
            <v>2</v>
          </cell>
        </row>
        <row r="11691">
          <cell r="K11691" t="str">
            <v>Voluntary Aided School</v>
          </cell>
          <cell r="L11691" t="str">
            <v>Primary</v>
          </cell>
          <cell r="AC11691" t="str">
            <v>Yes</v>
          </cell>
          <cell r="AI11691">
            <v>2</v>
          </cell>
        </row>
        <row r="11692">
          <cell r="K11692" t="str">
            <v>Voluntary Aided School</v>
          </cell>
          <cell r="L11692" t="str">
            <v>Primary</v>
          </cell>
          <cell r="AC11692" t="str">
            <v>Yes</v>
          </cell>
          <cell r="AI11692">
            <v>1</v>
          </cell>
        </row>
        <row r="11693">
          <cell r="K11693" t="str">
            <v>Voluntary Aided School</v>
          </cell>
          <cell r="L11693" t="str">
            <v>Primary</v>
          </cell>
          <cell r="AC11693" t="str">
            <v>Yes</v>
          </cell>
          <cell r="AI11693">
            <v>2</v>
          </cell>
        </row>
        <row r="11694">
          <cell r="K11694" t="str">
            <v>Voluntary Aided School</v>
          </cell>
          <cell r="L11694" t="str">
            <v>Primary</v>
          </cell>
          <cell r="AC11694" t="str">
            <v>Yes</v>
          </cell>
          <cell r="AI11694">
            <v>2</v>
          </cell>
        </row>
        <row r="11695">
          <cell r="K11695" t="str">
            <v>Voluntary Aided School</v>
          </cell>
          <cell r="L11695" t="str">
            <v>Primary</v>
          </cell>
          <cell r="AC11695" t="str">
            <v>Yes</v>
          </cell>
          <cell r="AI11695">
            <v>2</v>
          </cell>
        </row>
        <row r="11696">
          <cell r="K11696" t="str">
            <v>Voluntary Aided School</v>
          </cell>
          <cell r="L11696" t="str">
            <v>Primary</v>
          </cell>
          <cell r="AC11696" t="str">
            <v>Yes</v>
          </cell>
          <cell r="AI11696">
            <v>2</v>
          </cell>
        </row>
        <row r="11697">
          <cell r="K11697" t="str">
            <v>Voluntary Aided School</v>
          </cell>
          <cell r="L11697" t="str">
            <v>Primary</v>
          </cell>
          <cell r="AC11697" t="str">
            <v>Yes</v>
          </cell>
          <cell r="AI11697">
            <v>2</v>
          </cell>
        </row>
        <row r="11698">
          <cell r="K11698" t="str">
            <v>Voluntary Aided School</v>
          </cell>
          <cell r="L11698" t="str">
            <v>Primary</v>
          </cell>
          <cell r="AC11698" t="str">
            <v>Yes</v>
          </cell>
          <cell r="AI11698">
            <v>2</v>
          </cell>
        </row>
        <row r="11699">
          <cell r="K11699" t="str">
            <v>Voluntary Aided School</v>
          </cell>
          <cell r="L11699" t="str">
            <v>Primary</v>
          </cell>
          <cell r="AC11699" t="str">
            <v>Yes</v>
          </cell>
          <cell r="AI11699">
            <v>2</v>
          </cell>
        </row>
        <row r="11700">
          <cell r="K11700" t="str">
            <v>Voluntary Aided School</v>
          </cell>
          <cell r="L11700" t="str">
            <v>Primary</v>
          </cell>
          <cell r="AC11700" t="str">
            <v>Yes</v>
          </cell>
          <cell r="AI11700">
            <v>2</v>
          </cell>
        </row>
        <row r="11701">
          <cell r="K11701" t="str">
            <v>Voluntary Aided School</v>
          </cell>
          <cell r="L11701" t="str">
            <v>Primary</v>
          </cell>
          <cell r="AC11701" t="str">
            <v>Yes</v>
          </cell>
          <cell r="AI11701">
            <v>2</v>
          </cell>
        </row>
        <row r="11702">
          <cell r="K11702" t="str">
            <v>Voluntary Aided School</v>
          </cell>
          <cell r="L11702" t="str">
            <v>Primary</v>
          </cell>
          <cell r="AC11702" t="str">
            <v>Yes</v>
          </cell>
          <cell r="AI11702">
            <v>1</v>
          </cell>
        </row>
        <row r="11703">
          <cell r="K11703" t="str">
            <v>Voluntary Aided School</v>
          </cell>
          <cell r="L11703" t="str">
            <v>Primary</v>
          </cell>
          <cell r="AC11703" t="str">
            <v>Yes</v>
          </cell>
          <cell r="AI11703">
            <v>1</v>
          </cell>
        </row>
        <row r="11704">
          <cell r="K11704" t="str">
            <v>Voluntary Aided School</v>
          </cell>
          <cell r="L11704" t="str">
            <v>Primary</v>
          </cell>
          <cell r="AC11704" t="str">
            <v>Yes</v>
          </cell>
          <cell r="AI11704">
            <v>2</v>
          </cell>
        </row>
        <row r="11705">
          <cell r="K11705" t="str">
            <v>Voluntary Aided School</v>
          </cell>
          <cell r="L11705" t="str">
            <v>Primary</v>
          </cell>
          <cell r="AC11705" t="str">
            <v>Yes</v>
          </cell>
          <cell r="AI11705">
            <v>3</v>
          </cell>
        </row>
        <row r="11706">
          <cell r="K11706" t="str">
            <v>Foundation School</v>
          </cell>
          <cell r="L11706" t="str">
            <v>Secondary</v>
          </cell>
          <cell r="AC11706" t="str">
            <v>Yes</v>
          </cell>
          <cell r="AI11706">
            <v>3</v>
          </cell>
        </row>
        <row r="11707">
          <cell r="K11707" t="str">
            <v>Community School</v>
          </cell>
          <cell r="L11707" t="str">
            <v>Secondary</v>
          </cell>
          <cell r="AC11707" t="str">
            <v>Yes</v>
          </cell>
          <cell r="AI11707">
            <v>2</v>
          </cell>
        </row>
        <row r="11708">
          <cell r="K11708" t="str">
            <v>Community School</v>
          </cell>
          <cell r="L11708" t="str">
            <v>Secondary</v>
          </cell>
          <cell r="AC11708" t="str">
            <v>Yes</v>
          </cell>
          <cell r="AI11708">
            <v>3</v>
          </cell>
        </row>
        <row r="11709">
          <cell r="K11709" t="str">
            <v>Community School</v>
          </cell>
          <cell r="L11709" t="str">
            <v>Secondary</v>
          </cell>
          <cell r="AC11709" t="str">
            <v>Yes</v>
          </cell>
          <cell r="AI11709">
            <v>2</v>
          </cell>
        </row>
        <row r="11710">
          <cell r="K11710" t="str">
            <v>Foundation School</v>
          </cell>
          <cell r="L11710" t="str">
            <v>Secondary</v>
          </cell>
          <cell r="AC11710" t="str">
            <v>Yes</v>
          </cell>
          <cell r="AI11710">
            <v>2</v>
          </cell>
        </row>
        <row r="11711">
          <cell r="K11711" t="str">
            <v>Community School</v>
          </cell>
          <cell r="L11711" t="str">
            <v>Secondary</v>
          </cell>
          <cell r="AC11711" t="str">
            <v>Yes</v>
          </cell>
          <cell r="AI11711">
            <v>2</v>
          </cell>
        </row>
        <row r="11712">
          <cell r="K11712" t="str">
            <v>Community School</v>
          </cell>
          <cell r="L11712" t="str">
            <v>Secondary</v>
          </cell>
          <cell r="AC11712" t="str">
            <v>Yes</v>
          </cell>
          <cell r="AI11712">
            <v>2</v>
          </cell>
        </row>
        <row r="11713">
          <cell r="K11713" t="str">
            <v>Community School</v>
          </cell>
          <cell r="L11713" t="str">
            <v>Secondary</v>
          </cell>
          <cell r="AC11713" t="str">
            <v>Yes</v>
          </cell>
          <cell r="AI11713">
            <v>2</v>
          </cell>
        </row>
        <row r="11714">
          <cell r="K11714" t="str">
            <v>Community School</v>
          </cell>
          <cell r="L11714" t="str">
            <v>Secondary</v>
          </cell>
          <cell r="AC11714" t="str">
            <v>Yes</v>
          </cell>
          <cell r="AI11714">
            <v>4</v>
          </cell>
        </row>
        <row r="11715">
          <cell r="K11715" t="str">
            <v>Community School</v>
          </cell>
          <cell r="L11715" t="str">
            <v>Secondary</v>
          </cell>
          <cell r="AC11715" t="str">
            <v>Yes</v>
          </cell>
          <cell r="AI11715">
            <v>2</v>
          </cell>
        </row>
        <row r="11716">
          <cell r="K11716" t="str">
            <v>Community School</v>
          </cell>
          <cell r="L11716" t="str">
            <v>Secondary</v>
          </cell>
          <cell r="AC11716" t="str">
            <v>Yes</v>
          </cell>
          <cell r="AI11716">
            <v>3</v>
          </cell>
        </row>
        <row r="11717">
          <cell r="K11717" t="str">
            <v>Community School</v>
          </cell>
          <cell r="L11717" t="str">
            <v>Secondary</v>
          </cell>
          <cell r="AC11717" t="str">
            <v>Yes</v>
          </cell>
          <cell r="AI11717">
            <v>2</v>
          </cell>
        </row>
        <row r="11718">
          <cell r="K11718" t="str">
            <v>Community School</v>
          </cell>
          <cell r="L11718" t="str">
            <v>Secondary</v>
          </cell>
          <cell r="AC11718" t="str">
            <v>Yes</v>
          </cell>
          <cell r="AI11718">
            <v>3</v>
          </cell>
        </row>
        <row r="11719">
          <cell r="K11719" t="str">
            <v>Community School</v>
          </cell>
          <cell r="L11719" t="str">
            <v>Secondary</v>
          </cell>
          <cell r="AC11719" t="str">
            <v>Yes</v>
          </cell>
          <cell r="AI11719">
            <v>3</v>
          </cell>
        </row>
        <row r="11720">
          <cell r="K11720" t="str">
            <v>Foundation School</v>
          </cell>
          <cell r="L11720" t="str">
            <v>Secondary</v>
          </cell>
          <cell r="AC11720" t="str">
            <v>Yes</v>
          </cell>
          <cell r="AI11720">
            <v>2</v>
          </cell>
        </row>
        <row r="11721">
          <cell r="K11721" t="str">
            <v>Community School</v>
          </cell>
          <cell r="L11721" t="str">
            <v>Secondary</v>
          </cell>
          <cell r="AC11721" t="str">
            <v>Yes</v>
          </cell>
          <cell r="AI11721">
            <v>2</v>
          </cell>
        </row>
        <row r="11722">
          <cell r="K11722" t="str">
            <v>Community School</v>
          </cell>
          <cell r="L11722" t="str">
            <v>Secondary</v>
          </cell>
          <cell r="AC11722" t="str">
            <v>Yes</v>
          </cell>
          <cell r="AI11722">
            <v>2</v>
          </cell>
        </row>
        <row r="11723">
          <cell r="K11723" t="str">
            <v>Voluntary Controlled School</v>
          </cell>
          <cell r="L11723" t="str">
            <v>Secondary</v>
          </cell>
          <cell r="AC11723" t="str">
            <v>Yes</v>
          </cell>
          <cell r="AI11723">
            <v>2</v>
          </cell>
        </row>
        <row r="11724">
          <cell r="K11724" t="str">
            <v>Voluntary Controlled School</v>
          </cell>
          <cell r="L11724" t="str">
            <v>Secondary</v>
          </cell>
          <cell r="AC11724" t="str">
            <v>Yes</v>
          </cell>
          <cell r="AI11724">
            <v>2</v>
          </cell>
        </row>
        <row r="11725">
          <cell r="K11725" t="str">
            <v>Voluntary Controlled School</v>
          </cell>
          <cell r="L11725" t="str">
            <v>Secondary</v>
          </cell>
          <cell r="AC11725" t="str">
            <v>Yes</v>
          </cell>
          <cell r="AI11725">
            <v>2</v>
          </cell>
        </row>
        <row r="11726">
          <cell r="K11726" t="str">
            <v>Voluntary Aided School</v>
          </cell>
          <cell r="L11726" t="str">
            <v>Secondary</v>
          </cell>
          <cell r="AC11726" t="str">
            <v>Yes</v>
          </cell>
          <cell r="AI11726">
            <v>3</v>
          </cell>
        </row>
        <row r="11727">
          <cell r="K11727" t="str">
            <v>Voluntary Aided School</v>
          </cell>
          <cell r="L11727" t="str">
            <v>Primary</v>
          </cell>
          <cell r="AC11727" t="str">
            <v>Yes</v>
          </cell>
          <cell r="AI11727">
            <v>1</v>
          </cell>
        </row>
        <row r="11728">
          <cell r="K11728" t="str">
            <v>Foundation School</v>
          </cell>
          <cell r="L11728" t="str">
            <v>Secondary</v>
          </cell>
          <cell r="AC11728" t="str">
            <v>Yes</v>
          </cell>
          <cell r="AI11728">
            <v>2</v>
          </cell>
        </row>
        <row r="11729">
          <cell r="K11729" t="str">
            <v>Voluntary Aided School</v>
          </cell>
          <cell r="L11729" t="str">
            <v>Secondary</v>
          </cell>
          <cell r="AC11729" t="str">
            <v>Yes</v>
          </cell>
          <cell r="AI11729">
            <v>2</v>
          </cell>
        </row>
        <row r="11730">
          <cell r="K11730" t="str">
            <v>Community Special School</v>
          </cell>
          <cell r="L11730" t="str">
            <v>Special</v>
          </cell>
          <cell r="AC11730" t="str">
            <v>Yes</v>
          </cell>
          <cell r="AI11730">
            <v>2</v>
          </cell>
        </row>
        <row r="11731">
          <cell r="K11731" t="str">
            <v>Foundation Special School</v>
          </cell>
          <cell r="L11731" t="str">
            <v>Special</v>
          </cell>
          <cell r="AC11731" t="str">
            <v>Yes</v>
          </cell>
          <cell r="AI11731">
            <v>2</v>
          </cell>
        </row>
        <row r="11732">
          <cell r="K11732" t="str">
            <v>Community Special School</v>
          </cell>
          <cell r="L11732" t="str">
            <v>Special</v>
          </cell>
          <cell r="AC11732" t="str">
            <v>Yes</v>
          </cell>
          <cell r="AI11732">
            <v>2</v>
          </cell>
        </row>
        <row r="11733">
          <cell r="K11733" t="str">
            <v>Community Special School</v>
          </cell>
          <cell r="L11733" t="str">
            <v>Special</v>
          </cell>
          <cell r="AC11733" t="str">
            <v>Yes</v>
          </cell>
          <cell r="AI11733">
            <v>2</v>
          </cell>
        </row>
        <row r="11734">
          <cell r="K11734" t="str">
            <v>Community Special School</v>
          </cell>
          <cell r="L11734" t="str">
            <v>Special</v>
          </cell>
          <cell r="AC11734" t="str">
            <v>Yes</v>
          </cell>
          <cell r="AI11734">
            <v>2</v>
          </cell>
        </row>
        <row r="11735">
          <cell r="K11735" t="str">
            <v>Community Special School</v>
          </cell>
          <cell r="L11735" t="str">
            <v>Special</v>
          </cell>
          <cell r="AC11735" t="str">
            <v>Yes</v>
          </cell>
          <cell r="AI11735">
            <v>2</v>
          </cell>
        </row>
        <row r="11736">
          <cell r="K11736" t="str">
            <v>Community Special School</v>
          </cell>
          <cell r="L11736" t="str">
            <v>Special</v>
          </cell>
          <cell r="AC11736" t="str">
            <v>Yes</v>
          </cell>
          <cell r="AI11736">
            <v>1</v>
          </cell>
        </row>
        <row r="11737">
          <cell r="K11737" t="str">
            <v>Community Special School</v>
          </cell>
          <cell r="L11737" t="str">
            <v>Special</v>
          </cell>
          <cell r="AC11737" t="str">
            <v>Yes</v>
          </cell>
          <cell r="AI11737">
            <v>2</v>
          </cell>
        </row>
        <row r="11738">
          <cell r="K11738" t="str">
            <v>Community Special School</v>
          </cell>
          <cell r="L11738" t="str">
            <v>Special</v>
          </cell>
          <cell r="AC11738" t="str">
            <v>Yes</v>
          </cell>
          <cell r="AI11738">
            <v>2</v>
          </cell>
        </row>
        <row r="11739">
          <cell r="K11739" t="str">
            <v>Community Special School</v>
          </cell>
          <cell r="L11739" t="str">
            <v>Special</v>
          </cell>
          <cell r="AC11739" t="str">
            <v>Yes</v>
          </cell>
          <cell r="AI11739">
            <v>2</v>
          </cell>
        </row>
        <row r="11740">
          <cell r="K11740" t="str">
            <v>Community Special School</v>
          </cell>
          <cell r="L11740" t="str">
            <v>Special</v>
          </cell>
          <cell r="AC11740" t="str">
            <v>Yes</v>
          </cell>
          <cell r="AI11740">
            <v>1</v>
          </cell>
        </row>
        <row r="11741">
          <cell r="K11741" t="str">
            <v>Community Special School</v>
          </cell>
          <cell r="L11741" t="str">
            <v>Special</v>
          </cell>
          <cell r="AC11741" t="str">
            <v>Yes</v>
          </cell>
          <cell r="AI11741">
            <v>1</v>
          </cell>
        </row>
        <row r="11742">
          <cell r="K11742" t="str">
            <v>LA Nursery School</v>
          </cell>
          <cell r="L11742" t="str">
            <v>Nursery</v>
          </cell>
          <cell r="AC11742" t="str">
            <v>Yes</v>
          </cell>
          <cell r="AI11742">
            <v>1</v>
          </cell>
        </row>
        <row r="11743">
          <cell r="K11743" t="str">
            <v>Pupil Referral Unit</v>
          </cell>
          <cell r="L11743" t="str">
            <v>PRU</v>
          </cell>
          <cell r="AC11743" t="str">
            <v>Yes</v>
          </cell>
          <cell r="AI11743">
            <v>2</v>
          </cell>
        </row>
        <row r="11744">
          <cell r="K11744" t="str">
            <v>Pupil Referral Unit</v>
          </cell>
          <cell r="L11744" t="str">
            <v>PRU</v>
          </cell>
          <cell r="AC11744" t="str">
            <v>Yes</v>
          </cell>
          <cell r="AI11744">
            <v>2</v>
          </cell>
        </row>
        <row r="11745">
          <cell r="K11745" t="str">
            <v>Pupil Referral Unit</v>
          </cell>
          <cell r="L11745" t="str">
            <v>PRU</v>
          </cell>
          <cell r="AC11745" t="str">
            <v>Yes</v>
          </cell>
          <cell r="AI11745">
            <v>3</v>
          </cell>
        </row>
        <row r="11746">
          <cell r="K11746" t="str">
            <v>Community School</v>
          </cell>
          <cell r="L11746" t="str">
            <v>Primary</v>
          </cell>
          <cell r="AC11746" t="str">
            <v>Yes</v>
          </cell>
          <cell r="AI11746">
            <v>2</v>
          </cell>
        </row>
        <row r="11747">
          <cell r="K11747" t="str">
            <v>Community School</v>
          </cell>
          <cell r="L11747" t="str">
            <v>Primary</v>
          </cell>
          <cell r="AC11747" t="str">
            <v>Yes</v>
          </cell>
          <cell r="AI11747">
            <v>2</v>
          </cell>
        </row>
        <row r="11748">
          <cell r="K11748" t="str">
            <v>Community School</v>
          </cell>
          <cell r="L11748" t="str">
            <v>Primary</v>
          </cell>
          <cell r="AC11748" t="str">
            <v>Yes</v>
          </cell>
          <cell r="AI11748">
            <v>2</v>
          </cell>
        </row>
        <row r="11749">
          <cell r="K11749" t="str">
            <v>Community School</v>
          </cell>
          <cell r="L11749" t="str">
            <v>Primary</v>
          </cell>
          <cell r="AC11749" t="str">
            <v>Yes</v>
          </cell>
          <cell r="AI11749">
            <v>2</v>
          </cell>
        </row>
        <row r="11750">
          <cell r="K11750" t="str">
            <v>Community School</v>
          </cell>
          <cell r="L11750" t="str">
            <v>Primary</v>
          </cell>
          <cell r="AC11750" t="str">
            <v>Yes</v>
          </cell>
          <cell r="AI11750">
            <v>2</v>
          </cell>
        </row>
        <row r="11751">
          <cell r="K11751" t="str">
            <v>Community School</v>
          </cell>
          <cell r="L11751" t="str">
            <v>Primary</v>
          </cell>
          <cell r="AC11751" t="str">
            <v>Yes</v>
          </cell>
          <cell r="AI11751">
            <v>2</v>
          </cell>
        </row>
        <row r="11752">
          <cell r="K11752" t="str">
            <v>Community School</v>
          </cell>
          <cell r="L11752" t="str">
            <v>Primary</v>
          </cell>
          <cell r="AC11752" t="str">
            <v>Yes</v>
          </cell>
          <cell r="AI11752">
            <v>1</v>
          </cell>
        </row>
        <row r="11753">
          <cell r="K11753" t="str">
            <v>Community School</v>
          </cell>
          <cell r="L11753" t="str">
            <v>Primary</v>
          </cell>
          <cell r="AC11753" t="str">
            <v>Yes</v>
          </cell>
          <cell r="AI11753">
            <v>1</v>
          </cell>
        </row>
        <row r="11754">
          <cell r="K11754" t="str">
            <v>Community School</v>
          </cell>
          <cell r="L11754" t="str">
            <v>Primary</v>
          </cell>
          <cell r="AC11754" t="str">
            <v>Yes</v>
          </cell>
          <cell r="AI11754">
            <v>2</v>
          </cell>
        </row>
        <row r="11755">
          <cell r="K11755" t="str">
            <v>Community School</v>
          </cell>
          <cell r="L11755" t="str">
            <v>Primary</v>
          </cell>
          <cell r="AC11755" t="str">
            <v>Yes</v>
          </cell>
          <cell r="AI11755">
            <v>2</v>
          </cell>
        </row>
        <row r="11756">
          <cell r="K11756" t="str">
            <v>Community School</v>
          </cell>
          <cell r="L11756" t="str">
            <v>Primary</v>
          </cell>
          <cell r="AC11756" t="str">
            <v>Yes</v>
          </cell>
          <cell r="AI11756">
            <v>2</v>
          </cell>
        </row>
        <row r="11757">
          <cell r="K11757" t="str">
            <v>Community School</v>
          </cell>
          <cell r="L11757" t="str">
            <v>Primary</v>
          </cell>
          <cell r="AC11757" t="str">
            <v>Yes</v>
          </cell>
          <cell r="AI11757">
            <v>2</v>
          </cell>
        </row>
        <row r="11758">
          <cell r="K11758" t="str">
            <v>Community School</v>
          </cell>
          <cell r="L11758" t="str">
            <v>Primary</v>
          </cell>
          <cell r="AC11758" t="str">
            <v>Yes</v>
          </cell>
          <cell r="AI11758">
            <v>2</v>
          </cell>
        </row>
        <row r="11759">
          <cell r="K11759" t="str">
            <v>Community School</v>
          </cell>
          <cell r="L11759" t="str">
            <v>Primary</v>
          </cell>
          <cell r="AC11759" t="str">
            <v>Yes</v>
          </cell>
          <cell r="AI11759">
            <v>4</v>
          </cell>
        </row>
        <row r="11760">
          <cell r="K11760" t="str">
            <v>Community School</v>
          </cell>
          <cell r="L11760" t="str">
            <v>Primary</v>
          </cell>
          <cell r="AC11760" t="str">
            <v>Yes</v>
          </cell>
          <cell r="AI11760">
            <v>2</v>
          </cell>
        </row>
        <row r="11761">
          <cell r="K11761" t="str">
            <v>Community School</v>
          </cell>
          <cell r="L11761" t="str">
            <v>Primary</v>
          </cell>
          <cell r="AC11761" t="str">
            <v>Yes</v>
          </cell>
          <cell r="AI11761">
            <v>2</v>
          </cell>
        </row>
        <row r="11762">
          <cell r="K11762" t="str">
            <v>Community School</v>
          </cell>
          <cell r="L11762" t="str">
            <v>Primary</v>
          </cell>
          <cell r="AC11762" t="str">
            <v>Yes</v>
          </cell>
          <cell r="AI11762">
            <v>2</v>
          </cell>
        </row>
        <row r="11763">
          <cell r="K11763" t="str">
            <v>Community School</v>
          </cell>
          <cell r="L11763" t="str">
            <v>Primary</v>
          </cell>
          <cell r="AC11763" t="str">
            <v>Yes</v>
          </cell>
          <cell r="AI11763">
            <v>2</v>
          </cell>
        </row>
        <row r="11764">
          <cell r="K11764" t="str">
            <v>Community School</v>
          </cell>
          <cell r="L11764" t="str">
            <v>Primary</v>
          </cell>
          <cell r="AC11764" t="str">
            <v>Yes</v>
          </cell>
          <cell r="AI11764">
            <v>1</v>
          </cell>
        </row>
        <row r="11765">
          <cell r="K11765" t="str">
            <v>Community School</v>
          </cell>
          <cell r="L11765" t="str">
            <v>Primary</v>
          </cell>
          <cell r="AC11765" t="str">
            <v>Yes</v>
          </cell>
          <cell r="AI11765">
            <v>2</v>
          </cell>
        </row>
        <row r="11766">
          <cell r="K11766" t="str">
            <v>Community School</v>
          </cell>
          <cell r="L11766" t="str">
            <v>Primary</v>
          </cell>
          <cell r="AC11766" t="str">
            <v>Yes</v>
          </cell>
          <cell r="AI11766">
            <v>1</v>
          </cell>
        </row>
        <row r="11767">
          <cell r="K11767" t="str">
            <v>Community School</v>
          </cell>
          <cell r="L11767" t="str">
            <v>Primary</v>
          </cell>
          <cell r="AC11767" t="str">
            <v>Yes</v>
          </cell>
          <cell r="AI11767">
            <v>2</v>
          </cell>
        </row>
        <row r="11768">
          <cell r="K11768" t="str">
            <v>Community School</v>
          </cell>
          <cell r="L11768" t="str">
            <v>Primary</v>
          </cell>
          <cell r="AC11768" t="str">
            <v>Yes</v>
          </cell>
          <cell r="AI11768">
            <v>2</v>
          </cell>
        </row>
        <row r="11769">
          <cell r="K11769" t="str">
            <v>Community School</v>
          </cell>
          <cell r="L11769" t="str">
            <v>Primary</v>
          </cell>
          <cell r="AC11769" t="str">
            <v>Yes</v>
          </cell>
          <cell r="AI11769">
            <v>2</v>
          </cell>
        </row>
        <row r="11770">
          <cell r="K11770" t="str">
            <v>Community School</v>
          </cell>
          <cell r="L11770" t="str">
            <v>Primary</v>
          </cell>
          <cell r="AC11770" t="str">
            <v>Yes</v>
          </cell>
          <cell r="AI11770">
            <v>2</v>
          </cell>
        </row>
        <row r="11771">
          <cell r="K11771" t="str">
            <v>Community School</v>
          </cell>
          <cell r="L11771" t="str">
            <v>Primary</v>
          </cell>
          <cell r="AC11771" t="str">
            <v>Yes</v>
          </cell>
          <cell r="AI11771">
            <v>2</v>
          </cell>
        </row>
        <row r="11772">
          <cell r="K11772" t="str">
            <v>Community School</v>
          </cell>
          <cell r="L11772" t="str">
            <v>Primary</v>
          </cell>
          <cell r="AC11772" t="str">
            <v>Yes</v>
          </cell>
          <cell r="AI11772">
            <v>4</v>
          </cell>
        </row>
        <row r="11773">
          <cell r="K11773" t="str">
            <v>Community School</v>
          </cell>
          <cell r="L11773" t="str">
            <v>Primary</v>
          </cell>
          <cell r="AC11773" t="str">
            <v>Yes</v>
          </cell>
          <cell r="AI11773">
            <v>2</v>
          </cell>
        </row>
        <row r="11774">
          <cell r="K11774" t="str">
            <v>Community School</v>
          </cell>
          <cell r="L11774" t="str">
            <v>Primary</v>
          </cell>
          <cell r="AC11774" t="str">
            <v>Yes</v>
          </cell>
          <cell r="AI11774">
            <v>2</v>
          </cell>
        </row>
        <row r="11775">
          <cell r="K11775" t="str">
            <v>Community School</v>
          </cell>
          <cell r="L11775" t="str">
            <v>Primary</v>
          </cell>
          <cell r="AC11775" t="str">
            <v>Yes</v>
          </cell>
          <cell r="AI11775">
            <v>2</v>
          </cell>
        </row>
        <row r="11776">
          <cell r="K11776" t="str">
            <v>Community School</v>
          </cell>
          <cell r="L11776" t="str">
            <v>Primary</v>
          </cell>
          <cell r="AC11776" t="str">
            <v>Yes</v>
          </cell>
          <cell r="AI11776">
            <v>1</v>
          </cell>
        </row>
        <row r="11777">
          <cell r="K11777" t="str">
            <v>Community School</v>
          </cell>
          <cell r="L11777" t="str">
            <v>Primary</v>
          </cell>
          <cell r="AC11777" t="str">
            <v>Yes</v>
          </cell>
          <cell r="AI11777">
            <v>2</v>
          </cell>
        </row>
        <row r="11778">
          <cell r="K11778" t="str">
            <v>Community School</v>
          </cell>
          <cell r="L11778" t="str">
            <v>Primary</v>
          </cell>
          <cell r="AC11778" t="str">
            <v>Yes</v>
          </cell>
          <cell r="AI11778">
            <v>2</v>
          </cell>
        </row>
        <row r="11779">
          <cell r="K11779" t="str">
            <v>Community School</v>
          </cell>
          <cell r="L11779" t="str">
            <v>Primary</v>
          </cell>
          <cell r="AC11779" t="str">
            <v>Yes</v>
          </cell>
          <cell r="AI11779">
            <v>2</v>
          </cell>
        </row>
        <row r="11780">
          <cell r="K11780" t="str">
            <v>Community School</v>
          </cell>
          <cell r="L11780" t="str">
            <v>Primary</v>
          </cell>
          <cell r="AC11780" t="str">
            <v>Yes</v>
          </cell>
          <cell r="AI11780">
            <v>3</v>
          </cell>
        </row>
        <row r="11781">
          <cell r="K11781" t="str">
            <v>Community School</v>
          </cell>
          <cell r="L11781" t="str">
            <v>Primary</v>
          </cell>
          <cell r="AC11781" t="str">
            <v>Yes</v>
          </cell>
          <cell r="AI11781">
            <v>2</v>
          </cell>
        </row>
        <row r="11782">
          <cell r="K11782" t="str">
            <v>Community School</v>
          </cell>
          <cell r="L11782" t="str">
            <v>Primary</v>
          </cell>
          <cell r="AC11782" t="str">
            <v>Yes</v>
          </cell>
          <cell r="AI11782">
            <v>4</v>
          </cell>
        </row>
        <row r="11783">
          <cell r="K11783" t="str">
            <v>Community School</v>
          </cell>
          <cell r="L11783" t="str">
            <v>Primary</v>
          </cell>
          <cell r="AC11783" t="str">
            <v>Yes</v>
          </cell>
          <cell r="AI11783">
            <v>2</v>
          </cell>
        </row>
        <row r="11784">
          <cell r="K11784" t="str">
            <v>Community School</v>
          </cell>
          <cell r="L11784" t="str">
            <v>Primary</v>
          </cell>
          <cell r="AC11784" t="str">
            <v>Yes</v>
          </cell>
          <cell r="AI11784">
            <v>2</v>
          </cell>
        </row>
        <row r="11785">
          <cell r="K11785" t="str">
            <v>Community School</v>
          </cell>
          <cell r="L11785" t="str">
            <v>Primary</v>
          </cell>
          <cell r="AC11785" t="str">
            <v>Yes</v>
          </cell>
          <cell r="AI11785">
            <v>3</v>
          </cell>
        </row>
        <row r="11786">
          <cell r="K11786" t="str">
            <v>Community School</v>
          </cell>
          <cell r="L11786" t="str">
            <v>Primary</v>
          </cell>
          <cell r="AC11786" t="str">
            <v>Yes</v>
          </cell>
          <cell r="AI11786">
            <v>2</v>
          </cell>
        </row>
        <row r="11787">
          <cell r="K11787" t="str">
            <v>Community School</v>
          </cell>
          <cell r="L11787" t="str">
            <v>Primary</v>
          </cell>
          <cell r="AC11787" t="str">
            <v>Yes</v>
          </cell>
          <cell r="AI11787">
            <v>2</v>
          </cell>
        </row>
        <row r="11788">
          <cell r="K11788" t="str">
            <v>Community School</v>
          </cell>
          <cell r="L11788" t="str">
            <v>Primary</v>
          </cell>
          <cell r="AC11788" t="str">
            <v>Yes</v>
          </cell>
          <cell r="AI11788">
            <v>2</v>
          </cell>
        </row>
        <row r="11789">
          <cell r="K11789" t="str">
            <v>Community School</v>
          </cell>
          <cell r="L11789" t="str">
            <v>Primary</v>
          </cell>
          <cell r="AC11789" t="str">
            <v>Yes</v>
          </cell>
          <cell r="AI11789">
            <v>2</v>
          </cell>
        </row>
        <row r="11790">
          <cell r="K11790" t="str">
            <v>Community School</v>
          </cell>
          <cell r="L11790" t="str">
            <v>Primary</v>
          </cell>
          <cell r="AC11790" t="str">
            <v>Yes</v>
          </cell>
          <cell r="AI11790">
            <v>2</v>
          </cell>
        </row>
        <row r="11791">
          <cell r="K11791" t="str">
            <v>Community School</v>
          </cell>
          <cell r="L11791" t="str">
            <v>Primary</v>
          </cell>
          <cell r="AC11791" t="str">
            <v>Yes</v>
          </cell>
          <cell r="AI11791">
            <v>2</v>
          </cell>
        </row>
        <row r="11792">
          <cell r="K11792" t="str">
            <v>Community School</v>
          </cell>
          <cell r="L11792" t="str">
            <v>Primary</v>
          </cell>
          <cell r="AC11792" t="str">
            <v>Yes</v>
          </cell>
          <cell r="AI11792">
            <v>2</v>
          </cell>
        </row>
        <row r="11793">
          <cell r="K11793" t="str">
            <v>Community School</v>
          </cell>
          <cell r="L11793" t="str">
            <v>Primary</v>
          </cell>
          <cell r="AC11793" t="str">
            <v>Yes</v>
          </cell>
          <cell r="AI11793">
            <v>2</v>
          </cell>
        </row>
        <row r="11794">
          <cell r="K11794" t="str">
            <v>Community School</v>
          </cell>
          <cell r="L11794" t="str">
            <v>Primary</v>
          </cell>
          <cell r="AC11794" t="str">
            <v>Yes</v>
          </cell>
          <cell r="AI11794">
            <v>1</v>
          </cell>
        </row>
        <row r="11795">
          <cell r="K11795" t="str">
            <v>Community School</v>
          </cell>
          <cell r="L11795" t="str">
            <v>Primary</v>
          </cell>
          <cell r="AC11795" t="str">
            <v>Yes</v>
          </cell>
          <cell r="AI11795">
            <v>2</v>
          </cell>
        </row>
        <row r="11796">
          <cell r="K11796" t="str">
            <v>Community School</v>
          </cell>
          <cell r="L11796" t="str">
            <v>Primary</v>
          </cell>
          <cell r="AC11796" t="str">
            <v>Yes</v>
          </cell>
          <cell r="AI11796">
            <v>2</v>
          </cell>
        </row>
        <row r="11797">
          <cell r="K11797" t="str">
            <v>Community School</v>
          </cell>
          <cell r="L11797" t="str">
            <v>Primary</v>
          </cell>
          <cell r="AC11797" t="str">
            <v>Yes</v>
          </cell>
          <cell r="AI11797">
            <v>2</v>
          </cell>
        </row>
        <row r="11798">
          <cell r="K11798" t="str">
            <v>Community School</v>
          </cell>
          <cell r="L11798" t="str">
            <v>Primary</v>
          </cell>
          <cell r="AC11798" t="str">
            <v>Yes</v>
          </cell>
          <cell r="AI11798">
            <v>4</v>
          </cell>
        </row>
        <row r="11799">
          <cell r="K11799" t="str">
            <v>Community School</v>
          </cell>
          <cell r="L11799" t="str">
            <v>Primary</v>
          </cell>
          <cell r="AC11799" t="str">
            <v>Yes</v>
          </cell>
          <cell r="AI11799">
            <v>2</v>
          </cell>
        </row>
        <row r="11800">
          <cell r="K11800" t="str">
            <v>Community School</v>
          </cell>
          <cell r="L11800" t="str">
            <v>Primary</v>
          </cell>
          <cell r="AC11800" t="str">
            <v>Yes</v>
          </cell>
          <cell r="AI11800">
            <v>2</v>
          </cell>
        </row>
        <row r="11801">
          <cell r="K11801" t="str">
            <v>Community School</v>
          </cell>
          <cell r="L11801" t="str">
            <v>Primary</v>
          </cell>
          <cell r="AC11801" t="str">
            <v>Yes</v>
          </cell>
          <cell r="AI11801">
            <v>2</v>
          </cell>
        </row>
        <row r="11802">
          <cell r="K11802" t="str">
            <v>Community School</v>
          </cell>
          <cell r="L11802" t="str">
            <v>Primary</v>
          </cell>
          <cell r="AC11802" t="str">
            <v>Yes</v>
          </cell>
          <cell r="AI11802">
            <v>2</v>
          </cell>
        </row>
        <row r="11803">
          <cell r="K11803" t="str">
            <v>Community School</v>
          </cell>
          <cell r="L11803" t="str">
            <v>Primary</v>
          </cell>
          <cell r="AC11803" t="str">
            <v>Yes</v>
          </cell>
          <cell r="AI11803">
            <v>2</v>
          </cell>
        </row>
        <row r="11804">
          <cell r="K11804" t="str">
            <v>Community School</v>
          </cell>
          <cell r="L11804" t="str">
            <v>Primary</v>
          </cell>
          <cell r="AC11804" t="str">
            <v>Yes</v>
          </cell>
          <cell r="AI11804">
            <v>1</v>
          </cell>
        </row>
        <row r="11805">
          <cell r="K11805" t="str">
            <v>Community School</v>
          </cell>
          <cell r="L11805" t="str">
            <v>Primary</v>
          </cell>
          <cell r="AC11805" t="str">
            <v>Yes</v>
          </cell>
          <cell r="AI11805">
            <v>3</v>
          </cell>
        </row>
        <row r="11806">
          <cell r="K11806" t="str">
            <v>Community School</v>
          </cell>
          <cell r="L11806" t="str">
            <v>Primary</v>
          </cell>
          <cell r="AC11806" t="str">
            <v>Yes</v>
          </cell>
          <cell r="AI11806">
            <v>2</v>
          </cell>
        </row>
        <row r="11807">
          <cell r="K11807" t="str">
            <v>Community School</v>
          </cell>
          <cell r="L11807" t="str">
            <v>Primary</v>
          </cell>
          <cell r="AC11807" t="str">
            <v>Yes</v>
          </cell>
          <cell r="AI11807">
            <v>2</v>
          </cell>
        </row>
        <row r="11808">
          <cell r="K11808" t="str">
            <v>Community School</v>
          </cell>
          <cell r="L11808" t="str">
            <v>Primary</v>
          </cell>
          <cell r="AC11808" t="str">
            <v>Yes</v>
          </cell>
          <cell r="AI11808">
            <v>3</v>
          </cell>
        </row>
        <row r="11809">
          <cell r="K11809" t="str">
            <v>Community School</v>
          </cell>
          <cell r="L11809" t="str">
            <v>Primary</v>
          </cell>
          <cell r="AC11809" t="str">
            <v>Yes</v>
          </cell>
          <cell r="AI11809">
            <v>2</v>
          </cell>
        </row>
        <row r="11810">
          <cell r="K11810" t="str">
            <v>Community School</v>
          </cell>
          <cell r="L11810" t="str">
            <v>Primary</v>
          </cell>
          <cell r="AC11810" t="str">
            <v>Yes</v>
          </cell>
          <cell r="AI11810">
            <v>1</v>
          </cell>
        </row>
        <row r="11811">
          <cell r="K11811" t="str">
            <v>Community School</v>
          </cell>
          <cell r="L11811" t="str">
            <v>Primary</v>
          </cell>
          <cell r="AC11811" t="str">
            <v>Yes</v>
          </cell>
          <cell r="AI11811">
            <v>2</v>
          </cell>
        </row>
        <row r="11812">
          <cell r="K11812" t="str">
            <v>Community School</v>
          </cell>
          <cell r="L11812" t="str">
            <v>Primary</v>
          </cell>
          <cell r="AC11812" t="str">
            <v>Yes</v>
          </cell>
          <cell r="AI11812">
            <v>2</v>
          </cell>
        </row>
        <row r="11813">
          <cell r="K11813" t="str">
            <v>Community School</v>
          </cell>
          <cell r="L11813" t="str">
            <v>Primary</v>
          </cell>
          <cell r="AC11813" t="str">
            <v>Yes</v>
          </cell>
          <cell r="AI11813">
            <v>2</v>
          </cell>
        </row>
        <row r="11814">
          <cell r="K11814" t="str">
            <v>Community School</v>
          </cell>
          <cell r="L11814" t="str">
            <v>Primary</v>
          </cell>
          <cell r="AC11814" t="str">
            <v>Yes</v>
          </cell>
          <cell r="AI11814">
            <v>1</v>
          </cell>
        </row>
        <row r="11815">
          <cell r="K11815" t="str">
            <v>Community School</v>
          </cell>
          <cell r="L11815" t="str">
            <v>Primary</v>
          </cell>
          <cell r="AC11815" t="str">
            <v>Yes</v>
          </cell>
          <cell r="AI11815">
            <v>1</v>
          </cell>
        </row>
        <row r="11816">
          <cell r="K11816" t="str">
            <v>Community School</v>
          </cell>
          <cell r="L11816" t="str">
            <v>Primary</v>
          </cell>
          <cell r="AC11816" t="str">
            <v>Yes</v>
          </cell>
          <cell r="AI11816">
            <v>3</v>
          </cell>
        </row>
        <row r="11817">
          <cell r="K11817" t="str">
            <v>Voluntary Controlled School</v>
          </cell>
          <cell r="L11817" t="str">
            <v>Primary</v>
          </cell>
          <cell r="AC11817" t="str">
            <v>Yes</v>
          </cell>
          <cell r="AI11817">
            <v>2</v>
          </cell>
        </row>
        <row r="11818">
          <cell r="K11818" t="str">
            <v>Voluntary Controlled School</v>
          </cell>
          <cell r="L11818" t="str">
            <v>Primary</v>
          </cell>
          <cell r="AC11818" t="str">
            <v>Yes</v>
          </cell>
          <cell r="AI11818">
            <v>2</v>
          </cell>
        </row>
        <row r="11819">
          <cell r="K11819" t="str">
            <v>Voluntary Controlled School</v>
          </cell>
          <cell r="L11819" t="str">
            <v>Primary</v>
          </cell>
          <cell r="AC11819" t="str">
            <v>Yes</v>
          </cell>
          <cell r="AI11819">
            <v>2</v>
          </cell>
        </row>
        <row r="11820">
          <cell r="K11820" t="str">
            <v>Voluntary Controlled School</v>
          </cell>
          <cell r="L11820" t="str">
            <v>Primary</v>
          </cell>
          <cell r="AC11820" t="str">
            <v>Yes</v>
          </cell>
          <cell r="AI11820">
            <v>1</v>
          </cell>
        </row>
        <row r="11821">
          <cell r="K11821" t="str">
            <v>Voluntary Controlled School</v>
          </cell>
          <cell r="L11821" t="str">
            <v>Primary</v>
          </cell>
          <cell r="AC11821" t="str">
            <v>Yes</v>
          </cell>
          <cell r="AI11821">
            <v>1</v>
          </cell>
        </row>
        <row r="11822">
          <cell r="K11822" t="str">
            <v>Voluntary Controlled School</v>
          </cell>
          <cell r="L11822" t="str">
            <v>Primary</v>
          </cell>
          <cell r="AC11822" t="str">
            <v>Yes</v>
          </cell>
          <cell r="AI11822">
            <v>1</v>
          </cell>
        </row>
        <row r="11823">
          <cell r="K11823" t="str">
            <v>Voluntary Controlled School</v>
          </cell>
          <cell r="L11823" t="str">
            <v>Primary</v>
          </cell>
          <cell r="AC11823" t="str">
            <v>Yes</v>
          </cell>
          <cell r="AI11823">
            <v>2</v>
          </cell>
        </row>
        <row r="11824">
          <cell r="K11824" t="str">
            <v>Voluntary Controlled School</v>
          </cell>
          <cell r="L11824" t="str">
            <v>Primary</v>
          </cell>
          <cell r="AC11824" t="str">
            <v>Yes</v>
          </cell>
          <cell r="AI11824">
            <v>2</v>
          </cell>
        </row>
        <row r="11825">
          <cell r="K11825" t="str">
            <v>Voluntary Controlled School</v>
          </cell>
          <cell r="L11825" t="str">
            <v>Primary</v>
          </cell>
          <cell r="AC11825" t="str">
            <v>Yes</v>
          </cell>
          <cell r="AI11825">
            <v>2</v>
          </cell>
        </row>
        <row r="11826">
          <cell r="K11826" t="str">
            <v>Voluntary Controlled School</v>
          </cell>
          <cell r="L11826" t="str">
            <v>Primary</v>
          </cell>
          <cell r="AC11826" t="str">
            <v>Yes</v>
          </cell>
          <cell r="AI11826">
            <v>2</v>
          </cell>
        </row>
        <row r="11827">
          <cell r="K11827" t="str">
            <v>Voluntary Controlled School</v>
          </cell>
          <cell r="L11827" t="str">
            <v>Primary</v>
          </cell>
          <cell r="AC11827" t="str">
            <v>Yes</v>
          </cell>
          <cell r="AI11827">
            <v>2</v>
          </cell>
        </row>
        <row r="11828">
          <cell r="K11828" t="str">
            <v>Voluntary Controlled School</v>
          </cell>
          <cell r="L11828" t="str">
            <v>Primary</v>
          </cell>
          <cell r="AC11828" t="str">
            <v>Yes</v>
          </cell>
          <cell r="AI11828">
            <v>1</v>
          </cell>
        </row>
        <row r="11829">
          <cell r="K11829" t="str">
            <v>Voluntary Controlled School</v>
          </cell>
          <cell r="L11829" t="str">
            <v>Primary</v>
          </cell>
          <cell r="AC11829" t="str">
            <v>Yes</v>
          </cell>
          <cell r="AI11829">
            <v>2</v>
          </cell>
        </row>
        <row r="11830">
          <cell r="K11830" t="str">
            <v>Voluntary Controlled School</v>
          </cell>
          <cell r="L11830" t="str">
            <v>Primary</v>
          </cell>
          <cell r="AC11830" t="str">
            <v>Yes</v>
          </cell>
          <cell r="AI11830">
            <v>1</v>
          </cell>
        </row>
        <row r="11831">
          <cell r="K11831" t="str">
            <v>Voluntary Controlled School</v>
          </cell>
          <cell r="L11831" t="str">
            <v>Primary</v>
          </cell>
          <cell r="AC11831" t="str">
            <v>Yes</v>
          </cell>
          <cell r="AI11831">
            <v>1</v>
          </cell>
        </row>
        <row r="11832">
          <cell r="K11832" t="str">
            <v>Voluntary Controlled School</v>
          </cell>
          <cell r="L11832" t="str">
            <v>Primary</v>
          </cell>
          <cell r="AC11832" t="str">
            <v>Yes</v>
          </cell>
          <cell r="AI11832">
            <v>1</v>
          </cell>
        </row>
        <row r="11833">
          <cell r="K11833" t="str">
            <v>Voluntary Controlled School</v>
          </cell>
          <cell r="L11833" t="str">
            <v>Primary</v>
          </cell>
          <cell r="AC11833" t="str">
            <v>Yes</v>
          </cell>
          <cell r="AI11833">
            <v>2</v>
          </cell>
        </row>
        <row r="11834">
          <cell r="K11834" t="str">
            <v>Voluntary Controlled School</v>
          </cell>
          <cell r="L11834" t="str">
            <v>Primary</v>
          </cell>
          <cell r="AC11834" t="str">
            <v>Yes</v>
          </cell>
          <cell r="AI11834">
            <v>1</v>
          </cell>
        </row>
        <row r="11835">
          <cell r="K11835" t="str">
            <v>Voluntary Controlled School</v>
          </cell>
          <cell r="L11835" t="str">
            <v>Primary</v>
          </cell>
          <cell r="AC11835" t="str">
            <v>Yes</v>
          </cell>
          <cell r="AI11835">
            <v>1</v>
          </cell>
        </row>
        <row r="11836">
          <cell r="K11836" t="str">
            <v>Voluntary Controlled School</v>
          </cell>
          <cell r="L11836" t="str">
            <v>Primary</v>
          </cell>
          <cell r="AC11836" t="str">
            <v>Yes</v>
          </cell>
          <cell r="AI11836">
            <v>2</v>
          </cell>
        </row>
        <row r="11837">
          <cell r="K11837" t="str">
            <v>Voluntary Controlled School</v>
          </cell>
          <cell r="L11837" t="str">
            <v>Primary</v>
          </cell>
          <cell r="AC11837" t="str">
            <v>Yes</v>
          </cell>
          <cell r="AI11837">
            <v>2</v>
          </cell>
        </row>
        <row r="11838">
          <cell r="K11838" t="str">
            <v>Voluntary Controlled School</v>
          </cell>
          <cell r="L11838" t="str">
            <v>Primary</v>
          </cell>
          <cell r="AC11838" t="str">
            <v>Yes</v>
          </cell>
          <cell r="AI11838">
            <v>2</v>
          </cell>
        </row>
        <row r="11839">
          <cell r="K11839" t="str">
            <v>Voluntary Controlled School</v>
          </cell>
          <cell r="L11839" t="str">
            <v>Primary</v>
          </cell>
          <cell r="AC11839" t="str">
            <v>Yes</v>
          </cell>
          <cell r="AI11839">
            <v>1</v>
          </cell>
        </row>
        <row r="11840">
          <cell r="K11840" t="str">
            <v>Voluntary Controlled School</v>
          </cell>
          <cell r="L11840" t="str">
            <v>Primary</v>
          </cell>
          <cell r="AC11840" t="str">
            <v>Yes</v>
          </cell>
          <cell r="AI11840">
            <v>2</v>
          </cell>
        </row>
        <row r="11841">
          <cell r="K11841" t="str">
            <v>Voluntary Controlled School</v>
          </cell>
          <cell r="L11841" t="str">
            <v>Primary</v>
          </cell>
          <cell r="AC11841" t="str">
            <v>Yes</v>
          </cell>
          <cell r="AI11841">
            <v>2</v>
          </cell>
        </row>
        <row r="11842">
          <cell r="K11842" t="str">
            <v>Voluntary Controlled School</v>
          </cell>
          <cell r="L11842" t="str">
            <v>Primary</v>
          </cell>
          <cell r="AC11842" t="str">
            <v>Yes</v>
          </cell>
          <cell r="AI11842">
            <v>2</v>
          </cell>
        </row>
        <row r="11843">
          <cell r="K11843" t="str">
            <v>Voluntary Aided School</v>
          </cell>
          <cell r="L11843" t="str">
            <v>Primary</v>
          </cell>
          <cell r="AC11843" t="str">
            <v>Yes</v>
          </cell>
          <cell r="AI11843">
            <v>2</v>
          </cell>
        </row>
        <row r="11844">
          <cell r="K11844" t="str">
            <v>Voluntary Controlled School</v>
          </cell>
          <cell r="L11844" t="str">
            <v>Primary</v>
          </cell>
          <cell r="AC11844" t="str">
            <v>Yes</v>
          </cell>
          <cell r="AI11844">
            <v>2</v>
          </cell>
        </row>
        <row r="11845">
          <cell r="K11845" t="str">
            <v>Voluntary Controlled School</v>
          </cell>
          <cell r="L11845" t="str">
            <v>Primary</v>
          </cell>
          <cell r="AC11845" t="str">
            <v>Yes</v>
          </cell>
          <cell r="AI11845">
            <v>2</v>
          </cell>
        </row>
        <row r="11846">
          <cell r="K11846" t="str">
            <v>Voluntary Controlled School</v>
          </cell>
          <cell r="L11846" t="str">
            <v>Primary</v>
          </cell>
          <cell r="AC11846" t="str">
            <v>Yes</v>
          </cell>
          <cell r="AI11846">
            <v>2</v>
          </cell>
        </row>
        <row r="11847">
          <cell r="K11847" t="str">
            <v>Voluntary Controlled School</v>
          </cell>
          <cell r="L11847" t="str">
            <v>Primary</v>
          </cell>
          <cell r="AC11847" t="str">
            <v>Yes</v>
          </cell>
          <cell r="AI11847">
            <v>2</v>
          </cell>
        </row>
        <row r="11848">
          <cell r="K11848" t="str">
            <v>Voluntary Controlled School</v>
          </cell>
          <cell r="L11848" t="str">
            <v>Primary</v>
          </cell>
          <cell r="AC11848" t="str">
            <v>Yes</v>
          </cell>
          <cell r="AI11848">
            <v>2</v>
          </cell>
        </row>
        <row r="11849">
          <cell r="K11849" t="str">
            <v>Voluntary Controlled School</v>
          </cell>
          <cell r="L11849" t="str">
            <v>Primary</v>
          </cell>
          <cell r="AC11849" t="str">
            <v>Yes</v>
          </cell>
          <cell r="AI11849">
            <v>1</v>
          </cell>
        </row>
        <row r="11850">
          <cell r="K11850" t="str">
            <v>Voluntary Controlled School</v>
          </cell>
          <cell r="L11850" t="str">
            <v>Primary</v>
          </cell>
          <cell r="AC11850" t="str">
            <v>Yes</v>
          </cell>
          <cell r="AI11850">
            <v>2</v>
          </cell>
        </row>
        <row r="11851">
          <cell r="K11851" t="str">
            <v>Voluntary Controlled School</v>
          </cell>
          <cell r="L11851" t="str">
            <v>Primary</v>
          </cell>
          <cell r="AC11851" t="str">
            <v>Yes</v>
          </cell>
          <cell r="AI11851">
            <v>3</v>
          </cell>
        </row>
        <row r="11852">
          <cell r="K11852" t="str">
            <v>Voluntary Controlled School</v>
          </cell>
          <cell r="L11852" t="str">
            <v>Primary</v>
          </cell>
          <cell r="AC11852" t="str">
            <v>Yes</v>
          </cell>
          <cell r="AI11852">
            <v>2</v>
          </cell>
        </row>
        <row r="11853">
          <cell r="K11853" t="str">
            <v>Voluntary Controlled School</v>
          </cell>
          <cell r="L11853" t="str">
            <v>Primary</v>
          </cell>
          <cell r="AC11853" t="str">
            <v>Yes</v>
          </cell>
          <cell r="AI11853">
            <v>1</v>
          </cell>
        </row>
        <row r="11854">
          <cell r="K11854" t="str">
            <v>Voluntary Controlled School</v>
          </cell>
          <cell r="L11854" t="str">
            <v>Primary</v>
          </cell>
          <cell r="AC11854" t="str">
            <v>Yes</v>
          </cell>
          <cell r="AI11854">
            <v>2</v>
          </cell>
        </row>
        <row r="11855">
          <cell r="K11855" t="str">
            <v>Voluntary Controlled School</v>
          </cell>
          <cell r="L11855" t="str">
            <v>Primary</v>
          </cell>
          <cell r="AC11855" t="str">
            <v>Yes</v>
          </cell>
          <cell r="AI11855">
            <v>1</v>
          </cell>
        </row>
        <row r="11856">
          <cell r="K11856" t="str">
            <v>Voluntary Controlled School</v>
          </cell>
          <cell r="L11856" t="str">
            <v>Primary</v>
          </cell>
          <cell r="AC11856" t="str">
            <v>Yes</v>
          </cell>
          <cell r="AI11856">
            <v>2</v>
          </cell>
        </row>
        <row r="11857">
          <cell r="K11857" t="str">
            <v>Voluntary Controlled School</v>
          </cell>
          <cell r="L11857" t="str">
            <v>Primary</v>
          </cell>
          <cell r="AC11857" t="str">
            <v>Yes</v>
          </cell>
          <cell r="AI11857">
            <v>2</v>
          </cell>
        </row>
        <row r="11858">
          <cell r="K11858" t="str">
            <v>Voluntary Controlled School</v>
          </cell>
          <cell r="L11858" t="str">
            <v>Primary</v>
          </cell>
          <cell r="AC11858" t="str">
            <v>Yes</v>
          </cell>
          <cell r="AI11858">
            <v>2</v>
          </cell>
        </row>
        <row r="11859">
          <cell r="K11859" t="str">
            <v>Voluntary Controlled School</v>
          </cell>
          <cell r="L11859" t="str">
            <v>Primary</v>
          </cell>
          <cell r="AC11859" t="str">
            <v>Yes</v>
          </cell>
          <cell r="AI11859">
            <v>2</v>
          </cell>
        </row>
        <row r="11860">
          <cell r="K11860" t="str">
            <v>Voluntary Aided School</v>
          </cell>
          <cell r="L11860" t="str">
            <v>Primary</v>
          </cell>
          <cell r="AC11860" t="str">
            <v>Yes</v>
          </cell>
          <cell r="AI11860">
            <v>2</v>
          </cell>
        </row>
        <row r="11861">
          <cell r="K11861" t="str">
            <v>Voluntary Aided School</v>
          </cell>
          <cell r="L11861" t="str">
            <v>Primary</v>
          </cell>
          <cell r="AC11861" t="str">
            <v>Yes</v>
          </cell>
          <cell r="AI11861">
            <v>2</v>
          </cell>
        </row>
        <row r="11862">
          <cell r="K11862" t="str">
            <v>Voluntary Aided School</v>
          </cell>
          <cell r="L11862" t="str">
            <v>Primary</v>
          </cell>
          <cell r="AC11862" t="str">
            <v>Yes</v>
          </cell>
          <cell r="AI11862">
            <v>2</v>
          </cell>
        </row>
        <row r="11863">
          <cell r="K11863" t="str">
            <v>Voluntary Aided School</v>
          </cell>
          <cell r="L11863" t="str">
            <v>Primary</v>
          </cell>
          <cell r="AC11863" t="str">
            <v>Yes</v>
          </cell>
          <cell r="AI11863">
            <v>2</v>
          </cell>
        </row>
        <row r="11864">
          <cell r="K11864" t="str">
            <v>Voluntary Aided School</v>
          </cell>
          <cell r="L11864" t="str">
            <v>Primary</v>
          </cell>
          <cell r="AC11864" t="str">
            <v>Yes</v>
          </cell>
          <cell r="AI11864">
            <v>2</v>
          </cell>
        </row>
        <row r="11865">
          <cell r="K11865" t="str">
            <v>Voluntary Aided School</v>
          </cell>
          <cell r="L11865" t="str">
            <v>Primary</v>
          </cell>
          <cell r="AC11865" t="str">
            <v>Yes</v>
          </cell>
          <cell r="AI11865">
            <v>3</v>
          </cell>
        </row>
        <row r="11866">
          <cell r="K11866" t="str">
            <v>Voluntary Aided School</v>
          </cell>
          <cell r="L11866" t="str">
            <v>Primary</v>
          </cell>
          <cell r="AC11866" t="str">
            <v>Yes</v>
          </cell>
          <cell r="AI11866">
            <v>2</v>
          </cell>
        </row>
        <row r="11867">
          <cell r="K11867" t="str">
            <v>Voluntary Aided School</v>
          </cell>
          <cell r="L11867" t="str">
            <v>Primary</v>
          </cell>
          <cell r="AC11867" t="str">
            <v>Yes</v>
          </cell>
          <cell r="AI11867">
            <v>2</v>
          </cell>
        </row>
        <row r="11868">
          <cell r="K11868" t="str">
            <v>Voluntary Aided School</v>
          </cell>
          <cell r="L11868" t="str">
            <v>Primary</v>
          </cell>
          <cell r="AC11868" t="str">
            <v>Yes</v>
          </cell>
          <cell r="AI11868">
            <v>2</v>
          </cell>
        </row>
        <row r="11869">
          <cell r="K11869" t="str">
            <v>Voluntary Aided School</v>
          </cell>
          <cell r="L11869" t="str">
            <v>Primary</v>
          </cell>
          <cell r="AC11869" t="str">
            <v>Yes</v>
          </cell>
          <cell r="AI11869">
            <v>2</v>
          </cell>
        </row>
        <row r="11870">
          <cell r="K11870" t="str">
            <v>Voluntary Aided School</v>
          </cell>
          <cell r="L11870" t="str">
            <v>Primary</v>
          </cell>
          <cell r="AC11870" t="str">
            <v>Yes</v>
          </cell>
          <cell r="AI11870">
            <v>2</v>
          </cell>
        </row>
        <row r="11871">
          <cell r="K11871" t="str">
            <v>Voluntary Aided School</v>
          </cell>
          <cell r="L11871" t="str">
            <v>Primary</v>
          </cell>
          <cell r="AC11871" t="str">
            <v>Yes</v>
          </cell>
          <cell r="AI11871">
            <v>2</v>
          </cell>
        </row>
        <row r="11872">
          <cell r="K11872" t="str">
            <v>Voluntary Aided School</v>
          </cell>
          <cell r="L11872" t="str">
            <v>Primary</v>
          </cell>
          <cell r="AC11872" t="str">
            <v>Yes</v>
          </cell>
          <cell r="AI11872">
            <v>1</v>
          </cell>
        </row>
        <row r="11873">
          <cell r="K11873" t="str">
            <v>Community School</v>
          </cell>
          <cell r="L11873" t="str">
            <v>Secondary</v>
          </cell>
          <cell r="AC11873" t="str">
            <v>Yes</v>
          </cell>
          <cell r="AI11873">
            <v>2</v>
          </cell>
        </row>
        <row r="11874">
          <cell r="K11874" t="str">
            <v>Community School</v>
          </cell>
          <cell r="L11874" t="str">
            <v>Secondary</v>
          </cell>
          <cell r="AC11874" t="str">
            <v>Yes</v>
          </cell>
          <cell r="AI11874">
            <v>3</v>
          </cell>
        </row>
        <row r="11875">
          <cell r="K11875" t="str">
            <v>Community School</v>
          </cell>
          <cell r="L11875" t="str">
            <v>Secondary</v>
          </cell>
          <cell r="AC11875" t="str">
            <v>Yes</v>
          </cell>
          <cell r="AI11875">
            <v>2</v>
          </cell>
        </row>
        <row r="11876">
          <cell r="K11876" t="str">
            <v>Voluntary Controlled School</v>
          </cell>
          <cell r="L11876" t="str">
            <v>Secondary</v>
          </cell>
          <cell r="AC11876" t="str">
            <v>Yes</v>
          </cell>
          <cell r="AI11876">
            <v>2</v>
          </cell>
        </row>
        <row r="11877">
          <cell r="K11877" t="str">
            <v>Voluntary Aided School</v>
          </cell>
          <cell r="L11877" t="str">
            <v>Secondary</v>
          </cell>
          <cell r="AC11877" t="str">
            <v>Yes</v>
          </cell>
          <cell r="AI11877">
            <v>2</v>
          </cell>
        </row>
        <row r="11878">
          <cell r="K11878" t="str">
            <v>Community Special School</v>
          </cell>
          <cell r="L11878" t="str">
            <v>Special</v>
          </cell>
          <cell r="AC11878" t="str">
            <v>Yes</v>
          </cell>
          <cell r="AI11878">
            <v>2</v>
          </cell>
        </row>
        <row r="11879">
          <cell r="K11879" t="str">
            <v>Community Special School</v>
          </cell>
          <cell r="L11879" t="str">
            <v>Special</v>
          </cell>
          <cell r="AC11879" t="str">
            <v>Yes</v>
          </cell>
          <cell r="AI11879">
            <v>1</v>
          </cell>
        </row>
        <row r="11880">
          <cell r="K11880" t="str">
            <v>Community Special School</v>
          </cell>
          <cell r="L11880" t="str">
            <v>Special</v>
          </cell>
          <cell r="AC11880" t="str">
            <v>Yes</v>
          </cell>
          <cell r="AI11880">
            <v>4</v>
          </cell>
        </row>
        <row r="11881">
          <cell r="K11881" t="str">
            <v>Community Special School</v>
          </cell>
          <cell r="L11881" t="str">
            <v>Special</v>
          </cell>
          <cell r="AC11881" t="str">
            <v>Yes</v>
          </cell>
          <cell r="AI11881">
            <v>4</v>
          </cell>
        </row>
        <row r="11882">
          <cell r="K11882" t="str">
            <v>LA Nursery School</v>
          </cell>
          <cell r="L11882" t="str">
            <v>Nursery</v>
          </cell>
          <cell r="AC11882" t="str">
            <v>Yes</v>
          </cell>
          <cell r="AI11882">
            <v>2</v>
          </cell>
        </row>
        <row r="11883">
          <cell r="K11883" t="str">
            <v>LA Nursery School</v>
          </cell>
          <cell r="L11883" t="str">
            <v>Nursery</v>
          </cell>
          <cell r="AC11883" t="str">
            <v>Yes</v>
          </cell>
          <cell r="AI11883">
            <v>1</v>
          </cell>
        </row>
        <row r="11884">
          <cell r="K11884" t="str">
            <v>LA Nursery School</v>
          </cell>
          <cell r="L11884" t="str">
            <v>Nursery</v>
          </cell>
          <cell r="AC11884" t="str">
            <v>Yes</v>
          </cell>
          <cell r="AI11884">
            <v>2</v>
          </cell>
        </row>
        <row r="11885">
          <cell r="K11885" t="str">
            <v>Pupil Referral Unit</v>
          </cell>
          <cell r="L11885" t="str">
            <v>PRU</v>
          </cell>
          <cell r="AC11885" t="str">
            <v>Yes</v>
          </cell>
          <cell r="AI11885">
            <v>1</v>
          </cell>
        </row>
        <row r="11886">
          <cell r="K11886" t="str">
            <v>Pupil Referral Unit</v>
          </cell>
          <cell r="L11886" t="str">
            <v>PRU</v>
          </cell>
          <cell r="AC11886" t="str">
            <v>Yes</v>
          </cell>
          <cell r="AI11886">
            <v>2</v>
          </cell>
        </row>
        <row r="11887">
          <cell r="K11887" t="str">
            <v>Community School</v>
          </cell>
          <cell r="L11887" t="str">
            <v>Primary</v>
          </cell>
          <cell r="AC11887" t="str">
            <v>Yes</v>
          </cell>
          <cell r="AI11887">
            <v>2</v>
          </cell>
        </row>
        <row r="11888">
          <cell r="K11888" t="str">
            <v>Community School</v>
          </cell>
          <cell r="L11888" t="str">
            <v>Primary</v>
          </cell>
          <cell r="AC11888" t="str">
            <v>Yes</v>
          </cell>
          <cell r="AI11888">
            <v>1</v>
          </cell>
        </row>
        <row r="11889">
          <cell r="K11889" t="str">
            <v>Community School</v>
          </cell>
          <cell r="L11889" t="str">
            <v>Primary</v>
          </cell>
          <cell r="AC11889" t="str">
            <v>Yes</v>
          </cell>
          <cell r="AI11889">
            <v>2</v>
          </cell>
        </row>
        <row r="11890">
          <cell r="K11890" t="str">
            <v>Community School</v>
          </cell>
          <cell r="L11890" t="str">
            <v>Primary</v>
          </cell>
          <cell r="AC11890" t="str">
            <v>Yes</v>
          </cell>
          <cell r="AI11890">
            <v>2</v>
          </cell>
        </row>
        <row r="11891">
          <cell r="K11891" t="str">
            <v>Community School</v>
          </cell>
          <cell r="L11891" t="str">
            <v>Primary</v>
          </cell>
          <cell r="AC11891" t="str">
            <v>Yes</v>
          </cell>
          <cell r="AI11891">
            <v>2</v>
          </cell>
        </row>
        <row r="11892">
          <cell r="K11892" t="str">
            <v>Community School</v>
          </cell>
          <cell r="L11892" t="str">
            <v>Primary</v>
          </cell>
          <cell r="AC11892" t="str">
            <v>Yes</v>
          </cell>
          <cell r="AI11892">
            <v>1</v>
          </cell>
        </row>
        <row r="11893">
          <cell r="K11893" t="str">
            <v>Community School</v>
          </cell>
          <cell r="L11893" t="str">
            <v>Primary</v>
          </cell>
          <cell r="AC11893" t="str">
            <v>Yes</v>
          </cell>
          <cell r="AI11893">
            <v>2</v>
          </cell>
        </row>
        <row r="11894">
          <cell r="K11894" t="str">
            <v>Community School</v>
          </cell>
          <cell r="L11894" t="str">
            <v>Primary</v>
          </cell>
          <cell r="AC11894" t="str">
            <v>Yes</v>
          </cell>
          <cell r="AI11894">
            <v>1</v>
          </cell>
        </row>
        <row r="11895">
          <cell r="K11895" t="str">
            <v>Community School</v>
          </cell>
          <cell r="L11895" t="str">
            <v>Primary</v>
          </cell>
          <cell r="AC11895" t="str">
            <v>Yes</v>
          </cell>
          <cell r="AI11895">
            <v>2</v>
          </cell>
        </row>
        <row r="11896">
          <cell r="K11896" t="str">
            <v>Community School</v>
          </cell>
          <cell r="L11896" t="str">
            <v>Primary</v>
          </cell>
          <cell r="AC11896" t="str">
            <v>Yes</v>
          </cell>
          <cell r="AI11896">
            <v>1</v>
          </cell>
        </row>
        <row r="11897">
          <cell r="K11897" t="str">
            <v>Foundation School</v>
          </cell>
          <cell r="L11897" t="str">
            <v>Primary</v>
          </cell>
          <cell r="AC11897" t="str">
            <v>Yes</v>
          </cell>
          <cell r="AI11897">
            <v>1</v>
          </cell>
        </row>
        <row r="11898">
          <cell r="K11898" t="str">
            <v>Foundation School</v>
          </cell>
          <cell r="L11898" t="str">
            <v>Primary</v>
          </cell>
          <cell r="AC11898" t="str">
            <v>Yes</v>
          </cell>
          <cell r="AI11898">
            <v>2</v>
          </cell>
        </row>
        <row r="11899">
          <cell r="K11899" t="str">
            <v>Foundation School</v>
          </cell>
          <cell r="L11899" t="str">
            <v>Primary</v>
          </cell>
          <cell r="AC11899" t="str">
            <v>Yes</v>
          </cell>
          <cell r="AI11899">
            <v>2</v>
          </cell>
        </row>
        <row r="11900">
          <cell r="K11900" t="str">
            <v>Foundation School</v>
          </cell>
          <cell r="L11900" t="str">
            <v>Primary</v>
          </cell>
          <cell r="AC11900" t="str">
            <v>Yes</v>
          </cell>
          <cell r="AI11900">
            <v>2</v>
          </cell>
        </row>
        <row r="11901">
          <cell r="K11901" t="str">
            <v>Foundation School</v>
          </cell>
          <cell r="L11901" t="str">
            <v>Primary</v>
          </cell>
          <cell r="AC11901" t="str">
            <v>Yes</v>
          </cell>
          <cell r="AI11901">
            <v>1</v>
          </cell>
        </row>
        <row r="11902">
          <cell r="K11902" t="str">
            <v>Community School</v>
          </cell>
          <cell r="L11902" t="str">
            <v>Primary</v>
          </cell>
          <cell r="AC11902" t="str">
            <v>Yes</v>
          </cell>
          <cell r="AI11902">
            <v>2</v>
          </cell>
        </row>
        <row r="11903">
          <cell r="K11903" t="str">
            <v>Community School</v>
          </cell>
          <cell r="L11903" t="str">
            <v>Primary</v>
          </cell>
          <cell r="AC11903" t="str">
            <v>Yes</v>
          </cell>
          <cell r="AI11903">
            <v>1</v>
          </cell>
        </row>
        <row r="11904">
          <cell r="K11904" t="str">
            <v>Community School</v>
          </cell>
          <cell r="L11904" t="str">
            <v>Primary</v>
          </cell>
          <cell r="AC11904" t="str">
            <v>Yes</v>
          </cell>
          <cell r="AI11904">
            <v>2</v>
          </cell>
        </row>
        <row r="11905">
          <cell r="K11905" t="str">
            <v>Community School</v>
          </cell>
          <cell r="L11905" t="str">
            <v>Primary</v>
          </cell>
          <cell r="AC11905" t="str">
            <v>Yes</v>
          </cell>
          <cell r="AI11905">
            <v>2</v>
          </cell>
        </row>
        <row r="11906">
          <cell r="K11906" t="str">
            <v>Community School</v>
          </cell>
          <cell r="L11906" t="str">
            <v>Primary</v>
          </cell>
          <cell r="AC11906" t="str">
            <v>Yes</v>
          </cell>
          <cell r="AI11906">
            <v>1</v>
          </cell>
        </row>
        <row r="11907">
          <cell r="K11907" t="str">
            <v>Community School</v>
          </cell>
          <cell r="L11907" t="str">
            <v>Primary</v>
          </cell>
          <cell r="AC11907" t="str">
            <v>Yes</v>
          </cell>
          <cell r="AI11907">
            <v>2</v>
          </cell>
        </row>
        <row r="11908">
          <cell r="K11908" t="str">
            <v>Community School</v>
          </cell>
          <cell r="L11908" t="str">
            <v>Primary</v>
          </cell>
          <cell r="AC11908" t="str">
            <v>Yes</v>
          </cell>
          <cell r="AI11908">
            <v>1</v>
          </cell>
        </row>
        <row r="11909">
          <cell r="K11909" t="str">
            <v>Community School</v>
          </cell>
          <cell r="L11909" t="str">
            <v>Primary</v>
          </cell>
          <cell r="AC11909" t="str">
            <v>Yes</v>
          </cell>
          <cell r="AI11909">
            <v>1</v>
          </cell>
        </row>
        <row r="11910">
          <cell r="K11910" t="str">
            <v>Community School</v>
          </cell>
          <cell r="L11910" t="str">
            <v>Primary</v>
          </cell>
          <cell r="AC11910" t="str">
            <v>Yes</v>
          </cell>
          <cell r="AI11910">
            <v>2</v>
          </cell>
        </row>
        <row r="11911">
          <cell r="K11911" t="str">
            <v>Community School</v>
          </cell>
          <cell r="L11911" t="str">
            <v>Primary</v>
          </cell>
          <cell r="AC11911" t="str">
            <v>Yes</v>
          </cell>
          <cell r="AI11911">
            <v>2</v>
          </cell>
        </row>
        <row r="11912">
          <cell r="K11912" t="str">
            <v>Community School</v>
          </cell>
          <cell r="L11912" t="str">
            <v>Primary</v>
          </cell>
          <cell r="AC11912" t="str">
            <v>Yes</v>
          </cell>
          <cell r="AI11912">
            <v>2</v>
          </cell>
        </row>
        <row r="11913">
          <cell r="K11913" t="str">
            <v>Community School</v>
          </cell>
          <cell r="L11913" t="str">
            <v>Primary</v>
          </cell>
          <cell r="AC11913" t="str">
            <v>Yes</v>
          </cell>
          <cell r="AI11913">
            <v>1</v>
          </cell>
        </row>
        <row r="11914">
          <cell r="K11914" t="str">
            <v>Community School</v>
          </cell>
          <cell r="L11914" t="str">
            <v>Primary</v>
          </cell>
          <cell r="AC11914" t="str">
            <v>Yes</v>
          </cell>
          <cell r="AI11914">
            <v>1</v>
          </cell>
        </row>
        <row r="11915">
          <cell r="K11915" t="str">
            <v>Community School</v>
          </cell>
          <cell r="L11915" t="str">
            <v>Primary</v>
          </cell>
          <cell r="AC11915" t="str">
            <v>Yes</v>
          </cell>
          <cell r="AI11915">
            <v>2</v>
          </cell>
        </row>
        <row r="11916">
          <cell r="K11916" t="str">
            <v>Community School</v>
          </cell>
          <cell r="L11916" t="str">
            <v>Primary</v>
          </cell>
          <cell r="AC11916" t="str">
            <v>Yes</v>
          </cell>
          <cell r="AI11916">
            <v>2</v>
          </cell>
        </row>
        <row r="11917">
          <cell r="K11917" t="str">
            <v>Community School</v>
          </cell>
          <cell r="L11917" t="str">
            <v>Primary</v>
          </cell>
          <cell r="AC11917" t="str">
            <v>Yes</v>
          </cell>
          <cell r="AI11917">
            <v>2</v>
          </cell>
        </row>
        <row r="11918">
          <cell r="K11918" t="str">
            <v>Community School</v>
          </cell>
          <cell r="L11918" t="str">
            <v>Primary</v>
          </cell>
          <cell r="AC11918" t="str">
            <v>Yes</v>
          </cell>
          <cell r="AI11918">
            <v>2</v>
          </cell>
        </row>
        <row r="11919">
          <cell r="K11919" t="str">
            <v>Community School</v>
          </cell>
          <cell r="L11919" t="str">
            <v>Primary</v>
          </cell>
          <cell r="AC11919" t="str">
            <v>Yes</v>
          </cell>
          <cell r="AI11919">
            <v>1</v>
          </cell>
        </row>
        <row r="11920">
          <cell r="K11920" t="str">
            <v>Community School</v>
          </cell>
          <cell r="L11920" t="str">
            <v>Primary</v>
          </cell>
          <cell r="AC11920" t="str">
            <v>Yes</v>
          </cell>
          <cell r="AI11920">
            <v>1</v>
          </cell>
        </row>
        <row r="11921">
          <cell r="K11921" t="str">
            <v>Community School</v>
          </cell>
          <cell r="L11921" t="str">
            <v>Primary</v>
          </cell>
          <cell r="AC11921" t="str">
            <v>Yes</v>
          </cell>
          <cell r="AI11921">
            <v>2</v>
          </cell>
        </row>
        <row r="11922">
          <cell r="K11922" t="str">
            <v>Community School</v>
          </cell>
          <cell r="L11922" t="str">
            <v>Primary</v>
          </cell>
          <cell r="AC11922" t="str">
            <v>Yes</v>
          </cell>
          <cell r="AI11922">
            <v>2</v>
          </cell>
        </row>
        <row r="11923">
          <cell r="K11923" t="str">
            <v>Foundation School</v>
          </cell>
          <cell r="L11923" t="str">
            <v>Primary</v>
          </cell>
          <cell r="AC11923" t="str">
            <v>Yes</v>
          </cell>
          <cell r="AI11923">
            <v>2</v>
          </cell>
        </row>
        <row r="11924">
          <cell r="K11924" t="str">
            <v>Community School</v>
          </cell>
          <cell r="L11924" t="str">
            <v>Primary</v>
          </cell>
          <cell r="AC11924" t="str">
            <v>Yes</v>
          </cell>
          <cell r="AI11924">
            <v>2</v>
          </cell>
        </row>
        <row r="11925">
          <cell r="K11925" t="str">
            <v>Community School</v>
          </cell>
          <cell r="L11925" t="str">
            <v>Primary</v>
          </cell>
          <cell r="AC11925" t="str">
            <v>Yes</v>
          </cell>
          <cell r="AI11925">
            <v>2</v>
          </cell>
        </row>
        <row r="11926">
          <cell r="K11926" t="str">
            <v>Community School</v>
          </cell>
          <cell r="L11926" t="str">
            <v>Primary</v>
          </cell>
          <cell r="AC11926" t="str">
            <v>Yes</v>
          </cell>
          <cell r="AI11926">
            <v>2</v>
          </cell>
        </row>
        <row r="11927">
          <cell r="K11927" t="str">
            <v>Community School</v>
          </cell>
          <cell r="L11927" t="str">
            <v>Primary</v>
          </cell>
          <cell r="AC11927" t="str">
            <v>Yes</v>
          </cell>
          <cell r="AI11927">
            <v>1</v>
          </cell>
        </row>
        <row r="11928">
          <cell r="K11928" t="str">
            <v>Community School</v>
          </cell>
          <cell r="L11928" t="str">
            <v>Primary</v>
          </cell>
          <cell r="AC11928" t="str">
            <v>Yes</v>
          </cell>
          <cell r="AI11928">
            <v>2</v>
          </cell>
        </row>
        <row r="11929">
          <cell r="K11929" t="str">
            <v>Foundation School</v>
          </cell>
          <cell r="L11929" t="str">
            <v>Primary</v>
          </cell>
          <cell r="AC11929" t="str">
            <v>Yes</v>
          </cell>
          <cell r="AI11929">
            <v>2</v>
          </cell>
        </row>
        <row r="11930">
          <cell r="K11930" t="str">
            <v>Community School</v>
          </cell>
          <cell r="L11930" t="str">
            <v>Primary</v>
          </cell>
          <cell r="AC11930" t="str">
            <v>Yes</v>
          </cell>
          <cell r="AI11930">
            <v>2</v>
          </cell>
        </row>
        <row r="11931">
          <cell r="K11931" t="str">
            <v>Community School</v>
          </cell>
          <cell r="L11931" t="str">
            <v>Primary</v>
          </cell>
          <cell r="AC11931" t="str">
            <v>Yes</v>
          </cell>
          <cell r="AI11931">
            <v>2</v>
          </cell>
        </row>
        <row r="11932">
          <cell r="K11932" t="str">
            <v>Community School</v>
          </cell>
          <cell r="L11932" t="str">
            <v>Primary</v>
          </cell>
          <cell r="AC11932" t="str">
            <v>Yes</v>
          </cell>
          <cell r="AI11932">
            <v>2</v>
          </cell>
        </row>
        <row r="11933">
          <cell r="K11933" t="str">
            <v>Community School</v>
          </cell>
          <cell r="L11933" t="str">
            <v>Primary</v>
          </cell>
          <cell r="AC11933" t="str">
            <v>Yes</v>
          </cell>
          <cell r="AI11933">
            <v>1</v>
          </cell>
        </row>
        <row r="11934">
          <cell r="K11934" t="str">
            <v>Community School</v>
          </cell>
          <cell r="L11934" t="str">
            <v>Primary</v>
          </cell>
          <cell r="AC11934" t="str">
            <v>Yes</v>
          </cell>
          <cell r="AI11934">
            <v>2</v>
          </cell>
        </row>
        <row r="11935">
          <cell r="K11935" t="str">
            <v>Community School</v>
          </cell>
          <cell r="L11935" t="str">
            <v>Primary</v>
          </cell>
          <cell r="AC11935" t="str">
            <v>Yes</v>
          </cell>
          <cell r="AI11935">
            <v>2</v>
          </cell>
        </row>
        <row r="11936">
          <cell r="K11936" t="str">
            <v>Community School</v>
          </cell>
          <cell r="L11936" t="str">
            <v>Primary</v>
          </cell>
          <cell r="AC11936" t="str">
            <v>Yes</v>
          </cell>
          <cell r="AI11936">
            <v>2</v>
          </cell>
        </row>
        <row r="11937">
          <cell r="K11937" t="str">
            <v>Community School</v>
          </cell>
          <cell r="L11937" t="str">
            <v>Primary</v>
          </cell>
          <cell r="AC11937" t="str">
            <v>Yes</v>
          </cell>
          <cell r="AI11937">
            <v>2</v>
          </cell>
        </row>
        <row r="11938">
          <cell r="K11938" t="str">
            <v>Community School</v>
          </cell>
          <cell r="L11938" t="str">
            <v>Primary</v>
          </cell>
          <cell r="AC11938" t="str">
            <v>Yes</v>
          </cell>
          <cell r="AI11938">
            <v>2</v>
          </cell>
        </row>
        <row r="11939">
          <cell r="K11939" t="str">
            <v>Community School</v>
          </cell>
          <cell r="L11939" t="str">
            <v>Primary</v>
          </cell>
          <cell r="AC11939" t="str">
            <v>Yes</v>
          </cell>
          <cell r="AI11939">
            <v>2</v>
          </cell>
        </row>
        <row r="11940">
          <cell r="K11940" t="str">
            <v>Community School</v>
          </cell>
          <cell r="L11940" t="str">
            <v>Primary</v>
          </cell>
          <cell r="AC11940" t="str">
            <v>Yes</v>
          </cell>
          <cell r="AI11940">
            <v>2</v>
          </cell>
        </row>
        <row r="11941">
          <cell r="K11941" t="str">
            <v>Community School</v>
          </cell>
          <cell r="L11941" t="str">
            <v>Primary</v>
          </cell>
          <cell r="AC11941" t="str">
            <v>Yes</v>
          </cell>
          <cell r="AI11941">
            <v>2</v>
          </cell>
        </row>
        <row r="11942">
          <cell r="K11942" t="str">
            <v>Community School</v>
          </cell>
          <cell r="L11942" t="str">
            <v>Primary</v>
          </cell>
          <cell r="AC11942" t="str">
            <v>Yes</v>
          </cell>
          <cell r="AI11942">
            <v>2</v>
          </cell>
        </row>
        <row r="11943">
          <cell r="K11943" t="str">
            <v>Community School</v>
          </cell>
          <cell r="L11943" t="str">
            <v>Primary</v>
          </cell>
          <cell r="AC11943" t="str">
            <v>Yes</v>
          </cell>
          <cell r="AI11943">
            <v>1</v>
          </cell>
        </row>
        <row r="11944">
          <cell r="K11944" t="str">
            <v>Community School</v>
          </cell>
          <cell r="L11944" t="str">
            <v>Primary</v>
          </cell>
          <cell r="AC11944" t="str">
            <v>Yes</v>
          </cell>
          <cell r="AI11944">
            <v>1</v>
          </cell>
        </row>
        <row r="11945">
          <cell r="K11945" t="str">
            <v>Community School</v>
          </cell>
          <cell r="L11945" t="str">
            <v>Primary</v>
          </cell>
          <cell r="AC11945" t="str">
            <v>Yes</v>
          </cell>
          <cell r="AI11945">
            <v>2</v>
          </cell>
        </row>
        <row r="11946">
          <cell r="K11946" t="str">
            <v>Community School</v>
          </cell>
          <cell r="L11946" t="str">
            <v>Primary</v>
          </cell>
          <cell r="AC11946" t="str">
            <v>Yes</v>
          </cell>
          <cell r="AI11946">
            <v>2</v>
          </cell>
        </row>
        <row r="11947">
          <cell r="K11947" t="str">
            <v>Community School</v>
          </cell>
          <cell r="L11947" t="str">
            <v>Primary</v>
          </cell>
          <cell r="AC11947" t="str">
            <v>Yes</v>
          </cell>
          <cell r="AI11947">
            <v>1</v>
          </cell>
        </row>
        <row r="11948">
          <cell r="K11948" t="str">
            <v>Foundation School</v>
          </cell>
          <cell r="L11948" t="str">
            <v>Primary</v>
          </cell>
          <cell r="AC11948" t="str">
            <v>Yes</v>
          </cell>
          <cell r="AI11948">
            <v>2</v>
          </cell>
        </row>
        <row r="11949">
          <cell r="K11949" t="str">
            <v>Community School</v>
          </cell>
          <cell r="L11949" t="str">
            <v>Primary</v>
          </cell>
          <cell r="AC11949" t="str">
            <v>Yes</v>
          </cell>
          <cell r="AI11949">
            <v>2</v>
          </cell>
        </row>
        <row r="11950">
          <cell r="K11950" t="str">
            <v>Community School</v>
          </cell>
          <cell r="L11950" t="str">
            <v>Primary</v>
          </cell>
          <cell r="AC11950" t="str">
            <v>Yes</v>
          </cell>
          <cell r="AI11950">
            <v>2</v>
          </cell>
        </row>
        <row r="11951">
          <cell r="K11951" t="str">
            <v>Community School</v>
          </cell>
          <cell r="L11951" t="str">
            <v>Primary</v>
          </cell>
          <cell r="AC11951" t="str">
            <v>Yes</v>
          </cell>
          <cell r="AI11951">
            <v>2</v>
          </cell>
        </row>
        <row r="11952">
          <cell r="K11952" t="str">
            <v>Community School</v>
          </cell>
          <cell r="L11952" t="str">
            <v>Primary</v>
          </cell>
          <cell r="AC11952" t="str">
            <v>Yes</v>
          </cell>
          <cell r="AI11952">
            <v>2</v>
          </cell>
        </row>
        <row r="11953">
          <cell r="K11953" t="str">
            <v>Community School</v>
          </cell>
          <cell r="L11953" t="str">
            <v>Primary</v>
          </cell>
          <cell r="AC11953" t="str">
            <v>Yes</v>
          </cell>
          <cell r="AI11953">
            <v>1</v>
          </cell>
        </row>
        <row r="11954">
          <cell r="K11954" t="str">
            <v>Community School</v>
          </cell>
          <cell r="L11954" t="str">
            <v>Primary</v>
          </cell>
          <cell r="AC11954" t="str">
            <v>Yes</v>
          </cell>
          <cell r="AI11954">
            <v>2</v>
          </cell>
        </row>
        <row r="11955">
          <cell r="K11955" t="str">
            <v>Community School</v>
          </cell>
          <cell r="L11955" t="str">
            <v>Primary</v>
          </cell>
          <cell r="AC11955" t="str">
            <v>Yes</v>
          </cell>
          <cell r="AI11955">
            <v>2</v>
          </cell>
        </row>
        <row r="11956">
          <cell r="K11956" t="str">
            <v>Community School</v>
          </cell>
          <cell r="L11956" t="str">
            <v>Primary</v>
          </cell>
          <cell r="AC11956" t="str">
            <v>Yes</v>
          </cell>
          <cell r="AI11956">
            <v>2</v>
          </cell>
        </row>
        <row r="11957">
          <cell r="K11957" t="str">
            <v>Community School</v>
          </cell>
          <cell r="L11957" t="str">
            <v>Primary</v>
          </cell>
          <cell r="AC11957" t="str">
            <v>Yes</v>
          </cell>
          <cell r="AI11957">
            <v>1</v>
          </cell>
        </row>
        <row r="11958">
          <cell r="K11958" t="str">
            <v>Community School</v>
          </cell>
          <cell r="L11958" t="str">
            <v>Primary</v>
          </cell>
          <cell r="AC11958" t="str">
            <v>Yes</v>
          </cell>
          <cell r="AI11958">
            <v>2</v>
          </cell>
        </row>
        <row r="11959">
          <cell r="K11959" t="str">
            <v>Community School</v>
          </cell>
          <cell r="L11959" t="str">
            <v>Primary</v>
          </cell>
          <cell r="AC11959" t="str">
            <v>Yes</v>
          </cell>
          <cell r="AI11959">
            <v>2</v>
          </cell>
        </row>
        <row r="11960">
          <cell r="K11960" t="str">
            <v>Community School</v>
          </cell>
          <cell r="L11960" t="str">
            <v>Primary</v>
          </cell>
          <cell r="AC11960" t="str">
            <v>Yes</v>
          </cell>
          <cell r="AI11960">
            <v>2</v>
          </cell>
        </row>
        <row r="11961">
          <cell r="K11961" t="str">
            <v>Community School</v>
          </cell>
          <cell r="L11961" t="str">
            <v>Primary</v>
          </cell>
          <cell r="AC11961" t="str">
            <v>Yes</v>
          </cell>
          <cell r="AI11961">
            <v>2</v>
          </cell>
        </row>
        <row r="11962">
          <cell r="K11962" t="str">
            <v>Community School</v>
          </cell>
          <cell r="L11962" t="str">
            <v>Primary</v>
          </cell>
          <cell r="AC11962" t="str">
            <v>Yes</v>
          </cell>
          <cell r="AI11962">
            <v>2</v>
          </cell>
        </row>
        <row r="11963">
          <cell r="K11963" t="str">
            <v>Community School</v>
          </cell>
          <cell r="L11963" t="str">
            <v>Primary</v>
          </cell>
          <cell r="AC11963" t="str">
            <v>Yes</v>
          </cell>
          <cell r="AI11963">
            <v>2</v>
          </cell>
        </row>
        <row r="11964">
          <cell r="K11964" t="str">
            <v>Community School</v>
          </cell>
          <cell r="L11964" t="str">
            <v>Primary</v>
          </cell>
          <cell r="AC11964" t="str">
            <v>Yes</v>
          </cell>
          <cell r="AI11964">
            <v>1</v>
          </cell>
        </row>
        <row r="11965">
          <cell r="K11965" t="str">
            <v>Community School</v>
          </cell>
          <cell r="L11965" t="str">
            <v>Primary</v>
          </cell>
          <cell r="AC11965" t="str">
            <v>Yes</v>
          </cell>
          <cell r="AI11965">
            <v>2</v>
          </cell>
        </row>
        <row r="11966">
          <cell r="K11966" t="str">
            <v>Community School</v>
          </cell>
          <cell r="L11966" t="str">
            <v>Primary</v>
          </cell>
          <cell r="AC11966" t="str">
            <v>Yes</v>
          </cell>
          <cell r="AI11966">
            <v>2</v>
          </cell>
        </row>
        <row r="11967">
          <cell r="K11967" t="str">
            <v>Community School</v>
          </cell>
          <cell r="L11967" t="str">
            <v>Primary</v>
          </cell>
          <cell r="AC11967" t="str">
            <v>Yes</v>
          </cell>
          <cell r="AI11967">
            <v>4</v>
          </cell>
        </row>
        <row r="11968">
          <cell r="K11968" t="str">
            <v>Community School</v>
          </cell>
          <cell r="L11968" t="str">
            <v>Primary</v>
          </cell>
          <cell r="AC11968" t="str">
            <v>Yes</v>
          </cell>
          <cell r="AI11968">
            <v>2</v>
          </cell>
        </row>
        <row r="11969">
          <cell r="K11969" t="str">
            <v>Community School</v>
          </cell>
          <cell r="L11969" t="str">
            <v>Primary</v>
          </cell>
          <cell r="AC11969" t="str">
            <v>Yes</v>
          </cell>
          <cell r="AI11969">
            <v>1</v>
          </cell>
        </row>
        <row r="11970">
          <cell r="K11970" t="str">
            <v>Community School</v>
          </cell>
          <cell r="L11970" t="str">
            <v>Primary</v>
          </cell>
          <cell r="AC11970" t="str">
            <v>Yes</v>
          </cell>
          <cell r="AI11970">
            <v>2</v>
          </cell>
        </row>
        <row r="11971">
          <cell r="K11971" t="str">
            <v>Community School</v>
          </cell>
          <cell r="L11971" t="str">
            <v>Primary</v>
          </cell>
          <cell r="AC11971" t="str">
            <v>Yes</v>
          </cell>
          <cell r="AI11971">
            <v>2</v>
          </cell>
        </row>
        <row r="11972">
          <cell r="K11972" t="str">
            <v>Community School</v>
          </cell>
          <cell r="L11972" t="str">
            <v>Primary</v>
          </cell>
          <cell r="AC11972" t="str">
            <v>Yes</v>
          </cell>
          <cell r="AI11972">
            <v>2</v>
          </cell>
        </row>
        <row r="11973">
          <cell r="K11973" t="str">
            <v>Foundation School</v>
          </cell>
          <cell r="L11973" t="str">
            <v>Primary</v>
          </cell>
          <cell r="AC11973" t="str">
            <v>Yes</v>
          </cell>
          <cell r="AI11973">
            <v>2</v>
          </cell>
        </row>
        <row r="11974">
          <cell r="K11974" t="str">
            <v>Community School</v>
          </cell>
          <cell r="L11974" t="str">
            <v>Primary</v>
          </cell>
          <cell r="AC11974" t="str">
            <v>Yes</v>
          </cell>
          <cell r="AI11974">
            <v>2</v>
          </cell>
        </row>
        <row r="11975">
          <cell r="K11975" t="str">
            <v>Community School</v>
          </cell>
          <cell r="L11975" t="str">
            <v>Primary</v>
          </cell>
          <cell r="AC11975" t="str">
            <v>Yes</v>
          </cell>
          <cell r="AI11975">
            <v>2</v>
          </cell>
        </row>
        <row r="11976">
          <cell r="K11976" t="str">
            <v>Community School</v>
          </cell>
          <cell r="L11976" t="str">
            <v>Primary</v>
          </cell>
          <cell r="AC11976" t="str">
            <v>Yes</v>
          </cell>
          <cell r="AI11976">
            <v>2</v>
          </cell>
        </row>
        <row r="11977">
          <cell r="K11977" t="str">
            <v>Community School</v>
          </cell>
          <cell r="L11977" t="str">
            <v>Primary</v>
          </cell>
          <cell r="AC11977" t="str">
            <v>Yes</v>
          </cell>
          <cell r="AI11977">
            <v>2</v>
          </cell>
        </row>
        <row r="11978">
          <cell r="K11978" t="str">
            <v>Community School</v>
          </cell>
          <cell r="L11978" t="str">
            <v>Primary</v>
          </cell>
          <cell r="AC11978" t="str">
            <v>Yes</v>
          </cell>
          <cell r="AI11978">
            <v>2</v>
          </cell>
        </row>
        <row r="11979">
          <cell r="K11979" t="str">
            <v>Foundation School</v>
          </cell>
          <cell r="L11979" t="str">
            <v>Primary</v>
          </cell>
          <cell r="AC11979" t="str">
            <v>Yes</v>
          </cell>
          <cell r="AI11979">
            <v>2</v>
          </cell>
        </row>
        <row r="11980">
          <cell r="K11980" t="str">
            <v>Foundation School</v>
          </cell>
          <cell r="L11980" t="str">
            <v>Primary</v>
          </cell>
          <cell r="AC11980" t="str">
            <v>Yes</v>
          </cell>
          <cell r="AI11980">
            <v>2</v>
          </cell>
        </row>
        <row r="11981">
          <cell r="K11981" t="str">
            <v>Community School</v>
          </cell>
          <cell r="L11981" t="str">
            <v>Primary</v>
          </cell>
          <cell r="AC11981" t="str">
            <v>Yes</v>
          </cell>
          <cell r="AI11981">
            <v>2</v>
          </cell>
        </row>
        <row r="11982">
          <cell r="K11982" t="str">
            <v>Community School</v>
          </cell>
          <cell r="L11982" t="str">
            <v>Primary</v>
          </cell>
          <cell r="AC11982" t="str">
            <v>Yes</v>
          </cell>
          <cell r="AI11982">
            <v>2</v>
          </cell>
        </row>
        <row r="11983">
          <cell r="K11983" t="str">
            <v>Community School</v>
          </cell>
          <cell r="L11983" t="str">
            <v>Primary</v>
          </cell>
          <cell r="AC11983" t="str">
            <v>Yes</v>
          </cell>
          <cell r="AI11983">
            <v>2</v>
          </cell>
        </row>
        <row r="11984">
          <cell r="K11984" t="str">
            <v>Voluntary Controlled School</v>
          </cell>
          <cell r="L11984" t="str">
            <v>Primary</v>
          </cell>
          <cell r="AC11984" t="str">
            <v>Yes</v>
          </cell>
          <cell r="AI11984">
            <v>1</v>
          </cell>
        </row>
        <row r="11985">
          <cell r="K11985" t="str">
            <v>Voluntary Aided School</v>
          </cell>
          <cell r="L11985" t="str">
            <v>Primary</v>
          </cell>
          <cell r="AC11985" t="str">
            <v>Yes</v>
          </cell>
          <cell r="AI11985">
            <v>2</v>
          </cell>
        </row>
        <row r="11986">
          <cell r="K11986" t="str">
            <v>Voluntary Controlled School</v>
          </cell>
          <cell r="L11986" t="str">
            <v>Primary</v>
          </cell>
          <cell r="AC11986" t="str">
            <v>Yes</v>
          </cell>
          <cell r="AI11986">
            <v>2</v>
          </cell>
        </row>
        <row r="11987">
          <cell r="K11987" t="str">
            <v>Voluntary Controlled School</v>
          </cell>
          <cell r="L11987" t="str">
            <v>Primary</v>
          </cell>
          <cell r="AC11987" t="str">
            <v>Yes</v>
          </cell>
          <cell r="AI11987">
            <v>1</v>
          </cell>
        </row>
        <row r="11988">
          <cell r="K11988" t="str">
            <v>Voluntary Controlled School</v>
          </cell>
          <cell r="L11988" t="str">
            <v>Primary</v>
          </cell>
          <cell r="AC11988" t="str">
            <v>Yes</v>
          </cell>
          <cell r="AI11988">
            <v>2</v>
          </cell>
        </row>
        <row r="11989">
          <cell r="K11989" t="str">
            <v>Voluntary Aided School</v>
          </cell>
          <cell r="L11989" t="str">
            <v>Primary</v>
          </cell>
          <cell r="AC11989" t="str">
            <v>Yes</v>
          </cell>
          <cell r="AI11989">
            <v>2</v>
          </cell>
        </row>
        <row r="11990">
          <cell r="K11990" t="str">
            <v>Voluntary Controlled School</v>
          </cell>
          <cell r="L11990" t="str">
            <v>Primary</v>
          </cell>
          <cell r="AC11990" t="str">
            <v>Yes</v>
          </cell>
          <cell r="AI11990">
            <v>2</v>
          </cell>
        </row>
        <row r="11991">
          <cell r="K11991" t="str">
            <v>Voluntary Controlled School</v>
          </cell>
          <cell r="L11991" t="str">
            <v>Primary</v>
          </cell>
          <cell r="AC11991" t="str">
            <v>Yes</v>
          </cell>
          <cell r="AI11991">
            <v>2</v>
          </cell>
        </row>
        <row r="11992">
          <cell r="K11992" t="str">
            <v>Voluntary Controlled School</v>
          </cell>
          <cell r="L11992" t="str">
            <v>Primary</v>
          </cell>
          <cell r="AC11992" t="str">
            <v>Yes</v>
          </cell>
          <cell r="AI11992">
            <v>4</v>
          </cell>
        </row>
        <row r="11993">
          <cell r="K11993" t="str">
            <v>Voluntary Controlled School</v>
          </cell>
          <cell r="L11993" t="str">
            <v>Primary</v>
          </cell>
          <cell r="AC11993" t="str">
            <v>Yes</v>
          </cell>
          <cell r="AI11993">
            <v>2</v>
          </cell>
        </row>
        <row r="11994">
          <cell r="K11994" t="str">
            <v>Voluntary Controlled School</v>
          </cell>
          <cell r="L11994" t="str">
            <v>Primary</v>
          </cell>
          <cell r="AC11994" t="str">
            <v>Yes</v>
          </cell>
          <cell r="AI11994">
            <v>1</v>
          </cell>
        </row>
        <row r="11995">
          <cell r="K11995" t="str">
            <v>Voluntary Controlled School</v>
          </cell>
          <cell r="L11995" t="str">
            <v>Primary</v>
          </cell>
          <cell r="AC11995" t="str">
            <v>Yes</v>
          </cell>
          <cell r="AI11995">
            <v>2</v>
          </cell>
        </row>
        <row r="11996">
          <cell r="K11996" t="str">
            <v>Voluntary Controlled School</v>
          </cell>
          <cell r="L11996" t="str">
            <v>Primary</v>
          </cell>
          <cell r="AC11996" t="str">
            <v>Yes</v>
          </cell>
          <cell r="AI11996">
            <v>2</v>
          </cell>
        </row>
        <row r="11997">
          <cell r="K11997" t="str">
            <v>Voluntary Controlled School</v>
          </cell>
          <cell r="L11997" t="str">
            <v>Primary</v>
          </cell>
          <cell r="AC11997" t="str">
            <v>Yes</v>
          </cell>
          <cell r="AI11997">
            <v>2</v>
          </cell>
        </row>
        <row r="11998">
          <cell r="K11998" t="str">
            <v>Voluntary Aided School</v>
          </cell>
          <cell r="L11998" t="str">
            <v>Primary</v>
          </cell>
          <cell r="AC11998" t="str">
            <v>Yes</v>
          </cell>
          <cell r="AI11998">
            <v>2</v>
          </cell>
        </row>
        <row r="11999">
          <cell r="K11999" t="str">
            <v>Voluntary Controlled School</v>
          </cell>
          <cell r="L11999" t="str">
            <v>Primary</v>
          </cell>
          <cell r="AC11999" t="str">
            <v>Yes</v>
          </cell>
          <cell r="AI11999">
            <v>2</v>
          </cell>
        </row>
        <row r="12000">
          <cell r="K12000" t="str">
            <v>Voluntary Controlled School</v>
          </cell>
          <cell r="L12000" t="str">
            <v>Primary</v>
          </cell>
          <cell r="AC12000" t="str">
            <v>Yes</v>
          </cell>
          <cell r="AI12000">
            <v>2</v>
          </cell>
        </row>
        <row r="12001">
          <cell r="K12001" t="str">
            <v>Voluntary Aided School</v>
          </cell>
          <cell r="L12001" t="str">
            <v>Primary</v>
          </cell>
          <cell r="AC12001" t="str">
            <v>Yes</v>
          </cell>
          <cell r="AI12001">
            <v>1</v>
          </cell>
        </row>
        <row r="12002">
          <cell r="K12002" t="str">
            <v>Voluntary Controlled School</v>
          </cell>
          <cell r="L12002" t="str">
            <v>Primary</v>
          </cell>
          <cell r="AC12002" t="str">
            <v>Yes</v>
          </cell>
          <cell r="AI12002">
            <v>2</v>
          </cell>
        </row>
        <row r="12003">
          <cell r="K12003" t="str">
            <v>Voluntary Controlled School</v>
          </cell>
          <cell r="L12003" t="str">
            <v>Primary</v>
          </cell>
          <cell r="AC12003" t="str">
            <v>Yes</v>
          </cell>
          <cell r="AI12003">
            <v>1</v>
          </cell>
        </row>
        <row r="12004">
          <cell r="K12004" t="str">
            <v>Voluntary Controlled School</v>
          </cell>
          <cell r="L12004" t="str">
            <v>Primary</v>
          </cell>
          <cell r="AC12004" t="str">
            <v>Yes</v>
          </cell>
          <cell r="AI12004">
            <v>2</v>
          </cell>
        </row>
        <row r="12005">
          <cell r="K12005" t="str">
            <v>Voluntary Aided School</v>
          </cell>
          <cell r="L12005" t="str">
            <v>Primary</v>
          </cell>
          <cell r="AC12005" t="str">
            <v>Yes</v>
          </cell>
          <cell r="AI12005">
            <v>2</v>
          </cell>
        </row>
        <row r="12006">
          <cell r="K12006" t="str">
            <v>Voluntary Aided School</v>
          </cell>
          <cell r="L12006" t="str">
            <v>Primary</v>
          </cell>
          <cell r="AC12006" t="str">
            <v>Yes</v>
          </cell>
          <cell r="AI12006">
            <v>1</v>
          </cell>
        </row>
        <row r="12007">
          <cell r="K12007" t="str">
            <v>Voluntary Aided School</v>
          </cell>
          <cell r="L12007" t="str">
            <v>Primary</v>
          </cell>
          <cell r="AC12007" t="str">
            <v>Yes</v>
          </cell>
          <cell r="AI12007">
            <v>1</v>
          </cell>
        </row>
        <row r="12008">
          <cell r="K12008" t="str">
            <v>Voluntary Aided School</v>
          </cell>
          <cell r="L12008" t="str">
            <v>Primary</v>
          </cell>
          <cell r="AC12008" t="str">
            <v>Yes</v>
          </cell>
          <cell r="AI12008">
            <v>2</v>
          </cell>
        </row>
        <row r="12009">
          <cell r="K12009" t="str">
            <v>Voluntary Aided School</v>
          </cell>
          <cell r="L12009" t="str">
            <v>Primary</v>
          </cell>
          <cell r="AC12009" t="str">
            <v>Yes</v>
          </cell>
          <cell r="AI12009">
            <v>2</v>
          </cell>
        </row>
        <row r="12010">
          <cell r="K12010" t="str">
            <v>Voluntary Aided School</v>
          </cell>
          <cell r="L12010" t="str">
            <v>Primary</v>
          </cell>
          <cell r="AC12010" t="str">
            <v>Yes</v>
          </cell>
          <cell r="AI12010">
            <v>1</v>
          </cell>
        </row>
        <row r="12011">
          <cell r="K12011" t="str">
            <v>Voluntary Aided School</v>
          </cell>
          <cell r="L12011" t="str">
            <v>Primary</v>
          </cell>
          <cell r="AC12011" t="str">
            <v>Yes</v>
          </cell>
          <cell r="AI12011">
            <v>3</v>
          </cell>
        </row>
        <row r="12012">
          <cell r="K12012" t="str">
            <v>Voluntary Aided School</v>
          </cell>
          <cell r="L12012" t="str">
            <v>Primary</v>
          </cell>
          <cell r="AC12012" t="str">
            <v>Yes</v>
          </cell>
          <cell r="AI12012">
            <v>1</v>
          </cell>
        </row>
        <row r="12013">
          <cell r="K12013" t="str">
            <v>Voluntary Aided School</v>
          </cell>
          <cell r="L12013" t="str">
            <v>Primary</v>
          </cell>
          <cell r="AC12013" t="str">
            <v>Yes</v>
          </cell>
          <cell r="AI12013">
            <v>2</v>
          </cell>
        </row>
        <row r="12014">
          <cell r="K12014" t="str">
            <v>Voluntary Aided School</v>
          </cell>
          <cell r="L12014" t="str">
            <v>Primary</v>
          </cell>
          <cell r="AC12014" t="str">
            <v>Yes</v>
          </cell>
          <cell r="AI12014">
            <v>2</v>
          </cell>
        </row>
        <row r="12015">
          <cell r="K12015" t="str">
            <v>Voluntary Aided School</v>
          </cell>
          <cell r="L12015" t="str">
            <v>Primary</v>
          </cell>
          <cell r="AC12015" t="str">
            <v>Yes</v>
          </cell>
          <cell r="AI12015">
            <v>1</v>
          </cell>
        </row>
        <row r="12016">
          <cell r="K12016" t="str">
            <v>Voluntary Aided School</v>
          </cell>
          <cell r="L12016" t="str">
            <v>Primary</v>
          </cell>
          <cell r="AC12016" t="str">
            <v>Yes</v>
          </cell>
          <cell r="AI12016">
            <v>2</v>
          </cell>
        </row>
        <row r="12017">
          <cell r="K12017" t="str">
            <v>Voluntary Aided School</v>
          </cell>
          <cell r="L12017" t="str">
            <v>Primary</v>
          </cell>
          <cell r="AC12017" t="str">
            <v>Yes</v>
          </cell>
          <cell r="AI12017">
            <v>2</v>
          </cell>
        </row>
        <row r="12018">
          <cell r="K12018" t="str">
            <v>Voluntary Aided School</v>
          </cell>
          <cell r="L12018" t="str">
            <v>Primary</v>
          </cell>
          <cell r="AC12018" t="str">
            <v>Yes</v>
          </cell>
          <cell r="AI12018">
            <v>1</v>
          </cell>
        </row>
        <row r="12019">
          <cell r="K12019" t="str">
            <v>Voluntary Aided School</v>
          </cell>
          <cell r="L12019" t="str">
            <v>Primary</v>
          </cell>
          <cell r="AC12019" t="str">
            <v>Yes</v>
          </cell>
          <cell r="AI12019">
            <v>2</v>
          </cell>
        </row>
        <row r="12020">
          <cell r="K12020" t="str">
            <v>Voluntary Aided School</v>
          </cell>
          <cell r="L12020" t="str">
            <v>Primary</v>
          </cell>
          <cell r="AC12020" t="str">
            <v>Yes</v>
          </cell>
          <cell r="AI12020">
            <v>2</v>
          </cell>
        </row>
        <row r="12021">
          <cell r="K12021" t="str">
            <v>Voluntary Aided School</v>
          </cell>
          <cell r="L12021" t="str">
            <v>Primary</v>
          </cell>
          <cell r="AC12021" t="str">
            <v>Yes</v>
          </cell>
          <cell r="AI12021">
            <v>1</v>
          </cell>
        </row>
        <row r="12022">
          <cell r="K12022" t="str">
            <v>Voluntary Aided School</v>
          </cell>
          <cell r="L12022" t="str">
            <v>Primary</v>
          </cell>
          <cell r="AC12022" t="str">
            <v>Yes</v>
          </cell>
          <cell r="AI12022">
            <v>4</v>
          </cell>
        </row>
        <row r="12023">
          <cell r="K12023" t="str">
            <v>Voluntary Aided School</v>
          </cell>
          <cell r="L12023" t="str">
            <v>Primary</v>
          </cell>
          <cell r="AC12023" t="str">
            <v>Yes</v>
          </cell>
          <cell r="AI12023">
            <v>2</v>
          </cell>
        </row>
        <row r="12024">
          <cell r="K12024" t="str">
            <v>Voluntary Aided School</v>
          </cell>
          <cell r="L12024" t="str">
            <v>Primary</v>
          </cell>
          <cell r="AC12024" t="str">
            <v>Yes</v>
          </cell>
          <cell r="AI12024">
            <v>2</v>
          </cell>
        </row>
        <row r="12025">
          <cell r="K12025" t="str">
            <v>Voluntary Aided School</v>
          </cell>
          <cell r="L12025" t="str">
            <v>Primary</v>
          </cell>
          <cell r="AC12025" t="str">
            <v>Yes</v>
          </cell>
          <cell r="AI12025">
            <v>1</v>
          </cell>
        </row>
        <row r="12026">
          <cell r="K12026" t="str">
            <v>Voluntary Aided School</v>
          </cell>
          <cell r="L12026" t="str">
            <v>Primary</v>
          </cell>
          <cell r="AC12026" t="str">
            <v>Yes</v>
          </cell>
          <cell r="AI12026">
            <v>1</v>
          </cell>
        </row>
        <row r="12027">
          <cell r="K12027" t="str">
            <v>Voluntary Aided School</v>
          </cell>
          <cell r="L12027" t="str">
            <v>Primary</v>
          </cell>
          <cell r="AC12027" t="str">
            <v>Yes</v>
          </cell>
          <cell r="AI12027">
            <v>2</v>
          </cell>
        </row>
        <row r="12028">
          <cell r="K12028" t="str">
            <v>Voluntary Aided School</v>
          </cell>
          <cell r="L12028" t="str">
            <v>Primary</v>
          </cell>
          <cell r="AC12028" t="str">
            <v>Yes</v>
          </cell>
          <cell r="AI12028">
            <v>2</v>
          </cell>
        </row>
        <row r="12029">
          <cell r="K12029" t="str">
            <v>Voluntary Aided School</v>
          </cell>
          <cell r="L12029" t="str">
            <v>Primary</v>
          </cell>
          <cell r="AC12029" t="str">
            <v>Yes</v>
          </cell>
          <cell r="AI12029">
            <v>1</v>
          </cell>
        </row>
        <row r="12030">
          <cell r="K12030" t="str">
            <v>Voluntary Aided School</v>
          </cell>
          <cell r="L12030" t="str">
            <v>Primary</v>
          </cell>
          <cell r="AC12030" t="str">
            <v>Yes</v>
          </cell>
          <cell r="AI12030">
            <v>1</v>
          </cell>
        </row>
        <row r="12031">
          <cell r="K12031" t="str">
            <v>Voluntary Aided School</v>
          </cell>
          <cell r="L12031" t="str">
            <v>Primary</v>
          </cell>
          <cell r="AC12031" t="str">
            <v>Yes</v>
          </cell>
          <cell r="AI12031">
            <v>1</v>
          </cell>
        </row>
        <row r="12032">
          <cell r="K12032" t="str">
            <v>Voluntary Aided School</v>
          </cell>
          <cell r="L12032" t="str">
            <v>Primary</v>
          </cell>
          <cell r="AC12032" t="str">
            <v>Yes</v>
          </cell>
          <cell r="AI12032">
            <v>1</v>
          </cell>
        </row>
        <row r="12033">
          <cell r="K12033" t="str">
            <v>Voluntary Aided School</v>
          </cell>
          <cell r="L12033" t="str">
            <v>Primary</v>
          </cell>
          <cell r="AC12033" t="str">
            <v>Yes</v>
          </cell>
          <cell r="AI12033">
            <v>1</v>
          </cell>
        </row>
        <row r="12034">
          <cell r="K12034" t="str">
            <v>Voluntary Aided School</v>
          </cell>
          <cell r="L12034" t="str">
            <v>Primary</v>
          </cell>
          <cell r="AC12034" t="str">
            <v>Yes</v>
          </cell>
          <cell r="AI12034">
            <v>2</v>
          </cell>
        </row>
        <row r="12035">
          <cell r="K12035" t="str">
            <v>Voluntary Aided School</v>
          </cell>
          <cell r="L12035" t="str">
            <v>Primary</v>
          </cell>
          <cell r="AC12035" t="str">
            <v>Yes</v>
          </cell>
          <cell r="AI12035">
            <v>2</v>
          </cell>
        </row>
        <row r="12036">
          <cell r="K12036" t="str">
            <v>Voluntary Aided School</v>
          </cell>
          <cell r="L12036" t="str">
            <v>Primary</v>
          </cell>
          <cell r="AC12036" t="str">
            <v>Yes</v>
          </cell>
          <cell r="AI12036">
            <v>2</v>
          </cell>
        </row>
        <row r="12037">
          <cell r="K12037" t="str">
            <v>Voluntary Aided School</v>
          </cell>
          <cell r="L12037" t="str">
            <v>Primary</v>
          </cell>
          <cell r="AC12037" t="str">
            <v>Yes</v>
          </cell>
          <cell r="AI12037">
            <v>2</v>
          </cell>
        </row>
        <row r="12038">
          <cell r="K12038" t="str">
            <v>Voluntary Aided School</v>
          </cell>
          <cell r="L12038" t="str">
            <v>Primary</v>
          </cell>
          <cell r="AC12038" t="str">
            <v>Yes</v>
          </cell>
          <cell r="AI12038">
            <v>2</v>
          </cell>
        </row>
        <row r="12039">
          <cell r="K12039" t="str">
            <v>Voluntary Aided School</v>
          </cell>
          <cell r="L12039" t="str">
            <v>Primary</v>
          </cell>
          <cell r="AC12039" t="str">
            <v>Yes</v>
          </cell>
          <cell r="AI12039">
            <v>2</v>
          </cell>
        </row>
        <row r="12040">
          <cell r="K12040" t="str">
            <v>Voluntary Aided School</v>
          </cell>
          <cell r="L12040" t="str">
            <v>Primary</v>
          </cell>
          <cell r="AC12040" t="str">
            <v>Yes</v>
          </cell>
          <cell r="AI12040">
            <v>1</v>
          </cell>
        </row>
        <row r="12041">
          <cell r="K12041" t="str">
            <v>Voluntary Aided School</v>
          </cell>
          <cell r="L12041" t="str">
            <v>Primary</v>
          </cell>
          <cell r="AC12041" t="str">
            <v>Yes</v>
          </cell>
          <cell r="AI12041">
            <v>1</v>
          </cell>
        </row>
        <row r="12042">
          <cell r="K12042" t="str">
            <v>Voluntary Aided School</v>
          </cell>
          <cell r="L12042" t="str">
            <v>Primary</v>
          </cell>
          <cell r="AC12042" t="str">
            <v>Yes</v>
          </cell>
          <cell r="AI12042">
            <v>1</v>
          </cell>
        </row>
        <row r="12043">
          <cell r="K12043" t="str">
            <v>Voluntary Aided School</v>
          </cell>
          <cell r="L12043" t="str">
            <v>Primary</v>
          </cell>
          <cell r="AC12043" t="str">
            <v>Yes</v>
          </cell>
          <cell r="AI12043">
            <v>1</v>
          </cell>
        </row>
        <row r="12044">
          <cell r="K12044" t="str">
            <v>Voluntary Aided School</v>
          </cell>
          <cell r="L12044" t="str">
            <v>Primary</v>
          </cell>
          <cell r="AC12044" t="str">
            <v>Yes</v>
          </cell>
          <cell r="AI12044">
            <v>2</v>
          </cell>
        </row>
        <row r="12045">
          <cell r="K12045" t="str">
            <v>Voluntary Aided School</v>
          </cell>
          <cell r="L12045" t="str">
            <v>Primary</v>
          </cell>
          <cell r="AC12045" t="str">
            <v>Yes</v>
          </cell>
          <cell r="AI12045">
            <v>2</v>
          </cell>
        </row>
        <row r="12046">
          <cell r="K12046" t="str">
            <v>Voluntary Aided School</v>
          </cell>
          <cell r="L12046" t="str">
            <v>Primary</v>
          </cell>
          <cell r="AC12046" t="str">
            <v>Yes</v>
          </cell>
          <cell r="AI12046">
            <v>2</v>
          </cell>
        </row>
        <row r="12047">
          <cell r="K12047" t="str">
            <v>Voluntary Aided School</v>
          </cell>
          <cell r="L12047" t="str">
            <v>Primary</v>
          </cell>
          <cell r="AC12047" t="str">
            <v>Yes</v>
          </cell>
          <cell r="AI12047">
            <v>2</v>
          </cell>
        </row>
        <row r="12048">
          <cell r="K12048" t="str">
            <v>Voluntary Aided School</v>
          </cell>
          <cell r="L12048" t="str">
            <v>Primary</v>
          </cell>
          <cell r="AC12048" t="str">
            <v>Yes</v>
          </cell>
          <cell r="AI12048">
            <v>2</v>
          </cell>
        </row>
        <row r="12049">
          <cell r="K12049" t="str">
            <v>Voluntary Aided School</v>
          </cell>
          <cell r="L12049" t="str">
            <v>Primary</v>
          </cell>
          <cell r="AC12049" t="str">
            <v>Yes</v>
          </cell>
          <cell r="AI12049">
            <v>2</v>
          </cell>
        </row>
        <row r="12050">
          <cell r="K12050" t="str">
            <v>Voluntary Aided School</v>
          </cell>
          <cell r="L12050" t="str">
            <v>Primary</v>
          </cell>
          <cell r="AC12050" t="str">
            <v>Yes</v>
          </cell>
          <cell r="AI12050">
            <v>2</v>
          </cell>
        </row>
        <row r="12051">
          <cell r="K12051" t="str">
            <v>Voluntary Aided School</v>
          </cell>
          <cell r="L12051" t="str">
            <v>Primary</v>
          </cell>
          <cell r="AC12051" t="str">
            <v>Yes</v>
          </cell>
          <cell r="AI12051">
            <v>1</v>
          </cell>
        </row>
        <row r="12052">
          <cell r="K12052" t="str">
            <v>Voluntary Aided School</v>
          </cell>
          <cell r="L12052" t="str">
            <v>Primary</v>
          </cell>
          <cell r="AC12052" t="str">
            <v>Yes</v>
          </cell>
          <cell r="AI12052">
            <v>2</v>
          </cell>
        </row>
        <row r="12053">
          <cell r="K12053" t="str">
            <v>Voluntary Aided School</v>
          </cell>
          <cell r="L12053" t="str">
            <v>Primary</v>
          </cell>
          <cell r="AC12053" t="str">
            <v>Yes</v>
          </cell>
          <cell r="AI12053">
            <v>2</v>
          </cell>
        </row>
        <row r="12054">
          <cell r="K12054" t="str">
            <v>Voluntary Aided School</v>
          </cell>
          <cell r="L12054" t="str">
            <v>Primary</v>
          </cell>
          <cell r="AC12054" t="str">
            <v>Yes</v>
          </cell>
          <cell r="AI12054">
            <v>2</v>
          </cell>
        </row>
        <row r="12055">
          <cell r="K12055" t="str">
            <v>Voluntary Aided School</v>
          </cell>
          <cell r="L12055" t="str">
            <v>Primary</v>
          </cell>
          <cell r="AC12055" t="str">
            <v>Yes</v>
          </cell>
          <cell r="AI12055">
            <v>2</v>
          </cell>
        </row>
        <row r="12056">
          <cell r="K12056" t="str">
            <v>Voluntary Aided School</v>
          </cell>
          <cell r="L12056" t="str">
            <v>Primary</v>
          </cell>
          <cell r="AC12056" t="str">
            <v>Yes</v>
          </cell>
          <cell r="AI12056">
            <v>1</v>
          </cell>
        </row>
        <row r="12057">
          <cell r="K12057" t="str">
            <v>Voluntary Aided School</v>
          </cell>
          <cell r="L12057" t="str">
            <v>Primary</v>
          </cell>
          <cell r="AC12057" t="str">
            <v>Yes</v>
          </cell>
          <cell r="AI12057">
            <v>2</v>
          </cell>
        </row>
        <row r="12058">
          <cell r="K12058" t="str">
            <v>Voluntary Aided School</v>
          </cell>
          <cell r="L12058" t="str">
            <v>Primary</v>
          </cell>
          <cell r="AC12058" t="str">
            <v>Yes</v>
          </cell>
          <cell r="AI12058">
            <v>2</v>
          </cell>
        </row>
        <row r="12059">
          <cell r="K12059" t="str">
            <v>Voluntary Aided School</v>
          </cell>
          <cell r="L12059" t="str">
            <v>Primary</v>
          </cell>
          <cell r="AC12059" t="str">
            <v>Yes</v>
          </cell>
          <cell r="AI12059">
            <v>2</v>
          </cell>
        </row>
        <row r="12060">
          <cell r="K12060" t="str">
            <v>Voluntary Aided School</v>
          </cell>
          <cell r="L12060" t="str">
            <v>Primary</v>
          </cell>
          <cell r="AC12060" t="str">
            <v>Yes</v>
          </cell>
          <cell r="AI12060">
            <v>2</v>
          </cell>
        </row>
        <row r="12061">
          <cell r="K12061" t="str">
            <v>Voluntary Aided School</v>
          </cell>
          <cell r="L12061" t="str">
            <v>Primary</v>
          </cell>
          <cell r="AC12061" t="str">
            <v>Yes</v>
          </cell>
          <cell r="AI12061">
            <v>2</v>
          </cell>
        </row>
        <row r="12062">
          <cell r="K12062" t="str">
            <v>Voluntary Aided School</v>
          </cell>
          <cell r="L12062" t="str">
            <v>Primary</v>
          </cell>
          <cell r="AC12062" t="str">
            <v>Yes</v>
          </cell>
          <cell r="AI12062">
            <v>2</v>
          </cell>
        </row>
        <row r="12063">
          <cell r="K12063" t="str">
            <v>Voluntary Aided School</v>
          </cell>
          <cell r="L12063" t="str">
            <v>Primary</v>
          </cell>
          <cell r="AC12063" t="str">
            <v>Yes</v>
          </cell>
          <cell r="AI12063">
            <v>2</v>
          </cell>
        </row>
        <row r="12064">
          <cell r="K12064" t="str">
            <v>Community School</v>
          </cell>
          <cell r="L12064" t="str">
            <v>Secondary</v>
          </cell>
          <cell r="AC12064" t="str">
            <v>Yes</v>
          </cell>
          <cell r="AI12064">
            <v>2</v>
          </cell>
        </row>
        <row r="12065">
          <cell r="K12065" t="str">
            <v>Community School</v>
          </cell>
          <cell r="L12065" t="str">
            <v>Secondary</v>
          </cell>
          <cell r="AC12065" t="str">
            <v>Yes</v>
          </cell>
          <cell r="AI12065">
            <v>2</v>
          </cell>
        </row>
        <row r="12066">
          <cell r="K12066" t="str">
            <v>Community School</v>
          </cell>
          <cell r="L12066" t="str">
            <v>Secondary</v>
          </cell>
          <cell r="AC12066" t="str">
            <v>Yes</v>
          </cell>
          <cell r="AI12066">
            <v>2</v>
          </cell>
        </row>
        <row r="12067">
          <cell r="K12067" t="str">
            <v>Community School</v>
          </cell>
          <cell r="L12067" t="str">
            <v>Secondary</v>
          </cell>
          <cell r="AC12067" t="str">
            <v>Yes</v>
          </cell>
          <cell r="AI12067">
            <v>2</v>
          </cell>
        </row>
        <row r="12068">
          <cell r="K12068" t="str">
            <v>Voluntary Aided School</v>
          </cell>
          <cell r="L12068" t="str">
            <v>Secondary</v>
          </cell>
          <cell r="AC12068" t="str">
            <v>Yes</v>
          </cell>
          <cell r="AI12068">
            <v>1</v>
          </cell>
        </row>
        <row r="12069">
          <cell r="K12069" t="str">
            <v>Voluntary Aided School</v>
          </cell>
          <cell r="L12069" t="str">
            <v>Secondary</v>
          </cell>
          <cell r="AC12069" t="str">
            <v>Yes</v>
          </cell>
          <cell r="AI12069">
            <v>1</v>
          </cell>
        </row>
        <row r="12070">
          <cell r="K12070" t="str">
            <v>Voluntary Aided School</v>
          </cell>
          <cell r="L12070" t="str">
            <v>Secondary</v>
          </cell>
          <cell r="AC12070" t="str">
            <v>Yes</v>
          </cell>
          <cell r="AI12070">
            <v>1</v>
          </cell>
        </row>
        <row r="12071">
          <cell r="K12071" t="str">
            <v>Voluntary Aided School</v>
          </cell>
          <cell r="L12071" t="str">
            <v>Secondary</v>
          </cell>
          <cell r="AC12071" t="str">
            <v>Yes</v>
          </cell>
          <cell r="AI12071">
            <v>2</v>
          </cell>
        </row>
        <row r="12072">
          <cell r="K12072" t="str">
            <v>Voluntary Aided School</v>
          </cell>
          <cell r="L12072" t="str">
            <v>Secondary</v>
          </cell>
          <cell r="AC12072" t="str">
            <v>Yes</v>
          </cell>
          <cell r="AI12072">
            <v>2</v>
          </cell>
        </row>
        <row r="12073">
          <cell r="K12073" t="str">
            <v>Foundation School</v>
          </cell>
          <cell r="L12073" t="str">
            <v>Primary</v>
          </cell>
          <cell r="AC12073" t="str">
            <v>Yes</v>
          </cell>
          <cell r="AI12073">
            <v>2</v>
          </cell>
        </row>
        <row r="12074">
          <cell r="K12074" t="str">
            <v>Voluntary Aided School</v>
          </cell>
          <cell r="L12074" t="str">
            <v>Primary</v>
          </cell>
          <cell r="AC12074" t="str">
            <v>Yes</v>
          </cell>
          <cell r="AI12074">
            <v>2</v>
          </cell>
        </row>
        <row r="12075">
          <cell r="K12075" t="str">
            <v>Foundation School</v>
          </cell>
          <cell r="L12075" t="str">
            <v>Primary</v>
          </cell>
          <cell r="AC12075" t="str">
            <v>Yes</v>
          </cell>
          <cell r="AI12075">
            <v>2</v>
          </cell>
        </row>
        <row r="12076">
          <cell r="K12076" t="str">
            <v>Voluntary Aided School</v>
          </cell>
          <cell r="L12076" t="str">
            <v>Primary</v>
          </cell>
          <cell r="AC12076" t="str">
            <v>Yes</v>
          </cell>
          <cell r="AI12076">
            <v>2</v>
          </cell>
        </row>
        <row r="12077">
          <cell r="K12077" t="str">
            <v>Foundation School</v>
          </cell>
          <cell r="L12077" t="str">
            <v>Primary</v>
          </cell>
          <cell r="AC12077" t="str">
            <v>Yes</v>
          </cell>
          <cell r="AI12077">
            <v>2</v>
          </cell>
        </row>
        <row r="12078">
          <cell r="K12078" t="str">
            <v>Foundation School</v>
          </cell>
          <cell r="L12078" t="str">
            <v>Primary</v>
          </cell>
          <cell r="AC12078" t="str">
            <v>Yes</v>
          </cell>
          <cell r="AI12078">
            <v>2</v>
          </cell>
        </row>
        <row r="12079">
          <cell r="K12079" t="str">
            <v>Foundation School</v>
          </cell>
          <cell r="L12079" t="str">
            <v>Primary</v>
          </cell>
          <cell r="AC12079" t="str">
            <v>Yes</v>
          </cell>
          <cell r="AI12079">
            <v>2</v>
          </cell>
        </row>
        <row r="12080">
          <cell r="K12080" t="str">
            <v>Foundation School</v>
          </cell>
          <cell r="L12080" t="str">
            <v>Primary</v>
          </cell>
          <cell r="AC12080" t="str">
            <v>Yes</v>
          </cell>
          <cell r="AI12080">
            <v>2</v>
          </cell>
        </row>
        <row r="12081">
          <cell r="K12081" t="str">
            <v>Community School</v>
          </cell>
          <cell r="L12081" t="str">
            <v>Primary</v>
          </cell>
          <cell r="AC12081" t="str">
            <v>Yes</v>
          </cell>
          <cell r="AI12081">
            <v>1</v>
          </cell>
        </row>
        <row r="12082">
          <cell r="K12082" t="str">
            <v>Foundation School</v>
          </cell>
          <cell r="L12082" t="str">
            <v>Primary</v>
          </cell>
          <cell r="AC12082" t="str">
            <v>Yes</v>
          </cell>
          <cell r="AI12082">
            <v>1</v>
          </cell>
        </row>
        <row r="12083">
          <cell r="K12083" t="str">
            <v>Voluntary Aided School</v>
          </cell>
          <cell r="L12083" t="str">
            <v>Secondary</v>
          </cell>
          <cell r="AC12083" t="str">
            <v>Yes</v>
          </cell>
          <cell r="AI12083">
            <v>1</v>
          </cell>
        </row>
        <row r="12084">
          <cell r="K12084" t="str">
            <v>Foundation School</v>
          </cell>
          <cell r="L12084" t="str">
            <v>Secondary</v>
          </cell>
          <cell r="AC12084" t="str">
            <v>Yes</v>
          </cell>
          <cell r="AI12084">
            <v>2</v>
          </cell>
        </row>
        <row r="12085">
          <cell r="K12085" t="str">
            <v>Voluntary Aided School</v>
          </cell>
          <cell r="L12085" t="str">
            <v>Secondary</v>
          </cell>
          <cell r="AC12085" t="str">
            <v>Yes</v>
          </cell>
          <cell r="AI12085">
            <v>1</v>
          </cell>
        </row>
        <row r="12086">
          <cell r="K12086" t="str">
            <v>Community Special School</v>
          </cell>
          <cell r="L12086" t="str">
            <v>Special</v>
          </cell>
          <cell r="AC12086" t="str">
            <v>Yes</v>
          </cell>
          <cell r="AI12086">
            <v>1</v>
          </cell>
        </row>
        <row r="12087">
          <cell r="K12087" t="str">
            <v>Non-Maintained Special School</v>
          </cell>
          <cell r="L12087" t="str">
            <v>Special</v>
          </cell>
          <cell r="AC12087" t="str">
            <v>Yes</v>
          </cell>
          <cell r="AI12087">
            <v>2</v>
          </cell>
        </row>
        <row r="12088">
          <cell r="K12088" t="str">
            <v>Non-Maintained Special School</v>
          </cell>
          <cell r="L12088" t="str">
            <v>Special</v>
          </cell>
          <cell r="AC12088" t="str">
            <v>Yes</v>
          </cell>
          <cell r="AI12088">
            <v>1</v>
          </cell>
        </row>
        <row r="12089">
          <cell r="K12089" t="str">
            <v>Non-Maintained Special School</v>
          </cell>
          <cell r="L12089" t="str">
            <v>Special</v>
          </cell>
          <cell r="AC12089" t="str">
            <v>Yes</v>
          </cell>
          <cell r="AI12089">
            <v>1</v>
          </cell>
        </row>
        <row r="12090">
          <cell r="K12090" t="str">
            <v>Community Special School</v>
          </cell>
          <cell r="L12090" t="str">
            <v>Special</v>
          </cell>
          <cell r="AC12090" t="str">
            <v>Yes</v>
          </cell>
          <cell r="AI12090">
            <v>4</v>
          </cell>
        </row>
        <row r="12091">
          <cell r="K12091" t="str">
            <v>Community Special School</v>
          </cell>
          <cell r="L12091" t="str">
            <v>Special</v>
          </cell>
          <cell r="AC12091" t="str">
            <v>Yes</v>
          </cell>
          <cell r="AI12091">
            <v>2</v>
          </cell>
        </row>
        <row r="12092">
          <cell r="K12092" t="str">
            <v>Community Special School</v>
          </cell>
          <cell r="L12092" t="str">
            <v>Special</v>
          </cell>
          <cell r="AC12092" t="str">
            <v>Yes</v>
          </cell>
          <cell r="AI12092">
            <v>1</v>
          </cell>
        </row>
        <row r="12093">
          <cell r="K12093" t="str">
            <v>Community Special School</v>
          </cell>
          <cell r="L12093" t="str">
            <v>Special</v>
          </cell>
          <cell r="AC12093" t="str">
            <v>Yes</v>
          </cell>
          <cell r="AI12093">
            <v>1</v>
          </cell>
        </row>
        <row r="12094">
          <cell r="K12094" t="str">
            <v>Community Special School</v>
          </cell>
          <cell r="L12094" t="str">
            <v>Special</v>
          </cell>
          <cell r="AC12094" t="str">
            <v>Yes</v>
          </cell>
          <cell r="AI12094">
            <v>2</v>
          </cell>
        </row>
        <row r="12095">
          <cell r="K12095" t="str">
            <v>Community Special School</v>
          </cell>
          <cell r="L12095" t="str">
            <v>Special</v>
          </cell>
          <cell r="AC12095" t="str">
            <v>Yes</v>
          </cell>
          <cell r="AI12095">
            <v>1</v>
          </cell>
        </row>
        <row r="12096">
          <cell r="K12096" t="str">
            <v>Community Special School</v>
          </cell>
          <cell r="L12096" t="str">
            <v>Special</v>
          </cell>
          <cell r="AC12096" t="str">
            <v>Yes</v>
          </cell>
          <cell r="AI12096">
            <v>1</v>
          </cell>
        </row>
        <row r="12097">
          <cell r="K12097" t="str">
            <v>Community Special School</v>
          </cell>
          <cell r="L12097" t="str">
            <v>Special</v>
          </cell>
          <cell r="AC12097" t="str">
            <v>Yes</v>
          </cell>
          <cell r="AI12097">
            <v>2</v>
          </cell>
        </row>
        <row r="12098">
          <cell r="K12098" t="str">
            <v>Community Special School</v>
          </cell>
          <cell r="L12098" t="str">
            <v>Special</v>
          </cell>
          <cell r="AC12098" t="str">
            <v>Yes</v>
          </cell>
          <cell r="AI12098">
            <v>2</v>
          </cell>
        </row>
        <row r="12099">
          <cell r="K12099" t="str">
            <v>Community Special School</v>
          </cell>
          <cell r="L12099" t="str">
            <v>Special</v>
          </cell>
          <cell r="AC12099" t="str">
            <v>Yes</v>
          </cell>
          <cell r="AI12099">
            <v>1</v>
          </cell>
        </row>
        <row r="12100">
          <cell r="K12100" t="str">
            <v>Community Special School</v>
          </cell>
          <cell r="L12100" t="str">
            <v>Special</v>
          </cell>
          <cell r="AC12100" t="str">
            <v>Yes</v>
          </cell>
          <cell r="AI12100">
            <v>2</v>
          </cell>
        </row>
        <row r="12101">
          <cell r="K12101" t="str">
            <v>Community Special School</v>
          </cell>
          <cell r="L12101" t="str">
            <v>Special</v>
          </cell>
          <cell r="AC12101" t="str">
            <v>Yes</v>
          </cell>
          <cell r="AI12101">
            <v>1</v>
          </cell>
        </row>
        <row r="12102">
          <cell r="K12102" t="str">
            <v>Community Special School</v>
          </cell>
          <cell r="L12102" t="str">
            <v>Special</v>
          </cell>
          <cell r="AC12102" t="str">
            <v>Yes</v>
          </cell>
          <cell r="AI12102">
            <v>1</v>
          </cell>
        </row>
        <row r="12103">
          <cell r="K12103" t="str">
            <v>Non-Maintained Special School</v>
          </cell>
          <cell r="L12103" t="str">
            <v>Special</v>
          </cell>
          <cell r="AC12103" t="str">
            <v>Yes</v>
          </cell>
          <cell r="AI12103">
            <v>1</v>
          </cell>
        </row>
        <row r="12104">
          <cell r="K12104" t="str">
            <v>Community Special School</v>
          </cell>
          <cell r="L12104" t="str">
            <v>Special</v>
          </cell>
          <cell r="AC12104" t="str">
            <v>Yes</v>
          </cell>
          <cell r="AI12104">
            <v>2</v>
          </cell>
        </row>
        <row r="12105">
          <cell r="K12105" t="str">
            <v>Community Special School</v>
          </cell>
          <cell r="L12105" t="str">
            <v>Special</v>
          </cell>
          <cell r="AC12105" t="str">
            <v>Yes</v>
          </cell>
          <cell r="AI12105">
            <v>2</v>
          </cell>
        </row>
        <row r="12106">
          <cell r="K12106" t="str">
            <v>LA Nursery School</v>
          </cell>
          <cell r="L12106" t="str">
            <v>Nursery</v>
          </cell>
          <cell r="AC12106" t="str">
            <v>Yes</v>
          </cell>
          <cell r="AI12106">
            <v>1</v>
          </cell>
        </row>
        <row r="12107">
          <cell r="K12107" t="str">
            <v>LA Nursery School</v>
          </cell>
          <cell r="L12107" t="str">
            <v>Nursery</v>
          </cell>
          <cell r="AC12107" t="str">
            <v>Yes</v>
          </cell>
          <cell r="AI12107">
            <v>1</v>
          </cell>
        </row>
        <row r="12108">
          <cell r="K12108" t="str">
            <v>LA Nursery School</v>
          </cell>
          <cell r="L12108" t="str">
            <v>Nursery</v>
          </cell>
          <cell r="AC12108" t="str">
            <v>Yes</v>
          </cell>
          <cell r="AI12108">
            <v>1</v>
          </cell>
        </row>
        <row r="12109">
          <cell r="K12109" t="str">
            <v>LA Nursery School</v>
          </cell>
          <cell r="L12109" t="str">
            <v>Nursery</v>
          </cell>
          <cell r="AC12109" t="str">
            <v>Yes</v>
          </cell>
          <cell r="AI12109">
            <v>1</v>
          </cell>
        </row>
        <row r="12110">
          <cell r="K12110" t="str">
            <v>LA Nursery School</v>
          </cell>
          <cell r="L12110" t="str">
            <v>Nursery</v>
          </cell>
          <cell r="AC12110" t="str">
            <v>Yes</v>
          </cell>
          <cell r="AI12110">
            <v>2</v>
          </cell>
        </row>
        <row r="12111">
          <cell r="K12111" t="str">
            <v>LA Nursery School</v>
          </cell>
          <cell r="L12111" t="str">
            <v>Nursery</v>
          </cell>
          <cell r="AC12111" t="str">
            <v>Yes</v>
          </cell>
          <cell r="AI12111">
            <v>2</v>
          </cell>
        </row>
        <row r="12112">
          <cell r="K12112" t="str">
            <v>Community School</v>
          </cell>
          <cell r="L12112" t="str">
            <v>Primary</v>
          </cell>
          <cell r="AC12112" t="str">
            <v>Yes</v>
          </cell>
          <cell r="AI12112">
            <v>2</v>
          </cell>
        </row>
        <row r="12113">
          <cell r="K12113" t="str">
            <v>Community School</v>
          </cell>
          <cell r="L12113" t="str">
            <v>Primary</v>
          </cell>
          <cell r="AC12113" t="str">
            <v>Yes</v>
          </cell>
          <cell r="AI12113">
            <v>2</v>
          </cell>
        </row>
        <row r="12114">
          <cell r="K12114" t="str">
            <v>Community School</v>
          </cell>
          <cell r="L12114" t="str">
            <v>Primary</v>
          </cell>
          <cell r="AC12114" t="str">
            <v>Yes</v>
          </cell>
          <cell r="AI12114">
            <v>2</v>
          </cell>
        </row>
        <row r="12115">
          <cell r="K12115" t="str">
            <v>Community School</v>
          </cell>
          <cell r="L12115" t="str">
            <v>Primary</v>
          </cell>
          <cell r="AC12115" t="str">
            <v>Yes</v>
          </cell>
          <cell r="AI12115">
            <v>2</v>
          </cell>
        </row>
        <row r="12116">
          <cell r="K12116" t="str">
            <v>Community School</v>
          </cell>
          <cell r="L12116" t="str">
            <v>Primary</v>
          </cell>
          <cell r="AC12116" t="str">
            <v>Yes</v>
          </cell>
          <cell r="AI12116">
            <v>2</v>
          </cell>
        </row>
        <row r="12117">
          <cell r="K12117" t="str">
            <v>Community School</v>
          </cell>
          <cell r="L12117" t="str">
            <v>Primary</v>
          </cell>
          <cell r="AC12117" t="str">
            <v>Yes</v>
          </cell>
          <cell r="AI12117">
            <v>2</v>
          </cell>
        </row>
        <row r="12118">
          <cell r="K12118" t="str">
            <v>Community School</v>
          </cell>
          <cell r="L12118" t="str">
            <v>Primary</v>
          </cell>
          <cell r="AC12118" t="str">
            <v>Yes</v>
          </cell>
          <cell r="AI12118">
            <v>2</v>
          </cell>
        </row>
        <row r="12119">
          <cell r="K12119" t="str">
            <v>Community School</v>
          </cell>
          <cell r="L12119" t="str">
            <v>Primary</v>
          </cell>
          <cell r="AC12119" t="str">
            <v>Yes</v>
          </cell>
          <cell r="AI12119">
            <v>2</v>
          </cell>
        </row>
        <row r="12120">
          <cell r="K12120" t="str">
            <v>Community School</v>
          </cell>
          <cell r="L12120" t="str">
            <v>Primary</v>
          </cell>
          <cell r="AC12120" t="str">
            <v>Yes</v>
          </cell>
          <cell r="AI12120">
            <v>2</v>
          </cell>
        </row>
        <row r="12121">
          <cell r="K12121" t="str">
            <v>Community School</v>
          </cell>
          <cell r="L12121" t="str">
            <v>Primary</v>
          </cell>
          <cell r="AC12121" t="str">
            <v>Yes</v>
          </cell>
          <cell r="AI12121">
            <v>2</v>
          </cell>
        </row>
        <row r="12122">
          <cell r="K12122" t="str">
            <v>Community School</v>
          </cell>
          <cell r="L12122" t="str">
            <v>Primary</v>
          </cell>
          <cell r="AC12122" t="str">
            <v>Yes</v>
          </cell>
          <cell r="AI12122">
            <v>2</v>
          </cell>
        </row>
        <row r="12123">
          <cell r="K12123" t="str">
            <v>Community School</v>
          </cell>
          <cell r="L12123" t="str">
            <v>Primary</v>
          </cell>
          <cell r="AC12123" t="str">
            <v>Yes</v>
          </cell>
          <cell r="AI12123">
            <v>2</v>
          </cell>
        </row>
        <row r="12124">
          <cell r="K12124" t="str">
            <v>Community School</v>
          </cell>
          <cell r="L12124" t="str">
            <v>Primary</v>
          </cell>
          <cell r="AC12124" t="str">
            <v>Yes</v>
          </cell>
          <cell r="AI12124">
            <v>1</v>
          </cell>
        </row>
        <row r="12125">
          <cell r="K12125" t="str">
            <v>Community School</v>
          </cell>
          <cell r="L12125" t="str">
            <v>Primary</v>
          </cell>
          <cell r="AC12125" t="str">
            <v>Yes</v>
          </cell>
          <cell r="AI12125">
            <v>2</v>
          </cell>
        </row>
        <row r="12126">
          <cell r="K12126" t="str">
            <v>Community School</v>
          </cell>
          <cell r="L12126" t="str">
            <v>Primary</v>
          </cell>
          <cell r="AC12126" t="str">
            <v>Yes</v>
          </cell>
          <cell r="AI12126">
            <v>2</v>
          </cell>
        </row>
        <row r="12127">
          <cell r="K12127" t="str">
            <v>Community School</v>
          </cell>
          <cell r="L12127" t="str">
            <v>Primary</v>
          </cell>
          <cell r="AC12127" t="str">
            <v>Yes</v>
          </cell>
          <cell r="AI12127">
            <v>1</v>
          </cell>
        </row>
        <row r="12128">
          <cell r="K12128" t="str">
            <v>Community School</v>
          </cell>
          <cell r="L12128" t="str">
            <v>Primary</v>
          </cell>
          <cell r="AC12128" t="str">
            <v>Yes</v>
          </cell>
          <cell r="AI12128">
            <v>3</v>
          </cell>
        </row>
        <row r="12129">
          <cell r="K12129" t="str">
            <v>Community School</v>
          </cell>
          <cell r="L12129" t="str">
            <v>Primary</v>
          </cell>
          <cell r="AC12129" t="str">
            <v>Yes</v>
          </cell>
          <cell r="AI12129">
            <v>1</v>
          </cell>
        </row>
        <row r="12130">
          <cell r="K12130" t="str">
            <v>Community School</v>
          </cell>
          <cell r="L12130" t="str">
            <v>Primary</v>
          </cell>
          <cell r="AC12130" t="str">
            <v>Yes</v>
          </cell>
          <cell r="AI12130">
            <v>2</v>
          </cell>
        </row>
        <row r="12131">
          <cell r="K12131" t="str">
            <v>Community School</v>
          </cell>
          <cell r="L12131" t="str">
            <v>Primary</v>
          </cell>
          <cell r="AC12131" t="str">
            <v>Yes</v>
          </cell>
          <cell r="AI12131">
            <v>2</v>
          </cell>
        </row>
        <row r="12132">
          <cell r="K12132" t="str">
            <v>Community School</v>
          </cell>
          <cell r="L12132" t="str">
            <v>Primary</v>
          </cell>
          <cell r="AC12132" t="str">
            <v>Yes</v>
          </cell>
          <cell r="AI12132">
            <v>2</v>
          </cell>
        </row>
        <row r="12133">
          <cell r="K12133" t="str">
            <v>Community School</v>
          </cell>
          <cell r="L12133" t="str">
            <v>Primary</v>
          </cell>
          <cell r="AC12133" t="str">
            <v>Yes</v>
          </cell>
          <cell r="AI12133">
            <v>2</v>
          </cell>
        </row>
        <row r="12134">
          <cell r="K12134" t="str">
            <v>Community School</v>
          </cell>
          <cell r="L12134" t="str">
            <v>Primary</v>
          </cell>
          <cell r="AC12134" t="str">
            <v>Yes</v>
          </cell>
          <cell r="AI12134">
            <v>2</v>
          </cell>
        </row>
        <row r="12135">
          <cell r="K12135" t="str">
            <v>Community School</v>
          </cell>
          <cell r="L12135" t="str">
            <v>Primary</v>
          </cell>
          <cell r="AC12135" t="str">
            <v>Yes</v>
          </cell>
          <cell r="AI12135">
            <v>2</v>
          </cell>
        </row>
        <row r="12136">
          <cell r="K12136" t="str">
            <v>Community School</v>
          </cell>
          <cell r="L12136" t="str">
            <v>Primary</v>
          </cell>
          <cell r="AC12136" t="str">
            <v>Yes</v>
          </cell>
          <cell r="AI12136">
            <v>2</v>
          </cell>
        </row>
        <row r="12137">
          <cell r="K12137" t="str">
            <v>Community School</v>
          </cell>
          <cell r="L12137" t="str">
            <v>Primary</v>
          </cell>
          <cell r="AC12137" t="str">
            <v>Yes</v>
          </cell>
          <cell r="AI12137">
            <v>2</v>
          </cell>
        </row>
        <row r="12138">
          <cell r="K12138" t="str">
            <v>Community School</v>
          </cell>
          <cell r="L12138" t="str">
            <v>Primary</v>
          </cell>
          <cell r="AC12138" t="str">
            <v>Yes</v>
          </cell>
          <cell r="AI12138">
            <v>2</v>
          </cell>
        </row>
        <row r="12139">
          <cell r="K12139" t="str">
            <v>Community School</v>
          </cell>
          <cell r="L12139" t="str">
            <v>Primary</v>
          </cell>
          <cell r="AC12139" t="str">
            <v>Yes</v>
          </cell>
          <cell r="AI12139">
            <v>1</v>
          </cell>
        </row>
        <row r="12140">
          <cell r="K12140" t="str">
            <v>Community School</v>
          </cell>
          <cell r="L12140" t="str">
            <v>Primary</v>
          </cell>
          <cell r="AC12140" t="str">
            <v>Yes</v>
          </cell>
          <cell r="AI12140">
            <v>2</v>
          </cell>
        </row>
        <row r="12141">
          <cell r="K12141" t="str">
            <v>Community School</v>
          </cell>
          <cell r="L12141" t="str">
            <v>Primary</v>
          </cell>
          <cell r="AC12141" t="str">
            <v>Yes</v>
          </cell>
          <cell r="AI12141">
            <v>1</v>
          </cell>
        </row>
        <row r="12142">
          <cell r="K12142" t="str">
            <v>Community School</v>
          </cell>
          <cell r="L12142" t="str">
            <v>Primary</v>
          </cell>
          <cell r="AC12142" t="str">
            <v>Yes</v>
          </cell>
          <cell r="AI12142">
            <v>1</v>
          </cell>
        </row>
        <row r="12143">
          <cell r="K12143" t="str">
            <v>Community School</v>
          </cell>
          <cell r="L12143" t="str">
            <v>Primary</v>
          </cell>
          <cell r="AC12143" t="str">
            <v>Yes</v>
          </cell>
          <cell r="AI12143">
            <v>2</v>
          </cell>
        </row>
        <row r="12144">
          <cell r="K12144" t="str">
            <v>Community School</v>
          </cell>
          <cell r="L12144" t="str">
            <v>Primary</v>
          </cell>
          <cell r="AC12144" t="str">
            <v>Yes</v>
          </cell>
          <cell r="AI12144">
            <v>2</v>
          </cell>
        </row>
        <row r="12145">
          <cell r="K12145" t="str">
            <v>Community School</v>
          </cell>
          <cell r="L12145" t="str">
            <v>Primary</v>
          </cell>
          <cell r="AC12145" t="str">
            <v>Yes</v>
          </cell>
          <cell r="AI12145">
            <v>2</v>
          </cell>
        </row>
        <row r="12146">
          <cell r="K12146" t="str">
            <v>Community School</v>
          </cell>
          <cell r="L12146" t="str">
            <v>Primary</v>
          </cell>
          <cell r="AC12146" t="str">
            <v>Yes</v>
          </cell>
          <cell r="AI12146">
            <v>2</v>
          </cell>
        </row>
        <row r="12147">
          <cell r="K12147" t="str">
            <v>Community School</v>
          </cell>
          <cell r="L12147" t="str">
            <v>Primary</v>
          </cell>
          <cell r="AC12147" t="str">
            <v>Yes</v>
          </cell>
          <cell r="AI12147">
            <v>1</v>
          </cell>
        </row>
        <row r="12148">
          <cell r="K12148" t="str">
            <v>Community School</v>
          </cell>
          <cell r="L12148" t="str">
            <v>Primary</v>
          </cell>
          <cell r="AC12148" t="str">
            <v>Yes</v>
          </cell>
          <cell r="AI12148">
            <v>2</v>
          </cell>
        </row>
        <row r="12149">
          <cell r="K12149" t="str">
            <v>Community School</v>
          </cell>
          <cell r="L12149" t="str">
            <v>Primary</v>
          </cell>
          <cell r="AC12149" t="str">
            <v>Yes</v>
          </cell>
          <cell r="AI12149">
            <v>2</v>
          </cell>
        </row>
        <row r="12150">
          <cell r="K12150" t="str">
            <v>Community School</v>
          </cell>
          <cell r="L12150" t="str">
            <v>Primary</v>
          </cell>
          <cell r="AC12150" t="str">
            <v>Yes</v>
          </cell>
          <cell r="AI12150">
            <v>1</v>
          </cell>
        </row>
        <row r="12151">
          <cell r="K12151" t="str">
            <v>Community School</v>
          </cell>
          <cell r="L12151" t="str">
            <v>Primary</v>
          </cell>
          <cell r="AC12151" t="str">
            <v>Yes</v>
          </cell>
          <cell r="AI12151">
            <v>2</v>
          </cell>
        </row>
        <row r="12152">
          <cell r="K12152" t="str">
            <v>Community School</v>
          </cell>
          <cell r="L12152" t="str">
            <v>Primary</v>
          </cell>
          <cell r="AC12152" t="str">
            <v>Yes</v>
          </cell>
          <cell r="AI12152">
            <v>3</v>
          </cell>
        </row>
        <row r="12153">
          <cell r="K12153" t="str">
            <v>Community School</v>
          </cell>
          <cell r="L12153" t="str">
            <v>Primary</v>
          </cell>
          <cell r="AC12153" t="str">
            <v>Yes</v>
          </cell>
          <cell r="AI12153">
            <v>2</v>
          </cell>
        </row>
        <row r="12154">
          <cell r="K12154" t="str">
            <v>Community School</v>
          </cell>
          <cell r="L12154" t="str">
            <v>Primary</v>
          </cell>
          <cell r="AC12154" t="str">
            <v>Yes</v>
          </cell>
          <cell r="AI12154">
            <v>2</v>
          </cell>
        </row>
        <row r="12155">
          <cell r="K12155" t="str">
            <v>Community School</v>
          </cell>
          <cell r="L12155" t="str">
            <v>Primary</v>
          </cell>
          <cell r="AC12155" t="str">
            <v>Yes</v>
          </cell>
          <cell r="AI12155">
            <v>2</v>
          </cell>
        </row>
        <row r="12156">
          <cell r="K12156" t="str">
            <v>Community School</v>
          </cell>
          <cell r="L12156" t="str">
            <v>Primary</v>
          </cell>
          <cell r="AC12156" t="str">
            <v>Yes</v>
          </cell>
          <cell r="AI12156">
            <v>2</v>
          </cell>
        </row>
        <row r="12157">
          <cell r="K12157" t="str">
            <v>Community School</v>
          </cell>
          <cell r="L12157" t="str">
            <v>Primary</v>
          </cell>
          <cell r="AC12157" t="str">
            <v>Yes</v>
          </cell>
          <cell r="AI12157">
            <v>2</v>
          </cell>
        </row>
        <row r="12158">
          <cell r="K12158" t="str">
            <v>Community School</v>
          </cell>
          <cell r="L12158" t="str">
            <v>Primary</v>
          </cell>
          <cell r="AC12158" t="str">
            <v>Yes</v>
          </cell>
          <cell r="AI12158">
            <v>2</v>
          </cell>
        </row>
        <row r="12159">
          <cell r="K12159" t="str">
            <v>Community School</v>
          </cell>
          <cell r="L12159" t="str">
            <v>Primary</v>
          </cell>
          <cell r="AC12159" t="str">
            <v>Yes</v>
          </cell>
          <cell r="AI12159">
            <v>2</v>
          </cell>
        </row>
        <row r="12160">
          <cell r="K12160" t="str">
            <v>Community School</v>
          </cell>
          <cell r="L12160" t="str">
            <v>Primary</v>
          </cell>
          <cell r="AC12160" t="str">
            <v>Yes</v>
          </cell>
          <cell r="AI12160">
            <v>2</v>
          </cell>
        </row>
        <row r="12161">
          <cell r="K12161" t="str">
            <v>Community School</v>
          </cell>
          <cell r="L12161" t="str">
            <v>Primary</v>
          </cell>
          <cell r="AC12161" t="str">
            <v>Yes</v>
          </cell>
          <cell r="AI12161">
            <v>2</v>
          </cell>
        </row>
        <row r="12162">
          <cell r="K12162" t="str">
            <v>Community School</v>
          </cell>
          <cell r="L12162" t="str">
            <v>Primary</v>
          </cell>
          <cell r="AC12162" t="str">
            <v>Yes</v>
          </cell>
          <cell r="AI12162">
            <v>2</v>
          </cell>
        </row>
        <row r="12163">
          <cell r="K12163" t="str">
            <v>Community School</v>
          </cell>
          <cell r="L12163" t="str">
            <v>Primary</v>
          </cell>
          <cell r="AC12163" t="str">
            <v>Yes</v>
          </cell>
          <cell r="AI12163">
            <v>2</v>
          </cell>
        </row>
        <row r="12164">
          <cell r="K12164" t="str">
            <v>Voluntary Controlled School</v>
          </cell>
          <cell r="L12164" t="str">
            <v>Primary</v>
          </cell>
          <cell r="AC12164" t="str">
            <v>Yes</v>
          </cell>
          <cell r="AI12164">
            <v>2</v>
          </cell>
        </row>
        <row r="12165">
          <cell r="K12165" t="str">
            <v>Voluntary Controlled School</v>
          </cell>
          <cell r="L12165" t="str">
            <v>Primary</v>
          </cell>
          <cell r="AC12165" t="str">
            <v>Yes</v>
          </cell>
          <cell r="AI12165">
            <v>2</v>
          </cell>
        </row>
        <row r="12166">
          <cell r="K12166" t="str">
            <v>Voluntary Controlled School</v>
          </cell>
          <cell r="L12166" t="str">
            <v>Primary</v>
          </cell>
          <cell r="AC12166" t="str">
            <v>Yes</v>
          </cell>
          <cell r="AI12166">
            <v>2</v>
          </cell>
        </row>
        <row r="12167">
          <cell r="K12167" t="str">
            <v>Voluntary Controlled School</v>
          </cell>
          <cell r="L12167" t="str">
            <v>Primary</v>
          </cell>
          <cell r="AC12167" t="str">
            <v>Yes</v>
          </cell>
          <cell r="AI12167">
            <v>2</v>
          </cell>
        </row>
        <row r="12168">
          <cell r="K12168" t="str">
            <v>Voluntary Controlled School</v>
          </cell>
          <cell r="L12168" t="str">
            <v>Primary</v>
          </cell>
          <cell r="AC12168" t="str">
            <v>Yes</v>
          </cell>
          <cell r="AI12168">
            <v>2</v>
          </cell>
        </row>
        <row r="12169">
          <cell r="K12169" t="str">
            <v>Voluntary Controlled School</v>
          </cell>
          <cell r="L12169" t="str">
            <v>Primary</v>
          </cell>
          <cell r="AC12169" t="str">
            <v>Yes</v>
          </cell>
          <cell r="AI12169">
            <v>2</v>
          </cell>
        </row>
        <row r="12170">
          <cell r="K12170" t="str">
            <v>Voluntary Controlled School</v>
          </cell>
          <cell r="L12170" t="str">
            <v>Primary</v>
          </cell>
          <cell r="AC12170" t="str">
            <v>Yes</v>
          </cell>
          <cell r="AI12170">
            <v>1</v>
          </cell>
        </row>
        <row r="12171">
          <cell r="K12171" t="str">
            <v>Voluntary Controlled School</v>
          </cell>
          <cell r="L12171" t="str">
            <v>Primary</v>
          </cell>
          <cell r="AC12171" t="str">
            <v>Yes</v>
          </cell>
          <cell r="AI12171">
            <v>2</v>
          </cell>
        </row>
        <row r="12172">
          <cell r="K12172" t="str">
            <v>Voluntary Controlled School</v>
          </cell>
          <cell r="L12172" t="str">
            <v>Primary</v>
          </cell>
          <cell r="AC12172" t="str">
            <v>Yes</v>
          </cell>
          <cell r="AI12172">
            <v>2</v>
          </cell>
        </row>
        <row r="12173">
          <cell r="K12173" t="str">
            <v>Voluntary Controlled School</v>
          </cell>
          <cell r="L12173" t="str">
            <v>Primary</v>
          </cell>
          <cell r="AC12173" t="str">
            <v>Yes</v>
          </cell>
          <cell r="AI12173">
            <v>2</v>
          </cell>
        </row>
        <row r="12174">
          <cell r="K12174" t="str">
            <v>Voluntary Controlled School</v>
          </cell>
          <cell r="L12174" t="str">
            <v>Primary</v>
          </cell>
          <cell r="AC12174" t="str">
            <v>Yes</v>
          </cell>
          <cell r="AI12174">
            <v>2</v>
          </cell>
        </row>
        <row r="12175">
          <cell r="K12175" t="str">
            <v>Voluntary Controlled School</v>
          </cell>
          <cell r="L12175" t="str">
            <v>Primary</v>
          </cell>
          <cell r="AC12175" t="str">
            <v>Yes</v>
          </cell>
          <cell r="AI12175">
            <v>2</v>
          </cell>
        </row>
        <row r="12176">
          <cell r="K12176" t="str">
            <v>Voluntary Controlled School</v>
          </cell>
          <cell r="L12176" t="str">
            <v>Primary</v>
          </cell>
          <cell r="AC12176" t="str">
            <v>Yes</v>
          </cell>
          <cell r="AI12176">
            <v>2</v>
          </cell>
        </row>
        <row r="12177">
          <cell r="K12177" t="str">
            <v>Voluntary Controlled School</v>
          </cell>
          <cell r="L12177" t="str">
            <v>Primary</v>
          </cell>
          <cell r="AC12177" t="str">
            <v>Yes</v>
          </cell>
          <cell r="AI12177">
            <v>2</v>
          </cell>
        </row>
        <row r="12178">
          <cell r="K12178" t="str">
            <v>Voluntary Controlled School</v>
          </cell>
          <cell r="L12178" t="str">
            <v>Primary</v>
          </cell>
          <cell r="AC12178" t="str">
            <v>Yes</v>
          </cell>
          <cell r="AI12178">
            <v>1</v>
          </cell>
        </row>
        <row r="12179">
          <cell r="K12179" t="str">
            <v>Voluntary Controlled School</v>
          </cell>
          <cell r="L12179" t="str">
            <v>Primary</v>
          </cell>
          <cell r="AC12179" t="str">
            <v>Yes</v>
          </cell>
          <cell r="AI12179">
            <v>2</v>
          </cell>
        </row>
        <row r="12180">
          <cell r="K12180" t="str">
            <v>Voluntary Controlled School</v>
          </cell>
          <cell r="L12180" t="str">
            <v>Primary</v>
          </cell>
          <cell r="AC12180" t="str">
            <v>Yes</v>
          </cell>
          <cell r="AI12180">
            <v>2</v>
          </cell>
        </row>
        <row r="12181">
          <cell r="K12181" t="str">
            <v>Voluntary Controlled School</v>
          </cell>
          <cell r="L12181" t="str">
            <v>Primary</v>
          </cell>
          <cell r="AC12181" t="str">
            <v>Yes</v>
          </cell>
          <cell r="AI12181">
            <v>2</v>
          </cell>
        </row>
        <row r="12182">
          <cell r="K12182" t="str">
            <v>Voluntary Controlled School</v>
          </cell>
          <cell r="L12182" t="str">
            <v>Primary</v>
          </cell>
          <cell r="AC12182" t="str">
            <v>Yes</v>
          </cell>
          <cell r="AI12182">
            <v>2</v>
          </cell>
        </row>
        <row r="12183">
          <cell r="K12183" t="str">
            <v>Voluntary Controlled School</v>
          </cell>
          <cell r="L12183" t="str">
            <v>Primary</v>
          </cell>
          <cell r="AC12183" t="str">
            <v>Yes</v>
          </cell>
          <cell r="AI12183">
            <v>2</v>
          </cell>
        </row>
        <row r="12184">
          <cell r="K12184" t="str">
            <v>Voluntary Controlled School</v>
          </cell>
          <cell r="L12184" t="str">
            <v>Primary</v>
          </cell>
          <cell r="AC12184" t="str">
            <v>Yes</v>
          </cell>
          <cell r="AI12184">
            <v>2</v>
          </cell>
        </row>
        <row r="12185">
          <cell r="K12185" t="str">
            <v>Voluntary Controlled School</v>
          </cell>
          <cell r="L12185" t="str">
            <v>Primary</v>
          </cell>
          <cell r="AC12185" t="str">
            <v>Yes</v>
          </cell>
          <cell r="AI12185">
            <v>2</v>
          </cell>
        </row>
        <row r="12186">
          <cell r="K12186" t="str">
            <v>Voluntary Controlled School</v>
          </cell>
          <cell r="L12186" t="str">
            <v>Primary</v>
          </cell>
          <cell r="AC12186" t="str">
            <v>Yes</v>
          </cell>
          <cell r="AI12186">
            <v>2</v>
          </cell>
        </row>
        <row r="12187">
          <cell r="K12187" t="str">
            <v>Voluntary Controlled School</v>
          </cell>
          <cell r="L12187" t="str">
            <v>Primary</v>
          </cell>
          <cell r="AC12187" t="str">
            <v>Yes</v>
          </cell>
          <cell r="AI12187">
            <v>1</v>
          </cell>
        </row>
        <row r="12188">
          <cell r="K12188" t="str">
            <v>Voluntary Controlled School</v>
          </cell>
          <cell r="L12188" t="str">
            <v>Primary</v>
          </cell>
          <cell r="AC12188" t="str">
            <v>Yes</v>
          </cell>
          <cell r="AI12188">
            <v>2</v>
          </cell>
        </row>
        <row r="12189">
          <cell r="K12189" t="str">
            <v>Voluntary Controlled School</v>
          </cell>
          <cell r="L12189" t="str">
            <v>Primary</v>
          </cell>
          <cell r="AC12189" t="str">
            <v>Yes</v>
          </cell>
          <cell r="AI12189">
            <v>3</v>
          </cell>
        </row>
        <row r="12190">
          <cell r="K12190" t="str">
            <v>Voluntary Controlled School</v>
          </cell>
          <cell r="L12190" t="str">
            <v>Primary</v>
          </cell>
          <cell r="AC12190" t="str">
            <v>Yes</v>
          </cell>
          <cell r="AI12190">
            <v>3</v>
          </cell>
        </row>
        <row r="12191">
          <cell r="K12191" t="str">
            <v>Voluntary Controlled School</v>
          </cell>
          <cell r="L12191" t="str">
            <v>Primary</v>
          </cell>
          <cell r="AC12191" t="str">
            <v>Yes</v>
          </cell>
          <cell r="AI12191">
            <v>2</v>
          </cell>
        </row>
        <row r="12192">
          <cell r="K12192" t="str">
            <v>Voluntary Controlled School</v>
          </cell>
          <cell r="L12192" t="str">
            <v>Primary</v>
          </cell>
          <cell r="AC12192" t="str">
            <v>Yes</v>
          </cell>
          <cell r="AI12192">
            <v>2</v>
          </cell>
        </row>
        <row r="12193">
          <cell r="K12193" t="str">
            <v>Voluntary Controlled School</v>
          </cell>
          <cell r="L12193" t="str">
            <v>Primary</v>
          </cell>
          <cell r="AC12193" t="str">
            <v>Yes</v>
          </cell>
          <cell r="AI12193">
            <v>2</v>
          </cell>
        </row>
        <row r="12194">
          <cell r="K12194" t="str">
            <v>Voluntary Aided School</v>
          </cell>
          <cell r="L12194" t="str">
            <v>Primary</v>
          </cell>
          <cell r="AC12194" t="str">
            <v>Yes</v>
          </cell>
          <cell r="AI12194">
            <v>2</v>
          </cell>
        </row>
        <row r="12195">
          <cell r="K12195" t="str">
            <v>Voluntary Aided School</v>
          </cell>
          <cell r="L12195" t="str">
            <v>Primary</v>
          </cell>
          <cell r="AC12195" t="str">
            <v>Yes</v>
          </cell>
          <cell r="AI12195">
            <v>1</v>
          </cell>
        </row>
        <row r="12196">
          <cell r="K12196" t="str">
            <v>Voluntary Aided School</v>
          </cell>
          <cell r="L12196" t="str">
            <v>Primary</v>
          </cell>
          <cell r="AC12196" t="str">
            <v>Yes</v>
          </cell>
          <cell r="AI12196">
            <v>2</v>
          </cell>
        </row>
        <row r="12197">
          <cell r="K12197" t="str">
            <v>Foundation School</v>
          </cell>
          <cell r="L12197" t="str">
            <v>Primary</v>
          </cell>
          <cell r="AC12197" t="str">
            <v>Yes</v>
          </cell>
          <cell r="AI12197">
            <v>2</v>
          </cell>
        </row>
        <row r="12198">
          <cell r="K12198" t="str">
            <v>Voluntary Aided School</v>
          </cell>
          <cell r="L12198" t="str">
            <v>Primary</v>
          </cell>
          <cell r="AC12198" t="str">
            <v>Yes</v>
          </cell>
          <cell r="AI12198">
            <v>3</v>
          </cell>
        </row>
        <row r="12199">
          <cell r="K12199" t="str">
            <v>Voluntary Aided School</v>
          </cell>
          <cell r="L12199" t="str">
            <v>Primary</v>
          </cell>
          <cell r="AC12199" t="str">
            <v>Yes</v>
          </cell>
          <cell r="AI12199">
            <v>2</v>
          </cell>
        </row>
        <row r="12200">
          <cell r="K12200" t="str">
            <v>Voluntary Aided School</v>
          </cell>
          <cell r="L12200" t="str">
            <v>Primary</v>
          </cell>
          <cell r="AC12200" t="str">
            <v>Yes</v>
          </cell>
          <cell r="AI12200">
            <v>1</v>
          </cell>
        </row>
        <row r="12201">
          <cell r="K12201" t="str">
            <v>Voluntary Aided School</v>
          </cell>
          <cell r="L12201" t="str">
            <v>Primary</v>
          </cell>
          <cell r="AC12201" t="str">
            <v>Yes</v>
          </cell>
          <cell r="AI12201">
            <v>2</v>
          </cell>
        </row>
        <row r="12202">
          <cell r="K12202" t="str">
            <v>Voluntary Aided School</v>
          </cell>
          <cell r="L12202" t="str">
            <v>Primary</v>
          </cell>
          <cell r="AC12202" t="str">
            <v>Yes</v>
          </cell>
          <cell r="AI12202">
            <v>2</v>
          </cell>
        </row>
        <row r="12203">
          <cell r="K12203" t="str">
            <v>Voluntary Aided School</v>
          </cell>
          <cell r="L12203" t="str">
            <v>Primary</v>
          </cell>
          <cell r="AC12203" t="str">
            <v>Yes</v>
          </cell>
          <cell r="AI12203">
            <v>1</v>
          </cell>
        </row>
        <row r="12204">
          <cell r="K12204" t="str">
            <v>Voluntary Aided School</v>
          </cell>
          <cell r="L12204" t="str">
            <v>Primary</v>
          </cell>
          <cell r="AC12204" t="str">
            <v>Yes</v>
          </cell>
          <cell r="AI12204">
            <v>2</v>
          </cell>
        </row>
        <row r="12205">
          <cell r="K12205" t="str">
            <v>Voluntary Aided School</v>
          </cell>
          <cell r="L12205" t="str">
            <v>Primary</v>
          </cell>
          <cell r="AC12205" t="str">
            <v>Yes</v>
          </cell>
          <cell r="AI12205">
            <v>2</v>
          </cell>
        </row>
        <row r="12206">
          <cell r="K12206" t="str">
            <v>Voluntary Aided School</v>
          </cell>
          <cell r="L12206" t="str">
            <v>Primary</v>
          </cell>
          <cell r="AC12206" t="str">
            <v>Yes</v>
          </cell>
          <cell r="AI12206">
            <v>2</v>
          </cell>
        </row>
        <row r="12207">
          <cell r="K12207" t="str">
            <v>Voluntary Aided School</v>
          </cell>
          <cell r="L12207" t="str">
            <v>Primary</v>
          </cell>
          <cell r="AC12207" t="str">
            <v>Yes</v>
          </cell>
          <cell r="AI12207">
            <v>1</v>
          </cell>
        </row>
        <row r="12208">
          <cell r="K12208" t="str">
            <v>Voluntary Aided School</v>
          </cell>
          <cell r="L12208" t="str">
            <v>Primary</v>
          </cell>
          <cell r="AC12208" t="str">
            <v>Yes</v>
          </cell>
          <cell r="AI12208">
            <v>2</v>
          </cell>
        </row>
        <row r="12209">
          <cell r="K12209" t="str">
            <v>Voluntary Aided School</v>
          </cell>
          <cell r="L12209" t="str">
            <v>Primary</v>
          </cell>
          <cell r="AC12209" t="str">
            <v>Yes</v>
          </cell>
          <cell r="AI12209">
            <v>2</v>
          </cell>
        </row>
        <row r="12210">
          <cell r="K12210" t="str">
            <v>Voluntary Aided School</v>
          </cell>
          <cell r="L12210" t="str">
            <v>Primary</v>
          </cell>
          <cell r="AC12210" t="str">
            <v>Yes</v>
          </cell>
          <cell r="AI12210">
            <v>2</v>
          </cell>
        </row>
        <row r="12211">
          <cell r="K12211" t="str">
            <v>Voluntary Aided School</v>
          </cell>
          <cell r="L12211" t="str">
            <v>Primary</v>
          </cell>
          <cell r="AC12211" t="str">
            <v>Yes</v>
          </cell>
          <cell r="AI12211">
            <v>2</v>
          </cell>
        </row>
        <row r="12212">
          <cell r="K12212" t="str">
            <v>Voluntary Aided School</v>
          </cell>
          <cell r="L12212" t="str">
            <v>Primary</v>
          </cell>
          <cell r="AC12212" t="str">
            <v>Yes</v>
          </cell>
          <cell r="AI12212">
            <v>2</v>
          </cell>
        </row>
        <row r="12213">
          <cell r="K12213" t="str">
            <v>Voluntary Aided School</v>
          </cell>
          <cell r="L12213" t="str">
            <v>Primary</v>
          </cell>
          <cell r="AC12213" t="str">
            <v>Yes</v>
          </cell>
          <cell r="AI12213">
            <v>3</v>
          </cell>
        </row>
        <row r="12214">
          <cell r="K12214" t="str">
            <v>Voluntary Aided School</v>
          </cell>
          <cell r="L12214" t="str">
            <v>Primary</v>
          </cell>
          <cell r="AC12214" t="str">
            <v>Yes</v>
          </cell>
          <cell r="AI12214">
            <v>2</v>
          </cell>
        </row>
        <row r="12215">
          <cell r="K12215" t="str">
            <v>Voluntary Aided School</v>
          </cell>
          <cell r="L12215" t="str">
            <v>Primary</v>
          </cell>
          <cell r="AC12215" t="str">
            <v>Yes</v>
          </cell>
          <cell r="AI12215">
            <v>2</v>
          </cell>
        </row>
        <row r="12216">
          <cell r="K12216" t="str">
            <v>Community School</v>
          </cell>
          <cell r="L12216" t="str">
            <v>Secondary</v>
          </cell>
          <cell r="AC12216" t="str">
            <v>Yes</v>
          </cell>
          <cell r="AI12216">
            <v>2</v>
          </cell>
        </row>
        <row r="12217">
          <cell r="K12217" t="str">
            <v>Foundation School</v>
          </cell>
          <cell r="L12217" t="str">
            <v>Secondary</v>
          </cell>
          <cell r="AC12217" t="str">
            <v>Yes</v>
          </cell>
          <cell r="AI12217">
            <v>1</v>
          </cell>
        </row>
        <row r="12218">
          <cell r="K12218" t="str">
            <v>Voluntary Aided School</v>
          </cell>
          <cell r="L12218" t="str">
            <v>Secondary</v>
          </cell>
          <cell r="AC12218" t="str">
            <v>Yes</v>
          </cell>
          <cell r="AI12218">
            <v>2</v>
          </cell>
        </row>
        <row r="12219">
          <cell r="K12219" t="str">
            <v>Foundation School</v>
          </cell>
          <cell r="L12219" t="str">
            <v>Primary</v>
          </cell>
          <cell r="AC12219" t="str">
            <v>Yes</v>
          </cell>
          <cell r="AI12219">
            <v>2</v>
          </cell>
        </row>
        <row r="12220">
          <cell r="K12220" t="str">
            <v>Foundation School</v>
          </cell>
          <cell r="L12220" t="str">
            <v>Primary</v>
          </cell>
          <cell r="AC12220" t="str">
            <v>Yes</v>
          </cell>
          <cell r="AI12220">
            <v>2</v>
          </cell>
        </row>
        <row r="12221">
          <cell r="K12221" t="str">
            <v>Voluntary Aided School</v>
          </cell>
          <cell r="L12221" t="str">
            <v>Primary</v>
          </cell>
          <cell r="AC12221" t="str">
            <v>Yes</v>
          </cell>
          <cell r="AI12221">
            <v>2</v>
          </cell>
        </row>
        <row r="12222">
          <cell r="K12222" t="str">
            <v>Foundation School</v>
          </cell>
          <cell r="L12222" t="str">
            <v>Primary</v>
          </cell>
          <cell r="AC12222" t="str">
            <v>Yes</v>
          </cell>
          <cell r="AI12222">
            <v>1</v>
          </cell>
        </row>
        <row r="12223">
          <cell r="K12223" t="str">
            <v>Foundation School</v>
          </cell>
          <cell r="L12223" t="str">
            <v>Secondary</v>
          </cell>
          <cell r="AC12223" t="str">
            <v>Yes</v>
          </cell>
          <cell r="AI12223">
            <v>2</v>
          </cell>
        </row>
        <row r="12224">
          <cell r="K12224" t="str">
            <v>Community Special School</v>
          </cell>
          <cell r="L12224" t="str">
            <v>Special</v>
          </cell>
          <cell r="AC12224" t="str">
            <v>Yes</v>
          </cell>
          <cell r="AI12224">
            <v>2</v>
          </cell>
        </row>
        <row r="12225">
          <cell r="K12225" t="str">
            <v>Community Special School</v>
          </cell>
          <cell r="L12225" t="str">
            <v>Special</v>
          </cell>
          <cell r="AC12225" t="str">
            <v>Yes</v>
          </cell>
          <cell r="AI12225">
            <v>2</v>
          </cell>
        </row>
        <row r="12226">
          <cell r="K12226" t="str">
            <v>Community Special School</v>
          </cell>
          <cell r="L12226" t="str">
            <v>Special</v>
          </cell>
          <cell r="AC12226" t="str">
            <v>Yes</v>
          </cell>
          <cell r="AI12226">
            <v>2</v>
          </cell>
        </row>
        <row r="12227">
          <cell r="K12227" t="str">
            <v>LA Nursery School</v>
          </cell>
          <cell r="L12227" t="str">
            <v>Nursery</v>
          </cell>
          <cell r="AC12227" t="str">
            <v>Yes</v>
          </cell>
          <cell r="AI12227">
            <v>1</v>
          </cell>
        </row>
        <row r="12228">
          <cell r="K12228" t="str">
            <v>LA Nursery School</v>
          </cell>
          <cell r="L12228" t="str">
            <v>Nursery</v>
          </cell>
          <cell r="AC12228" t="str">
            <v>Yes</v>
          </cell>
          <cell r="AI12228">
            <v>2</v>
          </cell>
        </row>
        <row r="12229">
          <cell r="K12229" t="str">
            <v>LA Nursery School</v>
          </cell>
          <cell r="L12229" t="str">
            <v>Nursery</v>
          </cell>
          <cell r="AC12229" t="str">
            <v>Yes</v>
          </cell>
          <cell r="AI12229">
            <v>2</v>
          </cell>
        </row>
        <row r="12230">
          <cell r="K12230" t="str">
            <v>LA Nursery School</v>
          </cell>
          <cell r="L12230" t="str">
            <v>Nursery</v>
          </cell>
          <cell r="AC12230" t="str">
            <v>Yes</v>
          </cell>
          <cell r="AI12230">
            <v>1</v>
          </cell>
        </row>
        <row r="12231">
          <cell r="K12231" t="str">
            <v>Community School</v>
          </cell>
          <cell r="L12231" t="str">
            <v>Primary</v>
          </cell>
          <cell r="AC12231" t="str">
            <v>Yes</v>
          </cell>
          <cell r="AI12231">
            <v>2</v>
          </cell>
        </row>
        <row r="12232">
          <cell r="K12232" t="str">
            <v>Community School</v>
          </cell>
          <cell r="L12232" t="str">
            <v>Primary</v>
          </cell>
          <cell r="AC12232" t="str">
            <v>Yes</v>
          </cell>
          <cell r="AI12232">
            <v>2</v>
          </cell>
        </row>
        <row r="12233">
          <cell r="K12233" t="str">
            <v>Community School</v>
          </cell>
          <cell r="L12233" t="str">
            <v>Primary</v>
          </cell>
          <cell r="AC12233" t="str">
            <v>Yes</v>
          </cell>
          <cell r="AI12233">
            <v>3</v>
          </cell>
        </row>
        <row r="12234">
          <cell r="K12234" t="str">
            <v>Community School</v>
          </cell>
          <cell r="L12234" t="str">
            <v>Primary</v>
          </cell>
          <cell r="AC12234" t="str">
            <v>Yes</v>
          </cell>
          <cell r="AI12234">
            <v>2</v>
          </cell>
        </row>
        <row r="12235">
          <cell r="K12235" t="str">
            <v>Community School</v>
          </cell>
          <cell r="L12235" t="str">
            <v>Primary</v>
          </cell>
          <cell r="AC12235" t="str">
            <v>Yes</v>
          </cell>
          <cell r="AI12235">
            <v>3</v>
          </cell>
        </row>
        <row r="12236">
          <cell r="K12236" t="str">
            <v>Community School</v>
          </cell>
          <cell r="L12236" t="str">
            <v>Primary</v>
          </cell>
          <cell r="AC12236" t="str">
            <v>Yes</v>
          </cell>
          <cell r="AI12236">
            <v>2</v>
          </cell>
        </row>
        <row r="12237">
          <cell r="K12237" t="str">
            <v>Community School</v>
          </cell>
          <cell r="L12237" t="str">
            <v>Primary</v>
          </cell>
          <cell r="AC12237" t="str">
            <v>Yes</v>
          </cell>
          <cell r="AI12237">
            <v>3</v>
          </cell>
        </row>
        <row r="12238">
          <cell r="K12238" t="str">
            <v>Community School</v>
          </cell>
          <cell r="L12238" t="str">
            <v>Primary</v>
          </cell>
          <cell r="AC12238" t="str">
            <v>Yes</v>
          </cell>
          <cell r="AI12238">
            <v>2</v>
          </cell>
        </row>
        <row r="12239">
          <cell r="K12239" t="str">
            <v>Community School</v>
          </cell>
          <cell r="L12239" t="str">
            <v>Primary</v>
          </cell>
          <cell r="AC12239" t="str">
            <v>Yes</v>
          </cell>
          <cell r="AI12239">
            <v>2</v>
          </cell>
        </row>
        <row r="12240">
          <cell r="K12240" t="str">
            <v>Community School</v>
          </cell>
          <cell r="L12240" t="str">
            <v>Primary</v>
          </cell>
          <cell r="AC12240" t="str">
            <v>Yes</v>
          </cell>
          <cell r="AI12240">
            <v>1</v>
          </cell>
        </row>
        <row r="12241">
          <cell r="K12241" t="str">
            <v>Community School</v>
          </cell>
          <cell r="L12241" t="str">
            <v>Primary</v>
          </cell>
          <cell r="AC12241" t="str">
            <v>Yes</v>
          </cell>
          <cell r="AI12241">
            <v>2</v>
          </cell>
        </row>
        <row r="12242">
          <cell r="K12242" t="str">
            <v>Community School</v>
          </cell>
          <cell r="L12242" t="str">
            <v>Primary</v>
          </cell>
          <cell r="AC12242" t="str">
            <v>Yes</v>
          </cell>
          <cell r="AI12242">
            <v>2</v>
          </cell>
        </row>
        <row r="12243">
          <cell r="K12243" t="str">
            <v>Community School</v>
          </cell>
          <cell r="L12243" t="str">
            <v>Primary</v>
          </cell>
          <cell r="AC12243" t="str">
            <v>Yes</v>
          </cell>
          <cell r="AI12243">
            <v>2</v>
          </cell>
        </row>
        <row r="12244">
          <cell r="K12244" t="str">
            <v>Community School</v>
          </cell>
          <cell r="L12244" t="str">
            <v>Primary</v>
          </cell>
          <cell r="AC12244" t="str">
            <v>Yes</v>
          </cell>
          <cell r="AI12244">
            <v>2</v>
          </cell>
        </row>
        <row r="12245">
          <cell r="K12245" t="str">
            <v>Community School</v>
          </cell>
          <cell r="L12245" t="str">
            <v>Primary</v>
          </cell>
          <cell r="AC12245" t="str">
            <v>Yes</v>
          </cell>
          <cell r="AI12245">
            <v>2</v>
          </cell>
        </row>
        <row r="12246">
          <cell r="K12246" t="str">
            <v>Community School</v>
          </cell>
          <cell r="L12246" t="str">
            <v>Primary</v>
          </cell>
          <cell r="AC12246" t="str">
            <v>Yes</v>
          </cell>
          <cell r="AI12246">
            <v>2</v>
          </cell>
        </row>
        <row r="12247">
          <cell r="K12247" t="str">
            <v>Community School</v>
          </cell>
          <cell r="L12247" t="str">
            <v>Primary</v>
          </cell>
          <cell r="AC12247" t="str">
            <v>Yes</v>
          </cell>
          <cell r="AI12247">
            <v>2</v>
          </cell>
        </row>
        <row r="12248">
          <cell r="K12248" t="str">
            <v>Community School</v>
          </cell>
          <cell r="L12248" t="str">
            <v>Primary</v>
          </cell>
          <cell r="AC12248" t="str">
            <v>Yes</v>
          </cell>
          <cell r="AI12248">
            <v>2</v>
          </cell>
        </row>
        <row r="12249">
          <cell r="K12249" t="str">
            <v>Community School</v>
          </cell>
          <cell r="L12249" t="str">
            <v>Primary</v>
          </cell>
          <cell r="AC12249" t="str">
            <v>Yes</v>
          </cell>
          <cell r="AI12249">
            <v>2</v>
          </cell>
        </row>
        <row r="12250">
          <cell r="K12250" t="str">
            <v>Community School</v>
          </cell>
          <cell r="L12250" t="str">
            <v>Primary</v>
          </cell>
          <cell r="AC12250" t="str">
            <v>Yes</v>
          </cell>
          <cell r="AI12250">
            <v>2</v>
          </cell>
        </row>
        <row r="12251">
          <cell r="K12251" t="str">
            <v>Community School</v>
          </cell>
          <cell r="L12251" t="str">
            <v>Primary</v>
          </cell>
          <cell r="AC12251" t="str">
            <v>Yes</v>
          </cell>
          <cell r="AI12251">
            <v>2</v>
          </cell>
        </row>
        <row r="12252">
          <cell r="K12252" t="str">
            <v>Community School</v>
          </cell>
          <cell r="L12252" t="str">
            <v>Primary</v>
          </cell>
          <cell r="AC12252" t="str">
            <v>Yes</v>
          </cell>
          <cell r="AI12252">
            <v>2</v>
          </cell>
        </row>
        <row r="12253">
          <cell r="K12253" t="str">
            <v>Community School</v>
          </cell>
          <cell r="L12253" t="str">
            <v>Primary</v>
          </cell>
          <cell r="AC12253" t="str">
            <v>Yes</v>
          </cell>
          <cell r="AI12253">
            <v>2</v>
          </cell>
        </row>
        <row r="12254">
          <cell r="K12254" t="str">
            <v>Community School</v>
          </cell>
          <cell r="L12254" t="str">
            <v>Primary</v>
          </cell>
          <cell r="AC12254" t="str">
            <v>Yes</v>
          </cell>
          <cell r="AI12254">
            <v>2</v>
          </cell>
        </row>
        <row r="12255">
          <cell r="K12255" t="str">
            <v>Community School</v>
          </cell>
          <cell r="L12255" t="str">
            <v>Primary</v>
          </cell>
          <cell r="AC12255" t="str">
            <v>Yes</v>
          </cell>
          <cell r="AI12255">
            <v>2</v>
          </cell>
        </row>
        <row r="12256">
          <cell r="K12256" t="str">
            <v>Community School</v>
          </cell>
          <cell r="L12256" t="str">
            <v>Primary</v>
          </cell>
          <cell r="AC12256" t="str">
            <v>Yes</v>
          </cell>
          <cell r="AI12256">
            <v>1</v>
          </cell>
        </row>
        <row r="12257">
          <cell r="K12257" t="str">
            <v>Community School</v>
          </cell>
          <cell r="L12257" t="str">
            <v>Primary</v>
          </cell>
          <cell r="AC12257" t="str">
            <v>Yes</v>
          </cell>
          <cell r="AI12257">
            <v>2</v>
          </cell>
        </row>
        <row r="12258">
          <cell r="K12258" t="str">
            <v>Community School</v>
          </cell>
          <cell r="L12258" t="str">
            <v>Primary</v>
          </cell>
          <cell r="AC12258" t="str">
            <v>Yes</v>
          </cell>
          <cell r="AI12258">
            <v>2</v>
          </cell>
        </row>
        <row r="12259">
          <cell r="K12259" t="str">
            <v>Community School</v>
          </cell>
          <cell r="L12259" t="str">
            <v>Primary</v>
          </cell>
          <cell r="AC12259" t="str">
            <v>Yes</v>
          </cell>
          <cell r="AI12259">
            <v>2</v>
          </cell>
        </row>
        <row r="12260">
          <cell r="K12260" t="str">
            <v>Community School</v>
          </cell>
          <cell r="L12260" t="str">
            <v>Primary</v>
          </cell>
          <cell r="AC12260" t="str">
            <v>Yes</v>
          </cell>
          <cell r="AI12260">
            <v>3</v>
          </cell>
        </row>
        <row r="12261">
          <cell r="K12261" t="str">
            <v>Community School</v>
          </cell>
          <cell r="L12261" t="str">
            <v>Primary</v>
          </cell>
          <cell r="AC12261" t="str">
            <v>Yes</v>
          </cell>
          <cell r="AI12261">
            <v>2</v>
          </cell>
        </row>
        <row r="12262">
          <cell r="K12262" t="str">
            <v>Community School</v>
          </cell>
          <cell r="L12262" t="str">
            <v>Primary</v>
          </cell>
          <cell r="AC12262" t="str">
            <v>Yes</v>
          </cell>
          <cell r="AI12262">
            <v>2</v>
          </cell>
        </row>
        <row r="12263">
          <cell r="K12263" t="str">
            <v>Community School</v>
          </cell>
          <cell r="L12263" t="str">
            <v>Primary</v>
          </cell>
          <cell r="AC12263" t="str">
            <v>Yes</v>
          </cell>
          <cell r="AI12263">
            <v>3</v>
          </cell>
        </row>
        <row r="12264">
          <cell r="K12264" t="str">
            <v>Community School</v>
          </cell>
          <cell r="L12264" t="str">
            <v>Primary</v>
          </cell>
          <cell r="AC12264" t="str">
            <v>Yes</v>
          </cell>
          <cell r="AI12264">
            <v>2</v>
          </cell>
        </row>
        <row r="12265">
          <cell r="K12265" t="str">
            <v>Community School</v>
          </cell>
          <cell r="L12265" t="str">
            <v>Primary</v>
          </cell>
          <cell r="AC12265" t="str">
            <v>Yes</v>
          </cell>
          <cell r="AI12265">
            <v>2</v>
          </cell>
        </row>
        <row r="12266">
          <cell r="K12266" t="str">
            <v>Community School</v>
          </cell>
          <cell r="L12266" t="str">
            <v>Primary</v>
          </cell>
          <cell r="AC12266" t="str">
            <v>Yes</v>
          </cell>
          <cell r="AI12266">
            <v>2</v>
          </cell>
        </row>
        <row r="12267">
          <cell r="K12267" t="str">
            <v>Community School</v>
          </cell>
          <cell r="L12267" t="str">
            <v>Primary</v>
          </cell>
          <cell r="AC12267" t="str">
            <v>Yes</v>
          </cell>
          <cell r="AI12267">
            <v>1</v>
          </cell>
        </row>
        <row r="12268">
          <cell r="K12268" t="str">
            <v>Community School</v>
          </cell>
          <cell r="L12268" t="str">
            <v>Primary</v>
          </cell>
          <cell r="AC12268" t="str">
            <v>Yes</v>
          </cell>
          <cell r="AI12268">
            <v>2</v>
          </cell>
        </row>
        <row r="12269">
          <cell r="K12269" t="str">
            <v>Community School</v>
          </cell>
          <cell r="L12269" t="str">
            <v>Primary</v>
          </cell>
          <cell r="AC12269" t="str">
            <v>Yes</v>
          </cell>
          <cell r="AI12269">
            <v>2</v>
          </cell>
        </row>
        <row r="12270">
          <cell r="K12270" t="str">
            <v>Community School</v>
          </cell>
          <cell r="L12270" t="str">
            <v>Primary</v>
          </cell>
          <cell r="AC12270" t="str">
            <v>Yes</v>
          </cell>
          <cell r="AI12270">
            <v>1</v>
          </cell>
        </row>
        <row r="12271">
          <cell r="K12271" t="str">
            <v>Community School</v>
          </cell>
          <cell r="L12271" t="str">
            <v>Primary</v>
          </cell>
          <cell r="AC12271" t="str">
            <v>Yes</v>
          </cell>
          <cell r="AI12271">
            <v>2</v>
          </cell>
        </row>
        <row r="12272">
          <cell r="K12272" t="str">
            <v>Community School</v>
          </cell>
          <cell r="L12272" t="str">
            <v>Primary</v>
          </cell>
          <cell r="AC12272" t="str">
            <v>Yes</v>
          </cell>
          <cell r="AI12272">
            <v>2</v>
          </cell>
        </row>
        <row r="12273">
          <cell r="K12273" t="str">
            <v>Community School</v>
          </cell>
          <cell r="L12273" t="str">
            <v>Primary</v>
          </cell>
          <cell r="AC12273" t="str">
            <v>Yes</v>
          </cell>
          <cell r="AI12273">
            <v>1</v>
          </cell>
        </row>
        <row r="12274">
          <cell r="K12274" t="str">
            <v>Community School</v>
          </cell>
          <cell r="L12274" t="str">
            <v>Primary</v>
          </cell>
          <cell r="AC12274" t="str">
            <v>Yes</v>
          </cell>
          <cell r="AI12274">
            <v>2</v>
          </cell>
        </row>
        <row r="12275">
          <cell r="K12275" t="str">
            <v>Community School</v>
          </cell>
          <cell r="L12275" t="str">
            <v>Primary</v>
          </cell>
          <cell r="AC12275" t="str">
            <v>Yes</v>
          </cell>
          <cell r="AI12275">
            <v>2</v>
          </cell>
        </row>
        <row r="12276">
          <cell r="K12276" t="str">
            <v>Community School</v>
          </cell>
          <cell r="L12276" t="str">
            <v>Primary</v>
          </cell>
          <cell r="AC12276" t="str">
            <v>Yes</v>
          </cell>
          <cell r="AI12276">
            <v>2</v>
          </cell>
        </row>
        <row r="12277">
          <cell r="K12277" t="str">
            <v>Community School</v>
          </cell>
          <cell r="L12277" t="str">
            <v>Primary</v>
          </cell>
          <cell r="AC12277" t="str">
            <v>Yes</v>
          </cell>
          <cell r="AI12277">
            <v>2</v>
          </cell>
        </row>
        <row r="12278">
          <cell r="K12278" t="str">
            <v>Community School</v>
          </cell>
          <cell r="L12278" t="str">
            <v>Primary</v>
          </cell>
          <cell r="AC12278" t="str">
            <v>Yes</v>
          </cell>
          <cell r="AI12278">
            <v>3</v>
          </cell>
        </row>
        <row r="12279">
          <cell r="K12279" t="str">
            <v>Community School</v>
          </cell>
          <cell r="L12279" t="str">
            <v>Primary</v>
          </cell>
          <cell r="AC12279" t="str">
            <v>Yes</v>
          </cell>
          <cell r="AI12279">
            <v>2</v>
          </cell>
        </row>
        <row r="12280">
          <cell r="K12280" t="str">
            <v>Community School</v>
          </cell>
          <cell r="L12280" t="str">
            <v>Primary</v>
          </cell>
          <cell r="AC12280" t="str">
            <v>Yes</v>
          </cell>
          <cell r="AI12280">
            <v>2</v>
          </cell>
        </row>
        <row r="12281">
          <cell r="K12281" t="str">
            <v>Community School</v>
          </cell>
          <cell r="L12281" t="str">
            <v>Primary</v>
          </cell>
          <cell r="AC12281" t="str">
            <v>Yes</v>
          </cell>
          <cell r="AI12281">
            <v>2</v>
          </cell>
        </row>
        <row r="12282">
          <cell r="K12282" t="str">
            <v>Community School</v>
          </cell>
          <cell r="L12282" t="str">
            <v>Primary</v>
          </cell>
          <cell r="AC12282" t="str">
            <v>Yes</v>
          </cell>
          <cell r="AI12282">
            <v>3</v>
          </cell>
        </row>
        <row r="12283">
          <cell r="K12283" t="str">
            <v>Community School</v>
          </cell>
          <cell r="L12283" t="str">
            <v>Primary</v>
          </cell>
          <cell r="AC12283" t="str">
            <v>Yes</v>
          </cell>
          <cell r="AI12283">
            <v>3</v>
          </cell>
        </row>
        <row r="12284">
          <cell r="K12284" t="str">
            <v>Community School</v>
          </cell>
          <cell r="L12284" t="str">
            <v>Primary</v>
          </cell>
          <cell r="AC12284" t="str">
            <v>Yes</v>
          </cell>
          <cell r="AI12284">
            <v>2</v>
          </cell>
        </row>
        <row r="12285">
          <cell r="K12285" t="str">
            <v>Community School</v>
          </cell>
          <cell r="L12285" t="str">
            <v>Primary</v>
          </cell>
          <cell r="AC12285" t="str">
            <v>Yes</v>
          </cell>
          <cell r="AI12285">
            <v>2</v>
          </cell>
        </row>
        <row r="12286">
          <cell r="K12286" t="str">
            <v>Community School</v>
          </cell>
          <cell r="L12286" t="str">
            <v>Primary</v>
          </cell>
          <cell r="AC12286" t="str">
            <v>Yes</v>
          </cell>
          <cell r="AI12286">
            <v>3</v>
          </cell>
        </row>
        <row r="12287">
          <cell r="K12287" t="str">
            <v>Community School</v>
          </cell>
          <cell r="L12287" t="str">
            <v>Primary</v>
          </cell>
          <cell r="AC12287" t="str">
            <v>Yes</v>
          </cell>
          <cell r="AI12287">
            <v>3</v>
          </cell>
        </row>
        <row r="12288">
          <cell r="K12288" t="str">
            <v>Community School</v>
          </cell>
          <cell r="L12288" t="str">
            <v>Primary</v>
          </cell>
          <cell r="AC12288" t="str">
            <v>Yes</v>
          </cell>
          <cell r="AI12288">
            <v>2</v>
          </cell>
        </row>
        <row r="12289">
          <cell r="K12289" t="str">
            <v>Community School</v>
          </cell>
          <cell r="L12289" t="str">
            <v>Primary</v>
          </cell>
          <cell r="AC12289" t="str">
            <v>Yes</v>
          </cell>
          <cell r="AI12289">
            <v>1</v>
          </cell>
        </row>
        <row r="12290">
          <cell r="K12290" t="str">
            <v>Community School</v>
          </cell>
          <cell r="L12290" t="str">
            <v>Primary</v>
          </cell>
          <cell r="AC12290" t="str">
            <v>Yes</v>
          </cell>
          <cell r="AI12290">
            <v>2</v>
          </cell>
        </row>
        <row r="12291">
          <cell r="K12291" t="str">
            <v>Community School</v>
          </cell>
          <cell r="L12291" t="str">
            <v>Primary</v>
          </cell>
          <cell r="AC12291" t="str">
            <v>Yes</v>
          </cell>
          <cell r="AI12291">
            <v>3</v>
          </cell>
        </row>
        <row r="12292">
          <cell r="K12292" t="str">
            <v>Community School</v>
          </cell>
          <cell r="L12292" t="str">
            <v>Primary</v>
          </cell>
          <cell r="AC12292" t="str">
            <v>Yes</v>
          </cell>
          <cell r="AI12292">
            <v>1</v>
          </cell>
        </row>
        <row r="12293">
          <cell r="K12293" t="str">
            <v>Community School</v>
          </cell>
          <cell r="L12293" t="str">
            <v>Primary</v>
          </cell>
          <cell r="AC12293" t="str">
            <v>Yes</v>
          </cell>
          <cell r="AI12293">
            <v>2</v>
          </cell>
        </row>
        <row r="12294">
          <cell r="K12294" t="str">
            <v>Community School</v>
          </cell>
          <cell r="L12294" t="str">
            <v>Primary</v>
          </cell>
          <cell r="AC12294" t="str">
            <v>Yes</v>
          </cell>
          <cell r="AI12294">
            <v>2</v>
          </cell>
        </row>
        <row r="12295">
          <cell r="K12295" t="str">
            <v>Community School</v>
          </cell>
          <cell r="L12295" t="str">
            <v>Primary</v>
          </cell>
          <cell r="AC12295" t="str">
            <v>Yes</v>
          </cell>
          <cell r="AI12295">
            <v>1</v>
          </cell>
        </row>
        <row r="12296">
          <cell r="K12296" t="str">
            <v>Community School</v>
          </cell>
          <cell r="L12296" t="str">
            <v>Primary</v>
          </cell>
          <cell r="AC12296" t="str">
            <v>Yes</v>
          </cell>
          <cell r="AI12296">
            <v>2</v>
          </cell>
        </row>
        <row r="12297">
          <cell r="K12297" t="str">
            <v>Community School</v>
          </cell>
          <cell r="L12297" t="str">
            <v>Primary</v>
          </cell>
          <cell r="AC12297" t="str">
            <v>Yes</v>
          </cell>
          <cell r="AI12297">
            <v>2</v>
          </cell>
        </row>
        <row r="12298">
          <cell r="K12298" t="str">
            <v>Community School</v>
          </cell>
          <cell r="L12298" t="str">
            <v>Primary</v>
          </cell>
          <cell r="AC12298" t="str">
            <v>Yes</v>
          </cell>
          <cell r="AI12298">
            <v>3</v>
          </cell>
        </row>
        <row r="12299">
          <cell r="K12299" t="str">
            <v>Community School</v>
          </cell>
          <cell r="L12299" t="str">
            <v>Primary</v>
          </cell>
          <cell r="AC12299" t="str">
            <v>Yes</v>
          </cell>
          <cell r="AI12299">
            <v>2</v>
          </cell>
        </row>
        <row r="12300">
          <cell r="K12300" t="str">
            <v>Community School</v>
          </cell>
          <cell r="L12300" t="str">
            <v>Primary</v>
          </cell>
          <cell r="AC12300" t="str">
            <v>Yes</v>
          </cell>
          <cell r="AI12300">
            <v>2</v>
          </cell>
        </row>
        <row r="12301">
          <cell r="K12301" t="str">
            <v>Community School</v>
          </cell>
          <cell r="L12301" t="str">
            <v>Primary</v>
          </cell>
          <cell r="AC12301" t="str">
            <v>Yes</v>
          </cell>
          <cell r="AI12301">
            <v>3</v>
          </cell>
        </row>
        <row r="12302">
          <cell r="K12302" t="str">
            <v>Community School</v>
          </cell>
          <cell r="L12302" t="str">
            <v>Primary</v>
          </cell>
          <cell r="AC12302" t="str">
            <v>Yes</v>
          </cell>
          <cell r="AI12302">
            <v>2</v>
          </cell>
        </row>
        <row r="12303">
          <cell r="K12303" t="str">
            <v>Community School</v>
          </cell>
          <cell r="L12303" t="str">
            <v>Primary</v>
          </cell>
          <cell r="AC12303" t="str">
            <v>Yes</v>
          </cell>
          <cell r="AI12303">
            <v>3</v>
          </cell>
        </row>
        <row r="12304">
          <cell r="K12304" t="str">
            <v>Community School</v>
          </cell>
          <cell r="L12304" t="str">
            <v>Primary</v>
          </cell>
          <cell r="AC12304" t="str">
            <v>Yes</v>
          </cell>
          <cell r="AI12304">
            <v>2</v>
          </cell>
        </row>
        <row r="12305">
          <cell r="K12305" t="str">
            <v>Community School</v>
          </cell>
          <cell r="L12305" t="str">
            <v>Primary</v>
          </cell>
          <cell r="AC12305" t="str">
            <v>Yes</v>
          </cell>
          <cell r="AI12305">
            <v>2</v>
          </cell>
        </row>
        <row r="12306">
          <cell r="K12306" t="str">
            <v>Community School</v>
          </cell>
          <cell r="L12306" t="str">
            <v>Primary</v>
          </cell>
          <cell r="AC12306" t="str">
            <v>Yes</v>
          </cell>
          <cell r="AI12306">
            <v>1</v>
          </cell>
        </row>
        <row r="12307">
          <cell r="K12307" t="str">
            <v>Community School</v>
          </cell>
          <cell r="L12307" t="str">
            <v>Primary</v>
          </cell>
          <cell r="AC12307" t="str">
            <v>Yes</v>
          </cell>
          <cell r="AI12307">
            <v>3</v>
          </cell>
        </row>
        <row r="12308">
          <cell r="K12308" t="str">
            <v>Community School</v>
          </cell>
          <cell r="L12308" t="str">
            <v>Primary</v>
          </cell>
          <cell r="AC12308" t="str">
            <v>Yes</v>
          </cell>
          <cell r="AI12308">
            <v>2</v>
          </cell>
        </row>
        <row r="12309">
          <cell r="K12309" t="str">
            <v>Community School</v>
          </cell>
          <cell r="L12309" t="str">
            <v>Primary</v>
          </cell>
          <cell r="AC12309" t="str">
            <v>Yes</v>
          </cell>
          <cell r="AI12309">
            <v>2</v>
          </cell>
        </row>
        <row r="12310">
          <cell r="K12310" t="str">
            <v>Community School</v>
          </cell>
          <cell r="L12310" t="str">
            <v>Primary</v>
          </cell>
          <cell r="AC12310" t="str">
            <v>Yes</v>
          </cell>
          <cell r="AI12310">
            <v>2</v>
          </cell>
        </row>
        <row r="12311">
          <cell r="K12311" t="str">
            <v>Community School</v>
          </cell>
          <cell r="L12311" t="str">
            <v>Primary</v>
          </cell>
          <cell r="AC12311" t="str">
            <v>Yes</v>
          </cell>
          <cell r="AI12311">
            <v>2</v>
          </cell>
        </row>
        <row r="12312">
          <cell r="K12312" t="str">
            <v>Voluntary Controlled School</v>
          </cell>
          <cell r="L12312" t="str">
            <v>Primary</v>
          </cell>
          <cell r="AC12312" t="str">
            <v>Yes</v>
          </cell>
          <cell r="AI12312">
            <v>2</v>
          </cell>
        </row>
        <row r="12313">
          <cell r="K12313" t="str">
            <v>Voluntary Controlled School</v>
          </cell>
          <cell r="L12313" t="str">
            <v>Primary</v>
          </cell>
          <cell r="AC12313" t="str">
            <v>Yes</v>
          </cell>
          <cell r="AI12313">
            <v>2</v>
          </cell>
        </row>
        <row r="12314">
          <cell r="K12314" t="str">
            <v>Voluntary Controlled School</v>
          </cell>
          <cell r="L12314" t="str">
            <v>Primary</v>
          </cell>
          <cell r="AC12314" t="str">
            <v>Yes</v>
          </cell>
          <cell r="AI12314">
            <v>3</v>
          </cell>
        </row>
        <row r="12315">
          <cell r="K12315" t="str">
            <v>Voluntary Controlled School</v>
          </cell>
          <cell r="L12315" t="str">
            <v>Primary</v>
          </cell>
          <cell r="AC12315" t="str">
            <v>Yes</v>
          </cell>
          <cell r="AI12315">
            <v>2</v>
          </cell>
        </row>
        <row r="12316">
          <cell r="K12316" t="str">
            <v>Voluntary Controlled School</v>
          </cell>
          <cell r="L12316" t="str">
            <v>Primary</v>
          </cell>
          <cell r="AC12316" t="str">
            <v>Yes</v>
          </cell>
          <cell r="AI12316">
            <v>2</v>
          </cell>
        </row>
        <row r="12317">
          <cell r="K12317" t="str">
            <v>Voluntary Controlled School</v>
          </cell>
          <cell r="L12317" t="str">
            <v>Primary</v>
          </cell>
          <cell r="AC12317" t="str">
            <v>Yes</v>
          </cell>
          <cell r="AI12317">
            <v>3</v>
          </cell>
        </row>
        <row r="12318">
          <cell r="K12318" t="str">
            <v>Voluntary Controlled School</v>
          </cell>
          <cell r="L12318" t="str">
            <v>Primary</v>
          </cell>
          <cell r="AC12318" t="str">
            <v>Yes</v>
          </cell>
          <cell r="AI12318">
            <v>2</v>
          </cell>
        </row>
        <row r="12319">
          <cell r="K12319" t="str">
            <v>Voluntary Controlled School</v>
          </cell>
          <cell r="L12319" t="str">
            <v>Primary</v>
          </cell>
          <cell r="AC12319" t="str">
            <v>Yes</v>
          </cell>
          <cell r="AI12319">
            <v>3</v>
          </cell>
        </row>
        <row r="12320">
          <cell r="K12320" t="str">
            <v>Voluntary Controlled School</v>
          </cell>
          <cell r="L12320" t="str">
            <v>Primary</v>
          </cell>
          <cell r="AC12320" t="str">
            <v>Yes</v>
          </cell>
          <cell r="AI12320">
            <v>2</v>
          </cell>
        </row>
        <row r="12321">
          <cell r="K12321" t="str">
            <v>Voluntary Controlled School</v>
          </cell>
          <cell r="L12321" t="str">
            <v>Primary</v>
          </cell>
          <cell r="AC12321" t="str">
            <v>Yes</v>
          </cell>
          <cell r="AI12321">
            <v>3</v>
          </cell>
        </row>
        <row r="12322">
          <cell r="K12322" t="str">
            <v>Voluntary Controlled School</v>
          </cell>
          <cell r="L12322" t="str">
            <v>Primary</v>
          </cell>
          <cell r="AC12322" t="str">
            <v>Yes</v>
          </cell>
          <cell r="AI12322">
            <v>2</v>
          </cell>
        </row>
        <row r="12323">
          <cell r="K12323" t="str">
            <v>Voluntary Controlled School</v>
          </cell>
          <cell r="L12323" t="str">
            <v>Primary</v>
          </cell>
          <cell r="AC12323" t="str">
            <v>Yes</v>
          </cell>
          <cell r="AI12323">
            <v>2</v>
          </cell>
        </row>
        <row r="12324">
          <cell r="K12324" t="str">
            <v>Voluntary Controlled School</v>
          </cell>
          <cell r="L12324" t="str">
            <v>Primary</v>
          </cell>
          <cell r="AC12324" t="str">
            <v>Yes</v>
          </cell>
          <cell r="AI12324">
            <v>3</v>
          </cell>
        </row>
        <row r="12325">
          <cell r="K12325" t="str">
            <v>Voluntary Controlled School</v>
          </cell>
          <cell r="L12325" t="str">
            <v>Primary</v>
          </cell>
          <cell r="AC12325" t="str">
            <v>Yes</v>
          </cell>
          <cell r="AI12325">
            <v>2</v>
          </cell>
        </row>
        <row r="12326">
          <cell r="K12326" t="str">
            <v>Voluntary Controlled School</v>
          </cell>
          <cell r="L12326" t="str">
            <v>Primary</v>
          </cell>
          <cell r="AC12326" t="str">
            <v>Yes</v>
          </cell>
          <cell r="AI12326">
            <v>2</v>
          </cell>
        </row>
        <row r="12327">
          <cell r="K12327" t="str">
            <v>Voluntary Controlled School</v>
          </cell>
          <cell r="L12327" t="str">
            <v>Primary</v>
          </cell>
          <cell r="AC12327" t="str">
            <v>Yes</v>
          </cell>
          <cell r="AI12327">
            <v>3</v>
          </cell>
        </row>
        <row r="12328">
          <cell r="K12328" t="str">
            <v>Voluntary Controlled School</v>
          </cell>
          <cell r="L12328" t="str">
            <v>Primary</v>
          </cell>
          <cell r="AC12328" t="str">
            <v>Yes</v>
          </cell>
          <cell r="AI12328">
            <v>2</v>
          </cell>
        </row>
        <row r="12329">
          <cell r="K12329" t="str">
            <v>Voluntary Controlled School</v>
          </cell>
          <cell r="L12329" t="str">
            <v>Primary</v>
          </cell>
          <cell r="AC12329" t="str">
            <v>Yes</v>
          </cell>
          <cell r="AI12329">
            <v>2</v>
          </cell>
        </row>
        <row r="12330">
          <cell r="K12330" t="str">
            <v>Voluntary Controlled School</v>
          </cell>
          <cell r="L12330" t="str">
            <v>Primary</v>
          </cell>
          <cell r="AC12330" t="str">
            <v>Yes</v>
          </cell>
          <cell r="AI12330">
            <v>2</v>
          </cell>
        </row>
        <row r="12331">
          <cell r="K12331" t="str">
            <v>Voluntary Controlled School</v>
          </cell>
          <cell r="L12331" t="str">
            <v>Primary</v>
          </cell>
          <cell r="AC12331" t="str">
            <v>Yes</v>
          </cell>
          <cell r="AI12331">
            <v>2</v>
          </cell>
        </row>
        <row r="12332">
          <cell r="K12332" t="str">
            <v>Voluntary Controlled School</v>
          </cell>
          <cell r="L12332" t="str">
            <v>Primary</v>
          </cell>
          <cell r="AC12332" t="str">
            <v>Yes</v>
          </cell>
          <cell r="AI12332">
            <v>3</v>
          </cell>
        </row>
        <row r="12333">
          <cell r="K12333" t="str">
            <v>Voluntary Controlled School</v>
          </cell>
          <cell r="L12333" t="str">
            <v>Primary</v>
          </cell>
          <cell r="AC12333" t="str">
            <v>Yes</v>
          </cell>
          <cell r="AI12333">
            <v>3</v>
          </cell>
        </row>
        <row r="12334">
          <cell r="K12334" t="str">
            <v>Voluntary Controlled School</v>
          </cell>
          <cell r="L12334" t="str">
            <v>Primary</v>
          </cell>
          <cell r="AC12334" t="str">
            <v>Yes</v>
          </cell>
          <cell r="AI12334">
            <v>2</v>
          </cell>
        </row>
        <row r="12335">
          <cell r="K12335" t="str">
            <v>Voluntary Controlled School</v>
          </cell>
          <cell r="L12335" t="str">
            <v>Primary</v>
          </cell>
          <cell r="AC12335" t="str">
            <v>Yes</v>
          </cell>
          <cell r="AI12335">
            <v>2</v>
          </cell>
        </row>
        <row r="12336">
          <cell r="K12336" t="str">
            <v>Voluntary Controlled School</v>
          </cell>
          <cell r="L12336" t="str">
            <v>Primary</v>
          </cell>
          <cell r="AC12336" t="str">
            <v>Yes</v>
          </cell>
          <cell r="AI12336">
            <v>3</v>
          </cell>
        </row>
        <row r="12337">
          <cell r="K12337" t="str">
            <v>Voluntary Controlled School</v>
          </cell>
          <cell r="L12337" t="str">
            <v>Primary</v>
          </cell>
          <cell r="AC12337" t="str">
            <v>Yes</v>
          </cell>
          <cell r="AI12337">
            <v>2</v>
          </cell>
        </row>
        <row r="12338">
          <cell r="K12338" t="str">
            <v>Voluntary Controlled School</v>
          </cell>
          <cell r="L12338" t="str">
            <v>Primary</v>
          </cell>
          <cell r="AC12338" t="str">
            <v>Yes</v>
          </cell>
          <cell r="AI12338">
            <v>2</v>
          </cell>
        </row>
        <row r="12339">
          <cell r="K12339" t="str">
            <v>Voluntary Controlled School</v>
          </cell>
          <cell r="L12339" t="str">
            <v>Primary</v>
          </cell>
          <cell r="AC12339" t="str">
            <v>Yes</v>
          </cell>
          <cell r="AI12339">
            <v>2</v>
          </cell>
        </row>
        <row r="12340">
          <cell r="K12340" t="str">
            <v>Voluntary Controlled School</v>
          </cell>
          <cell r="L12340" t="str">
            <v>Primary</v>
          </cell>
          <cell r="AC12340" t="str">
            <v>Yes</v>
          </cell>
          <cell r="AI12340">
            <v>3</v>
          </cell>
        </row>
        <row r="12341">
          <cell r="K12341" t="str">
            <v>Voluntary Controlled School</v>
          </cell>
          <cell r="L12341" t="str">
            <v>Primary</v>
          </cell>
          <cell r="AC12341" t="str">
            <v>Yes</v>
          </cell>
          <cell r="AI12341">
            <v>1</v>
          </cell>
        </row>
        <row r="12342">
          <cell r="K12342" t="str">
            <v>Voluntary Controlled School</v>
          </cell>
          <cell r="L12342" t="str">
            <v>Primary</v>
          </cell>
          <cell r="AC12342" t="str">
            <v>Yes</v>
          </cell>
          <cell r="AI12342">
            <v>2</v>
          </cell>
        </row>
        <row r="12343">
          <cell r="K12343" t="str">
            <v>Voluntary Controlled School</v>
          </cell>
          <cell r="L12343" t="str">
            <v>Primary</v>
          </cell>
          <cell r="AC12343" t="str">
            <v>Yes</v>
          </cell>
          <cell r="AI12343">
            <v>2</v>
          </cell>
        </row>
        <row r="12344">
          <cell r="K12344" t="str">
            <v>Voluntary Controlled School</v>
          </cell>
          <cell r="L12344" t="str">
            <v>Primary</v>
          </cell>
          <cell r="AC12344" t="str">
            <v>Yes</v>
          </cell>
          <cell r="AI12344">
            <v>2</v>
          </cell>
        </row>
        <row r="12345">
          <cell r="K12345" t="str">
            <v>Voluntary Controlled School</v>
          </cell>
          <cell r="L12345" t="str">
            <v>Primary</v>
          </cell>
          <cell r="AC12345" t="str">
            <v>Yes</v>
          </cell>
          <cell r="AI12345">
            <v>2</v>
          </cell>
        </row>
        <row r="12346">
          <cell r="K12346" t="str">
            <v>Voluntary Controlled School</v>
          </cell>
          <cell r="L12346" t="str">
            <v>Primary</v>
          </cell>
          <cell r="AC12346" t="str">
            <v>Yes</v>
          </cell>
          <cell r="AI12346">
            <v>1</v>
          </cell>
        </row>
        <row r="12347">
          <cell r="K12347" t="str">
            <v>Voluntary Controlled School</v>
          </cell>
          <cell r="L12347" t="str">
            <v>Primary</v>
          </cell>
          <cell r="AC12347" t="str">
            <v>Yes</v>
          </cell>
          <cell r="AI12347">
            <v>3</v>
          </cell>
        </row>
        <row r="12348">
          <cell r="K12348" t="str">
            <v>Voluntary Controlled School</v>
          </cell>
          <cell r="L12348" t="str">
            <v>Primary</v>
          </cell>
          <cell r="AC12348" t="str">
            <v>Yes</v>
          </cell>
          <cell r="AI12348">
            <v>2</v>
          </cell>
        </row>
        <row r="12349">
          <cell r="K12349" t="str">
            <v>Voluntary Controlled School</v>
          </cell>
          <cell r="L12349" t="str">
            <v>Primary</v>
          </cell>
          <cell r="AC12349" t="str">
            <v>Yes</v>
          </cell>
          <cell r="AI12349">
            <v>2</v>
          </cell>
        </row>
        <row r="12350">
          <cell r="K12350" t="str">
            <v>Voluntary Controlled School</v>
          </cell>
          <cell r="L12350" t="str">
            <v>Primary</v>
          </cell>
          <cell r="AC12350" t="str">
            <v>Yes</v>
          </cell>
          <cell r="AI12350">
            <v>2</v>
          </cell>
        </row>
        <row r="12351">
          <cell r="K12351" t="str">
            <v>Voluntary Controlled School</v>
          </cell>
          <cell r="L12351" t="str">
            <v>Primary</v>
          </cell>
          <cell r="AC12351" t="str">
            <v>Yes</v>
          </cell>
          <cell r="AI12351">
            <v>1</v>
          </cell>
        </row>
        <row r="12352">
          <cell r="K12352" t="str">
            <v>Voluntary Controlled School</v>
          </cell>
          <cell r="L12352" t="str">
            <v>Primary</v>
          </cell>
          <cell r="AC12352" t="str">
            <v>Yes</v>
          </cell>
          <cell r="AI12352">
            <v>2</v>
          </cell>
        </row>
        <row r="12353">
          <cell r="K12353" t="str">
            <v>Voluntary Controlled School</v>
          </cell>
          <cell r="L12353" t="str">
            <v>Primary</v>
          </cell>
          <cell r="AC12353" t="str">
            <v>Yes</v>
          </cell>
          <cell r="AI12353">
            <v>2</v>
          </cell>
        </row>
        <row r="12354">
          <cell r="K12354" t="str">
            <v>Voluntary Controlled School</v>
          </cell>
          <cell r="L12354" t="str">
            <v>Primary</v>
          </cell>
          <cell r="AC12354" t="str">
            <v>Yes</v>
          </cell>
          <cell r="AI12354">
            <v>2</v>
          </cell>
        </row>
        <row r="12355">
          <cell r="K12355" t="str">
            <v>Voluntary Controlled School</v>
          </cell>
          <cell r="L12355" t="str">
            <v>Primary</v>
          </cell>
          <cell r="AC12355" t="str">
            <v>Yes</v>
          </cell>
          <cell r="AI12355">
            <v>2</v>
          </cell>
        </row>
        <row r="12356">
          <cell r="K12356" t="str">
            <v>Voluntary Controlled School</v>
          </cell>
          <cell r="L12356" t="str">
            <v>Primary</v>
          </cell>
          <cell r="AC12356" t="str">
            <v>Yes</v>
          </cell>
          <cell r="AI12356">
            <v>2</v>
          </cell>
        </row>
        <row r="12357">
          <cell r="K12357" t="str">
            <v>Voluntary Controlled School</v>
          </cell>
          <cell r="L12357" t="str">
            <v>Primary</v>
          </cell>
          <cell r="AC12357" t="str">
            <v>Yes</v>
          </cell>
          <cell r="AI12357">
            <v>2</v>
          </cell>
        </row>
        <row r="12358">
          <cell r="K12358" t="str">
            <v>Voluntary Controlled School</v>
          </cell>
          <cell r="L12358" t="str">
            <v>Primary</v>
          </cell>
          <cell r="AC12358" t="str">
            <v>Yes</v>
          </cell>
          <cell r="AI12358">
            <v>2</v>
          </cell>
        </row>
        <row r="12359">
          <cell r="K12359" t="str">
            <v>Voluntary Aided School</v>
          </cell>
          <cell r="L12359" t="str">
            <v>Primary</v>
          </cell>
          <cell r="AC12359" t="str">
            <v>Yes</v>
          </cell>
          <cell r="AI12359">
            <v>2</v>
          </cell>
        </row>
        <row r="12360">
          <cell r="K12360" t="str">
            <v>Voluntary Aided School</v>
          </cell>
          <cell r="L12360" t="str">
            <v>Primary</v>
          </cell>
          <cell r="AC12360" t="str">
            <v>Yes</v>
          </cell>
          <cell r="AI12360">
            <v>2</v>
          </cell>
        </row>
        <row r="12361">
          <cell r="K12361" t="str">
            <v>Voluntary Aided School</v>
          </cell>
          <cell r="L12361" t="str">
            <v>Primary</v>
          </cell>
          <cell r="AC12361" t="str">
            <v>Yes</v>
          </cell>
          <cell r="AI12361">
            <v>1</v>
          </cell>
        </row>
        <row r="12362">
          <cell r="K12362" t="str">
            <v>Voluntary Aided School</v>
          </cell>
          <cell r="L12362" t="str">
            <v>Primary</v>
          </cell>
          <cell r="AC12362" t="str">
            <v>Yes</v>
          </cell>
          <cell r="AI12362">
            <v>2</v>
          </cell>
        </row>
        <row r="12363">
          <cell r="K12363" t="str">
            <v>Voluntary Aided School</v>
          </cell>
          <cell r="L12363" t="str">
            <v>Primary</v>
          </cell>
          <cell r="AC12363" t="str">
            <v>Yes</v>
          </cell>
          <cell r="AI12363">
            <v>2</v>
          </cell>
        </row>
        <row r="12364">
          <cell r="K12364" t="str">
            <v>Voluntary Aided School</v>
          </cell>
          <cell r="L12364" t="str">
            <v>Primary</v>
          </cell>
          <cell r="AC12364" t="str">
            <v>Yes</v>
          </cell>
          <cell r="AI12364">
            <v>2</v>
          </cell>
        </row>
        <row r="12365">
          <cell r="K12365" t="str">
            <v>Voluntary Aided School</v>
          </cell>
          <cell r="L12365" t="str">
            <v>Primary</v>
          </cell>
          <cell r="AC12365" t="str">
            <v>Yes</v>
          </cell>
          <cell r="AI12365">
            <v>2</v>
          </cell>
        </row>
        <row r="12366">
          <cell r="K12366" t="str">
            <v>Voluntary Aided School</v>
          </cell>
          <cell r="L12366" t="str">
            <v>Primary</v>
          </cell>
          <cell r="AC12366" t="str">
            <v>Yes</v>
          </cell>
          <cell r="AI12366">
            <v>3</v>
          </cell>
        </row>
        <row r="12367">
          <cell r="K12367" t="str">
            <v>Voluntary Aided School</v>
          </cell>
          <cell r="L12367" t="str">
            <v>Primary</v>
          </cell>
          <cell r="AC12367" t="str">
            <v>Yes</v>
          </cell>
          <cell r="AI12367">
            <v>2</v>
          </cell>
        </row>
        <row r="12368">
          <cell r="K12368" t="str">
            <v>Voluntary Aided School</v>
          </cell>
          <cell r="L12368" t="str">
            <v>Primary</v>
          </cell>
          <cell r="AC12368" t="str">
            <v>Yes</v>
          </cell>
          <cell r="AI12368">
            <v>2</v>
          </cell>
        </row>
        <row r="12369">
          <cell r="K12369" t="str">
            <v>Voluntary Aided School</v>
          </cell>
          <cell r="L12369" t="str">
            <v>Primary</v>
          </cell>
          <cell r="AC12369" t="str">
            <v>Yes</v>
          </cell>
          <cell r="AI12369">
            <v>1</v>
          </cell>
        </row>
        <row r="12370">
          <cell r="K12370" t="str">
            <v>Voluntary Aided School</v>
          </cell>
          <cell r="L12370" t="str">
            <v>Primary</v>
          </cell>
          <cell r="AC12370" t="str">
            <v>Yes</v>
          </cell>
          <cell r="AI12370">
            <v>2</v>
          </cell>
        </row>
        <row r="12371">
          <cell r="K12371" t="str">
            <v>Voluntary Aided School</v>
          </cell>
          <cell r="L12371" t="str">
            <v>Primary</v>
          </cell>
          <cell r="AC12371" t="str">
            <v>Yes</v>
          </cell>
          <cell r="AI12371">
            <v>2</v>
          </cell>
        </row>
        <row r="12372">
          <cell r="K12372" t="str">
            <v>Voluntary Aided School</v>
          </cell>
          <cell r="L12372" t="str">
            <v>Primary</v>
          </cell>
          <cell r="AC12372" t="str">
            <v>Yes</v>
          </cell>
          <cell r="AI12372">
            <v>1</v>
          </cell>
        </row>
        <row r="12373">
          <cell r="K12373" t="str">
            <v>Voluntary Aided School</v>
          </cell>
          <cell r="L12373" t="str">
            <v>Primary</v>
          </cell>
          <cell r="AC12373" t="str">
            <v>Yes</v>
          </cell>
          <cell r="AI12373">
            <v>3</v>
          </cell>
        </row>
        <row r="12374">
          <cell r="K12374" t="str">
            <v>Voluntary Aided School</v>
          </cell>
          <cell r="L12374" t="str">
            <v>Primary</v>
          </cell>
          <cell r="AC12374" t="str">
            <v>Yes</v>
          </cell>
          <cell r="AI12374">
            <v>3</v>
          </cell>
        </row>
        <row r="12375">
          <cell r="K12375" t="str">
            <v>Voluntary Aided School</v>
          </cell>
          <cell r="L12375" t="str">
            <v>Primary</v>
          </cell>
          <cell r="AC12375" t="str">
            <v>Yes</v>
          </cell>
          <cell r="AI12375">
            <v>2</v>
          </cell>
        </row>
        <row r="12376">
          <cell r="K12376" t="str">
            <v>Voluntary Aided School</v>
          </cell>
          <cell r="L12376" t="str">
            <v>Primary</v>
          </cell>
          <cell r="AC12376" t="str">
            <v>Yes</v>
          </cell>
          <cell r="AI12376">
            <v>2</v>
          </cell>
        </row>
        <row r="12377">
          <cell r="K12377" t="str">
            <v>Voluntary Aided School</v>
          </cell>
          <cell r="L12377" t="str">
            <v>Primary</v>
          </cell>
          <cell r="AC12377" t="str">
            <v>Yes</v>
          </cell>
          <cell r="AI12377">
            <v>2</v>
          </cell>
        </row>
        <row r="12378">
          <cell r="K12378" t="str">
            <v>Voluntary Aided School</v>
          </cell>
          <cell r="L12378" t="str">
            <v>Primary</v>
          </cell>
          <cell r="AC12378" t="str">
            <v>Yes</v>
          </cell>
          <cell r="AI12378">
            <v>2</v>
          </cell>
        </row>
        <row r="12379">
          <cell r="K12379" t="str">
            <v>Voluntary Aided School</v>
          </cell>
          <cell r="L12379" t="str">
            <v>Primary</v>
          </cell>
          <cell r="AC12379" t="str">
            <v>Yes</v>
          </cell>
          <cell r="AI12379">
            <v>2</v>
          </cell>
        </row>
        <row r="12380">
          <cell r="K12380" t="str">
            <v>Voluntary Aided School</v>
          </cell>
          <cell r="L12380" t="str">
            <v>Primary</v>
          </cell>
          <cell r="AC12380" t="str">
            <v>Yes</v>
          </cell>
          <cell r="AI12380">
            <v>2</v>
          </cell>
        </row>
        <row r="12381">
          <cell r="K12381" t="str">
            <v>Voluntary Aided School</v>
          </cell>
          <cell r="L12381" t="str">
            <v>Primary</v>
          </cell>
          <cell r="AC12381" t="str">
            <v>Yes</v>
          </cell>
          <cell r="AI12381">
            <v>3</v>
          </cell>
        </row>
        <row r="12382">
          <cell r="K12382" t="str">
            <v>Voluntary Aided School</v>
          </cell>
          <cell r="L12382" t="str">
            <v>Primary</v>
          </cell>
          <cell r="AC12382" t="str">
            <v>Yes</v>
          </cell>
          <cell r="AI12382">
            <v>2</v>
          </cell>
        </row>
        <row r="12383">
          <cell r="K12383" t="str">
            <v>Voluntary Aided School</v>
          </cell>
          <cell r="L12383" t="str">
            <v>Primary</v>
          </cell>
          <cell r="AC12383" t="str">
            <v>Yes</v>
          </cell>
          <cell r="AI12383">
            <v>2</v>
          </cell>
        </row>
        <row r="12384">
          <cell r="K12384" t="str">
            <v>Voluntary Aided School</v>
          </cell>
          <cell r="L12384" t="str">
            <v>Primary</v>
          </cell>
          <cell r="AC12384" t="str">
            <v>Yes</v>
          </cell>
          <cell r="AI12384">
            <v>2</v>
          </cell>
        </row>
        <row r="12385">
          <cell r="K12385" t="str">
            <v>Voluntary Aided School</v>
          </cell>
          <cell r="L12385" t="str">
            <v>Primary</v>
          </cell>
          <cell r="AC12385" t="str">
            <v>Yes</v>
          </cell>
          <cell r="AI12385">
            <v>2</v>
          </cell>
        </row>
        <row r="12386">
          <cell r="K12386" t="str">
            <v>Voluntary Aided School</v>
          </cell>
          <cell r="L12386" t="str">
            <v>Primary</v>
          </cell>
          <cell r="AC12386" t="str">
            <v>Yes</v>
          </cell>
          <cell r="AI12386">
            <v>2</v>
          </cell>
        </row>
        <row r="12387">
          <cell r="K12387" t="str">
            <v>Voluntary Aided School</v>
          </cell>
          <cell r="L12387" t="str">
            <v>Primary</v>
          </cell>
          <cell r="AC12387" t="str">
            <v>Yes</v>
          </cell>
          <cell r="AI12387">
            <v>2</v>
          </cell>
        </row>
        <row r="12388">
          <cell r="K12388" t="str">
            <v>Voluntary Aided School</v>
          </cell>
          <cell r="L12388" t="str">
            <v>Primary</v>
          </cell>
          <cell r="AC12388" t="str">
            <v>Yes</v>
          </cell>
          <cell r="AI12388">
            <v>3</v>
          </cell>
        </row>
        <row r="12389">
          <cell r="K12389" t="str">
            <v>Voluntary Aided School</v>
          </cell>
          <cell r="L12389" t="str">
            <v>Primary</v>
          </cell>
          <cell r="AC12389" t="str">
            <v>Yes</v>
          </cell>
          <cell r="AI12389">
            <v>2</v>
          </cell>
        </row>
        <row r="12390">
          <cell r="K12390" t="str">
            <v>Voluntary Aided School</v>
          </cell>
          <cell r="L12390" t="str">
            <v>Primary</v>
          </cell>
          <cell r="AC12390" t="str">
            <v>Yes</v>
          </cell>
          <cell r="AI12390">
            <v>2</v>
          </cell>
        </row>
        <row r="12391">
          <cell r="K12391" t="str">
            <v>Voluntary Aided School</v>
          </cell>
          <cell r="L12391" t="str">
            <v>Primary</v>
          </cell>
          <cell r="AC12391" t="str">
            <v>Yes</v>
          </cell>
          <cell r="AI12391">
            <v>2</v>
          </cell>
        </row>
        <row r="12392">
          <cell r="K12392" t="str">
            <v>Voluntary Aided School</v>
          </cell>
          <cell r="L12392" t="str">
            <v>Primary</v>
          </cell>
          <cell r="AC12392" t="str">
            <v>Yes</v>
          </cell>
          <cell r="AI12392">
            <v>2</v>
          </cell>
        </row>
        <row r="12393">
          <cell r="K12393" t="str">
            <v>Voluntary Aided School</v>
          </cell>
          <cell r="L12393" t="str">
            <v>Primary</v>
          </cell>
          <cell r="AC12393" t="str">
            <v>Yes</v>
          </cell>
          <cell r="AI12393">
            <v>2</v>
          </cell>
        </row>
        <row r="12394">
          <cell r="K12394" t="str">
            <v>Voluntary Aided School</v>
          </cell>
          <cell r="L12394" t="str">
            <v>Primary</v>
          </cell>
          <cell r="AC12394" t="str">
            <v>Yes</v>
          </cell>
          <cell r="AI12394">
            <v>3</v>
          </cell>
        </row>
        <row r="12395">
          <cell r="K12395" t="str">
            <v>Voluntary Aided School</v>
          </cell>
          <cell r="L12395" t="str">
            <v>Primary</v>
          </cell>
          <cell r="AC12395" t="str">
            <v>Yes</v>
          </cell>
          <cell r="AI12395">
            <v>3</v>
          </cell>
        </row>
        <row r="12396">
          <cell r="K12396" t="str">
            <v>Voluntary Aided School</v>
          </cell>
          <cell r="L12396" t="str">
            <v>Primary</v>
          </cell>
          <cell r="AC12396" t="str">
            <v>Yes</v>
          </cell>
          <cell r="AI12396">
            <v>2</v>
          </cell>
        </row>
        <row r="12397">
          <cell r="K12397" t="str">
            <v>Voluntary Aided School</v>
          </cell>
          <cell r="L12397" t="str">
            <v>Primary</v>
          </cell>
          <cell r="AC12397" t="str">
            <v>Yes</v>
          </cell>
          <cell r="AI12397">
            <v>2</v>
          </cell>
        </row>
        <row r="12398">
          <cell r="K12398" t="str">
            <v>Voluntary Aided School</v>
          </cell>
          <cell r="L12398" t="str">
            <v>Primary</v>
          </cell>
          <cell r="AC12398" t="str">
            <v>Yes</v>
          </cell>
          <cell r="AI12398">
            <v>2</v>
          </cell>
        </row>
        <row r="12399">
          <cell r="K12399" t="str">
            <v>Community School</v>
          </cell>
          <cell r="L12399" t="str">
            <v>Secondary</v>
          </cell>
          <cell r="AC12399" t="str">
            <v>Yes</v>
          </cell>
          <cell r="AI12399">
            <v>1</v>
          </cell>
        </row>
        <row r="12400">
          <cell r="K12400" t="str">
            <v>Community School</v>
          </cell>
          <cell r="L12400" t="str">
            <v>Secondary</v>
          </cell>
          <cell r="AC12400" t="str">
            <v>Yes</v>
          </cell>
          <cell r="AI12400">
            <v>2</v>
          </cell>
        </row>
        <row r="12401">
          <cell r="K12401" t="str">
            <v>Community School</v>
          </cell>
          <cell r="L12401" t="str">
            <v>Secondary</v>
          </cell>
          <cell r="AC12401" t="str">
            <v>Yes</v>
          </cell>
          <cell r="AI12401">
            <v>1</v>
          </cell>
        </row>
        <row r="12402">
          <cell r="K12402" t="str">
            <v>Community School</v>
          </cell>
          <cell r="L12402" t="str">
            <v>Secondary</v>
          </cell>
          <cell r="AC12402" t="str">
            <v>Yes</v>
          </cell>
          <cell r="AI12402">
            <v>1</v>
          </cell>
        </row>
        <row r="12403">
          <cell r="K12403" t="str">
            <v>Foundation School</v>
          </cell>
          <cell r="L12403" t="str">
            <v>Secondary</v>
          </cell>
          <cell r="AC12403" t="str">
            <v>Yes</v>
          </cell>
          <cell r="AI12403">
            <v>2</v>
          </cell>
        </row>
        <row r="12404">
          <cell r="K12404" t="str">
            <v>Community School</v>
          </cell>
          <cell r="L12404" t="str">
            <v>Secondary</v>
          </cell>
          <cell r="AC12404" t="str">
            <v>Yes</v>
          </cell>
          <cell r="AI12404">
            <v>2</v>
          </cell>
        </row>
        <row r="12405">
          <cell r="K12405" t="str">
            <v>Community School</v>
          </cell>
          <cell r="L12405" t="str">
            <v>Secondary</v>
          </cell>
          <cell r="AC12405" t="str">
            <v>Yes</v>
          </cell>
          <cell r="AI12405">
            <v>2</v>
          </cell>
        </row>
        <row r="12406">
          <cell r="K12406" t="str">
            <v>Community School</v>
          </cell>
          <cell r="L12406" t="str">
            <v>Secondary</v>
          </cell>
          <cell r="AC12406" t="str">
            <v>Yes</v>
          </cell>
          <cell r="AI12406">
            <v>3</v>
          </cell>
        </row>
        <row r="12407">
          <cell r="K12407" t="str">
            <v>Community School</v>
          </cell>
          <cell r="L12407" t="str">
            <v>Secondary</v>
          </cell>
          <cell r="AC12407" t="str">
            <v>Yes</v>
          </cell>
          <cell r="AI12407">
            <v>2</v>
          </cell>
        </row>
        <row r="12408">
          <cell r="K12408" t="str">
            <v>Community School</v>
          </cell>
          <cell r="L12408" t="str">
            <v>Secondary</v>
          </cell>
          <cell r="AC12408" t="str">
            <v>Yes</v>
          </cell>
          <cell r="AI12408">
            <v>1</v>
          </cell>
        </row>
        <row r="12409">
          <cell r="K12409" t="str">
            <v>Community School</v>
          </cell>
          <cell r="L12409" t="str">
            <v>Secondary</v>
          </cell>
          <cell r="AC12409" t="str">
            <v>Yes</v>
          </cell>
          <cell r="AI12409">
            <v>1</v>
          </cell>
        </row>
        <row r="12410">
          <cell r="K12410" t="str">
            <v>Community School</v>
          </cell>
          <cell r="L12410" t="str">
            <v>Secondary</v>
          </cell>
          <cell r="AC12410" t="str">
            <v>Yes</v>
          </cell>
          <cell r="AI12410">
            <v>2</v>
          </cell>
        </row>
        <row r="12411">
          <cell r="K12411" t="str">
            <v>Voluntary Controlled School</v>
          </cell>
          <cell r="L12411" t="str">
            <v>Secondary</v>
          </cell>
          <cell r="AC12411" t="str">
            <v>Yes</v>
          </cell>
          <cell r="AI12411">
            <v>2</v>
          </cell>
        </row>
        <row r="12412">
          <cell r="K12412" t="str">
            <v>Voluntary Controlled School</v>
          </cell>
          <cell r="L12412" t="str">
            <v>Secondary</v>
          </cell>
          <cell r="AC12412" t="str">
            <v>Yes</v>
          </cell>
          <cell r="AI12412">
            <v>2</v>
          </cell>
        </row>
        <row r="12413">
          <cell r="K12413" t="str">
            <v>Voluntary Aided School</v>
          </cell>
          <cell r="L12413" t="str">
            <v>Secondary</v>
          </cell>
          <cell r="AC12413" t="str">
            <v>Yes</v>
          </cell>
          <cell r="AI12413">
            <v>3</v>
          </cell>
        </row>
        <row r="12414">
          <cell r="K12414" t="str">
            <v>Voluntary Aided School</v>
          </cell>
          <cell r="L12414" t="str">
            <v>Secondary</v>
          </cell>
          <cell r="AC12414" t="str">
            <v>Yes</v>
          </cell>
          <cell r="AI12414">
            <v>2</v>
          </cell>
        </row>
        <row r="12415">
          <cell r="K12415" t="str">
            <v>Voluntary Aided School</v>
          </cell>
          <cell r="L12415" t="str">
            <v>Secondary</v>
          </cell>
          <cell r="AC12415" t="str">
            <v>Yes</v>
          </cell>
          <cell r="AI12415">
            <v>2</v>
          </cell>
        </row>
        <row r="12416">
          <cell r="K12416" t="str">
            <v>Voluntary Aided School</v>
          </cell>
          <cell r="L12416" t="str">
            <v>Secondary</v>
          </cell>
          <cell r="AC12416" t="str">
            <v>Yes</v>
          </cell>
          <cell r="AI12416">
            <v>2</v>
          </cell>
        </row>
        <row r="12417">
          <cell r="K12417" t="str">
            <v>Voluntary Aided School</v>
          </cell>
          <cell r="L12417" t="str">
            <v>Secondary</v>
          </cell>
          <cell r="AC12417" t="str">
            <v>Yes</v>
          </cell>
          <cell r="AI12417">
            <v>1</v>
          </cell>
        </row>
        <row r="12418">
          <cell r="K12418" t="str">
            <v>Non-Maintained Special School</v>
          </cell>
          <cell r="L12418" t="str">
            <v>Special</v>
          </cell>
          <cell r="AC12418" t="str">
            <v>Yes</v>
          </cell>
          <cell r="AI12418">
            <v>2</v>
          </cell>
        </row>
        <row r="12419">
          <cell r="K12419" t="str">
            <v>Community Special School</v>
          </cell>
          <cell r="L12419" t="str">
            <v>Special</v>
          </cell>
          <cell r="AC12419" t="str">
            <v>Yes</v>
          </cell>
          <cell r="AI12419">
            <v>1</v>
          </cell>
        </row>
        <row r="12420">
          <cell r="K12420" t="str">
            <v>Community Special School</v>
          </cell>
          <cell r="L12420" t="str">
            <v>Special</v>
          </cell>
          <cell r="AC12420" t="str">
            <v>Yes</v>
          </cell>
          <cell r="AI12420">
            <v>4</v>
          </cell>
        </row>
        <row r="12421">
          <cell r="K12421" t="str">
            <v>Community Special School</v>
          </cell>
          <cell r="L12421" t="str">
            <v>Special</v>
          </cell>
          <cell r="AC12421" t="str">
            <v>Yes</v>
          </cell>
          <cell r="AI12421">
            <v>2</v>
          </cell>
        </row>
        <row r="12422">
          <cell r="K12422" t="str">
            <v>Community Special School</v>
          </cell>
          <cell r="L12422" t="str">
            <v>Special</v>
          </cell>
          <cell r="AC12422" t="str">
            <v>Yes</v>
          </cell>
          <cell r="AI12422">
            <v>2</v>
          </cell>
        </row>
        <row r="12423">
          <cell r="K12423" t="str">
            <v>Community Special School</v>
          </cell>
          <cell r="L12423" t="str">
            <v>Special</v>
          </cell>
          <cell r="AC12423" t="str">
            <v>Yes</v>
          </cell>
          <cell r="AI12423">
            <v>1</v>
          </cell>
        </row>
        <row r="12424">
          <cell r="K12424" t="str">
            <v>Community Special School</v>
          </cell>
          <cell r="L12424" t="str">
            <v>Special</v>
          </cell>
          <cell r="AC12424" t="str">
            <v>Yes</v>
          </cell>
          <cell r="AI12424">
            <v>2</v>
          </cell>
        </row>
        <row r="12425">
          <cell r="K12425" t="str">
            <v>Community Special School</v>
          </cell>
          <cell r="L12425" t="str">
            <v>Special</v>
          </cell>
          <cell r="AC12425" t="str">
            <v>Yes</v>
          </cell>
          <cell r="AI12425">
            <v>1</v>
          </cell>
        </row>
        <row r="12426">
          <cell r="K12426" t="str">
            <v>Community Special School</v>
          </cell>
          <cell r="L12426" t="str">
            <v>Special</v>
          </cell>
          <cell r="AC12426" t="str">
            <v>Yes</v>
          </cell>
          <cell r="AI12426">
            <v>2</v>
          </cell>
        </row>
        <row r="12427">
          <cell r="K12427" t="str">
            <v>Community Special School</v>
          </cell>
          <cell r="L12427" t="str">
            <v>Special</v>
          </cell>
          <cell r="AC12427" t="str">
            <v>Yes</v>
          </cell>
          <cell r="AI12427">
            <v>2</v>
          </cell>
        </row>
        <row r="12428">
          <cell r="K12428" t="str">
            <v>Community Special School</v>
          </cell>
          <cell r="L12428" t="str">
            <v>Special</v>
          </cell>
          <cell r="AC12428" t="str">
            <v>Yes</v>
          </cell>
          <cell r="AI12428">
            <v>2</v>
          </cell>
        </row>
        <row r="12429">
          <cell r="K12429" t="str">
            <v>Pupil Referral Unit</v>
          </cell>
          <cell r="L12429" t="str">
            <v>PRU</v>
          </cell>
          <cell r="AC12429" t="str">
            <v>Yes</v>
          </cell>
          <cell r="AI12429">
            <v>2</v>
          </cell>
        </row>
        <row r="12430">
          <cell r="K12430" t="str">
            <v>Community School</v>
          </cell>
          <cell r="L12430" t="str">
            <v>Primary</v>
          </cell>
          <cell r="AC12430" t="str">
            <v>Yes</v>
          </cell>
          <cell r="AI12430">
            <v>2</v>
          </cell>
        </row>
        <row r="12431">
          <cell r="K12431" t="str">
            <v>Community School</v>
          </cell>
          <cell r="L12431" t="str">
            <v>Primary</v>
          </cell>
          <cell r="AC12431" t="str">
            <v>Yes</v>
          </cell>
          <cell r="AI12431">
            <v>2</v>
          </cell>
        </row>
        <row r="12432">
          <cell r="K12432" t="str">
            <v>Community School</v>
          </cell>
          <cell r="L12432" t="str">
            <v>Primary</v>
          </cell>
          <cell r="AC12432" t="str">
            <v>Yes</v>
          </cell>
          <cell r="AI12432">
            <v>3</v>
          </cell>
        </row>
        <row r="12433">
          <cell r="K12433" t="str">
            <v>Community School</v>
          </cell>
          <cell r="L12433" t="str">
            <v>Primary</v>
          </cell>
          <cell r="AC12433" t="str">
            <v>Yes</v>
          </cell>
          <cell r="AI12433">
            <v>2</v>
          </cell>
        </row>
        <row r="12434">
          <cell r="K12434" t="str">
            <v>Community School</v>
          </cell>
          <cell r="L12434" t="str">
            <v>Primary</v>
          </cell>
          <cell r="AC12434" t="str">
            <v>Yes</v>
          </cell>
          <cell r="AI12434">
            <v>2</v>
          </cell>
        </row>
        <row r="12435">
          <cell r="K12435" t="str">
            <v>Community School</v>
          </cell>
          <cell r="L12435" t="str">
            <v>Primary</v>
          </cell>
          <cell r="AC12435" t="str">
            <v>Yes</v>
          </cell>
          <cell r="AI12435">
            <v>2</v>
          </cell>
        </row>
        <row r="12436">
          <cell r="K12436" t="str">
            <v>Community School</v>
          </cell>
          <cell r="L12436" t="str">
            <v>Primary</v>
          </cell>
          <cell r="AC12436" t="str">
            <v>Yes</v>
          </cell>
          <cell r="AI12436">
            <v>2</v>
          </cell>
        </row>
        <row r="12437">
          <cell r="K12437" t="str">
            <v>Community School</v>
          </cell>
          <cell r="L12437" t="str">
            <v>Primary</v>
          </cell>
          <cell r="AC12437" t="str">
            <v>Yes</v>
          </cell>
          <cell r="AI12437">
            <v>2</v>
          </cell>
        </row>
        <row r="12438">
          <cell r="K12438" t="str">
            <v>Community School</v>
          </cell>
          <cell r="L12438" t="str">
            <v>Primary</v>
          </cell>
          <cell r="AC12438" t="str">
            <v>Yes</v>
          </cell>
          <cell r="AI12438">
            <v>2</v>
          </cell>
        </row>
        <row r="12439">
          <cell r="K12439" t="str">
            <v>Community School</v>
          </cell>
          <cell r="L12439" t="str">
            <v>Primary</v>
          </cell>
          <cell r="AC12439" t="str">
            <v>Yes</v>
          </cell>
          <cell r="AI12439">
            <v>2</v>
          </cell>
        </row>
        <row r="12440">
          <cell r="K12440" t="str">
            <v>Community School</v>
          </cell>
          <cell r="L12440" t="str">
            <v>Primary</v>
          </cell>
          <cell r="AC12440" t="str">
            <v>Yes</v>
          </cell>
          <cell r="AI12440">
            <v>2</v>
          </cell>
        </row>
        <row r="12441">
          <cell r="K12441" t="str">
            <v>Community School</v>
          </cell>
          <cell r="L12441" t="str">
            <v>Primary</v>
          </cell>
          <cell r="AC12441" t="str">
            <v>Yes</v>
          </cell>
          <cell r="AI12441">
            <v>2</v>
          </cell>
        </row>
        <row r="12442">
          <cell r="K12442" t="str">
            <v>Community School</v>
          </cell>
          <cell r="L12442" t="str">
            <v>Primary</v>
          </cell>
          <cell r="AC12442" t="str">
            <v>Yes</v>
          </cell>
          <cell r="AI12442">
            <v>1</v>
          </cell>
        </row>
        <row r="12443">
          <cell r="K12443" t="str">
            <v>Community School</v>
          </cell>
          <cell r="L12443" t="str">
            <v>Primary</v>
          </cell>
          <cell r="AC12443" t="str">
            <v>Yes</v>
          </cell>
          <cell r="AI12443">
            <v>2</v>
          </cell>
        </row>
        <row r="12444">
          <cell r="K12444" t="str">
            <v>Community School</v>
          </cell>
          <cell r="L12444" t="str">
            <v>Primary</v>
          </cell>
          <cell r="AC12444" t="str">
            <v>Yes</v>
          </cell>
          <cell r="AI12444">
            <v>3</v>
          </cell>
        </row>
        <row r="12445">
          <cell r="K12445" t="str">
            <v>Community School</v>
          </cell>
          <cell r="L12445" t="str">
            <v>Primary</v>
          </cell>
          <cell r="AC12445" t="str">
            <v>Yes</v>
          </cell>
          <cell r="AI12445">
            <v>3</v>
          </cell>
        </row>
        <row r="12446">
          <cell r="K12446" t="str">
            <v>Community School</v>
          </cell>
          <cell r="L12446" t="str">
            <v>Primary</v>
          </cell>
          <cell r="AC12446" t="str">
            <v>Yes</v>
          </cell>
          <cell r="AI12446">
            <v>2</v>
          </cell>
        </row>
        <row r="12447">
          <cell r="K12447" t="str">
            <v>Community School</v>
          </cell>
          <cell r="L12447" t="str">
            <v>Primary</v>
          </cell>
          <cell r="AC12447" t="str">
            <v>Yes</v>
          </cell>
          <cell r="AI12447">
            <v>2</v>
          </cell>
        </row>
        <row r="12448">
          <cell r="K12448" t="str">
            <v>Community School</v>
          </cell>
          <cell r="L12448" t="str">
            <v>Primary</v>
          </cell>
          <cell r="AC12448" t="str">
            <v>Yes</v>
          </cell>
          <cell r="AI12448">
            <v>3</v>
          </cell>
        </row>
        <row r="12449">
          <cell r="K12449" t="str">
            <v>Community School</v>
          </cell>
          <cell r="L12449" t="str">
            <v>Primary</v>
          </cell>
          <cell r="AC12449" t="str">
            <v>Yes</v>
          </cell>
          <cell r="AI12449">
            <v>2</v>
          </cell>
        </row>
        <row r="12450">
          <cell r="K12450" t="str">
            <v>Community School</v>
          </cell>
          <cell r="L12450" t="str">
            <v>Primary</v>
          </cell>
          <cell r="AC12450" t="str">
            <v>Yes</v>
          </cell>
          <cell r="AI12450">
            <v>2</v>
          </cell>
        </row>
        <row r="12451">
          <cell r="K12451" t="str">
            <v>Community School</v>
          </cell>
          <cell r="L12451" t="str">
            <v>Primary</v>
          </cell>
          <cell r="AC12451" t="str">
            <v>Yes</v>
          </cell>
          <cell r="AI12451">
            <v>2</v>
          </cell>
        </row>
        <row r="12452">
          <cell r="K12452" t="str">
            <v>Community School</v>
          </cell>
          <cell r="L12452" t="str">
            <v>Primary</v>
          </cell>
          <cell r="AC12452" t="str">
            <v>Yes</v>
          </cell>
          <cell r="AI12452">
            <v>2</v>
          </cell>
        </row>
        <row r="12453">
          <cell r="K12453" t="str">
            <v>Community School</v>
          </cell>
          <cell r="L12453" t="str">
            <v>Primary</v>
          </cell>
          <cell r="AC12453" t="str">
            <v>Yes</v>
          </cell>
          <cell r="AI12453">
            <v>1</v>
          </cell>
        </row>
        <row r="12454">
          <cell r="K12454" t="str">
            <v>Community School</v>
          </cell>
          <cell r="L12454" t="str">
            <v>Primary</v>
          </cell>
          <cell r="AC12454" t="str">
            <v>Yes</v>
          </cell>
          <cell r="AI12454">
            <v>2</v>
          </cell>
        </row>
        <row r="12455">
          <cell r="K12455" t="str">
            <v>Community School</v>
          </cell>
          <cell r="L12455" t="str">
            <v>Primary</v>
          </cell>
          <cell r="AC12455" t="str">
            <v>Yes</v>
          </cell>
          <cell r="AI12455">
            <v>2</v>
          </cell>
        </row>
        <row r="12456">
          <cell r="K12456" t="str">
            <v>Community School</v>
          </cell>
          <cell r="L12456" t="str">
            <v>Primary</v>
          </cell>
          <cell r="AC12456" t="str">
            <v>Yes</v>
          </cell>
          <cell r="AI12456">
            <v>2</v>
          </cell>
        </row>
        <row r="12457">
          <cell r="K12457" t="str">
            <v>Community School</v>
          </cell>
          <cell r="L12457" t="str">
            <v>Primary</v>
          </cell>
          <cell r="AC12457" t="str">
            <v>Yes</v>
          </cell>
          <cell r="AI12457">
            <v>2</v>
          </cell>
        </row>
        <row r="12458">
          <cell r="K12458" t="str">
            <v>Foundation School</v>
          </cell>
          <cell r="L12458" t="str">
            <v>Primary</v>
          </cell>
          <cell r="AC12458" t="str">
            <v>Yes</v>
          </cell>
          <cell r="AI12458">
            <v>3</v>
          </cell>
        </row>
        <row r="12459">
          <cell r="K12459" t="str">
            <v>Community School</v>
          </cell>
          <cell r="L12459" t="str">
            <v>Primary</v>
          </cell>
          <cell r="AC12459" t="str">
            <v>Yes</v>
          </cell>
          <cell r="AI12459">
            <v>2</v>
          </cell>
        </row>
        <row r="12460">
          <cell r="K12460" t="str">
            <v>Community School</v>
          </cell>
          <cell r="L12460" t="str">
            <v>Primary</v>
          </cell>
          <cell r="AC12460" t="str">
            <v>Yes</v>
          </cell>
          <cell r="AI12460">
            <v>2</v>
          </cell>
        </row>
        <row r="12461">
          <cell r="K12461" t="str">
            <v>Community School</v>
          </cell>
          <cell r="L12461" t="str">
            <v>Primary</v>
          </cell>
          <cell r="AC12461" t="str">
            <v>Yes</v>
          </cell>
          <cell r="AI12461">
            <v>2</v>
          </cell>
        </row>
        <row r="12462">
          <cell r="K12462" t="str">
            <v>Community School</v>
          </cell>
          <cell r="L12462" t="str">
            <v>Primary</v>
          </cell>
          <cell r="AC12462" t="str">
            <v>Yes</v>
          </cell>
          <cell r="AI12462">
            <v>2</v>
          </cell>
        </row>
        <row r="12463">
          <cell r="K12463" t="str">
            <v>Community School</v>
          </cell>
          <cell r="L12463" t="str">
            <v>Primary</v>
          </cell>
          <cell r="AC12463" t="str">
            <v>Yes</v>
          </cell>
          <cell r="AI12463">
            <v>2</v>
          </cell>
        </row>
        <row r="12464">
          <cell r="K12464" t="str">
            <v>Community School</v>
          </cell>
          <cell r="L12464" t="str">
            <v>Primary</v>
          </cell>
          <cell r="AC12464" t="str">
            <v>Yes</v>
          </cell>
          <cell r="AI12464">
            <v>2</v>
          </cell>
        </row>
        <row r="12465">
          <cell r="K12465" t="str">
            <v>Community School</v>
          </cell>
          <cell r="L12465" t="str">
            <v>Primary</v>
          </cell>
          <cell r="AC12465" t="str">
            <v>Yes</v>
          </cell>
          <cell r="AI12465">
            <v>2</v>
          </cell>
        </row>
        <row r="12466">
          <cell r="K12466" t="str">
            <v>Foundation School</v>
          </cell>
          <cell r="L12466" t="str">
            <v>Primary</v>
          </cell>
          <cell r="AC12466" t="str">
            <v>Yes</v>
          </cell>
          <cell r="AI12466">
            <v>2</v>
          </cell>
        </row>
        <row r="12467">
          <cell r="K12467" t="str">
            <v>Community School</v>
          </cell>
          <cell r="L12467" t="str">
            <v>Primary</v>
          </cell>
          <cell r="AC12467" t="str">
            <v>Yes</v>
          </cell>
          <cell r="AI12467">
            <v>2</v>
          </cell>
        </row>
        <row r="12468">
          <cell r="K12468" t="str">
            <v>Community School</v>
          </cell>
          <cell r="L12468" t="str">
            <v>Primary</v>
          </cell>
          <cell r="AC12468" t="str">
            <v>Yes</v>
          </cell>
          <cell r="AI12468">
            <v>2</v>
          </cell>
        </row>
        <row r="12469">
          <cell r="K12469" t="str">
            <v>Community School</v>
          </cell>
          <cell r="L12469" t="str">
            <v>Primary</v>
          </cell>
          <cell r="AC12469" t="str">
            <v>Yes</v>
          </cell>
          <cell r="AI12469">
            <v>2</v>
          </cell>
        </row>
        <row r="12470">
          <cell r="K12470" t="str">
            <v>Community School</v>
          </cell>
          <cell r="L12470" t="str">
            <v>Primary</v>
          </cell>
          <cell r="AC12470" t="str">
            <v>Yes</v>
          </cell>
          <cell r="AI12470">
            <v>2</v>
          </cell>
        </row>
        <row r="12471">
          <cell r="K12471" t="str">
            <v>Community School</v>
          </cell>
          <cell r="L12471" t="str">
            <v>Primary</v>
          </cell>
          <cell r="AC12471" t="str">
            <v>Yes</v>
          </cell>
          <cell r="AI12471">
            <v>4</v>
          </cell>
        </row>
        <row r="12472">
          <cell r="K12472" t="str">
            <v>Community School</v>
          </cell>
          <cell r="L12472" t="str">
            <v>Primary</v>
          </cell>
          <cell r="AC12472" t="str">
            <v>Yes</v>
          </cell>
          <cell r="AI12472">
            <v>2</v>
          </cell>
        </row>
        <row r="12473">
          <cell r="K12473" t="str">
            <v>Community School</v>
          </cell>
          <cell r="L12473" t="str">
            <v>Primary</v>
          </cell>
          <cell r="AC12473" t="str">
            <v>Yes</v>
          </cell>
          <cell r="AI12473">
            <v>2</v>
          </cell>
        </row>
        <row r="12474">
          <cell r="K12474" t="str">
            <v>Community School</v>
          </cell>
          <cell r="L12474" t="str">
            <v>Primary</v>
          </cell>
          <cell r="AC12474" t="str">
            <v>Yes</v>
          </cell>
          <cell r="AI12474">
            <v>2</v>
          </cell>
        </row>
        <row r="12475">
          <cell r="K12475" t="str">
            <v>Community School</v>
          </cell>
          <cell r="L12475" t="str">
            <v>Primary</v>
          </cell>
          <cell r="AC12475" t="str">
            <v>Yes</v>
          </cell>
          <cell r="AI12475">
            <v>2</v>
          </cell>
        </row>
        <row r="12476">
          <cell r="K12476" t="str">
            <v>Community School</v>
          </cell>
          <cell r="L12476" t="str">
            <v>Primary</v>
          </cell>
          <cell r="AC12476" t="str">
            <v>Yes</v>
          </cell>
          <cell r="AI12476">
            <v>2</v>
          </cell>
        </row>
        <row r="12477">
          <cell r="K12477" t="str">
            <v>Community School</v>
          </cell>
          <cell r="L12477" t="str">
            <v>Primary</v>
          </cell>
          <cell r="AC12477" t="str">
            <v>Yes</v>
          </cell>
          <cell r="AI12477">
            <v>2</v>
          </cell>
        </row>
        <row r="12478">
          <cell r="K12478" t="str">
            <v>Community School</v>
          </cell>
          <cell r="L12478" t="str">
            <v>Primary</v>
          </cell>
          <cell r="AC12478" t="str">
            <v>Yes</v>
          </cell>
          <cell r="AI12478">
            <v>2</v>
          </cell>
        </row>
        <row r="12479">
          <cell r="K12479" t="str">
            <v>Community School</v>
          </cell>
          <cell r="L12479" t="str">
            <v>Primary</v>
          </cell>
          <cell r="AC12479" t="str">
            <v>Yes</v>
          </cell>
          <cell r="AI12479">
            <v>2</v>
          </cell>
        </row>
        <row r="12480">
          <cell r="K12480" t="str">
            <v>Voluntary Controlled School</v>
          </cell>
          <cell r="L12480" t="str">
            <v>Primary</v>
          </cell>
          <cell r="AC12480" t="str">
            <v>Yes</v>
          </cell>
          <cell r="AI12480">
            <v>1</v>
          </cell>
        </row>
        <row r="12481">
          <cell r="K12481" t="str">
            <v>Voluntary Controlled School</v>
          </cell>
          <cell r="L12481" t="str">
            <v>Primary</v>
          </cell>
          <cell r="AC12481" t="str">
            <v>Yes</v>
          </cell>
          <cell r="AI12481">
            <v>2</v>
          </cell>
        </row>
        <row r="12482">
          <cell r="K12482" t="str">
            <v>Voluntary Controlled School</v>
          </cell>
          <cell r="L12482" t="str">
            <v>Primary</v>
          </cell>
          <cell r="AC12482" t="str">
            <v>Yes</v>
          </cell>
          <cell r="AI12482">
            <v>2</v>
          </cell>
        </row>
        <row r="12483">
          <cell r="K12483" t="str">
            <v>Voluntary Controlled School</v>
          </cell>
          <cell r="L12483" t="str">
            <v>Primary</v>
          </cell>
          <cell r="AC12483" t="str">
            <v>Yes</v>
          </cell>
          <cell r="AI12483">
            <v>1</v>
          </cell>
        </row>
        <row r="12484">
          <cell r="K12484" t="str">
            <v>Voluntary Controlled School</v>
          </cell>
          <cell r="L12484" t="str">
            <v>Primary</v>
          </cell>
          <cell r="AC12484" t="str">
            <v>Yes</v>
          </cell>
          <cell r="AI12484">
            <v>2</v>
          </cell>
        </row>
        <row r="12485">
          <cell r="K12485" t="str">
            <v>Voluntary Controlled School</v>
          </cell>
          <cell r="L12485" t="str">
            <v>Primary</v>
          </cell>
          <cell r="AC12485" t="str">
            <v>Yes</v>
          </cell>
          <cell r="AI12485">
            <v>2</v>
          </cell>
        </row>
        <row r="12486">
          <cell r="K12486" t="str">
            <v>Voluntary Controlled School</v>
          </cell>
          <cell r="L12486" t="str">
            <v>Primary</v>
          </cell>
          <cell r="AC12486" t="str">
            <v>Yes</v>
          </cell>
          <cell r="AI12486">
            <v>2</v>
          </cell>
        </row>
        <row r="12487">
          <cell r="K12487" t="str">
            <v>Voluntary Controlled School</v>
          </cell>
          <cell r="L12487" t="str">
            <v>Primary</v>
          </cell>
          <cell r="AC12487" t="str">
            <v>Yes</v>
          </cell>
          <cell r="AI12487">
            <v>2</v>
          </cell>
        </row>
        <row r="12488">
          <cell r="K12488" t="str">
            <v>Voluntary Controlled School</v>
          </cell>
          <cell r="L12488" t="str">
            <v>Primary</v>
          </cell>
          <cell r="AC12488" t="str">
            <v>Yes</v>
          </cell>
          <cell r="AI12488">
            <v>2</v>
          </cell>
        </row>
        <row r="12489">
          <cell r="K12489" t="str">
            <v>Voluntary Aided School</v>
          </cell>
          <cell r="L12489" t="str">
            <v>Primary</v>
          </cell>
          <cell r="AC12489" t="str">
            <v>Yes</v>
          </cell>
          <cell r="AI12489">
            <v>2</v>
          </cell>
        </row>
        <row r="12490">
          <cell r="K12490" t="str">
            <v>Voluntary Controlled School</v>
          </cell>
          <cell r="L12490" t="str">
            <v>Primary</v>
          </cell>
          <cell r="AC12490" t="str">
            <v>Yes</v>
          </cell>
          <cell r="AI12490">
            <v>2</v>
          </cell>
        </row>
        <row r="12491">
          <cell r="K12491" t="str">
            <v>Voluntary Controlled School</v>
          </cell>
          <cell r="L12491" t="str">
            <v>Primary</v>
          </cell>
          <cell r="AC12491" t="str">
            <v>Yes</v>
          </cell>
          <cell r="AI12491">
            <v>2</v>
          </cell>
        </row>
        <row r="12492">
          <cell r="K12492" t="str">
            <v>Voluntary Controlled School</v>
          </cell>
          <cell r="L12492" t="str">
            <v>Primary</v>
          </cell>
          <cell r="AC12492" t="str">
            <v>Yes</v>
          </cell>
          <cell r="AI12492">
            <v>2</v>
          </cell>
        </row>
        <row r="12493">
          <cell r="K12493" t="str">
            <v>Voluntary Aided School</v>
          </cell>
          <cell r="L12493" t="str">
            <v>Primary</v>
          </cell>
          <cell r="AC12493" t="str">
            <v>Yes</v>
          </cell>
          <cell r="AI12493">
            <v>1</v>
          </cell>
        </row>
        <row r="12494">
          <cell r="K12494" t="str">
            <v>Voluntary Controlled School</v>
          </cell>
          <cell r="L12494" t="str">
            <v>Primary</v>
          </cell>
          <cell r="AC12494" t="str">
            <v>Yes</v>
          </cell>
          <cell r="AI12494">
            <v>2</v>
          </cell>
        </row>
        <row r="12495">
          <cell r="K12495" t="str">
            <v>Voluntary Controlled School</v>
          </cell>
          <cell r="L12495" t="str">
            <v>Primary</v>
          </cell>
          <cell r="AC12495" t="str">
            <v>Yes</v>
          </cell>
          <cell r="AI12495">
            <v>2</v>
          </cell>
        </row>
        <row r="12496">
          <cell r="K12496" t="str">
            <v>Voluntary Controlled School</v>
          </cell>
          <cell r="L12496" t="str">
            <v>Primary</v>
          </cell>
          <cell r="AC12496" t="str">
            <v>Yes</v>
          </cell>
          <cell r="AI12496">
            <v>2</v>
          </cell>
        </row>
        <row r="12497">
          <cell r="K12497" t="str">
            <v>Voluntary Aided School</v>
          </cell>
          <cell r="L12497" t="str">
            <v>Primary</v>
          </cell>
          <cell r="AC12497" t="str">
            <v>Yes</v>
          </cell>
          <cell r="AI12497">
            <v>2</v>
          </cell>
        </row>
        <row r="12498">
          <cell r="K12498" t="str">
            <v>Voluntary Controlled School</v>
          </cell>
          <cell r="L12498" t="str">
            <v>Primary</v>
          </cell>
          <cell r="AC12498" t="str">
            <v>Yes</v>
          </cell>
          <cell r="AI12498">
            <v>2</v>
          </cell>
        </row>
        <row r="12499">
          <cell r="K12499" t="str">
            <v>Voluntary Controlled School</v>
          </cell>
          <cell r="L12499" t="str">
            <v>Primary</v>
          </cell>
          <cell r="AC12499" t="str">
            <v>Yes</v>
          </cell>
          <cell r="AI12499">
            <v>2</v>
          </cell>
        </row>
        <row r="12500">
          <cell r="K12500" t="str">
            <v>Voluntary Controlled School</v>
          </cell>
          <cell r="L12500" t="str">
            <v>Primary</v>
          </cell>
          <cell r="AC12500" t="str">
            <v>Yes</v>
          </cell>
          <cell r="AI12500">
            <v>2</v>
          </cell>
        </row>
        <row r="12501">
          <cell r="K12501" t="str">
            <v>Voluntary Controlled School</v>
          </cell>
          <cell r="L12501" t="str">
            <v>Primary</v>
          </cell>
          <cell r="AC12501" t="str">
            <v>Yes</v>
          </cell>
          <cell r="AI12501">
            <v>1</v>
          </cell>
        </row>
        <row r="12502">
          <cell r="K12502" t="str">
            <v>Voluntary Controlled School</v>
          </cell>
          <cell r="L12502" t="str">
            <v>Primary</v>
          </cell>
          <cell r="AC12502" t="str">
            <v>Yes</v>
          </cell>
          <cell r="AI12502">
            <v>2</v>
          </cell>
        </row>
        <row r="12503">
          <cell r="K12503" t="str">
            <v>Voluntary Controlled School</v>
          </cell>
          <cell r="L12503" t="str">
            <v>Primary</v>
          </cell>
          <cell r="AC12503" t="str">
            <v>Yes</v>
          </cell>
          <cell r="AI12503">
            <v>2</v>
          </cell>
        </row>
        <row r="12504">
          <cell r="K12504" t="str">
            <v>Voluntary Controlled School</v>
          </cell>
          <cell r="L12504" t="str">
            <v>Primary</v>
          </cell>
          <cell r="AC12504" t="str">
            <v>Yes</v>
          </cell>
          <cell r="AI12504">
            <v>2</v>
          </cell>
        </row>
        <row r="12505">
          <cell r="K12505" t="str">
            <v>Voluntary Controlled School</v>
          </cell>
          <cell r="L12505" t="str">
            <v>Primary</v>
          </cell>
          <cell r="AC12505" t="str">
            <v>Yes</v>
          </cell>
          <cell r="AI12505">
            <v>2</v>
          </cell>
        </row>
        <row r="12506">
          <cell r="K12506" t="str">
            <v>Voluntary Controlled School</v>
          </cell>
          <cell r="L12506" t="str">
            <v>Primary</v>
          </cell>
          <cell r="AC12506" t="str">
            <v>Yes</v>
          </cell>
          <cell r="AI12506">
            <v>2</v>
          </cell>
        </row>
        <row r="12507">
          <cell r="K12507" t="str">
            <v>Voluntary Controlled School</v>
          </cell>
          <cell r="L12507" t="str">
            <v>Primary</v>
          </cell>
          <cell r="AC12507" t="str">
            <v>Yes</v>
          </cell>
          <cell r="AI12507">
            <v>2</v>
          </cell>
        </row>
        <row r="12508">
          <cell r="K12508" t="str">
            <v>Voluntary Controlled School</v>
          </cell>
          <cell r="L12508" t="str">
            <v>Primary</v>
          </cell>
          <cell r="AC12508" t="str">
            <v>Yes</v>
          </cell>
          <cell r="AI12508">
            <v>1</v>
          </cell>
        </row>
        <row r="12509">
          <cell r="K12509" t="str">
            <v>Voluntary Controlled School</v>
          </cell>
          <cell r="L12509" t="str">
            <v>Primary</v>
          </cell>
          <cell r="AC12509" t="str">
            <v>Yes</v>
          </cell>
          <cell r="AI12509">
            <v>2</v>
          </cell>
        </row>
        <row r="12510">
          <cell r="K12510" t="str">
            <v>Voluntary Controlled School</v>
          </cell>
          <cell r="L12510" t="str">
            <v>Primary</v>
          </cell>
          <cell r="AC12510" t="str">
            <v>Yes</v>
          </cell>
          <cell r="AI12510">
            <v>2</v>
          </cell>
        </row>
        <row r="12511">
          <cell r="K12511" t="str">
            <v>Voluntary Controlled School</v>
          </cell>
          <cell r="L12511" t="str">
            <v>Primary</v>
          </cell>
          <cell r="AC12511" t="str">
            <v>Yes</v>
          </cell>
          <cell r="AI12511">
            <v>2</v>
          </cell>
        </row>
        <row r="12512">
          <cell r="K12512" t="str">
            <v>Voluntary Controlled School</v>
          </cell>
          <cell r="L12512" t="str">
            <v>Primary</v>
          </cell>
          <cell r="AC12512" t="str">
            <v>Yes</v>
          </cell>
          <cell r="AI12512">
            <v>2</v>
          </cell>
        </row>
        <row r="12513">
          <cell r="K12513" t="str">
            <v>Voluntary Controlled School</v>
          </cell>
          <cell r="L12513" t="str">
            <v>Primary</v>
          </cell>
          <cell r="AC12513" t="str">
            <v>Yes</v>
          </cell>
          <cell r="AI12513">
            <v>2</v>
          </cell>
        </row>
        <row r="12514">
          <cell r="K12514" t="str">
            <v>Voluntary Controlled School</v>
          </cell>
          <cell r="L12514" t="str">
            <v>Primary</v>
          </cell>
          <cell r="AC12514" t="str">
            <v>Yes</v>
          </cell>
          <cell r="AI12514">
            <v>2</v>
          </cell>
        </row>
        <row r="12515">
          <cell r="K12515" t="str">
            <v>Voluntary Controlled School</v>
          </cell>
          <cell r="L12515" t="str">
            <v>Primary</v>
          </cell>
          <cell r="AC12515" t="str">
            <v>Yes</v>
          </cell>
          <cell r="AI12515">
            <v>2</v>
          </cell>
        </row>
        <row r="12516">
          <cell r="K12516" t="str">
            <v>Voluntary Controlled School</v>
          </cell>
          <cell r="L12516" t="str">
            <v>Primary</v>
          </cell>
          <cell r="AC12516" t="str">
            <v>Yes</v>
          </cell>
          <cell r="AI12516">
            <v>1</v>
          </cell>
        </row>
        <row r="12517">
          <cell r="K12517" t="str">
            <v>Voluntary Controlled School</v>
          </cell>
          <cell r="L12517" t="str">
            <v>Primary</v>
          </cell>
          <cell r="AC12517" t="str">
            <v>Yes</v>
          </cell>
          <cell r="AI12517">
            <v>2</v>
          </cell>
        </row>
        <row r="12518">
          <cell r="K12518" t="str">
            <v>Voluntary Controlled School</v>
          </cell>
          <cell r="L12518" t="str">
            <v>Primary</v>
          </cell>
          <cell r="AC12518" t="str">
            <v>Yes</v>
          </cell>
          <cell r="AI12518">
            <v>2</v>
          </cell>
        </row>
        <row r="12519">
          <cell r="K12519" t="str">
            <v>Voluntary Controlled School</v>
          </cell>
          <cell r="L12519" t="str">
            <v>Primary</v>
          </cell>
          <cell r="AC12519" t="str">
            <v>Yes</v>
          </cell>
          <cell r="AI12519">
            <v>2</v>
          </cell>
        </row>
        <row r="12520">
          <cell r="K12520" t="str">
            <v>Voluntary Controlled School</v>
          </cell>
          <cell r="L12520" t="str">
            <v>Primary</v>
          </cell>
          <cell r="AC12520" t="str">
            <v>Yes</v>
          </cell>
          <cell r="AI12520">
            <v>2</v>
          </cell>
        </row>
        <row r="12521">
          <cell r="K12521" t="str">
            <v>Voluntary Controlled School</v>
          </cell>
          <cell r="L12521" t="str">
            <v>Primary</v>
          </cell>
          <cell r="AC12521" t="str">
            <v>Yes</v>
          </cell>
          <cell r="AI12521">
            <v>1</v>
          </cell>
        </row>
        <row r="12522">
          <cell r="K12522" t="str">
            <v>Voluntary Controlled School</v>
          </cell>
          <cell r="L12522" t="str">
            <v>Primary</v>
          </cell>
          <cell r="AC12522" t="str">
            <v>Yes</v>
          </cell>
          <cell r="AI12522">
            <v>2</v>
          </cell>
        </row>
        <row r="12523">
          <cell r="K12523" t="str">
            <v>Voluntary Controlled School</v>
          </cell>
          <cell r="L12523" t="str">
            <v>Primary</v>
          </cell>
          <cell r="AC12523" t="str">
            <v>Yes</v>
          </cell>
          <cell r="AI12523">
            <v>2</v>
          </cell>
        </row>
        <row r="12524">
          <cell r="K12524" t="str">
            <v>Voluntary Controlled School</v>
          </cell>
          <cell r="L12524" t="str">
            <v>Primary</v>
          </cell>
          <cell r="AC12524" t="str">
            <v>Yes</v>
          </cell>
          <cell r="AI12524">
            <v>2</v>
          </cell>
        </row>
        <row r="12525">
          <cell r="K12525" t="str">
            <v>Voluntary Controlled School</v>
          </cell>
          <cell r="L12525" t="str">
            <v>Primary</v>
          </cell>
          <cell r="AC12525" t="str">
            <v>Yes</v>
          </cell>
          <cell r="AI12525">
            <v>2</v>
          </cell>
        </row>
        <row r="12526">
          <cell r="K12526" t="str">
            <v>Voluntary Aided School</v>
          </cell>
          <cell r="L12526" t="str">
            <v>Primary</v>
          </cell>
          <cell r="AC12526" t="str">
            <v>Yes</v>
          </cell>
          <cell r="AI12526">
            <v>2</v>
          </cell>
        </row>
        <row r="12527">
          <cell r="K12527" t="str">
            <v>Voluntary Controlled School</v>
          </cell>
          <cell r="L12527" t="str">
            <v>Primary</v>
          </cell>
          <cell r="AC12527" t="str">
            <v>Yes</v>
          </cell>
          <cell r="AI12527">
            <v>2</v>
          </cell>
        </row>
        <row r="12528">
          <cell r="K12528" t="str">
            <v>Voluntary Controlled School</v>
          </cell>
          <cell r="L12528" t="str">
            <v>Primary</v>
          </cell>
          <cell r="AC12528" t="str">
            <v>Yes</v>
          </cell>
          <cell r="AI12528">
            <v>3</v>
          </cell>
        </row>
        <row r="12529">
          <cell r="K12529" t="str">
            <v>Voluntary Controlled School</v>
          </cell>
          <cell r="L12529" t="str">
            <v>Primary</v>
          </cell>
          <cell r="AC12529" t="str">
            <v>Yes</v>
          </cell>
          <cell r="AI12529">
            <v>2</v>
          </cell>
        </row>
        <row r="12530">
          <cell r="K12530" t="str">
            <v>Voluntary Aided School</v>
          </cell>
          <cell r="L12530" t="str">
            <v>Primary</v>
          </cell>
          <cell r="AC12530" t="str">
            <v>Yes</v>
          </cell>
          <cell r="AI12530">
            <v>1</v>
          </cell>
        </row>
        <row r="12531">
          <cell r="K12531" t="str">
            <v>Voluntary Aided School</v>
          </cell>
          <cell r="L12531" t="str">
            <v>Primary</v>
          </cell>
          <cell r="AC12531" t="str">
            <v>Yes</v>
          </cell>
          <cell r="AI12531">
            <v>2</v>
          </cell>
        </row>
        <row r="12532">
          <cell r="K12532" t="str">
            <v>Voluntary Aided School</v>
          </cell>
          <cell r="L12532" t="str">
            <v>Primary</v>
          </cell>
          <cell r="AC12532" t="str">
            <v>Yes</v>
          </cell>
          <cell r="AI12532">
            <v>2</v>
          </cell>
        </row>
        <row r="12533">
          <cell r="K12533" t="str">
            <v>Voluntary Aided School</v>
          </cell>
          <cell r="L12533" t="str">
            <v>Primary</v>
          </cell>
          <cell r="AC12533" t="str">
            <v>Yes</v>
          </cell>
          <cell r="AI12533">
            <v>2</v>
          </cell>
        </row>
        <row r="12534">
          <cell r="K12534" t="str">
            <v>Voluntary Aided School</v>
          </cell>
          <cell r="L12534" t="str">
            <v>Primary</v>
          </cell>
          <cell r="AC12534" t="str">
            <v>Yes</v>
          </cell>
          <cell r="AI12534">
            <v>3</v>
          </cell>
        </row>
        <row r="12535">
          <cell r="K12535" t="str">
            <v>Voluntary Aided School</v>
          </cell>
          <cell r="L12535" t="str">
            <v>Primary</v>
          </cell>
          <cell r="AC12535" t="str">
            <v>Yes</v>
          </cell>
          <cell r="AI12535">
            <v>1</v>
          </cell>
        </row>
        <row r="12536">
          <cell r="K12536" t="str">
            <v>Voluntary Aided School</v>
          </cell>
          <cell r="L12536" t="str">
            <v>Primary</v>
          </cell>
          <cell r="AC12536" t="str">
            <v>Yes</v>
          </cell>
          <cell r="AI12536">
            <v>2</v>
          </cell>
        </row>
        <row r="12537">
          <cell r="K12537" t="str">
            <v>Voluntary Aided School</v>
          </cell>
          <cell r="L12537" t="str">
            <v>Primary</v>
          </cell>
          <cell r="AC12537" t="str">
            <v>Yes</v>
          </cell>
          <cell r="AI12537">
            <v>2</v>
          </cell>
        </row>
        <row r="12538">
          <cell r="K12538" t="str">
            <v>Voluntary Aided School</v>
          </cell>
          <cell r="L12538" t="str">
            <v>Primary</v>
          </cell>
          <cell r="AC12538" t="str">
            <v>Yes</v>
          </cell>
          <cell r="AI12538">
            <v>3</v>
          </cell>
        </row>
        <row r="12539">
          <cell r="K12539" t="str">
            <v>Voluntary Aided School</v>
          </cell>
          <cell r="L12539" t="str">
            <v>Primary</v>
          </cell>
          <cell r="AC12539" t="str">
            <v>Yes</v>
          </cell>
          <cell r="AI12539">
            <v>2</v>
          </cell>
        </row>
        <row r="12540">
          <cell r="K12540" t="str">
            <v>Voluntary Aided School</v>
          </cell>
          <cell r="L12540" t="str">
            <v>Primary</v>
          </cell>
          <cell r="AC12540" t="str">
            <v>Yes</v>
          </cell>
          <cell r="AI12540">
            <v>1</v>
          </cell>
        </row>
        <row r="12541">
          <cell r="K12541" t="str">
            <v>Voluntary Aided School</v>
          </cell>
          <cell r="L12541" t="str">
            <v>Primary</v>
          </cell>
          <cell r="AC12541" t="str">
            <v>Yes</v>
          </cell>
          <cell r="AI12541">
            <v>3</v>
          </cell>
        </row>
        <row r="12542">
          <cell r="K12542" t="str">
            <v>Voluntary Aided School</v>
          </cell>
          <cell r="L12542" t="str">
            <v>Primary</v>
          </cell>
          <cell r="AC12542" t="str">
            <v>Yes</v>
          </cell>
          <cell r="AI12542">
            <v>2</v>
          </cell>
        </row>
        <row r="12543">
          <cell r="K12543" t="str">
            <v>Voluntary Aided School</v>
          </cell>
          <cell r="L12543" t="str">
            <v>Primary</v>
          </cell>
          <cell r="AC12543" t="str">
            <v>Yes</v>
          </cell>
          <cell r="AI12543">
            <v>1</v>
          </cell>
        </row>
        <row r="12544">
          <cell r="K12544" t="str">
            <v>Voluntary Aided School</v>
          </cell>
          <cell r="L12544" t="str">
            <v>Primary</v>
          </cell>
          <cell r="AC12544" t="str">
            <v>Yes</v>
          </cell>
          <cell r="AI12544">
            <v>2</v>
          </cell>
        </row>
        <row r="12545">
          <cell r="K12545" t="str">
            <v>Voluntary Aided School</v>
          </cell>
          <cell r="L12545" t="str">
            <v>Primary</v>
          </cell>
          <cell r="AC12545" t="str">
            <v>Yes</v>
          </cell>
          <cell r="AI12545">
            <v>2</v>
          </cell>
        </row>
        <row r="12546">
          <cell r="K12546" t="str">
            <v>Voluntary Aided School</v>
          </cell>
          <cell r="L12546" t="str">
            <v>Primary</v>
          </cell>
          <cell r="AC12546" t="str">
            <v>Yes</v>
          </cell>
          <cell r="AI12546">
            <v>4</v>
          </cell>
        </row>
        <row r="12547">
          <cell r="K12547" t="str">
            <v>Voluntary Aided School</v>
          </cell>
          <cell r="L12547" t="str">
            <v>Primary</v>
          </cell>
          <cell r="AC12547" t="str">
            <v>Yes</v>
          </cell>
          <cell r="AI12547">
            <v>2</v>
          </cell>
        </row>
        <row r="12548">
          <cell r="K12548" t="str">
            <v>Voluntary Aided School</v>
          </cell>
          <cell r="L12548" t="str">
            <v>Primary</v>
          </cell>
          <cell r="AC12548" t="str">
            <v>Yes</v>
          </cell>
          <cell r="AI12548">
            <v>2</v>
          </cell>
        </row>
        <row r="12549">
          <cell r="K12549" t="str">
            <v>Voluntary Aided School</v>
          </cell>
          <cell r="L12549" t="str">
            <v>Primary</v>
          </cell>
          <cell r="AC12549" t="str">
            <v>Yes</v>
          </cell>
          <cell r="AI12549">
            <v>2</v>
          </cell>
        </row>
        <row r="12550">
          <cell r="K12550" t="str">
            <v>Voluntary Aided School</v>
          </cell>
          <cell r="L12550" t="str">
            <v>Primary</v>
          </cell>
          <cell r="AC12550" t="str">
            <v>Yes</v>
          </cell>
          <cell r="AI12550">
            <v>2</v>
          </cell>
        </row>
        <row r="12551">
          <cell r="K12551" t="str">
            <v>Voluntary Aided School</v>
          </cell>
          <cell r="L12551" t="str">
            <v>Primary</v>
          </cell>
          <cell r="AC12551" t="str">
            <v>Yes</v>
          </cell>
          <cell r="AI12551">
            <v>2</v>
          </cell>
        </row>
        <row r="12552">
          <cell r="K12552" t="str">
            <v>Voluntary Aided School</v>
          </cell>
          <cell r="L12552" t="str">
            <v>Primary</v>
          </cell>
          <cell r="AC12552" t="str">
            <v>Yes</v>
          </cell>
          <cell r="AI12552">
            <v>2</v>
          </cell>
        </row>
        <row r="12553">
          <cell r="K12553" t="str">
            <v>Voluntary Aided School</v>
          </cell>
          <cell r="L12553" t="str">
            <v>Primary</v>
          </cell>
          <cell r="AC12553" t="str">
            <v>Yes</v>
          </cell>
          <cell r="AI12553">
            <v>1</v>
          </cell>
        </row>
        <row r="12554">
          <cell r="K12554" t="str">
            <v>Voluntary Aided School</v>
          </cell>
          <cell r="L12554" t="str">
            <v>Primary</v>
          </cell>
          <cell r="AC12554" t="str">
            <v>Yes</v>
          </cell>
          <cell r="AI12554">
            <v>3</v>
          </cell>
        </row>
        <row r="12555">
          <cell r="K12555" t="str">
            <v>Voluntary Aided School</v>
          </cell>
          <cell r="L12555" t="str">
            <v>Primary</v>
          </cell>
          <cell r="AC12555" t="str">
            <v>Yes</v>
          </cell>
          <cell r="AI12555">
            <v>2</v>
          </cell>
        </row>
        <row r="12556">
          <cell r="K12556" t="str">
            <v>Voluntary Aided School</v>
          </cell>
          <cell r="L12556" t="str">
            <v>Primary</v>
          </cell>
          <cell r="AC12556" t="str">
            <v>Yes</v>
          </cell>
          <cell r="AI12556">
            <v>2</v>
          </cell>
        </row>
        <row r="12557">
          <cell r="K12557" t="str">
            <v>Voluntary Aided School</v>
          </cell>
          <cell r="L12557" t="str">
            <v>Primary</v>
          </cell>
          <cell r="AC12557" t="str">
            <v>Yes</v>
          </cell>
          <cell r="AI12557">
            <v>2</v>
          </cell>
        </row>
        <row r="12558">
          <cell r="K12558" t="str">
            <v>Voluntary Aided School</v>
          </cell>
          <cell r="L12558" t="str">
            <v>Primary</v>
          </cell>
          <cell r="AC12558" t="str">
            <v>Yes</v>
          </cell>
          <cell r="AI12558">
            <v>2</v>
          </cell>
        </row>
        <row r="12559">
          <cell r="K12559" t="str">
            <v>Voluntary Aided School</v>
          </cell>
          <cell r="L12559" t="str">
            <v>Primary</v>
          </cell>
          <cell r="AC12559" t="str">
            <v>Yes</v>
          </cell>
          <cell r="AI12559">
            <v>3</v>
          </cell>
        </row>
        <row r="12560">
          <cell r="K12560" t="str">
            <v>Voluntary Aided School</v>
          </cell>
          <cell r="L12560" t="str">
            <v>Primary</v>
          </cell>
          <cell r="AC12560" t="str">
            <v>Yes</v>
          </cell>
          <cell r="AI12560">
            <v>3</v>
          </cell>
        </row>
        <row r="12561">
          <cell r="K12561" t="str">
            <v>Community School</v>
          </cell>
          <cell r="L12561" t="str">
            <v>Secondary</v>
          </cell>
          <cell r="AC12561" t="str">
            <v>Yes</v>
          </cell>
          <cell r="AI12561">
            <v>2</v>
          </cell>
        </row>
        <row r="12562">
          <cell r="K12562" t="str">
            <v>Voluntary Aided School</v>
          </cell>
          <cell r="L12562" t="str">
            <v>Secondary</v>
          </cell>
          <cell r="AC12562" t="str">
            <v>Yes</v>
          </cell>
          <cell r="AI12562">
            <v>2</v>
          </cell>
        </row>
        <row r="12563">
          <cell r="K12563" t="str">
            <v>Voluntary Aided School</v>
          </cell>
          <cell r="L12563" t="str">
            <v>Primary</v>
          </cell>
          <cell r="AC12563" t="str">
            <v>Yes</v>
          </cell>
          <cell r="AI12563">
            <v>1</v>
          </cell>
        </row>
        <row r="12564">
          <cell r="K12564" t="str">
            <v>Foundation School</v>
          </cell>
          <cell r="L12564" t="str">
            <v>Primary</v>
          </cell>
          <cell r="AC12564" t="str">
            <v>Yes</v>
          </cell>
          <cell r="AI12564">
            <v>2</v>
          </cell>
        </row>
        <row r="12565">
          <cell r="K12565" t="str">
            <v>Foundation School</v>
          </cell>
          <cell r="L12565" t="str">
            <v>Primary</v>
          </cell>
          <cell r="AC12565" t="str">
            <v>Yes</v>
          </cell>
          <cell r="AI12565">
            <v>3</v>
          </cell>
        </row>
        <row r="12566">
          <cell r="K12566" t="str">
            <v>Voluntary Aided School</v>
          </cell>
          <cell r="L12566" t="str">
            <v>Primary</v>
          </cell>
          <cell r="AC12566" t="str">
            <v>Yes</v>
          </cell>
          <cell r="AI12566">
            <v>2</v>
          </cell>
        </row>
        <row r="12567">
          <cell r="K12567" t="str">
            <v>Voluntary Aided School</v>
          </cell>
          <cell r="L12567" t="str">
            <v>Primary</v>
          </cell>
          <cell r="AC12567" t="str">
            <v>Yes</v>
          </cell>
          <cell r="AI12567">
            <v>4</v>
          </cell>
        </row>
        <row r="12568">
          <cell r="K12568" t="str">
            <v>Foundation School</v>
          </cell>
          <cell r="L12568" t="str">
            <v>Primary</v>
          </cell>
          <cell r="AC12568" t="str">
            <v>Yes</v>
          </cell>
          <cell r="AI12568">
            <v>2</v>
          </cell>
        </row>
        <row r="12569">
          <cell r="K12569" t="str">
            <v>Voluntary Aided School</v>
          </cell>
          <cell r="L12569" t="str">
            <v>Primary</v>
          </cell>
          <cell r="AC12569" t="str">
            <v>Yes</v>
          </cell>
          <cell r="AI12569">
            <v>1</v>
          </cell>
        </row>
        <row r="12570">
          <cell r="K12570" t="str">
            <v>Foundation School</v>
          </cell>
          <cell r="L12570" t="str">
            <v>Primary</v>
          </cell>
          <cell r="AC12570" t="str">
            <v>Yes</v>
          </cell>
          <cell r="AI12570">
            <v>2</v>
          </cell>
        </row>
        <row r="12571">
          <cell r="K12571" t="str">
            <v>Voluntary Aided School</v>
          </cell>
          <cell r="L12571" t="str">
            <v>Primary</v>
          </cell>
          <cell r="AC12571" t="str">
            <v>Yes</v>
          </cell>
          <cell r="AI12571">
            <v>2</v>
          </cell>
        </row>
        <row r="12572">
          <cell r="K12572" t="str">
            <v>Foundation School</v>
          </cell>
          <cell r="L12572" t="str">
            <v>Primary</v>
          </cell>
          <cell r="AC12572" t="str">
            <v>Yes</v>
          </cell>
          <cell r="AI12572">
            <v>2</v>
          </cell>
        </row>
        <row r="12573">
          <cell r="K12573" t="str">
            <v>Foundation School</v>
          </cell>
          <cell r="L12573" t="str">
            <v>Primary</v>
          </cell>
          <cell r="AC12573" t="str">
            <v>Yes</v>
          </cell>
          <cell r="AI12573">
            <v>2</v>
          </cell>
        </row>
        <row r="12574">
          <cell r="K12574" t="str">
            <v>Foundation School</v>
          </cell>
          <cell r="L12574" t="str">
            <v>Secondary</v>
          </cell>
          <cell r="AC12574" t="str">
            <v>Yes</v>
          </cell>
          <cell r="AI12574">
            <v>2</v>
          </cell>
        </row>
        <row r="12575">
          <cell r="K12575" t="str">
            <v>Community Special School</v>
          </cell>
          <cell r="L12575" t="str">
            <v>Special</v>
          </cell>
          <cell r="AC12575" t="str">
            <v>Yes</v>
          </cell>
          <cell r="AI12575">
            <v>2</v>
          </cell>
        </row>
        <row r="12576">
          <cell r="K12576" t="str">
            <v>Community Special School</v>
          </cell>
          <cell r="L12576" t="str">
            <v>Special</v>
          </cell>
          <cell r="AC12576" t="str">
            <v>Yes</v>
          </cell>
          <cell r="AI12576">
            <v>4</v>
          </cell>
        </row>
        <row r="12577">
          <cell r="K12577" t="str">
            <v>Community Special School</v>
          </cell>
          <cell r="L12577" t="str">
            <v>Special</v>
          </cell>
          <cell r="AC12577" t="str">
            <v>Yes</v>
          </cell>
          <cell r="AI12577">
            <v>2</v>
          </cell>
        </row>
        <row r="12578">
          <cell r="K12578" t="str">
            <v>Community Special School</v>
          </cell>
          <cell r="L12578" t="str">
            <v>Special</v>
          </cell>
          <cell r="AC12578" t="str">
            <v>Yes</v>
          </cell>
          <cell r="AI12578">
            <v>2</v>
          </cell>
        </row>
        <row r="12579">
          <cell r="K12579" t="str">
            <v>Community Special School</v>
          </cell>
          <cell r="L12579" t="str">
            <v>Special</v>
          </cell>
          <cell r="AC12579" t="str">
            <v>Yes</v>
          </cell>
          <cell r="AI12579">
            <v>3</v>
          </cell>
        </row>
        <row r="12580">
          <cell r="K12580" t="str">
            <v>Community Special School</v>
          </cell>
          <cell r="L12580" t="str">
            <v>Special</v>
          </cell>
          <cell r="AC12580" t="str">
            <v>Yes</v>
          </cell>
          <cell r="AI12580">
            <v>2</v>
          </cell>
        </row>
        <row r="12581">
          <cell r="K12581" t="str">
            <v>Community Special School</v>
          </cell>
          <cell r="L12581" t="str">
            <v>Special</v>
          </cell>
          <cell r="AC12581" t="str">
            <v>Yes</v>
          </cell>
          <cell r="AI12581">
            <v>3</v>
          </cell>
        </row>
        <row r="12582">
          <cell r="K12582" t="str">
            <v>LA Nursery School</v>
          </cell>
          <cell r="L12582" t="str">
            <v>Nursery</v>
          </cell>
          <cell r="AC12582" t="str">
            <v>Yes</v>
          </cell>
          <cell r="AI12582">
            <v>2</v>
          </cell>
        </row>
        <row r="12583">
          <cell r="K12583" t="str">
            <v>LA Nursery School</v>
          </cell>
          <cell r="L12583" t="str">
            <v>Nursery</v>
          </cell>
          <cell r="AC12583" t="str">
            <v>Yes</v>
          </cell>
          <cell r="AI12583">
            <v>1</v>
          </cell>
        </row>
        <row r="12584">
          <cell r="K12584" t="str">
            <v>LA Nursery School</v>
          </cell>
          <cell r="L12584" t="str">
            <v>Nursery</v>
          </cell>
          <cell r="AC12584" t="str">
            <v>Yes</v>
          </cell>
          <cell r="AI12584">
            <v>2</v>
          </cell>
        </row>
        <row r="12585">
          <cell r="K12585" t="str">
            <v>LA Nursery School</v>
          </cell>
          <cell r="L12585" t="str">
            <v>Nursery</v>
          </cell>
          <cell r="AC12585" t="str">
            <v>Yes</v>
          </cell>
          <cell r="AI12585">
            <v>2</v>
          </cell>
        </row>
        <row r="12586">
          <cell r="K12586" t="str">
            <v>Foundation Special School</v>
          </cell>
          <cell r="L12586" t="str">
            <v>Special</v>
          </cell>
          <cell r="AC12586" t="str">
            <v>Yes</v>
          </cell>
          <cell r="AI12586">
            <v>2</v>
          </cell>
        </row>
        <row r="12587">
          <cell r="K12587" t="str">
            <v>Foundation Special School</v>
          </cell>
          <cell r="L12587" t="str">
            <v>Special</v>
          </cell>
          <cell r="AC12587" t="str">
            <v>Yes</v>
          </cell>
          <cell r="AI12587">
            <v>2</v>
          </cell>
        </row>
        <row r="12588">
          <cell r="K12588" t="str">
            <v>Voluntary Controlled School</v>
          </cell>
          <cell r="L12588" t="str">
            <v>Primary</v>
          </cell>
          <cell r="AC12588" t="str">
            <v>Yes</v>
          </cell>
          <cell r="AI12588">
            <v>2</v>
          </cell>
        </row>
        <row r="12589">
          <cell r="K12589" t="str">
            <v>Community School</v>
          </cell>
          <cell r="L12589" t="str">
            <v>Primary</v>
          </cell>
          <cell r="AC12589" t="str">
            <v>Yes</v>
          </cell>
          <cell r="AI12589">
            <v>1</v>
          </cell>
        </row>
        <row r="12590">
          <cell r="K12590" t="str">
            <v>Foundation School</v>
          </cell>
          <cell r="L12590" t="str">
            <v>Primary</v>
          </cell>
          <cell r="AC12590" t="str">
            <v>Yes</v>
          </cell>
          <cell r="AI12590">
            <v>2</v>
          </cell>
        </row>
        <row r="12591">
          <cell r="K12591" t="str">
            <v>Voluntary Aided School</v>
          </cell>
          <cell r="L12591" t="str">
            <v>Primary</v>
          </cell>
          <cell r="AC12591" t="str">
            <v>Yes</v>
          </cell>
          <cell r="AI12591">
            <v>1</v>
          </cell>
        </row>
        <row r="12592">
          <cell r="K12592" t="str">
            <v>Community Special School</v>
          </cell>
          <cell r="L12592" t="str">
            <v>Special</v>
          </cell>
          <cell r="AC12592" t="str">
            <v>Yes</v>
          </cell>
          <cell r="AI12592">
            <v>2</v>
          </cell>
        </row>
        <row r="12593">
          <cell r="K12593" t="str">
            <v>Community Special School</v>
          </cell>
          <cell r="L12593" t="str">
            <v>Special</v>
          </cell>
          <cell r="AC12593" t="str">
            <v>Yes</v>
          </cell>
          <cell r="AI12593">
            <v>2</v>
          </cell>
        </row>
        <row r="12594">
          <cell r="K12594" t="str">
            <v>Voluntary Aided School</v>
          </cell>
          <cell r="L12594" t="str">
            <v>Primary</v>
          </cell>
          <cell r="AC12594" t="str">
            <v>Yes</v>
          </cell>
          <cell r="AI12594">
            <v>2</v>
          </cell>
        </row>
        <row r="12595">
          <cell r="K12595" t="str">
            <v>Community School</v>
          </cell>
          <cell r="L12595" t="str">
            <v>Primary</v>
          </cell>
          <cell r="AC12595" t="str">
            <v>Yes</v>
          </cell>
          <cell r="AI12595">
            <v>2</v>
          </cell>
        </row>
        <row r="12596">
          <cell r="K12596" t="str">
            <v>Pupil Referral Unit</v>
          </cell>
          <cell r="L12596" t="str">
            <v>PRU</v>
          </cell>
          <cell r="AC12596" t="str">
            <v>Yes</v>
          </cell>
          <cell r="AI12596">
            <v>1</v>
          </cell>
        </row>
        <row r="12597">
          <cell r="K12597" t="str">
            <v>Community Special School</v>
          </cell>
          <cell r="L12597" t="str">
            <v>Special</v>
          </cell>
          <cell r="AC12597" t="str">
            <v>Yes</v>
          </cell>
          <cell r="AI12597">
            <v>4</v>
          </cell>
        </row>
        <row r="12598">
          <cell r="K12598" t="str">
            <v>Academy Sponsor Led</v>
          </cell>
          <cell r="L12598" t="str">
            <v>Secondary</v>
          </cell>
          <cell r="AC12598" t="str">
            <v>Yes</v>
          </cell>
          <cell r="AI12598">
            <v>2</v>
          </cell>
        </row>
        <row r="12599">
          <cell r="K12599" t="str">
            <v>Community School</v>
          </cell>
          <cell r="L12599" t="str">
            <v>Primary</v>
          </cell>
          <cell r="AC12599" t="str">
            <v>Yes</v>
          </cell>
          <cell r="AI12599">
            <v>3</v>
          </cell>
        </row>
        <row r="12600">
          <cell r="K12600" t="str">
            <v>Voluntary Aided School</v>
          </cell>
          <cell r="L12600" t="str">
            <v>Secondary</v>
          </cell>
          <cell r="AC12600" t="str">
            <v>Yes</v>
          </cell>
          <cell r="AI12600">
            <v>2</v>
          </cell>
        </row>
        <row r="12601">
          <cell r="K12601" t="str">
            <v>Community School</v>
          </cell>
          <cell r="L12601" t="str">
            <v>Primary</v>
          </cell>
          <cell r="AC12601" t="str">
            <v>Yes</v>
          </cell>
          <cell r="AI12601">
            <v>1</v>
          </cell>
        </row>
        <row r="12602">
          <cell r="K12602" t="str">
            <v>Community School</v>
          </cell>
          <cell r="L12602" t="str">
            <v>Primary</v>
          </cell>
          <cell r="AC12602" t="str">
            <v>Yes</v>
          </cell>
          <cell r="AI12602">
            <v>2</v>
          </cell>
        </row>
        <row r="12603">
          <cell r="K12603" t="str">
            <v>Community School</v>
          </cell>
          <cell r="L12603" t="str">
            <v>Primary</v>
          </cell>
          <cell r="AC12603" t="str">
            <v>Yes</v>
          </cell>
          <cell r="AI12603">
            <v>2</v>
          </cell>
        </row>
        <row r="12604">
          <cell r="K12604" t="str">
            <v>Academy Sponsor Led</v>
          </cell>
          <cell r="L12604" t="str">
            <v>Secondary</v>
          </cell>
          <cell r="AC12604" t="str">
            <v>Yes</v>
          </cell>
          <cell r="AI12604">
            <v>3</v>
          </cell>
        </row>
        <row r="12605">
          <cell r="K12605" t="str">
            <v>Community School</v>
          </cell>
          <cell r="L12605" t="str">
            <v>Primary</v>
          </cell>
          <cell r="AC12605" t="str">
            <v>Yes</v>
          </cell>
          <cell r="AI12605">
            <v>1</v>
          </cell>
        </row>
        <row r="12606">
          <cell r="K12606" t="str">
            <v>Community School</v>
          </cell>
          <cell r="L12606" t="str">
            <v>Primary</v>
          </cell>
          <cell r="AC12606" t="str">
            <v>Yes</v>
          </cell>
          <cell r="AI12606">
            <v>2</v>
          </cell>
        </row>
        <row r="12607">
          <cell r="K12607" t="str">
            <v>Community School</v>
          </cell>
          <cell r="L12607" t="str">
            <v>Primary</v>
          </cell>
          <cell r="AC12607" t="str">
            <v>Yes</v>
          </cell>
          <cell r="AI12607">
            <v>2</v>
          </cell>
        </row>
        <row r="12608">
          <cell r="K12608" t="str">
            <v>Community School</v>
          </cell>
          <cell r="L12608" t="str">
            <v>Primary</v>
          </cell>
          <cell r="AC12608" t="str">
            <v>Yes</v>
          </cell>
          <cell r="AI12608">
            <v>2</v>
          </cell>
        </row>
        <row r="12609">
          <cell r="K12609" t="str">
            <v>Community School</v>
          </cell>
          <cell r="L12609" t="str">
            <v>Primary</v>
          </cell>
          <cell r="AC12609" t="str">
            <v>Yes</v>
          </cell>
          <cell r="AI12609">
            <v>1</v>
          </cell>
        </row>
        <row r="12610">
          <cell r="K12610" t="str">
            <v>Community School</v>
          </cell>
          <cell r="L12610" t="str">
            <v>Primary</v>
          </cell>
          <cell r="AC12610" t="str">
            <v>Yes</v>
          </cell>
          <cell r="AI12610">
            <v>2</v>
          </cell>
        </row>
        <row r="12611">
          <cell r="K12611" t="str">
            <v>Community School</v>
          </cell>
          <cell r="L12611" t="str">
            <v>Primary</v>
          </cell>
          <cell r="AC12611" t="str">
            <v>Yes</v>
          </cell>
          <cell r="AI12611">
            <v>2</v>
          </cell>
        </row>
        <row r="12612">
          <cell r="K12612" t="str">
            <v>Community School</v>
          </cell>
          <cell r="L12612" t="str">
            <v>Primary</v>
          </cell>
          <cell r="AC12612" t="str">
            <v>Yes</v>
          </cell>
          <cell r="AI12612">
            <v>2</v>
          </cell>
        </row>
        <row r="12613">
          <cell r="K12613" t="str">
            <v>Community School</v>
          </cell>
          <cell r="L12613" t="str">
            <v>Primary</v>
          </cell>
          <cell r="AC12613" t="str">
            <v>Yes</v>
          </cell>
          <cell r="AI12613">
            <v>2</v>
          </cell>
        </row>
        <row r="12614">
          <cell r="K12614" t="str">
            <v>Community School</v>
          </cell>
          <cell r="L12614" t="str">
            <v>Primary</v>
          </cell>
          <cell r="AC12614" t="str">
            <v>Yes</v>
          </cell>
          <cell r="AI12614">
            <v>3</v>
          </cell>
        </row>
        <row r="12615">
          <cell r="K12615" t="str">
            <v>Community School</v>
          </cell>
          <cell r="L12615" t="str">
            <v>Primary</v>
          </cell>
          <cell r="AC12615" t="str">
            <v>Yes</v>
          </cell>
          <cell r="AI12615">
            <v>2</v>
          </cell>
        </row>
        <row r="12616">
          <cell r="K12616" t="str">
            <v>Community School</v>
          </cell>
          <cell r="L12616" t="str">
            <v>Primary</v>
          </cell>
          <cell r="AC12616" t="str">
            <v>Yes</v>
          </cell>
          <cell r="AI12616">
            <v>2</v>
          </cell>
        </row>
        <row r="12617">
          <cell r="K12617" t="str">
            <v>Community School</v>
          </cell>
          <cell r="L12617" t="str">
            <v>Primary</v>
          </cell>
          <cell r="AC12617" t="str">
            <v>Yes</v>
          </cell>
          <cell r="AI12617">
            <v>2</v>
          </cell>
        </row>
        <row r="12618">
          <cell r="K12618" t="str">
            <v>Voluntary Controlled School</v>
          </cell>
          <cell r="L12618" t="str">
            <v>Primary</v>
          </cell>
          <cell r="AC12618" t="str">
            <v>Yes</v>
          </cell>
          <cell r="AI12618">
            <v>2</v>
          </cell>
        </row>
        <row r="12619">
          <cell r="K12619" t="str">
            <v>Community School</v>
          </cell>
          <cell r="L12619" t="str">
            <v>Primary</v>
          </cell>
          <cell r="AC12619" t="str">
            <v>Yes</v>
          </cell>
          <cell r="AI12619">
            <v>2</v>
          </cell>
        </row>
        <row r="12620">
          <cell r="K12620" t="str">
            <v>Pupil Referral Unit</v>
          </cell>
          <cell r="L12620" t="str">
            <v>PRU</v>
          </cell>
          <cell r="AC12620" t="str">
            <v>Yes</v>
          </cell>
          <cell r="AI12620">
            <v>4</v>
          </cell>
        </row>
        <row r="12621">
          <cell r="K12621" t="str">
            <v>Pupil Referral Unit</v>
          </cell>
          <cell r="L12621" t="str">
            <v>PRU</v>
          </cell>
          <cell r="AC12621" t="str">
            <v>Yes</v>
          </cell>
          <cell r="AI12621">
            <v>2</v>
          </cell>
        </row>
        <row r="12622">
          <cell r="K12622" t="str">
            <v>Community School</v>
          </cell>
          <cell r="L12622" t="str">
            <v>Primary</v>
          </cell>
          <cell r="AC12622" t="str">
            <v>Yes</v>
          </cell>
          <cell r="AI12622">
            <v>2</v>
          </cell>
        </row>
        <row r="12623">
          <cell r="K12623" t="str">
            <v>Community School</v>
          </cell>
          <cell r="L12623" t="str">
            <v>Primary</v>
          </cell>
          <cell r="AC12623" t="str">
            <v>Yes</v>
          </cell>
          <cell r="AI12623">
            <v>2</v>
          </cell>
        </row>
        <row r="12624">
          <cell r="K12624" t="str">
            <v>Voluntary Aided School</v>
          </cell>
          <cell r="L12624" t="str">
            <v>Primary</v>
          </cell>
          <cell r="AC12624" t="str">
            <v>Yes</v>
          </cell>
          <cell r="AI12624">
            <v>3</v>
          </cell>
        </row>
        <row r="12625">
          <cell r="K12625" t="str">
            <v>Community School</v>
          </cell>
          <cell r="L12625" t="str">
            <v>Primary</v>
          </cell>
          <cell r="AC12625" t="str">
            <v>Yes</v>
          </cell>
          <cell r="AI12625">
            <v>2</v>
          </cell>
        </row>
        <row r="12626">
          <cell r="K12626" t="str">
            <v>Community School</v>
          </cell>
          <cell r="L12626" t="str">
            <v>Primary</v>
          </cell>
          <cell r="AC12626" t="str">
            <v>Yes</v>
          </cell>
          <cell r="AI12626">
            <v>2</v>
          </cell>
        </row>
        <row r="12627">
          <cell r="K12627" t="str">
            <v>Community School</v>
          </cell>
          <cell r="L12627" t="str">
            <v>Primary</v>
          </cell>
          <cell r="AC12627" t="str">
            <v>Yes</v>
          </cell>
          <cell r="AI12627">
            <v>2</v>
          </cell>
        </row>
        <row r="12628">
          <cell r="K12628" t="str">
            <v>Community School</v>
          </cell>
          <cell r="L12628" t="str">
            <v>Primary</v>
          </cell>
          <cell r="AC12628" t="str">
            <v>Yes</v>
          </cell>
          <cell r="AI12628">
            <v>2</v>
          </cell>
        </row>
        <row r="12629">
          <cell r="K12629" t="str">
            <v>Community School</v>
          </cell>
          <cell r="L12629" t="str">
            <v>Primary</v>
          </cell>
          <cell r="AC12629" t="str">
            <v>Yes</v>
          </cell>
          <cell r="AI12629">
            <v>1</v>
          </cell>
        </row>
        <row r="12630">
          <cell r="K12630" t="str">
            <v>Community School</v>
          </cell>
          <cell r="L12630" t="str">
            <v>Primary</v>
          </cell>
          <cell r="AC12630" t="str">
            <v>Yes</v>
          </cell>
          <cell r="AI12630">
            <v>2</v>
          </cell>
        </row>
        <row r="12631">
          <cell r="K12631" t="str">
            <v>Pupil Referral Unit</v>
          </cell>
          <cell r="L12631" t="str">
            <v>PRU</v>
          </cell>
          <cell r="AC12631" t="str">
            <v>Yes</v>
          </cell>
          <cell r="AI12631">
            <v>1</v>
          </cell>
        </row>
        <row r="12632">
          <cell r="K12632" t="str">
            <v>Pupil Referral Unit</v>
          </cell>
          <cell r="L12632" t="str">
            <v>PRU</v>
          </cell>
          <cell r="AC12632" t="str">
            <v>Yes</v>
          </cell>
          <cell r="AI12632">
            <v>4</v>
          </cell>
        </row>
        <row r="12633">
          <cell r="K12633" t="str">
            <v>Pupil Referral Unit</v>
          </cell>
          <cell r="L12633" t="str">
            <v>PRU</v>
          </cell>
          <cell r="AC12633" t="str">
            <v>Yes</v>
          </cell>
          <cell r="AI12633">
            <v>1</v>
          </cell>
        </row>
        <row r="12634">
          <cell r="K12634" t="str">
            <v>Foundation School</v>
          </cell>
          <cell r="L12634" t="str">
            <v>Primary</v>
          </cell>
          <cell r="AC12634" t="str">
            <v>Yes</v>
          </cell>
          <cell r="AI12634">
            <v>2</v>
          </cell>
        </row>
        <row r="12635">
          <cell r="K12635" t="str">
            <v>Community School</v>
          </cell>
          <cell r="L12635" t="str">
            <v>Primary</v>
          </cell>
          <cell r="AC12635" t="str">
            <v>Yes</v>
          </cell>
          <cell r="AI12635">
            <v>2</v>
          </cell>
        </row>
        <row r="12636">
          <cell r="K12636" t="str">
            <v>Community Special School</v>
          </cell>
          <cell r="L12636" t="str">
            <v>Special</v>
          </cell>
          <cell r="AC12636" t="str">
            <v>Yes</v>
          </cell>
          <cell r="AI12636">
            <v>2</v>
          </cell>
        </row>
        <row r="12637">
          <cell r="K12637" t="str">
            <v>Community School</v>
          </cell>
          <cell r="L12637" t="str">
            <v>Primary</v>
          </cell>
          <cell r="AC12637" t="str">
            <v>Yes</v>
          </cell>
          <cell r="AI12637">
            <v>2</v>
          </cell>
        </row>
        <row r="12638">
          <cell r="K12638" t="str">
            <v>Community School</v>
          </cell>
          <cell r="L12638" t="str">
            <v>Primary</v>
          </cell>
          <cell r="AC12638" t="str">
            <v>Yes</v>
          </cell>
          <cell r="AI12638">
            <v>2</v>
          </cell>
        </row>
        <row r="12639">
          <cell r="K12639" t="str">
            <v>Pupil Referral Unit</v>
          </cell>
          <cell r="L12639" t="str">
            <v>PRU</v>
          </cell>
          <cell r="AC12639" t="str">
            <v>Yes</v>
          </cell>
          <cell r="AI12639">
            <v>2</v>
          </cell>
        </row>
        <row r="12640">
          <cell r="K12640" t="str">
            <v>Community Special School</v>
          </cell>
          <cell r="L12640" t="str">
            <v>Special</v>
          </cell>
          <cell r="AC12640" t="str">
            <v>Yes</v>
          </cell>
          <cell r="AI12640">
            <v>2</v>
          </cell>
        </row>
        <row r="12641">
          <cell r="K12641" t="str">
            <v>Community Special School</v>
          </cell>
          <cell r="L12641" t="str">
            <v>Special</v>
          </cell>
          <cell r="AC12641" t="str">
            <v>Yes</v>
          </cell>
          <cell r="AI12641">
            <v>2</v>
          </cell>
        </row>
        <row r="12642">
          <cell r="K12642" t="str">
            <v>Community School</v>
          </cell>
          <cell r="L12642" t="str">
            <v>Primary</v>
          </cell>
          <cell r="AC12642" t="str">
            <v>Yes</v>
          </cell>
          <cell r="AI12642">
            <v>2</v>
          </cell>
        </row>
        <row r="12643">
          <cell r="K12643" t="str">
            <v>Community School</v>
          </cell>
          <cell r="L12643" t="str">
            <v>Primary</v>
          </cell>
          <cell r="AC12643" t="str">
            <v>Yes</v>
          </cell>
          <cell r="AI12643">
            <v>2</v>
          </cell>
        </row>
        <row r="12644">
          <cell r="K12644" t="str">
            <v>Community School</v>
          </cell>
          <cell r="L12644" t="str">
            <v>Primary</v>
          </cell>
          <cell r="AC12644" t="str">
            <v>Yes</v>
          </cell>
          <cell r="AI12644">
            <v>3</v>
          </cell>
        </row>
        <row r="12645">
          <cell r="K12645" t="str">
            <v>Voluntary Controlled School</v>
          </cell>
          <cell r="L12645" t="str">
            <v>Primary</v>
          </cell>
          <cell r="AC12645" t="str">
            <v>Yes</v>
          </cell>
          <cell r="AI12645">
            <v>2</v>
          </cell>
        </row>
        <row r="12646">
          <cell r="K12646" t="str">
            <v>Community School</v>
          </cell>
          <cell r="L12646" t="str">
            <v>Primary</v>
          </cell>
          <cell r="AC12646" t="str">
            <v>Yes</v>
          </cell>
          <cell r="AI12646">
            <v>2</v>
          </cell>
        </row>
        <row r="12647">
          <cell r="K12647" t="str">
            <v>Community School</v>
          </cell>
          <cell r="L12647" t="str">
            <v>Primary</v>
          </cell>
          <cell r="AC12647" t="str">
            <v>Yes</v>
          </cell>
          <cell r="AI12647">
            <v>1</v>
          </cell>
        </row>
        <row r="12648">
          <cell r="K12648" t="str">
            <v>Voluntary Controlled School</v>
          </cell>
          <cell r="L12648" t="str">
            <v>Primary</v>
          </cell>
          <cell r="AC12648" t="str">
            <v>Yes</v>
          </cell>
          <cell r="AI12648">
            <v>2</v>
          </cell>
        </row>
        <row r="12649">
          <cell r="K12649" t="str">
            <v>Voluntary Aided School</v>
          </cell>
          <cell r="L12649" t="str">
            <v>Primary</v>
          </cell>
          <cell r="AC12649" t="str">
            <v>Yes</v>
          </cell>
          <cell r="AI12649">
            <v>2</v>
          </cell>
        </row>
        <row r="12650">
          <cell r="K12650" t="str">
            <v>Voluntary Controlled School</v>
          </cell>
          <cell r="L12650" t="str">
            <v>Primary</v>
          </cell>
          <cell r="AC12650" t="str">
            <v>Yes</v>
          </cell>
          <cell r="AI12650">
            <v>2</v>
          </cell>
        </row>
        <row r="12651">
          <cell r="K12651" t="str">
            <v>Community School</v>
          </cell>
          <cell r="L12651" t="str">
            <v>Primary</v>
          </cell>
          <cell r="AC12651" t="str">
            <v>Yes</v>
          </cell>
          <cell r="AI12651">
            <v>3</v>
          </cell>
        </row>
        <row r="12652">
          <cell r="K12652" t="str">
            <v>Community School</v>
          </cell>
          <cell r="L12652" t="str">
            <v>Primary</v>
          </cell>
          <cell r="AC12652" t="str">
            <v>Yes</v>
          </cell>
          <cell r="AI12652">
            <v>1</v>
          </cell>
        </row>
        <row r="12653">
          <cell r="K12653" t="str">
            <v>Community School</v>
          </cell>
          <cell r="L12653" t="str">
            <v>Primary</v>
          </cell>
          <cell r="AC12653" t="str">
            <v>Yes</v>
          </cell>
          <cell r="AI12653">
            <v>2</v>
          </cell>
        </row>
        <row r="12654">
          <cell r="K12654" t="str">
            <v>Pupil Referral Unit</v>
          </cell>
          <cell r="L12654" t="str">
            <v>PRU</v>
          </cell>
          <cell r="AC12654" t="str">
            <v>Yes</v>
          </cell>
          <cell r="AI12654">
            <v>2</v>
          </cell>
        </row>
        <row r="12655">
          <cell r="K12655" t="str">
            <v>Community School</v>
          </cell>
          <cell r="L12655" t="str">
            <v>Primary</v>
          </cell>
          <cell r="AC12655" t="str">
            <v>Yes</v>
          </cell>
          <cell r="AI12655">
            <v>4</v>
          </cell>
        </row>
        <row r="12656">
          <cell r="K12656" t="str">
            <v>Community School</v>
          </cell>
          <cell r="L12656" t="str">
            <v>Primary</v>
          </cell>
          <cell r="AC12656" t="str">
            <v>Yes</v>
          </cell>
          <cell r="AI12656">
            <v>3</v>
          </cell>
        </row>
        <row r="12657">
          <cell r="K12657" t="str">
            <v>LA Nursery School</v>
          </cell>
          <cell r="L12657" t="str">
            <v>Nursery</v>
          </cell>
          <cell r="AC12657" t="str">
            <v>Yes</v>
          </cell>
          <cell r="AI12657">
            <v>1</v>
          </cell>
        </row>
        <row r="12658">
          <cell r="K12658" t="str">
            <v>Community School</v>
          </cell>
          <cell r="L12658" t="str">
            <v>Primary</v>
          </cell>
          <cell r="AC12658" t="str">
            <v>Yes</v>
          </cell>
          <cell r="AI12658">
            <v>2</v>
          </cell>
        </row>
        <row r="12659">
          <cell r="K12659" t="str">
            <v>Community School</v>
          </cell>
          <cell r="L12659" t="str">
            <v>Primary</v>
          </cell>
          <cell r="AC12659" t="str">
            <v>Yes</v>
          </cell>
          <cell r="AI12659">
            <v>2</v>
          </cell>
        </row>
        <row r="12660">
          <cell r="K12660" t="str">
            <v>Community School</v>
          </cell>
          <cell r="L12660" t="str">
            <v>Primary</v>
          </cell>
          <cell r="AC12660" t="str">
            <v>Yes</v>
          </cell>
          <cell r="AI12660">
            <v>3</v>
          </cell>
        </row>
        <row r="12661">
          <cell r="K12661" t="str">
            <v>Community School</v>
          </cell>
          <cell r="L12661" t="str">
            <v>Primary</v>
          </cell>
          <cell r="AC12661" t="str">
            <v>Yes</v>
          </cell>
          <cell r="AI12661">
            <v>3</v>
          </cell>
        </row>
        <row r="12662">
          <cell r="K12662" t="str">
            <v>Community School</v>
          </cell>
          <cell r="L12662" t="str">
            <v>Primary</v>
          </cell>
          <cell r="AC12662" t="str">
            <v>Yes</v>
          </cell>
          <cell r="AI12662">
            <v>1</v>
          </cell>
        </row>
        <row r="12663">
          <cell r="K12663" t="str">
            <v>Community School</v>
          </cell>
          <cell r="L12663" t="str">
            <v>Primary</v>
          </cell>
          <cell r="AC12663" t="str">
            <v>Yes</v>
          </cell>
          <cell r="AI12663">
            <v>1</v>
          </cell>
        </row>
        <row r="12664">
          <cell r="K12664" t="str">
            <v>Community School</v>
          </cell>
          <cell r="L12664" t="str">
            <v>Primary</v>
          </cell>
          <cell r="AC12664" t="str">
            <v>Yes</v>
          </cell>
          <cell r="AI12664">
            <v>3</v>
          </cell>
        </row>
        <row r="12665">
          <cell r="K12665" t="str">
            <v>Community School</v>
          </cell>
          <cell r="L12665" t="str">
            <v>Primary</v>
          </cell>
          <cell r="AC12665" t="str">
            <v>Yes</v>
          </cell>
          <cell r="AI12665">
            <v>2</v>
          </cell>
        </row>
        <row r="12666">
          <cell r="K12666" t="str">
            <v>Community School</v>
          </cell>
          <cell r="L12666" t="str">
            <v>Primary</v>
          </cell>
          <cell r="AC12666" t="str">
            <v>Yes</v>
          </cell>
          <cell r="AI12666">
            <v>4</v>
          </cell>
        </row>
        <row r="12667">
          <cell r="K12667" t="str">
            <v>Voluntary Controlled School</v>
          </cell>
          <cell r="L12667" t="str">
            <v>Primary</v>
          </cell>
          <cell r="AC12667" t="str">
            <v>Yes</v>
          </cell>
          <cell r="AI12667">
            <v>2</v>
          </cell>
        </row>
        <row r="12668">
          <cell r="K12668" t="str">
            <v>Voluntary Controlled School</v>
          </cell>
          <cell r="L12668" t="str">
            <v>Primary</v>
          </cell>
          <cell r="AC12668" t="str">
            <v>Yes</v>
          </cell>
          <cell r="AI12668">
            <v>2</v>
          </cell>
        </row>
        <row r="12669">
          <cell r="K12669" t="str">
            <v>Voluntary Aided School</v>
          </cell>
          <cell r="L12669" t="str">
            <v>Primary</v>
          </cell>
          <cell r="AC12669" t="str">
            <v>Yes</v>
          </cell>
          <cell r="AI12669">
            <v>2</v>
          </cell>
        </row>
        <row r="12670">
          <cell r="K12670" t="str">
            <v>Voluntary Aided School</v>
          </cell>
          <cell r="L12670" t="str">
            <v>Primary</v>
          </cell>
          <cell r="AC12670" t="str">
            <v>Yes</v>
          </cell>
          <cell r="AI12670">
            <v>2</v>
          </cell>
        </row>
        <row r="12671">
          <cell r="K12671" t="str">
            <v>Voluntary Controlled School</v>
          </cell>
          <cell r="L12671" t="str">
            <v>Primary</v>
          </cell>
          <cell r="AC12671" t="str">
            <v>Yes</v>
          </cell>
          <cell r="AI12671">
            <v>1</v>
          </cell>
        </row>
        <row r="12672">
          <cell r="K12672" t="str">
            <v>Voluntary Controlled School</v>
          </cell>
          <cell r="L12672" t="str">
            <v>Primary</v>
          </cell>
          <cell r="AC12672" t="str">
            <v>Yes</v>
          </cell>
          <cell r="AI12672">
            <v>2</v>
          </cell>
        </row>
        <row r="12673">
          <cell r="K12673" t="str">
            <v>Voluntary Controlled School</v>
          </cell>
          <cell r="L12673" t="str">
            <v>Primary</v>
          </cell>
          <cell r="AC12673" t="str">
            <v>Yes</v>
          </cell>
          <cell r="AI12673">
            <v>2</v>
          </cell>
        </row>
        <row r="12674">
          <cell r="K12674" t="str">
            <v>Voluntary Aided School</v>
          </cell>
          <cell r="L12674" t="str">
            <v>Primary</v>
          </cell>
          <cell r="AC12674" t="str">
            <v>Yes</v>
          </cell>
          <cell r="AI12674">
            <v>2</v>
          </cell>
        </row>
        <row r="12675">
          <cell r="K12675" t="str">
            <v>Community School</v>
          </cell>
          <cell r="L12675" t="str">
            <v>Primary</v>
          </cell>
          <cell r="AC12675" t="str">
            <v>Yes</v>
          </cell>
          <cell r="AI12675">
            <v>2</v>
          </cell>
        </row>
        <row r="12676">
          <cell r="K12676" t="str">
            <v>Community School</v>
          </cell>
          <cell r="L12676" t="str">
            <v>Primary</v>
          </cell>
          <cell r="AC12676" t="str">
            <v>Yes</v>
          </cell>
          <cell r="AI12676">
            <v>2</v>
          </cell>
        </row>
        <row r="12677">
          <cell r="K12677" t="str">
            <v>Community School</v>
          </cell>
          <cell r="L12677" t="str">
            <v>Primary</v>
          </cell>
          <cell r="AC12677" t="str">
            <v>Yes</v>
          </cell>
          <cell r="AI12677">
            <v>1</v>
          </cell>
        </row>
        <row r="12678">
          <cell r="K12678" t="str">
            <v>Community School</v>
          </cell>
          <cell r="L12678" t="str">
            <v>Primary</v>
          </cell>
          <cell r="AC12678" t="str">
            <v>Yes</v>
          </cell>
          <cell r="AI12678">
            <v>3</v>
          </cell>
        </row>
        <row r="12679">
          <cell r="K12679" t="str">
            <v>Community School</v>
          </cell>
          <cell r="L12679" t="str">
            <v>Primary</v>
          </cell>
          <cell r="AC12679" t="str">
            <v>Yes</v>
          </cell>
          <cell r="AI12679">
            <v>1</v>
          </cell>
        </row>
        <row r="12680">
          <cell r="K12680" t="str">
            <v>Community School</v>
          </cell>
          <cell r="L12680" t="str">
            <v>Primary</v>
          </cell>
          <cell r="AC12680" t="str">
            <v>Yes</v>
          </cell>
          <cell r="AI12680">
            <v>2</v>
          </cell>
        </row>
        <row r="12681">
          <cell r="K12681" t="str">
            <v>Community School</v>
          </cell>
          <cell r="L12681" t="str">
            <v>Primary</v>
          </cell>
          <cell r="AC12681" t="str">
            <v>Yes</v>
          </cell>
          <cell r="AI12681">
            <v>3</v>
          </cell>
        </row>
        <row r="12682">
          <cell r="K12682" t="str">
            <v>Community School</v>
          </cell>
          <cell r="L12682" t="str">
            <v>Primary</v>
          </cell>
          <cell r="AC12682" t="str">
            <v>Yes</v>
          </cell>
          <cell r="AI12682">
            <v>2</v>
          </cell>
        </row>
        <row r="12683">
          <cell r="K12683" t="str">
            <v>Community School</v>
          </cell>
          <cell r="L12683" t="str">
            <v>Primary</v>
          </cell>
          <cell r="AC12683" t="str">
            <v>Yes</v>
          </cell>
          <cell r="AI12683">
            <v>2</v>
          </cell>
        </row>
        <row r="12684">
          <cell r="K12684" t="str">
            <v>Community School</v>
          </cell>
          <cell r="L12684" t="str">
            <v>Primary</v>
          </cell>
          <cell r="AC12684" t="str">
            <v>Yes</v>
          </cell>
          <cell r="AI12684">
            <v>2</v>
          </cell>
        </row>
        <row r="12685">
          <cell r="K12685" t="str">
            <v>Academy Sponsor Led</v>
          </cell>
          <cell r="L12685" t="str">
            <v>Secondary</v>
          </cell>
          <cell r="AC12685" t="str">
            <v>Yes</v>
          </cell>
          <cell r="AI12685">
            <v>2</v>
          </cell>
        </row>
        <row r="12686">
          <cell r="K12686" t="str">
            <v>Academy Sponsor Led</v>
          </cell>
          <cell r="L12686" t="str">
            <v>Secondary</v>
          </cell>
          <cell r="AC12686" t="str">
            <v>Yes</v>
          </cell>
          <cell r="AI12686">
            <v>2</v>
          </cell>
        </row>
        <row r="12687">
          <cell r="K12687" t="str">
            <v>Voluntary Aided School</v>
          </cell>
          <cell r="L12687" t="str">
            <v>Primary</v>
          </cell>
          <cell r="AC12687" t="str">
            <v>Yes</v>
          </cell>
          <cell r="AI12687">
            <v>1</v>
          </cell>
        </row>
        <row r="12688">
          <cell r="K12688" t="str">
            <v>Academy Sponsor Led</v>
          </cell>
          <cell r="L12688" t="str">
            <v>Secondary</v>
          </cell>
          <cell r="AC12688" t="str">
            <v>Yes</v>
          </cell>
          <cell r="AI12688">
            <v>1</v>
          </cell>
        </row>
        <row r="12689">
          <cell r="K12689" t="str">
            <v>Community School</v>
          </cell>
          <cell r="L12689" t="str">
            <v>Primary</v>
          </cell>
          <cell r="AC12689" t="str">
            <v>Yes</v>
          </cell>
          <cell r="AI12689">
            <v>1</v>
          </cell>
        </row>
        <row r="12690">
          <cell r="K12690" t="str">
            <v>Community School</v>
          </cell>
          <cell r="L12690" t="str">
            <v>Primary</v>
          </cell>
          <cell r="AC12690" t="str">
            <v>Yes</v>
          </cell>
          <cell r="AI12690">
            <v>2</v>
          </cell>
        </row>
        <row r="12691">
          <cell r="K12691" t="str">
            <v>Community School</v>
          </cell>
          <cell r="L12691" t="str">
            <v>Primary</v>
          </cell>
          <cell r="AC12691" t="str">
            <v>Yes</v>
          </cell>
          <cell r="AI12691">
            <v>2</v>
          </cell>
        </row>
        <row r="12692">
          <cell r="K12692" t="str">
            <v>Community School</v>
          </cell>
          <cell r="L12692" t="str">
            <v>Primary</v>
          </cell>
          <cell r="AC12692" t="str">
            <v>Yes</v>
          </cell>
          <cell r="AI12692">
            <v>2</v>
          </cell>
        </row>
        <row r="12693">
          <cell r="K12693" t="str">
            <v>Community School</v>
          </cell>
          <cell r="L12693" t="str">
            <v>Primary</v>
          </cell>
          <cell r="AC12693" t="str">
            <v>Yes</v>
          </cell>
          <cell r="AI12693">
            <v>2</v>
          </cell>
        </row>
        <row r="12694">
          <cell r="K12694" t="str">
            <v>Community School</v>
          </cell>
          <cell r="L12694" t="str">
            <v>Primary</v>
          </cell>
          <cell r="AC12694" t="str">
            <v>Yes</v>
          </cell>
          <cell r="AI12694">
            <v>2</v>
          </cell>
        </row>
        <row r="12695">
          <cell r="K12695" t="str">
            <v>Voluntary Aided School</v>
          </cell>
          <cell r="L12695" t="str">
            <v>Primary</v>
          </cell>
          <cell r="AC12695" t="str">
            <v>Yes</v>
          </cell>
          <cell r="AI12695">
            <v>2</v>
          </cell>
        </row>
        <row r="12696">
          <cell r="K12696" t="str">
            <v>Voluntary Controlled School</v>
          </cell>
          <cell r="L12696" t="str">
            <v>Primary</v>
          </cell>
          <cell r="AC12696" t="str">
            <v>Yes</v>
          </cell>
          <cell r="AI12696">
            <v>2</v>
          </cell>
        </row>
        <row r="12697">
          <cell r="K12697" t="str">
            <v>Community School</v>
          </cell>
          <cell r="L12697" t="str">
            <v>Primary</v>
          </cell>
          <cell r="AC12697" t="str">
            <v>Yes</v>
          </cell>
          <cell r="AI12697">
            <v>1</v>
          </cell>
        </row>
        <row r="12698">
          <cell r="K12698" t="str">
            <v>Community School</v>
          </cell>
          <cell r="L12698" t="str">
            <v>Primary</v>
          </cell>
          <cell r="AC12698" t="str">
            <v>Yes</v>
          </cell>
          <cell r="AI12698">
            <v>2</v>
          </cell>
        </row>
        <row r="12699">
          <cell r="K12699" t="str">
            <v>Foundation School</v>
          </cell>
          <cell r="L12699" t="str">
            <v>Primary</v>
          </cell>
          <cell r="AC12699" t="str">
            <v>Yes</v>
          </cell>
          <cell r="AI12699">
            <v>2</v>
          </cell>
        </row>
        <row r="12700">
          <cell r="K12700" t="str">
            <v>Community School</v>
          </cell>
          <cell r="L12700" t="str">
            <v>Primary</v>
          </cell>
          <cell r="AC12700" t="str">
            <v>Yes</v>
          </cell>
          <cell r="AI12700">
            <v>2</v>
          </cell>
        </row>
        <row r="12701">
          <cell r="K12701" t="str">
            <v>Community School</v>
          </cell>
          <cell r="L12701" t="str">
            <v>Primary</v>
          </cell>
          <cell r="AC12701" t="str">
            <v>Yes</v>
          </cell>
          <cell r="AI12701">
            <v>1</v>
          </cell>
        </row>
        <row r="12702">
          <cell r="K12702" t="str">
            <v>Community Special School</v>
          </cell>
          <cell r="L12702" t="str">
            <v>Special</v>
          </cell>
          <cell r="AC12702" t="str">
            <v>Yes</v>
          </cell>
          <cell r="AI12702">
            <v>2</v>
          </cell>
        </row>
        <row r="12703">
          <cell r="K12703" t="str">
            <v>Community School</v>
          </cell>
          <cell r="L12703" t="str">
            <v>Primary</v>
          </cell>
          <cell r="AC12703" t="str">
            <v>Yes</v>
          </cell>
          <cell r="AI12703">
            <v>2</v>
          </cell>
        </row>
        <row r="12704">
          <cell r="K12704" t="str">
            <v>Voluntary Controlled School</v>
          </cell>
          <cell r="L12704" t="str">
            <v>Primary</v>
          </cell>
          <cell r="AC12704" t="str">
            <v>Yes</v>
          </cell>
          <cell r="AI12704">
            <v>3</v>
          </cell>
        </row>
        <row r="12705">
          <cell r="K12705" t="str">
            <v>Community School</v>
          </cell>
          <cell r="L12705" t="str">
            <v>Primary</v>
          </cell>
          <cell r="AC12705" t="str">
            <v>Yes</v>
          </cell>
          <cell r="AI12705">
            <v>3</v>
          </cell>
        </row>
        <row r="12706">
          <cell r="K12706" t="str">
            <v>Community School</v>
          </cell>
          <cell r="L12706" t="str">
            <v>Primary</v>
          </cell>
          <cell r="AC12706" t="str">
            <v>Yes</v>
          </cell>
          <cell r="AI12706">
            <v>2</v>
          </cell>
        </row>
        <row r="12707">
          <cell r="K12707" t="str">
            <v>Community School</v>
          </cell>
          <cell r="L12707" t="str">
            <v>Primary</v>
          </cell>
          <cell r="AC12707" t="str">
            <v>Yes</v>
          </cell>
          <cell r="AI12707">
            <v>2</v>
          </cell>
        </row>
        <row r="12708">
          <cell r="K12708" t="str">
            <v>Community School</v>
          </cell>
          <cell r="L12708" t="str">
            <v>Primary</v>
          </cell>
          <cell r="AC12708" t="str">
            <v>Yes</v>
          </cell>
          <cell r="AI12708">
            <v>1</v>
          </cell>
        </row>
        <row r="12709">
          <cell r="K12709" t="str">
            <v>Community School</v>
          </cell>
          <cell r="L12709" t="str">
            <v>Primary</v>
          </cell>
          <cell r="AC12709" t="str">
            <v>Yes</v>
          </cell>
          <cell r="AI12709">
            <v>2</v>
          </cell>
        </row>
        <row r="12710">
          <cell r="K12710" t="str">
            <v>Voluntary Aided School</v>
          </cell>
          <cell r="L12710" t="str">
            <v>Primary</v>
          </cell>
          <cell r="AC12710" t="str">
            <v>Yes</v>
          </cell>
          <cell r="AI12710">
            <v>2</v>
          </cell>
        </row>
        <row r="12711">
          <cell r="K12711" t="str">
            <v>Community Special School</v>
          </cell>
          <cell r="L12711" t="str">
            <v>Special</v>
          </cell>
          <cell r="AC12711" t="str">
            <v>Yes</v>
          </cell>
          <cell r="AI12711">
            <v>1</v>
          </cell>
        </row>
        <row r="12712">
          <cell r="K12712" t="str">
            <v>Community Special School</v>
          </cell>
          <cell r="L12712" t="str">
            <v>Special</v>
          </cell>
          <cell r="AC12712" t="str">
            <v>Yes</v>
          </cell>
          <cell r="AI12712">
            <v>2</v>
          </cell>
        </row>
        <row r="12713">
          <cell r="K12713" t="str">
            <v>Community School</v>
          </cell>
          <cell r="L12713" t="str">
            <v>Primary</v>
          </cell>
          <cell r="AC12713" t="str">
            <v>Yes</v>
          </cell>
          <cell r="AI12713">
            <v>2</v>
          </cell>
        </row>
        <row r="12714">
          <cell r="K12714" t="str">
            <v>Voluntary Controlled School</v>
          </cell>
          <cell r="L12714" t="str">
            <v>Primary</v>
          </cell>
          <cell r="AC12714" t="str">
            <v>Yes</v>
          </cell>
          <cell r="AI12714">
            <v>2</v>
          </cell>
        </row>
        <row r="12715">
          <cell r="K12715" t="str">
            <v>Community School</v>
          </cell>
          <cell r="L12715" t="str">
            <v>Primary</v>
          </cell>
          <cell r="AC12715" t="str">
            <v>Yes</v>
          </cell>
          <cell r="AI12715">
            <v>1</v>
          </cell>
        </row>
        <row r="12716">
          <cell r="K12716" t="str">
            <v>Community School</v>
          </cell>
          <cell r="L12716" t="str">
            <v>Primary</v>
          </cell>
          <cell r="AC12716" t="str">
            <v>Yes</v>
          </cell>
          <cell r="AI12716">
            <v>2</v>
          </cell>
        </row>
        <row r="12717">
          <cell r="K12717" t="str">
            <v>Voluntary Controlled School</v>
          </cell>
          <cell r="L12717" t="str">
            <v>Primary</v>
          </cell>
          <cell r="AC12717" t="str">
            <v>Yes</v>
          </cell>
          <cell r="AI12717">
            <v>2</v>
          </cell>
        </row>
        <row r="12718">
          <cell r="K12718" t="str">
            <v>Community School</v>
          </cell>
          <cell r="L12718" t="str">
            <v>Primary</v>
          </cell>
          <cell r="AC12718" t="str">
            <v>Yes</v>
          </cell>
          <cell r="AI12718">
            <v>2</v>
          </cell>
        </row>
        <row r="12719">
          <cell r="K12719" t="str">
            <v>Pupil Referral Unit</v>
          </cell>
          <cell r="L12719" t="str">
            <v>PRU</v>
          </cell>
          <cell r="AC12719" t="str">
            <v>Yes</v>
          </cell>
          <cell r="AI12719">
            <v>4</v>
          </cell>
        </row>
        <row r="12720">
          <cell r="K12720" t="str">
            <v>Pupil Referral Unit</v>
          </cell>
          <cell r="L12720" t="str">
            <v>PRU</v>
          </cell>
          <cell r="AC12720" t="str">
            <v>Yes</v>
          </cell>
          <cell r="AI12720">
            <v>3</v>
          </cell>
        </row>
        <row r="12721">
          <cell r="K12721" t="str">
            <v>Pupil Referral Unit</v>
          </cell>
          <cell r="L12721" t="str">
            <v>PRU</v>
          </cell>
          <cell r="AC12721" t="str">
            <v>Yes</v>
          </cell>
          <cell r="AI12721">
            <v>1</v>
          </cell>
        </row>
        <row r="12722">
          <cell r="K12722" t="str">
            <v>Pupil Referral Unit</v>
          </cell>
          <cell r="L12722" t="str">
            <v>PRU</v>
          </cell>
          <cell r="AC12722" t="str">
            <v>Yes</v>
          </cell>
          <cell r="AI12722">
            <v>2</v>
          </cell>
        </row>
        <row r="12723">
          <cell r="K12723" t="str">
            <v>Pupil Referral Unit</v>
          </cell>
          <cell r="L12723" t="str">
            <v>PRU</v>
          </cell>
          <cell r="AC12723" t="str">
            <v>Yes</v>
          </cell>
          <cell r="AI12723">
            <v>2</v>
          </cell>
        </row>
        <row r="12724">
          <cell r="K12724" t="str">
            <v>Community School</v>
          </cell>
          <cell r="L12724" t="str">
            <v>Primary</v>
          </cell>
          <cell r="AC12724" t="str">
            <v>Yes</v>
          </cell>
          <cell r="AI12724">
            <v>2</v>
          </cell>
        </row>
        <row r="12725">
          <cell r="K12725" t="str">
            <v>Community Special School</v>
          </cell>
          <cell r="L12725" t="str">
            <v>Special</v>
          </cell>
          <cell r="AC12725" t="str">
            <v>Yes</v>
          </cell>
          <cell r="AI12725">
            <v>3</v>
          </cell>
        </row>
        <row r="12726">
          <cell r="K12726" t="str">
            <v>Voluntary Aided School</v>
          </cell>
          <cell r="L12726" t="str">
            <v>Primary</v>
          </cell>
          <cell r="AC12726" t="str">
            <v>Yes</v>
          </cell>
          <cell r="AI12726">
            <v>2</v>
          </cell>
        </row>
        <row r="12727">
          <cell r="K12727" t="str">
            <v>Voluntary Controlled School</v>
          </cell>
          <cell r="L12727" t="str">
            <v>Primary</v>
          </cell>
          <cell r="AC12727" t="str">
            <v>Yes</v>
          </cell>
          <cell r="AI12727">
            <v>2</v>
          </cell>
        </row>
        <row r="12728">
          <cell r="K12728" t="str">
            <v>Community School</v>
          </cell>
          <cell r="L12728" t="str">
            <v>Primary</v>
          </cell>
          <cell r="AC12728" t="str">
            <v>Yes</v>
          </cell>
          <cell r="AI12728">
            <v>2</v>
          </cell>
        </row>
        <row r="12729">
          <cell r="K12729" t="str">
            <v>Community School</v>
          </cell>
          <cell r="L12729" t="str">
            <v>Primary</v>
          </cell>
          <cell r="AC12729" t="str">
            <v>Yes</v>
          </cell>
          <cell r="AI12729">
            <v>2</v>
          </cell>
        </row>
        <row r="12730">
          <cell r="K12730" t="str">
            <v>Community School</v>
          </cell>
          <cell r="L12730" t="str">
            <v>Primary</v>
          </cell>
          <cell r="AC12730" t="str">
            <v>Yes</v>
          </cell>
          <cell r="AI12730">
            <v>2</v>
          </cell>
        </row>
        <row r="12731">
          <cell r="K12731" t="str">
            <v>Community School</v>
          </cell>
          <cell r="L12731" t="str">
            <v>Primary</v>
          </cell>
          <cell r="AC12731" t="str">
            <v>Yes</v>
          </cell>
          <cell r="AI12731">
            <v>2</v>
          </cell>
        </row>
        <row r="12732">
          <cell r="K12732" t="str">
            <v>Community School</v>
          </cell>
          <cell r="L12732" t="str">
            <v>Primary</v>
          </cell>
          <cell r="AC12732" t="str">
            <v>Yes</v>
          </cell>
          <cell r="AI12732">
            <v>2</v>
          </cell>
        </row>
        <row r="12733">
          <cell r="K12733" t="str">
            <v>Community School</v>
          </cell>
          <cell r="L12733" t="str">
            <v>Primary</v>
          </cell>
          <cell r="AC12733" t="str">
            <v>Yes</v>
          </cell>
          <cell r="AI12733">
            <v>2</v>
          </cell>
        </row>
        <row r="12734">
          <cell r="K12734" t="str">
            <v>Community School</v>
          </cell>
          <cell r="L12734" t="str">
            <v>Primary</v>
          </cell>
          <cell r="AC12734" t="str">
            <v>Yes</v>
          </cell>
          <cell r="AI12734">
            <v>3</v>
          </cell>
        </row>
        <row r="12735">
          <cell r="K12735" t="str">
            <v>Community School</v>
          </cell>
          <cell r="L12735" t="str">
            <v>Primary</v>
          </cell>
          <cell r="AC12735" t="str">
            <v>Yes</v>
          </cell>
          <cell r="AI12735">
            <v>2</v>
          </cell>
        </row>
        <row r="12736">
          <cell r="K12736" t="str">
            <v>Voluntary Controlled School</v>
          </cell>
          <cell r="L12736" t="str">
            <v>Primary</v>
          </cell>
          <cell r="AC12736" t="str">
            <v>Yes</v>
          </cell>
          <cell r="AI12736">
            <v>2</v>
          </cell>
        </row>
        <row r="12737">
          <cell r="K12737" t="str">
            <v>Foundation School</v>
          </cell>
          <cell r="L12737" t="str">
            <v>Primary</v>
          </cell>
          <cell r="AC12737" t="str">
            <v>Yes</v>
          </cell>
          <cell r="AI12737">
            <v>3</v>
          </cell>
        </row>
        <row r="12738">
          <cell r="K12738" t="str">
            <v>Community Special School</v>
          </cell>
          <cell r="L12738" t="str">
            <v>Special</v>
          </cell>
          <cell r="AC12738" t="str">
            <v>Yes</v>
          </cell>
          <cell r="AI12738">
            <v>1</v>
          </cell>
        </row>
        <row r="12739">
          <cell r="K12739" t="str">
            <v>Community Special School</v>
          </cell>
          <cell r="L12739" t="str">
            <v>Special</v>
          </cell>
          <cell r="AC12739" t="str">
            <v>Yes</v>
          </cell>
          <cell r="AI12739">
            <v>1</v>
          </cell>
        </row>
        <row r="12740">
          <cell r="K12740" t="str">
            <v>Community School</v>
          </cell>
          <cell r="L12740" t="str">
            <v>Primary</v>
          </cell>
          <cell r="AC12740" t="str">
            <v>Yes</v>
          </cell>
          <cell r="AI12740">
            <v>2</v>
          </cell>
        </row>
        <row r="12741">
          <cell r="K12741" t="str">
            <v>Community School</v>
          </cell>
          <cell r="L12741" t="str">
            <v>Primary</v>
          </cell>
          <cell r="AC12741" t="str">
            <v>Yes</v>
          </cell>
          <cell r="AI12741">
            <v>2</v>
          </cell>
        </row>
        <row r="12742">
          <cell r="K12742" t="str">
            <v>Community School</v>
          </cell>
          <cell r="L12742" t="str">
            <v>Primary</v>
          </cell>
          <cell r="AC12742" t="str">
            <v>Yes</v>
          </cell>
          <cell r="AI12742">
            <v>2</v>
          </cell>
        </row>
        <row r="12743">
          <cell r="K12743" t="str">
            <v>Voluntary Aided School</v>
          </cell>
          <cell r="L12743" t="str">
            <v>Primary</v>
          </cell>
          <cell r="AC12743" t="str">
            <v>Yes</v>
          </cell>
          <cell r="AI12743">
            <v>3</v>
          </cell>
        </row>
        <row r="12744">
          <cell r="K12744" t="str">
            <v>Community School</v>
          </cell>
          <cell r="L12744" t="str">
            <v>Primary</v>
          </cell>
          <cell r="AC12744" t="str">
            <v>Yes</v>
          </cell>
          <cell r="AI12744">
            <v>2</v>
          </cell>
        </row>
        <row r="12745">
          <cell r="K12745" t="str">
            <v>Community Special School</v>
          </cell>
          <cell r="L12745" t="str">
            <v>Special</v>
          </cell>
          <cell r="AC12745" t="str">
            <v>Yes</v>
          </cell>
          <cell r="AI12745">
            <v>4</v>
          </cell>
        </row>
        <row r="12746">
          <cell r="K12746" t="str">
            <v>Community School</v>
          </cell>
          <cell r="L12746" t="str">
            <v>Primary</v>
          </cell>
          <cell r="AC12746" t="str">
            <v>Yes</v>
          </cell>
          <cell r="AI12746">
            <v>2</v>
          </cell>
        </row>
        <row r="12747">
          <cell r="K12747" t="str">
            <v>Academy Sponsor Led</v>
          </cell>
          <cell r="L12747" t="str">
            <v>Secondary</v>
          </cell>
          <cell r="AC12747" t="str">
            <v>Yes</v>
          </cell>
          <cell r="AI12747">
            <v>2</v>
          </cell>
        </row>
        <row r="12748">
          <cell r="K12748" t="str">
            <v>Academy Sponsor Led</v>
          </cell>
          <cell r="L12748" t="str">
            <v>Secondary</v>
          </cell>
          <cell r="AC12748" t="str">
            <v>Yes</v>
          </cell>
          <cell r="AI12748">
            <v>2</v>
          </cell>
        </row>
        <row r="12749">
          <cell r="K12749" t="str">
            <v>Pupil Referral Unit</v>
          </cell>
          <cell r="L12749" t="str">
            <v>PRU</v>
          </cell>
          <cell r="AC12749" t="str">
            <v>Yes</v>
          </cell>
          <cell r="AI12749">
            <v>2</v>
          </cell>
        </row>
        <row r="12750">
          <cell r="K12750" t="str">
            <v>Community Special School</v>
          </cell>
          <cell r="L12750" t="str">
            <v>Special</v>
          </cell>
          <cell r="AC12750" t="str">
            <v>Yes</v>
          </cell>
          <cell r="AI12750">
            <v>2</v>
          </cell>
        </row>
        <row r="12751">
          <cell r="K12751" t="str">
            <v>Community School</v>
          </cell>
          <cell r="L12751" t="str">
            <v>Primary</v>
          </cell>
          <cell r="AC12751" t="str">
            <v>Yes</v>
          </cell>
          <cell r="AI12751">
            <v>2</v>
          </cell>
        </row>
        <row r="12752">
          <cell r="K12752" t="str">
            <v>Voluntary Aided School</v>
          </cell>
          <cell r="L12752" t="str">
            <v>Primary</v>
          </cell>
          <cell r="AC12752" t="str">
            <v>Yes</v>
          </cell>
          <cell r="AI12752">
            <v>2</v>
          </cell>
        </row>
        <row r="12753">
          <cell r="K12753" t="str">
            <v>Community School</v>
          </cell>
          <cell r="L12753" t="str">
            <v>Primary</v>
          </cell>
          <cell r="AC12753" t="str">
            <v>Yes</v>
          </cell>
          <cell r="AI12753">
            <v>2</v>
          </cell>
        </row>
        <row r="12754">
          <cell r="K12754" t="str">
            <v>Community School</v>
          </cell>
          <cell r="L12754" t="str">
            <v>Primary</v>
          </cell>
          <cell r="AC12754" t="str">
            <v>Yes</v>
          </cell>
          <cell r="AI12754">
            <v>2</v>
          </cell>
        </row>
        <row r="12755">
          <cell r="K12755" t="str">
            <v>Community Special School</v>
          </cell>
          <cell r="L12755" t="str">
            <v>Special</v>
          </cell>
          <cell r="AC12755" t="str">
            <v>Yes</v>
          </cell>
          <cell r="AI12755">
            <v>1</v>
          </cell>
        </row>
        <row r="12756">
          <cell r="K12756" t="str">
            <v>Community School</v>
          </cell>
          <cell r="L12756" t="str">
            <v>Primary</v>
          </cell>
          <cell r="AC12756" t="str">
            <v>Yes</v>
          </cell>
          <cell r="AI12756">
            <v>3</v>
          </cell>
        </row>
        <row r="12757">
          <cell r="K12757" t="str">
            <v>Community School</v>
          </cell>
          <cell r="L12757" t="str">
            <v>Primary</v>
          </cell>
          <cell r="AC12757" t="str">
            <v>Yes</v>
          </cell>
          <cell r="AI12757">
            <v>2</v>
          </cell>
        </row>
        <row r="12758">
          <cell r="K12758" t="str">
            <v>Community School</v>
          </cell>
          <cell r="L12758" t="str">
            <v>Primary</v>
          </cell>
          <cell r="AC12758" t="str">
            <v>Yes</v>
          </cell>
          <cell r="AI12758">
            <v>2</v>
          </cell>
        </row>
        <row r="12759">
          <cell r="K12759" t="str">
            <v>Community School</v>
          </cell>
          <cell r="L12759" t="str">
            <v>Primary</v>
          </cell>
          <cell r="AC12759" t="str">
            <v>Yes</v>
          </cell>
          <cell r="AI12759">
            <v>3</v>
          </cell>
        </row>
        <row r="12760">
          <cell r="K12760" t="str">
            <v>Community School</v>
          </cell>
          <cell r="L12760" t="str">
            <v>Primary</v>
          </cell>
          <cell r="AC12760" t="str">
            <v>Yes</v>
          </cell>
          <cell r="AI12760">
            <v>2</v>
          </cell>
        </row>
        <row r="12761">
          <cell r="K12761" t="str">
            <v>Community School</v>
          </cell>
          <cell r="L12761" t="str">
            <v>Primary</v>
          </cell>
          <cell r="AC12761" t="str">
            <v>Yes</v>
          </cell>
          <cell r="AI12761">
            <v>1</v>
          </cell>
        </row>
        <row r="12762">
          <cell r="K12762" t="str">
            <v>Foundation Special School</v>
          </cell>
          <cell r="L12762" t="str">
            <v>Special</v>
          </cell>
          <cell r="AC12762" t="str">
            <v>Yes</v>
          </cell>
          <cell r="AI12762">
            <v>3</v>
          </cell>
        </row>
        <row r="12763">
          <cell r="K12763" t="str">
            <v>Pupil Referral Unit</v>
          </cell>
          <cell r="L12763" t="str">
            <v>PRU</v>
          </cell>
          <cell r="AC12763" t="str">
            <v>Yes</v>
          </cell>
          <cell r="AI12763">
            <v>1</v>
          </cell>
        </row>
        <row r="12764">
          <cell r="K12764" t="str">
            <v>Community Special School</v>
          </cell>
          <cell r="L12764" t="str">
            <v>Special</v>
          </cell>
          <cell r="AC12764" t="str">
            <v>Yes</v>
          </cell>
          <cell r="AI12764">
            <v>1</v>
          </cell>
        </row>
        <row r="12765">
          <cell r="K12765" t="str">
            <v>Foundation School</v>
          </cell>
          <cell r="L12765" t="str">
            <v>Primary</v>
          </cell>
          <cell r="AC12765" t="str">
            <v>Yes</v>
          </cell>
          <cell r="AI12765">
            <v>2</v>
          </cell>
        </row>
        <row r="12766">
          <cell r="K12766" t="str">
            <v>Voluntary Aided School</v>
          </cell>
          <cell r="L12766" t="str">
            <v>Primary</v>
          </cell>
          <cell r="AC12766" t="str">
            <v>Yes</v>
          </cell>
          <cell r="AI12766">
            <v>1</v>
          </cell>
        </row>
        <row r="12767">
          <cell r="K12767" t="str">
            <v>Community School</v>
          </cell>
          <cell r="L12767" t="str">
            <v>Primary</v>
          </cell>
          <cell r="AC12767" t="str">
            <v>Yes</v>
          </cell>
          <cell r="AI12767">
            <v>1</v>
          </cell>
        </row>
        <row r="12768">
          <cell r="K12768" t="str">
            <v>Community School</v>
          </cell>
          <cell r="L12768" t="str">
            <v>Primary</v>
          </cell>
          <cell r="AC12768" t="str">
            <v>Yes</v>
          </cell>
          <cell r="AI12768">
            <v>2</v>
          </cell>
        </row>
        <row r="12769">
          <cell r="K12769" t="str">
            <v>Community School</v>
          </cell>
          <cell r="L12769" t="str">
            <v>Primary</v>
          </cell>
          <cell r="AC12769" t="str">
            <v>Yes</v>
          </cell>
          <cell r="AI12769">
            <v>2</v>
          </cell>
        </row>
        <row r="12770">
          <cell r="K12770" t="str">
            <v>Community School</v>
          </cell>
          <cell r="L12770" t="str">
            <v>Primary</v>
          </cell>
          <cell r="AC12770" t="str">
            <v>Yes</v>
          </cell>
          <cell r="AI12770">
            <v>2</v>
          </cell>
        </row>
        <row r="12771">
          <cell r="K12771" t="str">
            <v>Community School</v>
          </cell>
          <cell r="L12771" t="str">
            <v>Primary</v>
          </cell>
          <cell r="AC12771" t="str">
            <v>Yes</v>
          </cell>
          <cell r="AI12771">
            <v>2</v>
          </cell>
        </row>
        <row r="12772">
          <cell r="K12772" t="str">
            <v>Voluntary Aided School</v>
          </cell>
          <cell r="L12772" t="str">
            <v>Primary</v>
          </cell>
          <cell r="AC12772" t="str">
            <v>Yes</v>
          </cell>
          <cell r="AI12772">
            <v>2</v>
          </cell>
        </row>
        <row r="12773">
          <cell r="K12773" t="str">
            <v>Community School</v>
          </cell>
          <cell r="L12773" t="str">
            <v>Primary</v>
          </cell>
          <cell r="AC12773" t="str">
            <v>Yes</v>
          </cell>
          <cell r="AI12773">
            <v>3</v>
          </cell>
        </row>
        <row r="12774">
          <cell r="K12774" t="str">
            <v>Community School</v>
          </cell>
          <cell r="L12774" t="str">
            <v>Primary</v>
          </cell>
          <cell r="AC12774" t="str">
            <v>Yes</v>
          </cell>
          <cell r="AI12774">
            <v>3</v>
          </cell>
        </row>
        <row r="12775">
          <cell r="K12775" t="str">
            <v>Community School</v>
          </cell>
          <cell r="L12775" t="str">
            <v>Primary</v>
          </cell>
          <cell r="AC12775" t="str">
            <v>Yes</v>
          </cell>
          <cell r="AI12775">
            <v>2</v>
          </cell>
        </row>
        <row r="12776">
          <cell r="K12776" t="str">
            <v>Community School</v>
          </cell>
          <cell r="L12776" t="str">
            <v>Primary</v>
          </cell>
          <cell r="AC12776" t="str">
            <v>Yes</v>
          </cell>
          <cell r="AI12776">
            <v>2</v>
          </cell>
        </row>
        <row r="12777">
          <cell r="K12777" t="str">
            <v>Pupil Referral Unit</v>
          </cell>
          <cell r="L12777" t="str">
            <v>PRU</v>
          </cell>
          <cell r="AC12777" t="str">
            <v>Yes</v>
          </cell>
          <cell r="AI12777">
            <v>2</v>
          </cell>
        </row>
        <row r="12778">
          <cell r="K12778" t="str">
            <v>Community School</v>
          </cell>
          <cell r="L12778" t="str">
            <v>Primary</v>
          </cell>
          <cell r="AC12778" t="str">
            <v>Yes</v>
          </cell>
          <cell r="AI12778">
            <v>2</v>
          </cell>
        </row>
        <row r="12779">
          <cell r="K12779" t="str">
            <v>Community School</v>
          </cell>
          <cell r="L12779" t="str">
            <v>Primary</v>
          </cell>
          <cell r="AC12779" t="str">
            <v>Yes</v>
          </cell>
          <cell r="AI12779">
            <v>2</v>
          </cell>
        </row>
        <row r="12780">
          <cell r="K12780" t="str">
            <v>Community School</v>
          </cell>
          <cell r="L12780" t="str">
            <v>Primary</v>
          </cell>
          <cell r="AC12780" t="str">
            <v>Yes</v>
          </cell>
          <cell r="AI12780">
            <v>2</v>
          </cell>
        </row>
        <row r="12781">
          <cell r="K12781" t="str">
            <v>LA Nursery School</v>
          </cell>
          <cell r="L12781" t="str">
            <v>Nursery</v>
          </cell>
          <cell r="AC12781" t="str">
            <v>Yes</v>
          </cell>
          <cell r="AI12781">
            <v>2</v>
          </cell>
        </row>
        <row r="12782">
          <cell r="K12782" t="str">
            <v>Community School</v>
          </cell>
          <cell r="L12782" t="str">
            <v>Primary</v>
          </cell>
          <cell r="AC12782" t="str">
            <v>Yes</v>
          </cell>
          <cell r="AI12782">
            <v>2</v>
          </cell>
        </row>
        <row r="12783">
          <cell r="K12783" t="str">
            <v>Voluntary Controlled School</v>
          </cell>
          <cell r="L12783" t="str">
            <v>Primary</v>
          </cell>
          <cell r="AC12783" t="str">
            <v>Yes</v>
          </cell>
          <cell r="AI12783">
            <v>2</v>
          </cell>
        </row>
        <row r="12784">
          <cell r="K12784" t="str">
            <v>Community School</v>
          </cell>
          <cell r="L12784" t="str">
            <v>Primary</v>
          </cell>
          <cell r="AC12784" t="str">
            <v>Yes</v>
          </cell>
          <cell r="AI12784">
            <v>1</v>
          </cell>
        </row>
        <row r="12785">
          <cell r="K12785" t="str">
            <v>Community School</v>
          </cell>
          <cell r="L12785" t="str">
            <v>Primary</v>
          </cell>
          <cell r="AC12785" t="str">
            <v>Yes</v>
          </cell>
          <cell r="AI12785">
            <v>1</v>
          </cell>
        </row>
        <row r="12786">
          <cell r="K12786" t="str">
            <v>Voluntary Controlled School</v>
          </cell>
          <cell r="L12786" t="str">
            <v>Primary</v>
          </cell>
          <cell r="AC12786" t="str">
            <v>Yes</v>
          </cell>
          <cell r="AI12786">
            <v>2</v>
          </cell>
        </row>
        <row r="12787">
          <cell r="K12787" t="str">
            <v>LA Nursery School</v>
          </cell>
          <cell r="L12787" t="str">
            <v>Nursery</v>
          </cell>
          <cell r="AC12787" t="str">
            <v>Yes</v>
          </cell>
          <cell r="AI12787">
            <v>3</v>
          </cell>
        </row>
        <row r="12788">
          <cell r="K12788" t="str">
            <v>Community School</v>
          </cell>
          <cell r="L12788" t="str">
            <v>Primary</v>
          </cell>
          <cell r="AC12788" t="str">
            <v>Yes</v>
          </cell>
          <cell r="AI12788">
            <v>2</v>
          </cell>
        </row>
        <row r="12789">
          <cell r="K12789" t="str">
            <v>Community School</v>
          </cell>
          <cell r="L12789" t="str">
            <v>Primary</v>
          </cell>
          <cell r="AC12789" t="str">
            <v>Yes</v>
          </cell>
          <cell r="AI12789">
            <v>2</v>
          </cell>
        </row>
        <row r="12790">
          <cell r="K12790" t="str">
            <v>Pupil Referral Unit</v>
          </cell>
          <cell r="L12790" t="str">
            <v>PRU</v>
          </cell>
          <cell r="AC12790" t="str">
            <v>Yes</v>
          </cell>
          <cell r="AI12790">
            <v>2</v>
          </cell>
        </row>
        <row r="12791">
          <cell r="K12791" t="str">
            <v>Community School</v>
          </cell>
          <cell r="L12791" t="str">
            <v>Primary</v>
          </cell>
          <cell r="AC12791" t="str">
            <v>Yes</v>
          </cell>
          <cell r="AI12791">
            <v>3</v>
          </cell>
        </row>
        <row r="12792">
          <cell r="K12792" t="str">
            <v>Community Special School</v>
          </cell>
          <cell r="L12792" t="str">
            <v>Special</v>
          </cell>
          <cell r="AC12792" t="str">
            <v>Yes</v>
          </cell>
          <cell r="AI12792">
            <v>1</v>
          </cell>
        </row>
        <row r="12793">
          <cell r="K12793" t="str">
            <v>Pupil Referral Unit</v>
          </cell>
          <cell r="L12793" t="str">
            <v>PRU</v>
          </cell>
          <cell r="AC12793" t="str">
            <v>Yes</v>
          </cell>
          <cell r="AI12793">
            <v>1</v>
          </cell>
        </row>
        <row r="12794">
          <cell r="K12794" t="str">
            <v>Community School</v>
          </cell>
          <cell r="L12794" t="str">
            <v>Primary</v>
          </cell>
          <cell r="AC12794" t="str">
            <v>Yes</v>
          </cell>
          <cell r="AI12794">
            <v>2</v>
          </cell>
        </row>
        <row r="12795">
          <cell r="K12795" t="str">
            <v>Community School</v>
          </cell>
          <cell r="L12795" t="str">
            <v>Primary</v>
          </cell>
          <cell r="AC12795" t="str">
            <v>Yes</v>
          </cell>
          <cell r="AI12795">
            <v>2</v>
          </cell>
        </row>
        <row r="12796">
          <cell r="K12796" t="str">
            <v>Community School</v>
          </cell>
          <cell r="L12796" t="str">
            <v>Secondary</v>
          </cell>
          <cell r="AC12796" t="str">
            <v>Yes</v>
          </cell>
          <cell r="AI12796">
            <v>4</v>
          </cell>
        </row>
        <row r="12797">
          <cell r="K12797" t="str">
            <v>Foundation School</v>
          </cell>
          <cell r="L12797" t="str">
            <v>Primary</v>
          </cell>
          <cell r="AC12797" t="str">
            <v>Yes</v>
          </cell>
          <cell r="AI12797">
            <v>3</v>
          </cell>
        </row>
        <row r="12798">
          <cell r="K12798" t="str">
            <v>Community Special School</v>
          </cell>
          <cell r="L12798" t="str">
            <v>Special</v>
          </cell>
          <cell r="AC12798" t="str">
            <v>Yes</v>
          </cell>
          <cell r="AI12798">
            <v>1</v>
          </cell>
        </row>
        <row r="12799">
          <cell r="K12799" t="str">
            <v>Pupil Referral Unit</v>
          </cell>
          <cell r="L12799" t="str">
            <v>PRU</v>
          </cell>
          <cell r="AC12799" t="str">
            <v>Yes</v>
          </cell>
          <cell r="AI12799">
            <v>2</v>
          </cell>
        </row>
        <row r="12800">
          <cell r="K12800" t="str">
            <v>Foundation School</v>
          </cell>
          <cell r="L12800" t="str">
            <v>Primary</v>
          </cell>
          <cell r="AC12800" t="str">
            <v>Yes</v>
          </cell>
          <cell r="AI12800">
            <v>1</v>
          </cell>
        </row>
        <row r="12801">
          <cell r="K12801" t="str">
            <v>Community School</v>
          </cell>
          <cell r="L12801" t="str">
            <v>Primary</v>
          </cell>
          <cell r="AC12801" t="str">
            <v>Yes</v>
          </cell>
          <cell r="AI12801">
            <v>2</v>
          </cell>
        </row>
        <row r="12802">
          <cell r="K12802" t="str">
            <v>Community School</v>
          </cell>
          <cell r="L12802" t="str">
            <v>Primary</v>
          </cell>
          <cell r="AC12802" t="str">
            <v>Yes</v>
          </cell>
          <cell r="AI12802">
            <v>2</v>
          </cell>
        </row>
        <row r="12803">
          <cell r="K12803" t="str">
            <v>Community Special School</v>
          </cell>
          <cell r="L12803" t="str">
            <v>Special</v>
          </cell>
          <cell r="AC12803" t="str">
            <v>Yes</v>
          </cell>
          <cell r="AI12803">
            <v>1</v>
          </cell>
        </row>
        <row r="12804">
          <cell r="K12804" t="str">
            <v>Voluntary Controlled School</v>
          </cell>
          <cell r="L12804" t="str">
            <v>Primary</v>
          </cell>
          <cell r="AC12804" t="str">
            <v>Yes</v>
          </cell>
          <cell r="AI12804">
            <v>3</v>
          </cell>
        </row>
        <row r="12805">
          <cell r="K12805" t="str">
            <v>Community School</v>
          </cell>
          <cell r="L12805" t="str">
            <v>Primary</v>
          </cell>
          <cell r="AC12805" t="str">
            <v>Yes</v>
          </cell>
          <cell r="AI12805">
            <v>2</v>
          </cell>
        </row>
        <row r="12806">
          <cell r="K12806" t="str">
            <v>Voluntary Controlled School</v>
          </cell>
          <cell r="L12806" t="str">
            <v>Primary</v>
          </cell>
          <cell r="AC12806" t="str">
            <v>Yes</v>
          </cell>
          <cell r="AI12806">
            <v>2</v>
          </cell>
        </row>
        <row r="12807">
          <cell r="K12807" t="str">
            <v>Community School</v>
          </cell>
          <cell r="L12807" t="str">
            <v>Primary</v>
          </cell>
          <cell r="AC12807" t="str">
            <v>Yes</v>
          </cell>
          <cell r="AI12807">
            <v>2</v>
          </cell>
        </row>
        <row r="12808">
          <cell r="K12808" t="str">
            <v>Foundation School</v>
          </cell>
          <cell r="L12808" t="str">
            <v>Primary</v>
          </cell>
          <cell r="AC12808" t="str">
            <v>Yes</v>
          </cell>
          <cell r="AI12808">
            <v>3</v>
          </cell>
        </row>
        <row r="12809">
          <cell r="K12809" t="str">
            <v>Voluntary Controlled School</v>
          </cell>
          <cell r="L12809" t="str">
            <v>Primary</v>
          </cell>
          <cell r="AC12809" t="str">
            <v>Yes</v>
          </cell>
          <cell r="AI12809">
            <v>1</v>
          </cell>
        </row>
        <row r="12810">
          <cell r="K12810" t="str">
            <v>Voluntary Aided School</v>
          </cell>
          <cell r="L12810" t="str">
            <v>Secondary</v>
          </cell>
          <cell r="AC12810" t="str">
            <v>Yes</v>
          </cell>
          <cell r="AI12810">
            <v>2</v>
          </cell>
        </row>
        <row r="12811">
          <cell r="K12811" t="str">
            <v>Community School</v>
          </cell>
          <cell r="L12811" t="str">
            <v>Primary</v>
          </cell>
          <cell r="AC12811" t="str">
            <v>Yes</v>
          </cell>
          <cell r="AI12811">
            <v>3</v>
          </cell>
        </row>
        <row r="12812">
          <cell r="K12812" t="str">
            <v>Community School</v>
          </cell>
          <cell r="L12812" t="str">
            <v>Primary</v>
          </cell>
          <cell r="AC12812" t="str">
            <v>Yes</v>
          </cell>
          <cell r="AI12812">
            <v>2</v>
          </cell>
        </row>
        <row r="12813">
          <cell r="K12813" t="str">
            <v>Community School</v>
          </cell>
          <cell r="L12813" t="str">
            <v>Primary</v>
          </cell>
          <cell r="AC12813" t="str">
            <v>Yes</v>
          </cell>
          <cell r="AI12813">
            <v>2</v>
          </cell>
        </row>
        <row r="12814">
          <cell r="K12814" t="str">
            <v>Voluntary Aided School</v>
          </cell>
          <cell r="L12814" t="str">
            <v>Primary</v>
          </cell>
          <cell r="AC12814" t="str">
            <v>Yes</v>
          </cell>
          <cell r="AI12814">
            <v>2</v>
          </cell>
        </row>
        <row r="12815">
          <cell r="K12815" t="str">
            <v>Voluntary Aided School</v>
          </cell>
          <cell r="L12815" t="str">
            <v>Primary</v>
          </cell>
          <cell r="AC12815" t="str">
            <v>Yes</v>
          </cell>
          <cell r="AI12815">
            <v>3</v>
          </cell>
        </row>
        <row r="12816">
          <cell r="K12816" t="str">
            <v>Community School</v>
          </cell>
          <cell r="L12816" t="str">
            <v>Primary</v>
          </cell>
          <cell r="AC12816" t="str">
            <v>Yes</v>
          </cell>
          <cell r="AI12816">
            <v>2</v>
          </cell>
        </row>
        <row r="12817">
          <cell r="K12817" t="str">
            <v>LA Nursery School</v>
          </cell>
          <cell r="L12817" t="str">
            <v>Nursery</v>
          </cell>
          <cell r="AC12817" t="str">
            <v>Yes</v>
          </cell>
          <cell r="AI12817">
            <v>1</v>
          </cell>
        </row>
        <row r="12818">
          <cell r="K12818" t="str">
            <v>Community School</v>
          </cell>
          <cell r="L12818" t="str">
            <v>Primary</v>
          </cell>
          <cell r="AC12818" t="str">
            <v>Yes</v>
          </cell>
          <cell r="AI12818">
            <v>2</v>
          </cell>
        </row>
        <row r="12819">
          <cell r="K12819" t="str">
            <v>Voluntary Aided School</v>
          </cell>
          <cell r="L12819" t="str">
            <v>Primary</v>
          </cell>
          <cell r="AC12819" t="str">
            <v>Yes</v>
          </cell>
          <cell r="AI12819">
            <v>2</v>
          </cell>
        </row>
        <row r="12820">
          <cell r="K12820" t="str">
            <v>Community School</v>
          </cell>
          <cell r="L12820" t="str">
            <v>Primary</v>
          </cell>
          <cell r="AC12820" t="str">
            <v>Yes</v>
          </cell>
          <cell r="AI12820">
            <v>2</v>
          </cell>
        </row>
        <row r="12821">
          <cell r="K12821" t="str">
            <v>Community School</v>
          </cell>
          <cell r="L12821" t="str">
            <v>Primary</v>
          </cell>
          <cell r="AC12821" t="str">
            <v>Yes</v>
          </cell>
          <cell r="AI12821">
            <v>2</v>
          </cell>
        </row>
        <row r="12822">
          <cell r="K12822" t="str">
            <v>Community School</v>
          </cell>
          <cell r="L12822" t="str">
            <v>Primary</v>
          </cell>
          <cell r="AC12822" t="str">
            <v>Yes</v>
          </cell>
          <cell r="AI12822">
            <v>2</v>
          </cell>
        </row>
        <row r="12823">
          <cell r="K12823" t="str">
            <v>Community School</v>
          </cell>
          <cell r="L12823" t="str">
            <v>Primary</v>
          </cell>
          <cell r="AC12823" t="str">
            <v>Yes</v>
          </cell>
          <cell r="AI12823">
            <v>2</v>
          </cell>
        </row>
        <row r="12824">
          <cell r="K12824" t="str">
            <v>Foundation School</v>
          </cell>
          <cell r="L12824" t="str">
            <v>Primary</v>
          </cell>
          <cell r="AC12824" t="str">
            <v>Yes</v>
          </cell>
          <cell r="AI12824">
            <v>2</v>
          </cell>
        </row>
        <row r="12825">
          <cell r="K12825" t="str">
            <v>Community School</v>
          </cell>
          <cell r="L12825" t="str">
            <v>Primary</v>
          </cell>
          <cell r="AC12825" t="str">
            <v>Yes</v>
          </cell>
          <cell r="AI12825">
            <v>3</v>
          </cell>
        </row>
        <row r="12826">
          <cell r="K12826" t="str">
            <v>Voluntary Aided School</v>
          </cell>
          <cell r="L12826" t="str">
            <v>Primary</v>
          </cell>
          <cell r="AC12826" t="str">
            <v>Yes</v>
          </cell>
          <cell r="AI12826">
            <v>2</v>
          </cell>
        </row>
        <row r="12827">
          <cell r="K12827" t="str">
            <v>Community Special School</v>
          </cell>
          <cell r="L12827" t="str">
            <v>Special</v>
          </cell>
          <cell r="AC12827" t="str">
            <v>Yes</v>
          </cell>
          <cell r="AI12827">
            <v>2</v>
          </cell>
        </row>
        <row r="12828">
          <cell r="K12828" t="str">
            <v>Community Special School</v>
          </cell>
          <cell r="L12828" t="str">
            <v>Special</v>
          </cell>
          <cell r="AC12828" t="str">
            <v>Yes</v>
          </cell>
          <cell r="AI12828">
            <v>1</v>
          </cell>
        </row>
        <row r="12829">
          <cell r="K12829" t="str">
            <v>Academy Sponsor Led</v>
          </cell>
          <cell r="L12829" t="str">
            <v>Secondary</v>
          </cell>
          <cell r="AC12829" t="str">
            <v>Yes</v>
          </cell>
          <cell r="AI12829">
            <v>1</v>
          </cell>
        </row>
        <row r="12830">
          <cell r="K12830" t="str">
            <v>Community School</v>
          </cell>
          <cell r="L12830" t="str">
            <v>Primary</v>
          </cell>
          <cell r="AC12830" t="str">
            <v>Yes</v>
          </cell>
          <cell r="AI12830">
            <v>2</v>
          </cell>
        </row>
        <row r="12831">
          <cell r="K12831" t="str">
            <v>Community School</v>
          </cell>
          <cell r="L12831" t="str">
            <v>Primary</v>
          </cell>
          <cell r="AC12831" t="str">
            <v>Yes</v>
          </cell>
          <cell r="AI12831">
            <v>2</v>
          </cell>
        </row>
        <row r="12832">
          <cell r="K12832" t="str">
            <v>Community School</v>
          </cell>
          <cell r="L12832" t="str">
            <v>Primary</v>
          </cell>
          <cell r="AC12832" t="str">
            <v>Yes</v>
          </cell>
          <cell r="AI12832">
            <v>3</v>
          </cell>
        </row>
        <row r="12833">
          <cell r="K12833" t="str">
            <v>Community Special School</v>
          </cell>
          <cell r="L12833" t="str">
            <v>Special</v>
          </cell>
          <cell r="AC12833" t="str">
            <v>Yes</v>
          </cell>
          <cell r="AI12833">
            <v>3</v>
          </cell>
        </row>
        <row r="12834">
          <cell r="K12834" t="str">
            <v>Voluntary Aided School</v>
          </cell>
          <cell r="L12834" t="str">
            <v>Secondary</v>
          </cell>
          <cell r="AC12834" t="str">
            <v>Yes</v>
          </cell>
          <cell r="AI12834">
            <v>2</v>
          </cell>
        </row>
        <row r="12835">
          <cell r="K12835" t="str">
            <v>Voluntary Controlled School</v>
          </cell>
          <cell r="L12835" t="str">
            <v>Primary</v>
          </cell>
          <cell r="AC12835" t="str">
            <v>Yes</v>
          </cell>
          <cell r="AI12835">
            <v>2</v>
          </cell>
        </row>
        <row r="12836">
          <cell r="K12836" t="str">
            <v>Voluntary Aided School</v>
          </cell>
          <cell r="L12836" t="str">
            <v>Primary</v>
          </cell>
          <cell r="AC12836" t="str">
            <v>Yes</v>
          </cell>
          <cell r="AI12836">
            <v>2</v>
          </cell>
        </row>
        <row r="12837">
          <cell r="K12837" t="str">
            <v>Voluntary Controlled School</v>
          </cell>
          <cell r="L12837" t="str">
            <v>Primary</v>
          </cell>
          <cell r="AC12837" t="str">
            <v>Yes</v>
          </cell>
          <cell r="AI12837">
            <v>2</v>
          </cell>
        </row>
        <row r="12838">
          <cell r="K12838" t="str">
            <v>Pupil Referral Unit</v>
          </cell>
          <cell r="L12838" t="str">
            <v>PRU</v>
          </cell>
          <cell r="AC12838" t="str">
            <v>Yes</v>
          </cell>
          <cell r="AI12838">
            <v>2</v>
          </cell>
        </row>
        <row r="12839">
          <cell r="K12839" t="str">
            <v>Community Special School</v>
          </cell>
          <cell r="L12839" t="str">
            <v>Special</v>
          </cell>
          <cell r="AC12839" t="str">
            <v>Yes</v>
          </cell>
          <cell r="AI12839">
            <v>1</v>
          </cell>
        </row>
        <row r="12840">
          <cell r="K12840" t="str">
            <v>Community School</v>
          </cell>
          <cell r="L12840" t="str">
            <v>Primary</v>
          </cell>
          <cell r="AC12840" t="str">
            <v>Yes</v>
          </cell>
          <cell r="AI12840">
            <v>2</v>
          </cell>
        </row>
        <row r="12841">
          <cell r="K12841" t="str">
            <v>Voluntary Aided School</v>
          </cell>
          <cell r="L12841" t="str">
            <v>Primary</v>
          </cell>
          <cell r="AC12841" t="str">
            <v>Yes</v>
          </cell>
          <cell r="AI12841">
            <v>2</v>
          </cell>
        </row>
        <row r="12842">
          <cell r="K12842" t="str">
            <v>Voluntary Aided School</v>
          </cell>
          <cell r="L12842" t="str">
            <v>Primary</v>
          </cell>
          <cell r="AC12842" t="str">
            <v>Yes</v>
          </cell>
          <cell r="AI12842">
            <v>1</v>
          </cell>
        </row>
        <row r="12843">
          <cell r="K12843" t="str">
            <v>Community School</v>
          </cell>
          <cell r="L12843" t="str">
            <v>Secondary</v>
          </cell>
          <cell r="AC12843" t="str">
            <v>Yes</v>
          </cell>
          <cell r="AI12843">
            <v>2</v>
          </cell>
        </row>
        <row r="12844">
          <cell r="K12844" t="str">
            <v>Community School</v>
          </cell>
          <cell r="L12844" t="str">
            <v>Primary</v>
          </cell>
          <cell r="AC12844" t="str">
            <v>Yes</v>
          </cell>
          <cell r="AI12844">
            <v>3</v>
          </cell>
        </row>
        <row r="12845">
          <cell r="K12845" t="str">
            <v>Community School</v>
          </cell>
          <cell r="L12845" t="str">
            <v>Primary</v>
          </cell>
          <cell r="AC12845" t="str">
            <v>Yes</v>
          </cell>
          <cell r="AI12845">
            <v>2</v>
          </cell>
        </row>
        <row r="12846">
          <cell r="K12846" t="str">
            <v>Foundation School</v>
          </cell>
          <cell r="L12846" t="str">
            <v>Primary</v>
          </cell>
          <cell r="AC12846" t="str">
            <v>Yes</v>
          </cell>
          <cell r="AI12846">
            <v>1</v>
          </cell>
        </row>
        <row r="12847">
          <cell r="K12847" t="str">
            <v>Community Special School</v>
          </cell>
          <cell r="L12847" t="str">
            <v>Special</v>
          </cell>
          <cell r="AC12847" t="str">
            <v>Yes</v>
          </cell>
          <cell r="AI12847">
            <v>2</v>
          </cell>
        </row>
        <row r="12848">
          <cell r="K12848" t="str">
            <v>Community Special School</v>
          </cell>
          <cell r="L12848" t="str">
            <v>Special</v>
          </cell>
          <cell r="AC12848" t="str">
            <v>Yes</v>
          </cell>
          <cell r="AI12848">
            <v>2</v>
          </cell>
        </row>
        <row r="12849">
          <cell r="K12849" t="str">
            <v>Community School</v>
          </cell>
          <cell r="L12849" t="str">
            <v>Primary</v>
          </cell>
          <cell r="AC12849" t="str">
            <v>Yes</v>
          </cell>
          <cell r="AI12849">
            <v>2</v>
          </cell>
        </row>
        <row r="12850">
          <cell r="K12850" t="str">
            <v>Voluntary Aided School</v>
          </cell>
          <cell r="L12850" t="str">
            <v>Primary</v>
          </cell>
          <cell r="AC12850" t="str">
            <v>Yes</v>
          </cell>
          <cell r="AI12850">
            <v>2</v>
          </cell>
        </row>
        <row r="12851">
          <cell r="K12851" t="str">
            <v>Voluntary Aided School</v>
          </cell>
          <cell r="L12851" t="str">
            <v>Primary</v>
          </cell>
          <cell r="AC12851" t="str">
            <v>Yes</v>
          </cell>
          <cell r="AI12851">
            <v>2</v>
          </cell>
        </row>
        <row r="12852">
          <cell r="K12852" t="str">
            <v>Community School</v>
          </cell>
          <cell r="L12852" t="str">
            <v>Primary</v>
          </cell>
          <cell r="AC12852" t="str">
            <v>Yes</v>
          </cell>
          <cell r="AI12852">
            <v>1</v>
          </cell>
        </row>
        <row r="12853">
          <cell r="K12853" t="str">
            <v>Community School</v>
          </cell>
          <cell r="L12853" t="str">
            <v>Primary</v>
          </cell>
          <cell r="AC12853" t="str">
            <v>Yes</v>
          </cell>
          <cell r="AI12853">
            <v>1</v>
          </cell>
        </row>
        <row r="12854">
          <cell r="K12854" t="str">
            <v>Community School</v>
          </cell>
          <cell r="L12854" t="str">
            <v>Primary</v>
          </cell>
          <cell r="AC12854" t="str">
            <v>Yes</v>
          </cell>
          <cell r="AI12854">
            <v>1</v>
          </cell>
        </row>
        <row r="12855">
          <cell r="K12855" t="str">
            <v>Voluntary Aided School</v>
          </cell>
          <cell r="L12855" t="str">
            <v>Primary</v>
          </cell>
          <cell r="AC12855" t="str">
            <v>Yes</v>
          </cell>
          <cell r="AI12855">
            <v>2</v>
          </cell>
        </row>
        <row r="12856">
          <cell r="K12856" t="str">
            <v>Community School</v>
          </cell>
          <cell r="L12856" t="str">
            <v>Primary</v>
          </cell>
          <cell r="AC12856" t="str">
            <v>Yes</v>
          </cell>
          <cell r="AI12856">
            <v>3</v>
          </cell>
        </row>
        <row r="12857">
          <cell r="K12857" t="str">
            <v>Community School</v>
          </cell>
          <cell r="L12857" t="str">
            <v>Primary</v>
          </cell>
          <cell r="AC12857" t="str">
            <v>Yes</v>
          </cell>
          <cell r="AI12857">
            <v>2</v>
          </cell>
        </row>
        <row r="12858">
          <cell r="K12858" t="str">
            <v>Voluntary Aided School</v>
          </cell>
          <cell r="L12858" t="str">
            <v>Primary</v>
          </cell>
          <cell r="AC12858" t="str">
            <v>Yes</v>
          </cell>
          <cell r="AI12858">
            <v>2</v>
          </cell>
        </row>
        <row r="12859">
          <cell r="K12859" t="str">
            <v>Pupil Referral Unit</v>
          </cell>
          <cell r="L12859" t="str">
            <v>PRU</v>
          </cell>
          <cell r="AC12859" t="str">
            <v>Yes</v>
          </cell>
          <cell r="AI12859">
            <v>1</v>
          </cell>
        </row>
        <row r="12860">
          <cell r="K12860" t="str">
            <v>Community School</v>
          </cell>
          <cell r="L12860" t="str">
            <v>Primary</v>
          </cell>
          <cell r="AC12860" t="str">
            <v>Yes</v>
          </cell>
          <cell r="AI12860">
            <v>2</v>
          </cell>
        </row>
        <row r="12861">
          <cell r="K12861" t="str">
            <v>Community School</v>
          </cell>
          <cell r="L12861" t="str">
            <v>Primary</v>
          </cell>
          <cell r="AC12861" t="str">
            <v>Yes</v>
          </cell>
          <cell r="AI12861">
            <v>2</v>
          </cell>
        </row>
        <row r="12862">
          <cell r="K12862" t="str">
            <v>Community School</v>
          </cell>
          <cell r="L12862" t="str">
            <v>Primary</v>
          </cell>
          <cell r="AC12862" t="str">
            <v>Yes</v>
          </cell>
          <cell r="AI12862">
            <v>1</v>
          </cell>
        </row>
        <row r="12863">
          <cell r="K12863" t="str">
            <v>Voluntary Aided School</v>
          </cell>
          <cell r="L12863" t="str">
            <v>Primary</v>
          </cell>
          <cell r="AC12863" t="str">
            <v>Yes</v>
          </cell>
          <cell r="AI12863">
            <v>2</v>
          </cell>
        </row>
        <row r="12864">
          <cell r="K12864" t="str">
            <v>Community School</v>
          </cell>
          <cell r="L12864" t="str">
            <v>Primary</v>
          </cell>
          <cell r="AC12864" t="str">
            <v>Yes</v>
          </cell>
          <cell r="AI12864">
            <v>2</v>
          </cell>
        </row>
        <row r="12865">
          <cell r="K12865" t="str">
            <v>Community School</v>
          </cell>
          <cell r="L12865" t="str">
            <v>Primary</v>
          </cell>
          <cell r="AC12865" t="str">
            <v>Yes</v>
          </cell>
          <cell r="AI12865">
            <v>2</v>
          </cell>
        </row>
        <row r="12866">
          <cell r="K12866" t="str">
            <v>Community School</v>
          </cell>
          <cell r="L12866" t="str">
            <v>Primary</v>
          </cell>
          <cell r="AC12866" t="str">
            <v>Yes</v>
          </cell>
          <cell r="AI12866">
            <v>3</v>
          </cell>
        </row>
        <row r="12867">
          <cell r="K12867" t="str">
            <v>Community School</v>
          </cell>
          <cell r="L12867" t="str">
            <v>Primary</v>
          </cell>
          <cell r="AC12867" t="str">
            <v>Yes</v>
          </cell>
          <cell r="AI12867">
            <v>2</v>
          </cell>
        </row>
        <row r="12868">
          <cell r="K12868" t="str">
            <v>Community School</v>
          </cell>
          <cell r="L12868" t="str">
            <v>Primary</v>
          </cell>
          <cell r="AC12868" t="str">
            <v>Yes</v>
          </cell>
          <cell r="AI12868">
            <v>1</v>
          </cell>
        </row>
        <row r="12869">
          <cell r="K12869" t="str">
            <v>Community School</v>
          </cell>
          <cell r="L12869" t="str">
            <v>Primary</v>
          </cell>
          <cell r="AC12869" t="str">
            <v>Yes</v>
          </cell>
          <cell r="AI12869">
            <v>1</v>
          </cell>
        </row>
        <row r="12870">
          <cell r="K12870" t="str">
            <v>Voluntary Aided School</v>
          </cell>
          <cell r="L12870" t="str">
            <v>Primary</v>
          </cell>
          <cell r="AC12870" t="str">
            <v>Yes</v>
          </cell>
          <cell r="AI12870">
            <v>2</v>
          </cell>
        </row>
        <row r="12871">
          <cell r="K12871" t="str">
            <v>Community School</v>
          </cell>
          <cell r="L12871" t="str">
            <v>Primary</v>
          </cell>
          <cell r="AC12871" t="str">
            <v>Yes</v>
          </cell>
          <cell r="AI12871">
            <v>2</v>
          </cell>
        </row>
        <row r="12872">
          <cell r="K12872" t="str">
            <v>Community School</v>
          </cell>
          <cell r="L12872" t="str">
            <v>Primary</v>
          </cell>
          <cell r="AC12872" t="str">
            <v>Yes</v>
          </cell>
          <cell r="AI12872">
            <v>3</v>
          </cell>
        </row>
        <row r="12873">
          <cell r="K12873" t="str">
            <v>LA Nursery School</v>
          </cell>
          <cell r="L12873" t="str">
            <v>Nursery</v>
          </cell>
          <cell r="AC12873" t="str">
            <v>Yes</v>
          </cell>
          <cell r="AI12873">
            <v>1</v>
          </cell>
        </row>
        <row r="12874">
          <cell r="K12874" t="str">
            <v>Voluntary Aided School</v>
          </cell>
          <cell r="L12874" t="str">
            <v>Primary</v>
          </cell>
          <cell r="AC12874" t="str">
            <v>Yes</v>
          </cell>
          <cell r="AI12874">
            <v>2</v>
          </cell>
        </row>
        <row r="12875">
          <cell r="K12875" t="str">
            <v>Community School</v>
          </cell>
          <cell r="L12875" t="str">
            <v>Primary</v>
          </cell>
          <cell r="AC12875" t="str">
            <v>Yes</v>
          </cell>
          <cell r="AI12875">
            <v>1</v>
          </cell>
        </row>
        <row r="12876">
          <cell r="K12876" t="str">
            <v>Community School</v>
          </cell>
          <cell r="L12876" t="str">
            <v>Primary</v>
          </cell>
          <cell r="AC12876" t="str">
            <v>Yes</v>
          </cell>
          <cell r="AI12876">
            <v>2</v>
          </cell>
        </row>
        <row r="12877">
          <cell r="K12877" t="str">
            <v>Community Special School</v>
          </cell>
          <cell r="L12877" t="str">
            <v>Special</v>
          </cell>
          <cell r="AC12877" t="str">
            <v>Yes</v>
          </cell>
          <cell r="AI12877">
            <v>1</v>
          </cell>
        </row>
        <row r="12878">
          <cell r="K12878" t="str">
            <v>Foundation School</v>
          </cell>
          <cell r="L12878" t="str">
            <v>Primary</v>
          </cell>
          <cell r="AC12878" t="str">
            <v>Yes</v>
          </cell>
          <cell r="AI12878">
            <v>2</v>
          </cell>
        </row>
        <row r="12879">
          <cell r="K12879" t="str">
            <v>Community School</v>
          </cell>
          <cell r="L12879" t="str">
            <v>Primary</v>
          </cell>
          <cell r="AC12879" t="str">
            <v>Yes</v>
          </cell>
          <cell r="AI12879">
            <v>3</v>
          </cell>
        </row>
        <row r="12880">
          <cell r="K12880" t="str">
            <v>Voluntary Controlled School</v>
          </cell>
          <cell r="L12880" t="str">
            <v>Primary</v>
          </cell>
          <cell r="AC12880" t="str">
            <v>Yes</v>
          </cell>
          <cell r="AI12880">
            <v>2</v>
          </cell>
        </row>
        <row r="12881">
          <cell r="K12881" t="str">
            <v>Community School</v>
          </cell>
          <cell r="L12881" t="str">
            <v>Primary</v>
          </cell>
          <cell r="AC12881" t="str">
            <v>Yes</v>
          </cell>
          <cell r="AI12881">
            <v>2</v>
          </cell>
        </row>
        <row r="12882">
          <cell r="K12882" t="str">
            <v>Community School</v>
          </cell>
          <cell r="L12882" t="str">
            <v>Primary</v>
          </cell>
          <cell r="AC12882" t="str">
            <v>Yes</v>
          </cell>
          <cell r="AI12882">
            <v>2</v>
          </cell>
        </row>
        <row r="12883">
          <cell r="K12883" t="str">
            <v>LA Nursery School</v>
          </cell>
          <cell r="L12883" t="str">
            <v>Nursery</v>
          </cell>
          <cell r="AC12883" t="str">
            <v>Yes</v>
          </cell>
          <cell r="AI12883">
            <v>1</v>
          </cell>
        </row>
        <row r="12884">
          <cell r="K12884" t="str">
            <v>Voluntary Aided School</v>
          </cell>
          <cell r="L12884" t="str">
            <v>Primary</v>
          </cell>
          <cell r="AC12884" t="str">
            <v>Yes</v>
          </cell>
          <cell r="AI12884">
            <v>2</v>
          </cell>
        </row>
        <row r="12885">
          <cell r="K12885" t="str">
            <v>Voluntary Aided School</v>
          </cell>
          <cell r="L12885" t="str">
            <v>Primary</v>
          </cell>
          <cell r="AC12885" t="str">
            <v>Yes</v>
          </cell>
          <cell r="AI12885">
            <v>3</v>
          </cell>
        </row>
        <row r="12886">
          <cell r="K12886" t="str">
            <v>Foundation School</v>
          </cell>
          <cell r="L12886" t="str">
            <v>Primary</v>
          </cell>
          <cell r="AC12886" t="str">
            <v>Yes</v>
          </cell>
          <cell r="AI12886">
            <v>2</v>
          </cell>
        </row>
        <row r="12887">
          <cell r="K12887" t="str">
            <v>Community School</v>
          </cell>
          <cell r="L12887" t="str">
            <v>Primary</v>
          </cell>
          <cell r="AC12887" t="str">
            <v>Yes</v>
          </cell>
          <cell r="AI12887">
            <v>2</v>
          </cell>
        </row>
        <row r="12888">
          <cell r="K12888" t="str">
            <v>Voluntary Aided School</v>
          </cell>
          <cell r="L12888" t="str">
            <v>Primary</v>
          </cell>
          <cell r="AC12888" t="str">
            <v>Yes</v>
          </cell>
          <cell r="AI12888">
            <v>2</v>
          </cell>
        </row>
        <row r="12889">
          <cell r="K12889" t="str">
            <v>Community School</v>
          </cell>
          <cell r="L12889" t="str">
            <v>Primary</v>
          </cell>
          <cell r="AC12889" t="str">
            <v>Yes</v>
          </cell>
          <cell r="AI12889">
            <v>2</v>
          </cell>
        </row>
        <row r="12890">
          <cell r="K12890" t="str">
            <v>Community School</v>
          </cell>
          <cell r="L12890" t="str">
            <v>Primary</v>
          </cell>
          <cell r="AC12890" t="str">
            <v>Yes</v>
          </cell>
          <cell r="AI12890">
            <v>2</v>
          </cell>
        </row>
        <row r="12891">
          <cell r="K12891" t="str">
            <v>Community Special School</v>
          </cell>
          <cell r="L12891" t="str">
            <v>Special</v>
          </cell>
          <cell r="AC12891" t="str">
            <v>Yes</v>
          </cell>
          <cell r="AI12891">
            <v>2</v>
          </cell>
        </row>
        <row r="12892">
          <cell r="K12892" t="str">
            <v>Community School</v>
          </cell>
          <cell r="L12892" t="str">
            <v>Primary</v>
          </cell>
          <cell r="AC12892" t="str">
            <v>Yes</v>
          </cell>
          <cell r="AI12892">
            <v>2</v>
          </cell>
        </row>
        <row r="12893">
          <cell r="K12893" t="str">
            <v>Voluntary Controlled School</v>
          </cell>
          <cell r="L12893" t="str">
            <v>Primary</v>
          </cell>
          <cell r="AC12893" t="str">
            <v>Yes</v>
          </cell>
          <cell r="AI12893">
            <v>2</v>
          </cell>
        </row>
        <row r="12894">
          <cell r="K12894" t="str">
            <v>Community School</v>
          </cell>
          <cell r="L12894" t="str">
            <v>Primary</v>
          </cell>
          <cell r="AC12894" t="str">
            <v>Yes</v>
          </cell>
          <cell r="AI12894">
            <v>2</v>
          </cell>
        </row>
        <row r="12895">
          <cell r="K12895" t="str">
            <v>Community School</v>
          </cell>
          <cell r="L12895" t="str">
            <v>Primary</v>
          </cell>
          <cell r="AC12895" t="str">
            <v>Yes</v>
          </cell>
          <cell r="AI12895">
            <v>2</v>
          </cell>
        </row>
        <row r="12896">
          <cell r="K12896" t="str">
            <v>Community School</v>
          </cell>
          <cell r="L12896" t="str">
            <v>Primary</v>
          </cell>
          <cell r="AC12896" t="str">
            <v>Yes</v>
          </cell>
          <cell r="AI12896">
            <v>2</v>
          </cell>
        </row>
        <row r="12897">
          <cell r="K12897" t="str">
            <v>Pupil Referral Unit</v>
          </cell>
          <cell r="L12897" t="str">
            <v>PRU</v>
          </cell>
          <cell r="AC12897" t="str">
            <v>Yes</v>
          </cell>
          <cell r="AI12897">
            <v>3</v>
          </cell>
        </row>
        <row r="12898">
          <cell r="K12898" t="str">
            <v>Community School</v>
          </cell>
          <cell r="L12898" t="str">
            <v>Primary</v>
          </cell>
          <cell r="AC12898" t="str">
            <v>Yes</v>
          </cell>
          <cell r="AI12898">
            <v>2</v>
          </cell>
        </row>
        <row r="12899">
          <cell r="K12899" t="str">
            <v>Community School</v>
          </cell>
          <cell r="L12899" t="str">
            <v>Primary</v>
          </cell>
          <cell r="AC12899" t="str">
            <v>Yes</v>
          </cell>
          <cell r="AI12899">
            <v>2</v>
          </cell>
        </row>
        <row r="12900">
          <cell r="K12900" t="str">
            <v>Community School</v>
          </cell>
          <cell r="L12900" t="str">
            <v>Primary</v>
          </cell>
          <cell r="AC12900" t="str">
            <v>Yes</v>
          </cell>
          <cell r="AI12900">
            <v>2</v>
          </cell>
        </row>
        <row r="12901">
          <cell r="K12901" t="str">
            <v>Voluntary Aided School</v>
          </cell>
          <cell r="L12901" t="str">
            <v>Secondary</v>
          </cell>
          <cell r="AC12901" t="str">
            <v>Yes</v>
          </cell>
          <cell r="AI12901">
            <v>2</v>
          </cell>
        </row>
        <row r="12902">
          <cell r="K12902" t="str">
            <v>Community School</v>
          </cell>
          <cell r="L12902" t="str">
            <v>Primary</v>
          </cell>
          <cell r="AC12902" t="str">
            <v>Yes</v>
          </cell>
          <cell r="AI12902">
            <v>2</v>
          </cell>
        </row>
        <row r="12903">
          <cell r="K12903" t="str">
            <v>Community School</v>
          </cell>
          <cell r="L12903" t="str">
            <v>Primary</v>
          </cell>
          <cell r="AC12903" t="str">
            <v>Yes</v>
          </cell>
          <cell r="AI12903">
            <v>2</v>
          </cell>
        </row>
        <row r="12904">
          <cell r="K12904" t="str">
            <v>Community School</v>
          </cell>
          <cell r="L12904" t="str">
            <v>Primary</v>
          </cell>
          <cell r="AC12904" t="str">
            <v>Yes</v>
          </cell>
          <cell r="AI12904">
            <v>2</v>
          </cell>
        </row>
        <row r="12905">
          <cell r="K12905" t="str">
            <v>Foundation School</v>
          </cell>
          <cell r="L12905" t="str">
            <v>Primary</v>
          </cell>
          <cell r="AC12905" t="str">
            <v>Yes</v>
          </cell>
          <cell r="AI12905">
            <v>2</v>
          </cell>
        </row>
        <row r="12906">
          <cell r="K12906" t="str">
            <v>Voluntary Aided School</v>
          </cell>
          <cell r="L12906" t="str">
            <v>Primary</v>
          </cell>
          <cell r="AC12906" t="str">
            <v>Yes</v>
          </cell>
          <cell r="AI12906">
            <v>2</v>
          </cell>
        </row>
        <row r="12907">
          <cell r="K12907" t="str">
            <v>Community School</v>
          </cell>
          <cell r="L12907" t="str">
            <v>Primary</v>
          </cell>
          <cell r="AC12907" t="str">
            <v>Yes</v>
          </cell>
          <cell r="AI12907">
            <v>2</v>
          </cell>
        </row>
        <row r="12908">
          <cell r="K12908" t="str">
            <v>Community School</v>
          </cell>
          <cell r="L12908" t="str">
            <v>Primary</v>
          </cell>
          <cell r="AC12908" t="str">
            <v>Yes</v>
          </cell>
          <cell r="AI12908">
            <v>2</v>
          </cell>
        </row>
        <row r="12909">
          <cell r="K12909" t="str">
            <v>Community Special School</v>
          </cell>
          <cell r="L12909" t="str">
            <v>Special</v>
          </cell>
          <cell r="AC12909" t="str">
            <v>Yes</v>
          </cell>
          <cell r="AI12909">
            <v>2</v>
          </cell>
        </row>
        <row r="12910">
          <cell r="K12910" t="str">
            <v>Community School</v>
          </cell>
          <cell r="L12910" t="str">
            <v>Primary</v>
          </cell>
          <cell r="AC12910" t="str">
            <v>Yes</v>
          </cell>
          <cell r="AI12910">
            <v>3</v>
          </cell>
        </row>
        <row r="12911">
          <cell r="K12911" t="str">
            <v>Community Special School</v>
          </cell>
          <cell r="L12911" t="str">
            <v>Special</v>
          </cell>
          <cell r="AC12911" t="str">
            <v>Yes</v>
          </cell>
          <cell r="AI12911">
            <v>1</v>
          </cell>
        </row>
        <row r="12912">
          <cell r="K12912" t="str">
            <v>Community Special School</v>
          </cell>
          <cell r="L12912" t="str">
            <v>Special</v>
          </cell>
          <cell r="AC12912" t="str">
            <v>Yes</v>
          </cell>
          <cell r="AI12912">
            <v>2</v>
          </cell>
        </row>
        <row r="12913">
          <cell r="K12913" t="str">
            <v>Pupil Referral Unit</v>
          </cell>
          <cell r="L12913" t="str">
            <v>PRU</v>
          </cell>
          <cell r="AC12913" t="str">
            <v>Yes</v>
          </cell>
          <cell r="AI12913">
            <v>2</v>
          </cell>
        </row>
        <row r="12914">
          <cell r="K12914" t="str">
            <v>Foundation Special School</v>
          </cell>
          <cell r="L12914" t="str">
            <v>Special</v>
          </cell>
          <cell r="AC12914" t="str">
            <v>Yes</v>
          </cell>
          <cell r="AI12914">
            <v>2</v>
          </cell>
        </row>
        <row r="12915">
          <cell r="K12915" t="str">
            <v>Community School</v>
          </cell>
          <cell r="L12915" t="str">
            <v>Primary</v>
          </cell>
          <cell r="AC12915" t="str">
            <v>Yes</v>
          </cell>
          <cell r="AI12915">
            <v>2</v>
          </cell>
        </row>
        <row r="12916">
          <cell r="K12916" t="str">
            <v>Voluntary Aided School</v>
          </cell>
          <cell r="L12916" t="str">
            <v>Secondary</v>
          </cell>
          <cell r="AC12916" t="str">
            <v>Yes</v>
          </cell>
          <cell r="AI12916">
            <v>4</v>
          </cell>
        </row>
        <row r="12917">
          <cell r="K12917" t="str">
            <v>Community Special School</v>
          </cell>
          <cell r="L12917" t="str">
            <v>Special</v>
          </cell>
          <cell r="AC12917" t="str">
            <v>Yes</v>
          </cell>
          <cell r="AI12917">
            <v>1</v>
          </cell>
        </row>
        <row r="12918">
          <cell r="K12918" t="str">
            <v>Foundation Special School</v>
          </cell>
          <cell r="L12918" t="str">
            <v>Special</v>
          </cell>
          <cell r="AC12918" t="str">
            <v>Yes</v>
          </cell>
          <cell r="AI12918">
            <v>2</v>
          </cell>
        </row>
        <row r="12919">
          <cell r="K12919" t="str">
            <v>Community School</v>
          </cell>
          <cell r="L12919" t="str">
            <v>Primary</v>
          </cell>
          <cell r="AC12919" t="str">
            <v>Yes</v>
          </cell>
          <cell r="AI12919">
            <v>2</v>
          </cell>
        </row>
        <row r="12920">
          <cell r="K12920" t="str">
            <v>Community School</v>
          </cell>
          <cell r="L12920" t="str">
            <v>Primary</v>
          </cell>
          <cell r="AC12920" t="str">
            <v>Yes</v>
          </cell>
          <cell r="AI12920">
            <v>2</v>
          </cell>
        </row>
        <row r="12921">
          <cell r="K12921" t="str">
            <v>Community Special School</v>
          </cell>
          <cell r="L12921" t="str">
            <v>Special</v>
          </cell>
          <cell r="AC12921" t="str">
            <v>Yes</v>
          </cell>
          <cell r="AI12921">
            <v>1</v>
          </cell>
        </row>
        <row r="12922">
          <cell r="K12922" t="str">
            <v>Community Special School</v>
          </cell>
          <cell r="L12922" t="str">
            <v>Special</v>
          </cell>
          <cell r="AC12922" t="str">
            <v>Yes</v>
          </cell>
          <cell r="AI12922">
            <v>1</v>
          </cell>
        </row>
        <row r="12923">
          <cell r="K12923" t="str">
            <v>Community School</v>
          </cell>
          <cell r="L12923" t="str">
            <v>Primary</v>
          </cell>
          <cell r="AC12923" t="str">
            <v>Yes</v>
          </cell>
          <cell r="AI12923">
            <v>2</v>
          </cell>
        </row>
        <row r="12924">
          <cell r="K12924" t="str">
            <v>Voluntary Controlled School</v>
          </cell>
          <cell r="L12924" t="str">
            <v>Primary</v>
          </cell>
          <cell r="AC12924" t="str">
            <v>Yes</v>
          </cell>
          <cell r="AI12924">
            <v>2</v>
          </cell>
        </row>
        <row r="12925">
          <cell r="K12925" t="str">
            <v>Community School</v>
          </cell>
          <cell r="L12925" t="str">
            <v>Primary</v>
          </cell>
          <cell r="AC12925" t="str">
            <v>Yes</v>
          </cell>
          <cell r="AI12925">
            <v>2</v>
          </cell>
        </row>
        <row r="12926">
          <cell r="K12926" t="str">
            <v>Community Special School</v>
          </cell>
          <cell r="L12926" t="str">
            <v>Special</v>
          </cell>
          <cell r="AC12926" t="str">
            <v>Yes</v>
          </cell>
          <cell r="AI12926">
            <v>2</v>
          </cell>
        </row>
        <row r="12927">
          <cell r="K12927" t="str">
            <v>Community School</v>
          </cell>
          <cell r="L12927" t="str">
            <v>Primary</v>
          </cell>
          <cell r="AC12927" t="str">
            <v>Yes</v>
          </cell>
          <cell r="AI12927">
            <v>1</v>
          </cell>
        </row>
        <row r="12928">
          <cell r="K12928" t="str">
            <v>Community School</v>
          </cell>
          <cell r="L12928" t="str">
            <v>Primary</v>
          </cell>
          <cell r="AC12928" t="str">
            <v>Yes</v>
          </cell>
          <cell r="AI12928">
            <v>2</v>
          </cell>
        </row>
        <row r="12929">
          <cell r="K12929" t="str">
            <v>Community School</v>
          </cell>
          <cell r="L12929" t="str">
            <v>Primary</v>
          </cell>
          <cell r="AC12929" t="str">
            <v>Yes</v>
          </cell>
          <cell r="AI12929">
            <v>2</v>
          </cell>
        </row>
        <row r="12930">
          <cell r="K12930" t="str">
            <v>Community School</v>
          </cell>
          <cell r="L12930" t="str">
            <v>Primary</v>
          </cell>
          <cell r="AC12930" t="str">
            <v>Yes</v>
          </cell>
          <cell r="AI12930">
            <v>3</v>
          </cell>
        </row>
        <row r="12931">
          <cell r="K12931" t="str">
            <v>Pupil Referral Unit</v>
          </cell>
          <cell r="L12931" t="str">
            <v>PRU</v>
          </cell>
          <cell r="AC12931" t="str">
            <v>Yes</v>
          </cell>
          <cell r="AI12931">
            <v>2</v>
          </cell>
        </row>
        <row r="12932">
          <cell r="K12932" t="str">
            <v>Community School</v>
          </cell>
          <cell r="L12932" t="str">
            <v>Primary</v>
          </cell>
          <cell r="AC12932" t="str">
            <v>Yes</v>
          </cell>
          <cell r="AI12932">
            <v>2</v>
          </cell>
        </row>
        <row r="12933">
          <cell r="K12933" t="str">
            <v>Community School</v>
          </cell>
          <cell r="L12933" t="str">
            <v>Primary</v>
          </cell>
          <cell r="AC12933" t="str">
            <v>Yes</v>
          </cell>
          <cell r="AI12933">
            <v>2</v>
          </cell>
        </row>
        <row r="12934">
          <cell r="K12934" t="str">
            <v>Foundation School</v>
          </cell>
          <cell r="L12934" t="str">
            <v>Primary</v>
          </cell>
          <cell r="AC12934" t="str">
            <v>Yes</v>
          </cell>
          <cell r="AI12934">
            <v>1</v>
          </cell>
        </row>
        <row r="12935">
          <cell r="K12935" t="str">
            <v>Community School</v>
          </cell>
          <cell r="L12935" t="str">
            <v>Primary</v>
          </cell>
          <cell r="AC12935" t="str">
            <v>Yes</v>
          </cell>
          <cell r="AI12935">
            <v>2</v>
          </cell>
        </row>
        <row r="12936">
          <cell r="K12936" t="str">
            <v>Pupil Referral Unit</v>
          </cell>
          <cell r="L12936" t="str">
            <v>PRU</v>
          </cell>
          <cell r="AC12936" t="str">
            <v>Yes</v>
          </cell>
          <cell r="AI12936">
            <v>3</v>
          </cell>
        </row>
        <row r="12937">
          <cell r="K12937" t="str">
            <v>Community School</v>
          </cell>
          <cell r="L12937" t="str">
            <v>Primary</v>
          </cell>
          <cell r="AC12937" t="str">
            <v>Yes</v>
          </cell>
          <cell r="AI12937">
            <v>2</v>
          </cell>
        </row>
        <row r="12938">
          <cell r="K12938" t="str">
            <v>Foundation School</v>
          </cell>
          <cell r="L12938" t="str">
            <v>Secondary</v>
          </cell>
          <cell r="AC12938" t="str">
            <v>Yes</v>
          </cell>
          <cell r="AI12938">
            <v>3</v>
          </cell>
        </row>
        <row r="12939">
          <cell r="K12939" t="str">
            <v>Community School</v>
          </cell>
          <cell r="L12939" t="str">
            <v>Primary</v>
          </cell>
          <cell r="AC12939" t="str">
            <v>Yes</v>
          </cell>
          <cell r="AI12939">
            <v>2</v>
          </cell>
        </row>
        <row r="12940">
          <cell r="K12940" t="str">
            <v>Community School</v>
          </cell>
          <cell r="L12940" t="str">
            <v>Primary</v>
          </cell>
          <cell r="AC12940" t="str">
            <v>Yes</v>
          </cell>
          <cell r="AI12940">
            <v>2</v>
          </cell>
        </row>
        <row r="12941">
          <cell r="K12941" t="str">
            <v>Community Special School</v>
          </cell>
          <cell r="L12941" t="str">
            <v>Special</v>
          </cell>
          <cell r="AC12941" t="str">
            <v>Yes</v>
          </cell>
          <cell r="AI12941">
            <v>1</v>
          </cell>
        </row>
        <row r="12942">
          <cell r="K12942" t="str">
            <v>Academy Sponsor Led</v>
          </cell>
          <cell r="L12942" t="str">
            <v>Secondary</v>
          </cell>
          <cell r="AC12942" t="str">
            <v>Yes</v>
          </cell>
          <cell r="AI12942">
            <v>2</v>
          </cell>
        </row>
        <row r="12943">
          <cell r="K12943" t="str">
            <v>Community School</v>
          </cell>
          <cell r="L12943" t="str">
            <v>Primary</v>
          </cell>
          <cell r="AC12943" t="str">
            <v>Yes</v>
          </cell>
          <cell r="AI12943">
            <v>2</v>
          </cell>
        </row>
        <row r="12944">
          <cell r="K12944" t="str">
            <v>Pupil Referral Unit</v>
          </cell>
          <cell r="L12944" t="str">
            <v>PRU</v>
          </cell>
          <cell r="AC12944" t="str">
            <v>Yes</v>
          </cell>
          <cell r="AI12944">
            <v>2</v>
          </cell>
        </row>
        <row r="12945">
          <cell r="K12945" t="str">
            <v>Community School</v>
          </cell>
          <cell r="L12945" t="str">
            <v>Primary</v>
          </cell>
          <cell r="AC12945" t="str">
            <v>Yes</v>
          </cell>
          <cell r="AI12945">
            <v>2</v>
          </cell>
        </row>
        <row r="12946">
          <cell r="K12946" t="str">
            <v>Pupil Referral Unit</v>
          </cell>
          <cell r="L12946" t="str">
            <v>PRU</v>
          </cell>
          <cell r="AC12946" t="str">
            <v>Yes</v>
          </cell>
          <cell r="AI12946">
            <v>2</v>
          </cell>
        </row>
        <row r="12947">
          <cell r="K12947" t="str">
            <v>Pupil Referral Unit</v>
          </cell>
          <cell r="L12947" t="str">
            <v>PRU</v>
          </cell>
          <cell r="AC12947" t="str">
            <v>Yes</v>
          </cell>
          <cell r="AI12947">
            <v>2</v>
          </cell>
        </row>
        <row r="12948">
          <cell r="K12948" t="str">
            <v>Pupil Referral Unit</v>
          </cell>
          <cell r="L12948" t="str">
            <v>PRU</v>
          </cell>
          <cell r="AC12948" t="str">
            <v>Yes</v>
          </cell>
          <cell r="AI12948">
            <v>2</v>
          </cell>
        </row>
        <row r="12949">
          <cell r="K12949" t="str">
            <v>Community School</v>
          </cell>
          <cell r="L12949" t="str">
            <v>Primary</v>
          </cell>
          <cell r="AC12949" t="str">
            <v>Yes</v>
          </cell>
          <cell r="AI12949">
            <v>2</v>
          </cell>
        </row>
        <row r="12950">
          <cell r="K12950" t="str">
            <v>Community School</v>
          </cell>
          <cell r="L12950" t="str">
            <v>Primary</v>
          </cell>
          <cell r="AC12950" t="str">
            <v>Yes</v>
          </cell>
          <cell r="AI12950">
            <v>2</v>
          </cell>
        </row>
        <row r="12951">
          <cell r="K12951" t="str">
            <v>Foundation School</v>
          </cell>
          <cell r="L12951" t="str">
            <v>Primary</v>
          </cell>
          <cell r="AC12951" t="str">
            <v>Yes</v>
          </cell>
          <cell r="AI12951">
            <v>2</v>
          </cell>
        </row>
        <row r="12952">
          <cell r="K12952" t="str">
            <v>Foundation School</v>
          </cell>
          <cell r="L12952" t="str">
            <v>Primary</v>
          </cell>
          <cell r="AC12952" t="str">
            <v>Yes</v>
          </cell>
          <cell r="AI12952">
            <v>3</v>
          </cell>
        </row>
        <row r="12953">
          <cell r="K12953" t="str">
            <v>Pupil Referral Unit</v>
          </cell>
          <cell r="L12953" t="str">
            <v>PRU</v>
          </cell>
          <cell r="AC12953" t="str">
            <v>Yes</v>
          </cell>
          <cell r="AI12953">
            <v>2</v>
          </cell>
        </row>
        <row r="12954">
          <cell r="K12954" t="str">
            <v>Community School</v>
          </cell>
          <cell r="L12954" t="str">
            <v>Primary</v>
          </cell>
          <cell r="AC12954" t="str">
            <v>Yes</v>
          </cell>
          <cell r="AI12954">
            <v>2</v>
          </cell>
        </row>
        <row r="12955">
          <cell r="K12955" t="str">
            <v>Community School</v>
          </cell>
          <cell r="L12955" t="str">
            <v>Secondary</v>
          </cell>
          <cell r="AC12955" t="str">
            <v>Yes</v>
          </cell>
          <cell r="AI12955">
            <v>3</v>
          </cell>
        </row>
        <row r="12956">
          <cell r="K12956" t="str">
            <v>Community School</v>
          </cell>
          <cell r="L12956" t="str">
            <v>Primary</v>
          </cell>
          <cell r="AC12956" t="str">
            <v>Yes</v>
          </cell>
          <cell r="AI12956">
            <v>2</v>
          </cell>
        </row>
        <row r="12957">
          <cell r="K12957" t="str">
            <v>Foundation School</v>
          </cell>
          <cell r="L12957" t="str">
            <v>Primary</v>
          </cell>
          <cell r="AC12957" t="str">
            <v>Yes</v>
          </cell>
          <cell r="AI12957">
            <v>2</v>
          </cell>
        </row>
        <row r="12958">
          <cell r="K12958" t="str">
            <v>Voluntary Controlled School</v>
          </cell>
          <cell r="L12958" t="str">
            <v>Primary</v>
          </cell>
          <cell r="AC12958" t="str">
            <v>Yes</v>
          </cell>
          <cell r="AI12958">
            <v>2</v>
          </cell>
        </row>
        <row r="12959">
          <cell r="K12959" t="str">
            <v>Community School</v>
          </cell>
          <cell r="L12959" t="str">
            <v>Primary</v>
          </cell>
          <cell r="AC12959" t="str">
            <v>Yes</v>
          </cell>
          <cell r="AI12959">
            <v>2</v>
          </cell>
        </row>
        <row r="12960">
          <cell r="K12960" t="str">
            <v>Voluntary Aided School</v>
          </cell>
          <cell r="L12960" t="str">
            <v>Primary</v>
          </cell>
          <cell r="AC12960" t="str">
            <v>Yes</v>
          </cell>
          <cell r="AI12960">
            <v>3</v>
          </cell>
        </row>
        <row r="12961">
          <cell r="K12961" t="str">
            <v>Voluntary Aided School</v>
          </cell>
          <cell r="L12961" t="str">
            <v>Primary</v>
          </cell>
          <cell r="AC12961" t="str">
            <v>Yes</v>
          </cell>
          <cell r="AI12961">
            <v>2</v>
          </cell>
        </row>
        <row r="12962">
          <cell r="K12962" t="str">
            <v>Community School</v>
          </cell>
          <cell r="L12962" t="str">
            <v>Primary</v>
          </cell>
          <cell r="AC12962" t="str">
            <v>Yes</v>
          </cell>
          <cell r="AI12962">
            <v>2</v>
          </cell>
        </row>
        <row r="12963">
          <cell r="K12963" t="str">
            <v>Community School</v>
          </cell>
          <cell r="L12963" t="str">
            <v>Primary</v>
          </cell>
          <cell r="AC12963" t="str">
            <v>Yes</v>
          </cell>
          <cell r="AI12963">
            <v>3</v>
          </cell>
        </row>
        <row r="12964">
          <cell r="K12964" t="str">
            <v>Foundation School</v>
          </cell>
          <cell r="L12964" t="str">
            <v>Secondary</v>
          </cell>
          <cell r="AC12964" t="str">
            <v>Yes</v>
          </cell>
          <cell r="AI12964">
            <v>2</v>
          </cell>
        </row>
        <row r="12965">
          <cell r="K12965" t="str">
            <v>Community School</v>
          </cell>
          <cell r="L12965" t="str">
            <v>Primary</v>
          </cell>
          <cell r="AC12965" t="str">
            <v>Yes</v>
          </cell>
          <cell r="AI12965">
            <v>1</v>
          </cell>
        </row>
        <row r="12966">
          <cell r="K12966" t="str">
            <v>Community Special School</v>
          </cell>
          <cell r="L12966" t="str">
            <v>Special</v>
          </cell>
          <cell r="AC12966" t="str">
            <v>Yes</v>
          </cell>
          <cell r="AI12966">
            <v>2</v>
          </cell>
        </row>
        <row r="12967">
          <cell r="K12967" t="str">
            <v>Community School</v>
          </cell>
          <cell r="L12967" t="str">
            <v>Primary</v>
          </cell>
          <cell r="AC12967" t="str">
            <v>Yes</v>
          </cell>
          <cell r="AI12967">
            <v>2</v>
          </cell>
        </row>
        <row r="12968">
          <cell r="K12968" t="str">
            <v>Community School</v>
          </cell>
          <cell r="L12968" t="str">
            <v>Primary</v>
          </cell>
          <cell r="AC12968" t="str">
            <v>Yes</v>
          </cell>
          <cell r="AI12968">
            <v>2</v>
          </cell>
        </row>
        <row r="12969">
          <cell r="K12969" t="str">
            <v>Community School</v>
          </cell>
          <cell r="L12969" t="str">
            <v>Primary</v>
          </cell>
          <cell r="AC12969" t="str">
            <v>Yes</v>
          </cell>
          <cell r="AI12969">
            <v>2</v>
          </cell>
        </row>
        <row r="12970">
          <cell r="K12970" t="str">
            <v>Community School</v>
          </cell>
          <cell r="L12970" t="str">
            <v>Primary</v>
          </cell>
          <cell r="AC12970" t="str">
            <v>Yes</v>
          </cell>
          <cell r="AI12970">
            <v>2</v>
          </cell>
        </row>
        <row r="12971">
          <cell r="K12971" t="str">
            <v>Community School</v>
          </cell>
          <cell r="L12971" t="str">
            <v>Primary</v>
          </cell>
          <cell r="AC12971" t="str">
            <v>Yes</v>
          </cell>
          <cell r="AI12971">
            <v>1</v>
          </cell>
        </row>
        <row r="12972">
          <cell r="K12972" t="str">
            <v>Foundation School</v>
          </cell>
          <cell r="L12972" t="str">
            <v>Primary</v>
          </cell>
          <cell r="AC12972" t="str">
            <v>Yes</v>
          </cell>
          <cell r="AI12972">
            <v>2</v>
          </cell>
        </row>
        <row r="12973">
          <cell r="K12973" t="str">
            <v>Community School</v>
          </cell>
          <cell r="L12973" t="str">
            <v>Primary</v>
          </cell>
          <cell r="AC12973" t="str">
            <v>Yes</v>
          </cell>
          <cell r="AI12973">
            <v>2</v>
          </cell>
        </row>
        <row r="12974">
          <cell r="K12974" t="str">
            <v>Community School</v>
          </cell>
          <cell r="L12974" t="str">
            <v>Primary</v>
          </cell>
          <cell r="AC12974" t="str">
            <v>Yes</v>
          </cell>
          <cell r="AI12974">
            <v>2</v>
          </cell>
        </row>
        <row r="12975">
          <cell r="K12975" t="str">
            <v>LA Nursery School</v>
          </cell>
          <cell r="L12975" t="str">
            <v>Nursery</v>
          </cell>
          <cell r="AC12975" t="str">
            <v>Yes</v>
          </cell>
          <cell r="AI12975">
            <v>2</v>
          </cell>
        </row>
        <row r="12976">
          <cell r="K12976" t="str">
            <v>LA Nursery School</v>
          </cell>
          <cell r="L12976" t="str">
            <v>Nursery</v>
          </cell>
          <cell r="AC12976" t="str">
            <v>Yes</v>
          </cell>
          <cell r="AI12976">
            <v>3</v>
          </cell>
        </row>
        <row r="12977">
          <cell r="K12977" t="str">
            <v>Voluntary Aided School</v>
          </cell>
          <cell r="L12977" t="str">
            <v>Secondary</v>
          </cell>
          <cell r="AC12977" t="str">
            <v>Yes</v>
          </cell>
          <cell r="AI12977">
            <v>2</v>
          </cell>
        </row>
        <row r="12978">
          <cell r="K12978" t="str">
            <v>Community School</v>
          </cell>
          <cell r="L12978" t="str">
            <v>Primary</v>
          </cell>
          <cell r="AC12978" t="str">
            <v>Yes</v>
          </cell>
          <cell r="AI12978">
            <v>2</v>
          </cell>
        </row>
        <row r="12979">
          <cell r="K12979" t="str">
            <v>Community School</v>
          </cell>
          <cell r="L12979" t="str">
            <v>Primary</v>
          </cell>
          <cell r="AC12979" t="str">
            <v>Yes</v>
          </cell>
          <cell r="AI12979">
            <v>2</v>
          </cell>
        </row>
        <row r="12980">
          <cell r="K12980" t="str">
            <v>Community School</v>
          </cell>
          <cell r="L12980" t="str">
            <v>Primary</v>
          </cell>
          <cell r="AC12980" t="str">
            <v>Yes</v>
          </cell>
          <cell r="AI12980">
            <v>2</v>
          </cell>
        </row>
        <row r="12981">
          <cell r="K12981" t="str">
            <v>Foundation School</v>
          </cell>
          <cell r="L12981" t="str">
            <v>Primary</v>
          </cell>
          <cell r="AC12981" t="str">
            <v>Yes</v>
          </cell>
          <cell r="AI12981">
            <v>4</v>
          </cell>
        </row>
        <row r="12982">
          <cell r="K12982" t="str">
            <v>Community School</v>
          </cell>
          <cell r="L12982" t="str">
            <v>Primary</v>
          </cell>
          <cell r="AC12982" t="str">
            <v>Yes</v>
          </cell>
          <cell r="AI12982">
            <v>2</v>
          </cell>
        </row>
        <row r="12983">
          <cell r="K12983" t="str">
            <v>Community School</v>
          </cell>
          <cell r="L12983" t="str">
            <v>Primary</v>
          </cell>
          <cell r="AC12983" t="str">
            <v>Yes</v>
          </cell>
          <cell r="AI12983">
            <v>2</v>
          </cell>
        </row>
        <row r="12984">
          <cell r="K12984" t="str">
            <v>Community School</v>
          </cell>
          <cell r="L12984" t="str">
            <v>Primary</v>
          </cell>
          <cell r="AC12984" t="str">
            <v>Yes</v>
          </cell>
          <cell r="AI12984">
            <v>2</v>
          </cell>
        </row>
        <row r="12985">
          <cell r="K12985" t="str">
            <v>Academy Sponsor Led</v>
          </cell>
          <cell r="L12985" t="str">
            <v>Secondary</v>
          </cell>
          <cell r="AC12985" t="str">
            <v>Yes</v>
          </cell>
          <cell r="AI12985">
            <v>1</v>
          </cell>
        </row>
        <row r="12986">
          <cell r="K12986" t="str">
            <v>Foundation Special School</v>
          </cell>
          <cell r="L12986" t="str">
            <v>Special</v>
          </cell>
          <cell r="AC12986" t="str">
            <v>Yes</v>
          </cell>
          <cell r="AI12986">
            <v>2</v>
          </cell>
        </row>
        <row r="12987">
          <cell r="K12987" t="str">
            <v>Academy Sponsor Led</v>
          </cell>
          <cell r="L12987" t="str">
            <v>Secondary</v>
          </cell>
          <cell r="AC12987" t="str">
            <v>Yes</v>
          </cell>
          <cell r="AI12987">
            <v>3</v>
          </cell>
        </row>
        <row r="12988">
          <cell r="K12988" t="str">
            <v>Academy Sponsor Led</v>
          </cell>
          <cell r="L12988" t="str">
            <v>Secondary</v>
          </cell>
          <cell r="AC12988" t="str">
            <v>Yes</v>
          </cell>
          <cell r="AI12988">
            <v>1</v>
          </cell>
        </row>
        <row r="12989">
          <cell r="K12989" t="str">
            <v>Pupil Referral Unit</v>
          </cell>
          <cell r="L12989" t="str">
            <v>PRU</v>
          </cell>
          <cell r="AC12989" t="str">
            <v>Yes</v>
          </cell>
          <cell r="AI12989">
            <v>2</v>
          </cell>
        </row>
        <row r="12990">
          <cell r="K12990" t="str">
            <v>Community School</v>
          </cell>
          <cell r="L12990" t="str">
            <v>Secondary</v>
          </cell>
          <cell r="AC12990" t="str">
            <v>Yes</v>
          </cell>
          <cell r="AI12990">
            <v>4</v>
          </cell>
        </row>
        <row r="12991">
          <cell r="K12991" t="str">
            <v>Community School</v>
          </cell>
          <cell r="L12991" t="str">
            <v>Secondary</v>
          </cell>
          <cell r="AC12991" t="str">
            <v>Yes</v>
          </cell>
          <cell r="AI12991">
            <v>2</v>
          </cell>
        </row>
        <row r="12992">
          <cell r="K12992" t="str">
            <v>Community School</v>
          </cell>
          <cell r="L12992" t="str">
            <v>Primary</v>
          </cell>
          <cell r="AC12992" t="str">
            <v>Yes</v>
          </cell>
          <cell r="AI12992">
            <v>2</v>
          </cell>
        </row>
        <row r="12993">
          <cell r="K12993" t="str">
            <v>Community School</v>
          </cell>
          <cell r="L12993" t="str">
            <v>Primary</v>
          </cell>
          <cell r="AC12993" t="str">
            <v>Yes</v>
          </cell>
          <cell r="AI12993">
            <v>2</v>
          </cell>
        </row>
        <row r="12994">
          <cell r="K12994" t="str">
            <v>Pupil Referral Unit</v>
          </cell>
          <cell r="L12994" t="str">
            <v>PRU</v>
          </cell>
          <cell r="AC12994" t="str">
            <v>Yes</v>
          </cell>
          <cell r="AI12994">
            <v>2</v>
          </cell>
        </row>
        <row r="12995">
          <cell r="K12995" t="str">
            <v>Pupil Referral Unit</v>
          </cell>
          <cell r="L12995" t="str">
            <v>PRU</v>
          </cell>
          <cell r="AC12995" t="str">
            <v>Yes</v>
          </cell>
          <cell r="AI12995">
            <v>2</v>
          </cell>
        </row>
        <row r="12996">
          <cell r="K12996" t="str">
            <v>Community School</v>
          </cell>
          <cell r="L12996" t="str">
            <v>Primary</v>
          </cell>
          <cell r="AC12996" t="str">
            <v>Yes</v>
          </cell>
          <cell r="AI12996">
            <v>2</v>
          </cell>
        </row>
        <row r="12997">
          <cell r="K12997" t="str">
            <v>Community School</v>
          </cell>
          <cell r="L12997" t="str">
            <v>Primary</v>
          </cell>
          <cell r="AC12997" t="str">
            <v>Yes</v>
          </cell>
          <cell r="AI12997">
            <v>2</v>
          </cell>
        </row>
        <row r="12998">
          <cell r="K12998" t="str">
            <v>Community School</v>
          </cell>
          <cell r="L12998" t="str">
            <v>Primary</v>
          </cell>
          <cell r="AC12998" t="str">
            <v>Yes</v>
          </cell>
          <cell r="AI12998">
            <v>2</v>
          </cell>
        </row>
        <row r="12999">
          <cell r="K12999" t="str">
            <v>Community School</v>
          </cell>
          <cell r="L12999" t="str">
            <v>Primary</v>
          </cell>
          <cell r="AC12999" t="str">
            <v>Yes</v>
          </cell>
          <cell r="AI12999">
            <v>2</v>
          </cell>
        </row>
        <row r="13000">
          <cell r="K13000" t="str">
            <v>Community School</v>
          </cell>
          <cell r="L13000" t="str">
            <v>Primary</v>
          </cell>
          <cell r="AC13000" t="str">
            <v>Yes</v>
          </cell>
          <cell r="AI13000">
            <v>2</v>
          </cell>
        </row>
        <row r="13001">
          <cell r="K13001" t="str">
            <v>Community School</v>
          </cell>
          <cell r="L13001" t="str">
            <v>Primary</v>
          </cell>
          <cell r="AC13001" t="str">
            <v>Yes</v>
          </cell>
          <cell r="AI13001">
            <v>2</v>
          </cell>
        </row>
        <row r="13002">
          <cell r="K13002" t="str">
            <v>Community School</v>
          </cell>
          <cell r="L13002" t="str">
            <v>Primary</v>
          </cell>
          <cell r="AC13002" t="str">
            <v>Yes</v>
          </cell>
          <cell r="AI13002">
            <v>1</v>
          </cell>
        </row>
        <row r="13003">
          <cell r="K13003" t="str">
            <v>Community School</v>
          </cell>
          <cell r="L13003" t="str">
            <v>Primary</v>
          </cell>
          <cell r="AC13003" t="str">
            <v>Yes</v>
          </cell>
          <cell r="AI13003">
            <v>2</v>
          </cell>
        </row>
        <row r="13004">
          <cell r="K13004" t="str">
            <v>Community School</v>
          </cell>
          <cell r="L13004" t="str">
            <v>Primary</v>
          </cell>
          <cell r="AC13004" t="str">
            <v>Yes</v>
          </cell>
          <cell r="AI13004">
            <v>2</v>
          </cell>
        </row>
        <row r="13005">
          <cell r="K13005" t="str">
            <v>Community School</v>
          </cell>
          <cell r="L13005" t="str">
            <v>Primary</v>
          </cell>
          <cell r="AC13005" t="str">
            <v>Yes</v>
          </cell>
          <cell r="AI13005">
            <v>2</v>
          </cell>
        </row>
        <row r="13006">
          <cell r="K13006" t="str">
            <v>Voluntary Controlled School</v>
          </cell>
          <cell r="L13006" t="str">
            <v>Primary</v>
          </cell>
          <cell r="AC13006" t="str">
            <v>Yes</v>
          </cell>
          <cell r="AI13006">
            <v>2</v>
          </cell>
        </row>
        <row r="13007">
          <cell r="K13007" t="str">
            <v>Community School</v>
          </cell>
          <cell r="L13007" t="str">
            <v>Primary</v>
          </cell>
          <cell r="AC13007" t="str">
            <v>Yes</v>
          </cell>
          <cell r="AI13007">
            <v>2</v>
          </cell>
        </row>
        <row r="13008">
          <cell r="K13008" t="str">
            <v>Community School</v>
          </cell>
          <cell r="L13008" t="str">
            <v>Primary</v>
          </cell>
          <cell r="AC13008" t="str">
            <v>Yes</v>
          </cell>
          <cell r="AI13008">
            <v>2</v>
          </cell>
        </row>
        <row r="13009">
          <cell r="K13009" t="str">
            <v>Pupil Referral Unit</v>
          </cell>
          <cell r="L13009" t="str">
            <v>PRU</v>
          </cell>
          <cell r="AC13009" t="str">
            <v>Yes</v>
          </cell>
          <cell r="AI13009">
            <v>2</v>
          </cell>
        </row>
        <row r="13010">
          <cell r="K13010" t="str">
            <v>Community School</v>
          </cell>
          <cell r="L13010" t="str">
            <v>Primary</v>
          </cell>
          <cell r="AC13010" t="str">
            <v>Yes</v>
          </cell>
          <cell r="AI13010">
            <v>2</v>
          </cell>
        </row>
        <row r="13011">
          <cell r="K13011" t="str">
            <v>Pupil Referral Unit</v>
          </cell>
          <cell r="L13011" t="str">
            <v>PRU</v>
          </cell>
          <cell r="AC13011" t="str">
            <v>Yes</v>
          </cell>
          <cell r="AI13011">
            <v>2</v>
          </cell>
        </row>
        <row r="13012">
          <cell r="K13012" t="str">
            <v>Voluntary Aided School</v>
          </cell>
          <cell r="L13012" t="str">
            <v>Primary</v>
          </cell>
          <cell r="AC13012" t="str">
            <v>Yes</v>
          </cell>
          <cell r="AI13012">
            <v>2</v>
          </cell>
        </row>
        <row r="13013">
          <cell r="K13013" t="str">
            <v>Voluntary Aided School</v>
          </cell>
          <cell r="L13013" t="str">
            <v>Primary</v>
          </cell>
          <cell r="AC13013" t="str">
            <v>Yes</v>
          </cell>
          <cell r="AI13013">
            <v>2</v>
          </cell>
        </row>
        <row r="13014">
          <cell r="K13014" t="str">
            <v>Community Special School</v>
          </cell>
          <cell r="L13014" t="str">
            <v>Special</v>
          </cell>
          <cell r="AC13014" t="str">
            <v>Yes</v>
          </cell>
          <cell r="AI13014">
            <v>2</v>
          </cell>
        </row>
        <row r="13015">
          <cell r="K13015" t="str">
            <v>Foundation School</v>
          </cell>
          <cell r="L13015" t="str">
            <v>Primary</v>
          </cell>
          <cell r="AC13015" t="str">
            <v>Yes</v>
          </cell>
          <cell r="AI13015">
            <v>3</v>
          </cell>
        </row>
        <row r="13016">
          <cell r="K13016" t="str">
            <v>Community School</v>
          </cell>
          <cell r="L13016" t="str">
            <v>Primary</v>
          </cell>
          <cell r="AC13016" t="str">
            <v>Yes</v>
          </cell>
          <cell r="AI13016">
            <v>2</v>
          </cell>
        </row>
        <row r="13017">
          <cell r="K13017" t="str">
            <v>Community School</v>
          </cell>
          <cell r="L13017" t="str">
            <v>Primary</v>
          </cell>
          <cell r="AC13017" t="str">
            <v>Yes</v>
          </cell>
          <cell r="AI13017">
            <v>1</v>
          </cell>
        </row>
        <row r="13018">
          <cell r="K13018" t="str">
            <v>Community School</v>
          </cell>
          <cell r="L13018" t="str">
            <v>Primary</v>
          </cell>
          <cell r="AC13018" t="str">
            <v>Yes</v>
          </cell>
          <cell r="AI13018">
            <v>3</v>
          </cell>
        </row>
        <row r="13019">
          <cell r="K13019" t="str">
            <v>Community School</v>
          </cell>
          <cell r="L13019" t="str">
            <v>Primary</v>
          </cell>
          <cell r="AC13019" t="str">
            <v>Yes</v>
          </cell>
          <cell r="AI13019">
            <v>2</v>
          </cell>
        </row>
        <row r="13020">
          <cell r="K13020" t="str">
            <v>Community School</v>
          </cell>
          <cell r="L13020" t="str">
            <v>Primary</v>
          </cell>
          <cell r="AC13020" t="str">
            <v>Yes</v>
          </cell>
          <cell r="AI13020">
            <v>2</v>
          </cell>
        </row>
        <row r="13021">
          <cell r="K13021" t="str">
            <v>Community School</v>
          </cell>
          <cell r="L13021" t="str">
            <v>Primary</v>
          </cell>
          <cell r="AC13021" t="str">
            <v>Yes</v>
          </cell>
          <cell r="AI13021">
            <v>1</v>
          </cell>
        </row>
        <row r="13022">
          <cell r="K13022" t="str">
            <v>Voluntary Aided School</v>
          </cell>
          <cell r="L13022" t="str">
            <v>Primary</v>
          </cell>
          <cell r="AC13022" t="str">
            <v>Yes</v>
          </cell>
          <cell r="AI13022">
            <v>3</v>
          </cell>
        </row>
        <row r="13023">
          <cell r="K13023" t="str">
            <v>Community School</v>
          </cell>
          <cell r="L13023" t="str">
            <v>Primary</v>
          </cell>
          <cell r="AC13023" t="str">
            <v>Yes</v>
          </cell>
          <cell r="AI13023">
            <v>2</v>
          </cell>
        </row>
        <row r="13024">
          <cell r="K13024" t="str">
            <v>Community School</v>
          </cell>
          <cell r="L13024" t="str">
            <v>Primary</v>
          </cell>
          <cell r="AC13024" t="str">
            <v>Yes</v>
          </cell>
          <cell r="AI13024">
            <v>2</v>
          </cell>
        </row>
        <row r="13025">
          <cell r="K13025" t="str">
            <v>Foundation School</v>
          </cell>
          <cell r="L13025" t="str">
            <v>Primary</v>
          </cell>
          <cell r="AC13025" t="str">
            <v>Yes</v>
          </cell>
          <cell r="AI13025">
            <v>2</v>
          </cell>
        </row>
        <row r="13026">
          <cell r="K13026" t="str">
            <v>Community School</v>
          </cell>
          <cell r="L13026" t="str">
            <v>Primary</v>
          </cell>
          <cell r="AC13026" t="str">
            <v>Yes</v>
          </cell>
          <cell r="AI13026">
            <v>2</v>
          </cell>
        </row>
        <row r="13027">
          <cell r="K13027" t="str">
            <v>Community School</v>
          </cell>
          <cell r="L13027" t="str">
            <v>Primary</v>
          </cell>
          <cell r="AC13027" t="str">
            <v>Yes</v>
          </cell>
          <cell r="AI13027">
            <v>1</v>
          </cell>
        </row>
        <row r="13028">
          <cell r="K13028" t="str">
            <v>Community School</v>
          </cell>
          <cell r="L13028" t="str">
            <v>Primary</v>
          </cell>
          <cell r="AC13028" t="str">
            <v>Yes</v>
          </cell>
          <cell r="AI13028">
            <v>1</v>
          </cell>
        </row>
        <row r="13029">
          <cell r="K13029" t="str">
            <v>Community School</v>
          </cell>
          <cell r="L13029" t="str">
            <v>Primary</v>
          </cell>
          <cell r="AC13029" t="str">
            <v>Yes</v>
          </cell>
          <cell r="AI13029">
            <v>2</v>
          </cell>
        </row>
        <row r="13030">
          <cell r="K13030" t="str">
            <v>Voluntary Aided School</v>
          </cell>
          <cell r="L13030" t="str">
            <v>Secondary</v>
          </cell>
          <cell r="AC13030" t="str">
            <v>Yes</v>
          </cell>
          <cell r="AI13030">
            <v>2</v>
          </cell>
        </row>
        <row r="13031">
          <cell r="K13031" t="str">
            <v>Voluntary Aided School</v>
          </cell>
          <cell r="L13031" t="str">
            <v>Primary</v>
          </cell>
          <cell r="AC13031" t="str">
            <v>Yes</v>
          </cell>
          <cell r="AI13031">
            <v>2</v>
          </cell>
        </row>
        <row r="13032">
          <cell r="K13032" t="str">
            <v>Community Special School</v>
          </cell>
          <cell r="L13032" t="str">
            <v>Special</v>
          </cell>
          <cell r="AC13032" t="str">
            <v>Yes</v>
          </cell>
          <cell r="AI13032">
            <v>2</v>
          </cell>
        </row>
        <row r="13033">
          <cell r="K13033" t="str">
            <v>Community School</v>
          </cell>
          <cell r="L13033" t="str">
            <v>Primary</v>
          </cell>
          <cell r="AC13033" t="str">
            <v>Yes</v>
          </cell>
          <cell r="AI13033">
            <v>3</v>
          </cell>
        </row>
        <row r="13034">
          <cell r="K13034" t="str">
            <v>Community Special School</v>
          </cell>
          <cell r="L13034" t="str">
            <v>Special</v>
          </cell>
          <cell r="AC13034" t="str">
            <v>Yes</v>
          </cell>
          <cell r="AI13034">
            <v>2</v>
          </cell>
        </row>
        <row r="13035">
          <cell r="K13035" t="str">
            <v>Community Special School</v>
          </cell>
          <cell r="L13035" t="str">
            <v>Special</v>
          </cell>
          <cell r="AC13035" t="str">
            <v>Yes</v>
          </cell>
          <cell r="AI13035">
            <v>2</v>
          </cell>
        </row>
        <row r="13036">
          <cell r="K13036" t="str">
            <v>Academy Sponsor Led</v>
          </cell>
          <cell r="L13036" t="str">
            <v>Secondary</v>
          </cell>
          <cell r="AC13036" t="str">
            <v>Yes</v>
          </cell>
          <cell r="AI13036">
            <v>2</v>
          </cell>
        </row>
        <row r="13037">
          <cell r="K13037" t="str">
            <v>Academy Sponsor Led</v>
          </cell>
          <cell r="L13037" t="str">
            <v>Secondary</v>
          </cell>
          <cell r="AC13037" t="str">
            <v>Yes</v>
          </cell>
          <cell r="AI13037">
            <v>3</v>
          </cell>
        </row>
        <row r="13038">
          <cell r="K13038" t="str">
            <v>Academy Sponsor Led</v>
          </cell>
          <cell r="L13038" t="str">
            <v>Secondary</v>
          </cell>
          <cell r="AC13038" t="str">
            <v>Yes</v>
          </cell>
          <cell r="AI13038">
            <v>1</v>
          </cell>
        </row>
        <row r="13039">
          <cell r="K13039" t="str">
            <v>Community School</v>
          </cell>
          <cell r="L13039" t="str">
            <v>Primary</v>
          </cell>
          <cell r="AC13039" t="str">
            <v>Yes</v>
          </cell>
          <cell r="AI13039">
            <v>2</v>
          </cell>
        </row>
        <row r="13040">
          <cell r="K13040" t="str">
            <v>Community Special School</v>
          </cell>
          <cell r="L13040" t="str">
            <v>Special</v>
          </cell>
          <cell r="AC13040" t="str">
            <v>Yes</v>
          </cell>
          <cell r="AI13040">
            <v>3</v>
          </cell>
        </row>
        <row r="13041">
          <cell r="K13041" t="str">
            <v>Community School</v>
          </cell>
          <cell r="L13041" t="str">
            <v>Primary</v>
          </cell>
          <cell r="AC13041" t="str">
            <v>Yes</v>
          </cell>
          <cell r="AI13041">
            <v>2</v>
          </cell>
        </row>
        <row r="13042">
          <cell r="K13042" t="str">
            <v>Community School</v>
          </cell>
          <cell r="L13042" t="str">
            <v>Primary</v>
          </cell>
          <cell r="AC13042" t="str">
            <v>Yes</v>
          </cell>
          <cell r="AI13042">
            <v>1</v>
          </cell>
        </row>
        <row r="13043">
          <cell r="K13043" t="str">
            <v>Voluntary Aided School</v>
          </cell>
          <cell r="L13043" t="str">
            <v>Primary</v>
          </cell>
          <cell r="AC13043" t="str">
            <v>Yes</v>
          </cell>
          <cell r="AI13043">
            <v>2</v>
          </cell>
        </row>
        <row r="13044">
          <cell r="K13044" t="str">
            <v>Community School</v>
          </cell>
          <cell r="L13044" t="str">
            <v>Primary</v>
          </cell>
          <cell r="AC13044" t="str">
            <v>Yes</v>
          </cell>
          <cell r="AI13044">
            <v>3</v>
          </cell>
        </row>
        <row r="13045">
          <cell r="K13045" t="str">
            <v>Community School</v>
          </cell>
          <cell r="L13045" t="str">
            <v>Primary</v>
          </cell>
          <cell r="AC13045" t="str">
            <v>Yes</v>
          </cell>
          <cell r="AI13045">
            <v>2</v>
          </cell>
        </row>
        <row r="13046">
          <cell r="K13046" t="str">
            <v>Foundation School</v>
          </cell>
          <cell r="L13046" t="str">
            <v>Primary</v>
          </cell>
          <cell r="AC13046" t="str">
            <v>Yes</v>
          </cell>
          <cell r="AI13046">
            <v>1</v>
          </cell>
        </row>
        <row r="13047">
          <cell r="K13047" t="str">
            <v>Voluntary Aided School</v>
          </cell>
          <cell r="L13047" t="str">
            <v>Primary</v>
          </cell>
          <cell r="AC13047" t="str">
            <v>Yes</v>
          </cell>
          <cell r="AI13047">
            <v>2</v>
          </cell>
        </row>
        <row r="13048">
          <cell r="K13048" t="str">
            <v>Community School</v>
          </cell>
          <cell r="L13048" t="str">
            <v>Primary</v>
          </cell>
          <cell r="AC13048" t="str">
            <v>Yes</v>
          </cell>
          <cell r="AI13048">
            <v>2</v>
          </cell>
        </row>
        <row r="13049">
          <cell r="K13049" t="str">
            <v>Community School</v>
          </cell>
          <cell r="L13049" t="str">
            <v>Primary</v>
          </cell>
          <cell r="AC13049" t="str">
            <v>Yes</v>
          </cell>
          <cell r="AI13049">
            <v>2</v>
          </cell>
        </row>
        <row r="13050">
          <cell r="K13050" t="str">
            <v>Community Special School</v>
          </cell>
          <cell r="L13050" t="str">
            <v>Special</v>
          </cell>
          <cell r="AC13050" t="str">
            <v>Yes</v>
          </cell>
          <cell r="AI13050">
            <v>2</v>
          </cell>
        </row>
        <row r="13051">
          <cell r="K13051" t="str">
            <v>Voluntary Aided School</v>
          </cell>
          <cell r="L13051" t="str">
            <v>Primary</v>
          </cell>
          <cell r="AC13051" t="str">
            <v>Yes</v>
          </cell>
          <cell r="AI13051">
            <v>2</v>
          </cell>
        </row>
        <row r="13052">
          <cell r="K13052" t="str">
            <v>Community School</v>
          </cell>
          <cell r="L13052" t="str">
            <v>Primary</v>
          </cell>
          <cell r="AC13052" t="str">
            <v>Yes</v>
          </cell>
          <cell r="AI13052">
            <v>2</v>
          </cell>
        </row>
        <row r="13053">
          <cell r="K13053" t="str">
            <v>Community School</v>
          </cell>
          <cell r="L13053" t="str">
            <v>Primary</v>
          </cell>
          <cell r="AC13053" t="str">
            <v>Yes</v>
          </cell>
          <cell r="AI13053">
            <v>3</v>
          </cell>
        </row>
        <row r="13054">
          <cell r="K13054" t="str">
            <v>Foundation School</v>
          </cell>
          <cell r="L13054" t="str">
            <v>Secondary</v>
          </cell>
          <cell r="AC13054" t="str">
            <v>Yes</v>
          </cell>
          <cell r="AI13054">
            <v>2</v>
          </cell>
        </row>
        <row r="13055">
          <cell r="K13055" t="str">
            <v>Community School</v>
          </cell>
          <cell r="L13055" t="str">
            <v>Primary</v>
          </cell>
          <cell r="AC13055" t="str">
            <v>Yes</v>
          </cell>
          <cell r="AI13055">
            <v>1</v>
          </cell>
        </row>
        <row r="13056">
          <cell r="K13056" t="str">
            <v>Voluntary Aided School</v>
          </cell>
          <cell r="L13056" t="str">
            <v>Primary</v>
          </cell>
          <cell r="AC13056" t="str">
            <v>Yes</v>
          </cell>
          <cell r="AI13056">
            <v>1</v>
          </cell>
        </row>
        <row r="13057">
          <cell r="K13057" t="str">
            <v>Community School</v>
          </cell>
          <cell r="L13057" t="str">
            <v>Primary</v>
          </cell>
          <cell r="AC13057" t="str">
            <v>Yes</v>
          </cell>
          <cell r="AI13057">
            <v>2</v>
          </cell>
        </row>
        <row r="13058">
          <cell r="K13058" t="str">
            <v>Community School</v>
          </cell>
          <cell r="L13058" t="str">
            <v>Primary</v>
          </cell>
          <cell r="AC13058" t="str">
            <v>Yes</v>
          </cell>
          <cell r="AI13058">
            <v>2</v>
          </cell>
        </row>
        <row r="13059">
          <cell r="K13059" t="str">
            <v>Community School</v>
          </cell>
          <cell r="L13059" t="str">
            <v>Secondary</v>
          </cell>
          <cell r="AC13059" t="str">
            <v>Yes</v>
          </cell>
          <cell r="AI13059">
            <v>2</v>
          </cell>
        </row>
        <row r="13060">
          <cell r="K13060" t="str">
            <v>Community School</v>
          </cell>
          <cell r="L13060" t="str">
            <v>Primary</v>
          </cell>
          <cell r="AC13060" t="str">
            <v>Yes</v>
          </cell>
          <cell r="AI13060">
            <v>1</v>
          </cell>
        </row>
        <row r="13061">
          <cell r="K13061" t="str">
            <v>Community School</v>
          </cell>
          <cell r="L13061" t="str">
            <v>Primary</v>
          </cell>
          <cell r="AC13061" t="str">
            <v>Yes</v>
          </cell>
          <cell r="AI13061">
            <v>2</v>
          </cell>
        </row>
        <row r="13062">
          <cell r="K13062" t="str">
            <v>Foundation Special School</v>
          </cell>
          <cell r="L13062" t="str">
            <v>Special</v>
          </cell>
          <cell r="AC13062" t="str">
            <v>Yes</v>
          </cell>
          <cell r="AI13062">
            <v>1</v>
          </cell>
        </row>
        <row r="13063">
          <cell r="K13063" t="str">
            <v>Foundation Special School</v>
          </cell>
          <cell r="L13063" t="str">
            <v>Special</v>
          </cell>
          <cell r="AC13063" t="str">
            <v>Yes</v>
          </cell>
          <cell r="AI13063">
            <v>1</v>
          </cell>
        </row>
        <row r="13064">
          <cell r="K13064" t="str">
            <v>Foundation Special School</v>
          </cell>
          <cell r="L13064" t="str">
            <v>Special</v>
          </cell>
          <cell r="AC13064" t="str">
            <v>Yes</v>
          </cell>
          <cell r="AI13064">
            <v>2</v>
          </cell>
        </row>
        <row r="13065">
          <cell r="K13065" t="str">
            <v>Community School</v>
          </cell>
          <cell r="L13065" t="str">
            <v>Primary</v>
          </cell>
          <cell r="AC13065" t="str">
            <v>Yes</v>
          </cell>
          <cell r="AI13065">
            <v>2</v>
          </cell>
        </row>
        <row r="13066">
          <cell r="K13066" t="str">
            <v>Community School</v>
          </cell>
          <cell r="L13066" t="str">
            <v>Primary</v>
          </cell>
          <cell r="AC13066" t="str">
            <v>Yes</v>
          </cell>
          <cell r="AI13066">
            <v>2</v>
          </cell>
        </row>
        <row r="13067">
          <cell r="K13067" t="str">
            <v>Foundation School</v>
          </cell>
          <cell r="L13067" t="str">
            <v>Primary</v>
          </cell>
          <cell r="AC13067" t="str">
            <v>Yes</v>
          </cell>
          <cell r="AI13067">
            <v>2</v>
          </cell>
        </row>
        <row r="13068">
          <cell r="K13068" t="str">
            <v>LA Nursery School</v>
          </cell>
          <cell r="L13068" t="str">
            <v>Nursery</v>
          </cell>
          <cell r="AC13068" t="str">
            <v>Yes</v>
          </cell>
          <cell r="AI13068">
            <v>2</v>
          </cell>
        </row>
        <row r="13069">
          <cell r="K13069" t="str">
            <v>LA Nursery School</v>
          </cell>
          <cell r="L13069" t="str">
            <v>Nursery</v>
          </cell>
          <cell r="AC13069" t="str">
            <v>Yes</v>
          </cell>
          <cell r="AI13069">
            <v>1</v>
          </cell>
        </row>
        <row r="13070">
          <cell r="K13070" t="str">
            <v>Community School</v>
          </cell>
          <cell r="L13070" t="str">
            <v>Primary</v>
          </cell>
          <cell r="AC13070" t="str">
            <v>Yes</v>
          </cell>
          <cell r="AI13070">
            <v>2</v>
          </cell>
        </row>
        <row r="13071">
          <cell r="K13071" t="str">
            <v>Community School</v>
          </cell>
          <cell r="L13071" t="str">
            <v>Primary</v>
          </cell>
          <cell r="AC13071" t="str">
            <v>Yes</v>
          </cell>
          <cell r="AI13071">
            <v>3</v>
          </cell>
        </row>
        <row r="13072">
          <cell r="K13072" t="str">
            <v>Pupil Referral Unit</v>
          </cell>
          <cell r="L13072" t="str">
            <v>PRU</v>
          </cell>
          <cell r="AC13072" t="str">
            <v>Yes</v>
          </cell>
          <cell r="AI13072">
            <v>2</v>
          </cell>
        </row>
        <row r="13073">
          <cell r="K13073" t="str">
            <v>Community School</v>
          </cell>
          <cell r="L13073" t="str">
            <v>Primary</v>
          </cell>
          <cell r="AC13073" t="str">
            <v>Yes</v>
          </cell>
          <cell r="AI13073">
            <v>3</v>
          </cell>
        </row>
        <row r="13074">
          <cell r="K13074" t="str">
            <v>Community School</v>
          </cell>
          <cell r="L13074" t="str">
            <v>Primary</v>
          </cell>
          <cell r="AC13074" t="str">
            <v>Yes</v>
          </cell>
          <cell r="AI13074">
            <v>3</v>
          </cell>
        </row>
        <row r="13075">
          <cell r="K13075" t="str">
            <v>Pupil Referral Unit</v>
          </cell>
          <cell r="L13075" t="str">
            <v>PRU</v>
          </cell>
          <cell r="AC13075" t="str">
            <v>Yes</v>
          </cell>
          <cell r="AI13075">
            <v>2</v>
          </cell>
        </row>
        <row r="13076">
          <cell r="K13076" t="str">
            <v>Foundation School</v>
          </cell>
          <cell r="L13076" t="str">
            <v>Primary</v>
          </cell>
          <cell r="AC13076" t="str">
            <v>Yes</v>
          </cell>
          <cell r="AI13076">
            <v>2</v>
          </cell>
        </row>
        <row r="13077">
          <cell r="K13077" t="str">
            <v>Voluntary Aided School</v>
          </cell>
          <cell r="L13077" t="str">
            <v>Primary</v>
          </cell>
          <cell r="AC13077" t="str">
            <v>Yes</v>
          </cell>
          <cell r="AI13077">
            <v>4</v>
          </cell>
        </row>
        <row r="13078">
          <cell r="K13078" t="str">
            <v>Community School</v>
          </cell>
          <cell r="L13078" t="str">
            <v>Primary</v>
          </cell>
          <cell r="AC13078" t="str">
            <v>Yes</v>
          </cell>
          <cell r="AI13078">
            <v>2</v>
          </cell>
        </row>
        <row r="13079">
          <cell r="K13079" t="str">
            <v>Community Special School</v>
          </cell>
          <cell r="L13079" t="str">
            <v>Special</v>
          </cell>
          <cell r="AC13079" t="str">
            <v>Yes</v>
          </cell>
          <cell r="AI13079">
            <v>1</v>
          </cell>
        </row>
        <row r="13080">
          <cell r="K13080" t="str">
            <v>Voluntary Aided School</v>
          </cell>
          <cell r="L13080" t="str">
            <v>Primary</v>
          </cell>
          <cell r="AC13080" t="str">
            <v>Yes</v>
          </cell>
          <cell r="AI13080">
            <v>2</v>
          </cell>
        </row>
        <row r="13081">
          <cell r="K13081" t="str">
            <v>Community School</v>
          </cell>
          <cell r="L13081" t="str">
            <v>Primary</v>
          </cell>
          <cell r="AC13081" t="str">
            <v>Yes</v>
          </cell>
          <cell r="AI13081">
            <v>2</v>
          </cell>
        </row>
        <row r="13082">
          <cell r="K13082" t="str">
            <v>Community School</v>
          </cell>
          <cell r="L13082" t="str">
            <v>Secondary</v>
          </cell>
          <cell r="AC13082" t="str">
            <v>Yes</v>
          </cell>
          <cell r="AI13082">
            <v>2</v>
          </cell>
        </row>
        <row r="13083">
          <cell r="K13083" t="str">
            <v>Community School</v>
          </cell>
          <cell r="L13083" t="str">
            <v>Primary</v>
          </cell>
          <cell r="AC13083" t="str">
            <v>Yes</v>
          </cell>
          <cell r="AI13083">
            <v>2</v>
          </cell>
        </row>
        <row r="13084">
          <cell r="K13084" t="str">
            <v>Community School</v>
          </cell>
          <cell r="L13084" t="str">
            <v>Primary</v>
          </cell>
          <cell r="AC13084" t="str">
            <v>Yes</v>
          </cell>
          <cell r="AI13084">
            <v>3</v>
          </cell>
        </row>
        <row r="13085">
          <cell r="K13085" t="str">
            <v>Community School</v>
          </cell>
          <cell r="L13085" t="str">
            <v>Primary</v>
          </cell>
          <cell r="AC13085" t="str">
            <v>Yes</v>
          </cell>
          <cell r="AI13085">
            <v>2</v>
          </cell>
        </row>
        <row r="13086">
          <cell r="K13086" t="str">
            <v>Voluntary Aided School</v>
          </cell>
          <cell r="L13086" t="str">
            <v>Primary</v>
          </cell>
          <cell r="AC13086" t="str">
            <v>Yes</v>
          </cell>
          <cell r="AI13086">
            <v>2</v>
          </cell>
        </row>
        <row r="13087">
          <cell r="K13087" t="str">
            <v>Community School</v>
          </cell>
          <cell r="L13087" t="str">
            <v>Primary</v>
          </cell>
          <cell r="AC13087" t="str">
            <v>Yes</v>
          </cell>
          <cell r="AI13087">
            <v>2</v>
          </cell>
        </row>
        <row r="13088">
          <cell r="K13088" t="str">
            <v>Community School</v>
          </cell>
          <cell r="L13088" t="str">
            <v>Primary</v>
          </cell>
          <cell r="AC13088" t="str">
            <v>Yes</v>
          </cell>
          <cell r="AI13088">
            <v>2</v>
          </cell>
        </row>
        <row r="13089">
          <cell r="K13089" t="str">
            <v>Pupil Referral Unit</v>
          </cell>
          <cell r="L13089" t="str">
            <v>PRU</v>
          </cell>
          <cell r="AC13089" t="str">
            <v>Yes</v>
          </cell>
          <cell r="AI13089">
            <v>1</v>
          </cell>
        </row>
        <row r="13090">
          <cell r="K13090" t="str">
            <v>Community School</v>
          </cell>
          <cell r="L13090" t="str">
            <v>Primary</v>
          </cell>
          <cell r="AC13090" t="str">
            <v>Yes</v>
          </cell>
          <cell r="AI13090">
            <v>2</v>
          </cell>
        </row>
        <row r="13091">
          <cell r="K13091" t="str">
            <v>Community School</v>
          </cell>
          <cell r="L13091" t="str">
            <v>Primary</v>
          </cell>
          <cell r="AC13091" t="str">
            <v>Yes</v>
          </cell>
          <cell r="AI13091">
            <v>2</v>
          </cell>
        </row>
        <row r="13092">
          <cell r="K13092" t="str">
            <v>Community School</v>
          </cell>
          <cell r="L13092" t="str">
            <v>Primary</v>
          </cell>
          <cell r="AC13092" t="str">
            <v>Yes</v>
          </cell>
          <cell r="AI13092">
            <v>2</v>
          </cell>
        </row>
        <row r="13093">
          <cell r="K13093" t="str">
            <v>Community School</v>
          </cell>
          <cell r="L13093" t="str">
            <v>Primary</v>
          </cell>
          <cell r="AC13093" t="str">
            <v>Yes</v>
          </cell>
          <cell r="AI13093">
            <v>2</v>
          </cell>
        </row>
        <row r="13094">
          <cell r="K13094" t="str">
            <v>LA Nursery School</v>
          </cell>
          <cell r="L13094" t="str">
            <v>Nursery</v>
          </cell>
          <cell r="AC13094" t="str">
            <v>Yes</v>
          </cell>
          <cell r="AI13094">
            <v>2</v>
          </cell>
        </row>
        <row r="13095">
          <cell r="K13095" t="str">
            <v>Community School</v>
          </cell>
          <cell r="L13095" t="str">
            <v>Primary</v>
          </cell>
          <cell r="AC13095" t="str">
            <v>Yes</v>
          </cell>
          <cell r="AI13095">
            <v>2</v>
          </cell>
        </row>
        <row r="13096">
          <cell r="K13096" t="str">
            <v>Community School</v>
          </cell>
          <cell r="L13096" t="str">
            <v>Primary</v>
          </cell>
          <cell r="AC13096" t="str">
            <v>Yes</v>
          </cell>
          <cell r="AI13096">
            <v>2</v>
          </cell>
        </row>
        <row r="13097">
          <cell r="K13097" t="str">
            <v>Community School</v>
          </cell>
          <cell r="L13097" t="str">
            <v>Primary</v>
          </cell>
          <cell r="AC13097" t="str">
            <v>Yes</v>
          </cell>
          <cell r="AI13097">
            <v>4</v>
          </cell>
        </row>
        <row r="13098">
          <cell r="K13098" t="str">
            <v>Pupil Referral Unit</v>
          </cell>
          <cell r="L13098" t="str">
            <v>PRU</v>
          </cell>
          <cell r="AC13098" t="str">
            <v>Yes</v>
          </cell>
          <cell r="AI13098">
            <v>1</v>
          </cell>
        </row>
        <row r="13099">
          <cell r="K13099" t="str">
            <v>Pupil Referral Unit</v>
          </cell>
          <cell r="L13099" t="str">
            <v>PRU</v>
          </cell>
          <cell r="AC13099" t="str">
            <v>Yes</v>
          </cell>
          <cell r="AI13099">
            <v>2</v>
          </cell>
        </row>
        <row r="13100">
          <cell r="K13100" t="str">
            <v>Pupil Referral Unit</v>
          </cell>
          <cell r="L13100" t="str">
            <v>PRU</v>
          </cell>
          <cell r="AC13100" t="str">
            <v>Yes</v>
          </cell>
          <cell r="AI13100">
            <v>2</v>
          </cell>
        </row>
        <row r="13101">
          <cell r="K13101" t="str">
            <v>Pupil Referral Unit</v>
          </cell>
          <cell r="L13101" t="str">
            <v>PRU</v>
          </cell>
          <cell r="AC13101" t="str">
            <v>Yes</v>
          </cell>
          <cell r="AI13101">
            <v>2</v>
          </cell>
        </row>
        <row r="13102">
          <cell r="K13102" t="str">
            <v>Voluntary Aided School</v>
          </cell>
          <cell r="L13102" t="str">
            <v>Primary</v>
          </cell>
          <cell r="AC13102" t="str">
            <v>Yes</v>
          </cell>
          <cell r="AI13102">
            <v>1</v>
          </cell>
        </row>
        <row r="13103">
          <cell r="K13103" t="str">
            <v>Foundation School</v>
          </cell>
          <cell r="L13103" t="str">
            <v>Primary</v>
          </cell>
          <cell r="AC13103" t="str">
            <v>Yes</v>
          </cell>
          <cell r="AI13103">
            <v>2</v>
          </cell>
        </row>
        <row r="13104">
          <cell r="K13104" t="str">
            <v>Foundation School</v>
          </cell>
          <cell r="L13104" t="str">
            <v>Primary</v>
          </cell>
          <cell r="AC13104" t="str">
            <v>Yes</v>
          </cell>
          <cell r="AI13104">
            <v>2</v>
          </cell>
        </row>
        <row r="13105">
          <cell r="K13105" t="str">
            <v>Community School</v>
          </cell>
          <cell r="L13105" t="str">
            <v>Primary</v>
          </cell>
          <cell r="AC13105" t="str">
            <v>Yes</v>
          </cell>
          <cell r="AI13105">
            <v>2</v>
          </cell>
        </row>
        <row r="13106">
          <cell r="K13106" t="str">
            <v>Voluntary Aided School</v>
          </cell>
          <cell r="L13106" t="str">
            <v>Primary</v>
          </cell>
          <cell r="AC13106" t="str">
            <v>Yes</v>
          </cell>
          <cell r="AI13106">
            <v>1</v>
          </cell>
        </row>
        <row r="13107">
          <cell r="K13107" t="str">
            <v>Community School</v>
          </cell>
          <cell r="L13107" t="str">
            <v>Primary</v>
          </cell>
          <cell r="AC13107" t="str">
            <v>Yes</v>
          </cell>
          <cell r="AI13107">
            <v>3</v>
          </cell>
        </row>
        <row r="13108">
          <cell r="K13108" t="str">
            <v>Community Special School</v>
          </cell>
          <cell r="L13108" t="str">
            <v>Special</v>
          </cell>
          <cell r="AC13108" t="str">
            <v>Yes</v>
          </cell>
          <cell r="AI13108">
            <v>2</v>
          </cell>
        </row>
        <row r="13109">
          <cell r="K13109" t="str">
            <v>LA Nursery School</v>
          </cell>
          <cell r="L13109" t="str">
            <v>Nursery</v>
          </cell>
          <cell r="AC13109" t="str">
            <v>Yes</v>
          </cell>
          <cell r="AI13109">
            <v>1</v>
          </cell>
        </row>
        <row r="13110">
          <cell r="K13110" t="str">
            <v>Community School</v>
          </cell>
          <cell r="L13110" t="str">
            <v>Primary</v>
          </cell>
          <cell r="AC13110" t="str">
            <v>Yes</v>
          </cell>
          <cell r="AI13110">
            <v>1</v>
          </cell>
        </row>
        <row r="13111">
          <cell r="K13111" t="str">
            <v>Community Special School</v>
          </cell>
          <cell r="L13111" t="str">
            <v>Special</v>
          </cell>
          <cell r="AC13111" t="str">
            <v>Yes</v>
          </cell>
          <cell r="AI13111">
            <v>2</v>
          </cell>
        </row>
        <row r="13112">
          <cell r="K13112" t="str">
            <v>Community Special School</v>
          </cell>
          <cell r="L13112" t="str">
            <v>Special</v>
          </cell>
          <cell r="AC13112" t="str">
            <v>Yes</v>
          </cell>
          <cell r="AI13112">
            <v>1</v>
          </cell>
        </row>
        <row r="13113">
          <cell r="K13113" t="str">
            <v>Community School</v>
          </cell>
          <cell r="L13113" t="str">
            <v>Primary</v>
          </cell>
          <cell r="AC13113" t="str">
            <v>Yes</v>
          </cell>
          <cell r="AI13113">
            <v>1</v>
          </cell>
        </row>
        <row r="13114">
          <cell r="K13114" t="str">
            <v>Community School</v>
          </cell>
          <cell r="L13114" t="str">
            <v>Primary</v>
          </cell>
          <cell r="AC13114" t="str">
            <v>Yes</v>
          </cell>
          <cell r="AI13114">
            <v>2</v>
          </cell>
        </row>
        <row r="13115">
          <cell r="K13115" t="str">
            <v>Community School</v>
          </cell>
          <cell r="L13115" t="str">
            <v>Primary</v>
          </cell>
          <cell r="AC13115" t="str">
            <v>Yes</v>
          </cell>
          <cell r="AI13115">
            <v>2</v>
          </cell>
        </row>
        <row r="13116">
          <cell r="K13116" t="str">
            <v>Voluntary Controlled School</v>
          </cell>
          <cell r="L13116" t="str">
            <v>Primary</v>
          </cell>
          <cell r="AC13116" t="str">
            <v>Yes</v>
          </cell>
          <cell r="AI13116">
            <v>2</v>
          </cell>
        </row>
        <row r="13117">
          <cell r="K13117" t="str">
            <v>Community School</v>
          </cell>
          <cell r="L13117" t="str">
            <v>Primary</v>
          </cell>
          <cell r="AC13117" t="str">
            <v>Yes</v>
          </cell>
          <cell r="AI13117">
            <v>2</v>
          </cell>
        </row>
        <row r="13118">
          <cell r="K13118" t="str">
            <v>Voluntary Aided School</v>
          </cell>
          <cell r="L13118" t="str">
            <v>Primary</v>
          </cell>
          <cell r="AC13118" t="str">
            <v>Yes</v>
          </cell>
          <cell r="AI13118">
            <v>2</v>
          </cell>
        </row>
        <row r="13119">
          <cell r="K13119" t="str">
            <v>Voluntary Controlled School</v>
          </cell>
          <cell r="L13119" t="str">
            <v>Primary</v>
          </cell>
          <cell r="AC13119" t="str">
            <v>Yes</v>
          </cell>
          <cell r="AI13119">
            <v>4</v>
          </cell>
        </row>
        <row r="13120">
          <cell r="K13120" t="str">
            <v>Community School</v>
          </cell>
          <cell r="L13120" t="str">
            <v>Primary</v>
          </cell>
          <cell r="AC13120" t="str">
            <v>Yes</v>
          </cell>
          <cell r="AI13120">
            <v>2</v>
          </cell>
        </row>
        <row r="13121">
          <cell r="K13121" t="str">
            <v>Community School</v>
          </cell>
          <cell r="L13121" t="str">
            <v>Primary</v>
          </cell>
          <cell r="AC13121" t="str">
            <v>Yes</v>
          </cell>
          <cell r="AI13121">
            <v>2</v>
          </cell>
        </row>
        <row r="13122">
          <cell r="K13122" t="str">
            <v>Community School</v>
          </cell>
          <cell r="L13122" t="str">
            <v>Primary</v>
          </cell>
          <cell r="AC13122" t="str">
            <v>Yes</v>
          </cell>
          <cell r="AI13122">
            <v>2</v>
          </cell>
        </row>
        <row r="13123">
          <cell r="K13123" t="str">
            <v>Community School</v>
          </cell>
          <cell r="L13123" t="str">
            <v>Primary</v>
          </cell>
          <cell r="AC13123" t="str">
            <v>Yes</v>
          </cell>
          <cell r="AI13123">
            <v>3</v>
          </cell>
        </row>
        <row r="13124">
          <cell r="K13124" t="str">
            <v>Community School</v>
          </cell>
          <cell r="L13124" t="str">
            <v>Primary</v>
          </cell>
          <cell r="AC13124" t="str">
            <v>Yes</v>
          </cell>
          <cell r="AI13124">
            <v>2</v>
          </cell>
        </row>
        <row r="13125">
          <cell r="K13125" t="str">
            <v>Voluntary Aided School</v>
          </cell>
          <cell r="L13125" t="str">
            <v>Primary</v>
          </cell>
          <cell r="AC13125" t="str">
            <v>Yes</v>
          </cell>
          <cell r="AI13125">
            <v>3</v>
          </cell>
        </row>
        <row r="13126">
          <cell r="K13126" t="str">
            <v>Voluntary Aided School</v>
          </cell>
          <cell r="L13126" t="str">
            <v>Primary</v>
          </cell>
          <cell r="AC13126" t="str">
            <v>Yes</v>
          </cell>
          <cell r="AI13126">
            <v>2</v>
          </cell>
        </row>
        <row r="13127">
          <cell r="K13127" t="str">
            <v>Community School</v>
          </cell>
          <cell r="L13127" t="str">
            <v>Primary</v>
          </cell>
          <cell r="AC13127" t="str">
            <v>Yes</v>
          </cell>
          <cell r="AI13127">
            <v>1</v>
          </cell>
        </row>
        <row r="13128">
          <cell r="K13128" t="str">
            <v>Community School</v>
          </cell>
          <cell r="L13128" t="str">
            <v>Primary</v>
          </cell>
          <cell r="AC13128" t="str">
            <v>Yes</v>
          </cell>
          <cell r="AI13128">
            <v>2</v>
          </cell>
        </row>
        <row r="13129">
          <cell r="K13129" t="str">
            <v>Community School</v>
          </cell>
          <cell r="L13129" t="str">
            <v>Primary</v>
          </cell>
          <cell r="AC13129" t="str">
            <v>Yes</v>
          </cell>
          <cell r="AI13129">
            <v>2</v>
          </cell>
        </row>
        <row r="13130">
          <cell r="K13130" t="str">
            <v>Voluntary Aided School</v>
          </cell>
          <cell r="L13130" t="str">
            <v>Primary</v>
          </cell>
          <cell r="AC13130" t="str">
            <v>Yes</v>
          </cell>
          <cell r="AI13130">
            <v>2</v>
          </cell>
        </row>
        <row r="13131">
          <cell r="K13131" t="str">
            <v>Community School</v>
          </cell>
          <cell r="L13131" t="str">
            <v>Primary</v>
          </cell>
          <cell r="AC13131" t="str">
            <v>Yes</v>
          </cell>
          <cell r="AI13131">
            <v>3</v>
          </cell>
        </row>
        <row r="13132">
          <cell r="K13132" t="str">
            <v>Community School</v>
          </cell>
          <cell r="L13132" t="str">
            <v>Primary</v>
          </cell>
          <cell r="AC13132" t="str">
            <v>Yes</v>
          </cell>
          <cell r="AI13132">
            <v>2</v>
          </cell>
        </row>
        <row r="13133">
          <cell r="K13133" t="str">
            <v>Community School</v>
          </cell>
          <cell r="L13133" t="str">
            <v>Primary</v>
          </cell>
          <cell r="AC13133" t="str">
            <v>Yes</v>
          </cell>
          <cell r="AI13133">
            <v>1</v>
          </cell>
        </row>
        <row r="13134">
          <cell r="K13134" t="str">
            <v>Voluntary Aided School</v>
          </cell>
          <cell r="L13134" t="str">
            <v>Primary</v>
          </cell>
          <cell r="AC13134" t="str">
            <v>Yes</v>
          </cell>
          <cell r="AI13134">
            <v>2</v>
          </cell>
        </row>
        <row r="13135">
          <cell r="K13135" t="str">
            <v>Community School</v>
          </cell>
          <cell r="L13135" t="str">
            <v>Primary</v>
          </cell>
          <cell r="AC13135" t="str">
            <v>Yes</v>
          </cell>
          <cell r="AI13135">
            <v>1</v>
          </cell>
        </row>
        <row r="13136">
          <cell r="K13136" t="str">
            <v>Foundation School</v>
          </cell>
          <cell r="L13136" t="str">
            <v>Primary</v>
          </cell>
          <cell r="AC13136" t="str">
            <v>Yes</v>
          </cell>
          <cell r="AI13136">
            <v>2</v>
          </cell>
        </row>
        <row r="13137">
          <cell r="K13137" t="str">
            <v>Community School</v>
          </cell>
          <cell r="L13137" t="str">
            <v>Primary</v>
          </cell>
          <cell r="AC13137" t="str">
            <v>Yes</v>
          </cell>
          <cell r="AI13137">
            <v>2</v>
          </cell>
        </row>
        <row r="13138">
          <cell r="K13138" t="str">
            <v>Community School</v>
          </cell>
          <cell r="L13138" t="str">
            <v>Primary</v>
          </cell>
          <cell r="AC13138" t="str">
            <v>Yes</v>
          </cell>
          <cell r="AI13138">
            <v>2</v>
          </cell>
        </row>
        <row r="13139">
          <cell r="K13139" t="str">
            <v>Foundation School</v>
          </cell>
          <cell r="L13139" t="str">
            <v>Primary</v>
          </cell>
          <cell r="AC13139" t="str">
            <v>Yes</v>
          </cell>
          <cell r="AI13139">
            <v>2</v>
          </cell>
        </row>
        <row r="13140">
          <cell r="K13140" t="str">
            <v>Foundation School</v>
          </cell>
          <cell r="L13140" t="str">
            <v>Secondary</v>
          </cell>
          <cell r="AC13140" t="str">
            <v>Yes</v>
          </cell>
          <cell r="AI13140">
            <v>2</v>
          </cell>
        </row>
        <row r="13141">
          <cell r="K13141" t="str">
            <v>Community School</v>
          </cell>
          <cell r="L13141" t="str">
            <v>Primary</v>
          </cell>
          <cell r="AC13141" t="str">
            <v>Yes</v>
          </cell>
          <cell r="AI13141">
            <v>1</v>
          </cell>
        </row>
        <row r="13142">
          <cell r="K13142" t="str">
            <v>Community School</v>
          </cell>
          <cell r="L13142" t="str">
            <v>Primary</v>
          </cell>
          <cell r="AC13142" t="str">
            <v>Yes</v>
          </cell>
          <cell r="AI13142">
            <v>2</v>
          </cell>
        </row>
        <row r="13143">
          <cell r="K13143" t="str">
            <v>Community School</v>
          </cell>
          <cell r="L13143" t="str">
            <v>Primary</v>
          </cell>
          <cell r="AC13143" t="str">
            <v>Yes</v>
          </cell>
          <cell r="AI13143">
            <v>2</v>
          </cell>
        </row>
        <row r="13144">
          <cell r="K13144" t="str">
            <v>Community School</v>
          </cell>
          <cell r="L13144" t="str">
            <v>Primary</v>
          </cell>
          <cell r="AC13144" t="str">
            <v>Yes</v>
          </cell>
          <cell r="AI13144">
            <v>2</v>
          </cell>
        </row>
        <row r="13145">
          <cell r="K13145" t="str">
            <v>Community School</v>
          </cell>
          <cell r="L13145" t="str">
            <v>Primary</v>
          </cell>
          <cell r="AC13145" t="str">
            <v>Yes</v>
          </cell>
          <cell r="AI13145">
            <v>2</v>
          </cell>
        </row>
        <row r="13146">
          <cell r="K13146" t="str">
            <v>Community School</v>
          </cell>
          <cell r="L13146" t="str">
            <v>Primary</v>
          </cell>
          <cell r="AC13146" t="str">
            <v>Yes</v>
          </cell>
          <cell r="AI13146">
            <v>3</v>
          </cell>
        </row>
        <row r="13147">
          <cell r="K13147" t="str">
            <v>Community Special School</v>
          </cell>
          <cell r="L13147" t="str">
            <v>Special</v>
          </cell>
          <cell r="AC13147" t="str">
            <v>Yes</v>
          </cell>
          <cell r="AI13147">
            <v>2</v>
          </cell>
        </row>
        <row r="13148">
          <cell r="K13148" t="str">
            <v>Community Special School</v>
          </cell>
          <cell r="L13148" t="str">
            <v>Special</v>
          </cell>
          <cell r="AC13148" t="str">
            <v>Yes</v>
          </cell>
          <cell r="AI13148">
            <v>1</v>
          </cell>
        </row>
        <row r="13149">
          <cell r="K13149" t="str">
            <v>Community Special School</v>
          </cell>
          <cell r="L13149" t="str">
            <v>Special</v>
          </cell>
          <cell r="AC13149" t="str">
            <v>Yes</v>
          </cell>
          <cell r="AI13149">
            <v>1</v>
          </cell>
        </row>
        <row r="13150">
          <cell r="K13150" t="str">
            <v>Voluntary Controlled School</v>
          </cell>
          <cell r="L13150" t="str">
            <v>Primary</v>
          </cell>
          <cell r="AC13150" t="str">
            <v>Yes</v>
          </cell>
          <cell r="AI13150">
            <v>2</v>
          </cell>
        </row>
        <row r="13151">
          <cell r="K13151" t="str">
            <v>Foundation School</v>
          </cell>
          <cell r="L13151" t="str">
            <v>Primary</v>
          </cell>
          <cell r="AC13151" t="str">
            <v>Yes</v>
          </cell>
          <cell r="AI13151">
            <v>2</v>
          </cell>
        </row>
        <row r="13152">
          <cell r="K13152" t="str">
            <v>Community Special School</v>
          </cell>
          <cell r="L13152" t="str">
            <v>Special</v>
          </cell>
          <cell r="AC13152" t="str">
            <v>Yes</v>
          </cell>
          <cell r="AI13152">
            <v>2</v>
          </cell>
        </row>
        <row r="13153">
          <cell r="K13153" t="str">
            <v>Voluntary Controlled School</v>
          </cell>
          <cell r="L13153" t="str">
            <v>Primary</v>
          </cell>
          <cell r="AC13153" t="str">
            <v>Yes</v>
          </cell>
          <cell r="AI13153">
            <v>2</v>
          </cell>
        </row>
        <row r="13154">
          <cell r="K13154" t="str">
            <v>Foundation School</v>
          </cell>
          <cell r="L13154" t="str">
            <v>Primary</v>
          </cell>
          <cell r="AC13154" t="str">
            <v>Yes</v>
          </cell>
          <cell r="AI13154">
            <v>2</v>
          </cell>
        </row>
        <row r="13155">
          <cell r="K13155" t="str">
            <v>Community School</v>
          </cell>
          <cell r="L13155" t="str">
            <v>Primary</v>
          </cell>
          <cell r="AC13155" t="str">
            <v>Yes</v>
          </cell>
          <cell r="AI13155">
            <v>3</v>
          </cell>
        </row>
        <row r="13156">
          <cell r="K13156" t="str">
            <v>Community School</v>
          </cell>
          <cell r="L13156" t="str">
            <v>Primary</v>
          </cell>
          <cell r="AC13156" t="str">
            <v>Yes</v>
          </cell>
          <cell r="AI13156">
            <v>2</v>
          </cell>
        </row>
        <row r="13157">
          <cell r="K13157" t="str">
            <v>Community School</v>
          </cell>
          <cell r="L13157" t="str">
            <v>Primary</v>
          </cell>
          <cell r="AC13157" t="str">
            <v>Yes</v>
          </cell>
          <cell r="AI13157">
            <v>1</v>
          </cell>
        </row>
        <row r="13158">
          <cell r="K13158" t="str">
            <v>Community School</v>
          </cell>
          <cell r="L13158" t="str">
            <v>Primary</v>
          </cell>
          <cell r="AC13158" t="str">
            <v>Yes</v>
          </cell>
          <cell r="AI13158">
            <v>2</v>
          </cell>
        </row>
        <row r="13159">
          <cell r="K13159" t="str">
            <v>Voluntary Aided School</v>
          </cell>
          <cell r="L13159" t="str">
            <v>Primary</v>
          </cell>
          <cell r="AC13159" t="str">
            <v>Yes</v>
          </cell>
          <cell r="AI13159">
            <v>2</v>
          </cell>
        </row>
        <row r="13160">
          <cell r="K13160" t="str">
            <v>Community School</v>
          </cell>
          <cell r="L13160" t="str">
            <v>Primary</v>
          </cell>
          <cell r="AC13160" t="str">
            <v>Yes</v>
          </cell>
          <cell r="AI13160">
            <v>2</v>
          </cell>
        </row>
        <row r="13161">
          <cell r="K13161" t="str">
            <v>Voluntary Controlled School</v>
          </cell>
          <cell r="L13161" t="str">
            <v>Primary</v>
          </cell>
          <cell r="AC13161" t="str">
            <v>Yes</v>
          </cell>
          <cell r="AI13161">
            <v>2</v>
          </cell>
        </row>
        <row r="13162">
          <cell r="K13162" t="str">
            <v>Community School</v>
          </cell>
          <cell r="L13162" t="str">
            <v>Primary</v>
          </cell>
          <cell r="AC13162" t="str">
            <v>Yes</v>
          </cell>
          <cell r="AI13162">
            <v>2</v>
          </cell>
        </row>
        <row r="13163">
          <cell r="K13163" t="str">
            <v>Community School</v>
          </cell>
          <cell r="L13163" t="str">
            <v>Secondary</v>
          </cell>
          <cell r="AC13163" t="str">
            <v>Yes</v>
          </cell>
          <cell r="AI13163">
            <v>1</v>
          </cell>
        </row>
        <row r="13164">
          <cell r="K13164" t="str">
            <v>Voluntary Controlled School</v>
          </cell>
          <cell r="L13164" t="str">
            <v>Primary</v>
          </cell>
          <cell r="AC13164" t="str">
            <v>Yes</v>
          </cell>
          <cell r="AI13164">
            <v>1</v>
          </cell>
        </row>
        <row r="13165">
          <cell r="K13165" t="str">
            <v>Community School</v>
          </cell>
          <cell r="L13165" t="str">
            <v>Primary</v>
          </cell>
          <cell r="AC13165" t="str">
            <v>Yes</v>
          </cell>
          <cell r="AI13165">
            <v>1</v>
          </cell>
        </row>
        <row r="13166">
          <cell r="K13166" t="str">
            <v>Community School</v>
          </cell>
          <cell r="L13166" t="str">
            <v>Primary</v>
          </cell>
          <cell r="AC13166" t="str">
            <v>Yes</v>
          </cell>
          <cell r="AI13166">
            <v>2</v>
          </cell>
        </row>
        <row r="13167">
          <cell r="K13167" t="str">
            <v>Community School</v>
          </cell>
          <cell r="L13167" t="str">
            <v>Primary</v>
          </cell>
          <cell r="AC13167" t="str">
            <v>Yes</v>
          </cell>
          <cell r="AI13167">
            <v>2</v>
          </cell>
        </row>
        <row r="13168">
          <cell r="K13168" t="str">
            <v>Community School</v>
          </cell>
          <cell r="L13168" t="str">
            <v>Primary</v>
          </cell>
          <cell r="AC13168" t="str">
            <v>Yes</v>
          </cell>
          <cell r="AI13168">
            <v>2</v>
          </cell>
        </row>
        <row r="13169">
          <cell r="K13169" t="str">
            <v>Foundation School</v>
          </cell>
          <cell r="L13169" t="str">
            <v>Secondary</v>
          </cell>
          <cell r="AC13169" t="str">
            <v>Yes</v>
          </cell>
          <cell r="AI13169">
            <v>2</v>
          </cell>
        </row>
        <row r="13170">
          <cell r="K13170" t="str">
            <v>Community School</v>
          </cell>
          <cell r="L13170" t="str">
            <v>Primary</v>
          </cell>
          <cell r="AC13170" t="str">
            <v>Yes</v>
          </cell>
          <cell r="AI13170">
            <v>2</v>
          </cell>
        </row>
        <row r="13171">
          <cell r="K13171" t="str">
            <v>Academy Sponsor Led</v>
          </cell>
          <cell r="L13171" t="str">
            <v>Secondary</v>
          </cell>
          <cell r="AC13171" t="str">
            <v>Yes</v>
          </cell>
          <cell r="AI13171">
            <v>1</v>
          </cell>
        </row>
        <row r="13172">
          <cell r="K13172" t="str">
            <v>Academy Sponsor Led</v>
          </cell>
          <cell r="L13172" t="str">
            <v>Secondary</v>
          </cell>
          <cell r="AC13172" t="str">
            <v>Yes</v>
          </cell>
          <cell r="AI13172">
            <v>2</v>
          </cell>
        </row>
        <row r="13173">
          <cell r="K13173" t="str">
            <v>Voluntary Aided School</v>
          </cell>
          <cell r="L13173" t="str">
            <v>Primary</v>
          </cell>
          <cell r="AC13173" t="str">
            <v>Yes</v>
          </cell>
          <cell r="AI13173">
            <v>2</v>
          </cell>
        </row>
        <row r="13174">
          <cell r="K13174" t="str">
            <v>Community Special School</v>
          </cell>
          <cell r="L13174" t="str">
            <v>Special</v>
          </cell>
          <cell r="AC13174" t="str">
            <v>Yes</v>
          </cell>
          <cell r="AI13174">
            <v>2</v>
          </cell>
        </row>
        <row r="13175">
          <cell r="K13175" t="str">
            <v>Pupil Referral Unit</v>
          </cell>
          <cell r="L13175" t="str">
            <v>PRU</v>
          </cell>
          <cell r="AC13175" t="str">
            <v>Yes</v>
          </cell>
          <cell r="AI13175">
            <v>2</v>
          </cell>
        </row>
        <row r="13176">
          <cell r="K13176" t="str">
            <v>Community School</v>
          </cell>
          <cell r="L13176" t="str">
            <v>Primary</v>
          </cell>
          <cell r="AC13176" t="str">
            <v>Yes</v>
          </cell>
          <cell r="AI13176">
            <v>1</v>
          </cell>
        </row>
        <row r="13177">
          <cell r="K13177" t="str">
            <v>Community School</v>
          </cell>
          <cell r="L13177" t="str">
            <v>Primary</v>
          </cell>
          <cell r="AC13177" t="str">
            <v>Yes</v>
          </cell>
          <cell r="AI13177">
            <v>2</v>
          </cell>
        </row>
        <row r="13178">
          <cell r="K13178" t="str">
            <v>Community School</v>
          </cell>
          <cell r="L13178" t="str">
            <v>Primary</v>
          </cell>
          <cell r="AC13178" t="str">
            <v>Yes</v>
          </cell>
          <cell r="AI13178">
            <v>2</v>
          </cell>
        </row>
        <row r="13179">
          <cell r="K13179" t="str">
            <v>Voluntary Aided School</v>
          </cell>
          <cell r="L13179" t="str">
            <v>Primary</v>
          </cell>
          <cell r="AC13179" t="str">
            <v>Yes</v>
          </cell>
          <cell r="AI13179">
            <v>1</v>
          </cell>
        </row>
        <row r="13180">
          <cell r="K13180" t="str">
            <v>Community School</v>
          </cell>
          <cell r="L13180" t="str">
            <v>Primary</v>
          </cell>
          <cell r="AC13180" t="str">
            <v>Yes</v>
          </cell>
          <cell r="AI13180">
            <v>1</v>
          </cell>
        </row>
        <row r="13181">
          <cell r="K13181" t="str">
            <v>Community School</v>
          </cell>
          <cell r="L13181" t="str">
            <v>Primary</v>
          </cell>
          <cell r="AC13181" t="str">
            <v>Yes</v>
          </cell>
          <cell r="AI13181">
            <v>2</v>
          </cell>
        </row>
        <row r="13182">
          <cell r="K13182" t="str">
            <v>Community Special School</v>
          </cell>
          <cell r="L13182" t="str">
            <v>Special</v>
          </cell>
          <cell r="AC13182" t="str">
            <v>Yes</v>
          </cell>
          <cell r="AI13182">
            <v>2</v>
          </cell>
        </row>
        <row r="13183">
          <cell r="K13183" t="str">
            <v>Community School</v>
          </cell>
          <cell r="L13183" t="str">
            <v>Primary</v>
          </cell>
          <cell r="AC13183" t="str">
            <v>Yes</v>
          </cell>
          <cell r="AI13183">
            <v>3</v>
          </cell>
        </row>
        <row r="13184">
          <cell r="K13184" t="str">
            <v>Community School</v>
          </cell>
          <cell r="L13184" t="str">
            <v>Primary</v>
          </cell>
          <cell r="AC13184" t="str">
            <v>Yes</v>
          </cell>
          <cell r="AI13184">
            <v>1</v>
          </cell>
        </row>
        <row r="13185">
          <cell r="K13185" t="str">
            <v>Community School</v>
          </cell>
          <cell r="L13185" t="str">
            <v>Primary</v>
          </cell>
          <cell r="AC13185" t="str">
            <v>Yes</v>
          </cell>
          <cell r="AI13185">
            <v>2</v>
          </cell>
        </row>
        <row r="13186">
          <cell r="K13186" t="str">
            <v>Community School</v>
          </cell>
          <cell r="L13186" t="str">
            <v>Primary</v>
          </cell>
          <cell r="AC13186" t="str">
            <v>Yes</v>
          </cell>
          <cell r="AI13186">
            <v>2</v>
          </cell>
        </row>
        <row r="13187">
          <cell r="K13187" t="str">
            <v>Voluntary Aided School</v>
          </cell>
          <cell r="L13187" t="str">
            <v>Primary</v>
          </cell>
          <cell r="AC13187" t="str">
            <v>Yes</v>
          </cell>
          <cell r="AI13187">
            <v>1</v>
          </cell>
        </row>
        <row r="13188">
          <cell r="K13188" t="str">
            <v>Community School</v>
          </cell>
          <cell r="L13188" t="str">
            <v>Primary</v>
          </cell>
          <cell r="AC13188" t="str">
            <v>Yes</v>
          </cell>
          <cell r="AI13188">
            <v>2</v>
          </cell>
        </row>
        <row r="13189">
          <cell r="K13189" t="str">
            <v>Voluntary Aided School</v>
          </cell>
          <cell r="L13189" t="str">
            <v>Primary</v>
          </cell>
          <cell r="AC13189" t="str">
            <v>Yes</v>
          </cell>
          <cell r="AI13189">
            <v>1</v>
          </cell>
        </row>
        <row r="13190">
          <cell r="K13190" t="str">
            <v>LA Nursery School</v>
          </cell>
          <cell r="L13190" t="str">
            <v>Nursery</v>
          </cell>
          <cell r="AC13190" t="str">
            <v>Yes</v>
          </cell>
          <cell r="AI13190">
            <v>1</v>
          </cell>
        </row>
        <row r="13191">
          <cell r="K13191" t="str">
            <v>Community School</v>
          </cell>
          <cell r="L13191" t="str">
            <v>Primary</v>
          </cell>
          <cell r="AC13191" t="str">
            <v>Yes</v>
          </cell>
          <cell r="AI13191">
            <v>2</v>
          </cell>
        </row>
        <row r="13192">
          <cell r="K13192" t="str">
            <v>Community School</v>
          </cell>
          <cell r="L13192" t="str">
            <v>Primary</v>
          </cell>
          <cell r="AC13192" t="str">
            <v>Yes</v>
          </cell>
          <cell r="AI13192">
            <v>1</v>
          </cell>
        </row>
        <row r="13193">
          <cell r="K13193" t="str">
            <v>Community School</v>
          </cell>
          <cell r="L13193" t="str">
            <v>Primary</v>
          </cell>
          <cell r="AC13193" t="str">
            <v>Yes</v>
          </cell>
          <cell r="AI13193">
            <v>3</v>
          </cell>
        </row>
        <row r="13194">
          <cell r="K13194" t="str">
            <v>Voluntary Controlled School</v>
          </cell>
          <cell r="L13194" t="str">
            <v>Primary</v>
          </cell>
          <cell r="AC13194" t="str">
            <v>Yes</v>
          </cell>
          <cell r="AI13194">
            <v>2</v>
          </cell>
        </row>
        <row r="13195">
          <cell r="K13195" t="str">
            <v>Community School</v>
          </cell>
          <cell r="L13195" t="str">
            <v>Primary</v>
          </cell>
          <cell r="AC13195" t="str">
            <v>Yes</v>
          </cell>
          <cell r="AI13195">
            <v>1</v>
          </cell>
        </row>
        <row r="13196">
          <cell r="K13196" t="str">
            <v>Voluntary Aided School</v>
          </cell>
          <cell r="L13196" t="str">
            <v>Primary</v>
          </cell>
          <cell r="AC13196" t="str">
            <v>Yes</v>
          </cell>
          <cell r="AI13196">
            <v>1</v>
          </cell>
        </row>
        <row r="13197">
          <cell r="K13197" t="str">
            <v>Community School</v>
          </cell>
          <cell r="L13197" t="str">
            <v>Primary</v>
          </cell>
          <cell r="AC13197" t="str">
            <v>Yes</v>
          </cell>
          <cell r="AI13197">
            <v>1</v>
          </cell>
        </row>
        <row r="13198">
          <cell r="K13198" t="str">
            <v>Community School</v>
          </cell>
          <cell r="L13198" t="str">
            <v>Primary</v>
          </cell>
          <cell r="AC13198" t="str">
            <v>Yes</v>
          </cell>
          <cell r="AI13198">
            <v>4</v>
          </cell>
        </row>
        <row r="13199">
          <cell r="K13199" t="str">
            <v>LA Nursery School</v>
          </cell>
          <cell r="L13199" t="str">
            <v>Nursery</v>
          </cell>
          <cell r="AC13199" t="str">
            <v>Yes</v>
          </cell>
          <cell r="AI13199">
            <v>1</v>
          </cell>
        </row>
        <row r="13200">
          <cell r="K13200" t="str">
            <v>Pupil Referral Unit</v>
          </cell>
          <cell r="L13200" t="str">
            <v>PRU</v>
          </cell>
          <cell r="AC13200" t="str">
            <v>Yes</v>
          </cell>
          <cell r="AI13200">
            <v>3</v>
          </cell>
        </row>
        <row r="13201">
          <cell r="K13201" t="str">
            <v>Community School</v>
          </cell>
          <cell r="L13201" t="str">
            <v>Primary</v>
          </cell>
          <cell r="AC13201" t="str">
            <v>Yes</v>
          </cell>
          <cell r="AI13201">
            <v>2</v>
          </cell>
        </row>
        <row r="13202">
          <cell r="K13202" t="str">
            <v>Pupil Referral Unit</v>
          </cell>
          <cell r="L13202" t="str">
            <v>PRU</v>
          </cell>
          <cell r="AC13202" t="str">
            <v>Yes</v>
          </cell>
          <cell r="AI13202">
            <v>2</v>
          </cell>
        </row>
        <row r="13203">
          <cell r="K13203" t="str">
            <v>Community School</v>
          </cell>
          <cell r="L13203" t="str">
            <v>Primary</v>
          </cell>
          <cell r="AC13203" t="str">
            <v>Yes</v>
          </cell>
          <cell r="AI13203">
            <v>2</v>
          </cell>
        </row>
        <row r="13204">
          <cell r="K13204" t="str">
            <v>Community School</v>
          </cell>
          <cell r="L13204" t="str">
            <v>Primary</v>
          </cell>
          <cell r="AC13204" t="str">
            <v>Yes</v>
          </cell>
          <cell r="AI13204">
            <v>1</v>
          </cell>
        </row>
        <row r="13205">
          <cell r="K13205" t="str">
            <v>Community School</v>
          </cell>
          <cell r="L13205" t="str">
            <v>Primary</v>
          </cell>
          <cell r="AC13205" t="str">
            <v>Yes</v>
          </cell>
          <cell r="AI13205">
            <v>2</v>
          </cell>
        </row>
        <row r="13206">
          <cell r="K13206" t="str">
            <v>Community School</v>
          </cell>
          <cell r="L13206" t="str">
            <v>Primary</v>
          </cell>
          <cell r="AC13206" t="str">
            <v>Yes</v>
          </cell>
          <cell r="AI13206">
            <v>2</v>
          </cell>
        </row>
        <row r="13207">
          <cell r="K13207" t="str">
            <v>Voluntary Controlled School</v>
          </cell>
          <cell r="L13207" t="str">
            <v>Secondary</v>
          </cell>
          <cell r="AC13207" t="str">
            <v>Yes</v>
          </cell>
          <cell r="AI13207">
            <v>3</v>
          </cell>
        </row>
        <row r="13208">
          <cell r="K13208" t="str">
            <v>Voluntary Aided School</v>
          </cell>
          <cell r="L13208" t="str">
            <v>Primary</v>
          </cell>
          <cell r="AC13208" t="str">
            <v>Yes</v>
          </cell>
          <cell r="AI13208">
            <v>2</v>
          </cell>
        </row>
        <row r="13209">
          <cell r="K13209" t="str">
            <v>Community Special School</v>
          </cell>
          <cell r="L13209" t="str">
            <v>Special</v>
          </cell>
          <cell r="AC13209" t="str">
            <v>Yes</v>
          </cell>
          <cell r="AI13209">
            <v>1</v>
          </cell>
        </row>
        <row r="13210">
          <cell r="K13210" t="str">
            <v>Voluntary Controlled School</v>
          </cell>
          <cell r="L13210" t="str">
            <v>Primary</v>
          </cell>
          <cell r="AC13210" t="str">
            <v>Yes</v>
          </cell>
          <cell r="AI13210">
            <v>2</v>
          </cell>
        </row>
        <row r="13211">
          <cell r="K13211" t="str">
            <v>Pupil Referral Unit</v>
          </cell>
          <cell r="L13211" t="str">
            <v>PRU</v>
          </cell>
          <cell r="AC13211" t="str">
            <v>Yes</v>
          </cell>
          <cell r="AI13211">
            <v>2</v>
          </cell>
        </row>
        <row r="13212">
          <cell r="K13212" t="str">
            <v>LA Nursery School</v>
          </cell>
          <cell r="L13212" t="str">
            <v>Nursery</v>
          </cell>
          <cell r="AC13212" t="str">
            <v>Yes</v>
          </cell>
          <cell r="AI13212">
            <v>1</v>
          </cell>
        </row>
        <row r="13213">
          <cell r="K13213" t="str">
            <v>Voluntary Controlled School</v>
          </cell>
          <cell r="L13213" t="str">
            <v>Primary</v>
          </cell>
          <cell r="AC13213" t="str">
            <v>Yes</v>
          </cell>
          <cell r="AI13213">
            <v>2</v>
          </cell>
        </row>
        <row r="13214">
          <cell r="K13214" t="str">
            <v>Academy Sponsor Led</v>
          </cell>
          <cell r="L13214" t="str">
            <v>Secondary</v>
          </cell>
          <cell r="AC13214" t="str">
            <v>Yes</v>
          </cell>
          <cell r="AI13214">
            <v>3</v>
          </cell>
        </row>
        <row r="13215">
          <cell r="K13215" t="str">
            <v>Pupil Referral Unit</v>
          </cell>
          <cell r="L13215" t="str">
            <v>PRU</v>
          </cell>
          <cell r="AC13215" t="str">
            <v>Yes</v>
          </cell>
          <cell r="AI13215">
            <v>3</v>
          </cell>
        </row>
        <row r="13216">
          <cell r="K13216" t="str">
            <v>Community School</v>
          </cell>
          <cell r="L13216" t="str">
            <v>Primary</v>
          </cell>
          <cell r="AC13216" t="str">
            <v>Yes</v>
          </cell>
          <cell r="AI13216">
            <v>2</v>
          </cell>
        </row>
        <row r="13217">
          <cell r="K13217" t="str">
            <v>Pupil Referral Unit</v>
          </cell>
          <cell r="L13217" t="str">
            <v>PRU</v>
          </cell>
          <cell r="AC13217" t="str">
            <v>Yes</v>
          </cell>
          <cell r="AI13217">
            <v>1</v>
          </cell>
        </row>
        <row r="13218">
          <cell r="K13218" t="str">
            <v>Voluntary Controlled School</v>
          </cell>
          <cell r="L13218" t="str">
            <v>Primary</v>
          </cell>
          <cell r="AC13218" t="str">
            <v>Yes</v>
          </cell>
          <cell r="AI13218">
            <v>2</v>
          </cell>
        </row>
        <row r="13219">
          <cell r="K13219" t="str">
            <v>Community School</v>
          </cell>
          <cell r="L13219" t="str">
            <v>Primary</v>
          </cell>
          <cell r="AC13219" t="str">
            <v>Yes</v>
          </cell>
          <cell r="AI13219">
            <v>2</v>
          </cell>
        </row>
        <row r="13220">
          <cell r="K13220" t="str">
            <v>Community School</v>
          </cell>
          <cell r="L13220" t="str">
            <v>Primary</v>
          </cell>
          <cell r="AC13220" t="str">
            <v>Yes</v>
          </cell>
          <cell r="AI13220">
            <v>1</v>
          </cell>
        </row>
        <row r="13221">
          <cell r="K13221" t="str">
            <v>Community School</v>
          </cell>
          <cell r="L13221" t="str">
            <v>Primary</v>
          </cell>
          <cell r="AC13221" t="str">
            <v>Yes</v>
          </cell>
          <cell r="AI13221">
            <v>1</v>
          </cell>
        </row>
        <row r="13222">
          <cell r="K13222" t="str">
            <v>Community School</v>
          </cell>
          <cell r="L13222" t="str">
            <v>Primary</v>
          </cell>
          <cell r="AC13222" t="str">
            <v>Yes</v>
          </cell>
          <cell r="AI13222">
            <v>3</v>
          </cell>
        </row>
        <row r="13223">
          <cell r="K13223" t="str">
            <v>Community School</v>
          </cell>
          <cell r="L13223" t="str">
            <v>Primary</v>
          </cell>
          <cell r="AC13223" t="str">
            <v>Yes</v>
          </cell>
          <cell r="AI13223">
            <v>2</v>
          </cell>
        </row>
        <row r="13224">
          <cell r="K13224" t="str">
            <v>Community School</v>
          </cell>
          <cell r="L13224" t="str">
            <v>Primary</v>
          </cell>
          <cell r="AC13224" t="str">
            <v>Yes</v>
          </cell>
          <cell r="AI13224">
            <v>2</v>
          </cell>
        </row>
        <row r="13225">
          <cell r="K13225" t="str">
            <v>Community School</v>
          </cell>
          <cell r="L13225" t="str">
            <v>Primary</v>
          </cell>
          <cell r="AC13225" t="str">
            <v>Yes</v>
          </cell>
          <cell r="AI13225">
            <v>2</v>
          </cell>
        </row>
        <row r="13226">
          <cell r="K13226" t="str">
            <v>Community School</v>
          </cell>
          <cell r="L13226" t="str">
            <v>Primary</v>
          </cell>
          <cell r="AC13226" t="str">
            <v>Yes</v>
          </cell>
          <cell r="AI13226">
            <v>2</v>
          </cell>
        </row>
        <row r="13227">
          <cell r="K13227" t="str">
            <v>Community School</v>
          </cell>
          <cell r="L13227" t="str">
            <v>Primary</v>
          </cell>
          <cell r="AC13227" t="str">
            <v>Yes</v>
          </cell>
          <cell r="AI13227">
            <v>2</v>
          </cell>
        </row>
        <row r="13228">
          <cell r="K13228" t="str">
            <v>Community School</v>
          </cell>
          <cell r="L13228" t="str">
            <v>Primary</v>
          </cell>
          <cell r="AC13228" t="str">
            <v>Yes</v>
          </cell>
          <cell r="AI13228">
            <v>3</v>
          </cell>
        </row>
        <row r="13229">
          <cell r="K13229" t="str">
            <v>Community School</v>
          </cell>
          <cell r="L13229" t="str">
            <v>Primary</v>
          </cell>
          <cell r="AC13229" t="str">
            <v>Yes</v>
          </cell>
          <cell r="AI13229">
            <v>4</v>
          </cell>
        </row>
        <row r="13230">
          <cell r="K13230" t="str">
            <v>Community School</v>
          </cell>
          <cell r="L13230" t="str">
            <v>Primary</v>
          </cell>
          <cell r="AC13230" t="str">
            <v>Yes</v>
          </cell>
          <cell r="AI13230">
            <v>2</v>
          </cell>
        </row>
        <row r="13231">
          <cell r="K13231" t="str">
            <v>Community School</v>
          </cell>
          <cell r="L13231" t="str">
            <v>Primary</v>
          </cell>
          <cell r="AC13231" t="str">
            <v>Yes</v>
          </cell>
          <cell r="AI13231">
            <v>2</v>
          </cell>
        </row>
        <row r="13232">
          <cell r="K13232" t="str">
            <v>Community School</v>
          </cell>
          <cell r="L13232" t="str">
            <v>Primary</v>
          </cell>
          <cell r="AC13232" t="str">
            <v>Yes</v>
          </cell>
          <cell r="AI13232">
            <v>2</v>
          </cell>
        </row>
        <row r="13233">
          <cell r="K13233" t="str">
            <v>Voluntary Aided School</v>
          </cell>
          <cell r="L13233" t="str">
            <v>Primary</v>
          </cell>
          <cell r="AC13233" t="str">
            <v>Yes</v>
          </cell>
          <cell r="AI13233">
            <v>1</v>
          </cell>
        </row>
        <row r="13234">
          <cell r="K13234" t="str">
            <v>Community School</v>
          </cell>
          <cell r="L13234" t="str">
            <v>Primary</v>
          </cell>
          <cell r="AC13234" t="str">
            <v>Yes</v>
          </cell>
          <cell r="AI13234">
            <v>1</v>
          </cell>
        </row>
        <row r="13235">
          <cell r="K13235" t="str">
            <v>Community School</v>
          </cell>
          <cell r="L13235" t="str">
            <v>Secondary</v>
          </cell>
          <cell r="AC13235" t="str">
            <v>Yes</v>
          </cell>
          <cell r="AI13235">
            <v>2</v>
          </cell>
        </row>
        <row r="13236">
          <cell r="K13236" t="str">
            <v>Voluntary Aided School</v>
          </cell>
          <cell r="L13236" t="str">
            <v>Primary</v>
          </cell>
          <cell r="AC13236" t="str">
            <v>Yes</v>
          </cell>
          <cell r="AI13236">
            <v>2</v>
          </cell>
        </row>
        <row r="13237">
          <cell r="K13237" t="str">
            <v>Voluntary Aided School</v>
          </cell>
          <cell r="L13237" t="str">
            <v>Secondary</v>
          </cell>
          <cell r="AC13237" t="str">
            <v>Yes</v>
          </cell>
          <cell r="AI13237">
            <v>2</v>
          </cell>
        </row>
        <row r="13238">
          <cell r="K13238" t="str">
            <v>Community School</v>
          </cell>
          <cell r="L13238" t="str">
            <v>Primary</v>
          </cell>
          <cell r="AC13238" t="str">
            <v>Yes</v>
          </cell>
          <cell r="AI13238">
            <v>2</v>
          </cell>
        </row>
        <row r="13239">
          <cell r="K13239" t="str">
            <v>Voluntary Controlled School</v>
          </cell>
          <cell r="L13239" t="str">
            <v>Primary</v>
          </cell>
          <cell r="AC13239" t="str">
            <v>Yes</v>
          </cell>
          <cell r="AI13239">
            <v>2</v>
          </cell>
        </row>
        <row r="13240">
          <cell r="K13240" t="str">
            <v>Voluntary Aided School</v>
          </cell>
          <cell r="L13240" t="str">
            <v>Secondary</v>
          </cell>
          <cell r="AC13240" t="str">
            <v>Yes</v>
          </cell>
          <cell r="AI13240">
            <v>3</v>
          </cell>
        </row>
        <row r="13241">
          <cell r="K13241" t="str">
            <v>Community School</v>
          </cell>
          <cell r="L13241" t="str">
            <v>Primary</v>
          </cell>
          <cell r="AC13241" t="str">
            <v>Yes</v>
          </cell>
          <cell r="AI13241">
            <v>1</v>
          </cell>
        </row>
        <row r="13242">
          <cell r="K13242" t="str">
            <v>Community School</v>
          </cell>
          <cell r="L13242" t="str">
            <v>Primary</v>
          </cell>
          <cell r="AC13242" t="str">
            <v>Yes</v>
          </cell>
          <cell r="AI13242">
            <v>2</v>
          </cell>
        </row>
        <row r="13243">
          <cell r="K13243" t="str">
            <v>Voluntary Aided School</v>
          </cell>
          <cell r="L13243" t="str">
            <v>Secondary</v>
          </cell>
          <cell r="AC13243" t="str">
            <v>Yes</v>
          </cell>
          <cell r="AI13243">
            <v>4</v>
          </cell>
        </row>
        <row r="13244">
          <cell r="K13244" t="str">
            <v>Foundation School</v>
          </cell>
          <cell r="L13244" t="str">
            <v>Primary</v>
          </cell>
          <cell r="AC13244" t="str">
            <v>Yes</v>
          </cell>
          <cell r="AI13244">
            <v>2</v>
          </cell>
        </row>
        <row r="13245">
          <cell r="K13245" t="str">
            <v>Community School</v>
          </cell>
          <cell r="L13245" t="str">
            <v>Primary</v>
          </cell>
          <cell r="AC13245" t="str">
            <v>Yes</v>
          </cell>
          <cell r="AI13245">
            <v>2</v>
          </cell>
        </row>
        <row r="13246">
          <cell r="K13246" t="str">
            <v>Community School</v>
          </cell>
          <cell r="L13246" t="str">
            <v>Primary</v>
          </cell>
          <cell r="AC13246" t="str">
            <v>Yes</v>
          </cell>
          <cell r="AI13246">
            <v>3</v>
          </cell>
        </row>
        <row r="13247">
          <cell r="K13247" t="str">
            <v>Community Special School</v>
          </cell>
          <cell r="L13247" t="str">
            <v>Special</v>
          </cell>
          <cell r="AC13247" t="str">
            <v>Yes</v>
          </cell>
          <cell r="AI13247">
            <v>1</v>
          </cell>
        </row>
        <row r="13248">
          <cell r="K13248" t="str">
            <v>Community Special School</v>
          </cell>
          <cell r="L13248" t="str">
            <v>Special</v>
          </cell>
          <cell r="AC13248" t="str">
            <v>Yes</v>
          </cell>
          <cell r="AI13248">
            <v>1</v>
          </cell>
        </row>
        <row r="13249">
          <cell r="K13249" t="str">
            <v>Community School</v>
          </cell>
          <cell r="L13249" t="str">
            <v>Primary</v>
          </cell>
          <cell r="AC13249" t="str">
            <v>Yes</v>
          </cell>
          <cell r="AI13249">
            <v>3</v>
          </cell>
        </row>
        <row r="13250">
          <cell r="K13250" t="str">
            <v>Voluntary Aided School</v>
          </cell>
          <cell r="L13250" t="str">
            <v>Primary</v>
          </cell>
          <cell r="AC13250" t="str">
            <v>Yes</v>
          </cell>
          <cell r="AI13250">
            <v>3</v>
          </cell>
        </row>
        <row r="13251">
          <cell r="K13251" t="str">
            <v>Voluntary Aided School</v>
          </cell>
          <cell r="L13251" t="str">
            <v>Primary</v>
          </cell>
          <cell r="AC13251" t="str">
            <v>Yes</v>
          </cell>
          <cell r="AI13251">
            <v>2</v>
          </cell>
        </row>
        <row r="13252">
          <cell r="K13252" t="str">
            <v>Community School</v>
          </cell>
          <cell r="L13252" t="str">
            <v>Primary</v>
          </cell>
          <cell r="AC13252" t="str">
            <v>Yes</v>
          </cell>
          <cell r="AI13252">
            <v>2</v>
          </cell>
        </row>
        <row r="13253">
          <cell r="K13253" t="str">
            <v>Community School</v>
          </cell>
          <cell r="L13253" t="str">
            <v>Primary</v>
          </cell>
          <cell r="AC13253" t="str">
            <v>Yes</v>
          </cell>
          <cell r="AI13253">
            <v>2</v>
          </cell>
        </row>
        <row r="13254">
          <cell r="K13254" t="str">
            <v>Voluntary Aided School</v>
          </cell>
          <cell r="L13254" t="str">
            <v>Primary</v>
          </cell>
          <cell r="AC13254" t="str">
            <v>Yes</v>
          </cell>
          <cell r="AI13254">
            <v>3</v>
          </cell>
        </row>
        <row r="13255">
          <cell r="K13255" t="str">
            <v>Community School</v>
          </cell>
          <cell r="L13255" t="str">
            <v>Primary</v>
          </cell>
          <cell r="AC13255" t="str">
            <v>Yes</v>
          </cell>
          <cell r="AI13255">
            <v>2</v>
          </cell>
        </row>
        <row r="13256">
          <cell r="K13256" t="str">
            <v>Community School</v>
          </cell>
          <cell r="L13256" t="str">
            <v>Primary</v>
          </cell>
          <cell r="AC13256" t="str">
            <v>Yes</v>
          </cell>
          <cell r="AI13256">
            <v>2</v>
          </cell>
        </row>
        <row r="13257">
          <cell r="K13257" t="str">
            <v>Community School</v>
          </cell>
          <cell r="L13257" t="str">
            <v>Primary</v>
          </cell>
          <cell r="AC13257" t="str">
            <v>Yes</v>
          </cell>
          <cell r="AI13257">
            <v>2</v>
          </cell>
        </row>
        <row r="13258">
          <cell r="K13258" t="str">
            <v>Community School</v>
          </cell>
          <cell r="L13258" t="str">
            <v>Primary</v>
          </cell>
          <cell r="AC13258" t="str">
            <v>Yes</v>
          </cell>
          <cell r="AI13258">
            <v>2</v>
          </cell>
        </row>
        <row r="13259">
          <cell r="K13259" t="str">
            <v>Community School</v>
          </cell>
          <cell r="L13259" t="str">
            <v>Primary</v>
          </cell>
          <cell r="AC13259" t="str">
            <v>Yes</v>
          </cell>
          <cell r="AI13259">
            <v>2</v>
          </cell>
        </row>
        <row r="13260">
          <cell r="K13260" t="str">
            <v>Community School</v>
          </cell>
          <cell r="L13260" t="str">
            <v>Primary</v>
          </cell>
          <cell r="AC13260" t="str">
            <v>Yes</v>
          </cell>
          <cell r="AI13260">
            <v>2</v>
          </cell>
        </row>
        <row r="13261">
          <cell r="K13261" t="str">
            <v>Community School</v>
          </cell>
          <cell r="L13261" t="str">
            <v>Primary</v>
          </cell>
          <cell r="AC13261" t="str">
            <v>Yes</v>
          </cell>
          <cell r="AI13261">
            <v>2</v>
          </cell>
        </row>
        <row r="13262">
          <cell r="K13262" t="str">
            <v>Community School</v>
          </cell>
          <cell r="L13262" t="str">
            <v>Primary</v>
          </cell>
          <cell r="AC13262" t="str">
            <v>Yes</v>
          </cell>
          <cell r="AI13262">
            <v>2</v>
          </cell>
        </row>
        <row r="13263">
          <cell r="K13263" t="str">
            <v>Community School</v>
          </cell>
          <cell r="L13263" t="str">
            <v>Primary</v>
          </cell>
          <cell r="AC13263" t="str">
            <v>Yes</v>
          </cell>
          <cell r="AI13263">
            <v>2</v>
          </cell>
        </row>
        <row r="13264">
          <cell r="K13264" t="str">
            <v>Community School</v>
          </cell>
          <cell r="L13264" t="str">
            <v>Primary</v>
          </cell>
          <cell r="AC13264" t="str">
            <v>Yes</v>
          </cell>
          <cell r="AI13264">
            <v>3</v>
          </cell>
        </row>
        <row r="13265">
          <cell r="K13265" t="str">
            <v>Voluntary Aided School</v>
          </cell>
          <cell r="L13265" t="str">
            <v>Primary</v>
          </cell>
          <cell r="AC13265" t="str">
            <v>Yes</v>
          </cell>
          <cell r="AI13265">
            <v>2</v>
          </cell>
        </row>
        <row r="13266">
          <cell r="K13266" t="str">
            <v>Community School</v>
          </cell>
          <cell r="L13266" t="str">
            <v>Primary</v>
          </cell>
          <cell r="AC13266" t="str">
            <v>Yes</v>
          </cell>
          <cell r="AI13266">
            <v>2</v>
          </cell>
        </row>
        <row r="13267">
          <cell r="K13267" t="str">
            <v>Community School</v>
          </cell>
          <cell r="L13267" t="str">
            <v>Primary</v>
          </cell>
          <cell r="AC13267" t="str">
            <v>Yes</v>
          </cell>
          <cell r="AI13267">
            <v>2</v>
          </cell>
        </row>
        <row r="13268">
          <cell r="K13268" t="str">
            <v>Community School</v>
          </cell>
          <cell r="L13268" t="str">
            <v>Secondary</v>
          </cell>
          <cell r="AC13268" t="str">
            <v>Yes</v>
          </cell>
          <cell r="AI13268">
            <v>2</v>
          </cell>
        </row>
        <row r="13269">
          <cell r="K13269" t="str">
            <v>Community School</v>
          </cell>
          <cell r="L13269" t="str">
            <v>Primary</v>
          </cell>
          <cell r="AC13269" t="str">
            <v>Yes</v>
          </cell>
          <cell r="AI13269">
            <v>3</v>
          </cell>
        </row>
        <row r="13270">
          <cell r="K13270" t="str">
            <v>Voluntary Aided School</v>
          </cell>
          <cell r="L13270" t="str">
            <v>Primary</v>
          </cell>
          <cell r="AC13270" t="str">
            <v>Yes</v>
          </cell>
          <cell r="AI13270">
            <v>2</v>
          </cell>
        </row>
        <row r="13271">
          <cell r="K13271" t="str">
            <v>Voluntary Aided School</v>
          </cell>
          <cell r="L13271" t="str">
            <v>Primary</v>
          </cell>
          <cell r="AC13271" t="str">
            <v>Yes</v>
          </cell>
          <cell r="AI13271">
            <v>2</v>
          </cell>
        </row>
        <row r="13272">
          <cell r="K13272" t="str">
            <v>Foundation School</v>
          </cell>
          <cell r="L13272" t="str">
            <v>Primary</v>
          </cell>
          <cell r="AC13272" t="str">
            <v>Yes</v>
          </cell>
          <cell r="AI13272">
            <v>2</v>
          </cell>
        </row>
        <row r="13273">
          <cell r="K13273" t="str">
            <v>LA Nursery School</v>
          </cell>
          <cell r="L13273" t="str">
            <v>Nursery</v>
          </cell>
          <cell r="AC13273" t="str">
            <v>Yes</v>
          </cell>
          <cell r="AI13273">
            <v>1</v>
          </cell>
        </row>
        <row r="13274">
          <cell r="K13274" t="str">
            <v>Community School</v>
          </cell>
          <cell r="L13274" t="str">
            <v>Primary</v>
          </cell>
          <cell r="AC13274" t="str">
            <v>Yes</v>
          </cell>
          <cell r="AI13274">
            <v>2</v>
          </cell>
        </row>
        <row r="13275">
          <cell r="K13275" t="str">
            <v>Community School</v>
          </cell>
          <cell r="L13275" t="str">
            <v>Primary</v>
          </cell>
          <cell r="AC13275" t="str">
            <v>Yes</v>
          </cell>
          <cell r="AI13275">
            <v>1</v>
          </cell>
        </row>
        <row r="13276">
          <cell r="K13276" t="str">
            <v>Foundation School</v>
          </cell>
          <cell r="L13276" t="str">
            <v>Primary</v>
          </cell>
          <cell r="AC13276" t="str">
            <v>Yes</v>
          </cell>
          <cell r="AI13276">
            <v>1</v>
          </cell>
        </row>
        <row r="13277">
          <cell r="K13277" t="str">
            <v>Academy Sponsor Led</v>
          </cell>
          <cell r="L13277" t="str">
            <v>Secondary</v>
          </cell>
          <cell r="AC13277" t="str">
            <v>Yes</v>
          </cell>
          <cell r="AI13277">
            <v>2</v>
          </cell>
        </row>
        <row r="13278">
          <cell r="K13278" t="str">
            <v>Community School</v>
          </cell>
          <cell r="L13278" t="str">
            <v>Primary</v>
          </cell>
          <cell r="AC13278" t="str">
            <v>Yes</v>
          </cell>
          <cell r="AI13278">
            <v>4</v>
          </cell>
        </row>
        <row r="13279">
          <cell r="K13279" t="str">
            <v>Community School</v>
          </cell>
          <cell r="L13279" t="str">
            <v>Primary</v>
          </cell>
          <cell r="AC13279" t="str">
            <v>Yes</v>
          </cell>
          <cell r="AI13279">
            <v>2</v>
          </cell>
        </row>
        <row r="13280">
          <cell r="K13280" t="str">
            <v>Voluntary Controlled School</v>
          </cell>
          <cell r="L13280" t="str">
            <v>Primary</v>
          </cell>
          <cell r="AC13280" t="str">
            <v>Yes</v>
          </cell>
          <cell r="AI13280">
            <v>2</v>
          </cell>
        </row>
        <row r="13281">
          <cell r="K13281" t="str">
            <v>Community Special School</v>
          </cell>
          <cell r="L13281" t="str">
            <v>Special</v>
          </cell>
          <cell r="AC13281" t="str">
            <v>Yes</v>
          </cell>
          <cell r="AI13281">
            <v>1</v>
          </cell>
        </row>
        <row r="13282">
          <cell r="K13282" t="str">
            <v>Pupil Referral Unit</v>
          </cell>
          <cell r="L13282" t="str">
            <v>PRU</v>
          </cell>
          <cell r="AC13282" t="str">
            <v>Yes</v>
          </cell>
          <cell r="AI13282">
            <v>3</v>
          </cell>
        </row>
        <row r="13283">
          <cell r="K13283" t="str">
            <v>Community Special School</v>
          </cell>
          <cell r="L13283" t="str">
            <v>Special</v>
          </cell>
          <cell r="AC13283" t="str">
            <v>Yes</v>
          </cell>
          <cell r="AI13283">
            <v>2</v>
          </cell>
        </row>
        <row r="13284">
          <cell r="K13284" t="str">
            <v>Community School</v>
          </cell>
          <cell r="L13284" t="str">
            <v>Secondary</v>
          </cell>
          <cell r="AC13284" t="str">
            <v>Yes</v>
          </cell>
          <cell r="AI13284">
            <v>1</v>
          </cell>
        </row>
        <row r="13285">
          <cell r="K13285" t="str">
            <v>Pupil Referral Unit</v>
          </cell>
          <cell r="L13285" t="str">
            <v>PRU</v>
          </cell>
          <cell r="AC13285" t="str">
            <v>Yes</v>
          </cell>
          <cell r="AI13285">
            <v>2</v>
          </cell>
        </row>
        <row r="13286">
          <cell r="K13286" t="str">
            <v>Pupil Referral Unit</v>
          </cell>
          <cell r="L13286" t="str">
            <v>PRU</v>
          </cell>
          <cell r="AC13286" t="str">
            <v>Yes</v>
          </cell>
          <cell r="AI13286">
            <v>2</v>
          </cell>
        </row>
        <row r="13287">
          <cell r="K13287" t="str">
            <v>Pupil Referral Unit</v>
          </cell>
          <cell r="L13287" t="str">
            <v>PRU</v>
          </cell>
          <cell r="AC13287" t="str">
            <v>Yes</v>
          </cell>
          <cell r="AI13287">
            <v>1</v>
          </cell>
        </row>
        <row r="13288">
          <cell r="K13288" t="str">
            <v>Community Special School</v>
          </cell>
          <cell r="L13288" t="str">
            <v>Special</v>
          </cell>
          <cell r="AC13288" t="str">
            <v>Yes</v>
          </cell>
          <cell r="AI13288">
            <v>1</v>
          </cell>
        </row>
        <row r="13289">
          <cell r="K13289" t="str">
            <v>Foundation Special School</v>
          </cell>
          <cell r="L13289" t="str">
            <v>Special</v>
          </cell>
          <cell r="AC13289" t="str">
            <v>Yes</v>
          </cell>
          <cell r="AI13289">
            <v>2</v>
          </cell>
        </row>
        <row r="13290">
          <cell r="K13290" t="str">
            <v>Community School</v>
          </cell>
          <cell r="L13290" t="str">
            <v>Primary</v>
          </cell>
          <cell r="AC13290" t="str">
            <v>Yes</v>
          </cell>
          <cell r="AI13290">
            <v>3</v>
          </cell>
        </row>
        <row r="13291">
          <cell r="K13291" t="str">
            <v>Community Special School</v>
          </cell>
          <cell r="L13291" t="str">
            <v>Special</v>
          </cell>
          <cell r="AC13291" t="str">
            <v>Yes</v>
          </cell>
          <cell r="AI13291">
            <v>2</v>
          </cell>
        </row>
        <row r="13292">
          <cell r="K13292" t="str">
            <v>Community Special School</v>
          </cell>
          <cell r="L13292" t="str">
            <v>Special</v>
          </cell>
          <cell r="AC13292" t="str">
            <v>Yes</v>
          </cell>
          <cell r="AI13292">
            <v>1</v>
          </cell>
        </row>
        <row r="13293">
          <cell r="K13293" t="str">
            <v>Community Special School</v>
          </cell>
          <cell r="L13293" t="str">
            <v>Special</v>
          </cell>
          <cell r="AC13293" t="str">
            <v>Yes</v>
          </cell>
          <cell r="AI13293">
            <v>2</v>
          </cell>
        </row>
        <row r="13294">
          <cell r="K13294" t="str">
            <v>Community School</v>
          </cell>
          <cell r="L13294" t="str">
            <v>Primary</v>
          </cell>
          <cell r="AC13294" t="str">
            <v>Yes</v>
          </cell>
          <cell r="AI13294">
            <v>1</v>
          </cell>
        </row>
        <row r="13295">
          <cell r="K13295" t="str">
            <v>Community School</v>
          </cell>
          <cell r="L13295" t="str">
            <v>Primary</v>
          </cell>
          <cell r="AC13295" t="str">
            <v>Yes</v>
          </cell>
          <cell r="AI13295">
            <v>3</v>
          </cell>
        </row>
        <row r="13296">
          <cell r="K13296" t="str">
            <v>Community School</v>
          </cell>
          <cell r="L13296" t="str">
            <v>Primary</v>
          </cell>
          <cell r="AC13296" t="str">
            <v>Yes</v>
          </cell>
          <cell r="AI13296">
            <v>2</v>
          </cell>
        </row>
        <row r="13297">
          <cell r="K13297" t="str">
            <v>Community School</v>
          </cell>
          <cell r="L13297" t="str">
            <v>Primary</v>
          </cell>
          <cell r="AC13297" t="str">
            <v>Yes</v>
          </cell>
          <cell r="AI13297">
            <v>2</v>
          </cell>
        </row>
        <row r="13298">
          <cell r="K13298" t="str">
            <v>Community School</v>
          </cell>
          <cell r="L13298" t="str">
            <v>Primary</v>
          </cell>
          <cell r="AC13298" t="str">
            <v>Yes</v>
          </cell>
          <cell r="AI13298">
            <v>2</v>
          </cell>
        </row>
        <row r="13299">
          <cell r="K13299" t="str">
            <v>Community School</v>
          </cell>
          <cell r="L13299" t="str">
            <v>Primary</v>
          </cell>
          <cell r="AC13299" t="str">
            <v>Yes</v>
          </cell>
          <cell r="AI13299">
            <v>1</v>
          </cell>
        </row>
        <row r="13300">
          <cell r="K13300" t="str">
            <v>Community School</v>
          </cell>
          <cell r="L13300" t="str">
            <v>Primary</v>
          </cell>
          <cell r="AC13300" t="str">
            <v>Yes</v>
          </cell>
          <cell r="AI13300">
            <v>2</v>
          </cell>
        </row>
        <row r="13301">
          <cell r="K13301" t="str">
            <v>Community School</v>
          </cell>
          <cell r="L13301" t="str">
            <v>Primary</v>
          </cell>
          <cell r="AC13301" t="str">
            <v>Yes</v>
          </cell>
          <cell r="AI13301">
            <v>2</v>
          </cell>
        </row>
        <row r="13302">
          <cell r="K13302" t="str">
            <v>Community School</v>
          </cell>
          <cell r="L13302" t="str">
            <v>Primary</v>
          </cell>
          <cell r="AC13302" t="str">
            <v>Yes</v>
          </cell>
          <cell r="AI13302">
            <v>2</v>
          </cell>
        </row>
        <row r="13303">
          <cell r="K13303" t="str">
            <v>Community School</v>
          </cell>
          <cell r="L13303" t="str">
            <v>Primary</v>
          </cell>
          <cell r="AC13303" t="str">
            <v>Yes</v>
          </cell>
          <cell r="AI13303">
            <v>2</v>
          </cell>
        </row>
        <row r="13304">
          <cell r="K13304" t="str">
            <v>Community School</v>
          </cell>
          <cell r="L13304" t="str">
            <v>Primary</v>
          </cell>
          <cell r="AC13304" t="str">
            <v>Yes</v>
          </cell>
          <cell r="AI13304">
            <v>2</v>
          </cell>
        </row>
        <row r="13305">
          <cell r="K13305" t="str">
            <v>Pupil Referral Unit</v>
          </cell>
          <cell r="L13305" t="str">
            <v>PRU</v>
          </cell>
          <cell r="AC13305" t="str">
            <v>Yes</v>
          </cell>
          <cell r="AI13305">
            <v>2</v>
          </cell>
        </row>
        <row r="13306">
          <cell r="K13306" t="str">
            <v>Voluntary Aided School</v>
          </cell>
          <cell r="L13306" t="str">
            <v>Primary</v>
          </cell>
          <cell r="AC13306" t="str">
            <v>Yes</v>
          </cell>
          <cell r="AI13306">
            <v>2</v>
          </cell>
        </row>
        <row r="13307">
          <cell r="K13307" t="str">
            <v>Community School</v>
          </cell>
          <cell r="L13307" t="str">
            <v>Primary</v>
          </cell>
          <cell r="AC13307" t="str">
            <v>Yes</v>
          </cell>
          <cell r="AI13307">
            <v>2</v>
          </cell>
        </row>
        <row r="13308">
          <cell r="K13308" t="str">
            <v>Voluntary Controlled School</v>
          </cell>
          <cell r="L13308" t="str">
            <v>Primary</v>
          </cell>
          <cell r="AC13308" t="str">
            <v>Yes</v>
          </cell>
          <cell r="AI13308">
            <v>2</v>
          </cell>
        </row>
        <row r="13309">
          <cell r="K13309" t="str">
            <v>Community School</v>
          </cell>
          <cell r="L13309" t="str">
            <v>Secondary</v>
          </cell>
          <cell r="AC13309" t="str">
            <v>Yes</v>
          </cell>
          <cell r="AI13309">
            <v>3</v>
          </cell>
        </row>
        <row r="13310">
          <cell r="K13310" t="str">
            <v>Community School</v>
          </cell>
          <cell r="L13310" t="str">
            <v>Primary</v>
          </cell>
          <cell r="AC13310" t="str">
            <v>Yes</v>
          </cell>
          <cell r="AI13310">
            <v>2</v>
          </cell>
        </row>
        <row r="13311">
          <cell r="K13311" t="str">
            <v>Community School</v>
          </cell>
          <cell r="L13311" t="str">
            <v>Primary</v>
          </cell>
          <cell r="AC13311" t="str">
            <v>Yes</v>
          </cell>
          <cell r="AI13311">
            <v>2</v>
          </cell>
        </row>
        <row r="13312">
          <cell r="K13312" t="str">
            <v>Voluntary Controlled School</v>
          </cell>
          <cell r="L13312" t="str">
            <v>Secondary</v>
          </cell>
          <cell r="AC13312" t="str">
            <v>Yes</v>
          </cell>
          <cell r="AI13312">
            <v>4</v>
          </cell>
        </row>
        <row r="13313">
          <cell r="K13313" t="str">
            <v>Voluntary Controlled School</v>
          </cell>
          <cell r="L13313" t="str">
            <v>Primary</v>
          </cell>
          <cell r="AC13313" t="str">
            <v>Yes</v>
          </cell>
          <cell r="AI13313">
            <v>2</v>
          </cell>
        </row>
        <row r="13314">
          <cell r="K13314" t="str">
            <v>Voluntary Aided School</v>
          </cell>
          <cell r="L13314" t="str">
            <v>Primary</v>
          </cell>
          <cell r="AC13314" t="str">
            <v>Yes</v>
          </cell>
          <cell r="AI13314">
            <v>2</v>
          </cell>
        </row>
        <row r="13315">
          <cell r="K13315" t="str">
            <v>Community School</v>
          </cell>
          <cell r="L13315" t="str">
            <v>Primary</v>
          </cell>
          <cell r="AC13315" t="str">
            <v>Yes</v>
          </cell>
          <cell r="AI13315">
            <v>2</v>
          </cell>
        </row>
        <row r="13316">
          <cell r="K13316" t="str">
            <v>Community School</v>
          </cell>
          <cell r="L13316" t="str">
            <v>Secondary</v>
          </cell>
          <cell r="AC13316" t="str">
            <v>Yes</v>
          </cell>
          <cell r="AI13316">
            <v>2</v>
          </cell>
        </row>
        <row r="13317">
          <cell r="K13317" t="str">
            <v>Community School</v>
          </cell>
          <cell r="L13317" t="str">
            <v>Primary</v>
          </cell>
          <cell r="AC13317" t="str">
            <v>Yes</v>
          </cell>
          <cell r="AI13317">
            <v>2</v>
          </cell>
        </row>
        <row r="13318">
          <cell r="K13318" t="str">
            <v>Community School</v>
          </cell>
          <cell r="L13318" t="str">
            <v>Primary</v>
          </cell>
          <cell r="AC13318" t="str">
            <v>Yes</v>
          </cell>
          <cell r="AI13318">
            <v>2</v>
          </cell>
        </row>
        <row r="13319">
          <cell r="K13319" t="str">
            <v>Voluntary Controlled School</v>
          </cell>
          <cell r="L13319" t="str">
            <v>Primary</v>
          </cell>
          <cell r="AC13319" t="str">
            <v>Yes</v>
          </cell>
          <cell r="AI13319">
            <v>2</v>
          </cell>
        </row>
        <row r="13320">
          <cell r="K13320" t="str">
            <v>Voluntary Aided School</v>
          </cell>
          <cell r="L13320" t="str">
            <v>Secondary</v>
          </cell>
          <cell r="AC13320" t="str">
            <v>Yes</v>
          </cell>
          <cell r="AI13320">
            <v>2</v>
          </cell>
        </row>
        <row r="13321">
          <cell r="K13321" t="str">
            <v>Community Special School</v>
          </cell>
          <cell r="L13321" t="str">
            <v>Special</v>
          </cell>
          <cell r="AC13321" t="str">
            <v>Yes</v>
          </cell>
          <cell r="AI13321">
            <v>2</v>
          </cell>
        </row>
        <row r="13322">
          <cell r="K13322" t="str">
            <v>Pupil Referral Unit</v>
          </cell>
          <cell r="L13322" t="str">
            <v>PRU</v>
          </cell>
          <cell r="AC13322" t="str">
            <v>Yes</v>
          </cell>
          <cell r="AI13322">
            <v>2</v>
          </cell>
        </row>
        <row r="13323">
          <cell r="K13323" t="str">
            <v>Community School</v>
          </cell>
          <cell r="L13323" t="str">
            <v>Primary</v>
          </cell>
          <cell r="AC13323" t="str">
            <v>Yes</v>
          </cell>
          <cell r="AI13323">
            <v>2</v>
          </cell>
        </row>
        <row r="13324">
          <cell r="K13324" t="str">
            <v>Voluntary Aided School</v>
          </cell>
          <cell r="L13324" t="str">
            <v>Secondary</v>
          </cell>
          <cell r="AC13324" t="str">
            <v>Yes</v>
          </cell>
          <cell r="AI13324">
            <v>4</v>
          </cell>
        </row>
        <row r="13325">
          <cell r="K13325" t="str">
            <v>Community School</v>
          </cell>
          <cell r="L13325" t="str">
            <v>Primary</v>
          </cell>
          <cell r="AC13325" t="str">
            <v>Yes</v>
          </cell>
          <cell r="AI13325">
            <v>3</v>
          </cell>
        </row>
        <row r="13326">
          <cell r="K13326" t="str">
            <v>Community School</v>
          </cell>
          <cell r="L13326" t="str">
            <v>Primary</v>
          </cell>
          <cell r="AC13326" t="str">
            <v>Yes</v>
          </cell>
          <cell r="AI13326">
            <v>2</v>
          </cell>
        </row>
        <row r="13327">
          <cell r="K13327" t="str">
            <v>Community School</v>
          </cell>
          <cell r="L13327" t="str">
            <v>Primary</v>
          </cell>
          <cell r="AC13327" t="str">
            <v>Yes</v>
          </cell>
          <cell r="AI13327">
            <v>3</v>
          </cell>
        </row>
        <row r="13328">
          <cell r="K13328" t="str">
            <v>Voluntary Aided School</v>
          </cell>
          <cell r="L13328" t="str">
            <v>Primary</v>
          </cell>
          <cell r="AC13328" t="str">
            <v>Yes</v>
          </cell>
          <cell r="AI13328">
            <v>2</v>
          </cell>
        </row>
        <row r="13329">
          <cell r="K13329" t="str">
            <v>Community School</v>
          </cell>
          <cell r="L13329" t="str">
            <v>Primary</v>
          </cell>
          <cell r="AC13329" t="str">
            <v>Yes</v>
          </cell>
          <cell r="AI13329">
            <v>3</v>
          </cell>
        </row>
        <row r="13330">
          <cell r="K13330" t="str">
            <v>Community School</v>
          </cell>
          <cell r="L13330" t="str">
            <v>Primary</v>
          </cell>
          <cell r="AC13330" t="str">
            <v>Yes</v>
          </cell>
          <cell r="AI13330">
            <v>3</v>
          </cell>
        </row>
        <row r="13331">
          <cell r="K13331" t="str">
            <v>Community School</v>
          </cell>
          <cell r="L13331" t="str">
            <v>Primary</v>
          </cell>
          <cell r="AC13331" t="str">
            <v>Yes</v>
          </cell>
          <cell r="AI13331">
            <v>2</v>
          </cell>
        </row>
        <row r="13332">
          <cell r="K13332" t="str">
            <v>Voluntary Aided School</v>
          </cell>
          <cell r="L13332" t="str">
            <v>Primary</v>
          </cell>
          <cell r="AC13332" t="str">
            <v>Yes</v>
          </cell>
          <cell r="AI13332">
            <v>2</v>
          </cell>
        </row>
        <row r="13333">
          <cell r="K13333" t="str">
            <v>Community School</v>
          </cell>
          <cell r="L13333" t="str">
            <v>Primary</v>
          </cell>
          <cell r="AC13333" t="str">
            <v>Yes</v>
          </cell>
          <cell r="AI13333">
            <v>2</v>
          </cell>
        </row>
        <row r="13334">
          <cell r="K13334" t="str">
            <v>Community Special School</v>
          </cell>
          <cell r="L13334" t="str">
            <v>Special</v>
          </cell>
          <cell r="AC13334" t="str">
            <v>Yes</v>
          </cell>
          <cell r="AI13334">
            <v>2</v>
          </cell>
        </row>
        <row r="13335">
          <cell r="K13335" t="str">
            <v>Voluntary Aided School</v>
          </cell>
          <cell r="L13335" t="str">
            <v>Primary</v>
          </cell>
          <cell r="AC13335" t="str">
            <v>Yes</v>
          </cell>
          <cell r="AI13335">
            <v>2</v>
          </cell>
        </row>
        <row r="13336">
          <cell r="K13336" t="str">
            <v>Non-Maintained Special School</v>
          </cell>
          <cell r="L13336" t="str">
            <v>Special</v>
          </cell>
          <cell r="AC13336" t="str">
            <v>Yes</v>
          </cell>
          <cell r="AI13336">
            <v>2</v>
          </cell>
        </row>
        <row r="13337">
          <cell r="K13337" t="str">
            <v>Community School</v>
          </cell>
          <cell r="L13337" t="str">
            <v>Primary</v>
          </cell>
          <cell r="AC13337" t="str">
            <v>Yes</v>
          </cell>
          <cell r="AI13337">
            <v>3</v>
          </cell>
        </row>
        <row r="13338">
          <cell r="K13338" t="str">
            <v>Pupil Referral Unit</v>
          </cell>
          <cell r="L13338" t="str">
            <v>PRU</v>
          </cell>
          <cell r="AC13338" t="str">
            <v>Yes</v>
          </cell>
          <cell r="AI13338">
            <v>2</v>
          </cell>
        </row>
        <row r="13339">
          <cell r="K13339" t="str">
            <v>Community School</v>
          </cell>
          <cell r="L13339" t="str">
            <v>Primary</v>
          </cell>
          <cell r="AC13339" t="str">
            <v>Yes</v>
          </cell>
          <cell r="AI13339">
            <v>1</v>
          </cell>
        </row>
        <row r="13340">
          <cell r="K13340" t="str">
            <v>Community School</v>
          </cell>
          <cell r="L13340" t="str">
            <v>Primary</v>
          </cell>
          <cell r="AC13340" t="str">
            <v>Yes</v>
          </cell>
          <cell r="AI13340">
            <v>2</v>
          </cell>
        </row>
        <row r="13341">
          <cell r="K13341" t="str">
            <v>LA Nursery School</v>
          </cell>
          <cell r="L13341" t="str">
            <v>Nursery</v>
          </cell>
          <cell r="AC13341" t="str">
            <v>Yes</v>
          </cell>
          <cell r="AI13341">
            <v>2</v>
          </cell>
        </row>
        <row r="13342">
          <cell r="K13342" t="str">
            <v>Voluntary Aided School</v>
          </cell>
          <cell r="L13342" t="str">
            <v>Primary</v>
          </cell>
          <cell r="AC13342" t="str">
            <v>Yes</v>
          </cell>
          <cell r="AI13342">
            <v>2</v>
          </cell>
        </row>
        <row r="13343">
          <cell r="K13343" t="str">
            <v>Voluntary Controlled School</v>
          </cell>
          <cell r="L13343" t="str">
            <v>Primary</v>
          </cell>
          <cell r="AC13343" t="str">
            <v>Yes</v>
          </cell>
          <cell r="AI13343">
            <v>2</v>
          </cell>
        </row>
        <row r="13344">
          <cell r="K13344" t="str">
            <v>Pupil Referral Unit</v>
          </cell>
          <cell r="L13344" t="str">
            <v>PRU</v>
          </cell>
          <cell r="AC13344" t="str">
            <v>Yes</v>
          </cell>
          <cell r="AI13344">
            <v>1</v>
          </cell>
        </row>
        <row r="13345">
          <cell r="K13345" t="str">
            <v>Pupil Referral Unit</v>
          </cell>
          <cell r="L13345" t="str">
            <v>PRU</v>
          </cell>
          <cell r="AC13345" t="str">
            <v>Yes</v>
          </cell>
          <cell r="AI13345">
            <v>2</v>
          </cell>
        </row>
        <row r="13346">
          <cell r="K13346" t="str">
            <v>Voluntary Aided School</v>
          </cell>
          <cell r="L13346" t="str">
            <v>Primary</v>
          </cell>
          <cell r="AC13346" t="str">
            <v>Yes</v>
          </cell>
          <cell r="AI13346">
            <v>2</v>
          </cell>
        </row>
        <row r="13347">
          <cell r="K13347" t="str">
            <v>Pupil Referral Unit</v>
          </cell>
          <cell r="L13347" t="str">
            <v>PRU</v>
          </cell>
          <cell r="AC13347" t="str">
            <v>Yes</v>
          </cell>
          <cell r="AI13347">
            <v>2</v>
          </cell>
        </row>
        <row r="13348">
          <cell r="K13348" t="str">
            <v>Voluntary Controlled School</v>
          </cell>
          <cell r="L13348" t="str">
            <v>Primary</v>
          </cell>
          <cell r="AC13348" t="str">
            <v>Yes</v>
          </cell>
          <cell r="AI13348">
            <v>2</v>
          </cell>
        </row>
        <row r="13349">
          <cell r="K13349" t="str">
            <v>Community Special School</v>
          </cell>
          <cell r="L13349" t="str">
            <v>Special</v>
          </cell>
          <cell r="AC13349" t="str">
            <v>Yes</v>
          </cell>
          <cell r="AI13349">
            <v>1</v>
          </cell>
        </row>
        <row r="13350">
          <cell r="K13350" t="str">
            <v>Pupil Referral Unit</v>
          </cell>
          <cell r="L13350" t="str">
            <v>PRU</v>
          </cell>
          <cell r="AC13350" t="str">
            <v>Yes</v>
          </cell>
          <cell r="AI13350">
            <v>1</v>
          </cell>
        </row>
        <row r="13351">
          <cell r="K13351" t="str">
            <v>Community School</v>
          </cell>
          <cell r="L13351" t="str">
            <v>Primary</v>
          </cell>
          <cell r="AC13351" t="str">
            <v>Yes</v>
          </cell>
          <cell r="AI13351">
            <v>2</v>
          </cell>
        </row>
        <row r="13352">
          <cell r="K13352" t="str">
            <v>Pupil Referral Unit</v>
          </cell>
          <cell r="L13352" t="str">
            <v>PRU</v>
          </cell>
          <cell r="AC13352" t="str">
            <v>Yes</v>
          </cell>
          <cell r="AI13352">
            <v>2</v>
          </cell>
        </row>
        <row r="13353">
          <cell r="K13353" t="str">
            <v>Academy Sponsor Led</v>
          </cell>
          <cell r="L13353" t="str">
            <v>Secondary</v>
          </cell>
          <cell r="AC13353" t="str">
            <v>Yes</v>
          </cell>
          <cell r="AI13353">
            <v>2</v>
          </cell>
        </row>
        <row r="13354">
          <cell r="K13354" t="str">
            <v>Community School</v>
          </cell>
          <cell r="L13354" t="str">
            <v>Primary</v>
          </cell>
          <cell r="AC13354" t="str">
            <v>Yes</v>
          </cell>
          <cell r="AI13354">
            <v>3</v>
          </cell>
        </row>
        <row r="13355">
          <cell r="K13355" t="str">
            <v>Community School</v>
          </cell>
          <cell r="L13355" t="str">
            <v>Primary</v>
          </cell>
          <cell r="AC13355" t="str">
            <v>Yes</v>
          </cell>
          <cell r="AI13355">
            <v>2</v>
          </cell>
        </row>
        <row r="13356">
          <cell r="K13356" t="str">
            <v>Community School</v>
          </cell>
          <cell r="L13356" t="str">
            <v>Primary</v>
          </cell>
          <cell r="AC13356" t="str">
            <v>Yes</v>
          </cell>
          <cell r="AI13356">
            <v>3</v>
          </cell>
        </row>
        <row r="13357">
          <cell r="K13357" t="str">
            <v>Community School</v>
          </cell>
          <cell r="L13357" t="str">
            <v>Primary</v>
          </cell>
          <cell r="AC13357" t="str">
            <v>Yes</v>
          </cell>
          <cell r="AI13357">
            <v>2</v>
          </cell>
        </row>
        <row r="13358">
          <cell r="K13358" t="str">
            <v>Community School</v>
          </cell>
          <cell r="L13358" t="str">
            <v>Primary</v>
          </cell>
          <cell r="AC13358" t="str">
            <v>Yes</v>
          </cell>
          <cell r="AI13358">
            <v>2</v>
          </cell>
        </row>
        <row r="13359">
          <cell r="K13359" t="str">
            <v>Community School</v>
          </cell>
          <cell r="L13359" t="str">
            <v>Primary</v>
          </cell>
          <cell r="AC13359" t="str">
            <v>Yes</v>
          </cell>
          <cell r="AI13359">
            <v>2</v>
          </cell>
        </row>
        <row r="13360">
          <cell r="K13360" t="str">
            <v>Community School</v>
          </cell>
          <cell r="L13360" t="str">
            <v>Primary</v>
          </cell>
          <cell r="AC13360" t="str">
            <v>Yes</v>
          </cell>
          <cell r="AI13360">
            <v>2</v>
          </cell>
        </row>
        <row r="13361">
          <cell r="K13361" t="str">
            <v>Community School</v>
          </cell>
          <cell r="L13361" t="str">
            <v>Primary</v>
          </cell>
          <cell r="AC13361" t="str">
            <v>Yes</v>
          </cell>
          <cell r="AI13361">
            <v>4</v>
          </cell>
        </row>
        <row r="13362">
          <cell r="K13362" t="str">
            <v>Community School</v>
          </cell>
          <cell r="L13362" t="str">
            <v>Primary</v>
          </cell>
          <cell r="AC13362" t="str">
            <v>Yes</v>
          </cell>
          <cell r="AI13362">
            <v>2</v>
          </cell>
        </row>
        <row r="13363">
          <cell r="K13363" t="str">
            <v>Pupil Referral Unit</v>
          </cell>
          <cell r="L13363" t="str">
            <v>PRU</v>
          </cell>
          <cell r="AC13363" t="str">
            <v>Yes</v>
          </cell>
          <cell r="AI13363">
            <v>1</v>
          </cell>
        </row>
        <row r="13364">
          <cell r="K13364" t="str">
            <v>Community Special School</v>
          </cell>
          <cell r="L13364" t="str">
            <v>Special</v>
          </cell>
          <cell r="AC13364" t="str">
            <v>Yes</v>
          </cell>
          <cell r="AI13364">
            <v>1</v>
          </cell>
        </row>
        <row r="13365">
          <cell r="K13365" t="str">
            <v>Community Special School</v>
          </cell>
          <cell r="L13365" t="str">
            <v>Special</v>
          </cell>
          <cell r="AC13365" t="str">
            <v>Yes</v>
          </cell>
          <cell r="AI13365">
            <v>1</v>
          </cell>
        </row>
        <row r="13366">
          <cell r="K13366" t="str">
            <v>Community School</v>
          </cell>
          <cell r="L13366" t="str">
            <v>Primary</v>
          </cell>
          <cell r="AC13366" t="str">
            <v>Yes</v>
          </cell>
          <cell r="AI13366">
            <v>2</v>
          </cell>
        </row>
        <row r="13367">
          <cell r="K13367" t="str">
            <v>Community School</v>
          </cell>
          <cell r="L13367" t="str">
            <v>Primary</v>
          </cell>
          <cell r="AC13367" t="str">
            <v>Yes</v>
          </cell>
          <cell r="AI13367">
            <v>1</v>
          </cell>
        </row>
        <row r="13368">
          <cell r="K13368" t="str">
            <v>Voluntary Aided School</v>
          </cell>
          <cell r="L13368" t="str">
            <v>Secondary</v>
          </cell>
          <cell r="AC13368" t="str">
            <v>Yes</v>
          </cell>
          <cell r="AI13368">
            <v>2</v>
          </cell>
        </row>
        <row r="13369">
          <cell r="K13369" t="str">
            <v>Foundation School</v>
          </cell>
          <cell r="L13369" t="str">
            <v>Secondary</v>
          </cell>
          <cell r="AC13369" t="str">
            <v>Yes</v>
          </cell>
          <cell r="AI13369">
            <v>2</v>
          </cell>
        </row>
        <row r="13370">
          <cell r="K13370" t="str">
            <v>Community School</v>
          </cell>
          <cell r="L13370" t="str">
            <v>Primary</v>
          </cell>
          <cell r="AC13370" t="str">
            <v>Yes</v>
          </cell>
          <cell r="AI13370">
            <v>2</v>
          </cell>
        </row>
        <row r="13371">
          <cell r="K13371" t="str">
            <v>Voluntary Aided School</v>
          </cell>
          <cell r="L13371" t="str">
            <v>Primary</v>
          </cell>
          <cell r="AC13371" t="str">
            <v>Yes</v>
          </cell>
          <cell r="AI13371">
            <v>2</v>
          </cell>
        </row>
        <row r="13372">
          <cell r="K13372" t="str">
            <v>Community School</v>
          </cell>
          <cell r="L13372" t="str">
            <v>Primary</v>
          </cell>
          <cell r="AC13372" t="str">
            <v>Yes</v>
          </cell>
          <cell r="AI13372">
            <v>1</v>
          </cell>
        </row>
        <row r="13373">
          <cell r="K13373" t="str">
            <v>Community School</v>
          </cell>
          <cell r="L13373" t="str">
            <v>Primary</v>
          </cell>
          <cell r="AC13373" t="str">
            <v>Yes</v>
          </cell>
          <cell r="AI13373">
            <v>2</v>
          </cell>
        </row>
        <row r="13374">
          <cell r="K13374" t="str">
            <v>LA Nursery School</v>
          </cell>
          <cell r="L13374" t="str">
            <v>Nursery</v>
          </cell>
          <cell r="AC13374" t="str">
            <v>Yes</v>
          </cell>
          <cell r="AI13374">
            <v>2</v>
          </cell>
        </row>
        <row r="13375">
          <cell r="K13375" t="str">
            <v>Community School</v>
          </cell>
          <cell r="L13375" t="str">
            <v>Primary</v>
          </cell>
          <cell r="AC13375" t="str">
            <v>Yes</v>
          </cell>
          <cell r="AI13375">
            <v>2</v>
          </cell>
        </row>
        <row r="13376">
          <cell r="K13376" t="str">
            <v>Non-Maintained Special School</v>
          </cell>
          <cell r="L13376" t="str">
            <v>Special</v>
          </cell>
          <cell r="AC13376" t="str">
            <v>Yes</v>
          </cell>
          <cell r="AI13376">
            <v>2</v>
          </cell>
        </row>
        <row r="13377">
          <cell r="K13377" t="str">
            <v>Non-Maintained Special School</v>
          </cell>
          <cell r="L13377" t="str">
            <v>Special</v>
          </cell>
          <cell r="AC13377" t="str">
            <v>Yes</v>
          </cell>
          <cell r="AI13377">
            <v>2</v>
          </cell>
        </row>
        <row r="13378">
          <cell r="K13378" t="str">
            <v>Pupil Referral Unit</v>
          </cell>
          <cell r="L13378" t="str">
            <v>PRU</v>
          </cell>
          <cell r="AC13378" t="str">
            <v>Yes</v>
          </cell>
          <cell r="AI13378">
            <v>2</v>
          </cell>
        </row>
        <row r="13379">
          <cell r="K13379" t="str">
            <v>Non-Maintained Special School</v>
          </cell>
          <cell r="L13379" t="str">
            <v>Special</v>
          </cell>
          <cell r="AC13379" t="str">
            <v>Yes</v>
          </cell>
          <cell r="AI13379">
            <v>1</v>
          </cell>
        </row>
        <row r="13380">
          <cell r="K13380" t="str">
            <v>Pupil Referral Unit</v>
          </cell>
          <cell r="L13380" t="str">
            <v>PRU</v>
          </cell>
          <cell r="AC13380" t="str">
            <v>Yes</v>
          </cell>
          <cell r="AI13380">
            <v>1</v>
          </cell>
        </row>
        <row r="13381">
          <cell r="K13381" t="str">
            <v>Pupil Referral Unit</v>
          </cell>
          <cell r="L13381" t="str">
            <v>PRU</v>
          </cell>
          <cell r="AC13381" t="str">
            <v>Yes</v>
          </cell>
          <cell r="AI13381">
            <v>2</v>
          </cell>
        </row>
        <row r="13382">
          <cell r="K13382" t="str">
            <v>Pupil Referral Unit</v>
          </cell>
          <cell r="L13382" t="str">
            <v>PRU</v>
          </cell>
          <cell r="AC13382" t="str">
            <v>Yes</v>
          </cell>
          <cell r="AI13382">
            <v>3</v>
          </cell>
        </row>
        <row r="13383">
          <cell r="K13383" t="str">
            <v>Pupil Referral Unit</v>
          </cell>
          <cell r="L13383" t="str">
            <v>PRU</v>
          </cell>
          <cell r="AC13383" t="str">
            <v>Yes</v>
          </cell>
          <cell r="AI13383">
            <v>2</v>
          </cell>
        </row>
        <row r="13384">
          <cell r="K13384" t="str">
            <v>Community School</v>
          </cell>
          <cell r="L13384" t="str">
            <v>Primary</v>
          </cell>
          <cell r="AC13384" t="str">
            <v>Yes</v>
          </cell>
          <cell r="AI13384">
            <v>2</v>
          </cell>
        </row>
        <row r="13385">
          <cell r="K13385" t="str">
            <v>Foundation School</v>
          </cell>
          <cell r="L13385" t="str">
            <v>Primary</v>
          </cell>
          <cell r="AC13385" t="str">
            <v>Yes</v>
          </cell>
          <cell r="AI13385">
            <v>2</v>
          </cell>
        </row>
        <row r="13386">
          <cell r="K13386" t="str">
            <v>Community School</v>
          </cell>
          <cell r="L13386" t="str">
            <v>Primary</v>
          </cell>
          <cell r="AC13386" t="str">
            <v>Yes</v>
          </cell>
          <cell r="AI13386">
            <v>1</v>
          </cell>
        </row>
        <row r="13387">
          <cell r="K13387" t="str">
            <v>Community School</v>
          </cell>
          <cell r="L13387" t="str">
            <v>Primary</v>
          </cell>
          <cell r="AC13387" t="str">
            <v>Yes</v>
          </cell>
          <cell r="AI13387">
            <v>3</v>
          </cell>
        </row>
        <row r="13388">
          <cell r="K13388" t="str">
            <v>Pupil Referral Unit</v>
          </cell>
          <cell r="L13388" t="str">
            <v>PRU</v>
          </cell>
          <cell r="AC13388" t="str">
            <v>Yes</v>
          </cell>
          <cell r="AI13388">
            <v>2</v>
          </cell>
        </row>
        <row r="13389">
          <cell r="K13389" t="str">
            <v>Academy Sponsor Led</v>
          </cell>
          <cell r="L13389" t="str">
            <v>Secondary</v>
          </cell>
          <cell r="AC13389" t="str">
            <v>Yes</v>
          </cell>
          <cell r="AI13389">
            <v>4</v>
          </cell>
        </row>
        <row r="13390">
          <cell r="K13390" t="str">
            <v>Community School</v>
          </cell>
          <cell r="L13390" t="str">
            <v>Primary</v>
          </cell>
          <cell r="AC13390" t="str">
            <v>Yes</v>
          </cell>
          <cell r="AI13390">
            <v>1</v>
          </cell>
        </row>
        <row r="13391">
          <cell r="K13391" t="str">
            <v>Voluntary Controlled School</v>
          </cell>
          <cell r="L13391" t="str">
            <v>Primary</v>
          </cell>
          <cell r="AC13391" t="str">
            <v>Yes</v>
          </cell>
          <cell r="AI13391">
            <v>2</v>
          </cell>
        </row>
        <row r="13392">
          <cell r="K13392" t="str">
            <v>Voluntary Aided School</v>
          </cell>
          <cell r="L13392" t="str">
            <v>Primary</v>
          </cell>
          <cell r="AC13392" t="str">
            <v>Yes</v>
          </cell>
          <cell r="AI13392">
            <v>2</v>
          </cell>
        </row>
        <row r="13393">
          <cell r="K13393" t="str">
            <v>Community School</v>
          </cell>
          <cell r="L13393" t="str">
            <v>Primary</v>
          </cell>
          <cell r="AC13393" t="str">
            <v>Yes</v>
          </cell>
          <cell r="AI13393">
            <v>3</v>
          </cell>
        </row>
        <row r="13394">
          <cell r="K13394" t="str">
            <v>Pupil Referral Unit</v>
          </cell>
          <cell r="L13394" t="str">
            <v>PRU</v>
          </cell>
          <cell r="AC13394" t="str">
            <v>Yes</v>
          </cell>
          <cell r="AI13394">
            <v>2</v>
          </cell>
        </row>
        <row r="13395">
          <cell r="K13395" t="str">
            <v>Non-Maintained Special School</v>
          </cell>
          <cell r="L13395" t="str">
            <v>Special</v>
          </cell>
          <cell r="AC13395" t="str">
            <v>Yes</v>
          </cell>
          <cell r="AI13395">
            <v>3</v>
          </cell>
        </row>
        <row r="13396">
          <cell r="K13396" t="str">
            <v>Community School</v>
          </cell>
          <cell r="L13396" t="str">
            <v>Primary</v>
          </cell>
          <cell r="AC13396" t="str">
            <v>Yes</v>
          </cell>
          <cell r="AI13396">
            <v>2</v>
          </cell>
        </row>
        <row r="13397">
          <cell r="K13397" t="str">
            <v>Community School</v>
          </cell>
          <cell r="L13397" t="str">
            <v>Primary</v>
          </cell>
          <cell r="AC13397" t="str">
            <v>Yes</v>
          </cell>
          <cell r="AI13397">
            <v>2</v>
          </cell>
        </row>
        <row r="13398">
          <cell r="K13398" t="str">
            <v>Community School</v>
          </cell>
          <cell r="L13398" t="str">
            <v>Primary</v>
          </cell>
          <cell r="AC13398" t="str">
            <v>Yes</v>
          </cell>
          <cell r="AI13398">
            <v>2</v>
          </cell>
        </row>
        <row r="13399">
          <cell r="K13399" t="str">
            <v>Voluntary Controlled School</v>
          </cell>
          <cell r="L13399" t="str">
            <v>Primary</v>
          </cell>
          <cell r="AC13399" t="str">
            <v>Yes</v>
          </cell>
          <cell r="AI13399">
            <v>2</v>
          </cell>
        </row>
        <row r="13400">
          <cell r="K13400" t="str">
            <v>Community School</v>
          </cell>
          <cell r="L13400" t="str">
            <v>Primary</v>
          </cell>
          <cell r="AC13400" t="str">
            <v>Yes</v>
          </cell>
          <cell r="AI13400">
            <v>3</v>
          </cell>
        </row>
        <row r="13401">
          <cell r="K13401" t="str">
            <v>Community School</v>
          </cell>
          <cell r="L13401" t="str">
            <v>Primary</v>
          </cell>
          <cell r="AC13401" t="str">
            <v>Yes</v>
          </cell>
          <cell r="AI13401">
            <v>2</v>
          </cell>
        </row>
        <row r="13402">
          <cell r="K13402" t="str">
            <v>Community School</v>
          </cell>
          <cell r="L13402" t="str">
            <v>Primary</v>
          </cell>
          <cell r="AC13402" t="str">
            <v>Yes</v>
          </cell>
          <cell r="AI13402">
            <v>2</v>
          </cell>
        </row>
        <row r="13403">
          <cell r="K13403" t="str">
            <v>Community School</v>
          </cell>
          <cell r="L13403" t="str">
            <v>Primary</v>
          </cell>
          <cell r="AC13403" t="str">
            <v>Yes</v>
          </cell>
          <cell r="AI13403">
            <v>1</v>
          </cell>
        </row>
        <row r="13404">
          <cell r="K13404" t="str">
            <v>Community School</v>
          </cell>
          <cell r="L13404" t="str">
            <v>Primary</v>
          </cell>
          <cell r="AC13404" t="str">
            <v>Yes</v>
          </cell>
          <cell r="AI13404">
            <v>1</v>
          </cell>
        </row>
        <row r="13405">
          <cell r="K13405" t="str">
            <v>Community School</v>
          </cell>
          <cell r="L13405" t="str">
            <v>Primary</v>
          </cell>
          <cell r="AC13405" t="str">
            <v>Yes</v>
          </cell>
          <cell r="AI13405">
            <v>1</v>
          </cell>
        </row>
        <row r="13406">
          <cell r="K13406" t="str">
            <v>Community School</v>
          </cell>
          <cell r="L13406" t="str">
            <v>Primary</v>
          </cell>
          <cell r="AC13406" t="str">
            <v>Yes</v>
          </cell>
          <cell r="AI13406">
            <v>1</v>
          </cell>
        </row>
        <row r="13407">
          <cell r="K13407" t="str">
            <v>Community School</v>
          </cell>
          <cell r="L13407" t="str">
            <v>Primary</v>
          </cell>
          <cell r="AC13407" t="str">
            <v>Yes</v>
          </cell>
          <cell r="AI13407">
            <v>2</v>
          </cell>
        </row>
        <row r="13408">
          <cell r="K13408" t="str">
            <v>Community School</v>
          </cell>
          <cell r="L13408" t="str">
            <v>Primary</v>
          </cell>
          <cell r="AC13408" t="str">
            <v>Yes</v>
          </cell>
          <cell r="AI13408">
            <v>1</v>
          </cell>
        </row>
        <row r="13409">
          <cell r="K13409" t="str">
            <v>Voluntary Controlled School</v>
          </cell>
          <cell r="L13409" t="str">
            <v>Primary</v>
          </cell>
          <cell r="AC13409" t="str">
            <v>Yes</v>
          </cell>
          <cell r="AI13409">
            <v>2</v>
          </cell>
        </row>
        <row r="13410">
          <cell r="K13410" t="str">
            <v>Pupil Referral Unit</v>
          </cell>
          <cell r="L13410" t="str">
            <v>PRU</v>
          </cell>
          <cell r="AC13410" t="str">
            <v>Yes</v>
          </cell>
          <cell r="AI13410">
            <v>2</v>
          </cell>
        </row>
        <row r="13411">
          <cell r="K13411" t="str">
            <v>Pupil Referral Unit</v>
          </cell>
          <cell r="L13411" t="str">
            <v>PRU</v>
          </cell>
          <cell r="AC13411" t="str">
            <v>Yes</v>
          </cell>
          <cell r="AI13411">
            <v>2</v>
          </cell>
        </row>
        <row r="13412">
          <cell r="K13412" t="str">
            <v>Foundation School</v>
          </cell>
          <cell r="L13412" t="str">
            <v>Primary</v>
          </cell>
          <cell r="AC13412" t="str">
            <v>Yes</v>
          </cell>
          <cell r="AI13412">
            <v>2</v>
          </cell>
        </row>
        <row r="13413">
          <cell r="K13413" t="str">
            <v>Community School</v>
          </cell>
          <cell r="L13413" t="str">
            <v>Primary</v>
          </cell>
          <cell r="AC13413" t="str">
            <v>Yes</v>
          </cell>
          <cell r="AI13413">
            <v>2</v>
          </cell>
        </row>
        <row r="13414">
          <cell r="K13414" t="str">
            <v>Community School</v>
          </cell>
          <cell r="L13414" t="str">
            <v>Primary</v>
          </cell>
          <cell r="AC13414" t="str">
            <v>Yes</v>
          </cell>
          <cell r="AI13414">
            <v>3</v>
          </cell>
        </row>
        <row r="13415">
          <cell r="K13415" t="str">
            <v>LA Nursery School</v>
          </cell>
          <cell r="L13415" t="str">
            <v>Nursery</v>
          </cell>
          <cell r="AC13415" t="str">
            <v>Yes</v>
          </cell>
          <cell r="AI13415">
            <v>2</v>
          </cell>
        </row>
        <row r="13416">
          <cell r="K13416" t="str">
            <v>Community School</v>
          </cell>
          <cell r="L13416" t="str">
            <v>Primary</v>
          </cell>
          <cell r="AC13416" t="str">
            <v>Yes</v>
          </cell>
          <cell r="AI13416">
            <v>1</v>
          </cell>
        </row>
        <row r="13417">
          <cell r="K13417" t="str">
            <v>Community School</v>
          </cell>
          <cell r="L13417" t="str">
            <v>Primary</v>
          </cell>
          <cell r="AC13417" t="str">
            <v>Yes</v>
          </cell>
          <cell r="AI13417">
            <v>2</v>
          </cell>
        </row>
        <row r="13418">
          <cell r="K13418" t="str">
            <v>Voluntary Aided School</v>
          </cell>
          <cell r="L13418" t="str">
            <v>Primary</v>
          </cell>
          <cell r="AC13418" t="str">
            <v>Yes</v>
          </cell>
          <cell r="AI13418">
            <v>1</v>
          </cell>
        </row>
        <row r="13419">
          <cell r="K13419" t="str">
            <v>Community School</v>
          </cell>
          <cell r="L13419" t="str">
            <v>Primary</v>
          </cell>
          <cell r="AC13419" t="str">
            <v>Yes</v>
          </cell>
          <cell r="AI13419">
            <v>2</v>
          </cell>
        </row>
        <row r="13420">
          <cell r="K13420" t="str">
            <v>Community School</v>
          </cell>
          <cell r="L13420" t="str">
            <v>Primary</v>
          </cell>
          <cell r="AC13420" t="str">
            <v>Yes</v>
          </cell>
          <cell r="AI13420">
            <v>2</v>
          </cell>
        </row>
        <row r="13421">
          <cell r="K13421" t="str">
            <v>Academy Sponsor Led</v>
          </cell>
          <cell r="L13421" t="str">
            <v>Secondary</v>
          </cell>
          <cell r="AC13421" t="str">
            <v>Yes</v>
          </cell>
          <cell r="AI13421">
            <v>2</v>
          </cell>
        </row>
        <row r="13422">
          <cell r="K13422" t="str">
            <v>Voluntary Aided School</v>
          </cell>
          <cell r="L13422" t="str">
            <v>Primary</v>
          </cell>
          <cell r="AC13422" t="str">
            <v>Yes</v>
          </cell>
          <cell r="AI13422">
            <v>1</v>
          </cell>
        </row>
        <row r="13423">
          <cell r="K13423" t="str">
            <v>Community School</v>
          </cell>
          <cell r="L13423" t="str">
            <v>Primary</v>
          </cell>
          <cell r="AC13423" t="str">
            <v>Yes</v>
          </cell>
          <cell r="AI13423">
            <v>2</v>
          </cell>
        </row>
        <row r="13424">
          <cell r="K13424" t="str">
            <v>Voluntary Aided School</v>
          </cell>
          <cell r="L13424" t="str">
            <v>Primary</v>
          </cell>
          <cell r="AC13424" t="str">
            <v>Yes</v>
          </cell>
          <cell r="AI13424">
            <v>2</v>
          </cell>
        </row>
        <row r="13425">
          <cell r="K13425" t="str">
            <v>Community School</v>
          </cell>
          <cell r="L13425" t="str">
            <v>Primary</v>
          </cell>
          <cell r="AC13425" t="str">
            <v>Yes</v>
          </cell>
          <cell r="AI13425">
            <v>2</v>
          </cell>
        </row>
        <row r="13426">
          <cell r="K13426" t="str">
            <v>Community School</v>
          </cell>
          <cell r="L13426" t="str">
            <v>Primary</v>
          </cell>
          <cell r="AC13426" t="str">
            <v>Yes</v>
          </cell>
          <cell r="AI13426">
            <v>3</v>
          </cell>
        </row>
        <row r="13427">
          <cell r="K13427" t="str">
            <v>Voluntary Aided School</v>
          </cell>
          <cell r="L13427" t="str">
            <v>Primary</v>
          </cell>
          <cell r="AC13427" t="str">
            <v>Yes</v>
          </cell>
          <cell r="AI13427">
            <v>1</v>
          </cell>
        </row>
        <row r="13428">
          <cell r="K13428" t="str">
            <v>Community School</v>
          </cell>
          <cell r="L13428" t="str">
            <v>Secondary</v>
          </cell>
          <cell r="AC13428" t="str">
            <v>Yes</v>
          </cell>
          <cell r="AI13428">
            <v>2</v>
          </cell>
        </row>
        <row r="13429">
          <cell r="K13429" t="str">
            <v>Voluntary Aided School</v>
          </cell>
          <cell r="L13429" t="str">
            <v>Primary</v>
          </cell>
          <cell r="AC13429" t="str">
            <v>Yes</v>
          </cell>
          <cell r="AI13429">
            <v>3</v>
          </cell>
        </row>
        <row r="13430">
          <cell r="K13430" t="str">
            <v>Pupil Referral Unit</v>
          </cell>
          <cell r="L13430" t="str">
            <v>PRU</v>
          </cell>
          <cell r="AC13430" t="str">
            <v>Yes</v>
          </cell>
          <cell r="AI13430">
            <v>2</v>
          </cell>
        </row>
        <row r="13431">
          <cell r="K13431" t="str">
            <v>Community School</v>
          </cell>
          <cell r="L13431" t="str">
            <v>Primary</v>
          </cell>
          <cell r="AC13431" t="str">
            <v>Yes</v>
          </cell>
          <cell r="AI13431">
            <v>3</v>
          </cell>
        </row>
        <row r="13432">
          <cell r="K13432" t="str">
            <v>Community School</v>
          </cell>
          <cell r="L13432" t="str">
            <v>Primary</v>
          </cell>
          <cell r="AC13432" t="str">
            <v>Yes</v>
          </cell>
          <cell r="AI13432">
            <v>1</v>
          </cell>
        </row>
        <row r="13433">
          <cell r="K13433" t="str">
            <v>Non-Maintained Special School</v>
          </cell>
          <cell r="L13433" t="str">
            <v>Special</v>
          </cell>
          <cell r="AC13433" t="str">
            <v>Yes</v>
          </cell>
          <cell r="AI13433">
            <v>2</v>
          </cell>
        </row>
        <row r="13434">
          <cell r="K13434" t="str">
            <v>Community School</v>
          </cell>
          <cell r="L13434" t="str">
            <v>Primary</v>
          </cell>
          <cell r="AC13434" t="str">
            <v>Yes</v>
          </cell>
          <cell r="AI13434">
            <v>3</v>
          </cell>
        </row>
        <row r="13435">
          <cell r="K13435" t="str">
            <v>Community School</v>
          </cell>
          <cell r="L13435" t="str">
            <v>Primary</v>
          </cell>
          <cell r="AC13435" t="str">
            <v>Yes</v>
          </cell>
          <cell r="AI13435">
            <v>2</v>
          </cell>
        </row>
        <row r="13436">
          <cell r="K13436" t="str">
            <v>Community School</v>
          </cell>
          <cell r="L13436" t="str">
            <v>Primary</v>
          </cell>
          <cell r="AC13436" t="str">
            <v>Yes</v>
          </cell>
          <cell r="AI13436">
            <v>2</v>
          </cell>
        </row>
        <row r="13437">
          <cell r="K13437" t="str">
            <v>Community School</v>
          </cell>
          <cell r="L13437" t="str">
            <v>Primary</v>
          </cell>
          <cell r="AC13437" t="str">
            <v>Yes</v>
          </cell>
          <cell r="AI13437">
            <v>2</v>
          </cell>
        </row>
        <row r="13438">
          <cell r="K13438" t="str">
            <v>Community School</v>
          </cell>
          <cell r="L13438" t="str">
            <v>Primary</v>
          </cell>
          <cell r="AC13438" t="str">
            <v>Yes</v>
          </cell>
          <cell r="AI13438">
            <v>2</v>
          </cell>
        </row>
        <row r="13439">
          <cell r="K13439" t="str">
            <v>Community School</v>
          </cell>
          <cell r="L13439" t="str">
            <v>Primary</v>
          </cell>
          <cell r="AC13439" t="str">
            <v>Yes</v>
          </cell>
          <cell r="AI13439">
            <v>2</v>
          </cell>
        </row>
        <row r="13440">
          <cell r="K13440" t="str">
            <v>Community School</v>
          </cell>
          <cell r="L13440" t="str">
            <v>Primary</v>
          </cell>
          <cell r="AC13440" t="str">
            <v>Yes</v>
          </cell>
          <cell r="AI13440">
            <v>4</v>
          </cell>
        </row>
        <row r="13441">
          <cell r="K13441" t="str">
            <v>Community School</v>
          </cell>
          <cell r="L13441" t="str">
            <v>Primary</v>
          </cell>
          <cell r="AC13441" t="str">
            <v>Yes</v>
          </cell>
          <cell r="AI13441">
            <v>2</v>
          </cell>
        </row>
        <row r="13442">
          <cell r="K13442" t="str">
            <v>Foundation School</v>
          </cell>
          <cell r="L13442" t="str">
            <v>Primary</v>
          </cell>
          <cell r="AC13442" t="str">
            <v>Yes</v>
          </cell>
          <cell r="AI13442">
            <v>2</v>
          </cell>
        </row>
        <row r="13443">
          <cell r="K13443" t="str">
            <v>Community School</v>
          </cell>
          <cell r="L13443" t="str">
            <v>Primary</v>
          </cell>
          <cell r="AC13443" t="str">
            <v>Yes</v>
          </cell>
          <cell r="AI13443">
            <v>2</v>
          </cell>
        </row>
        <row r="13444">
          <cell r="K13444" t="str">
            <v>Community School</v>
          </cell>
          <cell r="L13444" t="str">
            <v>Primary</v>
          </cell>
          <cell r="AC13444" t="str">
            <v>Yes</v>
          </cell>
          <cell r="AI13444">
            <v>2</v>
          </cell>
        </row>
        <row r="13445">
          <cell r="K13445" t="str">
            <v>Community School</v>
          </cell>
          <cell r="L13445" t="str">
            <v>Primary</v>
          </cell>
          <cell r="AC13445" t="str">
            <v>Yes</v>
          </cell>
          <cell r="AI13445">
            <v>2</v>
          </cell>
        </row>
        <row r="13446">
          <cell r="K13446" t="str">
            <v>Pupil Referral Unit</v>
          </cell>
          <cell r="L13446" t="str">
            <v>PRU</v>
          </cell>
          <cell r="AC13446" t="str">
            <v>Yes</v>
          </cell>
          <cell r="AI13446">
            <v>1</v>
          </cell>
        </row>
        <row r="13447">
          <cell r="K13447" t="str">
            <v>Pupil Referral Unit</v>
          </cell>
          <cell r="L13447" t="str">
            <v>PRU</v>
          </cell>
          <cell r="AC13447" t="str">
            <v>Yes</v>
          </cell>
          <cell r="AI13447">
            <v>1</v>
          </cell>
        </row>
        <row r="13448">
          <cell r="K13448" t="str">
            <v>Community School</v>
          </cell>
          <cell r="L13448" t="str">
            <v>Primary</v>
          </cell>
          <cell r="AC13448" t="str">
            <v>Yes</v>
          </cell>
          <cell r="AI13448">
            <v>2</v>
          </cell>
        </row>
        <row r="13449">
          <cell r="K13449" t="str">
            <v>Pupil Referral Unit</v>
          </cell>
          <cell r="L13449" t="str">
            <v>PRU</v>
          </cell>
          <cell r="AC13449" t="str">
            <v>Yes</v>
          </cell>
          <cell r="AI13449">
            <v>3</v>
          </cell>
        </row>
        <row r="13450">
          <cell r="K13450" t="str">
            <v>Pupil Referral Unit</v>
          </cell>
          <cell r="L13450" t="str">
            <v>PRU</v>
          </cell>
          <cell r="AC13450" t="str">
            <v>Yes</v>
          </cell>
          <cell r="AI13450">
            <v>2</v>
          </cell>
        </row>
        <row r="13451">
          <cell r="K13451" t="str">
            <v>Community School</v>
          </cell>
          <cell r="L13451" t="str">
            <v>Primary</v>
          </cell>
          <cell r="AC13451" t="str">
            <v>Yes</v>
          </cell>
          <cell r="AI13451">
            <v>3</v>
          </cell>
        </row>
        <row r="13452">
          <cell r="K13452" t="str">
            <v>Community School</v>
          </cell>
          <cell r="L13452" t="str">
            <v>Primary</v>
          </cell>
          <cell r="AC13452" t="str">
            <v>Yes</v>
          </cell>
          <cell r="AI13452">
            <v>3</v>
          </cell>
        </row>
        <row r="13453">
          <cell r="K13453" t="str">
            <v>Voluntary Aided School</v>
          </cell>
          <cell r="L13453" t="str">
            <v>Primary</v>
          </cell>
          <cell r="AC13453" t="str">
            <v>Yes</v>
          </cell>
          <cell r="AI13453">
            <v>1</v>
          </cell>
        </row>
        <row r="13454">
          <cell r="K13454" t="str">
            <v>Community School</v>
          </cell>
          <cell r="L13454" t="str">
            <v>Primary</v>
          </cell>
          <cell r="AC13454" t="str">
            <v>Yes</v>
          </cell>
          <cell r="AI13454">
            <v>2</v>
          </cell>
        </row>
        <row r="13455">
          <cell r="K13455" t="str">
            <v>Pupil Referral Unit</v>
          </cell>
          <cell r="L13455" t="str">
            <v>PRU</v>
          </cell>
          <cell r="AC13455" t="str">
            <v>Yes</v>
          </cell>
          <cell r="AI13455">
            <v>2</v>
          </cell>
        </row>
        <row r="13456">
          <cell r="K13456" t="str">
            <v>Community School</v>
          </cell>
          <cell r="L13456" t="str">
            <v>Primary</v>
          </cell>
          <cell r="AC13456" t="str">
            <v>Yes</v>
          </cell>
          <cell r="AI13456">
            <v>2</v>
          </cell>
        </row>
        <row r="13457">
          <cell r="K13457" t="str">
            <v>Voluntary Aided School</v>
          </cell>
          <cell r="L13457" t="str">
            <v>Primary</v>
          </cell>
          <cell r="AC13457" t="str">
            <v>Yes</v>
          </cell>
          <cell r="AI13457">
            <v>2</v>
          </cell>
        </row>
        <row r="13458">
          <cell r="K13458" t="str">
            <v>Community School</v>
          </cell>
          <cell r="L13458" t="str">
            <v>Primary</v>
          </cell>
          <cell r="AC13458" t="str">
            <v>Yes</v>
          </cell>
          <cell r="AI13458">
            <v>1</v>
          </cell>
        </row>
        <row r="13459">
          <cell r="K13459" t="str">
            <v>Community Special School</v>
          </cell>
          <cell r="L13459" t="str">
            <v>Special</v>
          </cell>
          <cell r="AC13459" t="str">
            <v>Yes</v>
          </cell>
          <cell r="AI13459">
            <v>1</v>
          </cell>
        </row>
        <row r="13460">
          <cell r="K13460" t="str">
            <v>Community School</v>
          </cell>
          <cell r="L13460" t="str">
            <v>Primary</v>
          </cell>
          <cell r="AC13460" t="str">
            <v>Yes</v>
          </cell>
          <cell r="AI13460">
            <v>3</v>
          </cell>
        </row>
        <row r="13461">
          <cell r="K13461" t="str">
            <v>Community School</v>
          </cell>
          <cell r="L13461" t="str">
            <v>Primary</v>
          </cell>
          <cell r="AC13461" t="str">
            <v>Yes</v>
          </cell>
          <cell r="AI13461">
            <v>2</v>
          </cell>
        </row>
        <row r="13462">
          <cell r="K13462" t="str">
            <v>Community Special School</v>
          </cell>
          <cell r="L13462" t="str">
            <v>Special</v>
          </cell>
          <cell r="AC13462" t="str">
            <v>Yes</v>
          </cell>
          <cell r="AI13462">
            <v>2</v>
          </cell>
        </row>
        <row r="13463">
          <cell r="K13463" t="str">
            <v>Community Special School</v>
          </cell>
          <cell r="L13463" t="str">
            <v>Special</v>
          </cell>
          <cell r="AC13463" t="str">
            <v>Yes</v>
          </cell>
          <cell r="AI13463">
            <v>3</v>
          </cell>
        </row>
        <row r="13464">
          <cell r="K13464" t="str">
            <v>Voluntary Aided School</v>
          </cell>
          <cell r="L13464" t="str">
            <v>Secondary</v>
          </cell>
          <cell r="AC13464" t="str">
            <v>Yes</v>
          </cell>
          <cell r="AI13464">
            <v>2</v>
          </cell>
        </row>
        <row r="13465">
          <cell r="K13465" t="str">
            <v>Voluntary Aided School</v>
          </cell>
          <cell r="L13465" t="str">
            <v>Primary</v>
          </cell>
          <cell r="AC13465" t="str">
            <v>Yes</v>
          </cell>
          <cell r="AI13465">
            <v>2</v>
          </cell>
        </row>
        <row r="13466">
          <cell r="K13466" t="str">
            <v>Community School</v>
          </cell>
          <cell r="L13466" t="str">
            <v>Primary</v>
          </cell>
          <cell r="AC13466" t="str">
            <v>Yes</v>
          </cell>
          <cell r="AI13466">
            <v>2</v>
          </cell>
        </row>
        <row r="13467">
          <cell r="K13467" t="str">
            <v>Community School</v>
          </cell>
          <cell r="L13467" t="str">
            <v>Primary</v>
          </cell>
          <cell r="AC13467" t="str">
            <v>Yes</v>
          </cell>
          <cell r="AI13467">
            <v>2</v>
          </cell>
        </row>
        <row r="13468">
          <cell r="K13468" t="str">
            <v>Community School</v>
          </cell>
          <cell r="L13468" t="str">
            <v>Primary</v>
          </cell>
          <cell r="AC13468" t="str">
            <v>Yes</v>
          </cell>
          <cell r="AI13468">
            <v>2</v>
          </cell>
        </row>
        <row r="13469">
          <cell r="K13469" t="str">
            <v>Community School</v>
          </cell>
          <cell r="L13469" t="str">
            <v>Primary</v>
          </cell>
          <cell r="AC13469" t="str">
            <v>Yes</v>
          </cell>
          <cell r="AI13469">
            <v>2</v>
          </cell>
        </row>
        <row r="13470">
          <cell r="K13470" t="str">
            <v>Community School</v>
          </cell>
          <cell r="L13470" t="str">
            <v>Primary</v>
          </cell>
          <cell r="AC13470" t="str">
            <v>Yes</v>
          </cell>
          <cell r="AI13470">
            <v>2</v>
          </cell>
        </row>
        <row r="13471">
          <cell r="K13471" t="str">
            <v>Academy Sponsor Led</v>
          </cell>
          <cell r="L13471" t="str">
            <v>Secondary</v>
          </cell>
          <cell r="AC13471" t="str">
            <v>Yes</v>
          </cell>
          <cell r="AI13471">
            <v>2</v>
          </cell>
        </row>
        <row r="13472">
          <cell r="K13472" t="str">
            <v>Academy Sponsor Led</v>
          </cell>
          <cell r="L13472" t="str">
            <v>Secondary</v>
          </cell>
          <cell r="AC13472" t="str">
            <v>Yes</v>
          </cell>
          <cell r="AI13472">
            <v>2</v>
          </cell>
        </row>
        <row r="13473">
          <cell r="K13473" t="str">
            <v>Academy Sponsor Led</v>
          </cell>
          <cell r="L13473" t="str">
            <v>Secondary</v>
          </cell>
          <cell r="AC13473" t="str">
            <v>Yes</v>
          </cell>
          <cell r="AI13473">
            <v>3</v>
          </cell>
        </row>
        <row r="13474">
          <cell r="K13474" t="str">
            <v>Academy Sponsor Led</v>
          </cell>
          <cell r="L13474" t="str">
            <v>Secondary</v>
          </cell>
          <cell r="AC13474" t="str">
            <v>Yes</v>
          </cell>
          <cell r="AI13474">
            <v>2</v>
          </cell>
        </row>
        <row r="13475">
          <cell r="K13475" t="str">
            <v>Academy Sponsor Led</v>
          </cell>
          <cell r="L13475" t="str">
            <v>Secondary</v>
          </cell>
          <cell r="AC13475" t="str">
            <v>Yes</v>
          </cell>
          <cell r="AI13475">
            <v>2</v>
          </cell>
        </row>
        <row r="13476">
          <cell r="K13476" t="str">
            <v>Community Special School</v>
          </cell>
          <cell r="L13476" t="str">
            <v>Special</v>
          </cell>
          <cell r="AC13476" t="str">
            <v>Yes</v>
          </cell>
          <cell r="AI13476">
            <v>1</v>
          </cell>
        </row>
        <row r="13477">
          <cell r="K13477" t="str">
            <v>Community School</v>
          </cell>
          <cell r="L13477" t="str">
            <v>Primary</v>
          </cell>
          <cell r="AC13477" t="str">
            <v>Yes</v>
          </cell>
          <cell r="AI13477">
            <v>2</v>
          </cell>
        </row>
        <row r="13478">
          <cell r="K13478" t="str">
            <v>Community School</v>
          </cell>
          <cell r="L13478" t="str">
            <v>Primary</v>
          </cell>
          <cell r="AC13478" t="str">
            <v>Yes</v>
          </cell>
          <cell r="AI13478">
            <v>3</v>
          </cell>
        </row>
        <row r="13479">
          <cell r="K13479" t="str">
            <v>Community School</v>
          </cell>
          <cell r="L13479" t="str">
            <v>Primary</v>
          </cell>
          <cell r="AC13479" t="str">
            <v>Yes</v>
          </cell>
          <cell r="AI13479">
            <v>4</v>
          </cell>
        </row>
        <row r="13480">
          <cell r="K13480" t="str">
            <v>Voluntary Aided School</v>
          </cell>
          <cell r="L13480" t="str">
            <v>Primary</v>
          </cell>
          <cell r="AC13480" t="str">
            <v>Yes</v>
          </cell>
          <cell r="AI13480">
            <v>2</v>
          </cell>
        </row>
        <row r="13481">
          <cell r="K13481" t="str">
            <v>Voluntary Controlled School</v>
          </cell>
          <cell r="L13481" t="str">
            <v>Primary</v>
          </cell>
          <cell r="AC13481" t="str">
            <v>Yes</v>
          </cell>
          <cell r="AI13481">
            <v>2</v>
          </cell>
        </row>
        <row r="13482">
          <cell r="K13482" t="str">
            <v>LA Nursery School</v>
          </cell>
          <cell r="L13482" t="str">
            <v>Nursery</v>
          </cell>
          <cell r="AC13482" t="str">
            <v>Yes</v>
          </cell>
          <cell r="AI13482">
            <v>2</v>
          </cell>
        </row>
        <row r="13483">
          <cell r="K13483" t="str">
            <v>Voluntary Controlled School</v>
          </cell>
          <cell r="L13483" t="str">
            <v>Primary</v>
          </cell>
          <cell r="AC13483" t="str">
            <v>Yes</v>
          </cell>
          <cell r="AI13483">
            <v>2</v>
          </cell>
        </row>
        <row r="13484">
          <cell r="K13484" t="str">
            <v>Voluntary Controlled School</v>
          </cell>
          <cell r="L13484" t="str">
            <v>Primary</v>
          </cell>
          <cell r="AC13484" t="str">
            <v>Yes</v>
          </cell>
          <cell r="AI13484">
            <v>2</v>
          </cell>
        </row>
        <row r="13485">
          <cell r="K13485" t="str">
            <v>Community School</v>
          </cell>
          <cell r="L13485" t="str">
            <v>Primary</v>
          </cell>
          <cell r="AC13485" t="str">
            <v>Yes</v>
          </cell>
          <cell r="AI13485">
            <v>2</v>
          </cell>
        </row>
        <row r="13486">
          <cell r="K13486" t="str">
            <v>Voluntary Aided School</v>
          </cell>
          <cell r="L13486" t="str">
            <v>Primary</v>
          </cell>
          <cell r="AC13486" t="str">
            <v>Yes</v>
          </cell>
          <cell r="AI13486">
            <v>1</v>
          </cell>
        </row>
        <row r="13487">
          <cell r="K13487" t="str">
            <v>Academy Sponsor Led</v>
          </cell>
          <cell r="L13487" t="str">
            <v>Secondary</v>
          </cell>
          <cell r="AC13487" t="str">
            <v>Yes</v>
          </cell>
          <cell r="AI13487">
            <v>2</v>
          </cell>
        </row>
        <row r="13488">
          <cell r="K13488" t="str">
            <v>Community School</v>
          </cell>
          <cell r="L13488" t="str">
            <v>Primary</v>
          </cell>
          <cell r="AC13488" t="str">
            <v>Yes</v>
          </cell>
          <cell r="AI13488">
            <v>2</v>
          </cell>
        </row>
        <row r="13489">
          <cell r="K13489" t="str">
            <v>Pupil Referral Unit</v>
          </cell>
          <cell r="L13489" t="str">
            <v>PRU</v>
          </cell>
          <cell r="AC13489" t="str">
            <v>Yes</v>
          </cell>
          <cell r="AI13489">
            <v>2</v>
          </cell>
        </row>
        <row r="13490">
          <cell r="K13490" t="str">
            <v>Pupil Referral Unit</v>
          </cell>
          <cell r="L13490" t="str">
            <v>PRU</v>
          </cell>
          <cell r="AC13490" t="str">
            <v>Yes</v>
          </cell>
          <cell r="AI13490">
            <v>2</v>
          </cell>
        </row>
        <row r="13491">
          <cell r="K13491" t="str">
            <v>Pupil Referral Unit</v>
          </cell>
          <cell r="L13491" t="str">
            <v>PRU</v>
          </cell>
          <cell r="AC13491" t="str">
            <v>Yes</v>
          </cell>
          <cell r="AI13491">
            <v>1</v>
          </cell>
        </row>
        <row r="13492">
          <cell r="K13492" t="str">
            <v>Pupil Referral Unit</v>
          </cell>
          <cell r="L13492" t="str">
            <v>PRU</v>
          </cell>
          <cell r="AC13492" t="str">
            <v>Yes</v>
          </cell>
          <cell r="AI13492">
            <v>3</v>
          </cell>
        </row>
        <row r="13493">
          <cell r="K13493" t="str">
            <v>Community Special School</v>
          </cell>
          <cell r="L13493" t="str">
            <v>Special</v>
          </cell>
          <cell r="AC13493" t="str">
            <v>Yes</v>
          </cell>
          <cell r="AI13493">
            <v>1</v>
          </cell>
        </row>
        <row r="13494">
          <cell r="K13494" t="str">
            <v>Community School</v>
          </cell>
          <cell r="L13494" t="str">
            <v>Primary</v>
          </cell>
          <cell r="AC13494" t="str">
            <v>Yes</v>
          </cell>
          <cell r="AI13494">
            <v>3</v>
          </cell>
        </row>
        <row r="13495">
          <cell r="K13495" t="str">
            <v>Pupil Referral Unit</v>
          </cell>
          <cell r="L13495" t="str">
            <v>PRU</v>
          </cell>
          <cell r="AC13495" t="str">
            <v>Yes</v>
          </cell>
          <cell r="AI13495">
            <v>1</v>
          </cell>
        </row>
        <row r="13496">
          <cell r="K13496" t="str">
            <v>Community School</v>
          </cell>
          <cell r="L13496" t="str">
            <v>Primary</v>
          </cell>
          <cell r="AC13496" t="str">
            <v>Yes</v>
          </cell>
          <cell r="AI13496">
            <v>2</v>
          </cell>
        </row>
        <row r="13497">
          <cell r="K13497" t="str">
            <v>Community School</v>
          </cell>
          <cell r="L13497" t="str">
            <v>Primary</v>
          </cell>
          <cell r="AC13497" t="str">
            <v>Yes</v>
          </cell>
          <cell r="AI13497">
            <v>3</v>
          </cell>
        </row>
        <row r="13498">
          <cell r="K13498" t="str">
            <v>Community School</v>
          </cell>
          <cell r="L13498" t="str">
            <v>Secondary</v>
          </cell>
          <cell r="AC13498" t="str">
            <v>Yes</v>
          </cell>
          <cell r="AI13498">
            <v>2</v>
          </cell>
        </row>
        <row r="13499">
          <cell r="K13499" t="str">
            <v>Community Special School</v>
          </cell>
          <cell r="L13499" t="str">
            <v>Special</v>
          </cell>
          <cell r="AC13499" t="str">
            <v>Yes</v>
          </cell>
          <cell r="AI13499">
            <v>2</v>
          </cell>
        </row>
        <row r="13500">
          <cell r="K13500" t="str">
            <v>Foundation School</v>
          </cell>
          <cell r="L13500" t="str">
            <v>Primary</v>
          </cell>
          <cell r="AC13500" t="str">
            <v>Yes</v>
          </cell>
          <cell r="AI13500">
            <v>2</v>
          </cell>
        </row>
        <row r="13501">
          <cell r="K13501" t="str">
            <v>Community School</v>
          </cell>
          <cell r="L13501" t="str">
            <v>Primary</v>
          </cell>
          <cell r="AC13501" t="str">
            <v>Yes</v>
          </cell>
          <cell r="AI13501">
            <v>2</v>
          </cell>
        </row>
        <row r="13502">
          <cell r="K13502" t="str">
            <v>Community School</v>
          </cell>
          <cell r="L13502" t="str">
            <v>Primary</v>
          </cell>
          <cell r="AC13502" t="str">
            <v>Yes</v>
          </cell>
          <cell r="AI13502">
            <v>4</v>
          </cell>
        </row>
        <row r="13503">
          <cell r="K13503" t="str">
            <v>Community School</v>
          </cell>
          <cell r="L13503" t="str">
            <v>Primary</v>
          </cell>
          <cell r="AC13503" t="str">
            <v>Yes</v>
          </cell>
          <cell r="AI13503">
            <v>2</v>
          </cell>
        </row>
        <row r="13504">
          <cell r="K13504" t="str">
            <v>Pupil Referral Unit</v>
          </cell>
          <cell r="L13504" t="str">
            <v>PRU</v>
          </cell>
          <cell r="AC13504" t="str">
            <v>Yes</v>
          </cell>
          <cell r="AI13504">
            <v>2</v>
          </cell>
        </row>
        <row r="13505">
          <cell r="K13505" t="str">
            <v>Academy Sponsor Led</v>
          </cell>
          <cell r="L13505" t="str">
            <v>Secondary</v>
          </cell>
          <cell r="AC13505" t="str">
            <v>Yes</v>
          </cell>
          <cell r="AI13505">
            <v>2</v>
          </cell>
        </row>
        <row r="13506">
          <cell r="K13506" t="str">
            <v>Academy Sponsor Led</v>
          </cell>
          <cell r="L13506" t="str">
            <v>Secondary</v>
          </cell>
          <cell r="AC13506" t="str">
            <v>Yes</v>
          </cell>
          <cell r="AI13506">
            <v>2</v>
          </cell>
        </row>
        <row r="13507">
          <cell r="K13507" t="str">
            <v>Foundation School</v>
          </cell>
          <cell r="L13507" t="str">
            <v>Primary</v>
          </cell>
          <cell r="AC13507" t="str">
            <v>Yes</v>
          </cell>
          <cell r="AI13507">
            <v>2</v>
          </cell>
        </row>
        <row r="13508">
          <cell r="K13508" t="str">
            <v>Voluntary Aided School</v>
          </cell>
          <cell r="L13508" t="str">
            <v>Primary</v>
          </cell>
          <cell r="AC13508" t="str">
            <v>Yes</v>
          </cell>
          <cell r="AI13508">
            <v>1</v>
          </cell>
        </row>
        <row r="13509">
          <cell r="K13509" t="str">
            <v>Pupil Referral Unit</v>
          </cell>
          <cell r="L13509" t="str">
            <v>PRU</v>
          </cell>
          <cell r="AC13509" t="str">
            <v>Yes</v>
          </cell>
          <cell r="AI13509">
            <v>2</v>
          </cell>
        </row>
        <row r="13510">
          <cell r="K13510" t="str">
            <v>Pupil Referral Unit</v>
          </cell>
          <cell r="L13510" t="str">
            <v>PRU</v>
          </cell>
          <cell r="AC13510" t="str">
            <v>Yes</v>
          </cell>
          <cell r="AI13510">
            <v>3</v>
          </cell>
        </row>
        <row r="13511">
          <cell r="K13511" t="str">
            <v>Community School</v>
          </cell>
          <cell r="L13511" t="str">
            <v>Primary</v>
          </cell>
          <cell r="AC13511" t="str">
            <v>Yes</v>
          </cell>
          <cell r="AI13511">
            <v>1</v>
          </cell>
        </row>
        <row r="13512">
          <cell r="K13512" t="str">
            <v>Community School</v>
          </cell>
          <cell r="L13512" t="str">
            <v>Primary</v>
          </cell>
          <cell r="AC13512" t="str">
            <v>Yes</v>
          </cell>
          <cell r="AI13512">
            <v>2</v>
          </cell>
        </row>
        <row r="13513">
          <cell r="K13513" t="str">
            <v>Pupil Referral Unit</v>
          </cell>
          <cell r="L13513" t="str">
            <v>PRU</v>
          </cell>
          <cell r="AC13513" t="str">
            <v>Yes</v>
          </cell>
          <cell r="AI13513">
            <v>4</v>
          </cell>
        </row>
        <row r="13514">
          <cell r="K13514" t="str">
            <v>Voluntary Controlled School</v>
          </cell>
          <cell r="L13514" t="str">
            <v>Primary</v>
          </cell>
          <cell r="AC13514" t="str">
            <v>Yes</v>
          </cell>
          <cell r="AI13514">
            <v>2</v>
          </cell>
        </row>
        <row r="13515">
          <cell r="K13515" t="str">
            <v>Pupil Referral Unit</v>
          </cell>
          <cell r="L13515" t="str">
            <v>PRU</v>
          </cell>
          <cell r="AC13515" t="str">
            <v>Yes</v>
          </cell>
          <cell r="AI13515">
            <v>1</v>
          </cell>
        </row>
        <row r="13516">
          <cell r="K13516" t="str">
            <v>Pupil Referral Unit</v>
          </cell>
          <cell r="L13516" t="str">
            <v>PRU</v>
          </cell>
          <cell r="AC13516" t="str">
            <v>Yes</v>
          </cell>
          <cell r="AI13516">
            <v>2</v>
          </cell>
        </row>
        <row r="13517">
          <cell r="K13517" t="str">
            <v>Academy Sponsor Led</v>
          </cell>
          <cell r="L13517" t="str">
            <v>Secondary</v>
          </cell>
          <cell r="AC13517" t="str">
            <v>Yes</v>
          </cell>
          <cell r="AI13517">
            <v>2</v>
          </cell>
        </row>
        <row r="13518">
          <cell r="K13518" t="str">
            <v>Voluntary Controlled School</v>
          </cell>
          <cell r="L13518" t="str">
            <v>Primary</v>
          </cell>
          <cell r="AC13518" t="str">
            <v>Yes</v>
          </cell>
          <cell r="AI13518">
            <v>2</v>
          </cell>
        </row>
        <row r="13519">
          <cell r="K13519" t="str">
            <v>Pupil Referral Unit</v>
          </cell>
          <cell r="L13519" t="str">
            <v>PRU</v>
          </cell>
          <cell r="AC13519" t="str">
            <v>Yes</v>
          </cell>
          <cell r="AI13519">
            <v>2</v>
          </cell>
        </row>
        <row r="13520">
          <cell r="K13520" t="str">
            <v>Pupil Referral Unit</v>
          </cell>
          <cell r="L13520" t="str">
            <v>PRU</v>
          </cell>
          <cell r="AC13520" t="str">
            <v>Yes</v>
          </cell>
          <cell r="AI13520">
            <v>2</v>
          </cell>
        </row>
        <row r="13521">
          <cell r="K13521" t="str">
            <v>Community School</v>
          </cell>
          <cell r="L13521" t="str">
            <v>Primary</v>
          </cell>
          <cell r="AC13521" t="str">
            <v>Yes</v>
          </cell>
          <cell r="AI13521">
            <v>2</v>
          </cell>
        </row>
        <row r="13522">
          <cell r="K13522" t="str">
            <v>Pupil Referral Unit</v>
          </cell>
          <cell r="L13522" t="str">
            <v>PRU</v>
          </cell>
          <cell r="AC13522" t="str">
            <v>Yes</v>
          </cell>
          <cell r="AI13522">
            <v>2</v>
          </cell>
        </row>
        <row r="13523">
          <cell r="K13523" t="str">
            <v>Foundation School</v>
          </cell>
          <cell r="L13523" t="str">
            <v>Primary</v>
          </cell>
          <cell r="AC13523" t="str">
            <v>Yes</v>
          </cell>
          <cell r="AI13523">
            <v>2</v>
          </cell>
        </row>
        <row r="13524">
          <cell r="K13524" t="str">
            <v>Community School</v>
          </cell>
          <cell r="L13524" t="str">
            <v>Primary</v>
          </cell>
          <cell r="AC13524" t="str">
            <v>Yes</v>
          </cell>
          <cell r="AI13524">
            <v>4</v>
          </cell>
        </row>
        <row r="13525">
          <cell r="K13525" t="str">
            <v>Community School</v>
          </cell>
          <cell r="L13525" t="str">
            <v>Primary</v>
          </cell>
          <cell r="AC13525" t="str">
            <v>Yes</v>
          </cell>
          <cell r="AI13525">
            <v>3</v>
          </cell>
        </row>
        <row r="13526">
          <cell r="K13526" t="str">
            <v>Voluntary Aided School</v>
          </cell>
          <cell r="L13526" t="str">
            <v>Primary</v>
          </cell>
          <cell r="AC13526" t="str">
            <v>Yes</v>
          </cell>
          <cell r="AI13526">
            <v>2</v>
          </cell>
        </row>
        <row r="13527">
          <cell r="K13527" t="str">
            <v>Community School</v>
          </cell>
          <cell r="L13527" t="str">
            <v>Primary</v>
          </cell>
          <cell r="AC13527" t="str">
            <v>Yes</v>
          </cell>
          <cell r="AI13527">
            <v>3</v>
          </cell>
        </row>
        <row r="13528">
          <cell r="K13528" t="str">
            <v>Community School</v>
          </cell>
          <cell r="L13528" t="str">
            <v>Primary</v>
          </cell>
          <cell r="AC13528" t="str">
            <v>Yes</v>
          </cell>
          <cell r="AI13528">
            <v>3</v>
          </cell>
        </row>
        <row r="13529">
          <cell r="K13529" t="str">
            <v>Voluntary Controlled School</v>
          </cell>
          <cell r="L13529" t="str">
            <v>Primary</v>
          </cell>
          <cell r="AC13529" t="str">
            <v>Yes</v>
          </cell>
          <cell r="AI13529">
            <v>2</v>
          </cell>
        </row>
        <row r="13530">
          <cell r="K13530" t="str">
            <v>Community School</v>
          </cell>
          <cell r="L13530" t="str">
            <v>Primary</v>
          </cell>
          <cell r="AC13530" t="str">
            <v>Yes</v>
          </cell>
          <cell r="AI13530">
            <v>2</v>
          </cell>
        </row>
        <row r="13531">
          <cell r="K13531" t="str">
            <v>Voluntary Aided School</v>
          </cell>
          <cell r="L13531" t="str">
            <v>Primary</v>
          </cell>
          <cell r="AC13531" t="str">
            <v>Yes</v>
          </cell>
          <cell r="AI13531">
            <v>2</v>
          </cell>
        </row>
        <row r="13532">
          <cell r="K13532" t="str">
            <v>Voluntary Aided School</v>
          </cell>
          <cell r="L13532" t="str">
            <v>Primary</v>
          </cell>
          <cell r="AC13532" t="str">
            <v>Yes</v>
          </cell>
          <cell r="AI13532">
            <v>1</v>
          </cell>
        </row>
        <row r="13533">
          <cell r="K13533" t="str">
            <v>Voluntary Aided School</v>
          </cell>
          <cell r="L13533" t="str">
            <v>Primary</v>
          </cell>
          <cell r="AC13533" t="str">
            <v>Yes</v>
          </cell>
          <cell r="AI13533">
            <v>2</v>
          </cell>
        </row>
        <row r="13534">
          <cell r="K13534" t="str">
            <v>Community School</v>
          </cell>
          <cell r="L13534" t="str">
            <v>Primary</v>
          </cell>
          <cell r="AC13534" t="str">
            <v>Yes</v>
          </cell>
          <cell r="AI13534">
            <v>3</v>
          </cell>
        </row>
        <row r="13535">
          <cell r="K13535" t="str">
            <v>Community School</v>
          </cell>
          <cell r="L13535" t="str">
            <v>Primary</v>
          </cell>
          <cell r="AC13535" t="str">
            <v>Yes</v>
          </cell>
          <cell r="AI13535">
            <v>2</v>
          </cell>
        </row>
        <row r="13536">
          <cell r="K13536" t="str">
            <v>Foundation School</v>
          </cell>
          <cell r="L13536" t="str">
            <v>Primary</v>
          </cell>
          <cell r="AC13536" t="str">
            <v>Yes</v>
          </cell>
          <cell r="AI13536">
            <v>2</v>
          </cell>
        </row>
        <row r="13537">
          <cell r="K13537" t="str">
            <v>Pupil Referral Unit</v>
          </cell>
          <cell r="L13537" t="str">
            <v>PRU</v>
          </cell>
          <cell r="AC13537" t="str">
            <v>Yes</v>
          </cell>
          <cell r="AI13537">
            <v>4</v>
          </cell>
        </row>
        <row r="13538">
          <cell r="K13538" t="str">
            <v>Pupil Referral Unit</v>
          </cell>
          <cell r="L13538" t="str">
            <v>PRU</v>
          </cell>
          <cell r="AC13538" t="str">
            <v>Yes</v>
          </cell>
          <cell r="AI13538">
            <v>2</v>
          </cell>
        </row>
        <row r="13539">
          <cell r="K13539" t="str">
            <v>Foundation School</v>
          </cell>
          <cell r="L13539" t="str">
            <v>Primary</v>
          </cell>
          <cell r="AC13539" t="str">
            <v>Yes</v>
          </cell>
          <cell r="AI13539">
            <v>4</v>
          </cell>
        </row>
        <row r="13540">
          <cell r="K13540" t="str">
            <v>Community School</v>
          </cell>
          <cell r="L13540" t="str">
            <v>Primary</v>
          </cell>
          <cell r="AC13540" t="str">
            <v>Yes</v>
          </cell>
          <cell r="AI13540">
            <v>2</v>
          </cell>
        </row>
        <row r="13541">
          <cell r="K13541" t="str">
            <v>Community Special School</v>
          </cell>
          <cell r="L13541" t="str">
            <v>Special</v>
          </cell>
          <cell r="AC13541" t="str">
            <v>Yes</v>
          </cell>
          <cell r="AI13541">
            <v>2</v>
          </cell>
        </row>
        <row r="13542">
          <cell r="K13542" t="str">
            <v>Pupil Referral Unit</v>
          </cell>
          <cell r="L13542" t="str">
            <v>PRU</v>
          </cell>
          <cell r="AC13542" t="str">
            <v>Yes</v>
          </cell>
          <cell r="AI13542">
            <v>2</v>
          </cell>
        </row>
        <row r="13543">
          <cell r="K13543" t="str">
            <v>Community School</v>
          </cell>
          <cell r="L13543" t="str">
            <v>Primary</v>
          </cell>
          <cell r="AC13543" t="str">
            <v>Yes</v>
          </cell>
          <cell r="AI13543">
            <v>3</v>
          </cell>
        </row>
        <row r="13544">
          <cell r="K13544" t="str">
            <v>Community School</v>
          </cell>
          <cell r="L13544" t="str">
            <v>Primary</v>
          </cell>
          <cell r="AC13544" t="str">
            <v>Yes</v>
          </cell>
          <cell r="AI13544">
            <v>2</v>
          </cell>
        </row>
        <row r="13545">
          <cell r="K13545" t="str">
            <v>Pupil Referral Unit</v>
          </cell>
          <cell r="L13545" t="str">
            <v>PRU</v>
          </cell>
          <cell r="AC13545" t="str">
            <v>Yes</v>
          </cell>
          <cell r="AI13545">
            <v>2</v>
          </cell>
        </row>
        <row r="13546">
          <cell r="K13546" t="str">
            <v>Voluntary Aided School</v>
          </cell>
          <cell r="L13546" t="str">
            <v>Primary</v>
          </cell>
          <cell r="AC13546" t="str">
            <v>Yes</v>
          </cell>
          <cell r="AI13546">
            <v>2</v>
          </cell>
        </row>
        <row r="13547">
          <cell r="K13547" t="str">
            <v>Community School</v>
          </cell>
          <cell r="L13547" t="str">
            <v>Primary</v>
          </cell>
          <cell r="AC13547" t="str">
            <v>Yes</v>
          </cell>
          <cell r="AI13547">
            <v>2</v>
          </cell>
        </row>
        <row r="13548">
          <cell r="K13548" t="str">
            <v>Community School</v>
          </cell>
          <cell r="L13548" t="str">
            <v>Primary</v>
          </cell>
          <cell r="AC13548" t="str">
            <v>Yes</v>
          </cell>
          <cell r="AI13548">
            <v>2</v>
          </cell>
        </row>
        <row r="13549">
          <cell r="K13549" t="str">
            <v>Pupil Referral Unit</v>
          </cell>
          <cell r="L13549" t="str">
            <v>PRU</v>
          </cell>
          <cell r="AC13549" t="str">
            <v>Yes</v>
          </cell>
          <cell r="AI13549">
            <v>1</v>
          </cell>
        </row>
        <row r="13550">
          <cell r="K13550" t="str">
            <v>Community School</v>
          </cell>
          <cell r="L13550" t="str">
            <v>Primary</v>
          </cell>
          <cell r="AC13550" t="str">
            <v>Yes</v>
          </cell>
          <cell r="AI13550">
            <v>2</v>
          </cell>
        </row>
        <row r="13551">
          <cell r="K13551" t="str">
            <v>Pupil Referral Unit</v>
          </cell>
          <cell r="L13551" t="str">
            <v>PRU</v>
          </cell>
          <cell r="AC13551" t="str">
            <v>Yes</v>
          </cell>
          <cell r="AI13551">
            <v>3</v>
          </cell>
        </row>
        <row r="13552">
          <cell r="K13552" t="str">
            <v>Community Special School</v>
          </cell>
          <cell r="L13552" t="str">
            <v>Special</v>
          </cell>
          <cell r="AC13552" t="str">
            <v>Yes</v>
          </cell>
          <cell r="AI13552">
            <v>2</v>
          </cell>
        </row>
        <row r="13553">
          <cell r="K13553" t="str">
            <v>Pupil Referral Unit</v>
          </cell>
          <cell r="L13553" t="str">
            <v>PRU</v>
          </cell>
          <cell r="AC13553" t="str">
            <v>Yes</v>
          </cell>
          <cell r="AI13553">
            <v>2</v>
          </cell>
        </row>
        <row r="13554">
          <cell r="K13554" t="str">
            <v>Community Special School</v>
          </cell>
          <cell r="L13554" t="str">
            <v>Special</v>
          </cell>
          <cell r="AC13554" t="str">
            <v>Yes</v>
          </cell>
          <cell r="AI13554">
            <v>2</v>
          </cell>
        </row>
        <row r="13555">
          <cell r="K13555" t="str">
            <v>Community School</v>
          </cell>
          <cell r="L13555" t="str">
            <v>Primary</v>
          </cell>
          <cell r="AC13555" t="str">
            <v>Yes</v>
          </cell>
          <cell r="AI13555">
            <v>2</v>
          </cell>
        </row>
        <row r="13556">
          <cell r="K13556" t="str">
            <v>Pupil Referral Unit</v>
          </cell>
          <cell r="L13556" t="str">
            <v>PRU</v>
          </cell>
          <cell r="AC13556" t="str">
            <v>Yes</v>
          </cell>
          <cell r="AI13556">
            <v>2</v>
          </cell>
        </row>
        <row r="13557">
          <cell r="K13557" t="str">
            <v>Community School</v>
          </cell>
          <cell r="L13557" t="str">
            <v>Secondary</v>
          </cell>
          <cell r="AC13557" t="str">
            <v>Yes</v>
          </cell>
          <cell r="AI13557">
            <v>2</v>
          </cell>
        </row>
        <row r="13558">
          <cell r="K13558" t="str">
            <v>Community School</v>
          </cell>
          <cell r="L13558" t="str">
            <v>Primary</v>
          </cell>
          <cell r="AC13558" t="str">
            <v>Yes</v>
          </cell>
          <cell r="AI13558">
            <v>3</v>
          </cell>
        </row>
        <row r="13559">
          <cell r="K13559" t="str">
            <v>Community School</v>
          </cell>
          <cell r="L13559" t="str">
            <v>Primary</v>
          </cell>
          <cell r="AC13559" t="str">
            <v>Yes</v>
          </cell>
          <cell r="AI13559">
            <v>2</v>
          </cell>
        </row>
        <row r="13560">
          <cell r="K13560" t="str">
            <v>Community Special School</v>
          </cell>
          <cell r="L13560" t="str">
            <v>Special</v>
          </cell>
          <cell r="AC13560" t="str">
            <v>Yes</v>
          </cell>
          <cell r="AI13560">
            <v>2</v>
          </cell>
        </row>
        <row r="13561">
          <cell r="K13561" t="str">
            <v>Community School</v>
          </cell>
          <cell r="L13561" t="str">
            <v>Primary</v>
          </cell>
          <cell r="AC13561" t="str">
            <v>Yes</v>
          </cell>
          <cell r="AI13561">
            <v>2</v>
          </cell>
        </row>
        <row r="13562">
          <cell r="K13562" t="str">
            <v>Community School</v>
          </cell>
          <cell r="L13562" t="str">
            <v>Primary</v>
          </cell>
          <cell r="AC13562" t="str">
            <v>Yes</v>
          </cell>
          <cell r="AI13562">
            <v>2</v>
          </cell>
        </row>
        <row r="13563">
          <cell r="K13563" t="str">
            <v>Community Special School</v>
          </cell>
          <cell r="L13563" t="str">
            <v>Special</v>
          </cell>
          <cell r="AC13563" t="str">
            <v>Yes</v>
          </cell>
          <cell r="AI13563">
            <v>1</v>
          </cell>
        </row>
        <row r="13564">
          <cell r="K13564" t="str">
            <v>Community Special School</v>
          </cell>
          <cell r="L13564" t="str">
            <v>Special</v>
          </cell>
          <cell r="AC13564" t="str">
            <v>Yes</v>
          </cell>
          <cell r="AI13564">
            <v>2</v>
          </cell>
        </row>
        <row r="13565">
          <cell r="K13565" t="str">
            <v>Community School</v>
          </cell>
          <cell r="L13565" t="str">
            <v>Primary</v>
          </cell>
          <cell r="AC13565" t="str">
            <v>Yes</v>
          </cell>
          <cell r="AI13565">
            <v>2</v>
          </cell>
        </row>
        <row r="13566">
          <cell r="K13566" t="str">
            <v>Community School</v>
          </cell>
          <cell r="L13566" t="str">
            <v>Primary</v>
          </cell>
          <cell r="AC13566" t="str">
            <v>Yes</v>
          </cell>
          <cell r="AI13566">
            <v>3</v>
          </cell>
        </row>
        <row r="13567">
          <cell r="K13567" t="str">
            <v>LA Nursery School</v>
          </cell>
          <cell r="L13567" t="str">
            <v>Nursery</v>
          </cell>
          <cell r="AC13567" t="str">
            <v>Yes</v>
          </cell>
          <cell r="AI13567">
            <v>1</v>
          </cell>
        </row>
        <row r="13568">
          <cell r="K13568" t="str">
            <v>Community School</v>
          </cell>
          <cell r="L13568" t="str">
            <v>Primary</v>
          </cell>
          <cell r="AC13568" t="str">
            <v>Yes</v>
          </cell>
          <cell r="AI13568">
            <v>2</v>
          </cell>
        </row>
        <row r="13569">
          <cell r="K13569" t="str">
            <v>Foundation School</v>
          </cell>
          <cell r="L13569" t="str">
            <v>Primary</v>
          </cell>
          <cell r="AC13569" t="str">
            <v>Yes</v>
          </cell>
          <cell r="AI13569">
            <v>2</v>
          </cell>
        </row>
        <row r="13570">
          <cell r="K13570" t="str">
            <v>Foundation School</v>
          </cell>
          <cell r="L13570" t="str">
            <v>Primary</v>
          </cell>
          <cell r="AC13570" t="str">
            <v>Yes</v>
          </cell>
          <cell r="AI13570">
            <v>2</v>
          </cell>
        </row>
        <row r="13571">
          <cell r="K13571" t="str">
            <v>Community School</v>
          </cell>
          <cell r="L13571" t="str">
            <v>Primary</v>
          </cell>
          <cell r="AC13571" t="str">
            <v>Yes</v>
          </cell>
          <cell r="AI13571">
            <v>2</v>
          </cell>
        </row>
        <row r="13572">
          <cell r="K13572" t="str">
            <v>Academy Sponsor Led</v>
          </cell>
          <cell r="L13572" t="str">
            <v>Secondary</v>
          </cell>
          <cell r="AC13572" t="str">
            <v>Yes</v>
          </cell>
          <cell r="AI13572">
            <v>1</v>
          </cell>
        </row>
        <row r="13573">
          <cell r="K13573" t="str">
            <v>Pupil Referral Unit</v>
          </cell>
          <cell r="L13573" t="str">
            <v>PRU</v>
          </cell>
          <cell r="AC13573" t="str">
            <v>Yes</v>
          </cell>
          <cell r="AI13573">
            <v>2</v>
          </cell>
        </row>
        <row r="13574">
          <cell r="K13574" t="str">
            <v>Pupil Referral Unit</v>
          </cell>
          <cell r="L13574" t="str">
            <v>PRU</v>
          </cell>
          <cell r="AC13574" t="str">
            <v>Yes</v>
          </cell>
          <cell r="AI13574">
            <v>2</v>
          </cell>
        </row>
        <row r="13575">
          <cell r="K13575" t="str">
            <v>Pupil Referral Unit</v>
          </cell>
          <cell r="L13575" t="str">
            <v>PRU</v>
          </cell>
          <cell r="AC13575" t="str">
            <v>Yes</v>
          </cell>
          <cell r="AI13575">
            <v>2</v>
          </cell>
        </row>
        <row r="13576">
          <cell r="K13576" t="str">
            <v>Community School</v>
          </cell>
          <cell r="L13576" t="str">
            <v>Primary</v>
          </cell>
          <cell r="AC13576" t="str">
            <v>Yes</v>
          </cell>
          <cell r="AI13576">
            <v>3</v>
          </cell>
        </row>
        <row r="13577">
          <cell r="K13577" t="str">
            <v>Foundation School</v>
          </cell>
          <cell r="L13577" t="str">
            <v>Primary</v>
          </cell>
          <cell r="AC13577" t="str">
            <v>Yes</v>
          </cell>
          <cell r="AI13577">
            <v>2</v>
          </cell>
        </row>
        <row r="13578">
          <cell r="K13578" t="str">
            <v>Community School</v>
          </cell>
          <cell r="L13578" t="str">
            <v>Primary</v>
          </cell>
          <cell r="AC13578" t="str">
            <v>Yes</v>
          </cell>
          <cell r="AI13578">
            <v>2</v>
          </cell>
        </row>
        <row r="13579">
          <cell r="K13579" t="str">
            <v>Community School</v>
          </cell>
          <cell r="L13579" t="str">
            <v>Primary</v>
          </cell>
          <cell r="AC13579" t="str">
            <v>Yes</v>
          </cell>
          <cell r="AI13579">
            <v>2</v>
          </cell>
        </row>
        <row r="13580">
          <cell r="K13580" t="str">
            <v>Community School</v>
          </cell>
          <cell r="L13580" t="str">
            <v>Primary</v>
          </cell>
          <cell r="AC13580" t="str">
            <v>Yes</v>
          </cell>
          <cell r="AI13580">
            <v>2</v>
          </cell>
        </row>
        <row r="13581">
          <cell r="K13581" t="str">
            <v>Voluntary Aided School</v>
          </cell>
          <cell r="L13581" t="str">
            <v>Primary</v>
          </cell>
          <cell r="AC13581" t="str">
            <v>Yes</v>
          </cell>
          <cell r="AI13581">
            <v>2</v>
          </cell>
        </row>
        <row r="13582">
          <cell r="K13582" t="str">
            <v>Voluntary Aided School</v>
          </cell>
          <cell r="L13582" t="str">
            <v>Primary</v>
          </cell>
          <cell r="AC13582" t="str">
            <v>Yes</v>
          </cell>
          <cell r="AI13582">
            <v>4</v>
          </cell>
        </row>
        <row r="13583">
          <cell r="K13583" t="str">
            <v>Community Special School</v>
          </cell>
          <cell r="L13583" t="str">
            <v>Special</v>
          </cell>
          <cell r="AC13583" t="str">
            <v>Yes</v>
          </cell>
          <cell r="AI13583">
            <v>2</v>
          </cell>
        </row>
        <row r="13584">
          <cell r="K13584" t="str">
            <v>Community School</v>
          </cell>
          <cell r="L13584" t="str">
            <v>Primary</v>
          </cell>
          <cell r="AC13584" t="str">
            <v>Yes</v>
          </cell>
          <cell r="AI13584">
            <v>2</v>
          </cell>
        </row>
        <row r="13585">
          <cell r="K13585" t="str">
            <v>Community School</v>
          </cell>
          <cell r="L13585" t="str">
            <v>Primary</v>
          </cell>
          <cell r="AC13585" t="str">
            <v>Yes</v>
          </cell>
          <cell r="AI13585">
            <v>2</v>
          </cell>
        </row>
        <row r="13586">
          <cell r="K13586" t="str">
            <v>Community School</v>
          </cell>
          <cell r="L13586" t="str">
            <v>Primary</v>
          </cell>
          <cell r="AC13586" t="str">
            <v>Yes</v>
          </cell>
          <cell r="AI13586">
            <v>2</v>
          </cell>
        </row>
        <row r="13587">
          <cell r="K13587" t="str">
            <v>Community School</v>
          </cell>
          <cell r="L13587" t="str">
            <v>Primary</v>
          </cell>
          <cell r="AC13587" t="str">
            <v>Yes</v>
          </cell>
          <cell r="AI13587">
            <v>2</v>
          </cell>
        </row>
        <row r="13588">
          <cell r="K13588" t="str">
            <v>Community School</v>
          </cell>
          <cell r="L13588" t="str">
            <v>Primary</v>
          </cell>
          <cell r="AC13588" t="str">
            <v>Yes</v>
          </cell>
          <cell r="AI13588">
            <v>2</v>
          </cell>
        </row>
        <row r="13589">
          <cell r="K13589" t="str">
            <v>Community School</v>
          </cell>
          <cell r="L13589" t="str">
            <v>Primary</v>
          </cell>
          <cell r="AC13589" t="str">
            <v>Yes</v>
          </cell>
          <cell r="AI13589">
            <v>1</v>
          </cell>
        </row>
        <row r="13590">
          <cell r="K13590" t="str">
            <v>Community School</v>
          </cell>
          <cell r="L13590" t="str">
            <v>Primary</v>
          </cell>
          <cell r="AC13590" t="str">
            <v>Yes</v>
          </cell>
          <cell r="AI13590">
            <v>2</v>
          </cell>
        </row>
        <row r="13591">
          <cell r="K13591" t="str">
            <v>Community School</v>
          </cell>
          <cell r="L13591" t="str">
            <v>Primary</v>
          </cell>
          <cell r="AC13591" t="str">
            <v>Yes</v>
          </cell>
          <cell r="AI13591">
            <v>2</v>
          </cell>
        </row>
        <row r="13592">
          <cell r="K13592" t="str">
            <v>Pupil Referral Unit</v>
          </cell>
          <cell r="L13592" t="str">
            <v>PRU</v>
          </cell>
          <cell r="AC13592" t="str">
            <v>Yes</v>
          </cell>
          <cell r="AI13592">
            <v>2</v>
          </cell>
        </row>
        <row r="13593">
          <cell r="K13593" t="str">
            <v>Pupil Referral Unit</v>
          </cell>
          <cell r="L13593" t="str">
            <v>PRU</v>
          </cell>
          <cell r="AC13593" t="str">
            <v>Yes</v>
          </cell>
          <cell r="AI13593">
            <v>2</v>
          </cell>
        </row>
        <row r="13594">
          <cell r="K13594" t="str">
            <v>Pupil Referral Unit</v>
          </cell>
          <cell r="L13594" t="str">
            <v>PRU</v>
          </cell>
          <cell r="AC13594" t="str">
            <v>Yes</v>
          </cell>
          <cell r="AI13594">
            <v>2</v>
          </cell>
        </row>
        <row r="13595">
          <cell r="K13595" t="str">
            <v>Pupil Referral Unit</v>
          </cell>
          <cell r="L13595" t="str">
            <v>PRU</v>
          </cell>
          <cell r="AC13595" t="str">
            <v>Yes</v>
          </cell>
          <cell r="AI13595">
            <v>1</v>
          </cell>
        </row>
        <row r="13596">
          <cell r="K13596" t="str">
            <v>Pupil Referral Unit</v>
          </cell>
          <cell r="L13596" t="str">
            <v>PRU</v>
          </cell>
          <cell r="AC13596" t="str">
            <v>Yes</v>
          </cell>
          <cell r="AI13596">
            <v>1</v>
          </cell>
        </row>
        <row r="13597">
          <cell r="K13597" t="str">
            <v>Pupil Referral Unit</v>
          </cell>
          <cell r="L13597" t="str">
            <v>PRU</v>
          </cell>
          <cell r="AC13597" t="str">
            <v>Yes</v>
          </cell>
          <cell r="AI13597">
            <v>3</v>
          </cell>
        </row>
        <row r="13598">
          <cell r="K13598" t="str">
            <v>Voluntary Aided School</v>
          </cell>
          <cell r="L13598" t="str">
            <v>Primary</v>
          </cell>
          <cell r="AC13598" t="str">
            <v>Yes</v>
          </cell>
          <cell r="AI13598">
            <v>2</v>
          </cell>
        </row>
        <row r="13599">
          <cell r="K13599" t="str">
            <v>Community School</v>
          </cell>
          <cell r="L13599" t="str">
            <v>Primary</v>
          </cell>
          <cell r="AC13599" t="str">
            <v>Yes</v>
          </cell>
          <cell r="AI13599">
            <v>2</v>
          </cell>
        </row>
        <row r="13600">
          <cell r="K13600" t="str">
            <v>Community School</v>
          </cell>
          <cell r="L13600" t="str">
            <v>Primary</v>
          </cell>
          <cell r="AC13600" t="str">
            <v>Yes</v>
          </cell>
          <cell r="AI13600">
            <v>2</v>
          </cell>
        </row>
        <row r="13601">
          <cell r="K13601" t="str">
            <v>Voluntary Aided School</v>
          </cell>
          <cell r="L13601" t="str">
            <v>Primary</v>
          </cell>
          <cell r="AC13601" t="str">
            <v>Yes</v>
          </cell>
          <cell r="AI13601">
            <v>1</v>
          </cell>
        </row>
        <row r="13602">
          <cell r="K13602" t="str">
            <v>Community School</v>
          </cell>
          <cell r="L13602" t="str">
            <v>Primary</v>
          </cell>
          <cell r="AC13602" t="str">
            <v>Yes</v>
          </cell>
          <cell r="AI13602">
            <v>2</v>
          </cell>
        </row>
        <row r="13603">
          <cell r="K13603" t="str">
            <v>Voluntary Aided School</v>
          </cell>
          <cell r="L13603" t="str">
            <v>Primary</v>
          </cell>
          <cell r="AC13603" t="str">
            <v>Yes</v>
          </cell>
          <cell r="AI13603">
            <v>2</v>
          </cell>
        </row>
        <row r="13604">
          <cell r="K13604" t="str">
            <v>Foundation Special School</v>
          </cell>
          <cell r="L13604" t="str">
            <v>Special</v>
          </cell>
          <cell r="AC13604" t="str">
            <v>Yes</v>
          </cell>
          <cell r="AI13604">
            <v>1</v>
          </cell>
        </row>
        <row r="13605">
          <cell r="K13605" t="str">
            <v>Community School</v>
          </cell>
          <cell r="L13605" t="str">
            <v>Primary</v>
          </cell>
          <cell r="AC13605" t="str">
            <v>Yes</v>
          </cell>
          <cell r="AI13605">
            <v>2</v>
          </cell>
        </row>
        <row r="13606">
          <cell r="K13606" t="str">
            <v>Community School</v>
          </cell>
          <cell r="L13606" t="str">
            <v>Primary</v>
          </cell>
          <cell r="AC13606" t="str">
            <v>Yes</v>
          </cell>
          <cell r="AI13606">
            <v>2</v>
          </cell>
        </row>
        <row r="13607">
          <cell r="K13607" t="str">
            <v>Community School</v>
          </cell>
          <cell r="L13607" t="str">
            <v>Primary</v>
          </cell>
          <cell r="AC13607" t="str">
            <v>Yes</v>
          </cell>
          <cell r="AI13607">
            <v>2</v>
          </cell>
        </row>
        <row r="13608">
          <cell r="K13608" t="str">
            <v>Voluntary Aided School</v>
          </cell>
          <cell r="L13608" t="str">
            <v>Primary</v>
          </cell>
          <cell r="AC13608" t="str">
            <v>Yes</v>
          </cell>
          <cell r="AI13608">
            <v>2</v>
          </cell>
        </row>
        <row r="13609">
          <cell r="K13609" t="str">
            <v>Community School</v>
          </cell>
          <cell r="L13609" t="str">
            <v>Primary</v>
          </cell>
          <cell r="AC13609" t="str">
            <v>Yes</v>
          </cell>
          <cell r="AI13609">
            <v>2</v>
          </cell>
        </row>
        <row r="13610">
          <cell r="K13610" t="str">
            <v>Academy Sponsor Led</v>
          </cell>
          <cell r="L13610" t="str">
            <v>Secondary</v>
          </cell>
          <cell r="AC13610" t="str">
            <v>Yes</v>
          </cell>
          <cell r="AI13610">
            <v>2</v>
          </cell>
        </row>
        <row r="13611">
          <cell r="K13611" t="str">
            <v>Community Special School</v>
          </cell>
          <cell r="L13611" t="str">
            <v>Special</v>
          </cell>
          <cell r="AC13611" t="str">
            <v>Yes</v>
          </cell>
          <cell r="AI13611">
            <v>2</v>
          </cell>
        </row>
        <row r="13612">
          <cell r="K13612" t="str">
            <v>Academy Sponsor Led</v>
          </cell>
          <cell r="L13612" t="str">
            <v>Secondary</v>
          </cell>
          <cell r="AC13612" t="str">
            <v>Yes</v>
          </cell>
          <cell r="AI13612">
            <v>2</v>
          </cell>
        </row>
        <row r="13613">
          <cell r="K13613" t="str">
            <v>Academy Sponsor Led</v>
          </cell>
          <cell r="L13613" t="str">
            <v>Secondary</v>
          </cell>
          <cell r="AC13613" t="str">
            <v>Yes</v>
          </cell>
          <cell r="AI13613">
            <v>3</v>
          </cell>
        </row>
        <row r="13614">
          <cell r="K13614" t="str">
            <v>Community School</v>
          </cell>
          <cell r="L13614" t="str">
            <v>Primary</v>
          </cell>
          <cell r="AC13614" t="str">
            <v>Yes</v>
          </cell>
          <cell r="AI13614">
            <v>1</v>
          </cell>
        </row>
        <row r="13615">
          <cell r="K13615" t="str">
            <v>Community School</v>
          </cell>
          <cell r="L13615" t="str">
            <v>Primary</v>
          </cell>
          <cell r="AC13615" t="str">
            <v>Yes</v>
          </cell>
          <cell r="AI13615">
            <v>3</v>
          </cell>
        </row>
        <row r="13616">
          <cell r="K13616" t="str">
            <v>Community School</v>
          </cell>
          <cell r="L13616" t="str">
            <v>Primary</v>
          </cell>
          <cell r="AC13616" t="str">
            <v>Yes</v>
          </cell>
          <cell r="AI13616">
            <v>1</v>
          </cell>
        </row>
        <row r="13617">
          <cell r="K13617" t="str">
            <v>LA Nursery School</v>
          </cell>
          <cell r="L13617" t="str">
            <v>Nursery</v>
          </cell>
          <cell r="AC13617" t="str">
            <v>Yes</v>
          </cell>
          <cell r="AI13617">
            <v>1</v>
          </cell>
        </row>
        <row r="13618">
          <cell r="K13618" t="str">
            <v>Community School</v>
          </cell>
          <cell r="L13618" t="str">
            <v>Primary</v>
          </cell>
          <cell r="AC13618" t="str">
            <v>Yes</v>
          </cell>
          <cell r="AI13618">
            <v>2</v>
          </cell>
        </row>
        <row r="13619">
          <cell r="K13619" t="str">
            <v>Pupil Referral Unit</v>
          </cell>
          <cell r="L13619" t="str">
            <v>PRU</v>
          </cell>
          <cell r="AC13619" t="str">
            <v>Yes</v>
          </cell>
          <cell r="AI13619">
            <v>2</v>
          </cell>
        </row>
        <row r="13620">
          <cell r="K13620" t="str">
            <v>Community School</v>
          </cell>
          <cell r="L13620" t="str">
            <v>Primary</v>
          </cell>
          <cell r="AC13620" t="str">
            <v>Yes</v>
          </cell>
          <cell r="AI13620">
            <v>2</v>
          </cell>
        </row>
        <row r="13621">
          <cell r="K13621" t="str">
            <v>Community School</v>
          </cell>
          <cell r="L13621" t="str">
            <v>Primary</v>
          </cell>
          <cell r="AC13621" t="str">
            <v>Yes</v>
          </cell>
          <cell r="AI13621">
            <v>1</v>
          </cell>
        </row>
        <row r="13622">
          <cell r="K13622" t="str">
            <v>Community School</v>
          </cell>
          <cell r="L13622" t="str">
            <v>Primary</v>
          </cell>
          <cell r="AC13622" t="str">
            <v>Yes</v>
          </cell>
          <cell r="AI13622">
            <v>1</v>
          </cell>
        </row>
        <row r="13623">
          <cell r="K13623" t="str">
            <v>Community School</v>
          </cell>
          <cell r="L13623" t="str">
            <v>Primary</v>
          </cell>
          <cell r="AC13623" t="str">
            <v>Yes</v>
          </cell>
          <cell r="AI13623">
            <v>2</v>
          </cell>
        </row>
        <row r="13624">
          <cell r="K13624" t="str">
            <v>Pupil Referral Unit</v>
          </cell>
          <cell r="L13624" t="str">
            <v>PRU</v>
          </cell>
          <cell r="AC13624" t="str">
            <v>Yes</v>
          </cell>
          <cell r="AI13624">
            <v>2</v>
          </cell>
        </row>
        <row r="13625">
          <cell r="K13625" t="str">
            <v>Foundation School</v>
          </cell>
          <cell r="L13625" t="str">
            <v>Primary</v>
          </cell>
          <cell r="AC13625" t="str">
            <v>Yes</v>
          </cell>
          <cell r="AI13625">
            <v>2</v>
          </cell>
        </row>
        <row r="13626">
          <cell r="K13626" t="str">
            <v>Community School</v>
          </cell>
          <cell r="L13626" t="str">
            <v>Primary</v>
          </cell>
          <cell r="AC13626" t="str">
            <v>Yes</v>
          </cell>
          <cell r="AI13626">
            <v>2</v>
          </cell>
        </row>
        <row r="13627">
          <cell r="K13627" t="str">
            <v>Community Special School</v>
          </cell>
          <cell r="L13627" t="str">
            <v>Special</v>
          </cell>
          <cell r="AC13627" t="str">
            <v>Yes</v>
          </cell>
          <cell r="AI13627">
            <v>2</v>
          </cell>
        </row>
        <row r="13628">
          <cell r="K13628" t="str">
            <v>Community School</v>
          </cell>
          <cell r="L13628" t="str">
            <v>Primary</v>
          </cell>
          <cell r="AC13628" t="str">
            <v>Yes</v>
          </cell>
          <cell r="AI13628">
            <v>2</v>
          </cell>
        </row>
        <row r="13629">
          <cell r="K13629" t="str">
            <v>Community School</v>
          </cell>
          <cell r="L13629" t="str">
            <v>Primary</v>
          </cell>
          <cell r="AC13629" t="str">
            <v>Yes</v>
          </cell>
          <cell r="AI13629">
            <v>3</v>
          </cell>
        </row>
        <row r="13630">
          <cell r="K13630" t="str">
            <v>Pupil Referral Unit</v>
          </cell>
          <cell r="L13630" t="str">
            <v>PRU</v>
          </cell>
          <cell r="AC13630" t="str">
            <v>Yes</v>
          </cell>
          <cell r="AI13630">
            <v>1</v>
          </cell>
        </row>
        <row r="13631">
          <cell r="K13631" t="str">
            <v>Pupil Referral Unit</v>
          </cell>
          <cell r="L13631" t="str">
            <v>PRU</v>
          </cell>
          <cell r="AC13631" t="str">
            <v>Yes</v>
          </cell>
          <cell r="AI13631">
            <v>2</v>
          </cell>
        </row>
        <row r="13632">
          <cell r="K13632" t="str">
            <v>Pupil Referral Unit</v>
          </cell>
          <cell r="L13632" t="str">
            <v>PRU</v>
          </cell>
          <cell r="AC13632" t="str">
            <v>Yes</v>
          </cell>
          <cell r="AI13632">
            <v>2</v>
          </cell>
        </row>
        <row r="13633">
          <cell r="K13633" t="str">
            <v>Community School</v>
          </cell>
          <cell r="L13633" t="str">
            <v>Primary</v>
          </cell>
          <cell r="AC13633" t="str">
            <v>Yes</v>
          </cell>
          <cell r="AI13633">
            <v>2</v>
          </cell>
        </row>
        <row r="13634">
          <cell r="K13634" t="str">
            <v>Community Special School</v>
          </cell>
          <cell r="L13634" t="str">
            <v>Special</v>
          </cell>
          <cell r="AC13634" t="str">
            <v>Yes</v>
          </cell>
          <cell r="AI13634">
            <v>2</v>
          </cell>
        </row>
        <row r="13635">
          <cell r="K13635" t="str">
            <v>Community Special School</v>
          </cell>
          <cell r="L13635" t="str">
            <v>Special</v>
          </cell>
          <cell r="AC13635" t="str">
            <v>Yes</v>
          </cell>
          <cell r="AI13635">
            <v>4</v>
          </cell>
        </row>
        <row r="13636">
          <cell r="K13636" t="str">
            <v>Non-Maintained Special School</v>
          </cell>
          <cell r="L13636" t="str">
            <v>Special</v>
          </cell>
          <cell r="AC13636" t="str">
            <v>Yes</v>
          </cell>
          <cell r="AI13636">
            <v>1</v>
          </cell>
        </row>
        <row r="13637">
          <cell r="K13637" t="str">
            <v>Non-Maintained Special School</v>
          </cell>
          <cell r="L13637" t="str">
            <v>Special</v>
          </cell>
          <cell r="AC13637" t="str">
            <v>Yes</v>
          </cell>
          <cell r="AI13637">
            <v>2</v>
          </cell>
        </row>
        <row r="13638">
          <cell r="K13638" t="str">
            <v>Community School</v>
          </cell>
          <cell r="L13638" t="str">
            <v>Primary</v>
          </cell>
          <cell r="AC13638" t="str">
            <v>Yes</v>
          </cell>
          <cell r="AI13638">
            <v>3</v>
          </cell>
        </row>
        <row r="13639">
          <cell r="K13639" t="str">
            <v>Voluntary Aided School</v>
          </cell>
          <cell r="L13639" t="str">
            <v>Primary</v>
          </cell>
          <cell r="AC13639" t="str">
            <v>Yes</v>
          </cell>
          <cell r="AI13639">
            <v>2</v>
          </cell>
        </row>
        <row r="13640">
          <cell r="K13640" t="str">
            <v>Community School</v>
          </cell>
          <cell r="L13640" t="str">
            <v>Primary</v>
          </cell>
          <cell r="AC13640" t="str">
            <v>Yes</v>
          </cell>
          <cell r="AI13640">
            <v>2</v>
          </cell>
        </row>
        <row r="13641">
          <cell r="K13641" t="str">
            <v>Community School</v>
          </cell>
          <cell r="L13641" t="str">
            <v>Primary</v>
          </cell>
          <cell r="AC13641" t="str">
            <v>Yes</v>
          </cell>
          <cell r="AI13641">
            <v>2</v>
          </cell>
        </row>
        <row r="13642">
          <cell r="K13642" t="str">
            <v>Voluntary Controlled School</v>
          </cell>
          <cell r="L13642" t="str">
            <v>Primary</v>
          </cell>
          <cell r="AC13642" t="str">
            <v>Yes</v>
          </cell>
          <cell r="AI13642">
            <v>1</v>
          </cell>
        </row>
        <row r="13643">
          <cell r="K13643" t="str">
            <v>Non-Maintained Special School</v>
          </cell>
          <cell r="L13643" t="str">
            <v>Special</v>
          </cell>
          <cell r="AC13643" t="str">
            <v>Yes</v>
          </cell>
          <cell r="AI13643">
            <v>2</v>
          </cell>
        </row>
        <row r="13644">
          <cell r="K13644" t="str">
            <v>Community School</v>
          </cell>
          <cell r="L13644" t="str">
            <v>Primary</v>
          </cell>
          <cell r="AC13644" t="str">
            <v>Yes</v>
          </cell>
          <cell r="AI13644">
            <v>2</v>
          </cell>
        </row>
        <row r="13645">
          <cell r="K13645" t="str">
            <v>Community School</v>
          </cell>
          <cell r="L13645" t="str">
            <v>Primary</v>
          </cell>
          <cell r="AC13645" t="str">
            <v>Yes</v>
          </cell>
          <cell r="AI13645">
            <v>2</v>
          </cell>
        </row>
        <row r="13646">
          <cell r="K13646" t="str">
            <v>Foundation School</v>
          </cell>
          <cell r="L13646" t="str">
            <v>Secondary</v>
          </cell>
          <cell r="AC13646" t="str">
            <v>Yes</v>
          </cell>
          <cell r="AI13646">
            <v>2</v>
          </cell>
        </row>
        <row r="13647">
          <cell r="K13647" t="str">
            <v>Voluntary Controlled School</v>
          </cell>
          <cell r="L13647" t="str">
            <v>Primary</v>
          </cell>
          <cell r="AC13647" t="str">
            <v>Yes</v>
          </cell>
          <cell r="AI13647">
            <v>2</v>
          </cell>
        </row>
        <row r="13648">
          <cell r="K13648" t="str">
            <v>Community School</v>
          </cell>
          <cell r="L13648" t="str">
            <v>Primary</v>
          </cell>
          <cell r="AC13648" t="str">
            <v>Yes</v>
          </cell>
          <cell r="AI13648">
            <v>2</v>
          </cell>
        </row>
        <row r="13649">
          <cell r="K13649" t="str">
            <v>Community School</v>
          </cell>
          <cell r="L13649" t="str">
            <v>Primary</v>
          </cell>
          <cell r="AC13649" t="str">
            <v>Yes</v>
          </cell>
          <cell r="AI13649">
            <v>2</v>
          </cell>
        </row>
        <row r="13650">
          <cell r="K13650" t="str">
            <v>Pupil Referral Unit</v>
          </cell>
          <cell r="L13650" t="str">
            <v>PRU</v>
          </cell>
          <cell r="AC13650" t="str">
            <v>Yes</v>
          </cell>
          <cell r="AI13650">
            <v>2</v>
          </cell>
        </row>
        <row r="13651">
          <cell r="K13651" t="str">
            <v>Community School</v>
          </cell>
          <cell r="L13651" t="str">
            <v>Primary</v>
          </cell>
          <cell r="AC13651" t="str">
            <v>Yes</v>
          </cell>
          <cell r="AI13651">
            <v>2</v>
          </cell>
        </row>
        <row r="13652">
          <cell r="K13652" t="str">
            <v>Voluntary Aided School</v>
          </cell>
          <cell r="L13652" t="str">
            <v>Primary</v>
          </cell>
          <cell r="AC13652" t="str">
            <v>Yes</v>
          </cell>
          <cell r="AI13652">
            <v>2</v>
          </cell>
        </row>
        <row r="13653">
          <cell r="K13653" t="str">
            <v>Voluntary Aided School</v>
          </cell>
          <cell r="L13653" t="str">
            <v>Primary</v>
          </cell>
          <cell r="AC13653" t="str">
            <v>Yes</v>
          </cell>
          <cell r="AI13653">
            <v>2</v>
          </cell>
        </row>
        <row r="13654">
          <cell r="K13654" t="str">
            <v>Community Special School</v>
          </cell>
          <cell r="L13654" t="str">
            <v>Special</v>
          </cell>
          <cell r="AC13654" t="str">
            <v>Yes</v>
          </cell>
          <cell r="AI13654">
            <v>2</v>
          </cell>
        </row>
        <row r="13655">
          <cell r="K13655" t="str">
            <v>Community School</v>
          </cell>
          <cell r="L13655" t="str">
            <v>Primary</v>
          </cell>
          <cell r="AC13655" t="str">
            <v>Yes</v>
          </cell>
          <cell r="AI13655">
            <v>2</v>
          </cell>
        </row>
        <row r="13656">
          <cell r="K13656" t="str">
            <v>Community School</v>
          </cell>
          <cell r="L13656" t="str">
            <v>Primary</v>
          </cell>
          <cell r="AC13656" t="str">
            <v>Yes</v>
          </cell>
          <cell r="AI13656">
            <v>2</v>
          </cell>
        </row>
        <row r="13657">
          <cell r="K13657" t="str">
            <v>Community School</v>
          </cell>
          <cell r="L13657" t="str">
            <v>Primary</v>
          </cell>
          <cell r="AC13657" t="str">
            <v>Yes</v>
          </cell>
          <cell r="AI13657">
            <v>1</v>
          </cell>
        </row>
        <row r="13658">
          <cell r="K13658" t="str">
            <v>Community School</v>
          </cell>
          <cell r="L13658" t="str">
            <v>Primary</v>
          </cell>
          <cell r="AC13658" t="str">
            <v>Yes</v>
          </cell>
          <cell r="AI13658">
            <v>2</v>
          </cell>
        </row>
        <row r="13659">
          <cell r="K13659" t="str">
            <v>Community School</v>
          </cell>
          <cell r="L13659" t="str">
            <v>Primary</v>
          </cell>
          <cell r="AC13659" t="str">
            <v>Yes</v>
          </cell>
          <cell r="AI13659">
            <v>1</v>
          </cell>
        </row>
        <row r="13660">
          <cell r="K13660" t="str">
            <v>Foundation School</v>
          </cell>
          <cell r="L13660" t="str">
            <v>Primary</v>
          </cell>
          <cell r="AC13660" t="str">
            <v>Yes</v>
          </cell>
          <cell r="AI13660">
            <v>2</v>
          </cell>
        </row>
        <row r="13661">
          <cell r="K13661" t="str">
            <v>Community School</v>
          </cell>
          <cell r="L13661" t="str">
            <v>Primary</v>
          </cell>
          <cell r="AC13661" t="str">
            <v>Yes</v>
          </cell>
          <cell r="AI13661">
            <v>3</v>
          </cell>
        </row>
        <row r="13662">
          <cell r="K13662" t="str">
            <v>Community School</v>
          </cell>
          <cell r="L13662" t="str">
            <v>Primary</v>
          </cell>
          <cell r="AC13662" t="str">
            <v>Yes</v>
          </cell>
          <cell r="AI13662">
            <v>2</v>
          </cell>
        </row>
        <row r="13663">
          <cell r="K13663" t="str">
            <v>Pupil Referral Unit</v>
          </cell>
          <cell r="L13663" t="str">
            <v>PRU</v>
          </cell>
          <cell r="AC13663" t="str">
            <v>Yes</v>
          </cell>
          <cell r="AI13663">
            <v>4</v>
          </cell>
        </row>
        <row r="13664">
          <cell r="K13664" t="str">
            <v>Pupil Referral Unit</v>
          </cell>
          <cell r="L13664" t="str">
            <v>PRU</v>
          </cell>
          <cell r="AC13664" t="str">
            <v>Yes</v>
          </cell>
          <cell r="AI13664">
            <v>2</v>
          </cell>
        </row>
        <row r="13665">
          <cell r="K13665" t="str">
            <v>Foundation Special School</v>
          </cell>
          <cell r="L13665" t="str">
            <v>Special</v>
          </cell>
          <cell r="AC13665" t="str">
            <v>Yes</v>
          </cell>
          <cell r="AI13665">
            <v>2</v>
          </cell>
        </row>
        <row r="13666">
          <cell r="K13666" t="str">
            <v>Community Special School</v>
          </cell>
          <cell r="L13666" t="str">
            <v>Special</v>
          </cell>
          <cell r="AC13666" t="str">
            <v>Yes</v>
          </cell>
          <cell r="AI13666">
            <v>2</v>
          </cell>
        </row>
        <row r="13667">
          <cell r="K13667" t="str">
            <v>Community School</v>
          </cell>
          <cell r="L13667" t="str">
            <v>Primary</v>
          </cell>
          <cell r="AC13667" t="str">
            <v>Yes</v>
          </cell>
          <cell r="AI13667">
            <v>3</v>
          </cell>
        </row>
        <row r="13668">
          <cell r="K13668" t="str">
            <v>Voluntary Aided School</v>
          </cell>
          <cell r="L13668" t="str">
            <v>Primary</v>
          </cell>
          <cell r="AC13668" t="str">
            <v>Yes</v>
          </cell>
          <cell r="AI13668">
            <v>2</v>
          </cell>
        </row>
        <row r="13669">
          <cell r="K13669" t="str">
            <v>Community School</v>
          </cell>
          <cell r="L13669" t="str">
            <v>Primary</v>
          </cell>
          <cell r="AC13669" t="str">
            <v>Yes</v>
          </cell>
          <cell r="AI13669">
            <v>2</v>
          </cell>
        </row>
        <row r="13670">
          <cell r="K13670" t="str">
            <v>Pupil Referral Unit</v>
          </cell>
          <cell r="L13670" t="str">
            <v>PRU</v>
          </cell>
          <cell r="AC13670" t="str">
            <v>Yes</v>
          </cell>
          <cell r="AI13670">
            <v>2</v>
          </cell>
        </row>
        <row r="13671">
          <cell r="K13671" t="str">
            <v>Foundation School</v>
          </cell>
          <cell r="L13671" t="str">
            <v>Primary</v>
          </cell>
          <cell r="AC13671" t="str">
            <v>Yes</v>
          </cell>
          <cell r="AI13671">
            <v>2</v>
          </cell>
        </row>
        <row r="13672">
          <cell r="K13672" t="str">
            <v>Voluntary Aided School</v>
          </cell>
          <cell r="L13672" t="str">
            <v>Primary</v>
          </cell>
          <cell r="AC13672" t="str">
            <v>Yes</v>
          </cell>
          <cell r="AI13672">
            <v>2</v>
          </cell>
        </row>
        <row r="13673">
          <cell r="K13673" t="str">
            <v>Community School</v>
          </cell>
          <cell r="L13673" t="str">
            <v>Secondary</v>
          </cell>
          <cell r="AC13673" t="str">
            <v>Yes</v>
          </cell>
          <cell r="AI13673">
            <v>2</v>
          </cell>
        </row>
        <row r="13674">
          <cell r="K13674" t="str">
            <v>Community School</v>
          </cell>
          <cell r="L13674" t="str">
            <v>Secondary</v>
          </cell>
          <cell r="AC13674" t="str">
            <v>Yes</v>
          </cell>
          <cell r="AI13674">
            <v>4</v>
          </cell>
        </row>
        <row r="13675">
          <cell r="K13675" t="str">
            <v>LA Nursery School</v>
          </cell>
          <cell r="L13675" t="str">
            <v>Nursery</v>
          </cell>
          <cell r="AC13675" t="str">
            <v>Yes</v>
          </cell>
          <cell r="AI13675">
            <v>1</v>
          </cell>
        </row>
        <row r="13676">
          <cell r="K13676" t="str">
            <v>Academy Sponsor Led</v>
          </cell>
          <cell r="L13676" t="str">
            <v>Secondary</v>
          </cell>
          <cell r="AC13676" t="str">
            <v>Yes</v>
          </cell>
          <cell r="AI13676">
            <v>1</v>
          </cell>
        </row>
        <row r="13677">
          <cell r="K13677" t="str">
            <v>Foundation School</v>
          </cell>
          <cell r="L13677" t="str">
            <v>Secondary</v>
          </cell>
          <cell r="AC13677" t="str">
            <v>Yes</v>
          </cell>
          <cell r="AI13677">
            <v>3</v>
          </cell>
        </row>
        <row r="13678">
          <cell r="K13678" t="str">
            <v>Community School</v>
          </cell>
          <cell r="L13678" t="str">
            <v>Secondary</v>
          </cell>
          <cell r="AC13678" t="str">
            <v>Yes</v>
          </cell>
          <cell r="AI13678">
            <v>4</v>
          </cell>
        </row>
        <row r="13679">
          <cell r="K13679" t="str">
            <v>Foundation School</v>
          </cell>
          <cell r="L13679" t="str">
            <v>Secondary</v>
          </cell>
          <cell r="AC13679" t="str">
            <v>Yes</v>
          </cell>
          <cell r="AI13679">
            <v>2</v>
          </cell>
        </row>
        <row r="13680">
          <cell r="K13680" t="str">
            <v>Voluntary Aided School</v>
          </cell>
          <cell r="L13680" t="str">
            <v>Secondary</v>
          </cell>
          <cell r="AC13680" t="str">
            <v>Yes</v>
          </cell>
          <cell r="AI13680">
            <v>3</v>
          </cell>
        </row>
        <row r="13681">
          <cell r="K13681" t="str">
            <v>Community School</v>
          </cell>
          <cell r="L13681" t="str">
            <v>Primary</v>
          </cell>
          <cell r="AC13681" t="str">
            <v>Yes</v>
          </cell>
          <cell r="AI13681">
            <v>2</v>
          </cell>
        </row>
        <row r="13682">
          <cell r="K13682" t="str">
            <v>Community School</v>
          </cell>
          <cell r="L13682" t="str">
            <v>Secondary</v>
          </cell>
          <cell r="AC13682" t="str">
            <v>Yes</v>
          </cell>
          <cell r="AI13682">
            <v>2</v>
          </cell>
        </row>
        <row r="13683">
          <cell r="K13683" t="str">
            <v>Foundation School</v>
          </cell>
          <cell r="L13683" t="str">
            <v>Secondary</v>
          </cell>
          <cell r="AC13683" t="str">
            <v>Yes</v>
          </cell>
          <cell r="AI13683">
            <v>2</v>
          </cell>
        </row>
        <row r="13684">
          <cell r="K13684" t="str">
            <v>Academy Sponsor Led</v>
          </cell>
          <cell r="L13684" t="str">
            <v>Secondary</v>
          </cell>
          <cell r="AC13684" t="str">
            <v>Yes</v>
          </cell>
          <cell r="AI13684">
            <v>3</v>
          </cell>
        </row>
        <row r="13685">
          <cell r="K13685" t="str">
            <v>Academy Sponsor Led</v>
          </cell>
          <cell r="L13685" t="str">
            <v>Secondary</v>
          </cell>
          <cell r="AC13685" t="str">
            <v>Yes</v>
          </cell>
          <cell r="AI13685">
            <v>3</v>
          </cell>
        </row>
        <row r="13686">
          <cell r="K13686" t="str">
            <v>Voluntary Controlled School</v>
          </cell>
          <cell r="L13686" t="str">
            <v>Primary</v>
          </cell>
          <cell r="AC13686" t="str">
            <v>Yes</v>
          </cell>
          <cell r="AI13686">
            <v>3</v>
          </cell>
        </row>
        <row r="13687">
          <cell r="K13687" t="str">
            <v>Pupil Referral Unit</v>
          </cell>
          <cell r="L13687" t="str">
            <v>PRU</v>
          </cell>
          <cell r="AC13687" t="str">
            <v>Yes</v>
          </cell>
          <cell r="AI13687">
            <v>2</v>
          </cell>
        </row>
        <row r="13688">
          <cell r="K13688" t="str">
            <v>Community Special School</v>
          </cell>
          <cell r="L13688" t="str">
            <v>Special</v>
          </cell>
          <cell r="AC13688" t="str">
            <v>Yes</v>
          </cell>
          <cell r="AI13688">
            <v>1</v>
          </cell>
        </row>
        <row r="13689">
          <cell r="K13689" t="str">
            <v>Community Special School</v>
          </cell>
          <cell r="L13689" t="str">
            <v>Special</v>
          </cell>
          <cell r="AC13689" t="str">
            <v>Yes</v>
          </cell>
          <cell r="AI13689">
            <v>2</v>
          </cell>
        </row>
        <row r="13690">
          <cell r="K13690" t="str">
            <v>Community Special School</v>
          </cell>
          <cell r="L13690" t="str">
            <v>Special</v>
          </cell>
          <cell r="AC13690" t="str">
            <v>Yes</v>
          </cell>
          <cell r="AI13690">
            <v>1</v>
          </cell>
        </row>
        <row r="13691">
          <cell r="K13691" t="str">
            <v>Community Special School</v>
          </cell>
          <cell r="L13691" t="str">
            <v>Special</v>
          </cell>
          <cell r="AC13691" t="str">
            <v>Yes</v>
          </cell>
          <cell r="AI13691">
            <v>1</v>
          </cell>
        </row>
        <row r="13692">
          <cell r="K13692" t="str">
            <v>Community School</v>
          </cell>
          <cell r="L13692" t="str">
            <v>Primary</v>
          </cell>
          <cell r="AC13692" t="str">
            <v>Yes</v>
          </cell>
          <cell r="AI13692">
            <v>2</v>
          </cell>
        </row>
        <row r="13693">
          <cell r="K13693" t="str">
            <v>Community School</v>
          </cell>
          <cell r="L13693" t="str">
            <v>Primary</v>
          </cell>
          <cell r="AC13693" t="str">
            <v>Yes</v>
          </cell>
          <cell r="AI13693">
            <v>2</v>
          </cell>
        </row>
        <row r="13694">
          <cell r="K13694" t="str">
            <v>Community School</v>
          </cell>
          <cell r="L13694" t="str">
            <v>Primary</v>
          </cell>
          <cell r="AC13694" t="str">
            <v>Yes</v>
          </cell>
          <cell r="AI13694">
            <v>1</v>
          </cell>
        </row>
        <row r="13695">
          <cell r="K13695" t="str">
            <v>Community School</v>
          </cell>
          <cell r="L13695" t="str">
            <v>Primary</v>
          </cell>
          <cell r="AC13695" t="str">
            <v>Yes</v>
          </cell>
          <cell r="AI13695">
            <v>1</v>
          </cell>
        </row>
        <row r="13696">
          <cell r="K13696" t="str">
            <v>Community School</v>
          </cell>
          <cell r="L13696" t="str">
            <v>Primary</v>
          </cell>
          <cell r="AC13696" t="str">
            <v>Yes</v>
          </cell>
          <cell r="AI13696">
            <v>2</v>
          </cell>
        </row>
        <row r="13697">
          <cell r="K13697" t="str">
            <v>Community School</v>
          </cell>
          <cell r="L13697" t="str">
            <v>Primary</v>
          </cell>
          <cell r="AC13697" t="str">
            <v>Yes</v>
          </cell>
          <cell r="AI13697">
            <v>2</v>
          </cell>
        </row>
        <row r="13698">
          <cell r="K13698" t="str">
            <v>Community School</v>
          </cell>
          <cell r="L13698" t="str">
            <v>Primary</v>
          </cell>
          <cell r="AC13698" t="str">
            <v>Yes</v>
          </cell>
          <cell r="AI13698">
            <v>2</v>
          </cell>
        </row>
        <row r="13699">
          <cell r="K13699" t="str">
            <v>Voluntary Controlled School</v>
          </cell>
          <cell r="L13699" t="str">
            <v>Primary</v>
          </cell>
          <cell r="AC13699" t="str">
            <v>Yes</v>
          </cell>
          <cell r="AI13699">
            <v>3</v>
          </cell>
        </row>
        <row r="13700">
          <cell r="K13700" t="str">
            <v>Foundation School</v>
          </cell>
          <cell r="L13700" t="str">
            <v>Secondary</v>
          </cell>
          <cell r="AC13700" t="str">
            <v>Yes</v>
          </cell>
          <cell r="AI13700">
            <v>2</v>
          </cell>
        </row>
        <row r="13701">
          <cell r="K13701" t="str">
            <v>Voluntary Controlled School</v>
          </cell>
          <cell r="L13701" t="str">
            <v>Primary</v>
          </cell>
          <cell r="AC13701" t="str">
            <v>Yes</v>
          </cell>
          <cell r="AI13701">
            <v>2</v>
          </cell>
        </row>
        <row r="13702">
          <cell r="K13702" t="str">
            <v>Voluntary Controlled School</v>
          </cell>
          <cell r="L13702" t="str">
            <v>Primary</v>
          </cell>
          <cell r="AC13702" t="str">
            <v>Yes</v>
          </cell>
          <cell r="AI13702">
            <v>3</v>
          </cell>
        </row>
        <row r="13703">
          <cell r="K13703" t="str">
            <v>Community School</v>
          </cell>
          <cell r="L13703" t="str">
            <v>Primary</v>
          </cell>
          <cell r="AC13703" t="str">
            <v>Yes</v>
          </cell>
          <cell r="AI13703">
            <v>4</v>
          </cell>
        </row>
        <row r="13704">
          <cell r="K13704" t="str">
            <v>Voluntary Aided School</v>
          </cell>
          <cell r="L13704" t="str">
            <v>Primary</v>
          </cell>
          <cell r="AC13704" t="str">
            <v>Yes</v>
          </cell>
          <cell r="AI13704">
            <v>3</v>
          </cell>
        </row>
        <row r="13705">
          <cell r="K13705" t="str">
            <v>Community School</v>
          </cell>
          <cell r="L13705" t="str">
            <v>Primary</v>
          </cell>
          <cell r="AC13705" t="str">
            <v>Yes</v>
          </cell>
          <cell r="AI13705">
            <v>2</v>
          </cell>
        </row>
        <row r="13706">
          <cell r="K13706" t="str">
            <v>Voluntary Controlled School</v>
          </cell>
          <cell r="L13706" t="str">
            <v>Primary</v>
          </cell>
          <cell r="AC13706" t="str">
            <v>Yes</v>
          </cell>
          <cell r="AI13706">
            <v>2</v>
          </cell>
        </row>
        <row r="13707">
          <cell r="K13707" t="str">
            <v>Community School</v>
          </cell>
          <cell r="L13707" t="str">
            <v>Primary</v>
          </cell>
          <cell r="AC13707" t="str">
            <v>Yes</v>
          </cell>
          <cell r="AI13707">
            <v>2</v>
          </cell>
        </row>
        <row r="13708">
          <cell r="K13708" t="str">
            <v>Voluntary Controlled School</v>
          </cell>
          <cell r="L13708" t="str">
            <v>Primary</v>
          </cell>
          <cell r="AC13708" t="str">
            <v>Yes</v>
          </cell>
          <cell r="AI13708">
            <v>2</v>
          </cell>
        </row>
        <row r="13709">
          <cell r="K13709" t="str">
            <v>Community School</v>
          </cell>
          <cell r="L13709" t="str">
            <v>Primary</v>
          </cell>
          <cell r="AC13709" t="str">
            <v>Yes</v>
          </cell>
          <cell r="AI13709">
            <v>3</v>
          </cell>
        </row>
        <row r="13710">
          <cell r="K13710" t="str">
            <v>Voluntary Controlled School</v>
          </cell>
          <cell r="L13710" t="str">
            <v>Primary</v>
          </cell>
          <cell r="AC13710" t="str">
            <v>Yes</v>
          </cell>
          <cell r="AI13710">
            <v>4</v>
          </cell>
        </row>
        <row r="13711">
          <cell r="K13711" t="str">
            <v>Voluntary Controlled School</v>
          </cell>
          <cell r="L13711" t="str">
            <v>Primary</v>
          </cell>
          <cell r="AC13711" t="str">
            <v>Yes</v>
          </cell>
          <cell r="AI13711">
            <v>4</v>
          </cell>
        </row>
        <row r="13712">
          <cell r="K13712" t="str">
            <v>Voluntary Aided School</v>
          </cell>
          <cell r="L13712" t="str">
            <v>Primary</v>
          </cell>
          <cell r="AC13712" t="str">
            <v>Yes</v>
          </cell>
          <cell r="AI13712">
            <v>2</v>
          </cell>
        </row>
        <row r="13713">
          <cell r="K13713" t="str">
            <v>Voluntary Controlled School</v>
          </cell>
          <cell r="L13713" t="str">
            <v>Secondary</v>
          </cell>
          <cell r="AC13713" t="str">
            <v>Yes</v>
          </cell>
          <cell r="AI13713">
            <v>2</v>
          </cell>
        </row>
        <row r="13714">
          <cell r="K13714" t="str">
            <v>Voluntary Aided School</v>
          </cell>
          <cell r="L13714" t="str">
            <v>Primary</v>
          </cell>
          <cell r="AC13714" t="str">
            <v>Yes</v>
          </cell>
          <cell r="AI13714">
            <v>1</v>
          </cell>
        </row>
        <row r="13715">
          <cell r="K13715" t="str">
            <v>Voluntary Controlled School</v>
          </cell>
          <cell r="L13715" t="str">
            <v>Primary</v>
          </cell>
          <cell r="AC13715" t="str">
            <v>Yes</v>
          </cell>
          <cell r="AI13715">
            <v>1</v>
          </cell>
        </row>
        <row r="13716">
          <cell r="K13716" t="str">
            <v>Community School</v>
          </cell>
          <cell r="L13716" t="str">
            <v>Primary</v>
          </cell>
          <cell r="AC13716" t="str">
            <v>Yes</v>
          </cell>
          <cell r="AI13716">
            <v>2</v>
          </cell>
        </row>
        <row r="13717">
          <cell r="K13717" t="str">
            <v>Academy Sponsor Led</v>
          </cell>
          <cell r="L13717" t="str">
            <v>Secondary</v>
          </cell>
          <cell r="AC13717" t="str">
            <v>Yes</v>
          </cell>
          <cell r="AI13717">
            <v>2</v>
          </cell>
        </row>
        <row r="13718">
          <cell r="K13718" t="str">
            <v>Academy Sponsor Led</v>
          </cell>
          <cell r="L13718" t="str">
            <v>Secondary</v>
          </cell>
          <cell r="AC13718" t="str">
            <v>Yes</v>
          </cell>
          <cell r="AI13718">
            <v>2</v>
          </cell>
        </row>
        <row r="13719">
          <cell r="K13719" t="str">
            <v>Academy Sponsor Led</v>
          </cell>
          <cell r="L13719" t="str">
            <v>Secondary</v>
          </cell>
          <cell r="AC13719" t="str">
            <v>Yes</v>
          </cell>
          <cell r="AI13719">
            <v>1</v>
          </cell>
        </row>
        <row r="13720">
          <cell r="K13720" t="str">
            <v>Community School</v>
          </cell>
          <cell r="L13720" t="str">
            <v>Primary</v>
          </cell>
          <cell r="AC13720" t="str">
            <v>Yes</v>
          </cell>
          <cell r="AI13720">
            <v>3</v>
          </cell>
        </row>
        <row r="13721">
          <cell r="K13721" t="str">
            <v>Community School</v>
          </cell>
          <cell r="L13721" t="str">
            <v>Primary</v>
          </cell>
          <cell r="AC13721" t="str">
            <v>Yes</v>
          </cell>
          <cell r="AI13721">
            <v>2</v>
          </cell>
        </row>
        <row r="13722">
          <cell r="K13722" t="str">
            <v>Community School</v>
          </cell>
          <cell r="L13722" t="str">
            <v>Primary</v>
          </cell>
          <cell r="AC13722" t="str">
            <v>Yes</v>
          </cell>
          <cell r="AI13722">
            <v>2</v>
          </cell>
        </row>
        <row r="13723">
          <cell r="K13723" t="str">
            <v>Community School</v>
          </cell>
          <cell r="L13723" t="str">
            <v>Primary</v>
          </cell>
          <cell r="AC13723" t="str">
            <v>Yes</v>
          </cell>
          <cell r="AI13723">
            <v>3</v>
          </cell>
        </row>
        <row r="13724">
          <cell r="K13724" t="str">
            <v>Community School</v>
          </cell>
          <cell r="L13724" t="str">
            <v>Primary</v>
          </cell>
          <cell r="AC13724" t="str">
            <v>Yes</v>
          </cell>
          <cell r="AI13724">
            <v>2</v>
          </cell>
        </row>
        <row r="13725">
          <cell r="K13725" t="str">
            <v>Voluntary Controlled School</v>
          </cell>
          <cell r="L13725" t="str">
            <v>Primary</v>
          </cell>
          <cell r="AC13725" t="str">
            <v>Yes</v>
          </cell>
          <cell r="AI13725">
            <v>3</v>
          </cell>
        </row>
        <row r="13726">
          <cell r="K13726" t="str">
            <v>Community School</v>
          </cell>
          <cell r="L13726" t="str">
            <v>Primary</v>
          </cell>
          <cell r="AC13726" t="str">
            <v>Yes</v>
          </cell>
          <cell r="AI13726">
            <v>2</v>
          </cell>
        </row>
        <row r="13727">
          <cell r="K13727" t="str">
            <v>Community School</v>
          </cell>
          <cell r="L13727" t="str">
            <v>Primary</v>
          </cell>
          <cell r="AC13727" t="str">
            <v>Yes</v>
          </cell>
          <cell r="AI13727">
            <v>2</v>
          </cell>
        </row>
        <row r="13728">
          <cell r="K13728" t="str">
            <v>Community School</v>
          </cell>
          <cell r="L13728" t="str">
            <v>Primary</v>
          </cell>
          <cell r="AC13728" t="str">
            <v>Yes</v>
          </cell>
          <cell r="AI13728">
            <v>2</v>
          </cell>
        </row>
        <row r="13729">
          <cell r="K13729" t="str">
            <v>Voluntary Aided School</v>
          </cell>
          <cell r="L13729" t="str">
            <v>Primary</v>
          </cell>
          <cell r="AC13729" t="str">
            <v>Yes</v>
          </cell>
          <cell r="AI13729">
            <v>2</v>
          </cell>
        </row>
        <row r="13730">
          <cell r="K13730" t="str">
            <v>Voluntary Aided School</v>
          </cell>
          <cell r="L13730" t="str">
            <v>Primary</v>
          </cell>
          <cell r="AC13730" t="str">
            <v>Yes</v>
          </cell>
          <cell r="AI13730">
            <v>2</v>
          </cell>
        </row>
        <row r="13731">
          <cell r="K13731" t="str">
            <v>Community School</v>
          </cell>
          <cell r="L13731" t="str">
            <v>Primary</v>
          </cell>
          <cell r="AC13731" t="str">
            <v>Yes</v>
          </cell>
          <cell r="AI13731">
            <v>2</v>
          </cell>
        </row>
        <row r="13732">
          <cell r="K13732" t="str">
            <v>Community School</v>
          </cell>
          <cell r="L13732" t="str">
            <v>Primary</v>
          </cell>
          <cell r="AC13732" t="str">
            <v>Yes</v>
          </cell>
          <cell r="AI13732">
            <v>2</v>
          </cell>
        </row>
        <row r="13733">
          <cell r="K13733" t="str">
            <v>Voluntary Aided School</v>
          </cell>
          <cell r="L13733" t="str">
            <v>Primary</v>
          </cell>
          <cell r="AC13733" t="str">
            <v>Yes</v>
          </cell>
          <cell r="AI13733">
            <v>2</v>
          </cell>
        </row>
        <row r="13734">
          <cell r="K13734" t="str">
            <v>Community School</v>
          </cell>
          <cell r="L13734" t="str">
            <v>Primary</v>
          </cell>
          <cell r="AC13734" t="str">
            <v>Yes</v>
          </cell>
          <cell r="AI13734">
            <v>2</v>
          </cell>
        </row>
        <row r="13735">
          <cell r="K13735" t="str">
            <v>Foundation School</v>
          </cell>
          <cell r="L13735" t="str">
            <v>Primary</v>
          </cell>
          <cell r="AC13735" t="str">
            <v>Yes</v>
          </cell>
          <cell r="AI13735">
            <v>3</v>
          </cell>
        </row>
        <row r="13736">
          <cell r="K13736" t="str">
            <v>LA Nursery School</v>
          </cell>
          <cell r="L13736" t="str">
            <v>Nursery</v>
          </cell>
          <cell r="AC13736" t="str">
            <v>Yes</v>
          </cell>
          <cell r="AI13736">
            <v>1</v>
          </cell>
        </row>
        <row r="13737">
          <cell r="K13737" t="str">
            <v>Community School</v>
          </cell>
          <cell r="L13737" t="str">
            <v>Primary</v>
          </cell>
          <cell r="AC13737" t="str">
            <v>Yes</v>
          </cell>
          <cell r="AI13737">
            <v>2</v>
          </cell>
        </row>
        <row r="13738">
          <cell r="K13738" t="str">
            <v>Community School</v>
          </cell>
          <cell r="L13738" t="str">
            <v>Primary</v>
          </cell>
          <cell r="AC13738" t="str">
            <v>Yes</v>
          </cell>
          <cell r="AI13738">
            <v>2</v>
          </cell>
        </row>
        <row r="13739">
          <cell r="K13739" t="str">
            <v>Academy Sponsor Led</v>
          </cell>
          <cell r="L13739" t="str">
            <v>Secondary</v>
          </cell>
          <cell r="AC13739" t="str">
            <v>Yes</v>
          </cell>
          <cell r="AI13739">
            <v>1</v>
          </cell>
        </row>
        <row r="13740">
          <cell r="K13740" t="str">
            <v>Community School</v>
          </cell>
          <cell r="L13740" t="str">
            <v>Secondary</v>
          </cell>
          <cell r="AC13740" t="str">
            <v>Yes</v>
          </cell>
          <cell r="AI13740">
            <v>2</v>
          </cell>
        </row>
        <row r="13741">
          <cell r="K13741" t="str">
            <v>Community School</v>
          </cell>
          <cell r="L13741" t="str">
            <v>Primary</v>
          </cell>
          <cell r="AC13741" t="str">
            <v>Yes</v>
          </cell>
          <cell r="AI13741">
            <v>2</v>
          </cell>
        </row>
        <row r="13742">
          <cell r="K13742" t="str">
            <v>Community School</v>
          </cell>
          <cell r="L13742" t="str">
            <v>Primary</v>
          </cell>
          <cell r="AC13742" t="str">
            <v>Yes</v>
          </cell>
          <cell r="AI13742">
            <v>2</v>
          </cell>
        </row>
        <row r="13743">
          <cell r="K13743" t="str">
            <v>Foundation School</v>
          </cell>
          <cell r="L13743" t="str">
            <v>Primary</v>
          </cell>
          <cell r="AC13743" t="str">
            <v>Yes</v>
          </cell>
          <cell r="AI13743">
            <v>2</v>
          </cell>
        </row>
        <row r="13744">
          <cell r="K13744" t="str">
            <v>Community School</v>
          </cell>
          <cell r="L13744" t="str">
            <v>Primary</v>
          </cell>
          <cell r="AC13744" t="str">
            <v>Yes</v>
          </cell>
          <cell r="AI13744">
            <v>2</v>
          </cell>
        </row>
        <row r="13745">
          <cell r="K13745" t="str">
            <v>Community School</v>
          </cell>
          <cell r="L13745" t="str">
            <v>Primary</v>
          </cell>
          <cell r="AC13745" t="str">
            <v>Yes</v>
          </cell>
          <cell r="AI13745">
            <v>2</v>
          </cell>
        </row>
        <row r="13746">
          <cell r="K13746" t="str">
            <v>Community School</v>
          </cell>
          <cell r="L13746" t="str">
            <v>Primary</v>
          </cell>
          <cell r="AC13746" t="str">
            <v>Yes</v>
          </cell>
          <cell r="AI13746">
            <v>2</v>
          </cell>
        </row>
        <row r="13747">
          <cell r="K13747" t="str">
            <v>Community School</v>
          </cell>
          <cell r="L13747" t="str">
            <v>Primary</v>
          </cell>
          <cell r="AC13747" t="str">
            <v>Yes</v>
          </cell>
          <cell r="AI13747">
            <v>3</v>
          </cell>
        </row>
        <row r="13748">
          <cell r="K13748" t="str">
            <v>Community School</v>
          </cell>
          <cell r="L13748" t="str">
            <v>Primary</v>
          </cell>
          <cell r="AC13748" t="str">
            <v>Yes</v>
          </cell>
          <cell r="AI13748">
            <v>3</v>
          </cell>
        </row>
        <row r="13749">
          <cell r="K13749" t="str">
            <v>Community School</v>
          </cell>
          <cell r="L13749" t="str">
            <v>Primary</v>
          </cell>
          <cell r="AC13749" t="str">
            <v>Yes</v>
          </cell>
          <cell r="AI13749">
            <v>2</v>
          </cell>
        </row>
        <row r="13750">
          <cell r="K13750" t="str">
            <v>Academy Sponsor Led</v>
          </cell>
          <cell r="L13750" t="str">
            <v>Secondary</v>
          </cell>
          <cell r="AC13750" t="str">
            <v>Yes</v>
          </cell>
          <cell r="AI13750">
            <v>2</v>
          </cell>
        </row>
        <row r="13751">
          <cell r="K13751" t="str">
            <v>Community School</v>
          </cell>
          <cell r="L13751" t="str">
            <v>Primary</v>
          </cell>
          <cell r="AC13751" t="str">
            <v>Yes</v>
          </cell>
          <cell r="AI13751">
            <v>3</v>
          </cell>
        </row>
        <row r="13752">
          <cell r="K13752" t="str">
            <v>Community School</v>
          </cell>
          <cell r="L13752" t="str">
            <v>Primary</v>
          </cell>
          <cell r="AC13752" t="str">
            <v>Yes</v>
          </cell>
          <cell r="AI13752">
            <v>2</v>
          </cell>
        </row>
        <row r="13753">
          <cell r="K13753" t="str">
            <v>Voluntary Aided School</v>
          </cell>
          <cell r="L13753" t="str">
            <v>Primary</v>
          </cell>
          <cell r="AC13753" t="str">
            <v>Yes</v>
          </cell>
          <cell r="AI13753">
            <v>2</v>
          </cell>
        </row>
        <row r="13754">
          <cell r="K13754" t="str">
            <v>Academy Sponsor Led</v>
          </cell>
          <cell r="L13754" t="str">
            <v>Secondary</v>
          </cell>
          <cell r="AC13754" t="str">
            <v>Yes</v>
          </cell>
          <cell r="AI13754">
            <v>1</v>
          </cell>
        </row>
        <row r="13755">
          <cell r="K13755" t="str">
            <v>Community School</v>
          </cell>
          <cell r="L13755" t="str">
            <v>Primary</v>
          </cell>
          <cell r="AC13755" t="str">
            <v>Yes</v>
          </cell>
          <cell r="AI13755">
            <v>3</v>
          </cell>
        </row>
        <row r="13756">
          <cell r="K13756" t="str">
            <v>Academy Sponsor Led</v>
          </cell>
          <cell r="L13756" t="str">
            <v>Secondary</v>
          </cell>
          <cell r="AC13756" t="str">
            <v>Yes</v>
          </cell>
          <cell r="AI13756">
            <v>1</v>
          </cell>
        </row>
        <row r="13757">
          <cell r="K13757" t="str">
            <v>Non-Maintained Special School</v>
          </cell>
          <cell r="L13757" t="str">
            <v>Special</v>
          </cell>
          <cell r="AC13757" t="str">
            <v>Yes</v>
          </cell>
          <cell r="AI13757">
            <v>2</v>
          </cell>
        </row>
        <row r="13758">
          <cell r="K13758" t="str">
            <v>Academy Sponsor Led</v>
          </cell>
          <cell r="L13758" t="str">
            <v>Secondary</v>
          </cell>
          <cell r="AC13758" t="str">
            <v>Yes</v>
          </cell>
          <cell r="AI13758">
            <v>2</v>
          </cell>
        </row>
        <row r="13759">
          <cell r="K13759" t="str">
            <v>Foundation School</v>
          </cell>
          <cell r="L13759" t="str">
            <v>Primary</v>
          </cell>
          <cell r="AC13759" t="str">
            <v>Yes</v>
          </cell>
          <cell r="AI13759">
            <v>3</v>
          </cell>
        </row>
        <row r="13760">
          <cell r="K13760" t="str">
            <v>Voluntary Aided School</v>
          </cell>
          <cell r="L13760" t="str">
            <v>Primary</v>
          </cell>
          <cell r="AC13760" t="str">
            <v>Yes</v>
          </cell>
          <cell r="AI13760">
            <v>2</v>
          </cell>
        </row>
        <row r="13761">
          <cell r="K13761" t="str">
            <v>Community School</v>
          </cell>
          <cell r="L13761" t="str">
            <v>Primary</v>
          </cell>
          <cell r="AC13761" t="str">
            <v>Yes</v>
          </cell>
          <cell r="AI13761">
            <v>2</v>
          </cell>
        </row>
        <row r="13762">
          <cell r="K13762" t="str">
            <v>Community School</v>
          </cell>
          <cell r="L13762" t="str">
            <v>Primary</v>
          </cell>
          <cell r="AC13762" t="str">
            <v>Yes</v>
          </cell>
          <cell r="AI13762">
            <v>1</v>
          </cell>
        </row>
        <row r="13763">
          <cell r="K13763" t="str">
            <v>Community Special School</v>
          </cell>
          <cell r="L13763" t="str">
            <v>Special</v>
          </cell>
          <cell r="AC13763" t="str">
            <v>Yes</v>
          </cell>
          <cell r="AI13763">
            <v>2</v>
          </cell>
        </row>
        <row r="13764">
          <cell r="K13764" t="str">
            <v>Community Special School</v>
          </cell>
          <cell r="L13764" t="str">
            <v>Special</v>
          </cell>
          <cell r="AC13764" t="str">
            <v>Yes</v>
          </cell>
          <cell r="AI13764">
            <v>2</v>
          </cell>
        </row>
        <row r="13765">
          <cell r="K13765" t="str">
            <v>Community Special School</v>
          </cell>
          <cell r="L13765" t="str">
            <v>Special</v>
          </cell>
          <cell r="AC13765" t="str">
            <v>Yes</v>
          </cell>
          <cell r="AI13765">
            <v>2</v>
          </cell>
        </row>
        <row r="13766">
          <cell r="K13766" t="str">
            <v>Community Special School</v>
          </cell>
          <cell r="L13766" t="str">
            <v>Special</v>
          </cell>
          <cell r="AC13766" t="str">
            <v>Yes</v>
          </cell>
          <cell r="AI13766">
            <v>2</v>
          </cell>
        </row>
        <row r="13767">
          <cell r="K13767" t="str">
            <v>Community School</v>
          </cell>
          <cell r="L13767" t="str">
            <v>Primary</v>
          </cell>
          <cell r="AC13767" t="str">
            <v>Yes</v>
          </cell>
          <cell r="AI13767">
            <v>2</v>
          </cell>
        </row>
        <row r="13768">
          <cell r="K13768" t="str">
            <v>Foundation School</v>
          </cell>
          <cell r="L13768" t="str">
            <v>Primary</v>
          </cell>
          <cell r="AC13768" t="str">
            <v>Yes</v>
          </cell>
          <cell r="AI13768">
            <v>2</v>
          </cell>
        </row>
        <row r="13769">
          <cell r="K13769" t="str">
            <v>Community School</v>
          </cell>
          <cell r="L13769" t="str">
            <v>Primary</v>
          </cell>
          <cell r="AC13769" t="str">
            <v>Yes</v>
          </cell>
          <cell r="AI13769">
            <v>2</v>
          </cell>
        </row>
        <row r="13770">
          <cell r="K13770" t="str">
            <v>Community School</v>
          </cell>
          <cell r="L13770" t="str">
            <v>Primary</v>
          </cell>
          <cell r="AC13770" t="str">
            <v>Yes</v>
          </cell>
          <cell r="AI13770">
            <v>2</v>
          </cell>
        </row>
        <row r="13771">
          <cell r="K13771" t="str">
            <v>Academy Sponsor Led</v>
          </cell>
          <cell r="L13771" t="str">
            <v>Secondary</v>
          </cell>
          <cell r="AC13771" t="str">
            <v>Yes</v>
          </cell>
          <cell r="AI13771">
            <v>2</v>
          </cell>
        </row>
        <row r="13772">
          <cell r="K13772" t="str">
            <v>Voluntary Controlled School</v>
          </cell>
          <cell r="L13772" t="str">
            <v>Primary</v>
          </cell>
          <cell r="AC13772" t="str">
            <v>Yes</v>
          </cell>
          <cell r="AI13772">
            <v>2</v>
          </cell>
        </row>
        <row r="13773">
          <cell r="K13773" t="str">
            <v>Community School</v>
          </cell>
          <cell r="L13773" t="str">
            <v>Primary</v>
          </cell>
          <cell r="AC13773" t="str">
            <v>Yes</v>
          </cell>
          <cell r="AI13773">
            <v>2</v>
          </cell>
        </row>
        <row r="13774">
          <cell r="K13774" t="str">
            <v>Foundation School</v>
          </cell>
          <cell r="L13774" t="str">
            <v>Primary</v>
          </cell>
          <cell r="AC13774" t="str">
            <v>Yes</v>
          </cell>
          <cell r="AI13774">
            <v>2</v>
          </cell>
        </row>
        <row r="13775">
          <cell r="K13775" t="str">
            <v>Community School</v>
          </cell>
          <cell r="L13775" t="str">
            <v>Primary</v>
          </cell>
          <cell r="AC13775" t="str">
            <v>Yes</v>
          </cell>
          <cell r="AI13775">
            <v>3</v>
          </cell>
        </row>
        <row r="13776">
          <cell r="K13776" t="str">
            <v>Community School</v>
          </cell>
          <cell r="L13776" t="str">
            <v>Primary</v>
          </cell>
          <cell r="AC13776" t="str">
            <v>Yes</v>
          </cell>
          <cell r="AI13776">
            <v>1</v>
          </cell>
        </row>
        <row r="13777">
          <cell r="K13777" t="str">
            <v>Community School</v>
          </cell>
          <cell r="L13777" t="str">
            <v>Primary</v>
          </cell>
          <cell r="AC13777" t="str">
            <v>Yes</v>
          </cell>
          <cell r="AI13777">
            <v>3</v>
          </cell>
        </row>
        <row r="13778">
          <cell r="K13778" t="str">
            <v>Community School</v>
          </cell>
          <cell r="L13778" t="str">
            <v>Primary</v>
          </cell>
          <cell r="AC13778" t="str">
            <v>Yes</v>
          </cell>
          <cell r="AI13778">
            <v>2</v>
          </cell>
        </row>
        <row r="13779">
          <cell r="K13779" t="str">
            <v>Community School</v>
          </cell>
          <cell r="L13779" t="str">
            <v>Primary</v>
          </cell>
          <cell r="AC13779" t="str">
            <v>Yes</v>
          </cell>
          <cell r="AI13779">
            <v>3</v>
          </cell>
        </row>
        <row r="13780">
          <cell r="K13780" t="str">
            <v>Community School</v>
          </cell>
          <cell r="L13780" t="str">
            <v>Primary</v>
          </cell>
          <cell r="AC13780" t="str">
            <v>Yes</v>
          </cell>
          <cell r="AI13780">
            <v>2</v>
          </cell>
        </row>
        <row r="13781">
          <cell r="K13781" t="str">
            <v>Community School</v>
          </cell>
          <cell r="L13781" t="str">
            <v>Primary</v>
          </cell>
          <cell r="AC13781" t="str">
            <v>Yes</v>
          </cell>
          <cell r="AI13781">
            <v>3</v>
          </cell>
        </row>
        <row r="13782">
          <cell r="K13782" t="str">
            <v>Community School</v>
          </cell>
          <cell r="L13782" t="str">
            <v>Primary</v>
          </cell>
          <cell r="AC13782" t="str">
            <v>Yes</v>
          </cell>
          <cell r="AI13782">
            <v>1</v>
          </cell>
        </row>
        <row r="13783">
          <cell r="K13783" t="str">
            <v>Community Special School</v>
          </cell>
          <cell r="L13783" t="str">
            <v>Special</v>
          </cell>
          <cell r="AC13783" t="str">
            <v>Yes</v>
          </cell>
          <cell r="AI13783">
            <v>2</v>
          </cell>
        </row>
        <row r="13784">
          <cell r="K13784" t="str">
            <v>Community Special School</v>
          </cell>
          <cell r="L13784" t="str">
            <v>Special</v>
          </cell>
          <cell r="AC13784" t="str">
            <v>Yes</v>
          </cell>
          <cell r="AI13784">
            <v>2</v>
          </cell>
        </row>
        <row r="13785">
          <cell r="K13785" t="str">
            <v>Community Special School</v>
          </cell>
          <cell r="L13785" t="str">
            <v>Special</v>
          </cell>
          <cell r="AC13785" t="str">
            <v>Yes</v>
          </cell>
          <cell r="AI13785">
            <v>2</v>
          </cell>
        </row>
        <row r="13786">
          <cell r="K13786" t="str">
            <v>Academy Sponsor Led</v>
          </cell>
          <cell r="L13786" t="str">
            <v>Secondary</v>
          </cell>
          <cell r="AC13786" t="str">
            <v>Yes</v>
          </cell>
          <cell r="AI13786">
            <v>2</v>
          </cell>
        </row>
        <row r="13787">
          <cell r="K13787" t="str">
            <v>Community Special School</v>
          </cell>
          <cell r="L13787" t="str">
            <v>Special</v>
          </cell>
          <cell r="AC13787" t="str">
            <v>Yes</v>
          </cell>
          <cell r="AI13787">
            <v>2</v>
          </cell>
        </row>
        <row r="13788">
          <cell r="K13788" t="str">
            <v>Community School</v>
          </cell>
          <cell r="L13788" t="str">
            <v>Primary</v>
          </cell>
          <cell r="AC13788" t="str">
            <v>Yes</v>
          </cell>
          <cell r="AI13788">
            <v>2</v>
          </cell>
        </row>
        <row r="13789">
          <cell r="K13789" t="str">
            <v>Academy Sponsor Led</v>
          </cell>
          <cell r="L13789" t="str">
            <v>Secondary</v>
          </cell>
          <cell r="AC13789" t="str">
            <v>Yes</v>
          </cell>
          <cell r="AI13789">
            <v>1</v>
          </cell>
        </row>
        <row r="13790">
          <cell r="K13790" t="str">
            <v>Community School</v>
          </cell>
          <cell r="L13790" t="str">
            <v>Primary</v>
          </cell>
          <cell r="AC13790" t="str">
            <v>Yes</v>
          </cell>
          <cell r="AI13790">
            <v>2</v>
          </cell>
        </row>
        <row r="13791">
          <cell r="K13791" t="str">
            <v>Voluntary Aided School</v>
          </cell>
          <cell r="L13791" t="str">
            <v>Primary</v>
          </cell>
          <cell r="AC13791" t="str">
            <v>Yes</v>
          </cell>
          <cell r="AI13791">
            <v>2</v>
          </cell>
        </row>
        <row r="13792">
          <cell r="K13792" t="str">
            <v>Academy Sponsor Led</v>
          </cell>
          <cell r="L13792" t="str">
            <v>Secondary</v>
          </cell>
          <cell r="AC13792" t="str">
            <v>Yes</v>
          </cell>
          <cell r="AI13792">
            <v>1</v>
          </cell>
        </row>
        <row r="13793">
          <cell r="K13793" t="str">
            <v>Pupil Referral Unit</v>
          </cell>
          <cell r="L13793" t="str">
            <v>PRU</v>
          </cell>
          <cell r="AC13793" t="str">
            <v>Yes</v>
          </cell>
          <cell r="AI13793">
            <v>2</v>
          </cell>
        </row>
        <row r="13794">
          <cell r="K13794" t="str">
            <v>Pupil Referral Unit</v>
          </cell>
          <cell r="L13794" t="str">
            <v>PRU</v>
          </cell>
          <cell r="AC13794" t="str">
            <v>Yes</v>
          </cell>
          <cell r="AI13794">
            <v>2</v>
          </cell>
        </row>
        <row r="13795">
          <cell r="K13795" t="str">
            <v>Community School</v>
          </cell>
          <cell r="L13795" t="str">
            <v>Primary</v>
          </cell>
          <cell r="AC13795" t="str">
            <v>Yes</v>
          </cell>
          <cell r="AI13795">
            <v>2</v>
          </cell>
        </row>
        <row r="13796">
          <cell r="K13796" t="str">
            <v>Community School</v>
          </cell>
          <cell r="L13796" t="str">
            <v>Primary</v>
          </cell>
          <cell r="AC13796" t="str">
            <v>Yes</v>
          </cell>
          <cell r="AI13796">
            <v>1</v>
          </cell>
        </row>
        <row r="13797">
          <cell r="K13797" t="str">
            <v>Pupil Referral Unit</v>
          </cell>
          <cell r="L13797" t="str">
            <v>PRU</v>
          </cell>
          <cell r="AC13797" t="str">
            <v>Yes</v>
          </cell>
          <cell r="AI13797">
            <v>2</v>
          </cell>
        </row>
        <row r="13798">
          <cell r="K13798" t="str">
            <v>Voluntary Aided School</v>
          </cell>
          <cell r="L13798" t="str">
            <v>Primary</v>
          </cell>
          <cell r="AC13798" t="str">
            <v>Yes</v>
          </cell>
          <cell r="AI13798">
            <v>2</v>
          </cell>
        </row>
        <row r="13799">
          <cell r="K13799" t="str">
            <v>Academy Sponsor Led</v>
          </cell>
          <cell r="L13799" t="str">
            <v>Secondary</v>
          </cell>
          <cell r="AC13799" t="str">
            <v>Yes</v>
          </cell>
          <cell r="AI13799">
            <v>2</v>
          </cell>
        </row>
        <row r="13800">
          <cell r="K13800" t="str">
            <v>Academy Sponsor Led</v>
          </cell>
          <cell r="L13800" t="str">
            <v>Secondary</v>
          </cell>
          <cell r="AC13800" t="str">
            <v>Yes</v>
          </cell>
          <cell r="AI13800">
            <v>2</v>
          </cell>
        </row>
        <row r="13801">
          <cell r="K13801" t="str">
            <v>Academy Sponsor Led</v>
          </cell>
          <cell r="L13801" t="str">
            <v>Secondary</v>
          </cell>
          <cell r="AC13801" t="str">
            <v>Yes</v>
          </cell>
          <cell r="AI13801">
            <v>3</v>
          </cell>
        </row>
        <row r="13802">
          <cell r="K13802" t="str">
            <v>Community School</v>
          </cell>
          <cell r="L13802" t="str">
            <v>Primary</v>
          </cell>
          <cell r="AC13802" t="str">
            <v>Yes</v>
          </cell>
          <cell r="AI13802">
            <v>2</v>
          </cell>
        </row>
        <row r="13803">
          <cell r="K13803" t="str">
            <v>Voluntary Controlled School</v>
          </cell>
          <cell r="L13803" t="str">
            <v>Primary</v>
          </cell>
          <cell r="AC13803" t="str">
            <v>Yes</v>
          </cell>
          <cell r="AI13803">
            <v>2</v>
          </cell>
        </row>
        <row r="13804">
          <cell r="K13804" t="str">
            <v>Voluntary Controlled School</v>
          </cell>
          <cell r="L13804" t="str">
            <v>Primary</v>
          </cell>
          <cell r="AC13804" t="str">
            <v>Yes</v>
          </cell>
          <cell r="AI13804">
            <v>2</v>
          </cell>
        </row>
        <row r="13805">
          <cell r="K13805" t="str">
            <v>Community School</v>
          </cell>
          <cell r="L13805" t="str">
            <v>Primary</v>
          </cell>
          <cell r="AC13805" t="str">
            <v>NULL</v>
          </cell>
          <cell r="AI13805" t="str">
            <v>NULL</v>
          </cell>
        </row>
        <row r="13806">
          <cell r="K13806" t="str">
            <v>Community School</v>
          </cell>
          <cell r="L13806" t="str">
            <v>Primary</v>
          </cell>
          <cell r="AC13806" t="str">
            <v>Yes</v>
          </cell>
          <cell r="AI13806">
            <v>2</v>
          </cell>
        </row>
        <row r="13807">
          <cell r="K13807" t="str">
            <v>Community School</v>
          </cell>
          <cell r="L13807" t="str">
            <v>Primary</v>
          </cell>
          <cell r="AC13807" t="str">
            <v>Yes</v>
          </cell>
          <cell r="AI13807">
            <v>1</v>
          </cell>
        </row>
        <row r="13808">
          <cell r="K13808" t="str">
            <v>Community School</v>
          </cell>
          <cell r="L13808" t="str">
            <v>Primary</v>
          </cell>
          <cell r="AC13808" t="str">
            <v>Yes</v>
          </cell>
          <cell r="AI13808">
            <v>2</v>
          </cell>
        </row>
        <row r="13809">
          <cell r="K13809" t="str">
            <v>Community School</v>
          </cell>
          <cell r="L13809" t="str">
            <v>Primary</v>
          </cell>
          <cell r="AC13809" t="str">
            <v>Yes</v>
          </cell>
          <cell r="AI13809">
            <v>2</v>
          </cell>
        </row>
        <row r="13810">
          <cell r="K13810" t="str">
            <v>Community School</v>
          </cell>
          <cell r="L13810" t="str">
            <v>Primary</v>
          </cell>
          <cell r="AC13810" t="str">
            <v>Yes</v>
          </cell>
          <cell r="AI13810">
            <v>3</v>
          </cell>
        </row>
        <row r="13811">
          <cell r="K13811" t="str">
            <v>Community School</v>
          </cell>
          <cell r="L13811" t="str">
            <v>Primary</v>
          </cell>
          <cell r="AC13811" t="str">
            <v>Yes</v>
          </cell>
          <cell r="AI13811">
            <v>2</v>
          </cell>
        </row>
        <row r="13812">
          <cell r="K13812" t="str">
            <v>Foundation School</v>
          </cell>
          <cell r="L13812" t="str">
            <v>Primary</v>
          </cell>
          <cell r="AC13812" t="str">
            <v>Yes</v>
          </cell>
          <cell r="AI13812">
            <v>2</v>
          </cell>
        </row>
        <row r="13813">
          <cell r="K13813" t="str">
            <v>Community Special School</v>
          </cell>
          <cell r="L13813" t="str">
            <v>Special</v>
          </cell>
          <cell r="AC13813" t="str">
            <v>Yes</v>
          </cell>
          <cell r="AI13813">
            <v>1</v>
          </cell>
        </row>
        <row r="13814">
          <cell r="K13814" t="str">
            <v>Community School</v>
          </cell>
          <cell r="L13814" t="str">
            <v>Primary</v>
          </cell>
          <cell r="AC13814" t="str">
            <v>Yes</v>
          </cell>
          <cell r="AI13814">
            <v>2</v>
          </cell>
        </row>
        <row r="13815">
          <cell r="K13815" t="str">
            <v>Academy Sponsor Led</v>
          </cell>
          <cell r="L13815" t="str">
            <v>Secondary</v>
          </cell>
          <cell r="AC13815" t="str">
            <v>Yes</v>
          </cell>
          <cell r="AI13815">
            <v>2</v>
          </cell>
        </row>
        <row r="13816">
          <cell r="K13816" t="str">
            <v>Academy Sponsor Led</v>
          </cell>
          <cell r="L13816" t="str">
            <v>Secondary</v>
          </cell>
          <cell r="AC13816" t="str">
            <v>Yes</v>
          </cell>
          <cell r="AI13816">
            <v>2</v>
          </cell>
        </row>
        <row r="13817">
          <cell r="K13817" t="str">
            <v>Academy Sponsor Led</v>
          </cell>
          <cell r="L13817" t="str">
            <v>Secondary</v>
          </cell>
          <cell r="AC13817" t="str">
            <v>Yes</v>
          </cell>
          <cell r="AI13817">
            <v>3</v>
          </cell>
        </row>
        <row r="13818">
          <cell r="K13818" t="str">
            <v>Academy Sponsor Led</v>
          </cell>
          <cell r="L13818" t="str">
            <v>Secondary</v>
          </cell>
          <cell r="AC13818" t="str">
            <v>Yes</v>
          </cell>
          <cell r="AI13818">
            <v>2</v>
          </cell>
        </row>
        <row r="13819">
          <cell r="K13819" t="str">
            <v>Academy Sponsor Led</v>
          </cell>
          <cell r="L13819" t="str">
            <v>Secondary</v>
          </cell>
          <cell r="AC13819" t="str">
            <v>Yes</v>
          </cell>
          <cell r="AI13819">
            <v>2</v>
          </cell>
        </row>
        <row r="13820">
          <cell r="K13820" t="str">
            <v>Academy Sponsor Led</v>
          </cell>
          <cell r="L13820" t="str">
            <v>Secondary</v>
          </cell>
          <cell r="AC13820" t="str">
            <v>Yes</v>
          </cell>
          <cell r="AI13820">
            <v>2</v>
          </cell>
        </row>
        <row r="13821">
          <cell r="K13821" t="str">
            <v>Academy Sponsor Led</v>
          </cell>
          <cell r="L13821" t="str">
            <v>Secondary</v>
          </cell>
          <cell r="AC13821" t="str">
            <v>Yes</v>
          </cell>
          <cell r="AI13821">
            <v>2</v>
          </cell>
        </row>
        <row r="13822">
          <cell r="K13822" t="str">
            <v>Academy Sponsor Led</v>
          </cell>
          <cell r="L13822" t="str">
            <v>Secondary</v>
          </cell>
          <cell r="AC13822" t="str">
            <v>Yes</v>
          </cell>
          <cell r="AI13822">
            <v>3</v>
          </cell>
        </row>
        <row r="13823">
          <cell r="K13823" t="str">
            <v>Voluntary Aided School</v>
          </cell>
          <cell r="L13823" t="str">
            <v>Primary</v>
          </cell>
          <cell r="AC13823" t="str">
            <v>Yes</v>
          </cell>
          <cell r="AI13823">
            <v>2</v>
          </cell>
        </row>
        <row r="13824">
          <cell r="K13824" t="str">
            <v>Community Special School</v>
          </cell>
          <cell r="L13824" t="str">
            <v>Special</v>
          </cell>
          <cell r="AC13824" t="str">
            <v>Yes</v>
          </cell>
          <cell r="AI13824">
            <v>2</v>
          </cell>
        </row>
        <row r="13825">
          <cell r="K13825" t="str">
            <v>Community School</v>
          </cell>
          <cell r="L13825" t="str">
            <v>Primary</v>
          </cell>
          <cell r="AC13825" t="str">
            <v>Yes</v>
          </cell>
          <cell r="AI13825">
            <v>3</v>
          </cell>
        </row>
        <row r="13826">
          <cell r="K13826" t="str">
            <v>Academy Sponsor Led</v>
          </cell>
          <cell r="L13826" t="str">
            <v>Secondary</v>
          </cell>
          <cell r="AC13826" t="str">
            <v>Yes</v>
          </cell>
          <cell r="AI13826">
            <v>1</v>
          </cell>
        </row>
        <row r="13827">
          <cell r="K13827" t="str">
            <v>Academy Sponsor Led</v>
          </cell>
          <cell r="L13827" t="str">
            <v>Secondary</v>
          </cell>
          <cell r="AC13827" t="str">
            <v>Yes</v>
          </cell>
          <cell r="AI13827">
            <v>3</v>
          </cell>
        </row>
        <row r="13828">
          <cell r="K13828" t="str">
            <v>Academy Sponsor Led</v>
          </cell>
          <cell r="L13828" t="str">
            <v>Secondary</v>
          </cell>
          <cell r="AC13828" t="str">
            <v>Yes</v>
          </cell>
          <cell r="AI13828">
            <v>3</v>
          </cell>
        </row>
        <row r="13829">
          <cell r="K13829" t="str">
            <v>Academy Sponsor Led</v>
          </cell>
          <cell r="L13829" t="str">
            <v>Secondary</v>
          </cell>
          <cell r="AC13829" t="str">
            <v>Yes</v>
          </cell>
          <cell r="AI13829">
            <v>2</v>
          </cell>
        </row>
        <row r="13830">
          <cell r="K13830" t="str">
            <v>Academy Sponsor Led</v>
          </cell>
          <cell r="L13830" t="str">
            <v>Secondary</v>
          </cell>
          <cell r="AC13830" t="str">
            <v>Yes</v>
          </cell>
          <cell r="AI13830">
            <v>1</v>
          </cell>
        </row>
        <row r="13831">
          <cell r="K13831" t="str">
            <v>Academy Sponsor Led</v>
          </cell>
          <cell r="L13831" t="str">
            <v>Secondary</v>
          </cell>
          <cell r="AC13831" t="str">
            <v>Yes</v>
          </cell>
          <cell r="AI13831">
            <v>1</v>
          </cell>
        </row>
        <row r="13832">
          <cell r="K13832" t="str">
            <v>Voluntary Controlled School</v>
          </cell>
          <cell r="L13832" t="str">
            <v>Primary</v>
          </cell>
          <cell r="AC13832" t="str">
            <v>Yes</v>
          </cell>
          <cell r="AI13832">
            <v>2</v>
          </cell>
        </row>
        <row r="13833">
          <cell r="K13833" t="str">
            <v>Community School</v>
          </cell>
          <cell r="L13833" t="str">
            <v>Primary</v>
          </cell>
          <cell r="AC13833" t="str">
            <v>Yes</v>
          </cell>
          <cell r="AI13833">
            <v>1</v>
          </cell>
        </row>
        <row r="13834">
          <cell r="K13834" t="str">
            <v>Community School</v>
          </cell>
          <cell r="L13834" t="str">
            <v>Primary</v>
          </cell>
          <cell r="AC13834" t="str">
            <v>Yes</v>
          </cell>
          <cell r="AI13834">
            <v>2</v>
          </cell>
        </row>
        <row r="13835">
          <cell r="K13835" t="str">
            <v>Pupil Referral Unit</v>
          </cell>
          <cell r="L13835" t="str">
            <v>PRU</v>
          </cell>
          <cell r="AC13835" t="str">
            <v>Yes</v>
          </cell>
          <cell r="AI13835">
            <v>2</v>
          </cell>
        </row>
        <row r="13836">
          <cell r="K13836" t="str">
            <v>Pupil Referral Unit</v>
          </cell>
          <cell r="L13836" t="str">
            <v>PRU</v>
          </cell>
          <cell r="AC13836" t="str">
            <v>Yes</v>
          </cell>
          <cell r="AI13836">
            <v>3</v>
          </cell>
        </row>
        <row r="13837">
          <cell r="K13837" t="str">
            <v>Pupil Referral Unit</v>
          </cell>
          <cell r="L13837" t="str">
            <v>PRU</v>
          </cell>
          <cell r="AC13837" t="str">
            <v>Yes</v>
          </cell>
          <cell r="AI13837">
            <v>3</v>
          </cell>
        </row>
        <row r="13838">
          <cell r="K13838" t="str">
            <v>Academy Sponsor Led</v>
          </cell>
          <cell r="L13838" t="str">
            <v>Secondary</v>
          </cell>
          <cell r="AC13838" t="str">
            <v>Yes</v>
          </cell>
          <cell r="AI13838">
            <v>4</v>
          </cell>
        </row>
        <row r="13839">
          <cell r="K13839" t="str">
            <v>Academy Sponsor Led</v>
          </cell>
          <cell r="L13839" t="str">
            <v>Secondary</v>
          </cell>
          <cell r="AC13839" t="str">
            <v>Yes</v>
          </cell>
          <cell r="AI13839">
            <v>2</v>
          </cell>
        </row>
        <row r="13840">
          <cell r="K13840" t="str">
            <v>Academy Sponsor Led</v>
          </cell>
          <cell r="L13840" t="str">
            <v>Secondary</v>
          </cell>
          <cell r="AC13840" t="str">
            <v>Yes</v>
          </cell>
          <cell r="AI13840">
            <v>3</v>
          </cell>
        </row>
        <row r="13841">
          <cell r="K13841" t="str">
            <v>Community School</v>
          </cell>
          <cell r="L13841" t="str">
            <v>Primary</v>
          </cell>
          <cell r="AC13841" t="str">
            <v>Yes</v>
          </cell>
          <cell r="AI13841">
            <v>2</v>
          </cell>
        </row>
        <row r="13842">
          <cell r="K13842" t="str">
            <v>Community Special School</v>
          </cell>
          <cell r="L13842" t="str">
            <v>Special</v>
          </cell>
          <cell r="AC13842" t="str">
            <v>Yes</v>
          </cell>
          <cell r="AI13842">
            <v>2</v>
          </cell>
        </row>
        <row r="13843">
          <cell r="K13843" t="str">
            <v>Community Special School</v>
          </cell>
          <cell r="L13843" t="str">
            <v>Special</v>
          </cell>
          <cell r="AC13843" t="str">
            <v>Yes</v>
          </cell>
          <cell r="AI13843">
            <v>2</v>
          </cell>
        </row>
        <row r="13844">
          <cell r="K13844" t="str">
            <v>Community Special School</v>
          </cell>
          <cell r="L13844" t="str">
            <v>Special</v>
          </cell>
          <cell r="AC13844" t="str">
            <v>Yes</v>
          </cell>
          <cell r="AI13844">
            <v>2</v>
          </cell>
        </row>
        <row r="13845">
          <cell r="K13845" t="str">
            <v>Foundation School</v>
          </cell>
          <cell r="L13845" t="str">
            <v>Primary</v>
          </cell>
          <cell r="AC13845" t="str">
            <v>Yes</v>
          </cell>
          <cell r="AI13845">
            <v>2</v>
          </cell>
        </row>
        <row r="13846">
          <cell r="K13846" t="str">
            <v>Community School</v>
          </cell>
          <cell r="L13846" t="str">
            <v>Primary</v>
          </cell>
          <cell r="AC13846" t="str">
            <v>Yes</v>
          </cell>
          <cell r="AI13846">
            <v>3</v>
          </cell>
        </row>
        <row r="13847">
          <cell r="K13847" t="str">
            <v>Academy Sponsor Led</v>
          </cell>
          <cell r="L13847" t="str">
            <v>Secondary</v>
          </cell>
          <cell r="AC13847" t="str">
            <v>Yes</v>
          </cell>
          <cell r="AI13847">
            <v>2</v>
          </cell>
        </row>
        <row r="13848">
          <cell r="K13848" t="str">
            <v>Academy Sponsor Led</v>
          </cell>
          <cell r="L13848" t="str">
            <v>Secondary</v>
          </cell>
          <cell r="AC13848" t="str">
            <v>Yes</v>
          </cell>
          <cell r="AI13848">
            <v>2</v>
          </cell>
        </row>
        <row r="13849">
          <cell r="K13849" t="str">
            <v>Academy Sponsor Led</v>
          </cell>
          <cell r="L13849" t="str">
            <v>Secondary</v>
          </cell>
          <cell r="AC13849" t="str">
            <v>Yes</v>
          </cell>
          <cell r="AI13849">
            <v>2</v>
          </cell>
        </row>
        <row r="13850">
          <cell r="K13850" t="str">
            <v>Academy Sponsor Led</v>
          </cell>
          <cell r="L13850" t="str">
            <v>Secondary</v>
          </cell>
          <cell r="AC13850" t="str">
            <v>Yes</v>
          </cell>
          <cell r="AI13850">
            <v>2</v>
          </cell>
        </row>
        <row r="13851">
          <cell r="K13851" t="str">
            <v>Academy Sponsor Led</v>
          </cell>
          <cell r="L13851" t="str">
            <v>Secondary</v>
          </cell>
          <cell r="AC13851" t="str">
            <v>Yes</v>
          </cell>
          <cell r="AI13851">
            <v>3</v>
          </cell>
        </row>
        <row r="13852">
          <cell r="K13852" t="str">
            <v>Community School</v>
          </cell>
          <cell r="L13852" t="str">
            <v>Primary</v>
          </cell>
          <cell r="AC13852" t="str">
            <v>Yes</v>
          </cell>
          <cell r="AI13852">
            <v>2</v>
          </cell>
        </row>
        <row r="13853">
          <cell r="K13853" t="str">
            <v>Community Special School</v>
          </cell>
          <cell r="L13853" t="str">
            <v>Special</v>
          </cell>
          <cell r="AC13853" t="str">
            <v>Yes</v>
          </cell>
          <cell r="AI13853">
            <v>2</v>
          </cell>
        </row>
        <row r="13854">
          <cell r="K13854" t="str">
            <v>Academy Sponsor Led</v>
          </cell>
          <cell r="L13854" t="str">
            <v>Secondary</v>
          </cell>
          <cell r="AC13854" t="str">
            <v>Yes</v>
          </cell>
          <cell r="AI13854">
            <v>2</v>
          </cell>
        </row>
        <row r="13855">
          <cell r="K13855" t="str">
            <v>Academy Sponsor Led</v>
          </cell>
          <cell r="L13855" t="str">
            <v>Secondary</v>
          </cell>
          <cell r="AC13855" t="str">
            <v>Yes</v>
          </cell>
          <cell r="AI13855">
            <v>3</v>
          </cell>
        </row>
        <row r="13856">
          <cell r="K13856" t="str">
            <v>Pupil Referral Unit</v>
          </cell>
          <cell r="L13856" t="str">
            <v>PRU</v>
          </cell>
          <cell r="AC13856" t="str">
            <v>Yes</v>
          </cell>
          <cell r="AI13856">
            <v>3</v>
          </cell>
        </row>
        <row r="13857">
          <cell r="K13857" t="str">
            <v>Community School</v>
          </cell>
          <cell r="L13857" t="str">
            <v>Primary</v>
          </cell>
          <cell r="AC13857" t="str">
            <v>Yes</v>
          </cell>
          <cell r="AI13857">
            <v>2</v>
          </cell>
        </row>
        <row r="13858">
          <cell r="K13858" t="str">
            <v>Community School</v>
          </cell>
          <cell r="L13858" t="str">
            <v>Primary</v>
          </cell>
          <cell r="AC13858" t="str">
            <v>Yes</v>
          </cell>
          <cell r="AI13858">
            <v>2</v>
          </cell>
        </row>
        <row r="13859">
          <cell r="K13859" t="str">
            <v>Academy Sponsor Led</v>
          </cell>
          <cell r="L13859" t="str">
            <v>Secondary</v>
          </cell>
          <cell r="AC13859" t="str">
            <v>Yes</v>
          </cell>
          <cell r="AI13859">
            <v>2</v>
          </cell>
        </row>
        <row r="13860">
          <cell r="K13860" t="str">
            <v>Community Special School</v>
          </cell>
          <cell r="L13860" t="str">
            <v>Special</v>
          </cell>
          <cell r="AC13860" t="str">
            <v>Yes</v>
          </cell>
          <cell r="AI13860">
            <v>1</v>
          </cell>
        </row>
        <row r="13861">
          <cell r="K13861" t="str">
            <v>Community School</v>
          </cell>
          <cell r="L13861" t="str">
            <v>Primary</v>
          </cell>
          <cell r="AC13861" t="str">
            <v>Yes</v>
          </cell>
          <cell r="AI13861">
            <v>2</v>
          </cell>
        </row>
        <row r="13862">
          <cell r="K13862" t="str">
            <v>Voluntary Aided School</v>
          </cell>
          <cell r="L13862" t="str">
            <v>Primary</v>
          </cell>
          <cell r="AC13862" t="str">
            <v>Yes</v>
          </cell>
          <cell r="AI13862">
            <v>2</v>
          </cell>
        </row>
        <row r="13863">
          <cell r="K13863" t="str">
            <v>Community Special School</v>
          </cell>
          <cell r="L13863" t="str">
            <v>Special</v>
          </cell>
          <cell r="AC13863" t="str">
            <v>Yes</v>
          </cell>
          <cell r="AI13863">
            <v>2</v>
          </cell>
        </row>
        <row r="13864">
          <cell r="K13864" t="str">
            <v>Pupil Referral Unit</v>
          </cell>
          <cell r="L13864" t="str">
            <v>PRU</v>
          </cell>
          <cell r="AC13864" t="str">
            <v>Yes</v>
          </cell>
          <cell r="AI13864">
            <v>3</v>
          </cell>
        </row>
        <row r="13865">
          <cell r="K13865" t="str">
            <v>Pupil Referral Unit</v>
          </cell>
          <cell r="L13865" t="str">
            <v>PRU</v>
          </cell>
          <cell r="AC13865" t="str">
            <v>Yes</v>
          </cell>
          <cell r="AI13865">
            <v>3</v>
          </cell>
        </row>
        <row r="13866">
          <cell r="K13866" t="str">
            <v>Pupil Referral Unit</v>
          </cell>
          <cell r="L13866" t="str">
            <v>PRU</v>
          </cell>
          <cell r="AC13866" t="str">
            <v>Yes</v>
          </cell>
          <cell r="AI13866">
            <v>2</v>
          </cell>
        </row>
        <row r="13867">
          <cell r="K13867" t="str">
            <v>Pupil Referral Unit</v>
          </cell>
          <cell r="L13867" t="str">
            <v>PRU</v>
          </cell>
          <cell r="AC13867" t="str">
            <v>Yes</v>
          </cell>
          <cell r="AI13867">
            <v>1</v>
          </cell>
        </row>
        <row r="13868">
          <cell r="K13868" t="str">
            <v>Voluntary Aided School</v>
          </cell>
          <cell r="L13868" t="str">
            <v>Secondary</v>
          </cell>
          <cell r="AC13868" t="str">
            <v>Yes</v>
          </cell>
          <cell r="AI13868">
            <v>3</v>
          </cell>
        </row>
        <row r="13869">
          <cell r="K13869" t="str">
            <v>Voluntary Aided School</v>
          </cell>
          <cell r="L13869" t="str">
            <v>Secondary</v>
          </cell>
          <cell r="AC13869" t="str">
            <v>Yes</v>
          </cell>
          <cell r="AI13869">
            <v>4</v>
          </cell>
        </row>
        <row r="13870">
          <cell r="K13870" t="str">
            <v>Voluntary Aided School</v>
          </cell>
          <cell r="L13870" t="str">
            <v>Primary</v>
          </cell>
          <cell r="AC13870" t="str">
            <v>Yes</v>
          </cell>
          <cell r="AI13870">
            <v>2</v>
          </cell>
        </row>
        <row r="13871">
          <cell r="K13871" t="str">
            <v>Voluntary Controlled School</v>
          </cell>
          <cell r="L13871" t="str">
            <v>Primary</v>
          </cell>
          <cell r="AC13871" t="str">
            <v>Yes</v>
          </cell>
          <cell r="AI13871">
            <v>2</v>
          </cell>
        </row>
        <row r="13872">
          <cell r="K13872" t="str">
            <v>Foundation School</v>
          </cell>
          <cell r="L13872" t="str">
            <v>Primary</v>
          </cell>
          <cell r="AC13872" t="str">
            <v>Yes</v>
          </cell>
          <cell r="AI13872">
            <v>2</v>
          </cell>
        </row>
        <row r="13873">
          <cell r="K13873" t="str">
            <v>Community School</v>
          </cell>
          <cell r="L13873" t="str">
            <v>Primary</v>
          </cell>
          <cell r="AC13873" t="str">
            <v>Yes</v>
          </cell>
          <cell r="AI13873">
            <v>2</v>
          </cell>
        </row>
        <row r="13874">
          <cell r="K13874" t="str">
            <v>Community School</v>
          </cell>
          <cell r="L13874" t="str">
            <v>Primary</v>
          </cell>
          <cell r="AC13874" t="str">
            <v>Yes</v>
          </cell>
          <cell r="AI13874">
            <v>2</v>
          </cell>
        </row>
        <row r="13875">
          <cell r="K13875" t="str">
            <v>Pupil Referral Unit</v>
          </cell>
          <cell r="L13875" t="str">
            <v>PRU</v>
          </cell>
          <cell r="AC13875" t="str">
            <v>Yes</v>
          </cell>
          <cell r="AI13875">
            <v>2</v>
          </cell>
        </row>
        <row r="13876">
          <cell r="K13876" t="str">
            <v>Pupil Referral Unit</v>
          </cell>
          <cell r="L13876" t="str">
            <v>PRU</v>
          </cell>
          <cell r="AC13876" t="str">
            <v>Yes</v>
          </cell>
          <cell r="AI13876">
            <v>2</v>
          </cell>
        </row>
        <row r="13877">
          <cell r="K13877" t="str">
            <v>Voluntary Aided School</v>
          </cell>
          <cell r="L13877" t="str">
            <v>Primary</v>
          </cell>
          <cell r="AC13877" t="str">
            <v>Yes</v>
          </cell>
          <cell r="AI13877">
            <v>2</v>
          </cell>
        </row>
        <row r="13878">
          <cell r="K13878" t="str">
            <v>Academy Sponsor Led</v>
          </cell>
          <cell r="L13878" t="str">
            <v>Secondary</v>
          </cell>
          <cell r="AC13878" t="str">
            <v>Yes</v>
          </cell>
          <cell r="AI13878">
            <v>1</v>
          </cell>
        </row>
        <row r="13879">
          <cell r="K13879" t="str">
            <v>Academy Sponsor Led</v>
          </cell>
          <cell r="L13879" t="str">
            <v>Secondary</v>
          </cell>
          <cell r="AC13879" t="str">
            <v>Yes</v>
          </cell>
          <cell r="AI13879">
            <v>4</v>
          </cell>
        </row>
        <row r="13880">
          <cell r="K13880" t="str">
            <v>Community School</v>
          </cell>
          <cell r="L13880" t="str">
            <v>Primary</v>
          </cell>
          <cell r="AC13880" t="str">
            <v>Yes</v>
          </cell>
          <cell r="AI13880">
            <v>1</v>
          </cell>
        </row>
        <row r="13881">
          <cell r="K13881" t="str">
            <v>Community School</v>
          </cell>
          <cell r="L13881" t="str">
            <v>Primary</v>
          </cell>
          <cell r="AC13881" t="str">
            <v>Yes</v>
          </cell>
          <cell r="AI13881">
            <v>2</v>
          </cell>
        </row>
        <row r="13882">
          <cell r="K13882" t="str">
            <v>Community School</v>
          </cell>
          <cell r="L13882" t="str">
            <v>Primary</v>
          </cell>
          <cell r="AC13882" t="str">
            <v>Yes</v>
          </cell>
          <cell r="AI13882">
            <v>2</v>
          </cell>
        </row>
        <row r="13883">
          <cell r="K13883" t="str">
            <v>Academy Sponsor Led</v>
          </cell>
          <cell r="L13883" t="str">
            <v>Secondary</v>
          </cell>
          <cell r="AC13883" t="str">
            <v>Yes</v>
          </cell>
          <cell r="AI13883">
            <v>1</v>
          </cell>
        </row>
        <row r="13884">
          <cell r="K13884" t="str">
            <v>Non-Maintained Special School</v>
          </cell>
          <cell r="L13884" t="str">
            <v>Special</v>
          </cell>
          <cell r="AC13884" t="str">
            <v>Yes</v>
          </cell>
          <cell r="AI13884">
            <v>1</v>
          </cell>
        </row>
        <row r="13885">
          <cell r="K13885" t="str">
            <v>Community Special School</v>
          </cell>
          <cell r="L13885" t="str">
            <v>Special</v>
          </cell>
          <cell r="AC13885" t="str">
            <v>Yes</v>
          </cell>
          <cell r="AI13885">
            <v>1</v>
          </cell>
        </row>
        <row r="13886">
          <cell r="K13886" t="str">
            <v>Community Special School</v>
          </cell>
          <cell r="L13886" t="str">
            <v>Special</v>
          </cell>
          <cell r="AC13886" t="str">
            <v>Yes</v>
          </cell>
          <cell r="AI13886">
            <v>2</v>
          </cell>
        </row>
        <row r="13887">
          <cell r="K13887" t="str">
            <v>Community Special School</v>
          </cell>
          <cell r="L13887" t="str">
            <v>Special</v>
          </cell>
          <cell r="AC13887" t="str">
            <v>Yes</v>
          </cell>
          <cell r="AI13887">
            <v>1</v>
          </cell>
        </row>
        <row r="13888">
          <cell r="K13888" t="str">
            <v>Community Special School</v>
          </cell>
          <cell r="L13888" t="str">
            <v>Special</v>
          </cell>
          <cell r="AC13888" t="str">
            <v>Yes</v>
          </cell>
          <cell r="AI13888">
            <v>3</v>
          </cell>
        </row>
        <row r="13889">
          <cell r="K13889" t="str">
            <v>Voluntary Aided School</v>
          </cell>
          <cell r="L13889" t="str">
            <v>Secondary</v>
          </cell>
          <cell r="AC13889" t="str">
            <v>Yes</v>
          </cell>
          <cell r="AI13889">
            <v>2</v>
          </cell>
        </row>
        <row r="13890">
          <cell r="K13890" t="str">
            <v>Pupil Referral Unit</v>
          </cell>
          <cell r="L13890" t="str">
            <v>PRU</v>
          </cell>
          <cell r="AC13890" t="str">
            <v>Yes</v>
          </cell>
          <cell r="AI13890">
            <v>1</v>
          </cell>
        </row>
        <row r="13891">
          <cell r="K13891" t="str">
            <v>Community School</v>
          </cell>
          <cell r="L13891" t="str">
            <v>Primary</v>
          </cell>
          <cell r="AC13891" t="str">
            <v>Yes</v>
          </cell>
          <cell r="AI13891">
            <v>2</v>
          </cell>
        </row>
        <row r="13892">
          <cell r="K13892" t="str">
            <v>Academy Sponsor Led</v>
          </cell>
          <cell r="L13892" t="str">
            <v>Secondary</v>
          </cell>
          <cell r="AC13892" t="str">
            <v>Yes</v>
          </cell>
          <cell r="AI13892">
            <v>2</v>
          </cell>
        </row>
        <row r="13893">
          <cell r="K13893" t="str">
            <v>Academy Sponsor Led</v>
          </cell>
          <cell r="L13893" t="str">
            <v>Secondary</v>
          </cell>
          <cell r="AC13893" t="str">
            <v>Yes</v>
          </cell>
          <cell r="AI13893">
            <v>2</v>
          </cell>
        </row>
        <row r="13894">
          <cell r="K13894" t="str">
            <v>Academy Sponsor Led</v>
          </cell>
          <cell r="L13894" t="str">
            <v>Secondary</v>
          </cell>
          <cell r="AC13894" t="str">
            <v>Yes</v>
          </cell>
          <cell r="AI13894">
            <v>1</v>
          </cell>
        </row>
        <row r="13895">
          <cell r="K13895" t="str">
            <v>Voluntary Controlled School</v>
          </cell>
          <cell r="L13895" t="str">
            <v>Primary</v>
          </cell>
          <cell r="AC13895" t="str">
            <v>Yes</v>
          </cell>
          <cell r="AI13895">
            <v>2</v>
          </cell>
        </row>
        <row r="13896">
          <cell r="K13896" t="str">
            <v>Community School</v>
          </cell>
          <cell r="L13896" t="str">
            <v>Primary</v>
          </cell>
          <cell r="AC13896" t="str">
            <v>Yes</v>
          </cell>
          <cell r="AI13896">
            <v>2</v>
          </cell>
        </row>
        <row r="13897">
          <cell r="K13897" t="str">
            <v>Community School</v>
          </cell>
          <cell r="L13897" t="str">
            <v>Primary</v>
          </cell>
          <cell r="AC13897" t="str">
            <v>Yes</v>
          </cell>
          <cell r="AI13897">
            <v>2</v>
          </cell>
        </row>
        <row r="13898">
          <cell r="K13898" t="str">
            <v>Community Special School</v>
          </cell>
          <cell r="L13898" t="str">
            <v>Special</v>
          </cell>
          <cell r="AC13898" t="str">
            <v>Yes</v>
          </cell>
          <cell r="AI13898">
            <v>1</v>
          </cell>
        </row>
        <row r="13899">
          <cell r="K13899" t="str">
            <v>Community Special School</v>
          </cell>
          <cell r="L13899" t="str">
            <v>Special</v>
          </cell>
          <cell r="AC13899" t="str">
            <v>Yes</v>
          </cell>
          <cell r="AI13899">
            <v>1</v>
          </cell>
        </row>
        <row r="13900">
          <cell r="K13900" t="str">
            <v>Academy Sponsor Led</v>
          </cell>
          <cell r="L13900" t="str">
            <v>Secondary</v>
          </cell>
          <cell r="AC13900" t="str">
            <v>Yes</v>
          </cell>
          <cell r="AI13900">
            <v>1</v>
          </cell>
        </row>
        <row r="13901">
          <cell r="K13901" t="str">
            <v>Academy Sponsor Led</v>
          </cell>
          <cell r="L13901" t="str">
            <v>Secondary</v>
          </cell>
          <cell r="AC13901" t="str">
            <v>Yes</v>
          </cell>
          <cell r="AI13901">
            <v>2</v>
          </cell>
        </row>
        <row r="13902">
          <cell r="K13902" t="str">
            <v>Academy Sponsor Led</v>
          </cell>
          <cell r="L13902" t="str">
            <v>Secondary</v>
          </cell>
          <cell r="AC13902" t="str">
            <v>Yes</v>
          </cell>
          <cell r="AI13902">
            <v>1</v>
          </cell>
        </row>
        <row r="13903">
          <cell r="K13903" t="str">
            <v>Academy Sponsor Led</v>
          </cell>
          <cell r="L13903" t="str">
            <v>Secondary</v>
          </cell>
          <cell r="AC13903" t="str">
            <v>Yes</v>
          </cell>
          <cell r="AI13903">
            <v>2</v>
          </cell>
        </row>
        <row r="13904">
          <cell r="K13904" t="str">
            <v>Academy Sponsor Led</v>
          </cell>
          <cell r="L13904" t="str">
            <v>Secondary</v>
          </cell>
          <cell r="AC13904" t="str">
            <v>Yes</v>
          </cell>
          <cell r="AI13904">
            <v>2</v>
          </cell>
        </row>
        <row r="13905">
          <cell r="K13905" t="str">
            <v>Academy Sponsor Led</v>
          </cell>
          <cell r="L13905" t="str">
            <v>Secondary</v>
          </cell>
          <cell r="AC13905" t="str">
            <v>Yes</v>
          </cell>
          <cell r="AI13905">
            <v>2</v>
          </cell>
        </row>
        <row r="13906">
          <cell r="K13906" t="str">
            <v>Community School</v>
          </cell>
          <cell r="L13906" t="str">
            <v>Primary</v>
          </cell>
          <cell r="AC13906" t="str">
            <v>Yes</v>
          </cell>
          <cell r="AI13906">
            <v>2</v>
          </cell>
        </row>
        <row r="13907">
          <cell r="K13907" t="str">
            <v>Academy Sponsor Led</v>
          </cell>
          <cell r="L13907" t="str">
            <v>Secondary</v>
          </cell>
          <cell r="AC13907" t="str">
            <v>Yes</v>
          </cell>
          <cell r="AI13907">
            <v>2</v>
          </cell>
        </row>
        <row r="13908">
          <cell r="K13908" t="str">
            <v>Community School</v>
          </cell>
          <cell r="L13908" t="str">
            <v>Primary</v>
          </cell>
          <cell r="AC13908" t="str">
            <v>Yes</v>
          </cell>
          <cell r="AI13908">
            <v>2</v>
          </cell>
        </row>
        <row r="13909">
          <cell r="K13909" t="str">
            <v>Academy Sponsor Led</v>
          </cell>
          <cell r="L13909" t="str">
            <v>Secondary</v>
          </cell>
          <cell r="AC13909" t="str">
            <v>Yes</v>
          </cell>
          <cell r="AI13909">
            <v>4</v>
          </cell>
        </row>
        <row r="13910">
          <cell r="K13910" t="str">
            <v>Academy Sponsor Led</v>
          </cell>
          <cell r="L13910" t="str">
            <v>Secondary</v>
          </cell>
          <cell r="AC13910" t="str">
            <v>Yes</v>
          </cell>
          <cell r="AI13910">
            <v>3</v>
          </cell>
        </row>
        <row r="13911">
          <cell r="K13911" t="str">
            <v>Academy Sponsor Led</v>
          </cell>
          <cell r="L13911" t="str">
            <v>Secondary</v>
          </cell>
          <cell r="AC13911" t="str">
            <v>Yes</v>
          </cell>
          <cell r="AI13911">
            <v>2</v>
          </cell>
        </row>
        <row r="13912">
          <cell r="K13912" t="str">
            <v>Academy Sponsor Led</v>
          </cell>
          <cell r="L13912" t="str">
            <v>Secondary</v>
          </cell>
          <cell r="AC13912" t="str">
            <v>Yes</v>
          </cell>
          <cell r="AI13912">
            <v>1</v>
          </cell>
        </row>
        <row r="13913">
          <cell r="K13913" t="str">
            <v>Foundation School</v>
          </cell>
          <cell r="L13913" t="str">
            <v>Primary</v>
          </cell>
          <cell r="AC13913" t="str">
            <v>Yes</v>
          </cell>
          <cell r="AI13913">
            <v>2</v>
          </cell>
        </row>
        <row r="13914">
          <cell r="K13914" t="str">
            <v>Community School</v>
          </cell>
          <cell r="L13914" t="str">
            <v>Primary</v>
          </cell>
          <cell r="AC13914" t="str">
            <v>Yes</v>
          </cell>
          <cell r="AI13914">
            <v>2</v>
          </cell>
        </row>
        <row r="13915">
          <cell r="K13915" t="str">
            <v>Voluntary Aided School</v>
          </cell>
          <cell r="L13915" t="str">
            <v>Primary</v>
          </cell>
          <cell r="AC13915" t="str">
            <v>Yes</v>
          </cell>
          <cell r="AI13915">
            <v>1</v>
          </cell>
        </row>
        <row r="13916">
          <cell r="K13916" t="str">
            <v>Academy Sponsor Led</v>
          </cell>
          <cell r="L13916" t="str">
            <v>Secondary</v>
          </cell>
          <cell r="AC13916" t="str">
            <v>Yes</v>
          </cell>
          <cell r="AI13916">
            <v>2</v>
          </cell>
        </row>
        <row r="13917">
          <cell r="K13917" t="str">
            <v>Academy Sponsor Led</v>
          </cell>
          <cell r="L13917" t="str">
            <v>Secondary</v>
          </cell>
          <cell r="AC13917" t="str">
            <v>Yes</v>
          </cell>
          <cell r="AI13917">
            <v>2</v>
          </cell>
        </row>
        <row r="13918">
          <cell r="K13918" t="str">
            <v>Academy Sponsor Led</v>
          </cell>
          <cell r="L13918" t="str">
            <v>Secondary</v>
          </cell>
          <cell r="AC13918" t="str">
            <v>Yes</v>
          </cell>
          <cell r="AI13918">
            <v>2</v>
          </cell>
        </row>
        <row r="13919">
          <cell r="K13919" t="str">
            <v>Academy Sponsor Led</v>
          </cell>
          <cell r="L13919" t="str">
            <v>Secondary</v>
          </cell>
          <cell r="AC13919" t="str">
            <v>Yes</v>
          </cell>
          <cell r="AI13919">
            <v>2</v>
          </cell>
        </row>
        <row r="13920">
          <cell r="K13920" t="str">
            <v>Academy Sponsor Led</v>
          </cell>
          <cell r="L13920" t="str">
            <v>Secondary</v>
          </cell>
          <cell r="AC13920" t="str">
            <v>Yes</v>
          </cell>
          <cell r="AI13920">
            <v>2</v>
          </cell>
        </row>
        <row r="13921">
          <cell r="K13921" t="str">
            <v>Academy Sponsor Led</v>
          </cell>
          <cell r="L13921" t="str">
            <v>Secondary</v>
          </cell>
          <cell r="AC13921" t="str">
            <v>Yes</v>
          </cell>
          <cell r="AI13921">
            <v>2</v>
          </cell>
        </row>
        <row r="13922">
          <cell r="K13922" t="str">
            <v>Academy Sponsor Led</v>
          </cell>
          <cell r="L13922" t="str">
            <v>Secondary</v>
          </cell>
          <cell r="AC13922" t="str">
            <v>Yes</v>
          </cell>
          <cell r="AI13922">
            <v>2</v>
          </cell>
        </row>
        <row r="13923">
          <cell r="K13923" t="str">
            <v>Academy Sponsor Led</v>
          </cell>
          <cell r="L13923" t="str">
            <v>Secondary</v>
          </cell>
          <cell r="AC13923" t="str">
            <v>Yes</v>
          </cell>
          <cell r="AI13923">
            <v>1</v>
          </cell>
        </row>
        <row r="13924">
          <cell r="K13924" t="str">
            <v>Voluntary Controlled School</v>
          </cell>
          <cell r="L13924" t="str">
            <v>Primary</v>
          </cell>
          <cell r="AC13924" t="str">
            <v>Yes</v>
          </cell>
          <cell r="AI13924">
            <v>2</v>
          </cell>
        </row>
        <row r="13925">
          <cell r="K13925" t="str">
            <v>Voluntary Controlled School</v>
          </cell>
          <cell r="L13925" t="str">
            <v>Primary</v>
          </cell>
          <cell r="AC13925" t="str">
            <v>Yes</v>
          </cell>
          <cell r="AI13925">
            <v>2</v>
          </cell>
        </row>
        <row r="13926">
          <cell r="K13926" t="str">
            <v>Pupil Referral Unit</v>
          </cell>
          <cell r="L13926" t="str">
            <v>PRU</v>
          </cell>
          <cell r="AC13926" t="str">
            <v>Yes</v>
          </cell>
          <cell r="AI13926">
            <v>2</v>
          </cell>
        </row>
        <row r="13927">
          <cell r="K13927" t="str">
            <v>Pupil Referral Unit</v>
          </cell>
          <cell r="L13927" t="str">
            <v>PRU</v>
          </cell>
          <cell r="AC13927" t="str">
            <v>Yes</v>
          </cell>
          <cell r="AI13927">
            <v>2</v>
          </cell>
        </row>
        <row r="13928">
          <cell r="K13928" t="str">
            <v>Pupil Referral Unit</v>
          </cell>
          <cell r="L13928" t="str">
            <v>PRU</v>
          </cell>
          <cell r="AC13928" t="str">
            <v>Yes</v>
          </cell>
          <cell r="AI13928">
            <v>2</v>
          </cell>
        </row>
        <row r="13929">
          <cell r="K13929" t="str">
            <v>Pupil Referral Unit</v>
          </cell>
          <cell r="L13929" t="str">
            <v>PRU</v>
          </cell>
          <cell r="AC13929" t="str">
            <v>Yes</v>
          </cell>
          <cell r="AI13929">
            <v>3</v>
          </cell>
        </row>
        <row r="13930">
          <cell r="K13930" t="str">
            <v>Voluntary Aided School</v>
          </cell>
          <cell r="L13930" t="str">
            <v>Primary</v>
          </cell>
          <cell r="AC13930" t="str">
            <v>Yes</v>
          </cell>
          <cell r="AI13930">
            <v>2</v>
          </cell>
        </row>
        <row r="13931">
          <cell r="K13931" t="str">
            <v>Academy Sponsor Led</v>
          </cell>
          <cell r="L13931" t="str">
            <v>Secondary</v>
          </cell>
          <cell r="AC13931" t="str">
            <v>Yes</v>
          </cell>
          <cell r="AI13931">
            <v>2</v>
          </cell>
        </row>
        <row r="13932">
          <cell r="K13932" t="str">
            <v>Academy Sponsor Led</v>
          </cell>
          <cell r="L13932" t="str">
            <v>Secondary</v>
          </cell>
          <cell r="AC13932" t="str">
            <v>Yes</v>
          </cell>
          <cell r="AI13932">
            <v>2</v>
          </cell>
        </row>
        <row r="13933">
          <cell r="K13933" t="str">
            <v>Academy Sponsor Led</v>
          </cell>
          <cell r="L13933" t="str">
            <v>Secondary</v>
          </cell>
          <cell r="AC13933" t="str">
            <v>Yes</v>
          </cell>
          <cell r="AI13933">
            <v>2</v>
          </cell>
        </row>
        <row r="13934">
          <cell r="K13934" t="str">
            <v>Academy Sponsor Led</v>
          </cell>
          <cell r="L13934" t="str">
            <v>Secondary</v>
          </cell>
          <cell r="AC13934" t="str">
            <v>Yes</v>
          </cell>
          <cell r="AI13934">
            <v>2</v>
          </cell>
        </row>
        <row r="13935">
          <cell r="K13935" t="str">
            <v>Academy Sponsor Led</v>
          </cell>
          <cell r="L13935" t="str">
            <v>Secondary</v>
          </cell>
          <cell r="AC13935" t="str">
            <v>Yes</v>
          </cell>
          <cell r="AI13935">
            <v>1</v>
          </cell>
        </row>
        <row r="13936">
          <cell r="K13936" t="str">
            <v>Academy Sponsor Led</v>
          </cell>
          <cell r="L13936" t="str">
            <v>Secondary</v>
          </cell>
          <cell r="AC13936" t="str">
            <v>Yes</v>
          </cell>
          <cell r="AI13936">
            <v>2</v>
          </cell>
        </row>
        <row r="13937">
          <cell r="K13937" t="str">
            <v>Pupil Referral Unit</v>
          </cell>
          <cell r="L13937" t="str">
            <v>PRU</v>
          </cell>
          <cell r="AC13937" t="str">
            <v>Yes</v>
          </cell>
          <cell r="AI13937">
            <v>2</v>
          </cell>
        </row>
        <row r="13938">
          <cell r="K13938" t="str">
            <v>Academy Sponsor Led</v>
          </cell>
          <cell r="L13938" t="str">
            <v>Secondary</v>
          </cell>
          <cell r="AC13938" t="str">
            <v>Yes</v>
          </cell>
          <cell r="AI13938">
            <v>2</v>
          </cell>
        </row>
        <row r="13939">
          <cell r="K13939" t="str">
            <v>Academy Sponsor Led</v>
          </cell>
          <cell r="L13939" t="str">
            <v>Secondary</v>
          </cell>
          <cell r="AC13939" t="str">
            <v>Yes</v>
          </cell>
          <cell r="AI13939">
            <v>3</v>
          </cell>
        </row>
        <row r="13940">
          <cell r="K13940" t="str">
            <v>Academy Sponsor Led</v>
          </cell>
          <cell r="L13940" t="str">
            <v>Secondary</v>
          </cell>
          <cell r="AC13940" t="str">
            <v>Yes</v>
          </cell>
          <cell r="AI13940">
            <v>2</v>
          </cell>
        </row>
        <row r="13941">
          <cell r="K13941" t="str">
            <v>Academy Sponsor Led</v>
          </cell>
          <cell r="L13941" t="str">
            <v>Secondary</v>
          </cell>
          <cell r="AC13941" t="str">
            <v>Yes</v>
          </cell>
          <cell r="AI13941">
            <v>2</v>
          </cell>
        </row>
        <row r="13942">
          <cell r="K13942" t="str">
            <v>Academy Sponsor Led</v>
          </cell>
          <cell r="L13942" t="str">
            <v>Secondary</v>
          </cell>
          <cell r="AC13942" t="str">
            <v>Yes</v>
          </cell>
          <cell r="AI13942">
            <v>2</v>
          </cell>
        </row>
        <row r="13943">
          <cell r="K13943" t="str">
            <v>Academy Sponsor Led</v>
          </cell>
          <cell r="L13943" t="str">
            <v>Secondary</v>
          </cell>
          <cell r="AC13943" t="str">
            <v>Yes</v>
          </cell>
          <cell r="AI13943">
            <v>2</v>
          </cell>
        </row>
        <row r="13944">
          <cell r="K13944" t="str">
            <v>Academy Sponsor Led</v>
          </cell>
          <cell r="L13944" t="str">
            <v>Secondary</v>
          </cell>
          <cell r="AC13944" t="str">
            <v>Yes</v>
          </cell>
          <cell r="AI13944">
            <v>2</v>
          </cell>
        </row>
        <row r="13945">
          <cell r="K13945" t="str">
            <v>Academy Sponsor Led</v>
          </cell>
          <cell r="L13945" t="str">
            <v>Secondary</v>
          </cell>
          <cell r="AC13945" t="str">
            <v>Yes</v>
          </cell>
          <cell r="AI13945">
            <v>2</v>
          </cell>
        </row>
        <row r="13946">
          <cell r="K13946" t="str">
            <v>Academy Sponsor Led</v>
          </cell>
          <cell r="L13946" t="str">
            <v>Secondary</v>
          </cell>
          <cell r="AC13946" t="str">
            <v>Yes</v>
          </cell>
          <cell r="AI13946">
            <v>1</v>
          </cell>
        </row>
        <row r="13947">
          <cell r="K13947" t="str">
            <v>Academy Sponsor Led</v>
          </cell>
          <cell r="L13947" t="str">
            <v>Secondary</v>
          </cell>
          <cell r="AC13947" t="str">
            <v>Yes</v>
          </cell>
          <cell r="AI13947">
            <v>1</v>
          </cell>
        </row>
        <row r="13948">
          <cell r="K13948" t="str">
            <v>Academy Sponsor Led</v>
          </cell>
          <cell r="L13948" t="str">
            <v>Secondary</v>
          </cell>
          <cell r="AC13948" t="str">
            <v>Yes</v>
          </cell>
          <cell r="AI13948">
            <v>4</v>
          </cell>
        </row>
        <row r="13949">
          <cell r="K13949" t="str">
            <v>Community School</v>
          </cell>
          <cell r="L13949" t="str">
            <v>Primary</v>
          </cell>
          <cell r="AC13949" t="str">
            <v>Yes</v>
          </cell>
          <cell r="AI13949">
            <v>2</v>
          </cell>
        </row>
        <row r="13950">
          <cell r="K13950" t="str">
            <v>Voluntary Aided School</v>
          </cell>
          <cell r="L13950" t="str">
            <v>Primary</v>
          </cell>
          <cell r="AC13950" t="str">
            <v>Yes</v>
          </cell>
          <cell r="AI13950">
            <v>2</v>
          </cell>
        </row>
        <row r="13951">
          <cell r="K13951" t="str">
            <v>Academy Sponsor Led</v>
          </cell>
          <cell r="L13951" t="str">
            <v>Secondary</v>
          </cell>
          <cell r="AC13951" t="str">
            <v>Yes</v>
          </cell>
          <cell r="AI13951">
            <v>3</v>
          </cell>
        </row>
        <row r="13952">
          <cell r="K13952" t="str">
            <v>Foundation School</v>
          </cell>
          <cell r="L13952" t="str">
            <v>Primary</v>
          </cell>
          <cell r="AC13952" t="str">
            <v>Yes</v>
          </cell>
          <cell r="AI13952">
            <v>2</v>
          </cell>
        </row>
        <row r="13953">
          <cell r="K13953" t="str">
            <v>Voluntary Aided School</v>
          </cell>
          <cell r="L13953" t="str">
            <v>Secondary</v>
          </cell>
          <cell r="AC13953" t="str">
            <v>Yes</v>
          </cell>
          <cell r="AI13953">
            <v>3</v>
          </cell>
        </row>
        <row r="13954">
          <cell r="K13954" t="str">
            <v>Pupil Referral Unit</v>
          </cell>
          <cell r="L13954" t="str">
            <v>PRU</v>
          </cell>
          <cell r="AC13954" t="str">
            <v>Yes</v>
          </cell>
          <cell r="AI13954">
            <v>4</v>
          </cell>
        </row>
        <row r="13955">
          <cell r="K13955" t="str">
            <v>Voluntary Controlled School</v>
          </cell>
          <cell r="L13955" t="str">
            <v>Primary</v>
          </cell>
          <cell r="AC13955" t="str">
            <v>Yes</v>
          </cell>
          <cell r="AI13955">
            <v>2</v>
          </cell>
        </row>
        <row r="13956">
          <cell r="K13956" t="str">
            <v>Voluntary Aided School</v>
          </cell>
          <cell r="L13956" t="str">
            <v>Primary</v>
          </cell>
          <cell r="AC13956" t="str">
            <v>NULL</v>
          </cell>
          <cell r="AI13956" t="str">
            <v>NULL</v>
          </cell>
        </row>
        <row r="13957">
          <cell r="K13957" t="str">
            <v>Pupil Referral Unit</v>
          </cell>
          <cell r="L13957" t="str">
            <v>PRU</v>
          </cell>
          <cell r="AC13957" t="str">
            <v>Yes</v>
          </cell>
          <cell r="AI13957">
            <v>2</v>
          </cell>
        </row>
        <row r="13958">
          <cell r="K13958" t="str">
            <v>Academy Sponsor Led</v>
          </cell>
          <cell r="L13958" t="str">
            <v>Secondary</v>
          </cell>
          <cell r="AC13958" t="str">
            <v>Yes</v>
          </cell>
          <cell r="AI13958">
            <v>3</v>
          </cell>
        </row>
        <row r="13959">
          <cell r="K13959" t="str">
            <v>Academy Sponsor Led</v>
          </cell>
          <cell r="L13959" t="str">
            <v>Secondary</v>
          </cell>
          <cell r="AC13959" t="str">
            <v>Yes</v>
          </cell>
          <cell r="AI13959">
            <v>3</v>
          </cell>
        </row>
        <row r="13960">
          <cell r="K13960" t="str">
            <v>Community School</v>
          </cell>
          <cell r="L13960" t="str">
            <v>Primary</v>
          </cell>
          <cell r="AC13960" t="str">
            <v>Yes</v>
          </cell>
          <cell r="AI13960">
            <v>2</v>
          </cell>
        </row>
        <row r="13961">
          <cell r="K13961" t="str">
            <v>Voluntary Aided School</v>
          </cell>
          <cell r="L13961" t="str">
            <v>Secondary</v>
          </cell>
          <cell r="AC13961" t="str">
            <v>Yes</v>
          </cell>
          <cell r="AI13961">
            <v>2</v>
          </cell>
        </row>
        <row r="13962">
          <cell r="K13962" t="str">
            <v>Academy Sponsor Led</v>
          </cell>
          <cell r="L13962" t="str">
            <v>Secondary</v>
          </cell>
          <cell r="AC13962" t="str">
            <v>Yes</v>
          </cell>
          <cell r="AI13962">
            <v>1</v>
          </cell>
        </row>
        <row r="13963">
          <cell r="K13963" t="str">
            <v>Academy Sponsor Led</v>
          </cell>
          <cell r="L13963" t="str">
            <v>Secondary</v>
          </cell>
          <cell r="AC13963" t="str">
            <v>Yes</v>
          </cell>
          <cell r="AI13963">
            <v>2</v>
          </cell>
        </row>
        <row r="13964">
          <cell r="K13964" t="str">
            <v>Voluntary Aided School</v>
          </cell>
          <cell r="L13964" t="str">
            <v>Secondary</v>
          </cell>
          <cell r="AC13964" t="str">
            <v>Yes</v>
          </cell>
          <cell r="AI13964">
            <v>2</v>
          </cell>
        </row>
        <row r="13965">
          <cell r="K13965" t="str">
            <v>Academy Sponsor Led</v>
          </cell>
          <cell r="L13965" t="str">
            <v>Secondary</v>
          </cell>
          <cell r="AC13965" t="str">
            <v>Yes</v>
          </cell>
          <cell r="AI13965">
            <v>2</v>
          </cell>
        </row>
        <row r="13966">
          <cell r="K13966" t="str">
            <v>Academy Sponsor Led</v>
          </cell>
          <cell r="L13966" t="str">
            <v>Secondary</v>
          </cell>
          <cell r="AC13966" t="str">
            <v>Yes</v>
          </cell>
          <cell r="AI13966">
            <v>3</v>
          </cell>
        </row>
        <row r="13967">
          <cell r="K13967" t="str">
            <v>Pupil Referral Unit</v>
          </cell>
          <cell r="L13967" t="str">
            <v>PRU</v>
          </cell>
          <cell r="AC13967" t="str">
            <v>Yes</v>
          </cell>
          <cell r="AI13967">
            <v>2</v>
          </cell>
        </row>
        <row r="13968">
          <cell r="K13968" t="str">
            <v>Community School</v>
          </cell>
          <cell r="L13968" t="str">
            <v>Primary</v>
          </cell>
          <cell r="AC13968" t="str">
            <v>Yes</v>
          </cell>
          <cell r="AI13968">
            <v>2</v>
          </cell>
        </row>
        <row r="13969">
          <cell r="K13969" t="str">
            <v>Community School</v>
          </cell>
          <cell r="L13969" t="str">
            <v>Primary</v>
          </cell>
          <cell r="AC13969" t="str">
            <v>Yes</v>
          </cell>
          <cell r="AI13969">
            <v>4</v>
          </cell>
        </row>
        <row r="13970">
          <cell r="K13970" t="str">
            <v>Voluntary Controlled School</v>
          </cell>
          <cell r="L13970" t="str">
            <v>Primary</v>
          </cell>
          <cell r="AC13970" t="str">
            <v>Yes</v>
          </cell>
          <cell r="AI13970">
            <v>2</v>
          </cell>
        </row>
        <row r="13971">
          <cell r="K13971" t="str">
            <v>Voluntary Controlled School</v>
          </cell>
          <cell r="L13971" t="str">
            <v>Primary</v>
          </cell>
          <cell r="AC13971" t="str">
            <v>Yes</v>
          </cell>
          <cell r="AI13971">
            <v>2</v>
          </cell>
        </row>
        <row r="13972">
          <cell r="K13972" t="str">
            <v>Voluntary Controlled School</v>
          </cell>
          <cell r="L13972" t="str">
            <v>Primary</v>
          </cell>
          <cell r="AC13972" t="str">
            <v>Yes</v>
          </cell>
          <cell r="AI13972">
            <v>2</v>
          </cell>
        </row>
        <row r="13973">
          <cell r="K13973" t="str">
            <v>Voluntary Aided School</v>
          </cell>
          <cell r="L13973" t="str">
            <v>Primary</v>
          </cell>
          <cell r="AC13973" t="str">
            <v>Yes</v>
          </cell>
          <cell r="AI13973">
            <v>2</v>
          </cell>
        </row>
        <row r="13974">
          <cell r="K13974" t="str">
            <v>Community Special School</v>
          </cell>
          <cell r="L13974" t="str">
            <v>Special</v>
          </cell>
          <cell r="AC13974" t="str">
            <v>Yes</v>
          </cell>
          <cell r="AI13974">
            <v>2</v>
          </cell>
        </row>
        <row r="13975">
          <cell r="K13975" t="str">
            <v>Foundation School</v>
          </cell>
          <cell r="L13975" t="str">
            <v>Secondary</v>
          </cell>
          <cell r="AC13975" t="str">
            <v>Yes</v>
          </cell>
          <cell r="AI13975">
            <v>2</v>
          </cell>
        </row>
        <row r="13976">
          <cell r="K13976" t="str">
            <v>Voluntary Aided School</v>
          </cell>
          <cell r="L13976" t="str">
            <v>Primary</v>
          </cell>
          <cell r="AC13976" t="str">
            <v>Yes</v>
          </cell>
          <cell r="AI13976">
            <v>2</v>
          </cell>
        </row>
        <row r="13977">
          <cell r="K13977" t="str">
            <v>Community School</v>
          </cell>
          <cell r="L13977" t="str">
            <v>Primary</v>
          </cell>
          <cell r="AC13977" t="str">
            <v>Yes</v>
          </cell>
          <cell r="AI13977">
            <v>2</v>
          </cell>
        </row>
        <row r="13978">
          <cell r="K13978" t="str">
            <v>Academy Sponsor Led</v>
          </cell>
          <cell r="L13978" t="str">
            <v>Secondary</v>
          </cell>
          <cell r="AC13978" t="str">
            <v>Yes</v>
          </cell>
          <cell r="AI13978">
            <v>2</v>
          </cell>
        </row>
        <row r="13979">
          <cell r="K13979" t="str">
            <v>Community School</v>
          </cell>
          <cell r="L13979" t="str">
            <v>Primary</v>
          </cell>
          <cell r="AC13979" t="str">
            <v>Yes</v>
          </cell>
          <cell r="AI13979">
            <v>2</v>
          </cell>
        </row>
        <row r="13980">
          <cell r="K13980" t="str">
            <v>Community School</v>
          </cell>
          <cell r="L13980" t="str">
            <v>Primary</v>
          </cell>
          <cell r="AC13980" t="str">
            <v>Yes</v>
          </cell>
          <cell r="AI13980">
            <v>2</v>
          </cell>
        </row>
        <row r="13981">
          <cell r="K13981" t="str">
            <v>Community School</v>
          </cell>
          <cell r="L13981" t="str">
            <v>Primary</v>
          </cell>
          <cell r="AC13981" t="str">
            <v>Yes</v>
          </cell>
          <cell r="AI13981">
            <v>2</v>
          </cell>
        </row>
        <row r="13982">
          <cell r="K13982" t="str">
            <v>Non-Maintained Special School</v>
          </cell>
          <cell r="L13982" t="str">
            <v>Special</v>
          </cell>
          <cell r="AC13982" t="str">
            <v>Yes</v>
          </cell>
          <cell r="AI13982">
            <v>2</v>
          </cell>
        </row>
        <row r="13983">
          <cell r="K13983" t="str">
            <v>Non-Maintained Special School</v>
          </cell>
          <cell r="L13983" t="str">
            <v>Special</v>
          </cell>
          <cell r="AC13983" t="str">
            <v>Yes</v>
          </cell>
          <cell r="AI13983">
            <v>1</v>
          </cell>
        </row>
        <row r="13984">
          <cell r="K13984" t="str">
            <v>Academy Sponsor Led</v>
          </cell>
          <cell r="L13984" t="str">
            <v>Secondary</v>
          </cell>
          <cell r="AC13984" t="str">
            <v>Yes</v>
          </cell>
          <cell r="AI13984">
            <v>1</v>
          </cell>
        </row>
        <row r="13985">
          <cell r="K13985" t="str">
            <v>Academy Sponsor Led</v>
          </cell>
          <cell r="L13985" t="str">
            <v>Secondary</v>
          </cell>
          <cell r="AC13985" t="str">
            <v>Yes</v>
          </cell>
          <cell r="AI13985">
            <v>2</v>
          </cell>
        </row>
        <row r="13986">
          <cell r="K13986" t="str">
            <v>Voluntary Aided School</v>
          </cell>
          <cell r="L13986" t="str">
            <v>Primary</v>
          </cell>
          <cell r="AC13986" t="str">
            <v>Yes</v>
          </cell>
          <cell r="AI13986">
            <v>4</v>
          </cell>
        </row>
        <row r="13987">
          <cell r="K13987" t="str">
            <v>Community Special School</v>
          </cell>
          <cell r="L13987" t="str">
            <v>Special</v>
          </cell>
          <cell r="AC13987" t="str">
            <v>Yes</v>
          </cell>
          <cell r="AI13987">
            <v>2</v>
          </cell>
        </row>
        <row r="13988">
          <cell r="K13988" t="str">
            <v>Foundation School</v>
          </cell>
          <cell r="L13988" t="str">
            <v>Secondary</v>
          </cell>
          <cell r="AC13988" t="str">
            <v>Yes</v>
          </cell>
          <cell r="AI13988">
            <v>4</v>
          </cell>
        </row>
        <row r="13989">
          <cell r="K13989" t="str">
            <v>Community Special School</v>
          </cell>
          <cell r="L13989" t="str">
            <v>Special</v>
          </cell>
          <cell r="AC13989" t="str">
            <v>Yes</v>
          </cell>
          <cell r="AI13989">
            <v>2</v>
          </cell>
        </row>
        <row r="13990">
          <cell r="K13990" t="str">
            <v>Community School</v>
          </cell>
          <cell r="L13990" t="str">
            <v>Primary</v>
          </cell>
          <cell r="AC13990" t="str">
            <v>Yes</v>
          </cell>
          <cell r="AI13990">
            <v>2</v>
          </cell>
        </row>
        <row r="13991">
          <cell r="K13991" t="str">
            <v>Community School</v>
          </cell>
          <cell r="L13991" t="str">
            <v>Primary</v>
          </cell>
          <cell r="AC13991" t="str">
            <v>Yes</v>
          </cell>
          <cell r="AI13991">
            <v>2</v>
          </cell>
        </row>
        <row r="13992">
          <cell r="K13992" t="str">
            <v>Voluntary Controlled School</v>
          </cell>
          <cell r="L13992" t="str">
            <v>Primary</v>
          </cell>
          <cell r="AC13992" t="str">
            <v>Yes</v>
          </cell>
          <cell r="AI13992">
            <v>2</v>
          </cell>
        </row>
        <row r="13993">
          <cell r="K13993" t="str">
            <v>Academy Sponsor Led</v>
          </cell>
          <cell r="L13993" t="str">
            <v>Secondary</v>
          </cell>
          <cell r="AC13993" t="str">
            <v>Yes</v>
          </cell>
          <cell r="AI13993">
            <v>1</v>
          </cell>
        </row>
        <row r="13994">
          <cell r="K13994" t="str">
            <v>Community School</v>
          </cell>
          <cell r="L13994" t="str">
            <v>Primary</v>
          </cell>
          <cell r="AC13994" t="str">
            <v>Yes</v>
          </cell>
          <cell r="AI13994">
            <v>2</v>
          </cell>
        </row>
        <row r="13995">
          <cell r="K13995" t="str">
            <v>Voluntary Aided School</v>
          </cell>
          <cell r="L13995" t="str">
            <v>Primary</v>
          </cell>
          <cell r="AC13995" t="str">
            <v>Yes</v>
          </cell>
          <cell r="AI13995">
            <v>2</v>
          </cell>
        </row>
        <row r="13996">
          <cell r="K13996" t="str">
            <v>Community School</v>
          </cell>
          <cell r="L13996" t="str">
            <v>Primary</v>
          </cell>
          <cell r="AC13996" t="str">
            <v>Yes</v>
          </cell>
          <cell r="AI13996">
            <v>2</v>
          </cell>
        </row>
        <row r="13997">
          <cell r="K13997" t="str">
            <v>Foundation School</v>
          </cell>
          <cell r="L13997" t="str">
            <v>Secondary</v>
          </cell>
          <cell r="AC13997" t="str">
            <v>Yes</v>
          </cell>
          <cell r="AI13997">
            <v>2</v>
          </cell>
        </row>
        <row r="13998">
          <cell r="K13998" t="str">
            <v>Pupil Referral Unit</v>
          </cell>
          <cell r="L13998" t="str">
            <v>PRU</v>
          </cell>
          <cell r="AC13998" t="str">
            <v>Yes</v>
          </cell>
          <cell r="AI13998">
            <v>2</v>
          </cell>
        </row>
        <row r="13999">
          <cell r="K13999" t="str">
            <v>Pupil Referral Unit</v>
          </cell>
          <cell r="L13999" t="str">
            <v>PRU</v>
          </cell>
          <cell r="AC13999" t="str">
            <v>Yes</v>
          </cell>
          <cell r="AI13999">
            <v>2</v>
          </cell>
        </row>
        <row r="14000">
          <cell r="K14000" t="str">
            <v>Community School</v>
          </cell>
          <cell r="L14000" t="str">
            <v>Primary</v>
          </cell>
          <cell r="AC14000" t="str">
            <v>Yes</v>
          </cell>
          <cell r="AI14000">
            <v>1</v>
          </cell>
        </row>
        <row r="14001">
          <cell r="K14001" t="str">
            <v>Foundation School</v>
          </cell>
          <cell r="L14001" t="str">
            <v>Primary</v>
          </cell>
          <cell r="AC14001" t="str">
            <v>Yes</v>
          </cell>
          <cell r="AI14001">
            <v>2</v>
          </cell>
        </row>
        <row r="14002">
          <cell r="K14002" t="str">
            <v>Voluntary Aided School</v>
          </cell>
          <cell r="L14002" t="str">
            <v>Primary</v>
          </cell>
          <cell r="AC14002" t="str">
            <v>Yes</v>
          </cell>
          <cell r="AI14002">
            <v>2</v>
          </cell>
        </row>
        <row r="14003">
          <cell r="K14003" t="str">
            <v>Voluntary Controlled School</v>
          </cell>
          <cell r="L14003" t="str">
            <v>Primary</v>
          </cell>
          <cell r="AC14003" t="str">
            <v>Yes</v>
          </cell>
          <cell r="AI14003">
            <v>2</v>
          </cell>
        </row>
        <row r="14004">
          <cell r="K14004" t="str">
            <v>Academy Sponsor Led</v>
          </cell>
          <cell r="L14004" t="str">
            <v>Secondary</v>
          </cell>
          <cell r="AC14004" t="str">
            <v>Yes</v>
          </cell>
          <cell r="AI14004">
            <v>2</v>
          </cell>
        </row>
        <row r="14005">
          <cell r="K14005" t="str">
            <v>Academy Sponsor Led</v>
          </cell>
          <cell r="L14005" t="str">
            <v>Secondary</v>
          </cell>
          <cell r="AC14005" t="str">
            <v>Yes</v>
          </cell>
          <cell r="AI14005">
            <v>3</v>
          </cell>
        </row>
        <row r="14006">
          <cell r="K14006" t="str">
            <v>Community School</v>
          </cell>
          <cell r="L14006" t="str">
            <v>Primary</v>
          </cell>
          <cell r="AC14006" t="str">
            <v>Yes</v>
          </cell>
          <cell r="AI14006">
            <v>2</v>
          </cell>
        </row>
        <row r="14007">
          <cell r="K14007" t="str">
            <v>Community School</v>
          </cell>
          <cell r="L14007" t="str">
            <v>Primary</v>
          </cell>
          <cell r="AC14007" t="str">
            <v>Yes</v>
          </cell>
          <cell r="AI14007">
            <v>2</v>
          </cell>
        </row>
        <row r="14008">
          <cell r="K14008" t="str">
            <v>Voluntary Controlled School</v>
          </cell>
          <cell r="L14008" t="str">
            <v>Primary</v>
          </cell>
          <cell r="AC14008" t="str">
            <v>Yes</v>
          </cell>
          <cell r="AI14008">
            <v>1</v>
          </cell>
        </row>
        <row r="14009">
          <cell r="K14009" t="str">
            <v>Academy Sponsor Led</v>
          </cell>
          <cell r="L14009" t="str">
            <v>Secondary</v>
          </cell>
          <cell r="AC14009" t="str">
            <v>Yes</v>
          </cell>
          <cell r="AI14009">
            <v>2</v>
          </cell>
        </row>
        <row r="14010">
          <cell r="K14010" t="str">
            <v>Academy Sponsor Led</v>
          </cell>
          <cell r="L14010" t="str">
            <v>Secondary</v>
          </cell>
          <cell r="AC14010" t="str">
            <v>Yes</v>
          </cell>
          <cell r="AI14010">
            <v>2</v>
          </cell>
        </row>
        <row r="14011">
          <cell r="K14011" t="str">
            <v>Academy Sponsor Led</v>
          </cell>
          <cell r="L14011" t="str">
            <v>Secondary</v>
          </cell>
          <cell r="AC14011" t="str">
            <v>Yes</v>
          </cell>
          <cell r="AI14011">
            <v>2</v>
          </cell>
        </row>
        <row r="14012">
          <cell r="K14012" t="str">
            <v>Academy Sponsor Led</v>
          </cell>
          <cell r="L14012" t="str">
            <v>Secondary</v>
          </cell>
          <cell r="AC14012" t="str">
            <v>Yes</v>
          </cell>
          <cell r="AI14012">
            <v>1</v>
          </cell>
        </row>
        <row r="14013">
          <cell r="K14013" t="str">
            <v>Academy Sponsor Led</v>
          </cell>
          <cell r="L14013" t="str">
            <v>Secondary</v>
          </cell>
          <cell r="AC14013" t="str">
            <v>Yes</v>
          </cell>
          <cell r="AI14013">
            <v>4</v>
          </cell>
        </row>
        <row r="14014">
          <cell r="K14014" t="str">
            <v>Academy Sponsor Led</v>
          </cell>
          <cell r="L14014" t="str">
            <v>Secondary</v>
          </cell>
          <cell r="AC14014" t="str">
            <v>Yes</v>
          </cell>
          <cell r="AI14014">
            <v>4</v>
          </cell>
        </row>
        <row r="14015">
          <cell r="K14015" t="str">
            <v>Community School</v>
          </cell>
          <cell r="L14015" t="str">
            <v>Primary</v>
          </cell>
          <cell r="AC14015" t="str">
            <v>Yes</v>
          </cell>
          <cell r="AI14015">
            <v>3</v>
          </cell>
        </row>
        <row r="14016">
          <cell r="K14016" t="str">
            <v>Academy Sponsor Led</v>
          </cell>
          <cell r="L14016" t="str">
            <v>Secondary</v>
          </cell>
          <cell r="AC14016" t="str">
            <v>Yes</v>
          </cell>
          <cell r="AI14016">
            <v>2</v>
          </cell>
        </row>
        <row r="14017">
          <cell r="K14017" t="str">
            <v>Voluntary Controlled School</v>
          </cell>
          <cell r="L14017" t="str">
            <v>Primary</v>
          </cell>
          <cell r="AC14017" t="str">
            <v>Yes</v>
          </cell>
          <cell r="AI14017">
            <v>2</v>
          </cell>
        </row>
        <row r="14018">
          <cell r="K14018" t="str">
            <v>Academy Sponsor Led</v>
          </cell>
          <cell r="L14018" t="str">
            <v>Secondary</v>
          </cell>
          <cell r="AC14018" t="str">
            <v>Yes</v>
          </cell>
          <cell r="AI14018">
            <v>3</v>
          </cell>
        </row>
        <row r="14019">
          <cell r="K14019" t="str">
            <v>Community School</v>
          </cell>
          <cell r="L14019" t="str">
            <v>Primary</v>
          </cell>
          <cell r="AC14019" t="str">
            <v>Yes</v>
          </cell>
          <cell r="AI14019">
            <v>2</v>
          </cell>
        </row>
        <row r="14020">
          <cell r="K14020" t="str">
            <v>Academy Sponsor Led</v>
          </cell>
          <cell r="L14020" t="str">
            <v>Secondary</v>
          </cell>
          <cell r="AC14020" t="str">
            <v>Yes</v>
          </cell>
          <cell r="AI14020">
            <v>1</v>
          </cell>
        </row>
        <row r="14021">
          <cell r="K14021" t="str">
            <v>Pupil Referral Unit</v>
          </cell>
          <cell r="L14021" t="str">
            <v>PRU</v>
          </cell>
          <cell r="AC14021" t="str">
            <v>Yes</v>
          </cell>
          <cell r="AI14021">
            <v>2</v>
          </cell>
        </row>
        <row r="14022">
          <cell r="K14022" t="str">
            <v>Pupil Referral Unit</v>
          </cell>
          <cell r="L14022" t="str">
            <v>PRU</v>
          </cell>
          <cell r="AC14022" t="str">
            <v>Yes</v>
          </cell>
          <cell r="AI14022">
            <v>2</v>
          </cell>
        </row>
        <row r="14023">
          <cell r="K14023" t="str">
            <v>Pupil Referral Unit</v>
          </cell>
          <cell r="L14023" t="str">
            <v>PRU</v>
          </cell>
          <cell r="AC14023" t="str">
            <v>Yes</v>
          </cell>
          <cell r="AI14023">
            <v>1</v>
          </cell>
        </row>
        <row r="14024">
          <cell r="K14024" t="str">
            <v>Pupil Referral Unit</v>
          </cell>
          <cell r="L14024" t="str">
            <v>PRU</v>
          </cell>
          <cell r="AC14024" t="str">
            <v>Yes</v>
          </cell>
          <cell r="AI14024">
            <v>2</v>
          </cell>
        </row>
        <row r="14025">
          <cell r="K14025" t="str">
            <v>Academy Sponsor Led</v>
          </cell>
          <cell r="L14025" t="str">
            <v>Secondary</v>
          </cell>
          <cell r="AC14025" t="str">
            <v>Yes</v>
          </cell>
          <cell r="AI14025">
            <v>2</v>
          </cell>
        </row>
        <row r="14026">
          <cell r="K14026" t="str">
            <v>Academy Sponsor Led</v>
          </cell>
          <cell r="L14026" t="str">
            <v>Secondary</v>
          </cell>
          <cell r="AC14026" t="str">
            <v>Yes</v>
          </cell>
          <cell r="AI14026">
            <v>2</v>
          </cell>
        </row>
        <row r="14027">
          <cell r="K14027" t="str">
            <v>Community School</v>
          </cell>
          <cell r="L14027" t="str">
            <v>Primary</v>
          </cell>
          <cell r="AC14027" t="str">
            <v>Yes</v>
          </cell>
          <cell r="AI14027">
            <v>2</v>
          </cell>
        </row>
        <row r="14028">
          <cell r="K14028" t="str">
            <v>Academy Sponsor Led</v>
          </cell>
          <cell r="L14028" t="str">
            <v>Secondary</v>
          </cell>
          <cell r="AC14028" t="str">
            <v>Yes</v>
          </cell>
          <cell r="AI14028">
            <v>3</v>
          </cell>
        </row>
        <row r="14029">
          <cell r="K14029" t="str">
            <v>Academy Sponsor Led</v>
          </cell>
          <cell r="L14029" t="str">
            <v>Secondary</v>
          </cell>
          <cell r="AC14029" t="str">
            <v>Yes</v>
          </cell>
          <cell r="AI14029">
            <v>1</v>
          </cell>
        </row>
        <row r="14030">
          <cell r="K14030" t="str">
            <v>Academy Sponsor Led</v>
          </cell>
          <cell r="L14030" t="str">
            <v>Secondary</v>
          </cell>
          <cell r="AC14030" t="str">
            <v>Yes</v>
          </cell>
          <cell r="AI14030">
            <v>2</v>
          </cell>
        </row>
        <row r="14031">
          <cell r="K14031" t="str">
            <v>Academy Sponsor Led</v>
          </cell>
          <cell r="L14031" t="str">
            <v>Secondary</v>
          </cell>
          <cell r="AC14031" t="str">
            <v>Yes</v>
          </cell>
          <cell r="AI14031">
            <v>2</v>
          </cell>
        </row>
        <row r="14032">
          <cell r="K14032" t="str">
            <v>Academy Sponsor Led</v>
          </cell>
          <cell r="L14032" t="str">
            <v>Secondary</v>
          </cell>
          <cell r="AC14032" t="str">
            <v>Yes</v>
          </cell>
          <cell r="AI14032">
            <v>2</v>
          </cell>
        </row>
        <row r="14033">
          <cell r="K14033" t="str">
            <v>Academy Sponsor Led</v>
          </cell>
          <cell r="L14033" t="str">
            <v>Secondary</v>
          </cell>
          <cell r="AC14033" t="str">
            <v>Yes</v>
          </cell>
          <cell r="AI14033">
            <v>3</v>
          </cell>
        </row>
        <row r="14034">
          <cell r="K14034" t="str">
            <v>Academy Sponsor Led</v>
          </cell>
          <cell r="L14034" t="str">
            <v>Secondary</v>
          </cell>
          <cell r="AC14034" t="str">
            <v>Yes</v>
          </cell>
          <cell r="AI14034">
            <v>3</v>
          </cell>
        </row>
        <row r="14035">
          <cell r="K14035" t="str">
            <v>Academy Sponsor Led</v>
          </cell>
          <cell r="L14035" t="str">
            <v>Secondary</v>
          </cell>
          <cell r="AC14035" t="str">
            <v>Yes</v>
          </cell>
          <cell r="AI14035">
            <v>4</v>
          </cell>
        </row>
        <row r="14036">
          <cell r="K14036" t="str">
            <v>Academy Sponsor Led</v>
          </cell>
          <cell r="L14036" t="str">
            <v>Secondary</v>
          </cell>
          <cell r="AC14036" t="str">
            <v>Yes</v>
          </cell>
          <cell r="AI14036">
            <v>2</v>
          </cell>
        </row>
        <row r="14037">
          <cell r="K14037" t="str">
            <v>Academy Sponsor Led</v>
          </cell>
          <cell r="L14037" t="str">
            <v>Secondary</v>
          </cell>
          <cell r="AC14037" t="str">
            <v>Yes</v>
          </cell>
          <cell r="AI14037">
            <v>4</v>
          </cell>
        </row>
        <row r="14038">
          <cell r="K14038" t="str">
            <v>Academy Sponsor Led</v>
          </cell>
          <cell r="L14038" t="str">
            <v>Secondary</v>
          </cell>
          <cell r="AC14038" t="str">
            <v>Yes</v>
          </cell>
          <cell r="AI14038">
            <v>3</v>
          </cell>
        </row>
        <row r="14039">
          <cell r="K14039" t="str">
            <v>Academy Sponsor Led</v>
          </cell>
          <cell r="L14039" t="str">
            <v>Secondary</v>
          </cell>
          <cell r="AC14039" t="str">
            <v>Yes</v>
          </cell>
          <cell r="AI14039">
            <v>1</v>
          </cell>
        </row>
        <row r="14040">
          <cell r="K14040" t="str">
            <v>Academy Sponsor Led</v>
          </cell>
          <cell r="L14040" t="str">
            <v>Secondary</v>
          </cell>
          <cell r="AC14040" t="str">
            <v>Yes</v>
          </cell>
          <cell r="AI14040">
            <v>3</v>
          </cell>
        </row>
        <row r="14041">
          <cell r="K14041" t="str">
            <v>Academy Sponsor Led</v>
          </cell>
          <cell r="L14041" t="str">
            <v>Secondary</v>
          </cell>
          <cell r="AC14041" t="str">
            <v>Yes</v>
          </cell>
          <cell r="AI14041">
            <v>2</v>
          </cell>
        </row>
        <row r="14042">
          <cell r="K14042" t="str">
            <v>Pupil Referral Unit</v>
          </cell>
          <cell r="L14042" t="str">
            <v>PRU</v>
          </cell>
          <cell r="AC14042" t="str">
            <v>Yes</v>
          </cell>
          <cell r="AI14042">
            <v>2</v>
          </cell>
        </row>
        <row r="14043">
          <cell r="K14043" t="str">
            <v>Voluntary Aided School</v>
          </cell>
          <cell r="L14043" t="str">
            <v>Primary</v>
          </cell>
          <cell r="AC14043" t="str">
            <v>Yes</v>
          </cell>
          <cell r="AI14043">
            <v>4</v>
          </cell>
        </row>
        <row r="14044">
          <cell r="K14044" t="str">
            <v>Academy Sponsor Led</v>
          </cell>
          <cell r="L14044" t="str">
            <v>Secondary</v>
          </cell>
          <cell r="AC14044" t="str">
            <v>Yes</v>
          </cell>
          <cell r="AI14044">
            <v>1</v>
          </cell>
        </row>
        <row r="14045">
          <cell r="K14045" t="str">
            <v>Academy Sponsor Led</v>
          </cell>
          <cell r="L14045" t="str">
            <v>Secondary</v>
          </cell>
          <cell r="AC14045" t="str">
            <v>Yes</v>
          </cell>
          <cell r="AI14045">
            <v>2</v>
          </cell>
        </row>
        <row r="14046">
          <cell r="K14046" t="str">
            <v>Academy Sponsor Led</v>
          </cell>
          <cell r="L14046" t="str">
            <v>Secondary</v>
          </cell>
          <cell r="AC14046" t="str">
            <v>Yes</v>
          </cell>
          <cell r="AI14046">
            <v>3</v>
          </cell>
        </row>
        <row r="14047">
          <cell r="K14047" t="str">
            <v>Academy Sponsor Led</v>
          </cell>
          <cell r="L14047" t="str">
            <v>Secondary</v>
          </cell>
          <cell r="AC14047" t="str">
            <v>Yes</v>
          </cell>
          <cell r="AI14047">
            <v>2</v>
          </cell>
        </row>
        <row r="14048">
          <cell r="K14048" t="str">
            <v>Academy Sponsor Led</v>
          </cell>
          <cell r="L14048" t="str">
            <v>Secondary</v>
          </cell>
          <cell r="AC14048" t="str">
            <v>Yes</v>
          </cell>
          <cell r="AI14048">
            <v>2</v>
          </cell>
        </row>
        <row r="14049">
          <cell r="K14049" t="str">
            <v>Academy Sponsor Led</v>
          </cell>
          <cell r="L14049" t="str">
            <v>Secondary</v>
          </cell>
          <cell r="AC14049" t="str">
            <v>Yes</v>
          </cell>
          <cell r="AI14049">
            <v>2</v>
          </cell>
        </row>
        <row r="14050">
          <cell r="K14050" t="str">
            <v>Academy Sponsor Led</v>
          </cell>
          <cell r="L14050" t="str">
            <v>Secondary</v>
          </cell>
          <cell r="AC14050" t="str">
            <v>Yes</v>
          </cell>
          <cell r="AI14050">
            <v>1</v>
          </cell>
        </row>
        <row r="14051">
          <cell r="K14051" t="str">
            <v>Academy Sponsor Led</v>
          </cell>
          <cell r="L14051" t="str">
            <v>Secondary</v>
          </cell>
          <cell r="AC14051" t="str">
            <v>Yes</v>
          </cell>
          <cell r="AI14051">
            <v>1</v>
          </cell>
        </row>
        <row r="14052">
          <cell r="K14052" t="str">
            <v>Academy Sponsor Led</v>
          </cell>
          <cell r="L14052" t="str">
            <v>Secondary</v>
          </cell>
          <cell r="AC14052" t="str">
            <v>Yes</v>
          </cell>
          <cell r="AI14052">
            <v>1</v>
          </cell>
        </row>
        <row r="14053">
          <cell r="K14053" t="str">
            <v>Academy Sponsor Led</v>
          </cell>
          <cell r="L14053" t="str">
            <v>Secondary</v>
          </cell>
          <cell r="AC14053" t="str">
            <v>Yes</v>
          </cell>
          <cell r="AI14053">
            <v>2</v>
          </cell>
        </row>
        <row r="14054">
          <cell r="K14054" t="str">
            <v>Academy Sponsor Led</v>
          </cell>
          <cell r="L14054" t="str">
            <v>Secondary</v>
          </cell>
          <cell r="AC14054" t="str">
            <v>Yes</v>
          </cell>
          <cell r="AI14054">
            <v>2</v>
          </cell>
        </row>
        <row r="14055">
          <cell r="K14055" t="str">
            <v>Academy Sponsor Led</v>
          </cell>
          <cell r="L14055" t="str">
            <v>Secondary</v>
          </cell>
          <cell r="AC14055" t="str">
            <v>Yes</v>
          </cell>
          <cell r="AI14055">
            <v>3</v>
          </cell>
        </row>
        <row r="14056">
          <cell r="K14056" t="str">
            <v>Academy Sponsor Led</v>
          </cell>
          <cell r="L14056" t="str">
            <v>Secondary</v>
          </cell>
          <cell r="AC14056" t="str">
            <v>Yes</v>
          </cell>
          <cell r="AI14056">
            <v>3</v>
          </cell>
        </row>
        <row r="14057">
          <cell r="K14057" t="str">
            <v>Academy Sponsor Led</v>
          </cell>
          <cell r="L14057" t="str">
            <v>Secondary</v>
          </cell>
          <cell r="AC14057" t="str">
            <v>Yes</v>
          </cell>
          <cell r="AI14057">
            <v>1</v>
          </cell>
        </row>
        <row r="14058">
          <cell r="K14058" t="str">
            <v>Academy Sponsor Led</v>
          </cell>
          <cell r="L14058" t="str">
            <v>Secondary</v>
          </cell>
          <cell r="AC14058" t="str">
            <v>Yes</v>
          </cell>
          <cell r="AI14058">
            <v>1</v>
          </cell>
        </row>
        <row r="14059">
          <cell r="K14059" t="str">
            <v>Academy Sponsor Led</v>
          </cell>
          <cell r="L14059" t="str">
            <v>Secondary</v>
          </cell>
          <cell r="AC14059" t="str">
            <v>Yes</v>
          </cell>
          <cell r="AI14059">
            <v>2</v>
          </cell>
        </row>
        <row r="14060">
          <cell r="K14060" t="str">
            <v>Academy Sponsor Led</v>
          </cell>
          <cell r="L14060" t="str">
            <v>Secondary</v>
          </cell>
          <cell r="AC14060" t="str">
            <v>Yes</v>
          </cell>
          <cell r="AI14060">
            <v>2</v>
          </cell>
        </row>
        <row r="14061">
          <cell r="K14061" t="str">
            <v>Academy Sponsor Led</v>
          </cell>
          <cell r="L14061" t="str">
            <v>Secondary</v>
          </cell>
          <cell r="AC14061" t="str">
            <v>Yes</v>
          </cell>
          <cell r="AI14061">
            <v>2</v>
          </cell>
        </row>
        <row r="14062">
          <cell r="K14062" t="str">
            <v>Academy Sponsor Led</v>
          </cell>
          <cell r="L14062" t="str">
            <v>Secondary</v>
          </cell>
          <cell r="AC14062" t="str">
            <v>Yes</v>
          </cell>
          <cell r="AI14062">
            <v>2</v>
          </cell>
        </row>
        <row r="14063">
          <cell r="K14063" t="str">
            <v>Community School</v>
          </cell>
          <cell r="L14063" t="str">
            <v>Primary</v>
          </cell>
          <cell r="AC14063" t="str">
            <v>Yes</v>
          </cell>
          <cell r="AI14063">
            <v>2</v>
          </cell>
        </row>
        <row r="14064">
          <cell r="K14064" t="str">
            <v>Community School</v>
          </cell>
          <cell r="L14064" t="str">
            <v>Primary</v>
          </cell>
          <cell r="AC14064" t="str">
            <v>Yes</v>
          </cell>
          <cell r="AI14064">
            <v>1</v>
          </cell>
        </row>
        <row r="14065">
          <cell r="K14065" t="str">
            <v>Foundation School</v>
          </cell>
          <cell r="L14065" t="str">
            <v>Primary</v>
          </cell>
          <cell r="AC14065" t="str">
            <v>Yes</v>
          </cell>
          <cell r="AI14065">
            <v>2</v>
          </cell>
        </row>
        <row r="14066">
          <cell r="K14066" t="str">
            <v>Voluntary Controlled School</v>
          </cell>
          <cell r="L14066" t="str">
            <v>Primary</v>
          </cell>
          <cell r="AC14066" t="str">
            <v>Yes</v>
          </cell>
          <cell r="AI14066">
            <v>2</v>
          </cell>
        </row>
        <row r="14067">
          <cell r="K14067" t="str">
            <v>Community School</v>
          </cell>
          <cell r="L14067" t="str">
            <v>Primary</v>
          </cell>
          <cell r="AC14067" t="str">
            <v>Yes</v>
          </cell>
          <cell r="AI14067">
            <v>2</v>
          </cell>
        </row>
        <row r="14068">
          <cell r="K14068" t="str">
            <v>Foundation School</v>
          </cell>
          <cell r="L14068" t="str">
            <v>Primary</v>
          </cell>
          <cell r="AC14068" t="str">
            <v>Yes</v>
          </cell>
          <cell r="AI14068">
            <v>2</v>
          </cell>
        </row>
        <row r="14069">
          <cell r="K14069" t="str">
            <v>Foundation School</v>
          </cell>
          <cell r="L14069" t="str">
            <v>Secondary</v>
          </cell>
          <cell r="AC14069" t="str">
            <v>Yes</v>
          </cell>
          <cell r="AI14069">
            <v>3</v>
          </cell>
        </row>
        <row r="14070">
          <cell r="K14070" t="str">
            <v>Foundation School</v>
          </cell>
          <cell r="L14070" t="str">
            <v>Secondary</v>
          </cell>
          <cell r="AC14070" t="str">
            <v>Yes</v>
          </cell>
          <cell r="AI14070">
            <v>3</v>
          </cell>
        </row>
        <row r="14071">
          <cell r="K14071" t="str">
            <v>Voluntary Controlled School</v>
          </cell>
          <cell r="L14071" t="str">
            <v>Secondary</v>
          </cell>
          <cell r="AC14071" t="str">
            <v>Yes</v>
          </cell>
          <cell r="AI14071">
            <v>2</v>
          </cell>
        </row>
        <row r="14072">
          <cell r="K14072" t="str">
            <v>Academy Sponsor Led</v>
          </cell>
          <cell r="L14072" t="str">
            <v>Secondary</v>
          </cell>
          <cell r="AC14072" t="str">
            <v>Yes</v>
          </cell>
          <cell r="AI14072">
            <v>2</v>
          </cell>
        </row>
        <row r="14073">
          <cell r="K14073" t="str">
            <v>Academy Sponsor Led</v>
          </cell>
          <cell r="L14073" t="str">
            <v>Secondary</v>
          </cell>
          <cell r="AC14073" t="str">
            <v>Yes</v>
          </cell>
          <cell r="AI14073">
            <v>3</v>
          </cell>
        </row>
        <row r="14074">
          <cell r="K14074" t="str">
            <v>Voluntary Controlled School</v>
          </cell>
          <cell r="L14074" t="str">
            <v>Secondary</v>
          </cell>
          <cell r="AC14074" t="str">
            <v>Yes</v>
          </cell>
          <cell r="AI14074">
            <v>2</v>
          </cell>
        </row>
        <row r="14075">
          <cell r="K14075" t="str">
            <v>Academy Sponsor Led</v>
          </cell>
          <cell r="L14075" t="str">
            <v>Secondary</v>
          </cell>
          <cell r="AC14075" t="str">
            <v>Yes</v>
          </cell>
          <cell r="AI14075">
            <v>2</v>
          </cell>
        </row>
        <row r="14076">
          <cell r="K14076" t="str">
            <v>Pupil Referral Unit</v>
          </cell>
          <cell r="L14076" t="str">
            <v>PRU</v>
          </cell>
          <cell r="AC14076" t="str">
            <v>Yes</v>
          </cell>
          <cell r="AI14076">
            <v>2</v>
          </cell>
        </row>
        <row r="14077">
          <cell r="K14077" t="str">
            <v>Academy Sponsor Led</v>
          </cell>
          <cell r="L14077" t="str">
            <v>Secondary</v>
          </cell>
          <cell r="AC14077" t="str">
            <v>Yes</v>
          </cell>
          <cell r="AI14077">
            <v>2</v>
          </cell>
        </row>
        <row r="14078">
          <cell r="K14078" t="str">
            <v>Academy Sponsor Led</v>
          </cell>
          <cell r="L14078" t="str">
            <v>Secondary</v>
          </cell>
          <cell r="AC14078" t="str">
            <v>Yes</v>
          </cell>
          <cell r="AI14078">
            <v>2</v>
          </cell>
        </row>
        <row r="14079">
          <cell r="K14079" t="str">
            <v>Voluntary Controlled School</v>
          </cell>
          <cell r="L14079" t="str">
            <v>Primary</v>
          </cell>
          <cell r="AC14079" t="str">
            <v>Yes</v>
          </cell>
          <cell r="AI14079">
            <v>2</v>
          </cell>
        </row>
        <row r="14080">
          <cell r="K14080" t="str">
            <v>Foundation School</v>
          </cell>
          <cell r="L14080" t="str">
            <v>Primary</v>
          </cell>
          <cell r="AC14080" t="str">
            <v>Yes</v>
          </cell>
          <cell r="AI14080">
            <v>2</v>
          </cell>
        </row>
        <row r="14081">
          <cell r="K14081" t="str">
            <v>Community School</v>
          </cell>
          <cell r="L14081" t="str">
            <v>Primary</v>
          </cell>
          <cell r="AC14081" t="str">
            <v>Yes</v>
          </cell>
          <cell r="AI14081">
            <v>2</v>
          </cell>
        </row>
        <row r="14082">
          <cell r="K14082" t="str">
            <v>Voluntary Aided School</v>
          </cell>
          <cell r="L14082" t="str">
            <v>Primary</v>
          </cell>
          <cell r="AC14082" t="str">
            <v>Yes</v>
          </cell>
          <cell r="AI14082">
            <v>4</v>
          </cell>
        </row>
        <row r="14083">
          <cell r="K14083" t="str">
            <v>Community School</v>
          </cell>
          <cell r="L14083" t="str">
            <v>Primary</v>
          </cell>
          <cell r="AC14083" t="str">
            <v>Yes</v>
          </cell>
          <cell r="AI14083">
            <v>1</v>
          </cell>
        </row>
        <row r="14084">
          <cell r="K14084" t="str">
            <v>Community School</v>
          </cell>
          <cell r="L14084" t="str">
            <v>Primary</v>
          </cell>
          <cell r="AC14084" t="str">
            <v>Yes</v>
          </cell>
          <cell r="AI14084">
            <v>2</v>
          </cell>
        </row>
        <row r="14085">
          <cell r="K14085" t="str">
            <v>Pupil Referral Unit</v>
          </cell>
          <cell r="L14085" t="str">
            <v>PRU</v>
          </cell>
          <cell r="AC14085" t="str">
            <v>Yes</v>
          </cell>
          <cell r="AI14085">
            <v>2</v>
          </cell>
        </row>
        <row r="14086">
          <cell r="K14086" t="str">
            <v>Foundation School</v>
          </cell>
          <cell r="L14086" t="str">
            <v>Primary</v>
          </cell>
          <cell r="AC14086" t="str">
            <v>Yes</v>
          </cell>
          <cell r="AI14086">
            <v>2</v>
          </cell>
        </row>
        <row r="14087">
          <cell r="K14087" t="str">
            <v>Community School</v>
          </cell>
          <cell r="L14087" t="str">
            <v>Primary</v>
          </cell>
          <cell r="AC14087" t="str">
            <v>Yes</v>
          </cell>
          <cell r="AI14087">
            <v>2</v>
          </cell>
        </row>
        <row r="14088">
          <cell r="K14088" t="str">
            <v>Community School</v>
          </cell>
          <cell r="L14088" t="str">
            <v>Primary</v>
          </cell>
          <cell r="AC14088" t="str">
            <v>Yes</v>
          </cell>
          <cell r="AI14088">
            <v>2</v>
          </cell>
        </row>
        <row r="14089">
          <cell r="K14089" t="str">
            <v>Community School</v>
          </cell>
          <cell r="L14089" t="str">
            <v>Primary</v>
          </cell>
          <cell r="AC14089" t="str">
            <v>Yes</v>
          </cell>
          <cell r="AI14089">
            <v>2</v>
          </cell>
        </row>
        <row r="14090">
          <cell r="K14090" t="str">
            <v>Voluntary Aided School</v>
          </cell>
          <cell r="L14090" t="str">
            <v>Primary</v>
          </cell>
          <cell r="AC14090" t="str">
            <v>Yes</v>
          </cell>
          <cell r="AI14090">
            <v>1</v>
          </cell>
        </row>
        <row r="14091">
          <cell r="K14091" t="str">
            <v>Academy Sponsor Led</v>
          </cell>
          <cell r="L14091" t="str">
            <v>Secondary</v>
          </cell>
          <cell r="AC14091" t="str">
            <v>Yes</v>
          </cell>
          <cell r="AI14091">
            <v>2</v>
          </cell>
        </row>
        <row r="14092">
          <cell r="K14092" t="str">
            <v>Voluntary Aided School</v>
          </cell>
          <cell r="L14092" t="str">
            <v>Primary</v>
          </cell>
          <cell r="AC14092" t="str">
            <v>Yes</v>
          </cell>
          <cell r="AI14092">
            <v>1</v>
          </cell>
        </row>
        <row r="14093">
          <cell r="K14093" t="str">
            <v>Academy Sponsor Led</v>
          </cell>
          <cell r="L14093" t="str">
            <v>Secondary</v>
          </cell>
          <cell r="AC14093" t="str">
            <v>Yes</v>
          </cell>
          <cell r="AI14093">
            <v>3</v>
          </cell>
        </row>
        <row r="14094">
          <cell r="K14094" t="str">
            <v>Foundation School</v>
          </cell>
          <cell r="L14094" t="str">
            <v>Secondary</v>
          </cell>
          <cell r="AC14094" t="str">
            <v>Yes</v>
          </cell>
          <cell r="AI14094">
            <v>2</v>
          </cell>
        </row>
        <row r="14095">
          <cell r="K14095" t="str">
            <v>Community School</v>
          </cell>
          <cell r="L14095" t="str">
            <v>Primary</v>
          </cell>
          <cell r="AC14095" t="str">
            <v>Yes</v>
          </cell>
          <cell r="AI14095">
            <v>2</v>
          </cell>
        </row>
        <row r="14096">
          <cell r="K14096" t="str">
            <v>Academy Sponsor Led</v>
          </cell>
          <cell r="L14096" t="str">
            <v>Secondary</v>
          </cell>
          <cell r="AC14096" t="str">
            <v>Yes</v>
          </cell>
          <cell r="AI14096">
            <v>1</v>
          </cell>
        </row>
        <row r="14097">
          <cell r="K14097" t="str">
            <v>Academy Sponsor Led</v>
          </cell>
          <cell r="L14097" t="str">
            <v>Secondary</v>
          </cell>
          <cell r="AC14097" t="str">
            <v>Yes</v>
          </cell>
          <cell r="AI14097">
            <v>2</v>
          </cell>
        </row>
        <row r="14098">
          <cell r="K14098" t="str">
            <v>Academy Sponsor Led</v>
          </cell>
          <cell r="L14098" t="str">
            <v>Secondary</v>
          </cell>
          <cell r="AC14098" t="str">
            <v>Yes</v>
          </cell>
          <cell r="AI14098">
            <v>3</v>
          </cell>
        </row>
        <row r="14099">
          <cell r="K14099" t="str">
            <v>Academy Sponsor Led</v>
          </cell>
          <cell r="L14099" t="str">
            <v>Secondary</v>
          </cell>
          <cell r="AC14099" t="str">
            <v>Yes</v>
          </cell>
          <cell r="AI14099">
            <v>2</v>
          </cell>
        </row>
        <row r="14100">
          <cell r="K14100" t="str">
            <v>Academy Sponsor Led</v>
          </cell>
          <cell r="L14100" t="str">
            <v>Secondary</v>
          </cell>
          <cell r="AC14100" t="str">
            <v>Yes</v>
          </cell>
          <cell r="AI14100">
            <v>2</v>
          </cell>
        </row>
        <row r="14101">
          <cell r="K14101" t="str">
            <v>Academy Sponsor Led</v>
          </cell>
          <cell r="L14101" t="str">
            <v>Secondary</v>
          </cell>
          <cell r="AC14101" t="str">
            <v>Yes</v>
          </cell>
          <cell r="AI14101">
            <v>2</v>
          </cell>
        </row>
        <row r="14102">
          <cell r="K14102" t="str">
            <v>Voluntary Controlled School</v>
          </cell>
          <cell r="L14102" t="str">
            <v>Primary</v>
          </cell>
          <cell r="AC14102" t="str">
            <v>Yes</v>
          </cell>
          <cell r="AI14102">
            <v>2</v>
          </cell>
        </row>
        <row r="14103">
          <cell r="K14103" t="str">
            <v>Community School</v>
          </cell>
          <cell r="L14103" t="str">
            <v>Primary</v>
          </cell>
          <cell r="AC14103" t="str">
            <v>Yes</v>
          </cell>
          <cell r="AI14103">
            <v>2</v>
          </cell>
        </row>
        <row r="14104">
          <cell r="K14104" t="str">
            <v>Foundation Special School</v>
          </cell>
          <cell r="L14104" t="str">
            <v>Special</v>
          </cell>
          <cell r="AC14104" t="str">
            <v>Yes</v>
          </cell>
          <cell r="AI14104">
            <v>2</v>
          </cell>
        </row>
        <row r="14105">
          <cell r="K14105" t="str">
            <v>Academy Sponsor Led</v>
          </cell>
          <cell r="L14105" t="str">
            <v>Secondary</v>
          </cell>
          <cell r="AC14105" t="str">
            <v>Yes</v>
          </cell>
          <cell r="AI14105">
            <v>2</v>
          </cell>
        </row>
        <row r="14106">
          <cell r="K14106" t="str">
            <v>Community School</v>
          </cell>
          <cell r="L14106" t="str">
            <v>Primary</v>
          </cell>
          <cell r="AC14106" t="str">
            <v>Yes</v>
          </cell>
          <cell r="AI14106">
            <v>2</v>
          </cell>
        </row>
        <row r="14107">
          <cell r="K14107" t="str">
            <v>Academy Sponsor Led</v>
          </cell>
          <cell r="L14107" t="str">
            <v>Secondary</v>
          </cell>
          <cell r="AC14107" t="str">
            <v>Yes</v>
          </cell>
          <cell r="AI14107">
            <v>3</v>
          </cell>
        </row>
        <row r="14108">
          <cell r="K14108" t="str">
            <v>Academy Sponsor Led</v>
          </cell>
          <cell r="L14108" t="str">
            <v>Secondary</v>
          </cell>
          <cell r="AC14108" t="str">
            <v>Yes</v>
          </cell>
          <cell r="AI14108">
            <v>2</v>
          </cell>
        </row>
        <row r="14109">
          <cell r="K14109" t="str">
            <v>Voluntary Aided School</v>
          </cell>
          <cell r="L14109" t="str">
            <v>Primary</v>
          </cell>
          <cell r="AC14109" t="str">
            <v>Yes</v>
          </cell>
          <cell r="AI14109">
            <v>2</v>
          </cell>
        </row>
        <row r="14110">
          <cell r="K14110" t="str">
            <v>Academy Sponsor Led</v>
          </cell>
          <cell r="L14110" t="str">
            <v>Secondary</v>
          </cell>
          <cell r="AC14110" t="str">
            <v>Yes</v>
          </cell>
          <cell r="AI14110">
            <v>2</v>
          </cell>
        </row>
        <row r="14111">
          <cell r="K14111" t="str">
            <v>Academy Sponsor Led</v>
          </cell>
          <cell r="L14111" t="str">
            <v>Secondary</v>
          </cell>
          <cell r="AC14111" t="str">
            <v>Yes</v>
          </cell>
          <cell r="AI14111">
            <v>1</v>
          </cell>
        </row>
        <row r="14112">
          <cell r="K14112" t="str">
            <v>Academy Sponsor Led</v>
          </cell>
          <cell r="L14112" t="str">
            <v>Secondary</v>
          </cell>
          <cell r="AC14112" t="str">
            <v>Yes</v>
          </cell>
          <cell r="AI14112">
            <v>1</v>
          </cell>
        </row>
        <row r="14113">
          <cell r="K14113" t="str">
            <v>Academy Sponsor Led</v>
          </cell>
          <cell r="L14113" t="str">
            <v>Secondary</v>
          </cell>
          <cell r="AC14113" t="str">
            <v>Yes</v>
          </cell>
          <cell r="AI14113">
            <v>2</v>
          </cell>
        </row>
        <row r="14114">
          <cell r="K14114" t="str">
            <v>Academy Sponsor Led</v>
          </cell>
          <cell r="L14114" t="str">
            <v>Secondary</v>
          </cell>
          <cell r="AC14114" t="str">
            <v>Yes</v>
          </cell>
          <cell r="AI14114">
            <v>2</v>
          </cell>
        </row>
        <row r="14115">
          <cell r="K14115" t="str">
            <v>Academy Sponsor Led</v>
          </cell>
          <cell r="L14115" t="str">
            <v>Secondary</v>
          </cell>
          <cell r="AC14115" t="str">
            <v>Yes</v>
          </cell>
          <cell r="AI14115">
            <v>3</v>
          </cell>
        </row>
        <row r="14116">
          <cell r="K14116" t="str">
            <v>Academy Sponsor Led</v>
          </cell>
          <cell r="L14116" t="str">
            <v>Secondary</v>
          </cell>
          <cell r="AC14116" t="str">
            <v>Yes</v>
          </cell>
          <cell r="AI14116">
            <v>2</v>
          </cell>
        </row>
        <row r="14117">
          <cell r="K14117" t="str">
            <v>Academy Sponsor Led</v>
          </cell>
          <cell r="L14117" t="str">
            <v>Secondary</v>
          </cell>
          <cell r="AC14117" t="str">
            <v>Yes</v>
          </cell>
          <cell r="AI14117">
            <v>4</v>
          </cell>
        </row>
        <row r="14118">
          <cell r="K14118" t="str">
            <v>Pupil Referral Unit</v>
          </cell>
          <cell r="L14118" t="str">
            <v>PRU</v>
          </cell>
          <cell r="AC14118" t="str">
            <v>Yes</v>
          </cell>
          <cell r="AI14118">
            <v>2</v>
          </cell>
        </row>
        <row r="14119">
          <cell r="K14119" t="str">
            <v>Academy Sponsor Led</v>
          </cell>
          <cell r="L14119" t="str">
            <v>Secondary</v>
          </cell>
          <cell r="AC14119" t="str">
            <v>Yes</v>
          </cell>
          <cell r="AI14119">
            <v>3</v>
          </cell>
        </row>
        <row r="14120">
          <cell r="K14120" t="str">
            <v>Academy Sponsor Led</v>
          </cell>
          <cell r="L14120" t="str">
            <v>Secondary</v>
          </cell>
          <cell r="AC14120" t="str">
            <v>Yes</v>
          </cell>
          <cell r="AI14120">
            <v>4</v>
          </cell>
        </row>
        <row r="14121">
          <cell r="K14121" t="str">
            <v>Academy Sponsor Led</v>
          </cell>
          <cell r="L14121" t="str">
            <v>Secondary</v>
          </cell>
          <cell r="AC14121" t="str">
            <v>Yes</v>
          </cell>
          <cell r="AI14121">
            <v>2</v>
          </cell>
        </row>
        <row r="14122">
          <cell r="K14122" t="str">
            <v>Academy Sponsor Led</v>
          </cell>
          <cell r="L14122" t="str">
            <v>Secondary</v>
          </cell>
          <cell r="AC14122" t="str">
            <v>Yes</v>
          </cell>
          <cell r="AI14122">
            <v>3</v>
          </cell>
        </row>
        <row r="14123">
          <cell r="K14123" t="str">
            <v>Academy Sponsor Led</v>
          </cell>
          <cell r="L14123" t="str">
            <v>Secondary</v>
          </cell>
          <cell r="AC14123" t="str">
            <v>Yes</v>
          </cell>
          <cell r="AI14123">
            <v>2</v>
          </cell>
        </row>
        <row r="14124">
          <cell r="K14124" t="str">
            <v>Academy Sponsor Led</v>
          </cell>
          <cell r="L14124" t="str">
            <v>Secondary</v>
          </cell>
          <cell r="AC14124" t="str">
            <v>Yes</v>
          </cell>
          <cell r="AI14124">
            <v>2</v>
          </cell>
        </row>
        <row r="14125">
          <cell r="K14125" t="str">
            <v>Academy Sponsor Led</v>
          </cell>
          <cell r="L14125" t="str">
            <v>Secondary</v>
          </cell>
          <cell r="AC14125" t="str">
            <v>Yes</v>
          </cell>
          <cell r="AI14125">
            <v>2</v>
          </cell>
        </row>
        <row r="14126">
          <cell r="K14126" t="str">
            <v>Academy Sponsor Led</v>
          </cell>
          <cell r="L14126" t="str">
            <v>Secondary</v>
          </cell>
          <cell r="AC14126" t="str">
            <v>Yes</v>
          </cell>
          <cell r="AI14126">
            <v>3</v>
          </cell>
        </row>
        <row r="14127">
          <cell r="K14127" t="str">
            <v>Academy Sponsor Led</v>
          </cell>
          <cell r="L14127" t="str">
            <v>Secondary</v>
          </cell>
          <cell r="AC14127" t="str">
            <v>Yes</v>
          </cell>
          <cell r="AI14127">
            <v>3</v>
          </cell>
        </row>
        <row r="14128">
          <cell r="K14128" t="str">
            <v>Pupil Referral Unit</v>
          </cell>
          <cell r="L14128" t="str">
            <v>PRU</v>
          </cell>
          <cell r="AC14128" t="str">
            <v>Yes</v>
          </cell>
          <cell r="AI14128">
            <v>2</v>
          </cell>
        </row>
        <row r="14129">
          <cell r="K14129" t="str">
            <v>Community School</v>
          </cell>
          <cell r="L14129" t="str">
            <v>Primary</v>
          </cell>
          <cell r="AC14129" t="str">
            <v>Yes</v>
          </cell>
          <cell r="AI14129">
            <v>2</v>
          </cell>
        </row>
        <row r="14130">
          <cell r="K14130" t="str">
            <v>Academy Sponsor Led</v>
          </cell>
          <cell r="L14130" t="str">
            <v>Secondary</v>
          </cell>
          <cell r="AC14130" t="str">
            <v>Yes</v>
          </cell>
          <cell r="AI14130">
            <v>2</v>
          </cell>
        </row>
        <row r="14131">
          <cell r="K14131" t="str">
            <v>Academy Sponsor Led</v>
          </cell>
          <cell r="L14131" t="str">
            <v>Secondary</v>
          </cell>
          <cell r="AC14131" t="str">
            <v>Yes</v>
          </cell>
          <cell r="AI14131">
            <v>4</v>
          </cell>
        </row>
        <row r="14132">
          <cell r="K14132" t="str">
            <v>Academy Sponsor Led</v>
          </cell>
          <cell r="L14132" t="str">
            <v>Secondary</v>
          </cell>
          <cell r="AC14132" t="str">
            <v>Yes</v>
          </cell>
          <cell r="AI14132">
            <v>2</v>
          </cell>
        </row>
        <row r="14133">
          <cell r="K14133" t="str">
            <v>Academy Sponsor Led</v>
          </cell>
          <cell r="L14133" t="str">
            <v>Secondary</v>
          </cell>
          <cell r="AC14133" t="str">
            <v>Yes</v>
          </cell>
          <cell r="AI14133">
            <v>2</v>
          </cell>
        </row>
        <row r="14134">
          <cell r="K14134" t="str">
            <v>Academy Sponsor Led</v>
          </cell>
          <cell r="L14134" t="str">
            <v>Secondary</v>
          </cell>
          <cell r="AC14134" t="str">
            <v>Yes</v>
          </cell>
          <cell r="AI14134">
            <v>3</v>
          </cell>
        </row>
        <row r="14135">
          <cell r="K14135" t="str">
            <v>Academy Sponsor Led</v>
          </cell>
          <cell r="L14135" t="str">
            <v>Secondary</v>
          </cell>
          <cell r="AC14135" t="str">
            <v>Yes</v>
          </cell>
          <cell r="AI14135">
            <v>2</v>
          </cell>
        </row>
        <row r="14136">
          <cell r="K14136" t="str">
            <v>Community School</v>
          </cell>
          <cell r="L14136" t="str">
            <v>Primary</v>
          </cell>
          <cell r="AC14136" t="str">
            <v>Yes</v>
          </cell>
          <cell r="AI14136">
            <v>2</v>
          </cell>
        </row>
        <row r="14137">
          <cell r="K14137" t="str">
            <v>Academy Sponsor Led</v>
          </cell>
          <cell r="L14137" t="str">
            <v>Secondary</v>
          </cell>
          <cell r="AC14137" t="str">
            <v>Yes</v>
          </cell>
          <cell r="AI14137">
            <v>2</v>
          </cell>
        </row>
        <row r="14138">
          <cell r="K14138" t="str">
            <v>Academy Sponsor Led</v>
          </cell>
          <cell r="L14138" t="str">
            <v>Secondary</v>
          </cell>
          <cell r="AC14138" t="str">
            <v>Yes</v>
          </cell>
          <cell r="AI14138">
            <v>2</v>
          </cell>
        </row>
        <row r="14139">
          <cell r="K14139" t="str">
            <v>Academy Sponsor Led</v>
          </cell>
          <cell r="L14139" t="str">
            <v>Secondary</v>
          </cell>
          <cell r="AC14139" t="str">
            <v>Yes</v>
          </cell>
          <cell r="AI14139">
            <v>3</v>
          </cell>
        </row>
        <row r="14140">
          <cell r="K14140" t="str">
            <v>Academy Sponsor Led</v>
          </cell>
          <cell r="L14140" t="str">
            <v>Secondary</v>
          </cell>
          <cell r="AC14140" t="str">
            <v>Yes</v>
          </cell>
          <cell r="AI14140">
            <v>1</v>
          </cell>
        </row>
        <row r="14141">
          <cell r="K14141" t="str">
            <v>Academy Sponsor Led</v>
          </cell>
          <cell r="L14141" t="str">
            <v>Secondary</v>
          </cell>
          <cell r="AC14141" t="str">
            <v>Yes</v>
          </cell>
          <cell r="AI14141">
            <v>1</v>
          </cell>
        </row>
        <row r="14142">
          <cell r="K14142" t="str">
            <v>Community School</v>
          </cell>
          <cell r="L14142" t="str">
            <v>Primary</v>
          </cell>
          <cell r="AC14142" t="str">
            <v>Yes</v>
          </cell>
          <cell r="AI14142">
            <v>2</v>
          </cell>
        </row>
        <row r="14143">
          <cell r="K14143" t="str">
            <v>Academy Sponsor Led</v>
          </cell>
          <cell r="L14143" t="str">
            <v>Secondary</v>
          </cell>
          <cell r="AC14143" t="str">
            <v>Yes</v>
          </cell>
          <cell r="AI14143">
            <v>2</v>
          </cell>
        </row>
        <row r="14144">
          <cell r="K14144" t="str">
            <v>Academy Sponsor Led</v>
          </cell>
          <cell r="L14144" t="str">
            <v>Secondary</v>
          </cell>
          <cell r="AC14144" t="str">
            <v>Yes</v>
          </cell>
          <cell r="AI14144">
            <v>4</v>
          </cell>
        </row>
        <row r="14145">
          <cell r="K14145" t="str">
            <v>Academy Sponsor Led</v>
          </cell>
          <cell r="L14145" t="str">
            <v>Secondary</v>
          </cell>
          <cell r="AC14145" t="str">
            <v>Yes</v>
          </cell>
          <cell r="AI14145">
            <v>1</v>
          </cell>
        </row>
        <row r="14146">
          <cell r="K14146" t="str">
            <v>Academy Sponsor Led</v>
          </cell>
          <cell r="L14146" t="str">
            <v>Secondary</v>
          </cell>
          <cell r="AC14146" t="str">
            <v>Yes</v>
          </cell>
          <cell r="AI14146">
            <v>2</v>
          </cell>
        </row>
        <row r="14147">
          <cell r="K14147" t="str">
            <v>Academy Sponsor Led</v>
          </cell>
          <cell r="L14147" t="str">
            <v>Secondary</v>
          </cell>
          <cell r="AC14147" t="str">
            <v>Yes</v>
          </cell>
          <cell r="AI14147">
            <v>2</v>
          </cell>
        </row>
        <row r="14148">
          <cell r="K14148" t="str">
            <v>Academy Sponsor Led</v>
          </cell>
          <cell r="L14148" t="str">
            <v>Secondary</v>
          </cell>
          <cell r="AC14148" t="str">
            <v>Yes</v>
          </cell>
          <cell r="AI14148">
            <v>3</v>
          </cell>
        </row>
        <row r="14149">
          <cell r="K14149" t="str">
            <v>Academy Sponsor Led</v>
          </cell>
          <cell r="L14149" t="str">
            <v>Secondary</v>
          </cell>
          <cell r="AC14149" t="str">
            <v>Yes</v>
          </cell>
          <cell r="AI14149">
            <v>4</v>
          </cell>
        </row>
        <row r="14150">
          <cell r="K14150" t="str">
            <v>Academy Sponsor Led</v>
          </cell>
          <cell r="L14150" t="str">
            <v>Secondary</v>
          </cell>
          <cell r="AC14150" t="str">
            <v>Yes</v>
          </cell>
          <cell r="AI14150">
            <v>2</v>
          </cell>
        </row>
        <row r="14151">
          <cell r="K14151" t="str">
            <v>Academy Sponsor Led</v>
          </cell>
          <cell r="L14151" t="str">
            <v>Secondary</v>
          </cell>
          <cell r="AC14151" t="str">
            <v>Yes</v>
          </cell>
          <cell r="AI14151">
            <v>2</v>
          </cell>
        </row>
        <row r="14152">
          <cell r="K14152" t="str">
            <v>Academy Sponsor Led</v>
          </cell>
          <cell r="L14152" t="str">
            <v>Secondary</v>
          </cell>
          <cell r="AC14152" t="str">
            <v>Yes</v>
          </cell>
          <cell r="AI14152">
            <v>4</v>
          </cell>
        </row>
        <row r="14153">
          <cell r="K14153" t="str">
            <v>Academy Sponsor Led</v>
          </cell>
          <cell r="L14153" t="str">
            <v>Secondary</v>
          </cell>
          <cell r="AC14153" t="str">
            <v>Yes</v>
          </cell>
          <cell r="AI14153">
            <v>2</v>
          </cell>
        </row>
        <row r="14154">
          <cell r="K14154" t="str">
            <v>Academy Sponsor Led</v>
          </cell>
          <cell r="L14154" t="str">
            <v>Secondary</v>
          </cell>
          <cell r="AC14154" t="str">
            <v>Yes</v>
          </cell>
          <cell r="AI14154">
            <v>2</v>
          </cell>
        </row>
        <row r="14155">
          <cell r="K14155" t="str">
            <v>Academy Sponsor Led</v>
          </cell>
          <cell r="L14155" t="str">
            <v>Secondary</v>
          </cell>
          <cell r="AC14155" t="str">
            <v>Yes</v>
          </cell>
          <cell r="AI14155">
            <v>2</v>
          </cell>
        </row>
        <row r="14156">
          <cell r="K14156" t="str">
            <v>Academy Sponsor Led</v>
          </cell>
          <cell r="L14156" t="str">
            <v>Secondary</v>
          </cell>
          <cell r="AC14156" t="str">
            <v>Yes</v>
          </cell>
          <cell r="AI14156">
            <v>2</v>
          </cell>
        </row>
        <row r="14157">
          <cell r="K14157" t="str">
            <v>Academy Sponsor Led</v>
          </cell>
          <cell r="L14157" t="str">
            <v>Secondary</v>
          </cell>
          <cell r="AC14157" t="str">
            <v>Yes</v>
          </cell>
          <cell r="AI14157">
            <v>2</v>
          </cell>
        </row>
        <row r="14158">
          <cell r="K14158" t="str">
            <v>Academy Sponsor Led</v>
          </cell>
          <cell r="L14158" t="str">
            <v>Secondary</v>
          </cell>
          <cell r="AC14158" t="str">
            <v>Yes</v>
          </cell>
          <cell r="AI14158">
            <v>2</v>
          </cell>
        </row>
        <row r="14159">
          <cell r="K14159" t="str">
            <v>Academy Sponsor Led</v>
          </cell>
          <cell r="L14159" t="str">
            <v>Secondary</v>
          </cell>
          <cell r="AC14159" t="str">
            <v>Yes</v>
          </cell>
          <cell r="AI14159">
            <v>4</v>
          </cell>
        </row>
        <row r="14160">
          <cell r="K14160" t="str">
            <v>Community School</v>
          </cell>
          <cell r="L14160" t="str">
            <v>Primary</v>
          </cell>
          <cell r="AC14160" t="str">
            <v>Yes</v>
          </cell>
          <cell r="AI14160">
            <v>2</v>
          </cell>
        </row>
        <row r="14161">
          <cell r="K14161" t="str">
            <v>Community School</v>
          </cell>
          <cell r="L14161" t="str">
            <v>Primary</v>
          </cell>
          <cell r="AC14161" t="str">
            <v>Yes</v>
          </cell>
          <cell r="AI14161">
            <v>2</v>
          </cell>
        </row>
        <row r="14162">
          <cell r="K14162" t="str">
            <v>Community School</v>
          </cell>
          <cell r="L14162" t="str">
            <v>Primary</v>
          </cell>
          <cell r="AC14162" t="str">
            <v>Yes</v>
          </cell>
          <cell r="AI14162">
            <v>2</v>
          </cell>
        </row>
        <row r="14163">
          <cell r="K14163" t="str">
            <v>Foundation School</v>
          </cell>
          <cell r="L14163" t="str">
            <v>Primary</v>
          </cell>
          <cell r="AC14163" t="str">
            <v>Yes</v>
          </cell>
          <cell r="AI14163">
            <v>2</v>
          </cell>
        </row>
        <row r="14164">
          <cell r="K14164" t="str">
            <v>Pupil Referral Unit</v>
          </cell>
          <cell r="L14164" t="str">
            <v>PRU</v>
          </cell>
          <cell r="AC14164" t="str">
            <v>Yes</v>
          </cell>
          <cell r="AI14164">
            <v>2</v>
          </cell>
        </row>
        <row r="14165">
          <cell r="K14165" t="str">
            <v>Foundation School</v>
          </cell>
          <cell r="L14165" t="str">
            <v>Primary</v>
          </cell>
          <cell r="AC14165" t="str">
            <v>Yes</v>
          </cell>
          <cell r="AI14165">
            <v>2</v>
          </cell>
        </row>
        <row r="14166">
          <cell r="K14166" t="str">
            <v>Foundation Special School</v>
          </cell>
          <cell r="L14166" t="str">
            <v>Special</v>
          </cell>
          <cell r="AC14166" t="str">
            <v>Yes</v>
          </cell>
          <cell r="AI14166">
            <v>2</v>
          </cell>
        </row>
        <row r="14167">
          <cell r="K14167" t="str">
            <v>Academy Sponsor Led</v>
          </cell>
          <cell r="L14167" t="str">
            <v>Secondary</v>
          </cell>
          <cell r="AC14167" t="str">
            <v>Yes</v>
          </cell>
          <cell r="AI14167">
            <v>2</v>
          </cell>
        </row>
        <row r="14168">
          <cell r="K14168" t="str">
            <v>Academy Converter</v>
          </cell>
          <cell r="L14168" t="str">
            <v>Secondary</v>
          </cell>
          <cell r="AC14168" t="str">
            <v>Yes</v>
          </cell>
          <cell r="AI14168">
            <v>1</v>
          </cell>
        </row>
        <row r="14169">
          <cell r="K14169" t="str">
            <v>Academy Converter</v>
          </cell>
          <cell r="L14169" t="str">
            <v>Secondary</v>
          </cell>
          <cell r="AC14169" t="str">
            <v>No</v>
          </cell>
          <cell r="AI14169">
            <v>1</v>
          </cell>
        </row>
        <row r="14170">
          <cell r="K14170" t="str">
            <v>Academy Converter</v>
          </cell>
          <cell r="L14170" t="str">
            <v>Secondary</v>
          </cell>
          <cell r="AC14170" t="str">
            <v>Yes</v>
          </cell>
          <cell r="AI14170">
            <v>1</v>
          </cell>
        </row>
        <row r="14171">
          <cell r="K14171" t="str">
            <v>Academy Converter</v>
          </cell>
          <cell r="L14171" t="str">
            <v>Primary</v>
          </cell>
          <cell r="AC14171" t="str">
            <v>Yes</v>
          </cell>
          <cell r="AI14171">
            <v>2</v>
          </cell>
        </row>
        <row r="14172">
          <cell r="K14172" t="str">
            <v>Academy Converter</v>
          </cell>
          <cell r="L14172" t="str">
            <v>Primary</v>
          </cell>
          <cell r="AC14172" t="str">
            <v>Yes</v>
          </cell>
          <cell r="AI14172">
            <v>2</v>
          </cell>
        </row>
        <row r="14173">
          <cell r="K14173" t="str">
            <v>Academy Converter</v>
          </cell>
          <cell r="L14173" t="str">
            <v>Secondary</v>
          </cell>
          <cell r="AC14173" t="str">
            <v>Yes</v>
          </cell>
          <cell r="AI14173">
            <v>1</v>
          </cell>
        </row>
        <row r="14174">
          <cell r="K14174" t="str">
            <v>Academy Converter</v>
          </cell>
          <cell r="L14174" t="str">
            <v>Secondary</v>
          </cell>
          <cell r="AC14174" t="str">
            <v>No</v>
          </cell>
          <cell r="AI14174">
            <v>1</v>
          </cell>
        </row>
        <row r="14175">
          <cell r="K14175" t="str">
            <v>Academy Converter</v>
          </cell>
          <cell r="L14175" t="str">
            <v>Secondary</v>
          </cell>
          <cell r="AC14175" t="str">
            <v>Yes</v>
          </cell>
          <cell r="AI14175">
            <v>2</v>
          </cell>
        </row>
        <row r="14176">
          <cell r="K14176" t="str">
            <v>Academy Converter</v>
          </cell>
          <cell r="L14176" t="str">
            <v>Primary</v>
          </cell>
          <cell r="AC14176" t="str">
            <v>No</v>
          </cell>
          <cell r="AI14176">
            <v>1</v>
          </cell>
        </row>
        <row r="14177">
          <cell r="K14177" t="str">
            <v>Academy Converter</v>
          </cell>
          <cell r="L14177" t="str">
            <v>Primary</v>
          </cell>
          <cell r="AC14177" t="str">
            <v>Yes</v>
          </cell>
          <cell r="AI14177">
            <v>2</v>
          </cell>
        </row>
        <row r="14178">
          <cell r="K14178" t="str">
            <v>Academy Converter</v>
          </cell>
          <cell r="L14178" t="str">
            <v>Secondary</v>
          </cell>
          <cell r="AC14178" t="str">
            <v>No</v>
          </cell>
          <cell r="AI14178">
            <v>1</v>
          </cell>
        </row>
        <row r="14179">
          <cell r="K14179" t="str">
            <v>Academy Converter</v>
          </cell>
          <cell r="L14179" t="str">
            <v>Secondary</v>
          </cell>
          <cell r="AC14179" t="str">
            <v>No</v>
          </cell>
          <cell r="AI14179">
            <v>1</v>
          </cell>
        </row>
        <row r="14180">
          <cell r="K14180" t="str">
            <v>Academy Converter</v>
          </cell>
          <cell r="L14180" t="str">
            <v>Secondary</v>
          </cell>
          <cell r="AC14180" t="str">
            <v>Yes</v>
          </cell>
          <cell r="AI14180">
            <v>1</v>
          </cell>
        </row>
        <row r="14181">
          <cell r="K14181" t="str">
            <v>Academy Converter</v>
          </cell>
          <cell r="L14181" t="str">
            <v>Secondary</v>
          </cell>
          <cell r="AC14181" t="str">
            <v>Yes</v>
          </cell>
          <cell r="AI14181">
            <v>2</v>
          </cell>
        </row>
        <row r="14182">
          <cell r="K14182" t="str">
            <v>Academy Converter</v>
          </cell>
          <cell r="L14182" t="str">
            <v>Primary</v>
          </cell>
          <cell r="AC14182" t="str">
            <v>No</v>
          </cell>
          <cell r="AI14182">
            <v>1</v>
          </cell>
        </row>
        <row r="14183">
          <cell r="K14183" t="str">
            <v>Academy Converter</v>
          </cell>
          <cell r="L14183" t="str">
            <v>Secondary</v>
          </cell>
          <cell r="AC14183" t="str">
            <v>Yes</v>
          </cell>
          <cell r="AI14183">
            <v>3</v>
          </cell>
        </row>
        <row r="14184">
          <cell r="K14184" t="str">
            <v>Academy Converter</v>
          </cell>
          <cell r="L14184" t="str">
            <v>Secondary</v>
          </cell>
          <cell r="AC14184" t="str">
            <v>Yes</v>
          </cell>
          <cell r="AI14184">
            <v>3</v>
          </cell>
        </row>
        <row r="14185">
          <cell r="K14185" t="str">
            <v>Academy Converter</v>
          </cell>
          <cell r="L14185" t="str">
            <v>Secondary</v>
          </cell>
          <cell r="AC14185" t="str">
            <v>No</v>
          </cell>
          <cell r="AI14185">
            <v>1</v>
          </cell>
        </row>
        <row r="14186">
          <cell r="K14186" t="str">
            <v>Academy Converter</v>
          </cell>
          <cell r="L14186" t="str">
            <v>Primary</v>
          </cell>
          <cell r="AC14186" t="str">
            <v>Yes</v>
          </cell>
          <cell r="AI14186">
            <v>4</v>
          </cell>
        </row>
        <row r="14187">
          <cell r="K14187" t="str">
            <v>Academy Converter</v>
          </cell>
          <cell r="L14187" t="str">
            <v>Primary</v>
          </cell>
          <cell r="AC14187" t="str">
            <v>No</v>
          </cell>
          <cell r="AI14187">
            <v>1</v>
          </cell>
        </row>
        <row r="14188">
          <cell r="K14188" t="str">
            <v>Academy Converter</v>
          </cell>
          <cell r="L14188" t="str">
            <v>Secondary</v>
          </cell>
          <cell r="AC14188" t="str">
            <v>Yes</v>
          </cell>
          <cell r="AI14188">
            <v>1</v>
          </cell>
        </row>
        <row r="14189">
          <cell r="K14189" t="str">
            <v>Academy Converter</v>
          </cell>
          <cell r="L14189" t="str">
            <v>Secondary</v>
          </cell>
          <cell r="AC14189" t="str">
            <v>Yes</v>
          </cell>
          <cell r="AI14189">
            <v>1</v>
          </cell>
        </row>
        <row r="14190">
          <cell r="K14190" t="str">
            <v>Academy Converter</v>
          </cell>
          <cell r="L14190" t="str">
            <v>Secondary</v>
          </cell>
          <cell r="AC14190" t="str">
            <v>Yes</v>
          </cell>
          <cell r="AI14190">
            <v>2</v>
          </cell>
        </row>
        <row r="14191">
          <cell r="K14191" t="str">
            <v>Academy Converter</v>
          </cell>
          <cell r="L14191" t="str">
            <v>Secondary</v>
          </cell>
          <cell r="AC14191" t="str">
            <v>No</v>
          </cell>
          <cell r="AI14191">
            <v>1</v>
          </cell>
        </row>
        <row r="14192">
          <cell r="K14192" t="str">
            <v>Academy Converter</v>
          </cell>
          <cell r="L14192" t="str">
            <v>Secondary</v>
          </cell>
          <cell r="AC14192" t="str">
            <v>No</v>
          </cell>
          <cell r="AI14192">
            <v>1</v>
          </cell>
        </row>
        <row r="14193">
          <cell r="K14193" t="str">
            <v>Academy Converter</v>
          </cell>
          <cell r="L14193" t="str">
            <v>Secondary</v>
          </cell>
          <cell r="AC14193" t="str">
            <v>Yes</v>
          </cell>
          <cell r="AI14193">
            <v>1</v>
          </cell>
        </row>
        <row r="14194">
          <cell r="K14194" t="str">
            <v>Academy Converter</v>
          </cell>
          <cell r="L14194" t="str">
            <v>Secondary</v>
          </cell>
          <cell r="AC14194" t="str">
            <v>Yes</v>
          </cell>
          <cell r="AI14194">
            <v>1</v>
          </cell>
        </row>
        <row r="14195">
          <cell r="K14195" t="str">
            <v>Academy Converter</v>
          </cell>
          <cell r="L14195" t="str">
            <v>Primary</v>
          </cell>
          <cell r="AC14195" t="str">
            <v>Yes</v>
          </cell>
          <cell r="AI14195">
            <v>2</v>
          </cell>
        </row>
        <row r="14196">
          <cell r="K14196" t="str">
            <v>Academy Converter</v>
          </cell>
          <cell r="L14196" t="str">
            <v>Secondary</v>
          </cell>
          <cell r="AC14196" t="str">
            <v>Yes</v>
          </cell>
          <cell r="AI14196">
            <v>2</v>
          </cell>
        </row>
        <row r="14197">
          <cell r="K14197" t="str">
            <v>Academy Converter</v>
          </cell>
          <cell r="L14197" t="str">
            <v>Secondary</v>
          </cell>
          <cell r="AC14197" t="str">
            <v>Yes</v>
          </cell>
          <cell r="AI14197">
            <v>1</v>
          </cell>
        </row>
        <row r="14198">
          <cell r="K14198" t="str">
            <v>Academy Converter</v>
          </cell>
          <cell r="L14198" t="str">
            <v>Secondary</v>
          </cell>
          <cell r="AC14198" t="str">
            <v>Yes</v>
          </cell>
          <cell r="AI14198">
            <v>2</v>
          </cell>
        </row>
        <row r="14199">
          <cell r="K14199" t="str">
            <v>Academy Converter</v>
          </cell>
          <cell r="L14199" t="str">
            <v>Secondary</v>
          </cell>
          <cell r="AC14199" t="str">
            <v>No</v>
          </cell>
          <cell r="AI14199">
            <v>1</v>
          </cell>
        </row>
        <row r="14200">
          <cell r="K14200" t="str">
            <v>Academy Converter</v>
          </cell>
          <cell r="L14200" t="str">
            <v>Secondary</v>
          </cell>
          <cell r="AC14200" t="str">
            <v>No</v>
          </cell>
          <cell r="AI14200">
            <v>1</v>
          </cell>
        </row>
        <row r="14201">
          <cell r="K14201" t="str">
            <v>Academy Converter</v>
          </cell>
          <cell r="L14201" t="str">
            <v>Secondary</v>
          </cell>
          <cell r="AC14201" t="str">
            <v>Yes</v>
          </cell>
          <cell r="AI14201">
            <v>1</v>
          </cell>
        </row>
        <row r="14202">
          <cell r="K14202" t="str">
            <v>Academy Converter</v>
          </cell>
          <cell r="L14202" t="str">
            <v>Secondary</v>
          </cell>
          <cell r="AC14202" t="str">
            <v>Yes</v>
          </cell>
          <cell r="AI14202">
            <v>2</v>
          </cell>
        </row>
        <row r="14203">
          <cell r="K14203" t="str">
            <v>Academy Converter</v>
          </cell>
          <cell r="L14203" t="str">
            <v>Secondary</v>
          </cell>
          <cell r="AC14203" t="str">
            <v>Yes</v>
          </cell>
          <cell r="AI14203">
            <v>2</v>
          </cell>
        </row>
        <row r="14204">
          <cell r="K14204" t="str">
            <v>Academy Converter</v>
          </cell>
          <cell r="L14204" t="str">
            <v>Primary</v>
          </cell>
          <cell r="AC14204" t="str">
            <v>No</v>
          </cell>
          <cell r="AI14204">
            <v>1</v>
          </cell>
        </row>
        <row r="14205">
          <cell r="K14205" t="str">
            <v>Academy Converter</v>
          </cell>
          <cell r="L14205" t="str">
            <v>Secondary</v>
          </cell>
          <cell r="AC14205" t="str">
            <v>Yes</v>
          </cell>
          <cell r="AI14205">
            <v>2</v>
          </cell>
        </row>
        <row r="14206">
          <cell r="K14206" t="str">
            <v>Academy Converter</v>
          </cell>
          <cell r="L14206" t="str">
            <v>Secondary</v>
          </cell>
          <cell r="AC14206" t="str">
            <v>No</v>
          </cell>
          <cell r="AI14206">
            <v>1</v>
          </cell>
        </row>
        <row r="14207">
          <cell r="K14207" t="str">
            <v>Academy Converter</v>
          </cell>
          <cell r="L14207" t="str">
            <v>Secondary</v>
          </cell>
          <cell r="AC14207" t="str">
            <v>No</v>
          </cell>
          <cell r="AI14207">
            <v>1</v>
          </cell>
        </row>
        <row r="14208">
          <cell r="K14208" t="str">
            <v>Academy Converter</v>
          </cell>
          <cell r="L14208" t="str">
            <v>Secondary</v>
          </cell>
          <cell r="AC14208" t="str">
            <v>Yes</v>
          </cell>
          <cell r="AI14208">
            <v>2</v>
          </cell>
        </row>
        <row r="14209">
          <cell r="K14209" t="str">
            <v>Academy Converter</v>
          </cell>
          <cell r="L14209" t="str">
            <v>Secondary</v>
          </cell>
          <cell r="AC14209" t="str">
            <v>No</v>
          </cell>
          <cell r="AI14209">
            <v>1</v>
          </cell>
        </row>
        <row r="14210">
          <cell r="K14210" t="str">
            <v>Academy Converter</v>
          </cell>
          <cell r="L14210" t="str">
            <v>Secondary</v>
          </cell>
          <cell r="AC14210" t="str">
            <v>Yes</v>
          </cell>
          <cell r="AI14210">
            <v>1</v>
          </cell>
        </row>
        <row r="14211">
          <cell r="K14211" t="str">
            <v>Academy Converter</v>
          </cell>
          <cell r="L14211" t="str">
            <v>Secondary</v>
          </cell>
          <cell r="AC14211" t="str">
            <v>Yes</v>
          </cell>
          <cell r="AI14211">
            <v>1</v>
          </cell>
        </row>
        <row r="14212">
          <cell r="K14212" t="str">
            <v>Academy Converter</v>
          </cell>
          <cell r="L14212" t="str">
            <v>Secondary</v>
          </cell>
          <cell r="AC14212" t="str">
            <v>Yes</v>
          </cell>
          <cell r="AI14212">
            <v>2</v>
          </cell>
        </row>
        <row r="14213">
          <cell r="K14213" t="str">
            <v>Academy Converter</v>
          </cell>
          <cell r="L14213" t="str">
            <v>Primary</v>
          </cell>
          <cell r="AC14213" t="str">
            <v>No</v>
          </cell>
          <cell r="AI14213">
            <v>1</v>
          </cell>
        </row>
        <row r="14214">
          <cell r="K14214" t="str">
            <v>Academy Converter</v>
          </cell>
          <cell r="L14214" t="str">
            <v>Secondary</v>
          </cell>
          <cell r="AC14214" t="str">
            <v>No</v>
          </cell>
          <cell r="AI14214">
            <v>1</v>
          </cell>
        </row>
        <row r="14215">
          <cell r="K14215" t="str">
            <v>Academy Converter</v>
          </cell>
          <cell r="L14215" t="str">
            <v>Secondary</v>
          </cell>
          <cell r="AC14215" t="str">
            <v>No</v>
          </cell>
          <cell r="AI14215">
            <v>1</v>
          </cell>
        </row>
        <row r="14216">
          <cell r="K14216" t="str">
            <v>Academy Converter</v>
          </cell>
          <cell r="L14216" t="str">
            <v>Primary</v>
          </cell>
          <cell r="AC14216" t="str">
            <v>Yes</v>
          </cell>
          <cell r="AI14216">
            <v>3</v>
          </cell>
        </row>
        <row r="14217">
          <cell r="K14217" t="str">
            <v>Academy Converter</v>
          </cell>
          <cell r="L14217" t="str">
            <v>Secondary</v>
          </cell>
          <cell r="AC14217" t="str">
            <v>Yes</v>
          </cell>
          <cell r="AI14217">
            <v>2</v>
          </cell>
        </row>
        <row r="14218">
          <cell r="K14218" t="str">
            <v>Academy Converter</v>
          </cell>
          <cell r="L14218" t="str">
            <v>Primary</v>
          </cell>
          <cell r="AC14218" t="str">
            <v>Yes</v>
          </cell>
          <cell r="AI14218">
            <v>1</v>
          </cell>
        </row>
        <row r="14219">
          <cell r="K14219" t="str">
            <v>Academy Converter</v>
          </cell>
          <cell r="L14219" t="str">
            <v>Secondary</v>
          </cell>
          <cell r="AC14219" t="str">
            <v>No</v>
          </cell>
          <cell r="AI14219">
            <v>1</v>
          </cell>
        </row>
        <row r="14220">
          <cell r="K14220" t="str">
            <v>Academy Converter</v>
          </cell>
          <cell r="L14220" t="str">
            <v>Primary</v>
          </cell>
          <cell r="AC14220" t="str">
            <v>Yes</v>
          </cell>
          <cell r="AI14220">
            <v>2</v>
          </cell>
        </row>
        <row r="14221">
          <cell r="K14221" t="str">
            <v>Academy Converter</v>
          </cell>
          <cell r="L14221" t="str">
            <v>Secondary</v>
          </cell>
          <cell r="AC14221" t="str">
            <v>No</v>
          </cell>
          <cell r="AI14221">
            <v>1</v>
          </cell>
        </row>
        <row r="14222">
          <cell r="K14222" t="str">
            <v>Academy Converter</v>
          </cell>
          <cell r="L14222" t="str">
            <v>Secondary</v>
          </cell>
          <cell r="AC14222" t="str">
            <v>Yes</v>
          </cell>
          <cell r="AI14222">
            <v>1</v>
          </cell>
        </row>
        <row r="14223">
          <cell r="K14223" t="str">
            <v>Academy Converter</v>
          </cell>
          <cell r="L14223" t="str">
            <v>Secondary</v>
          </cell>
          <cell r="AC14223" t="str">
            <v>Yes</v>
          </cell>
          <cell r="AI14223">
            <v>1</v>
          </cell>
        </row>
        <row r="14224">
          <cell r="K14224" t="str">
            <v>Academy Converter</v>
          </cell>
          <cell r="L14224" t="str">
            <v>Secondary</v>
          </cell>
          <cell r="AC14224" t="str">
            <v>Yes</v>
          </cell>
          <cell r="AI14224">
            <v>2</v>
          </cell>
        </row>
        <row r="14225">
          <cell r="K14225" t="str">
            <v>Academy Converter</v>
          </cell>
          <cell r="L14225" t="str">
            <v>Primary</v>
          </cell>
          <cell r="AC14225" t="str">
            <v>Yes</v>
          </cell>
          <cell r="AI14225">
            <v>2</v>
          </cell>
        </row>
        <row r="14226">
          <cell r="K14226" t="str">
            <v>Academy Converter</v>
          </cell>
          <cell r="L14226" t="str">
            <v>Primary</v>
          </cell>
          <cell r="AC14226" t="str">
            <v>No</v>
          </cell>
          <cell r="AI14226">
            <v>1</v>
          </cell>
        </row>
        <row r="14227">
          <cell r="K14227" t="str">
            <v>Academy Converter</v>
          </cell>
          <cell r="L14227" t="str">
            <v>Secondary</v>
          </cell>
          <cell r="AC14227" t="str">
            <v>Yes</v>
          </cell>
          <cell r="AI14227">
            <v>2</v>
          </cell>
        </row>
        <row r="14228">
          <cell r="K14228" t="str">
            <v>Academy Converter</v>
          </cell>
          <cell r="L14228" t="str">
            <v>Primary</v>
          </cell>
          <cell r="AC14228" t="str">
            <v>Yes</v>
          </cell>
          <cell r="AI14228">
            <v>2</v>
          </cell>
        </row>
        <row r="14229">
          <cell r="K14229" t="str">
            <v>Academy Converter</v>
          </cell>
          <cell r="L14229" t="str">
            <v>Secondary</v>
          </cell>
          <cell r="AC14229" t="str">
            <v>Yes</v>
          </cell>
          <cell r="AI14229">
            <v>2</v>
          </cell>
        </row>
        <row r="14230">
          <cell r="K14230" t="str">
            <v>Academy Converter</v>
          </cell>
          <cell r="L14230" t="str">
            <v>Secondary</v>
          </cell>
          <cell r="AC14230" t="str">
            <v>Yes</v>
          </cell>
          <cell r="AI14230">
            <v>3</v>
          </cell>
        </row>
        <row r="14231">
          <cell r="K14231" t="str">
            <v>Academy Converter</v>
          </cell>
          <cell r="L14231" t="str">
            <v>Secondary</v>
          </cell>
          <cell r="AC14231" t="str">
            <v>Yes</v>
          </cell>
          <cell r="AI14231">
            <v>2</v>
          </cell>
        </row>
        <row r="14232">
          <cell r="K14232" t="str">
            <v>Academy Converter</v>
          </cell>
          <cell r="L14232" t="str">
            <v>Primary</v>
          </cell>
          <cell r="AC14232" t="str">
            <v>No</v>
          </cell>
          <cell r="AI14232">
            <v>1</v>
          </cell>
        </row>
        <row r="14233">
          <cell r="K14233" t="str">
            <v>Academy Converter</v>
          </cell>
          <cell r="L14233" t="str">
            <v>Secondary</v>
          </cell>
          <cell r="AC14233" t="str">
            <v>No</v>
          </cell>
          <cell r="AI14233">
            <v>1</v>
          </cell>
        </row>
        <row r="14234">
          <cell r="K14234" t="str">
            <v>Academy Converter</v>
          </cell>
          <cell r="L14234" t="str">
            <v>Secondary</v>
          </cell>
          <cell r="AC14234" t="str">
            <v>Yes</v>
          </cell>
          <cell r="AI14234">
            <v>1</v>
          </cell>
        </row>
        <row r="14235">
          <cell r="K14235" t="str">
            <v>Academy Converter</v>
          </cell>
          <cell r="L14235" t="str">
            <v>Secondary</v>
          </cell>
          <cell r="AC14235" t="str">
            <v>Yes</v>
          </cell>
          <cell r="AI14235">
            <v>2</v>
          </cell>
        </row>
        <row r="14236">
          <cell r="K14236" t="str">
            <v>Academy Converter</v>
          </cell>
          <cell r="L14236" t="str">
            <v>Secondary</v>
          </cell>
          <cell r="AC14236" t="str">
            <v>Yes</v>
          </cell>
          <cell r="AI14236">
            <v>1</v>
          </cell>
        </row>
        <row r="14237">
          <cell r="K14237" t="str">
            <v>Academy Converter</v>
          </cell>
          <cell r="L14237" t="str">
            <v>Secondary</v>
          </cell>
          <cell r="AC14237" t="str">
            <v>No</v>
          </cell>
          <cell r="AI14237">
            <v>1</v>
          </cell>
        </row>
        <row r="14238">
          <cell r="K14238" t="str">
            <v>Academy Converter</v>
          </cell>
          <cell r="L14238" t="str">
            <v>Primary</v>
          </cell>
          <cell r="AC14238" t="str">
            <v>No</v>
          </cell>
          <cell r="AI14238">
            <v>1</v>
          </cell>
        </row>
        <row r="14239">
          <cell r="K14239" t="str">
            <v>Academy Converter</v>
          </cell>
          <cell r="L14239" t="str">
            <v>Primary</v>
          </cell>
          <cell r="AC14239" t="str">
            <v>Yes</v>
          </cell>
          <cell r="AI14239">
            <v>2</v>
          </cell>
        </row>
        <row r="14240">
          <cell r="K14240" t="str">
            <v>Academy Converter</v>
          </cell>
          <cell r="L14240" t="str">
            <v>Secondary</v>
          </cell>
          <cell r="AC14240" t="str">
            <v>No</v>
          </cell>
          <cell r="AI14240">
            <v>1</v>
          </cell>
        </row>
        <row r="14241">
          <cell r="K14241" t="str">
            <v>Academy Converter</v>
          </cell>
          <cell r="L14241" t="str">
            <v>Secondary</v>
          </cell>
          <cell r="AC14241" t="str">
            <v>Yes</v>
          </cell>
          <cell r="AI14241">
            <v>1</v>
          </cell>
        </row>
        <row r="14242">
          <cell r="K14242" t="str">
            <v>Academy Converter</v>
          </cell>
          <cell r="L14242" t="str">
            <v>Secondary</v>
          </cell>
          <cell r="AC14242" t="str">
            <v>Yes</v>
          </cell>
          <cell r="AI14242">
            <v>2</v>
          </cell>
        </row>
        <row r="14243">
          <cell r="K14243" t="str">
            <v>Academy Converter</v>
          </cell>
          <cell r="L14243" t="str">
            <v>Secondary</v>
          </cell>
          <cell r="AC14243" t="str">
            <v>Yes</v>
          </cell>
          <cell r="AI14243">
            <v>1</v>
          </cell>
        </row>
        <row r="14244">
          <cell r="K14244" t="str">
            <v>Academy Converter</v>
          </cell>
          <cell r="L14244" t="str">
            <v>Primary</v>
          </cell>
          <cell r="AC14244" t="str">
            <v>Yes</v>
          </cell>
          <cell r="AI14244">
            <v>2</v>
          </cell>
        </row>
        <row r="14245">
          <cell r="K14245" t="str">
            <v>Academy Converter</v>
          </cell>
          <cell r="L14245" t="str">
            <v>Primary</v>
          </cell>
          <cell r="AC14245" t="str">
            <v>Yes</v>
          </cell>
          <cell r="AI14245">
            <v>1</v>
          </cell>
        </row>
        <row r="14246">
          <cell r="K14246" t="str">
            <v>Academy Sponsor Led</v>
          </cell>
          <cell r="L14246" t="str">
            <v>Secondary</v>
          </cell>
          <cell r="AC14246" t="str">
            <v>Yes</v>
          </cell>
          <cell r="AI14246">
            <v>2</v>
          </cell>
        </row>
        <row r="14247">
          <cell r="K14247" t="str">
            <v>Academy Converter</v>
          </cell>
          <cell r="L14247" t="str">
            <v>Secondary</v>
          </cell>
          <cell r="AC14247" t="str">
            <v>Yes</v>
          </cell>
          <cell r="AI14247">
            <v>1</v>
          </cell>
        </row>
        <row r="14248">
          <cell r="K14248" t="str">
            <v>Academy Converter</v>
          </cell>
          <cell r="L14248" t="str">
            <v>Secondary</v>
          </cell>
          <cell r="AC14248" t="str">
            <v>Yes</v>
          </cell>
          <cell r="AI14248">
            <v>2</v>
          </cell>
        </row>
        <row r="14249">
          <cell r="K14249" t="str">
            <v>Academy Converter</v>
          </cell>
          <cell r="L14249" t="str">
            <v>Secondary</v>
          </cell>
          <cell r="AC14249" t="str">
            <v>No</v>
          </cell>
          <cell r="AI14249">
            <v>1</v>
          </cell>
        </row>
        <row r="14250">
          <cell r="K14250" t="str">
            <v>Academy Converter</v>
          </cell>
          <cell r="L14250" t="str">
            <v>Primary</v>
          </cell>
          <cell r="AC14250" t="str">
            <v>Yes</v>
          </cell>
          <cell r="AI14250">
            <v>2</v>
          </cell>
        </row>
        <row r="14251">
          <cell r="K14251" t="str">
            <v>Academy Converter</v>
          </cell>
          <cell r="L14251" t="str">
            <v>Secondary</v>
          </cell>
          <cell r="AC14251" t="str">
            <v>No</v>
          </cell>
          <cell r="AI14251">
            <v>1</v>
          </cell>
        </row>
        <row r="14252">
          <cell r="K14252" t="str">
            <v>Academy Converter</v>
          </cell>
          <cell r="L14252" t="str">
            <v>Secondary</v>
          </cell>
          <cell r="AC14252" t="str">
            <v>Yes</v>
          </cell>
          <cell r="AI14252">
            <v>1</v>
          </cell>
        </row>
        <row r="14253">
          <cell r="K14253" t="str">
            <v>Academy Converter</v>
          </cell>
          <cell r="L14253" t="str">
            <v>Primary</v>
          </cell>
          <cell r="AC14253" t="str">
            <v>No</v>
          </cell>
          <cell r="AI14253">
            <v>1</v>
          </cell>
        </row>
        <row r="14254">
          <cell r="K14254" t="str">
            <v>Academy Converter</v>
          </cell>
          <cell r="L14254" t="str">
            <v>Secondary</v>
          </cell>
          <cell r="AC14254" t="str">
            <v>No</v>
          </cell>
          <cell r="AI14254">
            <v>1</v>
          </cell>
        </row>
        <row r="14255">
          <cell r="K14255" t="str">
            <v>Academy Converter</v>
          </cell>
          <cell r="L14255" t="str">
            <v>Primary</v>
          </cell>
          <cell r="AC14255" t="str">
            <v>Yes</v>
          </cell>
          <cell r="AI14255">
            <v>2</v>
          </cell>
        </row>
        <row r="14256">
          <cell r="K14256" t="str">
            <v>Academy Converter</v>
          </cell>
          <cell r="L14256" t="str">
            <v>Secondary</v>
          </cell>
          <cell r="AC14256" t="str">
            <v>No</v>
          </cell>
          <cell r="AI14256">
            <v>1</v>
          </cell>
        </row>
        <row r="14257">
          <cell r="K14257" t="str">
            <v>Academy Converter</v>
          </cell>
          <cell r="L14257" t="str">
            <v>Secondary</v>
          </cell>
          <cell r="AC14257" t="str">
            <v>Yes</v>
          </cell>
          <cell r="AI14257">
            <v>1</v>
          </cell>
        </row>
        <row r="14258">
          <cell r="K14258" t="str">
            <v>Academy Converter</v>
          </cell>
          <cell r="L14258" t="str">
            <v>Secondary</v>
          </cell>
          <cell r="AC14258" t="str">
            <v>No</v>
          </cell>
          <cell r="AI14258">
            <v>1</v>
          </cell>
        </row>
        <row r="14259">
          <cell r="K14259" t="str">
            <v>Academy Converter</v>
          </cell>
          <cell r="L14259" t="str">
            <v>Secondary</v>
          </cell>
          <cell r="AC14259" t="str">
            <v>Yes</v>
          </cell>
          <cell r="AI14259">
            <v>2</v>
          </cell>
        </row>
        <row r="14260">
          <cell r="K14260" t="str">
            <v>Academy Converter</v>
          </cell>
          <cell r="L14260" t="str">
            <v>Secondary</v>
          </cell>
          <cell r="AC14260" t="str">
            <v>Yes</v>
          </cell>
          <cell r="AI14260">
            <v>1</v>
          </cell>
        </row>
        <row r="14261">
          <cell r="K14261" t="str">
            <v>Academy Converter</v>
          </cell>
          <cell r="L14261" t="str">
            <v>Primary</v>
          </cell>
          <cell r="AC14261" t="str">
            <v>Yes</v>
          </cell>
          <cell r="AI14261">
            <v>2</v>
          </cell>
        </row>
        <row r="14262">
          <cell r="K14262" t="str">
            <v>Academy Converter</v>
          </cell>
          <cell r="L14262" t="str">
            <v>Primary</v>
          </cell>
          <cell r="AC14262" t="str">
            <v>No</v>
          </cell>
          <cell r="AI14262">
            <v>1</v>
          </cell>
        </row>
        <row r="14263">
          <cell r="K14263" t="str">
            <v>Academy Converter</v>
          </cell>
          <cell r="L14263" t="str">
            <v>Primary</v>
          </cell>
          <cell r="AC14263" t="str">
            <v>Yes</v>
          </cell>
          <cell r="AI14263">
            <v>1</v>
          </cell>
        </row>
        <row r="14264">
          <cell r="K14264" t="str">
            <v>Academy Converter</v>
          </cell>
          <cell r="L14264" t="str">
            <v>Secondary</v>
          </cell>
          <cell r="AC14264" t="str">
            <v>No</v>
          </cell>
          <cell r="AI14264">
            <v>1</v>
          </cell>
        </row>
        <row r="14265">
          <cell r="K14265" t="str">
            <v>Academy Converter</v>
          </cell>
          <cell r="L14265" t="str">
            <v>Secondary</v>
          </cell>
          <cell r="AC14265" t="str">
            <v>No</v>
          </cell>
          <cell r="AI14265">
            <v>1</v>
          </cell>
        </row>
        <row r="14266">
          <cell r="K14266" t="str">
            <v>Academy Converter</v>
          </cell>
          <cell r="L14266" t="str">
            <v>Secondary</v>
          </cell>
          <cell r="AC14266" t="str">
            <v>Yes</v>
          </cell>
          <cell r="AI14266">
            <v>1</v>
          </cell>
        </row>
        <row r="14267">
          <cell r="K14267" t="str">
            <v>Academy Converter</v>
          </cell>
          <cell r="L14267" t="str">
            <v>Secondary</v>
          </cell>
          <cell r="AC14267" t="str">
            <v>No</v>
          </cell>
          <cell r="AI14267">
            <v>1</v>
          </cell>
        </row>
        <row r="14268">
          <cell r="K14268" t="str">
            <v>Academy Converter</v>
          </cell>
          <cell r="L14268" t="str">
            <v>Primary</v>
          </cell>
          <cell r="AC14268" t="str">
            <v>Yes</v>
          </cell>
          <cell r="AI14268">
            <v>2</v>
          </cell>
        </row>
        <row r="14269">
          <cell r="K14269" t="str">
            <v>Academy Converter</v>
          </cell>
          <cell r="L14269" t="str">
            <v>Primary</v>
          </cell>
          <cell r="AC14269" t="str">
            <v>No</v>
          </cell>
          <cell r="AI14269">
            <v>1</v>
          </cell>
        </row>
        <row r="14270">
          <cell r="K14270" t="str">
            <v>Academy Converter</v>
          </cell>
          <cell r="L14270" t="str">
            <v>Primary</v>
          </cell>
          <cell r="AC14270" t="str">
            <v>No</v>
          </cell>
          <cell r="AI14270">
            <v>1</v>
          </cell>
        </row>
        <row r="14271">
          <cell r="K14271" t="str">
            <v>Academy Converter</v>
          </cell>
          <cell r="L14271" t="str">
            <v>Secondary</v>
          </cell>
          <cell r="AC14271" t="str">
            <v>Yes</v>
          </cell>
          <cell r="AI14271">
            <v>2</v>
          </cell>
        </row>
        <row r="14272">
          <cell r="K14272" t="str">
            <v>Academy Converter</v>
          </cell>
          <cell r="L14272" t="str">
            <v>Secondary</v>
          </cell>
          <cell r="AC14272" t="str">
            <v>Yes</v>
          </cell>
          <cell r="AI14272">
            <v>2</v>
          </cell>
        </row>
        <row r="14273">
          <cell r="K14273" t="str">
            <v>Academy Converter</v>
          </cell>
          <cell r="L14273" t="str">
            <v>Secondary</v>
          </cell>
          <cell r="AC14273" t="str">
            <v>Yes</v>
          </cell>
          <cell r="AI14273">
            <v>1</v>
          </cell>
        </row>
        <row r="14274">
          <cell r="K14274" t="str">
            <v>Academy Converter</v>
          </cell>
          <cell r="L14274" t="str">
            <v>Primary</v>
          </cell>
          <cell r="AC14274" t="str">
            <v>Yes</v>
          </cell>
          <cell r="AI14274">
            <v>2</v>
          </cell>
        </row>
        <row r="14275">
          <cell r="K14275" t="str">
            <v>Academy Converter</v>
          </cell>
          <cell r="L14275" t="str">
            <v>Secondary</v>
          </cell>
          <cell r="AC14275" t="str">
            <v>No</v>
          </cell>
          <cell r="AI14275">
            <v>1</v>
          </cell>
        </row>
        <row r="14276">
          <cell r="K14276" t="str">
            <v>Academy Converter</v>
          </cell>
          <cell r="L14276" t="str">
            <v>Secondary</v>
          </cell>
          <cell r="AC14276" t="str">
            <v>Yes</v>
          </cell>
          <cell r="AI14276">
            <v>2</v>
          </cell>
        </row>
        <row r="14277">
          <cell r="K14277" t="str">
            <v>Academy Converter</v>
          </cell>
          <cell r="L14277" t="str">
            <v>Secondary</v>
          </cell>
          <cell r="AC14277" t="str">
            <v>Yes</v>
          </cell>
          <cell r="AI14277">
            <v>3</v>
          </cell>
        </row>
        <row r="14278">
          <cell r="K14278" t="str">
            <v>Academy Converter</v>
          </cell>
          <cell r="L14278" t="str">
            <v>Primary</v>
          </cell>
          <cell r="AC14278" t="str">
            <v>Yes</v>
          </cell>
          <cell r="AI14278">
            <v>1</v>
          </cell>
        </row>
        <row r="14279">
          <cell r="K14279" t="str">
            <v>Academy Converter</v>
          </cell>
          <cell r="L14279" t="str">
            <v>Secondary</v>
          </cell>
          <cell r="AC14279" t="str">
            <v>No</v>
          </cell>
          <cell r="AI14279">
            <v>1</v>
          </cell>
        </row>
        <row r="14280">
          <cell r="K14280" t="str">
            <v>Academy Converter</v>
          </cell>
          <cell r="L14280" t="str">
            <v>Secondary</v>
          </cell>
          <cell r="AC14280" t="str">
            <v>Yes</v>
          </cell>
          <cell r="AI14280">
            <v>2</v>
          </cell>
        </row>
        <row r="14281">
          <cell r="K14281" t="str">
            <v>Academy Converter</v>
          </cell>
          <cell r="L14281" t="str">
            <v>Secondary</v>
          </cell>
          <cell r="AC14281" t="str">
            <v>No</v>
          </cell>
          <cell r="AI14281">
            <v>1</v>
          </cell>
        </row>
        <row r="14282">
          <cell r="K14282" t="str">
            <v>Academy Converter</v>
          </cell>
          <cell r="L14282" t="str">
            <v>Secondary</v>
          </cell>
          <cell r="AC14282" t="str">
            <v>Yes</v>
          </cell>
          <cell r="AI14282">
            <v>2</v>
          </cell>
        </row>
        <row r="14283">
          <cell r="K14283" t="str">
            <v>Academy Converter</v>
          </cell>
          <cell r="L14283" t="str">
            <v>Secondary</v>
          </cell>
          <cell r="AC14283" t="str">
            <v>No</v>
          </cell>
          <cell r="AI14283">
            <v>1</v>
          </cell>
        </row>
        <row r="14284">
          <cell r="K14284" t="str">
            <v>Academy Converter</v>
          </cell>
          <cell r="L14284" t="str">
            <v>Secondary</v>
          </cell>
          <cell r="AC14284" t="str">
            <v>No</v>
          </cell>
          <cell r="AI14284">
            <v>1</v>
          </cell>
        </row>
        <row r="14285">
          <cell r="K14285" t="str">
            <v>Academy Converter</v>
          </cell>
          <cell r="L14285" t="str">
            <v>Secondary</v>
          </cell>
          <cell r="AC14285" t="str">
            <v>Yes</v>
          </cell>
          <cell r="AI14285">
            <v>1</v>
          </cell>
        </row>
        <row r="14286">
          <cell r="K14286" t="str">
            <v>Academy Converter</v>
          </cell>
          <cell r="L14286" t="str">
            <v>Primary</v>
          </cell>
          <cell r="AC14286" t="str">
            <v>Yes</v>
          </cell>
          <cell r="AI14286">
            <v>2</v>
          </cell>
        </row>
        <row r="14287">
          <cell r="K14287" t="str">
            <v>Academy Converter</v>
          </cell>
          <cell r="L14287" t="str">
            <v>Secondary</v>
          </cell>
          <cell r="AC14287" t="str">
            <v>Yes</v>
          </cell>
          <cell r="AI14287">
            <v>1</v>
          </cell>
        </row>
        <row r="14288">
          <cell r="K14288" t="str">
            <v>Academy Converter</v>
          </cell>
          <cell r="L14288" t="str">
            <v>Primary</v>
          </cell>
          <cell r="AC14288" t="str">
            <v>No</v>
          </cell>
          <cell r="AI14288">
            <v>1</v>
          </cell>
        </row>
        <row r="14289">
          <cell r="K14289" t="str">
            <v>Academy Converter</v>
          </cell>
          <cell r="L14289" t="str">
            <v>Secondary</v>
          </cell>
          <cell r="AC14289" t="str">
            <v>Yes</v>
          </cell>
          <cell r="AI14289">
            <v>2</v>
          </cell>
        </row>
        <row r="14290">
          <cell r="K14290" t="str">
            <v>Academy Converter</v>
          </cell>
          <cell r="L14290" t="str">
            <v>Secondary</v>
          </cell>
          <cell r="AC14290" t="str">
            <v>Yes</v>
          </cell>
          <cell r="AI14290">
            <v>1</v>
          </cell>
        </row>
        <row r="14291">
          <cell r="K14291" t="str">
            <v>Academy Converter</v>
          </cell>
          <cell r="L14291" t="str">
            <v>Secondary</v>
          </cell>
          <cell r="AC14291" t="str">
            <v>Yes</v>
          </cell>
          <cell r="AI14291">
            <v>2</v>
          </cell>
        </row>
        <row r="14292">
          <cell r="K14292" t="str">
            <v>Academy Sponsor Led</v>
          </cell>
          <cell r="L14292" t="str">
            <v>Secondary</v>
          </cell>
          <cell r="AC14292" t="str">
            <v>Yes</v>
          </cell>
          <cell r="AI14292">
            <v>2</v>
          </cell>
        </row>
        <row r="14293">
          <cell r="K14293" t="str">
            <v>Academy Sponsor Led</v>
          </cell>
          <cell r="L14293" t="str">
            <v>Secondary</v>
          </cell>
          <cell r="AC14293" t="str">
            <v>Yes</v>
          </cell>
          <cell r="AI14293">
            <v>2</v>
          </cell>
        </row>
        <row r="14294">
          <cell r="K14294" t="str">
            <v>Voluntary Aided School</v>
          </cell>
          <cell r="L14294" t="str">
            <v>Primary</v>
          </cell>
          <cell r="AC14294" t="str">
            <v>Yes</v>
          </cell>
          <cell r="AI14294">
            <v>3</v>
          </cell>
        </row>
        <row r="14295">
          <cell r="K14295" t="str">
            <v>Voluntary Controlled School</v>
          </cell>
          <cell r="L14295" t="str">
            <v>Secondary</v>
          </cell>
          <cell r="AC14295" t="str">
            <v>Yes</v>
          </cell>
          <cell r="AI14295">
            <v>2</v>
          </cell>
        </row>
        <row r="14296">
          <cell r="K14296" t="str">
            <v>Academy Converter</v>
          </cell>
          <cell r="L14296" t="str">
            <v>Secondary</v>
          </cell>
          <cell r="AC14296" t="str">
            <v>Yes</v>
          </cell>
          <cell r="AI14296">
            <v>2</v>
          </cell>
        </row>
        <row r="14297">
          <cell r="K14297" t="str">
            <v>Academy Converter</v>
          </cell>
          <cell r="L14297" t="str">
            <v>Secondary</v>
          </cell>
          <cell r="AC14297" t="str">
            <v>Yes</v>
          </cell>
          <cell r="AI14297">
            <v>1</v>
          </cell>
        </row>
        <row r="14298">
          <cell r="K14298" t="str">
            <v>Voluntary Aided School</v>
          </cell>
          <cell r="L14298" t="str">
            <v>Primary</v>
          </cell>
          <cell r="AC14298" t="str">
            <v>Yes</v>
          </cell>
          <cell r="AI14298">
            <v>2</v>
          </cell>
        </row>
        <row r="14299">
          <cell r="K14299" t="str">
            <v>Academy Sponsor Led</v>
          </cell>
          <cell r="L14299" t="str">
            <v>Secondary</v>
          </cell>
          <cell r="AC14299" t="str">
            <v>Yes</v>
          </cell>
          <cell r="AI14299">
            <v>4</v>
          </cell>
        </row>
        <row r="14300">
          <cell r="K14300" t="str">
            <v>Academy Sponsor Led</v>
          </cell>
          <cell r="L14300" t="str">
            <v>Secondary</v>
          </cell>
          <cell r="AC14300" t="str">
            <v>Yes</v>
          </cell>
          <cell r="AI14300">
            <v>3</v>
          </cell>
        </row>
        <row r="14301">
          <cell r="K14301" t="str">
            <v>Academy Converter</v>
          </cell>
          <cell r="L14301" t="str">
            <v>Secondary</v>
          </cell>
          <cell r="AC14301" t="str">
            <v>No</v>
          </cell>
          <cell r="AI14301">
            <v>1</v>
          </cell>
        </row>
        <row r="14302">
          <cell r="K14302" t="str">
            <v>Academy Converter</v>
          </cell>
          <cell r="L14302" t="str">
            <v>Primary</v>
          </cell>
          <cell r="AC14302" t="str">
            <v>Yes</v>
          </cell>
          <cell r="AI14302">
            <v>1</v>
          </cell>
        </row>
        <row r="14303">
          <cell r="K14303" t="str">
            <v>Academy Converter</v>
          </cell>
          <cell r="L14303" t="str">
            <v>Secondary</v>
          </cell>
          <cell r="AC14303" t="str">
            <v>Yes</v>
          </cell>
          <cell r="AI14303">
            <v>2</v>
          </cell>
        </row>
        <row r="14304">
          <cell r="K14304" t="str">
            <v>Academy Converter</v>
          </cell>
          <cell r="L14304" t="str">
            <v>Secondary</v>
          </cell>
          <cell r="AC14304" t="str">
            <v>No</v>
          </cell>
          <cell r="AI14304">
            <v>1</v>
          </cell>
        </row>
        <row r="14305">
          <cell r="K14305" t="str">
            <v>Academy Converter</v>
          </cell>
          <cell r="L14305" t="str">
            <v>Secondary</v>
          </cell>
          <cell r="AC14305" t="str">
            <v>No</v>
          </cell>
          <cell r="AI14305">
            <v>1</v>
          </cell>
        </row>
        <row r="14306">
          <cell r="K14306" t="str">
            <v>Academy Converter</v>
          </cell>
          <cell r="L14306" t="str">
            <v>Secondary</v>
          </cell>
          <cell r="AC14306" t="str">
            <v>No</v>
          </cell>
          <cell r="AI14306">
            <v>1</v>
          </cell>
        </row>
        <row r="14307">
          <cell r="K14307" t="str">
            <v>Academy Converter</v>
          </cell>
          <cell r="L14307" t="str">
            <v>Secondary</v>
          </cell>
          <cell r="AC14307" t="str">
            <v>Yes</v>
          </cell>
          <cell r="AI14307">
            <v>1</v>
          </cell>
        </row>
        <row r="14308">
          <cell r="K14308" t="str">
            <v>Academy Converter</v>
          </cell>
          <cell r="L14308" t="str">
            <v>Secondary</v>
          </cell>
          <cell r="AC14308" t="str">
            <v>No</v>
          </cell>
          <cell r="AI14308">
            <v>1</v>
          </cell>
        </row>
        <row r="14309">
          <cell r="K14309" t="str">
            <v>Academy Converter</v>
          </cell>
          <cell r="L14309" t="str">
            <v>Secondary</v>
          </cell>
          <cell r="AC14309" t="str">
            <v>No</v>
          </cell>
          <cell r="AI14309">
            <v>1</v>
          </cell>
        </row>
        <row r="14310">
          <cell r="K14310" t="str">
            <v>Academy Sponsor Led</v>
          </cell>
          <cell r="L14310" t="str">
            <v>Secondary</v>
          </cell>
          <cell r="AC14310" t="str">
            <v>Yes</v>
          </cell>
          <cell r="AI14310">
            <v>2</v>
          </cell>
        </row>
        <row r="14311">
          <cell r="K14311" t="str">
            <v>Community Special School</v>
          </cell>
          <cell r="L14311" t="str">
            <v>Special</v>
          </cell>
          <cell r="AC14311" t="str">
            <v>Yes</v>
          </cell>
          <cell r="AI14311">
            <v>2</v>
          </cell>
        </row>
        <row r="14312">
          <cell r="K14312" t="str">
            <v>Voluntary Aided School</v>
          </cell>
          <cell r="L14312" t="str">
            <v>Primary</v>
          </cell>
          <cell r="AC14312" t="str">
            <v>Yes</v>
          </cell>
          <cell r="AI14312">
            <v>2</v>
          </cell>
        </row>
        <row r="14313">
          <cell r="K14313" t="str">
            <v>Voluntary Aided School</v>
          </cell>
          <cell r="L14313" t="str">
            <v>Primary</v>
          </cell>
          <cell r="AC14313" t="str">
            <v>Yes</v>
          </cell>
          <cell r="AI14313">
            <v>2</v>
          </cell>
        </row>
        <row r="14314">
          <cell r="K14314" t="str">
            <v>Voluntary Aided School</v>
          </cell>
          <cell r="L14314" t="str">
            <v>Secondary</v>
          </cell>
          <cell r="AC14314" t="str">
            <v>Yes</v>
          </cell>
          <cell r="AI14314">
            <v>2</v>
          </cell>
        </row>
        <row r="14315">
          <cell r="K14315" t="str">
            <v>Voluntary Aided School</v>
          </cell>
          <cell r="L14315" t="str">
            <v>Primary</v>
          </cell>
          <cell r="AC14315" t="str">
            <v>Yes</v>
          </cell>
          <cell r="AI14315">
            <v>2</v>
          </cell>
        </row>
        <row r="14316">
          <cell r="K14316" t="str">
            <v>Foundation School</v>
          </cell>
          <cell r="L14316" t="str">
            <v>Secondary</v>
          </cell>
          <cell r="AC14316" t="str">
            <v>Yes</v>
          </cell>
          <cell r="AI14316">
            <v>3</v>
          </cell>
        </row>
        <row r="14317">
          <cell r="K14317" t="str">
            <v>Academy Converter</v>
          </cell>
          <cell r="L14317" t="str">
            <v>Primary</v>
          </cell>
          <cell r="AC14317" t="str">
            <v>Yes</v>
          </cell>
          <cell r="AI14317">
            <v>2</v>
          </cell>
        </row>
        <row r="14318">
          <cell r="K14318" t="str">
            <v>Voluntary Aided School</v>
          </cell>
          <cell r="L14318" t="str">
            <v>Primary</v>
          </cell>
          <cell r="AC14318" t="str">
            <v>Yes</v>
          </cell>
          <cell r="AI14318">
            <v>3</v>
          </cell>
        </row>
        <row r="14319">
          <cell r="K14319" t="str">
            <v>Academy Converter</v>
          </cell>
          <cell r="L14319" t="str">
            <v>Primary</v>
          </cell>
          <cell r="AC14319" t="str">
            <v>Yes</v>
          </cell>
          <cell r="AI14319">
            <v>2</v>
          </cell>
        </row>
        <row r="14320">
          <cell r="K14320" t="str">
            <v>Academy Converter</v>
          </cell>
          <cell r="L14320" t="str">
            <v>Secondary</v>
          </cell>
          <cell r="AC14320" t="str">
            <v>Yes</v>
          </cell>
          <cell r="AI14320">
            <v>1</v>
          </cell>
        </row>
        <row r="14321">
          <cell r="K14321" t="str">
            <v>Academy Converter</v>
          </cell>
          <cell r="L14321" t="str">
            <v>Secondary</v>
          </cell>
          <cell r="AC14321" t="str">
            <v>Yes</v>
          </cell>
          <cell r="AI14321">
            <v>1</v>
          </cell>
        </row>
        <row r="14322">
          <cell r="K14322" t="str">
            <v>Academy Converter</v>
          </cell>
          <cell r="L14322" t="str">
            <v>Secondary</v>
          </cell>
          <cell r="AC14322" t="str">
            <v>Yes</v>
          </cell>
          <cell r="AI14322">
            <v>1</v>
          </cell>
        </row>
        <row r="14323">
          <cell r="K14323" t="str">
            <v>Voluntary Aided School</v>
          </cell>
          <cell r="L14323" t="str">
            <v>Primary</v>
          </cell>
          <cell r="AC14323" t="str">
            <v>Yes</v>
          </cell>
          <cell r="AI14323">
            <v>1</v>
          </cell>
        </row>
        <row r="14324">
          <cell r="K14324" t="str">
            <v>Academy Converter</v>
          </cell>
          <cell r="L14324" t="str">
            <v>Primary</v>
          </cell>
          <cell r="AC14324" t="str">
            <v>No</v>
          </cell>
          <cell r="AI14324">
            <v>1</v>
          </cell>
        </row>
        <row r="14325">
          <cell r="K14325" t="str">
            <v>Academy Converter</v>
          </cell>
          <cell r="L14325" t="str">
            <v>Secondary</v>
          </cell>
          <cell r="AC14325" t="str">
            <v>No</v>
          </cell>
          <cell r="AI14325">
            <v>1</v>
          </cell>
        </row>
        <row r="14326">
          <cell r="K14326" t="str">
            <v>Academy Converter</v>
          </cell>
          <cell r="L14326" t="str">
            <v>Secondary</v>
          </cell>
          <cell r="AC14326" t="str">
            <v>No</v>
          </cell>
          <cell r="AI14326">
            <v>1</v>
          </cell>
        </row>
        <row r="14327">
          <cell r="K14327" t="str">
            <v>Academy Converter</v>
          </cell>
          <cell r="L14327" t="str">
            <v>Secondary</v>
          </cell>
          <cell r="AC14327" t="str">
            <v>Yes</v>
          </cell>
          <cell r="AI14327">
            <v>1</v>
          </cell>
        </row>
        <row r="14328">
          <cell r="K14328" t="str">
            <v>Academy Converter</v>
          </cell>
          <cell r="L14328" t="str">
            <v>Secondary</v>
          </cell>
          <cell r="AC14328" t="str">
            <v>Yes</v>
          </cell>
          <cell r="AI14328">
            <v>1</v>
          </cell>
        </row>
        <row r="14329">
          <cell r="K14329" t="str">
            <v>Academy Sponsor Led</v>
          </cell>
          <cell r="L14329" t="str">
            <v>Secondary</v>
          </cell>
          <cell r="AC14329" t="str">
            <v>Yes</v>
          </cell>
          <cell r="AI14329">
            <v>3</v>
          </cell>
        </row>
        <row r="14330">
          <cell r="K14330" t="str">
            <v>Academy Converter</v>
          </cell>
          <cell r="L14330" t="str">
            <v>Secondary</v>
          </cell>
          <cell r="AC14330" t="str">
            <v>Yes</v>
          </cell>
          <cell r="AI14330">
            <v>1</v>
          </cell>
        </row>
        <row r="14331">
          <cell r="K14331" t="str">
            <v>Academy Converter</v>
          </cell>
          <cell r="L14331" t="str">
            <v>Secondary</v>
          </cell>
          <cell r="AC14331" t="str">
            <v>No</v>
          </cell>
          <cell r="AI14331">
            <v>1</v>
          </cell>
        </row>
        <row r="14332">
          <cell r="K14332" t="str">
            <v>Academy Converter</v>
          </cell>
          <cell r="L14332" t="str">
            <v>Secondary</v>
          </cell>
          <cell r="AC14332" t="str">
            <v>Yes</v>
          </cell>
          <cell r="AI14332">
            <v>2</v>
          </cell>
        </row>
        <row r="14333">
          <cell r="K14333" t="str">
            <v>Academy Converter</v>
          </cell>
          <cell r="L14333" t="str">
            <v>Primary</v>
          </cell>
          <cell r="AC14333" t="str">
            <v>No</v>
          </cell>
          <cell r="AI14333">
            <v>1</v>
          </cell>
        </row>
        <row r="14334">
          <cell r="K14334" t="str">
            <v>Academy Converter</v>
          </cell>
          <cell r="L14334" t="str">
            <v>Secondary</v>
          </cell>
          <cell r="AC14334" t="str">
            <v>No</v>
          </cell>
          <cell r="AI14334">
            <v>1</v>
          </cell>
        </row>
        <row r="14335">
          <cell r="K14335" t="str">
            <v>Academy Converter</v>
          </cell>
          <cell r="L14335" t="str">
            <v>Secondary</v>
          </cell>
          <cell r="AC14335" t="str">
            <v>Yes</v>
          </cell>
          <cell r="AI14335">
            <v>1</v>
          </cell>
        </row>
        <row r="14336">
          <cell r="K14336" t="str">
            <v>Academy Converter</v>
          </cell>
          <cell r="L14336" t="str">
            <v>Secondary</v>
          </cell>
          <cell r="AC14336" t="str">
            <v>Yes</v>
          </cell>
          <cell r="AI14336">
            <v>1</v>
          </cell>
        </row>
        <row r="14337">
          <cell r="K14337" t="str">
            <v>Academy Converter</v>
          </cell>
          <cell r="L14337" t="str">
            <v>Secondary</v>
          </cell>
          <cell r="AC14337" t="str">
            <v>Yes</v>
          </cell>
          <cell r="AI14337">
            <v>2</v>
          </cell>
        </row>
        <row r="14338">
          <cell r="K14338" t="str">
            <v>Academy Converter</v>
          </cell>
          <cell r="L14338" t="str">
            <v>Secondary</v>
          </cell>
          <cell r="AC14338" t="str">
            <v>Yes</v>
          </cell>
          <cell r="AI14338">
            <v>1</v>
          </cell>
        </row>
        <row r="14339">
          <cell r="K14339" t="str">
            <v>Academy Converter</v>
          </cell>
          <cell r="L14339" t="str">
            <v>Secondary</v>
          </cell>
          <cell r="AC14339" t="str">
            <v>Yes</v>
          </cell>
          <cell r="AI14339">
            <v>2</v>
          </cell>
        </row>
        <row r="14340">
          <cell r="K14340" t="str">
            <v>Academy Converter</v>
          </cell>
          <cell r="L14340" t="str">
            <v>Secondary</v>
          </cell>
          <cell r="AC14340" t="str">
            <v>Yes</v>
          </cell>
          <cell r="AI14340">
            <v>2</v>
          </cell>
        </row>
        <row r="14341">
          <cell r="K14341" t="str">
            <v>Academy Converter</v>
          </cell>
          <cell r="L14341" t="str">
            <v>Secondary</v>
          </cell>
          <cell r="AC14341" t="str">
            <v>Yes</v>
          </cell>
          <cell r="AI14341">
            <v>2</v>
          </cell>
        </row>
        <row r="14342">
          <cell r="K14342" t="str">
            <v>Academy Converter</v>
          </cell>
          <cell r="L14342" t="str">
            <v>Secondary</v>
          </cell>
          <cell r="AC14342" t="str">
            <v>Yes</v>
          </cell>
          <cell r="AI14342">
            <v>2</v>
          </cell>
        </row>
        <row r="14343">
          <cell r="K14343" t="str">
            <v>Academy Converter</v>
          </cell>
          <cell r="L14343" t="str">
            <v>Secondary</v>
          </cell>
          <cell r="AC14343" t="str">
            <v>No</v>
          </cell>
          <cell r="AI14343">
            <v>1</v>
          </cell>
        </row>
        <row r="14344">
          <cell r="K14344" t="str">
            <v>Academy Converter</v>
          </cell>
          <cell r="L14344" t="str">
            <v>Secondary</v>
          </cell>
          <cell r="AC14344" t="str">
            <v>Yes</v>
          </cell>
          <cell r="AI14344">
            <v>1</v>
          </cell>
        </row>
        <row r="14345">
          <cell r="K14345" t="str">
            <v>Academy Converter</v>
          </cell>
          <cell r="L14345" t="str">
            <v>Secondary</v>
          </cell>
          <cell r="AC14345" t="str">
            <v>Yes</v>
          </cell>
          <cell r="AI14345">
            <v>2</v>
          </cell>
        </row>
        <row r="14346">
          <cell r="K14346" t="str">
            <v>Academy Converter</v>
          </cell>
          <cell r="L14346" t="str">
            <v>Secondary</v>
          </cell>
          <cell r="AC14346" t="str">
            <v>Yes</v>
          </cell>
          <cell r="AI14346">
            <v>2</v>
          </cell>
        </row>
        <row r="14347">
          <cell r="K14347" t="str">
            <v>Academy Converter</v>
          </cell>
          <cell r="L14347" t="str">
            <v>Secondary</v>
          </cell>
          <cell r="AC14347" t="str">
            <v>Yes</v>
          </cell>
          <cell r="AI14347">
            <v>1</v>
          </cell>
        </row>
        <row r="14348">
          <cell r="K14348" t="str">
            <v>Academy Converter</v>
          </cell>
          <cell r="L14348" t="str">
            <v>Secondary</v>
          </cell>
          <cell r="AC14348" t="str">
            <v>Yes</v>
          </cell>
          <cell r="AI14348">
            <v>4</v>
          </cell>
        </row>
        <row r="14349">
          <cell r="K14349" t="str">
            <v>Academy Converter</v>
          </cell>
          <cell r="L14349" t="str">
            <v>Primary</v>
          </cell>
          <cell r="AC14349" t="str">
            <v>Yes</v>
          </cell>
          <cell r="AI14349">
            <v>4</v>
          </cell>
        </row>
        <row r="14350">
          <cell r="K14350" t="str">
            <v>Academy Converter</v>
          </cell>
          <cell r="L14350" t="str">
            <v>Secondary</v>
          </cell>
          <cell r="AC14350" t="str">
            <v>Yes</v>
          </cell>
          <cell r="AI14350">
            <v>2</v>
          </cell>
        </row>
        <row r="14351">
          <cell r="K14351" t="str">
            <v>Academy Converter</v>
          </cell>
          <cell r="L14351" t="str">
            <v>Primary</v>
          </cell>
          <cell r="AC14351" t="str">
            <v>Yes</v>
          </cell>
          <cell r="AI14351">
            <v>2</v>
          </cell>
        </row>
        <row r="14352">
          <cell r="K14352" t="str">
            <v>Academy Converter</v>
          </cell>
          <cell r="L14352" t="str">
            <v>Secondary</v>
          </cell>
          <cell r="AC14352" t="str">
            <v>No</v>
          </cell>
          <cell r="AI14352">
            <v>1</v>
          </cell>
        </row>
        <row r="14353">
          <cell r="K14353" t="str">
            <v>Academy Converter</v>
          </cell>
          <cell r="L14353" t="str">
            <v>Secondary</v>
          </cell>
          <cell r="AC14353" t="str">
            <v>No</v>
          </cell>
          <cell r="AI14353">
            <v>1</v>
          </cell>
        </row>
        <row r="14354">
          <cell r="K14354" t="str">
            <v>Academy Converter</v>
          </cell>
          <cell r="L14354" t="str">
            <v>Secondary</v>
          </cell>
          <cell r="AC14354" t="str">
            <v>Yes</v>
          </cell>
          <cell r="AI14354">
            <v>1</v>
          </cell>
        </row>
        <row r="14355">
          <cell r="K14355" t="str">
            <v>Academy Converter</v>
          </cell>
          <cell r="L14355" t="str">
            <v>Secondary</v>
          </cell>
          <cell r="AC14355" t="str">
            <v>No</v>
          </cell>
          <cell r="AI14355">
            <v>1</v>
          </cell>
        </row>
        <row r="14356">
          <cell r="K14356" t="str">
            <v>Academy Converter</v>
          </cell>
          <cell r="L14356" t="str">
            <v>Secondary</v>
          </cell>
          <cell r="AC14356" t="str">
            <v>Yes</v>
          </cell>
          <cell r="AI14356">
            <v>3</v>
          </cell>
        </row>
        <row r="14357">
          <cell r="K14357" t="str">
            <v>Academy Converter</v>
          </cell>
          <cell r="L14357" t="str">
            <v>Primary</v>
          </cell>
          <cell r="AC14357" t="str">
            <v>No</v>
          </cell>
          <cell r="AI14357">
            <v>1</v>
          </cell>
        </row>
        <row r="14358">
          <cell r="K14358" t="str">
            <v>Academy Converter</v>
          </cell>
          <cell r="L14358" t="str">
            <v>Primary</v>
          </cell>
          <cell r="AC14358" t="str">
            <v>Yes</v>
          </cell>
          <cell r="AI14358">
            <v>2</v>
          </cell>
        </row>
        <row r="14359">
          <cell r="K14359" t="str">
            <v>Academy Converter</v>
          </cell>
          <cell r="L14359" t="str">
            <v>Secondary</v>
          </cell>
          <cell r="AC14359" t="str">
            <v>Yes</v>
          </cell>
          <cell r="AI14359">
            <v>1</v>
          </cell>
        </row>
        <row r="14360">
          <cell r="K14360" t="str">
            <v>Academy Converter</v>
          </cell>
          <cell r="L14360" t="str">
            <v>Secondary</v>
          </cell>
          <cell r="AC14360" t="str">
            <v>Yes</v>
          </cell>
          <cell r="AI14360">
            <v>2</v>
          </cell>
        </row>
        <row r="14361">
          <cell r="K14361" t="str">
            <v>Academy Converter</v>
          </cell>
          <cell r="L14361" t="str">
            <v>Secondary</v>
          </cell>
          <cell r="AC14361" t="str">
            <v>No</v>
          </cell>
          <cell r="AI14361">
            <v>1</v>
          </cell>
        </row>
        <row r="14362">
          <cell r="K14362" t="str">
            <v>Academy Converter</v>
          </cell>
          <cell r="L14362" t="str">
            <v>Secondary</v>
          </cell>
          <cell r="AC14362" t="str">
            <v>Yes</v>
          </cell>
          <cell r="AI14362">
            <v>2</v>
          </cell>
        </row>
        <row r="14363">
          <cell r="K14363" t="str">
            <v>Academy Converter</v>
          </cell>
          <cell r="L14363" t="str">
            <v>Primary</v>
          </cell>
          <cell r="AC14363" t="str">
            <v>Yes</v>
          </cell>
          <cell r="AI14363">
            <v>2</v>
          </cell>
        </row>
        <row r="14364">
          <cell r="K14364" t="str">
            <v>Academy Converter</v>
          </cell>
          <cell r="L14364" t="str">
            <v>Primary</v>
          </cell>
          <cell r="AC14364" t="str">
            <v>Yes</v>
          </cell>
          <cell r="AI14364">
            <v>2</v>
          </cell>
        </row>
        <row r="14365">
          <cell r="K14365" t="str">
            <v>Academy Converter</v>
          </cell>
          <cell r="L14365" t="str">
            <v>Secondary</v>
          </cell>
          <cell r="AC14365" t="str">
            <v>Yes</v>
          </cell>
          <cell r="AI14365">
            <v>2</v>
          </cell>
        </row>
        <row r="14366">
          <cell r="K14366" t="str">
            <v>Academy Converter</v>
          </cell>
          <cell r="L14366" t="str">
            <v>Secondary</v>
          </cell>
          <cell r="AC14366" t="str">
            <v>Yes</v>
          </cell>
          <cell r="AI14366">
            <v>2</v>
          </cell>
        </row>
        <row r="14367">
          <cell r="K14367" t="str">
            <v>Academy Converter</v>
          </cell>
          <cell r="L14367" t="str">
            <v>Secondary</v>
          </cell>
          <cell r="AC14367" t="str">
            <v>No</v>
          </cell>
          <cell r="AI14367">
            <v>1</v>
          </cell>
        </row>
        <row r="14368">
          <cell r="K14368" t="str">
            <v>Academy Converter</v>
          </cell>
          <cell r="L14368" t="str">
            <v>Secondary</v>
          </cell>
          <cell r="AC14368" t="str">
            <v>No</v>
          </cell>
          <cell r="AI14368">
            <v>1</v>
          </cell>
        </row>
        <row r="14369">
          <cell r="K14369" t="str">
            <v>Academy Converter</v>
          </cell>
          <cell r="L14369" t="str">
            <v>Secondary</v>
          </cell>
          <cell r="AC14369" t="str">
            <v>No</v>
          </cell>
          <cell r="AI14369">
            <v>1</v>
          </cell>
        </row>
        <row r="14370">
          <cell r="K14370" t="str">
            <v>Academy Converter</v>
          </cell>
          <cell r="L14370" t="str">
            <v>Primary</v>
          </cell>
          <cell r="AC14370" t="str">
            <v>Yes</v>
          </cell>
          <cell r="AI14370">
            <v>2</v>
          </cell>
        </row>
        <row r="14371">
          <cell r="K14371" t="str">
            <v>Academy Converter</v>
          </cell>
          <cell r="L14371" t="str">
            <v>Secondary</v>
          </cell>
          <cell r="AC14371" t="str">
            <v>No</v>
          </cell>
          <cell r="AI14371">
            <v>1</v>
          </cell>
        </row>
        <row r="14372">
          <cell r="K14372" t="str">
            <v>Academy Converter</v>
          </cell>
          <cell r="L14372" t="str">
            <v>Secondary</v>
          </cell>
          <cell r="AC14372" t="str">
            <v>Yes</v>
          </cell>
          <cell r="AI14372">
            <v>1</v>
          </cell>
        </row>
        <row r="14373">
          <cell r="K14373" t="str">
            <v>Foundation School</v>
          </cell>
          <cell r="L14373" t="str">
            <v>Secondary</v>
          </cell>
          <cell r="AC14373" t="str">
            <v>Yes</v>
          </cell>
          <cell r="AI14373">
            <v>2</v>
          </cell>
        </row>
        <row r="14374">
          <cell r="K14374" t="str">
            <v>Academy Converter</v>
          </cell>
          <cell r="L14374" t="str">
            <v>Secondary</v>
          </cell>
          <cell r="AC14374" t="str">
            <v>No</v>
          </cell>
          <cell r="AI14374">
            <v>1</v>
          </cell>
        </row>
        <row r="14375">
          <cell r="K14375" t="str">
            <v>Academy Converter</v>
          </cell>
          <cell r="L14375" t="str">
            <v>Secondary</v>
          </cell>
          <cell r="AC14375" t="str">
            <v>Yes</v>
          </cell>
          <cell r="AI14375">
            <v>1</v>
          </cell>
        </row>
        <row r="14376">
          <cell r="K14376" t="str">
            <v>Voluntary Aided School</v>
          </cell>
          <cell r="L14376" t="str">
            <v>Primary</v>
          </cell>
          <cell r="AC14376" t="str">
            <v>Yes</v>
          </cell>
          <cell r="AI14376">
            <v>2</v>
          </cell>
        </row>
        <row r="14377">
          <cell r="K14377" t="str">
            <v>Voluntary Controlled School</v>
          </cell>
          <cell r="L14377" t="str">
            <v>Primary</v>
          </cell>
          <cell r="AC14377" t="str">
            <v>Yes</v>
          </cell>
          <cell r="AI14377">
            <v>2</v>
          </cell>
        </row>
        <row r="14378">
          <cell r="K14378" t="str">
            <v>Community School</v>
          </cell>
          <cell r="L14378" t="str">
            <v>Primary</v>
          </cell>
          <cell r="AC14378" t="str">
            <v>Yes</v>
          </cell>
          <cell r="AI14378">
            <v>3</v>
          </cell>
        </row>
        <row r="14379">
          <cell r="K14379" t="str">
            <v>Voluntary Aided School</v>
          </cell>
          <cell r="L14379" t="str">
            <v>Primary</v>
          </cell>
          <cell r="AC14379" t="str">
            <v>Yes</v>
          </cell>
          <cell r="AI14379">
            <v>2</v>
          </cell>
        </row>
        <row r="14380">
          <cell r="K14380" t="str">
            <v>Academy Converter</v>
          </cell>
          <cell r="L14380" t="str">
            <v>Secondary</v>
          </cell>
          <cell r="AC14380" t="str">
            <v>Yes</v>
          </cell>
          <cell r="AI14380">
            <v>2</v>
          </cell>
        </row>
        <row r="14381">
          <cell r="K14381" t="str">
            <v>Academy Converter</v>
          </cell>
          <cell r="L14381" t="str">
            <v>Secondary</v>
          </cell>
          <cell r="AC14381" t="str">
            <v>No</v>
          </cell>
          <cell r="AI14381">
            <v>1</v>
          </cell>
        </row>
        <row r="14382">
          <cell r="K14382" t="str">
            <v>Academy Converter</v>
          </cell>
          <cell r="L14382" t="str">
            <v>Secondary</v>
          </cell>
          <cell r="AC14382" t="str">
            <v>Yes</v>
          </cell>
          <cell r="AI14382">
            <v>2</v>
          </cell>
        </row>
        <row r="14383">
          <cell r="K14383" t="str">
            <v>Academy Converter</v>
          </cell>
          <cell r="L14383" t="str">
            <v>Primary</v>
          </cell>
          <cell r="AC14383" t="str">
            <v>Yes</v>
          </cell>
          <cell r="AI14383">
            <v>2</v>
          </cell>
        </row>
        <row r="14384">
          <cell r="K14384" t="str">
            <v>Academy Converter</v>
          </cell>
          <cell r="L14384" t="str">
            <v>Secondary</v>
          </cell>
          <cell r="AC14384" t="str">
            <v>No</v>
          </cell>
          <cell r="AI14384">
            <v>1</v>
          </cell>
        </row>
        <row r="14385">
          <cell r="K14385" t="str">
            <v>Academy Converter</v>
          </cell>
          <cell r="L14385" t="str">
            <v>Secondary</v>
          </cell>
          <cell r="AC14385" t="str">
            <v>Yes</v>
          </cell>
          <cell r="AI14385">
            <v>1</v>
          </cell>
        </row>
        <row r="14386">
          <cell r="K14386" t="str">
            <v>Academy Converter</v>
          </cell>
          <cell r="L14386" t="str">
            <v>Secondary</v>
          </cell>
          <cell r="AC14386" t="str">
            <v>No</v>
          </cell>
          <cell r="AI14386">
            <v>1</v>
          </cell>
        </row>
        <row r="14387">
          <cell r="K14387" t="str">
            <v>Academy Converter</v>
          </cell>
          <cell r="L14387" t="str">
            <v>Secondary</v>
          </cell>
          <cell r="AC14387" t="str">
            <v>Yes</v>
          </cell>
          <cell r="AI14387">
            <v>1</v>
          </cell>
        </row>
        <row r="14388">
          <cell r="K14388" t="str">
            <v>Academy Converter</v>
          </cell>
          <cell r="L14388" t="str">
            <v>Primary</v>
          </cell>
          <cell r="AC14388" t="str">
            <v>Yes</v>
          </cell>
          <cell r="AI14388">
            <v>1</v>
          </cell>
        </row>
        <row r="14389">
          <cell r="K14389" t="str">
            <v>Academy Converter</v>
          </cell>
          <cell r="L14389" t="str">
            <v>Secondary</v>
          </cell>
          <cell r="AC14389" t="str">
            <v>Yes</v>
          </cell>
          <cell r="AI14389">
            <v>2</v>
          </cell>
        </row>
        <row r="14390">
          <cell r="K14390" t="str">
            <v>Academy Converter</v>
          </cell>
          <cell r="L14390" t="str">
            <v>Secondary</v>
          </cell>
          <cell r="AC14390" t="str">
            <v>No</v>
          </cell>
          <cell r="AI14390">
            <v>1</v>
          </cell>
        </row>
        <row r="14391">
          <cell r="K14391" t="str">
            <v>Academy Converter</v>
          </cell>
          <cell r="L14391" t="str">
            <v>Secondary</v>
          </cell>
          <cell r="AC14391" t="str">
            <v>Yes</v>
          </cell>
          <cell r="AI14391">
            <v>3</v>
          </cell>
        </row>
        <row r="14392">
          <cell r="K14392" t="str">
            <v>Academy Converter</v>
          </cell>
          <cell r="L14392" t="str">
            <v>Secondary</v>
          </cell>
          <cell r="AC14392" t="str">
            <v>Yes</v>
          </cell>
          <cell r="AI14392">
            <v>2</v>
          </cell>
        </row>
        <row r="14393">
          <cell r="K14393" t="str">
            <v>Academy Converter</v>
          </cell>
          <cell r="L14393" t="str">
            <v>Primary</v>
          </cell>
          <cell r="AC14393" t="str">
            <v>No</v>
          </cell>
          <cell r="AI14393">
            <v>1</v>
          </cell>
        </row>
        <row r="14394">
          <cell r="K14394" t="str">
            <v>Academy Converter</v>
          </cell>
          <cell r="L14394" t="str">
            <v>Secondary</v>
          </cell>
          <cell r="AC14394" t="str">
            <v>Yes</v>
          </cell>
          <cell r="AI14394">
            <v>2</v>
          </cell>
        </row>
        <row r="14395">
          <cell r="K14395" t="str">
            <v>Academy Converter</v>
          </cell>
          <cell r="L14395" t="str">
            <v>Secondary</v>
          </cell>
          <cell r="AC14395" t="str">
            <v>Yes</v>
          </cell>
          <cell r="AI14395">
            <v>1</v>
          </cell>
        </row>
        <row r="14396">
          <cell r="K14396" t="str">
            <v>Academy Converter</v>
          </cell>
          <cell r="L14396" t="str">
            <v>Secondary</v>
          </cell>
          <cell r="AC14396" t="str">
            <v>No</v>
          </cell>
          <cell r="AI14396">
            <v>1</v>
          </cell>
        </row>
        <row r="14397">
          <cell r="K14397" t="str">
            <v>Academy Converter</v>
          </cell>
          <cell r="L14397" t="str">
            <v>Primary</v>
          </cell>
          <cell r="AC14397" t="str">
            <v>No</v>
          </cell>
          <cell r="AI14397">
            <v>1</v>
          </cell>
        </row>
        <row r="14398">
          <cell r="K14398" t="str">
            <v>Academy Converter</v>
          </cell>
          <cell r="L14398" t="str">
            <v>Secondary</v>
          </cell>
          <cell r="AC14398" t="str">
            <v>Yes</v>
          </cell>
          <cell r="AI14398">
            <v>2</v>
          </cell>
        </row>
        <row r="14399">
          <cell r="K14399" t="str">
            <v>Academy Converter</v>
          </cell>
          <cell r="L14399" t="str">
            <v>Secondary</v>
          </cell>
          <cell r="AC14399" t="str">
            <v>Yes</v>
          </cell>
          <cell r="AI14399">
            <v>1</v>
          </cell>
        </row>
        <row r="14400">
          <cell r="K14400" t="str">
            <v>Community School</v>
          </cell>
          <cell r="L14400" t="str">
            <v>Primary</v>
          </cell>
          <cell r="AC14400" t="str">
            <v>Yes</v>
          </cell>
          <cell r="AI14400">
            <v>2</v>
          </cell>
        </row>
        <row r="14401">
          <cell r="K14401" t="str">
            <v>Academy Converter</v>
          </cell>
          <cell r="L14401" t="str">
            <v>Secondary</v>
          </cell>
          <cell r="AC14401" t="str">
            <v>Yes</v>
          </cell>
          <cell r="AI14401">
            <v>2</v>
          </cell>
        </row>
        <row r="14402">
          <cell r="K14402" t="str">
            <v>Academy Converter</v>
          </cell>
          <cell r="L14402" t="str">
            <v>Secondary</v>
          </cell>
          <cell r="AC14402" t="str">
            <v>Yes</v>
          </cell>
          <cell r="AI14402">
            <v>2</v>
          </cell>
        </row>
        <row r="14403">
          <cell r="K14403" t="str">
            <v>Academy Converter</v>
          </cell>
          <cell r="L14403" t="str">
            <v>Primary</v>
          </cell>
          <cell r="AC14403" t="str">
            <v>Yes</v>
          </cell>
          <cell r="AI14403">
            <v>3</v>
          </cell>
        </row>
        <row r="14404">
          <cell r="K14404" t="str">
            <v>Academy Converter</v>
          </cell>
          <cell r="L14404" t="str">
            <v>Secondary</v>
          </cell>
          <cell r="AC14404" t="str">
            <v>Yes</v>
          </cell>
          <cell r="AI14404">
            <v>2</v>
          </cell>
        </row>
        <row r="14405">
          <cell r="K14405" t="str">
            <v>Academy Converter</v>
          </cell>
          <cell r="L14405" t="str">
            <v>Secondary</v>
          </cell>
          <cell r="AC14405" t="str">
            <v>Yes</v>
          </cell>
          <cell r="AI14405">
            <v>4</v>
          </cell>
        </row>
        <row r="14406">
          <cell r="K14406" t="str">
            <v>Academy Converter</v>
          </cell>
          <cell r="L14406" t="str">
            <v>Primary</v>
          </cell>
          <cell r="AC14406" t="str">
            <v>No</v>
          </cell>
          <cell r="AI14406">
            <v>1</v>
          </cell>
        </row>
        <row r="14407">
          <cell r="K14407" t="str">
            <v>Academy Converter</v>
          </cell>
          <cell r="L14407" t="str">
            <v>Secondary</v>
          </cell>
          <cell r="AC14407" t="str">
            <v>Yes</v>
          </cell>
          <cell r="AI14407">
            <v>2</v>
          </cell>
        </row>
        <row r="14408">
          <cell r="K14408" t="str">
            <v>Academy Converter</v>
          </cell>
          <cell r="L14408" t="str">
            <v>Secondary</v>
          </cell>
          <cell r="AC14408" t="str">
            <v>No</v>
          </cell>
          <cell r="AI14408">
            <v>1</v>
          </cell>
        </row>
        <row r="14409">
          <cell r="K14409" t="str">
            <v>Academy Converter</v>
          </cell>
          <cell r="L14409" t="str">
            <v>Secondary</v>
          </cell>
          <cell r="AC14409" t="str">
            <v>Yes</v>
          </cell>
          <cell r="AI14409">
            <v>2</v>
          </cell>
        </row>
        <row r="14410">
          <cell r="K14410" t="str">
            <v>Academy Converter</v>
          </cell>
          <cell r="L14410" t="str">
            <v>Primary</v>
          </cell>
          <cell r="AC14410" t="str">
            <v>No</v>
          </cell>
          <cell r="AI14410">
            <v>1</v>
          </cell>
        </row>
        <row r="14411">
          <cell r="K14411" t="str">
            <v>Academy Converter</v>
          </cell>
          <cell r="L14411" t="str">
            <v>Secondary</v>
          </cell>
          <cell r="AC14411" t="str">
            <v>Yes</v>
          </cell>
          <cell r="AI14411">
            <v>4</v>
          </cell>
        </row>
        <row r="14412">
          <cell r="K14412" t="str">
            <v>Academy Converter</v>
          </cell>
          <cell r="L14412" t="str">
            <v>Primary</v>
          </cell>
          <cell r="AC14412" t="str">
            <v>Yes</v>
          </cell>
          <cell r="AI14412">
            <v>1</v>
          </cell>
        </row>
        <row r="14413">
          <cell r="K14413" t="str">
            <v>Academy Converter</v>
          </cell>
          <cell r="L14413" t="str">
            <v>Secondary</v>
          </cell>
          <cell r="AC14413" t="str">
            <v>Yes</v>
          </cell>
          <cell r="AI14413">
            <v>2</v>
          </cell>
        </row>
        <row r="14414">
          <cell r="K14414" t="str">
            <v>Academy Converter</v>
          </cell>
          <cell r="L14414" t="str">
            <v>Secondary</v>
          </cell>
          <cell r="AC14414" t="str">
            <v>Yes</v>
          </cell>
          <cell r="AI14414">
            <v>1</v>
          </cell>
        </row>
        <row r="14415">
          <cell r="K14415" t="str">
            <v>Academy Converter</v>
          </cell>
          <cell r="L14415" t="str">
            <v>Secondary</v>
          </cell>
          <cell r="AC14415" t="str">
            <v>Yes</v>
          </cell>
          <cell r="AI14415">
            <v>2</v>
          </cell>
        </row>
        <row r="14416">
          <cell r="K14416" t="str">
            <v>Academy Converter</v>
          </cell>
          <cell r="L14416" t="str">
            <v>Primary</v>
          </cell>
          <cell r="AC14416" t="str">
            <v>No</v>
          </cell>
          <cell r="AI14416">
            <v>1</v>
          </cell>
        </row>
        <row r="14417">
          <cell r="K14417" t="str">
            <v>Academy Converter</v>
          </cell>
          <cell r="L14417" t="str">
            <v>Secondary</v>
          </cell>
          <cell r="AC14417" t="str">
            <v>No</v>
          </cell>
          <cell r="AI14417">
            <v>1</v>
          </cell>
        </row>
        <row r="14418">
          <cell r="K14418" t="str">
            <v>Academy Converter</v>
          </cell>
          <cell r="L14418" t="str">
            <v>Secondary</v>
          </cell>
          <cell r="AC14418" t="str">
            <v>Yes</v>
          </cell>
          <cell r="AI14418">
            <v>1</v>
          </cell>
        </row>
        <row r="14419">
          <cell r="K14419" t="str">
            <v>Academy Converter</v>
          </cell>
          <cell r="L14419" t="str">
            <v>Secondary</v>
          </cell>
          <cell r="AC14419" t="str">
            <v>Yes</v>
          </cell>
          <cell r="AI14419">
            <v>2</v>
          </cell>
        </row>
        <row r="14420">
          <cell r="K14420" t="str">
            <v>Academy Converter</v>
          </cell>
          <cell r="L14420" t="str">
            <v>Secondary</v>
          </cell>
          <cell r="AC14420" t="str">
            <v>Yes</v>
          </cell>
          <cell r="AI14420">
            <v>2</v>
          </cell>
        </row>
        <row r="14421">
          <cell r="K14421" t="str">
            <v>Academy Converter</v>
          </cell>
          <cell r="L14421" t="str">
            <v>Secondary</v>
          </cell>
          <cell r="AC14421" t="str">
            <v>Yes</v>
          </cell>
          <cell r="AI14421">
            <v>1</v>
          </cell>
        </row>
        <row r="14422">
          <cell r="K14422" t="str">
            <v>Academy Converter</v>
          </cell>
          <cell r="L14422" t="str">
            <v>Secondary</v>
          </cell>
          <cell r="AC14422" t="str">
            <v>Yes</v>
          </cell>
          <cell r="AI14422">
            <v>2</v>
          </cell>
        </row>
        <row r="14423">
          <cell r="K14423" t="str">
            <v>Academy Converter</v>
          </cell>
          <cell r="L14423" t="str">
            <v>Secondary</v>
          </cell>
          <cell r="AC14423" t="str">
            <v>Yes</v>
          </cell>
          <cell r="AI14423">
            <v>2</v>
          </cell>
        </row>
        <row r="14424">
          <cell r="K14424" t="str">
            <v>Academy Converter</v>
          </cell>
          <cell r="L14424" t="str">
            <v>Primary</v>
          </cell>
          <cell r="AC14424" t="str">
            <v>Yes</v>
          </cell>
          <cell r="AI14424">
            <v>2</v>
          </cell>
        </row>
        <row r="14425">
          <cell r="K14425" t="str">
            <v>Academy Converter</v>
          </cell>
          <cell r="L14425" t="str">
            <v>Primary</v>
          </cell>
          <cell r="AC14425" t="str">
            <v>Yes</v>
          </cell>
          <cell r="AI14425">
            <v>3</v>
          </cell>
        </row>
        <row r="14426">
          <cell r="K14426" t="str">
            <v>Academy Converter</v>
          </cell>
          <cell r="L14426" t="str">
            <v>Primary</v>
          </cell>
          <cell r="AC14426" t="str">
            <v>Yes</v>
          </cell>
          <cell r="AI14426">
            <v>2</v>
          </cell>
        </row>
        <row r="14427">
          <cell r="K14427" t="str">
            <v>Academy Converter</v>
          </cell>
          <cell r="L14427" t="str">
            <v>Primary</v>
          </cell>
          <cell r="AC14427" t="str">
            <v>No</v>
          </cell>
          <cell r="AI14427">
            <v>1</v>
          </cell>
        </row>
        <row r="14428">
          <cell r="K14428" t="str">
            <v>Academy Converter</v>
          </cell>
          <cell r="L14428" t="str">
            <v>Primary</v>
          </cell>
          <cell r="AC14428" t="str">
            <v>Yes</v>
          </cell>
          <cell r="AI14428">
            <v>2</v>
          </cell>
        </row>
        <row r="14429">
          <cell r="K14429" t="str">
            <v>Academy Converter</v>
          </cell>
          <cell r="L14429" t="str">
            <v>Primary</v>
          </cell>
          <cell r="AC14429" t="str">
            <v>Yes</v>
          </cell>
          <cell r="AI14429">
            <v>2</v>
          </cell>
        </row>
        <row r="14430">
          <cell r="K14430" t="str">
            <v>Academy Converter</v>
          </cell>
          <cell r="L14430" t="str">
            <v>Secondary</v>
          </cell>
          <cell r="AC14430" t="str">
            <v>Yes</v>
          </cell>
          <cell r="AI14430">
            <v>2</v>
          </cell>
        </row>
        <row r="14431">
          <cell r="K14431" t="str">
            <v>Academy Converter</v>
          </cell>
          <cell r="L14431" t="str">
            <v>Secondary</v>
          </cell>
          <cell r="AC14431" t="str">
            <v>Yes</v>
          </cell>
          <cell r="AI14431">
            <v>2</v>
          </cell>
        </row>
        <row r="14432">
          <cell r="K14432" t="str">
            <v>Academy Converter</v>
          </cell>
          <cell r="L14432" t="str">
            <v>Secondary</v>
          </cell>
          <cell r="AC14432" t="str">
            <v>Yes</v>
          </cell>
          <cell r="AI14432">
            <v>3</v>
          </cell>
        </row>
        <row r="14433">
          <cell r="K14433" t="str">
            <v>Academy Converter</v>
          </cell>
          <cell r="L14433" t="str">
            <v>Secondary</v>
          </cell>
          <cell r="AC14433" t="str">
            <v>Yes</v>
          </cell>
          <cell r="AI14433">
            <v>1</v>
          </cell>
        </row>
        <row r="14434">
          <cell r="K14434" t="str">
            <v>Academy Converter</v>
          </cell>
          <cell r="L14434" t="str">
            <v>Secondary</v>
          </cell>
          <cell r="AC14434" t="str">
            <v>Yes</v>
          </cell>
          <cell r="AI14434">
            <v>3</v>
          </cell>
        </row>
        <row r="14435">
          <cell r="K14435" t="str">
            <v>Academy Converter</v>
          </cell>
          <cell r="L14435" t="str">
            <v>Secondary</v>
          </cell>
          <cell r="AC14435" t="str">
            <v>Yes</v>
          </cell>
          <cell r="AI14435">
            <v>1</v>
          </cell>
        </row>
        <row r="14436">
          <cell r="K14436" t="str">
            <v>Academy Converter</v>
          </cell>
          <cell r="L14436" t="str">
            <v>Secondary</v>
          </cell>
          <cell r="AC14436" t="str">
            <v>Yes</v>
          </cell>
          <cell r="AI14436">
            <v>1</v>
          </cell>
        </row>
        <row r="14437">
          <cell r="K14437" t="str">
            <v>Academy Converter</v>
          </cell>
          <cell r="L14437" t="str">
            <v>Secondary</v>
          </cell>
          <cell r="AC14437" t="str">
            <v>Yes</v>
          </cell>
          <cell r="AI14437">
            <v>3</v>
          </cell>
        </row>
        <row r="14438">
          <cell r="K14438" t="str">
            <v>Academy Converter</v>
          </cell>
          <cell r="L14438" t="str">
            <v>Secondary</v>
          </cell>
          <cell r="AC14438" t="str">
            <v>Yes</v>
          </cell>
          <cell r="AI14438">
            <v>2</v>
          </cell>
        </row>
        <row r="14439">
          <cell r="K14439" t="str">
            <v>Academy Converter</v>
          </cell>
          <cell r="L14439" t="str">
            <v>Secondary</v>
          </cell>
          <cell r="AC14439" t="str">
            <v>Yes</v>
          </cell>
          <cell r="AI14439">
            <v>3</v>
          </cell>
        </row>
        <row r="14440">
          <cell r="K14440" t="str">
            <v>Academy Converter</v>
          </cell>
          <cell r="L14440" t="str">
            <v>Secondary</v>
          </cell>
          <cell r="AC14440" t="str">
            <v>Yes</v>
          </cell>
          <cell r="AI14440">
            <v>1</v>
          </cell>
        </row>
        <row r="14441">
          <cell r="K14441" t="str">
            <v>Academy Converter</v>
          </cell>
          <cell r="L14441" t="str">
            <v>Secondary</v>
          </cell>
          <cell r="AC14441" t="str">
            <v>Yes</v>
          </cell>
          <cell r="AI14441">
            <v>1</v>
          </cell>
        </row>
        <row r="14442">
          <cell r="K14442" t="str">
            <v>Academy Converter</v>
          </cell>
          <cell r="L14442" t="str">
            <v>Secondary</v>
          </cell>
          <cell r="AC14442" t="str">
            <v>Yes</v>
          </cell>
          <cell r="AI14442">
            <v>1</v>
          </cell>
        </row>
        <row r="14443">
          <cell r="K14443" t="str">
            <v>Academy Converter</v>
          </cell>
          <cell r="L14443" t="str">
            <v>Secondary</v>
          </cell>
          <cell r="AC14443" t="str">
            <v>No</v>
          </cell>
          <cell r="AI14443">
            <v>1</v>
          </cell>
        </row>
        <row r="14444">
          <cell r="K14444" t="str">
            <v>Academy Converter</v>
          </cell>
          <cell r="L14444" t="str">
            <v>Secondary</v>
          </cell>
          <cell r="AC14444" t="str">
            <v>Yes</v>
          </cell>
          <cell r="AI14444">
            <v>1</v>
          </cell>
        </row>
        <row r="14445">
          <cell r="K14445" t="str">
            <v>Academy Converter</v>
          </cell>
          <cell r="L14445" t="str">
            <v>Secondary</v>
          </cell>
          <cell r="AC14445" t="str">
            <v>Yes</v>
          </cell>
          <cell r="AI14445">
            <v>1</v>
          </cell>
        </row>
        <row r="14446">
          <cell r="K14446" t="str">
            <v>Academy Converter</v>
          </cell>
          <cell r="L14446" t="str">
            <v>Secondary</v>
          </cell>
          <cell r="AC14446" t="str">
            <v>Yes</v>
          </cell>
          <cell r="AI14446">
            <v>3</v>
          </cell>
        </row>
        <row r="14447">
          <cell r="K14447" t="str">
            <v>Academy Converter</v>
          </cell>
          <cell r="L14447" t="str">
            <v>Secondary</v>
          </cell>
          <cell r="AC14447" t="str">
            <v>Yes</v>
          </cell>
          <cell r="AI14447">
            <v>2</v>
          </cell>
        </row>
        <row r="14448">
          <cell r="K14448" t="str">
            <v>Academy Converter</v>
          </cell>
          <cell r="L14448" t="str">
            <v>Secondary</v>
          </cell>
          <cell r="AC14448" t="str">
            <v>No</v>
          </cell>
          <cell r="AI14448">
            <v>1</v>
          </cell>
        </row>
        <row r="14449">
          <cell r="K14449" t="str">
            <v>Academy Converter</v>
          </cell>
          <cell r="L14449" t="str">
            <v>Secondary</v>
          </cell>
          <cell r="AC14449" t="str">
            <v>Yes</v>
          </cell>
          <cell r="AI14449">
            <v>1</v>
          </cell>
        </row>
        <row r="14450">
          <cell r="K14450" t="str">
            <v>Academy Converter</v>
          </cell>
          <cell r="L14450" t="str">
            <v>Secondary</v>
          </cell>
          <cell r="AC14450" t="str">
            <v>Yes</v>
          </cell>
          <cell r="AI14450">
            <v>1</v>
          </cell>
        </row>
        <row r="14451">
          <cell r="K14451" t="str">
            <v>Academy Converter</v>
          </cell>
          <cell r="L14451" t="str">
            <v>Secondary</v>
          </cell>
          <cell r="AC14451" t="str">
            <v>Yes</v>
          </cell>
          <cell r="AI14451">
            <v>2</v>
          </cell>
        </row>
        <row r="14452">
          <cell r="K14452" t="str">
            <v>Academy Converter</v>
          </cell>
          <cell r="L14452" t="str">
            <v>Secondary</v>
          </cell>
          <cell r="AC14452" t="str">
            <v>Yes</v>
          </cell>
          <cell r="AI14452">
            <v>1</v>
          </cell>
        </row>
        <row r="14453">
          <cell r="K14453" t="str">
            <v>Academy Converter</v>
          </cell>
          <cell r="L14453" t="str">
            <v>Secondary</v>
          </cell>
          <cell r="AC14453" t="str">
            <v>Yes</v>
          </cell>
          <cell r="AI14453">
            <v>2</v>
          </cell>
        </row>
        <row r="14454">
          <cell r="K14454" t="str">
            <v>Academy Converter</v>
          </cell>
          <cell r="L14454" t="str">
            <v>Secondary</v>
          </cell>
          <cell r="AC14454" t="str">
            <v>No</v>
          </cell>
          <cell r="AI14454">
            <v>1</v>
          </cell>
        </row>
        <row r="14455">
          <cell r="K14455" t="str">
            <v>Academy Converter</v>
          </cell>
          <cell r="L14455" t="str">
            <v>Secondary</v>
          </cell>
          <cell r="AC14455" t="str">
            <v>Yes</v>
          </cell>
          <cell r="AI14455">
            <v>1</v>
          </cell>
        </row>
        <row r="14456">
          <cell r="K14456" t="str">
            <v>Academy Converter</v>
          </cell>
          <cell r="L14456" t="str">
            <v>Secondary</v>
          </cell>
          <cell r="AC14456" t="str">
            <v>Yes</v>
          </cell>
          <cell r="AI14456">
            <v>2</v>
          </cell>
        </row>
        <row r="14457">
          <cell r="K14457" t="str">
            <v>Academy Converter</v>
          </cell>
          <cell r="L14457" t="str">
            <v>Secondary</v>
          </cell>
          <cell r="AC14457" t="str">
            <v>No</v>
          </cell>
          <cell r="AI14457">
            <v>1</v>
          </cell>
        </row>
        <row r="14458">
          <cell r="K14458" t="str">
            <v>Academy Converter</v>
          </cell>
          <cell r="L14458" t="str">
            <v>Primary</v>
          </cell>
          <cell r="AC14458" t="str">
            <v>Yes</v>
          </cell>
          <cell r="AI14458">
            <v>1</v>
          </cell>
        </row>
        <row r="14459">
          <cell r="K14459" t="str">
            <v>Academy Converter</v>
          </cell>
          <cell r="L14459" t="str">
            <v>Primary</v>
          </cell>
          <cell r="AC14459" t="str">
            <v>No</v>
          </cell>
          <cell r="AI14459">
            <v>1</v>
          </cell>
        </row>
        <row r="14460">
          <cell r="K14460" t="str">
            <v>Academy Converter</v>
          </cell>
          <cell r="L14460" t="str">
            <v>Primary</v>
          </cell>
          <cell r="AC14460" t="str">
            <v>Yes</v>
          </cell>
          <cell r="AI14460">
            <v>2</v>
          </cell>
        </row>
        <row r="14461">
          <cell r="K14461" t="str">
            <v>Academy Converter</v>
          </cell>
          <cell r="L14461" t="str">
            <v>Secondary</v>
          </cell>
          <cell r="AC14461" t="str">
            <v>Yes</v>
          </cell>
          <cell r="AI14461">
            <v>2</v>
          </cell>
        </row>
        <row r="14462">
          <cell r="K14462" t="str">
            <v>Academy Converter</v>
          </cell>
          <cell r="L14462" t="str">
            <v>Primary</v>
          </cell>
          <cell r="AC14462" t="str">
            <v>No</v>
          </cell>
          <cell r="AI14462">
            <v>1</v>
          </cell>
        </row>
        <row r="14463">
          <cell r="K14463" t="str">
            <v>Academy Converter</v>
          </cell>
          <cell r="L14463" t="str">
            <v>Primary</v>
          </cell>
          <cell r="AC14463" t="str">
            <v>Yes</v>
          </cell>
          <cell r="AI14463">
            <v>2</v>
          </cell>
        </row>
        <row r="14464">
          <cell r="K14464" t="str">
            <v>Academy Converter</v>
          </cell>
          <cell r="L14464" t="str">
            <v>Secondary</v>
          </cell>
          <cell r="AC14464" t="str">
            <v>Yes</v>
          </cell>
          <cell r="AI14464">
            <v>1</v>
          </cell>
        </row>
        <row r="14465">
          <cell r="K14465" t="str">
            <v>Academy Converter</v>
          </cell>
          <cell r="L14465" t="str">
            <v>Secondary</v>
          </cell>
          <cell r="AC14465" t="str">
            <v>Yes</v>
          </cell>
          <cell r="AI14465">
            <v>2</v>
          </cell>
        </row>
        <row r="14466">
          <cell r="K14466" t="str">
            <v>Academy Converter</v>
          </cell>
          <cell r="L14466" t="str">
            <v>Secondary</v>
          </cell>
          <cell r="AC14466" t="str">
            <v>Yes</v>
          </cell>
          <cell r="AI14466">
            <v>2</v>
          </cell>
        </row>
        <row r="14467">
          <cell r="K14467" t="str">
            <v>Academy Converter</v>
          </cell>
          <cell r="L14467" t="str">
            <v>Secondary</v>
          </cell>
          <cell r="AC14467" t="str">
            <v>Yes</v>
          </cell>
          <cell r="AI14467">
            <v>2</v>
          </cell>
        </row>
        <row r="14468">
          <cell r="K14468" t="str">
            <v>Academy Converter</v>
          </cell>
          <cell r="L14468" t="str">
            <v>Secondary</v>
          </cell>
          <cell r="AC14468" t="str">
            <v>Yes</v>
          </cell>
          <cell r="AI14468">
            <v>2</v>
          </cell>
        </row>
        <row r="14469">
          <cell r="K14469" t="str">
            <v>Academy Converter</v>
          </cell>
          <cell r="L14469" t="str">
            <v>Secondary</v>
          </cell>
          <cell r="AC14469" t="str">
            <v>Yes</v>
          </cell>
          <cell r="AI14469">
            <v>2</v>
          </cell>
        </row>
        <row r="14470">
          <cell r="K14470" t="str">
            <v>Academy Converter</v>
          </cell>
          <cell r="L14470" t="str">
            <v>Secondary</v>
          </cell>
          <cell r="AC14470" t="str">
            <v>No</v>
          </cell>
          <cell r="AI14470">
            <v>1</v>
          </cell>
        </row>
        <row r="14471">
          <cell r="K14471" t="str">
            <v>Academy Converter</v>
          </cell>
          <cell r="L14471" t="str">
            <v>Secondary</v>
          </cell>
          <cell r="AC14471" t="str">
            <v>Yes</v>
          </cell>
          <cell r="AI14471">
            <v>2</v>
          </cell>
        </row>
        <row r="14472">
          <cell r="K14472" t="str">
            <v>Academy Converter</v>
          </cell>
          <cell r="L14472" t="str">
            <v>Secondary</v>
          </cell>
          <cell r="AC14472" t="str">
            <v>Yes</v>
          </cell>
          <cell r="AI14472">
            <v>3</v>
          </cell>
        </row>
        <row r="14473">
          <cell r="K14473" t="str">
            <v>Academy Converter</v>
          </cell>
          <cell r="L14473" t="str">
            <v>Secondary</v>
          </cell>
          <cell r="AC14473" t="str">
            <v>Yes</v>
          </cell>
          <cell r="AI14473">
            <v>3</v>
          </cell>
        </row>
        <row r="14474">
          <cell r="K14474" t="str">
            <v>Academy Converter</v>
          </cell>
          <cell r="L14474" t="str">
            <v>Secondary</v>
          </cell>
          <cell r="AC14474" t="str">
            <v>Yes</v>
          </cell>
          <cell r="AI14474">
            <v>2</v>
          </cell>
        </row>
        <row r="14475">
          <cell r="K14475" t="str">
            <v>Academy Converter</v>
          </cell>
          <cell r="L14475" t="str">
            <v>Secondary</v>
          </cell>
          <cell r="AC14475" t="str">
            <v>Yes</v>
          </cell>
          <cell r="AI14475">
            <v>2</v>
          </cell>
        </row>
        <row r="14476">
          <cell r="K14476" t="str">
            <v>Academy Converter</v>
          </cell>
          <cell r="L14476" t="str">
            <v>Secondary</v>
          </cell>
          <cell r="AC14476" t="str">
            <v>No</v>
          </cell>
          <cell r="AI14476">
            <v>1</v>
          </cell>
        </row>
        <row r="14477">
          <cell r="K14477" t="str">
            <v>Academy Converter</v>
          </cell>
          <cell r="L14477" t="str">
            <v>Secondary</v>
          </cell>
          <cell r="AC14477" t="str">
            <v>Yes</v>
          </cell>
          <cell r="AI14477">
            <v>1</v>
          </cell>
        </row>
        <row r="14478">
          <cell r="K14478" t="str">
            <v>Academy Converter</v>
          </cell>
          <cell r="L14478" t="str">
            <v>Secondary</v>
          </cell>
          <cell r="AC14478" t="str">
            <v>No</v>
          </cell>
          <cell r="AI14478">
            <v>1</v>
          </cell>
        </row>
        <row r="14479">
          <cell r="K14479" t="str">
            <v>Academy Converter</v>
          </cell>
          <cell r="L14479" t="str">
            <v>Secondary</v>
          </cell>
          <cell r="AC14479" t="str">
            <v>Yes</v>
          </cell>
          <cell r="AI14479">
            <v>2</v>
          </cell>
        </row>
        <row r="14480">
          <cell r="K14480" t="str">
            <v>Academy Converter</v>
          </cell>
          <cell r="L14480" t="str">
            <v>Primary</v>
          </cell>
          <cell r="AC14480" t="str">
            <v>Yes</v>
          </cell>
          <cell r="AI14480">
            <v>2</v>
          </cell>
        </row>
        <row r="14481">
          <cell r="K14481" t="str">
            <v>Academy Converter</v>
          </cell>
          <cell r="L14481" t="str">
            <v>Secondary</v>
          </cell>
          <cell r="AC14481" t="str">
            <v>Yes</v>
          </cell>
          <cell r="AI14481">
            <v>3</v>
          </cell>
        </row>
        <row r="14482">
          <cell r="K14482" t="str">
            <v>Academy Converter</v>
          </cell>
          <cell r="L14482" t="str">
            <v>Secondary</v>
          </cell>
          <cell r="AC14482" t="str">
            <v>No</v>
          </cell>
          <cell r="AI14482">
            <v>1</v>
          </cell>
        </row>
        <row r="14483">
          <cell r="K14483" t="str">
            <v>Academy Converter</v>
          </cell>
          <cell r="L14483" t="str">
            <v>Secondary</v>
          </cell>
          <cell r="AC14483" t="str">
            <v>No</v>
          </cell>
          <cell r="AI14483">
            <v>1</v>
          </cell>
        </row>
        <row r="14484">
          <cell r="K14484" t="str">
            <v>Academy Converter</v>
          </cell>
          <cell r="L14484" t="str">
            <v>Secondary</v>
          </cell>
          <cell r="AC14484" t="str">
            <v>Yes</v>
          </cell>
          <cell r="AI14484">
            <v>2</v>
          </cell>
        </row>
        <row r="14485">
          <cell r="K14485" t="str">
            <v>Academy Converter</v>
          </cell>
          <cell r="L14485" t="str">
            <v>Secondary</v>
          </cell>
          <cell r="AC14485" t="str">
            <v>Yes</v>
          </cell>
          <cell r="AI14485">
            <v>2</v>
          </cell>
        </row>
        <row r="14486">
          <cell r="K14486" t="str">
            <v>Academy Converter</v>
          </cell>
          <cell r="L14486" t="str">
            <v>Secondary</v>
          </cell>
          <cell r="AC14486" t="str">
            <v>No</v>
          </cell>
          <cell r="AI14486">
            <v>1</v>
          </cell>
        </row>
        <row r="14487">
          <cell r="K14487" t="str">
            <v>Academy Converter</v>
          </cell>
          <cell r="L14487" t="str">
            <v>Secondary</v>
          </cell>
          <cell r="AC14487" t="str">
            <v>Yes</v>
          </cell>
          <cell r="AI14487">
            <v>3</v>
          </cell>
        </row>
        <row r="14488">
          <cell r="K14488" t="str">
            <v>Academy Converter</v>
          </cell>
          <cell r="L14488" t="str">
            <v>Secondary</v>
          </cell>
          <cell r="AC14488" t="str">
            <v>Yes</v>
          </cell>
          <cell r="AI14488">
            <v>2</v>
          </cell>
        </row>
        <row r="14489">
          <cell r="K14489" t="str">
            <v>Academy Converter</v>
          </cell>
          <cell r="L14489" t="str">
            <v>Secondary</v>
          </cell>
          <cell r="AC14489" t="str">
            <v>Yes</v>
          </cell>
          <cell r="AI14489">
            <v>1</v>
          </cell>
        </row>
        <row r="14490">
          <cell r="K14490" t="str">
            <v>Academy Converter</v>
          </cell>
          <cell r="L14490" t="str">
            <v>Secondary</v>
          </cell>
          <cell r="AC14490" t="str">
            <v>Yes</v>
          </cell>
          <cell r="AI14490">
            <v>2</v>
          </cell>
        </row>
        <row r="14491">
          <cell r="K14491" t="str">
            <v>Academy Converter</v>
          </cell>
          <cell r="L14491" t="str">
            <v>Primary</v>
          </cell>
          <cell r="AC14491" t="str">
            <v>Yes</v>
          </cell>
          <cell r="AI14491">
            <v>1</v>
          </cell>
        </row>
        <row r="14492">
          <cell r="K14492" t="str">
            <v>Academy Converter</v>
          </cell>
          <cell r="L14492" t="str">
            <v>Secondary</v>
          </cell>
          <cell r="AC14492" t="str">
            <v>Yes</v>
          </cell>
          <cell r="AI14492">
            <v>1</v>
          </cell>
        </row>
        <row r="14493">
          <cell r="K14493" t="str">
            <v>Academy Converter</v>
          </cell>
          <cell r="L14493" t="str">
            <v>Secondary</v>
          </cell>
          <cell r="AC14493" t="str">
            <v>Yes</v>
          </cell>
          <cell r="AI14493">
            <v>2</v>
          </cell>
        </row>
        <row r="14494">
          <cell r="K14494" t="str">
            <v>Academy Converter</v>
          </cell>
          <cell r="L14494" t="str">
            <v>Secondary</v>
          </cell>
          <cell r="AC14494" t="str">
            <v>Yes</v>
          </cell>
          <cell r="AI14494">
            <v>2</v>
          </cell>
        </row>
        <row r="14495">
          <cell r="K14495" t="str">
            <v>Academy Converter</v>
          </cell>
          <cell r="L14495" t="str">
            <v>Secondary</v>
          </cell>
          <cell r="AC14495" t="str">
            <v>Yes</v>
          </cell>
          <cell r="AI14495">
            <v>2</v>
          </cell>
        </row>
        <row r="14496">
          <cell r="K14496" t="str">
            <v>Academy Converter</v>
          </cell>
          <cell r="L14496" t="str">
            <v>Primary</v>
          </cell>
          <cell r="AC14496" t="str">
            <v>Yes</v>
          </cell>
          <cell r="AI14496">
            <v>2</v>
          </cell>
        </row>
        <row r="14497">
          <cell r="K14497" t="str">
            <v>Academy Converter</v>
          </cell>
          <cell r="L14497" t="str">
            <v>Secondary</v>
          </cell>
          <cell r="AC14497" t="str">
            <v>Yes</v>
          </cell>
          <cell r="AI14497">
            <v>1</v>
          </cell>
        </row>
        <row r="14498">
          <cell r="K14498" t="str">
            <v>Academy Converter</v>
          </cell>
          <cell r="L14498" t="str">
            <v>Secondary</v>
          </cell>
          <cell r="AC14498" t="str">
            <v>Yes</v>
          </cell>
          <cell r="AI14498">
            <v>2</v>
          </cell>
        </row>
        <row r="14499">
          <cell r="K14499" t="str">
            <v>Academy Converter</v>
          </cell>
          <cell r="L14499" t="str">
            <v>Secondary</v>
          </cell>
          <cell r="AC14499" t="str">
            <v>Yes</v>
          </cell>
          <cell r="AI14499">
            <v>2</v>
          </cell>
        </row>
        <row r="14500">
          <cell r="K14500" t="str">
            <v>Academy Converter</v>
          </cell>
          <cell r="L14500" t="str">
            <v>Secondary</v>
          </cell>
          <cell r="AC14500" t="str">
            <v>Yes</v>
          </cell>
          <cell r="AI14500">
            <v>2</v>
          </cell>
        </row>
        <row r="14501">
          <cell r="K14501" t="str">
            <v>Academy Converter</v>
          </cell>
          <cell r="L14501" t="str">
            <v>Secondary</v>
          </cell>
          <cell r="AC14501" t="str">
            <v>Yes</v>
          </cell>
          <cell r="AI14501">
            <v>2</v>
          </cell>
        </row>
        <row r="14502">
          <cell r="K14502" t="str">
            <v>Academy Converter</v>
          </cell>
          <cell r="L14502" t="str">
            <v>Primary</v>
          </cell>
          <cell r="AC14502" t="str">
            <v>Yes</v>
          </cell>
          <cell r="AI14502">
            <v>3</v>
          </cell>
        </row>
        <row r="14503">
          <cell r="K14503" t="str">
            <v>Academy Converter</v>
          </cell>
          <cell r="L14503" t="str">
            <v>Secondary</v>
          </cell>
          <cell r="AC14503" t="str">
            <v>No</v>
          </cell>
          <cell r="AI14503">
            <v>1</v>
          </cell>
        </row>
        <row r="14504">
          <cell r="K14504" t="str">
            <v>Academy Converter</v>
          </cell>
          <cell r="L14504" t="str">
            <v>Secondary</v>
          </cell>
          <cell r="AC14504" t="str">
            <v>Yes</v>
          </cell>
          <cell r="AI14504">
            <v>1</v>
          </cell>
        </row>
        <row r="14505">
          <cell r="K14505" t="str">
            <v>Academy Converter</v>
          </cell>
          <cell r="L14505" t="str">
            <v>Secondary</v>
          </cell>
          <cell r="AC14505" t="str">
            <v>Yes</v>
          </cell>
          <cell r="AI14505">
            <v>1</v>
          </cell>
        </row>
        <row r="14506">
          <cell r="K14506" t="str">
            <v>Academy Converter</v>
          </cell>
          <cell r="L14506" t="str">
            <v>Secondary</v>
          </cell>
          <cell r="AC14506" t="str">
            <v>Yes</v>
          </cell>
          <cell r="AI14506">
            <v>1</v>
          </cell>
        </row>
        <row r="14507">
          <cell r="K14507" t="str">
            <v>Academy Converter</v>
          </cell>
          <cell r="L14507" t="str">
            <v>Secondary</v>
          </cell>
          <cell r="AC14507" t="str">
            <v>Yes</v>
          </cell>
          <cell r="AI14507">
            <v>3</v>
          </cell>
        </row>
        <row r="14508">
          <cell r="K14508" t="str">
            <v>Academy Converter</v>
          </cell>
          <cell r="L14508" t="str">
            <v>Secondary</v>
          </cell>
          <cell r="AC14508" t="str">
            <v>Yes</v>
          </cell>
          <cell r="AI14508">
            <v>1</v>
          </cell>
        </row>
        <row r="14509">
          <cell r="K14509" t="str">
            <v>Academy Converter</v>
          </cell>
          <cell r="L14509" t="str">
            <v>Primary</v>
          </cell>
          <cell r="AC14509" t="str">
            <v>Yes</v>
          </cell>
          <cell r="AI14509">
            <v>3</v>
          </cell>
        </row>
        <row r="14510">
          <cell r="K14510" t="str">
            <v>Academy Converter</v>
          </cell>
          <cell r="L14510" t="str">
            <v>Secondary</v>
          </cell>
          <cell r="AC14510" t="str">
            <v>Yes</v>
          </cell>
          <cell r="AI14510">
            <v>1</v>
          </cell>
        </row>
        <row r="14511">
          <cell r="K14511" t="str">
            <v>Academy Converter</v>
          </cell>
          <cell r="L14511" t="str">
            <v>Secondary</v>
          </cell>
          <cell r="AC14511" t="str">
            <v>Yes</v>
          </cell>
          <cell r="AI14511">
            <v>3</v>
          </cell>
        </row>
        <row r="14512">
          <cell r="K14512" t="str">
            <v>Academy Converter</v>
          </cell>
          <cell r="L14512" t="str">
            <v>Secondary</v>
          </cell>
          <cell r="AC14512" t="str">
            <v>No</v>
          </cell>
          <cell r="AI14512">
            <v>1</v>
          </cell>
        </row>
        <row r="14513">
          <cell r="K14513" t="str">
            <v>Academy Converter</v>
          </cell>
          <cell r="L14513" t="str">
            <v>Secondary</v>
          </cell>
          <cell r="AC14513" t="str">
            <v>Yes</v>
          </cell>
          <cell r="AI14513">
            <v>1</v>
          </cell>
        </row>
        <row r="14514">
          <cell r="K14514" t="str">
            <v>Academy Converter</v>
          </cell>
          <cell r="L14514" t="str">
            <v>Primary</v>
          </cell>
          <cell r="AC14514" t="str">
            <v>Yes</v>
          </cell>
          <cell r="AI14514">
            <v>2</v>
          </cell>
        </row>
        <row r="14515">
          <cell r="K14515" t="str">
            <v>Academy Converter</v>
          </cell>
          <cell r="L14515" t="str">
            <v>Secondary</v>
          </cell>
          <cell r="AC14515" t="str">
            <v>Yes</v>
          </cell>
          <cell r="AI14515">
            <v>1</v>
          </cell>
        </row>
        <row r="14516">
          <cell r="K14516" t="str">
            <v>Academy Converter</v>
          </cell>
          <cell r="L14516" t="str">
            <v>Secondary</v>
          </cell>
          <cell r="AC14516" t="str">
            <v>Yes</v>
          </cell>
          <cell r="AI14516">
            <v>2</v>
          </cell>
        </row>
        <row r="14517">
          <cell r="K14517" t="str">
            <v>Academy Converter</v>
          </cell>
          <cell r="L14517" t="str">
            <v>Secondary</v>
          </cell>
          <cell r="AC14517" t="str">
            <v>Yes</v>
          </cell>
          <cell r="AI14517">
            <v>1</v>
          </cell>
        </row>
        <row r="14518">
          <cell r="K14518" t="str">
            <v>Academy Converter</v>
          </cell>
          <cell r="L14518" t="str">
            <v>Secondary</v>
          </cell>
          <cell r="AC14518" t="str">
            <v>Yes</v>
          </cell>
          <cell r="AI14518">
            <v>2</v>
          </cell>
        </row>
        <row r="14519">
          <cell r="K14519" t="str">
            <v>Academy Converter</v>
          </cell>
          <cell r="L14519" t="str">
            <v>Secondary</v>
          </cell>
          <cell r="AC14519" t="str">
            <v>Yes</v>
          </cell>
          <cell r="AI14519">
            <v>2</v>
          </cell>
        </row>
        <row r="14520">
          <cell r="K14520" t="str">
            <v>Academy Converter</v>
          </cell>
          <cell r="L14520" t="str">
            <v>Primary</v>
          </cell>
          <cell r="AC14520" t="str">
            <v>No</v>
          </cell>
          <cell r="AI14520">
            <v>1</v>
          </cell>
        </row>
        <row r="14521">
          <cell r="K14521" t="str">
            <v>Academy Converter</v>
          </cell>
          <cell r="L14521" t="str">
            <v>Primary</v>
          </cell>
          <cell r="AC14521" t="str">
            <v>Yes</v>
          </cell>
          <cell r="AI14521">
            <v>3</v>
          </cell>
        </row>
        <row r="14522">
          <cell r="K14522" t="str">
            <v>Academy Converter</v>
          </cell>
          <cell r="L14522" t="str">
            <v>Primary</v>
          </cell>
          <cell r="AC14522" t="str">
            <v>Yes</v>
          </cell>
          <cell r="AI14522">
            <v>2</v>
          </cell>
        </row>
        <row r="14523">
          <cell r="K14523" t="str">
            <v>Academy Converter</v>
          </cell>
          <cell r="L14523" t="str">
            <v>Secondary</v>
          </cell>
          <cell r="AC14523" t="str">
            <v>No</v>
          </cell>
          <cell r="AI14523">
            <v>1</v>
          </cell>
        </row>
        <row r="14524">
          <cell r="K14524" t="str">
            <v>Academy Converter</v>
          </cell>
          <cell r="L14524" t="str">
            <v>Secondary</v>
          </cell>
          <cell r="AC14524" t="str">
            <v>Yes</v>
          </cell>
          <cell r="AI14524">
            <v>2</v>
          </cell>
        </row>
        <row r="14525">
          <cell r="K14525" t="str">
            <v>Academy Converter</v>
          </cell>
          <cell r="L14525" t="str">
            <v>Secondary</v>
          </cell>
          <cell r="AC14525" t="str">
            <v>No</v>
          </cell>
          <cell r="AI14525">
            <v>1</v>
          </cell>
        </row>
        <row r="14526">
          <cell r="K14526" t="str">
            <v>Academy Converter</v>
          </cell>
          <cell r="L14526" t="str">
            <v>Primary</v>
          </cell>
          <cell r="AC14526" t="str">
            <v>No</v>
          </cell>
          <cell r="AI14526">
            <v>1</v>
          </cell>
        </row>
        <row r="14527">
          <cell r="K14527" t="str">
            <v>Academy Converter</v>
          </cell>
          <cell r="L14527" t="str">
            <v>Secondary</v>
          </cell>
          <cell r="AC14527" t="str">
            <v>No</v>
          </cell>
          <cell r="AI14527">
            <v>1</v>
          </cell>
        </row>
        <row r="14528">
          <cell r="K14528" t="str">
            <v>Academy Converter</v>
          </cell>
          <cell r="L14528" t="str">
            <v>Secondary</v>
          </cell>
          <cell r="AC14528" t="str">
            <v>Yes</v>
          </cell>
          <cell r="AI14528">
            <v>1</v>
          </cell>
        </row>
        <row r="14529">
          <cell r="K14529" t="str">
            <v>Academy Converter</v>
          </cell>
          <cell r="L14529" t="str">
            <v>Secondary</v>
          </cell>
          <cell r="AC14529" t="str">
            <v>Yes</v>
          </cell>
          <cell r="AI14529">
            <v>3</v>
          </cell>
        </row>
        <row r="14530">
          <cell r="K14530" t="str">
            <v>Academy Converter</v>
          </cell>
          <cell r="L14530" t="str">
            <v>Secondary</v>
          </cell>
          <cell r="AC14530" t="str">
            <v>Yes</v>
          </cell>
          <cell r="AI14530">
            <v>1</v>
          </cell>
        </row>
        <row r="14531">
          <cell r="K14531" t="str">
            <v>Academy Converter</v>
          </cell>
          <cell r="L14531" t="str">
            <v>Primary</v>
          </cell>
          <cell r="AC14531" t="str">
            <v>Yes</v>
          </cell>
          <cell r="AI14531">
            <v>2</v>
          </cell>
        </row>
        <row r="14532">
          <cell r="K14532" t="str">
            <v>Academy Converter</v>
          </cell>
          <cell r="L14532" t="str">
            <v>Secondary</v>
          </cell>
          <cell r="AC14532" t="str">
            <v>Yes</v>
          </cell>
          <cell r="AI14532">
            <v>2</v>
          </cell>
        </row>
        <row r="14533">
          <cell r="K14533" t="str">
            <v>Academy Converter</v>
          </cell>
          <cell r="L14533" t="str">
            <v>Secondary</v>
          </cell>
          <cell r="AC14533" t="str">
            <v>Yes</v>
          </cell>
          <cell r="AI14533">
            <v>2</v>
          </cell>
        </row>
        <row r="14534">
          <cell r="K14534" t="str">
            <v>Academy Converter</v>
          </cell>
          <cell r="L14534" t="str">
            <v>Secondary</v>
          </cell>
          <cell r="AC14534" t="str">
            <v>Yes</v>
          </cell>
          <cell r="AI14534">
            <v>1</v>
          </cell>
        </row>
        <row r="14535">
          <cell r="K14535" t="str">
            <v>Academy Converter</v>
          </cell>
          <cell r="L14535" t="str">
            <v>Secondary</v>
          </cell>
          <cell r="AC14535" t="str">
            <v>Yes</v>
          </cell>
          <cell r="AI14535">
            <v>3</v>
          </cell>
        </row>
        <row r="14536">
          <cell r="K14536" t="str">
            <v>Academy Sponsor Led</v>
          </cell>
          <cell r="L14536" t="str">
            <v>Secondary</v>
          </cell>
          <cell r="AC14536" t="str">
            <v>Yes</v>
          </cell>
          <cell r="AI14536">
            <v>2</v>
          </cell>
        </row>
        <row r="14537">
          <cell r="K14537" t="str">
            <v>Pupil Referral Unit</v>
          </cell>
          <cell r="L14537" t="str">
            <v>PRU</v>
          </cell>
          <cell r="AC14537" t="str">
            <v>Yes</v>
          </cell>
          <cell r="AI14537">
            <v>3</v>
          </cell>
        </row>
        <row r="14538">
          <cell r="K14538" t="str">
            <v>Academy Converter</v>
          </cell>
          <cell r="L14538" t="str">
            <v>Secondary</v>
          </cell>
          <cell r="AC14538" t="str">
            <v>Yes</v>
          </cell>
          <cell r="AI14538">
            <v>1</v>
          </cell>
        </row>
        <row r="14539">
          <cell r="K14539" t="str">
            <v>Academy Sponsor Led</v>
          </cell>
          <cell r="L14539" t="str">
            <v>Secondary</v>
          </cell>
          <cell r="AC14539" t="str">
            <v>Yes</v>
          </cell>
          <cell r="AI14539">
            <v>2</v>
          </cell>
        </row>
        <row r="14540">
          <cell r="K14540" t="str">
            <v>Academy Sponsor Led</v>
          </cell>
          <cell r="L14540" t="str">
            <v>Secondary</v>
          </cell>
          <cell r="AC14540" t="str">
            <v>Yes</v>
          </cell>
          <cell r="AI14540">
            <v>3</v>
          </cell>
        </row>
        <row r="14541">
          <cell r="K14541" t="str">
            <v>Academy Converter</v>
          </cell>
          <cell r="L14541" t="str">
            <v>Secondary</v>
          </cell>
          <cell r="AC14541" t="str">
            <v>No</v>
          </cell>
          <cell r="AI14541">
            <v>1</v>
          </cell>
        </row>
        <row r="14542">
          <cell r="K14542" t="str">
            <v>Pupil Referral Unit</v>
          </cell>
          <cell r="L14542" t="str">
            <v>PRU</v>
          </cell>
          <cell r="AC14542" t="str">
            <v>Yes</v>
          </cell>
          <cell r="AI14542">
            <v>1</v>
          </cell>
        </row>
        <row r="14543">
          <cell r="K14543" t="str">
            <v>Voluntary Aided School</v>
          </cell>
          <cell r="L14543" t="str">
            <v>Primary</v>
          </cell>
          <cell r="AC14543" t="str">
            <v>Yes</v>
          </cell>
          <cell r="AI14543">
            <v>2</v>
          </cell>
        </row>
        <row r="14544">
          <cell r="K14544" t="str">
            <v>Academy Sponsor Led</v>
          </cell>
          <cell r="L14544" t="str">
            <v>Secondary</v>
          </cell>
          <cell r="AC14544" t="str">
            <v>Yes</v>
          </cell>
          <cell r="AI14544">
            <v>2</v>
          </cell>
        </row>
        <row r="14545">
          <cell r="K14545" t="str">
            <v>Academy Converter</v>
          </cell>
          <cell r="L14545" t="str">
            <v>Secondary</v>
          </cell>
          <cell r="AC14545" t="str">
            <v>Yes</v>
          </cell>
          <cell r="AI14545">
            <v>1</v>
          </cell>
        </row>
        <row r="14546">
          <cell r="K14546" t="str">
            <v>Academy Converter</v>
          </cell>
          <cell r="L14546" t="str">
            <v>Secondary</v>
          </cell>
          <cell r="AC14546" t="str">
            <v>No</v>
          </cell>
          <cell r="AI14546">
            <v>1</v>
          </cell>
        </row>
        <row r="14547">
          <cell r="K14547" t="str">
            <v>Academy Converter</v>
          </cell>
          <cell r="L14547" t="str">
            <v>Primary</v>
          </cell>
          <cell r="AC14547" t="str">
            <v>No</v>
          </cell>
          <cell r="AI14547">
            <v>1</v>
          </cell>
        </row>
        <row r="14548">
          <cell r="K14548" t="str">
            <v>Academy Converter</v>
          </cell>
          <cell r="L14548" t="str">
            <v>Secondary</v>
          </cell>
          <cell r="AC14548" t="str">
            <v>Yes</v>
          </cell>
          <cell r="AI14548">
            <v>1</v>
          </cell>
        </row>
        <row r="14549">
          <cell r="K14549" t="str">
            <v>Academy Converter</v>
          </cell>
          <cell r="L14549" t="str">
            <v>Primary</v>
          </cell>
          <cell r="AC14549" t="str">
            <v>Yes</v>
          </cell>
          <cell r="AI14549">
            <v>2</v>
          </cell>
        </row>
        <row r="14550">
          <cell r="K14550" t="str">
            <v>Academy Converter</v>
          </cell>
          <cell r="L14550" t="str">
            <v>Secondary</v>
          </cell>
          <cell r="AC14550" t="str">
            <v>No</v>
          </cell>
          <cell r="AI14550">
            <v>1</v>
          </cell>
        </row>
        <row r="14551">
          <cell r="K14551" t="str">
            <v>Academy Converter</v>
          </cell>
          <cell r="L14551" t="str">
            <v>Secondary</v>
          </cell>
          <cell r="AC14551" t="str">
            <v>Yes</v>
          </cell>
          <cell r="AI14551">
            <v>2</v>
          </cell>
        </row>
        <row r="14552">
          <cell r="K14552" t="str">
            <v>Academy Converter</v>
          </cell>
          <cell r="L14552" t="str">
            <v>Secondary</v>
          </cell>
          <cell r="AC14552" t="str">
            <v>No</v>
          </cell>
          <cell r="AI14552">
            <v>1</v>
          </cell>
        </row>
        <row r="14553">
          <cell r="K14553" t="str">
            <v>Academy Converter</v>
          </cell>
          <cell r="L14553" t="str">
            <v>Secondary</v>
          </cell>
          <cell r="AC14553" t="str">
            <v>Yes</v>
          </cell>
          <cell r="AI14553">
            <v>2</v>
          </cell>
        </row>
        <row r="14554">
          <cell r="K14554" t="str">
            <v>Academy Converter</v>
          </cell>
          <cell r="L14554" t="str">
            <v>Secondary</v>
          </cell>
          <cell r="AC14554" t="str">
            <v>Yes</v>
          </cell>
          <cell r="AI14554">
            <v>3</v>
          </cell>
        </row>
        <row r="14555">
          <cell r="K14555" t="str">
            <v>Academy Converter</v>
          </cell>
          <cell r="L14555" t="str">
            <v>Secondary</v>
          </cell>
          <cell r="AC14555" t="str">
            <v>Yes</v>
          </cell>
          <cell r="AI14555">
            <v>3</v>
          </cell>
        </row>
        <row r="14556">
          <cell r="K14556" t="str">
            <v>Academy Converter</v>
          </cell>
          <cell r="L14556" t="str">
            <v>Primary</v>
          </cell>
          <cell r="AC14556" t="str">
            <v>Yes</v>
          </cell>
          <cell r="AI14556">
            <v>2</v>
          </cell>
        </row>
        <row r="14557">
          <cell r="K14557" t="str">
            <v>Academy Converter</v>
          </cell>
          <cell r="L14557" t="str">
            <v>Secondary</v>
          </cell>
          <cell r="AC14557" t="str">
            <v>Yes</v>
          </cell>
          <cell r="AI14557">
            <v>1</v>
          </cell>
        </row>
        <row r="14558">
          <cell r="K14558" t="str">
            <v>Academy Converter</v>
          </cell>
          <cell r="L14558" t="str">
            <v>Secondary</v>
          </cell>
          <cell r="AC14558" t="str">
            <v>Yes</v>
          </cell>
          <cell r="AI14558">
            <v>1</v>
          </cell>
        </row>
        <row r="14559">
          <cell r="K14559" t="str">
            <v>Academy Converter</v>
          </cell>
          <cell r="L14559" t="str">
            <v>Secondary</v>
          </cell>
          <cell r="AC14559" t="str">
            <v>Yes</v>
          </cell>
          <cell r="AI14559">
            <v>1</v>
          </cell>
        </row>
        <row r="14560">
          <cell r="K14560" t="str">
            <v>Academy Converter</v>
          </cell>
          <cell r="L14560" t="str">
            <v>Secondary</v>
          </cell>
          <cell r="AC14560" t="str">
            <v>Yes</v>
          </cell>
          <cell r="AI14560">
            <v>2</v>
          </cell>
        </row>
        <row r="14561">
          <cell r="K14561" t="str">
            <v>Academy Converter</v>
          </cell>
          <cell r="L14561" t="str">
            <v>Primary</v>
          </cell>
          <cell r="AC14561" t="str">
            <v>No</v>
          </cell>
          <cell r="AI14561">
            <v>1</v>
          </cell>
        </row>
        <row r="14562">
          <cell r="K14562" t="str">
            <v>Academy Converter</v>
          </cell>
          <cell r="L14562" t="str">
            <v>Secondary</v>
          </cell>
          <cell r="AC14562" t="str">
            <v>Yes</v>
          </cell>
          <cell r="AI14562">
            <v>1</v>
          </cell>
        </row>
        <row r="14563">
          <cell r="K14563" t="str">
            <v>Academy Converter</v>
          </cell>
          <cell r="L14563" t="str">
            <v>Secondary</v>
          </cell>
          <cell r="AC14563" t="str">
            <v>Yes</v>
          </cell>
          <cell r="AI14563">
            <v>2</v>
          </cell>
        </row>
        <row r="14564">
          <cell r="K14564" t="str">
            <v>Academy Converter</v>
          </cell>
          <cell r="L14564" t="str">
            <v>Secondary</v>
          </cell>
          <cell r="AC14564" t="str">
            <v>Yes</v>
          </cell>
          <cell r="AI14564">
            <v>2</v>
          </cell>
        </row>
        <row r="14565">
          <cell r="K14565" t="str">
            <v>Academy Converter</v>
          </cell>
          <cell r="L14565" t="str">
            <v>Secondary</v>
          </cell>
          <cell r="AC14565" t="str">
            <v>Yes</v>
          </cell>
          <cell r="AI14565">
            <v>2</v>
          </cell>
        </row>
        <row r="14566">
          <cell r="K14566" t="str">
            <v>Academy Converter</v>
          </cell>
          <cell r="L14566" t="str">
            <v>Secondary</v>
          </cell>
          <cell r="AC14566" t="str">
            <v>Yes</v>
          </cell>
          <cell r="AI14566">
            <v>1</v>
          </cell>
        </row>
        <row r="14567">
          <cell r="K14567" t="str">
            <v>Academy Converter</v>
          </cell>
          <cell r="L14567" t="str">
            <v>Secondary</v>
          </cell>
          <cell r="AC14567" t="str">
            <v>No</v>
          </cell>
          <cell r="AI14567">
            <v>1</v>
          </cell>
        </row>
        <row r="14568">
          <cell r="K14568" t="str">
            <v>Academy Converter</v>
          </cell>
          <cell r="L14568" t="str">
            <v>Secondary</v>
          </cell>
          <cell r="AC14568" t="str">
            <v>Yes</v>
          </cell>
          <cell r="AI14568">
            <v>2</v>
          </cell>
        </row>
        <row r="14569">
          <cell r="K14569" t="str">
            <v>Academy Converter</v>
          </cell>
          <cell r="L14569" t="str">
            <v>Primary</v>
          </cell>
          <cell r="AC14569" t="str">
            <v>Yes</v>
          </cell>
          <cell r="AI14569">
            <v>2</v>
          </cell>
        </row>
        <row r="14570">
          <cell r="K14570" t="str">
            <v>Academy Converter</v>
          </cell>
          <cell r="L14570" t="str">
            <v>Secondary</v>
          </cell>
          <cell r="AC14570" t="str">
            <v>No</v>
          </cell>
          <cell r="AI14570">
            <v>1</v>
          </cell>
        </row>
        <row r="14571">
          <cell r="K14571" t="str">
            <v>Academy Converter</v>
          </cell>
          <cell r="L14571" t="str">
            <v>Secondary</v>
          </cell>
          <cell r="AC14571" t="str">
            <v>Yes</v>
          </cell>
          <cell r="AI14571">
            <v>1</v>
          </cell>
        </row>
        <row r="14572">
          <cell r="K14572" t="str">
            <v>Academy Converter</v>
          </cell>
          <cell r="L14572" t="str">
            <v>Primary</v>
          </cell>
          <cell r="AC14572" t="str">
            <v>Yes</v>
          </cell>
          <cell r="AI14572">
            <v>2</v>
          </cell>
        </row>
        <row r="14573">
          <cell r="K14573" t="str">
            <v>Academy Converter</v>
          </cell>
          <cell r="L14573" t="str">
            <v>Secondary</v>
          </cell>
          <cell r="AC14573" t="str">
            <v>No</v>
          </cell>
          <cell r="AI14573">
            <v>1</v>
          </cell>
        </row>
        <row r="14574">
          <cell r="K14574" t="str">
            <v>Pupil Referral Unit</v>
          </cell>
          <cell r="L14574" t="str">
            <v>PRU</v>
          </cell>
          <cell r="AC14574" t="str">
            <v>Yes</v>
          </cell>
          <cell r="AI14574">
            <v>2</v>
          </cell>
        </row>
        <row r="14575">
          <cell r="K14575" t="str">
            <v>Academy Sponsor Led</v>
          </cell>
          <cell r="L14575" t="str">
            <v>Secondary</v>
          </cell>
          <cell r="AC14575" t="str">
            <v>Yes</v>
          </cell>
          <cell r="AI14575">
            <v>4</v>
          </cell>
        </row>
        <row r="14576">
          <cell r="K14576" t="str">
            <v>Free School</v>
          </cell>
          <cell r="L14576" t="str">
            <v>Secondary</v>
          </cell>
          <cell r="AC14576" t="str">
            <v>Yes</v>
          </cell>
          <cell r="AI14576">
            <v>2</v>
          </cell>
        </row>
        <row r="14577">
          <cell r="K14577" t="str">
            <v>Academy Sponsor Led</v>
          </cell>
          <cell r="L14577" t="str">
            <v>Secondary</v>
          </cell>
          <cell r="AC14577" t="str">
            <v>Yes</v>
          </cell>
          <cell r="AI14577">
            <v>4</v>
          </cell>
        </row>
        <row r="14578">
          <cell r="K14578" t="str">
            <v>Academy Sponsor Led</v>
          </cell>
          <cell r="L14578" t="str">
            <v>Secondary</v>
          </cell>
          <cell r="AC14578" t="str">
            <v>Yes</v>
          </cell>
          <cell r="AI14578">
            <v>2</v>
          </cell>
        </row>
        <row r="14579">
          <cell r="K14579" t="str">
            <v>Pupil Referral Unit</v>
          </cell>
          <cell r="L14579" t="str">
            <v>PRU</v>
          </cell>
          <cell r="AC14579" t="str">
            <v>Yes</v>
          </cell>
          <cell r="AI14579">
            <v>2</v>
          </cell>
        </row>
        <row r="14580">
          <cell r="K14580" t="str">
            <v>Voluntary Aided School</v>
          </cell>
          <cell r="L14580" t="str">
            <v>Primary</v>
          </cell>
          <cell r="AC14580" t="str">
            <v>Yes</v>
          </cell>
          <cell r="AI14580">
            <v>1</v>
          </cell>
        </row>
        <row r="14581">
          <cell r="K14581" t="str">
            <v>Academy Converter</v>
          </cell>
          <cell r="L14581" t="str">
            <v>Secondary</v>
          </cell>
          <cell r="AC14581" t="str">
            <v>Yes</v>
          </cell>
          <cell r="AI14581">
            <v>2</v>
          </cell>
        </row>
        <row r="14582">
          <cell r="K14582" t="str">
            <v>Free School</v>
          </cell>
          <cell r="L14582" t="str">
            <v>Secondary</v>
          </cell>
          <cell r="AC14582" t="str">
            <v>Yes</v>
          </cell>
          <cell r="AI14582">
            <v>2</v>
          </cell>
        </row>
        <row r="14583">
          <cell r="K14583" t="str">
            <v>Academy Converter</v>
          </cell>
          <cell r="L14583" t="str">
            <v>Secondary</v>
          </cell>
          <cell r="AC14583" t="str">
            <v>Yes</v>
          </cell>
          <cell r="AI14583">
            <v>2</v>
          </cell>
        </row>
        <row r="14584">
          <cell r="K14584" t="str">
            <v>Academy Converter</v>
          </cell>
          <cell r="L14584" t="str">
            <v>Primary</v>
          </cell>
          <cell r="AC14584" t="str">
            <v>Yes</v>
          </cell>
          <cell r="AI14584">
            <v>1</v>
          </cell>
        </row>
        <row r="14585">
          <cell r="K14585" t="str">
            <v>Academy Converter</v>
          </cell>
          <cell r="L14585" t="str">
            <v>Primary</v>
          </cell>
          <cell r="AC14585" t="str">
            <v>Yes</v>
          </cell>
          <cell r="AI14585">
            <v>3</v>
          </cell>
        </row>
        <row r="14586">
          <cell r="K14586" t="str">
            <v>Academy Converter</v>
          </cell>
          <cell r="L14586" t="str">
            <v>Primary</v>
          </cell>
          <cell r="AC14586" t="str">
            <v>Yes</v>
          </cell>
          <cell r="AI14586">
            <v>2</v>
          </cell>
        </row>
        <row r="14587">
          <cell r="K14587" t="str">
            <v>Academy Converter</v>
          </cell>
          <cell r="L14587" t="str">
            <v>Primary</v>
          </cell>
          <cell r="AC14587" t="str">
            <v>Yes</v>
          </cell>
          <cell r="AI14587">
            <v>1</v>
          </cell>
        </row>
        <row r="14588">
          <cell r="K14588" t="str">
            <v>Academy Converter</v>
          </cell>
          <cell r="L14588" t="str">
            <v>Secondary</v>
          </cell>
          <cell r="AC14588" t="str">
            <v>Yes</v>
          </cell>
          <cell r="AI14588">
            <v>2</v>
          </cell>
        </row>
        <row r="14589">
          <cell r="K14589" t="str">
            <v>Academy Converter</v>
          </cell>
          <cell r="L14589" t="str">
            <v>Secondary</v>
          </cell>
          <cell r="AC14589" t="str">
            <v>Yes</v>
          </cell>
          <cell r="AI14589">
            <v>2</v>
          </cell>
        </row>
        <row r="14590">
          <cell r="K14590" t="str">
            <v>Academy Converter</v>
          </cell>
          <cell r="L14590" t="str">
            <v>Primary</v>
          </cell>
          <cell r="AC14590" t="str">
            <v>Yes</v>
          </cell>
          <cell r="AI14590">
            <v>1</v>
          </cell>
        </row>
        <row r="14591">
          <cell r="K14591" t="str">
            <v>Academy Converter</v>
          </cell>
          <cell r="L14591" t="str">
            <v>Secondary</v>
          </cell>
          <cell r="AC14591" t="str">
            <v>Yes</v>
          </cell>
          <cell r="AI14591">
            <v>2</v>
          </cell>
        </row>
        <row r="14592">
          <cell r="K14592" t="str">
            <v>Academy Converter</v>
          </cell>
          <cell r="L14592" t="str">
            <v>Secondary</v>
          </cell>
          <cell r="AC14592" t="str">
            <v>Yes</v>
          </cell>
          <cell r="AI14592">
            <v>2</v>
          </cell>
        </row>
        <row r="14593">
          <cell r="K14593" t="str">
            <v>Academy Converter</v>
          </cell>
          <cell r="L14593" t="str">
            <v>Secondary</v>
          </cell>
          <cell r="AC14593" t="str">
            <v>Yes</v>
          </cell>
          <cell r="AI14593">
            <v>2</v>
          </cell>
        </row>
        <row r="14594">
          <cell r="K14594" t="str">
            <v>Academy Converter</v>
          </cell>
          <cell r="L14594" t="str">
            <v>Primary</v>
          </cell>
          <cell r="AC14594" t="str">
            <v>Yes</v>
          </cell>
          <cell r="AI14594">
            <v>1</v>
          </cell>
        </row>
        <row r="14595">
          <cell r="K14595" t="str">
            <v>Academy Converter</v>
          </cell>
          <cell r="L14595" t="str">
            <v>Secondary</v>
          </cell>
          <cell r="AC14595" t="str">
            <v>Yes</v>
          </cell>
          <cell r="AI14595">
            <v>2</v>
          </cell>
        </row>
        <row r="14596">
          <cell r="K14596" t="str">
            <v>Academy Converter</v>
          </cell>
          <cell r="L14596" t="str">
            <v>Secondary</v>
          </cell>
          <cell r="AC14596" t="str">
            <v>No</v>
          </cell>
          <cell r="AI14596">
            <v>1</v>
          </cell>
        </row>
        <row r="14597">
          <cell r="K14597" t="str">
            <v>Academy Converter</v>
          </cell>
          <cell r="L14597" t="str">
            <v>Secondary</v>
          </cell>
          <cell r="AC14597" t="str">
            <v>Yes</v>
          </cell>
          <cell r="AI14597">
            <v>3</v>
          </cell>
        </row>
        <row r="14598">
          <cell r="K14598" t="str">
            <v>Academy Converter</v>
          </cell>
          <cell r="L14598" t="str">
            <v>Secondary</v>
          </cell>
          <cell r="AC14598" t="str">
            <v>No</v>
          </cell>
          <cell r="AI14598">
            <v>1</v>
          </cell>
        </row>
        <row r="14599">
          <cell r="K14599" t="str">
            <v>Academy Converter</v>
          </cell>
          <cell r="L14599" t="str">
            <v>Secondary</v>
          </cell>
          <cell r="AC14599" t="str">
            <v>Yes</v>
          </cell>
          <cell r="AI14599">
            <v>2</v>
          </cell>
        </row>
        <row r="14600">
          <cell r="K14600" t="str">
            <v>Academy Converter</v>
          </cell>
          <cell r="L14600" t="str">
            <v>Secondary</v>
          </cell>
          <cell r="AC14600" t="str">
            <v>Yes</v>
          </cell>
          <cell r="AI14600">
            <v>2</v>
          </cell>
        </row>
        <row r="14601">
          <cell r="K14601" t="str">
            <v>Academy Converter</v>
          </cell>
          <cell r="L14601" t="str">
            <v>Secondary</v>
          </cell>
          <cell r="AC14601" t="str">
            <v>Yes</v>
          </cell>
          <cell r="AI14601">
            <v>1</v>
          </cell>
        </row>
        <row r="14602">
          <cell r="K14602" t="str">
            <v>Academy Converter</v>
          </cell>
          <cell r="L14602" t="str">
            <v>Secondary</v>
          </cell>
          <cell r="AC14602" t="str">
            <v>No</v>
          </cell>
          <cell r="AI14602">
            <v>1</v>
          </cell>
        </row>
        <row r="14603">
          <cell r="K14603" t="str">
            <v>Academy Converter</v>
          </cell>
          <cell r="L14603" t="str">
            <v>Secondary</v>
          </cell>
          <cell r="AC14603" t="str">
            <v>No</v>
          </cell>
          <cell r="AI14603">
            <v>1</v>
          </cell>
        </row>
        <row r="14604">
          <cell r="K14604" t="str">
            <v>Academy Converter</v>
          </cell>
          <cell r="L14604" t="str">
            <v>Secondary</v>
          </cell>
          <cell r="AC14604" t="str">
            <v>Yes</v>
          </cell>
          <cell r="AI14604">
            <v>2</v>
          </cell>
        </row>
        <row r="14605">
          <cell r="K14605" t="str">
            <v>Academy Converter</v>
          </cell>
          <cell r="L14605" t="str">
            <v>Secondary</v>
          </cell>
          <cell r="AC14605" t="str">
            <v>Yes</v>
          </cell>
          <cell r="AI14605">
            <v>3</v>
          </cell>
        </row>
        <row r="14606">
          <cell r="K14606" t="str">
            <v>Academy Converter</v>
          </cell>
          <cell r="L14606" t="str">
            <v>Secondary</v>
          </cell>
          <cell r="AC14606" t="str">
            <v>Yes</v>
          </cell>
          <cell r="AI14606">
            <v>1</v>
          </cell>
        </row>
        <row r="14607">
          <cell r="K14607" t="str">
            <v>Academy Converter</v>
          </cell>
          <cell r="L14607" t="str">
            <v>Secondary</v>
          </cell>
          <cell r="AC14607" t="str">
            <v>No</v>
          </cell>
          <cell r="AI14607">
            <v>1</v>
          </cell>
        </row>
        <row r="14608">
          <cell r="K14608" t="str">
            <v>Academy Converter</v>
          </cell>
          <cell r="L14608" t="str">
            <v>Secondary</v>
          </cell>
          <cell r="AC14608" t="str">
            <v>Yes</v>
          </cell>
          <cell r="AI14608">
            <v>2</v>
          </cell>
        </row>
        <row r="14609">
          <cell r="K14609" t="str">
            <v>Academy Converter</v>
          </cell>
          <cell r="L14609" t="str">
            <v>Primary</v>
          </cell>
          <cell r="AC14609" t="str">
            <v>No</v>
          </cell>
          <cell r="AI14609">
            <v>1</v>
          </cell>
        </row>
        <row r="14610">
          <cell r="K14610" t="str">
            <v>Academy Converter</v>
          </cell>
          <cell r="L14610" t="str">
            <v>Secondary</v>
          </cell>
          <cell r="AC14610" t="str">
            <v>Yes</v>
          </cell>
          <cell r="AI14610">
            <v>1</v>
          </cell>
        </row>
        <row r="14611">
          <cell r="K14611" t="str">
            <v>Academy Converter</v>
          </cell>
          <cell r="L14611" t="str">
            <v>Secondary</v>
          </cell>
          <cell r="AC14611" t="str">
            <v>Yes</v>
          </cell>
          <cell r="AI14611">
            <v>1</v>
          </cell>
        </row>
        <row r="14612">
          <cell r="K14612" t="str">
            <v>Academy Converter</v>
          </cell>
          <cell r="L14612" t="str">
            <v>Secondary</v>
          </cell>
          <cell r="AC14612" t="str">
            <v>No</v>
          </cell>
          <cell r="AI14612">
            <v>1</v>
          </cell>
        </row>
        <row r="14613">
          <cell r="K14613" t="str">
            <v>Academy Converter</v>
          </cell>
          <cell r="L14613" t="str">
            <v>Secondary</v>
          </cell>
          <cell r="AC14613" t="str">
            <v>No</v>
          </cell>
          <cell r="AI14613">
            <v>1</v>
          </cell>
        </row>
        <row r="14614">
          <cell r="K14614" t="str">
            <v>Academy Converter</v>
          </cell>
          <cell r="L14614" t="str">
            <v>Secondary</v>
          </cell>
          <cell r="AC14614" t="str">
            <v>No</v>
          </cell>
          <cell r="AI14614">
            <v>2</v>
          </cell>
        </row>
        <row r="14615">
          <cell r="K14615" t="str">
            <v>Academy Converter</v>
          </cell>
          <cell r="L14615" t="str">
            <v>Primary</v>
          </cell>
          <cell r="AC14615" t="str">
            <v>Yes</v>
          </cell>
          <cell r="AI14615">
            <v>2</v>
          </cell>
        </row>
        <row r="14616">
          <cell r="K14616" t="str">
            <v>Academy Converter</v>
          </cell>
          <cell r="L14616" t="str">
            <v>Secondary</v>
          </cell>
          <cell r="AC14616" t="str">
            <v>Yes</v>
          </cell>
          <cell r="AI14616">
            <v>2</v>
          </cell>
        </row>
        <row r="14617">
          <cell r="K14617" t="str">
            <v>Academy Converter</v>
          </cell>
          <cell r="L14617" t="str">
            <v>Primary</v>
          </cell>
          <cell r="AC14617" t="str">
            <v>No</v>
          </cell>
          <cell r="AI14617">
            <v>1</v>
          </cell>
        </row>
        <row r="14618">
          <cell r="K14618" t="str">
            <v>Academy Converter</v>
          </cell>
          <cell r="L14618" t="str">
            <v>Primary</v>
          </cell>
          <cell r="AC14618" t="str">
            <v>Yes</v>
          </cell>
          <cell r="AI14618">
            <v>2</v>
          </cell>
        </row>
        <row r="14619">
          <cell r="K14619" t="str">
            <v>Academy Converter</v>
          </cell>
          <cell r="L14619" t="str">
            <v>Primary</v>
          </cell>
          <cell r="AC14619" t="str">
            <v>Yes</v>
          </cell>
          <cell r="AI14619">
            <v>2</v>
          </cell>
        </row>
        <row r="14620">
          <cell r="K14620" t="str">
            <v>Academy Converter</v>
          </cell>
          <cell r="L14620" t="str">
            <v>Secondary</v>
          </cell>
          <cell r="AC14620" t="str">
            <v>Yes</v>
          </cell>
          <cell r="AI14620">
            <v>2</v>
          </cell>
        </row>
        <row r="14621">
          <cell r="K14621" t="str">
            <v>Academy Converter</v>
          </cell>
          <cell r="L14621" t="str">
            <v>Primary</v>
          </cell>
          <cell r="AC14621" t="str">
            <v>No</v>
          </cell>
          <cell r="AI14621">
            <v>1</v>
          </cell>
        </row>
        <row r="14622">
          <cell r="K14622" t="str">
            <v>Academy Converter</v>
          </cell>
          <cell r="L14622" t="str">
            <v>Secondary</v>
          </cell>
          <cell r="AC14622" t="str">
            <v>Yes</v>
          </cell>
          <cell r="AI14622">
            <v>2</v>
          </cell>
        </row>
        <row r="14623">
          <cell r="K14623" t="str">
            <v>Academy Converter</v>
          </cell>
          <cell r="L14623" t="str">
            <v>Secondary</v>
          </cell>
          <cell r="AC14623" t="str">
            <v>Yes</v>
          </cell>
          <cell r="AI14623">
            <v>1</v>
          </cell>
        </row>
        <row r="14624">
          <cell r="K14624" t="str">
            <v>Academy Converter</v>
          </cell>
          <cell r="L14624" t="str">
            <v>Secondary</v>
          </cell>
          <cell r="AC14624" t="str">
            <v>Yes</v>
          </cell>
          <cell r="AI14624">
            <v>2</v>
          </cell>
        </row>
        <row r="14625">
          <cell r="K14625" t="str">
            <v>Academy Converter</v>
          </cell>
          <cell r="L14625" t="str">
            <v>Secondary</v>
          </cell>
          <cell r="AC14625" t="str">
            <v>Yes</v>
          </cell>
          <cell r="AI14625">
            <v>2</v>
          </cell>
        </row>
        <row r="14626">
          <cell r="K14626" t="str">
            <v>Voluntary Aided School</v>
          </cell>
          <cell r="L14626" t="str">
            <v>Secondary</v>
          </cell>
          <cell r="AC14626" t="str">
            <v>Yes</v>
          </cell>
          <cell r="AI14626">
            <v>1</v>
          </cell>
        </row>
        <row r="14627">
          <cell r="K14627" t="str">
            <v>Foundation School</v>
          </cell>
          <cell r="L14627" t="str">
            <v>Primary</v>
          </cell>
          <cell r="AC14627" t="str">
            <v>Yes</v>
          </cell>
          <cell r="AI14627">
            <v>2</v>
          </cell>
        </row>
        <row r="14628">
          <cell r="K14628" t="str">
            <v>Academy Converter</v>
          </cell>
          <cell r="L14628" t="str">
            <v>Secondary</v>
          </cell>
          <cell r="AC14628" t="str">
            <v>Yes</v>
          </cell>
          <cell r="AI14628">
            <v>2</v>
          </cell>
        </row>
        <row r="14629">
          <cell r="K14629" t="str">
            <v>Academy Converter</v>
          </cell>
          <cell r="L14629" t="str">
            <v>Primary</v>
          </cell>
          <cell r="AC14629" t="str">
            <v>Yes</v>
          </cell>
          <cell r="AI14629">
            <v>2</v>
          </cell>
        </row>
        <row r="14630">
          <cell r="K14630" t="str">
            <v>Voluntary Aided School</v>
          </cell>
          <cell r="L14630" t="str">
            <v>Primary</v>
          </cell>
          <cell r="AC14630" t="str">
            <v>Yes</v>
          </cell>
          <cell r="AI14630">
            <v>2</v>
          </cell>
        </row>
        <row r="14631">
          <cell r="K14631" t="str">
            <v>Free School</v>
          </cell>
          <cell r="L14631" t="str">
            <v>Primary</v>
          </cell>
          <cell r="AC14631" t="str">
            <v>Yes</v>
          </cell>
          <cell r="AI14631">
            <v>2</v>
          </cell>
        </row>
        <row r="14632">
          <cell r="K14632" t="str">
            <v>Free School</v>
          </cell>
          <cell r="L14632" t="str">
            <v>Primary</v>
          </cell>
          <cell r="AC14632" t="str">
            <v>Yes</v>
          </cell>
          <cell r="AI14632">
            <v>2</v>
          </cell>
        </row>
        <row r="14633">
          <cell r="K14633" t="str">
            <v>Community School</v>
          </cell>
          <cell r="L14633" t="str">
            <v>Primary</v>
          </cell>
          <cell r="AC14633" t="str">
            <v>Yes</v>
          </cell>
          <cell r="AI14633">
            <v>2</v>
          </cell>
        </row>
        <row r="14634">
          <cell r="K14634" t="str">
            <v>Community School</v>
          </cell>
          <cell r="L14634" t="str">
            <v>Primary</v>
          </cell>
          <cell r="AC14634" t="str">
            <v>Yes</v>
          </cell>
          <cell r="AI14634">
            <v>2</v>
          </cell>
        </row>
        <row r="14635">
          <cell r="K14635" t="str">
            <v>Community School</v>
          </cell>
          <cell r="L14635" t="str">
            <v>Primary</v>
          </cell>
          <cell r="AC14635" t="str">
            <v>Yes</v>
          </cell>
          <cell r="AI14635">
            <v>2</v>
          </cell>
        </row>
        <row r="14636">
          <cell r="K14636" t="str">
            <v>Community School</v>
          </cell>
          <cell r="L14636" t="str">
            <v>Primary</v>
          </cell>
          <cell r="AC14636" t="str">
            <v>Yes</v>
          </cell>
          <cell r="AI14636">
            <v>2</v>
          </cell>
        </row>
        <row r="14637">
          <cell r="K14637" t="str">
            <v>Community School</v>
          </cell>
          <cell r="L14637" t="str">
            <v>Primary</v>
          </cell>
          <cell r="AC14637" t="str">
            <v>Yes</v>
          </cell>
          <cell r="AI14637">
            <v>4</v>
          </cell>
        </row>
        <row r="14638">
          <cell r="K14638" t="str">
            <v>Free School</v>
          </cell>
          <cell r="L14638" t="str">
            <v>Primary</v>
          </cell>
          <cell r="AC14638" t="str">
            <v>Yes</v>
          </cell>
          <cell r="AI14638">
            <v>2</v>
          </cell>
        </row>
        <row r="14639">
          <cell r="K14639" t="str">
            <v>Free School</v>
          </cell>
          <cell r="L14639" t="str">
            <v>Secondary</v>
          </cell>
          <cell r="AC14639" t="str">
            <v>Yes</v>
          </cell>
          <cell r="AI14639">
            <v>3</v>
          </cell>
        </row>
        <row r="14640">
          <cell r="K14640" t="str">
            <v>Academy Sponsor Led</v>
          </cell>
          <cell r="L14640" t="str">
            <v>Secondary</v>
          </cell>
          <cell r="AC14640" t="str">
            <v>Yes</v>
          </cell>
          <cell r="AI14640">
            <v>3</v>
          </cell>
        </row>
        <row r="14641">
          <cell r="K14641" t="str">
            <v>Voluntary Aided School</v>
          </cell>
          <cell r="L14641" t="str">
            <v>Primary</v>
          </cell>
          <cell r="AC14641" t="str">
            <v>Yes</v>
          </cell>
          <cell r="AI14641">
            <v>2</v>
          </cell>
        </row>
        <row r="14642">
          <cell r="K14642" t="str">
            <v>Academy Sponsor Led</v>
          </cell>
          <cell r="L14642" t="str">
            <v>Secondary</v>
          </cell>
          <cell r="AC14642" t="str">
            <v>Yes</v>
          </cell>
          <cell r="AI14642">
            <v>3</v>
          </cell>
        </row>
        <row r="14643">
          <cell r="K14643" t="str">
            <v>Academy Converter</v>
          </cell>
          <cell r="L14643" t="str">
            <v>Secondary</v>
          </cell>
          <cell r="AC14643" t="str">
            <v>Yes</v>
          </cell>
          <cell r="AI14643">
            <v>2</v>
          </cell>
        </row>
        <row r="14644">
          <cell r="K14644" t="str">
            <v>Academy Converter</v>
          </cell>
          <cell r="L14644" t="str">
            <v>Secondary</v>
          </cell>
          <cell r="AC14644" t="str">
            <v>Yes</v>
          </cell>
          <cell r="AI14644">
            <v>2</v>
          </cell>
        </row>
        <row r="14645">
          <cell r="K14645" t="str">
            <v>Academy Converter</v>
          </cell>
          <cell r="L14645" t="str">
            <v>Secondary</v>
          </cell>
          <cell r="AC14645" t="str">
            <v>Yes</v>
          </cell>
          <cell r="AI14645">
            <v>2</v>
          </cell>
        </row>
        <row r="14646">
          <cell r="K14646" t="str">
            <v>Academy Converter</v>
          </cell>
          <cell r="L14646" t="str">
            <v>Primary</v>
          </cell>
          <cell r="AC14646" t="str">
            <v>Yes</v>
          </cell>
          <cell r="AI14646">
            <v>1</v>
          </cell>
        </row>
        <row r="14647">
          <cell r="K14647" t="str">
            <v>Academy Converter</v>
          </cell>
          <cell r="L14647" t="str">
            <v>Primary</v>
          </cell>
          <cell r="AC14647" t="str">
            <v>Yes</v>
          </cell>
          <cell r="AI14647">
            <v>2</v>
          </cell>
        </row>
        <row r="14648">
          <cell r="K14648" t="str">
            <v>Academy Converter</v>
          </cell>
          <cell r="L14648" t="str">
            <v>Secondary</v>
          </cell>
          <cell r="AC14648" t="str">
            <v>Yes</v>
          </cell>
          <cell r="AI14648">
            <v>2</v>
          </cell>
        </row>
        <row r="14649">
          <cell r="K14649" t="str">
            <v>Academy Converter</v>
          </cell>
          <cell r="L14649" t="str">
            <v>Secondary</v>
          </cell>
          <cell r="AC14649" t="str">
            <v>No</v>
          </cell>
          <cell r="AI14649">
            <v>1</v>
          </cell>
        </row>
        <row r="14650">
          <cell r="K14650" t="str">
            <v>Academy Converter</v>
          </cell>
          <cell r="L14650" t="str">
            <v>Secondary</v>
          </cell>
          <cell r="AC14650" t="str">
            <v>Yes</v>
          </cell>
          <cell r="AI14650">
            <v>1</v>
          </cell>
        </row>
        <row r="14651">
          <cell r="K14651" t="str">
            <v>Academy Converter</v>
          </cell>
          <cell r="L14651" t="str">
            <v>Primary</v>
          </cell>
          <cell r="AC14651" t="str">
            <v>Yes</v>
          </cell>
          <cell r="AI14651">
            <v>2</v>
          </cell>
        </row>
        <row r="14652">
          <cell r="K14652" t="str">
            <v>Academy Converter</v>
          </cell>
          <cell r="L14652" t="str">
            <v>Secondary</v>
          </cell>
          <cell r="AC14652" t="str">
            <v>Yes</v>
          </cell>
          <cell r="AI14652">
            <v>3</v>
          </cell>
        </row>
        <row r="14653">
          <cell r="K14653" t="str">
            <v>Academy Converter</v>
          </cell>
          <cell r="L14653" t="str">
            <v>Secondary</v>
          </cell>
          <cell r="AC14653" t="str">
            <v>Yes</v>
          </cell>
          <cell r="AI14653">
            <v>2</v>
          </cell>
        </row>
        <row r="14654">
          <cell r="K14654" t="str">
            <v>Academy Converter</v>
          </cell>
          <cell r="L14654" t="str">
            <v>Secondary</v>
          </cell>
          <cell r="AC14654" t="str">
            <v>Yes</v>
          </cell>
          <cell r="AI14654">
            <v>1</v>
          </cell>
        </row>
        <row r="14655">
          <cell r="K14655" t="str">
            <v>Academy Converter</v>
          </cell>
          <cell r="L14655" t="str">
            <v>Primary</v>
          </cell>
          <cell r="AC14655" t="str">
            <v>Yes</v>
          </cell>
          <cell r="AI14655">
            <v>2</v>
          </cell>
        </row>
        <row r="14656">
          <cell r="K14656" t="str">
            <v>Academy Converter</v>
          </cell>
          <cell r="L14656" t="str">
            <v>Secondary</v>
          </cell>
          <cell r="AC14656" t="str">
            <v>Yes</v>
          </cell>
          <cell r="AI14656">
            <v>2</v>
          </cell>
        </row>
        <row r="14657">
          <cell r="K14657" t="str">
            <v>Academy Converter</v>
          </cell>
          <cell r="L14657" t="str">
            <v>Secondary</v>
          </cell>
          <cell r="AC14657" t="str">
            <v>Yes</v>
          </cell>
          <cell r="AI14657">
            <v>2</v>
          </cell>
        </row>
        <row r="14658">
          <cell r="K14658" t="str">
            <v>Academy Converter</v>
          </cell>
          <cell r="L14658" t="str">
            <v>Secondary</v>
          </cell>
          <cell r="AC14658" t="str">
            <v>Yes</v>
          </cell>
          <cell r="AI14658">
            <v>1</v>
          </cell>
        </row>
        <row r="14659">
          <cell r="K14659" t="str">
            <v>Academy Converter</v>
          </cell>
          <cell r="L14659" t="str">
            <v>Secondary</v>
          </cell>
          <cell r="AC14659" t="str">
            <v>Yes</v>
          </cell>
          <cell r="AI14659">
            <v>1</v>
          </cell>
        </row>
        <row r="14660">
          <cell r="K14660" t="str">
            <v>Academy Converter</v>
          </cell>
          <cell r="L14660" t="str">
            <v>Secondary</v>
          </cell>
          <cell r="AC14660" t="str">
            <v>Yes</v>
          </cell>
          <cell r="AI14660">
            <v>2</v>
          </cell>
        </row>
        <row r="14661">
          <cell r="K14661" t="str">
            <v>Academy Converter</v>
          </cell>
          <cell r="L14661" t="str">
            <v>Primary</v>
          </cell>
          <cell r="AC14661" t="str">
            <v>Yes</v>
          </cell>
          <cell r="AI14661">
            <v>2</v>
          </cell>
        </row>
        <row r="14662">
          <cell r="K14662" t="str">
            <v>Academy Converter</v>
          </cell>
          <cell r="L14662" t="str">
            <v>Secondary</v>
          </cell>
          <cell r="AC14662" t="str">
            <v>Yes</v>
          </cell>
          <cell r="AI14662">
            <v>3</v>
          </cell>
        </row>
        <row r="14663">
          <cell r="K14663" t="str">
            <v>Academy Converter</v>
          </cell>
          <cell r="L14663" t="str">
            <v>Secondary</v>
          </cell>
          <cell r="AC14663" t="str">
            <v>Yes</v>
          </cell>
          <cell r="AI14663">
            <v>2</v>
          </cell>
        </row>
        <row r="14664">
          <cell r="K14664" t="str">
            <v>Academy Converter</v>
          </cell>
          <cell r="L14664" t="str">
            <v>Secondary</v>
          </cell>
          <cell r="AC14664" t="str">
            <v>Yes</v>
          </cell>
          <cell r="AI14664">
            <v>2</v>
          </cell>
        </row>
        <row r="14665">
          <cell r="K14665" t="str">
            <v>Academy Converter</v>
          </cell>
          <cell r="L14665" t="str">
            <v>Secondary</v>
          </cell>
          <cell r="AC14665" t="str">
            <v>Yes</v>
          </cell>
          <cell r="AI14665">
            <v>2</v>
          </cell>
        </row>
        <row r="14666">
          <cell r="K14666" t="str">
            <v>Academy Converter</v>
          </cell>
          <cell r="L14666" t="str">
            <v>Primary</v>
          </cell>
          <cell r="AC14666" t="str">
            <v>Yes</v>
          </cell>
          <cell r="AI14666">
            <v>3</v>
          </cell>
        </row>
        <row r="14667">
          <cell r="K14667" t="str">
            <v>Academy Converter</v>
          </cell>
          <cell r="L14667" t="str">
            <v>Secondary</v>
          </cell>
          <cell r="AC14667" t="str">
            <v>Yes</v>
          </cell>
          <cell r="AI14667">
            <v>3</v>
          </cell>
        </row>
        <row r="14668">
          <cell r="K14668" t="str">
            <v>Academy Converter</v>
          </cell>
          <cell r="L14668" t="str">
            <v>Primary</v>
          </cell>
          <cell r="AC14668" t="str">
            <v>Yes</v>
          </cell>
          <cell r="AI14668">
            <v>2</v>
          </cell>
        </row>
        <row r="14669">
          <cell r="K14669" t="str">
            <v>Academy Converter</v>
          </cell>
          <cell r="L14669" t="str">
            <v>Secondary</v>
          </cell>
          <cell r="AC14669" t="str">
            <v>Yes</v>
          </cell>
          <cell r="AI14669">
            <v>1</v>
          </cell>
        </row>
        <row r="14670">
          <cell r="K14670" t="str">
            <v>Academy Converter</v>
          </cell>
          <cell r="L14670" t="str">
            <v>Primary</v>
          </cell>
          <cell r="AC14670" t="str">
            <v>No</v>
          </cell>
          <cell r="AI14670">
            <v>1</v>
          </cell>
        </row>
        <row r="14671">
          <cell r="K14671" t="str">
            <v>Academy Converter</v>
          </cell>
          <cell r="L14671" t="str">
            <v>Secondary</v>
          </cell>
          <cell r="AC14671" t="str">
            <v>Yes</v>
          </cell>
          <cell r="AI14671">
            <v>2</v>
          </cell>
        </row>
        <row r="14672">
          <cell r="K14672" t="str">
            <v>Academy Converter</v>
          </cell>
          <cell r="L14672" t="str">
            <v>Primary</v>
          </cell>
          <cell r="AC14672" t="str">
            <v>Yes</v>
          </cell>
          <cell r="AI14672">
            <v>1</v>
          </cell>
        </row>
        <row r="14673">
          <cell r="K14673" t="str">
            <v>Academy Converter</v>
          </cell>
          <cell r="L14673" t="str">
            <v>Secondary</v>
          </cell>
          <cell r="AC14673" t="str">
            <v>Yes</v>
          </cell>
          <cell r="AI14673">
            <v>3</v>
          </cell>
        </row>
        <row r="14674">
          <cell r="K14674" t="str">
            <v>Academy Converter</v>
          </cell>
          <cell r="L14674" t="str">
            <v>Secondary</v>
          </cell>
          <cell r="AC14674" t="str">
            <v>Yes</v>
          </cell>
          <cell r="AI14674">
            <v>2</v>
          </cell>
        </row>
        <row r="14675">
          <cell r="K14675" t="str">
            <v>Academy Converter</v>
          </cell>
          <cell r="L14675" t="str">
            <v>Primary</v>
          </cell>
          <cell r="AC14675" t="str">
            <v>Yes</v>
          </cell>
          <cell r="AI14675">
            <v>1</v>
          </cell>
        </row>
        <row r="14676">
          <cell r="K14676" t="str">
            <v>Academy Converter</v>
          </cell>
          <cell r="L14676" t="str">
            <v>Secondary</v>
          </cell>
          <cell r="AC14676" t="str">
            <v>Yes</v>
          </cell>
          <cell r="AI14676">
            <v>2</v>
          </cell>
        </row>
        <row r="14677">
          <cell r="K14677" t="str">
            <v>Academy Converter</v>
          </cell>
          <cell r="L14677" t="str">
            <v>Secondary</v>
          </cell>
          <cell r="AC14677" t="str">
            <v>Yes</v>
          </cell>
          <cell r="AI14677">
            <v>1</v>
          </cell>
        </row>
        <row r="14678">
          <cell r="K14678" t="str">
            <v>Academy Converter</v>
          </cell>
          <cell r="L14678" t="str">
            <v>Primary</v>
          </cell>
          <cell r="AC14678" t="str">
            <v>Yes</v>
          </cell>
          <cell r="AI14678">
            <v>2</v>
          </cell>
        </row>
        <row r="14679">
          <cell r="K14679" t="str">
            <v>Academy Converter</v>
          </cell>
          <cell r="L14679" t="str">
            <v>Primary</v>
          </cell>
          <cell r="AC14679" t="str">
            <v>No</v>
          </cell>
          <cell r="AI14679">
            <v>1</v>
          </cell>
        </row>
        <row r="14680">
          <cell r="K14680" t="str">
            <v>Academy Converter</v>
          </cell>
          <cell r="L14680" t="str">
            <v>Secondary</v>
          </cell>
          <cell r="AC14680" t="str">
            <v>Yes</v>
          </cell>
          <cell r="AI14680">
            <v>3</v>
          </cell>
        </row>
        <row r="14681">
          <cell r="K14681" t="str">
            <v>Academy Converter</v>
          </cell>
          <cell r="L14681" t="str">
            <v>Secondary</v>
          </cell>
          <cell r="AC14681" t="str">
            <v>Yes</v>
          </cell>
          <cell r="AI14681">
            <v>2</v>
          </cell>
        </row>
        <row r="14682">
          <cell r="K14682" t="str">
            <v>Academy Converter</v>
          </cell>
          <cell r="L14682" t="str">
            <v>Primary</v>
          </cell>
          <cell r="AC14682" t="str">
            <v>Yes</v>
          </cell>
          <cell r="AI14682">
            <v>2</v>
          </cell>
        </row>
        <row r="14683">
          <cell r="K14683" t="str">
            <v>Academy Converter</v>
          </cell>
          <cell r="L14683" t="str">
            <v>Primary</v>
          </cell>
          <cell r="AC14683" t="str">
            <v>Yes</v>
          </cell>
          <cell r="AI14683">
            <v>4</v>
          </cell>
        </row>
        <row r="14684">
          <cell r="K14684" t="str">
            <v>Academy Converter</v>
          </cell>
          <cell r="L14684" t="str">
            <v>Secondary</v>
          </cell>
          <cell r="AC14684" t="str">
            <v>Yes</v>
          </cell>
          <cell r="AI14684">
            <v>2</v>
          </cell>
        </row>
        <row r="14685">
          <cell r="K14685" t="str">
            <v>Academy Converter</v>
          </cell>
          <cell r="L14685" t="str">
            <v>Secondary</v>
          </cell>
          <cell r="AC14685" t="str">
            <v>Yes</v>
          </cell>
          <cell r="AI14685">
            <v>1</v>
          </cell>
        </row>
        <row r="14686">
          <cell r="K14686" t="str">
            <v>Academy Converter</v>
          </cell>
          <cell r="L14686" t="str">
            <v>Secondary</v>
          </cell>
          <cell r="AC14686" t="str">
            <v>No</v>
          </cell>
          <cell r="AI14686">
            <v>1</v>
          </cell>
        </row>
        <row r="14687">
          <cell r="K14687" t="str">
            <v>Academy Converter</v>
          </cell>
          <cell r="L14687" t="str">
            <v>Secondary</v>
          </cell>
          <cell r="AC14687" t="str">
            <v>Yes</v>
          </cell>
          <cell r="AI14687">
            <v>1</v>
          </cell>
        </row>
        <row r="14688">
          <cell r="K14688" t="str">
            <v>Academy Converter</v>
          </cell>
          <cell r="L14688" t="str">
            <v>Secondary</v>
          </cell>
          <cell r="AC14688" t="str">
            <v>Yes</v>
          </cell>
          <cell r="AI14688">
            <v>3</v>
          </cell>
        </row>
        <row r="14689">
          <cell r="K14689" t="str">
            <v>Academy Converter</v>
          </cell>
          <cell r="L14689" t="str">
            <v>Secondary</v>
          </cell>
          <cell r="AC14689" t="str">
            <v>Yes</v>
          </cell>
          <cell r="AI14689">
            <v>2</v>
          </cell>
        </row>
        <row r="14690">
          <cell r="K14690" t="str">
            <v>Academy Converter</v>
          </cell>
          <cell r="L14690" t="str">
            <v>Secondary</v>
          </cell>
          <cell r="AC14690" t="str">
            <v>Yes</v>
          </cell>
          <cell r="AI14690">
            <v>1</v>
          </cell>
        </row>
        <row r="14691">
          <cell r="K14691" t="str">
            <v>Academy Converter</v>
          </cell>
          <cell r="L14691" t="str">
            <v>Primary</v>
          </cell>
          <cell r="AC14691" t="str">
            <v>Yes</v>
          </cell>
          <cell r="AI14691">
            <v>2</v>
          </cell>
        </row>
        <row r="14692">
          <cell r="K14692" t="str">
            <v>Academy Converter</v>
          </cell>
          <cell r="L14692" t="str">
            <v>Secondary</v>
          </cell>
          <cell r="AC14692" t="str">
            <v>No</v>
          </cell>
          <cell r="AI14692">
            <v>1</v>
          </cell>
        </row>
        <row r="14693">
          <cell r="K14693" t="str">
            <v>Academy Converter</v>
          </cell>
          <cell r="L14693" t="str">
            <v>Primary</v>
          </cell>
          <cell r="AC14693" t="str">
            <v>Yes</v>
          </cell>
          <cell r="AI14693">
            <v>2</v>
          </cell>
        </row>
        <row r="14694">
          <cell r="K14694" t="str">
            <v>Academy Converter</v>
          </cell>
          <cell r="L14694" t="str">
            <v>Secondary</v>
          </cell>
          <cell r="AC14694" t="str">
            <v>Yes</v>
          </cell>
          <cell r="AI14694">
            <v>1</v>
          </cell>
        </row>
        <row r="14695">
          <cell r="K14695" t="str">
            <v>Academy Converter</v>
          </cell>
          <cell r="L14695" t="str">
            <v>Secondary</v>
          </cell>
          <cell r="AC14695" t="str">
            <v>No</v>
          </cell>
          <cell r="AI14695">
            <v>1</v>
          </cell>
        </row>
        <row r="14696">
          <cell r="K14696" t="str">
            <v>Academy Converter</v>
          </cell>
          <cell r="L14696" t="str">
            <v>Secondary</v>
          </cell>
          <cell r="AC14696" t="str">
            <v>No</v>
          </cell>
          <cell r="AI14696">
            <v>1</v>
          </cell>
        </row>
        <row r="14697">
          <cell r="K14697" t="str">
            <v>Academy Converter</v>
          </cell>
          <cell r="L14697" t="str">
            <v>Secondary</v>
          </cell>
          <cell r="AC14697" t="str">
            <v>Yes</v>
          </cell>
          <cell r="AI14697">
            <v>1</v>
          </cell>
        </row>
        <row r="14698">
          <cell r="K14698" t="str">
            <v>Academy Converter</v>
          </cell>
          <cell r="L14698" t="str">
            <v>Secondary</v>
          </cell>
          <cell r="AC14698" t="str">
            <v>Yes</v>
          </cell>
          <cell r="AI14698">
            <v>2</v>
          </cell>
        </row>
        <row r="14699">
          <cell r="K14699" t="str">
            <v>Academy Converter</v>
          </cell>
          <cell r="L14699" t="str">
            <v>Secondary</v>
          </cell>
          <cell r="AC14699" t="str">
            <v>Yes</v>
          </cell>
          <cell r="AI14699">
            <v>1</v>
          </cell>
        </row>
        <row r="14700">
          <cell r="K14700" t="str">
            <v>Academy Converter</v>
          </cell>
          <cell r="L14700" t="str">
            <v>Primary</v>
          </cell>
          <cell r="AC14700" t="str">
            <v>Yes</v>
          </cell>
          <cell r="AI14700">
            <v>1</v>
          </cell>
        </row>
        <row r="14701">
          <cell r="K14701" t="str">
            <v>Academy Converter</v>
          </cell>
          <cell r="L14701" t="str">
            <v>Primary</v>
          </cell>
          <cell r="AC14701" t="str">
            <v>No</v>
          </cell>
          <cell r="AI14701">
            <v>1</v>
          </cell>
        </row>
        <row r="14702">
          <cell r="K14702" t="str">
            <v>Academy Converter</v>
          </cell>
          <cell r="L14702" t="str">
            <v>Secondary</v>
          </cell>
          <cell r="AC14702" t="str">
            <v>Yes</v>
          </cell>
          <cell r="AI14702">
            <v>2</v>
          </cell>
        </row>
        <row r="14703">
          <cell r="K14703" t="str">
            <v>Academy Converter</v>
          </cell>
          <cell r="L14703" t="str">
            <v>Secondary</v>
          </cell>
          <cell r="AC14703" t="str">
            <v>Yes</v>
          </cell>
          <cell r="AI14703">
            <v>2</v>
          </cell>
        </row>
        <row r="14704">
          <cell r="K14704" t="str">
            <v>Academy Converter</v>
          </cell>
          <cell r="L14704" t="str">
            <v>Primary</v>
          </cell>
          <cell r="AC14704" t="str">
            <v>Yes</v>
          </cell>
          <cell r="AI14704">
            <v>2</v>
          </cell>
        </row>
        <row r="14705">
          <cell r="K14705" t="str">
            <v>Academy Converter</v>
          </cell>
          <cell r="L14705" t="str">
            <v>Secondary</v>
          </cell>
          <cell r="AC14705" t="str">
            <v>No</v>
          </cell>
          <cell r="AI14705">
            <v>1</v>
          </cell>
        </row>
        <row r="14706">
          <cell r="K14706" t="str">
            <v>Academy Converter</v>
          </cell>
          <cell r="L14706" t="str">
            <v>Secondary</v>
          </cell>
          <cell r="AC14706" t="str">
            <v>Yes</v>
          </cell>
          <cell r="AI14706">
            <v>3</v>
          </cell>
        </row>
        <row r="14707">
          <cell r="K14707" t="str">
            <v>Academy Converter</v>
          </cell>
          <cell r="L14707" t="str">
            <v>Secondary</v>
          </cell>
          <cell r="AC14707" t="str">
            <v>Yes</v>
          </cell>
          <cell r="AI14707">
            <v>2</v>
          </cell>
        </row>
        <row r="14708">
          <cell r="K14708" t="str">
            <v>Academy Converter</v>
          </cell>
          <cell r="L14708" t="str">
            <v>Secondary</v>
          </cell>
          <cell r="AC14708" t="str">
            <v>No</v>
          </cell>
          <cell r="AI14708">
            <v>1</v>
          </cell>
        </row>
        <row r="14709">
          <cell r="K14709" t="str">
            <v>Academy Converter</v>
          </cell>
          <cell r="L14709" t="str">
            <v>Secondary</v>
          </cell>
          <cell r="AC14709" t="str">
            <v>No</v>
          </cell>
          <cell r="AI14709">
            <v>1</v>
          </cell>
        </row>
        <row r="14710">
          <cell r="K14710" t="str">
            <v>Academy Converter</v>
          </cell>
          <cell r="L14710" t="str">
            <v>Secondary</v>
          </cell>
          <cell r="AC14710" t="str">
            <v>No</v>
          </cell>
          <cell r="AI14710">
            <v>1</v>
          </cell>
        </row>
        <row r="14711">
          <cell r="K14711" t="str">
            <v>Academy Converter</v>
          </cell>
          <cell r="L14711" t="str">
            <v>Secondary</v>
          </cell>
          <cell r="AC14711" t="str">
            <v>Yes</v>
          </cell>
          <cell r="AI14711">
            <v>1</v>
          </cell>
        </row>
        <row r="14712">
          <cell r="K14712" t="str">
            <v>Academy Converter</v>
          </cell>
          <cell r="L14712" t="str">
            <v>Secondary</v>
          </cell>
          <cell r="AC14712" t="str">
            <v>Yes</v>
          </cell>
          <cell r="AI14712">
            <v>2</v>
          </cell>
        </row>
        <row r="14713">
          <cell r="K14713" t="str">
            <v>Academy Converter</v>
          </cell>
          <cell r="L14713" t="str">
            <v>Secondary</v>
          </cell>
          <cell r="AC14713" t="str">
            <v>Yes</v>
          </cell>
          <cell r="AI14713">
            <v>1</v>
          </cell>
        </row>
        <row r="14714">
          <cell r="K14714" t="str">
            <v>Academy Converter</v>
          </cell>
          <cell r="L14714" t="str">
            <v>Secondary</v>
          </cell>
          <cell r="AC14714" t="str">
            <v>Yes</v>
          </cell>
          <cell r="AI14714">
            <v>1</v>
          </cell>
        </row>
        <row r="14715">
          <cell r="K14715" t="str">
            <v>Academy Converter</v>
          </cell>
          <cell r="L14715" t="str">
            <v>Secondary</v>
          </cell>
          <cell r="AC14715" t="str">
            <v>Yes</v>
          </cell>
          <cell r="AI14715">
            <v>2</v>
          </cell>
        </row>
        <row r="14716">
          <cell r="K14716" t="str">
            <v>Academy Converter</v>
          </cell>
          <cell r="L14716" t="str">
            <v>Secondary</v>
          </cell>
          <cell r="AC14716" t="str">
            <v>Yes</v>
          </cell>
          <cell r="AI14716">
            <v>2</v>
          </cell>
        </row>
        <row r="14717">
          <cell r="K14717" t="str">
            <v>Academy Converter</v>
          </cell>
          <cell r="L14717" t="str">
            <v>Secondary</v>
          </cell>
          <cell r="AC14717" t="str">
            <v>Yes</v>
          </cell>
          <cell r="AI14717">
            <v>1</v>
          </cell>
        </row>
        <row r="14718">
          <cell r="K14718" t="str">
            <v>Academy Converter</v>
          </cell>
          <cell r="L14718" t="str">
            <v>Secondary</v>
          </cell>
          <cell r="AC14718" t="str">
            <v>No</v>
          </cell>
          <cell r="AI14718">
            <v>1</v>
          </cell>
        </row>
        <row r="14719">
          <cell r="K14719" t="str">
            <v>Academy Converter</v>
          </cell>
          <cell r="L14719" t="str">
            <v>Secondary</v>
          </cell>
          <cell r="AC14719" t="str">
            <v>Yes</v>
          </cell>
          <cell r="AI14719">
            <v>2</v>
          </cell>
        </row>
        <row r="14720">
          <cell r="K14720" t="str">
            <v>Academy Converter</v>
          </cell>
          <cell r="L14720" t="str">
            <v>Secondary</v>
          </cell>
          <cell r="AC14720" t="str">
            <v>No</v>
          </cell>
          <cell r="AI14720">
            <v>2</v>
          </cell>
        </row>
        <row r="14721">
          <cell r="K14721" t="str">
            <v>Academy Converter</v>
          </cell>
          <cell r="L14721" t="str">
            <v>Secondary</v>
          </cell>
          <cell r="AC14721" t="str">
            <v>Yes</v>
          </cell>
          <cell r="AI14721">
            <v>2</v>
          </cell>
        </row>
        <row r="14722">
          <cell r="K14722" t="str">
            <v>Academy Converter</v>
          </cell>
          <cell r="L14722" t="str">
            <v>Secondary</v>
          </cell>
          <cell r="AC14722" t="str">
            <v>No</v>
          </cell>
          <cell r="AI14722">
            <v>1</v>
          </cell>
        </row>
        <row r="14723">
          <cell r="K14723" t="str">
            <v>Academy Converter</v>
          </cell>
          <cell r="L14723" t="str">
            <v>Secondary</v>
          </cell>
          <cell r="AC14723" t="str">
            <v>Yes</v>
          </cell>
          <cell r="AI14723">
            <v>1</v>
          </cell>
        </row>
        <row r="14724">
          <cell r="K14724" t="str">
            <v>Academy Converter</v>
          </cell>
          <cell r="L14724" t="str">
            <v>Secondary</v>
          </cell>
          <cell r="AC14724" t="str">
            <v>Yes</v>
          </cell>
          <cell r="AI14724">
            <v>2</v>
          </cell>
        </row>
        <row r="14725">
          <cell r="K14725" t="str">
            <v>Academy Converter</v>
          </cell>
          <cell r="L14725" t="str">
            <v>Secondary</v>
          </cell>
          <cell r="AC14725" t="str">
            <v>Yes</v>
          </cell>
          <cell r="AI14725">
            <v>2</v>
          </cell>
        </row>
        <row r="14726">
          <cell r="K14726" t="str">
            <v>Academy Converter</v>
          </cell>
          <cell r="L14726" t="str">
            <v>Secondary</v>
          </cell>
          <cell r="AC14726" t="str">
            <v>Yes</v>
          </cell>
          <cell r="AI14726">
            <v>1</v>
          </cell>
        </row>
        <row r="14727">
          <cell r="K14727" t="str">
            <v>Academy Converter</v>
          </cell>
          <cell r="L14727" t="str">
            <v>Primary</v>
          </cell>
          <cell r="AC14727" t="str">
            <v>No</v>
          </cell>
          <cell r="AI14727">
            <v>1</v>
          </cell>
        </row>
        <row r="14728">
          <cell r="K14728" t="str">
            <v>Academy Converter</v>
          </cell>
          <cell r="L14728" t="str">
            <v>Secondary</v>
          </cell>
          <cell r="AC14728" t="str">
            <v>No</v>
          </cell>
          <cell r="AI14728">
            <v>1</v>
          </cell>
        </row>
        <row r="14729">
          <cell r="K14729" t="str">
            <v>Academy Converter</v>
          </cell>
          <cell r="L14729" t="str">
            <v>Secondary</v>
          </cell>
          <cell r="AC14729" t="str">
            <v>Yes</v>
          </cell>
          <cell r="AI14729">
            <v>2</v>
          </cell>
        </row>
        <row r="14730">
          <cell r="K14730" t="str">
            <v>Academy Converter</v>
          </cell>
          <cell r="L14730" t="str">
            <v>Secondary</v>
          </cell>
          <cell r="AC14730" t="str">
            <v>Yes</v>
          </cell>
          <cell r="AI14730">
            <v>2</v>
          </cell>
        </row>
        <row r="14731">
          <cell r="K14731" t="str">
            <v>Academy Converter</v>
          </cell>
          <cell r="L14731" t="str">
            <v>Primary</v>
          </cell>
          <cell r="AC14731" t="str">
            <v>Yes</v>
          </cell>
          <cell r="AI14731">
            <v>2</v>
          </cell>
        </row>
        <row r="14732">
          <cell r="K14732" t="str">
            <v>Academy Converter</v>
          </cell>
          <cell r="L14732" t="str">
            <v>Primary</v>
          </cell>
          <cell r="AC14732" t="str">
            <v>Yes</v>
          </cell>
          <cell r="AI14732">
            <v>2</v>
          </cell>
        </row>
        <row r="14733">
          <cell r="K14733" t="str">
            <v>Academy Converter</v>
          </cell>
          <cell r="L14733" t="str">
            <v>Secondary</v>
          </cell>
          <cell r="AC14733" t="str">
            <v>Yes</v>
          </cell>
          <cell r="AI14733">
            <v>2</v>
          </cell>
        </row>
        <row r="14734">
          <cell r="K14734" t="str">
            <v>Academy Converter</v>
          </cell>
          <cell r="L14734" t="str">
            <v>Secondary</v>
          </cell>
          <cell r="AC14734" t="str">
            <v>No</v>
          </cell>
          <cell r="AI14734">
            <v>1</v>
          </cell>
        </row>
        <row r="14735">
          <cell r="K14735" t="str">
            <v>Academy Sponsor Led</v>
          </cell>
          <cell r="L14735" t="str">
            <v>Secondary</v>
          </cell>
          <cell r="AC14735" t="str">
            <v>Yes</v>
          </cell>
          <cell r="AI14735">
            <v>2</v>
          </cell>
        </row>
        <row r="14736">
          <cell r="K14736" t="str">
            <v>Academy Converter</v>
          </cell>
          <cell r="L14736" t="str">
            <v>Secondary</v>
          </cell>
          <cell r="AC14736" t="str">
            <v>Yes</v>
          </cell>
          <cell r="AI14736">
            <v>1</v>
          </cell>
        </row>
        <row r="14737">
          <cell r="K14737" t="str">
            <v>Academy Converter</v>
          </cell>
          <cell r="L14737" t="str">
            <v>Secondary</v>
          </cell>
          <cell r="AC14737" t="str">
            <v>Yes</v>
          </cell>
          <cell r="AI14737">
            <v>2</v>
          </cell>
        </row>
        <row r="14738">
          <cell r="K14738" t="str">
            <v>Academy Converter</v>
          </cell>
          <cell r="L14738" t="str">
            <v>Primary</v>
          </cell>
          <cell r="AC14738" t="str">
            <v>Yes</v>
          </cell>
          <cell r="AI14738">
            <v>1</v>
          </cell>
        </row>
        <row r="14739">
          <cell r="K14739" t="str">
            <v>Academy Converter</v>
          </cell>
          <cell r="L14739" t="str">
            <v>Secondary</v>
          </cell>
          <cell r="AC14739" t="str">
            <v>Yes</v>
          </cell>
          <cell r="AI14739">
            <v>2</v>
          </cell>
        </row>
        <row r="14740">
          <cell r="K14740" t="str">
            <v>Free School</v>
          </cell>
          <cell r="L14740" t="str">
            <v>Primary</v>
          </cell>
          <cell r="AC14740" t="str">
            <v>Yes</v>
          </cell>
          <cell r="AI14740">
            <v>2</v>
          </cell>
        </row>
        <row r="14741">
          <cell r="K14741" t="str">
            <v>LA Nursery School</v>
          </cell>
          <cell r="L14741" t="str">
            <v>Nursery</v>
          </cell>
          <cell r="AC14741" t="str">
            <v>Yes</v>
          </cell>
          <cell r="AI14741">
            <v>2</v>
          </cell>
        </row>
        <row r="14742">
          <cell r="K14742" t="str">
            <v>Academy Sponsor Led</v>
          </cell>
          <cell r="L14742" t="str">
            <v>Primary</v>
          </cell>
          <cell r="AC14742" t="str">
            <v>Yes</v>
          </cell>
          <cell r="AI14742">
            <v>2</v>
          </cell>
        </row>
        <row r="14743">
          <cell r="K14743" t="str">
            <v>Free School</v>
          </cell>
          <cell r="L14743" t="str">
            <v>Primary</v>
          </cell>
          <cell r="AC14743" t="str">
            <v>Yes</v>
          </cell>
          <cell r="AI14743">
            <v>2</v>
          </cell>
        </row>
        <row r="14744">
          <cell r="K14744" t="str">
            <v>Free School</v>
          </cell>
          <cell r="L14744" t="str">
            <v>Primary</v>
          </cell>
          <cell r="AC14744" t="str">
            <v>Yes</v>
          </cell>
          <cell r="AI14744">
            <v>2</v>
          </cell>
        </row>
        <row r="14745">
          <cell r="K14745" t="str">
            <v>Voluntary Aided School</v>
          </cell>
          <cell r="L14745" t="str">
            <v>Primary</v>
          </cell>
          <cell r="AC14745" t="str">
            <v>Yes</v>
          </cell>
          <cell r="AI14745">
            <v>1</v>
          </cell>
        </row>
        <row r="14746">
          <cell r="K14746" t="str">
            <v>Voluntary Aided School</v>
          </cell>
          <cell r="L14746" t="str">
            <v>Primary</v>
          </cell>
          <cell r="AC14746" t="str">
            <v>Yes</v>
          </cell>
          <cell r="AI14746">
            <v>3</v>
          </cell>
        </row>
        <row r="14747">
          <cell r="K14747" t="str">
            <v>Academy Sponsor Led</v>
          </cell>
          <cell r="L14747" t="str">
            <v>Secondary</v>
          </cell>
          <cell r="AC14747" t="str">
            <v>Yes</v>
          </cell>
          <cell r="AI14747">
            <v>2</v>
          </cell>
        </row>
        <row r="14748">
          <cell r="K14748" t="str">
            <v>Academy Sponsor Led</v>
          </cell>
          <cell r="L14748" t="str">
            <v>Secondary</v>
          </cell>
          <cell r="AC14748" t="str">
            <v>Yes</v>
          </cell>
          <cell r="AI14748">
            <v>3</v>
          </cell>
        </row>
        <row r="14749">
          <cell r="K14749" t="str">
            <v>Free School</v>
          </cell>
          <cell r="L14749" t="str">
            <v>Primary</v>
          </cell>
          <cell r="AC14749" t="str">
            <v>Yes</v>
          </cell>
          <cell r="AI14749">
            <v>2</v>
          </cell>
        </row>
        <row r="14750">
          <cell r="K14750" t="str">
            <v>Free School</v>
          </cell>
          <cell r="L14750" t="str">
            <v>Primary</v>
          </cell>
          <cell r="AC14750" t="str">
            <v>Yes</v>
          </cell>
          <cell r="AI14750">
            <v>2</v>
          </cell>
        </row>
        <row r="14751">
          <cell r="K14751" t="str">
            <v>Academy Converter</v>
          </cell>
          <cell r="L14751" t="str">
            <v>Primary</v>
          </cell>
          <cell r="AC14751" t="str">
            <v>Yes</v>
          </cell>
          <cell r="AI14751">
            <v>2</v>
          </cell>
        </row>
        <row r="14752">
          <cell r="K14752" t="str">
            <v>Academy Converter</v>
          </cell>
          <cell r="L14752" t="str">
            <v>Secondary</v>
          </cell>
          <cell r="AC14752" t="str">
            <v>Yes</v>
          </cell>
          <cell r="AI14752">
            <v>3</v>
          </cell>
        </row>
        <row r="14753">
          <cell r="K14753" t="str">
            <v>Academy Converter</v>
          </cell>
          <cell r="L14753" t="str">
            <v>Secondary</v>
          </cell>
          <cell r="AC14753" t="str">
            <v>Yes</v>
          </cell>
          <cell r="AI14753">
            <v>4</v>
          </cell>
        </row>
        <row r="14754">
          <cell r="K14754" t="str">
            <v>Academy Converter</v>
          </cell>
          <cell r="L14754" t="str">
            <v>Secondary</v>
          </cell>
          <cell r="AC14754" t="str">
            <v>Yes</v>
          </cell>
          <cell r="AI14754">
            <v>1</v>
          </cell>
        </row>
        <row r="14755">
          <cell r="K14755" t="str">
            <v>Academy Converter</v>
          </cell>
          <cell r="L14755" t="str">
            <v>Secondary</v>
          </cell>
          <cell r="AC14755" t="str">
            <v>Yes</v>
          </cell>
          <cell r="AI14755">
            <v>2</v>
          </cell>
        </row>
        <row r="14756">
          <cell r="K14756" t="str">
            <v>Academy Converter</v>
          </cell>
          <cell r="L14756" t="str">
            <v>Secondary</v>
          </cell>
          <cell r="AC14756" t="str">
            <v>No</v>
          </cell>
          <cell r="AI14756">
            <v>1</v>
          </cell>
        </row>
        <row r="14757">
          <cell r="K14757" t="str">
            <v>Academy Converter</v>
          </cell>
          <cell r="L14757" t="str">
            <v>Secondary</v>
          </cell>
          <cell r="AC14757" t="str">
            <v>Yes</v>
          </cell>
          <cell r="AI14757">
            <v>1</v>
          </cell>
        </row>
        <row r="14758">
          <cell r="K14758" t="str">
            <v>Academy Converter</v>
          </cell>
          <cell r="L14758" t="str">
            <v>Secondary</v>
          </cell>
          <cell r="AC14758" t="str">
            <v>Yes</v>
          </cell>
          <cell r="AI14758">
            <v>2</v>
          </cell>
        </row>
        <row r="14759">
          <cell r="K14759" t="str">
            <v>Academy Converter</v>
          </cell>
          <cell r="L14759" t="str">
            <v>Secondary</v>
          </cell>
          <cell r="AC14759" t="str">
            <v>Yes</v>
          </cell>
          <cell r="AI14759">
            <v>2</v>
          </cell>
        </row>
        <row r="14760">
          <cell r="K14760" t="str">
            <v>Academy Converter</v>
          </cell>
          <cell r="L14760" t="str">
            <v>Secondary</v>
          </cell>
          <cell r="AC14760" t="str">
            <v>Yes</v>
          </cell>
          <cell r="AI14760">
            <v>2</v>
          </cell>
        </row>
        <row r="14761">
          <cell r="K14761" t="str">
            <v>Academy Converter</v>
          </cell>
          <cell r="L14761" t="str">
            <v>Primary</v>
          </cell>
          <cell r="AC14761" t="str">
            <v>Yes</v>
          </cell>
          <cell r="AI14761">
            <v>2</v>
          </cell>
        </row>
        <row r="14762">
          <cell r="K14762" t="str">
            <v>Academy Converter</v>
          </cell>
          <cell r="L14762" t="str">
            <v>Secondary</v>
          </cell>
          <cell r="AC14762" t="str">
            <v>Yes</v>
          </cell>
          <cell r="AI14762">
            <v>2</v>
          </cell>
        </row>
        <row r="14763">
          <cell r="K14763" t="str">
            <v>Academy Converter</v>
          </cell>
          <cell r="L14763" t="str">
            <v>Secondary</v>
          </cell>
          <cell r="AC14763" t="str">
            <v>Yes</v>
          </cell>
          <cell r="AI14763">
            <v>2</v>
          </cell>
        </row>
        <row r="14764">
          <cell r="K14764" t="str">
            <v>Academy Converter</v>
          </cell>
          <cell r="L14764" t="str">
            <v>Secondary</v>
          </cell>
          <cell r="AC14764" t="str">
            <v>Yes</v>
          </cell>
          <cell r="AI14764">
            <v>2</v>
          </cell>
        </row>
        <row r="14765">
          <cell r="K14765" t="str">
            <v>Academy Converter</v>
          </cell>
          <cell r="L14765" t="str">
            <v>Secondary</v>
          </cell>
          <cell r="AC14765" t="str">
            <v>Yes</v>
          </cell>
          <cell r="AI14765">
            <v>2</v>
          </cell>
        </row>
        <row r="14766">
          <cell r="K14766" t="str">
            <v>Academy Converter</v>
          </cell>
          <cell r="L14766" t="str">
            <v>Secondary</v>
          </cell>
          <cell r="AC14766" t="str">
            <v>Yes</v>
          </cell>
          <cell r="AI14766">
            <v>2</v>
          </cell>
        </row>
        <row r="14767">
          <cell r="K14767" t="str">
            <v>Academy Converter</v>
          </cell>
          <cell r="L14767" t="str">
            <v>Secondary</v>
          </cell>
          <cell r="AC14767" t="str">
            <v>No</v>
          </cell>
          <cell r="AI14767">
            <v>1</v>
          </cell>
        </row>
        <row r="14768">
          <cell r="K14768" t="str">
            <v>Academy Converter</v>
          </cell>
          <cell r="L14768" t="str">
            <v>Secondary</v>
          </cell>
          <cell r="AC14768" t="str">
            <v>Yes</v>
          </cell>
          <cell r="AI14768">
            <v>2</v>
          </cell>
        </row>
        <row r="14769">
          <cell r="K14769" t="str">
            <v>Academy Converter</v>
          </cell>
          <cell r="L14769" t="str">
            <v>Primary</v>
          </cell>
          <cell r="AC14769" t="str">
            <v>No</v>
          </cell>
          <cell r="AI14769">
            <v>1</v>
          </cell>
        </row>
        <row r="14770">
          <cell r="K14770" t="str">
            <v>Academy Converter</v>
          </cell>
          <cell r="L14770" t="str">
            <v>Secondary</v>
          </cell>
          <cell r="AC14770" t="str">
            <v>Yes</v>
          </cell>
          <cell r="AI14770">
            <v>2</v>
          </cell>
        </row>
        <row r="14771">
          <cell r="K14771" t="str">
            <v>Academy Converter</v>
          </cell>
          <cell r="L14771" t="str">
            <v>Primary</v>
          </cell>
          <cell r="AC14771" t="str">
            <v>Yes</v>
          </cell>
          <cell r="AI14771">
            <v>2</v>
          </cell>
        </row>
        <row r="14772">
          <cell r="K14772" t="str">
            <v>Academy Converter</v>
          </cell>
          <cell r="L14772" t="str">
            <v>Secondary</v>
          </cell>
          <cell r="AC14772" t="str">
            <v>Yes</v>
          </cell>
          <cell r="AI14772">
            <v>2</v>
          </cell>
        </row>
        <row r="14773">
          <cell r="K14773" t="str">
            <v>Academy Converter</v>
          </cell>
          <cell r="L14773" t="str">
            <v>Secondary</v>
          </cell>
          <cell r="AC14773" t="str">
            <v>Yes</v>
          </cell>
          <cell r="AI14773">
            <v>2</v>
          </cell>
        </row>
        <row r="14774">
          <cell r="K14774" t="str">
            <v>Academy Converter</v>
          </cell>
          <cell r="L14774" t="str">
            <v>Secondary</v>
          </cell>
          <cell r="AC14774" t="str">
            <v>Yes</v>
          </cell>
          <cell r="AI14774">
            <v>2</v>
          </cell>
        </row>
        <row r="14775">
          <cell r="K14775" t="str">
            <v>Academy Converter</v>
          </cell>
          <cell r="L14775" t="str">
            <v>Primary</v>
          </cell>
          <cell r="AC14775" t="str">
            <v>Yes</v>
          </cell>
          <cell r="AI14775">
            <v>3</v>
          </cell>
        </row>
        <row r="14776">
          <cell r="K14776" t="str">
            <v>Academy Converter</v>
          </cell>
          <cell r="L14776" t="str">
            <v>Secondary</v>
          </cell>
          <cell r="AC14776" t="str">
            <v>Yes</v>
          </cell>
          <cell r="AI14776">
            <v>3</v>
          </cell>
        </row>
        <row r="14777">
          <cell r="K14777" t="str">
            <v>Academy Converter</v>
          </cell>
          <cell r="L14777" t="str">
            <v>Primary</v>
          </cell>
          <cell r="AC14777" t="str">
            <v>Yes</v>
          </cell>
          <cell r="AI14777">
            <v>1</v>
          </cell>
        </row>
        <row r="14778">
          <cell r="K14778" t="str">
            <v>Academy Converter</v>
          </cell>
          <cell r="L14778" t="str">
            <v>Primary</v>
          </cell>
          <cell r="AC14778" t="str">
            <v>Yes</v>
          </cell>
          <cell r="AI14778">
            <v>2</v>
          </cell>
        </row>
        <row r="14779">
          <cell r="K14779" t="str">
            <v>Academy Converter</v>
          </cell>
          <cell r="L14779" t="str">
            <v>Secondary</v>
          </cell>
          <cell r="AC14779" t="str">
            <v>Yes</v>
          </cell>
          <cell r="AI14779">
            <v>2</v>
          </cell>
        </row>
        <row r="14780">
          <cell r="K14780" t="str">
            <v>Academy Converter</v>
          </cell>
          <cell r="L14780" t="str">
            <v>Secondary</v>
          </cell>
          <cell r="AC14780" t="str">
            <v>Yes</v>
          </cell>
          <cell r="AI14780">
            <v>2</v>
          </cell>
        </row>
        <row r="14781">
          <cell r="K14781" t="str">
            <v>Academy Converter</v>
          </cell>
          <cell r="L14781" t="str">
            <v>Secondary</v>
          </cell>
          <cell r="AC14781" t="str">
            <v>Yes</v>
          </cell>
          <cell r="AI14781">
            <v>2</v>
          </cell>
        </row>
        <row r="14782">
          <cell r="K14782" t="str">
            <v>Academy Converter</v>
          </cell>
          <cell r="L14782" t="str">
            <v>Primary</v>
          </cell>
          <cell r="AC14782" t="str">
            <v>No</v>
          </cell>
          <cell r="AI14782">
            <v>1</v>
          </cell>
        </row>
        <row r="14783">
          <cell r="K14783" t="str">
            <v>Academy Converter</v>
          </cell>
          <cell r="L14783" t="str">
            <v>Primary</v>
          </cell>
          <cell r="AC14783" t="str">
            <v>Yes</v>
          </cell>
          <cell r="AI14783">
            <v>2</v>
          </cell>
        </row>
        <row r="14784">
          <cell r="K14784" t="str">
            <v>Academy Converter</v>
          </cell>
          <cell r="L14784" t="str">
            <v>Secondary</v>
          </cell>
          <cell r="AC14784" t="str">
            <v>Yes</v>
          </cell>
          <cell r="AI14784">
            <v>1</v>
          </cell>
        </row>
        <row r="14785">
          <cell r="K14785" t="str">
            <v>Academy Converter</v>
          </cell>
          <cell r="L14785" t="str">
            <v>Secondary</v>
          </cell>
          <cell r="AC14785" t="str">
            <v>Yes</v>
          </cell>
          <cell r="AI14785">
            <v>2</v>
          </cell>
        </row>
        <row r="14786">
          <cell r="K14786" t="str">
            <v>Academy Converter</v>
          </cell>
          <cell r="L14786" t="str">
            <v>Secondary</v>
          </cell>
          <cell r="AC14786" t="str">
            <v>Yes</v>
          </cell>
          <cell r="AI14786">
            <v>2</v>
          </cell>
        </row>
        <row r="14787">
          <cell r="K14787" t="str">
            <v>Academy Converter</v>
          </cell>
          <cell r="L14787" t="str">
            <v>Secondary</v>
          </cell>
          <cell r="AC14787" t="str">
            <v>Yes</v>
          </cell>
          <cell r="AI14787">
            <v>2</v>
          </cell>
        </row>
        <row r="14788">
          <cell r="K14788" t="str">
            <v>Academy Converter</v>
          </cell>
          <cell r="L14788" t="str">
            <v>Secondary</v>
          </cell>
          <cell r="AC14788" t="str">
            <v>Yes</v>
          </cell>
          <cell r="AI14788">
            <v>2</v>
          </cell>
        </row>
        <row r="14789">
          <cell r="K14789" t="str">
            <v>Academy Converter</v>
          </cell>
          <cell r="L14789" t="str">
            <v>Secondary</v>
          </cell>
          <cell r="AC14789" t="str">
            <v>Yes</v>
          </cell>
          <cell r="AI14789">
            <v>1</v>
          </cell>
        </row>
        <row r="14790">
          <cell r="K14790" t="str">
            <v>Academy Converter</v>
          </cell>
          <cell r="L14790" t="str">
            <v>Secondary</v>
          </cell>
          <cell r="AC14790" t="str">
            <v>Yes</v>
          </cell>
          <cell r="AI14790">
            <v>1</v>
          </cell>
        </row>
        <row r="14791">
          <cell r="K14791" t="str">
            <v>Academy Converter</v>
          </cell>
          <cell r="L14791" t="str">
            <v>Secondary</v>
          </cell>
          <cell r="AC14791" t="str">
            <v>Yes</v>
          </cell>
          <cell r="AI14791">
            <v>2</v>
          </cell>
        </row>
        <row r="14792">
          <cell r="K14792" t="str">
            <v>Academy Converter</v>
          </cell>
          <cell r="L14792" t="str">
            <v>Primary</v>
          </cell>
          <cell r="AC14792" t="str">
            <v>Yes</v>
          </cell>
          <cell r="AI14792">
            <v>2</v>
          </cell>
        </row>
        <row r="14793">
          <cell r="K14793" t="str">
            <v>Academy Converter</v>
          </cell>
          <cell r="L14793" t="str">
            <v>Secondary</v>
          </cell>
          <cell r="AC14793" t="str">
            <v>Yes</v>
          </cell>
          <cell r="AI14793">
            <v>1</v>
          </cell>
        </row>
        <row r="14794">
          <cell r="K14794" t="str">
            <v>Academy Converter</v>
          </cell>
          <cell r="L14794" t="str">
            <v>Secondary</v>
          </cell>
          <cell r="AC14794" t="str">
            <v>Yes</v>
          </cell>
          <cell r="AI14794">
            <v>3</v>
          </cell>
        </row>
        <row r="14795">
          <cell r="K14795" t="str">
            <v>Academy Converter</v>
          </cell>
          <cell r="L14795" t="str">
            <v>Secondary</v>
          </cell>
          <cell r="AC14795" t="str">
            <v>Yes</v>
          </cell>
          <cell r="AI14795">
            <v>2</v>
          </cell>
        </row>
        <row r="14796">
          <cell r="K14796" t="str">
            <v>Academy Converter</v>
          </cell>
          <cell r="L14796" t="str">
            <v>Secondary</v>
          </cell>
          <cell r="AC14796" t="str">
            <v>Yes</v>
          </cell>
          <cell r="AI14796">
            <v>2</v>
          </cell>
        </row>
        <row r="14797">
          <cell r="K14797" t="str">
            <v>Academy Converter</v>
          </cell>
          <cell r="L14797" t="str">
            <v>Secondary</v>
          </cell>
          <cell r="AC14797" t="str">
            <v>Yes</v>
          </cell>
          <cell r="AI14797">
            <v>2</v>
          </cell>
        </row>
        <row r="14798">
          <cell r="K14798" t="str">
            <v>Academy Converter</v>
          </cell>
          <cell r="L14798" t="str">
            <v>Secondary</v>
          </cell>
          <cell r="AC14798" t="str">
            <v>Yes</v>
          </cell>
          <cell r="AI14798">
            <v>1</v>
          </cell>
        </row>
        <row r="14799">
          <cell r="K14799" t="str">
            <v>Academy Converter</v>
          </cell>
          <cell r="L14799" t="str">
            <v>Secondary</v>
          </cell>
          <cell r="AC14799" t="str">
            <v>Yes</v>
          </cell>
          <cell r="AI14799">
            <v>2</v>
          </cell>
        </row>
        <row r="14800">
          <cell r="K14800" t="str">
            <v>Academy Converter</v>
          </cell>
          <cell r="L14800" t="str">
            <v>Secondary</v>
          </cell>
          <cell r="AC14800" t="str">
            <v>Yes</v>
          </cell>
          <cell r="AI14800">
            <v>2</v>
          </cell>
        </row>
        <row r="14801">
          <cell r="K14801" t="str">
            <v>Academy Converter</v>
          </cell>
          <cell r="L14801" t="str">
            <v>Secondary</v>
          </cell>
          <cell r="AC14801" t="str">
            <v>Yes</v>
          </cell>
          <cell r="AI14801">
            <v>2</v>
          </cell>
        </row>
        <row r="14802">
          <cell r="K14802" t="str">
            <v>Academy Converter</v>
          </cell>
          <cell r="L14802" t="str">
            <v>Secondary</v>
          </cell>
          <cell r="AC14802" t="str">
            <v>Yes</v>
          </cell>
          <cell r="AI14802">
            <v>1</v>
          </cell>
        </row>
        <row r="14803">
          <cell r="K14803" t="str">
            <v>Academy Converter</v>
          </cell>
          <cell r="L14803" t="str">
            <v>Primary</v>
          </cell>
          <cell r="AC14803" t="str">
            <v>No</v>
          </cell>
          <cell r="AI14803">
            <v>1</v>
          </cell>
        </row>
        <row r="14804">
          <cell r="K14804" t="str">
            <v>Academy Converter</v>
          </cell>
          <cell r="L14804" t="str">
            <v>Secondary</v>
          </cell>
          <cell r="AC14804" t="str">
            <v>Yes</v>
          </cell>
          <cell r="AI14804">
            <v>2</v>
          </cell>
        </row>
        <row r="14805">
          <cell r="K14805" t="str">
            <v>Academy Converter</v>
          </cell>
          <cell r="L14805" t="str">
            <v>Primary</v>
          </cell>
          <cell r="AC14805" t="str">
            <v>Yes</v>
          </cell>
          <cell r="AI14805">
            <v>1</v>
          </cell>
        </row>
        <row r="14806">
          <cell r="K14806" t="str">
            <v>Academy Converter</v>
          </cell>
          <cell r="L14806" t="str">
            <v>Secondary</v>
          </cell>
          <cell r="AC14806" t="str">
            <v>Yes</v>
          </cell>
          <cell r="AI14806">
            <v>2</v>
          </cell>
        </row>
        <row r="14807">
          <cell r="K14807" t="str">
            <v>Academy Converter</v>
          </cell>
          <cell r="L14807" t="str">
            <v>Primary</v>
          </cell>
          <cell r="AC14807" t="str">
            <v>Yes</v>
          </cell>
          <cell r="AI14807">
            <v>1</v>
          </cell>
        </row>
        <row r="14808">
          <cell r="K14808" t="str">
            <v>Free School</v>
          </cell>
          <cell r="L14808" t="str">
            <v>Primary</v>
          </cell>
          <cell r="AC14808" t="str">
            <v>Yes</v>
          </cell>
          <cell r="AI14808">
            <v>1</v>
          </cell>
        </row>
        <row r="14809">
          <cell r="K14809" t="str">
            <v>Academy Converter</v>
          </cell>
          <cell r="L14809" t="str">
            <v>Secondary</v>
          </cell>
          <cell r="AC14809" t="str">
            <v>Yes</v>
          </cell>
          <cell r="AI14809">
            <v>2</v>
          </cell>
        </row>
        <row r="14810">
          <cell r="K14810" t="str">
            <v>Academy Converter</v>
          </cell>
          <cell r="L14810" t="str">
            <v>Secondary</v>
          </cell>
          <cell r="AC14810" t="str">
            <v>Yes</v>
          </cell>
          <cell r="AI14810">
            <v>2</v>
          </cell>
        </row>
        <row r="14811">
          <cell r="K14811" t="str">
            <v>Academy Converter</v>
          </cell>
          <cell r="L14811" t="str">
            <v>Primary</v>
          </cell>
          <cell r="AC14811" t="str">
            <v>Yes</v>
          </cell>
          <cell r="AI14811">
            <v>3</v>
          </cell>
        </row>
        <row r="14812">
          <cell r="K14812" t="str">
            <v>Academy Converter</v>
          </cell>
          <cell r="L14812" t="str">
            <v>Primary</v>
          </cell>
          <cell r="AC14812" t="str">
            <v>No</v>
          </cell>
          <cell r="AI14812">
            <v>1</v>
          </cell>
        </row>
        <row r="14813">
          <cell r="K14813" t="str">
            <v>Academy Converter</v>
          </cell>
          <cell r="L14813" t="str">
            <v>Primary</v>
          </cell>
          <cell r="AC14813" t="str">
            <v>Yes</v>
          </cell>
          <cell r="AI14813">
            <v>1</v>
          </cell>
        </row>
        <row r="14814">
          <cell r="K14814" t="str">
            <v>Academy Converter</v>
          </cell>
          <cell r="L14814" t="str">
            <v>Secondary</v>
          </cell>
          <cell r="AC14814" t="str">
            <v>Yes</v>
          </cell>
          <cell r="AI14814">
            <v>2</v>
          </cell>
        </row>
        <row r="14815">
          <cell r="K14815" t="str">
            <v>Academy Converter</v>
          </cell>
          <cell r="L14815" t="str">
            <v>Primary</v>
          </cell>
          <cell r="AC14815" t="str">
            <v>Yes</v>
          </cell>
          <cell r="AI14815">
            <v>2</v>
          </cell>
        </row>
        <row r="14816">
          <cell r="K14816" t="str">
            <v>Academy Converter</v>
          </cell>
          <cell r="L14816" t="str">
            <v>Primary</v>
          </cell>
          <cell r="AC14816" t="str">
            <v>Yes</v>
          </cell>
          <cell r="AI14816">
            <v>2</v>
          </cell>
        </row>
        <row r="14817">
          <cell r="K14817" t="str">
            <v>Academy Converter</v>
          </cell>
          <cell r="L14817" t="str">
            <v>Secondary</v>
          </cell>
          <cell r="AC14817" t="str">
            <v>Yes</v>
          </cell>
          <cell r="AI14817">
            <v>1</v>
          </cell>
        </row>
        <row r="14818">
          <cell r="K14818" t="str">
            <v>Academy Converter</v>
          </cell>
          <cell r="L14818" t="str">
            <v>Primary</v>
          </cell>
          <cell r="AC14818" t="str">
            <v>Yes</v>
          </cell>
          <cell r="AI14818">
            <v>2</v>
          </cell>
        </row>
        <row r="14819">
          <cell r="K14819" t="str">
            <v>Academy Converter</v>
          </cell>
          <cell r="L14819" t="str">
            <v>Primary</v>
          </cell>
          <cell r="AC14819" t="str">
            <v>Yes</v>
          </cell>
          <cell r="AI14819">
            <v>1</v>
          </cell>
        </row>
        <row r="14820">
          <cell r="K14820" t="str">
            <v>Academy Converter</v>
          </cell>
          <cell r="L14820" t="str">
            <v>Primary</v>
          </cell>
          <cell r="AC14820" t="str">
            <v>No</v>
          </cell>
          <cell r="AI14820">
            <v>1</v>
          </cell>
        </row>
        <row r="14821">
          <cell r="K14821" t="str">
            <v>Academy Converter</v>
          </cell>
          <cell r="L14821" t="str">
            <v>Primary</v>
          </cell>
          <cell r="AC14821" t="str">
            <v>No</v>
          </cell>
          <cell r="AI14821">
            <v>1</v>
          </cell>
        </row>
        <row r="14822">
          <cell r="K14822" t="str">
            <v>Academy Converter</v>
          </cell>
          <cell r="L14822" t="str">
            <v>Secondary</v>
          </cell>
          <cell r="AC14822" t="str">
            <v>Yes</v>
          </cell>
          <cell r="AI14822">
            <v>2</v>
          </cell>
        </row>
        <row r="14823">
          <cell r="K14823" t="str">
            <v>Academy Converter</v>
          </cell>
          <cell r="L14823" t="str">
            <v>Secondary</v>
          </cell>
          <cell r="AC14823" t="str">
            <v>Yes</v>
          </cell>
          <cell r="AI14823">
            <v>1</v>
          </cell>
        </row>
        <row r="14824">
          <cell r="K14824" t="str">
            <v>Academy Converter</v>
          </cell>
          <cell r="L14824" t="str">
            <v>Primary</v>
          </cell>
          <cell r="AC14824" t="str">
            <v>Yes</v>
          </cell>
          <cell r="AI14824">
            <v>1</v>
          </cell>
        </row>
        <row r="14825">
          <cell r="K14825" t="str">
            <v>Academy Sponsor Led</v>
          </cell>
          <cell r="L14825" t="str">
            <v>Secondary</v>
          </cell>
          <cell r="AC14825" t="str">
            <v>Yes</v>
          </cell>
          <cell r="AI14825">
            <v>3</v>
          </cell>
        </row>
        <row r="14826">
          <cell r="K14826" t="str">
            <v>Academy Converter</v>
          </cell>
          <cell r="L14826" t="str">
            <v>Secondary</v>
          </cell>
          <cell r="AC14826" t="str">
            <v>No</v>
          </cell>
          <cell r="AI14826">
            <v>2</v>
          </cell>
        </row>
        <row r="14827">
          <cell r="K14827" t="str">
            <v>Academy Converter</v>
          </cell>
          <cell r="L14827" t="str">
            <v>Secondary</v>
          </cell>
          <cell r="AC14827" t="str">
            <v>Yes</v>
          </cell>
          <cell r="AI14827">
            <v>4</v>
          </cell>
        </row>
        <row r="14828">
          <cell r="K14828" t="str">
            <v>Academy Converter</v>
          </cell>
          <cell r="L14828" t="str">
            <v>Secondary</v>
          </cell>
          <cell r="AC14828" t="str">
            <v>Yes</v>
          </cell>
          <cell r="AI14828">
            <v>2</v>
          </cell>
        </row>
        <row r="14829">
          <cell r="K14829" t="str">
            <v>Academy Converter</v>
          </cell>
          <cell r="L14829" t="str">
            <v>Secondary</v>
          </cell>
          <cell r="AC14829" t="str">
            <v>Yes</v>
          </cell>
          <cell r="AI14829">
            <v>2</v>
          </cell>
        </row>
        <row r="14830">
          <cell r="K14830" t="str">
            <v>Academy Converter</v>
          </cell>
          <cell r="L14830" t="str">
            <v>Primary</v>
          </cell>
          <cell r="AC14830" t="str">
            <v>Yes</v>
          </cell>
          <cell r="AI14830">
            <v>2</v>
          </cell>
        </row>
        <row r="14831">
          <cell r="K14831" t="str">
            <v>Academy Converter</v>
          </cell>
          <cell r="L14831" t="str">
            <v>Secondary</v>
          </cell>
          <cell r="AC14831" t="str">
            <v>No</v>
          </cell>
          <cell r="AI14831">
            <v>1</v>
          </cell>
        </row>
        <row r="14832">
          <cell r="K14832" t="str">
            <v>Academy Converter</v>
          </cell>
          <cell r="L14832" t="str">
            <v>Secondary</v>
          </cell>
          <cell r="AC14832" t="str">
            <v>No</v>
          </cell>
          <cell r="AI14832">
            <v>1</v>
          </cell>
        </row>
        <row r="14833">
          <cell r="K14833" t="str">
            <v>Academy Converter</v>
          </cell>
          <cell r="L14833" t="str">
            <v>Secondary</v>
          </cell>
          <cell r="AC14833" t="str">
            <v>No</v>
          </cell>
          <cell r="AI14833">
            <v>1</v>
          </cell>
        </row>
        <row r="14834">
          <cell r="K14834" t="str">
            <v>Academy Converter</v>
          </cell>
          <cell r="L14834" t="str">
            <v>Secondary</v>
          </cell>
          <cell r="AC14834" t="str">
            <v>No</v>
          </cell>
          <cell r="AI14834">
            <v>1</v>
          </cell>
        </row>
        <row r="14835">
          <cell r="K14835" t="str">
            <v>Academy Converter</v>
          </cell>
          <cell r="L14835" t="str">
            <v>Secondary</v>
          </cell>
          <cell r="AC14835" t="str">
            <v>Yes</v>
          </cell>
          <cell r="AI14835">
            <v>1</v>
          </cell>
        </row>
        <row r="14836">
          <cell r="K14836" t="str">
            <v>Academy Converter</v>
          </cell>
          <cell r="L14836" t="str">
            <v>Secondary</v>
          </cell>
          <cell r="AC14836" t="str">
            <v>Yes</v>
          </cell>
          <cell r="AI14836">
            <v>1</v>
          </cell>
        </row>
        <row r="14837">
          <cell r="K14837" t="str">
            <v>Academy Converter</v>
          </cell>
          <cell r="L14837" t="str">
            <v>Secondary</v>
          </cell>
          <cell r="AC14837" t="str">
            <v>Yes</v>
          </cell>
          <cell r="AI14837">
            <v>4</v>
          </cell>
        </row>
        <row r="14838">
          <cell r="K14838" t="str">
            <v>Academy Converter</v>
          </cell>
          <cell r="L14838" t="str">
            <v>Secondary</v>
          </cell>
          <cell r="AC14838" t="str">
            <v>Yes</v>
          </cell>
          <cell r="AI14838">
            <v>2</v>
          </cell>
        </row>
        <row r="14839">
          <cell r="K14839" t="str">
            <v>Academy Converter</v>
          </cell>
          <cell r="L14839" t="str">
            <v>Secondary</v>
          </cell>
          <cell r="AC14839" t="str">
            <v>Yes</v>
          </cell>
          <cell r="AI14839">
            <v>2</v>
          </cell>
        </row>
        <row r="14840">
          <cell r="K14840" t="str">
            <v>Academy Converter</v>
          </cell>
          <cell r="L14840" t="str">
            <v>Secondary</v>
          </cell>
          <cell r="AC14840" t="str">
            <v>Yes</v>
          </cell>
          <cell r="AI14840">
            <v>3</v>
          </cell>
        </row>
        <row r="14841">
          <cell r="K14841" t="str">
            <v>Academy Converter</v>
          </cell>
          <cell r="L14841" t="str">
            <v>Primary</v>
          </cell>
          <cell r="AC14841" t="str">
            <v>Yes</v>
          </cell>
          <cell r="AI14841">
            <v>2</v>
          </cell>
        </row>
        <row r="14842">
          <cell r="K14842" t="str">
            <v>Academy Converter</v>
          </cell>
          <cell r="L14842" t="str">
            <v>Secondary</v>
          </cell>
          <cell r="AC14842" t="str">
            <v>Yes</v>
          </cell>
          <cell r="AI14842">
            <v>2</v>
          </cell>
        </row>
        <row r="14843">
          <cell r="K14843" t="str">
            <v>Academy Converter</v>
          </cell>
          <cell r="L14843" t="str">
            <v>Primary</v>
          </cell>
          <cell r="AC14843" t="str">
            <v>Yes</v>
          </cell>
          <cell r="AI14843">
            <v>2</v>
          </cell>
        </row>
        <row r="14844">
          <cell r="K14844" t="str">
            <v>Academy Converter</v>
          </cell>
          <cell r="L14844" t="str">
            <v>Secondary</v>
          </cell>
          <cell r="AC14844" t="str">
            <v>Yes</v>
          </cell>
          <cell r="AI14844">
            <v>2</v>
          </cell>
        </row>
        <row r="14845">
          <cell r="K14845" t="str">
            <v>Academy Converter</v>
          </cell>
          <cell r="L14845" t="str">
            <v>Secondary</v>
          </cell>
          <cell r="AC14845" t="str">
            <v>Yes</v>
          </cell>
          <cell r="AI14845">
            <v>2</v>
          </cell>
        </row>
        <row r="14846">
          <cell r="K14846" t="str">
            <v>Academy Converter</v>
          </cell>
          <cell r="L14846" t="str">
            <v>Secondary</v>
          </cell>
          <cell r="AC14846" t="str">
            <v>Yes</v>
          </cell>
          <cell r="AI14846">
            <v>2</v>
          </cell>
        </row>
        <row r="14847">
          <cell r="K14847" t="str">
            <v>Academy Converter</v>
          </cell>
          <cell r="L14847" t="str">
            <v>Secondary</v>
          </cell>
          <cell r="AC14847" t="str">
            <v>Yes</v>
          </cell>
          <cell r="AI14847">
            <v>1</v>
          </cell>
        </row>
        <row r="14848">
          <cell r="K14848" t="str">
            <v>Academy Converter</v>
          </cell>
          <cell r="L14848" t="str">
            <v>Primary</v>
          </cell>
          <cell r="AC14848" t="str">
            <v>No</v>
          </cell>
          <cell r="AI14848">
            <v>1</v>
          </cell>
        </row>
        <row r="14849">
          <cell r="K14849" t="str">
            <v>Academy Converter</v>
          </cell>
          <cell r="L14849" t="str">
            <v>Primary</v>
          </cell>
          <cell r="AC14849" t="str">
            <v>Yes</v>
          </cell>
          <cell r="AI14849">
            <v>2</v>
          </cell>
        </row>
        <row r="14850">
          <cell r="K14850" t="str">
            <v>Academy Sponsor Led</v>
          </cell>
          <cell r="L14850" t="str">
            <v>Secondary</v>
          </cell>
          <cell r="AC14850" t="str">
            <v>Yes</v>
          </cell>
          <cell r="AI14850">
            <v>2</v>
          </cell>
        </row>
        <row r="14851">
          <cell r="K14851" t="str">
            <v>Academy Sponsor Led</v>
          </cell>
          <cell r="L14851" t="str">
            <v>Secondary</v>
          </cell>
          <cell r="AC14851" t="str">
            <v>Yes</v>
          </cell>
          <cell r="AI14851">
            <v>3</v>
          </cell>
        </row>
        <row r="14852">
          <cell r="K14852" t="str">
            <v>Academy Sponsor Led</v>
          </cell>
          <cell r="L14852" t="str">
            <v>Secondary</v>
          </cell>
          <cell r="AC14852" t="str">
            <v>Yes</v>
          </cell>
          <cell r="AI14852">
            <v>3</v>
          </cell>
        </row>
        <row r="14853">
          <cell r="K14853" t="str">
            <v>Academy Sponsor Led</v>
          </cell>
          <cell r="L14853" t="str">
            <v>Secondary</v>
          </cell>
          <cell r="AC14853" t="str">
            <v>Yes</v>
          </cell>
          <cell r="AI14853">
            <v>3</v>
          </cell>
        </row>
        <row r="14854">
          <cell r="K14854" t="str">
            <v>Academy Sponsor Led</v>
          </cell>
          <cell r="L14854" t="str">
            <v>Primary</v>
          </cell>
          <cell r="AC14854" t="str">
            <v>Yes</v>
          </cell>
          <cell r="AI14854">
            <v>2</v>
          </cell>
        </row>
        <row r="14855">
          <cell r="K14855" t="str">
            <v>Academy Converter</v>
          </cell>
          <cell r="L14855" t="str">
            <v>Primary</v>
          </cell>
          <cell r="AC14855" t="str">
            <v>No</v>
          </cell>
          <cell r="AI14855">
            <v>1</v>
          </cell>
        </row>
        <row r="14856">
          <cell r="K14856" t="str">
            <v>Academy Converter</v>
          </cell>
          <cell r="L14856" t="str">
            <v>Primary</v>
          </cell>
          <cell r="AC14856" t="str">
            <v>No</v>
          </cell>
          <cell r="AI14856">
            <v>1</v>
          </cell>
        </row>
        <row r="14857">
          <cell r="K14857" t="str">
            <v>Voluntary Controlled School</v>
          </cell>
          <cell r="L14857" t="str">
            <v>Primary</v>
          </cell>
          <cell r="AC14857" t="str">
            <v>Yes</v>
          </cell>
          <cell r="AI14857">
            <v>3</v>
          </cell>
        </row>
        <row r="14858">
          <cell r="K14858" t="str">
            <v>Academy Converter</v>
          </cell>
          <cell r="L14858" t="str">
            <v>Secondary</v>
          </cell>
          <cell r="AC14858" t="str">
            <v>Yes</v>
          </cell>
          <cell r="AI14858">
            <v>3</v>
          </cell>
        </row>
        <row r="14859">
          <cell r="K14859" t="str">
            <v>Academy Converter</v>
          </cell>
          <cell r="L14859" t="str">
            <v>Secondary</v>
          </cell>
          <cell r="AC14859" t="str">
            <v>Yes</v>
          </cell>
          <cell r="AI14859">
            <v>2</v>
          </cell>
        </row>
        <row r="14860">
          <cell r="K14860" t="str">
            <v>Academy Converter</v>
          </cell>
          <cell r="L14860" t="str">
            <v>Primary</v>
          </cell>
          <cell r="AC14860" t="str">
            <v>Yes</v>
          </cell>
          <cell r="AI14860">
            <v>3</v>
          </cell>
        </row>
        <row r="14861">
          <cell r="K14861" t="str">
            <v>Academy Converter</v>
          </cell>
          <cell r="L14861" t="str">
            <v>Secondary</v>
          </cell>
          <cell r="AC14861" t="str">
            <v>Yes</v>
          </cell>
          <cell r="AI14861">
            <v>1</v>
          </cell>
        </row>
        <row r="14862">
          <cell r="K14862" t="str">
            <v>Academy Sponsor Led</v>
          </cell>
          <cell r="L14862" t="str">
            <v>Primary</v>
          </cell>
          <cell r="AC14862" t="str">
            <v>Yes</v>
          </cell>
          <cell r="AI14862">
            <v>2</v>
          </cell>
        </row>
        <row r="14863">
          <cell r="K14863" t="str">
            <v>Academy Converter</v>
          </cell>
          <cell r="L14863" t="str">
            <v>Secondary</v>
          </cell>
          <cell r="AC14863" t="str">
            <v>Yes</v>
          </cell>
          <cell r="AI14863">
            <v>2</v>
          </cell>
        </row>
        <row r="14864">
          <cell r="K14864" t="str">
            <v>Academy Converter</v>
          </cell>
          <cell r="L14864" t="str">
            <v>Secondary</v>
          </cell>
          <cell r="AC14864" t="str">
            <v>Yes</v>
          </cell>
          <cell r="AI14864">
            <v>2</v>
          </cell>
        </row>
        <row r="14865">
          <cell r="K14865" t="str">
            <v>Academy Sponsor Led</v>
          </cell>
          <cell r="L14865" t="str">
            <v>Secondary</v>
          </cell>
          <cell r="AC14865" t="str">
            <v>Yes</v>
          </cell>
          <cell r="AI14865">
            <v>3</v>
          </cell>
        </row>
        <row r="14866">
          <cell r="K14866" t="str">
            <v>Academy Converter</v>
          </cell>
          <cell r="L14866" t="str">
            <v>Secondary</v>
          </cell>
          <cell r="AC14866" t="str">
            <v>Yes</v>
          </cell>
          <cell r="AI14866">
            <v>2</v>
          </cell>
        </row>
        <row r="14867">
          <cell r="K14867" t="str">
            <v>Academy Converter</v>
          </cell>
          <cell r="L14867" t="str">
            <v>Primary</v>
          </cell>
          <cell r="AC14867" t="str">
            <v>Yes</v>
          </cell>
          <cell r="AI14867">
            <v>2</v>
          </cell>
        </row>
        <row r="14868">
          <cell r="K14868" t="str">
            <v>Academy Sponsor Led</v>
          </cell>
          <cell r="L14868" t="str">
            <v>Secondary</v>
          </cell>
          <cell r="AC14868" t="str">
            <v>Yes</v>
          </cell>
          <cell r="AI14868">
            <v>2</v>
          </cell>
        </row>
        <row r="14869">
          <cell r="K14869" t="str">
            <v>Academy Converter</v>
          </cell>
          <cell r="L14869" t="str">
            <v>Secondary</v>
          </cell>
          <cell r="AC14869" t="str">
            <v>Yes</v>
          </cell>
          <cell r="AI14869">
            <v>2</v>
          </cell>
        </row>
        <row r="14870">
          <cell r="K14870" t="str">
            <v>Academy Sponsor Led</v>
          </cell>
          <cell r="L14870" t="str">
            <v>Secondary</v>
          </cell>
          <cell r="AC14870" t="str">
            <v>Yes</v>
          </cell>
          <cell r="AI14870">
            <v>2</v>
          </cell>
        </row>
        <row r="14871">
          <cell r="K14871" t="str">
            <v>Academy Converter</v>
          </cell>
          <cell r="L14871" t="str">
            <v>Secondary</v>
          </cell>
          <cell r="AC14871" t="str">
            <v>No</v>
          </cell>
          <cell r="AI14871">
            <v>1</v>
          </cell>
        </row>
        <row r="14872">
          <cell r="K14872" t="str">
            <v>Academy Converter</v>
          </cell>
          <cell r="L14872" t="str">
            <v>Secondary</v>
          </cell>
          <cell r="AC14872" t="str">
            <v>Yes</v>
          </cell>
          <cell r="AI14872">
            <v>3</v>
          </cell>
        </row>
        <row r="14873">
          <cell r="K14873" t="str">
            <v>Academy Converter</v>
          </cell>
          <cell r="L14873" t="str">
            <v>Secondary</v>
          </cell>
          <cell r="AC14873" t="str">
            <v>Yes</v>
          </cell>
          <cell r="AI14873">
            <v>2</v>
          </cell>
        </row>
        <row r="14874">
          <cell r="K14874" t="str">
            <v>Academy Converter</v>
          </cell>
          <cell r="L14874" t="str">
            <v>Secondary</v>
          </cell>
          <cell r="AC14874" t="str">
            <v>Yes</v>
          </cell>
          <cell r="AI14874">
            <v>3</v>
          </cell>
        </row>
        <row r="14875">
          <cell r="K14875" t="str">
            <v>Academy Converter</v>
          </cell>
          <cell r="L14875" t="str">
            <v>Secondary</v>
          </cell>
          <cell r="AC14875" t="str">
            <v>Yes</v>
          </cell>
          <cell r="AI14875">
            <v>1</v>
          </cell>
        </row>
        <row r="14876">
          <cell r="K14876" t="str">
            <v>Academy Converter</v>
          </cell>
          <cell r="L14876" t="str">
            <v>Secondary</v>
          </cell>
          <cell r="AC14876" t="str">
            <v>Yes</v>
          </cell>
          <cell r="AI14876">
            <v>1</v>
          </cell>
        </row>
        <row r="14877">
          <cell r="K14877" t="str">
            <v>Academy Converter</v>
          </cell>
          <cell r="L14877" t="str">
            <v>Secondary</v>
          </cell>
          <cell r="AC14877" t="str">
            <v>Yes</v>
          </cell>
          <cell r="AI14877">
            <v>2</v>
          </cell>
        </row>
        <row r="14878">
          <cell r="K14878" t="str">
            <v>Academy Converter</v>
          </cell>
          <cell r="L14878" t="str">
            <v>Secondary</v>
          </cell>
          <cell r="AC14878" t="str">
            <v>Yes</v>
          </cell>
          <cell r="AI14878">
            <v>1</v>
          </cell>
        </row>
        <row r="14879">
          <cell r="K14879" t="str">
            <v>Academy Converter</v>
          </cell>
          <cell r="L14879" t="str">
            <v>Secondary</v>
          </cell>
          <cell r="AC14879" t="str">
            <v>Yes</v>
          </cell>
          <cell r="AI14879">
            <v>2</v>
          </cell>
        </row>
        <row r="14880">
          <cell r="K14880" t="str">
            <v>Academy Sponsor Led</v>
          </cell>
          <cell r="L14880" t="str">
            <v>Secondary</v>
          </cell>
          <cell r="AC14880" t="str">
            <v>Yes</v>
          </cell>
          <cell r="AI14880">
            <v>3</v>
          </cell>
        </row>
        <row r="14881">
          <cell r="K14881" t="str">
            <v>Academy Converter</v>
          </cell>
          <cell r="L14881" t="str">
            <v>Secondary</v>
          </cell>
          <cell r="AC14881" t="str">
            <v>Yes</v>
          </cell>
          <cell r="AI14881">
            <v>3</v>
          </cell>
        </row>
        <row r="14882">
          <cell r="K14882" t="str">
            <v>Academy Converter</v>
          </cell>
          <cell r="L14882" t="str">
            <v>Secondary</v>
          </cell>
          <cell r="AC14882" t="str">
            <v>Yes</v>
          </cell>
          <cell r="AI14882">
            <v>1</v>
          </cell>
        </row>
        <row r="14883">
          <cell r="K14883" t="str">
            <v>Academy Sponsor Led</v>
          </cell>
          <cell r="L14883" t="str">
            <v>Secondary</v>
          </cell>
          <cell r="AC14883" t="str">
            <v>Yes</v>
          </cell>
          <cell r="AI14883">
            <v>2</v>
          </cell>
        </row>
        <row r="14884">
          <cell r="K14884" t="str">
            <v>Academy Converter</v>
          </cell>
          <cell r="L14884" t="str">
            <v>Secondary</v>
          </cell>
          <cell r="AC14884" t="str">
            <v>Yes</v>
          </cell>
          <cell r="AI14884">
            <v>2</v>
          </cell>
        </row>
        <row r="14885">
          <cell r="K14885" t="str">
            <v>Academy Converter</v>
          </cell>
          <cell r="L14885" t="str">
            <v>Primary</v>
          </cell>
          <cell r="AC14885" t="str">
            <v>No</v>
          </cell>
          <cell r="AI14885">
            <v>1</v>
          </cell>
        </row>
        <row r="14886">
          <cell r="K14886" t="str">
            <v>Academy Converter</v>
          </cell>
          <cell r="L14886" t="str">
            <v>Secondary</v>
          </cell>
          <cell r="AC14886" t="str">
            <v>Yes</v>
          </cell>
          <cell r="AI14886">
            <v>2</v>
          </cell>
        </row>
        <row r="14887">
          <cell r="K14887" t="str">
            <v>Academy Sponsor Led</v>
          </cell>
          <cell r="L14887" t="str">
            <v>Secondary</v>
          </cell>
          <cell r="AC14887" t="str">
            <v>Yes</v>
          </cell>
          <cell r="AI14887">
            <v>2</v>
          </cell>
        </row>
        <row r="14888">
          <cell r="K14888" t="str">
            <v>Academy Converter</v>
          </cell>
          <cell r="L14888" t="str">
            <v>Secondary</v>
          </cell>
          <cell r="AC14888" t="str">
            <v>Yes</v>
          </cell>
          <cell r="AI14888">
            <v>2</v>
          </cell>
        </row>
        <row r="14889">
          <cell r="K14889" t="str">
            <v>Academy Converter</v>
          </cell>
          <cell r="L14889" t="str">
            <v>Primary</v>
          </cell>
          <cell r="AC14889" t="str">
            <v>No</v>
          </cell>
          <cell r="AI14889">
            <v>1</v>
          </cell>
        </row>
        <row r="14890">
          <cell r="K14890" t="str">
            <v>Academy Sponsor Led</v>
          </cell>
          <cell r="L14890" t="str">
            <v>Secondary</v>
          </cell>
          <cell r="AC14890" t="str">
            <v>Yes</v>
          </cell>
          <cell r="AI14890">
            <v>3</v>
          </cell>
        </row>
        <row r="14891">
          <cell r="K14891" t="str">
            <v>Academy Converter</v>
          </cell>
          <cell r="L14891" t="str">
            <v>Secondary</v>
          </cell>
          <cell r="AC14891" t="str">
            <v>Yes</v>
          </cell>
          <cell r="AI14891">
            <v>2</v>
          </cell>
        </row>
        <row r="14892">
          <cell r="K14892" t="str">
            <v>Academy Converter</v>
          </cell>
          <cell r="L14892" t="str">
            <v>Secondary</v>
          </cell>
          <cell r="AC14892" t="str">
            <v>Yes</v>
          </cell>
          <cell r="AI14892">
            <v>2</v>
          </cell>
        </row>
        <row r="14893">
          <cell r="K14893" t="str">
            <v>Academy Sponsor Led</v>
          </cell>
          <cell r="L14893" t="str">
            <v>Secondary</v>
          </cell>
          <cell r="AC14893" t="str">
            <v>Yes</v>
          </cell>
          <cell r="AI14893">
            <v>2</v>
          </cell>
        </row>
        <row r="14894">
          <cell r="K14894" t="str">
            <v>Academy Sponsor Led</v>
          </cell>
          <cell r="L14894" t="str">
            <v>Primary</v>
          </cell>
          <cell r="AC14894" t="str">
            <v>Yes</v>
          </cell>
          <cell r="AI14894">
            <v>2</v>
          </cell>
        </row>
        <row r="14895">
          <cell r="K14895" t="str">
            <v>Academy Converter</v>
          </cell>
          <cell r="L14895" t="str">
            <v>Secondary</v>
          </cell>
          <cell r="AC14895" t="str">
            <v>Yes</v>
          </cell>
          <cell r="AI14895">
            <v>1</v>
          </cell>
        </row>
        <row r="14896">
          <cell r="K14896" t="str">
            <v>Academy Converter</v>
          </cell>
          <cell r="L14896" t="str">
            <v>Secondary</v>
          </cell>
          <cell r="AC14896" t="str">
            <v>Yes</v>
          </cell>
          <cell r="AI14896">
            <v>2</v>
          </cell>
        </row>
        <row r="14897">
          <cell r="K14897" t="str">
            <v>Academy Sponsor Led</v>
          </cell>
          <cell r="L14897" t="str">
            <v>Secondary</v>
          </cell>
          <cell r="AC14897" t="str">
            <v>Yes</v>
          </cell>
          <cell r="AI14897">
            <v>2</v>
          </cell>
        </row>
        <row r="14898">
          <cell r="K14898" t="str">
            <v>Academy Converter</v>
          </cell>
          <cell r="L14898" t="str">
            <v>Secondary</v>
          </cell>
          <cell r="AC14898" t="str">
            <v>Yes</v>
          </cell>
          <cell r="AI14898">
            <v>2</v>
          </cell>
        </row>
        <row r="14899">
          <cell r="K14899" t="str">
            <v>Academy Sponsor Led</v>
          </cell>
          <cell r="L14899" t="str">
            <v>Secondary</v>
          </cell>
          <cell r="AC14899" t="str">
            <v>Yes</v>
          </cell>
          <cell r="AI14899">
            <v>2</v>
          </cell>
        </row>
        <row r="14900">
          <cell r="K14900" t="str">
            <v>Academy Converter</v>
          </cell>
          <cell r="L14900" t="str">
            <v>Secondary</v>
          </cell>
          <cell r="AC14900" t="str">
            <v>Yes</v>
          </cell>
          <cell r="AI14900">
            <v>2</v>
          </cell>
        </row>
        <row r="14901">
          <cell r="K14901" t="str">
            <v>Academy Sponsor Led</v>
          </cell>
          <cell r="L14901" t="str">
            <v>Secondary</v>
          </cell>
          <cell r="AC14901" t="str">
            <v>Yes</v>
          </cell>
          <cell r="AI14901">
            <v>1</v>
          </cell>
        </row>
        <row r="14902">
          <cell r="K14902" t="str">
            <v>Academy Converter</v>
          </cell>
          <cell r="L14902" t="str">
            <v>Secondary</v>
          </cell>
          <cell r="AC14902" t="str">
            <v>Yes</v>
          </cell>
          <cell r="AI14902">
            <v>1</v>
          </cell>
        </row>
        <row r="14903">
          <cell r="K14903" t="str">
            <v>Academy Converter</v>
          </cell>
          <cell r="L14903" t="str">
            <v>Secondary</v>
          </cell>
          <cell r="AC14903" t="str">
            <v>Yes</v>
          </cell>
          <cell r="AI14903">
            <v>2</v>
          </cell>
        </row>
        <row r="14904">
          <cell r="K14904" t="str">
            <v>Academy Converter</v>
          </cell>
          <cell r="L14904" t="str">
            <v>Secondary</v>
          </cell>
          <cell r="AC14904" t="str">
            <v>Yes</v>
          </cell>
          <cell r="AI14904">
            <v>2</v>
          </cell>
        </row>
        <row r="14905">
          <cell r="K14905" t="str">
            <v>Academy Converter</v>
          </cell>
          <cell r="L14905" t="str">
            <v>Primary</v>
          </cell>
          <cell r="AC14905" t="str">
            <v>Yes</v>
          </cell>
          <cell r="AI14905">
            <v>2</v>
          </cell>
        </row>
        <row r="14906">
          <cell r="K14906" t="str">
            <v>Academy Converter</v>
          </cell>
          <cell r="L14906" t="str">
            <v>Primary</v>
          </cell>
          <cell r="AC14906" t="str">
            <v>No</v>
          </cell>
          <cell r="AI14906">
            <v>1</v>
          </cell>
        </row>
        <row r="14907">
          <cell r="K14907" t="str">
            <v>Academy Converter</v>
          </cell>
          <cell r="L14907" t="str">
            <v>Secondary</v>
          </cell>
          <cell r="AC14907" t="str">
            <v>Yes</v>
          </cell>
          <cell r="AI14907">
            <v>2</v>
          </cell>
        </row>
        <row r="14908">
          <cell r="K14908" t="str">
            <v>Academy Converter</v>
          </cell>
          <cell r="L14908" t="str">
            <v>Secondary</v>
          </cell>
          <cell r="AC14908" t="str">
            <v>Yes</v>
          </cell>
          <cell r="AI14908">
            <v>2</v>
          </cell>
        </row>
        <row r="14909">
          <cell r="K14909" t="str">
            <v>Academy Converter</v>
          </cell>
          <cell r="L14909" t="str">
            <v>Secondary</v>
          </cell>
          <cell r="AC14909" t="str">
            <v>Yes</v>
          </cell>
          <cell r="AI14909">
            <v>2</v>
          </cell>
        </row>
        <row r="14910">
          <cell r="K14910" t="str">
            <v>Academy Converter</v>
          </cell>
          <cell r="L14910" t="str">
            <v>Secondary</v>
          </cell>
          <cell r="AC14910" t="str">
            <v>Yes</v>
          </cell>
          <cell r="AI14910">
            <v>2</v>
          </cell>
        </row>
        <row r="14911">
          <cell r="K14911" t="str">
            <v>Academy Converter</v>
          </cell>
          <cell r="L14911" t="str">
            <v>Primary</v>
          </cell>
          <cell r="AC14911" t="str">
            <v>No</v>
          </cell>
          <cell r="AI14911">
            <v>1</v>
          </cell>
        </row>
        <row r="14912">
          <cell r="K14912" t="str">
            <v>Academy Converter</v>
          </cell>
          <cell r="L14912" t="str">
            <v>Secondary</v>
          </cell>
          <cell r="AC14912" t="str">
            <v>Yes</v>
          </cell>
          <cell r="AI14912">
            <v>1</v>
          </cell>
        </row>
        <row r="14913">
          <cell r="K14913" t="str">
            <v>Academy Sponsor Led</v>
          </cell>
          <cell r="L14913" t="str">
            <v>Secondary</v>
          </cell>
          <cell r="AC14913" t="str">
            <v>Yes</v>
          </cell>
          <cell r="AI14913">
            <v>2</v>
          </cell>
        </row>
        <row r="14914">
          <cell r="K14914" t="str">
            <v>Academy Converter</v>
          </cell>
          <cell r="L14914" t="str">
            <v>Secondary</v>
          </cell>
          <cell r="AC14914" t="str">
            <v>Yes</v>
          </cell>
          <cell r="AI14914">
            <v>2</v>
          </cell>
        </row>
        <row r="14915">
          <cell r="K14915" t="str">
            <v>Academy Sponsor Led</v>
          </cell>
          <cell r="L14915" t="str">
            <v>Primary</v>
          </cell>
          <cell r="AC14915" t="str">
            <v>Yes</v>
          </cell>
          <cell r="AI14915">
            <v>2</v>
          </cell>
        </row>
        <row r="14916">
          <cell r="K14916" t="str">
            <v>Academy Sponsor Led</v>
          </cell>
          <cell r="L14916" t="str">
            <v>Secondary</v>
          </cell>
          <cell r="AC14916" t="str">
            <v>Yes</v>
          </cell>
          <cell r="AI14916">
            <v>3</v>
          </cell>
        </row>
        <row r="14917">
          <cell r="K14917" t="str">
            <v>Academy Converter</v>
          </cell>
          <cell r="L14917" t="str">
            <v>Secondary</v>
          </cell>
          <cell r="AC14917" t="str">
            <v>No</v>
          </cell>
          <cell r="AI14917">
            <v>1</v>
          </cell>
        </row>
        <row r="14918">
          <cell r="K14918" t="str">
            <v>Academy Converter</v>
          </cell>
          <cell r="L14918" t="str">
            <v>Secondary</v>
          </cell>
          <cell r="AC14918" t="str">
            <v>Yes</v>
          </cell>
          <cell r="AI14918">
            <v>3</v>
          </cell>
        </row>
        <row r="14919">
          <cell r="K14919" t="str">
            <v>Academy Sponsor Led</v>
          </cell>
          <cell r="L14919" t="str">
            <v>Secondary</v>
          </cell>
          <cell r="AC14919" t="str">
            <v>Yes</v>
          </cell>
          <cell r="AI14919">
            <v>2</v>
          </cell>
        </row>
        <row r="14920">
          <cell r="K14920" t="str">
            <v>Academy Converter</v>
          </cell>
          <cell r="L14920" t="str">
            <v>Primary</v>
          </cell>
          <cell r="AC14920" t="str">
            <v>Yes</v>
          </cell>
          <cell r="AI14920">
            <v>2</v>
          </cell>
        </row>
        <row r="14921">
          <cell r="K14921" t="str">
            <v>Academy Sponsor Led</v>
          </cell>
          <cell r="L14921" t="str">
            <v>Secondary</v>
          </cell>
          <cell r="AC14921" t="str">
            <v>Yes</v>
          </cell>
          <cell r="AI14921">
            <v>2</v>
          </cell>
        </row>
        <row r="14922">
          <cell r="K14922" t="str">
            <v>Academy Converter</v>
          </cell>
          <cell r="L14922" t="str">
            <v>Primary</v>
          </cell>
          <cell r="AC14922" t="str">
            <v>Yes</v>
          </cell>
          <cell r="AI14922">
            <v>2</v>
          </cell>
        </row>
        <row r="14923">
          <cell r="K14923" t="str">
            <v>Academy Converter</v>
          </cell>
          <cell r="L14923" t="str">
            <v>Primary</v>
          </cell>
          <cell r="AC14923" t="str">
            <v>Yes</v>
          </cell>
          <cell r="AI14923">
            <v>1</v>
          </cell>
        </row>
        <row r="14924">
          <cell r="K14924" t="str">
            <v>Academy Converter</v>
          </cell>
          <cell r="L14924" t="str">
            <v>Primary</v>
          </cell>
          <cell r="AC14924" t="str">
            <v>Yes</v>
          </cell>
          <cell r="AI14924">
            <v>1</v>
          </cell>
        </row>
        <row r="14925">
          <cell r="K14925" t="str">
            <v>Academy Converter</v>
          </cell>
          <cell r="L14925" t="str">
            <v>Primary</v>
          </cell>
          <cell r="AC14925" t="str">
            <v>Yes</v>
          </cell>
          <cell r="AI14925">
            <v>1</v>
          </cell>
        </row>
        <row r="14926">
          <cell r="K14926" t="str">
            <v>Academy Sponsor Led</v>
          </cell>
          <cell r="L14926" t="str">
            <v>Secondary</v>
          </cell>
          <cell r="AC14926" t="str">
            <v>Yes</v>
          </cell>
          <cell r="AI14926">
            <v>2</v>
          </cell>
        </row>
        <row r="14927">
          <cell r="K14927" t="str">
            <v>Academy Converter</v>
          </cell>
          <cell r="L14927" t="str">
            <v>Secondary</v>
          </cell>
          <cell r="AC14927" t="str">
            <v>Yes</v>
          </cell>
          <cell r="AI14927">
            <v>2</v>
          </cell>
        </row>
        <row r="14928">
          <cell r="K14928" t="str">
            <v>Academy Converter</v>
          </cell>
          <cell r="L14928" t="str">
            <v>Primary</v>
          </cell>
          <cell r="AC14928" t="str">
            <v>Yes</v>
          </cell>
          <cell r="AI14928">
            <v>1</v>
          </cell>
        </row>
        <row r="14929">
          <cell r="K14929" t="str">
            <v>Academy Converter</v>
          </cell>
          <cell r="L14929" t="str">
            <v>Secondary</v>
          </cell>
          <cell r="AC14929" t="str">
            <v>Yes</v>
          </cell>
          <cell r="AI14929">
            <v>1</v>
          </cell>
        </row>
        <row r="14930">
          <cell r="K14930" t="str">
            <v>Academy Converter</v>
          </cell>
          <cell r="L14930" t="str">
            <v>Secondary</v>
          </cell>
          <cell r="AC14930" t="str">
            <v>No</v>
          </cell>
          <cell r="AI14930">
            <v>1</v>
          </cell>
        </row>
        <row r="14931">
          <cell r="K14931" t="str">
            <v>Academy Converter</v>
          </cell>
          <cell r="L14931" t="str">
            <v>Secondary</v>
          </cell>
          <cell r="AC14931" t="str">
            <v>Yes</v>
          </cell>
          <cell r="AI14931">
            <v>2</v>
          </cell>
        </row>
        <row r="14932">
          <cell r="K14932" t="str">
            <v>Academy Converter</v>
          </cell>
          <cell r="L14932" t="str">
            <v>Secondary</v>
          </cell>
          <cell r="AC14932" t="str">
            <v>Yes</v>
          </cell>
          <cell r="AI14932">
            <v>2</v>
          </cell>
        </row>
        <row r="14933">
          <cell r="K14933" t="str">
            <v>Academy Converter</v>
          </cell>
          <cell r="L14933" t="str">
            <v>Secondary</v>
          </cell>
          <cell r="AC14933" t="str">
            <v>Yes</v>
          </cell>
          <cell r="AI14933">
            <v>2</v>
          </cell>
        </row>
        <row r="14934">
          <cell r="K14934" t="str">
            <v>Academy Converter</v>
          </cell>
          <cell r="L14934" t="str">
            <v>Secondary</v>
          </cell>
          <cell r="AC14934" t="str">
            <v>Yes</v>
          </cell>
          <cell r="AI14934">
            <v>2</v>
          </cell>
        </row>
        <row r="14935">
          <cell r="K14935" t="str">
            <v>Academy Converter</v>
          </cell>
          <cell r="L14935" t="str">
            <v>Secondary</v>
          </cell>
          <cell r="AC14935" t="str">
            <v>Yes</v>
          </cell>
          <cell r="AI14935">
            <v>1</v>
          </cell>
        </row>
        <row r="14936">
          <cell r="K14936" t="str">
            <v>Academy Converter</v>
          </cell>
          <cell r="L14936" t="str">
            <v>Secondary</v>
          </cell>
          <cell r="AC14936" t="str">
            <v>Yes</v>
          </cell>
          <cell r="AI14936">
            <v>1</v>
          </cell>
        </row>
        <row r="14937">
          <cell r="K14937" t="str">
            <v>Academy Sponsor Led</v>
          </cell>
          <cell r="L14937" t="str">
            <v>Secondary</v>
          </cell>
          <cell r="AC14937" t="str">
            <v>Yes</v>
          </cell>
          <cell r="AI14937">
            <v>4</v>
          </cell>
        </row>
        <row r="14938">
          <cell r="K14938" t="str">
            <v>Academy Converter</v>
          </cell>
          <cell r="L14938" t="str">
            <v>Secondary</v>
          </cell>
          <cell r="AC14938" t="str">
            <v>No</v>
          </cell>
          <cell r="AI14938">
            <v>1</v>
          </cell>
        </row>
        <row r="14939">
          <cell r="K14939" t="str">
            <v>Academy Converter</v>
          </cell>
          <cell r="L14939" t="str">
            <v>Secondary</v>
          </cell>
          <cell r="AC14939" t="str">
            <v>Yes</v>
          </cell>
          <cell r="AI14939">
            <v>2</v>
          </cell>
        </row>
        <row r="14940">
          <cell r="K14940" t="str">
            <v>Academy Converter</v>
          </cell>
          <cell r="L14940" t="str">
            <v>Primary</v>
          </cell>
          <cell r="AC14940" t="str">
            <v>Yes</v>
          </cell>
          <cell r="AI14940">
            <v>2</v>
          </cell>
        </row>
        <row r="14941">
          <cell r="K14941" t="str">
            <v>Academy Converter</v>
          </cell>
          <cell r="L14941" t="str">
            <v>Secondary</v>
          </cell>
          <cell r="AC14941" t="str">
            <v>Yes</v>
          </cell>
          <cell r="AI14941">
            <v>2</v>
          </cell>
        </row>
        <row r="14942">
          <cell r="K14942" t="str">
            <v>Academy Converter</v>
          </cell>
          <cell r="L14942" t="str">
            <v>Secondary</v>
          </cell>
          <cell r="AC14942" t="str">
            <v>Yes</v>
          </cell>
          <cell r="AI14942">
            <v>1</v>
          </cell>
        </row>
        <row r="14943">
          <cell r="K14943" t="str">
            <v>Academy Converter</v>
          </cell>
          <cell r="L14943" t="str">
            <v>Secondary</v>
          </cell>
          <cell r="AC14943" t="str">
            <v>No</v>
          </cell>
          <cell r="AI14943">
            <v>1</v>
          </cell>
        </row>
        <row r="14944">
          <cell r="K14944" t="str">
            <v>Academy Converter</v>
          </cell>
          <cell r="L14944" t="str">
            <v>Secondary</v>
          </cell>
          <cell r="AC14944" t="str">
            <v>Yes</v>
          </cell>
          <cell r="AI14944">
            <v>2</v>
          </cell>
        </row>
        <row r="14945">
          <cell r="K14945" t="str">
            <v>Academy Converter</v>
          </cell>
          <cell r="L14945" t="str">
            <v>Primary</v>
          </cell>
          <cell r="AC14945" t="str">
            <v>No</v>
          </cell>
          <cell r="AI14945">
            <v>1</v>
          </cell>
        </row>
        <row r="14946">
          <cell r="K14946" t="str">
            <v>Academy Converter</v>
          </cell>
          <cell r="L14946" t="str">
            <v>Primary</v>
          </cell>
          <cell r="AC14946" t="str">
            <v>Yes</v>
          </cell>
          <cell r="AI14946">
            <v>2</v>
          </cell>
        </row>
        <row r="14947">
          <cell r="K14947" t="str">
            <v>Academy Converter</v>
          </cell>
          <cell r="L14947" t="str">
            <v>Primary</v>
          </cell>
          <cell r="AC14947" t="str">
            <v>Yes</v>
          </cell>
          <cell r="AI14947">
            <v>2</v>
          </cell>
        </row>
        <row r="14948">
          <cell r="K14948" t="str">
            <v>Academy Converter</v>
          </cell>
          <cell r="L14948" t="str">
            <v>Secondary</v>
          </cell>
          <cell r="AC14948" t="str">
            <v>Yes</v>
          </cell>
          <cell r="AI14948">
            <v>2</v>
          </cell>
        </row>
        <row r="14949">
          <cell r="K14949" t="str">
            <v>Academy Converter</v>
          </cell>
          <cell r="L14949" t="str">
            <v>Secondary</v>
          </cell>
          <cell r="AC14949" t="str">
            <v>Yes</v>
          </cell>
          <cell r="AI14949">
            <v>2</v>
          </cell>
        </row>
        <row r="14950">
          <cell r="K14950" t="str">
            <v>Academy Converter</v>
          </cell>
          <cell r="L14950" t="str">
            <v>Secondary</v>
          </cell>
          <cell r="AC14950" t="str">
            <v>Yes</v>
          </cell>
          <cell r="AI14950">
            <v>1</v>
          </cell>
        </row>
        <row r="14951">
          <cell r="K14951" t="str">
            <v>Academy Converter</v>
          </cell>
          <cell r="L14951" t="str">
            <v>Secondary</v>
          </cell>
          <cell r="AC14951" t="str">
            <v>Yes</v>
          </cell>
          <cell r="AI14951">
            <v>2</v>
          </cell>
        </row>
        <row r="14952">
          <cell r="K14952" t="str">
            <v>Academy Converter</v>
          </cell>
          <cell r="L14952" t="str">
            <v>Secondary</v>
          </cell>
          <cell r="AC14952" t="str">
            <v>Yes</v>
          </cell>
          <cell r="AI14952">
            <v>2</v>
          </cell>
        </row>
        <row r="14953">
          <cell r="K14953" t="str">
            <v>Academy Sponsor Led</v>
          </cell>
          <cell r="L14953" t="str">
            <v>Secondary</v>
          </cell>
          <cell r="AC14953" t="str">
            <v>Yes</v>
          </cell>
          <cell r="AI14953">
            <v>2</v>
          </cell>
        </row>
        <row r="14954">
          <cell r="K14954" t="str">
            <v>Academy Converter</v>
          </cell>
          <cell r="L14954" t="str">
            <v>Primary</v>
          </cell>
          <cell r="AC14954" t="str">
            <v>Yes</v>
          </cell>
          <cell r="AI14954">
            <v>2</v>
          </cell>
        </row>
        <row r="14955">
          <cell r="K14955" t="str">
            <v>Academy Converter</v>
          </cell>
          <cell r="L14955" t="str">
            <v>Primary</v>
          </cell>
          <cell r="AC14955" t="str">
            <v>Yes</v>
          </cell>
          <cell r="AI14955">
            <v>4</v>
          </cell>
        </row>
        <row r="14956">
          <cell r="K14956" t="str">
            <v>Academy Sponsor Led</v>
          </cell>
          <cell r="L14956" t="str">
            <v>Secondary</v>
          </cell>
          <cell r="AC14956" t="str">
            <v>Yes</v>
          </cell>
          <cell r="AI14956">
            <v>2</v>
          </cell>
        </row>
        <row r="14957">
          <cell r="K14957" t="str">
            <v>Academy Converter</v>
          </cell>
          <cell r="L14957" t="str">
            <v>Primary</v>
          </cell>
          <cell r="AC14957" t="str">
            <v>Yes</v>
          </cell>
          <cell r="AI14957">
            <v>4</v>
          </cell>
        </row>
        <row r="14958">
          <cell r="K14958" t="str">
            <v>Academy Converter</v>
          </cell>
          <cell r="L14958" t="str">
            <v>Secondary</v>
          </cell>
          <cell r="AC14958" t="str">
            <v>Yes</v>
          </cell>
          <cell r="AI14958">
            <v>2</v>
          </cell>
        </row>
        <row r="14959">
          <cell r="K14959" t="str">
            <v>Academy Converter</v>
          </cell>
          <cell r="L14959" t="str">
            <v>Secondary</v>
          </cell>
          <cell r="AC14959" t="str">
            <v>Yes</v>
          </cell>
          <cell r="AI14959">
            <v>3</v>
          </cell>
        </row>
        <row r="14960">
          <cell r="K14960" t="str">
            <v>Academy Converter</v>
          </cell>
          <cell r="L14960" t="str">
            <v>Secondary</v>
          </cell>
          <cell r="AC14960" t="str">
            <v>Yes</v>
          </cell>
          <cell r="AI14960">
            <v>2</v>
          </cell>
        </row>
        <row r="14961">
          <cell r="K14961" t="str">
            <v>Academy Converter</v>
          </cell>
          <cell r="L14961" t="str">
            <v>Secondary</v>
          </cell>
          <cell r="AC14961" t="str">
            <v>Yes</v>
          </cell>
          <cell r="AI14961">
            <v>2</v>
          </cell>
        </row>
        <row r="14962">
          <cell r="K14962" t="str">
            <v>Academy Converter</v>
          </cell>
          <cell r="L14962" t="str">
            <v>Primary</v>
          </cell>
          <cell r="AC14962" t="str">
            <v>Yes</v>
          </cell>
          <cell r="AI14962">
            <v>2</v>
          </cell>
        </row>
        <row r="14963">
          <cell r="K14963" t="str">
            <v>Academy Converter</v>
          </cell>
          <cell r="L14963" t="str">
            <v>Secondary</v>
          </cell>
          <cell r="AC14963" t="str">
            <v>Yes</v>
          </cell>
          <cell r="AI14963">
            <v>2</v>
          </cell>
        </row>
        <row r="14964">
          <cell r="K14964" t="str">
            <v>Academy Converter</v>
          </cell>
          <cell r="L14964" t="str">
            <v>Secondary</v>
          </cell>
          <cell r="AC14964" t="str">
            <v>Yes</v>
          </cell>
          <cell r="AI14964">
            <v>2</v>
          </cell>
        </row>
        <row r="14965">
          <cell r="K14965" t="str">
            <v>Academy Converter</v>
          </cell>
          <cell r="L14965" t="str">
            <v>Primary</v>
          </cell>
          <cell r="AC14965" t="str">
            <v>Yes</v>
          </cell>
          <cell r="AI14965">
            <v>2</v>
          </cell>
        </row>
        <row r="14966">
          <cell r="K14966" t="str">
            <v>Academy Converter</v>
          </cell>
          <cell r="L14966" t="str">
            <v>Primary</v>
          </cell>
          <cell r="AC14966" t="str">
            <v>Yes</v>
          </cell>
          <cell r="AI14966">
            <v>3</v>
          </cell>
        </row>
        <row r="14967">
          <cell r="K14967" t="str">
            <v>Academy Converter</v>
          </cell>
          <cell r="L14967" t="str">
            <v>Secondary</v>
          </cell>
          <cell r="AC14967" t="str">
            <v>Yes</v>
          </cell>
          <cell r="AI14967">
            <v>3</v>
          </cell>
        </row>
        <row r="14968">
          <cell r="K14968" t="str">
            <v>Academy Converter</v>
          </cell>
          <cell r="L14968" t="str">
            <v>Secondary</v>
          </cell>
          <cell r="AC14968" t="str">
            <v>Yes</v>
          </cell>
          <cell r="AI14968">
            <v>1</v>
          </cell>
        </row>
        <row r="14969">
          <cell r="K14969" t="str">
            <v>Academy Converter</v>
          </cell>
          <cell r="L14969" t="str">
            <v>Secondary</v>
          </cell>
          <cell r="AC14969" t="str">
            <v>Yes</v>
          </cell>
          <cell r="AI14969">
            <v>1</v>
          </cell>
        </row>
        <row r="14970">
          <cell r="K14970" t="str">
            <v>Academy Converter</v>
          </cell>
          <cell r="L14970" t="str">
            <v>Secondary</v>
          </cell>
          <cell r="AC14970" t="str">
            <v>Yes</v>
          </cell>
          <cell r="AI14970">
            <v>1</v>
          </cell>
        </row>
        <row r="14971">
          <cell r="K14971" t="str">
            <v>Academy Converter</v>
          </cell>
          <cell r="L14971" t="str">
            <v>Secondary</v>
          </cell>
          <cell r="AC14971" t="str">
            <v>Yes</v>
          </cell>
          <cell r="AI14971">
            <v>1</v>
          </cell>
        </row>
        <row r="14972">
          <cell r="K14972" t="str">
            <v>Academy Converter</v>
          </cell>
          <cell r="L14972" t="str">
            <v>Primary</v>
          </cell>
          <cell r="AC14972" t="str">
            <v>Yes</v>
          </cell>
          <cell r="AI14972">
            <v>2</v>
          </cell>
        </row>
        <row r="14973">
          <cell r="K14973" t="str">
            <v>Academy Converter</v>
          </cell>
          <cell r="L14973" t="str">
            <v>Secondary</v>
          </cell>
          <cell r="AC14973" t="str">
            <v>Yes</v>
          </cell>
          <cell r="AI14973">
            <v>2</v>
          </cell>
        </row>
        <row r="14974">
          <cell r="K14974" t="str">
            <v>Academy Converter</v>
          </cell>
          <cell r="L14974" t="str">
            <v>Secondary</v>
          </cell>
          <cell r="AC14974" t="str">
            <v>Yes</v>
          </cell>
          <cell r="AI14974">
            <v>2</v>
          </cell>
        </row>
        <row r="14975">
          <cell r="K14975" t="str">
            <v>Academy Converter</v>
          </cell>
          <cell r="L14975" t="str">
            <v>Secondary</v>
          </cell>
          <cell r="AC14975" t="str">
            <v>Yes</v>
          </cell>
          <cell r="AI14975">
            <v>2</v>
          </cell>
        </row>
        <row r="14976">
          <cell r="K14976" t="str">
            <v>Academy Converter</v>
          </cell>
          <cell r="L14976" t="str">
            <v>Secondary</v>
          </cell>
          <cell r="AC14976" t="str">
            <v>Yes</v>
          </cell>
          <cell r="AI14976">
            <v>2</v>
          </cell>
        </row>
        <row r="14977">
          <cell r="K14977" t="str">
            <v>Academy Converter</v>
          </cell>
          <cell r="L14977" t="str">
            <v>Secondary</v>
          </cell>
          <cell r="AC14977" t="str">
            <v>Yes</v>
          </cell>
          <cell r="AI14977">
            <v>2</v>
          </cell>
        </row>
        <row r="14978">
          <cell r="K14978" t="str">
            <v>Academy Converter</v>
          </cell>
          <cell r="L14978" t="str">
            <v>Primary</v>
          </cell>
          <cell r="AC14978" t="str">
            <v>No</v>
          </cell>
          <cell r="AI14978">
            <v>1</v>
          </cell>
        </row>
        <row r="14979">
          <cell r="K14979" t="str">
            <v>Academy Converter</v>
          </cell>
          <cell r="L14979" t="str">
            <v>Secondary</v>
          </cell>
          <cell r="AC14979" t="str">
            <v>Yes</v>
          </cell>
          <cell r="AI14979">
            <v>2</v>
          </cell>
        </row>
        <row r="14980">
          <cell r="K14980" t="str">
            <v>Academy Converter</v>
          </cell>
          <cell r="L14980" t="str">
            <v>Secondary</v>
          </cell>
          <cell r="AC14980" t="str">
            <v>Yes</v>
          </cell>
          <cell r="AI14980">
            <v>2</v>
          </cell>
        </row>
        <row r="14981">
          <cell r="K14981" t="str">
            <v>Academy Sponsor Led</v>
          </cell>
          <cell r="L14981" t="str">
            <v>Primary</v>
          </cell>
          <cell r="AC14981" t="str">
            <v>Yes</v>
          </cell>
          <cell r="AI14981">
            <v>2</v>
          </cell>
        </row>
        <row r="14982">
          <cell r="K14982" t="str">
            <v>Academy Converter</v>
          </cell>
          <cell r="L14982" t="str">
            <v>Primary</v>
          </cell>
          <cell r="AC14982" t="str">
            <v>No</v>
          </cell>
          <cell r="AI14982">
            <v>1</v>
          </cell>
        </row>
        <row r="14983">
          <cell r="K14983" t="str">
            <v>Academy Converter</v>
          </cell>
          <cell r="L14983" t="str">
            <v>Secondary</v>
          </cell>
          <cell r="AC14983" t="str">
            <v>Yes</v>
          </cell>
          <cell r="AI14983">
            <v>2</v>
          </cell>
        </row>
        <row r="14984">
          <cell r="K14984" t="str">
            <v>Academy Converter</v>
          </cell>
          <cell r="L14984" t="str">
            <v>Secondary</v>
          </cell>
          <cell r="AC14984" t="str">
            <v>No</v>
          </cell>
          <cell r="AI14984">
            <v>1</v>
          </cell>
        </row>
        <row r="14985">
          <cell r="K14985" t="str">
            <v>Academy Converter</v>
          </cell>
          <cell r="L14985" t="str">
            <v>Secondary</v>
          </cell>
          <cell r="AC14985" t="str">
            <v>Yes</v>
          </cell>
          <cell r="AI14985">
            <v>2</v>
          </cell>
        </row>
        <row r="14986">
          <cell r="K14986" t="str">
            <v>Academy Converter</v>
          </cell>
          <cell r="L14986" t="str">
            <v>Primary</v>
          </cell>
          <cell r="AC14986" t="str">
            <v>Yes</v>
          </cell>
          <cell r="AI14986">
            <v>2</v>
          </cell>
        </row>
        <row r="14987">
          <cell r="K14987" t="str">
            <v>Academy Converter</v>
          </cell>
          <cell r="L14987" t="str">
            <v>Secondary</v>
          </cell>
          <cell r="AC14987" t="str">
            <v>Yes</v>
          </cell>
          <cell r="AI14987">
            <v>2</v>
          </cell>
        </row>
        <row r="14988">
          <cell r="K14988" t="str">
            <v>Academy Converter</v>
          </cell>
          <cell r="L14988" t="str">
            <v>Secondary</v>
          </cell>
          <cell r="AC14988" t="str">
            <v>Yes</v>
          </cell>
          <cell r="AI14988">
            <v>2</v>
          </cell>
        </row>
        <row r="14989">
          <cell r="K14989" t="str">
            <v>Academy Converter</v>
          </cell>
          <cell r="L14989" t="str">
            <v>Secondary</v>
          </cell>
          <cell r="AC14989" t="str">
            <v>Yes</v>
          </cell>
          <cell r="AI14989">
            <v>1</v>
          </cell>
        </row>
        <row r="14990">
          <cell r="K14990" t="str">
            <v>Academy Converter</v>
          </cell>
          <cell r="L14990" t="str">
            <v>Primary</v>
          </cell>
          <cell r="AC14990" t="str">
            <v>No</v>
          </cell>
          <cell r="AI14990">
            <v>1</v>
          </cell>
        </row>
        <row r="14991">
          <cell r="K14991" t="str">
            <v>Academy Converter</v>
          </cell>
          <cell r="L14991" t="str">
            <v>Secondary</v>
          </cell>
          <cell r="AC14991" t="str">
            <v>Yes</v>
          </cell>
          <cell r="AI14991">
            <v>1</v>
          </cell>
        </row>
        <row r="14992">
          <cell r="K14992" t="str">
            <v>Academy Converter</v>
          </cell>
          <cell r="L14992" t="str">
            <v>Secondary</v>
          </cell>
          <cell r="AC14992" t="str">
            <v>Yes</v>
          </cell>
          <cell r="AI14992">
            <v>2</v>
          </cell>
        </row>
        <row r="14993">
          <cell r="K14993" t="str">
            <v>Academy Converter</v>
          </cell>
          <cell r="L14993" t="str">
            <v>Secondary</v>
          </cell>
          <cell r="AC14993" t="str">
            <v>Yes</v>
          </cell>
          <cell r="AI14993">
            <v>4</v>
          </cell>
        </row>
        <row r="14994">
          <cell r="K14994" t="str">
            <v>Academy Converter</v>
          </cell>
          <cell r="L14994" t="str">
            <v>Secondary</v>
          </cell>
          <cell r="AC14994" t="str">
            <v>Yes</v>
          </cell>
          <cell r="AI14994">
            <v>2</v>
          </cell>
        </row>
        <row r="14995">
          <cell r="K14995" t="str">
            <v>Academy Converter</v>
          </cell>
          <cell r="L14995" t="str">
            <v>Primary</v>
          </cell>
          <cell r="AC14995" t="str">
            <v>Yes</v>
          </cell>
          <cell r="AI14995">
            <v>1</v>
          </cell>
        </row>
        <row r="14996">
          <cell r="K14996" t="str">
            <v>Academy Converter</v>
          </cell>
          <cell r="L14996" t="str">
            <v>Secondary</v>
          </cell>
          <cell r="AC14996" t="str">
            <v>Yes</v>
          </cell>
          <cell r="AI14996">
            <v>2</v>
          </cell>
        </row>
        <row r="14997">
          <cell r="K14997" t="str">
            <v>Academy Converter</v>
          </cell>
          <cell r="L14997" t="str">
            <v>Secondary</v>
          </cell>
          <cell r="AC14997" t="str">
            <v>Yes</v>
          </cell>
          <cell r="AI14997">
            <v>2</v>
          </cell>
        </row>
        <row r="14998">
          <cell r="K14998" t="str">
            <v>Academy Converter</v>
          </cell>
          <cell r="L14998" t="str">
            <v>Secondary</v>
          </cell>
          <cell r="AC14998" t="str">
            <v>Yes</v>
          </cell>
          <cell r="AI14998">
            <v>1</v>
          </cell>
        </row>
        <row r="14999">
          <cell r="K14999" t="str">
            <v>Academy Converter</v>
          </cell>
          <cell r="L14999" t="str">
            <v>Secondary</v>
          </cell>
          <cell r="AC14999" t="str">
            <v>Yes</v>
          </cell>
          <cell r="AI14999">
            <v>2</v>
          </cell>
        </row>
        <row r="15000">
          <cell r="K15000" t="str">
            <v>Academy Converter</v>
          </cell>
          <cell r="L15000" t="str">
            <v>Secondary</v>
          </cell>
          <cell r="AC15000" t="str">
            <v>Yes</v>
          </cell>
          <cell r="AI15000">
            <v>3</v>
          </cell>
        </row>
        <row r="15001">
          <cell r="K15001" t="str">
            <v>Academy Converter</v>
          </cell>
          <cell r="L15001" t="str">
            <v>Secondary</v>
          </cell>
          <cell r="AC15001" t="str">
            <v>Yes</v>
          </cell>
          <cell r="AI15001">
            <v>1</v>
          </cell>
        </row>
        <row r="15002">
          <cell r="K15002" t="str">
            <v>Academy Converter</v>
          </cell>
          <cell r="L15002" t="str">
            <v>Secondary</v>
          </cell>
          <cell r="AC15002" t="str">
            <v>No</v>
          </cell>
          <cell r="AI15002">
            <v>1</v>
          </cell>
        </row>
        <row r="15003">
          <cell r="K15003" t="str">
            <v>Academy Converter</v>
          </cell>
          <cell r="L15003" t="str">
            <v>Secondary</v>
          </cell>
          <cell r="AC15003" t="str">
            <v>Yes</v>
          </cell>
          <cell r="AI15003">
            <v>2</v>
          </cell>
        </row>
        <row r="15004">
          <cell r="K15004" t="str">
            <v>Academy Converter</v>
          </cell>
          <cell r="L15004" t="str">
            <v>Secondary</v>
          </cell>
          <cell r="AC15004" t="str">
            <v>Yes</v>
          </cell>
          <cell r="AI15004">
            <v>2</v>
          </cell>
        </row>
        <row r="15005">
          <cell r="K15005" t="str">
            <v>Academy Converter</v>
          </cell>
          <cell r="L15005" t="str">
            <v>Primary</v>
          </cell>
          <cell r="AC15005" t="str">
            <v>No</v>
          </cell>
          <cell r="AI15005">
            <v>1</v>
          </cell>
        </row>
        <row r="15006">
          <cell r="K15006" t="str">
            <v>Academy Converter</v>
          </cell>
          <cell r="L15006" t="str">
            <v>Secondary</v>
          </cell>
          <cell r="AC15006" t="str">
            <v>Yes</v>
          </cell>
          <cell r="AI15006">
            <v>2</v>
          </cell>
        </row>
        <row r="15007">
          <cell r="K15007" t="str">
            <v>Academy Converter</v>
          </cell>
          <cell r="L15007" t="str">
            <v>Secondary</v>
          </cell>
          <cell r="AC15007" t="str">
            <v>Yes</v>
          </cell>
          <cell r="AI15007">
            <v>2</v>
          </cell>
        </row>
        <row r="15008">
          <cell r="K15008" t="str">
            <v>Academy Converter</v>
          </cell>
          <cell r="L15008" t="str">
            <v>Secondary</v>
          </cell>
          <cell r="AC15008" t="str">
            <v>Yes</v>
          </cell>
          <cell r="AI15008">
            <v>2</v>
          </cell>
        </row>
        <row r="15009">
          <cell r="K15009" t="str">
            <v>Academy Converter</v>
          </cell>
          <cell r="L15009" t="str">
            <v>Primary</v>
          </cell>
          <cell r="AC15009" t="str">
            <v>Yes</v>
          </cell>
          <cell r="AI15009">
            <v>2</v>
          </cell>
        </row>
        <row r="15010">
          <cell r="K15010" t="str">
            <v>Academy Converter</v>
          </cell>
          <cell r="L15010" t="str">
            <v>Secondary</v>
          </cell>
          <cell r="AC15010" t="str">
            <v>No</v>
          </cell>
          <cell r="AI15010">
            <v>1</v>
          </cell>
        </row>
        <row r="15011">
          <cell r="K15011" t="str">
            <v>Academy Converter</v>
          </cell>
          <cell r="L15011" t="str">
            <v>Primary</v>
          </cell>
          <cell r="AC15011" t="str">
            <v>Yes</v>
          </cell>
          <cell r="AI15011">
            <v>2</v>
          </cell>
        </row>
        <row r="15012">
          <cell r="K15012" t="str">
            <v>Academy Converter</v>
          </cell>
          <cell r="L15012" t="str">
            <v>Primary</v>
          </cell>
          <cell r="AC15012" t="str">
            <v>No</v>
          </cell>
          <cell r="AI15012">
            <v>1</v>
          </cell>
        </row>
        <row r="15013">
          <cell r="K15013" t="str">
            <v>Academy Converter</v>
          </cell>
          <cell r="L15013" t="str">
            <v>Primary</v>
          </cell>
          <cell r="AC15013" t="str">
            <v>Yes</v>
          </cell>
          <cell r="AI15013">
            <v>2</v>
          </cell>
        </row>
        <row r="15014">
          <cell r="K15014" t="str">
            <v>Academy Converter</v>
          </cell>
          <cell r="L15014" t="str">
            <v>Secondary</v>
          </cell>
          <cell r="AC15014" t="str">
            <v>Yes</v>
          </cell>
          <cell r="AI15014">
            <v>2</v>
          </cell>
        </row>
        <row r="15015">
          <cell r="K15015" t="str">
            <v>Academy Converter</v>
          </cell>
          <cell r="L15015" t="str">
            <v>Secondary</v>
          </cell>
          <cell r="AC15015" t="str">
            <v>Yes</v>
          </cell>
          <cell r="AI15015">
            <v>2</v>
          </cell>
        </row>
        <row r="15016">
          <cell r="K15016" t="str">
            <v>Academy Converter</v>
          </cell>
          <cell r="L15016" t="str">
            <v>Secondary</v>
          </cell>
          <cell r="AC15016" t="str">
            <v>Yes</v>
          </cell>
          <cell r="AI15016">
            <v>1</v>
          </cell>
        </row>
        <row r="15017">
          <cell r="K15017" t="str">
            <v>Academy Converter</v>
          </cell>
          <cell r="L15017" t="str">
            <v>Secondary</v>
          </cell>
          <cell r="AC15017" t="str">
            <v>Yes</v>
          </cell>
          <cell r="AI15017">
            <v>3</v>
          </cell>
        </row>
        <row r="15018">
          <cell r="K15018" t="str">
            <v>Academy Converter</v>
          </cell>
          <cell r="L15018" t="str">
            <v>Secondary</v>
          </cell>
          <cell r="AC15018" t="str">
            <v>Yes</v>
          </cell>
          <cell r="AI15018">
            <v>3</v>
          </cell>
        </row>
        <row r="15019">
          <cell r="K15019" t="str">
            <v>Academy Converter</v>
          </cell>
          <cell r="L15019" t="str">
            <v>Secondary</v>
          </cell>
          <cell r="AC15019" t="str">
            <v>Yes</v>
          </cell>
          <cell r="AI15019">
            <v>3</v>
          </cell>
        </row>
        <row r="15020">
          <cell r="K15020" t="str">
            <v>Academy Converter</v>
          </cell>
          <cell r="L15020" t="str">
            <v>Primary</v>
          </cell>
          <cell r="AC15020" t="str">
            <v>Yes</v>
          </cell>
          <cell r="AI15020">
            <v>1</v>
          </cell>
        </row>
        <row r="15021">
          <cell r="K15021" t="str">
            <v>Academy Converter</v>
          </cell>
          <cell r="L15021" t="str">
            <v>Secondary</v>
          </cell>
          <cell r="AC15021" t="str">
            <v>Yes</v>
          </cell>
          <cell r="AI15021">
            <v>3</v>
          </cell>
        </row>
        <row r="15022">
          <cell r="K15022" t="str">
            <v>Academy Converter</v>
          </cell>
          <cell r="L15022" t="str">
            <v>Primary</v>
          </cell>
          <cell r="AC15022" t="str">
            <v>Yes</v>
          </cell>
          <cell r="AI15022">
            <v>1</v>
          </cell>
        </row>
        <row r="15023">
          <cell r="K15023" t="str">
            <v>Academy Converter</v>
          </cell>
          <cell r="L15023" t="str">
            <v>Primary</v>
          </cell>
          <cell r="AC15023" t="str">
            <v>Yes</v>
          </cell>
          <cell r="AI15023">
            <v>2</v>
          </cell>
        </row>
        <row r="15024">
          <cell r="K15024" t="str">
            <v>Academy Converter</v>
          </cell>
          <cell r="L15024" t="str">
            <v>Secondary</v>
          </cell>
          <cell r="AC15024" t="str">
            <v>No</v>
          </cell>
          <cell r="AI15024">
            <v>1</v>
          </cell>
        </row>
        <row r="15025">
          <cell r="K15025" t="str">
            <v>Academy Converter</v>
          </cell>
          <cell r="L15025" t="str">
            <v>Secondary</v>
          </cell>
          <cell r="AC15025" t="str">
            <v>Yes</v>
          </cell>
          <cell r="AI15025">
            <v>2</v>
          </cell>
        </row>
        <row r="15026">
          <cell r="K15026" t="str">
            <v>Academy Converter</v>
          </cell>
          <cell r="L15026" t="str">
            <v>Secondary</v>
          </cell>
          <cell r="AC15026" t="str">
            <v>Yes</v>
          </cell>
          <cell r="AI15026">
            <v>2</v>
          </cell>
        </row>
        <row r="15027">
          <cell r="K15027" t="str">
            <v>Academy Converter</v>
          </cell>
          <cell r="L15027" t="str">
            <v>Secondary</v>
          </cell>
          <cell r="AC15027" t="str">
            <v>Yes</v>
          </cell>
          <cell r="AI15027">
            <v>2</v>
          </cell>
        </row>
        <row r="15028">
          <cell r="K15028" t="str">
            <v>Academy Converter</v>
          </cell>
          <cell r="L15028" t="str">
            <v>Secondary</v>
          </cell>
          <cell r="AC15028" t="str">
            <v>Yes</v>
          </cell>
          <cell r="AI15028">
            <v>2</v>
          </cell>
        </row>
        <row r="15029">
          <cell r="K15029" t="str">
            <v>Academy Converter</v>
          </cell>
          <cell r="L15029" t="str">
            <v>Secondary</v>
          </cell>
          <cell r="AC15029" t="str">
            <v>Yes</v>
          </cell>
          <cell r="AI15029">
            <v>2</v>
          </cell>
        </row>
        <row r="15030">
          <cell r="K15030" t="str">
            <v>Academy Converter</v>
          </cell>
          <cell r="L15030" t="str">
            <v>Primary</v>
          </cell>
          <cell r="AC15030" t="str">
            <v>Yes</v>
          </cell>
          <cell r="AI15030">
            <v>2</v>
          </cell>
        </row>
        <row r="15031">
          <cell r="K15031" t="str">
            <v>Academy Converter</v>
          </cell>
          <cell r="L15031" t="str">
            <v>Secondary</v>
          </cell>
          <cell r="AC15031" t="str">
            <v>Yes</v>
          </cell>
          <cell r="AI15031">
            <v>1</v>
          </cell>
        </row>
        <row r="15032">
          <cell r="K15032" t="str">
            <v>Academy Converter</v>
          </cell>
          <cell r="L15032" t="str">
            <v>Secondary</v>
          </cell>
          <cell r="AC15032" t="str">
            <v>Yes</v>
          </cell>
          <cell r="AI15032">
            <v>2</v>
          </cell>
        </row>
        <row r="15033">
          <cell r="K15033" t="str">
            <v>Academy Converter</v>
          </cell>
          <cell r="L15033" t="str">
            <v>Secondary</v>
          </cell>
          <cell r="AC15033" t="str">
            <v>No</v>
          </cell>
          <cell r="AI15033">
            <v>1</v>
          </cell>
        </row>
        <row r="15034">
          <cell r="K15034" t="str">
            <v>Academy Converter</v>
          </cell>
          <cell r="L15034" t="str">
            <v>Primary</v>
          </cell>
          <cell r="AC15034" t="str">
            <v>Yes</v>
          </cell>
          <cell r="AI15034">
            <v>2</v>
          </cell>
        </row>
        <row r="15035">
          <cell r="K15035" t="str">
            <v>Academy Converter</v>
          </cell>
          <cell r="L15035" t="str">
            <v>Secondary</v>
          </cell>
          <cell r="AC15035" t="str">
            <v>Yes</v>
          </cell>
          <cell r="AI15035">
            <v>2</v>
          </cell>
        </row>
        <row r="15036">
          <cell r="K15036" t="str">
            <v>Academy Sponsor Led</v>
          </cell>
          <cell r="L15036" t="str">
            <v>Secondary</v>
          </cell>
          <cell r="AC15036" t="str">
            <v>Yes</v>
          </cell>
          <cell r="AI15036">
            <v>3</v>
          </cell>
        </row>
        <row r="15037">
          <cell r="K15037" t="str">
            <v>Free School</v>
          </cell>
          <cell r="L15037" t="str">
            <v>Secondary</v>
          </cell>
          <cell r="AC15037" t="str">
            <v>Yes</v>
          </cell>
          <cell r="AI15037">
            <v>1</v>
          </cell>
        </row>
        <row r="15038">
          <cell r="K15038" t="str">
            <v>Academy Sponsor Led</v>
          </cell>
          <cell r="L15038" t="str">
            <v>Secondary</v>
          </cell>
          <cell r="AC15038" t="str">
            <v>Yes</v>
          </cell>
          <cell r="AI15038">
            <v>2</v>
          </cell>
        </row>
        <row r="15039">
          <cell r="K15039" t="str">
            <v>Free School</v>
          </cell>
          <cell r="L15039" t="str">
            <v>Primary</v>
          </cell>
          <cell r="AC15039" t="str">
            <v>Yes</v>
          </cell>
          <cell r="AI15039">
            <v>1</v>
          </cell>
        </row>
        <row r="15040">
          <cell r="K15040" t="str">
            <v>Academy Sponsor Led</v>
          </cell>
          <cell r="L15040" t="str">
            <v>Secondary</v>
          </cell>
          <cell r="AC15040" t="str">
            <v>Yes</v>
          </cell>
          <cell r="AI15040">
            <v>2</v>
          </cell>
        </row>
        <row r="15041">
          <cell r="K15041" t="str">
            <v>Voluntary Aided School</v>
          </cell>
          <cell r="L15041" t="str">
            <v>Primary</v>
          </cell>
          <cell r="AC15041" t="str">
            <v>Yes</v>
          </cell>
          <cell r="AI15041">
            <v>2</v>
          </cell>
        </row>
        <row r="15042">
          <cell r="K15042" t="str">
            <v>Academy Converter</v>
          </cell>
          <cell r="L15042" t="str">
            <v>Secondary</v>
          </cell>
          <cell r="AC15042" t="str">
            <v>Yes</v>
          </cell>
          <cell r="AI15042">
            <v>2</v>
          </cell>
        </row>
        <row r="15043">
          <cell r="K15043" t="str">
            <v>Academy Converter</v>
          </cell>
          <cell r="L15043" t="str">
            <v>Secondary</v>
          </cell>
          <cell r="AC15043" t="str">
            <v>Yes</v>
          </cell>
          <cell r="AI15043">
            <v>2</v>
          </cell>
        </row>
        <row r="15044">
          <cell r="K15044" t="str">
            <v>Academy Special Converter</v>
          </cell>
          <cell r="L15044" t="str">
            <v>Special</v>
          </cell>
          <cell r="AC15044" t="str">
            <v>Yes</v>
          </cell>
          <cell r="AI15044">
            <v>2</v>
          </cell>
        </row>
        <row r="15045">
          <cell r="K15045" t="str">
            <v>Academy Converter</v>
          </cell>
          <cell r="L15045" t="str">
            <v>Secondary</v>
          </cell>
          <cell r="AC15045" t="str">
            <v>Yes</v>
          </cell>
          <cell r="AI15045">
            <v>1</v>
          </cell>
        </row>
        <row r="15046">
          <cell r="K15046" t="str">
            <v>Academy Converter</v>
          </cell>
          <cell r="L15046" t="str">
            <v>Secondary</v>
          </cell>
          <cell r="AC15046" t="str">
            <v>Yes</v>
          </cell>
          <cell r="AI15046">
            <v>1</v>
          </cell>
        </row>
        <row r="15047">
          <cell r="K15047" t="str">
            <v>Academy Converter</v>
          </cell>
          <cell r="L15047" t="str">
            <v>Secondary</v>
          </cell>
          <cell r="AC15047" t="str">
            <v>No</v>
          </cell>
          <cell r="AI15047">
            <v>1</v>
          </cell>
        </row>
        <row r="15048">
          <cell r="K15048" t="str">
            <v>Academy Converter</v>
          </cell>
          <cell r="L15048" t="str">
            <v>Primary</v>
          </cell>
          <cell r="AC15048" t="str">
            <v>No</v>
          </cell>
          <cell r="AI15048">
            <v>1</v>
          </cell>
        </row>
        <row r="15049">
          <cell r="K15049" t="str">
            <v>Academy Converter</v>
          </cell>
          <cell r="L15049" t="str">
            <v>Primary</v>
          </cell>
          <cell r="AC15049" t="str">
            <v>Yes</v>
          </cell>
          <cell r="AI15049">
            <v>1</v>
          </cell>
        </row>
        <row r="15050">
          <cell r="K15050" t="str">
            <v>Academy Converter</v>
          </cell>
          <cell r="L15050" t="str">
            <v>Primary</v>
          </cell>
          <cell r="AC15050" t="str">
            <v>No</v>
          </cell>
          <cell r="AI15050">
            <v>1</v>
          </cell>
        </row>
        <row r="15051">
          <cell r="K15051" t="str">
            <v>Academy Converter</v>
          </cell>
          <cell r="L15051" t="str">
            <v>Primary</v>
          </cell>
          <cell r="AC15051" t="str">
            <v>No</v>
          </cell>
          <cell r="AI15051">
            <v>1</v>
          </cell>
        </row>
        <row r="15052">
          <cell r="K15052" t="str">
            <v>Academy Converter</v>
          </cell>
          <cell r="L15052" t="str">
            <v>Secondary</v>
          </cell>
          <cell r="AC15052" t="str">
            <v>Yes</v>
          </cell>
          <cell r="AI15052">
            <v>2</v>
          </cell>
        </row>
        <row r="15053">
          <cell r="K15053" t="str">
            <v>Academy Converter</v>
          </cell>
          <cell r="L15053" t="str">
            <v>Primary</v>
          </cell>
          <cell r="AC15053" t="str">
            <v>No</v>
          </cell>
          <cell r="AI15053">
            <v>1</v>
          </cell>
        </row>
        <row r="15054">
          <cell r="K15054" t="str">
            <v>Academy Converter</v>
          </cell>
          <cell r="L15054" t="str">
            <v>Secondary</v>
          </cell>
          <cell r="AC15054" t="str">
            <v>No</v>
          </cell>
          <cell r="AI15054">
            <v>1</v>
          </cell>
        </row>
        <row r="15055">
          <cell r="K15055" t="str">
            <v>Academy Converter</v>
          </cell>
          <cell r="L15055" t="str">
            <v>Secondary</v>
          </cell>
          <cell r="AC15055" t="str">
            <v>Yes</v>
          </cell>
          <cell r="AI15055">
            <v>2</v>
          </cell>
        </row>
        <row r="15056">
          <cell r="K15056" t="str">
            <v>Academy Converter</v>
          </cell>
          <cell r="L15056" t="str">
            <v>Secondary</v>
          </cell>
          <cell r="AC15056" t="str">
            <v>No</v>
          </cell>
          <cell r="AI15056">
            <v>2</v>
          </cell>
        </row>
        <row r="15057">
          <cell r="K15057" t="str">
            <v>Academy Converter</v>
          </cell>
          <cell r="L15057" t="str">
            <v>Secondary</v>
          </cell>
          <cell r="AC15057" t="str">
            <v>No</v>
          </cell>
          <cell r="AI15057">
            <v>1</v>
          </cell>
        </row>
        <row r="15058">
          <cell r="K15058" t="str">
            <v>Academy Converter</v>
          </cell>
          <cell r="L15058" t="str">
            <v>Secondary</v>
          </cell>
          <cell r="AC15058" t="str">
            <v>Yes</v>
          </cell>
          <cell r="AI15058">
            <v>1</v>
          </cell>
        </row>
        <row r="15059">
          <cell r="K15059" t="str">
            <v>Academy Converter</v>
          </cell>
          <cell r="L15059" t="str">
            <v>Secondary</v>
          </cell>
          <cell r="AC15059" t="str">
            <v>No</v>
          </cell>
          <cell r="AI15059">
            <v>1</v>
          </cell>
        </row>
        <row r="15060">
          <cell r="K15060" t="str">
            <v>Academy Converter</v>
          </cell>
          <cell r="L15060" t="str">
            <v>Primary</v>
          </cell>
          <cell r="AC15060" t="str">
            <v>No</v>
          </cell>
          <cell r="AI15060">
            <v>1</v>
          </cell>
        </row>
        <row r="15061">
          <cell r="K15061" t="str">
            <v>Academy Converter</v>
          </cell>
          <cell r="L15061" t="str">
            <v>Primary</v>
          </cell>
          <cell r="AC15061" t="str">
            <v>Yes</v>
          </cell>
          <cell r="AI15061">
            <v>2</v>
          </cell>
        </row>
        <row r="15062">
          <cell r="K15062" t="str">
            <v>Academy Converter</v>
          </cell>
          <cell r="L15062" t="str">
            <v>Secondary</v>
          </cell>
          <cell r="AC15062" t="str">
            <v>Yes</v>
          </cell>
          <cell r="AI15062">
            <v>2</v>
          </cell>
        </row>
        <row r="15063">
          <cell r="K15063" t="str">
            <v>Academy Converter</v>
          </cell>
          <cell r="L15063" t="str">
            <v>Secondary</v>
          </cell>
          <cell r="AC15063" t="str">
            <v>Yes</v>
          </cell>
          <cell r="AI15063">
            <v>2</v>
          </cell>
        </row>
        <row r="15064">
          <cell r="K15064" t="str">
            <v>Academy Converter</v>
          </cell>
          <cell r="L15064" t="str">
            <v>Secondary</v>
          </cell>
          <cell r="AC15064" t="str">
            <v>Yes</v>
          </cell>
          <cell r="AI15064">
            <v>1</v>
          </cell>
        </row>
        <row r="15065">
          <cell r="K15065" t="str">
            <v>Academy Converter</v>
          </cell>
          <cell r="L15065" t="str">
            <v>Secondary</v>
          </cell>
          <cell r="AC15065" t="str">
            <v>Yes</v>
          </cell>
          <cell r="AI15065">
            <v>1</v>
          </cell>
        </row>
        <row r="15066">
          <cell r="K15066" t="str">
            <v>Academy Converter</v>
          </cell>
          <cell r="L15066" t="str">
            <v>Secondary</v>
          </cell>
          <cell r="AC15066" t="str">
            <v>Yes</v>
          </cell>
          <cell r="AI15066">
            <v>2</v>
          </cell>
        </row>
        <row r="15067">
          <cell r="K15067" t="str">
            <v>Academy Converter</v>
          </cell>
          <cell r="L15067" t="str">
            <v>Primary</v>
          </cell>
          <cell r="AC15067" t="str">
            <v>Yes</v>
          </cell>
          <cell r="AI15067">
            <v>2</v>
          </cell>
        </row>
        <row r="15068">
          <cell r="K15068" t="str">
            <v>Academy Converter</v>
          </cell>
          <cell r="L15068" t="str">
            <v>Secondary</v>
          </cell>
          <cell r="AC15068" t="str">
            <v>Yes</v>
          </cell>
          <cell r="AI15068">
            <v>2</v>
          </cell>
        </row>
        <row r="15069">
          <cell r="K15069" t="str">
            <v>Academy Converter</v>
          </cell>
          <cell r="L15069" t="str">
            <v>Secondary</v>
          </cell>
          <cell r="AC15069" t="str">
            <v>Yes</v>
          </cell>
          <cell r="AI15069">
            <v>3</v>
          </cell>
        </row>
        <row r="15070">
          <cell r="K15070" t="str">
            <v>Academy Converter</v>
          </cell>
          <cell r="L15070" t="str">
            <v>Secondary</v>
          </cell>
          <cell r="AC15070" t="str">
            <v>Yes</v>
          </cell>
          <cell r="AI15070">
            <v>2</v>
          </cell>
        </row>
        <row r="15071">
          <cell r="K15071" t="str">
            <v>Academy Converter</v>
          </cell>
          <cell r="L15071" t="str">
            <v>Secondary</v>
          </cell>
          <cell r="AC15071" t="str">
            <v>Yes</v>
          </cell>
          <cell r="AI15071">
            <v>2</v>
          </cell>
        </row>
        <row r="15072">
          <cell r="K15072" t="str">
            <v>Studio School</v>
          </cell>
          <cell r="L15072" t="str">
            <v>Secondary</v>
          </cell>
          <cell r="AC15072" t="str">
            <v>Yes</v>
          </cell>
          <cell r="AI15072">
            <v>3</v>
          </cell>
        </row>
        <row r="15073">
          <cell r="K15073" t="str">
            <v>Academy Converter</v>
          </cell>
          <cell r="L15073" t="str">
            <v>Secondary</v>
          </cell>
          <cell r="AC15073" t="str">
            <v>Yes</v>
          </cell>
          <cell r="AI15073">
            <v>1</v>
          </cell>
        </row>
        <row r="15074">
          <cell r="K15074" t="str">
            <v>Free School</v>
          </cell>
          <cell r="L15074" t="str">
            <v>Primary</v>
          </cell>
          <cell r="AC15074" t="str">
            <v>Yes</v>
          </cell>
          <cell r="AI15074">
            <v>2</v>
          </cell>
        </row>
        <row r="15075">
          <cell r="K15075" t="str">
            <v>Academy Sponsor Led</v>
          </cell>
          <cell r="L15075" t="str">
            <v>Secondary</v>
          </cell>
          <cell r="AC15075" t="str">
            <v>Yes</v>
          </cell>
          <cell r="AI15075">
            <v>4</v>
          </cell>
        </row>
        <row r="15076">
          <cell r="K15076" t="str">
            <v>Pupil Referral Unit</v>
          </cell>
          <cell r="L15076" t="str">
            <v>PRU</v>
          </cell>
          <cell r="AC15076" t="str">
            <v>Yes</v>
          </cell>
          <cell r="AI15076">
            <v>3</v>
          </cell>
        </row>
        <row r="15077">
          <cell r="K15077" t="str">
            <v>Free School</v>
          </cell>
          <cell r="L15077" t="str">
            <v>Primary</v>
          </cell>
          <cell r="AC15077" t="str">
            <v>Yes</v>
          </cell>
          <cell r="AI15077">
            <v>1</v>
          </cell>
        </row>
        <row r="15078">
          <cell r="K15078" t="str">
            <v>Free School</v>
          </cell>
          <cell r="L15078" t="str">
            <v>Primary</v>
          </cell>
          <cell r="AC15078" t="str">
            <v>Yes</v>
          </cell>
          <cell r="AI15078">
            <v>3</v>
          </cell>
        </row>
        <row r="15079">
          <cell r="K15079" t="str">
            <v>Pupil Referral Unit</v>
          </cell>
          <cell r="L15079" t="str">
            <v>PRU</v>
          </cell>
          <cell r="AC15079" t="str">
            <v>Yes</v>
          </cell>
          <cell r="AI15079">
            <v>2</v>
          </cell>
        </row>
        <row r="15080">
          <cell r="K15080" t="str">
            <v>Free School</v>
          </cell>
          <cell r="L15080" t="str">
            <v>Primary</v>
          </cell>
          <cell r="AC15080" t="str">
            <v>Yes</v>
          </cell>
          <cell r="AI15080">
            <v>1</v>
          </cell>
        </row>
        <row r="15081">
          <cell r="K15081" t="str">
            <v>Academy Converter</v>
          </cell>
          <cell r="L15081" t="str">
            <v>Primary</v>
          </cell>
          <cell r="AC15081" t="str">
            <v>Yes</v>
          </cell>
          <cell r="AI15081">
            <v>2</v>
          </cell>
        </row>
        <row r="15082">
          <cell r="K15082" t="str">
            <v>Academy Converter</v>
          </cell>
          <cell r="L15082" t="str">
            <v>Secondary</v>
          </cell>
          <cell r="AC15082" t="str">
            <v>Yes</v>
          </cell>
          <cell r="AI15082">
            <v>2</v>
          </cell>
        </row>
        <row r="15083">
          <cell r="K15083" t="str">
            <v>Academy Converter</v>
          </cell>
          <cell r="L15083" t="str">
            <v>Primary</v>
          </cell>
          <cell r="AC15083" t="str">
            <v>Yes</v>
          </cell>
          <cell r="AI15083">
            <v>1</v>
          </cell>
        </row>
        <row r="15084">
          <cell r="K15084" t="str">
            <v>Academy Converter</v>
          </cell>
          <cell r="L15084" t="str">
            <v>Secondary</v>
          </cell>
          <cell r="AC15084" t="str">
            <v>Yes</v>
          </cell>
          <cell r="AI15084">
            <v>2</v>
          </cell>
        </row>
        <row r="15085">
          <cell r="K15085" t="str">
            <v>Academy Converter</v>
          </cell>
          <cell r="L15085" t="str">
            <v>Secondary</v>
          </cell>
          <cell r="AC15085" t="str">
            <v>Yes</v>
          </cell>
          <cell r="AI15085">
            <v>1</v>
          </cell>
        </row>
        <row r="15086">
          <cell r="K15086" t="str">
            <v>Academy Converter</v>
          </cell>
          <cell r="L15086" t="str">
            <v>Secondary</v>
          </cell>
          <cell r="AC15086" t="str">
            <v>Yes</v>
          </cell>
          <cell r="AI15086">
            <v>2</v>
          </cell>
        </row>
        <row r="15087">
          <cell r="K15087" t="str">
            <v>Academy Converter</v>
          </cell>
          <cell r="L15087" t="str">
            <v>Primary</v>
          </cell>
          <cell r="AC15087" t="str">
            <v>Yes</v>
          </cell>
          <cell r="AI15087">
            <v>2</v>
          </cell>
        </row>
        <row r="15088">
          <cell r="K15088" t="str">
            <v>Academy Converter</v>
          </cell>
          <cell r="L15088" t="str">
            <v>Secondary</v>
          </cell>
          <cell r="AC15088" t="str">
            <v>Yes</v>
          </cell>
          <cell r="AI15088">
            <v>2</v>
          </cell>
        </row>
        <row r="15089">
          <cell r="K15089" t="str">
            <v>Academy Converter</v>
          </cell>
          <cell r="L15089" t="str">
            <v>Secondary</v>
          </cell>
          <cell r="AC15089" t="str">
            <v>Yes</v>
          </cell>
          <cell r="AI15089">
            <v>2</v>
          </cell>
        </row>
        <row r="15090">
          <cell r="K15090" t="str">
            <v>Academy Converter</v>
          </cell>
          <cell r="L15090" t="str">
            <v>Secondary</v>
          </cell>
          <cell r="AC15090" t="str">
            <v>No</v>
          </cell>
          <cell r="AI15090">
            <v>1</v>
          </cell>
        </row>
        <row r="15091">
          <cell r="K15091" t="str">
            <v>Academy Converter</v>
          </cell>
          <cell r="L15091" t="str">
            <v>Secondary</v>
          </cell>
          <cell r="AC15091" t="str">
            <v>Yes</v>
          </cell>
          <cell r="AI15091">
            <v>2</v>
          </cell>
        </row>
        <row r="15092">
          <cell r="K15092" t="str">
            <v>Academy Converter</v>
          </cell>
          <cell r="L15092" t="str">
            <v>Secondary</v>
          </cell>
          <cell r="AC15092" t="str">
            <v>Yes</v>
          </cell>
          <cell r="AI15092">
            <v>2</v>
          </cell>
        </row>
        <row r="15093">
          <cell r="K15093" t="str">
            <v>Academy Converter</v>
          </cell>
          <cell r="L15093" t="str">
            <v>Primary</v>
          </cell>
          <cell r="AC15093" t="str">
            <v>Yes</v>
          </cell>
          <cell r="AI15093">
            <v>1</v>
          </cell>
        </row>
        <row r="15094">
          <cell r="K15094" t="str">
            <v>Academy Converter</v>
          </cell>
          <cell r="L15094" t="str">
            <v>Primary</v>
          </cell>
          <cell r="AC15094" t="str">
            <v>Yes</v>
          </cell>
          <cell r="AI15094">
            <v>2</v>
          </cell>
        </row>
        <row r="15095">
          <cell r="K15095" t="str">
            <v>Academy Converter</v>
          </cell>
          <cell r="L15095" t="str">
            <v>Secondary</v>
          </cell>
          <cell r="AC15095" t="str">
            <v>Yes</v>
          </cell>
          <cell r="AI15095">
            <v>2</v>
          </cell>
        </row>
        <row r="15096">
          <cell r="K15096" t="str">
            <v>Academy Converter</v>
          </cell>
          <cell r="L15096" t="str">
            <v>Secondary</v>
          </cell>
          <cell r="AC15096" t="str">
            <v>Yes</v>
          </cell>
          <cell r="AI15096">
            <v>4</v>
          </cell>
        </row>
        <row r="15097">
          <cell r="K15097" t="str">
            <v>Academy Converter</v>
          </cell>
          <cell r="L15097" t="str">
            <v>Primary</v>
          </cell>
          <cell r="AC15097" t="str">
            <v>Yes</v>
          </cell>
          <cell r="AI15097">
            <v>2</v>
          </cell>
        </row>
        <row r="15098">
          <cell r="K15098" t="str">
            <v>Academy Converter</v>
          </cell>
          <cell r="L15098" t="str">
            <v>Secondary</v>
          </cell>
          <cell r="AC15098" t="str">
            <v>Yes</v>
          </cell>
          <cell r="AI15098">
            <v>1</v>
          </cell>
        </row>
        <row r="15099">
          <cell r="K15099" t="str">
            <v>Academy Converter</v>
          </cell>
          <cell r="L15099" t="str">
            <v>Secondary</v>
          </cell>
          <cell r="AC15099" t="str">
            <v>Yes</v>
          </cell>
          <cell r="AI15099">
            <v>1</v>
          </cell>
        </row>
        <row r="15100">
          <cell r="K15100" t="str">
            <v>Academy Special Converter</v>
          </cell>
          <cell r="L15100" t="str">
            <v>Special</v>
          </cell>
          <cell r="AC15100" t="str">
            <v>Yes</v>
          </cell>
          <cell r="AI15100">
            <v>1</v>
          </cell>
        </row>
        <row r="15101">
          <cell r="K15101" t="str">
            <v>Academy Converter</v>
          </cell>
          <cell r="L15101" t="str">
            <v>Secondary</v>
          </cell>
          <cell r="AC15101" t="str">
            <v>No</v>
          </cell>
          <cell r="AI15101">
            <v>1</v>
          </cell>
        </row>
        <row r="15102">
          <cell r="K15102" t="str">
            <v>Academy Converter</v>
          </cell>
          <cell r="L15102" t="str">
            <v>Secondary</v>
          </cell>
          <cell r="AC15102" t="str">
            <v>Yes</v>
          </cell>
          <cell r="AI15102">
            <v>2</v>
          </cell>
        </row>
        <row r="15103">
          <cell r="K15103" t="str">
            <v>Academy Converter</v>
          </cell>
          <cell r="L15103" t="str">
            <v>Secondary</v>
          </cell>
          <cell r="AC15103" t="str">
            <v>Yes</v>
          </cell>
          <cell r="AI15103">
            <v>2</v>
          </cell>
        </row>
        <row r="15104">
          <cell r="K15104" t="str">
            <v>Academy Converter</v>
          </cell>
          <cell r="L15104" t="str">
            <v>Primary</v>
          </cell>
          <cell r="AC15104" t="str">
            <v>Yes</v>
          </cell>
          <cell r="AI15104">
            <v>2</v>
          </cell>
        </row>
        <row r="15105">
          <cell r="K15105" t="str">
            <v>Academy Converter</v>
          </cell>
          <cell r="L15105" t="str">
            <v>Primary</v>
          </cell>
          <cell r="AC15105" t="str">
            <v>Yes</v>
          </cell>
          <cell r="AI15105">
            <v>2</v>
          </cell>
        </row>
        <row r="15106">
          <cell r="K15106" t="str">
            <v>Academy Converter</v>
          </cell>
          <cell r="L15106" t="str">
            <v>Secondary</v>
          </cell>
          <cell r="AC15106" t="str">
            <v>Yes</v>
          </cell>
          <cell r="AI15106">
            <v>2</v>
          </cell>
        </row>
        <row r="15107">
          <cell r="K15107" t="str">
            <v>Academy Converter</v>
          </cell>
          <cell r="L15107" t="str">
            <v>Secondary</v>
          </cell>
          <cell r="AC15107" t="str">
            <v>Yes</v>
          </cell>
          <cell r="AI15107">
            <v>2</v>
          </cell>
        </row>
        <row r="15108">
          <cell r="K15108" t="str">
            <v>Academy Converter</v>
          </cell>
          <cell r="L15108" t="str">
            <v>Primary</v>
          </cell>
          <cell r="AC15108" t="str">
            <v>Yes</v>
          </cell>
          <cell r="AI15108">
            <v>1</v>
          </cell>
        </row>
        <row r="15109">
          <cell r="K15109" t="str">
            <v>Academy Special Converter</v>
          </cell>
          <cell r="L15109" t="str">
            <v>Special</v>
          </cell>
          <cell r="AC15109" t="str">
            <v>Yes</v>
          </cell>
          <cell r="AI15109">
            <v>4</v>
          </cell>
        </row>
        <row r="15110">
          <cell r="K15110" t="str">
            <v>Academy Converter</v>
          </cell>
          <cell r="L15110" t="str">
            <v>Primary</v>
          </cell>
          <cell r="AC15110" t="str">
            <v>Yes</v>
          </cell>
          <cell r="AI15110">
            <v>2</v>
          </cell>
        </row>
        <row r="15111">
          <cell r="K15111" t="str">
            <v>Academy Converter</v>
          </cell>
          <cell r="L15111" t="str">
            <v>Primary</v>
          </cell>
          <cell r="AC15111" t="str">
            <v>Yes</v>
          </cell>
          <cell r="AI15111">
            <v>2</v>
          </cell>
        </row>
        <row r="15112">
          <cell r="K15112" t="str">
            <v>Academy Converter</v>
          </cell>
          <cell r="L15112" t="str">
            <v>Secondary</v>
          </cell>
          <cell r="AC15112" t="str">
            <v>Yes</v>
          </cell>
          <cell r="AI15112">
            <v>2</v>
          </cell>
        </row>
        <row r="15113">
          <cell r="K15113" t="str">
            <v>Academy Converter</v>
          </cell>
          <cell r="L15113" t="str">
            <v>Secondary</v>
          </cell>
          <cell r="AC15113" t="str">
            <v>Yes</v>
          </cell>
          <cell r="AI15113">
            <v>2</v>
          </cell>
        </row>
        <row r="15114">
          <cell r="K15114" t="str">
            <v>Academy Converter</v>
          </cell>
          <cell r="L15114" t="str">
            <v>Secondary</v>
          </cell>
          <cell r="AC15114" t="str">
            <v>Yes</v>
          </cell>
          <cell r="AI15114">
            <v>2</v>
          </cell>
        </row>
        <row r="15115">
          <cell r="K15115" t="str">
            <v>Academy Converter</v>
          </cell>
          <cell r="L15115" t="str">
            <v>Primary</v>
          </cell>
          <cell r="AC15115" t="str">
            <v>Yes</v>
          </cell>
          <cell r="AI15115">
            <v>2</v>
          </cell>
        </row>
        <row r="15116">
          <cell r="K15116" t="str">
            <v>Academy Converter</v>
          </cell>
          <cell r="L15116" t="str">
            <v>Primary</v>
          </cell>
          <cell r="AC15116" t="str">
            <v>Yes</v>
          </cell>
          <cell r="AI15116">
            <v>2</v>
          </cell>
        </row>
        <row r="15117">
          <cell r="K15117" t="str">
            <v>Academy Converter</v>
          </cell>
          <cell r="L15117" t="str">
            <v>Secondary</v>
          </cell>
          <cell r="AC15117" t="str">
            <v>Yes</v>
          </cell>
          <cell r="AI15117">
            <v>4</v>
          </cell>
        </row>
        <row r="15118">
          <cell r="K15118" t="str">
            <v>Academy Converter</v>
          </cell>
          <cell r="L15118" t="str">
            <v>Primary</v>
          </cell>
          <cell r="AC15118" t="str">
            <v>Yes</v>
          </cell>
          <cell r="AI15118">
            <v>3</v>
          </cell>
        </row>
        <row r="15119">
          <cell r="K15119" t="str">
            <v>Academy Converter</v>
          </cell>
          <cell r="L15119" t="str">
            <v>Secondary</v>
          </cell>
          <cell r="AC15119" t="str">
            <v>No</v>
          </cell>
          <cell r="AI15119">
            <v>1</v>
          </cell>
        </row>
        <row r="15120">
          <cell r="K15120" t="str">
            <v>Academy Converter</v>
          </cell>
          <cell r="L15120" t="str">
            <v>Secondary</v>
          </cell>
          <cell r="AC15120" t="str">
            <v>Yes</v>
          </cell>
          <cell r="AI15120">
            <v>2</v>
          </cell>
        </row>
        <row r="15121">
          <cell r="K15121" t="str">
            <v>Academy Converter</v>
          </cell>
          <cell r="L15121" t="str">
            <v>Secondary</v>
          </cell>
          <cell r="AC15121" t="str">
            <v>Yes</v>
          </cell>
          <cell r="AI15121">
            <v>2</v>
          </cell>
        </row>
        <row r="15122">
          <cell r="K15122" t="str">
            <v>Academy Converter</v>
          </cell>
          <cell r="L15122" t="str">
            <v>Primary</v>
          </cell>
          <cell r="AC15122" t="str">
            <v>Yes</v>
          </cell>
          <cell r="AI15122">
            <v>3</v>
          </cell>
        </row>
        <row r="15123">
          <cell r="K15123" t="str">
            <v>Academy Converter</v>
          </cell>
          <cell r="L15123" t="str">
            <v>Secondary</v>
          </cell>
          <cell r="AC15123" t="str">
            <v>Yes</v>
          </cell>
          <cell r="AI15123">
            <v>1</v>
          </cell>
        </row>
        <row r="15124">
          <cell r="K15124" t="str">
            <v>Academy Converter</v>
          </cell>
          <cell r="L15124" t="str">
            <v>Primary</v>
          </cell>
          <cell r="AC15124" t="str">
            <v>No</v>
          </cell>
          <cell r="AI15124">
            <v>2</v>
          </cell>
        </row>
        <row r="15125">
          <cell r="K15125" t="str">
            <v>Academy Converter</v>
          </cell>
          <cell r="L15125" t="str">
            <v>Primary</v>
          </cell>
          <cell r="AC15125" t="str">
            <v>Yes</v>
          </cell>
          <cell r="AI15125">
            <v>2</v>
          </cell>
        </row>
        <row r="15126">
          <cell r="K15126" t="str">
            <v>Academy Converter</v>
          </cell>
          <cell r="L15126" t="str">
            <v>Secondary</v>
          </cell>
          <cell r="AC15126" t="str">
            <v>Yes</v>
          </cell>
          <cell r="AI15126">
            <v>2</v>
          </cell>
        </row>
        <row r="15127">
          <cell r="K15127" t="str">
            <v>Academy Converter</v>
          </cell>
          <cell r="L15127" t="str">
            <v>Secondary</v>
          </cell>
          <cell r="AC15127" t="str">
            <v>Yes</v>
          </cell>
          <cell r="AI15127">
            <v>2</v>
          </cell>
        </row>
        <row r="15128">
          <cell r="K15128" t="str">
            <v>Academy Converter</v>
          </cell>
          <cell r="L15128" t="str">
            <v>Secondary</v>
          </cell>
          <cell r="AC15128" t="str">
            <v>Yes</v>
          </cell>
          <cell r="AI15128">
            <v>2</v>
          </cell>
        </row>
        <row r="15129">
          <cell r="K15129" t="str">
            <v>Academy Converter</v>
          </cell>
          <cell r="L15129" t="str">
            <v>Secondary</v>
          </cell>
          <cell r="AC15129" t="str">
            <v>Yes</v>
          </cell>
          <cell r="AI15129">
            <v>2</v>
          </cell>
        </row>
        <row r="15130">
          <cell r="K15130" t="str">
            <v>Academy Converter</v>
          </cell>
          <cell r="L15130" t="str">
            <v>Secondary</v>
          </cell>
          <cell r="AC15130" t="str">
            <v>Yes</v>
          </cell>
          <cell r="AI15130">
            <v>1</v>
          </cell>
        </row>
        <row r="15131">
          <cell r="K15131" t="str">
            <v>Academy Converter</v>
          </cell>
          <cell r="L15131" t="str">
            <v>Secondary</v>
          </cell>
          <cell r="AC15131" t="str">
            <v>Yes</v>
          </cell>
          <cell r="AI15131">
            <v>2</v>
          </cell>
        </row>
        <row r="15132">
          <cell r="K15132" t="str">
            <v>Academy Converter</v>
          </cell>
          <cell r="L15132" t="str">
            <v>Secondary</v>
          </cell>
          <cell r="AC15132" t="str">
            <v>Yes</v>
          </cell>
          <cell r="AI15132">
            <v>2</v>
          </cell>
        </row>
        <row r="15133">
          <cell r="K15133" t="str">
            <v>Academy Converter</v>
          </cell>
          <cell r="L15133" t="str">
            <v>Secondary</v>
          </cell>
          <cell r="AC15133" t="str">
            <v>Yes</v>
          </cell>
          <cell r="AI15133">
            <v>4</v>
          </cell>
        </row>
        <row r="15134">
          <cell r="K15134" t="str">
            <v>Academy Converter</v>
          </cell>
          <cell r="L15134" t="str">
            <v>Primary</v>
          </cell>
          <cell r="AC15134" t="str">
            <v>Yes</v>
          </cell>
          <cell r="AI15134">
            <v>2</v>
          </cell>
        </row>
        <row r="15135">
          <cell r="K15135" t="str">
            <v>Academy Converter</v>
          </cell>
          <cell r="L15135" t="str">
            <v>Primary</v>
          </cell>
          <cell r="AC15135" t="str">
            <v>Yes</v>
          </cell>
          <cell r="AI15135">
            <v>2</v>
          </cell>
        </row>
        <row r="15136">
          <cell r="K15136" t="str">
            <v>Academy Converter</v>
          </cell>
          <cell r="L15136" t="str">
            <v>Primary</v>
          </cell>
          <cell r="AC15136" t="str">
            <v>Yes</v>
          </cell>
          <cell r="AI15136">
            <v>2</v>
          </cell>
        </row>
        <row r="15137">
          <cell r="K15137" t="str">
            <v>Academy Special Converter</v>
          </cell>
          <cell r="L15137" t="str">
            <v>Special</v>
          </cell>
          <cell r="AC15137" t="str">
            <v>Yes</v>
          </cell>
          <cell r="AI15137">
            <v>1</v>
          </cell>
        </row>
        <row r="15138">
          <cell r="K15138" t="str">
            <v>Academy Converter</v>
          </cell>
          <cell r="L15138" t="str">
            <v>Primary</v>
          </cell>
          <cell r="AC15138" t="str">
            <v>No</v>
          </cell>
          <cell r="AI15138">
            <v>1</v>
          </cell>
        </row>
        <row r="15139">
          <cell r="K15139" t="str">
            <v>Academy Converter</v>
          </cell>
          <cell r="L15139" t="str">
            <v>Secondary</v>
          </cell>
          <cell r="AC15139" t="str">
            <v>Yes</v>
          </cell>
          <cell r="AI15139">
            <v>2</v>
          </cell>
        </row>
        <row r="15140">
          <cell r="K15140" t="str">
            <v>Academy Converter</v>
          </cell>
          <cell r="L15140" t="str">
            <v>Primary</v>
          </cell>
          <cell r="AC15140" t="str">
            <v>Yes</v>
          </cell>
          <cell r="AI15140">
            <v>1</v>
          </cell>
        </row>
        <row r="15141">
          <cell r="K15141" t="str">
            <v>Academy Converter</v>
          </cell>
          <cell r="L15141" t="str">
            <v>Primary</v>
          </cell>
          <cell r="AC15141" t="str">
            <v>Yes</v>
          </cell>
          <cell r="AI15141">
            <v>1</v>
          </cell>
        </row>
        <row r="15142">
          <cell r="K15142" t="str">
            <v>Academy Converter</v>
          </cell>
          <cell r="L15142" t="str">
            <v>Secondary</v>
          </cell>
          <cell r="AC15142" t="str">
            <v>Yes</v>
          </cell>
          <cell r="AI15142">
            <v>4</v>
          </cell>
        </row>
        <row r="15143">
          <cell r="K15143" t="str">
            <v>Academy Converter</v>
          </cell>
          <cell r="L15143" t="str">
            <v>Secondary</v>
          </cell>
          <cell r="AC15143" t="str">
            <v>Yes</v>
          </cell>
          <cell r="AI15143">
            <v>2</v>
          </cell>
        </row>
        <row r="15144">
          <cell r="K15144" t="str">
            <v>Academy Converter</v>
          </cell>
          <cell r="L15144" t="str">
            <v>Primary</v>
          </cell>
          <cell r="AC15144" t="str">
            <v>Yes</v>
          </cell>
          <cell r="AI15144">
            <v>2</v>
          </cell>
        </row>
        <row r="15145">
          <cell r="K15145" t="str">
            <v>Academy Converter</v>
          </cell>
          <cell r="L15145" t="str">
            <v>Primary</v>
          </cell>
          <cell r="AC15145" t="str">
            <v>Yes</v>
          </cell>
          <cell r="AI15145">
            <v>2</v>
          </cell>
        </row>
        <row r="15146">
          <cell r="K15146" t="str">
            <v>Academy Converter</v>
          </cell>
          <cell r="L15146" t="str">
            <v>Primary</v>
          </cell>
          <cell r="AC15146" t="str">
            <v>Yes</v>
          </cell>
          <cell r="AI15146">
            <v>2</v>
          </cell>
        </row>
        <row r="15147">
          <cell r="K15147" t="str">
            <v>Academy Converter</v>
          </cell>
          <cell r="L15147" t="str">
            <v>Secondary</v>
          </cell>
          <cell r="AC15147" t="str">
            <v>No</v>
          </cell>
          <cell r="AI15147">
            <v>1</v>
          </cell>
        </row>
        <row r="15148">
          <cell r="K15148" t="str">
            <v>Academy Converter</v>
          </cell>
          <cell r="L15148" t="str">
            <v>Secondary</v>
          </cell>
          <cell r="AC15148" t="str">
            <v>Yes</v>
          </cell>
          <cell r="AI15148">
            <v>2</v>
          </cell>
        </row>
        <row r="15149">
          <cell r="K15149" t="str">
            <v>Academy Converter</v>
          </cell>
          <cell r="L15149" t="str">
            <v>Primary</v>
          </cell>
          <cell r="AC15149" t="str">
            <v>Yes</v>
          </cell>
          <cell r="AI15149">
            <v>2</v>
          </cell>
        </row>
        <row r="15150">
          <cell r="K15150" t="str">
            <v>Academy Converter</v>
          </cell>
          <cell r="L15150" t="str">
            <v>Primary</v>
          </cell>
          <cell r="AC15150" t="str">
            <v>No</v>
          </cell>
          <cell r="AI15150">
            <v>1</v>
          </cell>
        </row>
        <row r="15151">
          <cell r="K15151" t="str">
            <v>Academy Converter</v>
          </cell>
          <cell r="L15151" t="str">
            <v>Secondary</v>
          </cell>
          <cell r="AC15151" t="str">
            <v>Yes</v>
          </cell>
          <cell r="AI15151">
            <v>1</v>
          </cell>
        </row>
        <row r="15152">
          <cell r="K15152" t="str">
            <v>Academy Converter</v>
          </cell>
          <cell r="L15152" t="str">
            <v>Primary</v>
          </cell>
          <cell r="AC15152" t="str">
            <v>Yes</v>
          </cell>
          <cell r="AI15152">
            <v>2</v>
          </cell>
        </row>
        <row r="15153">
          <cell r="K15153" t="str">
            <v>Academy Converter</v>
          </cell>
          <cell r="L15153" t="str">
            <v>Secondary</v>
          </cell>
          <cell r="AC15153" t="str">
            <v>Yes</v>
          </cell>
          <cell r="AI15153">
            <v>2</v>
          </cell>
        </row>
        <row r="15154">
          <cell r="K15154" t="str">
            <v>Academy Converter</v>
          </cell>
          <cell r="L15154" t="str">
            <v>Primary</v>
          </cell>
          <cell r="AC15154" t="str">
            <v>Yes</v>
          </cell>
          <cell r="AI15154">
            <v>2</v>
          </cell>
        </row>
        <row r="15155">
          <cell r="K15155" t="str">
            <v>Academy Converter</v>
          </cell>
          <cell r="L15155" t="str">
            <v>Secondary</v>
          </cell>
          <cell r="AC15155" t="str">
            <v>Yes</v>
          </cell>
          <cell r="AI15155">
            <v>2</v>
          </cell>
        </row>
        <row r="15156">
          <cell r="K15156" t="str">
            <v>Academy Converter</v>
          </cell>
          <cell r="L15156" t="str">
            <v>Primary</v>
          </cell>
          <cell r="AC15156" t="str">
            <v>Yes</v>
          </cell>
          <cell r="AI15156">
            <v>3</v>
          </cell>
        </row>
        <row r="15157">
          <cell r="K15157" t="str">
            <v>Academy Converter</v>
          </cell>
          <cell r="L15157" t="str">
            <v>Secondary</v>
          </cell>
          <cell r="AC15157" t="str">
            <v>Yes</v>
          </cell>
          <cell r="AI15157">
            <v>2</v>
          </cell>
        </row>
        <row r="15158">
          <cell r="K15158" t="str">
            <v>Academy Converter</v>
          </cell>
          <cell r="L15158" t="str">
            <v>Primary</v>
          </cell>
          <cell r="AC15158" t="str">
            <v>Yes</v>
          </cell>
          <cell r="AI15158">
            <v>2</v>
          </cell>
        </row>
        <row r="15159">
          <cell r="K15159" t="str">
            <v>Academy Converter</v>
          </cell>
          <cell r="L15159" t="str">
            <v>Secondary</v>
          </cell>
          <cell r="AC15159" t="str">
            <v>Yes</v>
          </cell>
          <cell r="AI15159">
            <v>2</v>
          </cell>
        </row>
        <row r="15160">
          <cell r="K15160" t="str">
            <v>Academy Converter</v>
          </cell>
          <cell r="L15160" t="str">
            <v>Primary</v>
          </cell>
          <cell r="AC15160" t="str">
            <v>Yes</v>
          </cell>
          <cell r="AI15160">
            <v>1</v>
          </cell>
        </row>
        <row r="15161">
          <cell r="K15161" t="str">
            <v>Academy Converter</v>
          </cell>
          <cell r="L15161" t="str">
            <v>Secondary</v>
          </cell>
          <cell r="AC15161" t="str">
            <v>Yes</v>
          </cell>
          <cell r="AI15161">
            <v>2</v>
          </cell>
        </row>
        <row r="15162">
          <cell r="K15162" t="str">
            <v>Academy Converter</v>
          </cell>
          <cell r="L15162" t="str">
            <v>Secondary</v>
          </cell>
          <cell r="AC15162" t="str">
            <v>Yes</v>
          </cell>
          <cell r="AI15162">
            <v>1</v>
          </cell>
        </row>
        <row r="15163">
          <cell r="K15163" t="str">
            <v>Academy Converter</v>
          </cell>
          <cell r="L15163" t="str">
            <v>Primary</v>
          </cell>
          <cell r="AC15163" t="str">
            <v>No</v>
          </cell>
          <cell r="AI15163">
            <v>1</v>
          </cell>
        </row>
        <row r="15164">
          <cell r="K15164" t="str">
            <v>Academy Converter</v>
          </cell>
          <cell r="L15164" t="str">
            <v>Primary</v>
          </cell>
          <cell r="AC15164" t="str">
            <v>Yes</v>
          </cell>
          <cell r="AI15164">
            <v>1</v>
          </cell>
        </row>
        <row r="15165">
          <cell r="K15165" t="str">
            <v>Academy Converter</v>
          </cell>
          <cell r="L15165" t="str">
            <v>Secondary</v>
          </cell>
          <cell r="AC15165" t="str">
            <v>Yes</v>
          </cell>
          <cell r="AI15165">
            <v>2</v>
          </cell>
        </row>
        <row r="15166">
          <cell r="K15166" t="str">
            <v>Academy Converter</v>
          </cell>
          <cell r="L15166" t="str">
            <v>Primary</v>
          </cell>
          <cell r="AC15166" t="str">
            <v>Yes</v>
          </cell>
          <cell r="AI15166">
            <v>2</v>
          </cell>
        </row>
        <row r="15167">
          <cell r="K15167" t="str">
            <v>Academy Converter</v>
          </cell>
          <cell r="L15167" t="str">
            <v>Secondary</v>
          </cell>
          <cell r="AC15167" t="str">
            <v>Yes</v>
          </cell>
          <cell r="AI15167">
            <v>4</v>
          </cell>
        </row>
        <row r="15168">
          <cell r="K15168" t="str">
            <v>Academy Converter</v>
          </cell>
          <cell r="L15168" t="str">
            <v>Primary</v>
          </cell>
          <cell r="AC15168" t="str">
            <v>Yes</v>
          </cell>
          <cell r="AI15168">
            <v>2</v>
          </cell>
        </row>
        <row r="15169">
          <cell r="K15169" t="str">
            <v>Academy Converter</v>
          </cell>
          <cell r="L15169" t="str">
            <v>Secondary</v>
          </cell>
          <cell r="AC15169" t="str">
            <v>Yes</v>
          </cell>
          <cell r="AI15169">
            <v>2</v>
          </cell>
        </row>
        <row r="15170">
          <cell r="K15170" t="str">
            <v>Academy Converter</v>
          </cell>
          <cell r="L15170" t="str">
            <v>Primary</v>
          </cell>
          <cell r="AC15170" t="str">
            <v>Yes</v>
          </cell>
          <cell r="AI15170">
            <v>1</v>
          </cell>
        </row>
        <row r="15171">
          <cell r="K15171" t="str">
            <v>Academy Special Converter</v>
          </cell>
          <cell r="L15171" t="str">
            <v>Special</v>
          </cell>
          <cell r="AC15171" t="str">
            <v>Yes</v>
          </cell>
          <cell r="AI15171">
            <v>1</v>
          </cell>
        </row>
        <row r="15172">
          <cell r="K15172" t="str">
            <v>Academy Converter</v>
          </cell>
          <cell r="L15172" t="str">
            <v>Secondary</v>
          </cell>
          <cell r="AC15172" t="str">
            <v>Yes</v>
          </cell>
          <cell r="AI15172">
            <v>2</v>
          </cell>
        </row>
        <row r="15173">
          <cell r="K15173" t="str">
            <v>Academy Special Converter</v>
          </cell>
          <cell r="L15173" t="str">
            <v>Special</v>
          </cell>
          <cell r="AC15173" t="str">
            <v>No</v>
          </cell>
          <cell r="AI15173">
            <v>1</v>
          </cell>
        </row>
        <row r="15174">
          <cell r="K15174" t="str">
            <v>Academy Converter</v>
          </cell>
          <cell r="L15174" t="str">
            <v>Secondary</v>
          </cell>
          <cell r="AC15174" t="str">
            <v>No</v>
          </cell>
          <cell r="AI15174">
            <v>1</v>
          </cell>
        </row>
        <row r="15175">
          <cell r="K15175" t="str">
            <v>Academy Converter</v>
          </cell>
          <cell r="L15175" t="str">
            <v>Primary</v>
          </cell>
          <cell r="AC15175" t="str">
            <v>No</v>
          </cell>
          <cell r="AI15175">
            <v>1</v>
          </cell>
        </row>
        <row r="15176">
          <cell r="K15176" t="str">
            <v>Academy Converter</v>
          </cell>
          <cell r="L15176" t="str">
            <v>Primary</v>
          </cell>
          <cell r="AC15176" t="str">
            <v>No</v>
          </cell>
          <cell r="AI15176">
            <v>1</v>
          </cell>
        </row>
        <row r="15177">
          <cell r="K15177" t="str">
            <v>Academy Converter</v>
          </cell>
          <cell r="L15177" t="str">
            <v>Primary</v>
          </cell>
          <cell r="AC15177" t="str">
            <v>Yes</v>
          </cell>
          <cell r="AI15177">
            <v>2</v>
          </cell>
        </row>
        <row r="15178">
          <cell r="K15178" t="str">
            <v>Academy Converter</v>
          </cell>
          <cell r="L15178" t="str">
            <v>Secondary</v>
          </cell>
          <cell r="AC15178" t="str">
            <v>Yes</v>
          </cell>
          <cell r="AI15178">
            <v>2</v>
          </cell>
        </row>
        <row r="15179">
          <cell r="K15179" t="str">
            <v>Academy Converter</v>
          </cell>
          <cell r="L15179" t="str">
            <v>Primary</v>
          </cell>
          <cell r="AC15179" t="str">
            <v>No</v>
          </cell>
          <cell r="AI15179">
            <v>1</v>
          </cell>
        </row>
        <row r="15180">
          <cell r="K15180" t="str">
            <v>Academy Converter</v>
          </cell>
          <cell r="L15180" t="str">
            <v>Secondary</v>
          </cell>
          <cell r="AC15180" t="str">
            <v>Yes</v>
          </cell>
          <cell r="AI15180">
            <v>1</v>
          </cell>
        </row>
        <row r="15181">
          <cell r="K15181" t="str">
            <v>Academy Converter</v>
          </cell>
          <cell r="L15181" t="str">
            <v>Primary</v>
          </cell>
          <cell r="AC15181" t="str">
            <v>Yes</v>
          </cell>
          <cell r="AI15181">
            <v>1</v>
          </cell>
        </row>
        <row r="15182">
          <cell r="K15182" t="str">
            <v>Academy Converter</v>
          </cell>
          <cell r="L15182" t="str">
            <v>Secondary</v>
          </cell>
          <cell r="AC15182" t="str">
            <v>Yes</v>
          </cell>
          <cell r="AI15182">
            <v>2</v>
          </cell>
        </row>
        <row r="15183">
          <cell r="K15183" t="str">
            <v>Academy Converter</v>
          </cell>
          <cell r="L15183" t="str">
            <v>Secondary</v>
          </cell>
          <cell r="AC15183" t="str">
            <v>Yes</v>
          </cell>
          <cell r="AI15183">
            <v>2</v>
          </cell>
        </row>
        <row r="15184">
          <cell r="K15184" t="str">
            <v>Academy Converter</v>
          </cell>
          <cell r="L15184" t="str">
            <v>Secondary</v>
          </cell>
          <cell r="AC15184" t="str">
            <v>Yes</v>
          </cell>
          <cell r="AI15184">
            <v>1</v>
          </cell>
        </row>
        <row r="15185">
          <cell r="K15185" t="str">
            <v>Academy Converter</v>
          </cell>
          <cell r="L15185" t="str">
            <v>Secondary</v>
          </cell>
          <cell r="AC15185" t="str">
            <v>Yes</v>
          </cell>
          <cell r="AI15185">
            <v>2</v>
          </cell>
        </row>
        <row r="15186">
          <cell r="K15186" t="str">
            <v>Academy Converter</v>
          </cell>
          <cell r="L15186" t="str">
            <v>Secondary</v>
          </cell>
          <cell r="AC15186" t="str">
            <v>Yes</v>
          </cell>
          <cell r="AI15186">
            <v>2</v>
          </cell>
        </row>
        <row r="15187">
          <cell r="K15187" t="str">
            <v>Academy Converter</v>
          </cell>
          <cell r="L15187" t="str">
            <v>Secondary</v>
          </cell>
          <cell r="AC15187" t="str">
            <v>No</v>
          </cell>
          <cell r="AI15187">
            <v>1</v>
          </cell>
        </row>
        <row r="15188">
          <cell r="K15188" t="str">
            <v>Academy Converter</v>
          </cell>
          <cell r="L15188" t="str">
            <v>Primary</v>
          </cell>
          <cell r="AC15188" t="str">
            <v>No</v>
          </cell>
          <cell r="AI15188">
            <v>1</v>
          </cell>
        </row>
        <row r="15189">
          <cell r="K15189" t="str">
            <v>Academy Converter</v>
          </cell>
          <cell r="L15189" t="str">
            <v>Primary</v>
          </cell>
          <cell r="AC15189" t="str">
            <v>Yes</v>
          </cell>
          <cell r="AI15189">
            <v>2</v>
          </cell>
        </row>
        <row r="15190">
          <cell r="K15190" t="str">
            <v>Academy Converter</v>
          </cell>
          <cell r="L15190" t="str">
            <v>Secondary</v>
          </cell>
          <cell r="AC15190" t="str">
            <v>Yes</v>
          </cell>
          <cell r="AI15190">
            <v>1</v>
          </cell>
        </row>
        <row r="15191">
          <cell r="K15191" t="str">
            <v>Academy Converter</v>
          </cell>
          <cell r="L15191" t="str">
            <v>Secondary</v>
          </cell>
          <cell r="AC15191" t="str">
            <v>Yes</v>
          </cell>
          <cell r="AI15191">
            <v>2</v>
          </cell>
        </row>
        <row r="15192">
          <cell r="K15192" t="str">
            <v>Academy Converter</v>
          </cell>
          <cell r="L15192" t="str">
            <v>Primary</v>
          </cell>
          <cell r="AC15192" t="str">
            <v>No</v>
          </cell>
          <cell r="AI15192">
            <v>1</v>
          </cell>
        </row>
        <row r="15193">
          <cell r="K15193" t="str">
            <v>Academy Converter</v>
          </cell>
          <cell r="L15193" t="str">
            <v>Primary</v>
          </cell>
          <cell r="AC15193" t="str">
            <v>Yes</v>
          </cell>
          <cell r="AI15193">
            <v>4</v>
          </cell>
        </row>
        <row r="15194">
          <cell r="K15194" t="str">
            <v>Academy Converter</v>
          </cell>
          <cell r="L15194" t="str">
            <v>Secondary</v>
          </cell>
          <cell r="AC15194" t="str">
            <v>Yes</v>
          </cell>
          <cell r="AI15194">
            <v>2</v>
          </cell>
        </row>
        <row r="15195">
          <cell r="K15195" t="str">
            <v>Academy Converter</v>
          </cell>
          <cell r="L15195" t="str">
            <v>Secondary</v>
          </cell>
          <cell r="AC15195" t="str">
            <v>Yes</v>
          </cell>
          <cell r="AI15195">
            <v>2</v>
          </cell>
        </row>
        <row r="15196">
          <cell r="K15196" t="str">
            <v>Academy Converter</v>
          </cell>
          <cell r="L15196" t="str">
            <v>Secondary</v>
          </cell>
          <cell r="AC15196" t="str">
            <v>Yes</v>
          </cell>
          <cell r="AI15196">
            <v>2</v>
          </cell>
        </row>
        <row r="15197">
          <cell r="K15197" t="str">
            <v>Academy Special Converter</v>
          </cell>
          <cell r="L15197" t="str">
            <v>Special</v>
          </cell>
          <cell r="AC15197" t="str">
            <v>Yes</v>
          </cell>
          <cell r="AI15197">
            <v>1</v>
          </cell>
        </row>
        <row r="15198">
          <cell r="K15198" t="str">
            <v>Academy Converter</v>
          </cell>
          <cell r="L15198" t="str">
            <v>Primary</v>
          </cell>
          <cell r="AC15198" t="str">
            <v>Yes</v>
          </cell>
          <cell r="AI15198">
            <v>3</v>
          </cell>
        </row>
        <row r="15199">
          <cell r="K15199" t="str">
            <v>Academy Converter</v>
          </cell>
          <cell r="L15199" t="str">
            <v>Secondary</v>
          </cell>
          <cell r="AC15199" t="str">
            <v>Yes</v>
          </cell>
          <cell r="AI15199">
            <v>2</v>
          </cell>
        </row>
        <row r="15200">
          <cell r="K15200" t="str">
            <v>Academy Converter</v>
          </cell>
          <cell r="L15200" t="str">
            <v>Secondary</v>
          </cell>
          <cell r="AC15200" t="str">
            <v>Yes</v>
          </cell>
          <cell r="AI15200">
            <v>2</v>
          </cell>
        </row>
        <row r="15201">
          <cell r="K15201" t="str">
            <v>Academy Converter</v>
          </cell>
          <cell r="L15201" t="str">
            <v>Primary</v>
          </cell>
          <cell r="AC15201" t="str">
            <v>Yes</v>
          </cell>
          <cell r="AI15201">
            <v>2</v>
          </cell>
        </row>
        <row r="15202">
          <cell r="K15202" t="str">
            <v>Academy Converter</v>
          </cell>
          <cell r="L15202" t="str">
            <v>Secondary</v>
          </cell>
          <cell r="AC15202" t="str">
            <v>Yes</v>
          </cell>
          <cell r="AI15202">
            <v>3</v>
          </cell>
        </row>
        <row r="15203">
          <cell r="K15203" t="str">
            <v>Academy Converter</v>
          </cell>
          <cell r="L15203" t="str">
            <v>Secondary</v>
          </cell>
          <cell r="AC15203" t="str">
            <v>Yes</v>
          </cell>
          <cell r="AI15203">
            <v>2</v>
          </cell>
        </row>
        <row r="15204">
          <cell r="K15204" t="str">
            <v>Academy Converter</v>
          </cell>
          <cell r="L15204" t="str">
            <v>Primary</v>
          </cell>
          <cell r="AC15204" t="str">
            <v>Yes</v>
          </cell>
          <cell r="AI15204">
            <v>1</v>
          </cell>
        </row>
        <row r="15205">
          <cell r="K15205" t="str">
            <v>Academy Converter</v>
          </cell>
          <cell r="L15205" t="str">
            <v>Primary</v>
          </cell>
          <cell r="AC15205" t="str">
            <v>Yes</v>
          </cell>
          <cell r="AI15205">
            <v>3</v>
          </cell>
        </row>
        <row r="15206">
          <cell r="K15206" t="str">
            <v>Academy Converter</v>
          </cell>
          <cell r="L15206" t="str">
            <v>Primary</v>
          </cell>
          <cell r="AC15206" t="str">
            <v>Yes</v>
          </cell>
          <cell r="AI15206">
            <v>2</v>
          </cell>
        </row>
        <row r="15207">
          <cell r="K15207" t="str">
            <v>Academy Special Converter</v>
          </cell>
          <cell r="L15207" t="str">
            <v>Special</v>
          </cell>
          <cell r="AC15207" t="str">
            <v>Yes</v>
          </cell>
          <cell r="AI15207">
            <v>1</v>
          </cell>
        </row>
        <row r="15208">
          <cell r="K15208" t="str">
            <v>Academy Converter</v>
          </cell>
          <cell r="L15208" t="str">
            <v>Primary</v>
          </cell>
          <cell r="AC15208" t="str">
            <v>Yes</v>
          </cell>
          <cell r="AI15208">
            <v>2</v>
          </cell>
        </row>
        <row r="15209">
          <cell r="K15209" t="str">
            <v>Academy Converter</v>
          </cell>
          <cell r="L15209" t="str">
            <v>Secondary</v>
          </cell>
          <cell r="AC15209" t="str">
            <v>Yes</v>
          </cell>
          <cell r="AI15209">
            <v>3</v>
          </cell>
        </row>
        <row r="15210">
          <cell r="K15210" t="str">
            <v>Academy Converter</v>
          </cell>
          <cell r="L15210" t="str">
            <v>Secondary</v>
          </cell>
          <cell r="AC15210" t="str">
            <v>Yes</v>
          </cell>
          <cell r="AI15210">
            <v>1</v>
          </cell>
        </row>
        <row r="15211">
          <cell r="K15211" t="str">
            <v>Academy Converter</v>
          </cell>
          <cell r="L15211" t="str">
            <v>Secondary</v>
          </cell>
          <cell r="AC15211" t="str">
            <v>Yes</v>
          </cell>
          <cell r="AI15211">
            <v>2</v>
          </cell>
        </row>
        <row r="15212">
          <cell r="K15212" t="str">
            <v>Academy Converter</v>
          </cell>
          <cell r="L15212" t="str">
            <v>Secondary</v>
          </cell>
          <cell r="AC15212" t="str">
            <v>No</v>
          </cell>
          <cell r="AI15212">
            <v>1</v>
          </cell>
        </row>
        <row r="15213">
          <cell r="K15213" t="str">
            <v>Academy Converter</v>
          </cell>
          <cell r="L15213" t="str">
            <v>Primary</v>
          </cell>
          <cell r="AC15213" t="str">
            <v>No</v>
          </cell>
          <cell r="AI15213">
            <v>1</v>
          </cell>
        </row>
        <row r="15214">
          <cell r="K15214" t="str">
            <v>Academy Special Converter</v>
          </cell>
          <cell r="L15214" t="str">
            <v>Special</v>
          </cell>
          <cell r="AC15214" t="str">
            <v>Yes</v>
          </cell>
          <cell r="AI15214">
            <v>2</v>
          </cell>
        </row>
        <row r="15215">
          <cell r="K15215" t="str">
            <v>Academy Converter</v>
          </cell>
          <cell r="L15215" t="str">
            <v>Primary</v>
          </cell>
          <cell r="AC15215" t="str">
            <v>Yes</v>
          </cell>
          <cell r="AI15215">
            <v>1</v>
          </cell>
        </row>
        <row r="15216">
          <cell r="K15216" t="str">
            <v>Academy Converter</v>
          </cell>
          <cell r="L15216" t="str">
            <v>Primary</v>
          </cell>
          <cell r="AC15216" t="str">
            <v>Yes</v>
          </cell>
          <cell r="AI15216">
            <v>2</v>
          </cell>
        </row>
        <row r="15217">
          <cell r="K15217" t="str">
            <v>Academy Converter</v>
          </cell>
          <cell r="L15217" t="str">
            <v>Primary</v>
          </cell>
          <cell r="AC15217" t="str">
            <v>Yes</v>
          </cell>
          <cell r="AI15217">
            <v>2</v>
          </cell>
        </row>
        <row r="15218">
          <cell r="K15218" t="str">
            <v>Academy Converter</v>
          </cell>
          <cell r="L15218" t="str">
            <v>Primary</v>
          </cell>
          <cell r="AC15218" t="str">
            <v>Yes</v>
          </cell>
          <cell r="AI15218">
            <v>2</v>
          </cell>
        </row>
        <row r="15219">
          <cell r="K15219" t="str">
            <v>Academy Converter</v>
          </cell>
          <cell r="L15219" t="str">
            <v>Primary</v>
          </cell>
          <cell r="AC15219" t="str">
            <v>Yes</v>
          </cell>
          <cell r="AI15219">
            <v>2</v>
          </cell>
        </row>
        <row r="15220">
          <cell r="K15220" t="str">
            <v>Academy Converter</v>
          </cell>
          <cell r="L15220" t="str">
            <v>Secondary</v>
          </cell>
          <cell r="AC15220" t="str">
            <v>Yes</v>
          </cell>
          <cell r="AI15220">
            <v>2</v>
          </cell>
        </row>
        <row r="15221">
          <cell r="K15221" t="str">
            <v>Free School</v>
          </cell>
          <cell r="L15221" t="str">
            <v>Secondary</v>
          </cell>
          <cell r="AC15221" t="str">
            <v>Yes</v>
          </cell>
          <cell r="AI15221">
            <v>2</v>
          </cell>
        </row>
        <row r="15222">
          <cell r="K15222" t="str">
            <v>Free School</v>
          </cell>
          <cell r="L15222" t="str">
            <v>Primary</v>
          </cell>
          <cell r="AC15222" t="str">
            <v>Yes</v>
          </cell>
          <cell r="AI15222">
            <v>2</v>
          </cell>
        </row>
        <row r="15223">
          <cell r="K15223" t="str">
            <v>Free School</v>
          </cell>
          <cell r="L15223" t="str">
            <v>Secondary</v>
          </cell>
          <cell r="AC15223" t="str">
            <v>Yes</v>
          </cell>
          <cell r="AI15223">
            <v>2</v>
          </cell>
        </row>
        <row r="15224">
          <cell r="K15224" t="str">
            <v>Free School</v>
          </cell>
          <cell r="L15224" t="str">
            <v>Primary</v>
          </cell>
          <cell r="AC15224" t="str">
            <v>Yes</v>
          </cell>
          <cell r="AI15224">
            <v>1</v>
          </cell>
        </row>
        <row r="15225">
          <cell r="K15225" t="str">
            <v>Academy Special Converter</v>
          </cell>
          <cell r="L15225" t="str">
            <v>Special</v>
          </cell>
          <cell r="AC15225" t="str">
            <v>Yes</v>
          </cell>
          <cell r="AI15225">
            <v>1</v>
          </cell>
        </row>
        <row r="15226">
          <cell r="K15226" t="str">
            <v>Pupil Referral Unit</v>
          </cell>
          <cell r="L15226" t="str">
            <v>PRU</v>
          </cell>
          <cell r="AC15226" t="str">
            <v>Yes</v>
          </cell>
          <cell r="AI15226">
            <v>2</v>
          </cell>
        </row>
        <row r="15227">
          <cell r="K15227" t="str">
            <v>Free School</v>
          </cell>
          <cell r="L15227" t="str">
            <v>Secondary</v>
          </cell>
          <cell r="AC15227" t="str">
            <v>Yes</v>
          </cell>
          <cell r="AI15227">
            <v>2</v>
          </cell>
        </row>
        <row r="15228">
          <cell r="K15228" t="str">
            <v>Academy Converter</v>
          </cell>
          <cell r="L15228" t="str">
            <v>Secondary</v>
          </cell>
          <cell r="AC15228" t="str">
            <v>Yes</v>
          </cell>
          <cell r="AI15228">
            <v>1</v>
          </cell>
        </row>
        <row r="15229">
          <cell r="K15229" t="str">
            <v>Academy Special Converter</v>
          </cell>
          <cell r="L15229" t="str">
            <v>Special</v>
          </cell>
          <cell r="AC15229" t="str">
            <v>Yes</v>
          </cell>
          <cell r="AI15229">
            <v>2</v>
          </cell>
        </row>
        <row r="15230">
          <cell r="K15230" t="str">
            <v>Academy Converter</v>
          </cell>
          <cell r="L15230" t="str">
            <v>Primary</v>
          </cell>
          <cell r="AC15230" t="str">
            <v>Yes</v>
          </cell>
          <cell r="AI15230">
            <v>2</v>
          </cell>
        </row>
        <row r="15231">
          <cell r="K15231" t="str">
            <v>Academy Converter</v>
          </cell>
          <cell r="L15231" t="str">
            <v>Primary</v>
          </cell>
          <cell r="AC15231" t="str">
            <v>Yes</v>
          </cell>
          <cell r="AI15231">
            <v>2</v>
          </cell>
        </row>
        <row r="15232">
          <cell r="K15232" t="str">
            <v>Academy Converter</v>
          </cell>
          <cell r="L15232" t="str">
            <v>Secondary</v>
          </cell>
          <cell r="AC15232" t="str">
            <v>Yes</v>
          </cell>
          <cell r="AI15232">
            <v>2</v>
          </cell>
        </row>
        <row r="15233">
          <cell r="K15233" t="str">
            <v>Academy Converter</v>
          </cell>
          <cell r="L15233" t="str">
            <v>Secondary</v>
          </cell>
          <cell r="AC15233" t="str">
            <v>No</v>
          </cell>
          <cell r="AI15233">
            <v>1</v>
          </cell>
        </row>
        <row r="15234">
          <cell r="K15234" t="str">
            <v>Academy Converter</v>
          </cell>
          <cell r="L15234" t="str">
            <v>Primary</v>
          </cell>
          <cell r="AC15234" t="str">
            <v>No</v>
          </cell>
          <cell r="AI15234">
            <v>1</v>
          </cell>
        </row>
        <row r="15235">
          <cell r="K15235" t="str">
            <v>Academy Converter</v>
          </cell>
          <cell r="L15235" t="str">
            <v>Primary</v>
          </cell>
          <cell r="AC15235" t="str">
            <v>Yes</v>
          </cell>
          <cell r="AI15235">
            <v>2</v>
          </cell>
        </row>
        <row r="15236">
          <cell r="K15236" t="str">
            <v>Academy Converter</v>
          </cell>
          <cell r="L15236" t="str">
            <v>Primary</v>
          </cell>
          <cell r="AC15236" t="str">
            <v>Yes</v>
          </cell>
          <cell r="AI15236">
            <v>1</v>
          </cell>
        </row>
        <row r="15237">
          <cell r="K15237" t="str">
            <v>Academy Converter</v>
          </cell>
          <cell r="L15237" t="str">
            <v>Primary</v>
          </cell>
          <cell r="AC15237" t="str">
            <v>No</v>
          </cell>
          <cell r="AI15237">
            <v>1</v>
          </cell>
        </row>
        <row r="15238">
          <cell r="K15238" t="str">
            <v>Academy Converter</v>
          </cell>
          <cell r="L15238" t="str">
            <v>Secondary</v>
          </cell>
          <cell r="AC15238" t="str">
            <v>Yes</v>
          </cell>
          <cell r="AI15238">
            <v>3</v>
          </cell>
        </row>
        <row r="15239">
          <cell r="K15239" t="str">
            <v>Academy Converter</v>
          </cell>
          <cell r="L15239" t="str">
            <v>Secondary</v>
          </cell>
          <cell r="AC15239" t="str">
            <v>Yes</v>
          </cell>
          <cell r="AI15239">
            <v>2</v>
          </cell>
        </row>
        <row r="15240">
          <cell r="K15240" t="str">
            <v>Academy Converter</v>
          </cell>
          <cell r="L15240" t="str">
            <v>Secondary</v>
          </cell>
          <cell r="AC15240" t="str">
            <v>Yes</v>
          </cell>
          <cell r="AI15240">
            <v>2</v>
          </cell>
        </row>
        <row r="15241">
          <cell r="K15241" t="str">
            <v>Academy Converter</v>
          </cell>
          <cell r="L15241" t="str">
            <v>Secondary</v>
          </cell>
          <cell r="AC15241" t="str">
            <v>Yes</v>
          </cell>
          <cell r="AI15241">
            <v>2</v>
          </cell>
        </row>
        <row r="15242">
          <cell r="K15242" t="str">
            <v>Academy Converter</v>
          </cell>
          <cell r="L15242" t="str">
            <v>Primary</v>
          </cell>
          <cell r="AC15242" t="str">
            <v>Yes</v>
          </cell>
          <cell r="AI15242">
            <v>2</v>
          </cell>
        </row>
        <row r="15243">
          <cell r="K15243" t="str">
            <v>Academy Converter</v>
          </cell>
          <cell r="L15243" t="str">
            <v>Primary</v>
          </cell>
          <cell r="AC15243" t="str">
            <v>Yes</v>
          </cell>
          <cell r="AI15243">
            <v>2</v>
          </cell>
        </row>
        <row r="15244">
          <cell r="K15244" t="str">
            <v>Academy Converter</v>
          </cell>
          <cell r="L15244" t="str">
            <v>Secondary</v>
          </cell>
          <cell r="AC15244" t="str">
            <v>Yes</v>
          </cell>
          <cell r="AI15244">
            <v>2</v>
          </cell>
        </row>
        <row r="15245">
          <cell r="K15245" t="str">
            <v>Academy Converter</v>
          </cell>
          <cell r="L15245" t="str">
            <v>Primary</v>
          </cell>
          <cell r="AC15245" t="str">
            <v>Yes</v>
          </cell>
          <cell r="AI15245">
            <v>2</v>
          </cell>
        </row>
        <row r="15246">
          <cell r="K15246" t="str">
            <v>Academy Converter</v>
          </cell>
          <cell r="L15246" t="str">
            <v>Primary</v>
          </cell>
          <cell r="AC15246" t="str">
            <v>Yes</v>
          </cell>
          <cell r="AI15246">
            <v>2</v>
          </cell>
        </row>
        <row r="15247">
          <cell r="K15247" t="str">
            <v>Academy Converter</v>
          </cell>
          <cell r="L15247" t="str">
            <v>Secondary</v>
          </cell>
          <cell r="AC15247" t="str">
            <v>Yes</v>
          </cell>
          <cell r="AI15247">
            <v>1</v>
          </cell>
        </row>
        <row r="15248">
          <cell r="K15248" t="str">
            <v>Academy Converter</v>
          </cell>
          <cell r="L15248" t="str">
            <v>Secondary</v>
          </cell>
          <cell r="AC15248" t="str">
            <v>Yes</v>
          </cell>
          <cell r="AI15248">
            <v>2</v>
          </cell>
        </row>
        <row r="15249">
          <cell r="K15249" t="str">
            <v>Academy Converter</v>
          </cell>
          <cell r="L15249" t="str">
            <v>Secondary</v>
          </cell>
          <cell r="AC15249" t="str">
            <v>Yes</v>
          </cell>
          <cell r="AI15249">
            <v>2</v>
          </cell>
        </row>
        <row r="15250">
          <cell r="K15250" t="str">
            <v>Academy Converter</v>
          </cell>
          <cell r="L15250" t="str">
            <v>Secondary</v>
          </cell>
          <cell r="AC15250" t="str">
            <v>Yes</v>
          </cell>
          <cell r="AI15250">
            <v>2</v>
          </cell>
        </row>
        <row r="15251">
          <cell r="K15251" t="str">
            <v>Academy Converter</v>
          </cell>
          <cell r="L15251" t="str">
            <v>Secondary</v>
          </cell>
          <cell r="AC15251" t="str">
            <v>Yes</v>
          </cell>
          <cell r="AI15251">
            <v>3</v>
          </cell>
        </row>
        <row r="15252">
          <cell r="K15252" t="str">
            <v>Academy Converter</v>
          </cell>
          <cell r="L15252" t="str">
            <v>Primary</v>
          </cell>
          <cell r="AC15252" t="str">
            <v>Yes</v>
          </cell>
          <cell r="AI15252">
            <v>1</v>
          </cell>
        </row>
        <row r="15253">
          <cell r="K15253" t="str">
            <v>Academy Converter</v>
          </cell>
          <cell r="L15253" t="str">
            <v>Secondary</v>
          </cell>
          <cell r="AC15253" t="str">
            <v>Yes</v>
          </cell>
          <cell r="AI15253">
            <v>1</v>
          </cell>
        </row>
        <row r="15254">
          <cell r="K15254" t="str">
            <v>Academy Converter</v>
          </cell>
          <cell r="L15254" t="str">
            <v>Secondary</v>
          </cell>
          <cell r="AC15254" t="str">
            <v>Yes</v>
          </cell>
          <cell r="AI15254">
            <v>1</v>
          </cell>
        </row>
        <row r="15255">
          <cell r="K15255" t="str">
            <v>Academy Converter</v>
          </cell>
          <cell r="L15255" t="str">
            <v>Secondary</v>
          </cell>
          <cell r="AC15255" t="str">
            <v>Yes</v>
          </cell>
          <cell r="AI15255">
            <v>3</v>
          </cell>
        </row>
        <row r="15256">
          <cell r="K15256" t="str">
            <v>Academy Converter</v>
          </cell>
          <cell r="L15256" t="str">
            <v>Secondary</v>
          </cell>
          <cell r="AC15256" t="str">
            <v>Yes</v>
          </cell>
          <cell r="AI15256">
            <v>2</v>
          </cell>
        </row>
        <row r="15257">
          <cell r="K15257" t="str">
            <v>Academy Converter</v>
          </cell>
          <cell r="L15257" t="str">
            <v>Primary</v>
          </cell>
          <cell r="AC15257" t="str">
            <v>Yes</v>
          </cell>
          <cell r="AI15257">
            <v>2</v>
          </cell>
        </row>
        <row r="15258">
          <cell r="K15258" t="str">
            <v>Academy Converter</v>
          </cell>
          <cell r="L15258" t="str">
            <v>Primary</v>
          </cell>
          <cell r="AC15258" t="str">
            <v>Yes</v>
          </cell>
          <cell r="AI15258">
            <v>3</v>
          </cell>
        </row>
        <row r="15259">
          <cell r="K15259" t="str">
            <v>Academy Converter</v>
          </cell>
          <cell r="L15259" t="str">
            <v>Primary</v>
          </cell>
          <cell r="AC15259" t="str">
            <v>No</v>
          </cell>
          <cell r="AI15259">
            <v>1</v>
          </cell>
        </row>
        <row r="15260">
          <cell r="K15260" t="str">
            <v>Academy Converter</v>
          </cell>
          <cell r="L15260" t="str">
            <v>Primary</v>
          </cell>
          <cell r="AC15260" t="str">
            <v>Yes</v>
          </cell>
          <cell r="AI15260">
            <v>1</v>
          </cell>
        </row>
        <row r="15261">
          <cell r="K15261" t="str">
            <v>Academy Converter</v>
          </cell>
          <cell r="L15261" t="str">
            <v>Secondary</v>
          </cell>
          <cell r="AC15261" t="str">
            <v>Yes</v>
          </cell>
          <cell r="AI15261">
            <v>1</v>
          </cell>
        </row>
        <row r="15262">
          <cell r="K15262" t="str">
            <v>Academy Converter</v>
          </cell>
          <cell r="L15262" t="str">
            <v>Secondary</v>
          </cell>
          <cell r="AC15262" t="str">
            <v>Yes</v>
          </cell>
          <cell r="AI15262">
            <v>2</v>
          </cell>
        </row>
        <row r="15263">
          <cell r="K15263" t="str">
            <v>Academy Converter</v>
          </cell>
          <cell r="L15263" t="str">
            <v>Secondary</v>
          </cell>
          <cell r="AC15263" t="str">
            <v>Yes</v>
          </cell>
          <cell r="AI15263">
            <v>3</v>
          </cell>
        </row>
        <row r="15264">
          <cell r="K15264" t="str">
            <v>Academy Converter</v>
          </cell>
          <cell r="L15264" t="str">
            <v>Secondary</v>
          </cell>
          <cell r="AC15264" t="str">
            <v>Yes</v>
          </cell>
          <cell r="AI15264">
            <v>1</v>
          </cell>
        </row>
        <row r="15265">
          <cell r="K15265" t="str">
            <v>Academy Converter</v>
          </cell>
          <cell r="L15265" t="str">
            <v>Primary</v>
          </cell>
          <cell r="AC15265" t="str">
            <v>Yes</v>
          </cell>
          <cell r="AI15265">
            <v>1</v>
          </cell>
        </row>
        <row r="15266">
          <cell r="K15266" t="str">
            <v>Academy Converter</v>
          </cell>
          <cell r="L15266" t="str">
            <v>Primary</v>
          </cell>
          <cell r="AC15266" t="str">
            <v>Yes</v>
          </cell>
          <cell r="AI15266">
            <v>1</v>
          </cell>
        </row>
        <row r="15267">
          <cell r="K15267" t="str">
            <v>Academy Converter</v>
          </cell>
          <cell r="L15267" t="str">
            <v>Secondary</v>
          </cell>
          <cell r="AC15267" t="str">
            <v>Yes</v>
          </cell>
          <cell r="AI15267">
            <v>2</v>
          </cell>
        </row>
        <row r="15268">
          <cell r="K15268" t="str">
            <v>Academy Converter</v>
          </cell>
          <cell r="L15268" t="str">
            <v>Secondary</v>
          </cell>
          <cell r="AC15268" t="str">
            <v>Yes</v>
          </cell>
          <cell r="AI15268">
            <v>2</v>
          </cell>
        </row>
        <row r="15269">
          <cell r="K15269" t="str">
            <v>Academy Special Converter</v>
          </cell>
          <cell r="L15269" t="str">
            <v>Special</v>
          </cell>
          <cell r="AC15269" t="str">
            <v>Yes</v>
          </cell>
          <cell r="AI15269">
            <v>1</v>
          </cell>
        </row>
        <row r="15270">
          <cell r="K15270" t="str">
            <v>Academy Converter</v>
          </cell>
          <cell r="L15270" t="str">
            <v>Primary</v>
          </cell>
          <cell r="AC15270" t="str">
            <v>No</v>
          </cell>
          <cell r="AI15270">
            <v>1</v>
          </cell>
        </row>
        <row r="15271">
          <cell r="K15271" t="str">
            <v>Academy Converter</v>
          </cell>
          <cell r="L15271" t="str">
            <v>Primary</v>
          </cell>
          <cell r="AC15271" t="str">
            <v>No</v>
          </cell>
          <cell r="AI15271">
            <v>1</v>
          </cell>
        </row>
        <row r="15272">
          <cell r="K15272" t="str">
            <v>Academy Converter</v>
          </cell>
          <cell r="L15272" t="str">
            <v>Secondary</v>
          </cell>
          <cell r="AC15272" t="str">
            <v>Yes</v>
          </cell>
          <cell r="AI15272">
            <v>2</v>
          </cell>
        </row>
        <row r="15273">
          <cell r="K15273" t="str">
            <v>Academy Converter</v>
          </cell>
          <cell r="L15273" t="str">
            <v>Primary</v>
          </cell>
          <cell r="AC15273" t="str">
            <v>No</v>
          </cell>
          <cell r="AI15273">
            <v>1</v>
          </cell>
        </row>
        <row r="15274">
          <cell r="K15274" t="str">
            <v>Academy Converter</v>
          </cell>
          <cell r="L15274" t="str">
            <v>Secondary</v>
          </cell>
          <cell r="AC15274" t="str">
            <v>Yes</v>
          </cell>
          <cell r="AI15274">
            <v>2</v>
          </cell>
        </row>
        <row r="15275">
          <cell r="K15275" t="str">
            <v>Academy Converter</v>
          </cell>
          <cell r="L15275" t="str">
            <v>Primary</v>
          </cell>
          <cell r="AC15275" t="str">
            <v>No</v>
          </cell>
          <cell r="AI15275">
            <v>1</v>
          </cell>
        </row>
        <row r="15276">
          <cell r="K15276" t="str">
            <v>Academy Converter</v>
          </cell>
          <cell r="L15276" t="str">
            <v>Primary</v>
          </cell>
          <cell r="AC15276" t="str">
            <v>Yes</v>
          </cell>
          <cell r="AI15276">
            <v>1</v>
          </cell>
        </row>
        <row r="15277">
          <cell r="K15277" t="str">
            <v>Voluntary Aided School</v>
          </cell>
          <cell r="L15277" t="str">
            <v>Primary</v>
          </cell>
          <cell r="AC15277" t="str">
            <v>Yes</v>
          </cell>
          <cell r="AI15277">
            <v>1</v>
          </cell>
        </row>
        <row r="15278">
          <cell r="K15278" t="str">
            <v>Voluntary Aided School</v>
          </cell>
          <cell r="L15278" t="str">
            <v>Primary</v>
          </cell>
          <cell r="AC15278" t="str">
            <v>Yes</v>
          </cell>
          <cell r="AI15278">
            <v>2</v>
          </cell>
        </row>
        <row r="15279">
          <cell r="K15279" t="str">
            <v>Academy Converter</v>
          </cell>
          <cell r="L15279" t="str">
            <v>Secondary</v>
          </cell>
          <cell r="AC15279" t="str">
            <v>Yes</v>
          </cell>
          <cell r="AI15279">
            <v>2</v>
          </cell>
        </row>
        <row r="15280">
          <cell r="K15280" t="str">
            <v>Foundation School</v>
          </cell>
          <cell r="L15280" t="str">
            <v>Primary</v>
          </cell>
          <cell r="AC15280" t="str">
            <v>Yes</v>
          </cell>
          <cell r="AI15280">
            <v>2</v>
          </cell>
        </row>
        <row r="15281">
          <cell r="K15281" t="str">
            <v>Academy Sponsor Led</v>
          </cell>
          <cell r="L15281" t="str">
            <v>Secondary</v>
          </cell>
          <cell r="AC15281" t="str">
            <v>Yes</v>
          </cell>
          <cell r="AI15281">
            <v>1</v>
          </cell>
        </row>
        <row r="15282">
          <cell r="K15282" t="str">
            <v>Academy Sponsor Led</v>
          </cell>
          <cell r="L15282" t="str">
            <v>Secondary</v>
          </cell>
          <cell r="AC15282" t="str">
            <v>Yes</v>
          </cell>
          <cell r="AI15282">
            <v>2</v>
          </cell>
        </row>
        <row r="15283">
          <cell r="K15283" t="str">
            <v>Academy Sponsor Led</v>
          </cell>
          <cell r="L15283" t="str">
            <v>Secondary</v>
          </cell>
          <cell r="AC15283" t="str">
            <v>Yes</v>
          </cell>
          <cell r="AI15283">
            <v>2</v>
          </cell>
        </row>
        <row r="15284">
          <cell r="K15284" t="str">
            <v>Academy Sponsor Led</v>
          </cell>
          <cell r="L15284" t="str">
            <v>Secondary</v>
          </cell>
          <cell r="AC15284" t="str">
            <v>Yes</v>
          </cell>
          <cell r="AI15284">
            <v>2</v>
          </cell>
        </row>
        <row r="15285">
          <cell r="K15285" t="str">
            <v>Academy Special Converter</v>
          </cell>
          <cell r="L15285" t="str">
            <v>Special</v>
          </cell>
          <cell r="AC15285" t="str">
            <v>Yes</v>
          </cell>
          <cell r="AI15285">
            <v>2</v>
          </cell>
        </row>
        <row r="15286">
          <cell r="K15286" t="str">
            <v>Academy Converter</v>
          </cell>
          <cell r="L15286" t="str">
            <v>Secondary</v>
          </cell>
          <cell r="AC15286" t="str">
            <v>Yes</v>
          </cell>
          <cell r="AI15286">
            <v>2</v>
          </cell>
        </row>
        <row r="15287">
          <cell r="K15287" t="str">
            <v>Pupil Referral Unit</v>
          </cell>
          <cell r="L15287" t="str">
            <v>PRU</v>
          </cell>
          <cell r="AC15287" t="str">
            <v>Yes</v>
          </cell>
          <cell r="AI15287">
            <v>3</v>
          </cell>
        </row>
        <row r="15288">
          <cell r="K15288" t="str">
            <v>Academy Converter</v>
          </cell>
          <cell r="L15288" t="str">
            <v>Secondary</v>
          </cell>
          <cell r="AC15288" t="str">
            <v>Yes</v>
          </cell>
          <cell r="AI15288">
            <v>4</v>
          </cell>
        </row>
        <row r="15289">
          <cell r="K15289" t="str">
            <v>Academy Converter</v>
          </cell>
          <cell r="L15289" t="str">
            <v>Primary</v>
          </cell>
          <cell r="AC15289" t="str">
            <v>Yes</v>
          </cell>
          <cell r="AI15289">
            <v>1</v>
          </cell>
        </row>
        <row r="15290">
          <cell r="K15290" t="str">
            <v>Academy Converter</v>
          </cell>
          <cell r="L15290" t="str">
            <v>Secondary</v>
          </cell>
          <cell r="AC15290" t="str">
            <v>Yes</v>
          </cell>
          <cell r="AI15290">
            <v>2</v>
          </cell>
        </row>
        <row r="15291">
          <cell r="K15291" t="str">
            <v>Academy Converter</v>
          </cell>
          <cell r="L15291" t="str">
            <v>Primary</v>
          </cell>
          <cell r="AC15291" t="str">
            <v>Yes</v>
          </cell>
          <cell r="AI15291">
            <v>2</v>
          </cell>
        </row>
        <row r="15292">
          <cell r="K15292" t="str">
            <v>Academy Converter</v>
          </cell>
          <cell r="L15292" t="str">
            <v>Primary</v>
          </cell>
          <cell r="AC15292" t="str">
            <v>Yes</v>
          </cell>
          <cell r="AI15292">
            <v>1</v>
          </cell>
        </row>
        <row r="15293">
          <cell r="K15293" t="str">
            <v>Academy Converter</v>
          </cell>
          <cell r="L15293" t="str">
            <v>Secondary</v>
          </cell>
          <cell r="AC15293" t="str">
            <v>Yes</v>
          </cell>
          <cell r="AI15293">
            <v>2</v>
          </cell>
        </row>
        <row r="15294">
          <cell r="K15294" t="str">
            <v>Academy Converter</v>
          </cell>
          <cell r="L15294" t="str">
            <v>Secondary</v>
          </cell>
          <cell r="AC15294" t="str">
            <v>No</v>
          </cell>
          <cell r="AI15294">
            <v>1</v>
          </cell>
        </row>
        <row r="15295">
          <cell r="K15295" t="str">
            <v>Academy Special Converter</v>
          </cell>
          <cell r="L15295" t="str">
            <v>Special</v>
          </cell>
          <cell r="AC15295" t="str">
            <v>Yes</v>
          </cell>
          <cell r="AI15295">
            <v>1</v>
          </cell>
        </row>
        <row r="15296">
          <cell r="K15296" t="str">
            <v>Academy Converter</v>
          </cell>
          <cell r="L15296" t="str">
            <v>Secondary</v>
          </cell>
          <cell r="AC15296" t="str">
            <v>Yes</v>
          </cell>
          <cell r="AI15296">
            <v>2</v>
          </cell>
        </row>
        <row r="15297">
          <cell r="K15297" t="str">
            <v>Academy Converter</v>
          </cell>
          <cell r="L15297" t="str">
            <v>Primary</v>
          </cell>
          <cell r="AC15297" t="str">
            <v>No</v>
          </cell>
          <cell r="AI15297">
            <v>1</v>
          </cell>
        </row>
        <row r="15298">
          <cell r="K15298" t="str">
            <v>Academy Converter</v>
          </cell>
          <cell r="L15298" t="str">
            <v>Secondary</v>
          </cell>
          <cell r="AC15298" t="str">
            <v>Yes</v>
          </cell>
          <cell r="AI15298">
            <v>2</v>
          </cell>
        </row>
        <row r="15299">
          <cell r="K15299" t="str">
            <v>Academy Converter</v>
          </cell>
          <cell r="L15299" t="str">
            <v>Secondary</v>
          </cell>
          <cell r="AC15299" t="str">
            <v>Yes</v>
          </cell>
          <cell r="AI15299">
            <v>2</v>
          </cell>
        </row>
        <row r="15300">
          <cell r="K15300" t="str">
            <v>Academy Converter</v>
          </cell>
          <cell r="L15300" t="str">
            <v>Primary</v>
          </cell>
          <cell r="AC15300" t="str">
            <v>No</v>
          </cell>
          <cell r="AI15300">
            <v>1</v>
          </cell>
        </row>
        <row r="15301">
          <cell r="K15301" t="str">
            <v>Academy Converter</v>
          </cell>
          <cell r="L15301" t="str">
            <v>Primary</v>
          </cell>
          <cell r="AC15301" t="str">
            <v>Yes</v>
          </cell>
          <cell r="AI15301">
            <v>2</v>
          </cell>
        </row>
        <row r="15302">
          <cell r="K15302" t="str">
            <v>Academy Converter</v>
          </cell>
          <cell r="L15302" t="str">
            <v>Secondary</v>
          </cell>
          <cell r="AC15302" t="str">
            <v>Yes</v>
          </cell>
          <cell r="AI15302">
            <v>1</v>
          </cell>
        </row>
        <row r="15303">
          <cell r="K15303" t="str">
            <v>Academy Converter</v>
          </cell>
          <cell r="L15303" t="str">
            <v>Secondary</v>
          </cell>
          <cell r="AC15303" t="str">
            <v>Yes</v>
          </cell>
          <cell r="AI15303">
            <v>2</v>
          </cell>
        </row>
        <row r="15304">
          <cell r="K15304" t="str">
            <v>Academy Converter</v>
          </cell>
          <cell r="L15304" t="str">
            <v>Secondary</v>
          </cell>
          <cell r="AC15304" t="str">
            <v>Yes</v>
          </cell>
          <cell r="AI15304">
            <v>2</v>
          </cell>
        </row>
        <row r="15305">
          <cell r="K15305" t="str">
            <v>Academy Converter</v>
          </cell>
          <cell r="L15305" t="str">
            <v>Primary</v>
          </cell>
          <cell r="AC15305" t="str">
            <v>Yes</v>
          </cell>
          <cell r="AI15305">
            <v>1</v>
          </cell>
        </row>
        <row r="15306">
          <cell r="K15306" t="str">
            <v>Academy Converter</v>
          </cell>
          <cell r="L15306" t="str">
            <v>Primary</v>
          </cell>
          <cell r="AC15306" t="str">
            <v>No</v>
          </cell>
          <cell r="AI15306">
            <v>2</v>
          </cell>
        </row>
        <row r="15307">
          <cell r="K15307" t="str">
            <v>Academy Converter</v>
          </cell>
          <cell r="L15307" t="str">
            <v>Secondary</v>
          </cell>
          <cell r="AC15307" t="str">
            <v>Yes</v>
          </cell>
          <cell r="AI15307">
            <v>2</v>
          </cell>
        </row>
        <row r="15308">
          <cell r="K15308" t="str">
            <v>Academy Converter</v>
          </cell>
          <cell r="L15308" t="str">
            <v>Secondary</v>
          </cell>
          <cell r="AC15308" t="str">
            <v>Yes</v>
          </cell>
          <cell r="AI15308">
            <v>2</v>
          </cell>
        </row>
        <row r="15309">
          <cell r="K15309" t="str">
            <v>Academy Converter</v>
          </cell>
          <cell r="L15309" t="str">
            <v>Secondary</v>
          </cell>
          <cell r="AC15309" t="str">
            <v>Yes</v>
          </cell>
          <cell r="AI15309">
            <v>4</v>
          </cell>
        </row>
        <row r="15310">
          <cell r="K15310" t="str">
            <v>Academy Converter</v>
          </cell>
          <cell r="L15310" t="str">
            <v>Primary</v>
          </cell>
          <cell r="AC15310" t="str">
            <v>Yes</v>
          </cell>
          <cell r="AI15310">
            <v>2</v>
          </cell>
        </row>
        <row r="15311">
          <cell r="K15311" t="str">
            <v>Academy Converter</v>
          </cell>
          <cell r="L15311" t="str">
            <v>Secondary</v>
          </cell>
          <cell r="AC15311" t="str">
            <v>Yes</v>
          </cell>
          <cell r="AI15311">
            <v>2</v>
          </cell>
        </row>
        <row r="15312">
          <cell r="K15312" t="str">
            <v>Academy Converter</v>
          </cell>
          <cell r="L15312" t="str">
            <v>Secondary</v>
          </cell>
          <cell r="AC15312" t="str">
            <v>Yes</v>
          </cell>
          <cell r="AI15312">
            <v>1</v>
          </cell>
        </row>
        <row r="15313">
          <cell r="K15313" t="str">
            <v>Academy Converter</v>
          </cell>
          <cell r="L15313" t="str">
            <v>Primary</v>
          </cell>
          <cell r="AC15313" t="str">
            <v>Yes</v>
          </cell>
          <cell r="AI15313">
            <v>2</v>
          </cell>
        </row>
        <row r="15314">
          <cell r="K15314" t="str">
            <v>Academy Converter</v>
          </cell>
          <cell r="L15314" t="str">
            <v>Primary</v>
          </cell>
          <cell r="AC15314" t="str">
            <v>Yes</v>
          </cell>
          <cell r="AI15314">
            <v>2</v>
          </cell>
        </row>
        <row r="15315">
          <cell r="K15315" t="str">
            <v>Academy Converter</v>
          </cell>
          <cell r="L15315" t="str">
            <v>Secondary</v>
          </cell>
          <cell r="AC15315" t="str">
            <v>Yes</v>
          </cell>
          <cell r="AI15315">
            <v>2</v>
          </cell>
        </row>
        <row r="15316">
          <cell r="K15316" t="str">
            <v>Academy Converter</v>
          </cell>
          <cell r="L15316" t="str">
            <v>Primary</v>
          </cell>
          <cell r="AC15316" t="str">
            <v>No</v>
          </cell>
          <cell r="AI15316">
            <v>1</v>
          </cell>
        </row>
        <row r="15317">
          <cell r="K15317" t="str">
            <v>Academy Converter</v>
          </cell>
          <cell r="L15317" t="str">
            <v>Secondary</v>
          </cell>
          <cell r="AC15317" t="str">
            <v>Yes</v>
          </cell>
          <cell r="AI15317">
            <v>2</v>
          </cell>
        </row>
        <row r="15318">
          <cell r="K15318" t="str">
            <v>Academy Converter</v>
          </cell>
          <cell r="L15318" t="str">
            <v>Secondary</v>
          </cell>
          <cell r="AC15318" t="str">
            <v>No</v>
          </cell>
          <cell r="AI15318">
            <v>2</v>
          </cell>
        </row>
        <row r="15319">
          <cell r="K15319" t="str">
            <v>Academy Converter</v>
          </cell>
          <cell r="L15319" t="str">
            <v>Primary</v>
          </cell>
          <cell r="AC15319" t="str">
            <v>Yes</v>
          </cell>
          <cell r="AI15319">
            <v>1</v>
          </cell>
        </row>
        <row r="15320">
          <cell r="K15320" t="str">
            <v>Academy Converter</v>
          </cell>
          <cell r="L15320" t="str">
            <v>Secondary</v>
          </cell>
          <cell r="AC15320" t="str">
            <v>Yes</v>
          </cell>
          <cell r="AI15320">
            <v>3</v>
          </cell>
        </row>
        <row r="15321">
          <cell r="K15321" t="str">
            <v>Academy Converter</v>
          </cell>
          <cell r="L15321" t="str">
            <v>Primary</v>
          </cell>
          <cell r="AC15321" t="str">
            <v>Yes</v>
          </cell>
          <cell r="AI15321">
            <v>2</v>
          </cell>
        </row>
        <row r="15322">
          <cell r="K15322" t="str">
            <v>Academy Converter</v>
          </cell>
          <cell r="L15322" t="str">
            <v>Secondary</v>
          </cell>
          <cell r="AC15322" t="str">
            <v>Yes</v>
          </cell>
          <cell r="AI15322">
            <v>3</v>
          </cell>
        </row>
        <row r="15323">
          <cell r="K15323" t="str">
            <v>Academy Converter</v>
          </cell>
          <cell r="L15323" t="str">
            <v>Secondary</v>
          </cell>
          <cell r="AC15323" t="str">
            <v>Yes</v>
          </cell>
          <cell r="AI15323">
            <v>2</v>
          </cell>
        </row>
        <row r="15324">
          <cell r="K15324" t="str">
            <v>Academy Converter</v>
          </cell>
          <cell r="L15324" t="str">
            <v>Secondary</v>
          </cell>
          <cell r="AC15324" t="str">
            <v>Yes</v>
          </cell>
          <cell r="AI15324">
            <v>2</v>
          </cell>
        </row>
        <row r="15325">
          <cell r="K15325" t="str">
            <v>Academy Converter</v>
          </cell>
          <cell r="L15325" t="str">
            <v>Secondary</v>
          </cell>
          <cell r="AC15325" t="str">
            <v>Yes</v>
          </cell>
          <cell r="AI15325">
            <v>2</v>
          </cell>
        </row>
        <row r="15326">
          <cell r="K15326" t="str">
            <v>Academy Converter</v>
          </cell>
          <cell r="L15326" t="str">
            <v>Secondary</v>
          </cell>
          <cell r="AC15326" t="str">
            <v>Yes</v>
          </cell>
          <cell r="AI15326">
            <v>2</v>
          </cell>
        </row>
        <row r="15327">
          <cell r="K15327" t="str">
            <v>Academy Converter</v>
          </cell>
          <cell r="L15327" t="str">
            <v>Secondary</v>
          </cell>
          <cell r="AC15327" t="str">
            <v>Yes</v>
          </cell>
          <cell r="AI15327">
            <v>3</v>
          </cell>
        </row>
        <row r="15328">
          <cell r="K15328" t="str">
            <v>Academy Sponsor Led</v>
          </cell>
          <cell r="L15328" t="str">
            <v>Secondary</v>
          </cell>
          <cell r="AC15328" t="str">
            <v>Yes</v>
          </cell>
          <cell r="AI15328">
            <v>2</v>
          </cell>
        </row>
        <row r="15329">
          <cell r="K15329" t="str">
            <v>Academy Converter</v>
          </cell>
          <cell r="L15329" t="str">
            <v>Primary</v>
          </cell>
          <cell r="AC15329" t="str">
            <v>Yes</v>
          </cell>
          <cell r="AI15329">
            <v>1</v>
          </cell>
        </row>
        <row r="15330">
          <cell r="K15330" t="str">
            <v>Academy Converter</v>
          </cell>
          <cell r="L15330" t="str">
            <v>Secondary</v>
          </cell>
          <cell r="AC15330" t="str">
            <v>Yes</v>
          </cell>
          <cell r="AI15330">
            <v>2</v>
          </cell>
        </row>
        <row r="15331">
          <cell r="K15331" t="str">
            <v>Academy Converter</v>
          </cell>
          <cell r="L15331" t="str">
            <v>Primary</v>
          </cell>
          <cell r="AC15331" t="str">
            <v>No</v>
          </cell>
          <cell r="AI15331">
            <v>1</v>
          </cell>
        </row>
        <row r="15332">
          <cell r="K15332" t="str">
            <v>Academy Converter</v>
          </cell>
          <cell r="L15332" t="str">
            <v>Primary</v>
          </cell>
          <cell r="AC15332" t="str">
            <v>Yes</v>
          </cell>
          <cell r="AI15332">
            <v>1</v>
          </cell>
        </row>
        <row r="15333">
          <cell r="K15333" t="str">
            <v>Academy Converter</v>
          </cell>
          <cell r="L15333" t="str">
            <v>Primary</v>
          </cell>
          <cell r="AC15333" t="str">
            <v>No</v>
          </cell>
          <cell r="AI15333">
            <v>1</v>
          </cell>
        </row>
        <row r="15334">
          <cell r="K15334" t="str">
            <v>Academy Converter</v>
          </cell>
          <cell r="L15334" t="str">
            <v>Primary</v>
          </cell>
          <cell r="AC15334" t="str">
            <v>Yes</v>
          </cell>
          <cell r="AI15334">
            <v>2</v>
          </cell>
        </row>
        <row r="15335">
          <cell r="K15335" t="str">
            <v>Academy Converter</v>
          </cell>
          <cell r="L15335" t="str">
            <v>Secondary</v>
          </cell>
          <cell r="AC15335" t="str">
            <v>Yes</v>
          </cell>
          <cell r="AI15335">
            <v>1</v>
          </cell>
        </row>
        <row r="15336">
          <cell r="K15336" t="str">
            <v>Academy Converter</v>
          </cell>
          <cell r="L15336" t="str">
            <v>Primary</v>
          </cell>
          <cell r="AC15336" t="str">
            <v>Yes</v>
          </cell>
          <cell r="AI15336">
            <v>2</v>
          </cell>
        </row>
        <row r="15337">
          <cell r="K15337" t="str">
            <v>Academy Converter</v>
          </cell>
          <cell r="L15337" t="str">
            <v>Primary</v>
          </cell>
          <cell r="AC15337" t="str">
            <v>No</v>
          </cell>
          <cell r="AI15337">
            <v>1</v>
          </cell>
        </row>
        <row r="15338">
          <cell r="K15338" t="str">
            <v>Academy Converter</v>
          </cell>
          <cell r="L15338" t="str">
            <v>Primary</v>
          </cell>
          <cell r="AC15338" t="str">
            <v>Yes</v>
          </cell>
          <cell r="AI15338">
            <v>2</v>
          </cell>
        </row>
        <row r="15339">
          <cell r="K15339" t="str">
            <v>Academy Converter</v>
          </cell>
          <cell r="L15339" t="str">
            <v>Secondary</v>
          </cell>
          <cell r="AC15339" t="str">
            <v>Yes</v>
          </cell>
          <cell r="AI15339">
            <v>3</v>
          </cell>
        </row>
        <row r="15340">
          <cell r="K15340" t="str">
            <v>Academy Converter</v>
          </cell>
          <cell r="L15340" t="str">
            <v>Primary</v>
          </cell>
          <cell r="AC15340" t="str">
            <v>Yes</v>
          </cell>
          <cell r="AI15340">
            <v>3</v>
          </cell>
        </row>
        <row r="15341">
          <cell r="K15341" t="str">
            <v>Academy Special Converter</v>
          </cell>
          <cell r="L15341" t="str">
            <v>Special</v>
          </cell>
          <cell r="AC15341" t="str">
            <v>Yes</v>
          </cell>
          <cell r="AI15341">
            <v>2</v>
          </cell>
        </row>
        <row r="15342">
          <cell r="K15342" t="str">
            <v>Academy Converter</v>
          </cell>
          <cell r="L15342" t="str">
            <v>Primary</v>
          </cell>
          <cell r="AC15342" t="str">
            <v>Yes</v>
          </cell>
          <cell r="AI15342">
            <v>2</v>
          </cell>
        </row>
        <row r="15343">
          <cell r="K15343" t="str">
            <v>Academy Converter</v>
          </cell>
          <cell r="L15343" t="str">
            <v>Primary</v>
          </cell>
          <cell r="AC15343" t="str">
            <v>No</v>
          </cell>
          <cell r="AI15343">
            <v>2</v>
          </cell>
        </row>
        <row r="15344">
          <cell r="K15344" t="str">
            <v>Academy Converter</v>
          </cell>
          <cell r="L15344" t="str">
            <v>Secondary</v>
          </cell>
          <cell r="AC15344" t="str">
            <v>Yes</v>
          </cell>
          <cell r="AI15344">
            <v>2</v>
          </cell>
        </row>
        <row r="15345">
          <cell r="K15345" t="str">
            <v>Academy Converter</v>
          </cell>
          <cell r="L15345" t="str">
            <v>Secondary</v>
          </cell>
          <cell r="AC15345" t="str">
            <v>Yes</v>
          </cell>
          <cell r="AI15345">
            <v>2</v>
          </cell>
        </row>
        <row r="15346">
          <cell r="K15346" t="str">
            <v>Academy Converter</v>
          </cell>
          <cell r="L15346" t="str">
            <v>Secondary</v>
          </cell>
          <cell r="AC15346" t="str">
            <v>Yes</v>
          </cell>
          <cell r="AI15346">
            <v>2</v>
          </cell>
        </row>
        <row r="15347">
          <cell r="K15347" t="str">
            <v>Academy Converter</v>
          </cell>
          <cell r="L15347" t="str">
            <v>Primary</v>
          </cell>
          <cell r="AC15347" t="str">
            <v>Yes</v>
          </cell>
          <cell r="AI15347">
            <v>2</v>
          </cell>
        </row>
        <row r="15348">
          <cell r="K15348" t="str">
            <v>Academy Converter</v>
          </cell>
          <cell r="L15348" t="str">
            <v>Primary</v>
          </cell>
          <cell r="AC15348" t="str">
            <v>Yes</v>
          </cell>
          <cell r="AI15348">
            <v>2</v>
          </cell>
        </row>
        <row r="15349">
          <cell r="K15349" t="str">
            <v>Academy Converter</v>
          </cell>
          <cell r="L15349" t="str">
            <v>Primary</v>
          </cell>
          <cell r="AC15349" t="str">
            <v>Yes</v>
          </cell>
          <cell r="AI15349">
            <v>2</v>
          </cell>
        </row>
        <row r="15350">
          <cell r="K15350" t="str">
            <v>Academy Converter</v>
          </cell>
          <cell r="L15350" t="str">
            <v>Primary</v>
          </cell>
          <cell r="AC15350" t="str">
            <v>Yes</v>
          </cell>
          <cell r="AI15350">
            <v>2</v>
          </cell>
        </row>
        <row r="15351">
          <cell r="K15351" t="str">
            <v>Academy Converter</v>
          </cell>
          <cell r="L15351" t="str">
            <v>Primary</v>
          </cell>
          <cell r="AC15351" t="str">
            <v>Yes</v>
          </cell>
          <cell r="AI15351">
            <v>2</v>
          </cell>
        </row>
        <row r="15352">
          <cell r="K15352" t="str">
            <v>Academy Converter</v>
          </cell>
          <cell r="L15352" t="str">
            <v>Primary</v>
          </cell>
          <cell r="AC15352" t="str">
            <v>Yes</v>
          </cell>
          <cell r="AI15352">
            <v>1</v>
          </cell>
        </row>
        <row r="15353">
          <cell r="K15353" t="str">
            <v>Academy Converter</v>
          </cell>
          <cell r="L15353" t="str">
            <v>Primary</v>
          </cell>
          <cell r="AC15353" t="str">
            <v>Yes</v>
          </cell>
          <cell r="AI15353">
            <v>1</v>
          </cell>
        </row>
        <row r="15354">
          <cell r="K15354" t="str">
            <v>Academy Converter</v>
          </cell>
          <cell r="L15354" t="str">
            <v>Primary</v>
          </cell>
          <cell r="AC15354" t="str">
            <v>Yes</v>
          </cell>
          <cell r="AI15354">
            <v>2</v>
          </cell>
        </row>
        <row r="15355">
          <cell r="K15355" t="str">
            <v>Academy Converter</v>
          </cell>
          <cell r="L15355" t="str">
            <v>Secondary</v>
          </cell>
          <cell r="AC15355" t="str">
            <v>Yes</v>
          </cell>
          <cell r="AI15355">
            <v>2</v>
          </cell>
        </row>
        <row r="15356">
          <cell r="K15356" t="str">
            <v>Academy Sponsor Led</v>
          </cell>
          <cell r="L15356" t="str">
            <v>Secondary</v>
          </cell>
          <cell r="AC15356" t="str">
            <v>Yes</v>
          </cell>
          <cell r="AI15356">
            <v>2</v>
          </cell>
        </row>
        <row r="15357">
          <cell r="K15357" t="str">
            <v>Academy Sponsor Led</v>
          </cell>
          <cell r="L15357" t="str">
            <v>Secondary</v>
          </cell>
          <cell r="AC15357" t="str">
            <v>Yes</v>
          </cell>
          <cell r="AI15357">
            <v>2</v>
          </cell>
        </row>
        <row r="15358">
          <cell r="K15358" t="str">
            <v>Academy Sponsor Led</v>
          </cell>
          <cell r="L15358" t="str">
            <v>Secondary</v>
          </cell>
          <cell r="AC15358" t="str">
            <v>Yes</v>
          </cell>
          <cell r="AI15358">
            <v>2</v>
          </cell>
        </row>
        <row r="15359">
          <cell r="K15359" t="str">
            <v>Pupil Referral Unit</v>
          </cell>
          <cell r="L15359" t="str">
            <v>PRU</v>
          </cell>
          <cell r="AC15359" t="str">
            <v>Yes</v>
          </cell>
          <cell r="AI15359">
            <v>2</v>
          </cell>
        </row>
        <row r="15360">
          <cell r="K15360" t="str">
            <v>Academy Converter</v>
          </cell>
          <cell r="L15360" t="str">
            <v>Secondary</v>
          </cell>
          <cell r="AC15360" t="str">
            <v>Yes</v>
          </cell>
          <cell r="AI15360">
            <v>2</v>
          </cell>
        </row>
        <row r="15361">
          <cell r="K15361" t="str">
            <v>Academy Converter</v>
          </cell>
          <cell r="L15361" t="str">
            <v>Secondary</v>
          </cell>
          <cell r="AC15361" t="str">
            <v>Yes</v>
          </cell>
          <cell r="AI15361">
            <v>2</v>
          </cell>
        </row>
        <row r="15362">
          <cell r="K15362" t="str">
            <v>Academy Converter</v>
          </cell>
          <cell r="L15362" t="str">
            <v>Primary</v>
          </cell>
          <cell r="AC15362" t="str">
            <v>Yes</v>
          </cell>
          <cell r="AI15362">
            <v>2</v>
          </cell>
        </row>
        <row r="15363">
          <cell r="K15363" t="str">
            <v>Academy Converter</v>
          </cell>
          <cell r="L15363" t="str">
            <v>Secondary</v>
          </cell>
          <cell r="AC15363" t="str">
            <v>Yes</v>
          </cell>
          <cell r="AI15363">
            <v>2</v>
          </cell>
        </row>
        <row r="15364">
          <cell r="K15364" t="str">
            <v>Academy Converter</v>
          </cell>
          <cell r="L15364" t="str">
            <v>Primary</v>
          </cell>
          <cell r="AC15364" t="str">
            <v>No</v>
          </cell>
          <cell r="AI15364">
            <v>1</v>
          </cell>
        </row>
        <row r="15365">
          <cell r="K15365" t="str">
            <v>Academy Converter</v>
          </cell>
          <cell r="L15365" t="str">
            <v>Primary</v>
          </cell>
          <cell r="AC15365" t="str">
            <v>Yes</v>
          </cell>
          <cell r="AI15365">
            <v>2</v>
          </cell>
        </row>
        <row r="15366">
          <cell r="K15366" t="str">
            <v>Academy Converter</v>
          </cell>
          <cell r="L15366" t="str">
            <v>Secondary</v>
          </cell>
          <cell r="AC15366" t="str">
            <v>Yes</v>
          </cell>
          <cell r="AI15366">
            <v>4</v>
          </cell>
        </row>
        <row r="15367">
          <cell r="K15367" t="str">
            <v>Academy Converter</v>
          </cell>
          <cell r="L15367" t="str">
            <v>Secondary</v>
          </cell>
          <cell r="AC15367" t="str">
            <v>Yes</v>
          </cell>
          <cell r="AI15367">
            <v>2</v>
          </cell>
        </row>
        <row r="15368">
          <cell r="K15368" t="str">
            <v>Academy Converter</v>
          </cell>
          <cell r="L15368" t="str">
            <v>Primary</v>
          </cell>
          <cell r="AC15368" t="str">
            <v>No</v>
          </cell>
          <cell r="AI15368">
            <v>1</v>
          </cell>
        </row>
        <row r="15369">
          <cell r="K15369" t="str">
            <v>Academy Sponsor Led</v>
          </cell>
          <cell r="L15369" t="str">
            <v>Secondary</v>
          </cell>
          <cell r="AC15369" t="str">
            <v>Yes</v>
          </cell>
          <cell r="AI15369">
            <v>2</v>
          </cell>
        </row>
        <row r="15370">
          <cell r="K15370" t="str">
            <v>Academy Sponsor Led</v>
          </cell>
          <cell r="L15370" t="str">
            <v>Primary</v>
          </cell>
          <cell r="AC15370" t="str">
            <v>Yes</v>
          </cell>
          <cell r="AI15370">
            <v>2</v>
          </cell>
        </row>
        <row r="15371">
          <cell r="K15371" t="str">
            <v>Academy Sponsor Led</v>
          </cell>
          <cell r="L15371" t="str">
            <v>Secondary</v>
          </cell>
          <cell r="AC15371" t="str">
            <v>Yes</v>
          </cell>
          <cell r="AI15371">
            <v>2</v>
          </cell>
        </row>
        <row r="15372">
          <cell r="K15372" t="str">
            <v>Academy Converter</v>
          </cell>
          <cell r="L15372" t="str">
            <v>Primary</v>
          </cell>
          <cell r="AC15372" t="str">
            <v>No</v>
          </cell>
          <cell r="AI15372">
            <v>1</v>
          </cell>
        </row>
        <row r="15373">
          <cell r="K15373" t="str">
            <v>Academy Converter</v>
          </cell>
          <cell r="L15373" t="str">
            <v>Secondary</v>
          </cell>
          <cell r="AC15373" t="str">
            <v>Yes</v>
          </cell>
          <cell r="AI15373">
            <v>1</v>
          </cell>
        </row>
        <row r="15374">
          <cell r="K15374" t="str">
            <v>Academy Converter</v>
          </cell>
          <cell r="L15374" t="str">
            <v>Secondary</v>
          </cell>
          <cell r="AC15374" t="str">
            <v>Yes</v>
          </cell>
          <cell r="AI15374">
            <v>2</v>
          </cell>
        </row>
        <row r="15375">
          <cell r="K15375" t="str">
            <v>Academy Converter</v>
          </cell>
          <cell r="L15375" t="str">
            <v>Secondary</v>
          </cell>
          <cell r="AC15375" t="str">
            <v>Yes</v>
          </cell>
          <cell r="AI15375">
            <v>3</v>
          </cell>
        </row>
        <row r="15376">
          <cell r="K15376" t="str">
            <v>Academy Converter</v>
          </cell>
          <cell r="L15376" t="str">
            <v>Primary</v>
          </cell>
          <cell r="AC15376" t="str">
            <v>Yes</v>
          </cell>
          <cell r="AI15376">
            <v>2</v>
          </cell>
        </row>
        <row r="15377">
          <cell r="K15377" t="str">
            <v>Academy Converter</v>
          </cell>
          <cell r="L15377" t="str">
            <v>Primary</v>
          </cell>
          <cell r="AC15377" t="str">
            <v>Yes</v>
          </cell>
          <cell r="AI15377">
            <v>2</v>
          </cell>
        </row>
        <row r="15378">
          <cell r="K15378" t="str">
            <v>Academy Converter</v>
          </cell>
          <cell r="L15378" t="str">
            <v>Primary</v>
          </cell>
          <cell r="AC15378" t="str">
            <v>Yes</v>
          </cell>
          <cell r="AI15378">
            <v>1</v>
          </cell>
        </row>
        <row r="15379">
          <cell r="K15379" t="str">
            <v>Academy Sponsor Led</v>
          </cell>
          <cell r="L15379" t="str">
            <v>Primary</v>
          </cell>
          <cell r="AC15379" t="str">
            <v>Yes</v>
          </cell>
          <cell r="AI15379">
            <v>2</v>
          </cell>
        </row>
        <row r="15380">
          <cell r="K15380" t="str">
            <v>Academy Converter</v>
          </cell>
          <cell r="L15380" t="str">
            <v>Secondary</v>
          </cell>
          <cell r="AC15380" t="str">
            <v>Yes</v>
          </cell>
          <cell r="AI15380">
            <v>3</v>
          </cell>
        </row>
        <row r="15381">
          <cell r="K15381" t="str">
            <v>Academy Converter</v>
          </cell>
          <cell r="L15381" t="str">
            <v>Secondary</v>
          </cell>
          <cell r="AC15381" t="str">
            <v>No</v>
          </cell>
          <cell r="AI15381">
            <v>1</v>
          </cell>
        </row>
        <row r="15382">
          <cell r="K15382" t="str">
            <v>Academy Converter</v>
          </cell>
          <cell r="L15382" t="str">
            <v>Secondary</v>
          </cell>
          <cell r="AC15382" t="str">
            <v>Yes</v>
          </cell>
          <cell r="AI15382">
            <v>2</v>
          </cell>
        </row>
        <row r="15383">
          <cell r="K15383" t="str">
            <v>Academy Converter</v>
          </cell>
          <cell r="L15383" t="str">
            <v>Secondary</v>
          </cell>
          <cell r="AC15383" t="str">
            <v>Yes</v>
          </cell>
          <cell r="AI15383">
            <v>2</v>
          </cell>
        </row>
        <row r="15384">
          <cell r="K15384" t="str">
            <v>Academy Converter</v>
          </cell>
          <cell r="L15384" t="str">
            <v>Secondary</v>
          </cell>
          <cell r="AC15384" t="str">
            <v>Yes</v>
          </cell>
          <cell r="AI15384">
            <v>2</v>
          </cell>
        </row>
        <row r="15385">
          <cell r="K15385" t="str">
            <v>Academy Sponsor Led</v>
          </cell>
          <cell r="L15385" t="str">
            <v>Secondary</v>
          </cell>
          <cell r="AC15385" t="str">
            <v>Yes</v>
          </cell>
          <cell r="AI15385">
            <v>4</v>
          </cell>
        </row>
        <row r="15386">
          <cell r="K15386" t="str">
            <v>Academy Converter</v>
          </cell>
          <cell r="L15386" t="str">
            <v>Secondary</v>
          </cell>
          <cell r="AC15386" t="str">
            <v>Yes</v>
          </cell>
          <cell r="AI15386">
            <v>1</v>
          </cell>
        </row>
        <row r="15387">
          <cell r="K15387" t="str">
            <v>Academy Converter</v>
          </cell>
          <cell r="L15387" t="str">
            <v>Secondary</v>
          </cell>
          <cell r="AC15387" t="str">
            <v>Yes</v>
          </cell>
          <cell r="AI15387">
            <v>1</v>
          </cell>
        </row>
        <row r="15388">
          <cell r="K15388" t="str">
            <v>Academy Converter</v>
          </cell>
          <cell r="L15388" t="str">
            <v>Secondary</v>
          </cell>
          <cell r="AC15388" t="str">
            <v>Yes</v>
          </cell>
          <cell r="AI15388">
            <v>1</v>
          </cell>
        </row>
        <row r="15389">
          <cell r="K15389" t="str">
            <v>Academy Converter</v>
          </cell>
          <cell r="L15389" t="str">
            <v>Secondary</v>
          </cell>
          <cell r="AC15389" t="str">
            <v>Yes</v>
          </cell>
          <cell r="AI15389">
            <v>2</v>
          </cell>
        </row>
        <row r="15390">
          <cell r="K15390" t="str">
            <v>Academy Converter</v>
          </cell>
          <cell r="L15390" t="str">
            <v>Primary</v>
          </cell>
          <cell r="AC15390" t="str">
            <v>Yes</v>
          </cell>
          <cell r="AI15390">
            <v>1</v>
          </cell>
        </row>
        <row r="15391">
          <cell r="K15391" t="str">
            <v>Academy Converter</v>
          </cell>
          <cell r="L15391" t="str">
            <v>Secondary</v>
          </cell>
          <cell r="AC15391" t="str">
            <v>Yes</v>
          </cell>
          <cell r="AI15391">
            <v>1</v>
          </cell>
        </row>
        <row r="15392">
          <cell r="K15392" t="str">
            <v>Academy Converter</v>
          </cell>
          <cell r="L15392" t="str">
            <v>Secondary</v>
          </cell>
          <cell r="AC15392" t="str">
            <v>Yes</v>
          </cell>
          <cell r="AI15392">
            <v>1</v>
          </cell>
        </row>
        <row r="15393">
          <cell r="K15393" t="str">
            <v>Academy Converter</v>
          </cell>
          <cell r="L15393" t="str">
            <v>Primary</v>
          </cell>
          <cell r="AC15393" t="str">
            <v>Yes</v>
          </cell>
          <cell r="AI15393">
            <v>2</v>
          </cell>
        </row>
        <row r="15394">
          <cell r="K15394" t="str">
            <v>Academy Converter</v>
          </cell>
          <cell r="L15394" t="str">
            <v>Primary</v>
          </cell>
          <cell r="AC15394" t="str">
            <v>Yes</v>
          </cell>
          <cell r="AI15394">
            <v>2</v>
          </cell>
        </row>
        <row r="15395">
          <cell r="K15395" t="str">
            <v>Academy Converter</v>
          </cell>
          <cell r="L15395" t="str">
            <v>Secondary</v>
          </cell>
          <cell r="AC15395" t="str">
            <v>Yes</v>
          </cell>
          <cell r="AI15395">
            <v>2</v>
          </cell>
        </row>
        <row r="15396">
          <cell r="K15396" t="str">
            <v>Academy Converter</v>
          </cell>
          <cell r="L15396" t="str">
            <v>Secondary</v>
          </cell>
          <cell r="AC15396" t="str">
            <v>Yes</v>
          </cell>
          <cell r="AI15396">
            <v>2</v>
          </cell>
        </row>
        <row r="15397">
          <cell r="K15397" t="str">
            <v>Academy Converter</v>
          </cell>
          <cell r="L15397" t="str">
            <v>Secondary</v>
          </cell>
          <cell r="AC15397" t="str">
            <v>Yes</v>
          </cell>
          <cell r="AI15397">
            <v>2</v>
          </cell>
        </row>
        <row r="15398">
          <cell r="K15398" t="str">
            <v>Academy Converter</v>
          </cell>
          <cell r="L15398" t="str">
            <v>Secondary</v>
          </cell>
          <cell r="AC15398" t="str">
            <v>Yes</v>
          </cell>
          <cell r="AI15398">
            <v>1</v>
          </cell>
        </row>
        <row r="15399">
          <cell r="K15399" t="str">
            <v>Academy Converter</v>
          </cell>
          <cell r="L15399" t="str">
            <v>Primary</v>
          </cell>
          <cell r="AC15399" t="str">
            <v>No</v>
          </cell>
          <cell r="AI15399">
            <v>1</v>
          </cell>
        </row>
        <row r="15400">
          <cell r="K15400" t="str">
            <v>Academy Converter</v>
          </cell>
          <cell r="L15400" t="str">
            <v>Secondary</v>
          </cell>
          <cell r="AC15400" t="str">
            <v>Yes</v>
          </cell>
          <cell r="AI15400">
            <v>1</v>
          </cell>
        </row>
        <row r="15401">
          <cell r="K15401" t="str">
            <v>Academy Converter</v>
          </cell>
          <cell r="L15401" t="str">
            <v>Secondary</v>
          </cell>
          <cell r="AC15401" t="str">
            <v>Yes</v>
          </cell>
          <cell r="AI15401">
            <v>2</v>
          </cell>
        </row>
        <row r="15402">
          <cell r="K15402" t="str">
            <v>Academy Converter</v>
          </cell>
          <cell r="L15402" t="str">
            <v>Secondary</v>
          </cell>
          <cell r="AC15402" t="str">
            <v>Yes</v>
          </cell>
          <cell r="AI15402">
            <v>2</v>
          </cell>
        </row>
        <row r="15403">
          <cell r="K15403" t="str">
            <v>Academy Converter</v>
          </cell>
          <cell r="L15403" t="str">
            <v>Secondary</v>
          </cell>
          <cell r="AC15403" t="str">
            <v>Yes</v>
          </cell>
          <cell r="AI15403">
            <v>2</v>
          </cell>
        </row>
        <row r="15404">
          <cell r="K15404" t="str">
            <v>Academy Converter</v>
          </cell>
          <cell r="L15404" t="str">
            <v>Primary</v>
          </cell>
          <cell r="AC15404" t="str">
            <v>Yes</v>
          </cell>
          <cell r="AI15404">
            <v>1</v>
          </cell>
        </row>
        <row r="15405">
          <cell r="K15405" t="str">
            <v>Academy Converter</v>
          </cell>
          <cell r="L15405" t="str">
            <v>Secondary</v>
          </cell>
          <cell r="AC15405" t="str">
            <v>Yes</v>
          </cell>
          <cell r="AI15405">
            <v>1</v>
          </cell>
        </row>
        <row r="15406">
          <cell r="K15406" t="str">
            <v>Academy Converter</v>
          </cell>
          <cell r="L15406" t="str">
            <v>Secondary</v>
          </cell>
          <cell r="AC15406" t="str">
            <v>Yes</v>
          </cell>
          <cell r="AI15406">
            <v>1</v>
          </cell>
        </row>
        <row r="15407">
          <cell r="K15407" t="str">
            <v>Academy Converter</v>
          </cell>
          <cell r="L15407" t="str">
            <v>Secondary</v>
          </cell>
          <cell r="AC15407" t="str">
            <v>Yes</v>
          </cell>
          <cell r="AI15407">
            <v>3</v>
          </cell>
        </row>
        <row r="15408">
          <cell r="K15408" t="str">
            <v>Academy Converter</v>
          </cell>
          <cell r="L15408" t="str">
            <v>Secondary</v>
          </cell>
          <cell r="AC15408" t="str">
            <v>Yes</v>
          </cell>
          <cell r="AI15408">
            <v>3</v>
          </cell>
        </row>
        <row r="15409">
          <cell r="K15409" t="str">
            <v>Pupil Referral Unit</v>
          </cell>
          <cell r="L15409" t="str">
            <v>PRU</v>
          </cell>
          <cell r="AC15409" t="str">
            <v>Yes</v>
          </cell>
          <cell r="AI15409">
            <v>2</v>
          </cell>
        </row>
        <row r="15410">
          <cell r="K15410" t="str">
            <v>Pupil Referral Unit</v>
          </cell>
          <cell r="L15410" t="str">
            <v>PRU</v>
          </cell>
          <cell r="AC15410" t="str">
            <v>Yes</v>
          </cell>
          <cell r="AI15410">
            <v>2</v>
          </cell>
        </row>
        <row r="15411">
          <cell r="K15411" t="str">
            <v>Academy Converter</v>
          </cell>
          <cell r="L15411" t="str">
            <v>Secondary</v>
          </cell>
          <cell r="AC15411" t="str">
            <v>Yes</v>
          </cell>
          <cell r="AI15411">
            <v>2</v>
          </cell>
        </row>
        <row r="15412">
          <cell r="K15412" t="str">
            <v>Academy Converter</v>
          </cell>
          <cell r="L15412" t="str">
            <v>Secondary</v>
          </cell>
          <cell r="AC15412" t="str">
            <v>Yes</v>
          </cell>
          <cell r="AI15412">
            <v>2</v>
          </cell>
        </row>
        <row r="15413">
          <cell r="K15413" t="str">
            <v>Academy Converter</v>
          </cell>
          <cell r="L15413" t="str">
            <v>Secondary</v>
          </cell>
          <cell r="AC15413" t="str">
            <v>Yes</v>
          </cell>
          <cell r="AI15413">
            <v>2</v>
          </cell>
        </row>
        <row r="15414">
          <cell r="K15414" t="str">
            <v>Academy Converter</v>
          </cell>
          <cell r="L15414" t="str">
            <v>Secondary</v>
          </cell>
          <cell r="AC15414" t="str">
            <v>Yes</v>
          </cell>
          <cell r="AI15414">
            <v>2</v>
          </cell>
        </row>
        <row r="15415">
          <cell r="K15415" t="str">
            <v>Academy Converter</v>
          </cell>
          <cell r="L15415" t="str">
            <v>Primary</v>
          </cell>
          <cell r="AC15415" t="str">
            <v>Yes</v>
          </cell>
          <cell r="AI15415">
            <v>2</v>
          </cell>
        </row>
        <row r="15416">
          <cell r="K15416" t="str">
            <v>Academy Converter</v>
          </cell>
          <cell r="L15416" t="str">
            <v>Secondary</v>
          </cell>
          <cell r="AC15416" t="str">
            <v>Yes</v>
          </cell>
          <cell r="AI15416">
            <v>1</v>
          </cell>
        </row>
        <row r="15417">
          <cell r="K15417" t="str">
            <v>Academy Converter</v>
          </cell>
          <cell r="L15417" t="str">
            <v>Primary</v>
          </cell>
          <cell r="AC15417" t="str">
            <v>Yes</v>
          </cell>
          <cell r="AI15417">
            <v>1</v>
          </cell>
        </row>
        <row r="15418">
          <cell r="K15418" t="str">
            <v>Academy Converter</v>
          </cell>
          <cell r="L15418" t="str">
            <v>Secondary</v>
          </cell>
          <cell r="AC15418" t="str">
            <v>Yes</v>
          </cell>
          <cell r="AI15418">
            <v>2</v>
          </cell>
        </row>
        <row r="15419">
          <cell r="K15419" t="str">
            <v>Academy Converter</v>
          </cell>
          <cell r="L15419" t="str">
            <v>Primary</v>
          </cell>
          <cell r="AC15419" t="str">
            <v>Yes</v>
          </cell>
          <cell r="AI15419">
            <v>2</v>
          </cell>
        </row>
        <row r="15420">
          <cell r="K15420" t="str">
            <v>Academy Converter</v>
          </cell>
          <cell r="L15420" t="str">
            <v>Primary</v>
          </cell>
          <cell r="AC15420" t="str">
            <v>Yes</v>
          </cell>
          <cell r="AI15420">
            <v>2</v>
          </cell>
        </row>
        <row r="15421">
          <cell r="K15421" t="str">
            <v>Academy Converter</v>
          </cell>
          <cell r="L15421" t="str">
            <v>Primary</v>
          </cell>
          <cell r="AC15421" t="str">
            <v>Yes</v>
          </cell>
          <cell r="AI15421">
            <v>2</v>
          </cell>
        </row>
        <row r="15422">
          <cell r="K15422" t="str">
            <v>Academy Converter</v>
          </cell>
          <cell r="L15422" t="str">
            <v>Secondary</v>
          </cell>
          <cell r="AC15422" t="str">
            <v>Yes</v>
          </cell>
          <cell r="AI15422">
            <v>2</v>
          </cell>
        </row>
        <row r="15423">
          <cell r="K15423" t="str">
            <v>Academy Converter</v>
          </cell>
          <cell r="L15423" t="str">
            <v>Primary</v>
          </cell>
          <cell r="AC15423" t="str">
            <v>No</v>
          </cell>
          <cell r="AI15423">
            <v>2</v>
          </cell>
        </row>
        <row r="15424">
          <cell r="K15424" t="str">
            <v>Academy Converter</v>
          </cell>
          <cell r="L15424" t="str">
            <v>Secondary</v>
          </cell>
          <cell r="AC15424" t="str">
            <v>Yes</v>
          </cell>
          <cell r="AI15424">
            <v>2</v>
          </cell>
        </row>
        <row r="15425">
          <cell r="K15425" t="str">
            <v>Academy Converter</v>
          </cell>
          <cell r="L15425" t="str">
            <v>Secondary</v>
          </cell>
          <cell r="AC15425" t="str">
            <v>Yes</v>
          </cell>
          <cell r="AI15425">
            <v>2</v>
          </cell>
        </row>
        <row r="15426">
          <cell r="K15426" t="str">
            <v>Academy Converter</v>
          </cell>
          <cell r="L15426" t="str">
            <v>Secondary</v>
          </cell>
          <cell r="AC15426" t="str">
            <v>Yes</v>
          </cell>
          <cell r="AI15426">
            <v>2</v>
          </cell>
        </row>
        <row r="15427">
          <cell r="K15427" t="str">
            <v>Academy Converter</v>
          </cell>
          <cell r="L15427" t="str">
            <v>Secondary</v>
          </cell>
          <cell r="AC15427" t="str">
            <v>Yes</v>
          </cell>
          <cell r="AI15427">
            <v>1</v>
          </cell>
        </row>
        <row r="15428">
          <cell r="K15428" t="str">
            <v>Academy Converter</v>
          </cell>
          <cell r="L15428" t="str">
            <v>Secondary</v>
          </cell>
          <cell r="AC15428" t="str">
            <v>Yes</v>
          </cell>
          <cell r="AI15428">
            <v>2</v>
          </cell>
        </row>
        <row r="15429">
          <cell r="K15429" t="str">
            <v>Academy Converter</v>
          </cell>
          <cell r="L15429" t="str">
            <v>Secondary</v>
          </cell>
          <cell r="AC15429" t="str">
            <v>Yes</v>
          </cell>
          <cell r="AI15429">
            <v>2</v>
          </cell>
        </row>
        <row r="15430">
          <cell r="K15430" t="str">
            <v>Academy Converter</v>
          </cell>
          <cell r="L15430" t="str">
            <v>Secondary</v>
          </cell>
          <cell r="AC15430" t="str">
            <v>Yes</v>
          </cell>
          <cell r="AI15430">
            <v>2</v>
          </cell>
        </row>
        <row r="15431">
          <cell r="K15431" t="str">
            <v>Academy Converter</v>
          </cell>
          <cell r="L15431" t="str">
            <v>Secondary</v>
          </cell>
          <cell r="AC15431" t="str">
            <v>Yes</v>
          </cell>
          <cell r="AI15431">
            <v>2</v>
          </cell>
        </row>
        <row r="15432">
          <cell r="K15432" t="str">
            <v>Academy Converter</v>
          </cell>
          <cell r="L15432" t="str">
            <v>Primary</v>
          </cell>
          <cell r="AC15432" t="str">
            <v>Yes</v>
          </cell>
          <cell r="AI15432">
            <v>1</v>
          </cell>
        </row>
        <row r="15433">
          <cell r="K15433" t="str">
            <v>Academy Converter</v>
          </cell>
          <cell r="L15433" t="str">
            <v>Secondary</v>
          </cell>
          <cell r="AC15433" t="str">
            <v>Yes</v>
          </cell>
          <cell r="AI15433">
            <v>2</v>
          </cell>
        </row>
        <row r="15434">
          <cell r="K15434" t="str">
            <v>Academy Converter</v>
          </cell>
          <cell r="L15434" t="str">
            <v>Primary</v>
          </cell>
          <cell r="AC15434" t="str">
            <v>Yes</v>
          </cell>
          <cell r="AI15434">
            <v>2</v>
          </cell>
        </row>
        <row r="15435">
          <cell r="K15435" t="str">
            <v>Academy Converter</v>
          </cell>
          <cell r="L15435" t="str">
            <v>Secondary</v>
          </cell>
          <cell r="AC15435" t="str">
            <v>Yes</v>
          </cell>
          <cell r="AI15435">
            <v>2</v>
          </cell>
        </row>
        <row r="15436">
          <cell r="K15436" t="str">
            <v>Academy Converter</v>
          </cell>
          <cell r="L15436" t="str">
            <v>Primary</v>
          </cell>
          <cell r="AC15436" t="str">
            <v>Yes</v>
          </cell>
          <cell r="AI15436">
            <v>2</v>
          </cell>
        </row>
        <row r="15437">
          <cell r="K15437" t="str">
            <v>Academy Converter</v>
          </cell>
          <cell r="L15437" t="str">
            <v>Primary</v>
          </cell>
          <cell r="AC15437" t="str">
            <v>Yes</v>
          </cell>
          <cell r="AI15437">
            <v>2</v>
          </cell>
        </row>
        <row r="15438">
          <cell r="K15438" t="str">
            <v>Academy Converter</v>
          </cell>
          <cell r="L15438" t="str">
            <v>Secondary</v>
          </cell>
          <cell r="AC15438" t="str">
            <v>Yes</v>
          </cell>
          <cell r="AI15438">
            <v>2</v>
          </cell>
        </row>
        <row r="15439">
          <cell r="K15439" t="str">
            <v>Academy Sponsor Led</v>
          </cell>
          <cell r="L15439" t="str">
            <v>Secondary</v>
          </cell>
          <cell r="AC15439" t="str">
            <v>Yes</v>
          </cell>
          <cell r="AI15439">
            <v>2</v>
          </cell>
        </row>
        <row r="15440">
          <cell r="K15440" t="str">
            <v>Foundation School</v>
          </cell>
          <cell r="L15440" t="str">
            <v>Secondary</v>
          </cell>
          <cell r="AC15440" t="str">
            <v>Yes</v>
          </cell>
          <cell r="AI15440">
            <v>3</v>
          </cell>
        </row>
        <row r="15441">
          <cell r="K15441" t="str">
            <v>Academy Converter</v>
          </cell>
          <cell r="L15441" t="str">
            <v>Primary</v>
          </cell>
          <cell r="AC15441" t="str">
            <v>Yes</v>
          </cell>
          <cell r="AI15441">
            <v>2</v>
          </cell>
        </row>
        <row r="15442">
          <cell r="K15442" t="str">
            <v>Academy Converter</v>
          </cell>
          <cell r="L15442" t="str">
            <v>Primary</v>
          </cell>
          <cell r="AC15442" t="str">
            <v>Yes</v>
          </cell>
          <cell r="AI15442">
            <v>2</v>
          </cell>
        </row>
        <row r="15443">
          <cell r="K15443" t="str">
            <v>Academy Converter</v>
          </cell>
          <cell r="L15443" t="str">
            <v>Primary</v>
          </cell>
          <cell r="AC15443" t="str">
            <v>Yes</v>
          </cell>
          <cell r="AI15443">
            <v>3</v>
          </cell>
        </row>
        <row r="15444">
          <cell r="K15444" t="str">
            <v>Academy Converter</v>
          </cell>
          <cell r="L15444" t="str">
            <v>Secondary</v>
          </cell>
          <cell r="AC15444" t="str">
            <v>Yes</v>
          </cell>
          <cell r="AI15444">
            <v>1</v>
          </cell>
        </row>
        <row r="15445">
          <cell r="K15445" t="str">
            <v>Academy Converter</v>
          </cell>
          <cell r="L15445" t="str">
            <v>Secondary</v>
          </cell>
          <cell r="AC15445" t="str">
            <v>Yes</v>
          </cell>
          <cell r="AI15445">
            <v>2</v>
          </cell>
        </row>
        <row r="15446">
          <cell r="K15446" t="str">
            <v>Academy Converter</v>
          </cell>
          <cell r="L15446" t="str">
            <v>Secondary</v>
          </cell>
          <cell r="AC15446" t="str">
            <v>Yes</v>
          </cell>
          <cell r="AI15446">
            <v>2</v>
          </cell>
        </row>
        <row r="15447">
          <cell r="K15447" t="str">
            <v>Academy Converter</v>
          </cell>
          <cell r="L15447" t="str">
            <v>Secondary</v>
          </cell>
          <cell r="AC15447" t="str">
            <v>Yes</v>
          </cell>
          <cell r="AI15447">
            <v>3</v>
          </cell>
        </row>
        <row r="15448">
          <cell r="K15448" t="str">
            <v>Academy Converter</v>
          </cell>
          <cell r="L15448" t="str">
            <v>Secondary</v>
          </cell>
          <cell r="AC15448" t="str">
            <v>No</v>
          </cell>
          <cell r="AI15448">
            <v>1</v>
          </cell>
        </row>
        <row r="15449">
          <cell r="K15449" t="str">
            <v>Academy Converter</v>
          </cell>
          <cell r="L15449" t="str">
            <v>Primary</v>
          </cell>
          <cell r="AC15449" t="str">
            <v>Yes</v>
          </cell>
          <cell r="AI15449">
            <v>2</v>
          </cell>
        </row>
        <row r="15450">
          <cell r="K15450" t="str">
            <v>LA Nursery School</v>
          </cell>
          <cell r="L15450" t="str">
            <v>Nursery</v>
          </cell>
          <cell r="AC15450" t="str">
            <v>Yes</v>
          </cell>
          <cell r="AI15450">
            <v>1</v>
          </cell>
        </row>
        <row r="15451">
          <cell r="K15451" t="str">
            <v>Academy Converter</v>
          </cell>
          <cell r="L15451" t="str">
            <v>Primary</v>
          </cell>
          <cell r="AC15451" t="str">
            <v>Yes</v>
          </cell>
          <cell r="AI15451">
            <v>2</v>
          </cell>
        </row>
        <row r="15452">
          <cell r="K15452" t="str">
            <v>Academy Converter</v>
          </cell>
          <cell r="L15452" t="str">
            <v>Secondary</v>
          </cell>
          <cell r="AC15452" t="str">
            <v>Yes</v>
          </cell>
          <cell r="AI15452">
            <v>2</v>
          </cell>
        </row>
        <row r="15453">
          <cell r="K15453" t="str">
            <v>Academy Converter</v>
          </cell>
          <cell r="L15453" t="str">
            <v>Secondary</v>
          </cell>
          <cell r="AC15453" t="str">
            <v>Yes</v>
          </cell>
          <cell r="AI15453">
            <v>4</v>
          </cell>
        </row>
        <row r="15454">
          <cell r="K15454" t="str">
            <v>Academy Converter</v>
          </cell>
          <cell r="L15454" t="str">
            <v>Secondary</v>
          </cell>
          <cell r="AC15454" t="str">
            <v>Yes</v>
          </cell>
          <cell r="AI15454">
            <v>2</v>
          </cell>
        </row>
        <row r="15455">
          <cell r="K15455" t="str">
            <v>Academy Converter</v>
          </cell>
          <cell r="L15455" t="str">
            <v>Secondary</v>
          </cell>
          <cell r="AC15455" t="str">
            <v>Yes</v>
          </cell>
          <cell r="AI15455">
            <v>1</v>
          </cell>
        </row>
        <row r="15456">
          <cell r="K15456" t="str">
            <v>Foundation School</v>
          </cell>
          <cell r="L15456" t="str">
            <v>Primary</v>
          </cell>
          <cell r="AC15456" t="str">
            <v>Yes</v>
          </cell>
          <cell r="AI15456">
            <v>2</v>
          </cell>
        </row>
        <row r="15457">
          <cell r="K15457" t="str">
            <v>Community School</v>
          </cell>
          <cell r="L15457" t="str">
            <v>Primary</v>
          </cell>
          <cell r="AC15457" t="str">
            <v>Yes</v>
          </cell>
          <cell r="AI15457">
            <v>3</v>
          </cell>
        </row>
        <row r="15458">
          <cell r="K15458" t="str">
            <v>Academy Converter</v>
          </cell>
          <cell r="L15458" t="str">
            <v>Primary</v>
          </cell>
          <cell r="AC15458" t="str">
            <v>Yes</v>
          </cell>
          <cell r="AI15458">
            <v>2</v>
          </cell>
        </row>
        <row r="15459">
          <cell r="K15459" t="str">
            <v>Academy Converter</v>
          </cell>
          <cell r="L15459" t="str">
            <v>Secondary</v>
          </cell>
          <cell r="AC15459" t="str">
            <v>No</v>
          </cell>
          <cell r="AI15459">
            <v>1</v>
          </cell>
        </row>
        <row r="15460">
          <cell r="K15460" t="str">
            <v>Academy Converter</v>
          </cell>
          <cell r="L15460" t="str">
            <v>Primary</v>
          </cell>
          <cell r="AC15460" t="str">
            <v>Yes</v>
          </cell>
          <cell r="AI15460">
            <v>4</v>
          </cell>
        </row>
        <row r="15461">
          <cell r="K15461" t="str">
            <v>Academy Converter</v>
          </cell>
          <cell r="L15461" t="str">
            <v>Secondary</v>
          </cell>
          <cell r="AC15461" t="str">
            <v>No</v>
          </cell>
          <cell r="AI15461">
            <v>1</v>
          </cell>
        </row>
        <row r="15462">
          <cell r="K15462" t="str">
            <v>Academy Converter</v>
          </cell>
          <cell r="L15462" t="str">
            <v>Secondary</v>
          </cell>
          <cell r="AC15462" t="str">
            <v>Yes</v>
          </cell>
          <cell r="AI15462">
            <v>1</v>
          </cell>
        </row>
        <row r="15463">
          <cell r="K15463" t="str">
            <v>Pupil Referral Unit</v>
          </cell>
          <cell r="L15463" t="str">
            <v>PRU</v>
          </cell>
          <cell r="AC15463" t="str">
            <v>Yes</v>
          </cell>
          <cell r="AI15463">
            <v>2</v>
          </cell>
        </row>
        <row r="15464">
          <cell r="K15464" t="str">
            <v>Academy Converter</v>
          </cell>
          <cell r="L15464" t="str">
            <v>Primary</v>
          </cell>
          <cell r="AC15464" t="str">
            <v>Yes</v>
          </cell>
          <cell r="AI15464">
            <v>1</v>
          </cell>
        </row>
        <row r="15465">
          <cell r="K15465" t="str">
            <v>Academy Converter</v>
          </cell>
          <cell r="L15465" t="str">
            <v>Secondary</v>
          </cell>
          <cell r="AC15465" t="str">
            <v>Yes</v>
          </cell>
          <cell r="AI15465">
            <v>2</v>
          </cell>
        </row>
        <row r="15466">
          <cell r="K15466" t="str">
            <v>Academy Converter</v>
          </cell>
          <cell r="L15466" t="str">
            <v>Secondary</v>
          </cell>
          <cell r="AC15466" t="str">
            <v>Yes</v>
          </cell>
          <cell r="AI15466">
            <v>2</v>
          </cell>
        </row>
        <row r="15467">
          <cell r="K15467" t="str">
            <v>Academy Converter</v>
          </cell>
          <cell r="L15467" t="str">
            <v>Secondary</v>
          </cell>
          <cell r="AC15467" t="str">
            <v>Yes</v>
          </cell>
          <cell r="AI15467">
            <v>3</v>
          </cell>
        </row>
        <row r="15468">
          <cell r="K15468" t="str">
            <v>Academy Converter</v>
          </cell>
          <cell r="L15468" t="str">
            <v>Secondary</v>
          </cell>
          <cell r="AC15468" t="str">
            <v>Yes</v>
          </cell>
          <cell r="AI15468">
            <v>2</v>
          </cell>
        </row>
        <row r="15469">
          <cell r="K15469" t="str">
            <v>Academy Converter</v>
          </cell>
          <cell r="L15469" t="str">
            <v>Secondary</v>
          </cell>
          <cell r="AC15469" t="str">
            <v>Yes</v>
          </cell>
          <cell r="AI15469">
            <v>3</v>
          </cell>
        </row>
        <row r="15470">
          <cell r="K15470" t="str">
            <v>Academy Converter</v>
          </cell>
          <cell r="L15470" t="str">
            <v>Primary</v>
          </cell>
          <cell r="AC15470" t="str">
            <v>No</v>
          </cell>
          <cell r="AI15470">
            <v>1</v>
          </cell>
        </row>
        <row r="15471">
          <cell r="K15471" t="str">
            <v>Academy Converter</v>
          </cell>
          <cell r="L15471" t="str">
            <v>Secondary</v>
          </cell>
          <cell r="AC15471" t="str">
            <v>Yes</v>
          </cell>
          <cell r="AI15471">
            <v>2</v>
          </cell>
        </row>
        <row r="15472">
          <cell r="K15472" t="str">
            <v>Academy Converter</v>
          </cell>
          <cell r="L15472" t="str">
            <v>Secondary</v>
          </cell>
          <cell r="AC15472" t="str">
            <v>Yes</v>
          </cell>
          <cell r="AI15472">
            <v>2</v>
          </cell>
        </row>
        <row r="15473">
          <cell r="K15473" t="str">
            <v>Academy Converter</v>
          </cell>
          <cell r="L15473" t="str">
            <v>Secondary</v>
          </cell>
          <cell r="AC15473" t="str">
            <v>Yes</v>
          </cell>
          <cell r="AI15473">
            <v>1</v>
          </cell>
        </row>
        <row r="15474">
          <cell r="K15474" t="str">
            <v>Academy Converter</v>
          </cell>
          <cell r="L15474" t="str">
            <v>Primary</v>
          </cell>
          <cell r="AC15474" t="str">
            <v>Yes</v>
          </cell>
          <cell r="AI15474">
            <v>2</v>
          </cell>
        </row>
        <row r="15475">
          <cell r="K15475" t="str">
            <v>Academy Converter</v>
          </cell>
          <cell r="L15475" t="str">
            <v>Secondary</v>
          </cell>
          <cell r="AC15475" t="str">
            <v>Yes</v>
          </cell>
          <cell r="AI15475">
            <v>1</v>
          </cell>
        </row>
        <row r="15476">
          <cell r="K15476" t="str">
            <v>Academy Special Converter</v>
          </cell>
          <cell r="L15476" t="str">
            <v>Special</v>
          </cell>
          <cell r="AC15476" t="str">
            <v>Yes</v>
          </cell>
          <cell r="AI15476">
            <v>1</v>
          </cell>
        </row>
        <row r="15477">
          <cell r="K15477" t="str">
            <v>Academy Converter</v>
          </cell>
          <cell r="L15477" t="str">
            <v>Secondary</v>
          </cell>
          <cell r="AC15477" t="str">
            <v>Yes</v>
          </cell>
          <cell r="AI15477">
            <v>2</v>
          </cell>
        </row>
        <row r="15478">
          <cell r="K15478" t="str">
            <v>Academy Converter</v>
          </cell>
          <cell r="L15478" t="str">
            <v>Secondary</v>
          </cell>
          <cell r="AC15478" t="str">
            <v>Yes</v>
          </cell>
          <cell r="AI15478">
            <v>3</v>
          </cell>
        </row>
        <row r="15479">
          <cell r="K15479" t="str">
            <v>Academy Converter</v>
          </cell>
          <cell r="L15479" t="str">
            <v>Secondary</v>
          </cell>
          <cell r="AC15479" t="str">
            <v>Yes</v>
          </cell>
          <cell r="AI15479">
            <v>2</v>
          </cell>
        </row>
        <row r="15480">
          <cell r="K15480" t="str">
            <v>Academy Converter</v>
          </cell>
          <cell r="L15480" t="str">
            <v>Secondary</v>
          </cell>
          <cell r="AC15480" t="str">
            <v>Yes</v>
          </cell>
          <cell r="AI15480">
            <v>1</v>
          </cell>
        </row>
        <row r="15481">
          <cell r="K15481" t="str">
            <v>Academy Converter</v>
          </cell>
          <cell r="L15481" t="str">
            <v>Secondary</v>
          </cell>
          <cell r="AC15481" t="str">
            <v>Yes</v>
          </cell>
          <cell r="AI15481">
            <v>2</v>
          </cell>
        </row>
        <row r="15482">
          <cell r="K15482" t="str">
            <v>Academy Converter</v>
          </cell>
          <cell r="L15482" t="str">
            <v>Secondary</v>
          </cell>
          <cell r="AC15482" t="str">
            <v>Yes</v>
          </cell>
          <cell r="AI15482">
            <v>2</v>
          </cell>
        </row>
        <row r="15483">
          <cell r="K15483" t="str">
            <v>Academy Converter</v>
          </cell>
          <cell r="L15483" t="str">
            <v>Secondary</v>
          </cell>
          <cell r="AC15483" t="str">
            <v>Yes</v>
          </cell>
          <cell r="AI15483">
            <v>1</v>
          </cell>
        </row>
        <row r="15484">
          <cell r="K15484" t="str">
            <v>Academy Converter</v>
          </cell>
          <cell r="L15484" t="str">
            <v>Secondary</v>
          </cell>
          <cell r="AC15484" t="str">
            <v>Yes</v>
          </cell>
          <cell r="AI15484">
            <v>3</v>
          </cell>
        </row>
        <row r="15485">
          <cell r="K15485" t="str">
            <v>Academy Converter</v>
          </cell>
          <cell r="L15485" t="str">
            <v>Primary</v>
          </cell>
          <cell r="AC15485" t="str">
            <v>No</v>
          </cell>
          <cell r="AI15485">
            <v>1</v>
          </cell>
        </row>
        <row r="15486">
          <cell r="K15486" t="str">
            <v>Academy Converter</v>
          </cell>
          <cell r="L15486" t="str">
            <v>Secondary</v>
          </cell>
          <cell r="AC15486" t="str">
            <v>Yes</v>
          </cell>
          <cell r="AI15486">
            <v>1</v>
          </cell>
        </row>
        <row r="15487">
          <cell r="K15487" t="str">
            <v>Academy Converter</v>
          </cell>
          <cell r="L15487" t="str">
            <v>Secondary</v>
          </cell>
          <cell r="AC15487" t="str">
            <v>Yes</v>
          </cell>
          <cell r="AI15487">
            <v>1</v>
          </cell>
        </row>
        <row r="15488">
          <cell r="K15488" t="str">
            <v>Academy Converter</v>
          </cell>
          <cell r="L15488" t="str">
            <v>Primary</v>
          </cell>
          <cell r="AC15488" t="str">
            <v>Yes</v>
          </cell>
          <cell r="AI15488">
            <v>2</v>
          </cell>
        </row>
        <row r="15489">
          <cell r="K15489" t="str">
            <v>Academy Converter</v>
          </cell>
          <cell r="L15489" t="str">
            <v>Primary</v>
          </cell>
          <cell r="AC15489" t="str">
            <v>Yes</v>
          </cell>
          <cell r="AI15489">
            <v>2</v>
          </cell>
        </row>
        <row r="15490">
          <cell r="K15490" t="str">
            <v>Academy Converter</v>
          </cell>
          <cell r="L15490" t="str">
            <v>Secondary</v>
          </cell>
          <cell r="AC15490" t="str">
            <v>No</v>
          </cell>
          <cell r="AI15490">
            <v>1</v>
          </cell>
        </row>
        <row r="15491">
          <cell r="K15491" t="str">
            <v>Academy Converter</v>
          </cell>
          <cell r="L15491" t="str">
            <v>Primary</v>
          </cell>
          <cell r="AC15491" t="str">
            <v>Yes</v>
          </cell>
          <cell r="AI15491">
            <v>2</v>
          </cell>
        </row>
        <row r="15492">
          <cell r="K15492" t="str">
            <v>Academy Converter</v>
          </cell>
          <cell r="L15492" t="str">
            <v>Secondary</v>
          </cell>
          <cell r="AC15492" t="str">
            <v>Yes</v>
          </cell>
          <cell r="AI15492">
            <v>2</v>
          </cell>
        </row>
        <row r="15493">
          <cell r="K15493" t="str">
            <v>Academy Converter</v>
          </cell>
          <cell r="L15493" t="str">
            <v>Secondary</v>
          </cell>
          <cell r="AC15493" t="str">
            <v>No</v>
          </cell>
          <cell r="AI15493">
            <v>2</v>
          </cell>
        </row>
        <row r="15494">
          <cell r="K15494" t="str">
            <v>Academy Converter</v>
          </cell>
          <cell r="L15494" t="str">
            <v>Secondary</v>
          </cell>
          <cell r="AC15494" t="str">
            <v>Yes</v>
          </cell>
          <cell r="AI15494">
            <v>2</v>
          </cell>
        </row>
        <row r="15495">
          <cell r="K15495" t="str">
            <v>Academy Converter</v>
          </cell>
          <cell r="L15495" t="str">
            <v>Primary</v>
          </cell>
          <cell r="AC15495" t="str">
            <v>Yes</v>
          </cell>
          <cell r="AI15495">
            <v>2</v>
          </cell>
        </row>
        <row r="15496">
          <cell r="K15496" t="str">
            <v>Academy Converter</v>
          </cell>
          <cell r="L15496" t="str">
            <v>Primary</v>
          </cell>
          <cell r="AC15496" t="str">
            <v>Yes</v>
          </cell>
          <cell r="AI15496">
            <v>2</v>
          </cell>
        </row>
        <row r="15497">
          <cell r="K15497" t="str">
            <v>Academy Sponsor Led</v>
          </cell>
          <cell r="L15497" t="str">
            <v>Secondary</v>
          </cell>
          <cell r="AC15497" t="str">
            <v>Yes</v>
          </cell>
          <cell r="AI15497">
            <v>4</v>
          </cell>
        </row>
        <row r="15498">
          <cell r="K15498" t="str">
            <v>Academy Sponsor Led</v>
          </cell>
          <cell r="L15498" t="str">
            <v>Primary</v>
          </cell>
          <cell r="AC15498" t="str">
            <v>Yes</v>
          </cell>
          <cell r="AI15498">
            <v>2</v>
          </cell>
        </row>
        <row r="15499">
          <cell r="K15499" t="str">
            <v>Academy Sponsor Led</v>
          </cell>
          <cell r="L15499" t="str">
            <v>Secondary</v>
          </cell>
          <cell r="AC15499" t="str">
            <v>Yes</v>
          </cell>
          <cell r="AI15499">
            <v>3</v>
          </cell>
        </row>
        <row r="15500">
          <cell r="K15500" t="str">
            <v>Academy Converter</v>
          </cell>
          <cell r="L15500" t="str">
            <v>Secondary</v>
          </cell>
          <cell r="AC15500" t="str">
            <v>Yes</v>
          </cell>
          <cell r="AI15500">
            <v>2</v>
          </cell>
        </row>
        <row r="15501">
          <cell r="K15501" t="str">
            <v>Academy Converter</v>
          </cell>
          <cell r="L15501" t="str">
            <v>Primary</v>
          </cell>
          <cell r="AC15501" t="str">
            <v>Yes</v>
          </cell>
          <cell r="AI15501">
            <v>1</v>
          </cell>
        </row>
        <row r="15502">
          <cell r="K15502" t="str">
            <v>Academy Converter</v>
          </cell>
          <cell r="L15502" t="str">
            <v>Primary</v>
          </cell>
          <cell r="AC15502" t="str">
            <v>Yes</v>
          </cell>
          <cell r="AI15502">
            <v>2</v>
          </cell>
        </row>
        <row r="15503">
          <cell r="K15503" t="str">
            <v>Academy Converter</v>
          </cell>
          <cell r="L15503" t="str">
            <v>Secondary</v>
          </cell>
          <cell r="AC15503" t="str">
            <v>Yes</v>
          </cell>
          <cell r="AI15503">
            <v>2</v>
          </cell>
        </row>
        <row r="15504">
          <cell r="K15504" t="str">
            <v>Academy Converter</v>
          </cell>
          <cell r="L15504" t="str">
            <v>Secondary</v>
          </cell>
          <cell r="AC15504" t="str">
            <v>Yes</v>
          </cell>
          <cell r="AI15504">
            <v>3</v>
          </cell>
        </row>
        <row r="15505">
          <cell r="K15505" t="str">
            <v>Academy Converter</v>
          </cell>
          <cell r="L15505" t="str">
            <v>Secondary</v>
          </cell>
          <cell r="AC15505" t="str">
            <v>Yes</v>
          </cell>
          <cell r="AI15505">
            <v>2</v>
          </cell>
        </row>
        <row r="15506">
          <cell r="K15506" t="str">
            <v>Academy Special Converter</v>
          </cell>
          <cell r="L15506" t="str">
            <v>Special</v>
          </cell>
          <cell r="AC15506" t="str">
            <v>No</v>
          </cell>
          <cell r="AI15506">
            <v>1</v>
          </cell>
        </row>
        <row r="15507">
          <cell r="K15507" t="str">
            <v>Academy Converter</v>
          </cell>
          <cell r="L15507" t="str">
            <v>Primary</v>
          </cell>
          <cell r="AC15507" t="str">
            <v>Yes</v>
          </cell>
          <cell r="AI15507">
            <v>3</v>
          </cell>
        </row>
        <row r="15508">
          <cell r="K15508" t="str">
            <v>Academy Converter</v>
          </cell>
          <cell r="L15508" t="str">
            <v>Secondary</v>
          </cell>
          <cell r="AC15508" t="str">
            <v>Yes</v>
          </cell>
          <cell r="AI15508">
            <v>2</v>
          </cell>
        </row>
        <row r="15509">
          <cell r="K15509" t="str">
            <v>Academy Converter</v>
          </cell>
          <cell r="L15509" t="str">
            <v>Secondary</v>
          </cell>
          <cell r="AC15509" t="str">
            <v>Yes</v>
          </cell>
          <cell r="AI15509">
            <v>2</v>
          </cell>
        </row>
        <row r="15510">
          <cell r="K15510" t="str">
            <v>Academy Sponsor Led</v>
          </cell>
          <cell r="L15510" t="str">
            <v>Secondary</v>
          </cell>
          <cell r="AC15510" t="str">
            <v>Yes</v>
          </cell>
          <cell r="AI15510">
            <v>2</v>
          </cell>
        </row>
        <row r="15511">
          <cell r="K15511" t="str">
            <v>Academy Sponsor Led</v>
          </cell>
          <cell r="L15511" t="str">
            <v>Secondary</v>
          </cell>
          <cell r="AC15511" t="str">
            <v>Yes</v>
          </cell>
          <cell r="AI15511">
            <v>2</v>
          </cell>
        </row>
        <row r="15512">
          <cell r="K15512" t="str">
            <v>Academy Sponsor Led</v>
          </cell>
          <cell r="L15512" t="str">
            <v>Primary</v>
          </cell>
          <cell r="AC15512" t="str">
            <v>Yes</v>
          </cell>
          <cell r="AI15512">
            <v>2</v>
          </cell>
        </row>
        <row r="15513">
          <cell r="K15513" t="str">
            <v>Academy Sponsor Led</v>
          </cell>
          <cell r="L15513" t="str">
            <v>Primary</v>
          </cell>
          <cell r="AC15513" t="str">
            <v>Yes</v>
          </cell>
          <cell r="AI15513">
            <v>3</v>
          </cell>
        </row>
        <row r="15514">
          <cell r="K15514" t="str">
            <v>Academy Special Converter</v>
          </cell>
          <cell r="L15514" t="str">
            <v>Special</v>
          </cell>
          <cell r="AC15514" t="str">
            <v>No</v>
          </cell>
          <cell r="AI15514">
            <v>1</v>
          </cell>
        </row>
        <row r="15515">
          <cell r="K15515" t="str">
            <v>Academy Converter</v>
          </cell>
          <cell r="L15515" t="str">
            <v>Secondary</v>
          </cell>
          <cell r="AC15515" t="str">
            <v>No</v>
          </cell>
          <cell r="AI15515">
            <v>1</v>
          </cell>
        </row>
        <row r="15516">
          <cell r="K15516" t="str">
            <v>Academy Converter</v>
          </cell>
          <cell r="L15516" t="str">
            <v>Secondary</v>
          </cell>
          <cell r="AC15516" t="str">
            <v>Yes</v>
          </cell>
          <cell r="AI15516">
            <v>3</v>
          </cell>
        </row>
        <row r="15517">
          <cell r="K15517" t="str">
            <v>Community School</v>
          </cell>
          <cell r="L15517" t="str">
            <v>Primary</v>
          </cell>
          <cell r="AC15517" t="str">
            <v>Yes</v>
          </cell>
          <cell r="AI15517">
            <v>2</v>
          </cell>
        </row>
        <row r="15518">
          <cell r="K15518" t="str">
            <v>Academy Converter</v>
          </cell>
          <cell r="L15518" t="str">
            <v>Secondary</v>
          </cell>
          <cell r="AC15518" t="str">
            <v>Yes</v>
          </cell>
          <cell r="AI15518">
            <v>2</v>
          </cell>
        </row>
        <row r="15519">
          <cell r="K15519" t="str">
            <v>Academy Special Converter</v>
          </cell>
          <cell r="L15519" t="str">
            <v>Special</v>
          </cell>
          <cell r="AC15519" t="str">
            <v>Yes</v>
          </cell>
          <cell r="AI15519">
            <v>2</v>
          </cell>
        </row>
        <row r="15520">
          <cell r="K15520" t="str">
            <v>Academy Converter</v>
          </cell>
          <cell r="L15520" t="str">
            <v>Primary</v>
          </cell>
          <cell r="AC15520" t="str">
            <v>No</v>
          </cell>
          <cell r="AI15520">
            <v>1</v>
          </cell>
        </row>
        <row r="15521">
          <cell r="K15521" t="str">
            <v>Academy Converter</v>
          </cell>
          <cell r="L15521" t="str">
            <v>Secondary</v>
          </cell>
          <cell r="AC15521" t="str">
            <v>Yes</v>
          </cell>
          <cell r="AI15521">
            <v>4</v>
          </cell>
        </row>
        <row r="15522">
          <cell r="K15522" t="str">
            <v>Academy Converter</v>
          </cell>
          <cell r="L15522" t="str">
            <v>Secondary</v>
          </cell>
          <cell r="AC15522" t="str">
            <v>Yes</v>
          </cell>
          <cell r="AI15522">
            <v>1</v>
          </cell>
        </row>
        <row r="15523">
          <cell r="K15523" t="str">
            <v>Academy Converter</v>
          </cell>
          <cell r="L15523" t="str">
            <v>Secondary</v>
          </cell>
          <cell r="AC15523" t="str">
            <v>Yes</v>
          </cell>
          <cell r="AI15523">
            <v>1</v>
          </cell>
        </row>
        <row r="15524">
          <cell r="K15524" t="str">
            <v>Academy Converter</v>
          </cell>
          <cell r="L15524" t="str">
            <v>Secondary</v>
          </cell>
          <cell r="AC15524" t="str">
            <v>Yes</v>
          </cell>
          <cell r="AI15524">
            <v>2</v>
          </cell>
        </row>
        <row r="15525">
          <cell r="K15525" t="str">
            <v>Academy Converter</v>
          </cell>
          <cell r="L15525" t="str">
            <v>Secondary</v>
          </cell>
          <cell r="AC15525" t="str">
            <v>Yes</v>
          </cell>
          <cell r="AI15525">
            <v>2</v>
          </cell>
        </row>
        <row r="15526">
          <cell r="K15526" t="str">
            <v>Academy Converter</v>
          </cell>
          <cell r="L15526" t="str">
            <v>Secondary</v>
          </cell>
          <cell r="AC15526" t="str">
            <v>No</v>
          </cell>
          <cell r="AI15526">
            <v>1</v>
          </cell>
        </row>
        <row r="15527">
          <cell r="K15527" t="str">
            <v>Academy Converter</v>
          </cell>
          <cell r="L15527" t="str">
            <v>Secondary</v>
          </cell>
          <cell r="AC15527" t="str">
            <v>Yes</v>
          </cell>
          <cell r="AI15527">
            <v>2</v>
          </cell>
        </row>
        <row r="15528">
          <cell r="K15528" t="str">
            <v>Academy Special Converter</v>
          </cell>
          <cell r="L15528" t="str">
            <v>Special</v>
          </cell>
          <cell r="AC15528" t="str">
            <v>No</v>
          </cell>
          <cell r="AI15528">
            <v>1</v>
          </cell>
        </row>
        <row r="15529">
          <cell r="K15529" t="str">
            <v>Academy Converter</v>
          </cell>
          <cell r="L15529" t="str">
            <v>Secondary</v>
          </cell>
          <cell r="AC15529" t="str">
            <v>Yes</v>
          </cell>
          <cell r="AI15529">
            <v>3</v>
          </cell>
        </row>
        <row r="15530">
          <cell r="K15530" t="str">
            <v>Academy Converter</v>
          </cell>
          <cell r="L15530" t="str">
            <v>Secondary</v>
          </cell>
          <cell r="AC15530" t="str">
            <v>Yes</v>
          </cell>
          <cell r="AI15530">
            <v>3</v>
          </cell>
        </row>
        <row r="15531">
          <cell r="K15531" t="str">
            <v>Academy Converter</v>
          </cell>
          <cell r="L15531" t="str">
            <v>Secondary</v>
          </cell>
          <cell r="AC15531" t="str">
            <v>Yes</v>
          </cell>
          <cell r="AI15531">
            <v>3</v>
          </cell>
        </row>
        <row r="15532">
          <cell r="K15532" t="str">
            <v>Academy Converter</v>
          </cell>
          <cell r="L15532" t="str">
            <v>Primary</v>
          </cell>
          <cell r="AC15532" t="str">
            <v>Yes</v>
          </cell>
          <cell r="AI15532">
            <v>2</v>
          </cell>
        </row>
        <row r="15533">
          <cell r="K15533" t="str">
            <v>Academy Converter</v>
          </cell>
          <cell r="L15533" t="str">
            <v>Primary</v>
          </cell>
          <cell r="AC15533" t="str">
            <v>Yes</v>
          </cell>
          <cell r="AI15533">
            <v>2</v>
          </cell>
        </row>
        <row r="15534">
          <cell r="K15534" t="str">
            <v>Academy Converter</v>
          </cell>
          <cell r="L15534" t="str">
            <v>Secondary</v>
          </cell>
          <cell r="AC15534" t="str">
            <v>Yes</v>
          </cell>
          <cell r="AI15534">
            <v>3</v>
          </cell>
        </row>
        <row r="15535">
          <cell r="K15535" t="str">
            <v>Academy Converter</v>
          </cell>
          <cell r="L15535" t="str">
            <v>Secondary</v>
          </cell>
          <cell r="AC15535" t="str">
            <v>Yes</v>
          </cell>
          <cell r="AI15535">
            <v>1</v>
          </cell>
        </row>
        <row r="15536">
          <cell r="K15536" t="str">
            <v>Academy Converter</v>
          </cell>
          <cell r="L15536" t="str">
            <v>Secondary</v>
          </cell>
          <cell r="AC15536" t="str">
            <v>No</v>
          </cell>
          <cell r="AI15536">
            <v>1</v>
          </cell>
        </row>
        <row r="15537">
          <cell r="K15537" t="str">
            <v>Academy Converter</v>
          </cell>
          <cell r="L15537" t="str">
            <v>Secondary</v>
          </cell>
          <cell r="AC15537" t="str">
            <v>Yes</v>
          </cell>
          <cell r="AI15537">
            <v>2</v>
          </cell>
        </row>
        <row r="15538">
          <cell r="K15538" t="str">
            <v>Academy Special Converter</v>
          </cell>
          <cell r="L15538" t="str">
            <v>Special</v>
          </cell>
          <cell r="AC15538" t="str">
            <v>Yes</v>
          </cell>
          <cell r="AI15538">
            <v>1</v>
          </cell>
        </row>
        <row r="15539">
          <cell r="K15539" t="str">
            <v>Academy Converter</v>
          </cell>
          <cell r="L15539" t="str">
            <v>Secondary</v>
          </cell>
          <cell r="AC15539" t="str">
            <v>Yes</v>
          </cell>
          <cell r="AI15539">
            <v>1</v>
          </cell>
        </row>
        <row r="15540">
          <cell r="K15540" t="str">
            <v>Academy Converter</v>
          </cell>
          <cell r="L15540" t="str">
            <v>Secondary</v>
          </cell>
          <cell r="AC15540" t="str">
            <v>Yes</v>
          </cell>
          <cell r="AI15540">
            <v>2</v>
          </cell>
        </row>
        <row r="15541">
          <cell r="K15541" t="str">
            <v>Academy Converter</v>
          </cell>
          <cell r="L15541" t="str">
            <v>Primary</v>
          </cell>
          <cell r="AC15541" t="str">
            <v>No</v>
          </cell>
          <cell r="AI15541">
            <v>1</v>
          </cell>
        </row>
        <row r="15542">
          <cell r="K15542" t="str">
            <v>Academy Converter</v>
          </cell>
          <cell r="L15542" t="str">
            <v>Secondary</v>
          </cell>
          <cell r="AC15542" t="str">
            <v>Yes</v>
          </cell>
          <cell r="AI15542">
            <v>1</v>
          </cell>
        </row>
        <row r="15543">
          <cell r="K15543" t="str">
            <v>Academy Converter</v>
          </cell>
          <cell r="L15543" t="str">
            <v>Primary</v>
          </cell>
          <cell r="AC15543" t="str">
            <v>Yes</v>
          </cell>
          <cell r="AI15543">
            <v>2</v>
          </cell>
        </row>
        <row r="15544">
          <cell r="K15544" t="str">
            <v>Academy Converter</v>
          </cell>
          <cell r="L15544" t="str">
            <v>Secondary</v>
          </cell>
          <cell r="AC15544" t="str">
            <v>Yes</v>
          </cell>
          <cell r="AI15544">
            <v>2</v>
          </cell>
        </row>
        <row r="15545">
          <cell r="K15545" t="str">
            <v>Academy Converter</v>
          </cell>
          <cell r="L15545" t="str">
            <v>Secondary</v>
          </cell>
          <cell r="AC15545" t="str">
            <v>Yes</v>
          </cell>
          <cell r="AI15545">
            <v>1</v>
          </cell>
        </row>
        <row r="15546">
          <cell r="K15546" t="str">
            <v>Academy Converter</v>
          </cell>
          <cell r="L15546" t="str">
            <v>Secondary</v>
          </cell>
          <cell r="AC15546" t="str">
            <v>Yes</v>
          </cell>
          <cell r="AI15546">
            <v>3</v>
          </cell>
        </row>
        <row r="15547">
          <cell r="K15547" t="str">
            <v>Academy Converter</v>
          </cell>
          <cell r="L15547" t="str">
            <v>Secondary</v>
          </cell>
          <cell r="AC15547" t="str">
            <v>Yes</v>
          </cell>
          <cell r="AI15547">
            <v>1</v>
          </cell>
        </row>
        <row r="15548">
          <cell r="K15548" t="str">
            <v>Academy Converter</v>
          </cell>
          <cell r="L15548" t="str">
            <v>Secondary</v>
          </cell>
          <cell r="AC15548" t="str">
            <v>Yes</v>
          </cell>
          <cell r="AI15548">
            <v>2</v>
          </cell>
        </row>
        <row r="15549">
          <cell r="K15549" t="str">
            <v>Academy Converter</v>
          </cell>
          <cell r="L15549" t="str">
            <v>Secondary</v>
          </cell>
          <cell r="AC15549" t="str">
            <v>Yes</v>
          </cell>
          <cell r="AI15549">
            <v>2</v>
          </cell>
        </row>
        <row r="15550">
          <cell r="K15550" t="str">
            <v>Academy Converter</v>
          </cell>
          <cell r="L15550" t="str">
            <v>Secondary</v>
          </cell>
          <cell r="AC15550" t="str">
            <v>Yes</v>
          </cell>
          <cell r="AI15550">
            <v>2</v>
          </cell>
        </row>
        <row r="15551">
          <cell r="K15551" t="str">
            <v>Academy Converter</v>
          </cell>
          <cell r="L15551" t="str">
            <v>Secondary</v>
          </cell>
          <cell r="AC15551" t="str">
            <v>Yes</v>
          </cell>
          <cell r="AI15551">
            <v>2</v>
          </cell>
        </row>
        <row r="15552">
          <cell r="K15552" t="str">
            <v>Academy Converter</v>
          </cell>
          <cell r="L15552" t="str">
            <v>Secondary</v>
          </cell>
          <cell r="AC15552" t="str">
            <v>No</v>
          </cell>
          <cell r="AI15552">
            <v>1</v>
          </cell>
        </row>
        <row r="15553">
          <cell r="K15553" t="str">
            <v>Academy Converter</v>
          </cell>
          <cell r="L15553" t="str">
            <v>Primary</v>
          </cell>
          <cell r="AC15553" t="str">
            <v>Yes</v>
          </cell>
          <cell r="AI15553">
            <v>2</v>
          </cell>
        </row>
        <row r="15554">
          <cell r="K15554" t="str">
            <v>Academy Converter</v>
          </cell>
          <cell r="L15554" t="str">
            <v>Secondary</v>
          </cell>
          <cell r="AC15554" t="str">
            <v>Yes</v>
          </cell>
          <cell r="AI15554">
            <v>3</v>
          </cell>
        </row>
        <row r="15555">
          <cell r="K15555" t="str">
            <v>Academy Converter</v>
          </cell>
          <cell r="L15555" t="str">
            <v>Primary</v>
          </cell>
          <cell r="AC15555" t="str">
            <v>No</v>
          </cell>
          <cell r="AI15555">
            <v>1</v>
          </cell>
        </row>
        <row r="15556">
          <cell r="K15556" t="str">
            <v>Academy Converter</v>
          </cell>
          <cell r="L15556" t="str">
            <v>Primary</v>
          </cell>
          <cell r="AC15556" t="str">
            <v>No</v>
          </cell>
          <cell r="AI15556">
            <v>2</v>
          </cell>
        </row>
        <row r="15557">
          <cell r="K15557" t="str">
            <v>Academy Special Converter</v>
          </cell>
          <cell r="L15557" t="str">
            <v>Special</v>
          </cell>
          <cell r="AC15557" t="str">
            <v>Yes</v>
          </cell>
          <cell r="AI15557">
            <v>1</v>
          </cell>
        </row>
        <row r="15558">
          <cell r="K15558" t="str">
            <v>Academy Converter</v>
          </cell>
          <cell r="L15558" t="str">
            <v>Secondary</v>
          </cell>
          <cell r="AC15558" t="str">
            <v>Yes</v>
          </cell>
          <cell r="AI15558">
            <v>1</v>
          </cell>
        </row>
        <row r="15559">
          <cell r="K15559" t="str">
            <v>Academy Converter</v>
          </cell>
          <cell r="L15559" t="str">
            <v>Secondary</v>
          </cell>
          <cell r="AC15559" t="str">
            <v>Yes</v>
          </cell>
          <cell r="AI15559">
            <v>2</v>
          </cell>
        </row>
        <row r="15560">
          <cell r="K15560" t="str">
            <v>Academy Converter</v>
          </cell>
          <cell r="L15560" t="str">
            <v>Secondary</v>
          </cell>
          <cell r="AC15560" t="str">
            <v>Yes</v>
          </cell>
          <cell r="AI15560">
            <v>2</v>
          </cell>
        </row>
        <row r="15561">
          <cell r="K15561" t="str">
            <v>Academy Converter</v>
          </cell>
          <cell r="L15561" t="str">
            <v>Secondary</v>
          </cell>
          <cell r="AC15561" t="str">
            <v>Yes</v>
          </cell>
          <cell r="AI15561">
            <v>2</v>
          </cell>
        </row>
        <row r="15562">
          <cell r="K15562" t="str">
            <v>Academy Converter</v>
          </cell>
          <cell r="L15562" t="str">
            <v>Primary</v>
          </cell>
          <cell r="AC15562" t="str">
            <v>Yes</v>
          </cell>
          <cell r="AI15562">
            <v>1</v>
          </cell>
        </row>
        <row r="15563">
          <cell r="K15563" t="str">
            <v>Academy Converter</v>
          </cell>
          <cell r="L15563" t="str">
            <v>Secondary</v>
          </cell>
          <cell r="AC15563" t="str">
            <v>Yes</v>
          </cell>
          <cell r="AI15563">
            <v>2</v>
          </cell>
        </row>
        <row r="15564">
          <cell r="K15564" t="str">
            <v>Academy Converter</v>
          </cell>
          <cell r="L15564" t="str">
            <v>Secondary</v>
          </cell>
          <cell r="AC15564" t="str">
            <v>Yes</v>
          </cell>
          <cell r="AI15564">
            <v>2</v>
          </cell>
        </row>
        <row r="15565">
          <cell r="K15565" t="str">
            <v>Academy Converter</v>
          </cell>
          <cell r="L15565" t="str">
            <v>Secondary</v>
          </cell>
          <cell r="AC15565" t="str">
            <v>Yes</v>
          </cell>
          <cell r="AI15565">
            <v>3</v>
          </cell>
        </row>
        <row r="15566">
          <cell r="K15566" t="str">
            <v>Academy Converter</v>
          </cell>
          <cell r="L15566" t="str">
            <v>Primary</v>
          </cell>
          <cell r="AC15566" t="str">
            <v>No</v>
          </cell>
          <cell r="AI15566">
            <v>1</v>
          </cell>
        </row>
        <row r="15567">
          <cell r="K15567" t="str">
            <v>Academy Converter</v>
          </cell>
          <cell r="L15567" t="str">
            <v>Secondary</v>
          </cell>
          <cell r="AC15567" t="str">
            <v>Yes</v>
          </cell>
          <cell r="AI15567">
            <v>2</v>
          </cell>
        </row>
        <row r="15568">
          <cell r="K15568" t="str">
            <v>Academy Converter</v>
          </cell>
          <cell r="L15568" t="str">
            <v>Secondary</v>
          </cell>
          <cell r="AC15568" t="str">
            <v>Yes</v>
          </cell>
          <cell r="AI15568">
            <v>2</v>
          </cell>
        </row>
        <row r="15569">
          <cell r="K15569" t="str">
            <v>Academy Converter</v>
          </cell>
          <cell r="L15569" t="str">
            <v>Primary</v>
          </cell>
          <cell r="AC15569" t="str">
            <v>Yes</v>
          </cell>
          <cell r="AI15569">
            <v>2</v>
          </cell>
        </row>
        <row r="15570">
          <cell r="K15570" t="str">
            <v>Academy Converter</v>
          </cell>
          <cell r="L15570" t="str">
            <v>Secondary</v>
          </cell>
          <cell r="AC15570" t="str">
            <v>Yes</v>
          </cell>
          <cell r="AI15570">
            <v>2</v>
          </cell>
        </row>
        <row r="15571">
          <cell r="K15571" t="str">
            <v>Academy Converter</v>
          </cell>
          <cell r="L15571" t="str">
            <v>Secondary</v>
          </cell>
          <cell r="AC15571" t="str">
            <v>Yes</v>
          </cell>
          <cell r="AI15571">
            <v>4</v>
          </cell>
        </row>
        <row r="15572">
          <cell r="K15572" t="str">
            <v>Academy Sponsor Led</v>
          </cell>
          <cell r="L15572" t="str">
            <v>Primary</v>
          </cell>
          <cell r="AC15572" t="str">
            <v>Yes</v>
          </cell>
          <cell r="AI15572">
            <v>2</v>
          </cell>
        </row>
        <row r="15573">
          <cell r="K15573" t="str">
            <v>Academy Sponsor Led</v>
          </cell>
          <cell r="L15573" t="str">
            <v>Secondary</v>
          </cell>
          <cell r="AC15573" t="str">
            <v>Yes</v>
          </cell>
          <cell r="AI15573">
            <v>2</v>
          </cell>
        </row>
        <row r="15574">
          <cell r="K15574" t="str">
            <v>Pupil Referral Unit</v>
          </cell>
          <cell r="L15574" t="str">
            <v>PRU</v>
          </cell>
          <cell r="AC15574" t="str">
            <v>Yes</v>
          </cell>
          <cell r="AI15574">
            <v>4</v>
          </cell>
        </row>
        <row r="15575">
          <cell r="K15575" t="str">
            <v>Academy Converter</v>
          </cell>
          <cell r="L15575" t="str">
            <v>Primary</v>
          </cell>
          <cell r="AC15575" t="str">
            <v>No</v>
          </cell>
          <cell r="AI15575">
            <v>1</v>
          </cell>
        </row>
        <row r="15576">
          <cell r="K15576" t="str">
            <v>Academy Converter</v>
          </cell>
          <cell r="L15576" t="str">
            <v>Primary</v>
          </cell>
          <cell r="AC15576" t="str">
            <v>Yes</v>
          </cell>
          <cell r="AI15576">
            <v>1</v>
          </cell>
        </row>
        <row r="15577">
          <cell r="K15577" t="str">
            <v>Academy Converter</v>
          </cell>
          <cell r="L15577" t="str">
            <v>Primary</v>
          </cell>
          <cell r="AC15577" t="str">
            <v>No</v>
          </cell>
          <cell r="AI15577">
            <v>2</v>
          </cell>
        </row>
        <row r="15578">
          <cell r="K15578" t="str">
            <v>Academy Converter</v>
          </cell>
          <cell r="L15578" t="str">
            <v>Primary</v>
          </cell>
          <cell r="AC15578" t="str">
            <v>Yes</v>
          </cell>
          <cell r="AI15578">
            <v>2</v>
          </cell>
        </row>
        <row r="15579">
          <cell r="K15579" t="str">
            <v>Academy Converter</v>
          </cell>
          <cell r="L15579" t="str">
            <v>Primary</v>
          </cell>
          <cell r="AC15579" t="str">
            <v>No</v>
          </cell>
          <cell r="AI15579">
            <v>2</v>
          </cell>
        </row>
        <row r="15580">
          <cell r="K15580" t="str">
            <v>Academy Converter</v>
          </cell>
          <cell r="L15580" t="str">
            <v>Primary</v>
          </cell>
          <cell r="AC15580" t="str">
            <v>Yes</v>
          </cell>
          <cell r="AI15580">
            <v>2</v>
          </cell>
        </row>
        <row r="15581">
          <cell r="K15581" t="str">
            <v>Academy Converter</v>
          </cell>
          <cell r="L15581" t="str">
            <v>Primary</v>
          </cell>
          <cell r="AC15581" t="str">
            <v>Yes</v>
          </cell>
          <cell r="AI15581">
            <v>2</v>
          </cell>
        </row>
        <row r="15582">
          <cell r="K15582" t="str">
            <v>Academy Converter</v>
          </cell>
          <cell r="L15582" t="str">
            <v>Secondary</v>
          </cell>
          <cell r="AC15582" t="str">
            <v>No</v>
          </cell>
          <cell r="AI15582">
            <v>2</v>
          </cell>
        </row>
        <row r="15583">
          <cell r="K15583" t="str">
            <v>Academy Converter</v>
          </cell>
          <cell r="L15583" t="str">
            <v>Secondary</v>
          </cell>
          <cell r="AC15583" t="str">
            <v>Yes</v>
          </cell>
          <cell r="AI15583">
            <v>2</v>
          </cell>
        </row>
        <row r="15584">
          <cell r="K15584" t="str">
            <v>Academy Converter</v>
          </cell>
          <cell r="L15584" t="str">
            <v>Primary</v>
          </cell>
          <cell r="AC15584" t="str">
            <v>Yes</v>
          </cell>
          <cell r="AI15584">
            <v>2</v>
          </cell>
        </row>
        <row r="15585">
          <cell r="K15585" t="str">
            <v>Academy Converter</v>
          </cell>
          <cell r="L15585" t="str">
            <v>Secondary</v>
          </cell>
          <cell r="AC15585" t="str">
            <v>Yes</v>
          </cell>
          <cell r="AI15585">
            <v>3</v>
          </cell>
        </row>
        <row r="15586">
          <cell r="K15586" t="str">
            <v>Academy Converter</v>
          </cell>
          <cell r="L15586" t="str">
            <v>Secondary</v>
          </cell>
          <cell r="AC15586" t="str">
            <v>Yes</v>
          </cell>
          <cell r="AI15586">
            <v>1</v>
          </cell>
        </row>
        <row r="15587">
          <cell r="K15587" t="str">
            <v>Academy Converter</v>
          </cell>
          <cell r="L15587" t="str">
            <v>Secondary</v>
          </cell>
          <cell r="AC15587" t="str">
            <v>No</v>
          </cell>
          <cell r="AI15587">
            <v>1</v>
          </cell>
        </row>
        <row r="15588">
          <cell r="K15588" t="str">
            <v>Academy Converter</v>
          </cell>
          <cell r="L15588" t="str">
            <v>Primary</v>
          </cell>
          <cell r="AC15588" t="str">
            <v>Yes</v>
          </cell>
          <cell r="AI15588">
            <v>2</v>
          </cell>
        </row>
        <row r="15589">
          <cell r="K15589" t="str">
            <v>Academy Converter</v>
          </cell>
          <cell r="L15589" t="str">
            <v>Primary</v>
          </cell>
          <cell r="AC15589" t="str">
            <v>Yes</v>
          </cell>
          <cell r="AI15589">
            <v>2</v>
          </cell>
        </row>
        <row r="15590">
          <cell r="K15590" t="str">
            <v>Academy Converter</v>
          </cell>
          <cell r="L15590" t="str">
            <v>Secondary</v>
          </cell>
          <cell r="AC15590" t="str">
            <v>Yes</v>
          </cell>
          <cell r="AI15590">
            <v>3</v>
          </cell>
        </row>
        <row r="15591">
          <cell r="K15591" t="str">
            <v>Academy Converter</v>
          </cell>
          <cell r="L15591" t="str">
            <v>Secondary</v>
          </cell>
          <cell r="AC15591" t="str">
            <v>Yes</v>
          </cell>
          <cell r="AI15591">
            <v>2</v>
          </cell>
        </row>
        <row r="15592">
          <cell r="K15592" t="str">
            <v>Academy Converter</v>
          </cell>
          <cell r="L15592" t="str">
            <v>Secondary</v>
          </cell>
          <cell r="AC15592" t="str">
            <v>Yes</v>
          </cell>
          <cell r="AI15592">
            <v>2</v>
          </cell>
        </row>
        <row r="15593">
          <cell r="K15593" t="str">
            <v>Academy Converter</v>
          </cell>
          <cell r="L15593" t="str">
            <v>Secondary</v>
          </cell>
          <cell r="AC15593" t="str">
            <v>Yes</v>
          </cell>
          <cell r="AI15593">
            <v>2</v>
          </cell>
        </row>
        <row r="15594">
          <cell r="K15594" t="str">
            <v>Academy Converter</v>
          </cell>
          <cell r="L15594" t="str">
            <v>Primary</v>
          </cell>
          <cell r="AC15594" t="str">
            <v>Yes</v>
          </cell>
          <cell r="AI15594">
            <v>2</v>
          </cell>
        </row>
        <row r="15595">
          <cell r="K15595" t="str">
            <v>Academy Converter</v>
          </cell>
          <cell r="L15595" t="str">
            <v>Primary</v>
          </cell>
          <cell r="AC15595" t="str">
            <v>Yes</v>
          </cell>
          <cell r="AI15595">
            <v>1</v>
          </cell>
        </row>
        <row r="15596">
          <cell r="K15596" t="str">
            <v>Academy Converter</v>
          </cell>
          <cell r="L15596" t="str">
            <v>Primary</v>
          </cell>
          <cell r="AC15596" t="str">
            <v>No</v>
          </cell>
          <cell r="AI15596">
            <v>1</v>
          </cell>
        </row>
        <row r="15597">
          <cell r="K15597" t="str">
            <v>Academy Converter</v>
          </cell>
          <cell r="L15597" t="str">
            <v>Primary</v>
          </cell>
          <cell r="AC15597" t="str">
            <v>Yes</v>
          </cell>
          <cell r="AI15597">
            <v>2</v>
          </cell>
        </row>
        <row r="15598">
          <cell r="K15598" t="str">
            <v>Academy Converter</v>
          </cell>
          <cell r="L15598" t="str">
            <v>Secondary</v>
          </cell>
          <cell r="AC15598" t="str">
            <v>No</v>
          </cell>
          <cell r="AI15598">
            <v>2</v>
          </cell>
        </row>
        <row r="15599">
          <cell r="K15599" t="str">
            <v>Academy Converter</v>
          </cell>
          <cell r="L15599" t="str">
            <v>Secondary</v>
          </cell>
          <cell r="AC15599" t="str">
            <v>Yes</v>
          </cell>
          <cell r="AI15599">
            <v>2</v>
          </cell>
        </row>
        <row r="15600">
          <cell r="K15600" t="str">
            <v>Academy Converter</v>
          </cell>
          <cell r="L15600" t="str">
            <v>Secondary</v>
          </cell>
          <cell r="AC15600" t="str">
            <v>Yes</v>
          </cell>
          <cell r="AI15600">
            <v>3</v>
          </cell>
        </row>
        <row r="15601">
          <cell r="K15601" t="str">
            <v>Academy Converter</v>
          </cell>
          <cell r="L15601" t="str">
            <v>Secondary</v>
          </cell>
          <cell r="AC15601" t="str">
            <v>Yes</v>
          </cell>
          <cell r="AI15601">
            <v>2</v>
          </cell>
        </row>
        <row r="15602">
          <cell r="K15602" t="str">
            <v>Academy Converter</v>
          </cell>
          <cell r="L15602" t="str">
            <v>Secondary</v>
          </cell>
          <cell r="AC15602" t="str">
            <v>No</v>
          </cell>
          <cell r="AI15602">
            <v>1</v>
          </cell>
        </row>
        <row r="15603">
          <cell r="K15603" t="str">
            <v>Academy Converter</v>
          </cell>
          <cell r="L15603" t="str">
            <v>Primary</v>
          </cell>
          <cell r="AC15603" t="str">
            <v>Yes</v>
          </cell>
          <cell r="AI15603">
            <v>2</v>
          </cell>
        </row>
        <row r="15604">
          <cell r="K15604" t="str">
            <v>Academy Converter</v>
          </cell>
          <cell r="L15604" t="str">
            <v>Primary</v>
          </cell>
          <cell r="AC15604" t="str">
            <v>Yes</v>
          </cell>
          <cell r="AI15604">
            <v>2</v>
          </cell>
        </row>
        <row r="15605">
          <cell r="K15605" t="str">
            <v>Academy Converter</v>
          </cell>
          <cell r="L15605" t="str">
            <v>Secondary</v>
          </cell>
          <cell r="AC15605" t="str">
            <v>Yes</v>
          </cell>
          <cell r="AI15605">
            <v>1</v>
          </cell>
        </row>
        <row r="15606">
          <cell r="K15606" t="str">
            <v>Academy Converter</v>
          </cell>
          <cell r="L15606" t="str">
            <v>Primary</v>
          </cell>
          <cell r="AC15606" t="str">
            <v>Yes</v>
          </cell>
          <cell r="AI15606">
            <v>2</v>
          </cell>
        </row>
        <row r="15607">
          <cell r="K15607" t="str">
            <v>Academy Converter</v>
          </cell>
          <cell r="L15607" t="str">
            <v>Primary</v>
          </cell>
          <cell r="AC15607" t="str">
            <v>Yes</v>
          </cell>
          <cell r="AI15607">
            <v>2</v>
          </cell>
        </row>
        <row r="15608">
          <cell r="K15608" t="str">
            <v>Academy Converter</v>
          </cell>
          <cell r="L15608" t="str">
            <v>Primary</v>
          </cell>
          <cell r="AC15608" t="str">
            <v>Yes</v>
          </cell>
          <cell r="AI15608">
            <v>2</v>
          </cell>
        </row>
        <row r="15609">
          <cell r="K15609" t="str">
            <v>Academy Converter</v>
          </cell>
          <cell r="L15609" t="str">
            <v>Primary</v>
          </cell>
          <cell r="AC15609" t="str">
            <v>Yes</v>
          </cell>
          <cell r="AI15609">
            <v>2</v>
          </cell>
        </row>
        <row r="15610">
          <cell r="K15610" t="str">
            <v>Academy Converter</v>
          </cell>
          <cell r="L15610" t="str">
            <v>Secondary</v>
          </cell>
          <cell r="AC15610" t="str">
            <v>No</v>
          </cell>
          <cell r="AI15610">
            <v>1</v>
          </cell>
        </row>
        <row r="15611">
          <cell r="K15611" t="str">
            <v>Academy Converter</v>
          </cell>
          <cell r="L15611" t="str">
            <v>Secondary</v>
          </cell>
          <cell r="AC15611" t="str">
            <v>Yes</v>
          </cell>
          <cell r="AI15611">
            <v>2</v>
          </cell>
        </row>
        <row r="15612">
          <cell r="K15612" t="str">
            <v>Academy Converter</v>
          </cell>
          <cell r="L15612" t="str">
            <v>Secondary</v>
          </cell>
          <cell r="AC15612" t="str">
            <v>No</v>
          </cell>
          <cell r="AI15612">
            <v>1</v>
          </cell>
        </row>
        <row r="15613">
          <cell r="K15613" t="str">
            <v>Academy Converter</v>
          </cell>
          <cell r="L15613" t="str">
            <v>Primary</v>
          </cell>
          <cell r="AC15613" t="str">
            <v>Yes</v>
          </cell>
          <cell r="AI15613">
            <v>1</v>
          </cell>
        </row>
        <row r="15614">
          <cell r="K15614" t="str">
            <v>Academy Special Converter</v>
          </cell>
          <cell r="L15614" t="str">
            <v>Special</v>
          </cell>
          <cell r="AC15614" t="str">
            <v>Yes</v>
          </cell>
          <cell r="AI15614">
            <v>2</v>
          </cell>
        </row>
        <row r="15615">
          <cell r="K15615" t="str">
            <v>Academy Special Converter</v>
          </cell>
          <cell r="L15615" t="str">
            <v>Special</v>
          </cell>
          <cell r="AC15615" t="str">
            <v>Yes</v>
          </cell>
          <cell r="AI15615">
            <v>1</v>
          </cell>
        </row>
        <row r="15616">
          <cell r="K15616" t="str">
            <v>Academy Converter</v>
          </cell>
          <cell r="L15616" t="str">
            <v>Primary</v>
          </cell>
          <cell r="AC15616" t="str">
            <v>No</v>
          </cell>
          <cell r="AI15616">
            <v>1</v>
          </cell>
        </row>
        <row r="15617">
          <cell r="K15617" t="str">
            <v>Academy Converter</v>
          </cell>
          <cell r="L15617" t="str">
            <v>Primary</v>
          </cell>
          <cell r="AC15617" t="str">
            <v>Yes</v>
          </cell>
          <cell r="AI15617">
            <v>2</v>
          </cell>
        </row>
        <row r="15618">
          <cell r="K15618" t="str">
            <v>Academy Converter</v>
          </cell>
          <cell r="L15618" t="str">
            <v>Secondary</v>
          </cell>
          <cell r="AC15618" t="str">
            <v>No</v>
          </cell>
          <cell r="AI15618">
            <v>2</v>
          </cell>
        </row>
        <row r="15619">
          <cell r="K15619" t="str">
            <v>Academy Converter</v>
          </cell>
          <cell r="L15619" t="str">
            <v>Secondary</v>
          </cell>
          <cell r="AC15619" t="str">
            <v>Yes</v>
          </cell>
          <cell r="AI15619">
            <v>2</v>
          </cell>
        </row>
        <row r="15620">
          <cell r="K15620" t="str">
            <v>Academy Converter</v>
          </cell>
          <cell r="L15620" t="str">
            <v>Primary</v>
          </cell>
          <cell r="AC15620" t="str">
            <v>Yes</v>
          </cell>
          <cell r="AI15620">
            <v>2</v>
          </cell>
        </row>
        <row r="15621">
          <cell r="K15621" t="str">
            <v>Academy Converter</v>
          </cell>
          <cell r="L15621" t="str">
            <v>Secondary</v>
          </cell>
          <cell r="AC15621" t="str">
            <v>Yes</v>
          </cell>
          <cell r="AI15621">
            <v>2</v>
          </cell>
        </row>
        <row r="15622">
          <cell r="K15622" t="str">
            <v>Academy Converter</v>
          </cell>
          <cell r="L15622" t="str">
            <v>Primary</v>
          </cell>
          <cell r="AC15622" t="str">
            <v>Yes</v>
          </cell>
          <cell r="AI15622">
            <v>2</v>
          </cell>
        </row>
        <row r="15623">
          <cell r="K15623" t="str">
            <v>Academy Converter</v>
          </cell>
          <cell r="L15623" t="str">
            <v>Primary</v>
          </cell>
          <cell r="AC15623" t="str">
            <v>Yes</v>
          </cell>
          <cell r="AI15623">
            <v>2</v>
          </cell>
        </row>
        <row r="15624">
          <cell r="K15624" t="str">
            <v>Academy Converter</v>
          </cell>
          <cell r="L15624" t="str">
            <v>Primary</v>
          </cell>
          <cell r="AC15624" t="str">
            <v>Yes</v>
          </cell>
          <cell r="AI15624">
            <v>2</v>
          </cell>
        </row>
        <row r="15625">
          <cell r="K15625" t="str">
            <v>Academy Converter</v>
          </cell>
          <cell r="L15625" t="str">
            <v>Primary</v>
          </cell>
          <cell r="AC15625" t="str">
            <v>Yes</v>
          </cell>
          <cell r="AI15625">
            <v>2</v>
          </cell>
        </row>
        <row r="15626">
          <cell r="K15626" t="str">
            <v>Academy Converter</v>
          </cell>
          <cell r="L15626" t="str">
            <v>Secondary</v>
          </cell>
          <cell r="AC15626" t="str">
            <v>Yes</v>
          </cell>
          <cell r="AI15626">
            <v>1</v>
          </cell>
        </row>
        <row r="15627">
          <cell r="K15627" t="str">
            <v>Academy Converter</v>
          </cell>
          <cell r="L15627" t="str">
            <v>Primary</v>
          </cell>
          <cell r="AC15627" t="str">
            <v>Yes</v>
          </cell>
          <cell r="AI15627">
            <v>2</v>
          </cell>
        </row>
        <row r="15628">
          <cell r="K15628" t="str">
            <v>Academy Converter</v>
          </cell>
          <cell r="L15628" t="str">
            <v>Primary</v>
          </cell>
          <cell r="AC15628" t="str">
            <v>Yes</v>
          </cell>
          <cell r="AI15628">
            <v>2</v>
          </cell>
        </row>
        <row r="15629">
          <cell r="K15629" t="str">
            <v>Academy Converter</v>
          </cell>
          <cell r="L15629" t="str">
            <v>Primary</v>
          </cell>
          <cell r="AC15629" t="str">
            <v>Yes</v>
          </cell>
          <cell r="AI15629">
            <v>2</v>
          </cell>
        </row>
        <row r="15630">
          <cell r="K15630" t="str">
            <v>Academy Converter</v>
          </cell>
          <cell r="L15630" t="str">
            <v>Primary</v>
          </cell>
          <cell r="AC15630" t="str">
            <v>Yes</v>
          </cell>
          <cell r="AI15630">
            <v>1</v>
          </cell>
        </row>
        <row r="15631">
          <cell r="K15631" t="str">
            <v>Academy Converter</v>
          </cell>
          <cell r="L15631" t="str">
            <v>Primary</v>
          </cell>
          <cell r="AC15631" t="str">
            <v>No</v>
          </cell>
          <cell r="AI15631">
            <v>2</v>
          </cell>
        </row>
        <row r="15632">
          <cell r="K15632" t="str">
            <v>Academy Converter</v>
          </cell>
          <cell r="L15632" t="str">
            <v>Secondary</v>
          </cell>
          <cell r="AC15632" t="str">
            <v>Yes</v>
          </cell>
          <cell r="AI15632">
            <v>2</v>
          </cell>
        </row>
        <row r="15633">
          <cell r="K15633" t="str">
            <v>Academy Converter</v>
          </cell>
          <cell r="L15633" t="str">
            <v>Secondary</v>
          </cell>
          <cell r="AC15633" t="str">
            <v>Yes</v>
          </cell>
          <cell r="AI15633">
            <v>2</v>
          </cell>
        </row>
        <row r="15634">
          <cell r="K15634" t="str">
            <v>Academy Converter</v>
          </cell>
          <cell r="L15634" t="str">
            <v>Secondary</v>
          </cell>
          <cell r="AC15634" t="str">
            <v>Yes</v>
          </cell>
          <cell r="AI15634">
            <v>2</v>
          </cell>
        </row>
        <row r="15635">
          <cell r="K15635" t="str">
            <v>Academy Converter</v>
          </cell>
          <cell r="L15635" t="str">
            <v>Primary</v>
          </cell>
          <cell r="AC15635" t="str">
            <v>No</v>
          </cell>
          <cell r="AI15635">
            <v>2</v>
          </cell>
        </row>
        <row r="15636">
          <cell r="K15636" t="str">
            <v>Academy Converter</v>
          </cell>
          <cell r="L15636" t="str">
            <v>Primary</v>
          </cell>
          <cell r="AC15636" t="str">
            <v>Yes</v>
          </cell>
          <cell r="AI15636">
            <v>2</v>
          </cell>
        </row>
        <row r="15637">
          <cell r="K15637" t="str">
            <v>Academy Converter</v>
          </cell>
          <cell r="L15637" t="str">
            <v>Secondary</v>
          </cell>
          <cell r="AC15637" t="str">
            <v>Yes</v>
          </cell>
          <cell r="AI15637">
            <v>2</v>
          </cell>
        </row>
        <row r="15638">
          <cell r="K15638" t="str">
            <v>Academy Converter</v>
          </cell>
          <cell r="L15638" t="str">
            <v>Secondary</v>
          </cell>
          <cell r="AC15638" t="str">
            <v>Yes</v>
          </cell>
          <cell r="AI15638">
            <v>2</v>
          </cell>
        </row>
        <row r="15639">
          <cell r="K15639" t="str">
            <v>Academy Converter</v>
          </cell>
          <cell r="L15639" t="str">
            <v>Primary</v>
          </cell>
          <cell r="AC15639" t="str">
            <v>Yes</v>
          </cell>
          <cell r="AI15639">
            <v>2</v>
          </cell>
        </row>
        <row r="15640">
          <cell r="K15640" t="str">
            <v>Academy Converter</v>
          </cell>
          <cell r="L15640" t="str">
            <v>Primary</v>
          </cell>
          <cell r="AC15640" t="str">
            <v>No</v>
          </cell>
          <cell r="AI15640">
            <v>2</v>
          </cell>
        </row>
        <row r="15641">
          <cell r="K15641" t="str">
            <v>Academy Converter</v>
          </cell>
          <cell r="L15641" t="str">
            <v>Secondary</v>
          </cell>
          <cell r="AC15641" t="str">
            <v>Yes</v>
          </cell>
          <cell r="AI15641">
            <v>2</v>
          </cell>
        </row>
        <row r="15642">
          <cell r="K15642" t="str">
            <v>Academy Converter</v>
          </cell>
          <cell r="L15642" t="str">
            <v>Primary</v>
          </cell>
          <cell r="AC15642" t="str">
            <v>No</v>
          </cell>
          <cell r="AI15642">
            <v>1</v>
          </cell>
        </row>
        <row r="15643">
          <cell r="K15643" t="str">
            <v>Academy Converter</v>
          </cell>
          <cell r="L15643" t="str">
            <v>Primary</v>
          </cell>
          <cell r="AC15643" t="str">
            <v>Yes</v>
          </cell>
          <cell r="AI15643">
            <v>2</v>
          </cell>
        </row>
        <row r="15644">
          <cell r="K15644" t="str">
            <v>Academy Converter</v>
          </cell>
          <cell r="L15644" t="str">
            <v>Secondary</v>
          </cell>
          <cell r="AC15644" t="str">
            <v>Yes</v>
          </cell>
          <cell r="AI15644">
            <v>2</v>
          </cell>
        </row>
        <row r="15645">
          <cell r="K15645" t="str">
            <v>Academy Converter</v>
          </cell>
          <cell r="L15645" t="str">
            <v>Secondary</v>
          </cell>
          <cell r="AC15645" t="str">
            <v>No</v>
          </cell>
          <cell r="AI15645">
            <v>2</v>
          </cell>
        </row>
        <row r="15646">
          <cell r="K15646" t="str">
            <v>Academy Converter</v>
          </cell>
          <cell r="L15646" t="str">
            <v>Primary</v>
          </cell>
          <cell r="AC15646" t="str">
            <v>No</v>
          </cell>
          <cell r="AI15646">
            <v>1</v>
          </cell>
        </row>
        <row r="15647">
          <cell r="K15647" t="str">
            <v>Academy Converter</v>
          </cell>
          <cell r="L15647" t="str">
            <v>Primary</v>
          </cell>
          <cell r="AC15647" t="str">
            <v>Yes</v>
          </cell>
          <cell r="AI15647">
            <v>2</v>
          </cell>
        </row>
        <row r="15648">
          <cell r="K15648" t="str">
            <v>Academy Converter</v>
          </cell>
          <cell r="L15648" t="str">
            <v>Primary</v>
          </cell>
          <cell r="AC15648" t="str">
            <v>Yes</v>
          </cell>
          <cell r="AI15648">
            <v>2</v>
          </cell>
        </row>
        <row r="15649">
          <cell r="K15649" t="str">
            <v>Academy Converter</v>
          </cell>
          <cell r="L15649" t="str">
            <v>Primary</v>
          </cell>
          <cell r="AC15649" t="str">
            <v>No</v>
          </cell>
          <cell r="AI15649">
            <v>1</v>
          </cell>
        </row>
        <row r="15650">
          <cell r="K15650" t="str">
            <v>Academy Converter</v>
          </cell>
          <cell r="L15650" t="str">
            <v>Primary</v>
          </cell>
          <cell r="AC15650" t="str">
            <v>Yes</v>
          </cell>
          <cell r="AI15650">
            <v>1</v>
          </cell>
        </row>
        <row r="15651">
          <cell r="K15651" t="str">
            <v>Academy Converter</v>
          </cell>
          <cell r="L15651" t="str">
            <v>Secondary</v>
          </cell>
          <cell r="AC15651" t="str">
            <v>Yes</v>
          </cell>
          <cell r="AI15651">
            <v>2</v>
          </cell>
        </row>
        <row r="15652">
          <cell r="K15652" t="str">
            <v>Academy Converter</v>
          </cell>
          <cell r="L15652" t="str">
            <v>Secondary</v>
          </cell>
          <cell r="AC15652" t="str">
            <v>Yes</v>
          </cell>
          <cell r="AI15652">
            <v>2</v>
          </cell>
        </row>
        <row r="15653">
          <cell r="K15653" t="str">
            <v>Academy Converter</v>
          </cell>
          <cell r="L15653" t="str">
            <v>Primary</v>
          </cell>
          <cell r="AC15653" t="str">
            <v>Yes</v>
          </cell>
          <cell r="AI15653">
            <v>2</v>
          </cell>
        </row>
        <row r="15654">
          <cell r="K15654" t="str">
            <v>Academy Converter</v>
          </cell>
          <cell r="L15654" t="str">
            <v>Secondary</v>
          </cell>
          <cell r="AC15654" t="str">
            <v>Yes</v>
          </cell>
          <cell r="AI15654">
            <v>2</v>
          </cell>
        </row>
        <row r="15655">
          <cell r="K15655" t="str">
            <v>Academy Converter</v>
          </cell>
          <cell r="L15655" t="str">
            <v>Secondary</v>
          </cell>
          <cell r="AC15655" t="str">
            <v>Yes</v>
          </cell>
          <cell r="AI15655">
            <v>2</v>
          </cell>
        </row>
        <row r="15656">
          <cell r="K15656" t="str">
            <v>Academy Converter</v>
          </cell>
          <cell r="L15656" t="str">
            <v>Primary</v>
          </cell>
          <cell r="AC15656" t="str">
            <v>Yes</v>
          </cell>
          <cell r="AI15656">
            <v>1</v>
          </cell>
        </row>
        <row r="15657">
          <cell r="K15657" t="str">
            <v>Academy Special Converter</v>
          </cell>
          <cell r="L15657" t="str">
            <v>Special</v>
          </cell>
          <cell r="AC15657" t="str">
            <v>Yes</v>
          </cell>
          <cell r="AI15657">
            <v>1</v>
          </cell>
        </row>
        <row r="15658">
          <cell r="K15658" t="str">
            <v>Academy Converter</v>
          </cell>
          <cell r="L15658" t="str">
            <v>Secondary</v>
          </cell>
          <cell r="AC15658" t="str">
            <v>Yes</v>
          </cell>
          <cell r="AI15658">
            <v>2</v>
          </cell>
        </row>
        <row r="15659">
          <cell r="K15659" t="str">
            <v>Academy Sponsor Led</v>
          </cell>
          <cell r="L15659" t="str">
            <v>Primary</v>
          </cell>
          <cell r="AC15659" t="str">
            <v>Yes</v>
          </cell>
          <cell r="AI15659">
            <v>2</v>
          </cell>
        </row>
        <row r="15660">
          <cell r="K15660" t="str">
            <v>Academy Sponsor Led</v>
          </cell>
          <cell r="L15660" t="str">
            <v>Primary</v>
          </cell>
          <cell r="AC15660" t="str">
            <v>Yes</v>
          </cell>
          <cell r="AI15660">
            <v>2</v>
          </cell>
        </row>
        <row r="15661">
          <cell r="K15661" t="str">
            <v>Academy Sponsor Led</v>
          </cell>
          <cell r="L15661" t="str">
            <v>Primary</v>
          </cell>
          <cell r="AC15661" t="str">
            <v>Yes</v>
          </cell>
          <cell r="AI15661">
            <v>2</v>
          </cell>
        </row>
        <row r="15662">
          <cell r="K15662" t="str">
            <v>Academy Sponsor Led</v>
          </cell>
          <cell r="L15662" t="str">
            <v>Primary</v>
          </cell>
          <cell r="AC15662" t="str">
            <v>Yes</v>
          </cell>
          <cell r="AI15662">
            <v>2</v>
          </cell>
        </row>
        <row r="15663">
          <cell r="K15663" t="str">
            <v>Academy Converter</v>
          </cell>
          <cell r="L15663" t="str">
            <v>Secondary</v>
          </cell>
          <cell r="AC15663" t="str">
            <v>No</v>
          </cell>
          <cell r="AI15663">
            <v>1</v>
          </cell>
        </row>
        <row r="15664">
          <cell r="K15664" t="str">
            <v>Academy Converter</v>
          </cell>
          <cell r="L15664" t="str">
            <v>Primary</v>
          </cell>
          <cell r="AC15664" t="str">
            <v>Yes</v>
          </cell>
          <cell r="AI15664">
            <v>3</v>
          </cell>
        </row>
        <row r="15665">
          <cell r="K15665" t="str">
            <v>Academy Converter</v>
          </cell>
          <cell r="L15665" t="str">
            <v>Secondary</v>
          </cell>
          <cell r="AC15665" t="str">
            <v>Yes</v>
          </cell>
          <cell r="AI15665">
            <v>2</v>
          </cell>
        </row>
        <row r="15666">
          <cell r="K15666" t="str">
            <v>Academy Converter</v>
          </cell>
          <cell r="L15666" t="str">
            <v>Secondary</v>
          </cell>
          <cell r="AC15666" t="str">
            <v>Yes</v>
          </cell>
          <cell r="AI15666">
            <v>1</v>
          </cell>
        </row>
        <row r="15667">
          <cell r="K15667" t="str">
            <v>Academy Converter</v>
          </cell>
          <cell r="L15667" t="str">
            <v>Primary</v>
          </cell>
          <cell r="AC15667" t="str">
            <v>Yes</v>
          </cell>
          <cell r="AI15667">
            <v>2</v>
          </cell>
        </row>
        <row r="15668">
          <cell r="K15668" t="str">
            <v>Academy Converter</v>
          </cell>
          <cell r="L15668" t="str">
            <v>Primary</v>
          </cell>
          <cell r="AC15668" t="str">
            <v>No</v>
          </cell>
          <cell r="AI15668">
            <v>1</v>
          </cell>
        </row>
        <row r="15669">
          <cell r="K15669" t="str">
            <v>Academy Converter</v>
          </cell>
          <cell r="L15669" t="str">
            <v>Primary</v>
          </cell>
          <cell r="AC15669" t="str">
            <v>No</v>
          </cell>
          <cell r="AI15669">
            <v>1</v>
          </cell>
        </row>
        <row r="15670">
          <cell r="K15670" t="str">
            <v>Academy Converter</v>
          </cell>
          <cell r="L15670" t="str">
            <v>Secondary</v>
          </cell>
          <cell r="AC15670" t="str">
            <v>Yes</v>
          </cell>
          <cell r="AI15670">
            <v>2</v>
          </cell>
        </row>
        <row r="15671">
          <cell r="K15671" t="str">
            <v>Academy Converter</v>
          </cell>
          <cell r="L15671" t="str">
            <v>Secondary</v>
          </cell>
          <cell r="AC15671" t="str">
            <v>Yes</v>
          </cell>
          <cell r="AI15671">
            <v>2</v>
          </cell>
        </row>
        <row r="15672">
          <cell r="K15672" t="str">
            <v>Academy Converter</v>
          </cell>
          <cell r="L15672" t="str">
            <v>Primary</v>
          </cell>
          <cell r="AC15672" t="str">
            <v>Yes</v>
          </cell>
          <cell r="AI15672">
            <v>2</v>
          </cell>
        </row>
        <row r="15673">
          <cell r="K15673" t="str">
            <v>Academy Converter</v>
          </cell>
          <cell r="L15673" t="str">
            <v>Primary</v>
          </cell>
          <cell r="AC15673" t="str">
            <v>Yes</v>
          </cell>
          <cell r="AI15673">
            <v>2</v>
          </cell>
        </row>
        <row r="15674">
          <cell r="K15674" t="str">
            <v>Academy Converter</v>
          </cell>
          <cell r="L15674" t="str">
            <v>Primary</v>
          </cell>
          <cell r="AC15674" t="str">
            <v>Yes</v>
          </cell>
          <cell r="AI15674">
            <v>2</v>
          </cell>
        </row>
        <row r="15675">
          <cell r="K15675" t="str">
            <v>Academy Converter</v>
          </cell>
          <cell r="L15675" t="str">
            <v>Primary</v>
          </cell>
          <cell r="AC15675" t="str">
            <v>No</v>
          </cell>
          <cell r="AI15675">
            <v>1</v>
          </cell>
        </row>
        <row r="15676">
          <cell r="K15676" t="str">
            <v>Academy Converter</v>
          </cell>
          <cell r="L15676" t="str">
            <v>Secondary</v>
          </cell>
          <cell r="AC15676" t="str">
            <v>Yes</v>
          </cell>
          <cell r="AI15676">
            <v>2</v>
          </cell>
        </row>
        <row r="15677">
          <cell r="K15677" t="str">
            <v>Academy Converter</v>
          </cell>
          <cell r="L15677" t="str">
            <v>Secondary</v>
          </cell>
          <cell r="AC15677" t="str">
            <v>Yes</v>
          </cell>
          <cell r="AI15677">
            <v>1</v>
          </cell>
        </row>
        <row r="15678">
          <cell r="K15678" t="str">
            <v>Academy Converter</v>
          </cell>
          <cell r="L15678" t="str">
            <v>Primary</v>
          </cell>
          <cell r="AC15678" t="str">
            <v>Yes</v>
          </cell>
          <cell r="AI15678">
            <v>2</v>
          </cell>
        </row>
        <row r="15679">
          <cell r="K15679" t="str">
            <v>Academy Sponsor Led</v>
          </cell>
          <cell r="L15679" t="str">
            <v>Primary</v>
          </cell>
          <cell r="AC15679" t="str">
            <v>Yes</v>
          </cell>
          <cell r="AI15679">
            <v>2</v>
          </cell>
        </row>
        <row r="15680">
          <cell r="K15680" t="str">
            <v>Academy Sponsor Led</v>
          </cell>
          <cell r="L15680" t="str">
            <v>Primary</v>
          </cell>
          <cell r="AC15680" t="str">
            <v>Yes</v>
          </cell>
          <cell r="AI15680">
            <v>2</v>
          </cell>
        </row>
        <row r="15681">
          <cell r="K15681" t="str">
            <v>Academy Sponsor Led</v>
          </cell>
          <cell r="L15681" t="str">
            <v>Secondary</v>
          </cell>
          <cell r="AC15681" t="str">
            <v>Yes</v>
          </cell>
          <cell r="AI15681">
            <v>2</v>
          </cell>
        </row>
        <row r="15682">
          <cell r="K15682" t="str">
            <v>Academy Sponsor Led</v>
          </cell>
          <cell r="L15682" t="str">
            <v>Primary</v>
          </cell>
          <cell r="AC15682" t="str">
            <v>Yes</v>
          </cell>
          <cell r="AI15682">
            <v>2</v>
          </cell>
        </row>
        <row r="15683">
          <cell r="K15683" t="str">
            <v>Academy Converter</v>
          </cell>
          <cell r="L15683" t="str">
            <v>Secondary</v>
          </cell>
          <cell r="AC15683" t="str">
            <v>No</v>
          </cell>
          <cell r="AI15683">
            <v>2</v>
          </cell>
        </row>
        <row r="15684">
          <cell r="K15684" t="str">
            <v>Academy Converter</v>
          </cell>
          <cell r="L15684" t="str">
            <v>Secondary</v>
          </cell>
          <cell r="AC15684" t="str">
            <v>Yes</v>
          </cell>
          <cell r="AI15684">
            <v>2</v>
          </cell>
        </row>
        <row r="15685">
          <cell r="K15685" t="str">
            <v>Academy Converter</v>
          </cell>
          <cell r="L15685" t="str">
            <v>Secondary</v>
          </cell>
          <cell r="AC15685" t="str">
            <v>Yes</v>
          </cell>
          <cell r="AI15685">
            <v>2</v>
          </cell>
        </row>
        <row r="15686">
          <cell r="K15686" t="str">
            <v>Academy Converter</v>
          </cell>
          <cell r="L15686" t="str">
            <v>Secondary</v>
          </cell>
          <cell r="AC15686" t="str">
            <v>Yes</v>
          </cell>
          <cell r="AI15686">
            <v>2</v>
          </cell>
        </row>
        <row r="15687">
          <cell r="K15687" t="str">
            <v>Academy Converter</v>
          </cell>
          <cell r="L15687" t="str">
            <v>Primary</v>
          </cell>
          <cell r="AC15687" t="str">
            <v>No</v>
          </cell>
          <cell r="AI15687">
            <v>2</v>
          </cell>
        </row>
        <row r="15688">
          <cell r="K15688" t="str">
            <v>Academy Converter</v>
          </cell>
          <cell r="L15688" t="str">
            <v>Primary</v>
          </cell>
          <cell r="AC15688" t="str">
            <v>Yes</v>
          </cell>
          <cell r="AI15688">
            <v>3</v>
          </cell>
        </row>
        <row r="15689">
          <cell r="K15689" t="str">
            <v>Academy Converter</v>
          </cell>
          <cell r="L15689" t="str">
            <v>Secondary</v>
          </cell>
          <cell r="AC15689" t="str">
            <v>No</v>
          </cell>
          <cell r="AI15689">
            <v>2</v>
          </cell>
        </row>
        <row r="15690">
          <cell r="K15690" t="str">
            <v>Academy Converter</v>
          </cell>
          <cell r="L15690" t="str">
            <v>Primary</v>
          </cell>
          <cell r="AC15690" t="str">
            <v>Yes</v>
          </cell>
          <cell r="AI15690">
            <v>3</v>
          </cell>
        </row>
        <row r="15691">
          <cell r="K15691" t="str">
            <v>Academy Converter</v>
          </cell>
          <cell r="L15691" t="str">
            <v>Secondary</v>
          </cell>
          <cell r="AC15691" t="str">
            <v>Yes</v>
          </cell>
          <cell r="AI15691">
            <v>2</v>
          </cell>
        </row>
        <row r="15692">
          <cell r="K15692" t="str">
            <v>Academy Converter</v>
          </cell>
          <cell r="L15692" t="str">
            <v>Primary</v>
          </cell>
          <cell r="AC15692" t="str">
            <v>Yes</v>
          </cell>
          <cell r="AI15692">
            <v>2</v>
          </cell>
        </row>
        <row r="15693">
          <cell r="K15693" t="str">
            <v>Academy Converter</v>
          </cell>
          <cell r="L15693" t="str">
            <v>Primary</v>
          </cell>
          <cell r="AC15693" t="str">
            <v>Yes</v>
          </cell>
          <cell r="AI15693">
            <v>2</v>
          </cell>
        </row>
        <row r="15694">
          <cell r="K15694" t="str">
            <v>Academy Converter</v>
          </cell>
          <cell r="L15694" t="str">
            <v>Secondary</v>
          </cell>
          <cell r="AC15694" t="str">
            <v>Yes</v>
          </cell>
          <cell r="AI15694">
            <v>2</v>
          </cell>
        </row>
        <row r="15695">
          <cell r="K15695" t="str">
            <v>Academy Converter</v>
          </cell>
          <cell r="L15695" t="str">
            <v>Primary</v>
          </cell>
          <cell r="AC15695" t="str">
            <v>Yes</v>
          </cell>
          <cell r="AI15695">
            <v>3</v>
          </cell>
        </row>
        <row r="15696">
          <cell r="K15696" t="str">
            <v>Academy Converter</v>
          </cell>
          <cell r="L15696" t="str">
            <v>Secondary</v>
          </cell>
          <cell r="AC15696" t="str">
            <v>Yes</v>
          </cell>
          <cell r="AI15696">
            <v>3</v>
          </cell>
        </row>
        <row r="15697">
          <cell r="K15697" t="str">
            <v>Academy Converter</v>
          </cell>
          <cell r="L15697" t="str">
            <v>Primary</v>
          </cell>
          <cell r="AC15697" t="str">
            <v>No</v>
          </cell>
          <cell r="AI15697">
            <v>2</v>
          </cell>
        </row>
        <row r="15698">
          <cell r="K15698" t="str">
            <v>Academy Special Converter</v>
          </cell>
          <cell r="L15698" t="str">
            <v>Special</v>
          </cell>
          <cell r="AC15698" t="str">
            <v>Yes</v>
          </cell>
          <cell r="AI15698">
            <v>4</v>
          </cell>
        </row>
        <row r="15699">
          <cell r="K15699" t="str">
            <v>Academy Special Converter</v>
          </cell>
          <cell r="L15699" t="str">
            <v>Special</v>
          </cell>
          <cell r="AC15699" t="str">
            <v>Yes</v>
          </cell>
          <cell r="AI15699">
            <v>1</v>
          </cell>
        </row>
        <row r="15700">
          <cell r="K15700" t="str">
            <v>Academy Sponsor Led</v>
          </cell>
          <cell r="L15700" t="str">
            <v>Secondary</v>
          </cell>
          <cell r="AC15700" t="str">
            <v>Yes</v>
          </cell>
          <cell r="AI15700">
            <v>3</v>
          </cell>
        </row>
        <row r="15701">
          <cell r="K15701" t="str">
            <v>Academy Sponsor Led</v>
          </cell>
          <cell r="L15701" t="str">
            <v>Secondary</v>
          </cell>
          <cell r="AC15701" t="str">
            <v>Yes</v>
          </cell>
          <cell r="AI15701">
            <v>1</v>
          </cell>
        </row>
        <row r="15702">
          <cell r="K15702" t="str">
            <v>Community Special School</v>
          </cell>
          <cell r="L15702" t="str">
            <v>Special</v>
          </cell>
          <cell r="AC15702" t="str">
            <v>Yes</v>
          </cell>
          <cell r="AI15702">
            <v>2</v>
          </cell>
        </row>
        <row r="15703">
          <cell r="K15703" t="str">
            <v>Pupil Referral Unit</v>
          </cell>
          <cell r="L15703" t="str">
            <v>PRU</v>
          </cell>
          <cell r="AC15703" t="str">
            <v>Yes</v>
          </cell>
          <cell r="AI15703">
            <v>2</v>
          </cell>
        </row>
        <row r="15704">
          <cell r="K15704" t="str">
            <v>Academy Converter</v>
          </cell>
          <cell r="L15704" t="str">
            <v>Secondary</v>
          </cell>
          <cell r="AC15704" t="str">
            <v>Yes</v>
          </cell>
          <cell r="AI15704">
            <v>2</v>
          </cell>
        </row>
        <row r="15705">
          <cell r="K15705" t="str">
            <v>Academy Converter</v>
          </cell>
          <cell r="L15705" t="str">
            <v>Primary</v>
          </cell>
          <cell r="AC15705" t="str">
            <v>Yes</v>
          </cell>
          <cell r="AI15705">
            <v>2</v>
          </cell>
        </row>
        <row r="15706">
          <cell r="K15706" t="str">
            <v>Academy Converter</v>
          </cell>
          <cell r="L15706" t="str">
            <v>Primary</v>
          </cell>
          <cell r="AC15706" t="str">
            <v>Yes</v>
          </cell>
          <cell r="AI15706">
            <v>2</v>
          </cell>
        </row>
        <row r="15707">
          <cell r="K15707" t="str">
            <v>Academy Converter</v>
          </cell>
          <cell r="L15707" t="str">
            <v>Secondary</v>
          </cell>
          <cell r="AC15707" t="str">
            <v>Yes</v>
          </cell>
          <cell r="AI15707">
            <v>1</v>
          </cell>
        </row>
        <row r="15708">
          <cell r="K15708" t="str">
            <v>Academy Converter</v>
          </cell>
          <cell r="L15708" t="str">
            <v>Secondary</v>
          </cell>
          <cell r="AC15708" t="str">
            <v>Yes</v>
          </cell>
          <cell r="AI15708">
            <v>4</v>
          </cell>
        </row>
        <row r="15709">
          <cell r="K15709" t="str">
            <v>Academy Converter</v>
          </cell>
          <cell r="L15709" t="str">
            <v>Secondary</v>
          </cell>
          <cell r="AC15709" t="str">
            <v>Yes</v>
          </cell>
          <cell r="AI15709">
            <v>1</v>
          </cell>
        </row>
        <row r="15710">
          <cell r="K15710" t="str">
            <v>Academy Converter</v>
          </cell>
          <cell r="L15710" t="str">
            <v>Primary</v>
          </cell>
          <cell r="AC15710" t="str">
            <v>Yes</v>
          </cell>
          <cell r="AI15710">
            <v>2</v>
          </cell>
        </row>
        <row r="15711">
          <cell r="K15711" t="str">
            <v>Academy Converter</v>
          </cell>
          <cell r="L15711" t="str">
            <v>Secondary</v>
          </cell>
          <cell r="AC15711" t="str">
            <v>No</v>
          </cell>
          <cell r="AI15711">
            <v>1</v>
          </cell>
        </row>
        <row r="15712">
          <cell r="K15712" t="str">
            <v>Academy Sponsor Led</v>
          </cell>
          <cell r="L15712" t="str">
            <v>Secondary</v>
          </cell>
          <cell r="AC15712" t="str">
            <v>Yes</v>
          </cell>
          <cell r="AI15712">
            <v>2</v>
          </cell>
        </row>
        <row r="15713">
          <cell r="K15713" t="str">
            <v>Academy Converter</v>
          </cell>
          <cell r="L15713" t="str">
            <v>Primary</v>
          </cell>
          <cell r="AC15713" t="str">
            <v>Yes</v>
          </cell>
          <cell r="AI15713">
            <v>1</v>
          </cell>
        </row>
        <row r="15714">
          <cell r="K15714" t="str">
            <v>Academy Converter</v>
          </cell>
          <cell r="L15714" t="str">
            <v>Primary</v>
          </cell>
          <cell r="AC15714" t="str">
            <v>Yes</v>
          </cell>
          <cell r="AI15714">
            <v>2</v>
          </cell>
        </row>
        <row r="15715">
          <cell r="K15715" t="str">
            <v>Academy Converter</v>
          </cell>
          <cell r="L15715" t="str">
            <v>Primary</v>
          </cell>
          <cell r="AC15715" t="str">
            <v>Yes</v>
          </cell>
          <cell r="AI15715">
            <v>2</v>
          </cell>
        </row>
        <row r="15716">
          <cell r="K15716" t="str">
            <v>Academy Converter</v>
          </cell>
          <cell r="L15716" t="str">
            <v>Secondary</v>
          </cell>
          <cell r="AC15716" t="str">
            <v>Yes</v>
          </cell>
          <cell r="AI15716">
            <v>2</v>
          </cell>
        </row>
        <row r="15717">
          <cell r="K15717" t="str">
            <v>Academy Sponsor Led</v>
          </cell>
          <cell r="L15717" t="str">
            <v>Primary</v>
          </cell>
          <cell r="AC15717" t="str">
            <v>Yes</v>
          </cell>
          <cell r="AI15717">
            <v>4</v>
          </cell>
        </row>
        <row r="15718">
          <cell r="K15718" t="str">
            <v>Academy Converter</v>
          </cell>
          <cell r="L15718" t="str">
            <v>Secondary</v>
          </cell>
          <cell r="AC15718" t="str">
            <v>Yes</v>
          </cell>
          <cell r="AI15718">
            <v>3</v>
          </cell>
        </row>
        <row r="15719">
          <cell r="K15719" t="str">
            <v>Academy Converter</v>
          </cell>
          <cell r="L15719" t="str">
            <v>Primary</v>
          </cell>
          <cell r="AC15719" t="str">
            <v>Yes</v>
          </cell>
          <cell r="AI15719">
            <v>2</v>
          </cell>
        </row>
        <row r="15720">
          <cell r="K15720" t="str">
            <v>Academy Special Converter</v>
          </cell>
          <cell r="L15720" t="str">
            <v>Special</v>
          </cell>
          <cell r="AC15720" t="str">
            <v>Yes</v>
          </cell>
          <cell r="AI15720">
            <v>1</v>
          </cell>
        </row>
        <row r="15721">
          <cell r="K15721" t="str">
            <v>Academy Converter</v>
          </cell>
          <cell r="L15721" t="str">
            <v>Secondary</v>
          </cell>
          <cell r="AC15721" t="str">
            <v>Yes</v>
          </cell>
          <cell r="AI15721">
            <v>1</v>
          </cell>
        </row>
        <row r="15722">
          <cell r="K15722" t="str">
            <v>Academy Converter</v>
          </cell>
          <cell r="L15722" t="str">
            <v>Secondary</v>
          </cell>
          <cell r="AC15722" t="str">
            <v>Yes</v>
          </cell>
          <cell r="AI15722">
            <v>2</v>
          </cell>
        </row>
        <row r="15723">
          <cell r="K15723" t="str">
            <v>Academy Converter</v>
          </cell>
          <cell r="L15723" t="str">
            <v>Primary</v>
          </cell>
          <cell r="AC15723" t="str">
            <v>No</v>
          </cell>
          <cell r="AI15723">
            <v>1</v>
          </cell>
        </row>
        <row r="15724">
          <cell r="K15724" t="str">
            <v>Academy Converter</v>
          </cell>
          <cell r="L15724" t="str">
            <v>Primary</v>
          </cell>
          <cell r="AC15724" t="str">
            <v>Yes</v>
          </cell>
          <cell r="AI15724">
            <v>2</v>
          </cell>
        </row>
        <row r="15725">
          <cell r="K15725" t="str">
            <v>Academy Special Converter</v>
          </cell>
          <cell r="L15725" t="str">
            <v>Special</v>
          </cell>
          <cell r="AC15725" t="str">
            <v>Yes</v>
          </cell>
          <cell r="AI15725">
            <v>1</v>
          </cell>
        </row>
        <row r="15726">
          <cell r="K15726" t="str">
            <v>Academy Converter</v>
          </cell>
          <cell r="L15726" t="str">
            <v>Primary</v>
          </cell>
          <cell r="AC15726" t="str">
            <v>Yes</v>
          </cell>
          <cell r="AI15726">
            <v>1</v>
          </cell>
        </row>
        <row r="15727">
          <cell r="K15727" t="str">
            <v>Academy Converter</v>
          </cell>
          <cell r="L15727" t="str">
            <v>Secondary</v>
          </cell>
          <cell r="AC15727" t="str">
            <v>No</v>
          </cell>
          <cell r="AI15727">
            <v>1</v>
          </cell>
        </row>
        <row r="15728">
          <cell r="K15728" t="str">
            <v>Academy Converter</v>
          </cell>
          <cell r="L15728" t="str">
            <v>Secondary</v>
          </cell>
          <cell r="AC15728" t="str">
            <v>Yes</v>
          </cell>
          <cell r="AI15728">
            <v>2</v>
          </cell>
        </row>
        <row r="15729">
          <cell r="K15729" t="str">
            <v>Academy Converter</v>
          </cell>
          <cell r="L15729" t="str">
            <v>Secondary</v>
          </cell>
          <cell r="AC15729" t="str">
            <v>No</v>
          </cell>
          <cell r="AI15729">
            <v>1</v>
          </cell>
        </row>
        <row r="15730">
          <cell r="K15730" t="str">
            <v>Academy Converter</v>
          </cell>
          <cell r="L15730" t="str">
            <v>Secondary</v>
          </cell>
          <cell r="AC15730" t="str">
            <v>Yes</v>
          </cell>
          <cell r="AI15730">
            <v>2</v>
          </cell>
        </row>
        <row r="15731">
          <cell r="K15731" t="str">
            <v>Community School</v>
          </cell>
          <cell r="L15731" t="str">
            <v>Primary</v>
          </cell>
          <cell r="AC15731" t="str">
            <v>Yes</v>
          </cell>
          <cell r="AI15731">
            <v>2</v>
          </cell>
        </row>
        <row r="15732">
          <cell r="K15732" t="str">
            <v>Voluntary Aided School</v>
          </cell>
          <cell r="L15732" t="str">
            <v>Secondary</v>
          </cell>
          <cell r="AC15732" t="str">
            <v>Yes</v>
          </cell>
          <cell r="AI15732">
            <v>2</v>
          </cell>
        </row>
        <row r="15733">
          <cell r="K15733" t="str">
            <v>Academy Converter</v>
          </cell>
          <cell r="L15733" t="str">
            <v>Primary</v>
          </cell>
          <cell r="AC15733" t="str">
            <v>Yes</v>
          </cell>
          <cell r="AI15733">
            <v>2</v>
          </cell>
        </row>
        <row r="15734">
          <cell r="K15734" t="str">
            <v>Academy Converter</v>
          </cell>
          <cell r="L15734" t="str">
            <v>Secondary</v>
          </cell>
          <cell r="AC15734" t="str">
            <v>Yes</v>
          </cell>
          <cell r="AI15734">
            <v>2</v>
          </cell>
        </row>
        <row r="15735">
          <cell r="K15735" t="str">
            <v>Academy Converter</v>
          </cell>
          <cell r="L15735" t="str">
            <v>Primary</v>
          </cell>
          <cell r="AC15735" t="str">
            <v>Yes</v>
          </cell>
          <cell r="AI15735">
            <v>2</v>
          </cell>
        </row>
        <row r="15736">
          <cell r="K15736" t="str">
            <v>Academy Converter</v>
          </cell>
          <cell r="L15736" t="str">
            <v>Primary</v>
          </cell>
          <cell r="AC15736" t="str">
            <v>No</v>
          </cell>
          <cell r="AI15736">
            <v>2</v>
          </cell>
        </row>
        <row r="15737">
          <cell r="K15737" t="str">
            <v>Academy Converter</v>
          </cell>
          <cell r="L15737" t="str">
            <v>Primary</v>
          </cell>
          <cell r="AC15737" t="str">
            <v>Yes</v>
          </cell>
          <cell r="AI15737">
            <v>2</v>
          </cell>
        </row>
        <row r="15738">
          <cell r="K15738" t="str">
            <v>Academy Converter</v>
          </cell>
          <cell r="L15738" t="str">
            <v>Primary</v>
          </cell>
          <cell r="AC15738" t="str">
            <v>Yes</v>
          </cell>
          <cell r="AI15738">
            <v>4</v>
          </cell>
        </row>
        <row r="15739">
          <cell r="K15739" t="str">
            <v>Academy Converter</v>
          </cell>
          <cell r="L15739" t="str">
            <v>Secondary</v>
          </cell>
          <cell r="AC15739" t="str">
            <v>Yes</v>
          </cell>
          <cell r="AI15739">
            <v>1</v>
          </cell>
        </row>
        <row r="15740">
          <cell r="K15740" t="str">
            <v>Academy Special Converter</v>
          </cell>
          <cell r="L15740" t="str">
            <v>Special</v>
          </cell>
          <cell r="AC15740" t="str">
            <v>No</v>
          </cell>
          <cell r="AI15740">
            <v>1</v>
          </cell>
        </row>
        <row r="15741">
          <cell r="K15741" t="str">
            <v>Academy Special Converter</v>
          </cell>
          <cell r="L15741" t="str">
            <v>Special</v>
          </cell>
          <cell r="AC15741" t="str">
            <v>Yes</v>
          </cell>
          <cell r="AI15741">
            <v>3</v>
          </cell>
        </row>
        <row r="15742">
          <cell r="K15742" t="str">
            <v>Academy Special Converter</v>
          </cell>
          <cell r="L15742" t="str">
            <v>Special</v>
          </cell>
          <cell r="AC15742" t="str">
            <v>Yes</v>
          </cell>
          <cell r="AI15742">
            <v>2</v>
          </cell>
        </row>
        <row r="15743">
          <cell r="K15743" t="str">
            <v>Academy Converter</v>
          </cell>
          <cell r="L15743" t="str">
            <v>Primary</v>
          </cell>
          <cell r="AC15743" t="str">
            <v>No</v>
          </cell>
          <cell r="AI15743">
            <v>1</v>
          </cell>
        </row>
        <row r="15744">
          <cell r="K15744" t="str">
            <v>Academy Converter</v>
          </cell>
          <cell r="L15744" t="str">
            <v>Primary</v>
          </cell>
          <cell r="AC15744" t="str">
            <v>Yes</v>
          </cell>
          <cell r="AI15744">
            <v>2</v>
          </cell>
        </row>
        <row r="15745">
          <cell r="K15745" t="str">
            <v>Academy Converter</v>
          </cell>
          <cell r="L15745" t="str">
            <v>Primary</v>
          </cell>
          <cell r="AC15745" t="str">
            <v>Yes</v>
          </cell>
          <cell r="AI15745">
            <v>2</v>
          </cell>
        </row>
        <row r="15746">
          <cell r="K15746" t="str">
            <v>Academy Converter</v>
          </cell>
          <cell r="L15746" t="str">
            <v>Secondary</v>
          </cell>
          <cell r="AC15746" t="str">
            <v>Yes</v>
          </cell>
          <cell r="AI15746">
            <v>3</v>
          </cell>
        </row>
        <row r="15747">
          <cell r="K15747" t="str">
            <v>Academy Converter</v>
          </cell>
          <cell r="L15747" t="str">
            <v>Primary</v>
          </cell>
          <cell r="AC15747" t="str">
            <v>No</v>
          </cell>
          <cell r="AI15747">
            <v>2</v>
          </cell>
        </row>
        <row r="15748">
          <cell r="K15748" t="str">
            <v>Academy Converter</v>
          </cell>
          <cell r="L15748" t="str">
            <v>Primary</v>
          </cell>
          <cell r="AC15748" t="str">
            <v>No</v>
          </cell>
          <cell r="AI15748">
            <v>1</v>
          </cell>
        </row>
        <row r="15749">
          <cell r="K15749" t="str">
            <v>Academy Converter</v>
          </cell>
          <cell r="L15749" t="str">
            <v>Secondary</v>
          </cell>
          <cell r="AC15749" t="str">
            <v>Yes</v>
          </cell>
          <cell r="AI15749">
            <v>1</v>
          </cell>
        </row>
        <row r="15750">
          <cell r="K15750" t="str">
            <v>Academy Converter</v>
          </cell>
          <cell r="L15750" t="str">
            <v>Primary</v>
          </cell>
          <cell r="AC15750" t="str">
            <v>Yes</v>
          </cell>
          <cell r="AI15750">
            <v>2</v>
          </cell>
        </row>
        <row r="15751">
          <cell r="K15751" t="str">
            <v>Academy Converter</v>
          </cell>
          <cell r="L15751" t="str">
            <v>Secondary</v>
          </cell>
          <cell r="AC15751" t="str">
            <v>Yes</v>
          </cell>
          <cell r="AI15751">
            <v>3</v>
          </cell>
        </row>
        <row r="15752">
          <cell r="K15752" t="str">
            <v>Academy Converter</v>
          </cell>
          <cell r="L15752" t="str">
            <v>Primary</v>
          </cell>
          <cell r="AC15752" t="str">
            <v>No</v>
          </cell>
          <cell r="AI15752">
            <v>1</v>
          </cell>
        </row>
        <row r="15753">
          <cell r="K15753" t="str">
            <v>Academy Converter</v>
          </cell>
          <cell r="L15753" t="str">
            <v>Primary</v>
          </cell>
          <cell r="AC15753" t="str">
            <v>Yes</v>
          </cell>
          <cell r="AI15753">
            <v>2</v>
          </cell>
        </row>
        <row r="15754">
          <cell r="K15754" t="str">
            <v>Academy Converter</v>
          </cell>
          <cell r="L15754" t="str">
            <v>Primary</v>
          </cell>
          <cell r="AC15754" t="str">
            <v>Yes</v>
          </cell>
          <cell r="AI15754">
            <v>2</v>
          </cell>
        </row>
        <row r="15755">
          <cell r="K15755" t="str">
            <v>Academy Converter</v>
          </cell>
          <cell r="L15755" t="str">
            <v>Secondary</v>
          </cell>
          <cell r="AC15755" t="str">
            <v>Yes</v>
          </cell>
          <cell r="AI15755">
            <v>2</v>
          </cell>
        </row>
        <row r="15756">
          <cell r="K15756" t="str">
            <v>Academy Converter</v>
          </cell>
          <cell r="L15756" t="str">
            <v>Secondary</v>
          </cell>
          <cell r="AC15756" t="str">
            <v>No</v>
          </cell>
          <cell r="AI15756">
            <v>1</v>
          </cell>
        </row>
        <row r="15757">
          <cell r="K15757" t="str">
            <v>Academy Converter</v>
          </cell>
          <cell r="L15757" t="str">
            <v>Primary</v>
          </cell>
          <cell r="AC15757" t="str">
            <v>Yes</v>
          </cell>
          <cell r="AI15757">
            <v>3</v>
          </cell>
        </row>
        <row r="15758">
          <cell r="K15758" t="str">
            <v>Academy Converter</v>
          </cell>
          <cell r="L15758" t="str">
            <v>Secondary</v>
          </cell>
          <cell r="AC15758" t="str">
            <v>Yes</v>
          </cell>
          <cell r="AI15758">
            <v>2</v>
          </cell>
        </row>
        <row r="15759">
          <cell r="K15759" t="str">
            <v>Academy Converter</v>
          </cell>
          <cell r="L15759" t="str">
            <v>Primary</v>
          </cell>
          <cell r="AC15759" t="str">
            <v>Yes</v>
          </cell>
          <cell r="AI15759">
            <v>2</v>
          </cell>
        </row>
        <row r="15760">
          <cell r="K15760" t="str">
            <v>Academy Converter</v>
          </cell>
          <cell r="L15760" t="str">
            <v>Primary</v>
          </cell>
          <cell r="AC15760" t="str">
            <v>Yes</v>
          </cell>
          <cell r="AI15760">
            <v>2</v>
          </cell>
        </row>
        <row r="15761">
          <cell r="K15761" t="str">
            <v>Academy Converter</v>
          </cell>
          <cell r="L15761" t="str">
            <v>Secondary</v>
          </cell>
          <cell r="AC15761" t="str">
            <v>Yes</v>
          </cell>
          <cell r="AI15761">
            <v>2</v>
          </cell>
        </row>
        <row r="15762">
          <cell r="K15762" t="str">
            <v>Academy Converter</v>
          </cell>
          <cell r="L15762" t="str">
            <v>Secondary</v>
          </cell>
          <cell r="AC15762" t="str">
            <v>Yes</v>
          </cell>
          <cell r="AI15762">
            <v>1</v>
          </cell>
        </row>
        <row r="15763">
          <cell r="K15763" t="str">
            <v>Academy Converter</v>
          </cell>
          <cell r="L15763" t="str">
            <v>Primary</v>
          </cell>
          <cell r="AC15763" t="str">
            <v>Yes</v>
          </cell>
          <cell r="AI15763">
            <v>3</v>
          </cell>
        </row>
        <row r="15764">
          <cell r="K15764" t="str">
            <v>Academy Converter</v>
          </cell>
          <cell r="L15764" t="str">
            <v>Primary</v>
          </cell>
          <cell r="AC15764" t="str">
            <v>Yes</v>
          </cell>
          <cell r="AI15764">
            <v>2</v>
          </cell>
        </row>
        <row r="15765">
          <cell r="K15765" t="str">
            <v>Academy Converter</v>
          </cell>
          <cell r="L15765" t="str">
            <v>Secondary</v>
          </cell>
          <cell r="AC15765" t="str">
            <v>Yes</v>
          </cell>
          <cell r="AI15765">
            <v>2</v>
          </cell>
        </row>
        <row r="15766">
          <cell r="K15766" t="str">
            <v>Academy Converter</v>
          </cell>
          <cell r="L15766" t="str">
            <v>Primary</v>
          </cell>
          <cell r="AC15766" t="str">
            <v>Yes</v>
          </cell>
          <cell r="AI15766">
            <v>3</v>
          </cell>
        </row>
        <row r="15767">
          <cell r="K15767" t="str">
            <v>Academy Converter</v>
          </cell>
          <cell r="L15767" t="str">
            <v>Secondary</v>
          </cell>
          <cell r="AC15767" t="str">
            <v>Yes</v>
          </cell>
          <cell r="AI15767">
            <v>2</v>
          </cell>
        </row>
        <row r="15768">
          <cell r="K15768" t="str">
            <v>Academy Converter</v>
          </cell>
          <cell r="L15768" t="str">
            <v>Secondary</v>
          </cell>
          <cell r="AC15768" t="str">
            <v>Yes</v>
          </cell>
          <cell r="AI15768">
            <v>2</v>
          </cell>
        </row>
        <row r="15769">
          <cell r="K15769" t="str">
            <v>Academy Converter</v>
          </cell>
          <cell r="L15769" t="str">
            <v>Primary</v>
          </cell>
          <cell r="AC15769" t="str">
            <v>No</v>
          </cell>
          <cell r="AI15769">
            <v>1</v>
          </cell>
        </row>
        <row r="15770">
          <cell r="K15770" t="str">
            <v>Academy Converter</v>
          </cell>
          <cell r="L15770" t="str">
            <v>Secondary</v>
          </cell>
          <cell r="AC15770" t="str">
            <v>Yes</v>
          </cell>
          <cell r="AI15770">
            <v>2</v>
          </cell>
        </row>
        <row r="15771">
          <cell r="K15771" t="str">
            <v>Academy Converter</v>
          </cell>
          <cell r="L15771" t="str">
            <v>Secondary</v>
          </cell>
          <cell r="AC15771" t="str">
            <v>Yes</v>
          </cell>
          <cell r="AI15771">
            <v>2</v>
          </cell>
        </row>
        <row r="15772">
          <cell r="K15772" t="str">
            <v>Academy Converter</v>
          </cell>
          <cell r="L15772" t="str">
            <v>Primary</v>
          </cell>
          <cell r="AC15772" t="str">
            <v>No</v>
          </cell>
          <cell r="AI15772">
            <v>1</v>
          </cell>
        </row>
        <row r="15773">
          <cell r="K15773" t="str">
            <v>Academy Converter</v>
          </cell>
          <cell r="L15773" t="str">
            <v>Secondary</v>
          </cell>
          <cell r="AC15773" t="str">
            <v>Yes</v>
          </cell>
          <cell r="AI15773">
            <v>3</v>
          </cell>
        </row>
        <row r="15774">
          <cell r="K15774" t="str">
            <v>Academy Converter</v>
          </cell>
          <cell r="L15774" t="str">
            <v>Secondary</v>
          </cell>
          <cell r="AC15774" t="str">
            <v>Yes</v>
          </cell>
          <cell r="AI15774">
            <v>2</v>
          </cell>
        </row>
        <row r="15775">
          <cell r="K15775" t="str">
            <v>Academy Converter</v>
          </cell>
          <cell r="L15775" t="str">
            <v>Secondary</v>
          </cell>
          <cell r="AC15775" t="str">
            <v>No</v>
          </cell>
          <cell r="AI15775">
            <v>2</v>
          </cell>
        </row>
        <row r="15776">
          <cell r="K15776" t="str">
            <v>Academy Converter</v>
          </cell>
          <cell r="L15776" t="str">
            <v>Primary</v>
          </cell>
          <cell r="AC15776" t="str">
            <v>No</v>
          </cell>
          <cell r="AI15776">
            <v>2</v>
          </cell>
        </row>
        <row r="15777">
          <cell r="K15777" t="str">
            <v>Academy Converter</v>
          </cell>
          <cell r="L15777" t="str">
            <v>Secondary</v>
          </cell>
          <cell r="AC15777" t="str">
            <v>Yes</v>
          </cell>
          <cell r="AI15777">
            <v>2</v>
          </cell>
        </row>
        <row r="15778">
          <cell r="K15778" t="str">
            <v>Academy Sponsor Led</v>
          </cell>
          <cell r="L15778" t="str">
            <v>Primary</v>
          </cell>
          <cell r="AC15778" t="str">
            <v>Yes</v>
          </cell>
          <cell r="AI15778">
            <v>2</v>
          </cell>
        </row>
        <row r="15779">
          <cell r="K15779" t="str">
            <v>Academy Sponsor Led</v>
          </cell>
          <cell r="L15779" t="str">
            <v>Primary</v>
          </cell>
          <cell r="AC15779" t="str">
            <v>Yes</v>
          </cell>
          <cell r="AI15779">
            <v>2</v>
          </cell>
        </row>
        <row r="15780">
          <cell r="K15780" t="str">
            <v>Free School</v>
          </cell>
          <cell r="L15780" t="str">
            <v>Secondary</v>
          </cell>
          <cell r="AC15780" t="str">
            <v>Yes</v>
          </cell>
          <cell r="AI15780">
            <v>1</v>
          </cell>
        </row>
        <row r="15781">
          <cell r="K15781" t="str">
            <v>Free School</v>
          </cell>
          <cell r="L15781" t="str">
            <v>Secondary</v>
          </cell>
          <cell r="AC15781" t="str">
            <v>Yes</v>
          </cell>
          <cell r="AI15781">
            <v>4</v>
          </cell>
        </row>
        <row r="15782">
          <cell r="K15782" t="str">
            <v>Free School</v>
          </cell>
          <cell r="L15782" t="str">
            <v>Secondary</v>
          </cell>
          <cell r="AC15782" t="str">
            <v>Yes</v>
          </cell>
          <cell r="AI15782">
            <v>1</v>
          </cell>
        </row>
        <row r="15783">
          <cell r="K15783" t="str">
            <v>Free School</v>
          </cell>
          <cell r="L15783" t="str">
            <v>Primary</v>
          </cell>
          <cell r="AC15783" t="str">
            <v>Yes</v>
          </cell>
          <cell r="AI15783">
            <v>1</v>
          </cell>
        </row>
        <row r="15784">
          <cell r="K15784" t="str">
            <v>Free School</v>
          </cell>
          <cell r="L15784" t="str">
            <v>Secondary</v>
          </cell>
          <cell r="AC15784" t="str">
            <v>Yes</v>
          </cell>
          <cell r="AI15784">
            <v>2</v>
          </cell>
        </row>
        <row r="15785">
          <cell r="K15785" t="str">
            <v>Free School</v>
          </cell>
          <cell r="L15785" t="str">
            <v>Primary</v>
          </cell>
          <cell r="AC15785" t="str">
            <v>Yes</v>
          </cell>
          <cell r="AI15785">
            <v>1</v>
          </cell>
        </row>
        <row r="15786">
          <cell r="K15786" t="str">
            <v>Academy Converter</v>
          </cell>
          <cell r="L15786" t="str">
            <v>Secondary</v>
          </cell>
          <cell r="AC15786" t="str">
            <v>Yes</v>
          </cell>
          <cell r="AI15786">
            <v>2</v>
          </cell>
        </row>
        <row r="15787">
          <cell r="K15787" t="str">
            <v>Academy Converter</v>
          </cell>
          <cell r="L15787" t="str">
            <v>Primary</v>
          </cell>
          <cell r="AC15787" t="str">
            <v>No</v>
          </cell>
          <cell r="AI15787">
            <v>1</v>
          </cell>
        </row>
        <row r="15788">
          <cell r="K15788" t="str">
            <v>Academy Converter</v>
          </cell>
          <cell r="L15788" t="str">
            <v>Primary</v>
          </cell>
          <cell r="AC15788" t="str">
            <v>No</v>
          </cell>
          <cell r="AI15788">
            <v>1</v>
          </cell>
        </row>
        <row r="15789">
          <cell r="K15789" t="str">
            <v>Academy Converter</v>
          </cell>
          <cell r="L15789" t="str">
            <v>Primary</v>
          </cell>
          <cell r="AC15789" t="str">
            <v>Yes</v>
          </cell>
          <cell r="AI15789">
            <v>2</v>
          </cell>
        </row>
        <row r="15790">
          <cell r="K15790" t="str">
            <v>Academy Converter</v>
          </cell>
          <cell r="L15790" t="str">
            <v>Secondary</v>
          </cell>
          <cell r="AC15790" t="str">
            <v>Yes</v>
          </cell>
          <cell r="AI15790">
            <v>2</v>
          </cell>
        </row>
        <row r="15791">
          <cell r="K15791" t="str">
            <v>Academy Converter</v>
          </cell>
          <cell r="L15791" t="str">
            <v>Primary</v>
          </cell>
          <cell r="AC15791" t="str">
            <v>Yes</v>
          </cell>
          <cell r="AI15791">
            <v>3</v>
          </cell>
        </row>
        <row r="15792">
          <cell r="K15792" t="str">
            <v>Academy Converter</v>
          </cell>
          <cell r="L15792" t="str">
            <v>Secondary</v>
          </cell>
          <cell r="AC15792" t="str">
            <v>Yes</v>
          </cell>
          <cell r="AI15792">
            <v>2</v>
          </cell>
        </row>
        <row r="15793">
          <cell r="K15793" t="str">
            <v>Academy Converter</v>
          </cell>
          <cell r="L15793" t="str">
            <v>Primary</v>
          </cell>
          <cell r="AC15793" t="str">
            <v>Yes</v>
          </cell>
          <cell r="AI15793">
            <v>2</v>
          </cell>
        </row>
        <row r="15794">
          <cell r="K15794" t="str">
            <v>Academy Converter</v>
          </cell>
          <cell r="L15794" t="str">
            <v>Primary</v>
          </cell>
          <cell r="AC15794" t="str">
            <v>Yes</v>
          </cell>
          <cell r="AI15794">
            <v>2</v>
          </cell>
        </row>
        <row r="15795">
          <cell r="K15795" t="str">
            <v>Academy Converter</v>
          </cell>
          <cell r="L15795" t="str">
            <v>Primary</v>
          </cell>
          <cell r="AC15795" t="str">
            <v>Yes</v>
          </cell>
          <cell r="AI15795">
            <v>3</v>
          </cell>
        </row>
        <row r="15796">
          <cell r="K15796" t="str">
            <v>Academy Converter</v>
          </cell>
          <cell r="L15796" t="str">
            <v>Secondary</v>
          </cell>
          <cell r="AC15796" t="str">
            <v>Yes</v>
          </cell>
          <cell r="AI15796">
            <v>3</v>
          </cell>
        </row>
        <row r="15797">
          <cell r="K15797" t="str">
            <v>Academy Converter</v>
          </cell>
          <cell r="L15797" t="str">
            <v>Primary</v>
          </cell>
          <cell r="AC15797" t="str">
            <v>Yes</v>
          </cell>
          <cell r="AI15797">
            <v>1</v>
          </cell>
        </row>
        <row r="15798">
          <cell r="K15798" t="str">
            <v>Academy Converter</v>
          </cell>
          <cell r="L15798" t="str">
            <v>Secondary</v>
          </cell>
          <cell r="AC15798" t="str">
            <v>Yes</v>
          </cell>
          <cell r="AI15798">
            <v>1</v>
          </cell>
        </row>
        <row r="15799">
          <cell r="K15799" t="str">
            <v>Academy Converter</v>
          </cell>
          <cell r="L15799" t="str">
            <v>Secondary</v>
          </cell>
          <cell r="AC15799" t="str">
            <v>Yes</v>
          </cell>
          <cell r="AI15799">
            <v>2</v>
          </cell>
        </row>
        <row r="15800">
          <cell r="K15800" t="str">
            <v>Academy Converter</v>
          </cell>
          <cell r="L15800" t="str">
            <v>Primary</v>
          </cell>
          <cell r="AC15800" t="str">
            <v>Yes</v>
          </cell>
          <cell r="AI15800">
            <v>2</v>
          </cell>
        </row>
        <row r="15801">
          <cell r="K15801" t="str">
            <v>Academy Special Converter</v>
          </cell>
          <cell r="L15801" t="str">
            <v>Special</v>
          </cell>
          <cell r="AC15801" t="str">
            <v>Yes</v>
          </cell>
          <cell r="AI15801">
            <v>2</v>
          </cell>
        </row>
        <row r="15802">
          <cell r="K15802" t="str">
            <v>Free School</v>
          </cell>
          <cell r="L15802" t="str">
            <v>Secondary</v>
          </cell>
          <cell r="AC15802" t="str">
            <v>Yes</v>
          </cell>
          <cell r="AI15802">
            <v>1</v>
          </cell>
        </row>
        <row r="15803">
          <cell r="K15803" t="str">
            <v>Academy Converter</v>
          </cell>
          <cell r="L15803" t="str">
            <v>Secondary</v>
          </cell>
          <cell r="AC15803" t="str">
            <v>Yes</v>
          </cell>
          <cell r="AI15803">
            <v>2</v>
          </cell>
        </row>
        <row r="15804">
          <cell r="K15804" t="str">
            <v>University Technical College</v>
          </cell>
          <cell r="L15804" t="str">
            <v>Secondary</v>
          </cell>
          <cell r="AC15804" t="str">
            <v>Yes</v>
          </cell>
          <cell r="AI15804">
            <v>3</v>
          </cell>
        </row>
        <row r="15805">
          <cell r="K15805" t="str">
            <v>Free School</v>
          </cell>
          <cell r="L15805" t="str">
            <v>Secondary</v>
          </cell>
          <cell r="AC15805" t="str">
            <v>Yes</v>
          </cell>
          <cell r="AI15805">
            <v>2</v>
          </cell>
        </row>
        <row r="15806">
          <cell r="K15806" t="str">
            <v>Free School</v>
          </cell>
          <cell r="L15806" t="str">
            <v>Secondary</v>
          </cell>
          <cell r="AC15806" t="str">
            <v>Yes</v>
          </cell>
          <cell r="AI15806">
            <v>2</v>
          </cell>
        </row>
        <row r="15807">
          <cell r="K15807" t="str">
            <v>Free School</v>
          </cell>
          <cell r="L15807" t="str">
            <v>Secondary</v>
          </cell>
          <cell r="AC15807" t="str">
            <v>Yes</v>
          </cell>
          <cell r="AI15807">
            <v>2</v>
          </cell>
        </row>
        <row r="15808">
          <cell r="K15808" t="str">
            <v>University Technical College</v>
          </cell>
          <cell r="L15808" t="str">
            <v>Secondary</v>
          </cell>
          <cell r="AC15808" t="str">
            <v>Yes</v>
          </cell>
          <cell r="AI15808">
            <v>2</v>
          </cell>
        </row>
        <row r="15809">
          <cell r="K15809" t="str">
            <v>Free School</v>
          </cell>
          <cell r="L15809" t="str">
            <v>Primary</v>
          </cell>
          <cell r="AC15809" t="str">
            <v>Yes</v>
          </cell>
          <cell r="AI15809">
            <v>2</v>
          </cell>
        </row>
        <row r="15810">
          <cell r="K15810" t="str">
            <v>Free School</v>
          </cell>
          <cell r="L15810" t="str">
            <v>Primary</v>
          </cell>
          <cell r="AC15810" t="str">
            <v>Yes</v>
          </cell>
          <cell r="AI15810">
            <v>2</v>
          </cell>
        </row>
        <row r="15811">
          <cell r="K15811" t="str">
            <v>Free School</v>
          </cell>
          <cell r="L15811" t="str">
            <v>Secondary</v>
          </cell>
          <cell r="AC15811" t="str">
            <v>Yes</v>
          </cell>
          <cell r="AI15811">
            <v>3</v>
          </cell>
        </row>
        <row r="15812">
          <cell r="K15812" t="str">
            <v>Academy Sponsor Led</v>
          </cell>
          <cell r="L15812" t="str">
            <v>Primary</v>
          </cell>
          <cell r="AC15812" t="str">
            <v>Yes</v>
          </cell>
          <cell r="AI15812">
            <v>2</v>
          </cell>
        </row>
        <row r="15813">
          <cell r="K15813" t="str">
            <v>Academy Sponsor Led</v>
          </cell>
          <cell r="L15813" t="str">
            <v>Secondary</v>
          </cell>
          <cell r="AC15813" t="str">
            <v>Yes</v>
          </cell>
          <cell r="AI15813">
            <v>3</v>
          </cell>
        </row>
        <row r="15814">
          <cell r="K15814" t="str">
            <v>Academy Sponsor Led</v>
          </cell>
          <cell r="L15814" t="str">
            <v>Secondary</v>
          </cell>
          <cell r="AC15814" t="str">
            <v>Yes</v>
          </cell>
          <cell r="AI15814">
            <v>3</v>
          </cell>
        </row>
        <row r="15815">
          <cell r="K15815" t="str">
            <v>Academy Sponsor Led</v>
          </cell>
          <cell r="L15815" t="str">
            <v>Primary</v>
          </cell>
          <cell r="AC15815" t="str">
            <v>Yes</v>
          </cell>
          <cell r="AI15815">
            <v>3</v>
          </cell>
        </row>
        <row r="15816">
          <cell r="K15816" t="str">
            <v>Community School</v>
          </cell>
          <cell r="L15816" t="str">
            <v>Primary</v>
          </cell>
          <cell r="AC15816" t="str">
            <v>Yes</v>
          </cell>
          <cell r="AI15816">
            <v>2</v>
          </cell>
        </row>
        <row r="15817">
          <cell r="K15817" t="str">
            <v>Free School</v>
          </cell>
          <cell r="L15817" t="str">
            <v>Secondary</v>
          </cell>
          <cell r="AC15817" t="str">
            <v>Yes</v>
          </cell>
          <cell r="AI15817">
            <v>1</v>
          </cell>
        </row>
        <row r="15818">
          <cell r="K15818" t="str">
            <v>Voluntary Controlled School</v>
          </cell>
          <cell r="L15818" t="str">
            <v>Primary</v>
          </cell>
          <cell r="AC15818" t="str">
            <v>Yes</v>
          </cell>
          <cell r="AI15818">
            <v>2</v>
          </cell>
        </row>
        <row r="15819">
          <cell r="K15819" t="str">
            <v>Free School</v>
          </cell>
          <cell r="L15819" t="str">
            <v>Secondary</v>
          </cell>
          <cell r="AC15819" t="str">
            <v>Yes</v>
          </cell>
          <cell r="AI15819">
            <v>2</v>
          </cell>
        </row>
        <row r="15820">
          <cell r="K15820" t="str">
            <v>Academy Sponsor Led</v>
          </cell>
          <cell r="L15820" t="str">
            <v>Secondary</v>
          </cell>
          <cell r="AC15820" t="str">
            <v>Yes</v>
          </cell>
          <cell r="AI15820">
            <v>2</v>
          </cell>
        </row>
        <row r="15821">
          <cell r="K15821" t="str">
            <v>Academy Sponsor Led</v>
          </cell>
          <cell r="L15821" t="str">
            <v>Secondary</v>
          </cell>
          <cell r="AC15821" t="str">
            <v>Yes</v>
          </cell>
          <cell r="AI15821">
            <v>1</v>
          </cell>
        </row>
        <row r="15822">
          <cell r="K15822" t="str">
            <v>Academy Sponsor Led</v>
          </cell>
          <cell r="L15822" t="str">
            <v>Secondary</v>
          </cell>
          <cell r="AC15822" t="str">
            <v>Yes</v>
          </cell>
          <cell r="AI15822">
            <v>1</v>
          </cell>
        </row>
        <row r="15823">
          <cell r="K15823" t="str">
            <v>Free School</v>
          </cell>
          <cell r="L15823" t="str">
            <v>Secondary</v>
          </cell>
          <cell r="AC15823" t="str">
            <v>Yes</v>
          </cell>
          <cell r="AI15823">
            <v>2</v>
          </cell>
        </row>
        <row r="15824">
          <cell r="K15824" t="str">
            <v>Free School</v>
          </cell>
          <cell r="L15824" t="str">
            <v>Secondary</v>
          </cell>
          <cell r="AC15824" t="str">
            <v>Yes</v>
          </cell>
          <cell r="AI15824">
            <v>1</v>
          </cell>
        </row>
        <row r="15825">
          <cell r="K15825" t="str">
            <v>Free School</v>
          </cell>
          <cell r="L15825" t="str">
            <v>Primary</v>
          </cell>
          <cell r="AC15825" t="str">
            <v>Yes</v>
          </cell>
          <cell r="AI15825">
            <v>1</v>
          </cell>
        </row>
        <row r="15826">
          <cell r="K15826" t="str">
            <v>Academy Special Sponsor Led</v>
          </cell>
          <cell r="L15826" t="str">
            <v>Special</v>
          </cell>
          <cell r="AC15826" t="str">
            <v>Yes</v>
          </cell>
          <cell r="AI15826">
            <v>2</v>
          </cell>
        </row>
        <row r="15827">
          <cell r="K15827" t="str">
            <v>Free School</v>
          </cell>
          <cell r="L15827" t="str">
            <v>Secondary</v>
          </cell>
          <cell r="AC15827" t="str">
            <v>Yes</v>
          </cell>
          <cell r="AI15827">
            <v>1</v>
          </cell>
        </row>
        <row r="15828">
          <cell r="K15828" t="str">
            <v>Studio School</v>
          </cell>
          <cell r="L15828" t="str">
            <v>Secondary</v>
          </cell>
          <cell r="AC15828" t="str">
            <v>Yes</v>
          </cell>
          <cell r="AI15828">
            <v>2</v>
          </cell>
        </row>
        <row r="15829">
          <cell r="K15829" t="str">
            <v>Free School</v>
          </cell>
          <cell r="L15829" t="str">
            <v>Primary</v>
          </cell>
          <cell r="AC15829" t="str">
            <v>Yes</v>
          </cell>
          <cell r="AI15829">
            <v>2</v>
          </cell>
        </row>
        <row r="15830">
          <cell r="K15830" t="str">
            <v>Free School</v>
          </cell>
          <cell r="L15830" t="str">
            <v>Primary</v>
          </cell>
          <cell r="AC15830" t="str">
            <v>Yes</v>
          </cell>
          <cell r="AI15830">
            <v>2</v>
          </cell>
        </row>
        <row r="15831">
          <cell r="K15831" t="str">
            <v>Free School</v>
          </cell>
          <cell r="L15831" t="str">
            <v>Secondary</v>
          </cell>
          <cell r="AC15831" t="str">
            <v>Yes</v>
          </cell>
          <cell r="AI15831">
            <v>3</v>
          </cell>
        </row>
        <row r="15832">
          <cell r="K15832" t="str">
            <v>Free School</v>
          </cell>
          <cell r="L15832" t="str">
            <v>Primary</v>
          </cell>
          <cell r="AC15832" t="str">
            <v>Yes</v>
          </cell>
          <cell r="AI15832">
            <v>2</v>
          </cell>
        </row>
        <row r="15833">
          <cell r="K15833" t="str">
            <v>Free School - Alternative Provision</v>
          </cell>
          <cell r="L15833" t="str">
            <v>PRU</v>
          </cell>
          <cell r="AC15833" t="str">
            <v>Yes</v>
          </cell>
          <cell r="AI15833">
            <v>1</v>
          </cell>
        </row>
        <row r="15834">
          <cell r="K15834" t="str">
            <v>Free School</v>
          </cell>
          <cell r="L15834" t="str">
            <v>Secondary</v>
          </cell>
          <cell r="AC15834" t="str">
            <v>Yes</v>
          </cell>
          <cell r="AI15834">
            <v>1</v>
          </cell>
        </row>
        <row r="15835">
          <cell r="K15835" t="str">
            <v>Free School</v>
          </cell>
          <cell r="L15835" t="str">
            <v>Secondary</v>
          </cell>
          <cell r="AC15835" t="str">
            <v>Yes</v>
          </cell>
          <cell r="AI15835">
            <v>2</v>
          </cell>
        </row>
        <row r="15836">
          <cell r="K15836" t="str">
            <v>Free School</v>
          </cell>
          <cell r="L15836" t="str">
            <v>Primary</v>
          </cell>
          <cell r="AC15836" t="str">
            <v>Yes</v>
          </cell>
          <cell r="AI15836">
            <v>1</v>
          </cell>
        </row>
        <row r="15837">
          <cell r="K15837" t="str">
            <v>Free School</v>
          </cell>
          <cell r="L15837" t="str">
            <v>Secondary</v>
          </cell>
          <cell r="AC15837" t="str">
            <v>Yes</v>
          </cell>
          <cell r="AI15837">
            <v>2</v>
          </cell>
        </row>
        <row r="15838">
          <cell r="K15838" t="str">
            <v>Free School</v>
          </cell>
          <cell r="L15838" t="str">
            <v>Primary</v>
          </cell>
          <cell r="AC15838" t="str">
            <v>Yes</v>
          </cell>
          <cell r="AI15838">
            <v>2</v>
          </cell>
        </row>
        <row r="15839">
          <cell r="K15839" t="str">
            <v>Free School Special</v>
          </cell>
          <cell r="L15839" t="str">
            <v>Special</v>
          </cell>
          <cell r="AC15839" t="str">
            <v>Yes</v>
          </cell>
          <cell r="AI15839">
            <v>2</v>
          </cell>
        </row>
        <row r="15840">
          <cell r="K15840" t="str">
            <v>Free School</v>
          </cell>
          <cell r="L15840" t="str">
            <v>Primary</v>
          </cell>
          <cell r="AC15840" t="str">
            <v>Yes</v>
          </cell>
          <cell r="AI15840">
            <v>2</v>
          </cell>
        </row>
        <row r="15841">
          <cell r="K15841" t="str">
            <v>Free School</v>
          </cell>
          <cell r="L15841" t="str">
            <v>Secondary</v>
          </cell>
          <cell r="AC15841" t="str">
            <v>Yes</v>
          </cell>
          <cell r="AI15841">
            <v>2</v>
          </cell>
        </row>
        <row r="15842">
          <cell r="K15842" t="str">
            <v>Free School</v>
          </cell>
          <cell r="L15842" t="str">
            <v>Secondary</v>
          </cell>
          <cell r="AC15842" t="str">
            <v>Yes</v>
          </cell>
          <cell r="AI15842">
            <v>2</v>
          </cell>
        </row>
        <row r="15843">
          <cell r="K15843" t="str">
            <v>Free School</v>
          </cell>
          <cell r="L15843" t="str">
            <v>Primary</v>
          </cell>
          <cell r="AC15843" t="str">
            <v>Yes</v>
          </cell>
          <cell r="AI15843">
            <v>2</v>
          </cell>
        </row>
        <row r="15844">
          <cell r="K15844" t="str">
            <v>Free School</v>
          </cell>
          <cell r="L15844" t="str">
            <v>Primary</v>
          </cell>
          <cell r="AC15844" t="str">
            <v>Yes</v>
          </cell>
          <cell r="AI15844">
            <v>2</v>
          </cell>
        </row>
        <row r="15845">
          <cell r="K15845" t="str">
            <v>Free School - Alternative Provision</v>
          </cell>
          <cell r="L15845" t="str">
            <v>PRU</v>
          </cell>
          <cell r="AC15845" t="str">
            <v>Yes</v>
          </cell>
          <cell r="AI15845">
            <v>1</v>
          </cell>
        </row>
        <row r="15846">
          <cell r="K15846" t="str">
            <v>Academy Sponsor Led</v>
          </cell>
          <cell r="L15846" t="str">
            <v>Primary</v>
          </cell>
          <cell r="AC15846" t="str">
            <v>Yes</v>
          </cell>
          <cell r="AI15846">
            <v>3</v>
          </cell>
        </row>
        <row r="15847">
          <cell r="K15847" t="str">
            <v>Academy Sponsor Led</v>
          </cell>
          <cell r="L15847" t="str">
            <v>Primary</v>
          </cell>
          <cell r="AC15847" t="str">
            <v>Yes</v>
          </cell>
          <cell r="AI15847">
            <v>2</v>
          </cell>
        </row>
        <row r="15848">
          <cell r="K15848" t="str">
            <v>Academy Sponsor Led</v>
          </cell>
          <cell r="L15848" t="str">
            <v>Primary</v>
          </cell>
          <cell r="AC15848" t="str">
            <v>Yes</v>
          </cell>
          <cell r="AI15848">
            <v>3</v>
          </cell>
        </row>
        <row r="15849">
          <cell r="K15849" t="str">
            <v>Academy Special Converter</v>
          </cell>
          <cell r="L15849" t="str">
            <v>Special</v>
          </cell>
          <cell r="AC15849" t="str">
            <v>Yes</v>
          </cell>
          <cell r="AI15849">
            <v>1</v>
          </cell>
        </row>
        <row r="15850">
          <cell r="K15850" t="str">
            <v>Academy Converter</v>
          </cell>
          <cell r="L15850" t="str">
            <v>Primary</v>
          </cell>
          <cell r="AC15850" t="str">
            <v>Yes</v>
          </cell>
          <cell r="AI15850">
            <v>3</v>
          </cell>
        </row>
        <row r="15851">
          <cell r="K15851" t="str">
            <v>Academy Converter</v>
          </cell>
          <cell r="L15851" t="str">
            <v>Primary</v>
          </cell>
          <cell r="AC15851" t="str">
            <v>Yes</v>
          </cell>
          <cell r="AI15851">
            <v>2</v>
          </cell>
        </row>
        <row r="15852">
          <cell r="K15852" t="str">
            <v>Academy Converter</v>
          </cell>
          <cell r="L15852" t="str">
            <v>Primary</v>
          </cell>
          <cell r="AC15852" t="str">
            <v>Yes</v>
          </cell>
          <cell r="AI15852">
            <v>2</v>
          </cell>
        </row>
        <row r="15853">
          <cell r="K15853" t="str">
            <v>Academy Converter</v>
          </cell>
          <cell r="L15853" t="str">
            <v>Primary</v>
          </cell>
          <cell r="AC15853" t="str">
            <v>Yes</v>
          </cell>
          <cell r="AI15853">
            <v>1</v>
          </cell>
        </row>
        <row r="15854">
          <cell r="K15854" t="str">
            <v>Academy Converter</v>
          </cell>
          <cell r="L15854" t="str">
            <v>Secondary</v>
          </cell>
          <cell r="AC15854" t="str">
            <v>Yes</v>
          </cell>
          <cell r="AI15854">
            <v>1</v>
          </cell>
        </row>
        <row r="15855">
          <cell r="K15855" t="str">
            <v>Academy Converter</v>
          </cell>
          <cell r="L15855" t="str">
            <v>Secondary</v>
          </cell>
          <cell r="AC15855" t="str">
            <v>Yes</v>
          </cell>
          <cell r="AI15855">
            <v>3</v>
          </cell>
        </row>
        <row r="15856">
          <cell r="K15856" t="str">
            <v>Academy Converter</v>
          </cell>
          <cell r="L15856" t="str">
            <v>Primary</v>
          </cell>
          <cell r="AC15856" t="str">
            <v>Yes</v>
          </cell>
          <cell r="AI15856">
            <v>2</v>
          </cell>
        </row>
        <row r="15857">
          <cell r="K15857" t="str">
            <v>Academy Converter</v>
          </cell>
          <cell r="L15857" t="str">
            <v>Secondary</v>
          </cell>
          <cell r="AC15857" t="str">
            <v>Yes</v>
          </cell>
          <cell r="AI15857">
            <v>2</v>
          </cell>
        </row>
        <row r="15858">
          <cell r="K15858" t="str">
            <v>Academy Converter</v>
          </cell>
          <cell r="L15858" t="str">
            <v>Secondary</v>
          </cell>
          <cell r="AC15858" t="str">
            <v>Yes</v>
          </cell>
          <cell r="AI15858">
            <v>2</v>
          </cell>
        </row>
        <row r="15859">
          <cell r="K15859" t="str">
            <v>Academy Converter</v>
          </cell>
          <cell r="L15859" t="str">
            <v>Primary</v>
          </cell>
          <cell r="AC15859" t="str">
            <v>Yes</v>
          </cell>
          <cell r="AI15859">
            <v>1</v>
          </cell>
        </row>
        <row r="15860">
          <cell r="K15860" t="str">
            <v>Academy Converter</v>
          </cell>
          <cell r="L15860" t="str">
            <v>Primary</v>
          </cell>
          <cell r="AC15860" t="str">
            <v>Yes</v>
          </cell>
          <cell r="AI15860">
            <v>1</v>
          </cell>
        </row>
        <row r="15861">
          <cell r="K15861" t="str">
            <v>Academy Converter</v>
          </cell>
          <cell r="L15861" t="str">
            <v>Primary</v>
          </cell>
          <cell r="AC15861" t="str">
            <v>Yes</v>
          </cell>
          <cell r="AI15861">
            <v>2</v>
          </cell>
        </row>
        <row r="15862">
          <cell r="K15862" t="str">
            <v>Academy Converter</v>
          </cell>
          <cell r="L15862" t="str">
            <v>Primary</v>
          </cell>
          <cell r="AC15862" t="str">
            <v>Yes</v>
          </cell>
          <cell r="AI15862">
            <v>2</v>
          </cell>
        </row>
        <row r="15863">
          <cell r="K15863" t="str">
            <v>Academy Converter</v>
          </cell>
          <cell r="L15863" t="str">
            <v>Primary</v>
          </cell>
          <cell r="AC15863" t="str">
            <v>Yes</v>
          </cell>
          <cell r="AI15863">
            <v>2</v>
          </cell>
        </row>
        <row r="15864">
          <cell r="K15864" t="str">
            <v>Academy Converter</v>
          </cell>
          <cell r="L15864" t="str">
            <v>Primary</v>
          </cell>
          <cell r="AC15864" t="str">
            <v>Yes</v>
          </cell>
          <cell r="AI15864">
            <v>2</v>
          </cell>
        </row>
        <row r="15865">
          <cell r="K15865" t="str">
            <v>Academy Converter</v>
          </cell>
          <cell r="L15865" t="str">
            <v>Primary</v>
          </cell>
          <cell r="AC15865" t="str">
            <v>Yes</v>
          </cell>
          <cell r="AI15865">
            <v>2</v>
          </cell>
        </row>
        <row r="15866">
          <cell r="K15866" t="str">
            <v>Academy Converter</v>
          </cell>
          <cell r="L15866" t="str">
            <v>Secondary</v>
          </cell>
          <cell r="AC15866" t="str">
            <v>Yes</v>
          </cell>
          <cell r="AI15866">
            <v>2</v>
          </cell>
        </row>
        <row r="15867">
          <cell r="K15867" t="str">
            <v>Academy Converter</v>
          </cell>
          <cell r="L15867" t="str">
            <v>Primary</v>
          </cell>
          <cell r="AC15867" t="str">
            <v>Yes</v>
          </cell>
          <cell r="AI15867">
            <v>2</v>
          </cell>
        </row>
        <row r="15868">
          <cell r="K15868" t="str">
            <v>Academy Converter</v>
          </cell>
          <cell r="L15868" t="str">
            <v>Primary</v>
          </cell>
          <cell r="AC15868" t="str">
            <v>Yes</v>
          </cell>
          <cell r="AI15868">
            <v>2</v>
          </cell>
        </row>
        <row r="15869">
          <cell r="K15869" t="str">
            <v>Academy Converter</v>
          </cell>
          <cell r="L15869" t="str">
            <v>Secondary</v>
          </cell>
          <cell r="AC15869" t="str">
            <v>Yes</v>
          </cell>
          <cell r="AI15869">
            <v>2</v>
          </cell>
        </row>
        <row r="15870">
          <cell r="K15870" t="str">
            <v>Academy Converter</v>
          </cell>
          <cell r="L15870" t="str">
            <v>Primary</v>
          </cell>
          <cell r="AC15870" t="str">
            <v>Yes</v>
          </cell>
          <cell r="AI15870">
            <v>2</v>
          </cell>
        </row>
        <row r="15871">
          <cell r="K15871" t="str">
            <v>Academy Converter</v>
          </cell>
          <cell r="L15871" t="str">
            <v>Primary</v>
          </cell>
          <cell r="AC15871" t="str">
            <v>No</v>
          </cell>
          <cell r="AI15871">
            <v>2</v>
          </cell>
        </row>
        <row r="15872">
          <cell r="K15872" t="str">
            <v>Academy Sponsor Led</v>
          </cell>
          <cell r="L15872" t="str">
            <v>Secondary</v>
          </cell>
          <cell r="AC15872" t="str">
            <v>Yes</v>
          </cell>
          <cell r="AI15872">
            <v>2</v>
          </cell>
        </row>
        <row r="15873">
          <cell r="K15873" t="str">
            <v>Academy Converter</v>
          </cell>
          <cell r="L15873" t="str">
            <v>Primary</v>
          </cell>
          <cell r="AC15873" t="str">
            <v>Yes</v>
          </cell>
          <cell r="AI15873">
            <v>2</v>
          </cell>
        </row>
        <row r="15874">
          <cell r="K15874" t="str">
            <v>Academy Converter</v>
          </cell>
          <cell r="L15874" t="str">
            <v>Primary</v>
          </cell>
          <cell r="AC15874" t="str">
            <v>No</v>
          </cell>
          <cell r="AI15874">
            <v>1</v>
          </cell>
        </row>
        <row r="15875">
          <cell r="K15875" t="str">
            <v>Academy Special Converter</v>
          </cell>
          <cell r="L15875" t="str">
            <v>Special</v>
          </cell>
          <cell r="AC15875" t="str">
            <v>Yes</v>
          </cell>
          <cell r="AI15875">
            <v>2</v>
          </cell>
        </row>
        <row r="15876">
          <cell r="K15876" t="str">
            <v>Academy Converter</v>
          </cell>
          <cell r="L15876" t="str">
            <v>Primary</v>
          </cell>
          <cell r="AC15876" t="str">
            <v>Yes</v>
          </cell>
          <cell r="AI15876">
            <v>2</v>
          </cell>
        </row>
        <row r="15877">
          <cell r="K15877" t="str">
            <v>Academy Converter</v>
          </cell>
          <cell r="L15877" t="str">
            <v>Primary</v>
          </cell>
          <cell r="AC15877" t="str">
            <v>No</v>
          </cell>
          <cell r="AI15877">
            <v>1</v>
          </cell>
        </row>
        <row r="15878">
          <cell r="K15878" t="str">
            <v>Academy Converter</v>
          </cell>
          <cell r="L15878" t="str">
            <v>Primary</v>
          </cell>
          <cell r="AC15878" t="str">
            <v>Yes</v>
          </cell>
          <cell r="AI15878">
            <v>1</v>
          </cell>
        </row>
        <row r="15879">
          <cell r="K15879" t="str">
            <v>Academy Converter</v>
          </cell>
          <cell r="L15879" t="str">
            <v>Primary</v>
          </cell>
          <cell r="AC15879" t="str">
            <v>Yes</v>
          </cell>
          <cell r="AI15879">
            <v>1</v>
          </cell>
        </row>
        <row r="15880">
          <cell r="K15880" t="str">
            <v>Academy Converter</v>
          </cell>
          <cell r="L15880" t="str">
            <v>Secondary</v>
          </cell>
          <cell r="AC15880" t="str">
            <v>Yes</v>
          </cell>
          <cell r="AI15880">
            <v>2</v>
          </cell>
        </row>
        <row r="15881">
          <cell r="K15881" t="str">
            <v>Academy Converter</v>
          </cell>
          <cell r="L15881" t="str">
            <v>Secondary</v>
          </cell>
          <cell r="AC15881" t="str">
            <v>No</v>
          </cell>
          <cell r="AI15881">
            <v>1</v>
          </cell>
        </row>
        <row r="15882">
          <cell r="K15882" t="str">
            <v>Academy Converter</v>
          </cell>
          <cell r="L15882" t="str">
            <v>Secondary</v>
          </cell>
          <cell r="AC15882" t="str">
            <v>Yes</v>
          </cell>
          <cell r="AI15882">
            <v>3</v>
          </cell>
        </row>
        <row r="15883">
          <cell r="K15883" t="str">
            <v>Academy Converter</v>
          </cell>
          <cell r="L15883" t="str">
            <v>Primary</v>
          </cell>
          <cell r="AC15883" t="str">
            <v>Yes</v>
          </cell>
          <cell r="AI15883">
            <v>2</v>
          </cell>
        </row>
        <row r="15884">
          <cell r="K15884" t="str">
            <v>Academy Converter</v>
          </cell>
          <cell r="L15884" t="str">
            <v>Primary</v>
          </cell>
          <cell r="AC15884" t="str">
            <v>Yes</v>
          </cell>
          <cell r="AI15884">
            <v>2</v>
          </cell>
        </row>
        <row r="15885">
          <cell r="K15885" t="str">
            <v>Academy Converter</v>
          </cell>
          <cell r="L15885" t="str">
            <v>Primary</v>
          </cell>
          <cell r="AC15885" t="str">
            <v>Yes</v>
          </cell>
          <cell r="AI15885">
            <v>2</v>
          </cell>
        </row>
        <row r="15886">
          <cell r="K15886" t="str">
            <v>Academy Converter</v>
          </cell>
          <cell r="L15886" t="str">
            <v>Secondary</v>
          </cell>
          <cell r="AC15886" t="str">
            <v>Yes</v>
          </cell>
          <cell r="AI15886">
            <v>2</v>
          </cell>
        </row>
        <row r="15887">
          <cell r="K15887" t="str">
            <v>Academy Converter</v>
          </cell>
          <cell r="L15887" t="str">
            <v>Primary</v>
          </cell>
          <cell r="AC15887" t="str">
            <v>Yes</v>
          </cell>
          <cell r="AI15887">
            <v>3</v>
          </cell>
        </row>
        <row r="15888">
          <cell r="K15888" t="str">
            <v>Academy Converter</v>
          </cell>
          <cell r="L15888" t="str">
            <v>Primary</v>
          </cell>
          <cell r="AC15888" t="str">
            <v>Yes</v>
          </cell>
          <cell r="AI15888">
            <v>3</v>
          </cell>
        </row>
        <row r="15889">
          <cell r="K15889" t="str">
            <v>Academy Converter</v>
          </cell>
          <cell r="L15889" t="str">
            <v>Secondary</v>
          </cell>
          <cell r="AC15889" t="str">
            <v>Yes</v>
          </cell>
          <cell r="AI15889">
            <v>1</v>
          </cell>
        </row>
        <row r="15890">
          <cell r="K15890" t="str">
            <v>Academy Converter</v>
          </cell>
          <cell r="L15890" t="str">
            <v>Primary</v>
          </cell>
          <cell r="AC15890" t="str">
            <v>Yes</v>
          </cell>
          <cell r="AI15890">
            <v>2</v>
          </cell>
        </row>
        <row r="15891">
          <cell r="K15891" t="str">
            <v>Academy Converter</v>
          </cell>
          <cell r="L15891" t="str">
            <v>Primary</v>
          </cell>
          <cell r="AC15891" t="str">
            <v>Yes</v>
          </cell>
          <cell r="AI15891">
            <v>4</v>
          </cell>
        </row>
        <row r="15892">
          <cell r="K15892" t="str">
            <v>Academy Converter</v>
          </cell>
          <cell r="L15892" t="str">
            <v>Secondary</v>
          </cell>
          <cell r="AC15892" t="str">
            <v>No</v>
          </cell>
          <cell r="AI15892">
            <v>2</v>
          </cell>
        </row>
        <row r="15893">
          <cell r="K15893" t="str">
            <v>Academy Converter</v>
          </cell>
          <cell r="L15893" t="str">
            <v>Secondary</v>
          </cell>
          <cell r="AC15893" t="str">
            <v>Yes</v>
          </cell>
          <cell r="AI15893">
            <v>1</v>
          </cell>
        </row>
        <row r="15894">
          <cell r="K15894" t="str">
            <v>Academy Converter</v>
          </cell>
          <cell r="L15894" t="str">
            <v>Primary</v>
          </cell>
          <cell r="AC15894" t="str">
            <v>Yes</v>
          </cell>
          <cell r="AI15894">
            <v>2</v>
          </cell>
        </row>
        <row r="15895">
          <cell r="K15895" t="str">
            <v>Academy Converter</v>
          </cell>
          <cell r="L15895" t="str">
            <v>Secondary</v>
          </cell>
          <cell r="AC15895" t="str">
            <v>No</v>
          </cell>
          <cell r="AI15895">
            <v>1</v>
          </cell>
        </row>
        <row r="15896">
          <cell r="K15896" t="str">
            <v>Academy Converter</v>
          </cell>
          <cell r="L15896" t="str">
            <v>Primary</v>
          </cell>
          <cell r="AC15896" t="str">
            <v>Yes</v>
          </cell>
          <cell r="AI15896">
            <v>1</v>
          </cell>
        </row>
        <row r="15897">
          <cell r="K15897" t="str">
            <v>Academy Converter</v>
          </cell>
          <cell r="L15897" t="str">
            <v>Primary</v>
          </cell>
          <cell r="AC15897" t="str">
            <v>Yes</v>
          </cell>
          <cell r="AI15897">
            <v>2</v>
          </cell>
        </row>
        <row r="15898">
          <cell r="K15898" t="str">
            <v>Academy Converter</v>
          </cell>
          <cell r="L15898" t="str">
            <v>Primary</v>
          </cell>
          <cell r="AC15898" t="str">
            <v>Yes</v>
          </cell>
          <cell r="AI15898">
            <v>1</v>
          </cell>
        </row>
        <row r="15899">
          <cell r="K15899" t="str">
            <v>Free School</v>
          </cell>
          <cell r="L15899" t="str">
            <v>Primary</v>
          </cell>
          <cell r="AC15899" t="str">
            <v>Yes</v>
          </cell>
          <cell r="AI15899">
            <v>3</v>
          </cell>
        </row>
        <row r="15900">
          <cell r="K15900" t="str">
            <v>Academy Converter</v>
          </cell>
          <cell r="L15900" t="str">
            <v>Primary</v>
          </cell>
          <cell r="AC15900" t="str">
            <v>Yes</v>
          </cell>
          <cell r="AI15900">
            <v>2</v>
          </cell>
        </row>
        <row r="15901">
          <cell r="K15901" t="str">
            <v>Academy Converter</v>
          </cell>
          <cell r="L15901" t="str">
            <v>Secondary</v>
          </cell>
          <cell r="AC15901" t="str">
            <v>Yes</v>
          </cell>
          <cell r="AI15901">
            <v>2</v>
          </cell>
        </row>
        <row r="15902">
          <cell r="K15902" t="str">
            <v>Academy Converter</v>
          </cell>
          <cell r="L15902" t="str">
            <v>Secondary</v>
          </cell>
          <cell r="AC15902" t="str">
            <v>Yes</v>
          </cell>
          <cell r="AI15902">
            <v>2</v>
          </cell>
        </row>
        <row r="15903">
          <cell r="K15903" t="str">
            <v>Academy Converter</v>
          </cell>
          <cell r="L15903" t="str">
            <v>Primary</v>
          </cell>
          <cell r="AC15903" t="str">
            <v>Yes</v>
          </cell>
          <cell r="AI15903">
            <v>2</v>
          </cell>
        </row>
        <row r="15904">
          <cell r="K15904" t="str">
            <v>Academy Converter</v>
          </cell>
          <cell r="L15904" t="str">
            <v>Primary</v>
          </cell>
          <cell r="AC15904" t="str">
            <v>No</v>
          </cell>
          <cell r="AI15904">
            <v>1</v>
          </cell>
        </row>
        <row r="15905">
          <cell r="K15905" t="str">
            <v>Academy Converter</v>
          </cell>
          <cell r="L15905" t="str">
            <v>Primary</v>
          </cell>
          <cell r="AC15905" t="str">
            <v>Yes</v>
          </cell>
          <cell r="AI15905">
            <v>1</v>
          </cell>
        </row>
        <row r="15906">
          <cell r="K15906" t="str">
            <v>Academy Converter</v>
          </cell>
          <cell r="L15906" t="str">
            <v>Secondary</v>
          </cell>
          <cell r="AC15906" t="str">
            <v>No</v>
          </cell>
          <cell r="AI15906">
            <v>1</v>
          </cell>
        </row>
        <row r="15907">
          <cell r="K15907" t="str">
            <v>Academy Converter</v>
          </cell>
          <cell r="L15907" t="str">
            <v>Secondary</v>
          </cell>
          <cell r="AC15907" t="str">
            <v>Yes</v>
          </cell>
          <cell r="AI15907">
            <v>2</v>
          </cell>
        </row>
        <row r="15908">
          <cell r="K15908" t="str">
            <v>Academy Converter</v>
          </cell>
          <cell r="L15908" t="str">
            <v>Primary</v>
          </cell>
          <cell r="AC15908" t="str">
            <v>Yes</v>
          </cell>
          <cell r="AI15908">
            <v>2</v>
          </cell>
        </row>
        <row r="15909">
          <cell r="K15909" t="str">
            <v>Academy Converter</v>
          </cell>
          <cell r="L15909" t="str">
            <v>Primary</v>
          </cell>
          <cell r="AC15909" t="str">
            <v>Yes</v>
          </cell>
          <cell r="AI15909">
            <v>2</v>
          </cell>
        </row>
        <row r="15910">
          <cell r="K15910" t="str">
            <v>Academy Converter</v>
          </cell>
          <cell r="L15910" t="str">
            <v>Primary</v>
          </cell>
          <cell r="AC15910" t="str">
            <v>Yes</v>
          </cell>
          <cell r="AI15910">
            <v>2</v>
          </cell>
        </row>
        <row r="15911">
          <cell r="K15911" t="str">
            <v>Academy Converter</v>
          </cell>
          <cell r="L15911" t="str">
            <v>Primary</v>
          </cell>
          <cell r="AC15911" t="str">
            <v>No</v>
          </cell>
          <cell r="AI15911">
            <v>2</v>
          </cell>
        </row>
        <row r="15912">
          <cell r="K15912" t="str">
            <v>Academy Converter</v>
          </cell>
          <cell r="L15912" t="str">
            <v>Primary</v>
          </cell>
          <cell r="AC15912" t="str">
            <v>Yes</v>
          </cell>
          <cell r="AI15912">
            <v>2</v>
          </cell>
        </row>
        <row r="15913">
          <cell r="K15913" t="str">
            <v>Academy Converter</v>
          </cell>
          <cell r="L15913" t="str">
            <v>Primary</v>
          </cell>
          <cell r="AC15913" t="str">
            <v>Yes</v>
          </cell>
          <cell r="AI15913">
            <v>2</v>
          </cell>
        </row>
        <row r="15914">
          <cell r="K15914" t="str">
            <v>Academy Converter</v>
          </cell>
          <cell r="L15914" t="str">
            <v>Secondary</v>
          </cell>
          <cell r="AC15914" t="str">
            <v>Yes</v>
          </cell>
          <cell r="AI15914">
            <v>2</v>
          </cell>
        </row>
        <row r="15915">
          <cell r="K15915" t="str">
            <v>Free School</v>
          </cell>
          <cell r="L15915" t="str">
            <v>Secondary</v>
          </cell>
          <cell r="AC15915" t="str">
            <v>Yes</v>
          </cell>
          <cell r="AI15915">
            <v>2</v>
          </cell>
        </row>
        <row r="15916">
          <cell r="K15916" t="str">
            <v>Academy Converter</v>
          </cell>
          <cell r="L15916" t="str">
            <v>Secondary</v>
          </cell>
          <cell r="AC15916" t="str">
            <v>Yes</v>
          </cell>
          <cell r="AI15916">
            <v>2</v>
          </cell>
        </row>
        <row r="15917">
          <cell r="K15917" t="str">
            <v>Academy Converter</v>
          </cell>
          <cell r="L15917" t="str">
            <v>Primary</v>
          </cell>
          <cell r="AC15917" t="str">
            <v>No</v>
          </cell>
          <cell r="AI15917">
            <v>1</v>
          </cell>
        </row>
        <row r="15918">
          <cell r="K15918" t="str">
            <v>Academy Converter</v>
          </cell>
          <cell r="L15918" t="str">
            <v>Primary</v>
          </cell>
          <cell r="AC15918" t="str">
            <v>No</v>
          </cell>
          <cell r="AI15918">
            <v>1</v>
          </cell>
        </row>
        <row r="15919">
          <cell r="K15919" t="str">
            <v>Academy Converter</v>
          </cell>
          <cell r="L15919" t="str">
            <v>Secondary</v>
          </cell>
          <cell r="AC15919" t="str">
            <v>Yes</v>
          </cell>
          <cell r="AI15919">
            <v>2</v>
          </cell>
        </row>
        <row r="15920">
          <cell r="K15920" t="str">
            <v>Academy Converter</v>
          </cell>
          <cell r="L15920" t="str">
            <v>Secondary</v>
          </cell>
          <cell r="AC15920" t="str">
            <v>Yes</v>
          </cell>
          <cell r="AI15920">
            <v>1</v>
          </cell>
        </row>
        <row r="15921">
          <cell r="K15921" t="str">
            <v>Academy Sponsor Led</v>
          </cell>
          <cell r="L15921" t="str">
            <v>Primary</v>
          </cell>
          <cell r="AC15921" t="str">
            <v>Yes</v>
          </cell>
          <cell r="AI15921">
            <v>2</v>
          </cell>
        </row>
        <row r="15922">
          <cell r="K15922" t="str">
            <v>Academy Converter</v>
          </cell>
          <cell r="L15922" t="str">
            <v>Primary</v>
          </cell>
          <cell r="AC15922" t="str">
            <v>No</v>
          </cell>
          <cell r="AI15922">
            <v>1</v>
          </cell>
        </row>
        <row r="15923">
          <cell r="K15923" t="str">
            <v>Academy Converter</v>
          </cell>
          <cell r="L15923" t="str">
            <v>Primary</v>
          </cell>
          <cell r="AC15923" t="str">
            <v>Yes</v>
          </cell>
          <cell r="AI15923">
            <v>1</v>
          </cell>
        </row>
        <row r="15924">
          <cell r="K15924" t="str">
            <v>Academy Converter</v>
          </cell>
          <cell r="L15924" t="str">
            <v>Secondary</v>
          </cell>
          <cell r="AC15924" t="str">
            <v>Yes</v>
          </cell>
          <cell r="AI15924">
            <v>2</v>
          </cell>
        </row>
        <row r="15925">
          <cell r="K15925" t="str">
            <v>Academy Converter</v>
          </cell>
          <cell r="L15925" t="str">
            <v>Secondary</v>
          </cell>
          <cell r="AC15925" t="str">
            <v>No</v>
          </cell>
          <cell r="AI15925">
            <v>1</v>
          </cell>
        </row>
        <row r="15926">
          <cell r="K15926" t="str">
            <v>Academy Converter</v>
          </cell>
          <cell r="L15926" t="str">
            <v>Primary</v>
          </cell>
          <cell r="AC15926" t="str">
            <v>Yes</v>
          </cell>
          <cell r="AI15926">
            <v>2</v>
          </cell>
        </row>
        <row r="15927">
          <cell r="K15927" t="str">
            <v>Academy Sponsor Led</v>
          </cell>
          <cell r="L15927" t="str">
            <v>Primary</v>
          </cell>
          <cell r="AC15927" t="str">
            <v>Yes</v>
          </cell>
          <cell r="AI15927">
            <v>1</v>
          </cell>
        </row>
        <row r="15928">
          <cell r="K15928" t="str">
            <v>Free School</v>
          </cell>
          <cell r="L15928" t="str">
            <v>Secondary</v>
          </cell>
          <cell r="AC15928" t="str">
            <v>Yes</v>
          </cell>
          <cell r="AI15928">
            <v>2</v>
          </cell>
        </row>
        <row r="15929">
          <cell r="K15929" t="str">
            <v>Studio School</v>
          </cell>
          <cell r="L15929" t="str">
            <v>Secondary</v>
          </cell>
          <cell r="AC15929" t="str">
            <v>Yes</v>
          </cell>
          <cell r="AI15929">
            <v>3</v>
          </cell>
        </row>
        <row r="15930">
          <cell r="K15930" t="str">
            <v>Academy Sponsor Led</v>
          </cell>
          <cell r="L15930" t="str">
            <v>Primary</v>
          </cell>
          <cell r="AC15930" t="str">
            <v>Yes</v>
          </cell>
          <cell r="AI15930">
            <v>2</v>
          </cell>
        </row>
        <row r="15931">
          <cell r="K15931" t="str">
            <v>Academy Sponsor Led</v>
          </cell>
          <cell r="L15931" t="str">
            <v>Secondary</v>
          </cell>
          <cell r="AC15931" t="str">
            <v>Yes</v>
          </cell>
          <cell r="AI15931">
            <v>2</v>
          </cell>
        </row>
        <row r="15932">
          <cell r="K15932" t="str">
            <v>Academy Sponsor Led</v>
          </cell>
          <cell r="L15932" t="str">
            <v>Primary</v>
          </cell>
          <cell r="AC15932" t="str">
            <v>Yes</v>
          </cell>
          <cell r="AI15932">
            <v>2</v>
          </cell>
        </row>
        <row r="15933">
          <cell r="K15933" t="str">
            <v>Academy Sponsor Led</v>
          </cell>
          <cell r="L15933" t="str">
            <v>Secondary</v>
          </cell>
          <cell r="AC15933" t="str">
            <v>Yes</v>
          </cell>
          <cell r="AI15933">
            <v>3</v>
          </cell>
        </row>
        <row r="15934">
          <cell r="K15934" t="str">
            <v>Academy Sponsor Led</v>
          </cell>
          <cell r="L15934" t="str">
            <v>Secondary</v>
          </cell>
          <cell r="AC15934" t="str">
            <v>Yes</v>
          </cell>
          <cell r="AI15934">
            <v>2</v>
          </cell>
        </row>
        <row r="15935">
          <cell r="K15935" t="str">
            <v>Academy Sponsor Led</v>
          </cell>
          <cell r="L15935" t="str">
            <v>Secondary</v>
          </cell>
          <cell r="AC15935" t="str">
            <v>Yes</v>
          </cell>
          <cell r="AI15935">
            <v>2</v>
          </cell>
        </row>
        <row r="15936">
          <cell r="K15936" t="str">
            <v>Academy Sponsor Led</v>
          </cell>
          <cell r="L15936" t="str">
            <v>Primary</v>
          </cell>
          <cell r="AC15936" t="str">
            <v>Yes</v>
          </cell>
          <cell r="AI15936">
            <v>2</v>
          </cell>
        </row>
        <row r="15937">
          <cell r="K15937" t="str">
            <v>Free School - Alternative Provision</v>
          </cell>
          <cell r="L15937" t="str">
            <v>PRU</v>
          </cell>
          <cell r="AC15937" t="str">
            <v>Yes</v>
          </cell>
          <cell r="AI15937">
            <v>2</v>
          </cell>
        </row>
        <row r="15938">
          <cell r="K15938" t="str">
            <v>Free School Special</v>
          </cell>
          <cell r="L15938" t="str">
            <v>Special</v>
          </cell>
          <cell r="AC15938" t="str">
            <v>Yes</v>
          </cell>
          <cell r="AI15938">
            <v>2</v>
          </cell>
        </row>
        <row r="15939">
          <cell r="K15939" t="str">
            <v>Free School</v>
          </cell>
          <cell r="L15939" t="str">
            <v>Primary</v>
          </cell>
          <cell r="AC15939" t="str">
            <v>Yes</v>
          </cell>
          <cell r="AI15939">
            <v>1</v>
          </cell>
        </row>
        <row r="15940">
          <cell r="K15940" t="str">
            <v>Free School</v>
          </cell>
          <cell r="L15940" t="str">
            <v>Secondary</v>
          </cell>
          <cell r="AC15940" t="str">
            <v>Yes</v>
          </cell>
          <cell r="AI15940">
            <v>2</v>
          </cell>
        </row>
        <row r="15941">
          <cell r="K15941" t="str">
            <v>Studio School</v>
          </cell>
          <cell r="L15941" t="str">
            <v>Secondary</v>
          </cell>
          <cell r="AC15941" t="str">
            <v>Yes</v>
          </cell>
          <cell r="AI15941">
            <v>2</v>
          </cell>
        </row>
        <row r="15942">
          <cell r="K15942" t="str">
            <v>Academy Sponsor Led</v>
          </cell>
          <cell r="L15942" t="str">
            <v>Primary</v>
          </cell>
          <cell r="AC15942" t="str">
            <v>Yes</v>
          </cell>
          <cell r="AI15942">
            <v>3</v>
          </cell>
        </row>
        <row r="15943">
          <cell r="K15943" t="str">
            <v>Academy Sponsor Led</v>
          </cell>
          <cell r="L15943" t="str">
            <v>Primary</v>
          </cell>
          <cell r="AC15943" t="str">
            <v>Yes</v>
          </cell>
          <cell r="AI15943">
            <v>3</v>
          </cell>
        </row>
        <row r="15944">
          <cell r="K15944" t="str">
            <v>Academy Sponsor Led</v>
          </cell>
          <cell r="L15944" t="str">
            <v>Primary</v>
          </cell>
          <cell r="AC15944" t="str">
            <v>Yes</v>
          </cell>
          <cell r="AI15944">
            <v>2</v>
          </cell>
        </row>
        <row r="15945">
          <cell r="K15945" t="str">
            <v>Academy Sponsor Led</v>
          </cell>
          <cell r="L15945" t="str">
            <v>Primary</v>
          </cell>
          <cell r="AC15945" t="str">
            <v>Yes</v>
          </cell>
          <cell r="AI15945">
            <v>2</v>
          </cell>
        </row>
        <row r="15946">
          <cell r="K15946" t="str">
            <v>Community School</v>
          </cell>
          <cell r="L15946" t="str">
            <v>Primary</v>
          </cell>
          <cell r="AC15946" t="str">
            <v>Yes</v>
          </cell>
          <cell r="AI15946">
            <v>2</v>
          </cell>
        </row>
        <row r="15947">
          <cell r="K15947" t="str">
            <v>Academy Sponsor Led</v>
          </cell>
          <cell r="L15947" t="str">
            <v>Secondary</v>
          </cell>
          <cell r="AC15947" t="str">
            <v>Yes</v>
          </cell>
          <cell r="AI15947">
            <v>4</v>
          </cell>
        </row>
        <row r="15948">
          <cell r="K15948" t="str">
            <v>Academy Sponsor Led</v>
          </cell>
          <cell r="L15948" t="str">
            <v>Primary</v>
          </cell>
          <cell r="AC15948" t="str">
            <v>Yes</v>
          </cell>
          <cell r="AI15948">
            <v>3</v>
          </cell>
        </row>
        <row r="15949">
          <cell r="K15949" t="str">
            <v>Academy Sponsor Led</v>
          </cell>
          <cell r="L15949" t="str">
            <v>Primary</v>
          </cell>
          <cell r="AC15949" t="str">
            <v>Yes</v>
          </cell>
          <cell r="AI15949">
            <v>3</v>
          </cell>
        </row>
        <row r="15950">
          <cell r="K15950" t="str">
            <v>Academy Sponsor Led</v>
          </cell>
          <cell r="L15950" t="str">
            <v>Primary</v>
          </cell>
          <cell r="AC15950" t="str">
            <v>Yes</v>
          </cell>
          <cell r="AI15950">
            <v>2</v>
          </cell>
        </row>
        <row r="15951">
          <cell r="K15951" t="str">
            <v>Academy Sponsor Led</v>
          </cell>
          <cell r="L15951" t="str">
            <v>Primary</v>
          </cell>
          <cell r="AC15951" t="str">
            <v>Yes</v>
          </cell>
          <cell r="AI15951">
            <v>3</v>
          </cell>
        </row>
        <row r="15952">
          <cell r="K15952" t="str">
            <v>Academy Sponsor Led</v>
          </cell>
          <cell r="L15952" t="str">
            <v>Primary</v>
          </cell>
          <cell r="AC15952" t="str">
            <v>Yes</v>
          </cell>
          <cell r="AI15952">
            <v>2</v>
          </cell>
        </row>
        <row r="15953">
          <cell r="K15953" t="str">
            <v>Academy Sponsor Led</v>
          </cell>
          <cell r="L15953" t="str">
            <v>Primary</v>
          </cell>
          <cell r="AC15953" t="str">
            <v>Yes</v>
          </cell>
          <cell r="AI15953">
            <v>2</v>
          </cell>
        </row>
        <row r="15954">
          <cell r="K15954" t="str">
            <v>Academy Sponsor Led</v>
          </cell>
          <cell r="L15954" t="str">
            <v>Primary</v>
          </cell>
          <cell r="AC15954" t="str">
            <v>Yes</v>
          </cell>
          <cell r="AI15954">
            <v>2</v>
          </cell>
        </row>
        <row r="15955">
          <cell r="K15955" t="str">
            <v>Academy Sponsor Led</v>
          </cell>
          <cell r="L15955" t="str">
            <v>Primary</v>
          </cell>
          <cell r="AC15955" t="str">
            <v>Yes</v>
          </cell>
          <cell r="AI15955">
            <v>2</v>
          </cell>
        </row>
        <row r="15956">
          <cell r="K15956" t="str">
            <v>Academy Sponsor Led</v>
          </cell>
          <cell r="L15956" t="str">
            <v>Primary</v>
          </cell>
          <cell r="AC15956" t="str">
            <v>Yes</v>
          </cell>
          <cell r="AI15956">
            <v>2</v>
          </cell>
        </row>
        <row r="15957">
          <cell r="K15957" t="str">
            <v>Academy Sponsor Led</v>
          </cell>
          <cell r="L15957" t="str">
            <v>Primary</v>
          </cell>
          <cell r="AC15957" t="str">
            <v>Yes</v>
          </cell>
          <cell r="AI15957">
            <v>2</v>
          </cell>
        </row>
        <row r="15958">
          <cell r="K15958" t="str">
            <v>Academy Sponsor Led</v>
          </cell>
          <cell r="L15958" t="str">
            <v>Primary</v>
          </cell>
          <cell r="AC15958" t="str">
            <v>Yes</v>
          </cell>
          <cell r="AI15958">
            <v>2</v>
          </cell>
        </row>
        <row r="15959">
          <cell r="K15959" t="str">
            <v>Academy Sponsor Led</v>
          </cell>
          <cell r="L15959" t="str">
            <v>Secondary</v>
          </cell>
          <cell r="AC15959" t="str">
            <v>Yes</v>
          </cell>
          <cell r="AI15959">
            <v>2</v>
          </cell>
        </row>
        <row r="15960">
          <cell r="K15960" t="str">
            <v>Academy Sponsor Led</v>
          </cell>
          <cell r="L15960" t="str">
            <v>Primary</v>
          </cell>
          <cell r="AC15960" t="str">
            <v>Yes</v>
          </cell>
          <cell r="AI15960">
            <v>3</v>
          </cell>
        </row>
        <row r="15961">
          <cell r="K15961" t="str">
            <v>Academy Sponsor Led</v>
          </cell>
          <cell r="L15961" t="str">
            <v>Secondary</v>
          </cell>
          <cell r="AC15961" t="str">
            <v>Yes</v>
          </cell>
          <cell r="AI15961">
            <v>4</v>
          </cell>
        </row>
        <row r="15962">
          <cell r="K15962" t="str">
            <v>Academy Sponsor Led</v>
          </cell>
          <cell r="L15962" t="str">
            <v>Primary</v>
          </cell>
          <cell r="AC15962" t="str">
            <v>Yes</v>
          </cell>
          <cell r="AI15962">
            <v>2</v>
          </cell>
        </row>
        <row r="15963">
          <cell r="K15963" t="str">
            <v>Academy Sponsor Led</v>
          </cell>
          <cell r="L15963" t="str">
            <v>Primary</v>
          </cell>
          <cell r="AC15963" t="str">
            <v>Yes</v>
          </cell>
          <cell r="AI15963">
            <v>2</v>
          </cell>
        </row>
        <row r="15964">
          <cell r="K15964" t="str">
            <v>Academy Sponsor Led</v>
          </cell>
          <cell r="L15964" t="str">
            <v>Primary</v>
          </cell>
          <cell r="AC15964" t="str">
            <v>Yes</v>
          </cell>
          <cell r="AI15964">
            <v>4</v>
          </cell>
        </row>
        <row r="15965">
          <cell r="K15965" t="str">
            <v>Academy Sponsor Led</v>
          </cell>
          <cell r="L15965" t="str">
            <v>Secondary</v>
          </cell>
          <cell r="AC15965" t="str">
            <v>Yes</v>
          </cell>
          <cell r="AI15965">
            <v>3</v>
          </cell>
        </row>
        <row r="15966">
          <cell r="K15966" t="str">
            <v>Academy Sponsor Led</v>
          </cell>
          <cell r="L15966" t="str">
            <v>Primary</v>
          </cell>
          <cell r="AC15966" t="str">
            <v>Yes</v>
          </cell>
          <cell r="AI15966">
            <v>3</v>
          </cell>
        </row>
        <row r="15967">
          <cell r="K15967" t="str">
            <v>Academy Sponsor Led</v>
          </cell>
          <cell r="L15967" t="str">
            <v>Secondary</v>
          </cell>
          <cell r="AC15967" t="str">
            <v>Yes</v>
          </cell>
          <cell r="AI15967">
            <v>3</v>
          </cell>
        </row>
        <row r="15968">
          <cell r="K15968" t="str">
            <v>Academy Sponsor Led</v>
          </cell>
          <cell r="L15968" t="str">
            <v>Primary</v>
          </cell>
          <cell r="AC15968" t="str">
            <v>Yes</v>
          </cell>
          <cell r="AI15968">
            <v>3</v>
          </cell>
        </row>
        <row r="15969">
          <cell r="K15969" t="str">
            <v>Academy Sponsor Led</v>
          </cell>
          <cell r="L15969" t="str">
            <v>Primary</v>
          </cell>
          <cell r="AC15969" t="str">
            <v>Yes</v>
          </cell>
          <cell r="AI15969">
            <v>1</v>
          </cell>
        </row>
        <row r="15970">
          <cell r="K15970" t="str">
            <v>Academy Sponsor Led</v>
          </cell>
          <cell r="L15970" t="str">
            <v>Primary</v>
          </cell>
          <cell r="AC15970" t="str">
            <v>Yes</v>
          </cell>
          <cell r="AI15970">
            <v>1</v>
          </cell>
        </row>
        <row r="15971">
          <cell r="K15971" t="str">
            <v>Community School</v>
          </cell>
          <cell r="L15971" t="str">
            <v>Primary</v>
          </cell>
          <cell r="AC15971" t="str">
            <v>Yes</v>
          </cell>
          <cell r="AI15971">
            <v>2</v>
          </cell>
        </row>
        <row r="15972">
          <cell r="K15972" t="str">
            <v>Academy Special Sponsor Led</v>
          </cell>
          <cell r="L15972" t="str">
            <v>Special</v>
          </cell>
          <cell r="AC15972" t="str">
            <v>Yes</v>
          </cell>
          <cell r="AI15972">
            <v>2</v>
          </cell>
        </row>
        <row r="15973">
          <cell r="K15973" t="str">
            <v>Academy Special Sponsor Led</v>
          </cell>
          <cell r="L15973" t="str">
            <v>Special</v>
          </cell>
          <cell r="AC15973" t="str">
            <v>Yes</v>
          </cell>
          <cell r="AI15973">
            <v>2</v>
          </cell>
        </row>
        <row r="15974">
          <cell r="K15974" t="str">
            <v>Academy Special Sponsor Led</v>
          </cell>
          <cell r="L15974" t="str">
            <v>Special</v>
          </cell>
          <cell r="AC15974" t="str">
            <v>Yes</v>
          </cell>
          <cell r="AI15974">
            <v>2</v>
          </cell>
        </row>
        <row r="15975">
          <cell r="K15975" t="str">
            <v>Academy Sponsor Led</v>
          </cell>
          <cell r="L15975" t="str">
            <v>Primary</v>
          </cell>
          <cell r="AC15975" t="str">
            <v>Yes</v>
          </cell>
          <cell r="AI15975">
            <v>2</v>
          </cell>
        </row>
        <row r="15976">
          <cell r="K15976" t="str">
            <v>Academy Sponsor Led</v>
          </cell>
          <cell r="L15976" t="str">
            <v>Primary</v>
          </cell>
          <cell r="AC15976" t="str">
            <v>Yes</v>
          </cell>
          <cell r="AI15976">
            <v>2</v>
          </cell>
        </row>
        <row r="15977">
          <cell r="K15977" t="str">
            <v>Academy Sponsor Led</v>
          </cell>
          <cell r="L15977" t="str">
            <v>Primary</v>
          </cell>
          <cell r="AC15977" t="str">
            <v>Yes</v>
          </cell>
          <cell r="AI15977">
            <v>2</v>
          </cell>
        </row>
        <row r="15978">
          <cell r="K15978" t="str">
            <v>Academy Sponsor Led</v>
          </cell>
          <cell r="L15978" t="str">
            <v>Primary</v>
          </cell>
          <cell r="AC15978" t="str">
            <v>Yes</v>
          </cell>
          <cell r="AI15978">
            <v>3</v>
          </cell>
        </row>
        <row r="15979">
          <cell r="K15979" t="str">
            <v>Academy Sponsor Led</v>
          </cell>
          <cell r="L15979" t="str">
            <v>Secondary</v>
          </cell>
          <cell r="AC15979" t="str">
            <v>Yes</v>
          </cell>
          <cell r="AI15979">
            <v>3</v>
          </cell>
        </row>
        <row r="15980">
          <cell r="K15980" t="str">
            <v>Academy Sponsor Led</v>
          </cell>
          <cell r="L15980" t="str">
            <v>Primary</v>
          </cell>
          <cell r="AC15980" t="str">
            <v>Yes</v>
          </cell>
          <cell r="AI15980">
            <v>2</v>
          </cell>
        </row>
        <row r="15981">
          <cell r="K15981" t="str">
            <v>Academy Sponsor Led</v>
          </cell>
          <cell r="L15981" t="str">
            <v>Secondary</v>
          </cell>
          <cell r="AC15981" t="str">
            <v>Yes</v>
          </cell>
          <cell r="AI15981">
            <v>2</v>
          </cell>
        </row>
        <row r="15982">
          <cell r="K15982" t="str">
            <v>Academy Sponsor Led</v>
          </cell>
          <cell r="L15982" t="str">
            <v>Primary</v>
          </cell>
          <cell r="AC15982" t="str">
            <v>Yes</v>
          </cell>
          <cell r="AI15982">
            <v>3</v>
          </cell>
        </row>
        <row r="15983">
          <cell r="K15983" t="str">
            <v>Academy Sponsor Led</v>
          </cell>
          <cell r="L15983" t="str">
            <v>Secondary</v>
          </cell>
          <cell r="AC15983" t="str">
            <v>Yes</v>
          </cell>
          <cell r="AI15983">
            <v>4</v>
          </cell>
        </row>
        <row r="15984">
          <cell r="K15984" t="str">
            <v>Academy Sponsor Led</v>
          </cell>
          <cell r="L15984" t="str">
            <v>Primary</v>
          </cell>
          <cell r="AC15984" t="str">
            <v>Yes</v>
          </cell>
          <cell r="AI15984">
            <v>2</v>
          </cell>
        </row>
        <row r="15985">
          <cell r="K15985" t="str">
            <v>Academy Sponsor Led</v>
          </cell>
          <cell r="L15985" t="str">
            <v>Primary</v>
          </cell>
          <cell r="AC15985" t="str">
            <v>Yes</v>
          </cell>
          <cell r="AI15985">
            <v>2</v>
          </cell>
        </row>
        <row r="15986">
          <cell r="K15986" t="str">
            <v>Academy Sponsor Led</v>
          </cell>
          <cell r="L15986" t="str">
            <v>Primary</v>
          </cell>
          <cell r="AC15986" t="str">
            <v>Yes</v>
          </cell>
          <cell r="AI15986">
            <v>1</v>
          </cell>
        </row>
        <row r="15987">
          <cell r="K15987" t="str">
            <v>Academy Sponsor Led</v>
          </cell>
          <cell r="L15987" t="str">
            <v>Primary</v>
          </cell>
          <cell r="AC15987" t="str">
            <v>Yes</v>
          </cell>
          <cell r="AI15987">
            <v>2</v>
          </cell>
        </row>
        <row r="15988">
          <cell r="K15988" t="str">
            <v>Academy Sponsor Led</v>
          </cell>
          <cell r="L15988" t="str">
            <v>Primary</v>
          </cell>
          <cell r="AC15988" t="str">
            <v>Yes</v>
          </cell>
          <cell r="AI15988">
            <v>2</v>
          </cell>
        </row>
        <row r="15989">
          <cell r="K15989" t="str">
            <v>Academy Sponsor Led</v>
          </cell>
          <cell r="L15989" t="str">
            <v>Primary</v>
          </cell>
          <cell r="AC15989" t="str">
            <v>Yes</v>
          </cell>
          <cell r="AI15989">
            <v>1</v>
          </cell>
        </row>
        <row r="15990">
          <cell r="K15990" t="str">
            <v>Academy Sponsor Led</v>
          </cell>
          <cell r="L15990" t="str">
            <v>Primary</v>
          </cell>
          <cell r="AC15990" t="str">
            <v>Yes</v>
          </cell>
          <cell r="AI15990">
            <v>2</v>
          </cell>
        </row>
        <row r="15991">
          <cell r="K15991" t="str">
            <v>Academy Sponsor Led</v>
          </cell>
          <cell r="L15991" t="str">
            <v>Secondary</v>
          </cell>
          <cell r="AC15991" t="str">
            <v>Yes</v>
          </cell>
          <cell r="AI15991">
            <v>2</v>
          </cell>
        </row>
        <row r="15992">
          <cell r="K15992" t="str">
            <v>Academy Sponsor Led</v>
          </cell>
          <cell r="L15992" t="str">
            <v>Secondary</v>
          </cell>
          <cell r="AC15992" t="str">
            <v>Yes</v>
          </cell>
          <cell r="AI15992">
            <v>1</v>
          </cell>
        </row>
        <row r="15993">
          <cell r="K15993" t="str">
            <v>Pupil Referral Unit</v>
          </cell>
          <cell r="L15993" t="str">
            <v>PRU</v>
          </cell>
          <cell r="AC15993" t="str">
            <v>Yes</v>
          </cell>
          <cell r="AI15993">
            <v>2</v>
          </cell>
        </row>
        <row r="15994">
          <cell r="K15994" t="str">
            <v>Academy Sponsor Led</v>
          </cell>
          <cell r="L15994" t="str">
            <v>Primary</v>
          </cell>
          <cell r="AC15994" t="str">
            <v>Yes</v>
          </cell>
          <cell r="AI15994">
            <v>2</v>
          </cell>
        </row>
        <row r="15995">
          <cell r="K15995" t="str">
            <v>Academy Sponsor Led</v>
          </cell>
          <cell r="L15995" t="str">
            <v>Primary</v>
          </cell>
          <cell r="AC15995" t="str">
            <v>Yes</v>
          </cell>
          <cell r="AI15995">
            <v>2</v>
          </cell>
        </row>
        <row r="15996">
          <cell r="K15996" t="str">
            <v>Academy Special Converter</v>
          </cell>
          <cell r="L15996" t="str">
            <v>Special</v>
          </cell>
          <cell r="AC15996" t="str">
            <v>Yes</v>
          </cell>
          <cell r="AI15996">
            <v>2</v>
          </cell>
        </row>
        <row r="15997">
          <cell r="K15997" t="str">
            <v>Pupil Referral Unit</v>
          </cell>
          <cell r="L15997" t="str">
            <v>PRU</v>
          </cell>
          <cell r="AC15997" t="str">
            <v>Yes</v>
          </cell>
          <cell r="AI15997">
            <v>2</v>
          </cell>
        </row>
        <row r="15998">
          <cell r="K15998" t="str">
            <v>Academy Converter</v>
          </cell>
          <cell r="L15998" t="str">
            <v>Secondary</v>
          </cell>
          <cell r="AC15998" t="str">
            <v>No</v>
          </cell>
          <cell r="AI15998">
            <v>1</v>
          </cell>
        </row>
        <row r="15999">
          <cell r="K15999" t="str">
            <v>Academy Converter</v>
          </cell>
          <cell r="L15999" t="str">
            <v>Secondary</v>
          </cell>
          <cell r="AC15999" t="str">
            <v>Yes</v>
          </cell>
          <cell r="AI15999">
            <v>2</v>
          </cell>
        </row>
        <row r="16000">
          <cell r="K16000" t="str">
            <v>Academy Converter</v>
          </cell>
          <cell r="L16000" t="str">
            <v>Secondary</v>
          </cell>
          <cell r="AC16000" t="str">
            <v>No</v>
          </cell>
          <cell r="AI16000">
            <v>1</v>
          </cell>
        </row>
        <row r="16001">
          <cell r="K16001" t="str">
            <v>Academy Converter</v>
          </cell>
          <cell r="L16001" t="str">
            <v>Secondary</v>
          </cell>
          <cell r="AC16001" t="str">
            <v>Yes</v>
          </cell>
          <cell r="AI16001">
            <v>3</v>
          </cell>
        </row>
        <row r="16002">
          <cell r="K16002" t="str">
            <v>Academy Converter</v>
          </cell>
          <cell r="L16002" t="str">
            <v>Secondary</v>
          </cell>
          <cell r="AC16002" t="str">
            <v>No</v>
          </cell>
          <cell r="AI16002">
            <v>1</v>
          </cell>
        </row>
        <row r="16003">
          <cell r="K16003" t="str">
            <v>Academy Converter</v>
          </cell>
          <cell r="L16003" t="str">
            <v>Primary</v>
          </cell>
          <cell r="AC16003" t="str">
            <v>Yes</v>
          </cell>
          <cell r="AI16003">
            <v>2</v>
          </cell>
        </row>
        <row r="16004">
          <cell r="K16004" t="str">
            <v>Academy Converter</v>
          </cell>
          <cell r="L16004" t="str">
            <v>Secondary</v>
          </cell>
          <cell r="AC16004" t="str">
            <v>Yes</v>
          </cell>
          <cell r="AI16004">
            <v>3</v>
          </cell>
        </row>
        <row r="16005">
          <cell r="K16005" t="str">
            <v>Academy Converter</v>
          </cell>
          <cell r="L16005" t="str">
            <v>Secondary</v>
          </cell>
          <cell r="AC16005" t="str">
            <v>No</v>
          </cell>
          <cell r="AI16005">
            <v>1</v>
          </cell>
        </row>
        <row r="16006">
          <cell r="K16006" t="str">
            <v>Academy Converter</v>
          </cell>
          <cell r="L16006" t="str">
            <v>Primary</v>
          </cell>
          <cell r="AC16006" t="str">
            <v>Yes</v>
          </cell>
          <cell r="AI16006">
            <v>1</v>
          </cell>
        </row>
        <row r="16007">
          <cell r="K16007" t="str">
            <v>Academy Converter</v>
          </cell>
          <cell r="L16007" t="str">
            <v>Secondary</v>
          </cell>
          <cell r="AC16007" t="str">
            <v>Yes</v>
          </cell>
          <cell r="AI16007">
            <v>2</v>
          </cell>
        </row>
        <row r="16008">
          <cell r="K16008" t="str">
            <v>Academy Converter</v>
          </cell>
          <cell r="L16008" t="str">
            <v>Primary</v>
          </cell>
          <cell r="AC16008" t="str">
            <v>Yes</v>
          </cell>
          <cell r="AI16008">
            <v>2</v>
          </cell>
        </row>
        <row r="16009">
          <cell r="K16009" t="str">
            <v>Academy Converter</v>
          </cell>
          <cell r="L16009" t="str">
            <v>Primary</v>
          </cell>
          <cell r="AC16009" t="str">
            <v>No</v>
          </cell>
          <cell r="AI16009">
            <v>2</v>
          </cell>
        </row>
        <row r="16010">
          <cell r="K16010" t="str">
            <v>Academy Converter</v>
          </cell>
          <cell r="L16010" t="str">
            <v>Primary</v>
          </cell>
          <cell r="AC16010" t="str">
            <v>Yes</v>
          </cell>
          <cell r="AI16010">
            <v>2</v>
          </cell>
        </row>
        <row r="16011">
          <cell r="K16011" t="str">
            <v>Academy Converter</v>
          </cell>
          <cell r="L16011" t="str">
            <v>Secondary</v>
          </cell>
          <cell r="AC16011" t="str">
            <v>Yes</v>
          </cell>
          <cell r="AI16011">
            <v>1</v>
          </cell>
        </row>
        <row r="16012">
          <cell r="K16012" t="str">
            <v>Academy Converter</v>
          </cell>
          <cell r="L16012" t="str">
            <v>Secondary</v>
          </cell>
          <cell r="AC16012" t="str">
            <v>Yes</v>
          </cell>
          <cell r="AI16012">
            <v>2</v>
          </cell>
        </row>
        <row r="16013">
          <cell r="K16013" t="str">
            <v>Academy Converter</v>
          </cell>
          <cell r="L16013" t="str">
            <v>Secondary</v>
          </cell>
          <cell r="AC16013" t="str">
            <v>Yes</v>
          </cell>
          <cell r="AI16013">
            <v>2</v>
          </cell>
        </row>
        <row r="16014">
          <cell r="K16014" t="str">
            <v>Academy Converter</v>
          </cell>
          <cell r="L16014" t="str">
            <v>Secondary</v>
          </cell>
          <cell r="AC16014" t="str">
            <v>Yes</v>
          </cell>
          <cell r="AI16014">
            <v>1</v>
          </cell>
        </row>
        <row r="16015">
          <cell r="K16015" t="str">
            <v>Academy Converter</v>
          </cell>
          <cell r="L16015" t="str">
            <v>Secondary</v>
          </cell>
          <cell r="AC16015" t="str">
            <v>Yes</v>
          </cell>
          <cell r="AI16015">
            <v>2</v>
          </cell>
        </row>
        <row r="16016">
          <cell r="K16016" t="str">
            <v>Academy Converter</v>
          </cell>
          <cell r="L16016" t="str">
            <v>Secondary</v>
          </cell>
          <cell r="AC16016" t="str">
            <v>Yes</v>
          </cell>
          <cell r="AI16016">
            <v>2</v>
          </cell>
        </row>
        <row r="16017">
          <cell r="K16017" t="str">
            <v>Academy Converter</v>
          </cell>
          <cell r="L16017" t="str">
            <v>Secondary</v>
          </cell>
          <cell r="AC16017" t="str">
            <v>Yes</v>
          </cell>
          <cell r="AI16017">
            <v>1</v>
          </cell>
        </row>
        <row r="16018">
          <cell r="K16018" t="str">
            <v>Academy Converter</v>
          </cell>
          <cell r="L16018" t="str">
            <v>Secondary</v>
          </cell>
          <cell r="AC16018" t="str">
            <v>Yes</v>
          </cell>
          <cell r="AI16018">
            <v>2</v>
          </cell>
        </row>
        <row r="16019">
          <cell r="K16019" t="str">
            <v>Academy Converter</v>
          </cell>
          <cell r="L16019" t="str">
            <v>Primary</v>
          </cell>
          <cell r="AC16019" t="str">
            <v>Yes</v>
          </cell>
          <cell r="AI16019">
            <v>3</v>
          </cell>
        </row>
        <row r="16020">
          <cell r="K16020" t="str">
            <v>Academy Converter</v>
          </cell>
          <cell r="L16020" t="str">
            <v>Secondary</v>
          </cell>
          <cell r="AC16020" t="str">
            <v>Yes</v>
          </cell>
          <cell r="AI16020">
            <v>1</v>
          </cell>
        </row>
        <row r="16021">
          <cell r="K16021" t="str">
            <v>Academy Converter</v>
          </cell>
          <cell r="L16021" t="str">
            <v>Secondary</v>
          </cell>
          <cell r="AC16021" t="str">
            <v>Yes</v>
          </cell>
          <cell r="AI16021">
            <v>4</v>
          </cell>
        </row>
        <row r="16022">
          <cell r="K16022" t="str">
            <v>Academy Converter</v>
          </cell>
          <cell r="L16022" t="str">
            <v>Secondary</v>
          </cell>
          <cell r="AC16022" t="str">
            <v>Yes</v>
          </cell>
          <cell r="AI16022">
            <v>1</v>
          </cell>
        </row>
        <row r="16023">
          <cell r="K16023" t="str">
            <v>Academy Converter</v>
          </cell>
          <cell r="L16023" t="str">
            <v>Secondary</v>
          </cell>
          <cell r="AC16023" t="str">
            <v>Yes</v>
          </cell>
          <cell r="AI16023">
            <v>1</v>
          </cell>
        </row>
        <row r="16024">
          <cell r="K16024" t="str">
            <v>Academy Converter</v>
          </cell>
          <cell r="L16024" t="str">
            <v>Secondary</v>
          </cell>
          <cell r="AC16024" t="str">
            <v>Yes</v>
          </cell>
          <cell r="AI16024">
            <v>2</v>
          </cell>
        </row>
        <row r="16025">
          <cell r="K16025" t="str">
            <v>Academy Special Converter</v>
          </cell>
          <cell r="L16025" t="str">
            <v>Special</v>
          </cell>
          <cell r="AC16025" t="str">
            <v>Yes</v>
          </cell>
          <cell r="AI16025">
            <v>1</v>
          </cell>
        </row>
        <row r="16026">
          <cell r="K16026" t="str">
            <v>Academy Converter</v>
          </cell>
          <cell r="L16026" t="str">
            <v>Primary</v>
          </cell>
          <cell r="AC16026" t="str">
            <v>Yes</v>
          </cell>
          <cell r="AI16026">
            <v>2</v>
          </cell>
        </row>
        <row r="16027">
          <cell r="K16027" t="str">
            <v>Academy Converter</v>
          </cell>
          <cell r="L16027" t="str">
            <v>Primary</v>
          </cell>
          <cell r="AC16027" t="str">
            <v>Yes</v>
          </cell>
          <cell r="AI16027">
            <v>2</v>
          </cell>
        </row>
        <row r="16028">
          <cell r="K16028" t="str">
            <v>Academy Converter</v>
          </cell>
          <cell r="L16028" t="str">
            <v>Secondary</v>
          </cell>
          <cell r="AC16028" t="str">
            <v>Yes</v>
          </cell>
          <cell r="AI16028">
            <v>1</v>
          </cell>
        </row>
        <row r="16029">
          <cell r="K16029" t="str">
            <v>Academy Converter</v>
          </cell>
          <cell r="L16029" t="str">
            <v>Secondary</v>
          </cell>
          <cell r="AC16029" t="str">
            <v>Yes</v>
          </cell>
          <cell r="AI16029">
            <v>2</v>
          </cell>
        </row>
        <row r="16030">
          <cell r="K16030" t="str">
            <v>Academy Converter</v>
          </cell>
          <cell r="L16030" t="str">
            <v>Primary</v>
          </cell>
          <cell r="AC16030" t="str">
            <v>Yes</v>
          </cell>
          <cell r="AI16030">
            <v>2</v>
          </cell>
        </row>
        <row r="16031">
          <cell r="K16031" t="str">
            <v>Academy Sponsor Led</v>
          </cell>
          <cell r="L16031" t="str">
            <v>Primary</v>
          </cell>
          <cell r="AC16031" t="str">
            <v>Yes</v>
          </cell>
          <cell r="AI16031">
            <v>2</v>
          </cell>
        </row>
        <row r="16032">
          <cell r="K16032" t="str">
            <v>Academy Sponsor Led</v>
          </cell>
          <cell r="L16032" t="str">
            <v>Primary</v>
          </cell>
          <cell r="AC16032" t="str">
            <v>Yes</v>
          </cell>
          <cell r="AI16032">
            <v>3</v>
          </cell>
        </row>
        <row r="16033">
          <cell r="K16033" t="str">
            <v>Academy Sponsor Led</v>
          </cell>
          <cell r="L16033" t="str">
            <v>Secondary</v>
          </cell>
          <cell r="AC16033" t="str">
            <v>Yes</v>
          </cell>
          <cell r="AI16033">
            <v>1</v>
          </cell>
        </row>
        <row r="16034">
          <cell r="K16034" t="str">
            <v>Academy Sponsor Led</v>
          </cell>
          <cell r="L16034" t="str">
            <v>Secondary</v>
          </cell>
          <cell r="AC16034" t="str">
            <v>Yes</v>
          </cell>
          <cell r="AI16034">
            <v>3</v>
          </cell>
        </row>
        <row r="16035">
          <cell r="K16035" t="str">
            <v>Academy Sponsor Led</v>
          </cell>
          <cell r="L16035" t="str">
            <v>Primary</v>
          </cell>
          <cell r="AC16035" t="str">
            <v>Yes</v>
          </cell>
          <cell r="AI16035">
            <v>2</v>
          </cell>
        </row>
        <row r="16036">
          <cell r="K16036" t="str">
            <v>Academy Sponsor Led</v>
          </cell>
          <cell r="L16036" t="str">
            <v>Secondary</v>
          </cell>
          <cell r="AC16036" t="str">
            <v>Yes</v>
          </cell>
          <cell r="AI16036">
            <v>2</v>
          </cell>
        </row>
        <row r="16037">
          <cell r="K16037" t="str">
            <v>Academy Sponsor Led</v>
          </cell>
          <cell r="L16037" t="str">
            <v>Primary</v>
          </cell>
          <cell r="AC16037" t="str">
            <v>Yes</v>
          </cell>
          <cell r="AI16037">
            <v>2</v>
          </cell>
        </row>
        <row r="16038">
          <cell r="K16038" t="str">
            <v>Academy Sponsor Led</v>
          </cell>
          <cell r="L16038" t="str">
            <v>Primary</v>
          </cell>
          <cell r="AC16038" t="str">
            <v>Yes</v>
          </cell>
          <cell r="AI16038">
            <v>2</v>
          </cell>
        </row>
        <row r="16039">
          <cell r="K16039" t="str">
            <v>Academy Sponsor Led</v>
          </cell>
          <cell r="L16039" t="str">
            <v>Secondary</v>
          </cell>
          <cell r="AC16039" t="str">
            <v>Yes</v>
          </cell>
          <cell r="AI16039">
            <v>1</v>
          </cell>
        </row>
        <row r="16040">
          <cell r="K16040" t="str">
            <v>Academy Sponsor Led</v>
          </cell>
          <cell r="L16040" t="str">
            <v>Secondary</v>
          </cell>
          <cell r="AC16040" t="str">
            <v>Yes</v>
          </cell>
          <cell r="AI16040">
            <v>2</v>
          </cell>
        </row>
        <row r="16041">
          <cell r="K16041" t="str">
            <v>Academy Sponsor Led</v>
          </cell>
          <cell r="L16041" t="str">
            <v>Primary</v>
          </cell>
          <cell r="AC16041" t="str">
            <v>Yes</v>
          </cell>
          <cell r="AI16041">
            <v>2</v>
          </cell>
        </row>
        <row r="16042">
          <cell r="K16042" t="str">
            <v>Academy Sponsor Led</v>
          </cell>
          <cell r="L16042" t="str">
            <v>Primary</v>
          </cell>
          <cell r="AC16042" t="str">
            <v>Yes</v>
          </cell>
          <cell r="AI16042">
            <v>2</v>
          </cell>
        </row>
        <row r="16043">
          <cell r="K16043" t="str">
            <v>Academy Sponsor Led</v>
          </cell>
          <cell r="L16043" t="str">
            <v>Primary</v>
          </cell>
          <cell r="AC16043" t="str">
            <v>Yes</v>
          </cell>
          <cell r="AI16043">
            <v>3</v>
          </cell>
        </row>
        <row r="16044">
          <cell r="K16044" t="str">
            <v>Academy Sponsor Led</v>
          </cell>
          <cell r="L16044" t="str">
            <v>Primary</v>
          </cell>
          <cell r="AC16044" t="str">
            <v>Yes</v>
          </cell>
          <cell r="AI16044">
            <v>2</v>
          </cell>
        </row>
        <row r="16045">
          <cell r="K16045" t="str">
            <v>Academy Sponsor Led</v>
          </cell>
          <cell r="L16045" t="str">
            <v>Secondary</v>
          </cell>
          <cell r="AC16045" t="str">
            <v>Yes</v>
          </cell>
          <cell r="AI16045">
            <v>3</v>
          </cell>
        </row>
        <row r="16046">
          <cell r="K16046" t="str">
            <v>Academy Sponsor Led</v>
          </cell>
          <cell r="L16046" t="str">
            <v>Primary</v>
          </cell>
          <cell r="AC16046" t="str">
            <v>Yes</v>
          </cell>
          <cell r="AI16046">
            <v>2</v>
          </cell>
        </row>
        <row r="16047">
          <cell r="K16047" t="str">
            <v>Academy Sponsor Led</v>
          </cell>
          <cell r="L16047" t="str">
            <v>Secondary</v>
          </cell>
          <cell r="AC16047" t="str">
            <v>Yes</v>
          </cell>
          <cell r="AI16047">
            <v>1</v>
          </cell>
        </row>
        <row r="16048">
          <cell r="K16048" t="str">
            <v>Academy Converter</v>
          </cell>
          <cell r="L16048" t="str">
            <v>Primary</v>
          </cell>
          <cell r="AC16048" t="str">
            <v>Yes</v>
          </cell>
          <cell r="AI16048">
            <v>2</v>
          </cell>
        </row>
        <row r="16049">
          <cell r="K16049" t="str">
            <v>Academy Converter</v>
          </cell>
          <cell r="L16049" t="str">
            <v>Secondary</v>
          </cell>
          <cell r="AC16049" t="str">
            <v>Yes</v>
          </cell>
          <cell r="AI16049">
            <v>2</v>
          </cell>
        </row>
        <row r="16050">
          <cell r="K16050" t="str">
            <v>Academy Converter</v>
          </cell>
          <cell r="L16050" t="str">
            <v>Secondary</v>
          </cell>
          <cell r="AC16050" t="str">
            <v>Yes</v>
          </cell>
          <cell r="AI16050">
            <v>2</v>
          </cell>
        </row>
        <row r="16051">
          <cell r="K16051" t="str">
            <v>Academy Converter</v>
          </cell>
          <cell r="L16051" t="str">
            <v>Primary</v>
          </cell>
          <cell r="AC16051" t="str">
            <v>Yes</v>
          </cell>
          <cell r="AI16051">
            <v>2</v>
          </cell>
        </row>
        <row r="16052">
          <cell r="K16052" t="str">
            <v>Academy Converter</v>
          </cell>
          <cell r="L16052" t="str">
            <v>Secondary</v>
          </cell>
          <cell r="AC16052" t="str">
            <v>Yes</v>
          </cell>
          <cell r="AI16052">
            <v>2</v>
          </cell>
        </row>
        <row r="16053">
          <cell r="K16053" t="str">
            <v>Academy Special Converter</v>
          </cell>
          <cell r="L16053" t="str">
            <v>Special</v>
          </cell>
          <cell r="AC16053" t="str">
            <v>Yes</v>
          </cell>
          <cell r="AI16053">
            <v>3</v>
          </cell>
        </row>
        <row r="16054">
          <cell r="K16054" t="str">
            <v>Academy Converter</v>
          </cell>
          <cell r="L16054" t="str">
            <v>Secondary</v>
          </cell>
          <cell r="AC16054" t="str">
            <v>No</v>
          </cell>
          <cell r="AI16054">
            <v>1</v>
          </cell>
        </row>
        <row r="16055">
          <cell r="K16055" t="str">
            <v>Academy Converter</v>
          </cell>
          <cell r="L16055" t="str">
            <v>Primary</v>
          </cell>
          <cell r="AC16055" t="str">
            <v>Yes</v>
          </cell>
          <cell r="AI16055">
            <v>2</v>
          </cell>
        </row>
        <row r="16056">
          <cell r="K16056" t="str">
            <v>Academy Converter</v>
          </cell>
          <cell r="L16056" t="str">
            <v>Secondary</v>
          </cell>
          <cell r="AC16056" t="str">
            <v>Yes</v>
          </cell>
          <cell r="AI16056">
            <v>1</v>
          </cell>
        </row>
        <row r="16057">
          <cell r="K16057" t="str">
            <v>Academy Special Converter</v>
          </cell>
          <cell r="L16057" t="str">
            <v>Special</v>
          </cell>
          <cell r="AC16057" t="str">
            <v>Yes</v>
          </cell>
          <cell r="AI16057">
            <v>2</v>
          </cell>
        </row>
        <row r="16058">
          <cell r="K16058" t="str">
            <v>Academy Converter</v>
          </cell>
          <cell r="L16058" t="str">
            <v>Primary</v>
          </cell>
          <cell r="AC16058" t="str">
            <v>Yes</v>
          </cell>
          <cell r="AI16058">
            <v>1</v>
          </cell>
        </row>
        <row r="16059">
          <cell r="K16059" t="str">
            <v>Academy Special Converter</v>
          </cell>
          <cell r="L16059" t="str">
            <v>Special</v>
          </cell>
          <cell r="AC16059" t="str">
            <v>Yes</v>
          </cell>
          <cell r="AI16059">
            <v>1</v>
          </cell>
        </row>
        <row r="16060">
          <cell r="K16060" t="str">
            <v>Academy Converter</v>
          </cell>
          <cell r="L16060" t="str">
            <v>Primary</v>
          </cell>
          <cell r="AC16060" t="str">
            <v>No</v>
          </cell>
          <cell r="AI16060">
            <v>1</v>
          </cell>
        </row>
        <row r="16061">
          <cell r="K16061" t="str">
            <v>Academy Converter</v>
          </cell>
          <cell r="L16061" t="str">
            <v>Primary</v>
          </cell>
          <cell r="AC16061" t="str">
            <v>Yes</v>
          </cell>
          <cell r="AI16061">
            <v>2</v>
          </cell>
        </row>
        <row r="16062">
          <cell r="K16062" t="str">
            <v>Academy Converter</v>
          </cell>
          <cell r="L16062" t="str">
            <v>Primary</v>
          </cell>
          <cell r="AC16062" t="str">
            <v>No</v>
          </cell>
          <cell r="AI16062">
            <v>2</v>
          </cell>
        </row>
        <row r="16063">
          <cell r="K16063" t="str">
            <v>Academy Converter</v>
          </cell>
          <cell r="L16063" t="str">
            <v>Primary</v>
          </cell>
          <cell r="AC16063" t="str">
            <v>Yes</v>
          </cell>
          <cell r="AI16063">
            <v>1</v>
          </cell>
        </row>
        <row r="16064">
          <cell r="K16064" t="str">
            <v>Academy Converter</v>
          </cell>
          <cell r="L16064" t="str">
            <v>Primary</v>
          </cell>
          <cell r="AC16064" t="str">
            <v>Yes</v>
          </cell>
          <cell r="AI16064">
            <v>2</v>
          </cell>
        </row>
        <row r="16065">
          <cell r="K16065" t="str">
            <v>Academy Converter</v>
          </cell>
          <cell r="L16065" t="str">
            <v>Primary</v>
          </cell>
          <cell r="AC16065" t="str">
            <v>No</v>
          </cell>
          <cell r="AI16065">
            <v>1</v>
          </cell>
        </row>
        <row r="16066">
          <cell r="K16066" t="str">
            <v>Academy Converter</v>
          </cell>
          <cell r="L16066" t="str">
            <v>Primary</v>
          </cell>
          <cell r="AC16066" t="str">
            <v>Yes</v>
          </cell>
          <cell r="AI16066">
            <v>2</v>
          </cell>
        </row>
        <row r="16067">
          <cell r="K16067" t="str">
            <v>Academy Converter</v>
          </cell>
          <cell r="L16067" t="str">
            <v>Primary</v>
          </cell>
          <cell r="AC16067" t="str">
            <v>Yes</v>
          </cell>
          <cell r="AI16067">
            <v>2</v>
          </cell>
        </row>
        <row r="16068">
          <cell r="K16068" t="str">
            <v>Academy Converter</v>
          </cell>
          <cell r="L16068" t="str">
            <v>Primary</v>
          </cell>
          <cell r="AC16068" t="str">
            <v>Yes</v>
          </cell>
          <cell r="AI16068">
            <v>2</v>
          </cell>
        </row>
        <row r="16069">
          <cell r="K16069" t="str">
            <v>Academy Converter</v>
          </cell>
          <cell r="L16069" t="str">
            <v>Primary</v>
          </cell>
          <cell r="AC16069" t="str">
            <v>Yes</v>
          </cell>
          <cell r="AI16069">
            <v>2</v>
          </cell>
        </row>
        <row r="16070">
          <cell r="K16070" t="str">
            <v>Academy Converter</v>
          </cell>
          <cell r="L16070" t="str">
            <v>Secondary</v>
          </cell>
          <cell r="AC16070" t="str">
            <v>Yes</v>
          </cell>
          <cell r="AI16070">
            <v>2</v>
          </cell>
        </row>
        <row r="16071">
          <cell r="K16071" t="str">
            <v>Academy Converter</v>
          </cell>
          <cell r="L16071" t="str">
            <v>Secondary</v>
          </cell>
          <cell r="AC16071" t="str">
            <v>Yes</v>
          </cell>
          <cell r="AI16071">
            <v>2</v>
          </cell>
        </row>
        <row r="16072">
          <cell r="K16072" t="str">
            <v>Academy Special Converter</v>
          </cell>
          <cell r="L16072" t="str">
            <v>Special</v>
          </cell>
          <cell r="AC16072" t="str">
            <v>Yes</v>
          </cell>
          <cell r="AI16072">
            <v>2</v>
          </cell>
        </row>
        <row r="16073">
          <cell r="K16073" t="str">
            <v>Academy Converter</v>
          </cell>
          <cell r="L16073" t="str">
            <v>Primary</v>
          </cell>
          <cell r="AC16073" t="str">
            <v>Yes</v>
          </cell>
          <cell r="AI16073">
            <v>2</v>
          </cell>
        </row>
        <row r="16074">
          <cell r="K16074" t="str">
            <v>Academy Converter</v>
          </cell>
          <cell r="L16074" t="str">
            <v>Secondary</v>
          </cell>
          <cell r="AC16074" t="str">
            <v>Yes</v>
          </cell>
          <cell r="AI16074">
            <v>2</v>
          </cell>
        </row>
        <row r="16075">
          <cell r="K16075" t="str">
            <v>Academy Converter</v>
          </cell>
          <cell r="L16075" t="str">
            <v>Primary</v>
          </cell>
          <cell r="AC16075" t="str">
            <v>Yes</v>
          </cell>
          <cell r="AI16075">
            <v>2</v>
          </cell>
        </row>
        <row r="16076">
          <cell r="K16076" t="str">
            <v>Academy Converter</v>
          </cell>
          <cell r="L16076" t="str">
            <v>Primary</v>
          </cell>
          <cell r="AC16076" t="str">
            <v>Yes</v>
          </cell>
          <cell r="AI16076">
            <v>2</v>
          </cell>
        </row>
        <row r="16077">
          <cell r="K16077" t="str">
            <v>Academy Sponsor Led</v>
          </cell>
          <cell r="L16077" t="str">
            <v>Primary</v>
          </cell>
          <cell r="AC16077" t="str">
            <v>Yes</v>
          </cell>
          <cell r="AI16077">
            <v>2</v>
          </cell>
        </row>
        <row r="16078">
          <cell r="K16078" t="str">
            <v>Academy Sponsor Led</v>
          </cell>
          <cell r="L16078" t="str">
            <v>Primary</v>
          </cell>
          <cell r="AC16078" t="str">
            <v>Yes</v>
          </cell>
          <cell r="AI16078">
            <v>2</v>
          </cell>
        </row>
        <row r="16079">
          <cell r="K16079" t="str">
            <v>Academy Sponsor Led</v>
          </cell>
          <cell r="L16079" t="str">
            <v>Primary</v>
          </cell>
          <cell r="AC16079" t="str">
            <v>Yes</v>
          </cell>
          <cell r="AI16079">
            <v>2</v>
          </cell>
        </row>
        <row r="16080">
          <cell r="K16080" t="str">
            <v>Academy Sponsor Led</v>
          </cell>
          <cell r="L16080" t="str">
            <v>Primary</v>
          </cell>
          <cell r="AC16080" t="str">
            <v>Yes</v>
          </cell>
          <cell r="AI16080">
            <v>2</v>
          </cell>
        </row>
        <row r="16081">
          <cell r="K16081" t="str">
            <v>Academy Converter</v>
          </cell>
          <cell r="L16081" t="str">
            <v>Primary</v>
          </cell>
          <cell r="AC16081" t="str">
            <v>Yes</v>
          </cell>
          <cell r="AI16081">
            <v>1</v>
          </cell>
        </row>
        <row r="16082">
          <cell r="K16082" t="str">
            <v>Academy Converter</v>
          </cell>
          <cell r="L16082" t="str">
            <v>Primary</v>
          </cell>
          <cell r="AC16082" t="str">
            <v>Yes</v>
          </cell>
          <cell r="AI16082">
            <v>2</v>
          </cell>
        </row>
        <row r="16083">
          <cell r="K16083" t="str">
            <v>Academy Converter</v>
          </cell>
          <cell r="L16083" t="str">
            <v>Primary</v>
          </cell>
          <cell r="AC16083" t="str">
            <v>Yes</v>
          </cell>
          <cell r="AI16083">
            <v>1</v>
          </cell>
        </row>
        <row r="16084">
          <cell r="K16084" t="str">
            <v>Academy Converter</v>
          </cell>
          <cell r="L16084" t="str">
            <v>Primary</v>
          </cell>
          <cell r="AC16084" t="str">
            <v>Yes</v>
          </cell>
          <cell r="AI16084">
            <v>2</v>
          </cell>
        </row>
        <row r="16085">
          <cell r="K16085" t="str">
            <v>Free School</v>
          </cell>
          <cell r="L16085" t="str">
            <v>Secondary</v>
          </cell>
          <cell r="AC16085" t="str">
            <v>Yes</v>
          </cell>
          <cell r="AI16085">
            <v>2</v>
          </cell>
        </row>
        <row r="16086">
          <cell r="K16086" t="str">
            <v>Pupil Referral Unit</v>
          </cell>
          <cell r="L16086" t="str">
            <v>PRU</v>
          </cell>
          <cell r="AC16086" t="str">
            <v>Yes</v>
          </cell>
          <cell r="AI16086">
            <v>2</v>
          </cell>
        </row>
        <row r="16087">
          <cell r="K16087" t="str">
            <v>Free School</v>
          </cell>
          <cell r="L16087" t="str">
            <v>Secondary</v>
          </cell>
          <cell r="AC16087" t="str">
            <v>Yes</v>
          </cell>
          <cell r="AI16087">
            <v>3</v>
          </cell>
        </row>
        <row r="16088">
          <cell r="K16088" t="str">
            <v>Academy Sponsor Led</v>
          </cell>
          <cell r="L16088" t="str">
            <v>Secondary</v>
          </cell>
          <cell r="AC16088" t="str">
            <v>Yes</v>
          </cell>
          <cell r="AI16088">
            <v>3</v>
          </cell>
        </row>
        <row r="16089">
          <cell r="K16089" t="str">
            <v>Academy Sponsor Led</v>
          </cell>
          <cell r="L16089" t="str">
            <v>Primary</v>
          </cell>
          <cell r="AC16089" t="str">
            <v>Yes</v>
          </cell>
          <cell r="AI16089">
            <v>2</v>
          </cell>
        </row>
        <row r="16090">
          <cell r="K16090" t="str">
            <v>Academy Sponsor Led</v>
          </cell>
          <cell r="L16090" t="str">
            <v>Secondary</v>
          </cell>
          <cell r="AC16090" t="str">
            <v>Yes</v>
          </cell>
          <cell r="AI16090">
            <v>2</v>
          </cell>
        </row>
        <row r="16091">
          <cell r="K16091" t="str">
            <v>Academy Sponsor Led</v>
          </cell>
          <cell r="L16091" t="str">
            <v>Primary</v>
          </cell>
          <cell r="AC16091" t="str">
            <v>Yes</v>
          </cell>
          <cell r="AI16091">
            <v>2</v>
          </cell>
        </row>
        <row r="16092">
          <cell r="K16092" t="str">
            <v>Academy Sponsor Led</v>
          </cell>
          <cell r="L16092" t="str">
            <v>Primary</v>
          </cell>
          <cell r="AC16092" t="str">
            <v>Yes</v>
          </cell>
          <cell r="AI16092">
            <v>2</v>
          </cell>
        </row>
        <row r="16093">
          <cell r="K16093" t="str">
            <v>Academy Sponsor Led</v>
          </cell>
          <cell r="L16093" t="str">
            <v>Primary</v>
          </cell>
          <cell r="AC16093" t="str">
            <v>Yes</v>
          </cell>
          <cell r="AI16093">
            <v>2</v>
          </cell>
        </row>
        <row r="16094">
          <cell r="K16094" t="str">
            <v>Academy Sponsor Led</v>
          </cell>
          <cell r="L16094" t="str">
            <v>Primary</v>
          </cell>
          <cell r="AC16094" t="str">
            <v>Yes</v>
          </cell>
          <cell r="AI16094">
            <v>2</v>
          </cell>
        </row>
        <row r="16095">
          <cell r="K16095" t="str">
            <v>Academy Sponsor Led</v>
          </cell>
          <cell r="L16095" t="str">
            <v>Primary</v>
          </cell>
          <cell r="AC16095" t="str">
            <v>Yes</v>
          </cell>
          <cell r="AI16095">
            <v>2</v>
          </cell>
        </row>
        <row r="16096">
          <cell r="K16096" t="str">
            <v>Academy Sponsor Led</v>
          </cell>
          <cell r="L16096" t="str">
            <v>Secondary</v>
          </cell>
          <cell r="AC16096" t="str">
            <v>Yes</v>
          </cell>
          <cell r="AI16096">
            <v>2</v>
          </cell>
        </row>
        <row r="16097">
          <cell r="K16097" t="str">
            <v>Academy Sponsor Led</v>
          </cell>
          <cell r="L16097" t="str">
            <v>Primary</v>
          </cell>
          <cell r="AC16097" t="str">
            <v>Yes</v>
          </cell>
          <cell r="AI16097">
            <v>2</v>
          </cell>
        </row>
        <row r="16098">
          <cell r="K16098" t="str">
            <v>Academy Sponsor Led</v>
          </cell>
          <cell r="L16098" t="str">
            <v>Primary</v>
          </cell>
          <cell r="AC16098" t="str">
            <v>Yes</v>
          </cell>
          <cell r="AI16098">
            <v>2</v>
          </cell>
        </row>
        <row r="16099">
          <cell r="K16099" t="str">
            <v>Academy Sponsor Led</v>
          </cell>
          <cell r="L16099" t="str">
            <v>Secondary</v>
          </cell>
          <cell r="AC16099" t="str">
            <v>Yes</v>
          </cell>
          <cell r="AI16099">
            <v>2</v>
          </cell>
        </row>
        <row r="16100">
          <cell r="K16100" t="str">
            <v>Free School</v>
          </cell>
          <cell r="L16100" t="str">
            <v>Secondary</v>
          </cell>
          <cell r="AC16100" t="str">
            <v>Yes</v>
          </cell>
          <cell r="AI16100">
            <v>1</v>
          </cell>
        </row>
        <row r="16101">
          <cell r="K16101" t="str">
            <v>Academy Sponsor Led</v>
          </cell>
          <cell r="L16101" t="str">
            <v>Primary</v>
          </cell>
          <cell r="AC16101" t="str">
            <v>Yes</v>
          </cell>
          <cell r="AI16101">
            <v>2</v>
          </cell>
        </row>
        <row r="16102">
          <cell r="K16102" t="str">
            <v>Academy Sponsor Led</v>
          </cell>
          <cell r="L16102" t="str">
            <v>Primary</v>
          </cell>
          <cell r="AC16102" t="str">
            <v>Yes</v>
          </cell>
          <cell r="AI16102">
            <v>1</v>
          </cell>
        </row>
        <row r="16103">
          <cell r="K16103" t="str">
            <v>Academy Sponsor Led</v>
          </cell>
          <cell r="L16103" t="str">
            <v>Primary</v>
          </cell>
          <cell r="AC16103" t="str">
            <v>Yes</v>
          </cell>
          <cell r="AI16103">
            <v>2</v>
          </cell>
        </row>
        <row r="16104">
          <cell r="K16104" t="str">
            <v>Academy Sponsor Led</v>
          </cell>
          <cell r="L16104" t="str">
            <v>Primary</v>
          </cell>
          <cell r="AC16104" t="str">
            <v>Yes</v>
          </cell>
          <cell r="AI16104">
            <v>2</v>
          </cell>
        </row>
        <row r="16105">
          <cell r="K16105" t="str">
            <v>Academy Sponsor Led</v>
          </cell>
          <cell r="L16105" t="str">
            <v>Primary</v>
          </cell>
          <cell r="AC16105" t="str">
            <v>Yes</v>
          </cell>
          <cell r="AI16105">
            <v>2</v>
          </cell>
        </row>
        <row r="16106">
          <cell r="K16106" t="str">
            <v>Academy Sponsor Led</v>
          </cell>
          <cell r="L16106" t="str">
            <v>Secondary</v>
          </cell>
          <cell r="AC16106" t="str">
            <v>Yes</v>
          </cell>
          <cell r="AI16106">
            <v>2</v>
          </cell>
        </row>
        <row r="16107">
          <cell r="K16107" t="str">
            <v>Academy Converter</v>
          </cell>
          <cell r="L16107" t="str">
            <v>Primary</v>
          </cell>
          <cell r="AC16107" t="str">
            <v>Yes</v>
          </cell>
          <cell r="AI16107">
            <v>1</v>
          </cell>
        </row>
        <row r="16108">
          <cell r="K16108" t="str">
            <v>Academy Converter</v>
          </cell>
          <cell r="L16108" t="str">
            <v>Primary</v>
          </cell>
          <cell r="AC16108" t="str">
            <v>No</v>
          </cell>
          <cell r="AI16108">
            <v>2</v>
          </cell>
        </row>
        <row r="16109">
          <cell r="K16109" t="str">
            <v>Academy Sponsor Led</v>
          </cell>
          <cell r="L16109" t="str">
            <v>Primary</v>
          </cell>
          <cell r="AC16109" t="str">
            <v>Yes</v>
          </cell>
          <cell r="AI16109">
            <v>1</v>
          </cell>
        </row>
        <row r="16110">
          <cell r="K16110" t="str">
            <v>Academy Sponsor Led</v>
          </cell>
          <cell r="L16110" t="str">
            <v>Primary</v>
          </cell>
          <cell r="AC16110" t="str">
            <v>Yes</v>
          </cell>
          <cell r="AI16110">
            <v>2</v>
          </cell>
        </row>
        <row r="16111">
          <cell r="K16111" t="str">
            <v>Academy Sponsor Led</v>
          </cell>
          <cell r="L16111" t="str">
            <v>Secondary</v>
          </cell>
          <cell r="AC16111" t="str">
            <v>Yes</v>
          </cell>
          <cell r="AI16111">
            <v>2</v>
          </cell>
        </row>
        <row r="16112">
          <cell r="K16112" t="str">
            <v>Academy Converter</v>
          </cell>
          <cell r="L16112" t="str">
            <v>Secondary</v>
          </cell>
          <cell r="AC16112" t="str">
            <v>No</v>
          </cell>
          <cell r="AI16112">
            <v>1</v>
          </cell>
        </row>
        <row r="16113">
          <cell r="K16113" t="str">
            <v>Academy Converter</v>
          </cell>
          <cell r="L16113" t="str">
            <v>Primary</v>
          </cell>
          <cell r="AC16113" t="str">
            <v>Yes</v>
          </cell>
          <cell r="AI16113">
            <v>2</v>
          </cell>
        </row>
        <row r="16114">
          <cell r="K16114" t="str">
            <v>Academy Converter</v>
          </cell>
          <cell r="L16114" t="str">
            <v>Secondary</v>
          </cell>
          <cell r="AC16114" t="str">
            <v>No</v>
          </cell>
          <cell r="AI16114">
            <v>2</v>
          </cell>
        </row>
        <row r="16115">
          <cell r="K16115" t="str">
            <v>Academy Converter</v>
          </cell>
          <cell r="L16115" t="str">
            <v>Secondary</v>
          </cell>
          <cell r="AC16115" t="str">
            <v>Yes</v>
          </cell>
          <cell r="AI16115">
            <v>2</v>
          </cell>
        </row>
        <row r="16116">
          <cell r="K16116" t="str">
            <v>Academy Converter</v>
          </cell>
          <cell r="L16116" t="str">
            <v>Primary</v>
          </cell>
          <cell r="AC16116" t="str">
            <v>Yes</v>
          </cell>
          <cell r="AI16116">
            <v>1</v>
          </cell>
        </row>
        <row r="16117">
          <cell r="K16117" t="str">
            <v>Academy Converter</v>
          </cell>
          <cell r="L16117" t="str">
            <v>Primary</v>
          </cell>
          <cell r="AC16117" t="str">
            <v>No</v>
          </cell>
          <cell r="AI16117">
            <v>1</v>
          </cell>
        </row>
        <row r="16118">
          <cell r="K16118" t="str">
            <v>Academy Converter</v>
          </cell>
          <cell r="L16118" t="str">
            <v>Primary</v>
          </cell>
          <cell r="AC16118" t="str">
            <v>Yes</v>
          </cell>
          <cell r="AI16118">
            <v>2</v>
          </cell>
        </row>
        <row r="16119">
          <cell r="K16119" t="str">
            <v>Academy Converter</v>
          </cell>
          <cell r="L16119" t="str">
            <v>Secondary</v>
          </cell>
          <cell r="AC16119" t="str">
            <v>Yes</v>
          </cell>
          <cell r="AI16119">
            <v>2</v>
          </cell>
        </row>
        <row r="16120">
          <cell r="K16120" t="str">
            <v>Academy Converter</v>
          </cell>
          <cell r="L16120" t="str">
            <v>Primary</v>
          </cell>
          <cell r="AC16120" t="str">
            <v>Yes</v>
          </cell>
          <cell r="AI16120">
            <v>2</v>
          </cell>
        </row>
        <row r="16121">
          <cell r="K16121" t="str">
            <v>Academy Converter</v>
          </cell>
          <cell r="L16121" t="str">
            <v>Secondary</v>
          </cell>
          <cell r="AC16121" t="str">
            <v>Yes</v>
          </cell>
          <cell r="AI16121">
            <v>3</v>
          </cell>
        </row>
        <row r="16122">
          <cell r="K16122" t="str">
            <v>Academy Converter</v>
          </cell>
          <cell r="L16122" t="str">
            <v>Primary</v>
          </cell>
          <cell r="AC16122" t="str">
            <v>Yes</v>
          </cell>
          <cell r="AI16122">
            <v>2</v>
          </cell>
        </row>
        <row r="16123">
          <cell r="K16123" t="str">
            <v>Academy Converter</v>
          </cell>
          <cell r="L16123" t="str">
            <v>Primary</v>
          </cell>
          <cell r="AC16123" t="str">
            <v>Yes</v>
          </cell>
          <cell r="AI16123">
            <v>2</v>
          </cell>
        </row>
        <row r="16124">
          <cell r="K16124" t="str">
            <v>Academy Converter</v>
          </cell>
          <cell r="L16124" t="str">
            <v>Primary</v>
          </cell>
          <cell r="AC16124" t="str">
            <v>Yes</v>
          </cell>
          <cell r="AI16124">
            <v>3</v>
          </cell>
        </row>
        <row r="16125">
          <cell r="K16125" t="str">
            <v>Academy Converter</v>
          </cell>
          <cell r="L16125" t="str">
            <v>Secondary</v>
          </cell>
          <cell r="AC16125" t="str">
            <v>Yes</v>
          </cell>
          <cell r="AI16125">
            <v>3</v>
          </cell>
        </row>
        <row r="16126">
          <cell r="K16126" t="str">
            <v>Academy Converter</v>
          </cell>
          <cell r="L16126" t="str">
            <v>Primary</v>
          </cell>
          <cell r="AC16126" t="str">
            <v>Yes</v>
          </cell>
          <cell r="AI16126">
            <v>2</v>
          </cell>
        </row>
        <row r="16127">
          <cell r="K16127" t="str">
            <v>Academy Converter</v>
          </cell>
          <cell r="L16127" t="str">
            <v>Secondary</v>
          </cell>
          <cell r="AC16127" t="str">
            <v>Yes</v>
          </cell>
          <cell r="AI16127">
            <v>2</v>
          </cell>
        </row>
        <row r="16128">
          <cell r="K16128" t="str">
            <v>Academy Converter</v>
          </cell>
          <cell r="L16128" t="str">
            <v>Secondary</v>
          </cell>
          <cell r="AC16128" t="str">
            <v>Yes</v>
          </cell>
          <cell r="AI16128">
            <v>1</v>
          </cell>
        </row>
        <row r="16129">
          <cell r="K16129" t="str">
            <v>Academy Converter</v>
          </cell>
          <cell r="L16129" t="str">
            <v>Secondary</v>
          </cell>
          <cell r="AC16129" t="str">
            <v>Yes</v>
          </cell>
          <cell r="AI16129">
            <v>4</v>
          </cell>
        </row>
        <row r="16130">
          <cell r="K16130" t="str">
            <v>Academy Converter</v>
          </cell>
          <cell r="L16130" t="str">
            <v>Primary</v>
          </cell>
          <cell r="AC16130" t="str">
            <v>No</v>
          </cell>
          <cell r="AI16130">
            <v>1</v>
          </cell>
        </row>
        <row r="16131">
          <cell r="K16131" t="str">
            <v>Academy Converter</v>
          </cell>
          <cell r="L16131" t="str">
            <v>Primary</v>
          </cell>
          <cell r="AC16131" t="str">
            <v>No</v>
          </cell>
          <cell r="AI16131">
            <v>1</v>
          </cell>
        </row>
        <row r="16132">
          <cell r="K16132" t="str">
            <v>Academy Converter</v>
          </cell>
          <cell r="L16132" t="str">
            <v>Secondary</v>
          </cell>
          <cell r="AC16132" t="str">
            <v>Yes</v>
          </cell>
          <cell r="AI16132">
            <v>2</v>
          </cell>
        </row>
        <row r="16133">
          <cell r="K16133" t="str">
            <v>Academy Converter</v>
          </cell>
          <cell r="L16133" t="str">
            <v>Secondary</v>
          </cell>
          <cell r="AC16133" t="str">
            <v>Yes</v>
          </cell>
          <cell r="AI16133">
            <v>2</v>
          </cell>
        </row>
        <row r="16134">
          <cell r="K16134" t="str">
            <v>Academy Converter</v>
          </cell>
          <cell r="L16134" t="str">
            <v>Primary</v>
          </cell>
          <cell r="AC16134" t="str">
            <v>Yes</v>
          </cell>
          <cell r="AI16134">
            <v>2</v>
          </cell>
        </row>
        <row r="16135">
          <cell r="K16135" t="str">
            <v>Academy Converter</v>
          </cell>
          <cell r="L16135" t="str">
            <v>Secondary</v>
          </cell>
          <cell r="AC16135" t="str">
            <v>Yes</v>
          </cell>
          <cell r="AI16135">
            <v>2</v>
          </cell>
        </row>
        <row r="16136">
          <cell r="K16136" t="str">
            <v>Academy Converter</v>
          </cell>
          <cell r="L16136" t="str">
            <v>Primary</v>
          </cell>
          <cell r="AC16136" t="str">
            <v>No</v>
          </cell>
          <cell r="AI16136">
            <v>2</v>
          </cell>
        </row>
        <row r="16137">
          <cell r="K16137" t="str">
            <v>Academy Converter</v>
          </cell>
          <cell r="L16137" t="str">
            <v>Secondary</v>
          </cell>
          <cell r="AC16137" t="str">
            <v>Yes</v>
          </cell>
          <cell r="AI16137">
            <v>2</v>
          </cell>
        </row>
        <row r="16138">
          <cell r="K16138" t="str">
            <v>Academy Converter</v>
          </cell>
          <cell r="L16138" t="str">
            <v>Primary</v>
          </cell>
          <cell r="AC16138" t="str">
            <v>Yes</v>
          </cell>
          <cell r="AI16138">
            <v>2</v>
          </cell>
        </row>
        <row r="16139">
          <cell r="K16139" t="str">
            <v>Academy Special Converter</v>
          </cell>
          <cell r="L16139" t="str">
            <v>Special</v>
          </cell>
          <cell r="AC16139" t="str">
            <v>Yes</v>
          </cell>
          <cell r="AI16139">
            <v>1</v>
          </cell>
        </row>
        <row r="16140">
          <cell r="K16140" t="str">
            <v>Academy Converter</v>
          </cell>
          <cell r="L16140" t="str">
            <v>Primary</v>
          </cell>
          <cell r="AC16140" t="str">
            <v>No</v>
          </cell>
          <cell r="AI16140">
            <v>1</v>
          </cell>
        </row>
        <row r="16141">
          <cell r="K16141" t="str">
            <v>Academy Converter</v>
          </cell>
          <cell r="L16141" t="str">
            <v>Primary</v>
          </cell>
          <cell r="AC16141" t="str">
            <v>No</v>
          </cell>
          <cell r="AI16141">
            <v>2</v>
          </cell>
        </row>
        <row r="16142">
          <cell r="K16142" t="str">
            <v>Academy Converter</v>
          </cell>
          <cell r="L16142" t="str">
            <v>Primary</v>
          </cell>
          <cell r="AC16142" t="str">
            <v>Yes</v>
          </cell>
          <cell r="AI16142">
            <v>1</v>
          </cell>
        </row>
        <row r="16143">
          <cell r="K16143" t="str">
            <v>Academy Converter</v>
          </cell>
          <cell r="L16143" t="str">
            <v>Secondary</v>
          </cell>
          <cell r="AC16143" t="str">
            <v>No</v>
          </cell>
          <cell r="AI16143">
            <v>1</v>
          </cell>
        </row>
        <row r="16144">
          <cell r="K16144" t="str">
            <v>Academy Converter</v>
          </cell>
          <cell r="L16144" t="str">
            <v>Primary</v>
          </cell>
          <cell r="AC16144" t="str">
            <v>No</v>
          </cell>
          <cell r="AI16144">
            <v>1</v>
          </cell>
        </row>
        <row r="16145">
          <cell r="K16145" t="str">
            <v>Academy Converter</v>
          </cell>
          <cell r="L16145" t="str">
            <v>Primary</v>
          </cell>
          <cell r="AC16145" t="str">
            <v>No</v>
          </cell>
          <cell r="AI16145">
            <v>2</v>
          </cell>
        </row>
        <row r="16146">
          <cell r="K16146" t="str">
            <v>Academy Converter</v>
          </cell>
          <cell r="L16146" t="str">
            <v>Secondary</v>
          </cell>
          <cell r="AC16146" t="str">
            <v>Yes</v>
          </cell>
          <cell r="AI16146">
            <v>2</v>
          </cell>
        </row>
        <row r="16147">
          <cell r="K16147" t="str">
            <v>Academy Converter</v>
          </cell>
          <cell r="L16147" t="str">
            <v>Primary</v>
          </cell>
          <cell r="AC16147" t="str">
            <v>No</v>
          </cell>
          <cell r="AI16147">
            <v>2</v>
          </cell>
        </row>
        <row r="16148">
          <cell r="K16148" t="str">
            <v>Academy Special Converter</v>
          </cell>
          <cell r="L16148" t="str">
            <v>Special</v>
          </cell>
          <cell r="AC16148" t="str">
            <v>No</v>
          </cell>
          <cell r="AI16148">
            <v>1</v>
          </cell>
        </row>
        <row r="16149">
          <cell r="K16149" t="str">
            <v>Academy Converter</v>
          </cell>
          <cell r="L16149" t="str">
            <v>Secondary</v>
          </cell>
          <cell r="AC16149" t="str">
            <v>Yes</v>
          </cell>
          <cell r="AI16149">
            <v>3</v>
          </cell>
        </row>
        <row r="16150">
          <cell r="K16150" t="str">
            <v>Academy Converter</v>
          </cell>
          <cell r="L16150" t="str">
            <v>Primary</v>
          </cell>
          <cell r="AC16150" t="str">
            <v>Yes</v>
          </cell>
          <cell r="AI16150">
            <v>3</v>
          </cell>
        </row>
        <row r="16151">
          <cell r="K16151" t="str">
            <v>Academy Converter</v>
          </cell>
          <cell r="L16151" t="str">
            <v>Secondary</v>
          </cell>
          <cell r="AC16151" t="str">
            <v>Yes</v>
          </cell>
          <cell r="AI16151">
            <v>2</v>
          </cell>
        </row>
        <row r="16152">
          <cell r="K16152" t="str">
            <v>Academy Converter</v>
          </cell>
          <cell r="L16152" t="str">
            <v>Primary</v>
          </cell>
          <cell r="AC16152" t="str">
            <v>Yes</v>
          </cell>
          <cell r="AI16152">
            <v>2</v>
          </cell>
        </row>
        <row r="16153">
          <cell r="K16153" t="str">
            <v>Academy Converter</v>
          </cell>
          <cell r="L16153" t="str">
            <v>Primary</v>
          </cell>
          <cell r="AC16153" t="str">
            <v>Yes</v>
          </cell>
          <cell r="AI16153">
            <v>2</v>
          </cell>
        </row>
        <row r="16154">
          <cell r="K16154" t="str">
            <v>Academy Converter</v>
          </cell>
          <cell r="L16154" t="str">
            <v>Secondary</v>
          </cell>
          <cell r="AC16154" t="str">
            <v>Yes</v>
          </cell>
          <cell r="AI16154">
            <v>2</v>
          </cell>
        </row>
        <row r="16155">
          <cell r="K16155" t="str">
            <v>Academy Converter</v>
          </cell>
          <cell r="L16155" t="str">
            <v>Secondary</v>
          </cell>
          <cell r="AC16155" t="str">
            <v>Yes</v>
          </cell>
          <cell r="AI16155">
            <v>1</v>
          </cell>
        </row>
        <row r="16156">
          <cell r="K16156" t="str">
            <v>Academy Special Converter</v>
          </cell>
          <cell r="L16156" t="str">
            <v>Special</v>
          </cell>
          <cell r="AC16156" t="str">
            <v>Yes</v>
          </cell>
          <cell r="AI16156">
            <v>2</v>
          </cell>
        </row>
        <row r="16157">
          <cell r="K16157" t="str">
            <v>Academy Converter</v>
          </cell>
          <cell r="L16157" t="str">
            <v>Primary</v>
          </cell>
          <cell r="AC16157" t="str">
            <v>Yes</v>
          </cell>
          <cell r="AI16157">
            <v>2</v>
          </cell>
        </row>
        <row r="16158">
          <cell r="K16158" t="str">
            <v>Academy Converter</v>
          </cell>
          <cell r="L16158" t="str">
            <v>Primary</v>
          </cell>
          <cell r="AC16158" t="str">
            <v>No</v>
          </cell>
          <cell r="AI16158">
            <v>1</v>
          </cell>
        </row>
        <row r="16159">
          <cell r="K16159" t="str">
            <v>Academy Converter</v>
          </cell>
          <cell r="L16159" t="str">
            <v>Primary</v>
          </cell>
          <cell r="AC16159" t="str">
            <v>Yes</v>
          </cell>
          <cell r="AI16159">
            <v>2</v>
          </cell>
        </row>
        <row r="16160">
          <cell r="K16160" t="str">
            <v>Academy Converter</v>
          </cell>
          <cell r="L16160" t="str">
            <v>Primary</v>
          </cell>
          <cell r="AC16160" t="str">
            <v>No</v>
          </cell>
          <cell r="AI16160">
            <v>1</v>
          </cell>
        </row>
        <row r="16161">
          <cell r="K16161" t="str">
            <v>Academy Converter</v>
          </cell>
          <cell r="L16161" t="str">
            <v>Primary</v>
          </cell>
          <cell r="AC16161" t="str">
            <v>Yes</v>
          </cell>
          <cell r="AI16161">
            <v>3</v>
          </cell>
        </row>
        <row r="16162">
          <cell r="K16162" t="str">
            <v>Academy Converter</v>
          </cell>
          <cell r="L16162" t="str">
            <v>Primary</v>
          </cell>
          <cell r="AC16162" t="str">
            <v>No</v>
          </cell>
          <cell r="AI16162">
            <v>1</v>
          </cell>
        </row>
        <row r="16163">
          <cell r="K16163" t="str">
            <v>Academy Special Converter</v>
          </cell>
          <cell r="L16163" t="str">
            <v>Special</v>
          </cell>
          <cell r="AC16163" t="str">
            <v>Yes</v>
          </cell>
          <cell r="AI16163">
            <v>2</v>
          </cell>
        </row>
        <row r="16164">
          <cell r="K16164" t="str">
            <v>Academy Converter</v>
          </cell>
          <cell r="L16164" t="str">
            <v>Secondary</v>
          </cell>
          <cell r="AC16164" t="str">
            <v>Yes</v>
          </cell>
          <cell r="AI16164">
            <v>2</v>
          </cell>
        </row>
        <row r="16165">
          <cell r="K16165" t="str">
            <v>Academy Converter</v>
          </cell>
          <cell r="L16165" t="str">
            <v>Primary</v>
          </cell>
          <cell r="AC16165" t="str">
            <v>No</v>
          </cell>
          <cell r="AI16165">
            <v>2</v>
          </cell>
        </row>
        <row r="16166">
          <cell r="K16166" t="str">
            <v>Academy Converter</v>
          </cell>
          <cell r="L16166" t="str">
            <v>Secondary</v>
          </cell>
          <cell r="AC16166" t="str">
            <v>Yes</v>
          </cell>
          <cell r="AI16166">
            <v>3</v>
          </cell>
        </row>
        <row r="16167">
          <cell r="K16167" t="str">
            <v>Academy Converter</v>
          </cell>
          <cell r="L16167" t="str">
            <v>Secondary</v>
          </cell>
          <cell r="AC16167" t="str">
            <v>No</v>
          </cell>
          <cell r="AI16167">
            <v>1</v>
          </cell>
        </row>
        <row r="16168">
          <cell r="K16168" t="str">
            <v>Academy Converter</v>
          </cell>
          <cell r="L16168" t="str">
            <v>Primary</v>
          </cell>
          <cell r="AC16168" t="str">
            <v>Yes</v>
          </cell>
          <cell r="AI16168">
            <v>2</v>
          </cell>
        </row>
        <row r="16169">
          <cell r="K16169" t="str">
            <v>Academy Converter</v>
          </cell>
          <cell r="L16169" t="str">
            <v>Secondary</v>
          </cell>
          <cell r="AC16169" t="str">
            <v>No</v>
          </cell>
          <cell r="AI16169">
            <v>1</v>
          </cell>
        </row>
        <row r="16170">
          <cell r="K16170" t="str">
            <v>Academy Converter</v>
          </cell>
          <cell r="L16170" t="str">
            <v>Primary</v>
          </cell>
          <cell r="AC16170" t="str">
            <v>Yes</v>
          </cell>
          <cell r="AI16170">
            <v>3</v>
          </cell>
        </row>
        <row r="16171">
          <cell r="K16171" t="str">
            <v>Academy Sponsor Led</v>
          </cell>
          <cell r="L16171" t="str">
            <v>Primary</v>
          </cell>
          <cell r="AC16171" t="str">
            <v>Yes</v>
          </cell>
          <cell r="AI16171">
            <v>2</v>
          </cell>
        </row>
        <row r="16172">
          <cell r="K16172" t="str">
            <v>Academy Sponsor Led</v>
          </cell>
          <cell r="L16172" t="str">
            <v>Primary</v>
          </cell>
          <cell r="AC16172" t="str">
            <v>Yes</v>
          </cell>
          <cell r="AI16172">
            <v>2</v>
          </cell>
        </row>
        <row r="16173">
          <cell r="K16173" t="str">
            <v>Academy Sponsor Led</v>
          </cell>
          <cell r="L16173" t="str">
            <v>Primary</v>
          </cell>
          <cell r="AC16173" t="str">
            <v>Yes</v>
          </cell>
          <cell r="AI16173">
            <v>2</v>
          </cell>
        </row>
        <row r="16174">
          <cell r="K16174" t="str">
            <v>Academy Sponsor Led</v>
          </cell>
          <cell r="L16174" t="str">
            <v>Primary</v>
          </cell>
          <cell r="AC16174" t="str">
            <v>Yes</v>
          </cell>
          <cell r="AI16174">
            <v>2</v>
          </cell>
        </row>
        <row r="16175">
          <cell r="K16175" t="str">
            <v>Academy Sponsor Led</v>
          </cell>
          <cell r="L16175" t="str">
            <v>Primary</v>
          </cell>
          <cell r="AC16175" t="str">
            <v>Yes</v>
          </cell>
          <cell r="AI16175">
            <v>4</v>
          </cell>
        </row>
        <row r="16176">
          <cell r="K16176" t="str">
            <v>Academy Sponsor Led</v>
          </cell>
          <cell r="L16176" t="str">
            <v>Primary</v>
          </cell>
          <cell r="AC16176" t="str">
            <v>Yes</v>
          </cell>
          <cell r="AI16176">
            <v>2</v>
          </cell>
        </row>
        <row r="16177">
          <cell r="K16177" t="str">
            <v>Academy Sponsor Led</v>
          </cell>
          <cell r="L16177" t="str">
            <v>Primary</v>
          </cell>
          <cell r="AC16177" t="str">
            <v>Yes</v>
          </cell>
          <cell r="AI16177">
            <v>2</v>
          </cell>
        </row>
        <row r="16178">
          <cell r="K16178" t="str">
            <v>Academy Sponsor Led</v>
          </cell>
          <cell r="L16178" t="str">
            <v>Primary</v>
          </cell>
          <cell r="AC16178" t="str">
            <v>Yes</v>
          </cell>
          <cell r="AI16178">
            <v>2</v>
          </cell>
        </row>
        <row r="16179">
          <cell r="K16179" t="str">
            <v>Academy Converter</v>
          </cell>
          <cell r="L16179" t="str">
            <v>Primary</v>
          </cell>
          <cell r="AC16179" t="str">
            <v>Yes</v>
          </cell>
          <cell r="AI16179">
            <v>2</v>
          </cell>
        </row>
        <row r="16180">
          <cell r="K16180" t="str">
            <v>Academy Converter</v>
          </cell>
          <cell r="L16180" t="str">
            <v>Secondary</v>
          </cell>
          <cell r="AC16180" t="str">
            <v>Yes</v>
          </cell>
          <cell r="AI16180">
            <v>2</v>
          </cell>
        </row>
        <row r="16181">
          <cell r="K16181" t="str">
            <v>Academy Converter</v>
          </cell>
          <cell r="L16181" t="str">
            <v>Secondary</v>
          </cell>
          <cell r="AC16181" t="str">
            <v>Yes</v>
          </cell>
          <cell r="AI16181">
            <v>2</v>
          </cell>
        </row>
        <row r="16182">
          <cell r="K16182" t="str">
            <v>Academy Converter</v>
          </cell>
          <cell r="L16182" t="str">
            <v>Primary</v>
          </cell>
          <cell r="AC16182" t="str">
            <v>Yes</v>
          </cell>
          <cell r="AI16182">
            <v>1</v>
          </cell>
        </row>
        <row r="16183">
          <cell r="K16183" t="str">
            <v>Academy Converter</v>
          </cell>
          <cell r="L16183" t="str">
            <v>Primary</v>
          </cell>
          <cell r="AC16183" t="str">
            <v>Yes</v>
          </cell>
          <cell r="AI16183">
            <v>1</v>
          </cell>
        </row>
        <row r="16184">
          <cell r="K16184" t="str">
            <v>Academy Converter</v>
          </cell>
          <cell r="L16184" t="str">
            <v>Secondary</v>
          </cell>
          <cell r="AC16184" t="str">
            <v>Yes</v>
          </cell>
          <cell r="AI16184">
            <v>2</v>
          </cell>
        </row>
        <row r="16185">
          <cell r="K16185" t="str">
            <v>Academy Converter</v>
          </cell>
          <cell r="L16185" t="str">
            <v>Secondary</v>
          </cell>
          <cell r="AC16185" t="str">
            <v>Yes</v>
          </cell>
          <cell r="AI16185">
            <v>2</v>
          </cell>
        </row>
        <row r="16186">
          <cell r="K16186" t="str">
            <v>Academy Converter</v>
          </cell>
          <cell r="L16186" t="str">
            <v>Primary</v>
          </cell>
          <cell r="AC16186" t="str">
            <v>Yes</v>
          </cell>
          <cell r="AI16186">
            <v>1</v>
          </cell>
        </row>
        <row r="16187">
          <cell r="K16187" t="str">
            <v>Academy Converter</v>
          </cell>
          <cell r="L16187" t="str">
            <v>Primary</v>
          </cell>
          <cell r="AC16187" t="str">
            <v>Yes</v>
          </cell>
          <cell r="AI16187">
            <v>2</v>
          </cell>
        </row>
        <row r="16188">
          <cell r="K16188" t="str">
            <v>Academy Converter</v>
          </cell>
          <cell r="L16188" t="str">
            <v>Primary</v>
          </cell>
          <cell r="AC16188" t="str">
            <v>No</v>
          </cell>
          <cell r="AI16188">
            <v>1</v>
          </cell>
        </row>
        <row r="16189">
          <cell r="K16189" t="str">
            <v>Academy Converter</v>
          </cell>
          <cell r="L16189" t="str">
            <v>Primary</v>
          </cell>
          <cell r="AC16189" t="str">
            <v>Yes</v>
          </cell>
          <cell r="AI16189">
            <v>1</v>
          </cell>
        </row>
        <row r="16190">
          <cell r="K16190" t="str">
            <v>Academy Converter</v>
          </cell>
          <cell r="L16190" t="str">
            <v>Secondary</v>
          </cell>
          <cell r="AC16190" t="str">
            <v>Yes</v>
          </cell>
          <cell r="AI16190">
            <v>2</v>
          </cell>
        </row>
        <row r="16191">
          <cell r="K16191" t="str">
            <v>Academy Converter</v>
          </cell>
          <cell r="L16191" t="str">
            <v>Primary</v>
          </cell>
          <cell r="AC16191" t="str">
            <v>Yes</v>
          </cell>
          <cell r="AI16191">
            <v>2</v>
          </cell>
        </row>
        <row r="16192">
          <cell r="K16192" t="str">
            <v>Academy Converter</v>
          </cell>
          <cell r="L16192" t="str">
            <v>Primary</v>
          </cell>
          <cell r="AC16192" t="str">
            <v>Yes</v>
          </cell>
          <cell r="AI16192">
            <v>2</v>
          </cell>
        </row>
        <row r="16193">
          <cell r="K16193" t="str">
            <v>Academy Converter</v>
          </cell>
          <cell r="L16193" t="str">
            <v>Secondary</v>
          </cell>
          <cell r="AC16193" t="str">
            <v>Yes</v>
          </cell>
          <cell r="AI16193">
            <v>2</v>
          </cell>
        </row>
        <row r="16194">
          <cell r="K16194" t="str">
            <v>Academy Converter</v>
          </cell>
          <cell r="L16194" t="str">
            <v>Secondary</v>
          </cell>
          <cell r="AC16194" t="str">
            <v>Yes</v>
          </cell>
          <cell r="AI16194">
            <v>3</v>
          </cell>
        </row>
        <row r="16195">
          <cell r="K16195" t="str">
            <v>Academy Special Converter</v>
          </cell>
          <cell r="L16195" t="str">
            <v>Special</v>
          </cell>
          <cell r="AC16195" t="str">
            <v>Yes</v>
          </cell>
          <cell r="AI16195">
            <v>1</v>
          </cell>
        </row>
        <row r="16196">
          <cell r="K16196" t="str">
            <v>Academy Converter</v>
          </cell>
          <cell r="L16196" t="str">
            <v>Secondary</v>
          </cell>
          <cell r="AC16196" t="str">
            <v>Yes</v>
          </cell>
          <cell r="AI16196">
            <v>2</v>
          </cell>
        </row>
        <row r="16197">
          <cell r="K16197" t="str">
            <v>Academy Converter</v>
          </cell>
          <cell r="L16197" t="str">
            <v>Secondary</v>
          </cell>
          <cell r="AC16197" t="str">
            <v>Yes</v>
          </cell>
          <cell r="AI16197">
            <v>2</v>
          </cell>
        </row>
        <row r="16198">
          <cell r="K16198" t="str">
            <v>Academy Converter</v>
          </cell>
          <cell r="L16198" t="str">
            <v>Primary</v>
          </cell>
          <cell r="AC16198" t="str">
            <v>Yes</v>
          </cell>
          <cell r="AI16198">
            <v>4</v>
          </cell>
        </row>
        <row r="16199">
          <cell r="K16199" t="str">
            <v>Academy Converter</v>
          </cell>
          <cell r="L16199" t="str">
            <v>Primary</v>
          </cell>
          <cell r="AC16199" t="str">
            <v>Yes</v>
          </cell>
          <cell r="AI16199">
            <v>2</v>
          </cell>
        </row>
        <row r="16200">
          <cell r="K16200" t="str">
            <v>Academy Converter</v>
          </cell>
          <cell r="L16200" t="str">
            <v>Primary</v>
          </cell>
          <cell r="AC16200" t="str">
            <v>Yes</v>
          </cell>
          <cell r="AI16200">
            <v>2</v>
          </cell>
        </row>
        <row r="16201">
          <cell r="K16201" t="str">
            <v>Academy Converter</v>
          </cell>
          <cell r="L16201" t="str">
            <v>Primary</v>
          </cell>
          <cell r="AC16201" t="str">
            <v>Yes</v>
          </cell>
          <cell r="AI16201">
            <v>1</v>
          </cell>
        </row>
        <row r="16202">
          <cell r="K16202" t="str">
            <v>Academy Converter</v>
          </cell>
          <cell r="L16202" t="str">
            <v>Primary</v>
          </cell>
          <cell r="AC16202" t="str">
            <v>Yes</v>
          </cell>
          <cell r="AI16202">
            <v>2</v>
          </cell>
        </row>
        <row r="16203">
          <cell r="K16203" t="str">
            <v>Academy Converter</v>
          </cell>
          <cell r="L16203" t="str">
            <v>Secondary</v>
          </cell>
          <cell r="AC16203" t="str">
            <v>Yes</v>
          </cell>
          <cell r="AI16203">
            <v>2</v>
          </cell>
        </row>
        <row r="16204">
          <cell r="K16204" t="str">
            <v>Academy Converter</v>
          </cell>
          <cell r="L16204" t="str">
            <v>Secondary</v>
          </cell>
          <cell r="AC16204" t="str">
            <v>No</v>
          </cell>
          <cell r="AI16204">
            <v>2</v>
          </cell>
        </row>
        <row r="16205">
          <cell r="K16205" t="str">
            <v>Academy Converter</v>
          </cell>
          <cell r="L16205" t="str">
            <v>Primary</v>
          </cell>
          <cell r="AC16205" t="str">
            <v>Yes</v>
          </cell>
          <cell r="AI16205">
            <v>2</v>
          </cell>
        </row>
        <row r="16206">
          <cell r="K16206" t="str">
            <v>Academy Converter</v>
          </cell>
          <cell r="L16206" t="str">
            <v>Primary</v>
          </cell>
          <cell r="AC16206" t="str">
            <v>Yes</v>
          </cell>
          <cell r="AI16206">
            <v>2</v>
          </cell>
        </row>
        <row r="16207">
          <cell r="K16207" t="str">
            <v>Academy Converter</v>
          </cell>
          <cell r="L16207" t="str">
            <v>Primary</v>
          </cell>
          <cell r="AC16207" t="str">
            <v>Yes</v>
          </cell>
          <cell r="AI16207">
            <v>3</v>
          </cell>
        </row>
        <row r="16208">
          <cell r="K16208" t="str">
            <v>Academy Converter</v>
          </cell>
          <cell r="L16208" t="str">
            <v>Secondary</v>
          </cell>
          <cell r="AC16208" t="str">
            <v>Yes</v>
          </cell>
          <cell r="AI16208">
            <v>2</v>
          </cell>
        </row>
        <row r="16209">
          <cell r="K16209" t="str">
            <v>Academy Converter</v>
          </cell>
          <cell r="L16209" t="str">
            <v>Primary</v>
          </cell>
          <cell r="AC16209" t="str">
            <v>Yes</v>
          </cell>
          <cell r="AI16209">
            <v>2</v>
          </cell>
        </row>
        <row r="16210">
          <cell r="K16210" t="str">
            <v>Academy Converter</v>
          </cell>
          <cell r="L16210" t="str">
            <v>Primary</v>
          </cell>
          <cell r="AC16210" t="str">
            <v>Yes</v>
          </cell>
          <cell r="AI16210">
            <v>2</v>
          </cell>
        </row>
        <row r="16211">
          <cell r="K16211" t="str">
            <v>Academy Converter</v>
          </cell>
          <cell r="L16211" t="str">
            <v>Primary</v>
          </cell>
          <cell r="AC16211" t="str">
            <v>Yes</v>
          </cell>
          <cell r="AI16211">
            <v>2</v>
          </cell>
        </row>
        <row r="16212">
          <cell r="K16212" t="str">
            <v>Academy Converter</v>
          </cell>
          <cell r="L16212" t="str">
            <v>Primary</v>
          </cell>
          <cell r="AC16212" t="str">
            <v>No</v>
          </cell>
          <cell r="AI16212">
            <v>1</v>
          </cell>
        </row>
        <row r="16213">
          <cell r="K16213" t="str">
            <v>Academy Special Converter</v>
          </cell>
          <cell r="L16213" t="str">
            <v>Special</v>
          </cell>
          <cell r="AC16213" t="str">
            <v>Yes</v>
          </cell>
          <cell r="AI16213">
            <v>2</v>
          </cell>
        </row>
        <row r="16214">
          <cell r="K16214" t="str">
            <v>Academy Converter</v>
          </cell>
          <cell r="L16214" t="str">
            <v>Secondary</v>
          </cell>
          <cell r="AC16214" t="str">
            <v>Yes</v>
          </cell>
          <cell r="AI16214">
            <v>2</v>
          </cell>
        </row>
        <row r="16215">
          <cell r="K16215" t="str">
            <v>Academy Special Converter</v>
          </cell>
          <cell r="L16215" t="str">
            <v>Special</v>
          </cell>
          <cell r="AC16215" t="str">
            <v>Yes</v>
          </cell>
          <cell r="AI16215">
            <v>3</v>
          </cell>
        </row>
        <row r="16216">
          <cell r="K16216" t="str">
            <v>Academy Converter</v>
          </cell>
          <cell r="L16216" t="str">
            <v>Primary</v>
          </cell>
          <cell r="AC16216" t="str">
            <v>Yes</v>
          </cell>
          <cell r="AI16216">
            <v>2</v>
          </cell>
        </row>
        <row r="16217">
          <cell r="K16217" t="str">
            <v>Academy Converter</v>
          </cell>
          <cell r="L16217" t="str">
            <v>Secondary</v>
          </cell>
          <cell r="AC16217" t="str">
            <v>No</v>
          </cell>
          <cell r="AI16217">
            <v>1</v>
          </cell>
        </row>
        <row r="16218">
          <cell r="K16218" t="str">
            <v>Academy Converter</v>
          </cell>
          <cell r="L16218" t="str">
            <v>Secondary</v>
          </cell>
          <cell r="AC16218" t="str">
            <v>Yes</v>
          </cell>
          <cell r="AI16218">
            <v>2</v>
          </cell>
        </row>
        <row r="16219">
          <cell r="K16219" t="str">
            <v>Academy Converter</v>
          </cell>
          <cell r="L16219" t="str">
            <v>Primary</v>
          </cell>
          <cell r="AC16219" t="str">
            <v>No</v>
          </cell>
          <cell r="AI16219">
            <v>2</v>
          </cell>
        </row>
        <row r="16220">
          <cell r="K16220" t="str">
            <v>Academy Converter</v>
          </cell>
          <cell r="L16220" t="str">
            <v>Primary</v>
          </cell>
          <cell r="AC16220" t="str">
            <v>No</v>
          </cell>
          <cell r="AI16220">
            <v>1</v>
          </cell>
        </row>
        <row r="16221">
          <cell r="K16221" t="str">
            <v>Academy Converter</v>
          </cell>
          <cell r="L16221" t="str">
            <v>Primary</v>
          </cell>
          <cell r="AC16221" t="str">
            <v>Yes</v>
          </cell>
          <cell r="AI16221">
            <v>2</v>
          </cell>
        </row>
        <row r="16222">
          <cell r="K16222" t="str">
            <v>Academy Converter</v>
          </cell>
          <cell r="L16222" t="str">
            <v>Primary</v>
          </cell>
          <cell r="AC16222" t="str">
            <v>Yes</v>
          </cell>
          <cell r="AI16222">
            <v>2</v>
          </cell>
        </row>
        <row r="16223">
          <cell r="K16223" t="str">
            <v>Academy Converter</v>
          </cell>
          <cell r="L16223" t="str">
            <v>Primary</v>
          </cell>
          <cell r="AC16223" t="str">
            <v>Yes</v>
          </cell>
          <cell r="AI16223">
            <v>1</v>
          </cell>
        </row>
        <row r="16224">
          <cell r="K16224" t="str">
            <v>Academy Converter</v>
          </cell>
          <cell r="L16224" t="str">
            <v>Primary</v>
          </cell>
          <cell r="AC16224" t="str">
            <v>Yes</v>
          </cell>
          <cell r="AI16224">
            <v>2</v>
          </cell>
        </row>
        <row r="16225">
          <cell r="K16225" t="str">
            <v>Academy Converter</v>
          </cell>
          <cell r="L16225" t="str">
            <v>Secondary</v>
          </cell>
          <cell r="AC16225" t="str">
            <v>Yes</v>
          </cell>
          <cell r="AI16225">
            <v>2</v>
          </cell>
        </row>
        <row r="16226">
          <cell r="K16226" t="str">
            <v>Academy Converter</v>
          </cell>
          <cell r="L16226" t="str">
            <v>Secondary</v>
          </cell>
          <cell r="AC16226" t="str">
            <v>No</v>
          </cell>
          <cell r="AI16226">
            <v>1</v>
          </cell>
        </row>
        <row r="16227">
          <cell r="K16227" t="str">
            <v>Academy Converter</v>
          </cell>
          <cell r="L16227" t="str">
            <v>Primary</v>
          </cell>
          <cell r="AC16227" t="str">
            <v>Yes</v>
          </cell>
          <cell r="AI16227">
            <v>3</v>
          </cell>
        </row>
        <row r="16228">
          <cell r="K16228" t="str">
            <v>Academy Converter</v>
          </cell>
          <cell r="L16228" t="str">
            <v>Secondary</v>
          </cell>
          <cell r="AC16228" t="str">
            <v>Yes</v>
          </cell>
          <cell r="AI16228">
            <v>2</v>
          </cell>
        </row>
        <row r="16229">
          <cell r="K16229" t="str">
            <v>Academy Converter</v>
          </cell>
          <cell r="L16229" t="str">
            <v>Primary</v>
          </cell>
          <cell r="AC16229" t="str">
            <v>Yes</v>
          </cell>
          <cell r="AI16229">
            <v>2</v>
          </cell>
        </row>
        <row r="16230">
          <cell r="K16230" t="str">
            <v>Academy Converter</v>
          </cell>
          <cell r="L16230" t="str">
            <v>Secondary</v>
          </cell>
          <cell r="AC16230" t="str">
            <v>Yes</v>
          </cell>
          <cell r="AI16230">
            <v>2</v>
          </cell>
        </row>
        <row r="16231">
          <cell r="K16231" t="str">
            <v>Academy Converter</v>
          </cell>
          <cell r="L16231" t="str">
            <v>Primary</v>
          </cell>
          <cell r="AC16231" t="str">
            <v>Yes</v>
          </cell>
          <cell r="AI16231">
            <v>2</v>
          </cell>
        </row>
        <row r="16232">
          <cell r="K16232" t="str">
            <v>Academy Special Converter</v>
          </cell>
          <cell r="L16232" t="str">
            <v>Special</v>
          </cell>
          <cell r="AC16232" t="str">
            <v>No</v>
          </cell>
          <cell r="AI16232">
            <v>1</v>
          </cell>
        </row>
        <row r="16233">
          <cell r="K16233" t="str">
            <v>Academy Converter</v>
          </cell>
          <cell r="L16233" t="str">
            <v>Primary</v>
          </cell>
          <cell r="AC16233" t="str">
            <v>Yes</v>
          </cell>
          <cell r="AI16233">
            <v>2</v>
          </cell>
        </row>
        <row r="16234">
          <cell r="K16234" t="str">
            <v>Academy Converter</v>
          </cell>
          <cell r="L16234" t="str">
            <v>Primary</v>
          </cell>
          <cell r="AC16234" t="str">
            <v>Yes</v>
          </cell>
          <cell r="AI16234">
            <v>1</v>
          </cell>
        </row>
        <row r="16235">
          <cell r="K16235" t="str">
            <v>Academy Converter</v>
          </cell>
          <cell r="L16235" t="str">
            <v>Primary</v>
          </cell>
          <cell r="AC16235" t="str">
            <v>Yes</v>
          </cell>
          <cell r="AI16235">
            <v>2</v>
          </cell>
        </row>
        <row r="16236">
          <cell r="K16236" t="str">
            <v>Academy Converter</v>
          </cell>
          <cell r="L16236" t="str">
            <v>Primary</v>
          </cell>
          <cell r="AC16236" t="str">
            <v>No</v>
          </cell>
          <cell r="AI16236">
            <v>1</v>
          </cell>
        </row>
        <row r="16237">
          <cell r="K16237" t="str">
            <v>Academy Converter</v>
          </cell>
          <cell r="L16237" t="str">
            <v>Primary</v>
          </cell>
          <cell r="AC16237" t="str">
            <v>No</v>
          </cell>
          <cell r="AI16237">
            <v>2</v>
          </cell>
        </row>
        <row r="16238">
          <cell r="K16238" t="str">
            <v>Academy Converter</v>
          </cell>
          <cell r="L16238" t="str">
            <v>Primary</v>
          </cell>
          <cell r="AC16238" t="str">
            <v>No</v>
          </cell>
          <cell r="AI16238">
            <v>1</v>
          </cell>
        </row>
        <row r="16239">
          <cell r="K16239" t="str">
            <v>Academy Converter</v>
          </cell>
          <cell r="L16239" t="str">
            <v>Secondary</v>
          </cell>
          <cell r="AC16239" t="str">
            <v>Yes</v>
          </cell>
          <cell r="AI16239">
            <v>1</v>
          </cell>
        </row>
        <row r="16240">
          <cell r="K16240" t="str">
            <v>Academy Converter</v>
          </cell>
          <cell r="L16240" t="str">
            <v>Primary</v>
          </cell>
          <cell r="AC16240" t="str">
            <v>Yes</v>
          </cell>
          <cell r="AI16240">
            <v>2</v>
          </cell>
        </row>
        <row r="16241">
          <cell r="K16241" t="str">
            <v>Academy Converter</v>
          </cell>
          <cell r="L16241" t="str">
            <v>Secondary</v>
          </cell>
          <cell r="AC16241" t="str">
            <v>Yes</v>
          </cell>
          <cell r="AI16241">
            <v>2</v>
          </cell>
        </row>
        <row r="16242">
          <cell r="K16242" t="str">
            <v>Academy Converter</v>
          </cell>
          <cell r="L16242" t="str">
            <v>Secondary</v>
          </cell>
          <cell r="AC16242" t="str">
            <v>Yes</v>
          </cell>
          <cell r="AI16242">
            <v>4</v>
          </cell>
        </row>
        <row r="16243">
          <cell r="K16243" t="str">
            <v>Academy Converter</v>
          </cell>
          <cell r="L16243" t="str">
            <v>Primary</v>
          </cell>
          <cell r="AC16243" t="str">
            <v>Yes</v>
          </cell>
          <cell r="AI16243">
            <v>1</v>
          </cell>
        </row>
        <row r="16244">
          <cell r="K16244" t="str">
            <v>Academy Converter</v>
          </cell>
          <cell r="L16244" t="str">
            <v>Primary</v>
          </cell>
          <cell r="AC16244" t="str">
            <v>Yes</v>
          </cell>
          <cell r="AI16244">
            <v>2</v>
          </cell>
        </row>
        <row r="16245">
          <cell r="K16245" t="str">
            <v>Academy Converter</v>
          </cell>
          <cell r="L16245" t="str">
            <v>Primary</v>
          </cell>
          <cell r="AC16245" t="str">
            <v>Yes</v>
          </cell>
          <cell r="AI16245">
            <v>2</v>
          </cell>
        </row>
        <row r="16246">
          <cell r="K16246" t="str">
            <v>Academy Converter</v>
          </cell>
          <cell r="L16246" t="str">
            <v>Primary</v>
          </cell>
          <cell r="AC16246" t="str">
            <v>Yes</v>
          </cell>
          <cell r="AI16246">
            <v>1</v>
          </cell>
        </row>
        <row r="16247">
          <cell r="K16247" t="str">
            <v>Academy Converter</v>
          </cell>
          <cell r="L16247" t="str">
            <v>Primary</v>
          </cell>
          <cell r="AC16247" t="str">
            <v>Yes</v>
          </cell>
          <cell r="AI16247">
            <v>1</v>
          </cell>
        </row>
        <row r="16248">
          <cell r="K16248" t="str">
            <v>Academy Converter</v>
          </cell>
          <cell r="L16248" t="str">
            <v>Primary</v>
          </cell>
          <cell r="AC16248" t="str">
            <v>No</v>
          </cell>
          <cell r="AI16248">
            <v>1</v>
          </cell>
        </row>
        <row r="16249">
          <cell r="K16249" t="str">
            <v>Academy Converter</v>
          </cell>
          <cell r="L16249" t="str">
            <v>Secondary</v>
          </cell>
          <cell r="AC16249" t="str">
            <v>Yes</v>
          </cell>
          <cell r="AI16249">
            <v>3</v>
          </cell>
        </row>
        <row r="16250">
          <cell r="K16250" t="str">
            <v>Academy Converter</v>
          </cell>
          <cell r="L16250" t="str">
            <v>Secondary</v>
          </cell>
          <cell r="AC16250" t="str">
            <v>Yes</v>
          </cell>
          <cell r="AI16250">
            <v>2</v>
          </cell>
        </row>
        <row r="16251">
          <cell r="K16251" t="str">
            <v>Academy Converter</v>
          </cell>
          <cell r="L16251" t="str">
            <v>Secondary</v>
          </cell>
          <cell r="AC16251" t="str">
            <v>Yes</v>
          </cell>
          <cell r="AI16251">
            <v>4</v>
          </cell>
        </row>
        <row r="16252">
          <cell r="K16252" t="str">
            <v>Academy Converter</v>
          </cell>
          <cell r="L16252" t="str">
            <v>Secondary</v>
          </cell>
          <cell r="AC16252" t="str">
            <v>Yes</v>
          </cell>
          <cell r="AI16252">
            <v>3</v>
          </cell>
        </row>
        <row r="16253">
          <cell r="K16253" t="str">
            <v>Academy Converter</v>
          </cell>
          <cell r="L16253" t="str">
            <v>Secondary</v>
          </cell>
          <cell r="AC16253" t="str">
            <v>Yes</v>
          </cell>
          <cell r="AI16253">
            <v>3</v>
          </cell>
        </row>
        <row r="16254">
          <cell r="K16254" t="str">
            <v>Academy Converter</v>
          </cell>
          <cell r="L16254" t="str">
            <v>Primary</v>
          </cell>
          <cell r="AC16254" t="str">
            <v>Yes</v>
          </cell>
          <cell r="AI16254">
            <v>2</v>
          </cell>
        </row>
        <row r="16255">
          <cell r="K16255" t="str">
            <v>Academy Converter</v>
          </cell>
          <cell r="L16255" t="str">
            <v>Primary</v>
          </cell>
          <cell r="AC16255" t="str">
            <v>Yes</v>
          </cell>
          <cell r="AI16255">
            <v>2</v>
          </cell>
        </row>
        <row r="16256">
          <cell r="K16256" t="str">
            <v>Academy Converter</v>
          </cell>
          <cell r="L16256" t="str">
            <v>Secondary</v>
          </cell>
          <cell r="AC16256" t="str">
            <v>No</v>
          </cell>
          <cell r="AI16256">
            <v>2</v>
          </cell>
        </row>
        <row r="16257">
          <cell r="K16257" t="str">
            <v>Academy Converter</v>
          </cell>
          <cell r="L16257" t="str">
            <v>Primary</v>
          </cell>
          <cell r="AC16257" t="str">
            <v>No</v>
          </cell>
          <cell r="AI16257">
            <v>1</v>
          </cell>
        </row>
        <row r="16258">
          <cell r="K16258" t="str">
            <v>Academy Converter</v>
          </cell>
          <cell r="L16258" t="str">
            <v>Primary</v>
          </cell>
          <cell r="AC16258" t="str">
            <v>Yes</v>
          </cell>
          <cell r="AI16258">
            <v>2</v>
          </cell>
        </row>
        <row r="16259">
          <cell r="K16259" t="str">
            <v>Academy Converter</v>
          </cell>
          <cell r="L16259" t="str">
            <v>Secondary</v>
          </cell>
          <cell r="AC16259" t="str">
            <v>Yes</v>
          </cell>
          <cell r="AI16259">
            <v>2</v>
          </cell>
        </row>
        <row r="16260">
          <cell r="K16260" t="str">
            <v>Academy Special Converter</v>
          </cell>
          <cell r="L16260" t="str">
            <v>Special</v>
          </cell>
          <cell r="AC16260" t="str">
            <v>Yes</v>
          </cell>
          <cell r="AI16260">
            <v>2</v>
          </cell>
        </row>
        <row r="16261">
          <cell r="K16261" t="str">
            <v>Academy Converter</v>
          </cell>
          <cell r="L16261" t="str">
            <v>Secondary</v>
          </cell>
          <cell r="AC16261" t="str">
            <v>Yes</v>
          </cell>
          <cell r="AI16261">
            <v>2</v>
          </cell>
        </row>
        <row r="16262">
          <cell r="K16262" t="str">
            <v>Academy Converter</v>
          </cell>
          <cell r="L16262" t="str">
            <v>Primary</v>
          </cell>
          <cell r="AC16262" t="str">
            <v>Yes</v>
          </cell>
          <cell r="AI16262">
            <v>2</v>
          </cell>
        </row>
        <row r="16263">
          <cell r="K16263" t="str">
            <v>Academy Converter</v>
          </cell>
          <cell r="L16263" t="str">
            <v>Primary</v>
          </cell>
          <cell r="AC16263" t="str">
            <v>Yes</v>
          </cell>
          <cell r="AI16263">
            <v>3</v>
          </cell>
        </row>
        <row r="16264">
          <cell r="K16264" t="str">
            <v>Academy Sponsor Led</v>
          </cell>
          <cell r="L16264" t="str">
            <v>Primary</v>
          </cell>
          <cell r="AC16264" t="str">
            <v>Yes</v>
          </cell>
          <cell r="AI16264">
            <v>2</v>
          </cell>
        </row>
        <row r="16265">
          <cell r="K16265" t="str">
            <v>Free School - Alternative Provision</v>
          </cell>
          <cell r="L16265" t="str">
            <v>PRU</v>
          </cell>
          <cell r="AC16265" t="str">
            <v>Yes</v>
          </cell>
          <cell r="AI16265">
            <v>2</v>
          </cell>
        </row>
        <row r="16266">
          <cell r="K16266" t="str">
            <v>Free School</v>
          </cell>
          <cell r="L16266" t="str">
            <v>Primary</v>
          </cell>
          <cell r="AC16266" t="str">
            <v>Yes</v>
          </cell>
          <cell r="AI16266">
            <v>3</v>
          </cell>
        </row>
        <row r="16267">
          <cell r="K16267" t="str">
            <v>Academy Sponsor Led</v>
          </cell>
          <cell r="L16267" t="str">
            <v>Primary</v>
          </cell>
          <cell r="AC16267" t="str">
            <v>Yes</v>
          </cell>
          <cell r="AI16267">
            <v>2</v>
          </cell>
        </row>
        <row r="16268">
          <cell r="K16268" t="str">
            <v>Academy Sponsor Led</v>
          </cell>
          <cell r="L16268" t="str">
            <v>Secondary</v>
          </cell>
          <cell r="AC16268" t="str">
            <v>Yes</v>
          </cell>
          <cell r="AI16268">
            <v>2</v>
          </cell>
        </row>
        <row r="16269">
          <cell r="K16269" t="str">
            <v>Academy Sponsor Led</v>
          </cell>
          <cell r="L16269" t="str">
            <v>Primary</v>
          </cell>
          <cell r="AC16269" t="str">
            <v>Yes</v>
          </cell>
          <cell r="AI16269">
            <v>3</v>
          </cell>
        </row>
        <row r="16270">
          <cell r="K16270" t="str">
            <v>Academy Sponsor Led</v>
          </cell>
          <cell r="L16270" t="str">
            <v>Primary</v>
          </cell>
          <cell r="AC16270" t="str">
            <v>Yes</v>
          </cell>
          <cell r="AI16270">
            <v>2</v>
          </cell>
        </row>
        <row r="16271">
          <cell r="K16271" t="str">
            <v>Academy Sponsor Led</v>
          </cell>
          <cell r="L16271" t="str">
            <v>Primary</v>
          </cell>
          <cell r="AC16271" t="str">
            <v>Yes</v>
          </cell>
          <cell r="AI16271">
            <v>2</v>
          </cell>
        </row>
        <row r="16272">
          <cell r="K16272" t="str">
            <v>Academy Sponsor Led</v>
          </cell>
          <cell r="L16272" t="str">
            <v>Secondary</v>
          </cell>
          <cell r="AC16272" t="str">
            <v>Yes</v>
          </cell>
          <cell r="AI16272">
            <v>3</v>
          </cell>
        </row>
        <row r="16273">
          <cell r="K16273" t="str">
            <v>Academy Sponsor Led</v>
          </cell>
          <cell r="L16273" t="str">
            <v>Primary</v>
          </cell>
          <cell r="AC16273" t="str">
            <v>Yes</v>
          </cell>
          <cell r="AI16273">
            <v>2</v>
          </cell>
        </row>
        <row r="16274">
          <cell r="K16274" t="str">
            <v>Academy Sponsor Led</v>
          </cell>
          <cell r="L16274" t="str">
            <v>Primary</v>
          </cell>
          <cell r="AC16274" t="str">
            <v>Yes</v>
          </cell>
          <cell r="AI16274">
            <v>2</v>
          </cell>
        </row>
        <row r="16275">
          <cell r="K16275" t="str">
            <v>Academy Sponsor Led</v>
          </cell>
          <cell r="L16275" t="str">
            <v>Primary</v>
          </cell>
          <cell r="AC16275" t="str">
            <v>Yes</v>
          </cell>
          <cell r="AI16275">
            <v>4</v>
          </cell>
        </row>
        <row r="16276">
          <cell r="K16276" t="str">
            <v>Academy Sponsor Led</v>
          </cell>
          <cell r="L16276" t="str">
            <v>Primary</v>
          </cell>
          <cell r="AC16276" t="str">
            <v>Yes</v>
          </cell>
          <cell r="AI16276">
            <v>3</v>
          </cell>
        </row>
        <row r="16277">
          <cell r="K16277" t="str">
            <v>Academy Sponsor Led</v>
          </cell>
          <cell r="L16277" t="str">
            <v>Primary</v>
          </cell>
          <cell r="AC16277" t="str">
            <v>Yes</v>
          </cell>
          <cell r="AI16277">
            <v>2</v>
          </cell>
        </row>
        <row r="16278">
          <cell r="K16278" t="str">
            <v>Academy Sponsor Led</v>
          </cell>
          <cell r="L16278" t="str">
            <v>Primary</v>
          </cell>
          <cell r="AC16278" t="str">
            <v>Yes</v>
          </cell>
          <cell r="AI16278">
            <v>3</v>
          </cell>
        </row>
        <row r="16279">
          <cell r="K16279" t="str">
            <v>Voluntary Aided School</v>
          </cell>
          <cell r="L16279" t="str">
            <v>Primary</v>
          </cell>
          <cell r="AC16279" t="str">
            <v>Yes</v>
          </cell>
          <cell r="AI16279">
            <v>2</v>
          </cell>
        </row>
        <row r="16280">
          <cell r="K16280" t="str">
            <v>Voluntary Aided School</v>
          </cell>
          <cell r="L16280" t="str">
            <v>Primary</v>
          </cell>
          <cell r="AC16280" t="str">
            <v>Yes</v>
          </cell>
          <cell r="AI16280">
            <v>2</v>
          </cell>
        </row>
        <row r="16281">
          <cell r="K16281" t="str">
            <v>Voluntary Aided School</v>
          </cell>
          <cell r="L16281" t="str">
            <v>Primary</v>
          </cell>
          <cell r="AC16281" t="str">
            <v>Yes</v>
          </cell>
          <cell r="AI16281">
            <v>2</v>
          </cell>
        </row>
        <row r="16282">
          <cell r="K16282" t="str">
            <v>Academy Sponsor Led</v>
          </cell>
          <cell r="L16282" t="str">
            <v>Primary</v>
          </cell>
          <cell r="AC16282" t="str">
            <v>Yes</v>
          </cell>
          <cell r="AI16282">
            <v>2</v>
          </cell>
        </row>
        <row r="16283">
          <cell r="K16283" t="str">
            <v>Academy Converter</v>
          </cell>
          <cell r="L16283" t="str">
            <v>Primary</v>
          </cell>
          <cell r="AC16283" t="str">
            <v>Yes</v>
          </cell>
          <cell r="AI16283">
            <v>1</v>
          </cell>
        </row>
        <row r="16284">
          <cell r="K16284" t="str">
            <v>Academy Converter</v>
          </cell>
          <cell r="L16284" t="str">
            <v>Primary</v>
          </cell>
          <cell r="AC16284" t="str">
            <v>Yes</v>
          </cell>
          <cell r="AI16284">
            <v>2</v>
          </cell>
        </row>
        <row r="16285">
          <cell r="K16285" t="str">
            <v>Academy Converter</v>
          </cell>
          <cell r="L16285" t="str">
            <v>Primary</v>
          </cell>
          <cell r="AC16285" t="str">
            <v>No</v>
          </cell>
          <cell r="AI16285">
            <v>1</v>
          </cell>
        </row>
        <row r="16286">
          <cell r="K16286" t="str">
            <v>Academy Converter</v>
          </cell>
          <cell r="L16286" t="str">
            <v>Primary</v>
          </cell>
          <cell r="AC16286" t="str">
            <v>No</v>
          </cell>
          <cell r="AI16286">
            <v>1</v>
          </cell>
        </row>
        <row r="16287">
          <cell r="K16287" t="str">
            <v>Academy Converter</v>
          </cell>
          <cell r="L16287" t="str">
            <v>Primary</v>
          </cell>
          <cell r="AC16287" t="str">
            <v>Yes</v>
          </cell>
          <cell r="AI16287">
            <v>3</v>
          </cell>
        </row>
        <row r="16288">
          <cell r="K16288" t="str">
            <v>Academy Converter</v>
          </cell>
          <cell r="L16288" t="str">
            <v>Primary</v>
          </cell>
          <cell r="AC16288" t="str">
            <v>Yes</v>
          </cell>
          <cell r="AI16288">
            <v>1</v>
          </cell>
        </row>
        <row r="16289">
          <cell r="K16289" t="str">
            <v>Academy Converter</v>
          </cell>
          <cell r="L16289" t="str">
            <v>Secondary</v>
          </cell>
          <cell r="AC16289" t="str">
            <v>Yes</v>
          </cell>
          <cell r="AI16289">
            <v>2</v>
          </cell>
        </row>
        <row r="16290">
          <cell r="K16290" t="str">
            <v>Academy Converter</v>
          </cell>
          <cell r="L16290" t="str">
            <v>Primary</v>
          </cell>
          <cell r="AC16290" t="str">
            <v>Yes</v>
          </cell>
          <cell r="AI16290">
            <v>2</v>
          </cell>
        </row>
        <row r="16291">
          <cell r="K16291" t="str">
            <v>Academy Converter</v>
          </cell>
          <cell r="L16291" t="str">
            <v>Primary</v>
          </cell>
          <cell r="AC16291" t="str">
            <v>Yes</v>
          </cell>
          <cell r="AI16291">
            <v>2</v>
          </cell>
        </row>
        <row r="16292">
          <cell r="K16292" t="str">
            <v>Academy Converter</v>
          </cell>
          <cell r="L16292" t="str">
            <v>Primary</v>
          </cell>
          <cell r="AC16292" t="str">
            <v>No</v>
          </cell>
          <cell r="AI16292">
            <v>1</v>
          </cell>
        </row>
        <row r="16293">
          <cell r="K16293" t="str">
            <v>Academy Converter</v>
          </cell>
          <cell r="L16293" t="str">
            <v>Primary</v>
          </cell>
          <cell r="AC16293" t="str">
            <v>Yes</v>
          </cell>
          <cell r="AI16293">
            <v>2</v>
          </cell>
        </row>
        <row r="16294">
          <cell r="K16294" t="str">
            <v>Academy Converter</v>
          </cell>
          <cell r="L16294" t="str">
            <v>Primary</v>
          </cell>
          <cell r="AC16294" t="str">
            <v>No</v>
          </cell>
          <cell r="AI16294">
            <v>1</v>
          </cell>
        </row>
        <row r="16295">
          <cell r="K16295" t="str">
            <v>Academy Converter</v>
          </cell>
          <cell r="L16295" t="str">
            <v>Primary</v>
          </cell>
          <cell r="AC16295" t="str">
            <v>Yes</v>
          </cell>
          <cell r="AI16295">
            <v>2</v>
          </cell>
        </row>
        <row r="16296">
          <cell r="K16296" t="str">
            <v>Academy Converter</v>
          </cell>
          <cell r="L16296" t="str">
            <v>Secondary</v>
          </cell>
          <cell r="AC16296" t="str">
            <v>Yes</v>
          </cell>
          <cell r="AI16296">
            <v>2</v>
          </cell>
        </row>
        <row r="16297">
          <cell r="K16297" t="str">
            <v>Academy Converter</v>
          </cell>
          <cell r="L16297" t="str">
            <v>Primary</v>
          </cell>
          <cell r="AC16297" t="str">
            <v>Yes</v>
          </cell>
          <cell r="AI16297">
            <v>2</v>
          </cell>
        </row>
        <row r="16298">
          <cell r="K16298" t="str">
            <v>Academy Converter</v>
          </cell>
          <cell r="L16298" t="str">
            <v>Secondary</v>
          </cell>
          <cell r="AC16298" t="str">
            <v>Yes</v>
          </cell>
          <cell r="AI16298">
            <v>2</v>
          </cell>
        </row>
        <row r="16299">
          <cell r="K16299" t="str">
            <v>Academy Converter</v>
          </cell>
          <cell r="L16299" t="str">
            <v>Secondary</v>
          </cell>
          <cell r="AC16299" t="str">
            <v>Yes</v>
          </cell>
          <cell r="AI16299">
            <v>2</v>
          </cell>
        </row>
        <row r="16300">
          <cell r="K16300" t="str">
            <v>Academy Converter</v>
          </cell>
          <cell r="L16300" t="str">
            <v>Secondary</v>
          </cell>
          <cell r="AC16300" t="str">
            <v>Yes</v>
          </cell>
          <cell r="AI16300">
            <v>2</v>
          </cell>
        </row>
        <row r="16301">
          <cell r="K16301" t="str">
            <v>Academy Converter</v>
          </cell>
          <cell r="L16301" t="str">
            <v>Primary</v>
          </cell>
          <cell r="AC16301" t="str">
            <v>Yes</v>
          </cell>
          <cell r="AI16301">
            <v>2</v>
          </cell>
        </row>
        <row r="16302">
          <cell r="K16302" t="str">
            <v>Academy Converter</v>
          </cell>
          <cell r="L16302" t="str">
            <v>Secondary</v>
          </cell>
          <cell r="AC16302" t="str">
            <v>No</v>
          </cell>
          <cell r="AI16302">
            <v>1</v>
          </cell>
        </row>
        <row r="16303">
          <cell r="K16303" t="str">
            <v>Academy Converter</v>
          </cell>
          <cell r="L16303" t="str">
            <v>Primary</v>
          </cell>
          <cell r="AC16303" t="str">
            <v>Yes</v>
          </cell>
          <cell r="AI16303">
            <v>2</v>
          </cell>
        </row>
        <row r="16304">
          <cell r="K16304" t="str">
            <v>Academy Converter</v>
          </cell>
          <cell r="L16304" t="str">
            <v>Secondary</v>
          </cell>
          <cell r="AC16304" t="str">
            <v>Yes</v>
          </cell>
          <cell r="AI16304">
            <v>1</v>
          </cell>
        </row>
        <row r="16305">
          <cell r="K16305" t="str">
            <v>Academy Converter</v>
          </cell>
          <cell r="L16305" t="str">
            <v>Primary</v>
          </cell>
          <cell r="AC16305" t="str">
            <v>No</v>
          </cell>
          <cell r="AI16305">
            <v>1</v>
          </cell>
        </row>
        <row r="16306">
          <cell r="K16306" t="str">
            <v>Academy Converter</v>
          </cell>
          <cell r="L16306" t="str">
            <v>Primary</v>
          </cell>
          <cell r="AC16306" t="str">
            <v>Yes</v>
          </cell>
          <cell r="AI16306">
            <v>2</v>
          </cell>
        </row>
        <row r="16307">
          <cell r="K16307" t="str">
            <v>Academy Converter</v>
          </cell>
          <cell r="L16307" t="str">
            <v>Primary</v>
          </cell>
          <cell r="AC16307" t="str">
            <v>Yes</v>
          </cell>
          <cell r="AI16307">
            <v>1</v>
          </cell>
        </row>
        <row r="16308">
          <cell r="K16308" t="str">
            <v>Academy Converter</v>
          </cell>
          <cell r="L16308" t="str">
            <v>Secondary</v>
          </cell>
          <cell r="AC16308" t="str">
            <v>Yes</v>
          </cell>
          <cell r="AI16308">
            <v>2</v>
          </cell>
        </row>
        <row r="16309">
          <cell r="K16309" t="str">
            <v>Academy Converter</v>
          </cell>
          <cell r="L16309" t="str">
            <v>Primary</v>
          </cell>
          <cell r="AC16309" t="str">
            <v>No</v>
          </cell>
          <cell r="AI16309">
            <v>1</v>
          </cell>
        </row>
        <row r="16310">
          <cell r="K16310" t="str">
            <v>Academy Converter</v>
          </cell>
          <cell r="L16310" t="str">
            <v>Secondary</v>
          </cell>
          <cell r="AC16310" t="str">
            <v>No</v>
          </cell>
          <cell r="AI16310">
            <v>2</v>
          </cell>
        </row>
        <row r="16311">
          <cell r="K16311" t="str">
            <v>Academy Converter</v>
          </cell>
          <cell r="L16311" t="str">
            <v>Secondary</v>
          </cell>
          <cell r="AC16311" t="str">
            <v>Yes</v>
          </cell>
          <cell r="AI16311">
            <v>2</v>
          </cell>
        </row>
        <row r="16312">
          <cell r="K16312" t="str">
            <v>Academy Converter</v>
          </cell>
          <cell r="L16312" t="str">
            <v>Secondary</v>
          </cell>
          <cell r="AC16312" t="str">
            <v>Yes</v>
          </cell>
          <cell r="AI16312">
            <v>2</v>
          </cell>
        </row>
        <row r="16313">
          <cell r="K16313" t="str">
            <v>Academy Converter</v>
          </cell>
          <cell r="L16313" t="str">
            <v>Secondary</v>
          </cell>
          <cell r="AC16313" t="str">
            <v>Yes</v>
          </cell>
          <cell r="AI16313">
            <v>2</v>
          </cell>
        </row>
        <row r="16314">
          <cell r="K16314" t="str">
            <v>Academy Converter</v>
          </cell>
          <cell r="L16314" t="str">
            <v>Secondary</v>
          </cell>
          <cell r="AC16314" t="str">
            <v>Yes</v>
          </cell>
          <cell r="AI16314">
            <v>1</v>
          </cell>
        </row>
        <row r="16315">
          <cell r="K16315" t="str">
            <v>Academy Converter</v>
          </cell>
          <cell r="L16315" t="str">
            <v>Secondary</v>
          </cell>
          <cell r="AC16315" t="str">
            <v>Yes</v>
          </cell>
          <cell r="AI16315">
            <v>2</v>
          </cell>
        </row>
        <row r="16316">
          <cell r="K16316" t="str">
            <v>Academy Converter</v>
          </cell>
          <cell r="L16316" t="str">
            <v>Secondary</v>
          </cell>
          <cell r="AC16316" t="str">
            <v>Yes</v>
          </cell>
          <cell r="AI16316">
            <v>2</v>
          </cell>
        </row>
        <row r="16317">
          <cell r="K16317" t="str">
            <v>Academy Converter</v>
          </cell>
          <cell r="L16317" t="str">
            <v>Primary</v>
          </cell>
          <cell r="AC16317" t="str">
            <v>Yes</v>
          </cell>
          <cell r="AI16317">
            <v>1</v>
          </cell>
        </row>
        <row r="16318">
          <cell r="K16318" t="str">
            <v>Academy Converter</v>
          </cell>
          <cell r="L16318" t="str">
            <v>Secondary</v>
          </cell>
          <cell r="AC16318" t="str">
            <v>Yes</v>
          </cell>
          <cell r="AI16318">
            <v>2</v>
          </cell>
        </row>
        <row r="16319">
          <cell r="K16319" t="str">
            <v>Academy Converter</v>
          </cell>
          <cell r="L16319" t="str">
            <v>Primary</v>
          </cell>
          <cell r="AC16319" t="str">
            <v>No</v>
          </cell>
          <cell r="AI16319">
            <v>1</v>
          </cell>
        </row>
        <row r="16320">
          <cell r="K16320" t="str">
            <v>Academy Converter</v>
          </cell>
          <cell r="L16320" t="str">
            <v>Secondary</v>
          </cell>
          <cell r="AC16320" t="str">
            <v>Yes</v>
          </cell>
          <cell r="AI16320">
            <v>1</v>
          </cell>
        </row>
        <row r="16321">
          <cell r="K16321" t="str">
            <v>Academy Converter</v>
          </cell>
          <cell r="L16321" t="str">
            <v>Primary</v>
          </cell>
          <cell r="AC16321" t="str">
            <v>Yes</v>
          </cell>
          <cell r="AI16321">
            <v>3</v>
          </cell>
        </row>
        <row r="16322">
          <cell r="K16322" t="str">
            <v>Academy Converter</v>
          </cell>
          <cell r="L16322" t="str">
            <v>Secondary</v>
          </cell>
          <cell r="AC16322" t="str">
            <v>Yes</v>
          </cell>
          <cell r="AI16322">
            <v>2</v>
          </cell>
        </row>
        <row r="16323">
          <cell r="K16323" t="str">
            <v>Academy Converter</v>
          </cell>
          <cell r="L16323" t="str">
            <v>Secondary</v>
          </cell>
          <cell r="AC16323" t="str">
            <v>Yes</v>
          </cell>
          <cell r="AI16323">
            <v>1</v>
          </cell>
        </row>
        <row r="16324">
          <cell r="K16324" t="str">
            <v>Academy Converter</v>
          </cell>
          <cell r="L16324" t="str">
            <v>Primary</v>
          </cell>
          <cell r="AC16324" t="str">
            <v>Yes</v>
          </cell>
          <cell r="AI16324">
            <v>2</v>
          </cell>
        </row>
        <row r="16325">
          <cell r="K16325" t="str">
            <v>Academy Converter</v>
          </cell>
          <cell r="L16325" t="str">
            <v>Primary</v>
          </cell>
          <cell r="AC16325" t="str">
            <v>Yes</v>
          </cell>
          <cell r="AI16325">
            <v>2</v>
          </cell>
        </row>
        <row r="16326">
          <cell r="K16326" t="str">
            <v>Academy Converter</v>
          </cell>
          <cell r="L16326" t="str">
            <v>Primary</v>
          </cell>
          <cell r="AC16326" t="str">
            <v>Yes</v>
          </cell>
          <cell r="AI16326">
            <v>2</v>
          </cell>
        </row>
        <row r="16327">
          <cell r="K16327" t="str">
            <v>Academy Converter</v>
          </cell>
          <cell r="L16327" t="str">
            <v>Primary</v>
          </cell>
          <cell r="AC16327" t="str">
            <v>No</v>
          </cell>
          <cell r="AI16327">
            <v>1</v>
          </cell>
        </row>
        <row r="16328">
          <cell r="K16328" t="str">
            <v>Academy Converter</v>
          </cell>
          <cell r="L16328" t="str">
            <v>Secondary</v>
          </cell>
          <cell r="AC16328" t="str">
            <v>Yes</v>
          </cell>
          <cell r="AI16328">
            <v>2</v>
          </cell>
        </row>
        <row r="16329">
          <cell r="K16329" t="str">
            <v>Academy Converter</v>
          </cell>
          <cell r="L16329" t="str">
            <v>Primary</v>
          </cell>
          <cell r="AC16329" t="str">
            <v>Yes</v>
          </cell>
          <cell r="AI16329">
            <v>1</v>
          </cell>
        </row>
        <row r="16330">
          <cell r="K16330" t="str">
            <v>Academy Converter</v>
          </cell>
          <cell r="L16330" t="str">
            <v>Secondary</v>
          </cell>
          <cell r="AC16330" t="str">
            <v>Yes</v>
          </cell>
          <cell r="AI16330">
            <v>2</v>
          </cell>
        </row>
        <row r="16331">
          <cell r="K16331" t="str">
            <v>Academy Converter</v>
          </cell>
          <cell r="L16331" t="str">
            <v>Secondary</v>
          </cell>
          <cell r="AC16331" t="str">
            <v>No</v>
          </cell>
          <cell r="AI16331">
            <v>2</v>
          </cell>
        </row>
        <row r="16332">
          <cell r="K16332" t="str">
            <v>Academy Converter</v>
          </cell>
          <cell r="L16332" t="str">
            <v>Primary</v>
          </cell>
          <cell r="AC16332" t="str">
            <v>Yes</v>
          </cell>
          <cell r="AI16332">
            <v>1</v>
          </cell>
        </row>
        <row r="16333">
          <cell r="K16333" t="str">
            <v>Academy Converter</v>
          </cell>
          <cell r="L16333" t="str">
            <v>Secondary</v>
          </cell>
          <cell r="AC16333" t="str">
            <v>Yes</v>
          </cell>
          <cell r="AI16333">
            <v>1</v>
          </cell>
        </row>
        <row r="16334">
          <cell r="K16334" t="str">
            <v>Academy Sponsor Led</v>
          </cell>
          <cell r="L16334" t="str">
            <v>Primary</v>
          </cell>
          <cell r="AC16334" t="str">
            <v>Yes</v>
          </cell>
          <cell r="AI16334">
            <v>4</v>
          </cell>
        </row>
        <row r="16335">
          <cell r="K16335" t="str">
            <v>Academy Sponsor Led</v>
          </cell>
          <cell r="L16335" t="str">
            <v>Secondary</v>
          </cell>
          <cell r="AC16335" t="str">
            <v>Yes</v>
          </cell>
          <cell r="AI16335">
            <v>2</v>
          </cell>
        </row>
        <row r="16336">
          <cell r="K16336" t="str">
            <v>Academy Sponsor Led</v>
          </cell>
          <cell r="L16336" t="str">
            <v>Secondary</v>
          </cell>
          <cell r="AC16336" t="str">
            <v>Yes</v>
          </cell>
          <cell r="AI16336">
            <v>2</v>
          </cell>
        </row>
        <row r="16337">
          <cell r="K16337" t="str">
            <v>Academy Sponsor Led</v>
          </cell>
          <cell r="L16337" t="str">
            <v>Primary</v>
          </cell>
          <cell r="AC16337" t="str">
            <v>Yes</v>
          </cell>
          <cell r="AI16337">
            <v>1</v>
          </cell>
        </row>
        <row r="16338">
          <cell r="K16338" t="str">
            <v>Academy Converter</v>
          </cell>
          <cell r="L16338" t="str">
            <v>Secondary</v>
          </cell>
          <cell r="AC16338" t="str">
            <v>Yes</v>
          </cell>
          <cell r="AI16338">
            <v>2</v>
          </cell>
        </row>
        <row r="16339">
          <cell r="K16339" t="str">
            <v>Academy Sponsor Led</v>
          </cell>
          <cell r="L16339" t="str">
            <v>Primary</v>
          </cell>
          <cell r="AC16339" t="str">
            <v>Yes</v>
          </cell>
          <cell r="AI16339">
            <v>2</v>
          </cell>
        </row>
        <row r="16340">
          <cell r="K16340" t="str">
            <v>Academy Sponsor Led</v>
          </cell>
          <cell r="L16340" t="str">
            <v>Secondary</v>
          </cell>
          <cell r="AC16340" t="str">
            <v>Yes</v>
          </cell>
          <cell r="AI16340">
            <v>2</v>
          </cell>
        </row>
        <row r="16341">
          <cell r="K16341" t="str">
            <v>Academy Sponsor Led</v>
          </cell>
          <cell r="L16341" t="str">
            <v>Primary</v>
          </cell>
          <cell r="AC16341" t="str">
            <v>Yes</v>
          </cell>
          <cell r="AI16341">
            <v>3</v>
          </cell>
        </row>
        <row r="16342">
          <cell r="K16342" t="str">
            <v>Academy Sponsor Led</v>
          </cell>
          <cell r="L16342" t="str">
            <v>Primary</v>
          </cell>
          <cell r="AC16342" t="str">
            <v>Yes</v>
          </cell>
          <cell r="AI16342">
            <v>2</v>
          </cell>
        </row>
        <row r="16343">
          <cell r="K16343" t="str">
            <v>Voluntary Aided School</v>
          </cell>
          <cell r="L16343" t="str">
            <v>Secondary</v>
          </cell>
          <cell r="AC16343" t="str">
            <v>Yes</v>
          </cell>
          <cell r="AI16343">
            <v>2</v>
          </cell>
        </row>
        <row r="16344">
          <cell r="K16344" t="str">
            <v>Academy Sponsor Led</v>
          </cell>
          <cell r="L16344" t="str">
            <v>Secondary</v>
          </cell>
          <cell r="AC16344" t="str">
            <v>Yes</v>
          </cell>
          <cell r="AI16344">
            <v>2</v>
          </cell>
        </row>
        <row r="16345">
          <cell r="K16345" t="str">
            <v>Academy Sponsor Led</v>
          </cell>
          <cell r="L16345" t="str">
            <v>Primary</v>
          </cell>
          <cell r="AC16345" t="str">
            <v>Yes</v>
          </cell>
          <cell r="AI16345">
            <v>2</v>
          </cell>
        </row>
        <row r="16346">
          <cell r="K16346" t="str">
            <v>Academy Sponsor Led</v>
          </cell>
          <cell r="L16346" t="str">
            <v>Secondary</v>
          </cell>
          <cell r="AC16346" t="str">
            <v>Yes</v>
          </cell>
          <cell r="AI16346">
            <v>2</v>
          </cell>
        </row>
        <row r="16347">
          <cell r="K16347" t="str">
            <v>Academy Sponsor Led</v>
          </cell>
          <cell r="L16347" t="str">
            <v>Primary</v>
          </cell>
          <cell r="AC16347" t="str">
            <v>Yes</v>
          </cell>
          <cell r="AI16347">
            <v>3</v>
          </cell>
        </row>
        <row r="16348">
          <cell r="K16348" t="str">
            <v>Academy Sponsor Led</v>
          </cell>
          <cell r="L16348" t="str">
            <v>Primary</v>
          </cell>
          <cell r="AC16348" t="str">
            <v>Yes</v>
          </cell>
          <cell r="AI16348">
            <v>3</v>
          </cell>
        </row>
        <row r="16349">
          <cell r="K16349" t="str">
            <v>Academy Sponsor Led</v>
          </cell>
          <cell r="L16349" t="str">
            <v>Primary</v>
          </cell>
          <cell r="AC16349" t="str">
            <v>Yes</v>
          </cell>
          <cell r="AI16349">
            <v>2</v>
          </cell>
        </row>
        <row r="16350">
          <cell r="K16350" t="str">
            <v>Academy Sponsor Led</v>
          </cell>
          <cell r="L16350" t="str">
            <v>Primary</v>
          </cell>
          <cell r="AC16350" t="str">
            <v>Yes</v>
          </cell>
          <cell r="AI16350">
            <v>1</v>
          </cell>
        </row>
        <row r="16351">
          <cell r="K16351" t="str">
            <v>Academy Sponsor Led</v>
          </cell>
          <cell r="L16351" t="str">
            <v>Primary</v>
          </cell>
          <cell r="AC16351" t="str">
            <v>Yes</v>
          </cell>
          <cell r="AI16351">
            <v>2</v>
          </cell>
        </row>
        <row r="16352">
          <cell r="K16352" t="str">
            <v>Academy Converter</v>
          </cell>
          <cell r="L16352" t="str">
            <v>Primary</v>
          </cell>
          <cell r="AC16352" t="str">
            <v>Yes</v>
          </cell>
          <cell r="AI16352">
            <v>2</v>
          </cell>
        </row>
        <row r="16353">
          <cell r="K16353" t="str">
            <v>Foundation School</v>
          </cell>
          <cell r="L16353" t="str">
            <v>Primary</v>
          </cell>
          <cell r="AC16353" t="str">
            <v>Yes</v>
          </cell>
          <cell r="AI16353">
            <v>2</v>
          </cell>
        </row>
        <row r="16354">
          <cell r="K16354" t="str">
            <v>Academy Converter</v>
          </cell>
          <cell r="L16354" t="str">
            <v>Secondary</v>
          </cell>
          <cell r="AC16354" t="str">
            <v>Yes</v>
          </cell>
          <cell r="AI16354">
            <v>2</v>
          </cell>
        </row>
        <row r="16355">
          <cell r="K16355" t="str">
            <v>Academy Converter</v>
          </cell>
          <cell r="L16355" t="str">
            <v>Secondary</v>
          </cell>
          <cell r="AC16355" t="str">
            <v>Yes</v>
          </cell>
          <cell r="AI16355">
            <v>2</v>
          </cell>
        </row>
        <row r="16356">
          <cell r="K16356" t="str">
            <v>Academy Converter</v>
          </cell>
          <cell r="L16356" t="str">
            <v>Primary</v>
          </cell>
          <cell r="AC16356" t="str">
            <v>Yes</v>
          </cell>
          <cell r="AI16356">
            <v>1</v>
          </cell>
        </row>
        <row r="16357">
          <cell r="K16357" t="str">
            <v>Academy Converter</v>
          </cell>
          <cell r="L16357" t="str">
            <v>Secondary</v>
          </cell>
          <cell r="AC16357" t="str">
            <v>Yes</v>
          </cell>
          <cell r="AI16357">
            <v>3</v>
          </cell>
        </row>
        <row r="16358">
          <cell r="K16358" t="str">
            <v>Academy Converter</v>
          </cell>
          <cell r="L16358" t="str">
            <v>Primary</v>
          </cell>
          <cell r="AC16358" t="str">
            <v>Yes</v>
          </cell>
          <cell r="AI16358">
            <v>2</v>
          </cell>
        </row>
        <row r="16359">
          <cell r="K16359" t="str">
            <v>Academy Converter</v>
          </cell>
          <cell r="L16359" t="str">
            <v>Primary</v>
          </cell>
          <cell r="AC16359" t="str">
            <v>Yes</v>
          </cell>
          <cell r="AI16359">
            <v>1</v>
          </cell>
        </row>
        <row r="16360">
          <cell r="K16360" t="str">
            <v>Academy Converter</v>
          </cell>
          <cell r="L16360" t="str">
            <v>Primary</v>
          </cell>
          <cell r="AC16360" t="str">
            <v>Yes</v>
          </cell>
          <cell r="AI16360">
            <v>1</v>
          </cell>
        </row>
        <row r="16361">
          <cell r="K16361" t="str">
            <v>Academy Converter</v>
          </cell>
          <cell r="L16361" t="str">
            <v>Primary</v>
          </cell>
          <cell r="AC16361" t="str">
            <v>Yes</v>
          </cell>
          <cell r="AI16361">
            <v>2</v>
          </cell>
        </row>
        <row r="16362">
          <cell r="K16362" t="str">
            <v>Academy Converter</v>
          </cell>
          <cell r="L16362" t="str">
            <v>Primary</v>
          </cell>
          <cell r="AC16362" t="str">
            <v>No</v>
          </cell>
          <cell r="AI16362">
            <v>1</v>
          </cell>
        </row>
        <row r="16363">
          <cell r="K16363" t="str">
            <v>Academy Converter</v>
          </cell>
          <cell r="L16363" t="str">
            <v>Primary</v>
          </cell>
          <cell r="AC16363" t="str">
            <v>No</v>
          </cell>
          <cell r="AI16363">
            <v>2</v>
          </cell>
        </row>
        <row r="16364">
          <cell r="K16364" t="str">
            <v>Academy Converter</v>
          </cell>
          <cell r="L16364" t="str">
            <v>Primary</v>
          </cell>
          <cell r="AC16364" t="str">
            <v>Yes</v>
          </cell>
          <cell r="AI16364">
            <v>3</v>
          </cell>
        </row>
        <row r="16365">
          <cell r="K16365" t="str">
            <v>Academy Converter</v>
          </cell>
          <cell r="L16365" t="str">
            <v>Primary</v>
          </cell>
          <cell r="AC16365" t="str">
            <v>Yes</v>
          </cell>
          <cell r="AI16365">
            <v>2</v>
          </cell>
        </row>
        <row r="16366">
          <cell r="K16366" t="str">
            <v>Academy Converter</v>
          </cell>
          <cell r="L16366" t="str">
            <v>Primary</v>
          </cell>
          <cell r="AC16366" t="str">
            <v>Yes</v>
          </cell>
          <cell r="AI16366">
            <v>1</v>
          </cell>
        </row>
        <row r="16367">
          <cell r="K16367" t="str">
            <v>Academy Converter</v>
          </cell>
          <cell r="L16367" t="str">
            <v>Primary</v>
          </cell>
          <cell r="AC16367" t="str">
            <v>Yes</v>
          </cell>
          <cell r="AI16367">
            <v>2</v>
          </cell>
        </row>
        <row r="16368">
          <cell r="K16368" t="str">
            <v>Academy Converter</v>
          </cell>
          <cell r="L16368" t="str">
            <v>Primary</v>
          </cell>
          <cell r="AC16368" t="str">
            <v>Yes</v>
          </cell>
          <cell r="AI16368">
            <v>2</v>
          </cell>
        </row>
        <row r="16369">
          <cell r="K16369" t="str">
            <v>Academy Converter</v>
          </cell>
          <cell r="L16369" t="str">
            <v>Primary</v>
          </cell>
          <cell r="AC16369" t="str">
            <v>Yes</v>
          </cell>
          <cell r="AI16369">
            <v>1</v>
          </cell>
        </row>
        <row r="16370">
          <cell r="K16370" t="str">
            <v>Academy Converter</v>
          </cell>
          <cell r="L16370" t="str">
            <v>Primary</v>
          </cell>
          <cell r="AC16370" t="str">
            <v>Yes</v>
          </cell>
          <cell r="AI16370">
            <v>2</v>
          </cell>
        </row>
        <row r="16371">
          <cell r="K16371" t="str">
            <v>Academy Sponsor Led</v>
          </cell>
          <cell r="L16371" t="str">
            <v>Primary</v>
          </cell>
          <cell r="AC16371" t="str">
            <v>Yes</v>
          </cell>
          <cell r="AI16371">
            <v>2</v>
          </cell>
        </row>
        <row r="16372">
          <cell r="K16372" t="str">
            <v>Academy Sponsor Led</v>
          </cell>
          <cell r="L16372" t="str">
            <v>Primary</v>
          </cell>
          <cell r="AC16372" t="str">
            <v>Yes</v>
          </cell>
          <cell r="AI16372">
            <v>2</v>
          </cell>
        </row>
        <row r="16373">
          <cell r="K16373" t="str">
            <v>Academy Sponsor Led</v>
          </cell>
          <cell r="L16373" t="str">
            <v>Primary</v>
          </cell>
          <cell r="AC16373" t="str">
            <v>Yes</v>
          </cell>
          <cell r="AI16373">
            <v>2</v>
          </cell>
        </row>
        <row r="16374">
          <cell r="K16374" t="str">
            <v>Academy Sponsor Led</v>
          </cell>
          <cell r="L16374" t="str">
            <v>Primary</v>
          </cell>
          <cell r="AC16374" t="str">
            <v>Yes</v>
          </cell>
          <cell r="AI16374">
            <v>2</v>
          </cell>
        </row>
        <row r="16375">
          <cell r="K16375" t="str">
            <v>Academy Sponsor Led</v>
          </cell>
          <cell r="L16375" t="str">
            <v>Primary</v>
          </cell>
          <cell r="AC16375" t="str">
            <v>Yes</v>
          </cell>
          <cell r="AI16375">
            <v>2</v>
          </cell>
        </row>
        <row r="16376">
          <cell r="K16376" t="str">
            <v>Academy Sponsor Led</v>
          </cell>
          <cell r="L16376" t="str">
            <v>Primary</v>
          </cell>
          <cell r="AC16376" t="str">
            <v>Yes</v>
          </cell>
          <cell r="AI16376">
            <v>2</v>
          </cell>
        </row>
        <row r="16377">
          <cell r="K16377" t="str">
            <v>Academy Sponsor Led</v>
          </cell>
          <cell r="L16377" t="str">
            <v>Secondary</v>
          </cell>
          <cell r="AC16377" t="str">
            <v>Yes</v>
          </cell>
          <cell r="AI16377">
            <v>3</v>
          </cell>
        </row>
        <row r="16378">
          <cell r="K16378" t="str">
            <v>Academy Sponsor Led</v>
          </cell>
          <cell r="L16378" t="str">
            <v>Secondary</v>
          </cell>
          <cell r="AC16378" t="str">
            <v>Yes</v>
          </cell>
          <cell r="AI16378">
            <v>2</v>
          </cell>
        </row>
        <row r="16379">
          <cell r="K16379" t="str">
            <v>Academy Converter</v>
          </cell>
          <cell r="L16379" t="str">
            <v>Primary</v>
          </cell>
          <cell r="AC16379" t="str">
            <v>No</v>
          </cell>
          <cell r="AI16379">
            <v>1</v>
          </cell>
        </row>
        <row r="16380">
          <cell r="K16380" t="str">
            <v>Academy Converter</v>
          </cell>
          <cell r="L16380" t="str">
            <v>Secondary</v>
          </cell>
          <cell r="AC16380" t="str">
            <v>No</v>
          </cell>
          <cell r="AI16380">
            <v>2</v>
          </cell>
        </row>
        <row r="16381">
          <cell r="K16381" t="str">
            <v>Academy Converter</v>
          </cell>
          <cell r="L16381" t="str">
            <v>Secondary</v>
          </cell>
          <cell r="AC16381" t="str">
            <v>No</v>
          </cell>
          <cell r="AI16381">
            <v>2</v>
          </cell>
        </row>
        <row r="16382">
          <cell r="K16382" t="str">
            <v>Academy Converter</v>
          </cell>
          <cell r="L16382" t="str">
            <v>Secondary</v>
          </cell>
          <cell r="AC16382" t="str">
            <v>Yes</v>
          </cell>
          <cell r="AI16382">
            <v>2</v>
          </cell>
        </row>
        <row r="16383">
          <cell r="K16383" t="str">
            <v>Academy Converter</v>
          </cell>
          <cell r="L16383" t="str">
            <v>Primary</v>
          </cell>
          <cell r="AC16383" t="str">
            <v>No</v>
          </cell>
          <cell r="AI16383">
            <v>1</v>
          </cell>
        </row>
        <row r="16384">
          <cell r="K16384" t="str">
            <v>Academy Converter</v>
          </cell>
          <cell r="L16384" t="str">
            <v>Primary</v>
          </cell>
          <cell r="AC16384" t="str">
            <v>Yes</v>
          </cell>
          <cell r="AI16384">
            <v>2</v>
          </cell>
        </row>
        <row r="16385">
          <cell r="K16385" t="str">
            <v>Academy Converter</v>
          </cell>
          <cell r="L16385" t="str">
            <v>Secondary</v>
          </cell>
          <cell r="AC16385" t="str">
            <v>Yes</v>
          </cell>
          <cell r="AI16385">
            <v>2</v>
          </cell>
        </row>
        <row r="16386">
          <cell r="K16386" t="str">
            <v>Academy Converter</v>
          </cell>
          <cell r="L16386" t="str">
            <v>Primary</v>
          </cell>
          <cell r="AC16386" t="str">
            <v>Yes</v>
          </cell>
          <cell r="AI16386">
            <v>2</v>
          </cell>
        </row>
        <row r="16387">
          <cell r="K16387" t="str">
            <v>Academy Converter</v>
          </cell>
          <cell r="L16387" t="str">
            <v>Primary</v>
          </cell>
          <cell r="AC16387" t="str">
            <v>Yes</v>
          </cell>
          <cell r="AI16387">
            <v>2</v>
          </cell>
        </row>
        <row r="16388">
          <cell r="K16388" t="str">
            <v>Academy Converter</v>
          </cell>
          <cell r="L16388" t="str">
            <v>Primary</v>
          </cell>
          <cell r="AC16388" t="str">
            <v>Yes</v>
          </cell>
          <cell r="AI16388">
            <v>2</v>
          </cell>
        </row>
        <row r="16389">
          <cell r="K16389" t="str">
            <v>Academy Converter</v>
          </cell>
          <cell r="L16389" t="str">
            <v>Secondary</v>
          </cell>
          <cell r="AC16389" t="str">
            <v>Yes</v>
          </cell>
          <cell r="AI16389">
            <v>2</v>
          </cell>
        </row>
        <row r="16390">
          <cell r="K16390" t="str">
            <v>Academy Converter</v>
          </cell>
          <cell r="L16390" t="str">
            <v>Primary</v>
          </cell>
          <cell r="AC16390" t="str">
            <v>Yes</v>
          </cell>
          <cell r="AI16390">
            <v>2</v>
          </cell>
        </row>
        <row r="16391">
          <cell r="K16391" t="str">
            <v>Academy Converter</v>
          </cell>
          <cell r="L16391" t="str">
            <v>Primary</v>
          </cell>
          <cell r="AC16391" t="str">
            <v>Yes</v>
          </cell>
          <cell r="AI16391">
            <v>1</v>
          </cell>
        </row>
        <row r="16392">
          <cell r="K16392" t="str">
            <v>Academy Special Converter</v>
          </cell>
          <cell r="L16392" t="str">
            <v>Special</v>
          </cell>
          <cell r="AC16392" t="str">
            <v>Yes</v>
          </cell>
          <cell r="AI16392">
            <v>1</v>
          </cell>
        </row>
        <row r="16393">
          <cell r="K16393" t="str">
            <v>Academy Converter</v>
          </cell>
          <cell r="L16393" t="str">
            <v>Secondary</v>
          </cell>
          <cell r="AC16393" t="str">
            <v>Yes</v>
          </cell>
          <cell r="AI16393">
            <v>3</v>
          </cell>
        </row>
        <row r="16394">
          <cell r="K16394" t="str">
            <v>Academy Converter</v>
          </cell>
          <cell r="L16394" t="str">
            <v>Secondary</v>
          </cell>
          <cell r="AC16394" t="str">
            <v>Yes</v>
          </cell>
          <cell r="AI16394">
            <v>1</v>
          </cell>
        </row>
        <row r="16395">
          <cell r="K16395" t="str">
            <v>Academy Converter</v>
          </cell>
          <cell r="L16395" t="str">
            <v>Primary</v>
          </cell>
          <cell r="AC16395" t="str">
            <v>No</v>
          </cell>
          <cell r="AI16395">
            <v>1</v>
          </cell>
        </row>
        <row r="16396">
          <cell r="K16396" t="str">
            <v>Academy Converter</v>
          </cell>
          <cell r="L16396" t="str">
            <v>Primary</v>
          </cell>
          <cell r="AC16396" t="str">
            <v>Yes</v>
          </cell>
          <cell r="AI16396">
            <v>2</v>
          </cell>
        </row>
        <row r="16397">
          <cell r="K16397" t="str">
            <v>Academy Converter</v>
          </cell>
          <cell r="L16397" t="str">
            <v>Primary</v>
          </cell>
          <cell r="AC16397" t="str">
            <v>No</v>
          </cell>
          <cell r="AI16397">
            <v>1</v>
          </cell>
        </row>
        <row r="16398">
          <cell r="K16398" t="str">
            <v>Academy Converter</v>
          </cell>
          <cell r="L16398" t="str">
            <v>Primary</v>
          </cell>
          <cell r="AC16398" t="str">
            <v>Yes</v>
          </cell>
          <cell r="AI16398">
            <v>4</v>
          </cell>
        </row>
        <row r="16399">
          <cell r="K16399" t="str">
            <v>Academy Converter</v>
          </cell>
          <cell r="L16399" t="str">
            <v>Primary</v>
          </cell>
          <cell r="AC16399" t="str">
            <v>Yes</v>
          </cell>
          <cell r="AI16399">
            <v>2</v>
          </cell>
        </row>
        <row r="16400">
          <cell r="K16400" t="str">
            <v>Academy Converter</v>
          </cell>
          <cell r="L16400" t="str">
            <v>Primary</v>
          </cell>
          <cell r="AC16400" t="str">
            <v>No</v>
          </cell>
          <cell r="AI16400">
            <v>1</v>
          </cell>
        </row>
        <row r="16401">
          <cell r="K16401" t="str">
            <v>Academy Converter</v>
          </cell>
          <cell r="L16401" t="str">
            <v>Primary</v>
          </cell>
          <cell r="AC16401" t="str">
            <v>Yes</v>
          </cell>
          <cell r="AI16401">
            <v>2</v>
          </cell>
        </row>
        <row r="16402">
          <cell r="K16402" t="str">
            <v>Academy Converter</v>
          </cell>
          <cell r="L16402" t="str">
            <v>Primary</v>
          </cell>
          <cell r="AC16402" t="str">
            <v>No</v>
          </cell>
          <cell r="AI16402">
            <v>1</v>
          </cell>
        </row>
        <row r="16403">
          <cell r="K16403" t="str">
            <v>Academy Converter</v>
          </cell>
          <cell r="L16403" t="str">
            <v>Primary</v>
          </cell>
          <cell r="AC16403" t="str">
            <v>Yes</v>
          </cell>
          <cell r="AI16403">
            <v>2</v>
          </cell>
        </row>
        <row r="16404">
          <cell r="K16404" t="str">
            <v>Academy Converter</v>
          </cell>
          <cell r="L16404" t="str">
            <v>Primary</v>
          </cell>
          <cell r="AC16404" t="str">
            <v>No</v>
          </cell>
          <cell r="AI16404">
            <v>1</v>
          </cell>
        </row>
        <row r="16405">
          <cell r="K16405" t="str">
            <v>Academy Converter</v>
          </cell>
          <cell r="L16405" t="str">
            <v>Secondary</v>
          </cell>
          <cell r="AC16405" t="str">
            <v>Yes</v>
          </cell>
          <cell r="AI16405">
            <v>3</v>
          </cell>
        </row>
        <row r="16406">
          <cell r="K16406" t="str">
            <v>Academy Converter</v>
          </cell>
          <cell r="L16406" t="str">
            <v>Primary</v>
          </cell>
          <cell r="AC16406" t="str">
            <v>No</v>
          </cell>
          <cell r="AI16406">
            <v>2</v>
          </cell>
        </row>
        <row r="16407">
          <cell r="K16407" t="str">
            <v>Academy Converter</v>
          </cell>
          <cell r="L16407" t="str">
            <v>Secondary</v>
          </cell>
          <cell r="AC16407" t="str">
            <v>Yes</v>
          </cell>
          <cell r="AI16407">
            <v>2</v>
          </cell>
        </row>
        <row r="16408">
          <cell r="K16408" t="str">
            <v>Academy Converter</v>
          </cell>
          <cell r="L16408" t="str">
            <v>Secondary</v>
          </cell>
          <cell r="AC16408" t="str">
            <v>No</v>
          </cell>
          <cell r="AI16408">
            <v>2</v>
          </cell>
        </row>
        <row r="16409">
          <cell r="K16409" t="str">
            <v>Academy Converter</v>
          </cell>
          <cell r="L16409" t="str">
            <v>Primary</v>
          </cell>
          <cell r="AC16409" t="str">
            <v>Yes</v>
          </cell>
          <cell r="AI16409">
            <v>2</v>
          </cell>
        </row>
        <row r="16410">
          <cell r="K16410" t="str">
            <v>Academy Converter</v>
          </cell>
          <cell r="L16410" t="str">
            <v>Primary</v>
          </cell>
          <cell r="AC16410" t="str">
            <v>Yes</v>
          </cell>
          <cell r="AI16410">
            <v>2</v>
          </cell>
        </row>
        <row r="16411">
          <cell r="K16411" t="str">
            <v>Academy Converter</v>
          </cell>
          <cell r="L16411" t="str">
            <v>Primary</v>
          </cell>
          <cell r="AC16411" t="str">
            <v>Yes</v>
          </cell>
          <cell r="AI16411">
            <v>2</v>
          </cell>
        </row>
        <row r="16412">
          <cell r="K16412" t="str">
            <v>Academy Converter</v>
          </cell>
          <cell r="L16412" t="str">
            <v>Primary</v>
          </cell>
          <cell r="AC16412" t="str">
            <v>No</v>
          </cell>
          <cell r="AI16412">
            <v>2</v>
          </cell>
        </row>
        <row r="16413">
          <cell r="K16413" t="str">
            <v>Academy Converter</v>
          </cell>
          <cell r="L16413" t="str">
            <v>Primary</v>
          </cell>
          <cell r="AC16413" t="str">
            <v>Yes</v>
          </cell>
          <cell r="AI16413">
            <v>1</v>
          </cell>
        </row>
        <row r="16414">
          <cell r="K16414" t="str">
            <v>Academy Converter</v>
          </cell>
          <cell r="L16414" t="str">
            <v>Primary</v>
          </cell>
          <cell r="AC16414" t="str">
            <v>Yes</v>
          </cell>
          <cell r="AI16414">
            <v>1</v>
          </cell>
        </row>
        <row r="16415">
          <cell r="K16415" t="str">
            <v>Academy Converter</v>
          </cell>
          <cell r="L16415" t="str">
            <v>Primary</v>
          </cell>
          <cell r="AC16415" t="str">
            <v>Yes</v>
          </cell>
          <cell r="AI16415">
            <v>2</v>
          </cell>
        </row>
        <row r="16416">
          <cell r="K16416" t="str">
            <v>Academy Converter</v>
          </cell>
          <cell r="L16416" t="str">
            <v>Secondary</v>
          </cell>
          <cell r="AC16416" t="str">
            <v>Yes</v>
          </cell>
          <cell r="AI16416">
            <v>3</v>
          </cell>
        </row>
        <row r="16417">
          <cell r="K16417" t="str">
            <v>Academy Converter</v>
          </cell>
          <cell r="L16417" t="str">
            <v>Secondary</v>
          </cell>
          <cell r="AC16417" t="str">
            <v>Yes</v>
          </cell>
          <cell r="AI16417">
            <v>1</v>
          </cell>
        </row>
        <row r="16418">
          <cell r="K16418" t="str">
            <v>Academy Converter</v>
          </cell>
          <cell r="L16418" t="str">
            <v>Secondary</v>
          </cell>
          <cell r="AC16418" t="str">
            <v>Yes</v>
          </cell>
          <cell r="AI16418">
            <v>1</v>
          </cell>
        </row>
        <row r="16419">
          <cell r="K16419" t="str">
            <v>Academy Converter</v>
          </cell>
          <cell r="L16419" t="str">
            <v>Primary</v>
          </cell>
          <cell r="AC16419" t="str">
            <v>Yes</v>
          </cell>
          <cell r="AI16419">
            <v>3</v>
          </cell>
        </row>
        <row r="16420">
          <cell r="K16420" t="str">
            <v>Academy Converter</v>
          </cell>
          <cell r="L16420" t="str">
            <v>Primary</v>
          </cell>
          <cell r="AC16420" t="str">
            <v>Yes</v>
          </cell>
          <cell r="AI16420">
            <v>2</v>
          </cell>
        </row>
        <row r="16421">
          <cell r="K16421" t="str">
            <v>Academy Converter</v>
          </cell>
          <cell r="L16421" t="str">
            <v>Secondary</v>
          </cell>
          <cell r="AC16421" t="str">
            <v>No</v>
          </cell>
          <cell r="AI16421">
            <v>2</v>
          </cell>
        </row>
        <row r="16422">
          <cell r="K16422" t="str">
            <v>Academy Converter</v>
          </cell>
          <cell r="L16422" t="str">
            <v>Primary</v>
          </cell>
          <cell r="AC16422" t="str">
            <v>No</v>
          </cell>
          <cell r="AI16422">
            <v>1</v>
          </cell>
        </row>
        <row r="16423">
          <cell r="K16423" t="str">
            <v>Academy Alternative Provision Converter</v>
          </cell>
          <cell r="L16423" t="str">
            <v>PRU</v>
          </cell>
          <cell r="AC16423" t="str">
            <v>Yes</v>
          </cell>
          <cell r="AI16423">
            <v>1</v>
          </cell>
        </row>
        <row r="16424">
          <cell r="K16424" t="str">
            <v>Academy Sponsor Led</v>
          </cell>
          <cell r="L16424" t="str">
            <v>Primary</v>
          </cell>
          <cell r="AC16424" t="str">
            <v>Yes</v>
          </cell>
          <cell r="AI16424">
            <v>1</v>
          </cell>
        </row>
        <row r="16425">
          <cell r="K16425" t="str">
            <v>Academy Sponsor Led</v>
          </cell>
          <cell r="L16425" t="str">
            <v>Primary</v>
          </cell>
          <cell r="AC16425" t="str">
            <v>Yes</v>
          </cell>
          <cell r="AI16425">
            <v>3</v>
          </cell>
        </row>
        <row r="16426">
          <cell r="K16426" t="str">
            <v>Academy Sponsor Led</v>
          </cell>
          <cell r="L16426" t="str">
            <v>Primary</v>
          </cell>
          <cell r="AC16426" t="str">
            <v>Yes</v>
          </cell>
          <cell r="AI16426">
            <v>3</v>
          </cell>
        </row>
        <row r="16427">
          <cell r="K16427" t="str">
            <v>Academy Sponsor Led</v>
          </cell>
          <cell r="L16427" t="str">
            <v>Primary</v>
          </cell>
          <cell r="AC16427" t="str">
            <v>Yes</v>
          </cell>
          <cell r="AI16427">
            <v>2</v>
          </cell>
        </row>
        <row r="16428">
          <cell r="K16428" t="str">
            <v>Academy Sponsor Led</v>
          </cell>
          <cell r="L16428" t="str">
            <v>Primary</v>
          </cell>
          <cell r="AC16428" t="str">
            <v>Yes</v>
          </cell>
          <cell r="AI16428">
            <v>2</v>
          </cell>
        </row>
        <row r="16429">
          <cell r="K16429" t="str">
            <v>Academy Sponsor Led</v>
          </cell>
          <cell r="L16429" t="str">
            <v>Primary</v>
          </cell>
          <cell r="AC16429" t="str">
            <v>Yes</v>
          </cell>
          <cell r="AI16429">
            <v>2</v>
          </cell>
        </row>
        <row r="16430">
          <cell r="K16430" t="str">
            <v>Academy Sponsor Led</v>
          </cell>
          <cell r="L16430" t="str">
            <v>Primary</v>
          </cell>
          <cell r="AC16430" t="str">
            <v>Yes</v>
          </cell>
          <cell r="AI16430">
            <v>2</v>
          </cell>
        </row>
        <row r="16431">
          <cell r="K16431" t="str">
            <v>Academy Sponsor Led</v>
          </cell>
          <cell r="L16431" t="str">
            <v>Primary</v>
          </cell>
          <cell r="AC16431" t="str">
            <v>Yes</v>
          </cell>
          <cell r="AI16431">
            <v>2</v>
          </cell>
        </row>
        <row r="16432">
          <cell r="K16432" t="str">
            <v>Academy Sponsor Led</v>
          </cell>
          <cell r="L16432" t="str">
            <v>Primary</v>
          </cell>
          <cell r="AC16432" t="str">
            <v>Yes</v>
          </cell>
          <cell r="AI16432">
            <v>2</v>
          </cell>
        </row>
        <row r="16433">
          <cell r="K16433" t="str">
            <v>Academy Sponsor Led</v>
          </cell>
          <cell r="L16433" t="str">
            <v>Primary</v>
          </cell>
          <cell r="AC16433" t="str">
            <v>Yes</v>
          </cell>
          <cell r="AI16433">
            <v>2</v>
          </cell>
        </row>
        <row r="16434">
          <cell r="K16434" t="str">
            <v>Academy Sponsor Led</v>
          </cell>
          <cell r="L16434" t="str">
            <v>Secondary</v>
          </cell>
          <cell r="AC16434" t="str">
            <v>Yes</v>
          </cell>
          <cell r="AI16434">
            <v>2</v>
          </cell>
        </row>
        <row r="16435">
          <cell r="K16435" t="str">
            <v>Academy Sponsor Led</v>
          </cell>
          <cell r="L16435" t="str">
            <v>Primary</v>
          </cell>
          <cell r="AC16435" t="str">
            <v>Yes</v>
          </cell>
          <cell r="AI16435">
            <v>2</v>
          </cell>
        </row>
        <row r="16436">
          <cell r="K16436" t="str">
            <v>Academy Sponsor Led</v>
          </cell>
          <cell r="L16436" t="str">
            <v>Primary</v>
          </cell>
          <cell r="AC16436" t="str">
            <v>Yes</v>
          </cell>
          <cell r="AI16436">
            <v>2</v>
          </cell>
        </row>
        <row r="16437">
          <cell r="K16437" t="str">
            <v>Academy Sponsor Led</v>
          </cell>
          <cell r="L16437" t="str">
            <v>Primary</v>
          </cell>
          <cell r="AC16437" t="str">
            <v>Yes</v>
          </cell>
          <cell r="AI16437">
            <v>1</v>
          </cell>
        </row>
        <row r="16438">
          <cell r="K16438" t="str">
            <v>Academy Sponsor Led</v>
          </cell>
          <cell r="L16438" t="str">
            <v>Primary</v>
          </cell>
          <cell r="AC16438" t="str">
            <v>Yes</v>
          </cell>
          <cell r="AI16438">
            <v>2</v>
          </cell>
        </row>
        <row r="16439">
          <cell r="K16439" t="str">
            <v>Academy Sponsor Led</v>
          </cell>
          <cell r="L16439" t="str">
            <v>Primary</v>
          </cell>
          <cell r="AC16439" t="str">
            <v>Yes</v>
          </cell>
          <cell r="AI16439">
            <v>2</v>
          </cell>
        </row>
        <row r="16440">
          <cell r="K16440" t="str">
            <v>Academy Sponsor Led</v>
          </cell>
          <cell r="L16440" t="str">
            <v>Primary</v>
          </cell>
          <cell r="AC16440" t="str">
            <v>Yes</v>
          </cell>
          <cell r="AI16440">
            <v>2</v>
          </cell>
        </row>
        <row r="16441">
          <cell r="K16441" t="str">
            <v>Academy Sponsor Led</v>
          </cell>
          <cell r="L16441" t="str">
            <v>Primary</v>
          </cell>
          <cell r="AC16441" t="str">
            <v>Yes</v>
          </cell>
          <cell r="AI16441">
            <v>1</v>
          </cell>
        </row>
        <row r="16442">
          <cell r="K16442" t="str">
            <v>Academy Sponsor Led</v>
          </cell>
          <cell r="L16442" t="str">
            <v>Primary</v>
          </cell>
          <cell r="AC16442" t="str">
            <v>Yes</v>
          </cell>
          <cell r="AI16442">
            <v>2</v>
          </cell>
        </row>
        <row r="16443">
          <cell r="K16443" t="str">
            <v>Academy Sponsor Led</v>
          </cell>
          <cell r="L16443" t="str">
            <v>Primary</v>
          </cell>
          <cell r="AC16443" t="str">
            <v>Yes</v>
          </cell>
          <cell r="AI16443">
            <v>2</v>
          </cell>
        </row>
        <row r="16444">
          <cell r="K16444" t="str">
            <v>Academy Sponsor Led</v>
          </cell>
          <cell r="L16444" t="str">
            <v>Primary</v>
          </cell>
          <cell r="AC16444" t="str">
            <v>Yes</v>
          </cell>
          <cell r="AI16444">
            <v>1</v>
          </cell>
        </row>
        <row r="16445">
          <cell r="K16445" t="str">
            <v>Academy Sponsor Led</v>
          </cell>
          <cell r="L16445" t="str">
            <v>Primary</v>
          </cell>
          <cell r="AC16445" t="str">
            <v>Yes</v>
          </cell>
          <cell r="AI16445">
            <v>2</v>
          </cell>
        </row>
        <row r="16446">
          <cell r="K16446" t="str">
            <v>Academy Sponsor Led</v>
          </cell>
          <cell r="L16446" t="str">
            <v>Primary</v>
          </cell>
          <cell r="AC16446" t="str">
            <v>Yes</v>
          </cell>
          <cell r="AI16446">
            <v>3</v>
          </cell>
        </row>
        <row r="16447">
          <cell r="K16447" t="str">
            <v>Academy Sponsor Led</v>
          </cell>
          <cell r="L16447" t="str">
            <v>Primary</v>
          </cell>
          <cell r="AC16447" t="str">
            <v>Yes</v>
          </cell>
          <cell r="AI16447">
            <v>3</v>
          </cell>
        </row>
        <row r="16448">
          <cell r="K16448" t="str">
            <v>Academy Sponsor Led</v>
          </cell>
          <cell r="L16448" t="str">
            <v>Primary</v>
          </cell>
          <cell r="AC16448" t="str">
            <v>Yes</v>
          </cell>
          <cell r="AI16448">
            <v>2</v>
          </cell>
        </row>
        <row r="16449">
          <cell r="K16449" t="str">
            <v>Academy Sponsor Led</v>
          </cell>
          <cell r="L16449" t="str">
            <v>Primary</v>
          </cell>
          <cell r="AC16449" t="str">
            <v>Yes</v>
          </cell>
          <cell r="AI16449">
            <v>2</v>
          </cell>
        </row>
        <row r="16450">
          <cell r="K16450" t="str">
            <v>Academy Sponsor Led</v>
          </cell>
          <cell r="L16450" t="str">
            <v>Primary</v>
          </cell>
          <cell r="AC16450" t="str">
            <v>Yes</v>
          </cell>
          <cell r="AI16450">
            <v>2</v>
          </cell>
        </row>
        <row r="16451">
          <cell r="K16451" t="str">
            <v>Academy Sponsor Led</v>
          </cell>
          <cell r="L16451" t="str">
            <v>Primary</v>
          </cell>
          <cell r="AC16451" t="str">
            <v>Yes</v>
          </cell>
          <cell r="AI16451">
            <v>3</v>
          </cell>
        </row>
        <row r="16452">
          <cell r="K16452" t="str">
            <v>Academy Sponsor Led</v>
          </cell>
          <cell r="L16452" t="str">
            <v>Primary</v>
          </cell>
          <cell r="AC16452" t="str">
            <v>Yes</v>
          </cell>
          <cell r="AI16452">
            <v>3</v>
          </cell>
        </row>
        <row r="16453">
          <cell r="K16453" t="str">
            <v>Academy Sponsor Led</v>
          </cell>
          <cell r="L16453" t="str">
            <v>Primary</v>
          </cell>
          <cell r="AC16453" t="str">
            <v>Yes</v>
          </cell>
          <cell r="AI16453">
            <v>1</v>
          </cell>
        </row>
        <row r="16454">
          <cell r="K16454" t="str">
            <v>Academy Sponsor Led</v>
          </cell>
          <cell r="L16454" t="str">
            <v>Primary</v>
          </cell>
          <cell r="AC16454" t="str">
            <v>Yes</v>
          </cell>
          <cell r="AI16454">
            <v>2</v>
          </cell>
        </row>
        <row r="16455">
          <cell r="K16455" t="str">
            <v>Academy Sponsor Led</v>
          </cell>
          <cell r="L16455" t="str">
            <v>Primary</v>
          </cell>
          <cell r="AC16455" t="str">
            <v>Yes</v>
          </cell>
          <cell r="AI16455">
            <v>2</v>
          </cell>
        </row>
        <row r="16456">
          <cell r="K16456" t="str">
            <v>Academy Sponsor Led</v>
          </cell>
          <cell r="L16456" t="str">
            <v>Primary</v>
          </cell>
          <cell r="AC16456" t="str">
            <v>Yes</v>
          </cell>
          <cell r="AI16456">
            <v>2</v>
          </cell>
        </row>
        <row r="16457">
          <cell r="K16457" t="str">
            <v>Academy Sponsor Led</v>
          </cell>
          <cell r="L16457" t="str">
            <v>Primary</v>
          </cell>
          <cell r="AC16457" t="str">
            <v>Yes</v>
          </cell>
          <cell r="AI16457">
            <v>2</v>
          </cell>
        </row>
        <row r="16458">
          <cell r="K16458" t="str">
            <v>Academy Sponsor Led</v>
          </cell>
          <cell r="L16458" t="str">
            <v>Primary</v>
          </cell>
          <cell r="AC16458" t="str">
            <v>Yes</v>
          </cell>
          <cell r="AI16458">
            <v>1</v>
          </cell>
        </row>
        <row r="16459">
          <cell r="K16459" t="str">
            <v>Academy Sponsor Led</v>
          </cell>
          <cell r="L16459" t="str">
            <v>Primary</v>
          </cell>
          <cell r="AC16459" t="str">
            <v>Yes</v>
          </cell>
          <cell r="AI16459">
            <v>2</v>
          </cell>
        </row>
        <row r="16460">
          <cell r="K16460" t="str">
            <v>Academy Sponsor Led</v>
          </cell>
          <cell r="L16460" t="str">
            <v>Secondary</v>
          </cell>
          <cell r="AC16460" t="str">
            <v>Yes</v>
          </cell>
          <cell r="AI16460">
            <v>2</v>
          </cell>
        </row>
        <row r="16461">
          <cell r="K16461" t="str">
            <v>Academy Sponsor Led</v>
          </cell>
          <cell r="L16461" t="str">
            <v>Primary</v>
          </cell>
          <cell r="AC16461" t="str">
            <v>Yes</v>
          </cell>
          <cell r="AI16461">
            <v>2</v>
          </cell>
        </row>
        <row r="16462">
          <cell r="K16462" t="str">
            <v>Academy Sponsor Led</v>
          </cell>
          <cell r="L16462" t="str">
            <v>Primary</v>
          </cell>
          <cell r="AC16462" t="str">
            <v>Yes</v>
          </cell>
          <cell r="AI16462">
            <v>3</v>
          </cell>
        </row>
        <row r="16463">
          <cell r="K16463" t="str">
            <v>Academy Sponsor Led</v>
          </cell>
          <cell r="L16463" t="str">
            <v>Primary</v>
          </cell>
          <cell r="AC16463" t="str">
            <v>Yes</v>
          </cell>
          <cell r="AI16463">
            <v>2</v>
          </cell>
        </row>
        <row r="16464">
          <cell r="K16464" t="str">
            <v>Academy Sponsor Led</v>
          </cell>
          <cell r="L16464" t="str">
            <v>Primary</v>
          </cell>
          <cell r="AC16464" t="str">
            <v>Yes</v>
          </cell>
          <cell r="AI16464">
            <v>2</v>
          </cell>
        </row>
        <row r="16465">
          <cell r="K16465" t="str">
            <v>Academy Converter</v>
          </cell>
          <cell r="L16465" t="str">
            <v>Primary</v>
          </cell>
          <cell r="AC16465" t="str">
            <v>Yes</v>
          </cell>
          <cell r="AI16465">
            <v>1</v>
          </cell>
        </row>
        <row r="16466">
          <cell r="K16466" t="str">
            <v>Academy Converter</v>
          </cell>
          <cell r="L16466" t="str">
            <v>Primary</v>
          </cell>
          <cell r="AC16466" t="str">
            <v>No</v>
          </cell>
          <cell r="AI16466">
            <v>2</v>
          </cell>
        </row>
        <row r="16467">
          <cell r="K16467" t="str">
            <v>Academy Converter</v>
          </cell>
          <cell r="L16467" t="str">
            <v>Secondary</v>
          </cell>
          <cell r="AC16467" t="str">
            <v>Yes</v>
          </cell>
          <cell r="AI16467">
            <v>3</v>
          </cell>
        </row>
        <row r="16468">
          <cell r="K16468" t="str">
            <v>Academy Converter</v>
          </cell>
          <cell r="L16468" t="str">
            <v>Primary</v>
          </cell>
          <cell r="AC16468" t="str">
            <v>Yes</v>
          </cell>
          <cell r="AI16468">
            <v>3</v>
          </cell>
        </row>
        <row r="16469">
          <cell r="K16469" t="str">
            <v>Academy Converter</v>
          </cell>
          <cell r="L16469" t="str">
            <v>Secondary</v>
          </cell>
          <cell r="AC16469" t="str">
            <v>Yes</v>
          </cell>
          <cell r="AI16469">
            <v>1</v>
          </cell>
        </row>
        <row r="16470">
          <cell r="K16470" t="str">
            <v>Academy Converter</v>
          </cell>
          <cell r="L16470" t="str">
            <v>Primary</v>
          </cell>
          <cell r="AC16470" t="str">
            <v>Yes</v>
          </cell>
          <cell r="AI16470">
            <v>2</v>
          </cell>
        </row>
        <row r="16471">
          <cell r="K16471" t="str">
            <v>Academy Converter</v>
          </cell>
          <cell r="L16471" t="str">
            <v>Primary</v>
          </cell>
          <cell r="AC16471" t="str">
            <v>Yes</v>
          </cell>
          <cell r="AI16471">
            <v>1</v>
          </cell>
        </row>
        <row r="16472">
          <cell r="K16472" t="str">
            <v>Academy Converter</v>
          </cell>
          <cell r="L16472" t="str">
            <v>Primary</v>
          </cell>
          <cell r="AC16472" t="str">
            <v>No</v>
          </cell>
          <cell r="AI16472">
            <v>2</v>
          </cell>
        </row>
        <row r="16473">
          <cell r="K16473" t="str">
            <v>Academy Converter</v>
          </cell>
          <cell r="L16473" t="str">
            <v>Primary</v>
          </cell>
          <cell r="AC16473" t="str">
            <v>No</v>
          </cell>
          <cell r="AI16473">
            <v>2</v>
          </cell>
        </row>
        <row r="16474">
          <cell r="K16474" t="str">
            <v>Academy Converter</v>
          </cell>
          <cell r="L16474" t="str">
            <v>Secondary</v>
          </cell>
          <cell r="AC16474" t="str">
            <v>Yes</v>
          </cell>
          <cell r="AI16474">
            <v>2</v>
          </cell>
        </row>
        <row r="16475">
          <cell r="K16475" t="str">
            <v>Academy Converter</v>
          </cell>
          <cell r="L16475" t="str">
            <v>Secondary</v>
          </cell>
          <cell r="AC16475" t="str">
            <v>Yes</v>
          </cell>
          <cell r="AI16475">
            <v>3</v>
          </cell>
        </row>
        <row r="16476">
          <cell r="K16476" t="str">
            <v>Academy Converter</v>
          </cell>
          <cell r="L16476" t="str">
            <v>Primary</v>
          </cell>
          <cell r="AC16476" t="str">
            <v>No</v>
          </cell>
          <cell r="AI16476">
            <v>2</v>
          </cell>
        </row>
        <row r="16477">
          <cell r="K16477" t="str">
            <v>Academy Converter</v>
          </cell>
          <cell r="L16477" t="str">
            <v>Primary</v>
          </cell>
          <cell r="AC16477" t="str">
            <v>Yes</v>
          </cell>
          <cell r="AI16477">
            <v>1</v>
          </cell>
        </row>
        <row r="16478">
          <cell r="K16478" t="str">
            <v>Academy Converter</v>
          </cell>
          <cell r="L16478" t="str">
            <v>Primary</v>
          </cell>
          <cell r="AC16478" t="str">
            <v>Yes</v>
          </cell>
          <cell r="AI16478">
            <v>2</v>
          </cell>
        </row>
        <row r="16479">
          <cell r="K16479" t="str">
            <v>Academy Converter</v>
          </cell>
          <cell r="L16479" t="str">
            <v>Primary</v>
          </cell>
          <cell r="AC16479" t="str">
            <v>Yes</v>
          </cell>
          <cell r="AI16479">
            <v>2</v>
          </cell>
        </row>
        <row r="16480">
          <cell r="K16480" t="str">
            <v>Academy Converter</v>
          </cell>
          <cell r="L16480" t="str">
            <v>Secondary</v>
          </cell>
          <cell r="AC16480" t="str">
            <v>Yes</v>
          </cell>
          <cell r="AI16480">
            <v>2</v>
          </cell>
        </row>
        <row r="16481">
          <cell r="K16481" t="str">
            <v>Academy Sponsor Led</v>
          </cell>
          <cell r="L16481" t="str">
            <v>Primary</v>
          </cell>
          <cell r="AC16481" t="str">
            <v>Yes</v>
          </cell>
          <cell r="AI16481">
            <v>2</v>
          </cell>
        </row>
        <row r="16482">
          <cell r="K16482" t="str">
            <v>Academy Sponsor Led</v>
          </cell>
          <cell r="L16482" t="str">
            <v>Secondary</v>
          </cell>
          <cell r="AC16482" t="str">
            <v>Yes</v>
          </cell>
          <cell r="AI16482">
            <v>2</v>
          </cell>
        </row>
        <row r="16483">
          <cell r="K16483" t="str">
            <v>Academy Sponsor Led</v>
          </cell>
          <cell r="L16483" t="str">
            <v>Secondary</v>
          </cell>
          <cell r="AC16483" t="str">
            <v>Yes</v>
          </cell>
          <cell r="AI16483">
            <v>3</v>
          </cell>
        </row>
        <row r="16484">
          <cell r="K16484" t="str">
            <v>Academy Sponsor Led</v>
          </cell>
          <cell r="L16484" t="str">
            <v>Secondary</v>
          </cell>
          <cell r="AC16484" t="str">
            <v>Yes</v>
          </cell>
          <cell r="AI16484">
            <v>4</v>
          </cell>
        </row>
        <row r="16485">
          <cell r="K16485" t="str">
            <v>Academy Sponsor Led</v>
          </cell>
          <cell r="L16485" t="str">
            <v>Primary</v>
          </cell>
          <cell r="AC16485" t="str">
            <v>Yes</v>
          </cell>
          <cell r="AI16485">
            <v>2</v>
          </cell>
        </row>
        <row r="16486">
          <cell r="K16486" t="str">
            <v>Academy Sponsor Led</v>
          </cell>
          <cell r="L16486" t="str">
            <v>Secondary</v>
          </cell>
          <cell r="AC16486" t="str">
            <v>Yes</v>
          </cell>
          <cell r="AI16486">
            <v>3</v>
          </cell>
        </row>
        <row r="16487">
          <cell r="K16487" t="str">
            <v>Academy Sponsor Led</v>
          </cell>
          <cell r="L16487" t="str">
            <v>Primary</v>
          </cell>
          <cell r="AC16487" t="str">
            <v>Yes</v>
          </cell>
          <cell r="AI16487">
            <v>3</v>
          </cell>
        </row>
        <row r="16488">
          <cell r="K16488" t="str">
            <v>Academy Sponsor Led</v>
          </cell>
          <cell r="L16488" t="str">
            <v>Primary</v>
          </cell>
          <cell r="AC16488" t="str">
            <v>Yes</v>
          </cell>
          <cell r="AI16488">
            <v>2</v>
          </cell>
        </row>
        <row r="16489">
          <cell r="K16489" t="str">
            <v>Academy Sponsor Led</v>
          </cell>
          <cell r="L16489" t="str">
            <v>Secondary</v>
          </cell>
          <cell r="AC16489" t="str">
            <v>Yes</v>
          </cell>
          <cell r="AI16489">
            <v>3</v>
          </cell>
        </row>
        <row r="16490">
          <cell r="K16490" t="str">
            <v>Academy Sponsor Led</v>
          </cell>
          <cell r="L16490" t="str">
            <v>Primary</v>
          </cell>
          <cell r="AC16490" t="str">
            <v>Yes</v>
          </cell>
          <cell r="AI16490">
            <v>2</v>
          </cell>
        </row>
        <row r="16491">
          <cell r="K16491" t="str">
            <v>Academy Sponsor Led</v>
          </cell>
          <cell r="L16491" t="str">
            <v>Primary</v>
          </cell>
          <cell r="AC16491" t="str">
            <v>Yes</v>
          </cell>
          <cell r="AI16491">
            <v>2</v>
          </cell>
        </row>
        <row r="16492">
          <cell r="K16492" t="str">
            <v>Academy Sponsor Led</v>
          </cell>
          <cell r="L16492" t="str">
            <v>Secondary</v>
          </cell>
          <cell r="AC16492" t="str">
            <v>Yes</v>
          </cell>
          <cell r="AI16492">
            <v>2</v>
          </cell>
        </row>
        <row r="16493">
          <cell r="K16493" t="str">
            <v>Academy Sponsor Led</v>
          </cell>
          <cell r="L16493" t="str">
            <v>Secondary</v>
          </cell>
          <cell r="AC16493" t="str">
            <v>Yes</v>
          </cell>
          <cell r="AI16493">
            <v>3</v>
          </cell>
        </row>
        <row r="16494">
          <cell r="K16494" t="str">
            <v>Academy Sponsor Led</v>
          </cell>
          <cell r="L16494" t="str">
            <v>Secondary</v>
          </cell>
          <cell r="AC16494" t="str">
            <v>Yes</v>
          </cell>
          <cell r="AI16494">
            <v>3</v>
          </cell>
        </row>
        <row r="16495">
          <cell r="K16495" t="str">
            <v>Academy Sponsor Led</v>
          </cell>
          <cell r="L16495" t="str">
            <v>Primary</v>
          </cell>
          <cell r="AC16495" t="str">
            <v>Yes</v>
          </cell>
          <cell r="AI16495">
            <v>2</v>
          </cell>
        </row>
        <row r="16496">
          <cell r="K16496" t="str">
            <v>Academy Sponsor Led</v>
          </cell>
          <cell r="L16496" t="str">
            <v>Secondary</v>
          </cell>
          <cell r="AC16496" t="str">
            <v>Yes</v>
          </cell>
          <cell r="AI16496">
            <v>2</v>
          </cell>
        </row>
        <row r="16497">
          <cell r="K16497" t="str">
            <v>Academy Sponsor Led</v>
          </cell>
          <cell r="L16497" t="str">
            <v>Secondary</v>
          </cell>
          <cell r="AC16497" t="str">
            <v>Yes</v>
          </cell>
          <cell r="AI16497">
            <v>2</v>
          </cell>
        </row>
        <row r="16498">
          <cell r="K16498" t="str">
            <v>Academy Sponsor Led</v>
          </cell>
          <cell r="L16498" t="str">
            <v>Primary</v>
          </cell>
          <cell r="AC16498" t="str">
            <v>Yes</v>
          </cell>
          <cell r="AI16498">
            <v>2</v>
          </cell>
        </row>
        <row r="16499">
          <cell r="K16499" t="str">
            <v>Academy Sponsor Led</v>
          </cell>
          <cell r="L16499" t="str">
            <v>Primary</v>
          </cell>
          <cell r="AC16499" t="str">
            <v>Yes</v>
          </cell>
          <cell r="AI16499">
            <v>2</v>
          </cell>
        </row>
        <row r="16500">
          <cell r="K16500" t="str">
            <v>Academy Sponsor Led</v>
          </cell>
          <cell r="L16500" t="str">
            <v>Primary</v>
          </cell>
          <cell r="AC16500" t="str">
            <v>Yes</v>
          </cell>
          <cell r="AI16500">
            <v>3</v>
          </cell>
        </row>
        <row r="16501">
          <cell r="K16501" t="str">
            <v>Academy Sponsor Led</v>
          </cell>
          <cell r="L16501" t="str">
            <v>Secondary</v>
          </cell>
          <cell r="AC16501" t="str">
            <v>Yes</v>
          </cell>
          <cell r="AI16501">
            <v>2</v>
          </cell>
        </row>
        <row r="16502">
          <cell r="K16502" t="str">
            <v>Academy Sponsor Led</v>
          </cell>
          <cell r="L16502" t="str">
            <v>Secondary</v>
          </cell>
          <cell r="AC16502" t="str">
            <v>Yes</v>
          </cell>
          <cell r="AI16502">
            <v>2</v>
          </cell>
        </row>
        <row r="16503">
          <cell r="K16503" t="str">
            <v>Academy Sponsor Led</v>
          </cell>
          <cell r="L16503" t="str">
            <v>Primary</v>
          </cell>
          <cell r="AC16503" t="str">
            <v>Yes</v>
          </cell>
          <cell r="AI16503">
            <v>2</v>
          </cell>
        </row>
        <row r="16504">
          <cell r="K16504" t="str">
            <v>Academy Sponsor Led</v>
          </cell>
          <cell r="L16504" t="str">
            <v>Secondary</v>
          </cell>
          <cell r="AC16504" t="str">
            <v>Yes</v>
          </cell>
          <cell r="AI16504">
            <v>3</v>
          </cell>
        </row>
        <row r="16505">
          <cell r="K16505" t="str">
            <v>Academy Sponsor Led</v>
          </cell>
          <cell r="L16505" t="str">
            <v>Primary</v>
          </cell>
          <cell r="AC16505" t="str">
            <v>Yes</v>
          </cell>
          <cell r="AI16505">
            <v>3</v>
          </cell>
        </row>
        <row r="16506">
          <cell r="K16506" t="str">
            <v>Academy Sponsor Led</v>
          </cell>
          <cell r="L16506" t="str">
            <v>Secondary</v>
          </cell>
          <cell r="AC16506" t="str">
            <v>Yes</v>
          </cell>
          <cell r="AI16506">
            <v>2</v>
          </cell>
        </row>
        <row r="16507">
          <cell r="K16507" t="str">
            <v>Academy Sponsor Led</v>
          </cell>
          <cell r="L16507" t="str">
            <v>Secondary</v>
          </cell>
          <cell r="AC16507" t="str">
            <v>Yes</v>
          </cell>
          <cell r="AI16507">
            <v>2</v>
          </cell>
        </row>
        <row r="16508">
          <cell r="K16508" t="str">
            <v>Academy Sponsor Led</v>
          </cell>
          <cell r="L16508" t="str">
            <v>Primary</v>
          </cell>
          <cell r="AC16508" t="str">
            <v>Yes</v>
          </cell>
          <cell r="AI16508">
            <v>2</v>
          </cell>
        </row>
        <row r="16509">
          <cell r="K16509" t="str">
            <v>Academy Sponsor Led</v>
          </cell>
          <cell r="L16509" t="str">
            <v>Primary</v>
          </cell>
          <cell r="AC16509" t="str">
            <v>Yes</v>
          </cell>
          <cell r="AI16509">
            <v>2</v>
          </cell>
        </row>
        <row r="16510">
          <cell r="K16510" t="str">
            <v>Academy Special Sponsor Led</v>
          </cell>
          <cell r="L16510" t="str">
            <v>Special</v>
          </cell>
          <cell r="AC16510" t="str">
            <v>Yes</v>
          </cell>
          <cell r="AI16510">
            <v>2</v>
          </cell>
        </row>
        <row r="16511">
          <cell r="K16511" t="str">
            <v>Academy Sponsor Led</v>
          </cell>
          <cell r="L16511" t="str">
            <v>Primary</v>
          </cell>
          <cell r="AC16511" t="str">
            <v>Yes</v>
          </cell>
          <cell r="AI16511">
            <v>1</v>
          </cell>
        </row>
        <row r="16512">
          <cell r="K16512" t="str">
            <v>Academy Sponsor Led</v>
          </cell>
          <cell r="L16512" t="str">
            <v>Primary</v>
          </cell>
          <cell r="AC16512" t="str">
            <v>Yes</v>
          </cell>
          <cell r="AI16512">
            <v>2</v>
          </cell>
        </row>
        <row r="16513">
          <cell r="K16513" t="str">
            <v>Free School</v>
          </cell>
          <cell r="L16513" t="str">
            <v>Secondary</v>
          </cell>
          <cell r="AC16513" t="str">
            <v>Yes</v>
          </cell>
          <cell r="AI16513">
            <v>1</v>
          </cell>
        </row>
        <row r="16514">
          <cell r="K16514" t="str">
            <v>Academy Converter</v>
          </cell>
          <cell r="L16514" t="str">
            <v>Primary</v>
          </cell>
          <cell r="AC16514" t="str">
            <v>Yes</v>
          </cell>
          <cell r="AI16514">
            <v>2</v>
          </cell>
        </row>
        <row r="16515">
          <cell r="K16515" t="str">
            <v>Academy Converter</v>
          </cell>
          <cell r="L16515" t="str">
            <v>Primary</v>
          </cell>
          <cell r="AC16515" t="str">
            <v>Yes</v>
          </cell>
          <cell r="AI16515">
            <v>2</v>
          </cell>
        </row>
        <row r="16516">
          <cell r="K16516" t="str">
            <v>Academy Converter</v>
          </cell>
          <cell r="L16516" t="str">
            <v>Primary</v>
          </cell>
          <cell r="AC16516" t="str">
            <v>Yes</v>
          </cell>
          <cell r="AI16516">
            <v>2</v>
          </cell>
        </row>
        <row r="16517">
          <cell r="K16517" t="str">
            <v>Academy Converter</v>
          </cell>
          <cell r="L16517" t="str">
            <v>Primary</v>
          </cell>
          <cell r="AC16517" t="str">
            <v>Yes</v>
          </cell>
          <cell r="AI16517">
            <v>2</v>
          </cell>
        </row>
        <row r="16518">
          <cell r="K16518" t="str">
            <v>Academy Converter</v>
          </cell>
          <cell r="L16518" t="str">
            <v>Primary</v>
          </cell>
          <cell r="AC16518" t="str">
            <v>No</v>
          </cell>
          <cell r="AI16518">
            <v>1</v>
          </cell>
        </row>
        <row r="16519">
          <cell r="K16519" t="str">
            <v>Academy Converter</v>
          </cell>
          <cell r="L16519" t="str">
            <v>Primary</v>
          </cell>
          <cell r="AC16519" t="str">
            <v>Yes</v>
          </cell>
          <cell r="AI16519">
            <v>2</v>
          </cell>
        </row>
        <row r="16520">
          <cell r="K16520" t="str">
            <v>Academy Converter</v>
          </cell>
          <cell r="L16520" t="str">
            <v>Primary</v>
          </cell>
          <cell r="AC16520" t="str">
            <v>Yes</v>
          </cell>
          <cell r="AI16520">
            <v>2</v>
          </cell>
        </row>
        <row r="16521">
          <cell r="K16521" t="str">
            <v>Academy Converter</v>
          </cell>
          <cell r="L16521" t="str">
            <v>Primary</v>
          </cell>
          <cell r="AC16521" t="str">
            <v>Yes</v>
          </cell>
          <cell r="AI16521">
            <v>2</v>
          </cell>
        </row>
        <row r="16522">
          <cell r="K16522" t="str">
            <v>Academy Converter</v>
          </cell>
          <cell r="L16522" t="str">
            <v>Primary</v>
          </cell>
          <cell r="AC16522" t="str">
            <v>Yes</v>
          </cell>
          <cell r="AI16522">
            <v>2</v>
          </cell>
        </row>
        <row r="16523">
          <cell r="K16523" t="str">
            <v>Academy Converter</v>
          </cell>
          <cell r="L16523" t="str">
            <v>Primary</v>
          </cell>
          <cell r="AC16523" t="str">
            <v>Yes</v>
          </cell>
          <cell r="AI16523">
            <v>2</v>
          </cell>
        </row>
        <row r="16524">
          <cell r="K16524" t="str">
            <v>Academy Converter</v>
          </cell>
          <cell r="L16524" t="str">
            <v>Primary</v>
          </cell>
          <cell r="AC16524" t="str">
            <v>Yes</v>
          </cell>
          <cell r="AI16524">
            <v>2</v>
          </cell>
        </row>
        <row r="16525">
          <cell r="K16525" t="str">
            <v>Academy Converter</v>
          </cell>
          <cell r="L16525" t="str">
            <v>Primary</v>
          </cell>
          <cell r="AC16525" t="str">
            <v>Yes</v>
          </cell>
          <cell r="AI16525">
            <v>2</v>
          </cell>
        </row>
        <row r="16526">
          <cell r="K16526" t="str">
            <v>Academy Converter</v>
          </cell>
          <cell r="L16526" t="str">
            <v>Secondary</v>
          </cell>
          <cell r="AC16526" t="str">
            <v>No</v>
          </cell>
          <cell r="AI16526">
            <v>2</v>
          </cell>
        </row>
        <row r="16527">
          <cell r="K16527" t="str">
            <v>Academy Converter</v>
          </cell>
          <cell r="L16527" t="str">
            <v>Primary</v>
          </cell>
          <cell r="AC16527" t="str">
            <v>No</v>
          </cell>
          <cell r="AI16527">
            <v>1</v>
          </cell>
        </row>
        <row r="16528">
          <cell r="K16528" t="str">
            <v>Academy Converter</v>
          </cell>
          <cell r="L16528" t="str">
            <v>Primary</v>
          </cell>
          <cell r="AC16528" t="str">
            <v>Yes</v>
          </cell>
          <cell r="AI16528">
            <v>2</v>
          </cell>
        </row>
        <row r="16529">
          <cell r="K16529" t="str">
            <v>Academy Converter</v>
          </cell>
          <cell r="L16529" t="str">
            <v>Primary</v>
          </cell>
          <cell r="AC16529" t="str">
            <v>Yes</v>
          </cell>
          <cell r="AI16529">
            <v>2</v>
          </cell>
        </row>
        <row r="16530">
          <cell r="K16530" t="str">
            <v>Academy Special Converter</v>
          </cell>
          <cell r="L16530" t="str">
            <v>Special</v>
          </cell>
          <cell r="AC16530" t="str">
            <v>Yes</v>
          </cell>
          <cell r="AI16530">
            <v>1</v>
          </cell>
        </row>
        <row r="16531">
          <cell r="K16531" t="str">
            <v>Academy Converter</v>
          </cell>
          <cell r="L16531" t="str">
            <v>Secondary</v>
          </cell>
          <cell r="AC16531" t="str">
            <v>Yes</v>
          </cell>
          <cell r="AI16531">
            <v>3</v>
          </cell>
        </row>
        <row r="16532">
          <cell r="K16532" t="str">
            <v>Academy Converter</v>
          </cell>
          <cell r="L16532" t="str">
            <v>Secondary</v>
          </cell>
          <cell r="AC16532" t="str">
            <v>No</v>
          </cell>
          <cell r="AI16532">
            <v>2</v>
          </cell>
        </row>
        <row r="16533">
          <cell r="K16533" t="str">
            <v>Academy Converter</v>
          </cell>
          <cell r="L16533" t="str">
            <v>Primary</v>
          </cell>
          <cell r="AC16533" t="str">
            <v>Yes</v>
          </cell>
          <cell r="AI16533">
            <v>3</v>
          </cell>
        </row>
        <row r="16534">
          <cell r="K16534" t="str">
            <v>Academy Converter</v>
          </cell>
          <cell r="L16534" t="str">
            <v>Primary</v>
          </cell>
          <cell r="AC16534" t="str">
            <v>No</v>
          </cell>
          <cell r="AI16534">
            <v>1</v>
          </cell>
        </row>
        <row r="16535">
          <cell r="K16535" t="str">
            <v>Academy Converter</v>
          </cell>
          <cell r="L16535" t="str">
            <v>Primary</v>
          </cell>
          <cell r="AC16535" t="str">
            <v>No</v>
          </cell>
          <cell r="AI16535">
            <v>2</v>
          </cell>
        </row>
        <row r="16536">
          <cell r="K16536" t="str">
            <v>Academy Converter</v>
          </cell>
          <cell r="L16536" t="str">
            <v>Primary</v>
          </cell>
          <cell r="AC16536" t="str">
            <v>Yes</v>
          </cell>
          <cell r="AI16536">
            <v>2</v>
          </cell>
        </row>
        <row r="16537">
          <cell r="K16537" t="str">
            <v>Academy Converter</v>
          </cell>
          <cell r="L16537" t="str">
            <v>Primary</v>
          </cell>
          <cell r="AC16537" t="str">
            <v>Yes</v>
          </cell>
          <cell r="AI16537">
            <v>2</v>
          </cell>
        </row>
        <row r="16538">
          <cell r="K16538" t="str">
            <v>Academy Converter</v>
          </cell>
          <cell r="L16538" t="str">
            <v>Secondary</v>
          </cell>
          <cell r="AC16538" t="str">
            <v>Yes</v>
          </cell>
          <cell r="AI16538">
            <v>2</v>
          </cell>
        </row>
        <row r="16539">
          <cell r="K16539" t="str">
            <v>Academy Special Converter</v>
          </cell>
          <cell r="L16539" t="str">
            <v>Special</v>
          </cell>
          <cell r="AC16539" t="str">
            <v>Yes</v>
          </cell>
          <cell r="AI16539">
            <v>1</v>
          </cell>
        </row>
        <row r="16540">
          <cell r="K16540" t="str">
            <v>Academy Sponsor Led</v>
          </cell>
          <cell r="L16540" t="str">
            <v>Primary</v>
          </cell>
          <cell r="AC16540" t="str">
            <v>Yes</v>
          </cell>
          <cell r="AI16540">
            <v>2</v>
          </cell>
        </row>
        <row r="16541">
          <cell r="K16541" t="str">
            <v>Academy Sponsor Led</v>
          </cell>
          <cell r="L16541" t="str">
            <v>Primary</v>
          </cell>
          <cell r="AC16541" t="str">
            <v>Yes</v>
          </cell>
          <cell r="AI16541">
            <v>2</v>
          </cell>
        </row>
        <row r="16542">
          <cell r="K16542" t="str">
            <v>Free School - Alternative Provision</v>
          </cell>
          <cell r="L16542" t="str">
            <v>PRU</v>
          </cell>
          <cell r="AC16542" t="str">
            <v>Yes</v>
          </cell>
          <cell r="AI16542">
            <v>1</v>
          </cell>
        </row>
        <row r="16543">
          <cell r="K16543" t="str">
            <v>Academy Sponsor Led</v>
          </cell>
          <cell r="L16543" t="str">
            <v>Primary</v>
          </cell>
          <cell r="AC16543" t="str">
            <v>Yes</v>
          </cell>
          <cell r="AI16543">
            <v>2</v>
          </cell>
        </row>
        <row r="16544">
          <cell r="K16544" t="str">
            <v>Academy Sponsor Led</v>
          </cell>
          <cell r="L16544" t="str">
            <v>Primary</v>
          </cell>
          <cell r="AC16544" t="str">
            <v>Yes</v>
          </cell>
          <cell r="AI16544">
            <v>3</v>
          </cell>
        </row>
        <row r="16545">
          <cell r="K16545" t="str">
            <v>Academy Sponsor Led</v>
          </cell>
          <cell r="L16545" t="str">
            <v>Primary</v>
          </cell>
          <cell r="AC16545" t="str">
            <v>Yes</v>
          </cell>
          <cell r="AI16545">
            <v>3</v>
          </cell>
        </row>
        <row r="16546">
          <cell r="K16546" t="str">
            <v>Academy Sponsor Led</v>
          </cell>
          <cell r="L16546" t="str">
            <v>Secondary</v>
          </cell>
          <cell r="AC16546" t="str">
            <v>Yes</v>
          </cell>
          <cell r="AI16546">
            <v>2</v>
          </cell>
        </row>
        <row r="16547">
          <cell r="K16547" t="str">
            <v>Academy Sponsor Led</v>
          </cell>
          <cell r="L16547" t="str">
            <v>Primary</v>
          </cell>
          <cell r="AC16547" t="str">
            <v>Yes</v>
          </cell>
          <cell r="AI16547">
            <v>4</v>
          </cell>
        </row>
        <row r="16548">
          <cell r="K16548" t="str">
            <v>Academy Sponsor Led</v>
          </cell>
          <cell r="L16548" t="str">
            <v>Primary</v>
          </cell>
          <cell r="AC16548" t="str">
            <v>Yes</v>
          </cell>
          <cell r="AI16548">
            <v>2</v>
          </cell>
        </row>
        <row r="16549">
          <cell r="K16549" t="str">
            <v>Voluntary Aided School</v>
          </cell>
          <cell r="L16549" t="str">
            <v>Secondary</v>
          </cell>
          <cell r="AC16549" t="str">
            <v>Yes</v>
          </cell>
          <cell r="AI16549">
            <v>1</v>
          </cell>
        </row>
        <row r="16550">
          <cell r="K16550" t="str">
            <v>Voluntary Aided School</v>
          </cell>
          <cell r="L16550" t="str">
            <v>Primary</v>
          </cell>
          <cell r="AC16550" t="str">
            <v>Yes</v>
          </cell>
          <cell r="AI16550">
            <v>1</v>
          </cell>
        </row>
        <row r="16551">
          <cell r="K16551" t="str">
            <v>Academy Sponsor Led</v>
          </cell>
          <cell r="L16551" t="str">
            <v>Primary</v>
          </cell>
          <cell r="AC16551" t="str">
            <v>Yes</v>
          </cell>
          <cell r="AI16551">
            <v>2</v>
          </cell>
        </row>
        <row r="16552">
          <cell r="K16552" t="str">
            <v>Academy Sponsor Led</v>
          </cell>
          <cell r="L16552" t="str">
            <v>Primary</v>
          </cell>
          <cell r="AC16552" t="str">
            <v>Yes</v>
          </cell>
          <cell r="AI16552">
            <v>2</v>
          </cell>
        </row>
        <row r="16553">
          <cell r="K16553" t="str">
            <v>Academy Sponsor Led</v>
          </cell>
          <cell r="L16553" t="str">
            <v>Primary</v>
          </cell>
          <cell r="AC16553" t="str">
            <v>Yes</v>
          </cell>
          <cell r="AI16553">
            <v>2</v>
          </cell>
        </row>
        <row r="16554">
          <cell r="K16554" t="str">
            <v>Academy Sponsor Led</v>
          </cell>
          <cell r="L16554" t="str">
            <v>Primary</v>
          </cell>
          <cell r="AC16554" t="str">
            <v>Yes</v>
          </cell>
          <cell r="AI16554">
            <v>2</v>
          </cell>
        </row>
        <row r="16555">
          <cell r="K16555" t="str">
            <v>Academy Sponsor Led</v>
          </cell>
          <cell r="L16555" t="str">
            <v>Primary</v>
          </cell>
          <cell r="AC16555" t="str">
            <v>Yes</v>
          </cell>
          <cell r="AI16555">
            <v>2</v>
          </cell>
        </row>
        <row r="16556">
          <cell r="K16556" t="str">
            <v>Academy Sponsor Led</v>
          </cell>
          <cell r="L16556" t="str">
            <v>Primary</v>
          </cell>
          <cell r="AC16556" t="str">
            <v>Yes</v>
          </cell>
          <cell r="AI16556">
            <v>3</v>
          </cell>
        </row>
        <row r="16557">
          <cell r="K16557" t="str">
            <v>Academy Sponsor Led</v>
          </cell>
          <cell r="L16557" t="str">
            <v>Secondary</v>
          </cell>
          <cell r="AC16557" t="str">
            <v>Yes</v>
          </cell>
          <cell r="AI16557">
            <v>2</v>
          </cell>
        </row>
        <row r="16558">
          <cell r="K16558" t="str">
            <v>Academy Sponsor Led</v>
          </cell>
          <cell r="L16558" t="str">
            <v>Primary</v>
          </cell>
          <cell r="AC16558" t="str">
            <v>Yes</v>
          </cell>
          <cell r="AI16558">
            <v>3</v>
          </cell>
        </row>
        <row r="16559">
          <cell r="K16559" t="str">
            <v>Academy Sponsor Led</v>
          </cell>
          <cell r="L16559" t="str">
            <v>Primary</v>
          </cell>
          <cell r="AC16559" t="str">
            <v>Yes</v>
          </cell>
          <cell r="AI16559">
            <v>2</v>
          </cell>
        </row>
        <row r="16560">
          <cell r="K16560" t="str">
            <v>Academy Sponsor Led</v>
          </cell>
          <cell r="L16560" t="str">
            <v>Primary</v>
          </cell>
          <cell r="AC16560" t="str">
            <v>Yes</v>
          </cell>
          <cell r="AI16560">
            <v>2</v>
          </cell>
        </row>
        <row r="16561">
          <cell r="K16561" t="str">
            <v>Academy Sponsor Led</v>
          </cell>
          <cell r="L16561" t="str">
            <v>Primary</v>
          </cell>
          <cell r="AC16561" t="str">
            <v>Yes</v>
          </cell>
          <cell r="AI16561">
            <v>2</v>
          </cell>
        </row>
        <row r="16562">
          <cell r="K16562" t="str">
            <v>Academy Sponsor Led</v>
          </cell>
          <cell r="L16562" t="str">
            <v>Primary</v>
          </cell>
          <cell r="AC16562" t="str">
            <v>Yes</v>
          </cell>
          <cell r="AI16562">
            <v>2</v>
          </cell>
        </row>
        <row r="16563">
          <cell r="K16563" t="str">
            <v>Academy Sponsor Led</v>
          </cell>
          <cell r="L16563" t="str">
            <v>Primary</v>
          </cell>
          <cell r="AC16563" t="str">
            <v>Yes</v>
          </cell>
          <cell r="AI16563">
            <v>2</v>
          </cell>
        </row>
        <row r="16564">
          <cell r="K16564" t="str">
            <v>Academy Converter</v>
          </cell>
          <cell r="L16564" t="str">
            <v>Secondary</v>
          </cell>
          <cell r="AC16564" t="str">
            <v>Yes</v>
          </cell>
          <cell r="AI16564">
            <v>2</v>
          </cell>
        </row>
        <row r="16565">
          <cell r="K16565" t="str">
            <v>Academy Converter</v>
          </cell>
          <cell r="L16565" t="str">
            <v>Secondary</v>
          </cell>
          <cell r="AC16565" t="str">
            <v>Yes</v>
          </cell>
          <cell r="AI16565">
            <v>1</v>
          </cell>
        </row>
        <row r="16566">
          <cell r="K16566" t="str">
            <v>Academy Converter</v>
          </cell>
          <cell r="L16566" t="str">
            <v>Secondary</v>
          </cell>
          <cell r="AC16566" t="str">
            <v>Yes</v>
          </cell>
          <cell r="AI16566">
            <v>2</v>
          </cell>
        </row>
        <row r="16567">
          <cell r="K16567" t="str">
            <v>Academy Converter</v>
          </cell>
          <cell r="L16567" t="str">
            <v>Primary</v>
          </cell>
          <cell r="AC16567" t="str">
            <v>No</v>
          </cell>
          <cell r="AI16567">
            <v>2</v>
          </cell>
        </row>
        <row r="16568">
          <cell r="K16568" t="str">
            <v>Academy Converter</v>
          </cell>
          <cell r="L16568" t="str">
            <v>Secondary</v>
          </cell>
          <cell r="AC16568" t="str">
            <v>Yes</v>
          </cell>
          <cell r="AI16568">
            <v>2</v>
          </cell>
        </row>
        <row r="16569">
          <cell r="K16569" t="str">
            <v>Academy Converter</v>
          </cell>
          <cell r="L16569" t="str">
            <v>Secondary</v>
          </cell>
          <cell r="AC16569" t="str">
            <v>Yes</v>
          </cell>
          <cell r="AI16569">
            <v>2</v>
          </cell>
        </row>
        <row r="16570">
          <cell r="K16570" t="str">
            <v>Academy Converter</v>
          </cell>
          <cell r="L16570" t="str">
            <v>Secondary</v>
          </cell>
          <cell r="AC16570" t="str">
            <v>Yes</v>
          </cell>
          <cell r="AI16570">
            <v>2</v>
          </cell>
        </row>
        <row r="16571">
          <cell r="K16571" t="str">
            <v>Academy Converter</v>
          </cell>
          <cell r="L16571" t="str">
            <v>Primary</v>
          </cell>
          <cell r="AC16571" t="str">
            <v>Yes</v>
          </cell>
          <cell r="AI16571">
            <v>3</v>
          </cell>
        </row>
        <row r="16572">
          <cell r="K16572" t="str">
            <v>Academy Converter</v>
          </cell>
          <cell r="L16572" t="str">
            <v>Secondary</v>
          </cell>
          <cell r="AC16572" t="str">
            <v>No</v>
          </cell>
          <cell r="AI16572">
            <v>2</v>
          </cell>
        </row>
        <row r="16573">
          <cell r="K16573" t="str">
            <v>Academy Converter</v>
          </cell>
          <cell r="L16573" t="str">
            <v>Primary</v>
          </cell>
          <cell r="AC16573" t="str">
            <v>Yes</v>
          </cell>
          <cell r="AI16573">
            <v>1</v>
          </cell>
        </row>
        <row r="16574">
          <cell r="K16574" t="str">
            <v>Academy Converter</v>
          </cell>
          <cell r="L16574" t="str">
            <v>Primary</v>
          </cell>
          <cell r="AC16574" t="str">
            <v>Yes</v>
          </cell>
          <cell r="AI16574">
            <v>2</v>
          </cell>
        </row>
        <row r="16575">
          <cell r="K16575" t="str">
            <v>Academy Converter</v>
          </cell>
          <cell r="L16575" t="str">
            <v>Secondary</v>
          </cell>
          <cell r="AC16575" t="str">
            <v>Yes</v>
          </cell>
          <cell r="AI16575">
            <v>1</v>
          </cell>
        </row>
        <row r="16576">
          <cell r="K16576" t="str">
            <v>Academy Converter</v>
          </cell>
          <cell r="L16576" t="str">
            <v>Secondary</v>
          </cell>
          <cell r="AC16576" t="str">
            <v>Yes</v>
          </cell>
          <cell r="AI16576">
            <v>2</v>
          </cell>
        </row>
        <row r="16577">
          <cell r="K16577" t="str">
            <v>Academy Converter</v>
          </cell>
          <cell r="L16577" t="str">
            <v>Secondary</v>
          </cell>
          <cell r="AC16577" t="str">
            <v>Yes</v>
          </cell>
          <cell r="AI16577">
            <v>2</v>
          </cell>
        </row>
        <row r="16578">
          <cell r="K16578" t="str">
            <v>Academy Converter</v>
          </cell>
          <cell r="L16578" t="str">
            <v>Secondary</v>
          </cell>
          <cell r="AC16578" t="str">
            <v>Yes</v>
          </cell>
          <cell r="AI16578">
            <v>1</v>
          </cell>
        </row>
        <row r="16579">
          <cell r="K16579" t="str">
            <v>Academy Converter</v>
          </cell>
          <cell r="L16579" t="str">
            <v>Secondary</v>
          </cell>
          <cell r="AC16579" t="str">
            <v>No</v>
          </cell>
          <cell r="AI16579">
            <v>2</v>
          </cell>
        </row>
        <row r="16580">
          <cell r="K16580" t="str">
            <v>Academy Converter</v>
          </cell>
          <cell r="L16580" t="str">
            <v>Secondary</v>
          </cell>
          <cell r="AC16580" t="str">
            <v>No</v>
          </cell>
          <cell r="AI16580">
            <v>2</v>
          </cell>
        </row>
        <row r="16581">
          <cell r="K16581" t="str">
            <v>Academy Converter</v>
          </cell>
          <cell r="L16581" t="str">
            <v>Primary</v>
          </cell>
          <cell r="AC16581" t="str">
            <v>Yes</v>
          </cell>
          <cell r="AI16581">
            <v>2</v>
          </cell>
        </row>
        <row r="16582">
          <cell r="K16582" t="str">
            <v>Academy Converter</v>
          </cell>
          <cell r="L16582" t="str">
            <v>Secondary</v>
          </cell>
          <cell r="AC16582" t="str">
            <v>No</v>
          </cell>
          <cell r="AI16582">
            <v>2</v>
          </cell>
        </row>
        <row r="16583">
          <cell r="K16583" t="str">
            <v>Academy Converter</v>
          </cell>
          <cell r="L16583" t="str">
            <v>Primary</v>
          </cell>
          <cell r="AC16583" t="str">
            <v>Yes</v>
          </cell>
          <cell r="AI16583">
            <v>1</v>
          </cell>
        </row>
        <row r="16584">
          <cell r="K16584" t="str">
            <v>Academy Converter</v>
          </cell>
          <cell r="L16584" t="str">
            <v>Primary</v>
          </cell>
          <cell r="AC16584" t="str">
            <v>Yes</v>
          </cell>
          <cell r="AI16584">
            <v>2</v>
          </cell>
        </row>
        <row r="16585">
          <cell r="K16585" t="str">
            <v>Academy Converter</v>
          </cell>
          <cell r="L16585" t="str">
            <v>Primary</v>
          </cell>
          <cell r="AC16585" t="str">
            <v>Yes</v>
          </cell>
          <cell r="AI16585">
            <v>2</v>
          </cell>
        </row>
        <row r="16586">
          <cell r="K16586" t="str">
            <v>Academy Converter</v>
          </cell>
          <cell r="L16586" t="str">
            <v>Primary</v>
          </cell>
          <cell r="AC16586" t="str">
            <v>Yes</v>
          </cell>
          <cell r="AI16586">
            <v>2</v>
          </cell>
        </row>
        <row r="16587">
          <cell r="K16587" t="str">
            <v>Academy Converter</v>
          </cell>
          <cell r="L16587" t="str">
            <v>Primary</v>
          </cell>
          <cell r="AC16587" t="str">
            <v>No</v>
          </cell>
          <cell r="AI16587">
            <v>2</v>
          </cell>
        </row>
        <row r="16588">
          <cell r="K16588" t="str">
            <v>Academy Converter</v>
          </cell>
          <cell r="L16588" t="str">
            <v>Secondary</v>
          </cell>
          <cell r="AC16588" t="str">
            <v>Yes</v>
          </cell>
          <cell r="AI16588">
            <v>1</v>
          </cell>
        </row>
        <row r="16589">
          <cell r="K16589" t="str">
            <v>Academy Converter</v>
          </cell>
          <cell r="L16589" t="str">
            <v>Primary</v>
          </cell>
          <cell r="AC16589" t="str">
            <v>No</v>
          </cell>
          <cell r="AI16589">
            <v>2</v>
          </cell>
        </row>
        <row r="16590">
          <cell r="K16590" t="str">
            <v>Academy Converter</v>
          </cell>
          <cell r="L16590" t="str">
            <v>Primary</v>
          </cell>
          <cell r="AC16590" t="str">
            <v>No</v>
          </cell>
          <cell r="AI16590">
            <v>2</v>
          </cell>
        </row>
        <row r="16591">
          <cell r="K16591" t="str">
            <v>Academy Converter</v>
          </cell>
          <cell r="L16591" t="str">
            <v>Secondary</v>
          </cell>
          <cell r="AC16591" t="str">
            <v>Yes</v>
          </cell>
          <cell r="AI16591">
            <v>3</v>
          </cell>
        </row>
        <row r="16592">
          <cell r="K16592" t="str">
            <v>Academy Converter</v>
          </cell>
          <cell r="L16592" t="str">
            <v>Primary</v>
          </cell>
          <cell r="AC16592" t="str">
            <v>Yes</v>
          </cell>
          <cell r="AI16592">
            <v>1</v>
          </cell>
        </row>
        <row r="16593">
          <cell r="K16593" t="str">
            <v>Academy Converter</v>
          </cell>
          <cell r="L16593" t="str">
            <v>Primary</v>
          </cell>
          <cell r="AC16593" t="str">
            <v>Yes</v>
          </cell>
          <cell r="AI16593">
            <v>2</v>
          </cell>
        </row>
        <row r="16594">
          <cell r="K16594" t="str">
            <v>Academy Converter</v>
          </cell>
          <cell r="L16594" t="str">
            <v>Primary</v>
          </cell>
          <cell r="AC16594" t="str">
            <v>No</v>
          </cell>
          <cell r="AI16594">
            <v>2</v>
          </cell>
        </row>
        <row r="16595">
          <cell r="K16595" t="str">
            <v>Academy Converter</v>
          </cell>
          <cell r="L16595" t="str">
            <v>Primary</v>
          </cell>
          <cell r="AC16595" t="str">
            <v>Yes</v>
          </cell>
          <cell r="AI16595">
            <v>2</v>
          </cell>
        </row>
        <row r="16596">
          <cell r="K16596" t="str">
            <v>Academy Converter</v>
          </cell>
          <cell r="L16596" t="str">
            <v>Primary</v>
          </cell>
          <cell r="AC16596" t="str">
            <v>Yes</v>
          </cell>
          <cell r="AI16596">
            <v>2</v>
          </cell>
        </row>
        <row r="16597">
          <cell r="K16597" t="str">
            <v>Academy Converter</v>
          </cell>
          <cell r="L16597" t="str">
            <v>Primary</v>
          </cell>
          <cell r="AC16597" t="str">
            <v>No</v>
          </cell>
          <cell r="AI16597">
            <v>2</v>
          </cell>
        </row>
        <row r="16598">
          <cell r="K16598" t="str">
            <v>Academy Converter</v>
          </cell>
          <cell r="L16598" t="str">
            <v>Secondary</v>
          </cell>
          <cell r="AC16598" t="str">
            <v>Yes</v>
          </cell>
          <cell r="AI16598">
            <v>2</v>
          </cell>
        </row>
        <row r="16599">
          <cell r="K16599" t="str">
            <v>Academy Converter</v>
          </cell>
          <cell r="L16599" t="str">
            <v>Secondary</v>
          </cell>
          <cell r="AC16599" t="str">
            <v>Yes</v>
          </cell>
          <cell r="AI16599">
            <v>3</v>
          </cell>
        </row>
        <row r="16600">
          <cell r="K16600" t="str">
            <v>Academy Converter</v>
          </cell>
          <cell r="L16600" t="str">
            <v>Secondary</v>
          </cell>
          <cell r="AC16600" t="str">
            <v>Yes</v>
          </cell>
          <cell r="AI16600">
            <v>2</v>
          </cell>
        </row>
        <row r="16601">
          <cell r="K16601" t="str">
            <v>Academy Converter</v>
          </cell>
          <cell r="L16601" t="str">
            <v>Secondary</v>
          </cell>
          <cell r="AC16601" t="str">
            <v>No</v>
          </cell>
          <cell r="AI16601">
            <v>1</v>
          </cell>
        </row>
        <row r="16602">
          <cell r="K16602" t="str">
            <v>Academy Converter</v>
          </cell>
          <cell r="L16602" t="str">
            <v>Primary</v>
          </cell>
          <cell r="AC16602" t="str">
            <v>Yes</v>
          </cell>
          <cell r="AI16602">
            <v>2</v>
          </cell>
        </row>
        <row r="16603">
          <cell r="K16603" t="str">
            <v>Academy Converter</v>
          </cell>
          <cell r="L16603" t="str">
            <v>Secondary</v>
          </cell>
          <cell r="AC16603" t="str">
            <v>Yes</v>
          </cell>
          <cell r="AI16603">
            <v>2</v>
          </cell>
        </row>
        <row r="16604">
          <cell r="K16604" t="str">
            <v>Academy Converter</v>
          </cell>
          <cell r="L16604" t="str">
            <v>Secondary</v>
          </cell>
          <cell r="AC16604" t="str">
            <v>Yes</v>
          </cell>
          <cell r="AI16604">
            <v>2</v>
          </cell>
        </row>
        <row r="16605">
          <cell r="K16605" t="str">
            <v>Academy Converter</v>
          </cell>
          <cell r="L16605" t="str">
            <v>Primary</v>
          </cell>
          <cell r="AC16605" t="str">
            <v>Yes</v>
          </cell>
          <cell r="AI16605">
            <v>1</v>
          </cell>
        </row>
        <row r="16606">
          <cell r="K16606" t="str">
            <v>Academy Converter</v>
          </cell>
          <cell r="L16606" t="str">
            <v>Primary</v>
          </cell>
          <cell r="AC16606" t="str">
            <v>Yes</v>
          </cell>
          <cell r="AI16606">
            <v>2</v>
          </cell>
        </row>
        <row r="16607">
          <cell r="K16607" t="str">
            <v>Academy Converter</v>
          </cell>
          <cell r="L16607" t="str">
            <v>Secondary</v>
          </cell>
          <cell r="AC16607" t="str">
            <v>Yes</v>
          </cell>
          <cell r="AI16607">
            <v>2</v>
          </cell>
        </row>
        <row r="16608">
          <cell r="K16608" t="str">
            <v>Academy Converter</v>
          </cell>
          <cell r="L16608" t="str">
            <v>Primary</v>
          </cell>
          <cell r="AC16608" t="str">
            <v>Yes</v>
          </cell>
          <cell r="AI16608">
            <v>3</v>
          </cell>
        </row>
        <row r="16609">
          <cell r="K16609" t="str">
            <v>Academy Converter</v>
          </cell>
          <cell r="L16609" t="str">
            <v>Secondary</v>
          </cell>
          <cell r="AC16609" t="str">
            <v>Yes</v>
          </cell>
          <cell r="AI16609">
            <v>1</v>
          </cell>
        </row>
        <row r="16610">
          <cell r="K16610" t="str">
            <v>Academy Sponsor Led</v>
          </cell>
          <cell r="L16610" t="str">
            <v>Primary</v>
          </cell>
          <cell r="AC16610" t="str">
            <v>Yes</v>
          </cell>
          <cell r="AI16610">
            <v>3</v>
          </cell>
        </row>
        <row r="16611">
          <cell r="K16611" t="str">
            <v>Academy Sponsor Led</v>
          </cell>
          <cell r="L16611" t="str">
            <v>Primary</v>
          </cell>
          <cell r="AC16611" t="str">
            <v>Yes</v>
          </cell>
          <cell r="AI16611">
            <v>3</v>
          </cell>
        </row>
        <row r="16612">
          <cell r="K16612" t="str">
            <v>Academy Sponsor Led</v>
          </cell>
          <cell r="L16612" t="str">
            <v>Secondary</v>
          </cell>
          <cell r="AC16612" t="str">
            <v>Yes</v>
          </cell>
          <cell r="AI16612">
            <v>2</v>
          </cell>
        </row>
        <row r="16613">
          <cell r="K16613" t="str">
            <v>Academy Alternative Provision Converter</v>
          </cell>
          <cell r="L16613" t="str">
            <v>PRU</v>
          </cell>
          <cell r="AC16613" t="str">
            <v>Yes</v>
          </cell>
          <cell r="AI16613">
            <v>2</v>
          </cell>
        </row>
        <row r="16614">
          <cell r="K16614" t="str">
            <v>Academy Sponsor Led</v>
          </cell>
          <cell r="L16614" t="str">
            <v>Primary</v>
          </cell>
          <cell r="AC16614" t="str">
            <v>Yes</v>
          </cell>
          <cell r="AI16614">
            <v>2</v>
          </cell>
        </row>
        <row r="16615">
          <cell r="K16615" t="str">
            <v>Academy Sponsor Led</v>
          </cell>
          <cell r="L16615" t="str">
            <v>Primary</v>
          </cell>
          <cell r="AC16615" t="str">
            <v>Yes</v>
          </cell>
          <cell r="AI16615">
            <v>1</v>
          </cell>
        </row>
        <row r="16616">
          <cell r="K16616" t="str">
            <v>Academy Sponsor Led</v>
          </cell>
          <cell r="L16616" t="str">
            <v>Primary</v>
          </cell>
          <cell r="AC16616" t="str">
            <v>Yes</v>
          </cell>
          <cell r="AI16616">
            <v>3</v>
          </cell>
        </row>
        <row r="16617">
          <cell r="K16617" t="str">
            <v>Academy Sponsor Led</v>
          </cell>
          <cell r="L16617" t="str">
            <v>Primary</v>
          </cell>
          <cell r="AC16617" t="str">
            <v>Yes</v>
          </cell>
          <cell r="AI16617">
            <v>2</v>
          </cell>
        </row>
        <row r="16618">
          <cell r="K16618" t="str">
            <v>Academy Sponsor Led</v>
          </cell>
          <cell r="L16618" t="str">
            <v>Primary</v>
          </cell>
          <cell r="AC16618" t="str">
            <v>Yes</v>
          </cell>
          <cell r="AI16618">
            <v>2</v>
          </cell>
        </row>
        <row r="16619">
          <cell r="K16619" t="str">
            <v>Academy Sponsor Led</v>
          </cell>
          <cell r="L16619" t="str">
            <v>Primary</v>
          </cell>
          <cell r="AC16619" t="str">
            <v>Yes</v>
          </cell>
          <cell r="AI16619">
            <v>2</v>
          </cell>
        </row>
        <row r="16620">
          <cell r="K16620" t="str">
            <v>Academy Sponsor Led</v>
          </cell>
          <cell r="L16620" t="str">
            <v>Secondary</v>
          </cell>
          <cell r="AC16620" t="str">
            <v>No</v>
          </cell>
          <cell r="AI16620">
            <v>2</v>
          </cell>
        </row>
        <row r="16621">
          <cell r="K16621" t="str">
            <v>Academy Sponsor Led</v>
          </cell>
          <cell r="L16621" t="str">
            <v>Secondary</v>
          </cell>
          <cell r="AC16621" t="str">
            <v>Yes</v>
          </cell>
          <cell r="AI16621">
            <v>2</v>
          </cell>
        </row>
        <row r="16622">
          <cell r="K16622" t="str">
            <v>Academy Sponsor Led</v>
          </cell>
          <cell r="L16622" t="str">
            <v>Primary</v>
          </cell>
          <cell r="AC16622" t="str">
            <v>Yes</v>
          </cell>
          <cell r="AI16622">
            <v>1</v>
          </cell>
        </row>
        <row r="16623">
          <cell r="K16623" t="str">
            <v>Academy Sponsor Led</v>
          </cell>
          <cell r="L16623" t="str">
            <v>Primary</v>
          </cell>
          <cell r="AC16623" t="str">
            <v>Yes</v>
          </cell>
          <cell r="AI16623">
            <v>2</v>
          </cell>
        </row>
        <row r="16624">
          <cell r="K16624" t="str">
            <v>Academy Sponsor Led</v>
          </cell>
          <cell r="L16624" t="str">
            <v>Primary</v>
          </cell>
          <cell r="AC16624" t="str">
            <v>Yes</v>
          </cell>
          <cell r="AI16624">
            <v>2</v>
          </cell>
        </row>
        <row r="16625">
          <cell r="K16625" t="str">
            <v>Academy Sponsor Led</v>
          </cell>
          <cell r="L16625" t="str">
            <v>Primary</v>
          </cell>
          <cell r="AC16625" t="str">
            <v>Yes</v>
          </cell>
          <cell r="AI16625">
            <v>2</v>
          </cell>
        </row>
        <row r="16626">
          <cell r="K16626" t="str">
            <v>Academy Converter</v>
          </cell>
          <cell r="L16626" t="str">
            <v>Primary</v>
          </cell>
          <cell r="AC16626" t="str">
            <v>No</v>
          </cell>
          <cell r="AI16626">
            <v>1</v>
          </cell>
        </row>
        <row r="16627">
          <cell r="K16627" t="str">
            <v>Academy Converter</v>
          </cell>
          <cell r="L16627" t="str">
            <v>Primary</v>
          </cell>
          <cell r="AC16627" t="str">
            <v>Yes</v>
          </cell>
          <cell r="AI16627">
            <v>2</v>
          </cell>
        </row>
        <row r="16628">
          <cell r="K16628" t="str">
            <v>Academy Sponsor Led</v>
          </cell>
          <cell r="L16628" t="str">
            <v>Primary</v>
          </cell>
          <cell r="AC16628" t="str">
            <v>Yes</v>
          </cell>
          <cell r="AI16628">
            <v>2</v>
          </cell>
        </row>
        <row r="16629">
          <cell r="K16629" t="str">
            <v>Academy Sponsor Led</v>
          </cell>
          <cell r="L16629" t="str">
            <v>Primary</v>
          </cell>
          <cell r="AC16629" t="str">
            <v>Yes</v>
          </cell>
          <cell r="AI16629">
            <v>2</v>
          </cell>
        </row>
        <row r="16630">
          <cell r="K16630" t="str">
            <v>Academy Sponsor Led</v>
          </cell>
          <cell r="L16630" t="str">
            <v>Primary</v>
          </cell>
          <cell r="AC16630" t="str">
            <v>Yes</v>
          </cell>
          <cell r="AI16630">
            <v>2</v>
          </cell>
        </row>
        <row r="16631">
          <cell r="K16631" t="str">
            <v>Academy Sponsor Led</v>
          </cell>
          <cell r="L16631" t="str">
            <v>Primary</v>
          </cell>
          <cell r="AC16631" t="str">
            <v>Yes</v>
          </cell>
          <cell r="AI16631">
            <v>2</v>
          </cell>
        </row>
        <row r="16632">
          <cell r="K16632" t="str">
            <v>Academy Sponsor Led</v>
          </cell>
          <cell r="L16632" t="str">
            <v>Primary</v>
          </cell>
          <cell r="AC16632" t="str">
            <v>Yes</v>
          </cell>
          <cell r="AI16632">
            <v>3</v>
          </cell>
        </row>
        <row r="16633">
          <cell r="K16633" t="str">
            <v>Academy Sponsor Led</v>
          </cell>
          <cell r="L16633" t="str">
            <v>Primary</v>
          </cell>
          <cell r="AC16633" t="str">
            <v>Yes</v>
          </cell>
          <cell r="AI16633">
            <v>2</v>
          </cell>
        </row>
        <row r="16634">
          <cell r="K16634" t="str">
            <v>Academy Sponsor Led</v>
          </cell>
          <cell r="L16634" t="str">
            <v>Primary</v>
          </cell>
          <cell r="AC16634" t="str">
            <v>Yes</v>
          </cell>
          <cell r="AI16634">
            <v>2</v>
          </cell>
        </row>
        <row r="16635">
          <cell r="K16635" t="str">
            <v>University Technical College</v>
          </cell>
          <cell r="L16635" t="str">
            <v>Secondary</v>
          </cell>
          <cell r="AC16635" t="str">
            <v>Yes</v>
          </cell>
          <cell r="AI16635">
            <v>2</v>
          </cell>
        </row>
        <row r="16636">
          <cell r="K16636" t="str">
            <v>Academy Sponsor Led</v>
          </cell>
          <cell r="L16636" t="str">
            <v>Primary</v>
          </cell>
          <cell r="AC16636" t="str">
            <v>Yes</v>
          </cell>
          <cell r="AI16636">
            <v>2</v>
          </cell>
        </row>
        <row r="16637">
          <cell r="K16637" t="str">
            <v>Free School</v>
          </cell>
          <cell r="L16637" t="str">
            <v>Primary</v>
          </cell>
          <cell r="AC16637" t="str">
            <v>Yes</v>
          </cell>
          <cell r="AI16637">
            <v>2</v>
          </cell>
        </row>
        <row r="16638">
          <cell r="K16638" t="str">
            <v>Academy Sponsor Led</v>
          </cell>
          <cell r="L16638" t="str">
            <v>Primary</v>
          </cell>
          <cell r="AC16638" t="str">
            <v>Yes</v>
          </cell>
          <cell r="AI16638">
            <v>2</v>
          </cell>
        </row>
        <row r="16639">
          <cell r="K16639" t="str">
            <v>Academy Sponsor Led</v>
          </cell>
          <cell r="L16639" t="str">
            <v>Primary</v>
          </cell>
          <cell r="AC16639" t="str">
            <v>Yes</v>
          </cell>
          <cell r="AI16639">
            <v>4</v>
          </cell>
        </row>
        <row r="16640">
          <cell r="K16640" t="str">
            <v>Academy Sponsor Led</v>
          </cell>
          <cell r="L16640" t="str">
            <v>Secondary</v>
          </cell>
          <cell r="AC16640" t="str">
            <v>Yes</v>
          </cell>
          <cell r="AI16640">
            <v>2</v>
          </cell>
        </row>
        <row r="16641">
          <cell r="K16641" t="str">
            <v>Academy Sponsor Led</v>
          </cell>
          <cell r="L16641" t="str">
            <v>Primary</v>
          </cell>
          <cell r="AC16641" t="str">
            <v>Yes</v>
          </cell>
          <cell r="AI16641">
            <v>2</v>
          </cell>
        </row>
        <row r="16642">
          <cell r="K16642" t="str">
            <v>Academy Sponsor Led</v>
          </cell>
          <cell r="L16642" t="str">
            <v>Primary</v>
          </cell>
          <cell r="AC16642" t="str">
            <v>Yes</v>
          </cell>
          <cell r="AI16642">
            <v>2</v>
          </cell>
        </row>
        <row r="16643">
          <cell r="K16643" t="str">
            <v>Academy Sponsor Led</v>
          </cell>
          <cell r="L16643" t="str">
            <v>Primary</v>
          </cell>
          <cell r="AC16643" t="str">
            <v>Yes</v>
          </cell>
          <cell r="AI16643">
            <v>2</v>
          </cell>
        </row>
        <row r="16644">
          <cell r="K16644" t="str">
            <v>Academy Sponsor Led</v>
          </cell>
          <cell r="L16644" t="str">
            <v>Primary</v>
          </cell>
          <cell r="AC16644" t="str">
            <v>Yes</v>
          </cell>
          <cell r="AI16644">
            <v>3</v>
          </cell>
        </row>
        <row r="16645">
          <cell r="K16645" t="str">
            <v>Academy Sponsor Led</v>
          </cell>
          <cell r="L16645" t="str">
            <v>Primary</v>
          </cell>
          <cell r="AC16645" t="str">
            <v>Yes</v>
          </cell>
          <cell r="AI16645">
            <v>4</v>
          </cell>
        </row>
        <row r="16646">
          <cell r="K16646" t="str">
            <v>Academy Sponsor Led</v>
          </cell>
          <cell r="L16646" t="str">
            <v>Secondary</v>
          </cell>
          <cell r="AC16646" t="str">
            <v>Yes</v>
          </cell>
          <cell r="AI16646">
            <v>2</v>
          </cell>
        </row>
        <row r="16647">
          <cell r="K16647" t="str">
            <v>Academy Sponsor Led</v>
          </cell>
          <cell r="L16647" t="str">
            <v>Primary</v>
          </cell>
          <cell r="AC16647" t="str">
            <v>Yes</v>
          </cell>
          <cell r="AI16647">
            <v>2</v>
          </cell>
        </row>
        <row r="16648">
          <cell r="K16648" t="str">
            <v>Academy Sponsor Led</v>
          </cell>
          <cell r="L16648" t="str">
            <v>Primary</v>
          </cell>
          <cell r="AC16648" t="str">
            <v>Yes</v>
          </cell>
          <cell r="AI16648">
            <v>3</v>
          </cell>
        </row>
        <row r="16649">
          <cell r="K16649" t="str">
            <v>Academy Sponsor Led</v>
          </cell>
          <cell r="L16649" t="str">
            <v>Primary</v>
          </cell>
          <cell r="AC16649" t="str">
            <v>Yes</v>
          </cell>
          <cell r="AI16649">
            <v>2</v>
          </cell>
        </row>
        <row r="16650">
          <cell r="K16650" t="str">
            <v>Free School Special</v>
          </cell>
          <cell r="L16650" t="str">
            <v>Special</v>
          </cell>
          <cell r="AC16650" t="str">
            <v>Yes</v>
          </cell>
          <cell r="AI16650">
            <v>1</v>
          </cell>
        </row>
        <row r="16651">
          <cell r="K16651" t="str">
            <v>Academy Sponsor Led</v>
          </cell>
          <cell r="L16651" t="str">
            <v>Primary</v>
          </cell>
          <cell r="AC16651" t="str">
            <v>Yes</v>
          </cell>
          <cell r="AI16651">
            <v>2</v>
          </cell>
        </row>
        <row r="16652">
          <cell r="K16652" t="str">
            <v>Academy Sponsor Led</v>
          </cell>
          <cell r="L16652" t="str">
            <v>Primary</v>
          </cell>
          <cell r="AC16652" t="str">
            <v>Yes</v>
          </cell>
          <cell r="AI16652">
            <v>2</v>
          </cell>
        </row>
        <row r="16653">
          <cell r="K16653" t="str">
            <v>University Technical College</v>
          </cell>
          <cell r="L16653" t="str">
            <v>Secondary</v>
          </cell>
          <cell r="AC16653" t="str">
            <v>Yes</v>
          </cell>
          <cell r="AI16653">
            <v>1</v>
          </cell>
        </row>
        <row r="16654">
          <cell r="K16654" t="str">
            <v>Academy Sponsor Led</v>
          </cell>
          <cell r="L16654" t="str">
            <v>Primary</v>
          </cell>
          <cell r="AC16654" t="str">
            <v>Yes</v>
          </cell>
          <cell r="AI16654">
            <v>3</v>
          </cell>
        </row>
        <row r="16655">
          <cell r="K16655" t="str">
            <v>Academy Sponsor Led</v>
          </cell>
          <cell r="L16655" t="str">
            <v>Primary</v>
          </cell>
          <cell r="AC16655" t="str">
            <v>Yes</v>
          </cell>
          <cell r="AI16655">
            <v>4</v>
          </cell>
        </row>
        <row r="16656">
          <cell r="K16656" t="str">
            <v>Academy Sponsor Led</v>
          </cell>
          <cell r="L16656" t="str">
            <v>Secondary</v>
          </cell>
          <cell r="AC16656" t="str">
            <v>Yes</v>
          </cell>
          <cell r="AI16656">
            <v>2</v>
          </cell>
        </row>
        <row r="16657">
          <cell r="K16657" t="str">
            <v>Academy Sponsor Led</v>
          </cell>
          <cell r="L16657" t="str">
            <v>Secondary</v>
          </cell>
          <cell r="AC16657" t="str">
            <v>Yes</v>
          </cell>
          <cell r="AI16657">
            <v>2</v>
          </cell>
        </row>
        <row r="16658">
          <cell r="K16658" t="str">
            <v>Academy Sponsor Led</v>
          </cell>
          <cell r="L16658" t="str">
            <v>Primary</v>
          </cell>
          <cell r="AC16658" t="str">
            <v>Yes</v>
          </cell>
          <cell r="AI16658">
            <v>2</v>
          </cell>
        </row>
        <row r="16659">
          <cell r="K16659" t="str">
            <v>Free School</v>
          </cell>
          <cell r="L16659" t="str">
            <v>Primary</v>
          </cell>
          <cell r="AC16659" t="str">
            <v>Yes</v>
          </cell>
          <cell r="AI16659">
            <v>3</v>
          </cell>
        </row>
        <row r="16660">
          <cell r="K16660" t="str">
            <v>Academy Sponsor Led</v>
          </cell>
          <cell r="L16660" t="str">
            <v>Primary</v>
          </cell>
          <cell r="AC16660" t="str">
            <v>Yes</v>
          </cell>
          <cell r="AI16660">
            <v>2</v>
          </cell>
        </row>
        <row r="16661">
          <cell r="K16661" t="str">
            <v>Academy Sponsor Led</v>
          </cell>
          <cell r="L16661" t="str">
            <v>Secondary</v>
          </cell>
          <cell r="AC16661" t="str">
            <v>Yes</v>
          </cell>
          <cell r="AI16661">
            <v>3</v>
          </cell>
        </row>
        <row r="16662">
          <cell r="K16662" t="str">
            <v>Academy Sponsor Led</v>
          </cell>
          <cell r="L16662" t="str">
            <v>Secondary</v>
          </cell>
          <cell r="AC16662" t="str">
            <v>Yes</v>
          </cell>
          <cell r="AI16662">
            <v>2</v>
          </cell>
        </row>
        <row r="16663">
          <cell r="K16663" t="str">
            <v>Academy Sponsor Led</v>
          </cell>
          <cell r="L16663" t="str">
            <v>Primary</v>
          </cell>
          <cell r="AC16663" t="str">
            <v>Yes</v>
          </cell>
          <cell r="AI16663">
            <v>3</v>
          </cell>
        </row>
        <row r="16664">
          <cell r="K16664" t="str">
            <v>Academy Sponsor Led</v>
          </cell>
          <cell r="L16664" t="str">
            <v>Primary</v>
          </cell>
          <cell r="AC16664" t="str">
            <v>Yes</v>
          </cell>
          <cell r="AI16664">
            <v>2</v>
          </cell>
        </row>
        <row r="16665">
          <cell r="K16665" t="str">
            <v>Academy Sponsor Led</v>
          </cell>
          <cell r="L16665" t="str">
            <v>Primary</v>
          </cell>
          <cell r="AC16665" t="str">
            <v>Yes</v>
          </cell>
          <cell r="AI16665">
            <v>2</v>
          </cell>
        </row>
        <row r="16666">
          <cell r="K16666" t="str">
            <v>Academy Sponsor Led</v>
          </cell>
          <cell r="L16666" t="str">
            <v>Primary</v>
          </cell>
          <cell r="AC16666" t="str">
            <v>Yes</v>
          </cell>
          <cell r="AI16666">
            <v>4</v>
          </cell>
        </row>
        <row r="16667">
          <cell r="K16667" t="str">
            <v>Academy Sponsor Led</v>
          </cell>
          <cell r="L16667" t="str">
            <v>Secondary</v>
          </cell>
          <cell r="AC16667" t="str">
            <v>Yes</v>
          </cell>
          <cell r="AI16667">
            <v>3</v>
          </cell>
        </row>
        <row r="16668">
          <cell r="K16668" t="str">
            <v>Academy Converter</v>
          </cell>
          <cell r="L16668" t="str">
            <v>Primary</v>
          </cell>
          <cell r="AC16668" t="str">
            <v>Yes</v>
          </cell>
          <cell r="AI16668">
            <v>2</v>
          </cell>
        </row>
        <row r="16669">
          <cell r="K16669" t="str">
            <v>Academy Converter</v>
          </cell>
          <cell r="L16669" t="str">
            <v>Secondary</v>
          </cell>
          <cell r="AC16669" t="str">
            <v>No</v>
          </cell>
          <cell r="AI16669">
            <v>1</v>
          </cell>
        </row>
        <row r="16670">
          <cell r="K16670" t="str">
            <v>Academy Converter</v>
          </cell>
          <cell r="L16670" t="str">
            <v>Primary</v>
          </cell>
          <cell r="AC16670" t="str">
            <v>Yes</v>
          </cell>
          <cell r="AI16670">
            <v>3</v>
          </cell>
        </row>
        <row r="16671">
          <cell r="K16671" t="str">
            <v>Academy Converter</v>
          </cell>
          <cell r="L16671" t="str">
            <v>Secondary</v>
          </cell>
          <cell r="AC16671" t="str">
            <v>Yes</v>
          </cell>
          <cell r="AI16671">
            <v>3</v>
          </cell>
        </row>
        <row r="16672">
          <cell r="K16672" t="str">
            <v>Academy Converter</v>
          </cell>
          <cell r="L16672" t="str">
            <v>Primary</v>
          </cell>
          <cell r="AC16672" t="str">
            <v>No</v>
          </cell>
          <cell r="AI16672">
            <v>2</v>
          </cell>
        </row>
        <row r="16673">
          <cell r="K16673" t="str">
            <v>Academy Converter</v>
          </cell>
          <cell r="L16673" t="str">
            <v>Secondary</v>
          </cell>
          <cell r="AC16673" t="str">
            <v>No</v>
          </cell>
          <cell r="AI16673">
            <v>2</v>
          </cell>
        </row>
        <row r="16674">
          <cell r="K16674" t="str">
            <v>Academy Converter</v>
          </cell>
          <cell r="L16674" t="str">
            <v>Primary</v>
          </cell>
          <cell r="AC16674" t="str">
            <v>No</v>
          </cell>
          <cell r="AI16674">
            <v>2</v>
          </cell>
        </row>
        <row r="16675">
          <cell r="K16675" t="str">
            <v>Academy Converter</v>
          </cell>
          <cell r="L16675" t="str">
            <v>Secondary</v>
          </cell>
          <cell r="AC16675" t="str">
            <v>Yes</v>
          </cell>
          <cell r="AI16675">
            <v>2</v>
          </cell>
        </row>
        <row r="16676">
          <cell r="K16676" t="str">
            <v>Academy Converter</v>
          </cell>
          <cell r="L16676" t="str">
            <v>Secondary</v>
          </cell>
          <cell r="AC16676" t="str">
            <v>No</v>
          </cell>
          <cell r="AI16676">
            <v>2</v>
          </cell>
        </row>
        <row r="16677">
          <cell r="K16677" t="str">
            <v>Academy Converter</v>
          </cell>
          <cell r="L16677" t="str">
            <v>Secondary</v>
          </cell>
          <cell r="AC16677" t="str">
            <v>Yes</v>
          </cell>
          <cell r="AI16677">
            <v>3</v>
          </cell>
        </row>
        <row r="16678">
          <cell r="K16678" t="str">
            <v>Academy Converter</v>
          </cell>
          <cell r="L16678" t="str">
            <v>Primary</v>
          </cell>
          <cell r="AC16678" t="str">
            <v>Yes</v>
          </cell>
          <cell r="AI16678">
            <v>2</v>
          </cell>
        </row>
        <row r="16679">
          <cell r="K16679" t="str">
            <v>Academy Converter</v>
          </cell>
          <cell r="L16679" t="str">
            <v>Primary</v>
          </cell>
          <cell r="AC16679" t="str">
            <v>Yes</v>
          </cell>
          <cell r="AI16679">
            <v>2</v>
          </cell>
        </row>
        <row r="16680">
          <cell r="K16680" t="str">
            <v>Academy Converter</v>
          </cell>
          <cell r="L16680" t="str">
            <v>Primary</v>
          </cell>
          <cell r="AC16680" t="str">
            <v>Yes</v>
          </cell>
          <cell r="AI16680">
            <v>2</v>
          </cell>
        </row>
        <row r="16681">
          <cell r="K16681" t="str">
            <v>Academy Converter</v>
          </cell>
          <cell r="L16681" t="str">
            <v>Primary</v>
          </cell>
          <cell r="AC16681" t="str">
            <v>Yes</v>
          </cell>
          <cell r="AI16681">
            <v>2</v>
          </cell>
        </row>
        <row r="16682">
          <cell r="K16682" t="str">
            <v>Academy Converter</v>
          </cell>
          <cell r="L16682" t="str">
            <v>Primary</v>
          </cell>
          <cell r="AC16682" t="str">
            <v>Yes</v>
          </cell>
          <cell r="AI16682">
            <v>2</v>
          </cell>
        </row>
        <row r="16683">
          <cell r="K16683" t="str">
            <v>Academy Converter</v>
          </cell>
          <cell r="L16683" t="str">
            <v>Primary</v>
          </cell>
          <cell r="AC16683" t="str">
            <v>Yes</v>
          </cell>
          <cell r="AI16683">
            <v>1</v>
          </cell>
        </row>
        <row r="16684">
          <cell r="K16684" t="str">
            <v>Academy Converter</v>
          </cell>
          <cell r="L16684" t="str">
            <v>Primary</v>
          </cell>
          <cell r="AC16684" t="str">
            <v>No</v>
          </cell>
          <cell r="AI16684">
            <v>1</v>
          </cell>
        </row>
        <row r="16685">
          <cell r="K16685" t="str">
            <v>Academy Converter</v>
          </cell>
          <cell r="L16685" t="str">
            <v>Primary</v>
          </cell>
          <cell r="AC16685" t="str">
            <v>Yes</v>
          </cell>
          <cell r="AI16685">
            <v>2</v>
          </cell>
        </row>
        <row r="16686">
          <cell r="K16686" t="str">
            <v>Academy Converter</v>
          </cell>
          <cell r="L16686" t="str">
            <v>Secondary</v>
          </cell>
          <cell r="AC16686" t="str">
            <v>Yes</v>
          </cell>
          <cell r="AI16686">
            <v>2</v>
          </cell>
        </row>
        <row r="16687">
          <cell r="K16687" t="str">
            <v>Academy Converter</v>
          </cell>
          <cell r="L16687" t="str">
            <v>Primary</v>
          </cell>
          <cell r="AC16687" t="str">
            <v>Yes</v>
          </cell>
          <cell r="AI16687">
            <v>2</v>
          </cell>
        </row>
        <row r="16688">
          <cell r="K16688" t="str">
            <v>Academy Converter</v>
          </cell>
          <cell r="L16688" t="str">
            <v>Primary</v>
          </cell>
          <cell r="AC16688" t="str">
            <v>Yes</v>
          </cell>
          <cell r="AI16688">
            <v>2</v>
          </cell>
        </row>
        <row r="16689">
          <cell r="K16689" t="str">
            <v>Academy Converter</v>
          </cell>
          <cell r="L16689" t="str">
            <v>Secondary</v>
          </cell>
          <cell r="AC16689" t="str">
            <v>Yes</v>
          </cell>
          <cell r="AI16689">
            <v>2</v>
          </cell>
        </row>
        <row r="16690">
          <cell r="K16690" t="str">
            <v>Academy Converter</v>
          </cell>
          <cell r="L16690" t="str">
            <v>Primary</v>
          </cell>
          <cell r="AC16690" t="str">
            <v>Yes</v>
          </cell>
          <cell r="AI16690">
            <v>1</v>
          </cell>
        </row>
        <row r="16691">
          <cell r="K16691" t="str">
            <v>Academy Converter</v>
          </cell>
          <cell r="L16691" t="str">
            <v>Primary</v>
          </cell>
          <cell r="AC16691" t="str">
            <v>Yes</v>
          </cell>
          <cell r="AI16691">
            <v>2</v>
          </cell>
        </row>
        <row r="16692">
          <cell r="K16692" t="str">
            <v>Academy Converter</v>
          </cell>
          <cell r="L16692" t="str">
            <v>Primary</v>
          </cell>
          <cell r="AC16692" t="str">
            <v>Yes</v>
          </cell>
          <cell r="AI16692">
            <v>2</v>
          </cell>
        </row>
        <row r="16693">
          <cell r="K16693" t="str">
            <v>Academy Converter</v>
          </cell>
          <cell r="L16693" t="str">
            <v>Secondary</v>
          </cell>
          <cell r="AC16693" t="str">
            <v>Yes</v>
          </cell>
          <cell r="AI16693">
            <v>2</v>
          </cell>
        </row>
        <row r="16694">
          <cell r="K16694" t="str">
            <v>Academy Special Converter</v>
          </cell>
          <cell r="L16694" t="str">
            <v>Special</v>
          </cell>
          <cell r="AC16694" t="str">
            <v>Yes</v>
          </cell>
          <cell r="AI16694">
            <v>1</v>
          </cell>
        </row>
        <row r="16695">
          <cell r="K16695" t="str">
            <v>Academy Converter</v>
          </cell>
          <cell r="L16695" t="str">
            <v>Primary</v>
          </cell>
          <cell r="AC16695" t="str">
            <v>Yes</v>
          </cell>
          <cell r="AI16695">
            <v>2</v>
          </cell>
        </row>
        <row r="16696">
          <cell r="K16696" t="str">
            <v>Academy Converter</v>
          </cell>
          <cell r="L16696" t="str">
            <v>Primary</v>
          </cell>
          <cell r="AC16696" t="str">
            <v>No</v>
          </cell>
          <cell r="AI16696">
            <v>2</v>
          </cell>
        </row>
        <row r="16697">
          <cell r="K16697" t="str">
            <v>Academy Converter</v>
          </cell>
          <cell r="L16697" t="str">
            <v>Primary</v>
          </cell>
          <cell r="AC16697" t="str">
            <v>Yes</v>
          </cell>
          <cell r="AI16697">
            <v>2</v>
          </cell>
        </row>
        <row r="16698">
          <cell r="K16698" t="str">
            <v>Academy Special Converter</v>
          </cell>
          <cell r="L16698" t="str">
            <v>Special</v>
          </cell>
          <cell r="AC16698" t="str">
            <v>Yes</v>
          </cell>
          <cell r="AI16698">
            <v>2</v>
          </cell>
        </row>
        <row r="16699">
          <cell r="K16699" t="str">
            <v>Academy Converter</v>
          </cell>
          <cell r="L16699" t="str">
            <v>Primary</v>
          </cell>
          <cell r="AC16699" t="str">
            <v>Yes</v>
          </cell>
          <cell r="AI16699">
            <v>2</v>
          </cell>
        </row>
        <row r="16700">
          <cell r="K16700" t="str">
            <v>Academy Converter</v>
          </cell>
          <cell r="L16700" t="str">
            <v>Secondary</v>
          </cell>
          <cell r="AC16700" t="str">
            <v>Yes</v>
          </cell>
          <cell r="AI16700">
            <v>2</v>
          </cell>
        </row>
        <row r="16701">
          <cell r="K16701" t="str">
            <v>Academy Converter</v>
          </cell>
          <cell r="L16701" t="str">
            <v>Secondary</v>
          </cell>
          <cell r="AC16701" t="str">
            <v>No</v>
          </cell>
          <cell r="AI16701">
            <v>2</v>
          </cell>
        </row>
        <row r="16702">
          <cell r="K16702" t="str">
            <v>Academy Alternative Provision Converter</v>
          </cell>
          <cell r="L16702" t="str">
            <v>PRU</v>
          </cell>
          <cell r="AC16702" t="str">
            <v>Yes</v>
          </cell>
          <cell r="AI16702">
            <v>2</v>
          </cell>
        </row>
        <row r="16703">
          <cell r="K16703" t="str">
            <v>Academy Special Converter</v>
          </cell>
          <cell r="L16703" t="str">
            <v>Special</v>
          </cell>
          <cell r="AC16703" t="str">
            <v>Yes</v>
          </cell>
          <cell r="AI16703">
            <v>1</v>
          </cell>
        </row>
        <row r="16704">
          <cell r="K16704" t="str">
            <v>Academy Sponsor Led</v>
          </cell>
          <cell r="L16704" t="str">
            <v>Primary</v>
          </cell>
          <cell r="AC16704" t="str">
            <v>Yes</v>
          </cell>
          <cell r="AI16704">
            <v>2</v>
          </cell>
        </row>
        <row r="16705">
          <cell r="K16705" t="str">
            <v>Academy Sponsor Led</v>
          </cell>
          <cell r="L16705" t="str">
            <v>Primary</v>
          </cell>
          <cell r="AC16705" t="str">
            <v>Yes</v>
          </cell>
          <cell r="AI16705">
            <v>2</v>
          </cell>
        </row>
        <row r="16706">
          <cell r="K16706" t="str">
            <v>Academy Sponsor Led</v>
          </cell>
          <cell r="L16706" t="str">
            <v>Primary</v>
          </cell>
          <cell r="AC16706" t="str">
            <v>Yes</v>
          </cell>
          <cell r="AI16706">
            <v>3</v>
          </cell>
        </row>
        <row r="16707">
          <cell r="K16707" t="str">
            <v>Academy Sponsor Led</v>
          </cell>
          <cell r="L16707" t="str">
            <v>Secondary</v>
          </cell>
          <cell r="AC16707" t="str">
            <v>Yes</v>
          </cell>
          <cell r="AI16707">
            <v>4</v>
          </cell>
        </row>
        <row r="16708">
          <cell r="K16708" t="str">
            <v>Academy Sponsor Led</v>
          </cell>
          <cell r="L16708" t="str">
            <v>Primary</v>
          </cell>
          <cell r="AC16708" t="str">
            <v>Yes</v>
          </cell>
          <cell r="AI16708">
            <v>1</v>
          </cell>
        </row>
        <row r="16709">
          <cell r="K16709" t="str">
            <v>Academy Sponsor Led</v>
          </cell>
          <cell r="L16709" t="str">
            <v>Primary</v>
          </cell>
          <cell r="AC16709" t="str">
            <v>Yes</v>
          </cell>
          <cell r="AI16709">
            <v>2</v>
          </cell>
        </row>
        <row r="16710">
          <cell r="K16710" t="str">
            <v>Academy Sponsor Led</v>
          </cell>
          <cell r="L16710" t="str">
            <v>Secondary</v>
          </cell>
          <cell r="AC16710" t="str">
            <v>Yes</v>
          </cell>
          <cell r="AI16710">
            <v>2</v>
          </cell>
        </row>
        <row r="16711">
          <cell r="K16711" t="str">
            <v>Academy Sponsor Led</v>
          </cell>
          <cell r="L16711" t="str">
            <v>Primary</v>
          </cell>
          <cell r="AC16711" t="str">
            <v>Yes</v>
          </cell>
          <cell r="AI16711">
            <v>3</v>
          </cell>
        </row>
        <row r="16712">
          <cell r="K16712" t="str">
            <v>Academy Sponsor Led</v>
          </cell>
          <cell r="L16712" t="str">
            <v>Primary</v>
          </cell>
          <cell r="AC16712" t="str">
            <v>Yes</v>
          </cell>
          <cell r="AI16712">
            <v>2</v>
          </cell>
        </row>
        <row r="16713">
          <cell r="K16713" t="str">
            <v>Academy Sponsor Led</v>
          </cell>
          <cell r="L16713" t="str">
            <v>Primary</v>
          </cell>
          <cell r="AC16713" t="str">
            <v>Yes</v>
          </cell>
          <cell r="AI16713">
            <v>3</v>
          </cell>
        </row>
        <row r="16714">
          <cell r="K16714" t="str">
            <v>Academy Converter</v>
          </cell>
          <cell r="L16714" t="str">
            <v>Primary</v>
          </cell>
          <cell r="AC16714" t="str">
            <v>No</v>
          </cell>
          <cell r="AI16714">
            <v>2</v>
          </cell>
        </row>
        <row r="16715">
          <cell r="K16715" t="str">
            <v>Academy Converter</v>
          </cell>
          <cell r="L16715" t="str">
            <v>Primary</v>
          </cell>
          <cell r="AC16715" t="str">
            <v>No</v>
          </cell>
          <cell r="AI16715">
            <v>1</v>
          </cell>
        </row>
        <row r="16716">
          <cell r="K16716" t="str">
            <v>Academy Converter</v>
          </cell>
          <cell r="L16716" t="str">
            <v>Primary</v>
          </cell>
          <cell r="AC16716" t="str">
            <v>Yes</v>
          </cell>
          <cell r="AI16716">
            <v>1</v>
          </cell>
        </row>
        <row r="16717">
          <cell r="K16717" t="str">
            <v>Academy Converter</v>
          </cell>
          <cell r="L16717" t="str">
            <v>Secondary</v>
          </cell>
          <cell r="AC16717" t="str">
            <v>No</v>
          </cell>
          <cell r="AI16717">
            <v>2</v>
          </cell>
        </row>
        <row r="16718">
          <cell r="K16718" t="str">
            <v>Academy Converter</v>
          </cell>
          <cell r="L16718" t="str">
            <v>Primary</v>
          </cell>
          <cell r="AC16718" t="str">
            <v>Yes</v>
          </cell>
          <cell r="AI16718">
            <v>2</v>
          </cell>
        </row>
        <row r="16719">
          <cell r="K16719" t="str">
            <v>Academy Converter</v>
          </cell>
          <cell r="L16719" t="str">
            <v>Secondary</v>
          </cell>
          <cell r="AC16719" t="str">
            <v>Yes</v>
          </cell>
          <cell r="AI16719">
            <v>2</v>
          </cell>
        </row>
        <row r="16720">
          <cell r="K16720" t="str">
            <v>Academy Converter</v>
          </cell>
          <cell r="L16720" t="str">
            <v>Primary</v>
          </cell>
          <cell r="AC16720" t="str">
            <v>Yes</v>
          </cell>
          <cell r="AI16720">
            <v>2</v>
          </cell>
        </row>
        <row r="16721">
          <cell r="K16721" t="str">
            <v>Academy Converter</v>
          </cell>
          <cell r="L16721" t="str">
            <v>Primary</v>
          </cell>
          <cell r="AC16721" t="str">
            <v>Yes</v>
          </cell>
          <cell r="AI16721">
            <v>2</v>
          </cell>
        </row>
        <row r="16722">
          <cell r="K16722" t="str">
            <v>Academy Converter</v>
          </cell>
          <cell r="L16722" t="str">
            <v>Secondary</v>
          </cell>
          <cell r="AC16722" t="str">
            <v>No</v>
          </cell>
          <cell r="AI16722">
            <v>2</v>
          </cell>
        </row>
        <row r="16723">
          <cell r="K16723" t="str">
            <v>Academy Converter</v>
          </cell>
          <cell r="L16723" t="str">
            <v>Primary</v>
          </cell>
          <cell r="AC16723" t="str">
            <v>Yes</v>
          </cell>
          <cell r="AI16723">
            <v>2</v>
          </cell>
        </row>
        <row r="16724">
          <cell r="K16724" t="str">
            <v>Academy Converter</v>
          </cell>
          <cell r="L16724" t="str">
            <v>Primary</v>
          </cell>
          <cell r="AC16724" t="str">
            <v>Yes</v>
          </cell>
          <cell r="AI16724">
            <v>2</v>
          </cell>
        </row>
        <row r="16725">
          <cell r="K16725" t="str">
            <v>Academy Converter</v>
          </cell>
          <cell r="L16725" t="str">
            <v>Secondary</v>
          </cell>
          <cell r="AC16725" t="str">
            <v>Yes</v>
          </cell>
          <cell r="AI16725">
            <v>1</v>
          </cell>
        </row>
        <row r="16726">
          <cell r="K16726" t="str">
            <v>Academy Converter</v>
          </cell>
          <cell r="L16726" t="str">
            <v>Primary</v>
          </cell>
          <cell r="AC16726" t="str">
            <v>No</v>
          </cell>
          <cell r="AI16726">
            <v>1</v>
          </cell>
        </row>
        <row r="16727">
          <cell r="K16727" t="str">
            <v>Academy Converter</v>
          </cell>
          <cell r="L16727" t="str">
            <v>Primary</v>
          </cell>
          <cell r="AC16727" t="str">
            <v>No</v>
          </cell>
          <cell r="AI16727">
            <v>1</v>
          </cell>
        </row>
        <row r="16728">
          <cell r="K16728" t="str">
            <v>Academy Converter</v>
          </cell>
          <cell r="L16728" t="str">
            <v>Primary</v>
          </cell>
          <cell r="AC16728" t="str">
            <v>Yes</v>
          </cell>
          <cell r="AI16728">
            <v>1</v>
          </cell>
        </row>
        <row r="16729">
          <cell r="K16729" t="str">
            <v>Academy Converter</v>
          </cell>
          <cell r="L16729" t="str">
            <v>Primary</v>
          </cell>
          <cell r="AC16729" t="str">
            <v>Yes</v>
          </cell>
          <cell r="AI16729">
            <v>2</v>
          </cell>
        </row>
        <row r="16730">
          <cell r="K16730" t="str">
            <v>Academy Converter</v>
          </cell>
          <cell r="L16730" t="str">
            <v>Primary</v>
          </cell>
          <cell r="AC16730" t="str">
            <v>Yes</v>
          </cell>
          <cell r="AI16730">
            <v>2</v>
          </cell>
        </row>
        <row r="16731">
          <cell r="K16731" t="str">
            <v>Academy Converter</v>
          </cell>
          <cell r="L16731" t="str">
            <v>Primary</v>
          </cell>
          <cell r="AC16731" t="str">
            <v>Yes</v>
          </cell>
          <cell r="AI16731">
            <v>2</v>
          </cell>
        </row>
        <row r="16732">
          <cell r="K16732" t="str">
            <v>Academy Converter</v>
          </cell>
          <cell r="L16732" t="str">
            <v>Primary</v>
          </cell>
          <cell r="AC16732" t="str">
            <v>No</v>
          </cell>
          <cell r="AI16732">
            <v>2</v>
          </cell>
        </row>
        <row r="16733">
          <cell r="K16733" t="str">
            <v>Academy Converter</v>
          </cell>
          <cell r="L16733" t="str">
            <v>Primary</v>
          </cell>
          <cell r="AC16733" t="str">
            <v>Yes</v>
          </cell>
          <cell r="AI16733">
            <v>3</v>
          </cell>
        </row>
        <row r="16734">
          <cell r="K16734" t="str">
            <v>Academy Converter</v>
          </cell>
          <cell r="L16734" t="str">
            <v>Primary</v>
          </cell>
          <cell r="AC16734" t="str">
            <v>Yes</v>
          </cell>
          <cell r="AI16734">
            <v>1</v>
          </cell>
        </row>
        <row r="16735">
          <cell r="K16735" t="str">
            <v>Academy Converter</v>
          </cell>
          <cell r="L16735" t="str">
            <v>Primary</v>
          </cell>
          <cell r="AC16735" t="str">
            <v>No</v>
          </cell>
          <cell r="AI16735">
            <v>1</v>
          </cell>
        </row>
        <row r="16736">
          <cell r="K16736" t="str">
            <v>Academy Converter</v>
          </cell>
          <cell r="L16736" t="str">
            <v>Secondary</v>
          </cell>
          <cell r="AC16736" t="str">
            <v>Yes</v>
          </cell>
          <cell r="AI16736">
            <v>1</v>
          </cell>
        </row>
        <row r="16737">
          <cell r="K16737" t="str">
            <v>Academy Converter</v>
          </cell>
          <cell r="L16737" t="str">
            <v>Secondary</v>
          </cell>
          <cell r="AC16737" t="str">
            <v>Yes</v>
          </cell>
          <cell r="AI16737">
            <v>2</v>
          </cell>
        </row>
        <row r="16738">
          <cell r="K16738" t="str">
            <v>Academy Converter</v>
          </cell>
          <cell r="L16738" t="str">
            <v>Secondary</v>
          </cell>
          <cell r="AC16738" t="str">
            <v>No</v>
          </cell>
          <cell r="AI16738">
            <v>1</v>
          </cell>
        </row>
        <row r="16739">
          <cell r="K16739" t="str">
            <v>Academy Converter</v>
          </cell>
          <cell r="L16739" t="str">
            <v>Primary</v>
          </cell>
          <cell r="AC16739" t="str">
            <v>Yes</v>
          </cell>
          <cell r="AI16739">
            <v>2</v>
          </cell>
        </row>
        <row r="16740">
          <cell r="K16740" t="str">
            <v>Academy Converter</v>
          </cell>
          <cell r="L16740" t="str">
            <v>Secondary</v>
          </cell>
          <cell r="AC16740" t="str">
            <v>Yes</v>
          </cell>
          <cell r="AI16740">
            <v>3</v>
          </cell>
        </row>
        <row r="16741">
          <cell r="K16741" t="str">
            <v>Academy Converter</v>
          </cell>
          <cell r="L16741" t="str">
            <v>Secondary</v>
          </cell>
          <cell r="AC16741" t="str">
            <v>No</v>
          </cell>
          <cell r="AI16741">
            <v>1</v>
          </cell>
        </row>
        <row r="16742">
          <cell r="K16742" t="str">
            <v>Academy Converter</v>
          </cell>
          <cell r="L16742" t="str">
            <v>Secondary</v>
          </cell>
          <cell r="AC16742" t="str">
            <v>Yes</v>
          </cell>
          <cell r="AI16742">
            <v>1</v>
          </cell>
        </row>
        <row r="16743">
          <cell r="K16743" t="str">
            <v>Academy Converter</v>
          </cell>
          <cell r="L16743" t="str">
            <v>Primary</v>
          </cell>
          <cell r="AC16743" t="str">
            <v>No</v>
          </cell>
          <cell r="AI16743">
            <v>1</v>
          </cell>
        </row>
        <row r="16744">
          <cell r="K16744" t="str">
            <v>Academy Converter</v>
          </cell>
          <cell r="L16744" t="str">
            <v>Primary</v>
          </cell>
          <cell r="AC16744" t="str">
            <v>No</v>
          </cell>
          <cell r="AI16744">
            <v>1</v>
          </cell>
        </row>
        <row r="16745">
          <cell r="K16745" t="str">
            <v>Academy Special Converter</v>
          </cell>
          <cell r="L16745" t="str">
            <v>Special</v>
          </cell>
          <cell r="AC16745" t="str">
            <v>Yes</v>
          </cell>
          <cell r="AI16745">
            <v>2</v>
          </cell>
        </row>
        <row r="16746">
          <cell r="K16746" t="str">
            <v>Free School</v>
          </cell>
          <cell r="L16746" t="str">
            <v>Secondary</v>
          </cell>
          <cell r="AC16746" t="str">
            <v>Yes</v>
          </cell>
          <cell r="AI16746">
            <v>2</v>
          </cell>
        </row>
        <row r="16747">
          <cell r="K16747" t="str">
            <v>Free School</v>
          </cell>
          <cell r="L16747" t="str">
            <v>Primary</v>
          </cell>
          <cell r="AC16747" t="str">
            <v>Yes</v>
          </cell>
          <cell r="AI16747">
            <v>1</v>
          </cell>
        </row>
        <row r="16748">
          <cell r="K16748" t="str">
            <v>Academy Sponsor Led</v>
          </cell>
          <cell r="L16748" t="str">
            <v>Primary</v>
          </cell>
          <cell r="AC16748" t="str">
            <v>Yes</v>
          </cell>
          <cell r="AI16748">
            <v>3</v>
          </cell>
        </row>
        <row r="16749">
          <cell r="K16749" t="str">
            <v>Academy Sponsor Led</v>
          </cell>
          <cell r="L16749" t="str">
            <v>Primary</v>
          </cell>
          <cell r="AC16749" t="str">
            <v>Yes</v>
          </cell>
          <cell r="AI16749">
            <v>2</v>
          </cell>
        </row>
        <row r="16750">
          <cell r="K16750" t="str">
            <v>Academy Sponsor Led</v>
          </cell>
          <cell r="L16750" t="str">
            <v>Primary</v>
          </cell>
          <cell r="AC16750" t="str">
            <v>Yes</v>
          </cell>
          <cell r="AI16750">
            <v>2</v>
          </cell>
        </row>
        <row r="16751">
          <cell r="K16751" t="str">
            <v>Academy Sponsor Led</v>
          </cell>
          <cell r="L16751" t="str">
            <v>Primary</v>
          </cell>
          <cell r="AC16751" t="str">
            <v>Yes</v>
          </cell>
          <cell r="AI16751">
            <v>2</v>
          </cell>
        </row>
        <row r="16752">
          <cell r="K16752" t="str">
            <v>Academy Sponsor Led</v>
          </cell>
          <cell r="L16752" t="str">
            <v>Primary</v>
          </cell>
          <cell r="AC16752" t="str">
            <v>Yes</v>
          </cell>
          <cell r="AI16752">
            <v>2</v>
          </cell>
        </row>
        <row r="16753">
          <cell r="K16753" t="str">
            <v>Academy Sponsor Led</v>
          </cell>
          <cell r="L16753" t="str">
            <v>Primary</v>
          </cell>
          <cell r="AC16753" t="str">
            <v>Yes</v>
          </cell>
          <cell r="AI16753">
            <v>2</v>
          </cell>
        </row>
        <row r="16754">
          <cell r="K16754" t="str">
            <v>Academy Sponsor Led</v>
          </cell>
          <cell r="L16754" t="str">
            <v>Primary</v>
          </cell>
          <cell r="AC16754" t="str">
            <v>Yes</v>
          </cell>
          <cell r="AI16754">
            <v>1</v>
          </cell>
        </row>
        <row r="16755">
          <cell r="K16755" t="str">
            <v>Academy Sponsor Led</v>
          </cell>
          <cell r="L16755" t="str">
            <v>Primary</v>
          </cell>
          <cell r="AC16755" t="str">
            <v>Yes</v>
          </cell>
          <cell r="AI16755">
            <v>3</v>
          </cell>
        </row>
        <row r="16756">
          <cell r="K16756" t="str">
            <v>Academy Sponsor Led</v>
          </cell>
          <cell r="L16756" t="str">
            <v>Primary</v>
          </cell>
          <cell r="AC16756" t="str">
            <v>Yes</v>
          </cell>
          <cell r="AI16756">
            <v>2</v>
          </cell>
        </row>
        <row r="16757">
          <cell r="K16757" t="str">
            <v>Academy Sponsor Led</v>
          </cell>
          <cell r="L16757" t="str">
            <v>Primary</v>
          </cell>
          <cell r="AC16757" t="str">
            <v>Yes</v>
          </cell>
          <cell r="AI16757">
            <v>2</v>
          </cell>
        </row>
        <row r="16758">
          <cell r="K16758" t="str">
            <v>Academy Sponsor Led</v>
          </cell>
          <cell r="L16758" t="str">
            <v>Primary</v>
          </cell>
          <cell r="AC16758" t="str">
            <v>Yes</v>
          </cell>
          <cell r="AI16758">
            <v>4</v>
          </cell>
        </row>
        <row r="16759">
          <cell r="K16759" t="str">
            <v>Academy Sponsor Led</v>
          </cell>
          <cell r="L16759" t="str">
            <v>Primary</v>
          </cell>
          <cell r="AC16759" t="str">
            <v>Yes</v>
          </cell>
          <cell r="AI16759">
            <v>2</v>
          </cell>
        </row>
        <row r="16760">
          <cell r="K16760" t="str">
            <v>Academy Sponsor Led</v>
          </cell>
          <cell r="L16760" t="str">
            <v>Primary</v>
          </cell>
          <cell r="AC16760" t="str">
            <v>Yes</v>
          </cell>
          <cell r="AI16760">
            <v>2</v>
          </cell>
        </row>
        <row r="16761">
          <cell r="K16761" t="str">
            <v>Academy Sponsor Led</v>
          </cell>
          <cell r="L16761" t="str">
            <v>Primary</v>
          </cell>
          <cell r="AC16761" t="str">
            <v>Yes</v>
          </cell>
          <cell r="AI16761">
            <v>2</v>
          </cell>
        </row>
        <row r="16762">
          <cell r="K16762" t="str">
            <v>Academy Sponsor Led</v>
          </cell>
          <cell r="L16762" t="str">
            <v>Primary</v>
          </cell>
          <cell r="AC16762" t="str">
            <v>Yes</v>
          </cell>
          <cell r="AI16762">
            <v>2</v>
          </cell>
        </row>
        <row r="16763">
          <cell r="K16763" t="str">
            <v>Academy Sponsor Led</v>
          </cell>
          <cell r="L16763" t="str">
            <v>Primary</v>
          </cell>
          <cell r="AC16763" t="str">
            <v>Yes</v>
          </cell>
          <cell r="AI16763">
            <v>2</v>
          </cell>
        </row>
        <row r="16764">
          <cell r="K16764" t="str">
            <v>Free School</v>
          </cell>
          <cell r="L16764" t="str">
            <v>Secondary</v>
          </cell>
          <cell r="AC16764" t="str">
            <v>Yes</v>
          </cell>
          <cell r="AI16764">
            <v>1</v>
          </cell>
        </row>
        <row r="16765">
          <cell r="K16765" t="str">
            <v>Academy Sponsor Led</v>
          </cell>
          <cell r="L16765" t="str">
            <v>Primary</v>
          </cell>
          <cell r="AC16765" t="str">
            <v>Yes</v>
          </cell>
          <cell r="AI16765">
            <v>2</v>
          </cell>
        </row>
        <row r="16766">
          <cell r="K16766" t="str">
            <v>Academy Sponsor Led</v>
          </cell>
          <cell r="L16766" t="str">
            <v>Primary</v>
          </cell>
          <cell r="AC16766" t="str">
            <v>Yes</v>
          </cell>
          <cell r="AI16766">
            <v>3</v>
          </cell>
        </row>
        <row r="16767">
          <cell r="K16767" t="str">
            <v>Academy Sponsor Led</v>
          </cell>
          <cell r="L16767" t="str">
            <v>Primary</v>
          </cell>
          <cell r="AC16767" t="str">
            <v>Yes</v>
          </cell>
          <cell r="AI16767">
            <v>2</v>
          </cell>
        </row>
        <row r="16768">
          <cell r="K16768" t="str">
            <v>Academy Sponsor Led</v>
          </cell>
          <cell r="L16768" t="str">
            <v>Primary</v>
          </cell>
          <cell r="AC16768" t="str">
            <v>Yes</v>
          </cell>
          <cell r="AI16768">
            <v>2</v>
          </cell>
        </row>
        <row r="16769">
          <cell r="K16769" t="str">
            <v>Academy Sponsor Led</v>
          </cell>
          <cell r="L16769" t="str">
            <v>Primary</v>
          </cell>
          <cell r="AC16769" t="str">
            <v>Yes</v>
          </cell>
          <cell r="AI16769">
            <v>3</v>
          </cell>
        </row>
        <row r="16770">
          <cell r="K16770" t="str">
            <v>Academy Sponsor Led</v>
          </cell>
          <cell r="L16770" t="str">
            <v>Secondary</v>
          </cell>
          <cell r="AC16770" t="str">
            <v>Yes</v>
          </cell>
          <cell r="AI16770">
            <v>2</v>
          </cell>
        </row>
        <row r="16771">
          <cell r="K16771" t="str">
            <v>Academy Sponsor Led</v>
          </cell>
          <cell r="L16771" t="str">
            <v>Secondary</v>
          </cell>
          <cell r="AC16771" t="str">
            <v>Yes</v>
          </cell>
          <cell r="AI16771">
            <v>2</v>
          </cell>
        </row>
        <row r="16772">
          <cell r="K16772" t="str">
            <v>Academy Sponsor Led</v>
          </cell>
          <cell r="L16772" t="str">
            <v>Secondary</v>
          </cell>
          <cell r="AC16772" t="str">
            <v>Yes</v>
          </cell>
          <cell r="AI16772">
            <v>3</v>
          </cell>
        </row>
        <row r="16773">
          <cell r="K16773" t="str">
            <v>Academy Sponsor Led</v>
          </cell>
          <cell r="L16773" t="str">
            <v>Primary</v>
          </cell>
          <cell r="AC16773" t="str">
            <v>Yes</v>
          </cell>
          <cell r="AI16773">
            <v>2</v>
          </cell>
        </row>
        <row r="16774">
          <cell r="K16774" t="str">
            <v>Academy Sponsor Led</v>
          </cell>
          <cell r="L16774" t="str">
            <v>Secondary</v>
          </cell>
          <cell r="AC16774" t="str">
            <v>Yes</v>
          </cell>
          <cell r="AI16774">
            <v>2</v>
          </cell>
        </row>
        <row r="16775">
          <cell r="K16775" t="str">
            <v>Academy Sponsor Led</v>
          </cell>
          <cell r="L16775" t="str">
            <v>Primary</v>
          </cell>
          <cell r="AC16775" t="str">
            <v>Yes</v>
          </cell>
          <cell r="AI16775">
            <v>2</v>
          </cell>
        </row>
        <row r="16776">
          <cell r="K16776" t="str">
            <v>Free School</v>
          </cell>
          <cell r="L16776" t="str">
            <v>Secondary</v>
          </cell>
          <cell r="AC16776" t="str">
            <v>Yes</v>
          </cell>
          <cell r="AI16776">
            <v>1</v>
          </cell>
        </row>
        <row r="16777">
          <cell r="K16777" t="str">
            <v>Free School</v>
          </cell>
          <cell r="L16777" t="str">
            <v>Secondary</v>
          </cell>
          <cell r="AC16777" t="str">
            <v>Yes</v>
          </cell>
          <cell r="AI16777">
            <v>2</v>
          </cell>
        </row>
        <row r="16778">
          <cell r="K16778" t="str">
            <v>Free School</v>
          </cell>
          <cell r="L16778" t="str">
            <v>Secondary</v>
          </cell>
          <cell r="AC16778" t="str">
            <v>Yes</v>
          </cell>
          <cell r="AI16778">
            <v>1</v>
          </cell>
        </row>
        <row r="16779">
          <cell r="K16779" t="str">
            <v>Free School - Alternative Provision</v>
          </cell>
          <cell r="L16779" t="str">
            <v>PRU</v>
          </cell>
          <cell r="AC16779" t="str">
            <v>Yes</v>
          </cell>
          <cell r="AI16779">
            <v>2</v>
          </cell>
        </row>
        <row r="16780">
          <cell r="K16780" t="str">
            <v>Free School - Alternative Provision</v>
          </cell>
          <cell r="L16780" t="str">
            <v>PRU</v>
          </cell>
          <cell r="AC16780" t="str">
            <v>Yes</v>
          </cell>
          <cell r="AI16780">
            <v>2</v>
          </cell>
        </row>
        <row r="16781">
          <cell r="K16781" t="str">
            <v>University Technical College</v>
          </cell>
          <cell r="L16781" t="str">
            <v>Secondary</v>
          </cell>
          <cell r="AC16781" t="str">
            <v>Yes</v>
          </cell>
          <cell r="AI16781">
            <v>3</v>
          </cell>
        </row>
        <row r="16782">
          <cell r="K16782" t="str">
            <v>Free School Special</v>
          </cell>
          <cell r="L16782" t="str">
            <v>Special</v>
          </cell>
          <cell r="AC16782" t="str">
            <v>Yes</v>
          </cell>
          <cell r="AI16782">
            <v>2</v>
          </cell>
        </row>
        <row r="16783">
          <cell r="K16783" t="str">
            <v>Academy Sponsor Led</v>
          </cell>
          <cell r="L16783" t="str">
            <v>Primary</v>
          </cell>
          <cell r="AC16783" t="str">
            <v>Yes</v>
          </cell>
          <cell r="AI16783">
            <v>2</v>
          </cell>
        </row>
        <row r="16784">
          <cell r="K16784" t="str">
            <v>Free School</v>
          </cell>
          <cell r="L16784" t="str">
            <v>Primary</v>
          </cell>
          <cell r="AC16784" t="str">
            <v>Yes</v>
          </cell>
          <cell r="AI16784">
            <v>2</v>
          </cell>
        </row>
        <row r="16785">
          <cell r="K16785" t="str">
            <v>Voluntary Aided School</v>
          </cell>
          <cell r="L16785" t="str">
            <v>Primary</v>
          </cell>
          <cell r="AC16785" t="str">
            <v>Yes</v>
          </cell>
          <cell r="AI16785">
            <v>2</v>
          </cell>
        </row>
        <row r="16786">
          <cell r="K16786" t="str">
            <v>Voluntary Aided School</v>
          </cell>
          <cell r="L16786" t="str">
            <v>Primary</v>
          </cell>
          <cell r="AC16786" t="str">
            <v>Yes</v>
          </cell>
          <cell r="AI16786">
            <v>2</v>
          </cell>
        </row>
        <row r="16787">
          <cell r="K16787" t="str">
            <v>Academy Sponsor Led</v>
          </cell>
          <cell r="L16787" t="str">
            <v>Primary</v>
          </cell>
          <cell r="AC16787" t="str">
            <v>Yes</v>
          </cell>
          <cell r="AI16787">
            <v>2</v>
          </cell>
        </row>
        <row r="16788">
          <cell r="K16788" t="str">
            <v>Voluntary Aided School</v>
          </cell>
          <cell r="L16788" t="str">
            <v>Primary</v>
          </cell>
          <cell r="AC16788" t="str">
            <v>Yes</v>
          </cell>
          <cell r="AI16788">
            <v>2</v>
          </cell>
        </row>
        <row r="16789">
          <cell r="K16789" t="str">
            <v>Community School</v>
          </cell>
          <cell r="L16789" t="str">
            <v>Primary</v>
          </cell>
          <cell r="AC16789" t="str">
            <v>Yes</v>
          </cell>
          <cell r="AI16789">
            <v>3</v>
          </cell>
        </row>
        <row r="16790">
          <cell r="K16790" t="str">
            <v>Community School</v>
          </cell>
          <cell r="L16790" t="str">
            <v>Primary</v>
          </cell>
          <cell r="AC16790" t="str">
            <v>Yes</v>
          </cell>
          <cell r="AI16790">
            <v>3</v>
          </cell>
        </row>
        <row r="16791">
          <cell r="K16791" t="str">
            <v>University Technical College</v>
          </cell>
          <cell r="L16791" t="str">
            <v>Secondary</v>
          </cell>
          <cell r="AC16791" t="str">
            <v>Yes</v>
          </cell>
          <cell r="AI16791">
            <v>4</v>
          </cell>
        </row>
        <row r="16792">
          <cell r="K16792" t="str">
            <v>University Technical College</v>
          </cell>
          <cell r="L16792" t="str">
            <v>Secondary</v>
          </cell>
          <cell r="AC16792" t="str">
            <v>Yes</v>
          </cell>
          <cell r="AI16792">
            <v>3</v>
          </cell>
        </row>
        <row r="16793">
          <cell r="K16793" t="str">
            <v>Academy Sponsor Led</v>
          </cell>
          <cell r="L16793" t="str">
            <v>Primary</v>
          </cell>
          <cell r="AC16793" t="str">
            <v>Yes</v>
          </cell>
          <cell r="AI16793">
            <v>2</v>
          </cell>
        </row>
        <row r="16794">
          <cell r="K16794" t="str">
            <v>Academy Sponsor Led</v>
          </cell>
          <cell r="L16794" t="str">
            <v>Primary</v>
          </cell>
          <cell r="AC16794" t="str">
            <v>Yes</v>
          </cell>
          <cell r="AI16794">
            <v>1</v>
          </cell>
        </row>
        <row r="16795">
          <cell r="K16795" t="str">
            <v>Academy Sponsor Led</v>
          </cell>
          <cell r="L16795" t="str">
            <v>Primary</v>
          </cell>
          <cell r="AC16795" t="str">
            <v>Yes</v>
          </cell>
          <cell r="AI16795">
            <v>2</v>
          </cell>
        </row>
        <row r="16796">
          <cell r="K16796" t="str">
            <v>Academy Converter</v>
          </cell>
          <cell r="L16796" t="str">
            <v>Primary</v>
          </cell>
          <cell r="AC16796" t="str">
            <v>Yes</v>
          </cell>
          <cell r="AI16796">
            <v>2</v>
          </cell>
        </row>
        <row r="16797">
          <cell r="K16797" t="str">
            <v>Academy Sponsor Led</v>
          </cell>
          <cell r="L16797" t="str">
            <v>Primary</v>
          </cell>
          <cell r="AC16797" t="str">
            <v>Yes</v>
          </cell>
          <cell r="AI16797">
            <v>1</v>
          </cell>
        </row>
        <row r="16798">
          <cell r="K16798" t="str">
            <v>Academy Converter</v>
          </cell>
          <cell r="L16798" t="str">
            <v>Primary</v>
          </cell>
          <cell r="AC16798" t="str">
            <v>Yes</v>
          </cell>
          <cell r="AI16798">
            <v>2</v>
          </cell>
        </row>
        <row r="16799">
          <cell r="K16799" t="str">
            <v>Academy Converter</v>
          </cell>
          <cell r="L16799" t="str">
            <v>Secondary</v>
          </cell>
          <cell r="AC16799" t="str">
            <v>No</v>
          </cell>
          <cell r="AI16799">
            <v>1</v>
          </cell>
        </row>
        <row r="16800">
          <cell r="K16800" t="str">
            <v>Academy Converter</v>
          </cell>
          <cell r="L16800" t="str">
            <v>Primary</v>
          </cell>
          <cell r="AC16800" t="str">
            <v>No</v>
          </cell>
          <cell r="AI16800">
            <v>1</v>
          </cell>
        </row>
        <row r="16801">
          <cell r="K16801" t="str">
            <v>Academy Special Converter</v>
          </cell>
          <cell r="L16801" t="str">
            <v>Special</v>
          </cell>
          <cell r="AC16801" t="str">
            <v>No</v>
          </cell>
          <cell r="AI16801">
            <v>1</v>
          </cell>
        </row>
        <row r="16802">
          <cell r="K16802" t="str">
            <v>Academy Converter</v>
          </cell>
          <cell r="L16802" t="str">
            <v>Primary</v>
          </cell>
          <cell r="AC16802" t="str">
            <v>No</v>
          </cell>
          <cell r="AI16802">
            <v>2</v>
          </cell>
        </row>
        <row r="16803">
          <cell r="K16803" t="str">
            <v>Academy Converter</v>
          </cell>
          <cell r="L16803" t="str">
            <v>Primary</v>
          </cell>
          <cell r="AC16803" t="str">
            <v>Yes</v>
          </cell>
          <cell r="AI16803">
            <v>2</v>
          </cell>
        </row>
        <row r="16804">
          <cell r="K16804" t="str">
            <v>Academy Converter</v>
          </cell>
          <cell r="L16804" t="str">
            <v>Primary</v>
          </cell>
          <cell r="AC16804" t="str">
            <v>Yes</v>
          </cell>
          <cell r="AI16804">
            <v>2</v>
          </cell>
        </row>
        <row r="16805">
          <cell r="K16805" t="str">
            <v>Academy Converter</v>
          </cell>
          <cell r="L16805" t="str">
            <v>Primary</v>
          </cell>
          <cell r="AC16805" t="str">
            <v>No</v>
          </cell>
          <cell r="AI16805">
            <v>2</v>
          </cell>
        </row>
        <row r="16806">
          <cell r="K16806" t="str">
            <v>Academy Converter</v>
          </cell>
          <cell r="L16806" t="str">
            <v>Primary</v>
          </cell>
          <cell r="AC16806" t="str">
            <v>Yes</v>
          </cell>
          <cell r="AI16806">
            <v>2</v>
          </cell>
        </row>
        <row r="16807">
          <cell r="K16807" t="str">
            <v>Academy Converter</v>
          </cell>
          <cell r="L16807" t="str">
            <v>Primary</v>
          </cell>
          <cell r="AC16807" t="str">
            <v>Yes</v>
          </cell>
          <cell r="AI16807">
            <v>1</v>
          </cell>
        </row>
        <row r="16808">
          <cell r="K16808" t="str">
            <v>Academy Converter</v>
          </cell>
          <cell r="L16808" t="str">
            <v>Primary</v>
          </cell>
          <cell r="AC16808" t="str">
            <v>No</v>
          </cell>
          <cell r="AI16808">
            <v>1</v>
          </cell>
        </row>
        <row r="16809">
          <cell r="K16809" t="str">
            <v>Academy Converter</v>
          </cell>
          <cell r="L16809" t="str">
            <v>Primary</v>
          </cell>
          <cell r="AC16809" t="str">
            <v>Yes</v>
          </cell>
          <cell r="AI16809">
            <v>2</v>
          </cell>
        </row>
        <row r="16810">
          <cell r="K16810" t="str">
            <v>Academy Converter</v>
          </cell>
          <cell r="L16810" t="str">
            <v>Secondary</v>
          </cell>
          <cell r="AC16810" t="str">
            <v>No</v>
          </cell>
          <cell r="AI16810">
            <v>2</v>
          </cell>
        </row>
        <row r="16811">
          <cell r="K16811" t="str">
            <v>Academy Converter</v>
          </cell>
          <cell r="L16811" t="str">
            <v>Secondary</v>
          </cell>
          <cell r="AC16811" t="str">
            <v>Yes</v>
          </cell>
          <cell r="AI16811">
            <v>3</v>
          </cell>
        </row>
        <row r="16812">
          <cell r="K16812" t="str">
            <v>Academy Converter</v>
          </cell>
          <cell r="L16812" t="str">
            <v>Primary</v>
          </cell>
          <cell r="AC16812" t="str">
            <v>No</v>
          </cell>
          <cell r="AI16812">
            <v>1</v>
          </cell>
        </row>
        <row r="16813">
          <cell r="K16813" t="str">
            <v>Academy Converter</v>
          </cell>
          <cell r="L16813" t="str">
            <v>Primary</v>
          </cell>
          <cell r="AC16813" t="str">
            <v>Yes</v>
          </cell>
          <cell r="AI16813">
            <v>2</v>
          </cell>
        </row>
        <row r="16814">
          <cell r="K16814" t="str">
            <v>Academy Converter</v>
          </cell>
          <cell r="L16814" t="str">
            <v>Primary</v>
          </cell>
          <cell r="AC16814" t="str">
            <v>No</v>
          </cell>
          <cell r="AI16814">
            <v>1</v>
          </cell>
        </row>
        <row r="16815">
          <cell r="K16815" t="str">
            <v>Academy Converter</v>
          </cell>
          <cell r="L16815" t="str">
            <v>Primary</v>
          </cell>
          <cell r="AC16815" t="str">
            <v>No</v>
          </cell>
          <cell r="AI16815">
            <v>2</v>
          </cell>
        </row>
        <row r="16816">
          <cell r="K16816" t="str">
            <v>Academy Converter</v>
          </cell>
          <cell r="L16816" t="str">
            <v>Primary</v>
          </cell>
          <cell r="AC16816" t="str">
            <v>Yes</v>
          </cell>
          <cell r="AI16816">
            <v>2</v>
          </cell>
        </row>
        <row r="16817">
          <cell r="K16817" t="str">
            <v>Academy Converter</v>
          </cell>
          <cell r="L16817" t="str">
            <v>Primary</v>
          </cell>
          <cell r="AC16817" t="str">
            <v>Yes</v>
          </cell>
          <cell r="AI16817">
            <v>2</v>
          </cell>
        </row>
        <row r="16818">
          <cell r="K16818" t="str">
            <v>Academy Converter</v>
          </cell>
          <cell r="L16818" t="str">
            <v>Primary</v>
          </cell>
          <cell r="AC16818" t="str">
            <v>Yes</v>
          </cell>
          <cell r="AI16818">
            <v>3</v>
          </cell>
        </row>
        <row r="16819">
          <cell r="K16819" t="str">
            <v>Academy Converter</v>
          </cell>
          <cell r="L16819" t="str">
            <v>Primary</v>
          </cell>
          <cell r="AC16819" t="str">
            <v>Yes</v>
          </cell>
          <cell r="AI16819">
            <v>2</v>
          </cell>
        </row>
        <row r="16820">
          <cell r="K16820" t="str">
            <v>Academy Converter</v>
          </cell>
          <cell r="L16820" t="str">
            <v>Primary</v>
          </cell>
          <cell r="AC16820" t="str">
            <v>No</v>
          </cell>
          <cell r="AI16820">
            <v>2</v>
          </cell>
        </row>
        <row r="16821">
          <cell r="K16821" t="str">
            <v>Academy Converter</v>
          </cell>
          <cell r="L16821" t="str">
            <v>Primary</v>
          </cell>
          <cell r="AC16821" t="str">
            <v>Yes</v>
          </cell>
          <cell r="AI16821">
            <v>2</v>
          </cell>
        </row>
        <row r="16822">
          <cell r="K16822" t="str">
            <v>Academy Special Converter</v>
          </cell>
          <cell r="L16822" t="str">
            <v>Special</v>
          </cell>
          <cell r="AC16822" t="str">
            <v>Yes</v>
          </cell>
          <cell r="AI16822">
            <v>2</v>
          </cell>
        </row>
        <row r="16823">
          <cell r="K16823" t="str">
            <v>Academy Special Converter</v>
          </cell>
          <cell r="L16823" t="str">
            <v>Special</v>
          </cell>
          <cell r="AC16823" t="str">
            <v>Yes</v>
          </cell>
          <cell r="AI16823">
            <v>2</v>
          </cell>
        </row>
        <row r="16824">
          <cell r="K16824" t="str">
            <v>Academy Converter</v>
          </cell>
          <cell r="L16824" t="str">
            <v>Primary</v>
          </cell>
          <cell r="AC16824" t="str">
            <v>Yes</v>
          </cell>
          <cell r="AI16824">
            <v>2</v>
          </cell>
        </row>
        <row r="16825">
          <cell r="K16825" t="str">
            <v>Academy Converter</v>
          </cell>
          <cell r="L16825" t="str">
            <v>Primary</v>
          </cell>
          <cell r="AC16825" t="str">
            <v>No</v>
          </cell>
          <cell r="AI16825">
            <v>2</v>
          </cell>
        </row>
        <row r="16826">
          <cell r="K16826" t="str">
            <v>Academy Converter</v>
          </cell>
          <cell r="L16826" t="str">
            <v>Primary</v>
          </cell>
          <cell r="AC16826" t="str">
            <v>Yes</v>
          </cell>
          <cell r="AI16826">
            <v>2</v>
          </cell>
        </row>
        <row r="16827">
          <cell r="K16827" t="str">
            <v>Academy Converter</v>
          </cell>
          <cell r="L16827" t="str">
            <v>Primary</v>
          </cell>
          <cell r="AC16827" t="str">
            <v>Yes</v>
          </cell>
          <cell r="AI16827">
            <v>2</v>
          </cell>
        </row>
        <row r="16828">
          <cell r="K16828" t="str">
            <v>Free School</v>
          </cell>
          <cell r="L16828" t="str">
            <v>Secondary</v>
          </cell>
          <cell r="AC16828" t="str">
            <v>Yes</v>
          </cell>
          <cell r="AI16828">
            <v>2</v>
          </cell>
        </row>
        <row r="16829">
          <cell r="K16829" t="str">
            <v>Academy Converter</v>
          </cell>
          <cell r="L16829" t="str">
            <v>Primary</v>
          </cell>
          <cell r="AC16829" t="str">
            <v>No</v>
          </cell>
          <cell r="AI16829">
            <v>2</v>
          </cell>
        </row>
        <row r="16830">
          <cell r="K16830" t="str">
            <v>Academy Converter</v>
          </cell>
          <cell r="L16830" t="str">
            <v>Primary</v>
          </cell>
          <cell r="AC16830" t="str">
            <v>Yes</v>
          </cell>
          <cell r="AI16830">
            <v>2</v>
          </cell>
        </row>
        <row r="16831">
          <cell r="K16831" t="str">
            <v>Academy Converter</v>
          </cell>
          <cell r="L16831" t="str">
            <v>Primary</v>
          </cell>
          <cell r="AC16831" t="str">
            <v>No</v>
          </cell>
          <cell r="AI16831">
            <v>2</v>
          </cell>
        </row>
        <row r="16832">
          <cell r="K16832" t="str">
            <v>Academy Converter</v>
          </cell>
          <cell r="L16832" t="str">
            <v>Primary</v>
          </cell>
          <cell r="AC16832" t="str">
            <v>Yes</v>
          </cell>
          <cell r="AI16832">
            <v>2</v>
          </cell>
        </row>
        <row r="16833">
          <cell r="K16833" t="str">
            <v>Academy Converter</v>
          </cell>
          <cell r="L16833" t="str">
            <v>Primary</v>
          </cell>
          <cell r="AC16833" t="str">
            <v>No</v>
          </cell>
          <cell r="AI16833">
            <v>2</v>
          </cell>
        </row>
        <row r="16834">
          <cell r="K16834" t="str">
            <v>Academy Converter</v>
          </cell>
          <cell r="L16834" t="str">
            <v>Primary</v>
          </cell>
          <cell r="AC16834" t="str">
            <v>Yes</v>
          </cell>
          <cell r="AI16834">
            <v>2</v>
          </cell>
        </row>
        <row r="16835">
          <cell r="K16835" t="str">
            <v>Academy Special Converter</v>
          </cell>
          <cell r="L16835" t="str">
            <v>Special</v>
          </cell>
          <cell r="AC16835" t="str">
            <v>Yes</v>
          </cell>
          <cell r="AI16835">
            <v>2</v>
          </cell>
        </row>
        <row r="16836">
          <cell r="K16836" t="str">
            <v>Academy Alternative Provision Converter</v>
          </cell>
          <cell r="L16836" t="str">
            <v>PRU</v>
          </cell>
          <cell r="AC16836" t="str">
            <v>Yes</v>
          </cell>
          <cell r="AI16836">
            <v>3</v>
          </cell>
        </row>
        <row r="16837">
          <cell r="K16837" t="str">
            <v>Academy Converter</v>
          </cell>
          <cell r="L16837" t="str">
            <v>Primary</v>
          </cell>
          <cell r="AC16837" t="str">
            <v>Yes</v>
          </cell>
          <cell r="AI16837">
            <v>2</v>
          </cell>
        </row>
        <row r="16838">
          <cell r="K16838" t="str">
            <v>Academy Converter</v>
          </cell>
          <cell r="L16838" t="str">
            <v>Primary</v>
          </cell>
          <cell r="AC16838" t="str">
            <v>No</v>
          </cell>
          <cell r="AI16838">
            <v>1</v>
          </cell>
        </row>
        <row r="16839">
          <cell r="K16839" t="str">
            <v>Academy Converter</v>
          </cell>
          <cell r="L16839" t="str">
            <v>Secondary</v>
          </cell>
          <cell r="AC16839" t="str">
            <v>No</v>
          </cell>
          <cell r="AI16839">
            <v>2</v>
          </cell>
        </row>
        <row r="16840">
          <cell r="K16840" t="str">
            <v>Academy Converter</v>
          </cell>
          <cell r="L16840" t="str">
            <v>Primary</v>
          </cell>
          <cell r="AC16840" t="str">
            <v>No</v>
          </cell>
          <cell r="AI16840">
            <v>1</v>
          </cell>
        </row>
        <row r="16841">
          <cell r="K16841" t="str">
            <v>Academy Converter</v>
          </cell>
          <cell r="L16841" t="str">
            <v>Primary</v>
          </cell>
          <cell r="AC16841" t="str">
            <v>Yes</v>
          </cell>
          <cell r="AI16841">
            <v>2</v>
          </cell>
        </row>
        <row r="16842">
          <cell r="K16842" t="str">
            <v>Academy Converter</v>
          </cell>
          <cell r="L16842" t="str">
            <v>Primary</v>
          </cell>
          <cell r="AC16842" t="str">
            <v>No</v>
          </cell>
          <cell r="AI16842">
            <v>2</v>
          </cell>
        </row>
        <row r="16843">
          <cell r="K16843" t="str">
            <v>Academy Converter</v>
          </cell>
          <cell r="L16843" t="str">
            <v>Primary</v>
          </cell>
          <cell r="AC16843" t="str">
            <v>Yes</v>
          </cell>
          <cell r="AI16843">
            <v>1</v>
          </cell>
        </row>
        <row r="16844">
          <cell r="K16844" t="str">
            <v>Academy Converter</v>
          </cell>
          <cell r="L16844" t="str">
            <v>Primary</v>
          </cell>
          <cell r="AC16844" t="str">
            <v>Yes</v>
          </cell>
          <cell r="AI16844">
            <v>2</v>
          </cell>
        </row>
        <row r="16845">
          <cell r="K16845" t="str">
            <v>Academy Converter</v>
          </cell>
          <cell r="L16845" t="str">
            <v>Primary</v>
          </cell>
          <cell r="AC16845" t="str">
            <v>No</v>
          </cell>
          <cell r="AI16845">
            <v>2</v>
          </cell>
        </row>
        <row r="16846">
          <cell r="K16846" t="str">
            <v>Academy Converter</v>
          </cell>
          <cell r="L16846" t="str">
            <v>Primary</v>
          </cell>
          <cell r="AC16846" t="str">
            <v>No</v>
          </cell>
          <cell r="AI16846">
            <v>2</v>
          </cell>
        </row>
        <row r="16847">
          <cell r="K16847" t="str">
            <v>Academy Converter</v>
          </cell>
          <cell r="L16847" t="str">
            <v>Primary</v>
          </cell>
          <cell r="AC16847" t="str">
            <v>No</v>
          </cell>
          <cell r="AI16847">
            <v>1</v>
          </cell>
        </row>
        <row r="16848">
          <cell r="K16848" t="str">
            <v>Academy Converter</v>
          </cell>
          <cell r="L16848" t="str">
            <v>Primary</v>
          </cell>
          <cell r="AC16848" t="str">
            <v>Yes</v>
          </cell>
          <cell r="AI16848">
            <v>1</v>
          </cell>
        </row>
        <row r="16849">
          <cell r="K16849" t="str">
            <v>Academy Alternative Provision Converter</v>
          </cell>
          <cell r="L16849" t="str">
            <v>PRU</v>
          </cell>
          <cell r="AC16849" t="str">
            <v>Yes</v>
          </cell>
          <cell r="AI16849">
            <v>1</v>
          </cell>
        </row>
        <row r="16850">
          <cell r="K16850" t="str">
            <v>Academy Converter</v>
          </cell>
          <cell r="L16850" t="str">
            <v>Primary</v>
          </cell>
          <cell r="AC16850" t="str">
            <v>Yes</v>
          </cell>
          <cell r="AI16850">
            <v>2</v>
          </cell>
        </row>
        <row r="16851">
          <cell r="K16851" t="str">
            <v>Academy Converter</v>
          </cell>
          <cell r="L16851" t="str">
            <v>Secondary</v>
          </cell>
          <cell r="AC16851" t="str">
            <v>Yes</v>
          </cell>
          <cell r="AI16851">
            <v>2</v>
          </cell>
        </row>
        <row r="16852">
          <cell r="K16852" t="str">
            <v>Academy Converter</v>
          </cell>
          <cell r="L16852" t="str">
            <v>Secondary</v>
          </cell>
          <cell r="AC16852" t="str">
            <v>Yes</v>
          </cell>
          <cell r="AI16852">
            <v>4</v>
          </cell>
        </row>
        <row r="16853">
          <cell r="K16853" t="str">
            <v>Academy Converter</v>
          </cell>
          <cell r="L16853" t="str">
            <v>Primary</v>
          </cell>
          <cell r="AC16853" t="str">
            <v>Yes</v>
          </cell>
          <cell r="AI16853">
            <v>2</v>
          </cell>
        </row>
        <row r="16854">
          <cell r="K16854" t="str">
            <v>Academy Converter</v>
          </cell>
          <cell r="L16854" t="str">
            <v>Primary</v>
          </cell>
          <cell r="AC16854" t="str">
            <v>Yes</v>
          </cell>
          <cell r="AI16854">
            <v>2</v>
          </cell>
        </row>
        <row r="16855">
          <cell r="K16855" t="str">
            <v>Academy Converter</v>
          </cell>
          <cell r="L16855" t="str">
            <v>Primary</v>
          </cell>
          <cell r="AC16855" t="str">
            <v>Yes</v>
          </cell>
          <cell r="AI16855">
            <v>2</v>
          </cell>
        </row>
        <row r="16856">
          <cell r="K16856" t="str">
            <v>Academy Converter</v>
          </cell>
          <cell r="L16856" t="str">
            <v>Primary</v>
          </cell>
          <cell r="AC16856" t="str">
            <v>No</v>
          </cell>
          <cell r="AI16856">
            <v>2</v>
          </cell>
        </row>
        <row r="16857">
          <cell r="K16857" t="str">
            <v>Academy Converter</v>
          </cell>
          <cell r="L16857" t="str">
            <v>Primary</v>
          </cell>
          <cell r="AC16857" t="str">
            <v>No</v>
          </cell>
          <cell r="AI16857">
            <v>1</v>
          </cell>
        </row>
        <row r="16858">
          <cell r="K16858" t="str">
            <v>Academy Converter</v>
          </cell>
          <cell r="L16858" t="str">
            <v>Primary</v>
          </cell>
          <cell r="AC16858" t="str">
            <v>Yes</v>
          </cell>
          <cell r="AI16858">
            <v>1</v>
          </cell>
        </row>
        <row r="16859">
          <cell r="K16859" t="str">
            <v>Academy Alternative Provision Converter</v>
          </cell>
          <cell r="L16859" t="str">
            <v>PRU</v>
          </cell>
          <cell r="AC16859" t="str">
            <v>Yes</v>
          </cell>
          <cell r="AI16859">
            <v>2</v>
          </cell>
        </row>
        <row r="16860">
          <cell r="K16860" t="str">
            <v>Academy Converter</v>
          </cell>
          <cell r="L16860" t="str">
            <v>Primary</v>
          </cell>
          <cell r="AC16860" t="str">
            <v>No</v>
          </cell>
          <cell r="AI16860">
            <v>1</v>
          </cell>
        </row>
        <row r="16861">
          <cell r="K16861" t="str">
            <v>Academy Converter</v>
          </cell>
          <cell r="L16861" t="str">
            <v>Primary</v>
          </cell>
          <cell r="AC16861" t="str">
            <v>Yes</v>
          </cell>
          <cell r="AI16861">
            <v>2</v>
          </cell>
        </row>
        <row r="16862">
          <cell r="K16862" t="str">
            <v>Academy Converter</v>
          </cell>
          <cell r="L16862" t="str">
            <v>Primary</v>
          </cell>
          <cell r="AC16862" t="str">
            <v>No</v>
          </cell>
          <cell r="AI16862">
            <v>1</v>
          </cell>
        </row>
        <row r="16863">
          <cell r="K16863" t="str">
            <v>Academy Converter</v>
          </cell>
          <cell r="L16863" t="str">
            <v>Primary</v>
          </cell>
          <cell r="AC16863" t="str">
            <v>Yes</v>
          </cell>
          <cell r="AI16863">
            <v>2</v>
          </cell>
        </row>
        <row r="16864">
          <cell r="K16864" t="str">
            <v>Academy Converter</v>
          </cell>
          <cell r="L16864" t="str">
            <v>Primary</v>
          </cell>
          <cell r="AC16864" t="str">
            <v>No</v>
          </cell>
          <cell r="AI16864">
            <v>1</v>
          </cell>
        </row>
        <row r="16865">
          <cell r="K16865" t="str">
            <v>Academy Converter</v>
          </cell>
          <cell r="L16865" t="str">
            <v>Primary</v>
          </cell>
          <cell r="AC16865" t="str">
            <v>No</v>
          </cell>
          <cell r="AI16865">
            <v>1</v>
          </cell>
        </row>
        <row r="16866">
          <cell r="K16866" t="str">
            <v>Academy Converter</v>
          </cell>
          <cell r="L16866" t="str">
            <v>Secondary</v>
          </cell>
          <cell r="AC16866" t="str">
            <v>No</v>
          </cell>
          <cell r="AI16866">
            <v>1</v>
          </cell>
        </row>
        <row r="16867">
          <cell r="K16867" t="str">
            <v>Academy Converter</v>
          </cell>
          <cell r="L16867" t="str">
            <v>Primary</v>
          </cell>
          <cell r="AC16867" t="str">
            <v>No</v>
          </cell>
          <cell r="AI16867">
            <v>1</v>
          </cell>
        </row>
        <row r="16868">
          <cell r="K16868" t="str">
            <v>Academy Converter</v>
          </cell>
          <cell r="L16868" t="str">
            <v>Primary</v>
          </cell>
          <cell r="AC16868" t="str">
            <v>Yes</v>
          </cell>
          <cell r="AI16868">
            <v>2</v>
          </cell>
        </row>
        <row r="16869">
          <cell r="K16869" t="str">
            <v>Academy Converter</v>
          </cell>
          <cell r="L16869" t="str">
            <v>Primary</v>
          </cell>
          <cell r="AC16869" t="str">
            <v>Yes</v>
          </cell>
          <cell r="AI16869">
            <v>2</v>
          </cell>
        </row>
        <row r="16870">
          <cell r="K16870" t="str">
            <v>Academy Special Converter</v>
          </cell>
          <cell r="L16870" t="str">
            <v>Special</v>
          </cell>
          <cell r="AC16870" t="str">
            <v>Yes</v>
          </cell>
          <cell r="AI16870">
            <v>1</v>
          </cell>
        </row>
        <row r="16871">
          <cell r="K16871" t="str">
            <v>Academy Converter</v>
          </cell>
          <cell r="L16871" t="str">
            <v>Primary</v>
          </cell>
          <cell r="AC16871" t="str">
            <v>No</v>
          </cell>
          <cell r="AI16871">
            <v>1</v>
          </cell>
        </row>
        <row r="16872">
          <cell r="K16872" t="str">
            <v>Academy Converter</v>
          </cell>
          <cell r="L16872" t="str">
            <v>Primary</v>
          </cell>
          <cell r="AC16872" t="str">
            <v>No</v>
          </cell>
          <cell r="AI16872">
            <v>2</v>
          </cell>
        </row>
        <row r="16873">
          <cell r="K16873" t="str">
            <v>Academy Converter</v>
          </cell>
          <cell r="L16873" t="str">
            <v>Primary</v>
          </cell>
          <cell r="AC16873" t="str">
            <v>No</v>
          </cell>
          <cell r="AI16873">
            <v>2</v>
          </cell>
        </row>
        <row r="16874">
          <cell r="K16874" t="str">
            <v>Academy Converter</v>
          </cell>
          <cell r="L16874" t="str">
            <v>Primary</v>
          </cell>
          <cell r="AC16874" t="str">
            <v>Yes</v>
          </cell>
          <cell r="AI16874">
            <v>2</v>
          </cell>
        </row>
        <row r="16875">
          <cell r="K16875" t="str">
            <v>Academy Special Converter</v>
          </cell>
          <cell r="L16875" t="str">
            <v>Special</v>
          </cell>
          <cell r="AC16875" t="str">
            <v>Yes</v>
          </cell>
          <cell r="AI16875">
            <v>2</v>
          </cell>
        </row>
        <row r="16876">
          <cell r="K16876" t="str">
            <v>Academy Converter</v>
          </cell>
          <cell r="L16876" t="str">
            <v>Primary</v>
          </cell>
          <cell r="AC16876" t="str">
            <v>Yes</v>
          </cell>
          <cell r="AI16876">
            <v>2</v>
          </cell>
        </row>
        <row r="16877">
          <cell r="K16877" t="str">
            <v>Academy Converter</v>
          </cell>
          <cell r="L16877" t="str">
            <v>Secondary</v>
          </cell>
          <cell r="AC16877" t="str">
            <v>Yes</v>
          </cell>
          <cell r="AI16877">
            <v>4</v>
          </cell>
        </row>
        <row r="16878">
          <cell r="K16878" t="str">
            <v>Academy Converter</v>
          </cell>
          <cell r="L16878" t="str">
            <v>Primary</v>
          </cell>
          <cell r="AC16878" t="str">
            <v>No</v>
          </cell>
          <cell r="AI16878">
            <v>2</v>
          </cell>
        </row>
        <row r="16879">
          <cell r="K16879" t="str">
            <v>Academy Converter</v>
          </cell>
          <cell r="L16879" t="str">
            <v>Primary</v>
          </cell>
          <cell r="AC16879" t="str">
            <v>No</v>
          </cell>
          <cell r="AI16879">
            <v>1</v>
          </cell>
        </row>
        <row r="16880">
          <cell r="K16880" t="str">
            <v>Academy Converter</v>
          </cell>
          <cell r="L16880" t="str">
            <v>Primary</v>
          </cell>
          <cell r="AC16880" t="str">
            <v>No</v>
          </cell>
          <cell r="AI16880">
            <v>1</v>
          </cell>
        </row>
        <row r="16881">
          <cell r="K16881" t="str">
            <v>Academy Converter</v>
          </cell>
          <cell r="L16881" t="str">
            <v>Primary</v>
          </cell>
          <cell r="AC16881" t="str">
            <v>Yes</v>
          </cell>
          <cell r="AI16881">
            <v>4</v>
          </cell>
        </row>
        <row r="16882">
          <cell r="K16882" t="str">
            <v>Academy Converter</v>
          </cell>
          <cell r="L16882" t="str">
            <v>Primary</v>
          </cell>
          <cell r="AC16882" t="str">
            <v>Yes</v>
          </cell>
          <cell r="AI16882">
            <v>2</v>
          </cell>
        </row>
        <row r="16883">
          <cell r="K16883" t="str">
            <v>Academy Converter</v>
          </cell>
          <cell r="L16883" t="str">
            <v>Secondary</v>
          </cell>
          <cell r="AC16883" t="str">
            <v>No</v>
          </cell>
          <cell r="AI16883">
            <v>1</v>
          </cell>
        </row>
        <row r="16884">
          <cell r="K16884" t="str">
            <v>Academy Converter</v>
          </cell>
          <cell r="L16884" t="str">
            <v>Primary</v>
          </cell>
          <cell r="AC16884" t="str">
            <v>Yes</v>
          </cell>
          <cell r="AI16884">
            <v>2</v>
          </cell>
        </row>
        <row r="16885">
          <cell r="K16885" t="str">
            <v>Academy Sponsor Led</v>
          </cell>
          <cell r="L16885" t="str">
            <v>Secondary</v>
          </cell>
          <cell r="AC16885" t="str">
            <v>Yes</v>
          </cell>
          <cell r="AI16885">
            <v>3</v>
          </cell>
        </row>
        <row r="16886">
          <cell r="K16886" t="str">
            <v>Academy Converter</v>
          </cell>
          <cell r="L16886" t="str">
            <v>Primary</v>
          </cell>
          <cell r="AC16886" t="str">
            <v>No</v>
          </cell>
          <cell r="AI16886">
            <v>2</v>
          </cell>
        </row>
        <row r="16887">
          <cell r="K16887" t="str">
            <v>Academy Converter</v>
          </cell>
          <cell r="L16887" t="str">
            <v>Secondary</v>
          </cell>
          <cell r="AC16887" t="str">
            <v>Yes</v>
          </cell>
          <cell r="AI16887">
            <v>2</v>
          </cell>
        </row>
        <row r="16888">
          <cell r="K16888" t="str">
            <v>Academy Converter</v>
          </cell>
          <cell r="L16888" t="str">
            <v>Primary</v>
          </cell>
          <cell r="AC16888" t="str">
            <v>Yes</v>
          </cell>
          <cell r="AI16888">
            <v>1</v>
          </cell>
        </row>
        <row r="16889">
          <cell r="K16889" t="str">
            <v>Academy Special Converter</v>
          </cell>
          <cell r="L16889" t="str">
            <v>Special</v>
          </cell>
          <cell r="AC16889" t="str">
            <v>Yes</v>
          </cell>
          <cell r="AI16889">
            <v>2</v>
          </cell>
        </row>
        <row r="16890">
          <cell r="K16890" t="str">
            <v>Academy Alternative Provision Converter</v>
          </cell>
          <cell r="L16890" t="str">
            <v>PRU</v>
          </cell>
          <cell r="AC16890" t="str">
            <v>Yes</v>
          </cell>
          <cell r="AI16890">
            <v>1</v>
          </cell>
        </row>
        <row r="16891">
          <cell r="K16891" t="str">
            <v>Academy Converter</v>
          </cell>
          <cell r="L16891" t="str">
            <v>Secondary</v>
          </cell>
          <cell r="AC16891" t="str">
            <v>Yes</v>
          </cell>
          <cell r="AI16891">
            <v>2</v>
          </cell>
        </row>
        <row r="16892">
          <cell r="K16892" t="str">
            <v>Academy Converter</v>
          </cell>
          <cell r="L16892" t="str">
            <v>Primary</v>
          </cell>
          <cell r="AC16892" t="str">
            <v>No</v>
          </cell>
          <cell r="AI16892">
            <v>1</v>
          </cell>
        </row>
        <row r="16893">
          <cell r="K16893" t="str">
            <v>Academy Converter</v>
          </cell>
          <cell r="L16893" t="str">
            <v>Primary</v>
          </cell>
          <cell r="AC16893" t="str">
            <v>No</v>
          </cell>
          <cell r="AI16893">
            <v>2</v>
          </cell>
        </row>
        <row r="16894">
          <cell r="K16894" t="str">
            <v>Academy Converter</v>
          </cell>
          <cell r="L16894" t="str">
            <v>Primary</v>
          </cell>
          <cell r="AC16894" t="str">
            <v>Yes</v>
          </cell>
          <cell r="AI16894">
            <v>1</v>
          </cell>
        </row>
        <row r="16895">
          <cell r="K16895" t="str">
            <v>Free School</v>
          </cell>
          <cell r="L16895" t="str">
            <v>Primary</v>
          </cell>
          <cell r="AC16895" t="str">
            <v>Yes</v>
          </cell>
          <cell r="AI16895">
            <v>1</v>
          </cell>
        </row>
        <row r="16896">
          <cell r="K16896" t="str">
            <v>Academy Converter</v>
          </cell>
          <cell r="L16896" t="str">
            <v>Primary</v>
          </cell>
          <cell r="AC16896" t="str">
            <v>Yes</v>
          </cell>
          <cell r="AI16896">
            <v>2</v>
          </cell>
        </row>
        <row r="16897">
          <cell r="K16897" t="str">
            <v>Voluntary Aided School</v>
          </cell>
          <cell r="L16897" t="str">
            <v>Primary</v>
          </cell>
          <cell r="AC16897" t="str">
            <v>Yes</v>
          </cell>
          <cell r="AI16897">
            <v>2</v>
          </cell>
        </row>
        <row r="16898">
          <cell r="K16898" t="str">
            <v>Free School</v>
          </cell>
          <cell r="L16898" t="str">
            <v>Primary</v>
          </cell>
          <cell r="AC16898" t="str">
            <v>Yes</v>
          </cell>
          <cell r="AI16898">
            <v>1</v>
          </cell>
        </row>
        <row r="16899">
          <cell r="K16899" t="str">
            <v>Academy Sponsor Led</v>
          </cell>
          <cell r="L16899" t="str">
            <v>Primary</v>
          </cell>
          <cell r="AC16899" t="str">
            <v>Yes</v>
          </cell>
          <cell r="AI16899">
            <v>3</v>
          </cell>
        </row>
        <row r="16900">
          <cell r="K16900" t="str">
            <v>Academy Sponsor Led</v>
          </cell>
          <cell r="L16900" t="str">
            <v>Primary</v>
          </cell>
          <cell r="AC16900" t="str">
            <v>Yes</v>
          </cell>
          <cell r="AI16900">
            <v>3</v>
          </cell>
        </row>
        <row r="16901">
          <cell r="K16901" t="str">
            <v>Academy Sponsor Led</v>
          </cell>
          <cell r="L16901" t="str">
            <v>Primary</v>
          </cell>
          <cell r="AC16901" t="str">
            <v>Yes</v>
          </cell>
          <cell r="AI16901">
            <v>2</v>
          </cell>
        </row>
        <row r="16902">
          <cell r="K16902" t="str">
            <v>Academy Sponsor Led</v>
          </cell>
          <cell r="L16902" t="str">
            <v>Secondary</v>
          </cell>
          <cell r="AC16902" t="str">
            <v>Yes</v>
          </cell>
          <cell r="AI16902">
            <v>2</v>
          </cell>
        </row>
        <row r="16903">
          <cell r="K16903" t="str">
            <v>Free School</v>
          </cell>
          <cell r="L16903" t="str">
            <v>Secondary</v>
          </cell>
          <cell r="AC16903" t="str">
            <v>Yes</v>
          </cell>
          <cell r="AI16903">
            <v>2</v>
          </cell>
        </row>
        <row r="16904">
          <cell r="K16904" t="str">
            <v>Academy Sponsor Led</v>
          </cell>
          <cell r="L16904" t="str">
            <v>Primary</v>
          </cell>
          <cell r="AC16904" t="str">
            <v>Yes</v>
          </cell>
          <cell r="AI16904">
            <v>2</v>
          </cell>
        </row>
        <row r="16905">
          <cell r="K16905" t="str">
            <v>Academy Sponsor Led</v>
          </cell>
          <cell r="L16905" t="str">
            <v>Primary</v>
          </cell>
          <cell r="AC16905" t="str">
            <v>Yes</v>
          </cell>
          <cell r="AI16905">
            <v>2</v>
          </cell>
        </row>
        <row r="16906">
          <cell r="K16906" t="str">
            <v>Academy Sponsor Led</v>
          </cell>
          <cell r="L16906" t="str">
            <v>Primary</v>
          </cell>
          <cell r="AC16906" t="str">
            <v>Yes</v>
          </cell>
          <cell r="AI16906">
            <v>2</v>
          </cell>
        </row>
        <row r="16907">
          <cell r="K16907" t="str">
            <v>Pupil Referral Unit</v>
          </cell>
          <cell r="L16907" t="str">
            <v>PRU</v>
          </cell>
          <cell r="AC16907" t="str">
            <v>Yes</v>
          </cell>
          <cell r="AI16907">
            <v>2</v>
          </cell>
        </row>
        <row r="16908">
          <cell r="K16908" t="str">
            <v>Free School</v>
          </cell>
          <cell r="L16908" t="str">
            <v>Primary</v>
          </cell>
          <cell r="AC16908" t="str">
            <v>Yes</v>
          </cell>
          <cell r="AI16908">
            <v>2</v>
          </cell>
        </row>
        <row r="16909">
          <cell r="K16909" t="str">
            <v>Free School</v>
          </cell>
          <cell r="L16909" t="str">
            <v>Primary</v>
          </cell>
          <cell r="AC16909" t="str">
            <v>Yes</v>
          </cell>
          <cell r="AI16909">
            <v>2</v>
          </cell>
        </row>
        <row r="16910">
          <cell r="K16910" t="str">
            <v>Academy Sponsor Led</v>
          </cell>
          <cell r="L16910" t="str">
            <v>Primary</v>
          </cell>
          <cell r="AC16910" t="str">
            <v>Yes</v>
          </cell>
          <cell r="AI16910">
            <v>2</v>
          </cell>
        </row>
        <row r="16911">
          <cell r="K16911" t="str">
            <v>Academy Sponsor Led</v>
          </cell>
          <cell r="L16911" t="str">
            <v>Primary</v>
          </cell>
          <cell r="AC16911" t="str">
            <v>Yes</v>
          </cell>
          <cell r="AI16911">
            <v>2</v>
          </cell>
        </row>
        <row r="16912">
          <cell r="K16912" t="str">
            <v>Academy Sponsor Led</v>
          </cell>
          <cell r="L16912" t="str">
            <v>Primary</v>
          </cell>
          <cell r="AC16912" t="str">
            <v>Yes</v>
          </cell>
          <cell r="AI16912">
            <v>2</v>
          </cell>
        </row>
        <row r="16913">
          <cell r="K16913" t="str">
            <v>Academy Sponsor Led</v>
          </cell>
          <cell r="L16913" t="str">
            <v>Primary</v>
          </cell>
          <cell r="AC16913" t="str">
            <v>Yes</v>
          </cell>
          <cell r="AI16913">
            <v>2</v>
          </cell>
        </row>
        <row r="16914">
          <cell r="K16914" t="str">
            <v>Academy Sponsor Led</v>
          </cell>
          <cell r="L16914" t="str">
            <v>Primary</v>
          </cell>
          <cell r="AC16914" t="str">
            <v>Yes</v>
          </cell>
          <cell r="AI16914">
            <v>3</v>
          </cell>
        </row>
        <row r="16915">
          <cell r="K16915" t="str">
            <v>Academy Sponsor Led</v>
          </cell>
          <cell r="L16915" t="str">
            <v>Secondary</v>
          </cell>
          <cell r="AC16915" t="str">
            <v>Yes</v>
          </cell>
          <cell r="AI16915">
            <v>2</v>
          </cell>
        </row>
        <row r="16916">
          <cell r="K16916" t="str">
            <v>Academy Sponsor Led</v>
          </cell>
          <cell r="L16916" t="str">
            <v>Primary</v>
          </cell>
          <cell r="AC16916" t="str">
            <v>Yes</v>
          </cell>
          <cell r="AI16916">
            <v>3</v>
          </cell>
        </row>
        <row r="16917">
          <cell r="K16917" t="str">
            <v>Academy Sponsor Led</v>
          </cell>
          <cell r="L16917" t="str">
            <v>Primary</v>
          </cell>
          <cell r="AC16917" t="str">
            <v>Yes</v>
          </cell>
          <cell r="AI16917">
            <v>1</v>
          </cell>
        </row>
        <row r="16918">
          <cell r="K16918" t="str">
            <v>Academy Sponsor Led</v>
          </cell>
          <cell r="L16918" t="str">
            <v>Primary</v>
          </cell>
          <cell r="AC16918" t="str">
            <v>Yes</v>
          </cell>
          <cell r="AI16918">
            <v>2</v>
          </cell>
        </row>
        <row r="16919">
          <cell r="K16919" t="str">
            <v>Academy Sponsor Led</v>
          </cell>
          <cell r="L16919" t="str">
            <v>Secondary</v>
          </cell>
          <cell r="AC16919" t="str">
            <v>Yes</v>
          </cell>
          <cell r="AI16919">
            <v>2</v>
          </cell>
        </row>
        <row r="16920">
          <cell r="K16920" t="str">
            <v>Academy Sponsor Led</v>
          </cell>
          <cell r="L16920" t="str">
            <v>Primary</v>
          </cell>
          <cell r="AC16920" t="str">
            <v>Yes</v>
          </cell>
          <cell r="AI16920">
            <v>2</v>
          </cell>
        </row>
        <row r="16921">
          <cell r="K16921" t="str">
            <v>Academy Sponsor Led</v>
          </cell>
          <cell r="L16921" t="str">
            <v>Primary</v>
          </cell>
          <cell r="AC16921" t="str">
            <v>Yes</v>
          </cell>
          <cell r="AI16921">
            <v>2</v>
          </cell>
        </row>
        <row r="16922">
          <cell r="K16922" t="str">
            <v>Academy Sponsor Led</v>
          </cell>
          <cell r="L16922" t="str">
            <v>Primary</v>
          </cell>
          <cell r="AC16922" t="str">
            <v>Yes</v>
          </cell>
          <cell r="AI16922">
            <v>2</v>
          </cell>
        </row>
        <row r="16923">
          <cell r="K16923" t="str">
            <v>Academy Sponsor Led</v>
          </cell>
          <cell r="L16923" t="str">
            <v>Primary</v>
          </cell>
          <cell r="AC16923" t="str">
            <v>Yes</v>
          </cell>
          <cell r="AI16923">
            <v>2</v>
          </cell>
        </row>
        <row r="16924">
          <cell r="K16924" t="str">
            <v>Academy Sponsor Led</v>
          </cell>
          <cell r="L16924" t="str">
            <v>Primary</v>
          </cell>
          <cell r="AC16924" t="str">
            <v>Yes</v>
          </cell>
          <cell r="AI16924">
            <v>2</v>
          </cell>
        </row>
        <row r="16925">
          <cell r="K16925" t="str">
            <v>Free School</v>
          </cell>
          <cell r="L16925" t="str">
            <v>Secondary</v>
          </cell>
          <cell r="AC16925" t="str">
            <v>Yes</v>
          </cell>
          <cell r="AI16925">
            <v>2</v>
          </cell>
        </row>
        <row r="16926">
          <cell r="K16926" t="str">
            <v>University Technical College</v>
          </cell>
          <cell r="L16926" t="str">
            <v>Secondary</v>
          </cell>
          <cell r="AC16926" t="str">
            <v>Yes</v>
          </cell>
          <cell r="AI16926">
            <v>2</v>
          </cell>
        </row>
        <row r="16927">
          <cell r="K16927" t="str">
            <v>Studio School</v>
          </cell>
          <cell r="L16927" t="str">
            <v>Secondary</v>
          </cell>
          <cell r="AC16927" t="str">
            <v>Yes</v>
          </cell>
          <cell r="AI16927">
            <v>2</v>
          </cell>
        </row>
        <row r="16928">
          <cell r="K16928" t="str">
            <v>Studio School</v>
          </cell>
          <cell r="L16928" t="str">
            <v>Secondary</v>
          </cell>
          <cell r="AC16928" t="str">
            <v>Yes</v>
          </cell>
          <cell r="AI16928">
            <v>3</v>
          </cell>
        </row>
        <row r="16929">
          <cell r="K16929" t="str">
            <v>Free School</v>
          </cell>
          <cell r="L16929" t="str">
            <v>Primary</v>
          </cell>
          <cell r="AC16929" t="str">
            <v>Yes</v>
          </cell>
          <cell r="AI16929">
            <v>1</v>
          </cell>
        </row>
        <row r="16930">
          <cell r="K16930" t="str">
            <v>Free School</v>
          </cell>
          <cell r="L16930" t="str">
            <v>Secondary</v>
          </cell>
          <cell r="AC16930" t="str">
            <v>Yes</v>
          </cell>
          <cell r="AI16930">
            <v>2</v>
          </cell>
        </row>
        <row r="16931">
          <cell r="K16931" t="str">
            <v>Free School</v>
          </cell>
          <cell r="L16931" t="str">
            <v>Secondary</v>
          </cell>
          <cell r="AC16931" t="str">
            <v>Yes</v>
          </cell>
          <cell r="AI16931">
            <v>2</v>
          </cell>
        </row>
        <row r="16932">
          <cell r="K16932" t="str">
            <v>Free School</v>
          </cell>
          <cell r="L16932" t="str">
            <v>Secondary</v>
          </cell>
          <cell r="AC16932" t="str">
            <v>Yes</v>
          </cell>
          <cell r="AI16932">
            <v>3</v>
          </cell>
        </row>
        <row r="16933">
          <cell r="K16933" t="str">
            <v>Free School</v>
          </cell>
          <cell r="L16933" t="str">
            <v>Primary</v>
          </cell>
          <cell r="AC16933" t="str">
            <v>Yes</v>
          </cell>
          <cell r="AI16933">
            <v>2</v>
          </cell>
        </row>
        <row r="16934">
          <cell r="K16934" t="str">
            <v>Free School</v>
          </cell>
          <cell r="L16934" t="str">
            <v>Primary</v>
          </cell>
          <cell r="AC16934" t="str">
            <v>Yes</v>
          </cell>
          <cell r="AI16934">
            <v>1</v>
          </cell>
        </row>
        <row r="16935">
          <cell r="K16935" t="str">
            <v>Free School</v>
          </cell>
          <cell r="L16935" t="str">
            <v>Secondary</v>
          </cell>
          <cell r="AC16935" t="str">
            <v>Yes</v>
          </cell>
          <cell r="AI16935">
            <v>2</v>
          </cell>
        </row>
        <row r="16936">
          <cell r="K16936" t="str">
            <v>Free School Special</v>
          </cell>
          <cell r="L16936" t="str">
            <v>Special</v>
          </cell>
          <cell r="AC16936" t="str">
            <v>Yes</v>
          </cell>
          <cell r="AI16936">
            <v>2</v>
          </cell>
        </row>
        <row r="16937">
          <cell r="K16937" t="str">
            <v>Academy Sponsor Led</v>
          </cell>
          <cell r="L16937" t="str">
            <v>Primary</v>
          </cell>
          <cell r="AC16937" t="str">
            <v>Yes</v>
          </cell>
          <cell r="AI16937">
            <v>2</v>
          </cell>
        </row>
        <row r="16938">
          <cell r="K16938" t="str">
            <v>Free School</v>
          </cell>
          <cell r="L16938" t="str">
            <v>Primary</v>
          </cell>
          <cell r="AC16938" t="str">
            <v>Yes</v>
          </cell>
          <cell r="AI16938">
            <v>1</v>
          </cell>
        </row>
        <row r="16939">
          <cell r="K16939" t="str">
            <v>Academy Converter</v>
          </cell>
          <cell r="L16939" t="str">
            <v>Primary</v>
          </cell>
          <cell r="AC16939" t="str">
            <v>No</v>
          </cell>
          <cell r="AI16939">
            <v>2</v>
          </cell>
        </row>
        <row r="16940">
          <cell r="K16940" t="str">
            <v>Academy Converter</v>
          </cell>
          <cell r="L16940" t="str">
            <v>Secondary</v>
          </cell>
          <cell r="AC16940" t="str">
            <v>Yes</v>
          </cell>
          <cell r="AI16940">
            <v>1</v>
          </cell>
        </row>
        <row r="16941">
          <cell r="K16941" t="str">
            <v>Academy Special Converter</v>
          </cell>
          <cell r="L16941" t="str">
            <v>Special</v>
          </cell>
          <cell r="AC16941" t="str">
            <v>No</v>
          </cell>
          <cell r="AI16941">
            <v>1</v>
          </cell>
        </row>
        <row r="16942">
          <cell r="K16942" t="str">
            <v>Academy Converter</v>
          </cell>
          <cell r="L16942" t="str">
            <v>Primary</v>
          </cell>
          <cell r="AC16942" t="str">
            <v>No</v>
          </cell>
          <cell r="AI16942">
            <v>2</v>
          </cell>
        </row>
        <row r="16943">
          <cell r="K16943" t="str">
            <v>Academy Converter</v>
          </cell>
          <cell r="L16943" t="str">
            <v>Primary</v>
          </cell>
          <cell r="AC16943" t="str">
            <v>Yes</v>
          </cell>
          <cell r="AI16943">
            <v>2</v>
          </cell>
        </row>
        <row r="16944">
          <cell r="K16944" t="str">
            <v>Academy Converter</v>
          </cell>
          <cell r="L16944" t="str">
            <v>Primary</v>
          </cell>
          <cell r="AC16944" t="str">
            <v>Yes</v>
          </cell>
          <cell r="AI16944">
            <v>4</v>
          </cell>
        </row>
        <row r="16945">
          <cell r="K16945" t="str">
            <v>Academy Converter</v>
          </cell>
          <cell r="L16945" t="str">
            <v>Primary</v>
          </cell>
          <cell r="AC16945" t="str">
            <v>No</v>
          </cell>
          <cell r="AI16945">
            <v>2</v>
          </cell>
        </row>
        <row r="16946">
          <cell r="K16946" t="str">
            <v>Academy Converter</v>
          </cell>
          <cell r="L16946" t="str">
            <v>Primary</v>
          </cell>
          <cell r="AC16946" t="str">
            <v>Yes</v>
          </cell>
          <cell r="AI16946">
            <v>2</v>
          </cell>
        </row>
        <row r="16947">
          <cell r="K16947" t="str">
            <v>Academy Converter</v>
          </cell>
          <cell r="L16947" t="str">
            <v>Primary</v>
          </cell>
          <cell r="AC16947" t="str">
            <v>No</v>
          </cell>
          <cell r="AI16947">
            <v>2</v>
          </cell>
        </row>
        <row r="16948">
          <cell r="K16948" t="str">
            <v>Academy Converter</v>
          </cell>
          <cell r="L16948" t="str">
            <v>Secondary</v>
          </cell>
          <cell r="AC16948" t="str">
            <v>Yes</v>
          </cell>
          <cell r="AI16948">
            <v>2</v>
          </cell>
        </row>
        <row r="16949">
          <cell r="K16949" t="str">
            <v>Academy Converter</v>
          </cell>
          <cell r="L16949" t="str">
            <v>Primary</v>
          </cell>
          <cell r="AC16949" t="str">
            <v>Yes</v>
          </cell>
          <cell r="AI16949">
            <v>1</v>
          </cell>
        </row>
        <row r="16950">
          <cell r="K16950" t="str">
            <v>Academy Converter</v>
          </cell>
          <cell r="L16950" t="str">
            <v>Secondary</v>
          </cell>
          <cell r="AC16950" t="str">
            <v>Yes</v>
          </cell>
          <cell r="AI16950">
            <v>2</v>
          </cell>
        </row>
        <row r="16951">
          <cell r="K16951" t="str">
            <v>Academy Converter</v>
          </cell>
          <cell r="L16951" t="str">
            <v>Primary</v>
          </cell>
          <cell r="AC16951" t="str">
            <v>No</v>
          </cell>
          <cell r="AI16951">
            <v>1</v>
          </cell>
        </row>
        <row r="16952">
          <cell r="K16952" t="str">
            <v>Academy Converter</v>
          </cell>
          <cell r="L16952" t="str">
            <v>Primary</v>
          </cell>
          <cell r="AC16952" t="str">
            <v>No</v>
          </cell>
          <cell r="AI16952">
            <v>2</v>
          </cell>
        </row>
        <row r="16953">
          <cell r="K16953" t="str">
            <v>Academy Converter</v>
          </cell>
          <cell r="L16953" t="str">
            <v>Primary</v>
          </cell>
          <cell r="AC16953" t="str">
            <v>No</v>
          </cell>
          <cell r="AI16953">
            <v>1</v>
          </cell>
        </row>
        <row r="16954">
          <cell r="K16954" t="str">
            <v>Academy Converter</v>
          </cell>
          <cell r="L16954" t="str">
            <v>Primary</v>
          </cell>
          <cell r="AC16954" t="str">
            <v>No</v>
          </cell>
          <cell r="AI16954">
            <v>1</v>
          </cell>
        </row>
        <row r="16955">
          <cell r="K16955" t="str">
            <v>Academy Converter</v>
          </cell>
          <cell r="L16955" t="str">
            <v>Primary</v>
          </cell>
          <cell r="AC16955" t="str">
            <v>No</v>
          </cell>
          <cell r="AI16955">
            <v>2</v>
          </cell>
        </row>
        <row r="16956">
          <cell r="K16956" t="str">
            <v>Academy Converter</v>
          </cell>
          <cell r="L16956" t="str">
            <v>Primary</v>
          </cell>
          <cell r="AC16956" t="str">
            <v>No</v>
          </cell>
          <cell r="AI16956">
            <v>2</v>
          </cell>
        </row>
        <row r="16957">
          <cell r="K16957" t="str">
            <v>Academy Converter</v>
          </cell>
          <cell r="L16957" t="str">
            <v>Secondary</v>
          </cell>
          <cell r="AC16957" t="str">
            <v>Yes</v>
          </cell>
          <cell r="AI16957">
            <v>2</v>
          </cell>
        </row>
        <row r="16958">
          <cell r="K16958" t="str">
            <v>Academy Converter</v>
          </cell>
          <cell r="L16958" t="str">
            <v>Secondary</v>
          </cell>
          <cell r="AC16958" t="str">
            <v>No</v>
          </cell>
          <cell r="AI16958">
            <v>1</v>
          </cell>
        </row>
        <row r="16959">
          <cell r="K16959" t="str">
            <v>Academy Special Converter</v>
          </cell>
          <cell r="L16959" t="str">
            <v>Special</v>
          </cell>
          <cell r="AC16959" t="str">
            <v>No</v>
          </cell>
          <cell r="AI16959">
            <v>1</v>
          </cell>
        </row>
        <row r="16960">
          <cell r="K16960" t="str">
            <v>Academy Converter</v>
          </cell>
          <cell r="L16960" t="str">
            <v>Primary</v>
          </cell>
          <cell r="AC16960" t="str">
            <v>Yes</v>
          </cell>
          <cell r="AI16960">
            <v>2</v>
          </cell>
        </row>
        <row r="16961">
          <cell r="K16961" t="str">
            <v>Academy Converter</v>
          </cell>
          <cell r="L16961" t="str">
            <v>Primary</v>
          </cell>
          <cell r="AC16961" t="str">
            <v>No</v>
          </cell>
          <cell r="AI16961">
            <v>1</v>
          </cell>
        </row>
        <row r="16962">
          <cell r="K16962" t="str">
            <v>Academy Special Converter</v>
          </cell>
          <cell r="L16962" t="str">
            <v>Special</v>
          </cell>
          <cell r="AC16962" t="str">
            <v>No</v>
          </cell>
          <cell r="AI16962">
            <v>1</v>
          </cell>
        </row>
        <row r="16963">
          <cell r="K16963" t="str">
            <v>Academy Converter</v>
          </cell>
          <cell r="L16963" t="str">
            <v>Secondary</v>
          </cell>
          <cell r="AC16963" t="str">
            <v>Yes</v>
          </cell>
          <cell r="AI16963">
            <v>3</v>
          </cell>
        </row>
        <row r="16964">
          <cell r="K16964" t="str">
            <v>Academy Converter</v>
          </cell>
          <cell r="L16964" t="str">
            <v>Primary</v>
          </cell>
          <cell r="AC16964" t="str">
            <v>Yes</v>
          </cell>
          <cell r="AI16964">
            <v>2</v>
          </cell>
        </row>
        <row r="16965">
          <cell r="K16965" t="str">
            <v>Academy Converter</v>
          </cell>
          <cell r="L16965" t="str">
            <v>Primary</v>
          </cell>
          <cell r="AC16965" t="str">
            <v>Yes</v>
          </cell>
          <cell r="AI16965">
            <v>3</v>
          </cell>
        </row>
        <row r="16966">
          <cell r="K16966" t="str">
            <v>Academy Sponsor Led</v>
          </cell>
          <cell r="L16966" t="str">
            <v>Primary</v>
          </cell>
          <cell r="AC16966" t="str">
            <v>Yes</v>
          </cell>
          <cell r="AI16966">
            <v>2</v>
          </cell>
        </row>
        <row r="16967">
          <cell r="K16967" t="str">
            <v>Academy Sponsor Led</v>
          </cell>
          <cell r="L16967" t="str">
            <v>Primary</v>
          </cell>
          <cell r="AC16967" t="str">
            <v>Yes</v>
          </cell>
          <cell r="AI16967">
            <v>2</v>
          </cell>
        </row>
        <row r="16968">
          <cell r="K16968" t="str">
            <v>Academy Sponsor Led</v>
          </cell>
          <cell r="L16968" t="str">
            <v>Primary</v>
          </cell>
          <cell r="AC16968" t="str">
            <v>Yes</v>
          </cell>
          <cell r="AI16968">
            <v>2</v>
          </cell>
        </row>
        <row r="16969">
          <cell r="K16969" t="str">
            <v>Academy Sponsor Led</v>
          </cell>
          <cell r="L16969" t="str">
            <v>Primary</v>
          </cell>
          <cell r="AC16969" t="str">
            <v>Yes</v>
          </cell>
          <cell r="AI16969">
            <v>2</v>
          </cell>
        </row>
        <row r="16970">
          <cell r="K16970" t="str">
            <v>Academy Sponsor Led</v>
          </cell>
          <cell r="L16970" t="str">
            <v>Primary</v>
          </cell>
          <cell r="AC16970" t="str">
            <v>Yes</v>
          </cell>
          <cell r="AI16970">
            <v>2</v>
          </cell>
        </row>
        <row r="16971">
          <cell r="K16971" t="str">
            <v>Academy Sponsor Led</v>
          </cell>
          <cell r="L16971" t="str">
            <v>Primary</v>
          </cell>
          <cell r="AC16971" t="str">
            <v>Yes</v>
          </cell>
          <cell r="AI16971">
            <v>1</v>
          </cell>
        </row>
        <row r="16972">
          <cell r="K16972" t="str">
            <v>Academy Sponsor Led</v>
          </cell>
          <cell r="L16972" t="str">
            <v>Primary</v>
          </cell>
          <cell r="AC16972" t="str">
            <v>Yes</v>
          </cell>
          <cell r="AI16972">
            <v>2</v>
          </cell>
        </row>
        <row r="16973">
          <cell r="K16973" t="str">
            <v>Academy Sponsor Led</v>
          </cell>
          <cell r="L16973" t="str">
            <v>Primary</v>
          </cell>
          <cell r="AC16973" t="str">
            <v>Yes</v>
          </cell>
          <cell r="AI16973">
            <v>2</v>
          </cell>
        </row>
        <row r="16974">
          <cell r="K16974" t="str">
            <v>Academy Sponsor Led</v>
          </cell>
          <cell r="L16974" t="str">
            <v>Primary</v>
          </cell>
          <cell r="AC16974" t="str">
            <v>Yes</v>
          </cell>
          <cell r="AI16974">
            <v>2</v>
          </cell>
        </row>
        <row r="16975">
          <cell r="K16975" t="str">
            <v>Academy Sponsor Led</v>
          </cell>
          <cell r="L16975" t="str">
            <v>Primary</v>
          </cell>
          <cell r="AC16975" t="str">
            <v>Yes</v>
          </cell>
          <cell r="AI16975">
            <v>1</v>
          </cell>
        </row>
        <row r="16976">
          <cell r="K16976" t="str">
            <v>Academy Sponsor Led</v>
          </cell>
          <cell r="L16976" t="str">
            <v>Secondary</v>
          </cell>
          <cell r="AC16976" t="str">
            <v>Yes</v>
          </cell>
          <cell r="AI16976">
            <v>3</v>
          </cell>
        </row>
        <row r="16977">
          <cell r="K16977" t="str">
            <v>Free School - Alternative Provision</v>
          </cell>
          <cell r="L16977" t="str">
            <v>PRU</v>
          </cell>
          <cell r="AC16977" t="str">
            <v>Yes</v>
          </cell>
          <cell r="AI16977">
            <v>2</v>
          </cell>
        </row>
        <row r="16978">
          <cell r="K16978" t="str">
            <v>Academy Sponsor Led</v>
          </cell>
          <cell r="L16978" t="str">
            <v>Secondary</v>
          </cell>
          <cell r="AC16978" t="str">
            <v>Yes</v>
          </cell>
          <cell r="AI16978">
            <v>2</v>
          </cell>
        </row>
        <row r="16979">
          <cell r="K16979" t="str">
            <v>Academy Sponsor Led</v>
          </cell>
          <cell r="L16979" t="str">
            <v>Primary</v>
          </cell>
          <cell r="AC16979" t="str">
            <v>Yes</v>
          </cell>
          <cell r="AI16979">
            <v>2</v>
          </cell>
        </row>
        <row r="16980">
          <cell r="K16980" t="str">
            <v>Academy Sponsor Led</v>
          </cell>
          <cell r="L16980" t="str">
            <v>Primary</v>
          </cell>
          <cell r="AC16980" t="str">
            <v>Yes</v>
          </cell>
          <cell r="AI16980">
            <v>2</v>
          </cell>
        </row>
        <row r="16981">
          <cell r="K16981" t="str">
            <v>Academy Sponsor Led</v>
          </cell>
          <cell r="L16981" t="str">
            <v>Primary</v>
          </cell>
          <cell r="AC16981" t="str">
            <v>Yes</v>
          </cell>
          <cell r="AI16981">
            <v>2</v>
          </cell>
        </row>
        <row r="16982">
          <cell r="K16982" t="str">
            <v>Academy Sponsor Led</v>
          </cell>
          <cell r="L16982" t="str">
            <v>Secondary</v>
          </cell>
          <cell r="AC16982" t="str">
            <v>Yes</v>
          </cell>
          <cell r="AI16982">
            <v>2</v>
          </cell>
        </row>
        <row r="16983">
          <cell r="K16983" t="str">
            <v>Academy Sponsor Led</v>
          </cell>
          <cell r="L16983" t="str">
            <v>Secondary</v>
          </cell>
          <cell r="AC16983" t="str">
            <v>Yes</v>
          </cell>
          <cell r="AI16983">
            <v>2</v>
          </cell>
        </row>
        <row r="16984">
          <cell r="K16984" t="str">
            <v>Academy Sponsor Led</v>
          </cell>
          <cell r="L16984" t="str">
            <v>Secondary</v>
          </cell>
          <cell r="AC16984" t="str">
            <v>Yes</v>
          </cell>
          <cell r="AI16984">
            <v>2</v>
          </cell>
        </row>
        <row r="16985">
          <cell r="K16985" t="str">
            <v>Free School</v>
          </cell>
          <cell r="L16985" t="str">
            <v>Secondary</v>
          </cell>
          <cell r="AC16985" t="str">
            <v>Yes</v>
          </cell>
          <cell r="AI16985">
            <v>1</v>
          </cell>
        </row>
        <row r="16986">
          <cell r="K16986" t="str">
            <v>Free School - Alternative Provision</v>
          </cell>
          <cell r="L16986" t="str">
            <v>PRU</v>
          </cell>
          <cell r="AC16986" t="str">
            <v>Yes</v>
          </cell>
          <cell r="AI16986">
            <v>2</v>
          </cell>
        </row>
        <row r="16987">
          <cell r="K16987" t="str">
            <v>Free School</v>
          </cell>
          <cell r="L16987" t="str">
            <v>Secondary</v>
          </cell>
          <cell r="AC16987" t="str">
            <v>Yes</v>
          </cell>
          <cell r="AI16987">
            <v>3</v>
          </cell>
        </row>
        <row r="16988">
          <cell r="K16988" t="str">
            <v>Free School</v>
          </cell>
          <cell r="L16988" t="str">
            <v>Secondary</v>
          </cell>
          <cell r="AC16988" t="str">
            <v>Yes</v>
          </cell>
          <cell r="AI16988">
            <v>2</v>
          </cell>
        </row>
        <row r="16989">
          <cell r="K16989" t="str">
            <v>Free School</v>
          </cell>
          <cell r="L16989" t="str">
            <v>Secondary</v>
          </cell>
          <cell r="AC16989" t="str">
            <v>Yes</v>
          </cell>
          <cell r="AI16989">
            <v>2</v>
          </cell>
        </row>
        <row r="16990">
          <cell r="K16990" t="str">
            <v>Free School</v>
          </cell>
          <cell r="L16990" t="str">
            <v>Secondary</v>
          </cell>
          <cell r="AC16990" t="str">
            <v>Yes</v>
          </cell>
          <cell r="AI16990">
            <v>2</v>
          </cell>
        </row>
        <row r="16991">
          <cell r="K16991" t="str">
            <v>Free School - Alternative Provision</v>
          </cell>
          <cell r="L16991" t="str">
            <v>PRU</v>
          </cell>
          <cell r="AC16991" t="str">
            <v>Yes</v>
          </cell>
          <cell r="AI16991">
            <v>3</v>
          </cell>
        </row>
        <row r="16992">
          <cell r="K16992" t="str">
            <v>Free School</v>
          </cell>
          <cell r="L16992" t="str">
            <v>Secondary</v>
          </cell>
          <cell r="AC16992" t="str">
            <v>Yes</v>
          </cell>
          <cell r="AI16992">
            <v>2</v>
          </cell>
        </row>
        <row r="16993">
          <cell r="K16993" t="str">
            <v>University Technical College</v>
          </cell>
          <cell r="L16993" t="str">
            <v>Secondary</v>
          </cell>
          <cell r="AC16993" t="str">
            <v>Yes</v>
          </cell>
          <cell r="AI16993">
            <v>2</v>
          </cell>
        </row>
        <row r="16994">
          <cell r="K16994" t="str">
            <v>Free School - Alternative Provision</v>
          </cell>
          <cell r="L16994" t="str">
            <v>PRU</v>
          </cell>
          <cell r="AC16994" t="str">
            <v>Yes</v>
          </cell>
          <cell r="AI16994">
            <v>2</v>
          </cell>
        </row>
        <row r="16995">
          <cell r="K16995" t="str">
            <v>Free School</v>
          </cell>
          <cell r="L16995" t="str">
            <v>Primary</v>
          </cell>
          <cell r="AC16995" t="str">
            <v>Yes</v>
          </cell>
          <cell r="AI16995">
            <v>1</v>
          </cell>
        </row>
        <row r="16996">
          <cell r="K16996" t="str">
            <v>Academy Sponsor Led</v>
          </cell>
          <cell r="L16996" t="str">
            <v>Secondary</v>
          </cell>
          <cell r="AC16996" t="str">
            <v>Yes</v>
          </cell>
          <cell r="AI16996">
            <v>2</v>
          </cell>
        </row>
        <row r="16997">
          <cell r="K16997" t="str">
            <v>Academy Sponsor Led</v>
          </cell>
          <cell r="L16997" t="str">
            <v>Primary</v>
          </cell>
          <cell r="AC16997" t="str">
            <v>Yes</v>
          </cell>
          <cell r="AI16997">
            <v>1</v>
          </cell>
        </row>
        <row r="16998">
          <cell r="K16998" t="str">
            <v>Academy Sponsor Led</v>
          </cell>
          <cell r="L16998" t="str">
            <v>Secondary</v>
          </cell>
          <cell r="AC16998" t="str">
            <v>Yes</v>
          </cell>
          <cell r="AI16998">
            <v>2</v>
          </cell>
        </row>
        <row r="16999">
          <cell r="K16999" t="str">
            <v>Academy Sponsor Led</v>
          </cell>
          <cell r="L16999" t="str">
            <v>Primary</v>
          </cell>
          <cell r="AC16999" t="str">
            <v>Yes</v>
          </cell>
          <cell r="AI16999">
            <v>2</v>
          </cell>
        </row>
        <row r="17000">
          <cell r="K17000" t="str">
            <v>Academy Sponsor Led</v>
          </cell>
          <cell r="L17000" t="str">
            <v>Primary</v>
          </cell>
          <cell r="AC17000" t="str">
            <v>Yes</v>
          </cell>
          <cell r="AI17000">
            <v>1</v>
          </cell>
        </row>
        <row r="17001">
          <cell r="K17001" t="str">
            <v>Academy Sponsor Led</v>
          </cell>
          <cell r="L17001" t="str">
            <v>Primary</v>
          </cell>
          <cell r="AC17001" t="str">
            <v>Yes</v>
          </cell>
          <cell r="AI17001">
            <v>2</v>
          </cell>
        </row>
        <row r="17002">
          <cell r="K17002" t="str">
            <v>Academy Sponsor Led</v>
          </cell>
          <cell r="L17002" t="str">
            <v>Primary</v>
          </cell>
          <cell r="AC17002" t="str">
            <v>Yes</v>
          </cell>
          <cell r="AI17002">
            <v>2</v>
          </cell>
        </row>
        <row r="17003">
          <cell r="K17003" t="str">
            <v>Academy Sponsor Led</v>
          </cell>
          <cell r="L17003" t="str">
            <v>Primary</v>
          </cell>
          <cell r="AC17003" t="str">
            <v>Yes</v>
          </cell>
          <cell r="AI17003">
            <v>2</v>
          </cell>
        </row>
        <row r="17004">
          <cell r="K17004" t="str">
            <v>Academy Sponsor Led</v>
          </cell>
          <cell r="L17004" t="str">
            <v>Secondary</v>
          </cell>
          <cell r="AC17004" t="str">
            <v>Yes</v>
          </cell>
          <cell r="AI17004">
            <v>2</v>
          </cell>
        </row>
        <row r="17005">
          <cell r="K17005" t="str">
            <v>Academy Sponsor Led</v>
          </cell>
          <cell r="L17005" t="str">
            <v>Primary</v>
          </cell>
          <cell r="AC17005" t="str">
            <v>Yes</v>
          </cell>
          <cell r="AI17005">
            <v>2</v>
          </cell>
        </row>
        <row r="17006">
          <cell r="K17006" t="str">
            <v>Academy Sponsor Led</v>
          </cell>
          <cell r="L17006" t="str">
            <v>Primary</v>
          </cell>
          <cell r="AC17006" t="str">
            <v>Yes</v>
          </cell>
          <cell r="AI17006">
            <v>3</v>
          </cell>
        </row>
        <row r="17007">
          <cell r="K17007" t="str">
            <v>Academy Sponsor Led</v>
          </cell>
          <cell r="L17007" t="str">
            <v>Secondary</v>
          </cell>
          <cell r="AC17007" t="str">
            <v>Yes</v>
          </cell>
          <cell r="AI17007">
            <v>2</v>
          </cell>
        </row>
        <row r="17008">
          <cell r="K17008" t="str">
            <v>Free School</v>
          </cell>
          <cell r="L17008" t="str">
            <v>Primary</v>
          </cell>
          <cell r="AC17008" t="str">
            <v>Yes</v>
          </cell>
          <cell r="AI17008">
            <v>1</v>
          </cell>
        </row>
        <row r="17009">
          <cell r="K17009" t="str">
            <v>Free School</v>
          </cell>
          <cell r="L17009" t="str">
            <v>Primary</v>
          </cell>
          <cell r="AC17009" t="str">
            <v>Yes</v>
          </cell>
          <cell r="AI17009">
            <v>3</v>
          </cell>
        </row>
        <row r="17010">
          <cell r="K17010" t="str">
            <v>Studio School</v>
          </cell>
          <cell r="L17010" t="str">
            <v>Secondary</v>
          </cell>
          <cell r="AC17010" t="str">
            <v>Yes</v>
          </cell>
          <cell r="AI17010">
            <v>3</v>
          </cell>
        </row>
        <row r="17011">
          <cell r="K17011" t="str">
            <v>University Technical College</v>
          </cell>
          <cell r="L17011" t="str">
            <v>Secondary</v>
          </cell>
          <cell r="AC17011" t="str">
            <v>Yes</v>
          </cell>
          <cell r="AI17011">
            <v>2</v>
          </cell>
        </row>
        <row r="17012">
          <cell r="K17012" t="str">
            <v>Free School Special</v>
          </cell>
          <cell r="L17012" t="str">
            <v>Special</v>
          </cell>
          <cell r="AC17012" t="str">
            <v>Yes</v>
          </cell>
          <cell r="AI17012">
            <v>2</v>
          </cell>
        </row>
        <row r="17013">
          <cell r="K17013" t="str">
            <v>Academy Sponsor Led</v>
          </cell>
          <cell r="L17013" t="str">
            <v>Primary</v>
          </cell>
          <cell r="AC17013" t="str">
            <v>Yes</v>
          </cell>
          <cell r="AI17013">
            <v>1</v>
          </cell>
        </row>
        <row r="17014">
          <cell r="K17014" t="str">
            <v>Academy Sponsor Led</v>
          </cell>
          <cell r="L17014" t="str">
            <v>Primary</v>
          </cell>
          <cell r="AC17014" t="str">
            <v>Yes</v>
          </cell>
          <cell r="AI17014">
            <v>2</v>
          </cell>
        </row>
        <row r="17015">
          <cell r="K17015" t="str">
            <v>Academy Sponsor Led</v>
          </cell>
          <cell r="L17015" t="str">
            <v>Primary</v>
          </cell>
          <cell r="AC17015" t="str">
            <v>Yes</v>
          </cell>
          <cell r="AI17015">
            <v>2</v>
          </cell>
        </row>
        <row r="17016">
          <cell r="K17016" t="str">
            <v>University Technical College</v>
          </cell>
          <cell r="L17016" t="str">
            <v>Secondary</v>
          </cell>
          <cell r="AC17016" t="str">
            <v>Yes</v>
          </cell>
          <cell r="AI17016">
            <v>2</v>
          </cell>
        </row>
        <row r="17017">
          <cell r="K17017" t="str">
            <v>Free School</v>
          </cell>
          <cell r="L17017" t="str">
            <v>Primary</v>
          </cell>
          <cell r="AC17017" t="str">
            <v>Yes</v>
          </cell>
          <cell r="AI17017">
            <v>2</v>
          </cell>
        </row>
        <row r="17018">
          <cell r="K17018" t="str">
            <v>Free School</v>
          </cell>
          <cell r="L17018" t="str">
            <v>Secondary</v>
          </cell>
          <cell r="AC17018" t="str">
            <v>Yes</v>
          </cell>
          <cell r="AI17018">
            <v>2</v>
          </cell>
        </row>
        <row r="17019">
          <cell r="K17019" t="str">
            <v>Academy Sponsor Led</v>
          </cell>
          <cell r="L17019" t="str">
            <v>Primary</v>
          </cell>
          <cell r="AC17019" t="str">
            <v>Yes</v>
          </cell>
          <cell r="AI17019">
            <v>1</v>
          </cell>
        </row>
        <row r="17020">
          <cell r="K17020" t="str">
            <v>Academy Sponsor Led</v>
          </cell>
          <cell r="L17020" t="str">
            <v>Primary</v>
          </cell>
          <cell r="AC17020" t="str">
            <v>Yes</v>
          </cell>
          <cell r="AI17020">
            <v>2</v>
          </cell>
        </row>
        <row r="17021">
          <cell r="K17021" t="str">
            <v>Academy Sponsor Led</v>
          </cell>
          <cell r="L17021" t="str">
            <v>Primary</v>
          </cell>
          <cell r="AC17021" t="str">
            <v>Yes</v>
          </cell>
          <cell r="AI17021">
            <v>2</v>
          </cell>
        </row>
        <row r="17022">
          <cell r="K17022" t="str">
            <v>Academy Sponsor Led</v>
          </cell>
          <cell r="L17022" t="str">
            <v>Secondary</v>
          </cell>
          <cell r="AC17022" t="str">
            <v>Yes</v>
          </cell>
          <cell r="AI17022">
            <v>1</v>
          </cell>
        </row>
        <row r="17023">
          <cell r="K17023" t="str">
            <v>Academy Sponsor Led</v>
          </cell>
          <cell r="L17023" t="str">
            <v>Primary</v>
          </cell>
          <cell r="AC17023" t="str">
            <v>Yes</v>
          </cell>
          <cell r="AI17023">
            <v>2</v>
          </cell>
        </row>
        <row r="17024">
          <cell r="K17024" t="str">
            <v>Academy Sponsor Led</v>
          </cell>
          <cell r="L17024" t="str">
            <v>Primary</v>
          </cell>
          <cell r="AC17024" t="str">
            <v>Yes</v>
          </cell>
          <cell r="AI17024">
            <v>2</v>
          </cell>
        </row>
        <row r="17025">
          <cell r="K17025" t="str">
            <v>Academy Converter</v>
          </cell>
          <cell r="L17025" t="str">
            <v>Secondary</v>
          </cell>
          <cell r="AC17025" t="str">
            <v>Yes</v>
          </cell>
          <cell r="AI17025">
            <v>3</v>
          </cell>
        </row>
        <row r="17026">
          <cell r="K17026" t="str">
            <v>Academy Sponsor Led</v>
          </cell>
          <cell r="L17026" t="str">
            <v>Primary</v>
          </cell>
          <cell r="AC17026" t="str">
            <v>Yes</v>
          </cell>
          <cell r="AI17026">
            <v>3</v>
          </cell>
        </row>
        <row r="17027">
          <cell r="K17027" t="str">
            <v>Academy Sponsor Led</v>
          </cell>
          <cell r="L17027" t="str">
            <v>Primary</v>
          </cell>
          <cell r="AC17027" t="str">
            <v>Yes</v>
          </cell>
          <cell r="AI17027">
            <v>1</v>
          </cell>
        </row>
        <row r="17028">
          <cell r="K17028" t="str">
            <v>Academy Sponsor Led</v>
          </cell>
          <cell r="L17028" t="str">
            <v>Secondary</v>
          </cell>
          <cell r="AC17028" t="str">
            <v>Yes</v>
          </cell>
          <cell r="AI17028">
            <v>1</v>
          </cell>
        </row>
        <row r="17029">
          <cell r="K17029" t="str">
            <v>Academy Sponsor Led</v>
          </cell>
          <cell r="L17029" t="str">
            <v>Primary</v>
          </cell>
          <cell r="AC17029" t="str">
            <v>Yes</v>
          </cell>
          <cell r="AI17029">
            <v>2</v>
          </cell>
        </row>
        <row r="17030">
          <cell r="K17030" t="str">
            <v>Academy Sponsor Led</v>
          </cell>
          <cell r="L17030" t="str">
            <v>Primary</v>
          </cell>
          <cell r="AC17030" t="str">
            <v>Yes</v>
          </cell>
          <cell r="AI17030">
            <v>3</v>
          </cell>
        </row>
        <row r="17031">
          <cell r="K17031" t="str">
            <v>Academy Sponsor Led</v>
          </cell>
          <cell r="L17031" t="str">
            <v>Secondary</v>
          </cell>
          <cell r="AC17031" t="str">
            <v>Yes</v>
          </cell>
          <cell r="AI17031">
            <v>2</v>
          </cell>
        </row>
        <row r="17032">
          <cell r="K17032" t="str">
            <v>Academy Sponsor Led</v>
          </cell>
          <cell r="L17032" t="str">
            <v>Primary</v>
          </cell>
          <cell r="AC17032" t="str">
            <v>Yes</v>
          </cell>
          <cell r="AI17032">
            <v>2</v>
          </cell>
        </row>
        <row r="17033">
          <cell r="K17033" t="str">
            <v>Academy Sponsor Led</v>
          </cell>
          <cell r="L17033" t="str">
            <v>Secondary</v>
          </cell>
          <cell r="AC17033" t="str">
            <v>Yes</v>
          </cell>
          <cell r="AI17033">
            <v>2</v>
          </cell>
        </row>
        <row r="17034">
          <cell r="K17034" t="str">
            <v>Academy Sponsor Led</v>
          </cell>
          <cell r="L17034" t="str">
            <v>Primary</v>
          </cell>
          <cell r="AC17034" t="str">
            <v>Yes</v>
          </cell>
          <cell r="AI17034">
            <v>2</v>
          </cell>
        </row>
        <row r="17035">
          <cell r="K17035" t="str">
            <v>Free School</v>
          </cell>
          <cell r="L17035" t="str">
            <v>Secondary</v>
          </cell>
          <cell r="AC17035" t="str">
            <v>Yes</v>
          </cell>
          <cell r="AI17035">
            <v>1</v>
          </cell>
        </row>
        <row r="17036">
          <cell r="K17036" t="str">
            <v>Academy Sponsor Led</v>
          </cell>
          <cell r="L17036" t="str">
            <v>Primary</v>
          </cell>
          <cell r="AC17036" t="str">
            <v>Yes</v>
          </cell>
          <cell r="AI17036">
            <v>2</v>
          </cell>
        </row>
        <row r="17037">
          <cell r="K17037" t="str">
            <v>Academy Special Sponsor Led</v>
          </cell>
          <cell r="L17037" t="str">
            <v>Special</v>
          </cell>
          <cell r="AC17037" t="str">
            <v>Yes</v>
          </cell>
          <cell r="AI17037">
            <v>2</v>
          </cell>
        </row>
        <row r="17038">
          <cell r="K17038" t="str">
            <v>Academy Sponsor Led</v>
          </cell>
          <cell r="L17038" t="str">
            <v>Primary</v>
          </cell>
          <cell r="AC17038" t="str">
            <v>Yes</v>
          </cell>
          <cell r="AI17038">
            <v>1</v>
          </cell>
        </row>
        <row r="17039">
          <cell r="K17039" t="str">
            <v>Academy Sponsor Led</v>
          </cell>
          <cell r="L17039" t="str">
            <v>Primary</v>
          </cell>
          <cell r="AC17039" t="str">
            <v>Yes</v>
          </cell>
          <cell r="AI17039">
            <v>2</v>
          </cell>
        </row>
        <row r="17040">
          <cell r="K17040" t="str">
            <v>Free School</v>
          </cell>
          <cell r="L17040" t="str">
            <v>Secondary</v>
          </cell>
          <cell r="AC17040" t="str">
            <v>Yes</v>
          </cell>
          <cell r="AI17040">
            <v>1</v>
          </cell>
        </row>
        <row r="17041">
          <cell r="K17041" t="str">
            <v>Voluntary Aided School</v>
          </cell>
          <cell r="L17041" t="str">
            <v>Primary</v>
          </cell>
          <cell r="AC17041" t="str">
            <v>Yes</v>
          </cell>
          <cell r="AI17041">
            <v>2</v>
          </cell>
        </row>
        <row r="17042">
          <cell r="K17042" t="str">
            <v>Free School Special</v>
          </cell>
          <cell r="L17042" t="str">
            <v>Special</v>
          </cell>
          <cell r="AC17042" t="str">
            <v>Yes</v>
          </cell>
          <cell r="AI17042">
            <v>2</v>
          </cell>
        </row>
        <row r="17043">
          <cell r="K17043" t="str">
            <v>Free School</v>
          </cell>
          <cell r="L17043" t="str">
            <v>Primary</v>
          </cell>
          <cell r="AC17043" t="str">
            <v>Yes</v>
          </cell>
          <cell r="AI17043">
            <v>2</v>
          </cell>
        </row>
        <row r="17044">
          <cell r="K17044" t="str">
            <v>Free School - Alternative Provision</v>
          </cell>
          <cell r="L17044" t="str">
            <v>PRU</v>
          </cell>
          <cell r="AC17044" t="str">
            <v>Yes</v>
          </cell>
          <cell r="AI17044">
            <v>2</v>
          </cell>
        </row>
        <row r="17045">
          <cell r="K17045" t="str">
            <v>Free School Special</v>
          </cell>
          <cell r="L17045" t="str">
            <v>Special</v>
          </cell>
          <cell r="AC17045" t="str">
            <v>Yes</v>
          </cell>
          <cell r="AI17045">
            <v>1</v>
          </cell>
        </row>
        <row r="17046">
          <cell r="K17046" t="str">
            <v>Academy Converter</v>
          </cell>
          <cell r="L17046" t="str">
            <v>Secondary</v>
          </cell>
          <cell r="AC17046" t="str">
            <v>Yes</v>
          </cell>
          <cell r="AI17046">
            <v>2</v>
          </cell>
        </row>
        <row r="17047">
          <cell r="K17047" t="str">
            <v>Academy Converter</v>
          </cell>
          <cell r="L17047" t="str">
            <v>Primary</v>
          </cell>
          <cell r="AC17047" t="str">
            <v>Yes</v>
          </cell>
          <cell r="AI17047">
            <v>1</v>
          </cell>
        </row>
        <row r="17048">
          <cell r="K17048" t="str">
            <v>Academy Converter</v>
          </cell>
          <cell r="L17048" t="str">
            <v>Primary</v>
          </cell>
          <cell r="AC17048" t="str">
            <v>Yes</v>
          </cell>
          <cell r="AI17048">
            <v>2</v>
          </cell>
        </row>
        <row r="17049">
          <cell r="K17049" t="str">
            <v>Academy Converter</v>
          </cell>
          <cell r="L17049" t="str">
            <v>Primary</v>
          </cell>
          <cell r="AC17049" t="str">
            <v>No</v>
          </cell>
          <cell r="AI17049">
            <v>1</v>
          </cell>
        </row>
        <row r="17050">
          <cell r="K17050" t="str">
            <v>Academy Alternative Provision Converter</v>
          </cell>
          <cell r="L17050" t="str">
            <v>PRU</v>
          </cell>
          <cell r="AC17050" t="str">
            <v>Yes</v>
          </cell>
          <cell r="AI17050">
            <v>2</v>
          </cell>
        </row>
        <row r="17051">
          <cell r="K17051" t="str">
            <v>Academy Alternative Provision Converter</v>
          </cell>
          <cell r="L17051" t="str">
            <v>PRU</v>
          </cell>
          <cell r="AC17051" t="str">
            <v>Yes</v>
          </cell>
          <cell r="AI17051">
            <v>1</v>
          </cell>
        </row>
        <row r="17052">
          <cell r="K17052" t="str">
            <v>Academy Converter</v>
          </cell>
          <cell r="L17052" t="str">
            <v>Primary</v>
          </cell>
          <cell r="AC17052" t="str">
            <v>No</v>
          </cell>
          <cell r="AI17052">
            <v>1</v>
          </cell>
        </row>
        <row r="17053">
          <cell r="K17053" t="str">
            <v>Academy Converter</v>
          </cell>
          <cell r="L17053" t="str">
            <v>Primary</v>
          </cell>
          <cell r="AC17053" t="str">
            <v>Yes</v>
          </cell>
          <cell r="AI17053">
            <v>4</v>
          </cell>
        </row>
        <row r="17054">
          <cell r="K17054" t="str">
            <v>Academy Converter</v>
          </cell>
          <cell r="L17054" t="str">
            <v>Primary</v>
          </cell>
          <cell r="AC17054" t="str">
            <v>No</v>
          </cell>
          <cell r="AI17054">
            <v>2</v>
          </cell>
        </row>
        <row r="17055">
          <cell r="K17055" t="str">
            <v>Academy Alternative Provision Converter</v>
          </cell>
          <cell r="L17055" t="str">
            <v>PRU</v>
          </cell>
          <cell r="AC17055" t="str">
            <v>Yes</v>
          </cell>
          <cell r="AI17055">
            <v>2</v>
          </cell>
        </row>
        <row r="17056">
          <cell r="K17056" t="str">
            <v>Academy Converter</v>
          </cell>
          <cell r="L17056" t="str">
            <v>Secondary</v>
          </cell>
          <cell r="AC17056" t="str">
            <v>No</v>
          </cell>
          <cell r="AI17056">
            <v>2</v>
          </cell>
        </row>
        <row r="17057">
          <cell r="K17057" t="str">
            <v>Academy Converter</v>
          </cell>
          <cell r="L17057" t="str">
            <v>Primary</v>
          </cell>
          <cell r="AC17057" t="str">
            <v>No</v>
          </cell>
          <cell r="AI17057">
            <v>1</v>
          </cell>
        </row>
        <row r="17058">
          <cell r="K17058" t="str">
            <v>Academy Converter</v>
          </cell>
          <cell r="L17058" t="str">
            <v>Primary</v>
          </cell>
          <cell r="AC17058" t="str">
            <v>Yes</v>
          </cell>
          <cell r="AI17058">
            <v>2</v>
          </cell>
        </row>
        <row r="17059">
          <cell r="K17059" t="str">
            <v>Academy Converter</v>
          </cell>
          <cell r="L17059" t="str">
            <v>Primary</v>
          </cell>
          <cell r="AC17059" t="str">
            <v>No</v>
          </cell>
          <cell r="AI17059">
            <v>2</v>
          </cell>
        </row>
        <row r="17060">
          <cell r="K17060" t="str">
            <v>Academy Converter</v>
          </cell>
          <cell r="L17060" t="str">
            <v>Primary</v>
          </cell>
          <cell r="AC17060" t="str">
            <v>No</v>
          </cell>
          <cell r="AI17060">
            <v>1</v>
          </cell>
        </row>
        <row r="17061">
          <cell r="K17061" t="str">
            <v>Academy Converter</v>
          </cell>
          <cell r="L17061" t="str">
            <v>Primary</v>
          </cell>
          <cell r="AC17061" t="str">
            <v>No</v>
          </cell>
          <cell r="AI17061">
            <v>1</v>
          </cell>
        </row>
        <row r="17062">
          <cell r="K17062" t="str">
            <v>Academy Converter</v>
          </cell>
          <cell r="L17062" t="str">
            <v>Primary</v>
          </cell>
          <cell r="AC17062" t="str">
            <v>Yes</v>
          </cell>
          <cell r="AI17062">
            <v>3</v>
          </cell>
        </row>
        <row r="17063">
          <cell r="K17063" t="str">
            <v>Academy Converter</v>
          </cell>
          <cell r="L17063" t="str">
            <v>Primary</v>
          </cell>
          <cell r="AC17063" t="str">
            <v>No</v>
          </cell>
          <cell r="AI17063">
            <v>1</v>
          </cell>
        </row>
        <row r="17064">
          <cell r="K17064" t="str">
            <v>Academy Converter</v>
          </cell>
          <cell r="L17064" t="str">
            <v>Primary</v>
          </cell>
          <cell r="AC17064" t="str">
            <v>Yes</v>
          </cell>
          <cell r="AI17064">
            <v>3</v>
          </cell>
        </row>
        <row r="17065">
          <cell r="K17065" t="str">
            <v>Academy Converter</v>
          </cell>
          <cell r="L17065" t="str">
            <v>Primary</v>
          </cell>
          <cell r="AC17065" t="str">
            <v>Yes</v>
          </cell>
          <cell r="AI17065">
            <v>3</v>
          </cell>
        </row>
        <row r="17066">
          <cell r="K17066" t="str">
            <v>Academy Converter</v>
          </cell>
          <cell r="L17066" t="str">
            <v>Primary</v>
          </cell>
          <cell r="AC17066" t="str">
            <v>Yes</v>
          </cell>
          <cell r="AI17066">
            <v>2</v>
          </cell>
        </row>
        <row r="17067">
          <cell r="K17067" t="str">
            <v>Academy Alternative Provision Converter</v>
          </cell>
          <cell r="L17067" t="str">
            <v>PRU</v>
          </cell>
          <cell r="AC17067" t="str">
            <v>No</v>
          </cell>
          <cell r="AI17067">
            <v>2</v>
          </cell>
        </row>
        <row r="17068">
          <cell r="K17068" t="str">
            <v>Academy Alternative Provision Converter</v>
          </cell>
          <cell r="L17068" t="str">
            <v>PRU</v>
          </cell>
          <cell r="AC17068" t="str">
            <v>Yes</v>
          </cell>
          <cell r="AI17068">
            <v>2</v>
          </cell>
        </row>
        <row r="17069">
          <cell r="K17069" t="str">
            <v>Academy Alternative Provision Converter</v>
          </cell>
          <cell r="L17069" t="str">
            <v>PRU</v>
          </cell>
          <cell r="AC17069" t="str">
            <v>Yes</v>
          </cell>
          <cell r="AI17069">
            <v>1</v>
          </cell>
        </row>
        <row r="17070">
          <cell r="K17070" t="str">
            <v>Academy Alternative Provision Converter</v>
          </cell>
          <cell r="L17070" t="str">
            <v>PRU</v>
          </cell>
          <cell r="AC17070" t="str">
            <v>No</v>
          </cell>
          <cell r="AI17070">
            <v>2</v>
          </cell>
        </row>
        <row r="17071">
          <cell r="K17071" t="str">
            <v>Academy Converter</v>
          </cell>
          <cell r="L17071" t="str">
            <v>Primary</v>
          </cell>
          <cell r="AC17071" t="str">
            <v>Yes</v>
          </cell>
          <cell r="AI17071">
            <v>2</v>
          </cell>
        </row>
        <row r="17072">
          <cell r="K17072" t="str">
            <v>Academy Converter</v>
          </cell>
          <cell r="L17072" t="str">
            <v>Primary</v>
          </cell>
          <cell r="AC17072" t="str">
            <v>No</v>
          </cell>
          <cell r="AI17072">
            <v>1</v>
          </cell>
        </row>
        <row r="17073">
          <cell r="K17073" t="str">
            <v>Academy Converter</v>
          </cell>
          <cell r="L17073" t="str">
            <v>Secondary</v>
          </cell>
          <cell r="AC17073" t="str">
            <v>No</v>
          </cell>
          <cell r="AI17073">
            <v>2</v>
          </cell>
        </row>
        <row r="17074">
          <cell r="K17074" t="str">
            <v>Academy Converter</v>
          </cell>
          <cell r="L17074" t="str">
            <v>Secondary</v>
          </cell>
          <cell r="AC17074" t="str">
            <v>No</v>
          </cell>
          <cell r="AI17074">
            <v>2</v>
          </cell>
        </row>
        <row r="17075">
          <cell r="K17075" t="str">
            <v>Academy Sponsor Led</v>
          </cell>
          <cell r="L17075" t="str">
            <v>Secondary</v>
          </cell>
          <cell r="AC17075" t="str">
            <v>Yes</v>
          </cell>
          <cell r="AI17075">
            <v>3</v>
          </cell>
        </row>
        <row r="17076">
          <cell r="K17076" t="str">
            <v>Academy Converter</v>
          </cell>
          <cell r="L17076" t="str">
            <v>Primary</v>
          </cell>
          <cell r="AC17076" t="str">
            <v>No</v>
          </cell>
          <cell r="AI17076">
            <v>2</v>
          </cell>
        </row>
        <row r="17077">
          <cell r="K17077" t="str">
            <v>Academy Converter</v>
          </cell>
          <cell r="L17077" t="str">
            <v>Primary</v>
          </cell>
          <cell r="AC17077" t="str">
            <v>No</v>
          </cell>
          <cell r="AI17077">
            <v>2</v>
          </cell>
        </row>
        <row r="17078">
          <cell r="K17078" t="str">
            <v>Academy Converter</v>
          </cell>
          <cell r="L17078" t="str">
            <v>Secondary</v>
          </cell>
          <cell r="AC17078" t="str">
            <v>Yes</v>
          </cell>
          <cell r="AI17078">
            <v>2</v>
          </cell>
        </row>
        <row r="17079">
          <cell r="K17079" t="str">
            <v>Academy Converter</v>
          </cell>
          <cell r="L17079" t="str">
            <v>Primary</v>
          </cell>
          <cell r="AC17079" t="str">
            <v>Yes</v>
          </cell>
          <cell r="AI17079">
            <v>2</v>
          </cell>
        </row>
        <row r="17080">
          <cell r="K17080" t="str">
            <v>Free School</v>
          </cell>
          <cell r="L17080" t="str">
            <v>Secondary</v>
          </cell>
          <cell r="AC17080" t="str">
            <v>Yes</v>
          </cell>
          <cell r="AI17080">
            <v>2</v>
          </cell>
        </row>
        <row r="17081">
          <cell r="K17081" t="str">
            <v>Free School - Alternative Provision</v>
          </cell>
          <cell r="L17081" t="str">
            <v>PRU</v>
          </cell>
          <cell r="AC17081" t="str">
            <v>Yes</v>
          </cell>
          <cell r="AI17081">
            <v>2</v>
          </cell>
        </row>
        <row r="17082">
          <cell r="K17082" t="str">
            <v>Free School</v>
          </cell>
          <cell r="L17082" t="str">
            <v>Primary</v>
          </cell>
          <cell r="AC17082" t="str">
            <v>Yes</v>
          </cell>
          <cell r="AI17082">
            <v>2</v>
          </cell>
        </row>
        <row r="17083">
          <cell r="K17083" t="str">
            <v>Free School</v>
          </cell>
          <cell r="L17083" t="str">
            <v>Primary</v>
          </cell>
          <cell r="AC17083" t="str">
            <v>Yes</v>
          </cell>
          <cell r="AI17083">
            <v>1</v>
          </cell>
        </row>
        <row r="17084">
          <cell r="K17084" t="str">
            <v>Free School</v>
          </cell>
          <cell r="L17084" t="str">
            <v>Primary</v>
          </cell>
          <cell r="AC17084" t="str">
            <v>Yes</v>
          </cell>
          <cell r="AI17084">
            <v>2</v>
          </cell>
        </row>
        <row r="17085">
          <cell r="K17085" t="str">
            <v>Free School</v>
          </cell>
          <cell r="L17085" t="str">
            <v>Primary</v>
          </cell>
          <cell r="AC17085" t="str">
            <v>Yes</v>
          </cell>
          <cell r="AI17085">
            <v>3</v>
          </cell>
        </row>
        <row r="17086">
          <cell r="K17086" t="str">
            <v>Studio School</v>
          </cell>
          <cell r="L17086" t="str">
            <v>Secondary</v>
          </cell>
          <cell r="AC17086" t="str">
            <v>Yes</v>
          </cell>
          <cell r="AI17086">
            <v>2</v>
          </cell>
        </row>
        <row r="17087">
          <cell r="K17087" t="str">
            <v>Studio School</v>
          </cell>
          <cell r="L17087" t="str">
            <v>Secondary</v>
          </cell>
          <cell r="AC17087" t="str">
            <v>Yes</v>
          </cell>
          <cell r="AI17087">
            <v>2</v>
          </cell>
        </row>
        <row r="17088">
          <cell r="K17088" t="str">
            <v>Free School</v>
          </cell>
          <cell r="L17088" t="str">
            <v>Primary</v>
          </cell>
          <cell r="AC17088" t="str">
            <v>Yes</v>
          </cell>
          <cell r="AI17088">
            <v>2</v>
          </cell>
        </row>
        <row r="17089">
          <cell r="K17089" t="str">
            <v>Free School</v>
          </cell>
          <cell r="L17089" t="str">
            <v>Secondary</v>
          </cell>
          <cell r="AC17089" t="str">
            <v>Yes</v>
          </cell>
          <cell r="AI17089">
            <v>2</v>
          </cell>
        </row>
        <row r="17090">
          <cell r="K17090" t="str">
            <v>Free School</v>
          </cell>
          <cell r="L17090" t="str">
            <v>Primary</v>
          </cell>
          <cell r="AC17090" t="str">
            <v>Yes</v>
          </cell>
          <cell r="AI17090">
            <v>2</v>
          </cell>
        </row>
        <row r="17091">
          <cell r="K17091" t="str">
            <v>Free School</v>
          </cell>
          <cell r="L17091" t="str">
            <v>Secondary</v>
          </cell>
          <cell r="AC17091" t="str">
            <v>Yes</v>
          </cell>
          <cell r="AI17091">
            <v>1</v>
          </cell>
        </row>
        <row r="17092">
          <cell r="K17092" t="str">
            <v>Free School</v>
          </cell>
          <cell r="L17092" t="str">
            <v>Secondary</v>
          </cell>
          <cell r="AC17092" t="str">
            <v>Yes</v>
          </cell>
          <cell r="AI17092">
            <v>2</v>
          </cell>
        </row>
        <row r="17093">
          <cell r="K17093" t="str">
            <v>Academy Sponsor Led</v>
          </cell>
          <cell r="L17093" t="str">
            <v>Primary</v>
          </cell>
          <cell r="AC17093" t="str">
            <v>Yes</v>
          </cell>
          <cell r="AI17093">
            <v>2</v>
          </cell>
        </row>
        <row r="17094">
          <cell r="K17094" t="str">
            <v>Academy Sponsor Led</v>
          </cell>
          <cell r="L17094" t="str">
            <v>Primary</v>
          </cell>
          <cell r="AC17094" t="str">
            <v>Yes</v>
          </cell>
          <cell r="AI17094">
            <v>2</v>
          </cell>
        </row>
        <row r="17095">
          <cell r="K17095" t="str">
            <v>Academy Sponsor Led</v>
          </cell>
          <cell r="L17095" t="str">
            <v>Primary</v>
          </cell>
          <cell r="AC17095" t="str">
            <v>Yes</v>
          </cell>
          <cell r="AI17095">
            <v>3</v>
          </cell>
        </row>
        <row r="17096">
          <cell r="K17096" t="str">
            <v>Academy Sponsor Led</v>
          </cell>
          <cell r="L17096" t="str">
            <v>Primary</v>
          </cell>
          <cell r="AC17096" t="str">
            <v>Yes</v>
          </cell>
          <cell r="AI17096">
            <v>3</v>
          </cell>
        </row>
        <row r="17097">
          <cell r="K17097" t="str">
            <v>Academy Sponsor Led</v>
          </cell>
          <cell r="L17097" t="str">
            <v>Primary</v>
          </cell>
          <cell r="AC17097" t="str">
            <v>Yes</v>
          </cell>
          <cell r="AI17097">
            <v>2</v>
          </cell>
        </row>
        <row r="17098">
          <cell r="K17098" t="str">
            <v>Academy Sponsor Led</v>
          </cell>
          <cell r="L17098" t="str">
            <v>Primary</v>
          </cell>
          <cell r="AC17098" t="str">
            <v>Yes</v>
          </cell>
          <cell r="AI17098">
            <v>2</v>
          </cell>
        </row>
        <row r="17099">
          <cell r="K17099" t="str">
            <v>Academy Sponsor Led</v>
          </cell>
          <cell r="L17099" t="str">
            <v>Primary</v>
          </cell>
          <cell r="AC17099" t="str">
            <v>Yes</v>
          </cell>
          <cell r="AI17099">
            <v>3</v>
          </cell>
        </row>
        <row r="17100">
          <cell r="K17100" t="str">
            <v>Academy Sponsor Led</v>
          </cell>
          <cell r="L17100" t="str">
            <v>Primary</v>
          </cell>
          <cell r="AC17100" t="str">
            <v>Yes</v>
          </cell>
          <cell r="AI17100">
            <v>2</v>
          </cell>
        </row>
        <row r="17101">
          <cell r="K17101" t="str">
            <v>Academy Sponsor Led</v>
          </cell>
          <cell r="L17101" t="str">
            <v>Primary</v>
          </cell>
          <cell r="AC17101" t="str">
            <v>Yes</v>
          </cell>
          <cell r="AI17101">
            <v>2</v>
          </cell>
        </row>
        <row r="17102">
          <cell r="K17102" t="str">
            <v>Free School</v>
          </cell>
          <cell r="L17102" t="str">
            <v>Primary</v>
          </cell>
          <cell r="AC17102" t="str">
            <v>Yes</v>
          </cell>
          <cell r="AI17102">
            <v>1</v>
          </cell>
        </row>
        <row r="17103">
          <cell r="K17103" t="str">
            <v>Free School</v>
          </cell>
          <cell r="L17103" t="str">
            <v>Primary</v>
          </cell>
          <cell r="AC17103" t="str">
            <v>Yes</v>
          </cell>
          <cell r="AI17103">
            <v>1</v>
          </cell>
        </row>
        <row r="17104">
          <cell r="K17104" t="str">
            <v>Free School</v>
          </cell>
          <cell r="L17104" t="str">
            <v>Secondary</v>
          </cell>
          <cell r="AC17104" t="str">
            <v>Yes</v>
          </cell>
          <cell r="AI17104">
            <v>1</v>
          </cell>
        </row>
        <row r="17105">
          <cell r="K17105" t="str">
            <v>Free School</v>
          </cell>
          <cell r="L17105" t="str">
            <v>Secondary</v>
          </cell>
          <cell r="AC17105" t="str">
            <v>Yes</v>
          </cell>
          <cell r="AI17105">
            <v>4</v>
          </cell>
        </row>
        <row r="17106">
          <cell r="K17106" t="str">
            <v>Academy Sponsor Led</v>
          </cell>
          <cell r="L17106" t="str">
            <v>Primary</v>
          </cell>
          <cell r="AC17106" t="str">
            <v>Yes</v>
          </cell>
          <cell r="AI17106">
            <v>1</v>
          </cell>
        </row>
        <row r="17107">
          <cell r="K17107" t="str">
            <v>Academy Sponsor Led</v>
          </cell>
          <cell r="L17107" t="str">
            <v>Primary</v>
          </cell>
          <cell r="AC17107" t="str">
            <v>Yes</v>
          </cell>
          <cell r="AI17107">
            <v>1</v>
          </cell>
        </row>
        <row r="17108">
          <cell r="K17108" t="str">
            <v>Academy Sponsor Led</v>
          </cell>
          <cell r="L17108" t="str">
            <v>Secondary</v>
          </cell>
          <cell r="AC17108" t="str">
            <v>Yes</v>
          </cell>
          <cell r="AI17108">
            <v>2</v>
          </cell>
        </row>
        <row r="17109">
          <cell r="K17109" t="str">
            <v>Academy Sponsor Led</v>
          </cell>
          <cell r="L17109" t="str">
            <v>Primary</v>
          </cell>
          <cell r="AC17109" t="str">
            <v>Yes</v>
          </cell>
          <cell r="AI17109">
            <v>2</v>
          </cell>
        </row>
        <row r="17110">
          <cell r="K17110" t="str">
            <v>Academy Sponsor Led</v>
          </cell>
          <cell r="L17110" t="str">
            <v>Secondary</v>
          </cell>
          <cell r="AC17110" t="str">
            <v>Yes</v>
          </cell>
          <cell r="AI17110">
            <v>3</v>
          </cell>
        </row>
        <row r="17111">
          <cell r="K17111" t="str">
            <v>Academy Sponsor Led</v>
          </cell>
          <cell r="L17111" t="str">
            <v>Primary</v>
          </cell>
          <cell r="AC17111" t="str">
            <v>Yes</v>
          </cell>
          <cell r="AI17111">
            <v>4</v>
          </cell>
        </row>
        <row r="17112">
          <cell r="K17112" t="str">
            <v>Academy Sponsor Led</v>
          </cell>
          <cell r="L17112" t="str">
            <v>Secondary</v>
          </cell>
          <cell r="AC17112" t="str">
            <v>Yes</v>
          </cell>
          <cell r="AI17112">
            <v>2</v>
          </cell>
        </row>
        <row r="17113">
          <cell r="K17113" t="str">
            <v>Academy Sponsor Led</v>
          </cell>
          <cell r="L17113" t="str">
            <v>Primary</v>
          </cell>
          <cell r="AC17113" t="str">
            <v>Yes</v>
          </cell>
          <cell r="AI17113">
            <v>2</v>
          </cell>
        </row>
        <row r="17114">
          <cell r="K17114" t="str">
            <v>Academy Sponsor Led</v>
          </cell>
          <cell r="L17114" t="str">
            <v>Primary</v>
          </cell>
          <cell r="AC17114" t="str">
            <v>Yes</v>
          </cell>
          <cell r="AI17114">
            <v>2</v>
          </cell>
        </row>
        <row r="17115">
          <cell r="K17115" t="str">
            <v>Academy Sponsor Led</v>
          </cell>
          <cell r="L17115" t="str">
            <v>Primary</v>
          </cell>
          <cell r="AC17115" t="str">
            <v>Yes</v>
          </cell>
          <cell r="AI17115">
            <v>1</v>
          </cell>
        </row>
        <row r="17116">
          <cell r="K17116" t="str">
            <v>Free School</v>
          </cell>
          <cell r="L17116" t="str">
            <v>Primary</v>
          </cell>
          <cell r="AC17116" t="str">
            <v>Yes</v>
          </cell>
          <cell r="AI17116">
            <v>2</v>
          </cell>
        </row>
        <row r="17117">
          <cell r="K17117" t="str">
            <v>Free School - Alternative Provision</v>
          </cell>
          <cell r="L17117" t="str">
            <v>PRU</v>
          </cell>
          <cell r="AC17117" t="str">
            <v>Yes</v>
          </cell>
          <cell r="AI17117">
            <v>2</v>
          </cell>
        </row>
        <row r="17118">
          <cell r="K17118" t="str">
            <v>Academy Sponsor Led</v>
          </cell>
          <cell r="L17118" t="str">
            <v>Primary</v>
          </cell>
          <cell r="AC17118" t="str">
            <v>Yes</v>
          </cell>
          <cell r="AI17118">
            <v>2</v>
          </cell>
        </row>
        <row r="17119">
          <cell r="K17119" t="str">
            <v>Free School</v>
          </cell>
          <cell r="L17119" t="str">
            <v>Primary</v>
          </cell>
          <cell r="AC17119" t="str">
            <v>Yes</v>
          </cell>
          <cell r="AI17119">
            <v>2</v>
          </cell>
        </row>
        <row r="17120">
          <cell r="K17120" t="str">
            <v>Free School</v>
          </cell>
          <cell r="L17120" t="str">
            <v>Secondary</v>
          </cell>
          <cell r="AC17120" t="str">
            <v>Yes</v>
          </cell>
          <cell r="AI17120">
            <v>2</v>
          </cell>
        </row>
        <row r="17121">
          <cell r="K17121" t="str">
            <v>Free School</v>
          </cell>
          <cell r="L17121" t="str">
            <v>Primary</v>
          </cell>
          <cell r="AC17121" t="str">
            <v>Yes</v>
          </cell>
          <cell r="AI17121">
            <v>1</v>
          </cell>
        </row>
        <row r="17122">
          <cell r="K17122" t="str">
            <v>Academy Converter</v>
          </cell>
          <cell r="L17122" t="str">
            <v>Primary</v>
          </cell>
          <cell r="AC17122" t="str">
            <v>Yes</v>
          </cell>
          <cell r="AI17122">
            <v>2</v>
          </cell>
        </row>
        <row r="17123">
          <cell r="K17123" t="str">
            <v>Academy Converter</v>
          </cell>
          <cell r="L17123" t="str">
            <v>Secondary</v>
          </cell>
          <cell r="AC17123" t="str">
            <v>Yes</v>
          </cell>
          <cell r="AI17123">
            <v>3</v>
          </cell>
        </row>
        <row r="17124">
          <cell r="K17124" t="str">
            <v>Academy Converter</v>
          </cell>
          <cell r="L17124" t="str">
            <v>Secondary</v>
          </cell>
          <cell r="AC17124" t="str">
            <v>Yes</v>
          </cell>
          <cell r="AI17124">
            <v>3</v>
          </cell>
        </row>
        <row r="17125">
          <cell r="K17125" t="str">
            <v>Academy Converter</v>
          </cell>
          <cell r="L17125" t="str">
            <v>Secondary</v>
          </cell>
          <cell r="AC17125" t="str">
            <v>No</v>
          </cell>
          <cell r="AI17125">
            <v>2</v>
          </cell>
        </row>
        <row r="17126">
          <cell r="K17126" t="str">
            <v>Academy Converter</v>
          </cell>
          <cell r="L17126" t="str">
            <v>Secondary</v>
          </cell>
          <cell r="AC17126" t="str">
            <v>Yes</v>
          </cell>
          <cell r="AI17126">
            <v>2</v>
          </cell>
        </row>
        <row r="17127">
          <cell r="K17127" t="str">
            <v>Academy Converter</v>
          </cell>
          <cell r="L17127" t="str">
            <v>Primary</v>
          </cell>
          <cell r="AC17127" t="str">
            <v>Yes</v>
          </cell>
          <cell r="AI17127">
            <v>3</v>
          </cell>
        </row>
        <row r="17128">
          <cell r="K17128" t="str">
            <v>Academy Converter</v>
          </cell>
          <cell r="L17128" t="str">
            <v>Primary</v>
          </cell>
          <cell r="AC17128" t="str">
            <v>No</v>
          </cell>
          <cell r="AI17128">
            <v>2</v>
          </cell>
        </row>
        <row r="17129">
          <cell r="K17129" t="str">
            <v>Academy Converter</v>
          </cell>
          <cell r="L17129" t="str">
            <v>Primary</v>
          </cell>
          <cell r="AC17129" t="str">
            <v>Yes</v>
          </cell>
          <cell r="AI17129">
            <v>2</v>
          </cell>
        </row>
        <row r="17130">
          <cell r="K17130" t="str">
            <v>Academy Converter</v>
          </cell>
          <cell r="L17130" t="str">
            <v>Primary</v>
          </cell>
          <cell r="AC17130" t="str">
            <v>Yes</v>
          </cell>
          <cell r="AI17130">
            <v>2</v>
          </cell>
        </row>
        <row r="17131">
          <cell r="K17131" t="str">
            <v>Academy Converter</v>
          </cell>
          <cell r="L17131" t="str">
            <v>Primary</v>
          </cell>
          <cell r="AC17131" t="str">
            <v>No</v>
          </cell>
          <cell r="AI17131">
            <v>2</v>
          </cell>
        </row>
        <row r="17132">
          <cell r="K17132" t="str">
            <v>Academy Converter</v>
          </cell>
          <cell r="L17132" t="str">
            <v>Primary</v>
          </cell>
          <cell r="AC17132" t="str">
            <v>No</v>
          </cell>
          <cell r="AI17132">
            <v>1</v>
          </cell>
        </row>
        <row r="17133">
          <cell r="K17133" t="str">
            <v>Academy Converter</v>
          </cell>
          <cell r="L17133" t="str">
            <v>Primary</v>
          </cell>
          <cell r="AC17133" t="str">
            <v>No</v>
          </cell>
          <cell r="AI17133">
            <v>2</v>
          </cell>
        </row>
        <row r="17134">
          <cell r="K17134" t="str">
            <v>Academy Converter</v>
          </cell>
          <cell r="L17134" t="str">
            <v>Primary</v>
          </cell>
          <cell r="AC17134" t="str">
            <v>Yes</v>
          </cell>
          <cell r="AI17134">
            <v>1</v>
          </cell>
        </row>
        <row r="17135">
          <cell r="K17135" t="str">
            <v>Academy Converter</v>
          </cell>
          <cell r="L17135" t="str">
            <v>Primary</v>
          </cell>
          <cell r="AC17135" t="str">
            <v>Yes</v>
          </cell>
          <cell r="AI17135">
            <v>1</v>
          </cell>
        </row>
        <row r="17136">
          <cell r="K17136" t="str">
            <v>Academy Converter</v>
          </cell>
          <cell r="L17136" t="str">
            <v>Secondary</v>
          </cell>
          <cell r="AC17136" t="str">
            <v>Yes</v>
          </cell>
          <cell r="AI17136">
            <v>3</v>
          </cell>
        </row>
        <row r="17137">
          <cell r="K17137" t="str">
            <v>Academy Converter</v>
          </cell>
          <cell r="L17137" t="str">
            <v>Secondary</v>
          </cell>
          <cell r="AC17137" t="str">
            <v>Yes</v>
          </cell>
          <cell r="AI17137">
            <v>3</v>
          </cell>
        </row>
        <row r="17138">
          <cell r="K17138" t="str">
            <v>Academy Converter</v>
          </cell>
          <cell r="L17138" t="str">
            <v>Primary</v>
          </cell>
          <cell r="AC17138" t="str">
            <v>No</v>
          </cell>
          <cell r="AI17138">
            <v>1</v>
          </cell>
        </row>
        <row r="17139">
          <cell r="K17139" t="str">
            <v>Academy Converter</v>
          </cell>
          <cell r="L17139" t="str">
            <v>Primary</v>
          </cell>
          <cell r="AC17139" t="str">
            <v>Yes</v>
          </cell>
          <cell r="AI17139">
            <v>1</v>
          </cell>
        </row>
        <row r="17140">
          <cell r="K17140" t="str">
            <v>Academy Converter</v>
          </cell>
          <cell r="L17140" t="str">
            <v>Secondary</v>
          </cell>
          <cell r="AC17140" t="str">
            <v>No</v>
          </cell>
          <cell r="AI17140">
            <v>2</v>
          </cell>
        </row>
        <row r="17141">
          <cell r="K17141" t="str">
            <v>Academy Converter</v>
          </cell>
          <cell r="L17141" t="str">
            <v>Primary</v>
          </cell>
          <cell r="AC17141" t="str">
            <v>Yes</v>
          </cell>
          <cell r="AI17141">
            <v>2</v>
          </cell>
        </row>
        <row r="17142">
          <cell r="K17142" t="str">
            <v>Academy Converter</v>
          </cell>
          <cell r="L17142" t="str">
            <v>Primary</v>
          </cell>
          <cell r="AC17142" t="str">
            <v>Yes</v>
          </cell>
          <cell r="AI17142">
            <v>2</v>
          </cell>
        </row>
        <row r="17143">
          <cell r="K17143" t="str">
            <v>Academy Converter</v>
          </cell>
          <cell r="L17143" t="str">
            <v>Primary</v>
          </cell>
          <cell r="AC17143" t="str">
            <v>No</v>
          </cell>
          <cell r="AI17143">
            <v>1</v>
          </cell>
        </row>
        <row r="17144">
          <cell r="K17144" t="str">
            <v>Academy Converter</v>
          </cell>
          <cell r="L17144" t="str">
            <v>Primary</v>
          </cell>
          <cell r="AC17144" t="str">
            <v>Yes</v>
          </cell>
          <cell r="AI17144">
            <v>2</v>
          </cell>
        </row>
        <row r="17145">
          <cell r="K17145" t="str">
            <v>Academy Converter</v>
          </cell>
          <cell r="L17145" t="str">
            <v>Primary</v>
          </cell>
          <cell r="AC17145" t="str">
            <v>No</v>
          </cell>
          <cell r="AI17145">
            <v>2</v>
          </cell>
        </row>
        <row r="17146">
          <cell r="K17146" t="str">
            <v>Academy Converter</v>
          </cell>
          <cell r="L17146" t="str">
            <v>Primary</v>
          </cell>
          <cell r="AC17146" t="str">
            <v>Yes</v>
          </cell>
          <cell r="AI17146">
            <v>2</v>
          </cell>
        </row>
        <row r="17147">
          <cell r="K17147" t="str">
            <v>Academy Converter</v>
          </cell>
          <cell r="L17147" t="str">
            <v>Primary</v>
          </cell>
          <cell r="AC17147" t="str">
            <v>Yes</v>
          </cell>
          <cell r="AI17147">
            <v>2</v>
          </cell>
        </row>
        <row r="17148">
          <cell r="K17148" t="str">
            <v>Academy Converter</v>
          </cell>
          <cell r="L17148" t="str">
            <v>Primary</v>
          </cell>
          <cell r="AC17148" t="str">
            <v>Yes</v>
          </cell>
          <cell r="AI17148">
            <v>2</v>
          </cell>
        </row>
        <row r="17149">
          <cell r="K17149" t="str">
            <v>Academy Converter</v>
          </cell>
          <cell r="L17149" t="str">
            <v>Primary</v>
          </cell>
          <cell r="AC17149" t="str">
            <v>Yes</v>
          </cell>
          <cell r="AI17149">
            <v>2</v>
          </cell>
        </row>
        <row r="17150">
          <cell r="K17150" t="str">
            <v>Academy Converter</v>
          </cell>
          <cell r="L17150" t="str">
            <v>Primary</v>
          </cell>
          <cell r="AC17150" t="str">
            <v>No</v>
          </cell>
          <cell r="AI17150">
            <v>2</v>
          </cell>
        </row>
        <row r="17151">
          <cell r="K17151" t="str">
            <v>Academy Converter</v>
          </cell>
          <cell r="L17151" t="str">
            <v>Secondary</v>
          </cell>
          <cell r="AC17151" t="str">
            <v>Yes</v>
          </cell>
          <cell r="AI17151">
            <v>2</v>
          </cell>
        </row>
        <row r="17152">
          <cell r="K17152" t="str">
            <v>Academy Converter</v>
          </cell>
          <cell r="L17152" t="str">
            <v>Primary</v>
          </cell>
          <cell r="AC17152" t="str">
            <v>No</v>
          </cell>
          <cell r="AI17152">
            <v>2</v>
          </cell>
        </row>
        <row r="17153">
          <cell r="K17153" t="str">
            <v>Academy Converter</v>
          </cell>
          <cell r="L17153" t="str">
            <v>Primary</v>
          </cell>
          <cell r="AC17153" t="str">
            <v>No</v>
          </cell>
          <cell r="AI17153">
            <v>1</v>
          </cell>
        </row>
        <row r="17154">
          <cell r="K17154" t="str">
            <v>Academy Converter</v>
          </cell>
          <cell r="L17154" t="str">
            <v>Primary</v>
          </cell>
          <cell r="AC17154" t="str">
            <v>No</v>
          </cell>
          <cell r="AI17154">
            <v>2</v>
          </cell>
        </row>
        <row r="17155">
          <cell r="K17155" t="str">
            <v>Academy Converter</v>
          </cell>
          <cell r="L17155" t="str">
            <v>Primary</v>
          </cell>
          <cell r="AC17155" t="str">
            <v>No</v>
          </cell>
          <cell r="AI17155">
            <v>1</v>
          </cell>
        </row>
        <row r="17156">
          <cell r="K17156" t="str">
            <v>Academy Converter</v>
          </cell>
          <cell r="L17156" t="str">
            <v>Secondary</v>
          </cell>
          <cell r="AC17156" t="str">
            <v>No</v>
          </cell>
          <cell r="AI17156">
            <v>1</v>
          </cell>
        </row>
        <row r="17157">
          <cell r="K17157" t="str">
            <v>Academy Converter</v>
          </cell>
          <cell r="L17157" t="str">
            <v>Secondary</v>
          </cell>
          <cell r="AC17157" t="str">
            <v>No</v>
          </cell>
          <cell r="AI17157">
            <v>2</v>
          </cell>
        </row>
        <row r="17158">
          <cell r="K17158" t="str">
            <v>Academy Converter</v>
          </cell>
          <cell r="L17158" t="str">
            <v>Primary</v>
          </cell>
          <cell r="AC17158" t="str">
            <v>No</v>
          </cell>
          <cell r="AI17158">
            <v>2</v>
          </cell>
        </row>
        <row r="17159">
          <cell r="K17159" t="str">
            <v>Academy Converter</v>
          </cell>
          <cell r="L17159" t="str">
            <v>Primary</v>
          </cell>
          <cell r="AC17159" t="str">
            <v>Yes</v>
          </cell>
          <cell r="AI17159">
            <v>1</v>
          </cell>
        </row>
        <row r="17160">
          <cell r="K17160" t="str">
            <v>Academy Converter</v>
          </cell>
          <cell r="L17160" t="str">
            <v>Primary</v>
          </cell>
          <cell r="AC17160" t="str">
            <v>No</v>
          </cell>
          <cell r="AI17160">
            <v>2</v>
          </cell>
        </row>
        <row r="17161">
          <cell r="K17161" t="str">
            <v>Academy Converter</v>
          </cell>
          <cell r="L17161" t="str">
            <v>Primary</v>
          </cell>
          <cell r="AC17161" t="str">
            <v>No</v>
          </cell>
          <cell r="AI17161">
            <v>2</v>
          </cell>
        </row>
        <row r="17162">
          <cell r="K17162" t="str">
            <v>Academy Converter</v>
          </cell>
          <cell r="L17162" t="str">
            <v>Secondary</v>
          </cell>
          <cell r="AC17162" t="str">
            <v>Yes</v>
          </cell>
          <cell r="AI17162">
            <v>2</v>
          </cell>
        </row>
        <row r="17163">
          <cell r="K17163" t="str">
            <v>Academy Converter</v>
          </cell>
          <cell r="L17163" t="str">
            <v>Primary</v>
          </cell>
          <cell r="AC17163" t="str">
            <v>No</v>
          </cell>
          <cell r="AI17163">
            <v>1</v>
          </cell>
        </row>
        <row r="17164">
          <cell r="K17164" t="str">
            <v>Academy Converter</v>
          </cell>
          <cell r="L17164" t="str">
            <v>Primary</v>
          </cell>
          <cell r="AC17164" t="str">
            <v>No</v>
          </cell>
          <cell r="AI17164">
            <v>2</v>
          </cell>
        </row>
        <row r="17165">
          <cell r="K17165" t="str">
            <v>Academy Converter</v>
          </cell>
          <cell r="L17165" t="str">
            <v>Primary</v>
          </cell>
          <cell r="AC17165" t="str">
            <v>No</v>
          </cell>
          <cell r="AI17165">
            <v>2</v>
          </cell>
        </row>
        <row r="17166">
          <cell r="K17166" t="str">
            <v>Academy Converter</v>
          </cell>
          <cell r="L17166" t="str">
            <v>Primary</v>
          </cell>
          <cell r="AC17166" t="str">
            <v>No</v>
          </cell>
          <cell r="AI17166">
            <v>2</v>
          </cell>
        </row>
        <row r="17167">
          <cell r="K17167" t="str">
            <v>Academy Converter</v>
          </cell>
          <cell r="L17167" t="str">
            <v>Primary</v>
          </cell>
          <cell r="AC17167" t="str">
            <v>No</v>
          </cell>
          <cell r="AI17167">
            <v>1</v>
          </cell>
        </row>
        <row r="17168">
          <cell r="K17168" t="str">
            <v>Academy Converter</v>
          </cell>
          <cell r="L17168" t="str">
            <v>Primary</v>
          </cell>
          <cell r="AC17168" t="str">
            <v>No</v>
          </cell>
          <cell r="AI17168">
            <v>1</v>
          </cell>
        </row>
        <row r="17169">
          <cell r="K17169" t="str">
            <v>Academy Converter</v>
          </cell>
          <cell r="L17169" t="str">
            <v>Primary</v>
          </cell>
          <cell r="AC17169" t="str">
            <v>No</v>
          </cell>
          <cell r="AI17169">
            <v>2</v>
          </cell>
        </row>
        <row r="17170">
          <cell r="K17170" t="str">
            <v>Academy Converter</v>
          </cell>
          <cell r="L17170" t="str">
            <v>Primary</v>
          </cell>
          <cell r="AC17170" t="str">
            <v>Yes</v>
          </cell>
          <cell r="AI17170">
            <v>1</v>
          </cell>
        </row>
        <row r="17171">
          <cell r="K17171" t="str">
            <v>Academy Converter</v>
          </cell>
          <cell r="L17171" t="str">
            <v>Primary</v>
          </cell>
          <cell r="AC17171" t="str">
            <v>Yes</v>
          </cell>
          <cell r="AI17171">
            <v>2</v>
          </cell>
        </row>
        <row r="17172">
          <cell r="K17172" t="str">
            <v>Academy Converter</v>
          </cell>
          <cell r="L17172" t="str">
            <v>Secondary</v>
          </cell>
          <cell r="AC17172" t="str">
            <v>No</v>
          </cell>
          <cell r="AI17172">
            <v>2</v>
          </cell>
        </row>
        <row r="17173">
          <cell r="K17173" t="str">
            <v>Academy Converter</v>
          </cell>
          <cell r="L17173" t="str">
            <v>Primary</v>
          </cell>
          <cell r="AC17173" t="str">
            <v>No</v>
          </cell>
          <cell r="AI17173">
            <v>2</v>
          </cell>
        </row>
        <row r="17174">
          <cell r="K17174" t="str">
            <v>Academy Converter</v>
          </cell>
          <cell r="L17174" t="str">
            <v>Primary</v>
          </cell>
          <cell r="AC17174" t="str">
            <v>Yes</v>
          </cell>
          <cell r="AI17174">
            <v>2</v>
          </cell>
        </row>
        <row r="17175">
          <cell r="K17175" t="str">
            <v>Academy Converter</v>
          </cell>
          <cell r="L17175" t="str">
            <v>Secondary</v>
          </cell>
          <cell r="AC17175" t="str">
            <v>No</v>
          </cell>
          <cell r="AI17175">
            <v>2</v>
          </cell>
        </row>
        <row r="17176">
          <cell r="K17176" t="str">
            <v>Academy Converter</v>
          </cell>
          <cell r="L17176" t="str">
            <v>Primary</v>
          </cell>
          <cell r="AC17176" t="str">
            <v>Yes</v>
          </cell>
          <cell r="AI17176">
            <v>2</v>
          </cell>
        </row>
        <row r="17177">
          <cell r="K17177" t="str">
            <v>Academy Converter</v>
          </cell>
          <cell r="L17177" t="str">
            <v>Primary</v>
          </cell>
          <cell r="AC17177" t="str">
            <v>No</v>
          </cell>
          <cell r="AI17177">
            <v>2</v>
          </cell>
        </row>
        <row r="17178">
          <cell r="K17178" t="str">
            <v>Academy Converter</v>
          </cell>
          <cell r="L17178" t="str">
            <v>Primary</v>
          </cell>
          <cell r="AC17178" t="str">
            <v>Yes</v>
          </cell>
          <cell r="AI17178">
            <v>3</v>
          </cell>
        </row>
        <row r="17179">
          <cell r="K17179" t="str">
            <v>Free School</v>
          </cell>
          <cell r="L17179" t="str">
            <v>Secondary</v>
          </cell>
          <cell r="AC17179" t="str">
            <v>Yes</v>
          </cell>
          <cell r="AI17179">
            <v>4</v>
          </cell>
        </row>
        <row r="17180">
          <cell r="K17180" t="str">
            <v>Free School</v>
          </cell>
          <cell r="L17180" t="str">
            <v>Secondary</v>
          </cell>
          <cell r="AC17180" t="str">
            <v>Yes</v>
          </cell>
          <cell r="AI17180">
            <v>2</v>
          </cell>
        </row>
        <row r="17181">
          <cell r="K17181" t="str">
            <v>Free School</v>
          </cell>
          <cell r="L17181" t="str">
            <v>Primary</v>
          </cell>
          <cell r="AC17181" t="str">
            <v>Yes</v>
          </cell>
          <cell r="AI17181">
            <v>1</v>
          </cell>
        </row>
        <row r="17182">
          <cell r="K17182" t="str">
            <v>Academy Sponsor Led</v>
          </cell>
          <cell r="L17182" t="str">
            <v>Primary</v>
          </cell>
          <cell r="AC17182" t="str">
            <v>Yes</v>
          </cell>
          <cell r="AI17182">
            <v>2</v>
          </cell>
        </row>
        <row r="17183">
          <cell r="K17183" t="str">
            <v>Academy Sponsor Led</v>
          </cell>
          <cell r="L17183" t="str">
            <v>Primary</v>
          </cell>
          <cell r="AC17183" t="str">
            <v>Yes</v>
          </cell>
          <cell r="AI17183">
            <v>2</v>
          </cell>
        </row>
        <row r="17184">
          <cell r="K17184" t="str">
            <v>Free School - Alternative Provision</v>
          </cell>
          <cell r="L17184" t="str">
            <v>PRU</v>
          </cell>
          <cell r="AC17184" t="str">
            <v>Yes</v>
          </cell>
          <cell r="AI17184">
            <v>2</v>
          </cell>
        </row>
        <row r="17185">
          <cell r="K17185" t="str">
            <v>Academy Sponsor Led</v>
          </cell>
          <cell r="L17185" t="str">
            <v>Primary</v>
          </cell>
          <cell r="AC17185" t="str">
            <v>Yes</v>
          </cell>
          <cell r="AI17185">
            <v>3</v>
          </cell>
        </row>
        <row r="17186">
          <cell r="K17186" t="str">
            <v>Academy Sponsor Led</v>
          </cell>
          <cell r="L17186" t="str">
            <v>Primary</v>
          </cell>
          <cell r="AC17186" t="str">
            <v>Yes</v>
          </cell>
          <cell r="AI17186">
            <v>2</v>
          </cell>
        </row>
        <row r="17187">
          <cell r="K17187" t="str">
            <v>Free School</v>
          </cell>
          <cell r="L17187" t="str">
            <v>Primary</v>
          </cell>
          <cell r="AC17187" t="str">
            <v>Yes</v>
          </cell>
          <cell r="AI17187">
            <v>2</v>
          </cell>
        </row>
        <row r="17188">
          <cell r="K17188" t="str">
            <v>Free School</v>
          </cell>
          <cell r="L17188" t="str">
            <v>Primary</v>
          </cell>
          <cell r="AC17188" t="str">
            <v>Yes</v>
          </cell>
          <cell r="AI17188">
            <v>2</v>
          </cell>
        </row>
        <row r="17189">
          <cell r="K17189" t="str">
            <v>Academy Sponsor Led</v>
          </cell>
          <cell r="L17189" t="str">
            <v>Primary</v>
          </cell>
          <cell r="AC17189" t="str">
            <v>Yes</v>
          </cell>
          <cell r="AI17189">
            <v>2</v>
          </cell>
        </row>
        <row r="17190">
          <cell r="K17190" t="str">
            <v>Academy Special Sponsor Led</v>
          </cell>
          <cell r="L17190" t="str">
            <v>Special</v>
          </cell>
          <cell r="AC17190" t="str">
            <v>Yes</v>
          </cell>
          <cell r="AI17190">
            <v>2</v>
          </cell>
        </row>
        <row r="17191">
          <cell r="K17191" t="str">
            <v>Voluntary Controlled School</v>
          </cell>
          <cell r="L17191" t="str">
            <v>Primary</v>
          </cell>
          <cell r="AC17191" t="str">
            <v>Yes</v>
          </cell>
          <cell r="AI17191">
            <v>2</v>
          </cell>
        </row>
        <row r="17192">
          <cell r="K17192" t="str">
            <v>Community School</v>
          </cell>
          <cell r="L17192" t="str">
            <v>Primary</v>
          </cell>
          <cell r="AC17192" t="str">
            <v>Yes</v>
          </cell>
          <cell r="AI17192">
            <v>3</v>
          </cell>
        </row>
        <row r="17193">
          <cell r="K17193" t="str">
            <v>Academy Sponsor Led</v>
          </cell>
          <cell r="L17193" t="str">
            <v>Primary</v>
          </cell>
          <cell r="AC17193" t="str">
            <v>Yes</v>
          </cell>
          <cell r="AI17193">
            <v>2</v>
          </cell>
        </row>
        <row r="17194">
          <cell r="K17194" t="str">
            <v>Academy Sponsor Led</v>
          </cell>
          <cell r="L17194" t="str">
            <v>Primary</v>
          </cell>
          <cell r="AC17194" t="str">
            <v>Yes</v>
          </cell>
          <cell r="AI17194">
            <v>1</v>
          </cell>
        </row>
        <row r="17195">
          <cell r="K17195" t="str">
            <v>Academy Sponsor Led</v>
          </cell>
          <cell r="L17195" t="str">
            <v>Primary</v>
          </cell>
          <cell r="AC17195" t="str">
            <v>Yes</v>
          </cell>
          <cell r="AI17195">
            <v>2</v>
          </cell>
        </row>
        <row r="17196">
          <cell r="K17196" t="str">
            <v>Academy Sponsor Led</v>
          </cell>
          <cell r="L17196" t="str">
            <v>Secondary</v>
          </cell>
          <cell r="AC17196" t="str">
            <v>Yes</v>
          </cell>
          <cell r="AI17196">
            <v>3</v>
          </cell>
        </row>
        <row r="17197">
          <cell r="K17197" t="str">
            <v>Academy Sponsor Led</v>
          </cell>
          <cell r="L17197" t="str">
            <v>Primary</v>
          </cell>
          <cell r="AC17197" t="str">
            <v>Yes</v>
          </cell>
          <cell r="AI17197">
            <v>2</v>
          </cell>
        </row>
        <row r="17198">
          <cell r="K17198" t="str">
            <v>Academy Sponsor Led</v>
          </cell>
          <cell r="L17198" t="str">
            <v>Primary</v>
          </cell>
          <cell r="AC17198" t="str">
            <v>Yes</v>
          </cell>
          <cell r="AI17198">
            <v>2</v>
          </cell>
        </row>
        <row r="17199">
          <cell r="K17199" t="str">
            <v>Academy Sponsor Led</v>
          </cell>
          <cell r="L17199" t="str">
            <v>Primary</v>
          </cell>
          <cell r="AC17199" t="str">
            <v>Yes</v>
          </cell>
          <cell r="AI17199">
            <v>2</v>
          </cell>
        </row>
        <row r="17200">
          <cell r="K17200" t="str">
            <v>Free School</v>
          </cell>
          <cell r="L17200" t="str">
            <v>Secondary</v>
          </cell>
          <cell r="AC17200" t="str">
            <v>Yes</v>
          </cell>
          <cell r="AI17200">
            <v>2</v>
          </cell>
        </row>
        <row r="17201">
          <cell r="K17201" t="str">
            <v>Studio School</v>
          </cell>
          <cell r="L17201" t="str">
            <v>Secondary</v>
          </cell>
          <cell r="AC17201" t="str">
            <v>Yes</v>
          </cell>
          <cell r="AI17201">
            <v>2</v>
          </cell>
        </row>
        <row r="17202">
          <cell r="K17202" t="str">
            <v>Free School - Alternative Provision</v>
          </cell>
          <cell r="L17202" t="str">
            <v>PRU</v>
          </cell>
          <cell r="AC17202" t="str">
            <v>Yes</v>
          </cell>
          <cell r="AI17202">
            <v>2</v>
          </cell>
        </row>
        <row r="17203">
          <cell r="K17203" t="str">
            <v>Free School</v>
          </cell>
          <cell r="L17203" t="str">
            <v>Primary</v>
          </cell>
          <cell r="AC17203" t="str">
            <v>Yes</v>
          </cell>
          <cell r="AI17203">
            <v>2</v>
          </cell>
        </row>
        <row r="17204">
          <cell r="K17204" t="str">
            <v>Academy Sponsor Led</v>
          </cell>
          <cell r="L17204" t="str">
            <v>Primary</v>
          </cell>
          <cell r="AC17204" t="str">
            <v>Yes</v>
          </cell>
          <cell r="AI17204">
            <v>3</v>
          </cell>
        </row>
        <row r="17205">
          <cell r="K17205" t="str">
            <v>Academy Sponsor Led</v>
          </cell>
          <cell r="L17205" t="str">
            <v>Primary</v>
          </cell>
          <cell r="AC17205" t="str">
            <v>Yes</v>
          </cell>
          <cell r="AI17205">
            <v>2</v>
          </cell>
        </row>
        <row r="17206">
          <cell r="K17206" t="str">
            <v>Academy Sponsor Led</v>
          </cell>
          <cell r="L17206" t="str">
            <v>Primary</v>
          </cell>
          <cell r="AC17206" t="str">
            <v>Yes</v>
          </cell>
          <cell r="AI17206">
            <v>2</v>
          </cell>
        </row>
        <row r="17207">
          <cell r="K17207" t="str">
            <v>Academy Sponsor Led</v>
          </cell>
          <cell r="L17207" t="str">
            <v>Primary</v>
          </cell>
          <cell r="AC17207" t="str">
            <v>Yes</v>
          </cell>
          <cell r="AI17207">
            <v>2</v>
          </cell>
        </row>
        <row r="17208">
          <cell r="K17208" t="str">
            <v>Academy Sponsor Led</v>
          </cell>
          <cell r="L17208" t="str">
            <v>Primary</v>
          </cell>
          <cell r="AC17208" t="str">
            <v>Yes</v>
          </cell>
          <cell r="AI17208">
            <v>2</v>
          </cell>
        </row>
        <row r="17209">
          <cell r="K17209" t="str">
            <v>Academy Sponsor Led</v>
          </cell>
          <cell r="L17209" t="str">
            <v>Primary</v>
          </cell>
          <cell r="AC17209" t="str">
            <v>Yes</v>
          </cell>
          <cell r="AI17209">
            <v>3</v>
          </cell>
        </row>
        <row r="17210">
          <cell r="K17210" t="str">
            <v>Academy Sponsor Led</v>
          </cell>
          <cell r="L17210" t="str">
            <v>Primary</v>
          </cell>
          <cell r="AC17210" t="str">
            <v>Yes</v>
          </cell>
          <cell r="AI17210">
            <v>3</v>
          </cell>
        </row>
        <row r="17211">
          <cell r="K17211" t="str">
            <v>Academy Sponsor Led</v>
          </cell>
          <cell r="L17211" t="str">
            <v>Primary</v>
          </cell>
          <cell r="AC17211" t="str">
            <v>Yes</v>
          </cell>
          <cell r="AI17211">
            <v>2</v>
          </cell>
        </row>
        <row r="17212">
          <cell r="K17212" t="str">
            <v>Academy Sponsor Led</v>
          </cell>
          <cell r="L17212" t="str">
            <v>Primary</v>
          </cell>
          <cell r="AC17212" t="str">
            <v>Yes</v>
          </cell>
          <cell r="AI17212">
            <v>1</v>
          </cell>
        </row>
        <row r="17213">
          <cell r="K17213" t="str">
            <v>Academy Sponsor Led</v>
          </cell>
          <cell r="L17213" t="str">
            <v>Secondary</v>
          </cell>
          <cell r="AC17213" t="str">
            <v>Yes</v>
          </cell>
          <cell r="AI17213">
            <v>2</v>
          </cell>
        </row>
        <row r="17214">
          <cell r="K17214" t="str">
            <v>Academy Sponsor Led</v>
          </cell>
          <cell r="L17214" t="str">
            <v>Secondary</v>
          </cell>
          <cell r="AC17214" t="str">
            <v>Yes</v>
          </cell>
          <cell r="AI17214">
            <v>2</v>
          </cell>
        </row>
        <row r="17215">
          <cell r="K17215" t="str">
            <v>Academy Sponsor Led</v>
          </cell>
          <cell r="L17215" t="str">
            <v>Primary</v>
          </cell>
          <cell r="AC17215" t="str">
            <v>Yes</v>
          </cell>
          <cell r="AI17215">
            <v>2</v>
          </cell>
        </row>
        <row r="17216">
          <cell r="K17216" t="str">
            <v>Academy Sponsor Led</v>
          </cell>
          <cell r="L17216" t="str">
            <v>Primary</v>
          </cell>
          <cell r="AC17216" t="str">
            <v>Yes</v>
          </cell>
          <cell r="AI17216">
            <v>2</v>
          </cell>
        </row>
        <row r="17217">
          <cell r="K17217" t="str">
            <v>Academy Sponsor Led</v>
          </cell>
          <cell r="L17217" t="str">
            <v>Primary</v>
          </cell>
          <cell r="AC17217" t="str">
            <v>Yes</v>
          </cell>
          <cell r="AI17217">
            <v>2</v>
          </cell>
        </row>
        <row r="17218">
          <cell r="K17218" t="str">
            <v>Academy Sponsor Led</v>
          </cell>
          <cell r="L17218" t="str">
            <v>Primary</v>
          </cell>
          <cell r="AC17218" t="str">
            <v>Yes</v>
          </cell>
          <cell r="AI17218">
            <v>3</v>
          </cell>
        </row>
        <row r="17219">
          <cell r="K17219" t="str">
            <v>Academy Sponsor Led</v>
          </cell>
          <cell r="L17219" t="str">
            <v>Primary</v>
          </cell>
          <cell r="AC17219" t="str">
            <v>Yes</v>
          </cell>
          <cell r="AI17219">
            <v>3</v>
          </cell>
        </row>
        <row r="17220">
          <cell r="K17220" t="str">
            <v>Academy Sponsor Led</v>
          </cell>
          <cell r="L17220" t="str">
            <v>Primary</v>
          </cell>
          <cell r="AC17220" t="str">
            <v>Yes</v>
          </cell>
          <cell r="AI17220">
            <v>2</v>
          </cell>
        </row>
        <row r="17221">
          <cell r="K17221" t="str">
            <v>Academy Sponsor Led</v>
          </cell>
          <cell r="L17221" t="str">
            <v>Primary</v>
          </cell>
          <cell r="AC17221" t="str">
            <v>Yes</v>
          </cell>
          <cell r="AI17221">
            <v>2</v>
          </cell>
        </row>
        <row r="17222">
          <cell r="K17222" t="str">
            <v>Academy Sponsor Led</v>
          </cell>
          <cell r="L17222" t="str">
            <v>Secondary</v>
          </cell>
          <cell r="AC17222" t="str">
            <v>Yes</v>
          </cell>
          <cell r="AI17222">
            <v>2</v>
          </cell>
        </row>
        <row r="17223">
          <cell r="K17223" t="str">
            <v>Academy Sponsor Led</v>
          </cell>
          <cell r="L17223" t="str">
            <v>Primary</v>
          </cell>
          <cell r="AC17223" t="str">
            <v>Yes</v>
          </cell>
          <cell r="AI17223">
            <v>4</v>
          </cell>
        </row>
        <row r="17224">
          <cell r="K17224" t="str">
            <v>Academy Sponsor Led</v>
          </cell>
          <cell r="L17224" t="str">
            <v>Primary</v>
          </cell>
          <cell r="AC17224" t="str">
            <v>Yes</v>
          </cell>
          <cell r="AI17224">
            <v>2</v>
          </cell>
        </row>
        <row r="17225">
          <cell r="K17225" t="str">
            <v>Academy Sponsor Led</v>
          </cell>
          <cell r="L17225" t="str">
            <v>Primary</v>
          </cell>
          <cell r="AC17225" t="str">
            <v>Yes</v>
          </cell>
          <cell r="AI17225">
            <v>1</v>
          </cell>
        </row>
        <row r="17226">
          <cell r="K17226" t="str">
            <v>Academy Sponsor Led</v>
          </cell>
          <cell r="L17226" t="str">
            <v>Primary</v>
          </cell>
          <cell r="AC17226" t="str">
            <v>Yes</v>
          </cell>
          <cell r="AI17226">
            <v>2</v>
          </cell>
        </row>
        <row r="17227">
          <cell r="K17227" t="str">
            <v>Academy Sponsor Led</v>
          </cell>
          <cell r="L17227" t="str">
            <v>Secondary</v>
          </cell>
          <cell r="AC17227" t="str">
            <v>Yes</v>
          </cell>
          <cell r="AI17227">
            <v>3</v>
          </cell>
        </row>
        <row r="17228">
          <cell r="K17228" t="str">
            <v>Academy Sponsor Led</v>
          </cell>
          <cell r="L17228" t="str">
            <v>Primary</v>
          </cell>
          <cell r="AC17228" t="str">
            <v>Yes</v>
          </cell>
          <cell r="AI17228">
            <v>2</v>
          </cell>
        </row>
        <row r="17229">
          <cell r="K17229" t="str">
            <v>Academy Sponsor Led</v>
          </cell>
          <cell r="L17229" t="str">
            <v>Primary</v>
          </cell>
          <cell r="AC17229" t="str">
            <v>Yes</v>
          </cell>
          <cell r="AI17229">
            <v>2</v>
          </cell>
        </row>
        <row r="17230">
          <cell r="K17230" t="str">
            <v>Academy Sponsor Led</v>
          </cell>
          <cell r="L17230" t="str">
            <v>Secondary</v>
          </cell>
          <cell r="AC17230" t="str">
            <v>Yes</v>
          </cell>
          <cell r="AI17230">
            <v>2</v>
          </cell>
        </row>
        <row r="17231">
          <cell r="K17231" t="str">
            <v>Academy Sponsor Led</v>
          </cell>
          <cell r="L17231" t="str">
            <v>Secondary</v>
          </cell>
          <cell r="AC17231" t="str">
            <v>Yes</v>
          </cell>
          <cell r="AI17231">
            <v>3</v>
          </cell>
        </row>
        <row r="17232">
          <cell r="K17232" t="str">
            <v>Academy Sponsor Led</v>
          </cell>
          <cell r="L17232" t="str">
            <v>Primary</v>
          </cell>
          <cell r="AC17232" t="str">
            <v>Yes</v>
          </cell>
          <cell r="AI17232">
            <v>2</v>
          </cell>
        </row>
        <row r="17233">
          <cell r="K17233" t="str">
            <v>Academy Sponsor Led</v>
          </cell>
          <cell r="L17233" t="str">
            <v>Primary</v>
          </cell>
          <cell r="AC17233" t="str">
            <v>Yes</v>
          </cell>
          <cell r="AI17233">
            <v>3</v>
          </cell>
        </row>
        <row r="17234">
          <cell r="K17234" t="str">
            <v>Academy Sponsor Led</v>
          </cell>
          <cell r="L17234" t="str">
            <v>Primary</v>
          </cell>
          <cell r="AC17234" t="str">
            <v>Yes</v>
          </cell>
          <cell r="AI17234">
            <v>3</v>
          </cell>
        </row>
        <row r="17235">
          <cell r="K17235" t="str">
            <v>Academy Sponsor Led</v>
          </cell>
          <cell r="L17235" t="str">
            <v>Secondary</v>
          </cell>
          <cell r="AC17235" t="str">
            <v>Yes</v>
          </cell>
          <cell r="AI17235">
            <v>2</v>
          </cell>
        </row>
        <row r="17236">
          <cell r="K17236" t="str">
            <v>Academy Sponsor Led</v>
          </cell>
          <cell r="L17236" t="str">
            <v>Primary</v>
          </cell>
          <cell r="AC17236" t="str">
            <v>Yes</v>
          </cell>
          <cell r="AI17236">
            <v>2</v>
          </cell>
        </row>
        <row r="17237">
          <cell r="K17237" t="str">
            <v>Academy Sponsor Led</v>
          </cell>
          <cell r="L17237" t="str">
            <v>Primary</v>
          </cell>
          <cell r="AC17237" t="str">
            <v>Yes</v>
          </cell>
          <cell r="AI17237">
            <v>2</v>
          </cell>
        </row>
        <row r="17238">
          <cell r="K17238" t="str">
            <v>Academy Special Sponsor Led</v>
          </cell>
          <cell r="L17238" t="str">
            <v>Special</v>
          </cell>
          <cell r="AC17238" t="str">
            <v>Yes</v>
          </cell>
          <cell r="AI17238">
            <v>1</v>
          </cell>
        </row>
        <row r="17239">
          <cell r="K17239" t="str">
            <v>Academy Sponsor Led</v>
          </cell>
          <cell r="L17239" t="str">
            <v>Primary</v>
          </cell>
          <cell r="AC17239" t="str">
            <v>Yes</v>
          </cell>
          <cell r="AI17239">
            <v>1</v>
          </cell>
        </row>
        <row r="17240">
          <cell r="K17240" t="str">
            <v>Free School</v>
          </cell>
          <cell r="L17240" t="str">
            <v>Secondary</v>
          </cell>
          <cell r="AC17240" t="str">
            <v>Yes</v>
          </cell>
          <cell r="AI17240">
            <v>1</v>
          </cell>
        </row>
        <row r="17241">
          <cell r="K17241" t="str">
            <v>Free School</v>
          </cell>
          <cell r="L17241" t="str">
            <v>Primary</v>
          </cell>
          <cell r="AC17241" t="str">
            <v>Yes</v>
          </cell>
          <cell r="AI17241">
            <v>1</v>
          </cell>
        </row>
        <row r="17242">
          <cell r="K17242" t="str">
            <v>Academy Special Converter</v>
          </cell>
          <cell r="L17242" t="str">
            <v>Special</v>
          </cell>
          <cell r="AC17242" t="str">
            <v>Yes</v>
          </cell>
          <cell r="AI17242">
            <v>2</v>
          </cell>
        </row>
        <row r="17243">
          <cell r="K17243" t="str">
            <v>Academy Converter</v>
          </cell>
          <cell r="L17243" t="str">
            <v>Secondary</v>
          </cell>
          <cell r="AC17243" t="str">
            <v>Yes</v>
          </cell>
          <cell r="AI17243">
            <v>1</v>
          </cell>
        </row>
        <row r="17244">
          <cell r="K17244" t="str">
            <v>Academy Special Converter</v>
          </cell>
          <cell r="L17244" t="str">
            <v>Special</v>
          </cell>
          <cell r="AC17244" t="str">
            <v>No</v>
          </cell>
          <cell r="AI17244">
            <v>2</v>
          </cell>
        </row>
        <row r="17245">
          <cell r="K17245" t="str">
            <v>Academy Special Converter</v>
          </cell>
          <cell r="L17245" t="str">
            <v>Special</v>
          </cell>
          <cell r="AC17245" t="str">
            <v>Yes</v>
          </cell>
          <cell r="AI17245">
            <v>1</v>
          </cell>
        </row>
        <row r="17246">
          <cell r="K17246" t="str">
            <v>Academy Special Converter</v>
          </cell>
          <cell r="L17246" t="str">
            <v>Special</v>
          </cell>
          <cell r="AC17246" t="str">
            <v>Yes</v>
          </cell>
          <cell r="AI17246">
            <v>2</v>
          </cell>
        </row>
        <row r="17247">
          <cell r="K17247" t="str">
            <v>Academy Converter</v>
          </cell>
          <cell r="L17247" t="str">
            <v>Primary</v>
          </cell>
          <cell r="AC17247" t="str">
            <v>No</v>
          </cell>
          <cell r="AI17247">
            <v>2</v>
          </cell>
        </row>
        <row r="17248">
          <cell r="K17248" t="str">
            <v>Academy Converter</v>
          </cell>
          <cell r="L17248" t="str">
            <v>Primary</v>
          </cell>
          <cell r="AC17248" t="str">
            <v>Yes</v>
          </cell>
          <cell r="AI17248">
            <v>1</v>
          </cell>
        </row>
        <row r="17249">
          <cell r="K17249" t="str">
            <v>Academy Converter</v>
          </cell>
          <cell r="L17249" t="str">
            <v>Secondary</v>
          </cell>
          <cell r="AC17249" t="str">
            <v>Yes</v>
          </cell>
          <cell r="AI17249">
            <v>4</v>
          </cell>
        </row>
        <row r="17250">
          <cell r="K17250" t="str">
            <v>Academy Converter</v>
          </cell>
          <cell r="L17250" t="str">
            <v>Primary</v>
          </cell>
          <cell r="AC17250" t="str">
            <v>Yes</v>
          </cell>
          <cell r="AI17250">
            <v>1</v>
          </cell>
        </row>
        <row r="17251">
          <cell r="K17251" t="str">
            <v>Academy Converter</v>
          </cell>
          <cell r="L17251" t="str">
            <v>Primary</v>
          </cell>
          <cell r="AC17251" t="str">
            <v>No</v>
          </cell>
          <cell r="AI17251">
            <v>1</v>
          </cell>
        </row>
        <row r="17252">
          <cell r="K17252" t="str">
            <v>Academy Converter</v>
          </cell>
          <cell r="L17252" t="str">
            <v>Primary</v>
          </cell>
          <cell r="AC17252" t="str">
            <v>No</v>
          </cell>
          <cell r="AI17252">
            <v>2</v>
          </cell>
        </row>
        <row r="17253">
          <cell r="K17253" t="str">
            <v>Academy Converter</v>
          </cell>
          <cell r="L17253" t="str">
            <v>Primary</v>
          </cell>
          <cell r="AC17253" t="str">
            <v>Yes</v>
          </cell>
          <cell r="AI17253">
            <v>1</v>
          </cell>
        </row>
        <row r="17254">
          <cell r="K17254" t="str">
            <v>Academy Converter</v>
          </cell>
          <cell r="L17254" t="str">
            <v>Primary</v>
          </cell>
          <cell r="AC17254" t="str">
            <v>No</v>
          </cell>
          <cell r="AI17254">
            <v>1</v>
          </cell>
        </row>
        <row r="17255">
          <cell r="K17255" t="str">
            <v>Academy Converter</v>
          </cell>
          <cell r="L17255" t="str">
            <v>Secondary</v>
          </cell>
          <cell r="AC17255" t="str">
            <v>Yes</v>
          </cell>
          <cell r="AI17255">
            <v>4</v>
          </cell>
        </row>
        <row r="17256">
          <cell r="K17256" t="str">
            <v>Academy Converter</v>
          </cell>
          <cell r="L17256" t="str">
            <v>Secondary</v>
          </cell>
          <cell r="AC17256" t="str">
            <v>No</v>
          </cell>
          <cell r="AI17256">
            <v>1</v>
          </cell>
        </row>
        <row r="17257">
          <cell r="K17257" t="str">
            <v>Academy Converter</v>
          </cell>
          <cell r="L17257" t="str">
            <v>Primary</v>
          </cell>
          <cell r="AC17257" t="str">
            <v>No</v>
          </cell>
          <cell r="AI17257">
            <v>2</v>
          </cell>
        </row>
        <row r="17258">
          <cell r="K17258" t="str">
            <v>Academy Converter</v>
          </cell>
          <cell r="L17258" t="str">
            <v>Primary</v>
          </cell>
          <cell r="AC17258" t="str">
            <v>No</v>
          </cell>
          <cell r="AI17258">
            <v>2</v>
          </cell>
        </row>
        <row r="17259">
          <cell r="K17259" t="str">
            <v>Academy Converter</v>
          </cell>
          <cell r="L17259" t="str">
            <v>Secondary</v>
          </cell>
          <cell r="AC17259" t="str">
            <v>Yes</v>
          </cell>
          <cell r="AI17259">
            <v>2</v>
          </cell>
        </row>
        <row r="17260">
          <cell r="K17260" t="str">
            <v>Academy Converter</v>
          </cell>
          <cell r="L17260" t="str">
            <v>Secondary</v>
          </cell>
          <cell r="AC17260" t="str">
            <v>Yes</v>
          </cell>
          <cell r="AI17260">
            <v>2</v>
          </cell>
        </row>
        <row r="17261">
          <cell r="K17261" t="str">
            <v>Academy Converter</v>
          </cell>
          <cell r="L17261" t="str">
            <v>Secondary</v>
          </cell>
          <cell r="AC17261" t="str">
            <v>No</v>
          </cell>
          <cell r="AI17261">
            <v>1</v>
          </cell>
        </row>
        <row r="17262">
          <cell r="K17262" t="str">
            <v>Academy Sponsor Led</v>
          </cell>
          <cell r="L17262" t="str">
            <v>Secondary</v>
          </cell>
          <cell r="AC17262" t="str">
            <v>Yes</v>
          </cell>
          <cell r="AI17262">
            <v>3</v>
          </cell>
        </row>
        <row r="17263">
          <cell r="K17263" t="str">
            <v>Academy Converter</v>
          </cell>
          <cell r="L17263" t="str">
            <v>Secondary</v>
          </cell>
          <cell r="AC17263" t="str">
            <v>Yes</v>
          </cell>
          <cell r="AI17263">
            <v>2</v>
          </cell>
        </row>
        <row r="17264">
          <cell r="K17264" t="str">
            <v>Free School</v>
          </cell>
          <cell r="L17264" t="str">
            <v>Secondary</v>
          </cell>
          <cell r="AC17264" t="str">
            <v>Yes</v>
          </cell>
          <cell r="AI17264">
            <v>2</v>
          </cell>
        </row>
        <row r="17265">
          <cell r="K17265" t="str">
            <v>Academy Sponsor Led</v>
          </cell>
          <cell r="L17265" t="str">
            <v>Primary</v>
          </cell>
          <cell r="AC17265" t="str">
            <v>Yes</v>
          </cell>
          <cell r="AI17265">
            <v>3</v>
          </cell>
        </row>
        <row r="17266">
          <cell r="K17266" t="str">
            <v>Academy Sponsor Led</v>
          </cell>
          <cell r="L17266" t="str">
            <v>Secondary</v>
          </cell>
          <cell r="AC17266" t="str">
            <v>Yes</v>
          </cell>
          <cell r="AI17266">
            <v>4</v>
          </cell>
        </row>
        <row r="17267">
          <cell r="K17267" t="str">
            <v>Academy Sponsor Led</v>
          </cell>
          <cell r="L17267" t="str">
            <v>Secondary</v>
          </cell>
          <cell r="AC17267" t="str">
            <v>Yes</v>
          </cell>
          <cell r="AI17267">
            <v>3</v>
          </cell>
        </row>
        <row r="17268">
          <cell r="K17268" t="str">
            <v>Academy Sponsor Led</v>
          </cell>
          <cell r="L17268" t="str">
            <v>Primary</v>
          </cell>
          <cell r="AC17268" t="str">
            <v>Yes</v>
          </cell>
          <cell r="AI17268">
            <v>2</v>
          </cell>
        </row>
        <row r="17269">
          <cell r="K17269" t="str">
            <v>Academy Sponsor Led</v>
          </cell>
          <cell r="L17269" t="str">
            <v>Primary</v>
          </cell>
          <cell r="AC17269" t="str">
            <v>Yes</v>
          </cell>
          <cell r="AI17269">
            <v>2</v>
          </cell>
        </row>
        <row r="17270">
          <cell r="K17270" t="str">
            <v>Academy Sponsor Led</v>
          </cell>
          <cell r="L17270" t="str">
            <v>Secondary</v>
          </cell>
          <cell r="AC17270" t="str">
            <v>Yes</v>
          </cell>
          <cell r="AI17270">
            <v>2</v>
          </cell>
        </row>
        <row r="17271">
          <cell r="K17271" t="str">
            <v>Academy Sponsor Led</v>
          </cell>
          <cell r="L17271" t="str">
            <v>Secondary</v>
          </cell>
          <cell r="AC17271" t="str">
            <v>Yes</v>
          </cell>
          <cell r="AI17271">
            <v>2</v>
          </cell>
        </row>
        <row r="17272">
          <cell r="K17272" t="str">
            <v>Academy Sponsor Led</v>
          </cell>
          <cell r="L17272" t="str">
            <v>Secondary</v>
          </cell>
          <cell r="AC17272" t="str">
            <v>Yes</v>
          </cell>
          <cell r="AI17272">
            <v>3</v>
          </cell>
        </row>
        <row r="17273">
          <cell r="K17273" t="str">
            <v>Academy Sponsor Led</v>
          </cell>
          <cell r="L17273" t="str">
            <v>Primary</v>
          </cell>
          <cell r="AC17273" t="str">
            <v>Yes</v>
          </cell>
          <cell r="AI17273">
            <v>1</v>
          </cell>
        </row>
        <row r="17274">
          <cell r="K17274" t="str">
            <v>Academy Sponsor Led</v>
          </cell>
          <cell r="L17274" t="str">
            <v>Primary</v>
          </cell>
          <cell r="AC17274" t="str">
            <v>Yes</v>
          </cell>
          <cell r="AI17274">
            <v>2</v>
          </cell>
        </row>
        <row r="17275">
          <cell r="K17275" t="str">
            <v>Academy Sponsor Led</v>
          </cell>
          <cell r="L17275" t="str">
            <v>Secondary</v>
          </cell>
          <cell r="AC17275" t="str">
            <v>Yes</v>
          </cell>
          <cell r="AI17275">
            <v>2</v>
          </cell>
        </row>
        <row r="17276">
          <cell r="K17276" t="str">
            <v>Academy Sponsor Led</v>
          </cell>
          <cell r="L17276" t="str">
            <v>Primary</v>
          </cell>
          <cell r="AC17276" t="str">
            <v>Yes</v>
          </cell>
          <cell r="AI17276">
            <v>2</v>
          </cell>
        </row>
        <row r="17277">
          <cell r="K17277" t="str">
            <v>Academy Sponsor Led</v>
          </cell>
          <cell r="L17277" t="str">
            <v>Primary</v>
          </cell>
          <cell r="AC17277" t="str">
            <v>Yes</v>
          </cell>
          <cell r="AI17277">
            <v>2</v>
          </cell>
        </row>
        <row r="17278">
          <cell r="K17278" t="str">
            <v>Academy Sponsor Led</v>
          </cell>
          <cell r="L17278" t="str">
            <v>Primary</v>
          </cell>
          <cell r="AC17278" t="str">
            <v>Yes</v>
          </cell>
          <cell r="AI17278">
            <v>3</v>
          </cell>
        </row>
        <row r="17279">
          <cell r="K17279" t="str">
            <v>Academy Sponsor Led</v>
          </cell>
          <cell r="L17279" t="str">
            <v>Primary</v>
          </cell>
          <cell r="AC17279" t="str">
            <v>Yes</v>
          </cell>
          <cell r="AI17279">
            <v>2</v>
          </cell>
        </row>
        <row r="17280">
          <cell r="K17280" t="str">
            <v>Academy Sponsor Led</v>
          </cell>
          <cell r="L17280" t="str">
            <v>Primary</v>
          </cell>
          <cell r="AC17280" t="str">
            <v>Yes</v>
          </cell>
          <cell r="AI17280">
            <v>3</v>
          </cell>
        </row>
        <row r="17281">
          <cell r="K17281" t="str">
            <v>Academy Sponsor Led</v>
          </cell>
          <cell r="L17281" t="str">
            <v>Secondary</v>
          </cell>
          <cell r="AC17281" t="str">
            <v>Yes</v>
          </cell>
          <cell r="AI17281">
            <v>3</v>
          </cell>
        </row>
        <row r="17282">
          <cell r="K17282" t="str">
            <v>Academy Sponsor Led</v>
          </cell>
          <cell r="L17282" t="str">
            <v>Primary</v>
          </cell>
          <cell r="AC17282" t="str">
            <v>Yes</v>
          </cell>
          <cell r="AI17282">
            <v>2</v>
          </cell>
        </row>
        <row r="17283">
          <cell r="K17283" t="str">
            <v>Academy Sponsor Led</v>
          </cell>
          <cell r="L17283" t="str">
            <v>Primary</v>
          </cell>
          <cell r="AC17283" t="str">
            <v>Yes</v>
          </cell>
          <cell r="AI17283">
            <v>2</v>
          </cell>
        </row>
        <row r="17284">
          <cell r="K17284" t="str">
            <v>Academy Sponsor Led</v>
          </cell>
          <cell r="L17284" t="str">
            <v>Primary</v>
          </cell>
          <cell r="AC17284" t="str">
            <v>Yes</v>
          </cell>
          <cell r="AI17284">
            <v>2</v>
          </cell>
        </row>
        <row r="17285">
          <cell r="K17285" t="str">
            <v>Academy Sponsor Led</v>
          </cell>
          <cell r="L17285" t="str">
            <v>Primary</v>
          </cell>
          <cell r="AC17285" t="str">
            <v>Yes</v>
          </cell>
          <cell r="AI17285">
            <v>2</v>
          </cell>
        </row>
        <row r="17286">
          <cell r="K17286" t="str">
            <v>Academy Sponsor Led</v>
          </cell>
          <cell r="L17286" t="str">
            <v>Primary</v>
          </cell>
          <cell r="AC17286" t="str">
            <v>Yes</v>
          </cell>
          <cell r="AI17286">
            <v>3</v>
          </cell>
        </row>
        <row r="17287">
          <cell r="K17287" t="str">
            <v>Academy Sponsor Led</v>
          </cell>
          <cell r="L17287" t="str">
            <v>Primary</v>
          </cell>
          <cell r="AC17287" t="str">
            <v>Yes</v>
          </cell>
          <cell r="AI17287">
            <v>3</v>
          </cell>
        </row>
        <row r="17288">
          <cell r="K17288" t="str">
            <v>Academy Sponsor Led</v>
          </cell>
          <cell r="L17288" t="str">
            <v>Primary</v>
          </cell>
          <cell r="AC17288" t="str">
            <v>Yes</v>
          </cell>
          <cell r="AI17288">
            <v>2</v>
          </cell>
        </row>
        <row r="17289">
          <cell r="K17289" t="str">
            <v>Academy Sponsor Led</v>
          </cell>
          <cell r="L17289" t="str">
            <v>Primary</v>
          </cell>
          <cell r="AC17289" t="str">
            <v>Yes</v>
          </cell>
          <cell r="AI17289">
            <v>2</v>
          </cell>
        </row>
        <row r="17290">
          <cell r="K17290" t="str">
            <v>Academy Sponsor Led</v>
          </cell>
          <cell r="L17290" t="str">
            <v>Primary</v>
          </cell>
          <cell r="AC17290" t="str">
            <v>Yes</v>
          </cell>
          <cell r="AI17290">
            <v>2</v>
          </cell>
        </row>
        <row r="17291">
          <cell r="K17291" t="str">
            <v>Academy Sponsor Led</v>
          </cell>
          <cell r="L17291" t="str">
            <v>Secondary</v>
          </cell>
          <cell r="AC17291" t="str">
            <v>Yes</v>
          </cell>
          <cell r="AI17291">
            <v>3</v>
          </cell>
        </row>
        <row r="17292">
          <cell r="K17292" t="str">
            <v>Voluntary Aided School</v>
          </cell>
          <cell r="L17292" t="str">
            <v>Primary</v>
          </cell>
          <cell r="AC17292" t="str">
            <v>Yes</v>
          </cell>
          <cell r="AI17292">
            <v>2</v>
          </cell>
        </row>
        <row r="17293">
          <cell r="K17293" t="str">
            <v>Academy Sponsor Led</v>
          </cell>
          <cell r="L17293" t="str">
            <v>Primary</v>
          </cell>
          <cell r="AC17293" t="str">
            <v>Yes</v>
          </cell>
          <cell r="AI17293">
            <v>2</v>
          </cell>
        </row>
        <row r="17294">
          <cell r="K17294" t="str">
            <v>Academy Sponsor Led</v>
          </cell>
          <cell r="L17294" t="str">
            <v>Secondary</v>
          </cell>
          <cell r="AC17294" t="str">
            <v>Yes</v>
          </cell>
          <cell r="AI17294">
            <v>4</v>
          </cell>
        </row>
        <row r="17295">
          <cell r="K17295" t="str">
            <v>Academy Sponsor Led</v>
          </cell>
          <cell r="L17295" t="str">
            <v>Secondary</v>
          </cell>
          <cell r="AC17295" t="str">
            <v>Yes</v>
          </cell>
          <cell r="AI17295">
            <v>2</v>
          </cell>
        </row>
        <row r="17296">
          <cell r="K17296" t="str">
            <v>Academy Sponsor Led</v>
          </cell>
          <cell r="L17296" t="str">
            <v>Primary</v>
          </cell>
          <cell r="AC17296" t="str">
            <v>Yes</v>
          </cell>
          <cell r="AI17296">
            <v>2</v>
          </cell>
        </row>
        <row r="17297">
          <cell r="K17297" t="str">
            <v>Academy Sponsor Led</v>
          </cell>
          <cell r="L17297" t="str">
            <v>Primary</v>
          </cell>
          <cell r="AC17297" t="str">
            <v>Yes</v>
          </cell>
          <cell r="AI17297">
            <v>2</v>
          </cell>
        </row>
        <row r="17298">
          <cell r="K17298" t="str">
            <v>Academy Sponsor Led</v>
          </cell>
          <cell r="L17298" t="str">
            <v>Primary</v>
          </cell>
          <cell r="AC17298" t="str">
            <v>Yes</v>
          </cell>
          <cell r="AI17298">
            <v>2</v>
          </cell>
        </row>
        <row r="17299">
          <cell r="K17299" t="str">
            <v>Academy Sponsor Led</v>
          </cell>
          <cell r="L17299" t="str">
            <v>Primary</v>
          </cell>
          <cell r="AC17299" t="str">
            <v>Yes</v>
          </cell>
          <cell r="AI17299">
            <v>2</v>
          </cell>
        </row>
        <row r="17300">
          <cell r="K17300" t="str">
            <v>Academy Sponsor Led</v>
          </cell>
          <cell r="L17300" t="str">
            <v>Primary</v>
          </cell>
          <cell r="AC17300" t="str">
            <v>Yes</v>
          </cell>
          <cell r="AI17300">
            <v>3</v>
          </cell>
        </row>
        <row r="17301">
          <cell r="K17301" t="str">
            <v>Free School</v>
          </cell>
          <cell r="L17301" t="str">
            <v>Secondary</v>
          </cell>
          <cell r="AC17301" t="str">
            <v>Yes</v>
          </cell>
          <cell r="AI17301">
            <v>3</v>
          </cell>
        </row>
        <row r="17302">
          <cell r="K17302" t="str">
            <v>Academy Converter</v>
          </cell>
          <cell r="L17302" t="str">
            <v>Primary</v>
          </cell>
          <cell r="AC17302" t="str">
            <v>No</v>
          </cell>
          <cell r="AI17302">
            <v>1</v>
          </cell>
        </row>
        <row r="17303">
          <cell r="K17303" t="str">
            <v>Academy Converter</v>
          </cell>
          <cell r="L17303" t="str">
            <v>Secondary</v>
          </cell>
          <cell r="AC17303" t="str">
            <v>No</v>
          </cell>
          <cell r="AI17303">
            <v>2</v>
          </cell>
        </row>
        <row r="17304">
          <cell r="K17304" t="str">
            <v>Academy Converter</v>
          </cell>
          <cell r="L17304" t="str">
            <v>Primary</v>
          </cell>
          <cell r="AC17304" t="str">
            <v>No</v>
          </cell>
          <cell r="AI17304">
            <v>1</v>
          </cell>
        </row>
        <row r="17305">
          <cell r="K17305" t="str">
            <v>Academy Converter</v>
          </cell>
          <cell r="L17305" t="str">
            <v>Primary</v>
          </cell>
          <cell r="AC17305" t="str">
            <v>Yes</v>
          </cell>
          <cell r="AI17305">
            <v>1</v>
          </cell>
        </row>
        <row r="17306">
          <cell r="K17306" t="str">
            <v>Academy Converter</v>
          </cell>
          <cell r="L17306" t="str">
            <v>Primary</v>
          </cell>
          <cell r="AC17306" t="str">
            <v>Yes</v>
          </cell>
          <cell r="AI17306">
            <v>2</v>
          </cell>
        </row>
        <row r="17307">
          <cell r="K17307" t="str">
            <v>Academy Converter</v>
          </cell>
          <cell r="L17307" t="str">
            <v>Primary</v>
          </cell>
          <cell r="AC17307" t="str">
            <v>No</v>
          </cell>
          <cell r="AI17307">
            <v>1</v>
          </cell>
        </row>
        <row r="17308">
          <cell r="K17308" t="str">
            <v>Academy Converter</v>
          </cell>
          <cell r="L17308" t="str">
            <v>Primary</v>
          </cell>
          <cell r="AC17308" t="str">
            <v>Yes</v>
          </cell>
          <cell r="AI17308">
            <v>2</v>
          </cell>
        </row>
        <row r="17309">
          <cell r="K17309" t="str">
            <v>Academy Converter</v>
          </cell>
          <cell r="L17309" t="str">
            <v>Secondary</v>
          </cell>
          <cell r="AC17309" t="str">
            <v>Yes</v>
          </cell>
          <cell r="AI17309">
            <v>2</v>
          </cell>
        </row>
        <row r="17310">
          <cell r="K17310" t="str">
            <v>Academy Converter</v>
          </cell>
          <cell r="L17310" t="str">
            <v>Primary</v>
          </cell>
          <cell r="AC17310" t="str">
            <v>No</v>
          </cell>
          <cell r="AI17310">
            <v>2</v>
          </cell>
        </row>
        <row r="17311">
          <cell r="K17311" t="str">
            <v>Academy Converter</v>
          </cell>
          <cell r="L17311" t="str">
            <v>Primary</v>
          </cell>
          <cell r="AC17311" t="str">
            <v>Yes</v>
          </cell>
          <cell r="AI17311">
            <v>2</v>
          </cell>
        </row>
        <row r="17312">
          <cell r="K17312" t="str">
            <v>Academy Converter</v>
          </cell>
          <cell r="L17312" t="str">
            <v>Primary</v>
          </cell>
          <cell r="AC17312" t="str">
            <v>Yes</v>
          </cell>
          <cell r="AI17312">
            <v>2</v>
          </cell>
        </row>
        <row r="17313">
          <cell r="K17313" t="str">
            <v>Academy Converter</v>
          </cell>
          <cell r="L17313" t="str">
            <v>Primary</v>
          </cell>
          <cell r="AC17313" t="str">
            <v>No</v>
          </cell>
          <cell r="AI17313">
            <v>2</v>
          </cell>
        </row>
        <row r="17314">
          <cell r="K17314" t="str">
            <v>Academy Converter</v>
          </cell>
          <cell r="L17314" t="str">
            <v>Primary</v>
          </cell>
          <cell r="AC17314" t="str">
            <v>Yes</v>
          </cell>
          <cell r="AI17314">
            <v>2</v>
          </cell>
        </row>
        <row r="17315">
          <cell r="K17315" t="str">
            <v>Academy Converter</v>
          </cell>
          <cell r="L17315" t="str">
            <v>Primary</v>
          </cell>
          <cell r="AC17315" t="str">
            <v>No</v>
          </cell>
          <cell r="AI17315">
            <v>2</v>
          </cell>
        </row>
        <row r="17316">
          <cell r="K17316" t="str">
            <v>Academy Converter</v>
          </cell>
          <cell r="L17316" t="str">
            <v>Primary</v>
          </cell>
          <cell r="AC17316" t="str">
            <v>Yes</v>
          </cell>
          <cell r="AI17316">
            <v>2</v>
          </cell>
        </row>
        <row r="17317">
          <cell r="K17317" t="str">
            <v>Academy Converter</v>
          </cell>
          <cell r="L17317" t="str">
            <v>Primary</v>
          </cell>
          <cell r="AC17317" t="str">
            <v>No</v>
          </cell>
          <cell r="AI17317">
            <v>2</v>
          </cell>
        </row>
        <row r="17318">
          <cell r="K17318" t="str">
            <v>Academy Converter</v>
          </cell>
          <cell r="L17318" t="str">
            <v>Primary</v>
          </cell>
          <cell r="AC17318" t="str">
            <v>Yes</v>
          </cell>
          <cell r="AI17318">
            <v>1</v>
          </cell>
        </row>
        <row r="17319">
          <cell r="K17319" t="str">
            <v>Academy Converter</v>
          </cell>
          <cell r="L17319" t="str">
            <v>Primary</v>
          </cell>
          <cell r="AC17319" t="str">
            <v>No</v>
          </cell>
          <cell r="AI17319">
            <v>2</v>
          </cell>
        </row>
        <row r="17320">
          <cell r="K17320" t="str">
            <v>Academy Special Converter</v>
          </cell>
          <cell r="L17320" t="str">
            <v>Special</v>
          </cell>
          <cell r="AC17320" t="str">
            <v>Yes</v>
          </cell>
          <cell r="AI17320">
            <v>1</v>
          </cell>
        </row>
        <row r="17321">
          <cell r="K17321" t="str">
            <v>Academy Converter</v>
          </cell>
          <cell r="L17321" t="str">
            <v>Primary</v>
          </cell>
          <cell r="AC17321" t="str">
            <v>Yes</v>
          </cell>
          <cell r="AI17321">
            <v>2</v>
          </cell>
        </row>
        <row r="17322">
          <cell r="K17322" t="str">
            <v>Academy Converter</v>
          </cell>
          <cell r="L17322" t="str">
            <v>Secondary</v>
          </cell>
          <cell r="AC17322" t="str">
            <v>No</v>
          </cell>
          <cell r="AI17322">
            <v>2</v>
          </cell>
        </row>
        <row r="17323">
          <cell r="K17323" t="str">
            <v>Academy Converter</v>
          </cell>
          <cell r="L17323" t="str">
            <v>Primary</v>
          </cell>
          <cell r="AC17323" t="str">
            <v>No</v>
          </cell>
          <cell r="AI17323">
            <v>1</v>
          </cell>
        </row>
        <row r="17324">
          <cell r="K17324" t="str">
            <v>Academy Converter</v>
          </cell>
          <cell r="L17324" t="str">
            <v>Primary</v>
          </cell>
          <cell r="AC17324" t="str">
            <v>No</v>
          </cell>
          <cell r="AI17324">
            <v>2</v>
          </cell>
        </row>
        <row r="17325">
          <cell r="K17325" t="str">
            <v>Academy Converter</v>
          </cell>
          <cell r="L17325" t="str">
            <v>Primary</v>
          </cell>
          <cell r="AC17325" t="str">
            <v>Yes</v>
          </cell>
          <cell r="AI17325">
            <v>2</v>
          </cell>
        </row>
        <row r="17326">
          <cell r="K17326" t="str">
            <v>Academy Converter</v>
          </cell>
          <cell r="L17326" t="str">
            <v>Primary</v>
          </cell>
          <cell r="AC17326" t="str">
            <v>Yes</v>
          </cell>
          <cell r="AI17326">
            <v>2</v>
          </cell>
        </row>
        <row r="17327">
          <cell r="K17327" t="str">
            <v>Academy Converter</v>
          </cell>
          <cell r="L17327" t="str">
            <v>Primary</v>
          </cell>
          <cell r="AC17327" t="str">
            <v>Yes</v>
          </cell>
          <cell r="AI17327">
            <v>2</v>
          </cell>
        </row>
        <row r="17328">
          <cell r="K17328" t="str">
            <v>Academy Converter</v>
          </cell>
          <cell r="L17328" t="str">
            <v>Primary</v>
          </cell>
          <cell r="AC17328" t="str">
            <v>No</v>
          </cell>
          <cell r="AI17328">
            <v>1</v>
          </cell>
        </row>
        <row r="17329">
          <cell r="K17329" t="str">
            <v>Academy Converter</v>
          </cell>
          <cell r="L17329" t="str">
            <v>Primary</v>
          </cell>
          <cell r="AC17329" t="str">
            <v>Yes</v>
          </cell>
          <cell r="AI17329">
            <v>3</v>
          </cell>
        </row>
        <row r="17330">
          <cell r="K17330" t="str">
            <v>Academy Alternative Provision Converter</v>
          </cell>
          <cell r="L17330" t="str">
            <v>PRU</v>
          </cell>
          <cell r="AC17330" t="str">
            <v>Yes</v>
          </cell>
          <cell r="AI17330">
            <v>1</v>
          </cell>
        </row>
        <row r="17331">
          <cell r="K17331" t="str">
            <v>Academy Converter</v>
          </cell>
          <cell r="L17331" t="str">
            <v>Primary</v>
          </cell>
          <cell r="AC17331" t="str">
            <v>Yes</v>
          </cell>
          <cell r="AI17331">
            <v>1</v>
          </cell>
        </row>
        <row r="17332">
          <cell r="K17332" t="str">
            <v>Academy Special Converter</v>
          </cell>
          <cell r="L17332" t="str">
            <v>Special</v>
          </cell>
          <cell r="AC17332" t="str">
            <v>Yes</v>
          </cell>
          <cell r="AI17332">
            <v>1</v>
          </cell>
        </row>
        <row r="17333">
          <cell r="K17333" t="str">
            <v>Academy Converter</v>
          </cell>
          <cell r="L17333" t="str">
            <v>Primary</v>
          </cell>
          <cell r="AC17333" t="str">
            <v>No</v>
          </cell>
          <cell r="AI17333">
            <v>2</v>
          </cell>
        </row>
        <row r="17334">
          <cell r="K17334" t="str">
            <v>Academy Converter</v>
          </cell>
          <cell r="L17334" t="str">
            <v>Secondary</v>
          </cell>
          <cell r="AC17334" t="str">
            <v>No</v>
          </cell>
          <cell r="AI17334">
            <v>1</v>
          </cell>
        </row>
        <row r="17335">
          <cell r="K17335" t="str">
            <v>Academy Converter</v>
          </cell>
          <cell r="L17335" t="str">
            <v>Primary</v>
          </cell>
          <cell r="AC17335" t="str">
            <v>No</v>
          </cell>
          <cell r="AI17335">
            <v>1</v>
          </cell>
        </row>
        <row r="17336">
          <cell r="K17336" t="str">
            <v>Academy Converter</v>
          </cell>
          <cell r="L17336" t="str">
            <v>Primary</v>
          </cell>
          <cell r="AC17336" t="str">
            <v>Yes</v>
          </cell>
          <cell r="AI17336">
            <v>1</v>
          </cell>
        </row>
        <row r="17337">
          <cell r="K17337" t="str">
            <v>Academy Converter</v>
          </cell>
          <cell r="L17337" t="str">
            <v>Primary</v>
          </cell>
          <cell r="AC17337" t="str">
            <v>No</v>
          </cell>
          <cell r="AI17337">
            <v>1</v>
          </cell>
        </row>
        <row r="17338">
          <cell r="K17338" t="str">
            <v>Academy Converter</v>
          </cell>
          <cell r="L17338" t="str">
            <v>Primary</v>
          </cell>
          <cell r="AC17338" t="str">
            <v>Yes</v>
          </cell>
          <cell r="AI17338">
            <v>2</v>
          </cell>
        </row>
        <row r="17339">
          <cell r="K17339" t="str">
            <v>Academy Converter</v>
          </cell>
          <cell r="L17339" t="str">
            <v>Primary</v>
          </cell>
          <cell r="AC17339" t="str">
            <v>Yes</v>
          </cell>
          <cell r="AI17339">
            <v>2</v>
          </cell>
        </row>
        <row r="17340">
          <cell r="K17340" t="str">
            <v>Academy Converter</v>
          </cell>
          <cell r="L17340" t="str">
            <v>Primary</v>
          </cell>
          <cell r="AC17340" t="str">
            <v>Yes</v>
          </cell>
          <cell r="AI17340">
            <v>2</v>
          </cell>
        </row>
        <row r="17341">
          <cell r="K17341" t="str">
            <v>Academy Converter</v>
          </cell>
          <cell r="L17341" t="str">
            <v>Primary</v>
          </cell>
          <cell r="AC17341" t="str">
            <v>No</v>
          </cell>
          <cell r="AI17341">
            <v>2</v>
          </cell>
        </row>
        <row r="17342">
          <cell r="K17342" t="str">
            <v>Academy Converter</v>
          </cell>
          <cell r="L17342" t="str">
            <v>Primary</v>
          </cell>
          <cell r="AC17342" t="str">
            <v>No</v>
          </cell>
          <cell r="AI17342">
            <v>1</v>
          </cell>
        </row>
        <row r="17343">
          <cell r="K17343" t="str">
            <v>Academy Converter</v>
          </cell>
          <cell r="L17343" t="str">
            <v>Secondary</v>
          </cell>
          <cell r="AC17343" t="str">
            <v>No</v>
          </cell>
          <cell r="AI17343">
            <v>1</v>
          </cell>
        </row>
        <row r="17344">
          <cell r="K17344" t="str">
            <v>Academy Converter</v>
          </cell>
          <cell r="L17344" t="str">
            <v>Primary</v>
          </cell>
          <cell r="AC17344" t="str">
            <v>No</v>
          </cell>
          <cell r="AI17344">
            <v>2</v>
          </cell>
        </row>
        <row r="17345">
          <cell r="K17345" t="str">
            <v>Academy Special Converter</v>
          </cell>
          <cell r="L17345" t="str">
            <v>Special</v>
          </cell>
          <cell r="AC17345" t="str">
            <v>No</v>
          </cell>
          <cell r="AI17345">
            <v>1</v>
          </cell>
        </row>
        <row r="17346">
          <cell r="K17346" t="str">
            <v>Academy Converter</v>
          </cell>
          <cell r="L17346" t="str">
            <v>Primary</v>
          </cell>
          <cell r="AC17346" t="str">
            <v>Yes</v>
          </cell>
          <cell r="AI17346">
            <v>2</v>
          </cell>
        </row>
        <row r="17347">
          <cell r="K17347" t="str">
            <v>Academy Converter</v>
          </cell>
          <cell r="L17347" t="str">
            <v>Primary</v>
          </cell>
          <cell r="AC17347" t="str">
            <v>No</v>
          </cell>
          <cell r="AI17347">
            <v>2</v>
          </cell>
        </row>
        <row r="17348">
          <cell r="K17348" t="str">
            <v>Academy Converter</v>
          </cell>
          <cell r="L17348" t="str">
            <v>Primary</v>
          </cell>
          <cell r="AC17348" t="str">
            <v>No</v>
          </cell>
          <cell r="AI17348">
            <v>1</v>
          </cell>
        </row>
        <row r="17349">
          <cell r="K17349" t="str">
            <v>Academy Converter</v>
          </cell>
          <cell r="L17349" t="str">
            <v>Primary</v>
          </cell>
          <cell r="AC17349" t="str">
            <v>No</v>
          </cell>
          <cell r="AI17349">
            <v>2</v>
          </cell>
        </row>
        <row r="17350">
          <cell r="K17350" t="str">
            <v>Academy Converter</v>
          </cell>
          <cell r="L17350" t="str">
            <v>Primary</v>
          </cell>
          <cell r="AC17350" t="str">
            <v>No</v>
          </cell>
          <cell r="AI17350">
            <v>1</v>
          </cell>
        </row>
        <row r="17351">
          <cell r="K17351" t="str">
            <v>Academy Converter</v>
          </cell>
          <cell r="L17351" t="str">
            <v>Primary</v>
          </cell>
          <cell r="AC17351" t="str">
            <v>No</v>
          </cell>
          <cell r="AI17351">
            <v>1</v>
          </cell>
        </row>
        <row r="17352">
          <cell r="K17352" t="str">
            <v>Academy Converter</v>
          </cell>
          <cell r="L17352" t="str">
            <v>Primary</v>
          </cell>
          <cell r="AC17352" t="str">
            <v>Yes</v>
          </cell>
          <cell r="AI17352">
            <v>2</v>
          </cell>
        </row>
        <row r="17353">
          <cell r="K17353" t="str">
            <v>Academy Converter</v>
          </cell>
          <cell r="L17353" t="str">
            <v>Primary</v>
          </cell>
          <cell r="AC17353" t="str">
            <v>No</v>
          </cell>
          <cell r="AI17353">
            <v>1</v>
          </cell>
        </row>
        <row r="17354">
          <cell r="K17354" t="str">
            <v>Academy Converter</v>
          </cell>
          <cell r="L17354" t="str">
            <v>Secondary</v>
          </cell>
          <cell r="AC17354" t="str">
            <v>Yes</v>
          </cell>
          <cell r="AI17354">
            <v>2</v>
          </cell>
        </row>
        <row r="17355">
          <cell r="K17355" t="str">
            <v>Academy Converter</v>
          </cell>
          <cell r="L17355" t="str">
            <v>Secondary</v>
          </cell>
          <cell r="AC17355" t="str">
            <v>Yes</v>
          </cell>
          <cell r="AI17355">
            <v>2</v>
          </cell>
        </row>
        <row r="17356">
          <cell r="K17356" t="str">
            <v>Academy Converter</v>
          </cell>
          <cell r="L17356" t="str">
            <v>Secondary</v>
          </cell>
          <cell r="AC17356" t="str">
            <v>Yes</v>
          </cell>
          <cell r="AI17356">
            <v>1</v>
          </cell>
        </row>
        <row r="17357">
          <cell r="K17357" t="str">
            <v>Academy Converter</v>
          </cell>
          <cell r="L17357" t="str">
            <v>Primary</v>
          </cell>
          <cell r="AC17357" t="str">
            <v>Yes</v>
          </cell>
          <cell r="AI17357">
            <v>2</v>
          </cell>
        </row>
        <row r="17358">
          <cell r="K17358" t="str">
            <v>Academy Converter</v>
          </cell>
          <cell r="L17358" t="str">
            <v>Secondary</v>
          </cell>
          <cell r="AC17358" t="str">
            <v>Yes</v>
          </cell>
          <cell r="AI17358">
            <v>1</v>
          </cell>
        </row>
        <row r="17359">
          <cell r="K17359" t="str">
            <v>Academy Converter</v>
          </cell>
          <cell r="L17359" t="str">
            <v>Primary</v>
          </cell>
          <cell r="AC17359" t="str">
            <v>No</v>
          </cell>
          <cell r="AI17359">
            <v>2</v>
          </cell>
        </row>
        <row r="17360">
          <cell r="K17360" t="str">
            <v>Academy Converter</v>
          </cell>
          <cell r="L17360" t="str">
            <v>Primary</v>
          </cell>
          <cell r="AC17360" t="str">
            <v>Yes</v>
          </cell>
          <cell r="AI17360">
            <v>2</v>
          </cell>
        </row>
        <row r="17361">
          <cell r="K17361" t="str">
            <v>Academy Converter</v>
          </cell>
          <cell r="L17361" t="str">
            <v>Primary</v>
          </cell>
          <cell r="AC17361" t="str">
            <v>No</v>
          </cell>
          <cell r="AI17361">
            <v>1</v>
          </cell>
        </row>
        <row r="17362">
          <cell r="K17362" t="str">
            <v>Academy Converter</v>
          </cell>
          <cell r="L17362" t="str">
            <v>Primary</v>
          </cell>
          <cell r="AC17362" t="str">
            <v>No</v>
          </cell>
          <cell r="AI17362">
            <v>2</v>
          </cell>
        </row>
        <row r="17363">
          <cell r="K17363" t="str">
            <v>Academy Converter</v>
          </cell>
          <cell r="L17363" t="str">
            <v>Primary</v>
          </cell>
          <cell r="AC17363" t="str">
            <v>Yes</v>
          </cell>
          <cell r="AI17363">
            <v>3</v>
          </cell>
        </row>
        <row r="17364">
          <cell r="K17364" t="str">
            <v>Academy Converter</v>
          </cell>
          <cell r="L17364" t="str">
            <v>Primary</v>
          </cell>
          <cell r="AC17364" t="str">
            <v>No</v>
          </cell>
          <cell r="AI17364">
            <v>1</v>
          </cell>
        </row>
        <row r="17365">
          <cell r="K17365" t="str">
            <v>Academy Converter</v>
          </cell>
          <cell r="L17365" t="str">
            <v>Primary</v>
          </cell>
          <cell r="AC17365" t="str">
            <v>No</v>
          </cell>
          <cell r="AI17365">
            <v>2</v>
          </cell>
        </row>
        <row r="17366">
          <cell r="K17366" t="str">
            <v>Academy Converter</v>
          </cell>
          <cell r="L17366" t="str">
            <v>Primary</v>
          </cell>
          <cell r="AC17366" t="str">
            <v>No</v>
          </cell>
          <cell r="AI17366">
            <v>1</v>
          </cell>
        </row>
        <row r="17367">
          <cell r="K17367" t="str">
            <v>Academy Converter</v>
          </cell>
          <cell r="L17367" t="str">
            <v>Secondary</v>
          </cell>
          <cell r="AC17367" t="str">
            <v>No</v>
          </cell>
          <cell r="AI17367">
            <v>1</v>
          </cell>
        </row>
        <row r="17368">
          <cell r="K17368" t="str">
            <v>Academy Converter</v>
          </cell>
          <cell r="L17368" t="str">
            <v>Primary</v>
          </cell>
          <cell r="AC17368" t="str">
            <v>No</v>
          </cell>
          <cell r="AI17368">
            <v>2</v>
          </cell>
        </row>
        <row r="17369">
          <cell r="K17369" t="str">
            <v>Academy Converter</v>
          </cell>
          <cell r="L17369" t="str">
            <v>Primary</v>
          </cell>
          <cell r="AC17369" t="str">
            <v>Yes</v>
          </cell>
          <cell r="AI17369">
            <v>2</v>
          </cell>
        </row>
        <row r="17370">
          <cell r="K17370" t="str">
            <v>Academy Converter</v>
          </cell>
          <cell r="L17370" t="str">
            <v>Primary</v>
          </cell>
          <cell r="AC17370" t="str">
            <v>Yes</v>
          </cell>
          <cell r="AI17370">
            <v>2</v>
          </cell>
        </row>
        <row r="17371">
          <cell r="K17371" t="str">
            <v>Pupil Referral Unit</v>
          </cell>
          <cell r="L17371" t="str">
            <v>PRU</v>
          </cell>
          <cell r="AC17371" t="str">
            <v>Yes</v>
          </cell>
          <cell r="AI17371">
            <v>2</v>
          </cell>
        </row>
        <row r="17372">
          <cell r="K17372" t="str">
            <v>Academy Special Converter</v>
          </cell>
          <cell r="L17372" t="str">
            <v>Special</v>
          </cell>
          <cell r="AC17372" t="str">
            <v>Yes</v>
          </cell>
          <cell r="AI17372">
            <v>1</v>
          </cell>
        </row>
        <row r="17373">
          <cell r="K17373" t="str">
            <v>Academy Converter</v>
          </cell>
          <cell r="L17373" t="str">
            <v>Secondary</v>
          </cell>
          <cell r="AC17373" t="str">
            <v>No</v>
          </cell>
          <cell r="AI17373">
            <v>2</v>
          </cell>
        </row>
        <row r="17374">
          <cell r="K17374" t="str">
            <v>Academy Converter</v>
          </cell>
          <cell r="L17374" t="str">
            <v>Primary</v>
          </cell>
          <cell r="AC17374" t="str">
            <v>No</v>
          </cell>
          <cell r="AI17374">
            <v>2</v>
          </cell>
        </row>
        <row r="17375">
          <cell r="K17375" t="str">
            <v>Academy Converter</v>
          </cell>
          <cell r="L17375" t="str">
            <v>Primary</v>
          </cell>
          <cell r="AC17375" t="str">
            <v>Yes</v>
          </cell>
          <cell r="AI17375">
            <v>2</v>
          </cell>
        </row>
        <row r="17376">
          <cell r="K17376" t="str">
            <v>Academy Converter</v>
          </cell>
          <cell r="L17376" t="str">
            <v>Secondary</v>
          </cell>
          <cell r="AC17376" t="str">
            <v>Yes</v>
          </cell>
          <cell r="AI17376">
            <v>2</v>
          </cell>
        </row>
        <row r="17377">
          <cell r="K17377" t="str">
            <v>Academy Converter</v>
          </cell>
          <cell r="L17377" t="str">
            <v>Primary</v>
          </cell>
          <cell r="AC17377" t="str">
            <v>Yes</v>
          </cell>
          <cell r="AI17377">
            <v>2</v>
          </cell>
        </row>
        <row r="17378">
          <cell r="K17378" t="str">
            <v>Academy Converter</v>
          </cell>
          <cell r="L17378" t="str">
            <v>Primary</v>
          </cell>
          <cell r="AC17378" t="str">
            <v>Yes</v>
          </cell>
          <cell r="AI17378">
            <v>3</v>
          </cell>
        </row>
        <row r="17379">
          <cell r="K17379" t="str">
            <v>Academy Converter</v>
          </cell>
          <cell r="L17379" t="str">
            <v>Primary</v>
          </cell>
          <cell r="AC17379" t="str">
            <v>Yes</v>
          </cell>
          <cell r="AI17379">
            <v>1</v>
          </cell>
        </row>
        <row r="17380">
          <cell r="K17380" t="str">
            <v>Academy Converter</v>
          </cell>
          <cell r="L17380" t="str">
            <v>Primary</v>
          </cell>
          <cell r="AC17380" t="str">
            <v>Yes</v>
          </cell>
          <cell r="AI17380">
            <v>1</v>
          </cell>
        </row>
        <row r="17381">
          <cell r="K17381" t="str">
            <v>Academy Special Converter</v>
          </cell>
          <cell r="L17381" t="str">
            <v>Special</v>
          </cell>
          <cell r="AC17381" t="str">
            <v>Yes</v>
          </cell>
          <cell r="AI17381">
            <v>1</v>
          </cell>
        </row>
        <row r="17382">
          <cell r="K17382" t="str">
            <v>Academy Converter</v>
          </cell>
          <cell r="L17382" t="str">
            <v>Secondary</v>
          </cell>
          <cell r="AC17382" t="str">
            <v>Yes</v>
          </cell>
          <cell r="AI17382">
            <v>1</v>
          </cell>
        </row>
        <row r="17383">
          <cell r="K17383" t="str">
            <v>Academy Converter</v>
          </cell>
          <cell r="L17383" t="str">
            <v>Primary</v>
          </cell>
          <cell r="AC17383" t="str">
            <v>Yes</v>
          </cell>
          <cell r="AI17383">
            <v>3</v>
          </cell>
        </row>
        <row r="17384">
          <cell r="K17384" t="str">
            <v>Academy Converter</v>
          </cell>
          <cell r="L17384" t="str">
            <v>Primary</v>
          </cell>
          <cell r="AC17384" t="str">
            <v>Yes</v>
          </cell>
          <cell r="AI17384">
            <v>2</v>
          </cell>
        </row>
        <row r="17385">
          <cell r="K17385" t="str">
            <v>Academy Converter</v>
          </cell>
          <cell r="L17385" t="str">
            <v>Primary</v>
          </cell>
          <cell r="AC17385" t="str">
            <v>No</v>
          </cell>
          <cell r="AI17385">
            <v>1</v>
          </cell>
        </row>
        <row r="17386">
          <cell r="K17386" t="str">
            <v>Academy Special Converter</v>
          </cell>
          <cell r="L17386" t="str">
            <v>Special</v>
          </cell>
          <cell r="AC17386" t="str">
            <v>No</v>
          </cell>
          <cell r="AI17386">
            <v>2</v>
          </cell>
        </row>
        <row r="17387">
          <cell r="K17387" t="str">
            <v>Academy Converter</v>
          </cell>
          <cell r="L17387" t="str">
            <v>Primary</v>
          </cell>
          <cell r="AC17387" t="str">
            <v>Yes</v>
          </cell>
          <cell r="AI17387">
            <v>2</v>
          </cell>
        </row>
        <row r="17388">
          <cell r="K17388" t="str">
            <v>Academy Converter</v>
          </cell>
          <cell r="L17388" t="str">
            <v>Primary</v>
          </cell>
          <cell r="AC17388" t="str">
            <v>No</v>
          </cell>
          <cell r="AI17388">
            <v>1</v>
          </cell>
        </row>
        <row r="17389">
          <cell r="K17389" t="str">
            <v>Academy Converter</v>
          </cell>
          <cell r="L17389" t="str">
            <v>Primary</v>
          </cell>
          <cell r="AC17389" t="str">
            <v>Yes</v>
          </cell>
          <cell r="AI17389">
            <v>2</v>
          </cell>
        </row>
        <row r="17390">
          <cell r="K17390" t="str">
            <v>Academy Converter</v>
          </cell>
          <cell r="L17390" t="str">
            <v>Primary</v>
          </cell>
          <cell r="AC17390" t="str">
            <v>No</v>
          </cell>
          <cell r="AI17390">
            <v>1</v>
          </cell>
        </row>
        <row r="17391">
          <cell r="K17391" t="str">
            <v>Academy Special Converter</v>
          </cell>
          <cell r="L17391" t="str">
            <v>Special</v>
          </cell>
          <cell r="AC17391" t="str">
            <v>Yes</v>
          </cell>
          <cell r="AI17391">
            <v>1</v>
          </cell>
        </row>
        <row r="17392">
          <cell r="K17392" t="str">
            <v>Academy Converter</v>
          </cell>
          <cell r="L17392" t="str">
            <v>Primary</v>
          </cell>
          <cell r="AC17392" t="str">
            <v>No</v>
          </cell>
          <cell r="AI17392">
            <v>2</v>
          </cell>
        </row>
        <row r="17393">
          <cell r="K17393" t="str">
            <v>Academy Converter</v>
          </cell>
          <cell r="L17393" t="str">
            <v>Primary</v>
          </cell>
          <cell r="AC17393" t="str">
            <v>Yes</v>
          </cell>
          <cell r="AI17393">
            <v>2</v>
          </cell>
        </row>
        <row r="17394">
          <cell r="K17394" t="str">
            <v>Academy Converter</v>
          </cell>
          <cell r="L17394" t="str">
            <v>Primary</v>
          </cell>
          <cell r="AC17394" t="str">
            <v>Yes</v>
          </cell>
          <cell r="AI17394">
            <v>2</v>
          </cell>
        </row>
        <row r="17395">
          <cell r="K17395" t="str">
            <v>Academy Converter</v>
          </cell>
          <cell r="L17395" t="str">
            <v>Primary</v>
          </cell>
          <cell r="AC17395" t="str">
            <v>Yes</v>
          </cell>
          <cell r="AI17395">
            <v>1</v>
          </cell>
        </row>
        <row r="17396">
          <cell r="K17396" t="str">
            <v>Academy Converter</v>
          </cell>
          <cell r="L17396" t="str">
            <v>Primary</v>
          </cell>
          <cell r="AC17396" t="str">
            <v>Yes</v>
          </cell>
          <cell r="AI17396">
            <v>2</v>
          </cell>
        </row>
        <row r="17397">
          <cell r="K17397" t="str">
            <v>Academy Converter</v>
          </cell>
          <cell r="L17397" t="str">
            <v>Secondary</v>
          </cell>
          <cell r="AC17397" t="str">
            <v>No</v>
          </cell>
          <cell r="AI17397">
            <v>2</v>
          </cell>
        </row>
        <row r="17398">
          <cell r="K17398" t="str">
            <v>Academy Converter</v>
          </cell>
          <cell r="L17398" t="str">
            <v>Primary</v>
          </cell>
          <cell r="AC17398" t="str">
            <v>No</v>
          </cell>
          <cell r="AI17398">
            <v>1</v>
          </cell>
        </row>
        <row r="17399">
          <cell r="K17399" t="str">
            <v>Academy Converter</v>
          </cell>
          <cell r="L17399" t="str">
            <v>Primary</v>
          </cell>
          <cell r="AC17399" t="str">
            <v>Yes</v>
          </cell>
          <cell r="AI17399">
            <v>2</v>
          </cell>
        </row>
        <row r="17400">
          <cell r="K17400" t="str">
            <v>Academy Converter</v>
          </cell>
          <cell r="L17400" t="str">
            <v>Primary</v>
          </cell>
          <cell r="AC17400" t="str">
            <v>Yes</v>
          </cell>
          <cell r="AI17400">
            <v>2</v>
          </cell>
        </row>
        <row r="17401">
          <cell r="K17401" t="str">
            <v>Academy Converter</v>
          </cell>
          <cell r="L17401" t="str">
            <v>Primary</v>
          </cell>
          <cell r="AC17401" t="str">
            <v>No</v>
          </cell>
          <cell r="AI17401">
            <v>2</v>
          </cell>
        </row>
        <row r="17402">
          <cell r="K17402" t="str">
            <v>Academy Converter</v>
          </cell>
          <cell r="L17402" t="str">
            <v>Secondary</v>
          </cell>
          <cell r="AC17402" t="str">
            <v>No</v>
          </cell>
          <cell r="AI17402">
            <v>2</v>
          </cell>
        </row>
        <row r="17403">
          <cell r="K17403" t="str">
            <v>Free School</v>
          </cell>
          <cell r="L17403" t="str">
            <v>Secondary</v>
          </cell>
          <cell r="AC17403" t="str">
            <v>Yes</v>
          </cell>
          <cell r="AI17403">
            <v>4</v>
          </cell>
        </row>
        <row r="17404">
          <cell r="K17404" t="str">
            <v>Academy Sponsor Led</v>
          </cell>
          <cell r="L17404" t="str">
            <v>Primary</v>
          </cell>
          <cell r="AC17404" t="str">
            <v>Yes</v>
          </cell>
          <cell r="AI17404">
            <v>2</v>
          </cell>
        </row>
        <row r="17405">
          <cell r="K17405" t="str">
            <v>Academy Sponsor Led</v>
          </cell>
          <cell r="L17405" t="str">
            <v>Primary</v>
          </cell>
          <cell r="AC17405" t="str">
            <v>Yes</v>
          </cell>
          <cell r="AI17405">
            <v>3</v>
          </cell>
        </row>
        <row r="17406">
          <cell r="K17406" t="str">
            <v>University Technical College</v>
          </cell>
          <cell r="L17406" t="str">
            <v>Secondary</v>
          </cell>
          <cell r="AC17406" t="str">
            <v>Yes</v>
          </cell>
          <cell r="AI17406">
            <v>2</v>
          </cell>
        </row>
        <row r="17407">
          <cell r="K17407" t="str">
            <v>Academy Sponsor Led</v>
          </cell>
          <cell r="L17407" t="str">
            <v>Primary</v>
          </cell>
          <cell r="AC17407" t="str">
            <v>Yes</v>
          </cell>
          <cell r="AI17407">
            <v>2</v>
          </cell>
        </row>
        <row r="17408">
          <cell r="K17408" t="str">
            <v>Academy Sponsor Led</v>
          </cell>
          <cell r="L17408" t="str">
            <v>Primary</v>
          </cell>
          <cell r="AC17408" t="str">
            <v>Yes</v>
          </cell>
          <cell r="AI17408">
            <v>2</v>
          </cell>
        </row>
        <row r="17409">
          <cell r="K17409" t="str">
            <v>Academy Sponsor Led</v>
          </cell>
          <cell r="L17409" t="str">
            <v>Primary</v>
          </cell>
          <cell r="AC17409" t="str">
            <v>Yes</v>
          </cell>
          <cell r="AI17409">
            <v>2</v>
          </cell>
        </row>
        <row r="17410">
          <cell r="K17410" t="str">
            <v>Academy Sponsor Led</v>
          </cell>
          <cell r="L17410" t="str">
            <v>Primary</v>
          </cell>
          <cell r="AC17410" t="str">
            <v>Yes</v>
          </cell>
          <cell r="AI17410">
            <v>1</v>
          </cell>
        </row>
        <row r="17411">
          <cell r="K17411" t="str">
            <v>Academy Converter</v>
          </cell>
          <cell r="L17411" t="str">
            <v>Primary</v>
          </cell>
          <cell r="AC17411" t="str">
            <v>No</v>
          </cell>
          <cell r="AI17411">
            <v>2</v>
          </cell>
        </row>
        <row r="17412">
          <cell r="K17412" t="str">
            <v>Academy Sponsor Led</v>
          </cell>
          <cell r="L17412" t="str">
            <v>Primary</v>
          </cell>
          <cell r="AC17412" t="str">
            <v>Yes</v>
          </cell>
          <cell r="AI17412">
            <v>2</v>
          </cell>
        </row>
        <row r="17413">
          <cell r="K17413" t="str">
            <v>Academy Sponsor Led</v>
          </cell>
          <cell r="L17413" t="str">
            <v>Primary</v>
          </cell>
          <cell r="AC17413" t="str">
            <v>Yes</v>
          </cell>
          <cell r="AI17413">
            <v>2</v>
          </cell>
        </row>
        <row r="17414">
          <cell r="K17414" t="str">
            <v>Academy Sponsor Led</v>
          </cell>
          <cell r="L17414" t="str">
            <v>Primary</v>
          </cell>
          <cell r="AC17414" t="str">
            <v>Yes</v>
          </cell>
          <cell r="AI17414">
            <v>2</v>
          </cell>
        </row>
        <row r="17415">
          <cell r="K17415" t="str">
            <v>Academy Sponsor Led</v>
          </cell>
          <cell r="L17415" t="str">
            <v>Primary</v>
          </cell>
          <cell r="AC17415" t="str">
            <v>Yes</v>
          </cell>
          <cell r="AI17415">
            <v>2</v>
          </cell>
        </row>
        <row r="17416">
          <cell r="K17416" t="str">
            <v>Academy Special Sponsor Led</v>
          </cell>
          <cell r="L17416" t="str">
            <v>Special</v>
          </cell>
          <cell r="AC17416" t="str">
            <v>Yes</v>
          </cell>
          <cell r="AI17416">
            <v>4</v>
          </cell>
        </row>
        <row r="17417">
          <cell r="K17417" t="str">
            <v>Academy Sponsor Led</v>
          </cell>
          <cell r="L17417" t="str">
            <v>Secondary</v>
          </cell>
          <cell r="AC17417" t="str">
            <v>Yes</v>
          </cell>
          <cell r="AI17417">
            <v>4</v>
          </cell>
        </row>
        <row r="17418">
          <cell r="K17418" t="str">
            <v>Academy Sponsor Led</v>
          </cell>
          <cell r="L17418" t="str">
            <v>Primary</v>
          </cell>
          <cell r="AC17418" t="str">
            <v>Yes</v>
          </cell>
          <cell r="AI17418">
            <v>2</v>
          </cell>
        </row>
        <row r="17419">
          <cell r="K17419" t="str">
            <v>Academy Sponsor Led</v>
          </cell>
          <cell r="L17419" t="str">
            <v>Primary</v>
          </cell>
          <cell r="AC17419" t="str">
            <v>Yes</v>
          </cell>
          <cell r="AI17419">
            <v>3</v>
          </cell>
        </row>
        <row r="17420">
          <cell r="K17420" t="str">
            <v>Academy Sponsor Led</v>
          </cell>
          <cell r="L17420" t="str">
            <v>Primary</v>
          </cell>
          <cell r="AC17420" t="str">
            <v>Yes</v>
          </cell>
          <cell r="AI17420">
            <v>2</v>
          </cell>
        </row>
        <row r="17421">
          <cell r="K17421" t="str">
            <v>Academy Sponsor Led</v>
          </cell>
          <cell r="L17421" t="str">
            <v>Secondary</v>
          </cell>
          <cell r="AC17421" t="str">
            <v>Yes</v>
          </cell>
          <cell r="AI17421">
            <v>2</v>
          </cell>
        </row>
        <row r="17422">
          <cell r="K17422" t="str">
            <v>Academy Sponsor Led</v>
          </cell>
          <cell r="L17422" t="str">
            <v>Primary</v>
          </cell>
          <cell r="AC17422" t="str">
            <v>Yes</v>
          </cell>
          <cell r="AI17422">
            <v>3</v>
          </cell>
        </row>
        <row r="17423">
          <cell r="K17423" t="str">
            <v>Academy Sponsor Led</v>
          </cell>
          <cell r="L17423" t="str">
            <v>Primary</v>
          </cell>
          <cell r="AC17423" t="str">
            <v>Yes</v>
          </cell>
          <cell r="AI17423">
            <v>2</v>
          </cell>
        </row>
        <row r="17424">
          <cell r="K17424" t="str">
            <v>Academy Sponsor Led</v>
          </cell>
          <cell r="L17424" t="str">
            <v>Primary</v>
          </cell>
          <cell r="AC17424" t="str">
            <v>Yes</v>
          </cell>
          <cell r="AI17424">
            <v>2</v>
          </cell>
        </row>
        <row r="17425">
          <cell r="K17425" t="str">
            <v>Academy Sponsor Led</v>
          </cell>
          <cell r="L17425" t="str">
            <v>Primary</v>
          </cell>
          <cell r="AC17425" t="str">
            <v>Yes</v>
          </cell>
          <cell r="AI17425">
            <v>3</v>
          </cell>
        </row>
        <row r="17426">
          <cell r="K17426" t="str">
            <v>Academy Sponsor Led</v>
          </cell>
          <cell r="L17426" t="str">
            <v>Primary</v>
          </cell>
          <cell r="AC17426" t="str">
            <v>Yes</v>
          </cell>
          <cell r="AI17426">
            <v>3</v>
          </cell>
        </row>
        <row r="17427">
          <cell r="K17427" t="str">
            <v>Academy Sponsor Led</v>
          </cell>
          <cell r="L17427" t="str">
            <v>Secondary</v>
          </cell>
          <cell r="AC17427" t="str">
            <v>Yes</v>
          </cell>
          <cell r="AI17427">
            <v>1</v>
          </cell>
        </row>
        <row r="17428">
          <cell r="K17428" t="str">
            <v>Academy Sponsor Led</v>
          </cell>
          <cell r="L17428" t="str">
            <v>Primary</v>
          </cell>
          <cell r="AC17428" t="str">
            <v>Yes</v>
          </cell>
          <cell r="AI17428">
            <v>3</v>
          </cell>
        </row>
        <row r="17429">
          <cell r="K17429" t="str">
            <v>Academy Sponsor Led</v>
          </cell>
          <cell r="L17429" t="str">
            <v>Primary</v>
          </cell>
          <cell r="AC17429" t="str">
            <v>Yes</v>
          </cell>
          <cell r="AI17429">
            <v>2</v>
          </cell>
        </row>
        <row r="17430">
          <cell r="K17430" t="str">
            <v>Academy Sponsor Led</v>
          </cell>
          <cell r="L17430" t="str">
            <v>Primary</v>
          </cell>
          <cell r="AC17430" t="str">
            <v>Yes</v>
          </cell>
          <cell r="AI17430">
            <v>2</v>
          </cell>
        </row>
        <row r="17431">
          <cell r="K17431" t="str">
            <v>Academy Sponsor Led</v>
          </cell>
          <cell r="L17431" t="str">
            <v>Primary</v>
          </cell>
          <cell r="AC17431" t="str">
            <v>Yes</v>
          </cell>
          <cell r="AI17431">
            <v>3</v>
          </cell>
        </row>
        <row r="17432">
          <cell r="K17432" t="str">
            <v>Academy Sponsor Led</v>
          </cell>
          <cell r="L17432" t="str">
            <v>Primary</v>
          </cell>
          <cell r="AC17432" t="str">
            <v>Yes</v>
          </cell>
          <cell r="AI17432">
            <v>1</v>
          </cell>
        </row>
        <row r="17433">
          <cell r="K17433" t="str">
            <v>Academy Sponsor Led</v>
          </cell>
          <cell r="L17433" t="str">
            <v>Primary</v>
          </cell>
          <cell r="AC17433" t="str">
            <v>Yes</v>
          </cell>
          <cell r="AI17433">
            <v>2</v>
          </cell>
        </row>
        <row r="17434">
          <cell r="K17434" t="str">
            <v>Academy Special Sponsor Led</v>
          </cell>
          <cell r="L17434" t="str">
            <v>Special</v>
          </cell>
          <cell r="AC17434" t="str">
            <v>Yes</v>
          </cell>
          <cell r="AI17434">
            <v>2</v>
          </cell>
        </row>
        <row r="17435">
          <cell r="K17435" t="str">
            <v>Academy Sponsor Led</v>
          </cell>
          <cell r="L17435" t="str">
            <v>Primary</v>
          </cell>
          <cell r="AC17435" t="str">
            <v>Yes</v>
          </cell>
          <cell r="AI17435">
            <v>2</v>
          </cell>
        </row>
        <row r="17436">
          <cell r="K17436" t="str">
            <v>Academy Sponsor Led</v>
          </cell>
          <cell r="L17436" t="str">
            <v>Secondary</v>
          </cell>
          <cell r="AC17436" t="str">
            <v>Yes</v>
          </cell>
          <cell r="AI17436">
            <v>2</v>
          </cell>
        </row>
        <row r="17437">
          <cell r="K17437" t="str">
            <v>Free School</v>
          </cell>
          <cell r="L17437" t="str">
            <v>Primary</v>
          </cell>
          <cell r="AC17437" t="str">
            <v>Yes</v>
          </cell>
          <cell r="AI17437">
            <v>2</v>
          </cell>
        </row>
        <row r="17438">
          <cell r="K17438" t="str">
            <v>Free School - Alternative Provision</v>
          </cell>
          <cell r="L17438" t="str">
            <v>PRU</v>
          </cell>
          <cell r="AC17438" t="str">
            <v>Yes</v>
          </cell>
          <cell r="AI17438">
            <v>2</v>
          </cell>
        </row>
        <row r="17439">
          <cell r="K17439" t="str">
            <v>Free School</v>
          </cell>
          <cell r="L17439" t="str">
            <v>Primary</v>
          </cell>
          <cell r="AC17439" t="str">
            <v>Yes</v>
          </cell>
          <cell r="AI17439">
            <v>2</v>
          </cell>
        </row>
        <row r="17440">
          <cell r="K17440" t="str">
            <v>Free School</v>
          </cell>
          <cell r="L17440" t="str">
            <v>Secondary</v>
          </cell>
          <cell r="AC17440" t="str">
            <v>Yes</v>
          </cell>
          <cell r="AI17440">
            <v>2</v>
          </cell>
        </row>
        <row r="17441">
          <cell r="K17441" t="str">
            <v>Academy Sponsor Led</v>
          </cell>
          <cell r="L17441" t="str">
            <v>Primary</v>
          </cell>
          <cell r="AC17441" t="str">
            <v>NULL</v>
          </cell>
          <cell r="AI17441" t="str">
            <v>NULL</v>
          </cell>
        </row>
        <row r="17442">
          <cell r="K17442" t="str">
            <v>Academy Sponsor Led</v>
          </cell>
          <cell r="L17442" t="str">
            <v>Primary</v>
          </cell>
          <cell r="AC17442" t="str">
            <v>Yes</v>
          </cell>
          <cell r="AI17442">
            <v>1</v>
          </cell>
        </row>
        <row r="17443">
          <cell r="K17443" t="str">
            <v>Academy Sponsor Led</v>
          </cell>
          <cell r="L17443" t="str">
            <v>Secondary</v>
          </cell>
          <cell r="AC17443" t="str">
            <v>Yes</v>
          </cell>
          <cell r="AI17443">
            <v>4</v>
          </cell>
        </row>
        <row r="17444">
          <cell r="K17444" t="str">
            <v>Academy Sponsor Led</v>
          </cell>
          <cell r="L17444" t="str">
            <v>Secondary</v>
          </cell>
          <cell r="AC17444" t="str">
            <v>Yes</v>
          </cell>
          <cell r="AI17444">
            <v>2</v>
          </cell>
        </row>
        <row r="17445">
          <cell r="K17445" t="str">
            <v>Academy Sponsor Led</v>
          </cell>
          <cell r="L17445" t="str">
            <v>Primary</v>
          </cell>
          <cell r="AC17445" t="str">
            <v>Yes</v>
          </cell>
          <cell r="AI17445">
            <v>2</v>
          </cell>
        </row>
        <row r="17446">
          <cell r="K17446" t="str">
            <v>Academy Sponsor Led</v>
          </cell>
          <cell r="L17446" t="str">
            <v>Secondary</v>
          </cell>
          <cell r="AC17446" t="str">
            <v>Yes</v>
          </cell>
          <cell r="AI17446">
            <v>1</v>
          </cell>
        </row>
        <row r="17447">
          <cell r="K17447" t="str">
            <v>Academy Sponsor Led</v>
          </cell>
          <cell r="L17447" t="str">
            <v>Primary</v>
          </cell>
          <cell r="AC17447" t="str">
            <v>NULL</v>
          </cell>
          <cell r="AI17447" t="str">
            <v>NULL</v>
          </cell>
        </row>
        <row r="17448">
          <cell r="K17448" t="str">
            <v>Academy Sponsor Led</v>
          </cell>
          <cell r="L17448" t="str">
            <v>Primary</v>
          </cell>
          <cell r="AC17448" t="str">
            <v>Yes</v>
          </cell>
          <cell r="AI17448">
            <v>2</v>
          </cell>
        </row>
        <row r="17449">
          <cell r="K17449" t="str">
            <v>Academy Sponsor Led</v>
          </cell>
          <cell r="L17449" t="str">
            <v>Primary</v>
          </cell>
          <cell r="AC17449" t="str">
            <v>Yes</v>
          </cell>
          <cell r="AI17449">
            <v>2</v>
          </cell>
        </row>
        <row r="17450">
          <cell r="K17450" t="str">
            <v>Academy Sponsor Led</v>
          </cell>
          <cell r="L17450" t="str">
            <v>Primary</v>
          </cell>
          <cell r="AC17450" t="str">
            <v>NULL</v>
          </cell>
          <cell r="AI17450" t="str">
            <v>NULL</v>
          </cell>
        </row>
        <row r="17451">
          <cell r="K17451" t="str">
            <v>Academy Special Sponsor Led</v>
          </cell>
          <cell r="L17451" t="str">
            <v>Special</v>
          </cell>
          <cell r="AC17451" t="str">
            <v>Yes</v>
          </cell>
          <cell r="AI17451">
            <v>2</v>
          </cell>
        </row>
        <row r="17452">
          <cell r="K17452" t="str">
            <v>Academy Sponsor Led</v>
          </cell>
          <cell r="L17452" t="str">
            <v>Primary</v>
          </cell>
          <cell r="AC17452" t="str">
            <v>Yes</v>
          </cell>
          <cell r="AI17452">
            <v>3</v>
          </cell>
        </row>
        <row r="17453">
          <cell r="K17453" t="str">
            <v>Academy Sponsor Led</v>
          </cell>
          <cell r="L17453" t="str">
            <v>Primary</v>
          </cell>
          <cell r="AC17453" t="str">
            <v>Yes</v>
          </cell>
          <cell r="AI17453">
            <v>1</v>
          </cell>
        </row>
        <row r="17454">
          <cell r="K17454" t="str">
            <v>Academy Sponsor Led</v>
          </cell>
          <cell r="L17454" t="str">
            <v>Primary</v>
          </cell>
          <cell r="AC17454" t="str">
            <v>Yes</v>
          </cell>
          <cell r="AI17454">
            <v>3</v>
          </cell>
        </row>
        <row r="17455">
          <cell r="K17455" t="str">
            <v>Academy Sponsor Led</v>
          </cell>
          <cell r="L17455" t="str">
            <v>Secondary</v>
          </cell>
          <cell r="AC17455" t="str">
            <v>Yes</v>
          </cell>
          <cell r="AI17455">
            <v>2</v>
          </cell>
        </row>
        <row r="17456">
          <cell r="K17456" t="str">
            <v>Academy Sponsor Led</v>
          </cell>
          <cell r="L17456" t="str">
            <v>Primary</v>
          </cell>
          <cell r="AC17456" t="str">
            <v>NULL</v>
          </cell>
          <cell r="AI17456" t="str">
            <v>NULL</v>
          </cell>
        </row>
        <row r="17457">
          <cell r="K17457" t="str">
            <v>Academy Sponsor Led</v>
          </cell>
          <cell r="L17457" t="str">
            <v>Primary</v>
          </cell>
          <cell r="AC17457" t="str">
            <v>Yes</v>
          </cell>
          <cell r="AI17457">
            <v>2</v>
          </cell>
        </row>
        <row r="17458">
          <cell r="K17458" t="str">
            <v>Academy Sponsor Led</v>
          </cell>
          <cell r="L17458" t="str">
            <v>Primary</v>
          </cell>
          <cell r="AC17458" t="str">
            <v>Yes</v>
          </cell>
          <cell r="AI17458">
            <v>3</v>
          </cell>
        </row>
        <row r="17459">
          <cell r="K17459" t="str">
            <v>Academy Converter</v>
          </cell>
          <cell r="L17459" t="str">
            <v>Primary</v>
          </cell>
          <cell r="AC17459" t="str">
            <v>No</v>
          </cell>
          <cell r="AI17459">
            <v>1</v>
          </cell>
        </row>
        <row r="17460">
          <cell r="K17460" t="str">
            <v>Academy Converter</v>
          </cell>
          <cell r="L17460" t="str">
            <v>Primary</v>
          </cell>
          <cell r="AC17460" t="str">
            <v>No</v>
          </cell>
          <cell r="AI17460">
            <v>2</v>
          </cell>
        </row>
        <row r="17461">
          <cell r="K17461" t="str">
            <v>Academy Converter</v>
          </cell>
          <cell r="L17461" t="str">
            <v>Primary</v>
          </cell>
          <cell r="AC17461" t="str">
            <v>Yes</v>
          </cell>
          <cell r="AI17461">
            <v>2</v>
          </cell>
        </row>
        <row r="17462">
          <cell r="K17462" t="str">
            <v>Academy Converter</v>
          </cell>
          <cell r="L17462" t="str">
            <v>Primary</v>
          </cell>
          <cell r="AC17462" t="str">
            <v>Yes</v>
          </cell>
          <cell r="AI17462">
            <v>2</v>
          </cell>
        </row>
        <row r="17463">
          <cell r="K17463" t="str">
            <v>Academy Sponsor Led</v>
          </cell>
          <cell r="L17463" t="str">
            <v>Primary</v>
          </cell>
          <cell r="AC17463" t="str">
            <v>Yes</v>
          </cell>
          <cell r="AI17463">
            <v>2</v>
          </cell>
        </row>
        <row r="17464">
          <cell r="K17464" t="str">
            <v>Academy Converter</v>
          </cell>
          <cell r="L17464" t="str">
            <v>Primary</v>
          </cell>
          <cell r="AC17464" t="str">
            <v>Yes</v>
          </cell>
          <cell r="AI17464">
            <v>3</v>
          </cell>
        </row>
        <row r="17465">
          <cell r="K17465" t="str">
            <v>Academy Converter</v>
          </cell>
          <cell r="L17465" t="str">
            <v>Primary</v>
          </cell>
          <cell r="AC17465" t="str">
            <v>Yes</v>
          </cell>
          <cell r="AI17465">
            <v>1</v>
          </cell>
        </row>
        <row r="17466">
          <cell r="K17466" t="str">
            <v>Academy Converter</v>
          </cell>
          <cell r="L17466" t="str">
            <v>Primary</v>
          </cell>
          <cell r="AC17466" t="str">
            <v>Yes</v>
          </cell>
          <cell r="AI17466">
            <v>2</v>
          </cell>
        </row>
        <row r="17467">
          <cell r="K17467" t="str">
            <v>Academy Converter</v>
          </cell>
          <cell r="L17467" t="str">
            <v>Primary</v>
          </cell>
          <cell r="AC17467" t="str">
            <v>Yes</v>
          </cell>
          <cell r="AI17467">
            <v>2</v>
          </cell>
        </row>
        <row r="17468">
          <cell r="K17468" t="str">
            <v>Academy Converter</v>
          </cell>
          <cell r="L17468" t="str">
            <v>Primary</v>
          </cell>
          <cell r="AC17468" t="str">
            <v>Yes</v>
          </cell>
          <cell r="AI17468">
            <v>2</v>
          </cell>
        </row>
        <row r="17469">
          <cell r="K17469" t="str">
            <v>Academy Converter</v>
          </cell>
          <cell r="L17469" t="str">
            <v>Primary</v>
          </cell>
          <cell r="AC17469" t="str">
            <v>No</v>
          </cell>
          <cell r="AI17469">
            <v>2</v>
          </cell>
        </row>
        <row r="17470">
          <cell r="K17470" t="str">
            <v>Academy Converter</v>
          </cell>
          <cell r="L17470" t="str">
            <v>Primary</v>
          </cell>
          <cell r="AC17470" t="str">
            <v>No</v>
          </cell>
          <cell r="AI17470">
            <v>1</v>
          </cell>
        </row>
        <row r="17471">
          <cell r="K17471" t="str">
            <v>Academy Converter</v>
          </cell>
          <cell r="L17471" t="str">
            <v>Primary</v>
          </cell>
          <cell r="AC17471" t="str">
            <v>No</v>
          </cell>
          <cell r="AI17471">
            <v>2</v>
          </cell>
        </row>
        <row r="17472">
          <cell r="K17472" t="str">
            <v>Academy Special Converter</v>
          </cell>
          <cell r="L17472" t="str">
            <v>Special</v>
          </cell>
          <cell r="AC17472" t="str">
            <v>No</v>
          </cell>
          <cell r="AI17472">
            <v>2</v>
          </cell>
        </row>
        <row r="17473">
          <cell r="K17473" t="str">
            <v>Academy Converter</v>
          </cell>
          <cell r="L17473" t="str">
            <v>Primary</v>
          </cell>
          <cell r="AC17473" t="str">
            <v>No</v>
          </cell>
          <cell r="AI17473">
            <v>2</v>
          </cell>
        </row>
        <row r="17474">
          <cell r="K17474" t="str">
            <v>Academy Converter</v>
          </cell>
          <cell r="L17474" t="str">
            <v>Primary</v>
          </cell>
          <cell r="AC17474" t="str">
            <v>Yes</v>
          </cell>
          <cell r="AI17474">
            <v>2</v>
          </cell>
        </row>
        <row r="17475">
          <cell r="K17475" t="str">
            <v>Academy Converter</v>
          </cell>
          <cell r="L17475" t="str">
            <v>Primary</v>
          </cell>
          <cell r="AC17475" t="str">
            <v>Yes</v>
          </cell>
          <cell r="AI17475">
            <v>2</v>
          </cell>
        </row>
        <row r="17476">
          <cell r="K17476" t="str">
            <v>Academy Converter</v>
          </cell>
          <cell r="L17476" t="str">
            <v>Secondary</v>
          </cell>
          <cell r="AC17476" t="str">
            <v>No</v>
          </cell>
          <cell r="AI17476">
            <v>1</v>
          </cell>
        </row>
        <row r="17477">
          <cell r="K17477" t="str">
            <v>Academy Converter</v>
          </cell>
          <cell r="L17477" t="str">
            <v>Secondary</v>
          </cell>
          <cell r="AC17477" t="str">
            <v>No</v>
          </cell>
          <cell r="AI17477">
            <v>2</v>
          </cell>
        </row>
        <row r="17478">
          <cell r="K17478" t="str">
            <v>Academy Converter</v>
          </cell>
          <cell r="L17478" t="str">
            <v>Primary</v>
          </cell>
          <cell r="AC17478" t="str">
            <v>Yes</v>
          </cell>
          <cell r="AI17478">
            <v>2</v>
          </cell>
        </row>
        <row r="17479">
          <cell r="K17479" t="str">
            <v>Academy Converter</v>
          </cell>
          <cell r="L17479" t="str">
            <v>Primary</v>
          </cell>
          <cell r="AC17479" t="str">
            <v>Yes</v>
          </cell>
          <cell r="AI17479">
            <v>2</v>
          </cell>
        </row>
        <row r="17480">
          <cell r="K17480" t="str">
            <v>Academy Alternative Provision Converter</v>
          </cell>
          <cell r="L17480" t="str">
            <v>PRU</v>
          </cell>
          <cell r="AC17480" t="str">
            <v>Yes</v>
          </cell>
          <cell r="AI17480">
            <v>2</v>
          </cell>
        </row>
        <row r="17481">
          <cell r="K17481" t="str">
            <v>Academy Converter</v>
          </cell>
          <cell r="L17481" t="str">
            <v>Primary</v>
          </cell>
          <cell r="AC17481" t="str">
            <v>Yes</v>
          </cell>
          <cell r="AI17481">
            <v>2</v>
          </cell>
        </row>
        <row r="17482">
          <cell r="K17482" t="str">
            <v>Academy Converter</v>
          </cell>
          <cell r="L17482" t="str">
            <v>Secondary</v>
          </cell>
          <cell r="AC17482" t="str">
            <v>Yes</v>
          </cell>
          <cell r="AI17482">
            <v>3</v>
          </cell>
        </row>
        <row r="17483">
          <cell r="K17483" t="str">
            <v>Academy Converter</v>
          </cell>
          <cell r="L17483" t="str">
            <v>Primary</v>
          </cell>
          <cell r="AC17483" t="str">
            <v>Yes</v>
          </cell>
          <cell r="AI17483">
            <v>2</v>
          </cell>
        </row>
        <row r="17484">
          <cell r="K17484" t="str">
            <v>Academy Converter</v>
          </cell>
          <cell r="L17484" t="str">
            <v>Primary</v>
          </cell>
          <cell r="AC17484" t="str">
            <v>No</v>
          </cell>
          <cell r="AI17484">
            <v>2</v>
          </cell>
        </row>
        <row r="17485">
          <cell r="K17485" t="str">
            <v>Academy Converter</v>
          </cell>
          <cell r="L17485" t="str">
            <v>Primary</v>
          </cell>
          <cell r="AC17485" t="str">
            <v>No</v>
          </cell>
          <cell r="AI17485">
            <v>1</v>
          </cell>
        </row>
        <row r="17486">
          <cell r="K17486" t="str">
            <v>Academy Converter</v>
          </cell>
          <cell r="L17486" t="str">
            <v>Primary</v>
          </cell>
          <cell r="AC17486" t="str">
            <v>No</v>
          </cell>
          <cell r="AI17486">
            <v>1</v>
          </cell>
        </row>
        <row r="17487">
          <cell r="K17487" t="str">
            <v>Academy Converter</v>
          </cell>
          <cell r="L17487" t="str">
            <v>Primary</v>
          </cell>
          <cell r="AC17487" t="str">
            <v>Yes</v>
          </cell>
          <cell r="AI17487">
            <v>3</v>
          </cell>
        </row>
        <row r="17488">
          <cell r="K17488" t="str">
            <v>Academy Converter</v>
          </cell>
          <cell r="L17488" t="str">
            <v>Primary</v>
          </cell>
          <cell r="AC17488" t="str">
            <v>No</v>
          </cell>
          <cell r="AI17488">
            <v>1</v>
          </cell>
        </row>
        <row r="17489">
          <cell r="K17489" t="str">
            <v>Academy Special Converter</v>
          </cell>
          <cell r="L17489" t="str">
            <v>Special</v>
          </cell>
          <cell r="AC17489" t="str">
            <v>Yes</v>
          </cell>
          <cell r="AI17489">
            <v>2</v>
          </cell>
        </row>
        <row r="17490">
          <cell r="K17490" t="str">
            <v>Academy Converter</v>
          </cell>
          <cell r="L17490" t="str">
            <v>Primary</v>
          </cell>
          <cell r="AC17490" t="str">
            <v>No</v>
          </cell>
          <cell r="AI17490">
            <v>2</v>
          </cell>
        </row>
        <row r="17491">
          <cell r="K17491" t="str">
            <v>Academy Converter</v>
          </cell>
          <cell r="L17491" t="str">
            <v>Primary</v>
          </cell>
          <cell r="AC17491" t="str">
            <v>Yes</v>
          </cell>
          <cell r="AI17491">
            <v>1</v>
          </cell>
        </row>
        <row r="17492">
          <cell r="K17492" t="str">
            <v>Academy Converter</v>
          </cell>
          <cell r="L17492" t="str">
            <v>Primary</v>
          </cell>
          <cell r="AC17492" t="str">
            <v>No</v>
          </cell>
          <cell r="AI17492">
            <v>1</v>
          </cell>
        </row>
        <row r="17493">
          <cell r="K17493" t="str">
            <v>University Technical College</v>
          </cell>
          <cell r="L17493" t="str">
            <v>Secondary</v>
          </cell>
          <cell r="AC17493" t="str">
            <v>Yes</v>
          </cell>
          <cell r="AI17493">
            <v>2</v>
          </cell>
        </row>
        <row r="17494">
          <cell r="K17494" t="str">
            <v>Academy Sponsor Led</v>
          </cell>
          <cell r="L17494" t="str">
            <v>Primary</v>
          </cell>
          <cell r="AC17494" t="str">
            <v>Yes</v>
          </cell>
          <cell r="AI17494">
            <v>2</v>
          </cell>
        </row>
        <row r="17495">
          <cell r="K17495" t="str">
            <v>Academy Sponsor Led</v>
          </cell>
          <cell r="L17495" t="str">
            <v>Primary</v>
          </cell>
          <cell r="AC17495" t="str">
            <v>Yes</v>
          </cell>
          <cell r="AI17495">
            <v>1</v>
          </cell>
        </row>
        <row r="17496">
          <cell r="K17496" t="str">
            <v>Academy Sponsor Led</v>
          </cell>
          <cell r="L17496" t="str">
            <v>Primary</v>
          </cell>
          <cell r="AC17496" t="str">
            <v>Yes</v>
          </cell>
          <cell r="AI17496">
            <v>2</v>
          </cell>
        </row>
        <row r="17497">
          <cell r="K17497" t="str">
            <v>Academy Sponsor Led</v>
          </cell>
          <cell r="L17497" t="str">
            <v>Primary</v>
          </cell>
          <cell r="AC17497" t="str">
            <v>Yes</v>
          </cell>
          <cell r="AI17497">
            <v>3</v>
          </cell>
        </row>
        <row r="17498">
          <cell r="K17498" t="str">
            <v>Academy Converter</v>
          </cell>
          <cell r="L17498" t="str">
            <v>Primary</v>
          </cell>
          <cell r="AC17498" t="str">
            <v>Yes</v>
          </cell>
          <cell r="AI17498">
            <v>2</v>
          </cell>
        </row>
        <row r="17499">
          <cell r="K17499" t="str">
            <v>Academy Special Converter</v>
          </cell>
          <cell r="L17499" t="str">
            <v>Special</v>
          </cell>
          <cell r="AC17499" t="str">
            <v>Yes</v>
          </cell>
          <cell r="AI17499">
            <v>1</v>
          </cell>
        </row>
        <row r="17500">
          <cell r="K17500" t="str">
            <v>Academy Converter</v>
          </cell>
          <cell r="L17500" t="str">
            <v>Primary</v>
          </cell>
          <cell r="AC17500" t="str">
            <v>Yes</v>
          </cell>
          <cell r="AI17500">
            <v>1</v>
          </cell>
        </row>
        <row r="17501">
          <cell r="K17501" t="str">
            <v>Academy Converter</v>
          </cell>
          <cell r="L17501" t="str">
            <v>Primary</v>
          </cell>
          <cell r="AC17501" t="str">
            <v>No</v>
          </cell>
          <cell r="AI17501">
            <v>2</v>
          </cell>
        </row>
        <row r="17502">
          <cell r="K17502" t="str">
            <v>Academy Converter</v>
          </cell>
          <cell r="L17502" t="str">
            <v>Primary</v>
          </cell>
          <cell r="AC17502" t="str">
            <v>No</v>
          </cell>
          <cell r="AI17502">
            <v>1</v>
          </cell>
        </row>
        <row r="17503">
          <cell r="K17503" t="str">
            <v>Academy Converter</v>
          </cell>
          <cell r="L17503" t="str">
            <v>Primary</v>
          </cell>
          <cell r="AC17503" t="str">
            <v>Yes</v>
          </cell>
          <cell r="AI17503">
            <v>2</v>
          </cell>
        </row>
        <row r="17504">
          <cell r="K17504" t="str">
            <v>Academy Converter</v>
          </cell>
          <cell r="L17504" t="str">
            <v>Primary</v>
          </cell>
          <cell r="AC17504" t="str">
            <v>No</v>
          </cell>
          <cell r="AI17504">
            <v>2</v>
          </cell>
        </row>
        <row r="17505">
          <cell r="K17505" t="str">
            <v>Academy Converter</v>
          </cell>
          <cell r="L17505" t="str">
            <v>Primary</v>
          </cell>
          <cell r="AC17505" t="str">
            <v>No</v>
          </cell>
          <cell r="AI17505">
            <v>1</v>
          </cell>
        </row>
        <row r="17506">
          <cell r="K17506" t="str">
            <v>Academy Converter</v>
          </cell>
          <cell r="L17506" t="str">
            <v>Primary</v>
          </cell>
          <cell r="AC17506" t="str">
            <v>Yes</v>
          </cell>
          <cell r="AI17506">
            <v>2</v>
          </cell>
        </row>
        <row r="17507">
          <cell r="K17507" t="str">
            <v>Academy Converter</v>
          </cell>
          <cell r="L17507" t="str">
            <v>Primary</v>
          </cell>
          <cell r="AC17507" t="str">
            <v>No</v>
          </cell>
          <cell r="AI17507">
            <v>1</v>
          </cell>
        </row>
        <row r="17508">
          <cell r="K17508" t="str">
            <v>Academy Special Converter</v>
          </cell>
          <cell r="L17508" t="str">
            <v>Special</v>
          </cell>
          <cell r="AC17508" t="str">
            <v>Yes</v>
          </cell>
          <cell r="AI17508">
            <v>1</v>
          </cell>
        </row>
        <row r="17509">
          <cell r="K17509" t="str">
            <v>Academy Converter</v>
          </cell>
          <cell r="L17509" t="str">
            <v>Primary</v>
          </cell>
          <cell r="AC17509" t="str">
            <v>Yes</v>
          </cell>
          <cell r="AI17509">
            <v>2</v>
          </cell>
        </row>
        <row r="17510">
          <cell r="K17510" t="str">
            <v>Academy Converter</v>
          </cell>
          <cell r="L17510" t="str">
            <v>Primary</v>
          </cell>
          <cell r="AC17510" t="str">
            <v>Yes</v>
          </cell>
          <cell r="AI17510">
            <v>2</v>
          </cell>
        </row>
        <row r="17511">
          <cell r="K17511" t="str">
            <v>Academy Converter</v>
          </cell>
          <cell r="L17511" t="str">
            <v>Primary</v>
          </cell>
          <cell r="AC17511" t="str">
            <v>Yes</v>
          </cell>
          <cell r="AI17511">
            <v>2</v>
          </cell>
        </row>
        <row r="17512">
          <cell r="K17512" t="str">
            <v>Academy Converter</v>
          </cell>
          <cell r="L17512" t="str">
            <v>Primary</v>
          </cell>
          <cell r="AC17512" t="str">
            <v>No</v>
          </cell>
          <cell r="AI17512">
            <v>2</v>
          </cell>
        </row>
        <row r="17513">
          <cell r="K17513" t="str">
            <v>Academy Converter</v>
          </cell>
          <cell r="L17513" t="str">
            <v>Secondary</v>
          </cell>
          <cell r="AC17513" t="str">
            <v>No</v>
          </cell>
          <cell r="AI17513">
            <v>1</v>
          </cell>
        </row>
        <row r="17514">
          <cell r="K17514" t="str">
            <v>Academy Converter</v>
          </cell>
          <cell r="L17514" t="str">
            <v>Primary</v>
          </cell>
          <cell r="AC17514" t="str">
            <v>No</v>
          </cell>
          <cell r="AI17514">
            <v>2</v>
          </cell>
        </row>
        <row r="17515">
          <cell r="K17515" t="str">
            <v>Academy Converter</v>
          </cell>
          <cell r="L17515" t="str">
            <v>Secondary</v>
          </cell>
          <cell r="AC17515" t="str">
            <v>Yes</v>
          </cell>
          <cell r="AI17515">
            <v>1</v>
          </cell>
        </row>
        <row r="17516">
          <cell r="K17516" t="str">
            <v>Academy Converter</v>
          </cell>
          <cell r="L17516" t="str">
            <v>Primary</v>
          </cell>
          <cell r="AC17516" t="str">
            <v>Yes</v>
          </cell>
          <cell r="AI17516">
            <v>4</v>
          </cell>
        </row>
        <row r="17517">
          <cell r="K17517" t="str">
            <v>Academy Converter</v>
          </cell>
          <cell r="L17517" t="str">
            <v>Primary</v>
          </cell>
          <cell r="AC17517" t="str">
            <v>Yes</v>
          </cell>
          <cell r="AI17517">
            <v>3</v>
          </cell>
        </row>
        <row r="17518">
          <cell r="K17518" t="str">
            <v>Academy Converter</v>
          </cell>
          <cell r="L17518" t="str">
            <v>Primary</v>
          </cell>
          <cell r="AC17518" t="str">
            <v>Yes</v>
          </cell>
          <cell r="AI17518">
            <v>1</v>
          </cell>
        </row>
        <row r="17519">
          <cell r="K17519" t="str">
            <v>Academy Converter</v>
          </cell>
          <cell r="L17519" t="str">
            <v>Primary</v>
          </cell>
          <cell r="AC17519" t="str">
            <v>No</v>
          </cell>
          <cell r="AI17519">
            <v>2</v>
          </cell>
        </row>
        <row r="17520">
          <cell r="K17520" t="str">
            <v>Academy Converter</v>
          </cell>
          <cell r="L17520" t="str">
            <v>Primary</v>
          </cell>
          <cell r="AC17520" t="str">
            <v>No</v>
          </cell>
          <cell r="AI17520">
            <v>2</v>
          </cell>
        </row>
        <row r="17521">
          <cell r="K17521" t="str">
            <v>Academy Converter</v>
          </cell>
          <cell r="L17521" t="str">
            <v>Primary</v>
          </cell>
          <cell r="AC17521" t="str">
            <v>No</v>
          </cell>
          <cell r="AI17521">
            <v>2</v>
          </cell>
        </row>
        <row r="17522">
          <cell r="K17522" t="str">
            <v>Academy Converter</v>
          </cell>
          <cell r="L17522" t="str">
            <v>Primary</v>
          </cell>
          <cell r="AC17522" t="str">
            <v>No</v>
          </cell>
          <cell r="AI17522">
            <v>2</v>
          </cell>
        </row>
        <row r="17523">
          <cell r="K17523" t="str">
            <v>Academy Converter</v>
          </cell>
          <cell r="L17523" t="str">
            <v>Primary</v>
          </cell>
          <cell r="AC17523" t="str">
            <v>Yes</v>
          </cell>
          <cell r="AI17523">
            <v>2</v>
          </cell>
        </row>
        <row r="17524">
          <cell r="K17524" t="str">
            <v>Academy Converter</v>
          </cell>
          <cell r="L17524" t="str">
            <v>Secondary</v>
          </cell>
          <cell r="AC17524" t="str">
            <v>Yes</v>
          </cell>
          <cell r="AI17524">
            <v>2</v>
          </cell>
        </row>
        <row r="17525">
          <cell r="K17525" t="str">
            <v>Academy Converter</v>
          </cell>
          <cell r="L17525" t="str">
            <v>Primary</v>
          </cell>
          <cell r="AC17525" t="str">
            <v>No</v>
          </cell>
          <cell r="AI17525">
            <v>1</v>
          </cell>
        </row>
        <row r="17526">
          <cell r="K17526" t="str">
            <v>Academy Converter</v>
          </cell>
          <cell r="L17526" t="str">
            <v>Primary</v>
          </cell>
          <cell r="AC17526" t="str">
            <v>No</v>
          </cell>
          <cell r="AI17526">
            <v>1</v>
          </cell>
        </row>
        <row r="17527">
          <cell r="K17527" t="str">
            <v>Academy Converter</v>
          </cell>
          <cell r="L17527" t="str">
            <v>Primary</v>
          </cell>
          <cell r="AC17527" t="str">
            <v>Yes</v>
          </cell>
          <cell r="AI17527">
            <v>2</v>
          </cell>
        </row>
        <row r="17528">
          <cell r="K17528" t="str">
            <v>Academy Converter</v>
          </cell>
          <cell r="L17528" t="str">
            <v>Secondary</v>
          </cell>
          <cell r="AC17528" t="str">
            <v>Yes</v>
          </cell>
          <cell r="AI17528">
            <v>2</v>
          </cell>
        </row>
        <row r="17529">
          <cell r="K17529" t="str">
            <v>Academy Converter</v>
          </cell>
          <cell r="L17529" t="str">
            <v>Primary</v>
          </cell>
          <cell r="AC17529" t="str">
            <v>No</v>
          </cell>
          <cell r="AI17529">
            <v>2</v>
          </cell>
        </row>
        <row r="17530">
          <cell r="K17530" t="str">
            <v>Academy Converter</v>
          </cell>
          <cell r="L17530" t="str">
            <v>Primary</v>
          </cell>
          <cell r="AC17530" t="str">
            <v>Yes</v>
          </cell>
          <cell r="AI17530">
            <v>2</v>
          </cell>
        </row>
        <row r="17531">
          <cell r="K17531" t="str">
            <v>Academy Converter</v>
          </cell>
          <cell r="L17531" t="str">
            <v>Primary</v>
          </cell>
          <cell r="AC17531" t="str">
            <v>Yes</v>
          </cell>
          <cell r="AI17531">
            <v>3</v>
          </cell>
        </row>
        <row r="17532">
          <cell r="K17532" t="str">
            <v>Academy Converter</v>
          </cell>
          <cell r="L17532" t="str">
            <v>Primary</v>
          </cell>
          <cell r="AC17532" t="str">
            <v>No</v>
          </cell>
          <cell r="AI17532">
            <v>1</v>
          </cell>
        </row>
        <row r="17533">
          <cell r="K17533" t="str">
            <v>Academy Converter</v>
          </cell>
          <cell r="L17533" t="str">
            <v>Primary</v>
          </cell>
          <cell r="AC17533" t="str">
            <v>No</v>
          </cell>
          <cell r="AI17533">
            <v>1</v>
          </cell>
        </row>
        <row r="17534">
          <cell r="K17534" t="str">
            <v>Academy Converter</v>
          </cell>
          <cell r="L17534" t="str">
            <v>Primary</v>
          </cell>
          <cell r="AC17534" t="str">
            <v>Yes</v>
          </cell>
          <cell r="AI17534">
            <v>2</v>
          </cell>
        </row>
        <row r="17535">
          <cell r="K17535" t="str">
            <v>Academy Converter</v>
          </cell>
          <cell r="L17535" t="str">
            <v>Primary</v>
          </cell>
          <cell r="AC17535" t="str">
            <v>Yes</v>
          </cell>
          <cell r="AI17535">
            <v>2</v>
          </cell>
        </row>
        <row r="17536">
          <cell r="K17536" t="str">
            <v>Academy Converter</v>
          </cell>
          <cell r="L17536" t="str">
            <v>Primary</v>
          </cell>
          <cell r="AC17536" t="str">
            <v>Yes</v>
          </cell>
          <cell r="AI17536">
            <v>2</v>
          </cell>
        </row>
        <row r="17537">
          <cell r="K17537" t="str">
            <v>Academy Converter</v>
          </cell>
          <cell r="L17537" t="str">
            <v>Primary</v>
          </cell>
          <cell r="AC17537" t="str">
            <v>Yes</v>
          </cell>
          <cell r="AI17537">
            <v>1</v>
          </cell>
        </row>
        <row r="17538">
          <cell r="K17538" t="str">
            <v>Academy Converter</v>
          </cell>
          <cell r="L17538" t="str">
            <v>Primary</v>
          </cell>
          <cell r="AC17538" t="str">
            <v>Yes</v>
          </cell>
          <cell r="AI17538">
            <v>2</v>
          </cell>
        </row>
        <row r="17539">
          <cell r="K17539" t="str">
            <v>Academy Converter</v>
          </cell>
          <cell r="L17539" t="str">
            <v>Primary</v>
          </cell>
          <cell r="AC17539" t="str">
            <v>No</v>
          </cell>
          <cell r="AI17539">
            <v>1</v>
          </cell>
        </row>
        <row r="17540">
          <cell r="K17540" t="str">
            <v>Academy Converter</v>
          </cell>
          <cell r="L17540" t="str">
            <v>Primary</v>
          </cell>
          <cell r="AC17540" t="str">
            <v>Yes</v>
          </cell>
          <cell r="AI17540">
            <v>1</v>
          </cell>
        </row>
        <row r="17541">
          <cell r="K17541" t="str">
            <v>Academy Converter</v>
          </cell>
          <cell r="L17541" t="str">
            <v>Primary</v>
          </cell>
          <cell r="AC17541" t="str">
            <v>No</v>
          </cell>
          <cell r="AI17541">
            <v>2</v>
          </cell>
        </row>
        <row r="17542">
          <cell r="K17542" t="str">
            <v>Academy Converter</v>
          </cell>
          <cell r="L17542" t="str">
            <v>Primary</v>
          </cell>
          <cell r="AC17542" t="str">
            <v>No</v>
          </cell>
          <cell r="AI17542">
            <v>2</v>
          </cell>
        </row>
        <row r="17543">
          <cell r="K17543" t="str">
            <v>Academy Converter</v>
          </cell>
          <cell r="L17543" t="str">
            <v>Primary</v>
          </cell>
          <cell r="AC17543" t="str">
            <v>No</v>
          </cell>
          <cell r="AI17543">
            <v>1</v>
          </cell>
        </row>
        <row r="17544">
          <cell r="K17544" t="str">
            <v>Academy Special Converter</v>
          </cell>
          <cell r="L17544" t="str">
            <v>Special</v>
          </cell>
          <cell r="AC17544" t="str">
            <v>No</v>
          </cell>
          <cell r="AI17544">
            <v>1</v>
          </cell>
        </row>
        <row r="17545">
          <cell r="K17545" t="str">
            <v>Academy Converter</v>
          </cell>
          <cell r="L17545" t="str">
            <v>Secondary</v>
          </cell>
          <cell r="AC17545" t="str">
            <v>Yes</v>
          </cell>
          <cell r="AI17545">
            <v>2</v>
          </cell>
        </row>
        <row r="17546">
          <cell r="K17546" t="str">
            <v>Academy Sponsor Led</v>
          </cell>
          <cell r="L17546" t="str">
            <v>Primary</v>
          </cell>
          <cell r="AC17546" t="str">
            <v>Yes</v>
          </cell>
          <cell r="AI17546">
            <v>4</v>
          </cell>
        </row>
        <row r="17547">
          <cell r="K17547" t="str">
            <v>Academy Sponsor Led</v>
          </cell>
          <cell r="L17547" t="str">
            <v>Primary</v>
          </cell>
          <cell r="AC17547" t="str">
            <v>Yes</v>
          </cell>
          <cell r="AI17547">
            <v>2</v>
          </cell>
        </row>
        <row r="17548">
          <cell r="K17548" t="str">
            <v>Academy Sponsor Led</v>
          </cell>
          <cell r="L17548" t="str">
            <v>Primary</v>
          </cell>
          <cell r="AC17548" t="str">
            <v>Yes</v>
          </cell>
          <cell r="AI17548">
            <v>3</v>
          </cell>
        </row>
        <row r="17549">
          <cell r="K17549" t="str">
            <v>Academy Sponsor Led</v>
          </cell>
          <cell r="L17549" t="str">
            <v>Primary</v>
          </cell>
          <cell r="AC17549" t="str">
            <v>Yes</v>
          </cell>
          <cell r="AI17549">
            <v>3</v>
          </cell>
        </row>
        <row r="17550">
          <cell r="K17550" t="str">
            <v>Academy Sponsor Led</v>
          </cell>
          <cell r="L17550" t="str">
            <v>Primary</v>
          </cell>
          <cell r="AC17550" t="str">
            <v>Yes</v>
          </cell>
          <cell r="AI17550">
            <v>3</v>
          </cell>
        </row>
        <row r="17551">
          <cell r="K17551" t="str">
            <v>Academy Sponsor Led</v>
          </cell>
          <cell r="L17551" t="str">
            <v>Primary</v>
          </cell>
          <cell r="AC17551" t="str">
            <v>Yes</v>
          </cell>
          <cell r="AI17551">
            <v>3</v>
          </cell>
        </row>
        <row r="17552">
          <cell r="K17552" t="str">
            <v>Academy Sponsor Led</v>
          </cell>
          <cell r="L17552" t="str">
            <v>Primary</v>
          </cell>
          <cell r="AC17552" t="str">
            <v>Yes</v>
          </cell>
          <cell r="AI17552">
            <v>1</v>
          </cell>
        </row>
        <row r="17553">
          <cell r="K17553" t="str">
            <v>Academy Sponsor Led</v>
          </cell>
          <cell r="L17553" t="str">
            <v>Primary</v>
          </cell>
          <cell r="AC17553" t="str">
            <v>Yes</v>
          </cell>
          <cell r="AI17553">
            <v>2</v>
          </cell>
        </row>
        <row r="17554">
          <cell r="K17554" t="str">
            <v>Academy Sponsor Led</v>
          </cell>
          <cell r="L17554" t="str">
            <v>Primary</v>
          </cell>
          <cell r="AC17554" t="str">
            <v>Yes</v>
          </cell>
          <cell r="AI17554">
            <v>2</v>
          </cell>
        </row>
        <row r="17555">
          <cell r="K17555" t="str">
            <v>Academy Sponsor Led</v>
          </cell>
          <cell r="L17555" t="str">
            <v>Primary</v>
          </cell>
          <cell r="AC17555" t="str">
            <v>Yes</v>
          </cell>
          <cell r="AI17555">
            <v>2</v>
          </cell>
        </row>
        <row r="17556">
          <cell r="K17556" t="str">
            <v>Academy Sponsor Led</v>
          </cell>
          <cell r="L17556" t="str">
            <v>Primary</v>
          </cell>
          <cell r="AC17556" t="str">
            <v>Yes</v>
          </cell>
          <cell r="AI17556">
            <v>2</v>
          </cell>
        </row>
        <row r="17557">
          <cell r="K17557" t="str">
            <v>Academy Sponsor Led</v>
          </cell>
          <cell r="L17557" t="str">
            <v>Primary</v>
          </cell>
          <cell r="AC17557" t="str">
            <v>Yes</v>
          </cell>
          <cell r="AI17557">
            <v>2</v>
          </cell>
        </row>
        <row r="17558">
          <cell r="K17558" t="str">
            <v>Academy Sponsor Led</v>
          </cell>
          <cell r="L17558" t="str">
            <v>Primary</v>
          </cell>
          <cell r="AC17558" t="str">
            <v>Yes</v>
          </cell>
          <cell r="AI17558">
            <v>4</v>
          </cell>
        </row>
        <row r="17559">
          <cell r="K17559" t="str">
            <v>Academy Sponsor Led</v>
          </cell>
          <cell r="L17559" t="str">
            <v>Primary</v>
          </cell>
          <cell r="AC17559" t="str">
            <v>Yes</v>
          </cell>
          <cell r="AI17559">
            <v>4</v>
          </cell>
        </row>
        <row r="17560">
          <cell r="K17560" t="str">
            <v>Academy Sponsor Led</v>
          </cell>
          <cell r="L17560" t="str">
            <v>Primary</v>
          </cell>
          <cell r="AC17560" t="str">
            <v>Yes</v>
          </cell>
          <cell r="AI17560">
            <v>3</v>
          </cell>
        </row>
        <row r="17561">
          <cell r="K17561" t="str">
            <v>Academy Sponsor Led</v>
          </cell>
          <cell r="L17561" t="str">
            <v>Primary</v>
          </cell>
          <cell r="AC17561" t="str">
            <v>Yes</v>
          </cell>
          <cell r="AI17561">
            <v>2</v>
          </cell>
        </row>
        <row r="17562">
          <cell r="K17562" t="str">
            <v>Academy Sponsor Led</v>
          </cell>
          <cell r="L17562" t="str">
            <v>Primary</v>
          </cell>
          <cell r="AC17562" t="str">
            <v>Yes</v>
          </cell>
          <cell r="AI17562">
            <v>2</v>
          </cell>
        </row>
        <row r="17563">
          <cell r="K17563" t="str">
            <v>Academy Sponsor Led</v>
          </cell>
          <cell r="L17563" t="str">
            <v>Primary</v>
          </cell>
          <cell r="AC17563" t="str">
            <v>Yes</v>
          </cell>
          <cell r="AI17563">
            <v>2</v>
          </cell>
        </row>
        <row r="17564">
          <cell r="K17564" t="str">
            <v>Academy Sponsor Led</v>
          </cell>
          <cell r="L17564" t="str">
            <v>Primary</v>
          </cell>
          <cell r="AC17564" t="str">
            <v>Yes</v>
          </cell>
          <cell r="AI17564">
            <v>2</v>
          </cell>
        </row>
        <row r="17565">
          <cell r="K17565" t="str">
            <v>Academy Sponsor Led</v>
          </cell>
          <cell r="L17565" t="str">
            <v>Primary</v>
          </cell>
          <cell r="AC17565" t="str">
            <v>Yes</v>
          </cell>
          <cell r="AI17565">
            <v>4</v>
          </cell>
        </row>
        <row r="17566">
          <cell r="K17566" t="str">
            <v>Academy Sponsor Led</v>
          </cell>
          <cell r="L17566" t="str">
            <v>Primary</v>
          </cell>
          <cell r="AC17566" t="str">
            <v>NULL</v>
          </cell>
          <cell r="AI17566" t="str">
            <v>NULL</v>
          </cell>
        </row>
        <row r="17567">
          <cell r="K17567" t="str">
            <v>Academy Sponsor Led</v>
          </cell>
          <cell r="L17567" t="str">
            <v>Primary</v>
          </cell>
          <cell r="AC17567" t="str">
            <v>Yes</v>
          </cell>
          <cell r="AI17567">
            <v>2</v>
          </cell>
        </row>
        <row r="17568">
          <cell r="K17568" t="str">
            <v>Academy Sponsor Led</v>
          </cell>
          <cell r="L17568" t="str">
            <v>Primary</v>
          </cell>
          <cell r="AC17568" t="str">
            <v>Yes</v>
          </cell>
          <cell r="AI17568">
            <v>4</v>
          </cell>
        </row>
        <row r="17569">
          <cell r="K17569" t="str">
            <v>Academy Sponsor Led</v>
          </cell>
          <cell r="L17569" t="str">
            <v>Primary</v>
          </cell>
          <cell r="AC17569" t="str">
            <v>Yes</v>
          </cell>
          <cell r="AI17569">
            <v>2</v>
          </cell>
        </row>
        <row r="17570">
          <cell r="K17570" t="str">
            <v>Academy Sponsor Led</v>
          </cell>
          <cell r="L17570" t="str">
            <v>Primary</v>
          </cell>
          <cell r="AC17570" t="str">
            <v>Yes</v>
          </cell>
          <cell r="AI17570">
            <v>2</v>
          </cell>
        </row>
        <row r="17571">
          <cell r="K17571" t="str">
            <v>Free School Special</v>
          </cell>
          <cell r="L17571" t="str">
            <v>Special</v>
          </cell>
          <cell r="AC17571" t="str">
            <v>Yes</v>
          </cell>
          <cell r="AI17571">
            <v>2</v>
          </cell>
        </row>
        <row r="17572">
          <cell r="K17572" t="str">
            <v>Academy Sponsor Led</v>
          </cell>
          <cell r="L17572" t="str">
            <v>Primary</v>
          </cell>
          <cell r="AC17572" t="str">
            <v>Yes</v>
          </cell>
          <cell r="AI17572">
            <v>2</v>
          </cell>
        </row>
        <row r="17573">
          <cell r="K17573" t="str">
            <v>Academy Sponsor Led</v>
          </cell>
          <cell r="L17573" t="str">
            <v>Primary</v>
          </cell>
          <cell r="AC17573" t="str">
            <v>Yes</v>
          </cell>
          <cell r="AI17573">
            <v>2</v>
          </cell>
        </row>
        <row r="17574">
          <cell r="K17574" t="str">
            <v>Academy Sponsor Led</v>
          </cell>
          <cell r="L17574" t="str">
            <v>Secondary</v>
          </cell>
          <cell r="AC17574" t="str">
            <v>Yes</v>
          </cell>
          <cell r="AI17574">
            <v>2</v>
          </cell>
        </row>
        <row r="17575">
          <cell r="K17575" t="str">
            <v>Academy Sponsor Led</v>
          </cell>
          <cell r="L17575" t="str">
            <v>Secondary</v>
          </cell>
          <cell r="AC17575" t="str">
            <v>Yes</v>
          </cell>
          <cell r="AI17575">
            <v>4</v>
          </cell>
        </row>
        <row r="17576">
          <cell r="K17576" t="str">
            <v>Academy Sponsor Led</v>
          </cell>
          <cell r="L17576" t="str">
            <v>Primary</v>
          </cell>
          <cell r="AC17576" t="str">
            <v>Yes</v>
          </cell>
          <cell r="AI17576">
            <v>2</v>
          </cell>
        </row>
        <row r="17577">
          <cell r="K17577" t="str">
            <v>Academy Sponsor Led</v>
          </cell>
          <cell r="L17577" t="str">
            <v>Primary</v>
          </cell>
          <cell r="AC17577" t="str">
            <v>Yes</v>
          </cell>
          <cell r="AI17577">
            <v>2</v>
          </cell>
        </row>
        <row r="17578">
          <cell r="K17578" t="str">
            <v>Academy Sponsor Led</v>
          </cell>
          <cell r="L17578" t="str">
            <v>Secondary</v>
          </cell>
          <cell r="AC17578" t="str">
            <v>Yes</v>
          </cell>
          <cell r="AI17578">
            <v>2</v>
          </cell>
        </row>
        <row r="17579">
          <cell r="K17579" t="str">
            <v>Academy Sponsor Led</v>
          </cell>
          <cell r="L17579" t="str">
            <v>Primary</v>
          </cell>
          <cell r="AC17579" t="str">
            <v>Yes</v>
          </cell>
          <cell r="AI17579">
            <v>2</v>
          </cell>
        </row>
        <row r="17580">
          <cell r="K17580" t="str">
            <v>Academy Sponsor Led</v>
          </cell>
          <cell r="L17580" t="str">
            <v>Secondary</v>
          </cell>
          <cell r="AC17580" t="str">
            <v>Yes</v>
          </cell>
          <cell r="AI17580">
            <v>3</v>
          </cell>
        </row>
        <row r="17581">
          <cell r="K17581" t="str">
            <v>Academy Sponsor Led</v>
          </cell>
          <cell r="L17581" t="str">
            <v>Primary</v>
          </cell>
          <cell r="AC17581" t="str">
            <v>Yes</v>
          </cell>
          <cell r="AI17581">
            <v>4</v>
          </cell>
        </row>
        <row r="17582">
          <cell r="K17582" t="str">
            <v>Academy Sponsor Led</v>
          </cell>
          <cell r="L17582" t="str">
            <v>Secondary</v>
          </cell>
          <cell r="AC17582" t="str">
            <v>Yes</v>
          </cell>
          <cell r="AI17582">
            <v>3</v>
          </cell>
        </row>
        <row r="17583">
          <cell r="K17583" t="str">
            <v>Academy Sponsor Led</v>
          </cell>
          <cell r="L17583" t="str">
            <v>Primary</v>
          </cell>
          <cell r="AC17583" t="str">
            <v>Yes</v>
          </cell>
          <cell r="AI17583">
            <v>3</v>
          </cell>
        </row>
        <row r="17584">
          <cell r="K17584" t="str">
            <v>Academy Sponsor Led</v>
          </cell>
          <cell r="L17584" t="str">
            <v>Primary</v>
          </cell>
          <cell r="AC17584" t="str">
            <v>Yes</v>
          </cell>
          <cell r="AI17584">
            <v>2</v>
          </cell>
        </row>
        <row r="17585">
          <cell r="K17585" t="str">
            <v>Academy Sponsor Led</v>
          </cell>
          <cell r="L17585" t="str">
            <v>Primary</v>
          </cell>
          <cell r="AC17585" t="str">
            <v>Yes</v>
          </cell>
          <cell r="AI17585">
            <v>2</v>
          </cell>
        </row>
        <row r="17586">
          <cell r="K17586" t="str">
            <v>Academy Sponsor Led</v>
          </cell>
          <cell r="L17586" t="str">
            <v>Primary</v>
          </cell>
          <cell r="AC17586" t="str">
            <v>Yes</v>
          </cell>
          <cell r="AI17586">
            <v>2</v>
          </cell>
        </row>
        <row r="17587">
          <cell r="K17587" t="str">
            <v>Academy Sponsor Led</v>
          </cell>
          <cell r="L17587" t="str">
            <v>Primary</v>
          </cell>
          <cell r="AC17587" t="str">
            <v>NULL</v>
          </cell>
          <cell r="AI17587" t="str">
            <v>NULL</v>
          </cell>
        </row>
        <row r="17588">
          <cell r="K17588" t="str">
            <v>Academy Sponsor Led</v>
          </cell>
          <cell r="L17588" t="str">
            <v>Primary</v>
          </cell>
          <cell r="AC17588" t="str">
            <v>Yes</v>
          </cell>
          <cell r="AI17588">
            <v>2</v>
          </cell>
        </row>
        <row r="17589">
          <cell r="K17589" t="str">
            <v>Academy Sponsor Led</v>
          </cell>
          <cell r="L17589" t="str">
            <v>Primary</v>
          </cell>
          <cell r="AC17589" t="str">
            <v>Yes</v>
          </cell>
          <cell r="AI17589">
            <v>2</v>
          </cell>
        </row>
        <row r="17590">
          <cell r="K17590" t="str">
            <v>Academy Alternative Provision Sponsor Led</v>
          </cell>
          <cell r="L17590" t="str">
            <v>PRU</v>
          </cell>
          <cell r="AC17590" t="str">
            <v>Yes</v>
          </cell>
          <cell r="AI17590">
            <v>4</v>
          </cell>
        </row>
        <row r="17591">
          <cell r="K17591" t="str">
            <v>Academy Sponsor Led</v>
          </cell>
          <cell r="L17591" t="str">
            <v>Primary</v>
          </cell>
          <cell r="AC17591" t="str">
            <v>Yes</v>
          </cell>
          <cell r="AI17591">
            <v>3</v>
          </cell>
        </row>
        <row r="17592">
          <cell r="K17592" t="str">
            <v>Academy Sponsor Led</v>
          </cell>
          <cell r="L17592" t="str">
            <v>Primary</v>
          </cell>
          <cell r="AC17592" t="str">
            <v>Yes</v>
          </cell>
          <cell r="AI17592">
            <v>1</v>
          </cell>
        </row>
        <row r="17593">
          <cell r="K17593" t="str">
            <v>Academy Sponsor Led</v>
          </cell>
          <cell r="L17593" t="str">
            <v>Primary</v>
          </cell>
          <cell r="AC17593" t="str">
            <v>Yes</v>
          </cell>
          <cell r="AI17593">
            <v>2</v>
          </cell>
        </row>
        <row r="17594">
          <cell r="K17594" t="str">
            <v>Academy Sponsor Led</v>
          </cell>
          <cell r="L17594" t="str">
            <v>Primary</v>
          </cell>
          <cell r="AC17594" t="str">
            <v>Yes</v>
          </cell>
          <cell r="AI17594">
            <v>1</v>
          </cell>
        </row>
        <row r="17595">
          <cell r="K17595" t="str">
            <v>Academy Special Sponsor Led</v>
          </cell>
          <cell r="L17595" t="str">
            <v>Special</v>
          </cell>
          <cell r="AC17595" t="str">
            <v>Yes</v>
          </cell>
          <cell r="AI17595">
            <v>1</v>
          </cell>
        </row>
        <row r="17596">
          <cell r="K17596" t="str">
            <v>Academy Sponsor Led</v>
          </cell>
          <cell r="L17596" t="str">
            <v>Primary</v>
          </cell>
          <cell r="AC17596" t="str">
            <v>Yes</v>
          </cell>
          <cell r="AI17596">
            <v>3</v>
          </cell>
        </row>
        <row r="17597">
          <cell r="K17597" t="str">
            <v>Academy Sponsor Led</v>
          </cell>
          <cell r="L17597" t="str">
            <v>Primary</v>
          </cell>
          <cell r="AC17597" t="str">
            <v>Yes</v>
          </cell>
          <cell r="AI17597">
            <v>2</v>
          </cell>
        </row>
        <row r="17598">
          <cell r="K17598" t="str">
            <v>Academy Sponsor Led</v>
          </cell>
          <cell r="L17598" t="str">
            <v>Primary</v>
          </cell>
          <cell r="AC17598" t="str">
            <v>Yes</v>
          </cell>
          <cell r="AI17598">
            <v>3</v>
          </cell>
        </row>
        <row r="17599">
          <cell r="K17599" t="str">
            <v>Academy Sponsor Led</v>
          </cell>
          <cell r="L17599" t="str">
            <v>Primary</v>
          </cell>
          <cell r="AC17599" t="str">
            <v>Yes</v>
          </cell>
          <cell r="AI17599">
            <v>3</v>
          </cell>
        </row>
        <row r="17600">
          <cell r="K17600" t="str">
            <v>Academy Sponsor Led</v>
          </cell>
          <cell r="L17600" t="str">
            <v>Secondary</v>
          </cell>
          <cell r="AC17600" t="str">
            <v>Yes</v>
          </cell>
          <cell r="AI17600">
            <v>2</v>
          </cell>
        </row>
        <row r="17601">
          <cell r="K17601" t="str">
            <v>Academy Sponsor Led</v>
          </cell>
          <cell r="L17601" t="str">
            <v>Primary</v>
          </cell>
          <cell r="AC17601" t="str">
            <v>NULL</v>
          </cell>
          <cell r="AI17601" t="str">
            <v>NULL</v>
          </cell>
        </row>
        <row r="17602">
          <cell r="K17602" t="str">
            <v>Academy Sponsor Led</v>
          </cell>
          <cell r="L17602" t="str">
            <v>Primary</v>
          </cell>
          <cell r="AC17602" t="str">
            <v>Yes</v>
          </cell>
          <cell r="AI17602">
            <v>2</v>
          </cell>
        </row>
        <row r="17603">
          <cell r="K17603" t="str">
            <v>Academy Special Sponsor Led</v>
          </cell>
          <cell r="L17603" t="str">
            <v>Special</v>
          </cell>
          <cell r="AC17603" t="str">
            <v>No</v>
          </cell>
          <cell r="AI17603">
            <v>2</v>
          </cell>
        </row>
        <row r="17604">
          <cell r="K17604" t="str">
            <v>Academy Sponsor Led</v>
          </cell>
          <cell r="L17604" t="str">
            <v>Primary</v>
          </cell>
          <cell r="AC17604" t="str">
            <v>Yes</v>
          </cell>
          <cell r="AI17604">
            <v>2</v>
          </cell>
        </row>
        <row r="17605">
          <cell r="K17605" t="str">
            <v>Academy Sponsor Led</v>
          </cell>
          <cell r="L17605" t="str">
            <v>Primary</v>
          </cell>
          <cell r="AC17605" t="str">
            <v>Yes</v>
          </cell>
          <cell r="AI17605">
            <v>3</v>
          </cell>
        </row>
        <row r="17606">
          <cell r="K17606" t="str">
            <v>Academy Sponsor Led</v>
          </cell>
          <cell r="L17606" t="str">
            <v>Primary</v>
          </cell>
          <cell r="AC17606" t="str">
            <v>Yes</v>
          </cell>
          <cell r="AI17606">
            <v>2</v>
          </cell>
        </row>
        <row r="17607">
          <cell r="K17607" t="str">
            <v>Academy Sponsor Led</v>
          </cell>
          <cell r="L17607" t="str">
            <v>Primary</v>
          </cell>
          <cell r="AC17607" t="str">
            <v>Yes</v>
          </cell>
          <cell r="AI17607">
            <v>3</v>
          </cell>
        </row>
        <row r="17608">
          <cell r="K17608" t="str">
            <v>Academy Special Sponsor Led</v>
          </cell>
          <cell r="L17608" t="str">
            <v>Special</v>
          </cell>
          <cell r="AC17608" t="str">
            <v>No</v>
          </cell>
          <cell r="AI17608">
            <v>2</v>
          </cell>
        </row>
        <row r="17609">
          <cell r="K17609" t="str">
            <v>Academy Sponsor Led</v>
          </cell>
          <cell r="L17609" t="str">
            <v>Primary</v>
          </cell>
          <cell r="AC17609" t="str">
            <v>Yes</v>
          </cell>
          <cell r="AI17609">
            <v>2</v>
          </cell>
        </row>
        <row r="17610">
          <cell r="K17610" t="str">
            <v>Academy Sponsor Led</v>
          </cell>
          <cell r="L17610" t="str">
            <v>Secondary</v>
          </cell>
          <cell r="AC17610" t="str">
            <v>Yes</v>
          </cell>
          <cell r="AI17610">
            <v>4</v>
          </cell>
        </row>
        <row r="17611">
          <cell r="K17611" t="str">
            <v>Academy Sponsor Led</v>
          </cell>
          <cell r="L17611" t="str">
            <v>Primary</v>
          </cell>
          <cell r="AC17611" t="str">
            <v>Yes</v>
          </cell>
          <cell r="AI17611">
            <v>2</v>
          </cell>
        </row>
        <row r="17612">
          <cell r="K17612" t="str">
            <v>Academy Sponsor Led</v>
          </cell>
          <cell r="L17612" t="str">
            <v>Primary</v>
          </cell>
          <cell r="AC17612" t="str">
            <v>Yes</v>
          </cell>
          <cell r="AI17612">
            <v>3</v>
          </cell>
        </row>
        <row r="17613">
          <cell r="K17613" t="str">
            <v>Academy Sponsor Led</v>
          </cell>
          <cell r="L17613" t="str">
            <v>Primary</v>
          </cell>
          <cell r="AC17613" t="str">
            <v>Yes</v>
          </cell>
          <cell r="AI17613">
            <v>2</v>
          </cell>
        </row>
        <row r="17614">
          <cell r="K17614" t="str">
            <v>Academy Sponsor Led</v>
          </cell>
          <cell r="L17614" t="str">
            <v>Primary</v>
          </cell>
          <cell r="AC17614" t="str">
            <v>Yes</v>
          </cell>
          <cell r="AI17614">
            <v>3</v>
          </cell>
        </row>
        <row r="17615">
          <cell r="K17615" t="str">
            <v>Academy Sponsor Led</v>
          </cell>
          <cell r="L17615" t="str">
            <v>Primary</v>
          </cell>
          <cell r="AC17615" t="str">
            <v>Yes</v>
          </cell>
          <cell r="AI17615">
            <v>3</v>
          </cell>
        </row>
        <row r="17616">
          <cell r="K17616" t="str">
            <v>Academy Sponsor Led</v>
          </cell>
          <cell r="L17616" t="str">
            <v>Secondary</v>
          </cell>
          <cell r="AC17616" t="str">
            <v>Yes</v>
          </cell>
          <cell r="AI17616">
            <v>3</v>
          </cell>
        </row>
        <row r="17617">
          <cell r="K17617" t="str">
            <v>Academy Sponsor Led</v>
          </cell>
          <cell r="L17617" t="str">
            <v>Primary</v>
          </cell>
          <cell r="AC17617" t="str">
            <v>Yes</v>
          </cell>
          <cell r="AI17617">
            <v>1</v>
          </cell>
        </row>
        <row r="17618">
          <cell r="K17618" t="str">
            <v>Academy Sponsor Led</v>
          </cell>
          <cell r="L17618" t="str">
            <v>Primary</v>
          </cell>
          <cell r="AC17618" t="str">
            <v>Yes</v>
          </cell>
          <cell r="AI17618">
            <v>2</v>
          </cell>
        </row>
        <row r="17619">
          <cell r="K17619" t="str">
            <v>Academy Sponsor Led</v>
          </cell>
          <cell r="L17619" t="str">
            <v>Secondary</v>
          </cell>
          <cell r="AC17619" t="str">
            <v>Yes</v>
          </cell>
          <cell r="AI17619">
            <v>3</v>
          </cell>
        </row>
        <row r="17620">
          <cell r="K17620" t="str">
            <v>Academy Sponsor Led</v>
          </cell>
          <cell r="L17620" t="str">
            <v>Secondary</v>
          </cell>
          <cell r="AC17620" t="str">
            <v>Yes</v>
          </cell>
          <cell r="AI17620">
            <v>3</v>
          </cell>
        </row>
        <row r="17621">
          <cell r="K17621" t="str">
            <v>Academy Sponsor Led</v>
          </cell>
          <cell r="L17621" t="str">
            <v>Primary</v>
          </cell>
          <cell r="AC17621" t="str">
            <v>Yes</v>
          </cell>
          <cell r="AI17621">
            <v>2</v>
          </cell>
        </row>
        <row r="17622">
          <cell r="K17622" t="str">
            <v>Academy Sponsor Led</v>
          </cell>
          <cell r="L17622" t="str">
            <v>Primary</v>
          </cell>
          <cell r="AC17622" t="str">
            <v>Yes</v>
          </cell>
          <cell r="AI17622">
            <v>4</v>
          </cell>
        </row>
        <row r="17623">
          <cell r="K17623" t="str">
            <v>Academy Sponsor Led</v>
          </cell>
          <cell r="L17623" t="str">
            <v>Primary</v>
          </cell>
          <cell r="AC17623" t="str">
            <v>Yes</v>
          </cell>
          <cell r="AI17623">
            <v>2</v>
          </cell>
        </row>
        <row r="17624">
          <cell r="K17624" t="str">
            <v>Academy Sponsor Led</v>
          </cell>
          <cell r="L17624" t="str">
            <v>Primary</v>
          </cell>
          <cell r="AC17624" t="str">
            <v>Yes</v>
          </cell>
          <cell r="AI17624">
            <v>2</v>
          </cell>
        </row>
        <row r="17625">
          <cell r="K17625" t="str">
            <v>Academy Sponsor Led</v>
          </cell>
          <cell r="L17625" t="str">
            <v>Primary</v>
          </cell>
          <cell r="AC17625" t="str">
            <v>Yes</v>
          </cell>
          <cell r="AI17625">
            <v>2</v>
          </cell>
        </row>
        <row r="17626">
          <cell r="K17626" t="str">
            <v>Academy Sponsor Led</v>
          </cell>
          <cell r="L17626" t="str">
            <v>Secondary</v>
          </cell>
          <cell r="AC17626" t="str">
            <v>NULL</v>
          </cell>
          <cell r="AI17626" t="str">
            <v>NULL</v>
          </cell>
        </row>
        <row r="17627">
          <cell r="K17627" t="str">
            <v>Academy Sponsor Led</v>
          </cell>
          <cell r="L17627" t="str">
            <v>Primary</v>
          </cell>
          <cell r="AC17627" t="str">
            <v>Yes</v>
          </cell>
          <cell r="AI17627">
            <v>3</v>
          </cell>
        </row>
        <row r="17628">
          <cell r="K17628" t="str">
            <v>Academy Sponsor Led</v>
          </cell>
          <cell r="L17628" t="str">
            <v>Primary</v>
          </cell>
          <cell r="AC17628" t="str">
            <v>Yes</v>
          </cell>
          <cell r="AI17628">
            <v>1</v>
          </cell>
        </row>
        <row r="17629">
          <cell r="K17629" t="str">
            <v>Academy Sponsor Led</v>
          </cell>
          <cell r="L17629" t="str">
            <v>Primary</v>
          </cell>
          <cell r="AC17629" t="str">
            <v>Yes</v>
          </cell>
          <cell r="AI17629">
            <v>2</v>
          </cell>
        </row>
        <row r="17630">
          <cell r="K17630" t="str">
            <v>Academy Sponsor Led</v>
          </cell>
          <cell r="L17630" t="str">
            <v>Primary</v>
          </cell>
          <cell r="AC17630" t="str">
            <v>NULL</v>
          </cell>
          <cell r="AI17630" t="str">
            <v>NULL</v>
          </cell>
        </row>
        <row r="17631">
          <cell r="K17631" t="str">
            <v>Academy Sponsor Led</v>
          </cell>
          <cell r="L17631" t="str">
            <v>Secondary</v>
          </cell>
          <cell r="AC17631" t="str">
            <v>Yes</v>
          </cell>
          <cell r="AI17631">
            <v>2</v>
          </cell>
        </row>
        <row r="17632">
          <cell r="K17632" t="str">
            <v>Academy Sponsor Led</v>
          </cell>
          <cell r="L17632" t="str">
            <v>Primary</v>
          </cell>
          <cell r="AC17632" t="str">
            <v>NULL</v>
          </cell>
          <cell r="AI17632" t="str">
            <v>NULL</v>
          </cell>
        </row>
        <row r="17633">
          <cell r="K17633" t="str">
            <v>Academy Sponsor Led</v>
          </cell>
          <cell r="L17633" t="str">
            <v>Primary</v>
          </cell>
          <cell r="AC17633" t="str">
            <v>NULL</v>
          </cell>
          <cell r="AI17633" t="str">
            <v>NULL</v>
          </cell>
        </row>
        <row r="17634">
          <cell r="K17634" t="str">
            <v>Academy Sponsor Led</v>
          </cell>
          <cell r="L17634" t="str">
            <v>Primary</v>
          </cell>
          <cell r="AC17634" t="str">
            <v>NULL</v>
          </cell>
          <cell r="AI17634" t="str">
            <v>NULL</v>
          </cell>
        </row>
        <row r="17635">
          <cell r="K17635" t="str">
            <v>Academy Sponsor Led</v>
          </cell>
          <cell r="L17635" t="str">
            <v>Primary</v>
          </cell>
          <cell r="AC17635" t="str">
            <v>Yes</v>
          </cell>
          <cell r="AI17635">
            <v>3</v>
          </cell>
        </row>
        <row r="17636">
          <cell r="K17636" t="str">
            <v>Academy Sponsor Led</v>
          </cell>
          <cell r="L17636" t="str">
            <v>Primary</v>
          </cell>
          <cell r="AC17636" t="str">
            <v>Yes</v>
          </cell>
          <cell r="AI17636">
            <v>1</v>
          </cell>
        </row>
        <row r="17637">
          <cell r="K17637" t="str">
            <v>Academy Sponsor Led</v>
          </cell>
          <cell r="L17637" t="str">
            <v>Primary</v>
          </cell>
          <cell r="AC17637" t="str">
            <v>Yes</v>
          </cell>
          <cell r="AI17637">
            <v>1</v>
          </cell>
        </row>
        <row r="17638">
          <cell r="K17638" t="str">
            <v>Academy Special Converter</v>
          </cell>
          <cell r="L17638" t="str">
            <v>Special</v>
          </cell>
          <cell r="AC17638" t="str">
            <v>Yes</v>
          </cell>
          <cell r="AI17638">
            <v>1</v>
          </cell>
        </row>
        <row r="17639">
          <cell r="K17639" t="str">
            <v>Academy Converter</v>
          </cell>
          <cell r="L17639" t="str">
            <v>Primary</v>
          </cell>
          <cell r="AC17639" t="str">
            <v>Yes</v>
          </cell>
          <cell r="AI17639">
            <v>2</v>
          </cell>
        </row>
        <row r="17640">
          <cell r="K17640" t="str">
            <v>Academy Converter</v>
          </cell>
          <cell r="L17640" t="str">
            <v>Primary</v>
          </cell>
          <cell r="AC17640" t="str">
            <v>Yes</v>
          </cell>
          <cell r="AI17640">
            <v>2</v>
          </cell>
        </row>
        <row r="17641">
          <cell r="K17641" t="str">
            <v>Academy Converter</v>
          </cell>
          <cell r="L17641" t="str">
            <v>Primary</v>
          </cell>
          <cell r="AC17641" t="str">
            <v>No</v>
          </cell>
          <cell r="AI17641">
            <v>2</v>
          </cell>
        </row>
        <row r="17642">
          <cell r="K17642" t="str">
            <v>Academy Converter</v>
          </cell>
          <cell r="L17642" t="str">
            <v>Primary</v>
          </cell>
          <cell r="AC17642" t="str">
            <v>No</v>
          </cell>
          <cell r="AI17642">
            <v>2</v>
          </cell>
        </row>
        <row r="17643">
          <cell r="K17643" t="str">
            <v>Academy Converter</v>
          </cell>
          <cell r="L17643" t="str">
            <v>Primary</v>
          </cell>
          <cell r="AC17643" t="str">
            <v>Yes</v>
          </cell>
          <cell r="AI17643">
            <v>2</v>
          </cell>
        </row>
        <row r="17644">
          <cell r="K17644" t="str">
            <v>Academy Converter</v>
          </cell>
          <cell r="L17644" t="str">
            <v>Primary</v>
          </cell>
          <cell r="AC17644" t="str">
            <v>No</v>
          </cell>
          <cell r="AI17644">
            <v>2</v>
          </cell>
        </row>
        <row r="17645">
          <cell r="K17645" t="str">
            <v>Academy Converter</v>
          </cell>
          <cell r="L17645" t="str">
            <v>Primary</v>
          </cell>
          <cell r="AC17645" t="str">
            <v>Yes</v>
          </cell>
          <cell r="AI17645">
            <v>2</v>
          </cell>
        </row>
        <row r="17646">
          <cell r="K17646" t="str">
            <v>Academy Converter</v>
          </cell>
          <cell r="L17646" t="str">
            <v>Primary</v>
          </cell>
          <cell r="AC17646" t="str">
            <v>No</v>
          </cell>
          <cell r="AI17646">
            <v>1</v>
          </cell>
        </row>
        <row r="17647">
          <cell r="K17647" t="str">
            <v>Academy Converter</v>
          </cell>
          <cell r="L17647" t="str">
            <v>Primary</v>
          </cell>
          <cell r="AC17647" t="str">
            <v>Yes</v>
          </cell>
          <cell r="AI17647">
            <v>2</v>
          </cell>
        </row>
        <row r="17648">
          <cell r="K17648" t="str">
            <v>Academy Converter</v>
          </cell>
          <cell r="L17648" t="str">
            <v>Primary</v>
          </cell>
          <cell r="AC17648" t="str">
            <v>No</v>
          </cell>
          <cell r="AI17648">
            <v>1</v>
          </cell>
        </row>
        <row r="17649">
          <cell r="K17649" t="str">
            <v>Academy Converter</v>
          </cell>
          <cell r="L17649" t="str">
            <v>Primary</v>
          </cell>
          <cell r="AC17649" t="str">
            <v>No</v>
          </cell>
          <cell r="AI17649">
            <v>1</v>
          </cell>
        </row>
        <row r="17650">
          <cell r="K17650" t="str">
            <v>Academy Converter</v>
          </cell>
          <cell r="L17650" t="str">
            <v>Primary</v>
          </cell>
          <cell r="AC17650" t="str">
            <v>No</v>
          </cell>
          <cell r="AI17650">
            <v>1</v>
          </cell>
        </row>
        <row r="17651">
          <cell r="K17651" t="str">
            <v>Academy Converter</v>
          </cell>
          <cell r="L17651" t="str">
            <v>Primary</v>
          </cell>
          <cell r="AC17651" t="str">
            <v>Yes</v>
          </cell>
          <cell r="AI17651">
            <v>2</v>
          </cell>
        </row>
        <row r="17652">
          <cell r="K17652" t="str">
            <v>Academy Converter</v>
          </cell>
          <cell r="L17652" t="str">
            <v>Primary</v>
          </cell>
          <cell r="AC17652" t="str">
            <v>Yes</v>
          </cell>
          <cell r="AI17652">
            <v>2</v>
          </cell>
        </row>
        <row r="17653">
          <cell r="K17653" t="str">
            <v>Academy Converter</v>
          </cell>
          <cell r="L17653" t="str">
            <v>Primary</v>
          </cell>
          <cell r="AC17653" t="str">
            <v>No</v>
          </cell>
          <cell r="AI17653">
            <v>2</v>
          </cell>
        </row>
        <row r="17654">
          <cell r="K17654" t="str">
            <v>Academy Converter</v>
          </cell>
          <cell r="L17654" t="str">
            <v>Primary</v>
          </cell>
          <cell r="AC17654" t="str">
            <v>Yes</v>
          </cell>
          <cell r="AI17654">
            <v>2</v>
          </cell>
        </row>
        <row r="17655">
          <cell r="K17655" t="str">
            <v>Academy Converter</v>
          </cell>
          <cell r="L17655" t="str">
            <v>Primary</v>
          </cell>
          <cell r="AC17655" t="str">
            <v>Yes</v>
          </cell>
          <cell r="AI17655">
            <v>2</v>
          </cell>
        </row>
        <row r="17656">
          <cell r="K17656" t="str">
            <v>Academy Converter</v>
          </cell>
          <cell r="L17656" t="str">
            <v>Primary</v>
          </cell>
          <cell r="AC17656" t="str">
            <v>No</v>
          </cell>
          <cell r="AI17656">
            <v>1</v>
          </cell>
        </row>
        <row r="17657">
          <cell r="K17657" t="str">
            <v>Academy Converter</v>
          </cell>
          <cell r="L17657" t="str">
            <v>Primary</v>
          </cell>
          <cell r="AC17657" t="str">
            <v>Yes</v>
          </cell>
          <cell r="AI17657">
            <v>2</v>
          </cell>
        </row>
        <row r="17658">
          <cell r="K17658" t="str">
            <v>Academy Special Converter</v>
          </cell>
          <cell r="L17658" t="str">
            <v>Special</v>
          </cell>
          <cell r="AC17658" t="str">
            <v>Yes</v>
          </cell>
          <cell r="AI17658">
            <v>1</v>
          </cell>
        </row>
        <row r="17659">
          <cell r="K17659" t="str">
            <v>Academy Converter</v>
          </cell>
          <cell r="L17659" t="str">
            <v>Primary</v>
          </cell>
          <cell r="AC17659" t="str">
            <v>No</v>
          </cell>
          <cell r="AI17659">
            <v>1</v>
          </cell>
        </row>
        <row r="17660">
          <cell r="K17660" t="str">
            <v>Academy Converter</v>
          </cell>
          <cell r="L17660" t="str">
            <v>Secondary</v>
          </cell>
          <cell r="AC17660" t="str">
            <v>No</v>
          </cell>
          <cell r="AI17660">
            <v>2</v>
          </cell>
        </row>
        <row r="17661">
          <cell r="K17661" t="str">
            <v>Academy Converter</v>
          </cell>
          <cell r="L17661" t="str">
            <v>Primary</v>
          </cell>
          <cell r="AC17661" t="str">
            <v>No</v>
          </cell>
          <cell r="AI17661">
            <v>2</v>
          </cell>
        </row>
        <row r="17662">
          <cell r="K17662" t="str">
            <v>Academy Converter</v>
          </cell>
          <cell r="L17662" t="str">
            <v>Secondary</v>
          </cell>
          <cell r="AC17662" t="str">
            <v>Yes</v>
          </cell>
          <cell r="AI17662">
            <v>3</v>
          </cell>
        </row>
        <row r="17663">
          <cell r="K17663" t="str">
            <v>Academy Converter</v>
          </cell>
          <cell r="L17663" t="str">
            <v>Primary</v>
          </cell>
          <cell r="AC17663" t="str">
            <v>Yes</v>
          </cell>
          <cell r="AI17663">
            <v>2</v>
          </cell>
        </row>
        <row r="17664">
          <cell r="K17664" t="str">
            <v>Academy Converter</v>
          </cell>
          <cell r="L17664" t="str">
            <v>Primary</v>
          </cell>
          <cell r="AC17664" t="str">
            <v>Yes</v>
          </cell>
          <cell r="AI17664">
            <v>3</v>
          </cell>
        </row>
        <row r="17665">
          <cell r="K17665" t="str">
            <v>Academy Converter</v>
          </cell>
          <cell r="L17665" t="str">
            <v>Primary</v>
          </cell>
          <cell r="AC17665" t="str">
            <v>No</v>
          </cell>
          <cell r="AI17665">
            <v>1</v>
          </cell>
        </row>
        <row r="17666">
          <cell r="K17666" t="str">
            <v>Academy Converter</v>
          </cell>
          <cell r="L17666" t="str">
            <v>Primary</v>
          </cell>
          <cell r="AC17666" t="str">
            <v>No</v>
          </cell>
          <cell r="AI17666">
            <v>1</v>
          </cell>
        </row>
        <row r="17667">
          <cell r="K17667" t="str">
            <v>Academy Converter</v>
          </cell>
          <cell r="L17667" t="str">
            <v>Primary</v>
          </cell>
          <cell r="AC17667" t="str">
            <v>Yes</v>
          </cell>
          <cell r="AI17667">
            <v>2</v>
          </cell>
        </row>
        <row r="17668">
          <cell r="K17668" t="str">
            <v>Academy Converter</v>
          </cell>
          <cell r="L17668" t="str">
            <v>Primary</v>
          </cell>
          <cell r="AC17668" t="str">
            <v>Yes</v>
          </cell>
          <cell r="AI17668">
            <v>2</v>
          </cell>
        </row>
        <row r="17669">
          <cell r="K17669" t="str">
            <v>Academy Converter</v>
          </cell>
          <cell r="L17669" t="str">
            <v>Primary</v>
          </cell>
          <cell r="AC17669" t="str">
            <v>Yes</v>
          </cell>
          <cell r="AI17669">
            <v>2</v>
          </cell>
        </row>
        <row r="17670">
          <cell r="K17670" t="str">
            <v>Academy Converter</v>
          </cell>
          <cell r="L17670" t="str">
            <v>Primary</v>
          </cell>
          <cell r="AC17670" t="str">
            <v>No</v>
          </cell>
          <cell r="AI17670">
            <v>2</v>
          </cell>
        </row>
        <row r="17671">
          <cell r="K17671" t="str">
            <v>Academy Converter</v>
          </cell>
          <cell r="L17671" t="str">
            <v>Secondary</v>
          </cell>
          <cell r="AC17671" t="str">
            <v>No</v>
          </cell>
          <cell r="AI17671">
            <v>2</v>
          </cell>
        </row>
        <row r="17672">
          <cell r="K17672" t="str">
            <v>Academy Converter</v>
          </cell>
          <cell r="L17672" t="str">
            <v>Primary</v>
          </cell>
          <cell r="AC17672" t="str">
            <v>No</v>
          </cell>
          <cell r="AI17672">
            <v>1</v>
          </cell>
        </row>
        <row r="17673">
          <cell r="K17673" t="str">
            <v>Academy Converter</v>
          </cell>
          <cell r="L17673" t="str">
            <v>Secondary</v>
          </cell>
          <cell r="AC17673" t="str">
            <v>No</v>
          </cell>
          <cell r="AI17673">
            <v>1</v>
          </cell>
        </row>
        <row r="17674">
          <cell r="K17674" t="str">
            <v>Academy Converter</v>
          </cell>
          <cell r="L17674" t="str">
            <v>Primary</v>
          </cell>
          <cell r="AC17674" t="str">
            <v>Yes</v>
          </cell>
          <cell r="AI17674">
            <v>1</v>
          </cell>
        </row>
        <row r="17675">
          <cell r="K17675" t="str">
            <v>Academy Converter</v>
          </cell>
          <cell r="L17675" t="str">
            <v>Primary</v>
          </cell>
          <cell r="AC17675" t="str">
            <v>Yes</v>
          </cell>
          <cell r="AI17675">
            <v>3</v>
          </cell>
        </row>
        <row r="17676">
          <cell r="K17676" t="str">
            <v>Academy Converter</v>
          </cell>
          <cell r="L17676" t="str">
            <v>Secondary</v>
          </cell>
          <cell r="AC17676" t="str">
            <v>No</v>
          </cell>
          <cell r="AI17676">
            <v>1</v>
          </cell>
        </row>
        <row r="17677">
          <cell r="K17677" t="str">
            <v>Academy Converter</v>
          </cell>
          <cell r="L17677" t="str">
            <v>Primary</v>
          </cell>
          <cell r="AC17677" t="str">
            <v>Yes</v>
          </cell>
          <cell r="AI17677">
            <v>3</v>
          </cell>
        </row>
        <row r="17678">
          <cell r="K17678" t="str">
            <v>Academy Converter</v>
          </cell>
          <cell r="L17678" t="str">
            <v>Primary</v>
          </cell>
          <cell r="AC17678" t="str">
            <v>Yes</v>
          </cell>
          <cell r="AI17678">
            <v>3</v>
          </cell>
        </row>
        <row r="17679">
          <cell r="K17679" t="str">
            <v>Academy Converter</v>
          </cell>
          <cell r="L17679" t="str">
            <v>Primary</v>
          </cell>
          <cell r="AC17679" t="str">
            <v>No</v>
          </cell>
          <cell r="AI17679">
            <v>1</v>
          </cell>
        </row>
        <row r="17680">
          <cell r="K17680" t="str">
            <v>Academy Sponsor Led</v>
          </cell>
          <cell r="L17680" t="str">
            <v>Primary</v>
          </cell>
          <cell r="AC17680" t="str">
            <v>Yes</v>
          </cell>
          <cell r="AI17680">
            <v>2</v>
          </cell>
        </row>
        <row r="17681">
          <cell r="K17681" t="str">
            <v>Academy Sponsor Led</v>
          </cell>
          <cell r="L17681" t="str">
            <v>Primary</v>
          </cell>
          <cell r="AC17681" t="str">
            <v>Yes</v>
          </cell>
          <cell r="AI17681">
            <v>2</v>
          </cell>
        </row>
        <row r="17682">
          <cell r="K17682" t="str">
            <v>Academy Sponsor Led</v>
          </cell>
          <cell r="L17682" t="str">
            <v>Primary</v>
          </cell>
          <cell r="AC17682" t="str">
            <v>Yes</v>
          </cell>
          <cell r="AI17682">
            <v>2</v>
          </cell>
        </row>
        <row r="17683">
          <cell r="K17683" t="str">
            <v>Academy Sponsor Led</v>
          </cell>
          <cell r="L17683" t="str">
            <v>Primary</v>
          </cell>
          <cell r="AC17683" t="str">
            <v>Yes</v>
          </cell>
          <cell r="AI17683">
            <v>3</v>
          </cell>
        </row>
        <row r="17684">
          <cell r="K17684" t="str">
            <v>Academy Sponsor Led</v>
          </cell>
          <cell r="L17684" t="str">
            <v>Primary</v>
          </cell>
          <cell r="AC17684" t="str">
            <v>Yes</v>
          </cell>
          <cell r="AI17684">
            <v>2</v>
          </cell>
        </row>
        <row r="17685">
          <cell r="K17685" t="str">
            <v>Academy Sponsor Led</v>
          </cell>
          <cell r="L17685" t="str">
            <v>Primary</v>
          </cell>
          <cell r="AC17685" t="str">
            <v>Yes</v>
          </cell>
          <cell r="AI17685">
            <v>4</v>
          </cell>
        </row>
        <row r="17686">
          <cell r="K17686" t="str">
            <v>Free School</v>
          </cell>
          <cell r="L17686" t="str">
            <v>Primary</v>
          </cell>
          <cell r="AC17686" t="str">
            <v>Yes</v>
          </cell>
          <cell r="AI17686">
            <v>1</v>
          </cell>
        </row>
        <row r="17687">
          <cell r="K17687" t="str">
            <v>Free School</v>
          </cell>
          <cell r="L17687" t="str">
            <v>Primary</v>
          </cell>
          <cell r="AC17687" t="str">
            <v>Yes</v>
          </cell>
          <cell r="AI17687">
            <v>2</v>
          </cell>
        </row>
        <row r="17688">
          <cell r="K17688" t="str">
            <v>Academy Sponsor Led</v>
          </cell>
          <cell r="L17688" t="str">
            <v>Primary</v>
          </cell>
          <cell r="AC17688" t="str">
            <v>Yes</v>
          </cell>
          <cell r="AI17688">
            <v>2</v>
          </cell>
        </row>
        <row r="17689">
          <cell r="K17689" t="str">
            <v>Academy Converter</v>
          </cell>
          <cell r="L17689" t="str">
            <v>Primary</v>
          </cell>
          <cell r="AC17689" t="str">
            <v>Yes</v>
          </cell>
          <cell r="AI17689">
            <v>3</v>
          </cell>
        </row>
        <row r="17690">
          <cell r="K17690" t="str">
            <v>Academy Converter</v>
          </cell>
          <cell r="L17690" t="str">
            <v>Secondary</v>
          </cell>
          <cell r="AC17690" t="str">
            <v>Yes</v>
          </cell>
          <cell r="AI17690">
            <v>2</v>
          </cell>
        </row>
        <row r="17691">
          <cell r="K17691" t="str">
            <v>Academy Converter</v>
          </cell>
          <cell r="L17691" t="str">
            <v>Primary</v>
          </cell>
          <cell r="AC17691" t="str">
            <v>No</v>
          </cell>
          <cell r="AI17691">
            <v>2</v>
          </cell>
        </row>
        <row r="17692">
          <cell r="K17692" t="str">
            <v>Academy Converter</v>
          </cell>
          <cell r="L17692" t="str">
            <v>Primary</v>
          </cell>
          <cell r="AC17692" t="str">
            <v>No</v>
          </cell>
          <cell r="AI17692">
            <v>2</v>
          </cell>
        </row>
        <row r="17693">
          <cell r="K17693" t="str">
            <v>Academy Converter</v>
          </cell>
          <cell r="L17693" t="str">
            <v>Primary</v>
          </cell>
          <cell r="AC17693" t="str">
            <v>Yes</v>
          </cell>
          <cell r="AI17693">
            <v>2</v>
          </cell>
        </row>
        <row r="17694">
          <cell r="K17694" t="str">
            <v>Academy Converter</v>
          </cell>
          <cell r="L17694" t="str">
            <v>Primary</v>
          </cell>
          <cell r="AC17694" t="str">
            <v>Yes</v>
          </cell>
          <cell r="AI17694">
            <v>3</v>
          </cell>
        </row>
        <row r="17695">
          <cell r="K17695" t="str">
            <v>Academy Converter</v>
          </cell>
          <cell r="L17695" t="str">
            <v>Primary</v>
          </cell>
          <cell r="AC17695" t="str">
            <v>No</v>
          </cell>
          <cell r="AI17695">
            <v>2</v>
          </cell>
        </row>
        <row r="17696">
          <cell r="K17696" t="str">
            <v>Academy Converter</v>
          </cell>
          <cell r="L17696" t="str">
            <v>Primary</v>
          </cell>
          <cell r="AC17696" t="str">
            <v>No</v>
          </cell>
          <cell r="AI17696">
            <v>2</v>
          </cell>
        </row>
        <row r="17697">
          <cell r="K17697" t="str">
            <v>Academy Converter</v>
          </cell>
          <cell r="L17697" t="str">
            <v>Primary</v>
          </cell>
          <cell r="AC17697" t="str">
            <v>No</v>
          </cell>
          <cell r="AI17697">
            <v>1</v>
          </cell>
        </row>
        <row r="17698">
          <cell r="K17698" t="str">
            <v>Academy Converter</v>
          </cell>
          <cell r="L17698" t="str">
            <v>Primary</v>
          </cell>
          <cell r="AC17698" t="str">
            <v>No</v>
          </cell>
          <cell r="AI17698">
            <v>2</v>
          </cell>
        </row>
        <row r="17699">
          <cell r="K17699" t="str">
            <v>Academy Converter</v>
          </cell>
          <cell r="L17699" t="str">
            <v>Primary</v>
          </cell>
          <cell r="AC17699" t="str">
            <v>No</v>
          </cell>
          <cell r="AI17699">
            <v>2</v>
          </cell>
        </row>
        <row r="17700">
          <cell r="K17700" t="str">
            <v>Academy Converter</v>
          </cell>
          <cell r="L17700" t="str">
            <v>Secondary</v>
          </cell>
          <cell r="AC17700" t="str">
            <v>No</v>
          </cell>
          <cell r="AI17700">
            <v>1</v>
          </cell>
        </row>
        <row r="17701">
          <cell r="K17701" t="str">
            <v>Academy Converter</v>
          </cell>
          <cell r="L17701" t="str">
            <v>Primary</v>
          </cell>
          <cell r="AC17701" t="str">
            <v>No</v>
          </cell>
          <cell r="AI17701">
            <v>2</v>
          </cell>
        </row>
        <row r="17702">
          <cell r="K17702" t="str">
            <v>Academy Converter</v>
          </cell>
          <cell r="L17702" t="str">
            <v>Primary</v>
          </cell>
          <cell r="AC17702" t="str">
            <v>No</v>
          </cell>
          <cell r="AI17702">
            <v>2</v>
          </cell>
        </row>
        <row r="17703">
          <cell r="K17703" t="str">
            <v>Academy Converter</v>
          </cell>
          <cell r="L17703" t="str">
            <v>Primary</v>
          </cell>
          <cell r="AC17703" t="str">
            <v>No</v>
          </cell>
          <cell r="AI17703">
            <v>1</v>
          </cell>
        </row>
        <row r="17704">
          <cell r="K17704" t="str">
            <v>Academy Converter</v>
          </cell>
          <cell r="L17704" t="str">
            <v>Primary</v>
          </cell>
          <cell r="AC17704" t="str">
            <v>No</v>
          </cell>
          <cell r="AI17704">
            <v>2</v>
          </cell>
        </row>
        <row r="17705">
          <cell r="K17705" t="str">
            <v>Academy Converter</v>
          </cell>
          <cell r="L17705" t="str">
            <v>Secondary</v>
          </cell>
          <cell r="AC17705" t="str">
            <v>Yes</v>
          </cell>
          <cell r="AI17705">
            <v>2</v>
          </cell>
        </row>
        <row r="17706">
          <cell r="K17706" t="str">
            <v>Academy Converter</v>
          </cell>
          <cell r="L17706" t="str">
            <v>Primary</v>
          </cell>
          <cell r="AC17706" t="str">
            <v>No</v>
          </cell>
          <cell r="AI17706">
            <v>2</v>
          </cell>
        </row>
        <row r="17707">
          <cell r="K17707" t="str">
            <v>Academy Converter</v>
          </cell>
          <cell r="L17707" t="str">
            <v>Primary</v>
          </cell>
          <cell r="AC17707" t="str">
            <v>No</v>
          </cell>
          <cell r="AI17707">
            <v>1</v>
          </cell>
        </row>
        <row r="17708">
          <cell r="K17708" t="str">
            <v>Academy Converter</v>
          </cell>
          <cell r="L17708" t="str">
            <v>Primary</v>
          </cell>
          <cell r="AC17708" t="str">
            <v>Yes</v>
          </cell>
          <cell r="AI17708">
            <v>2</v>
          </cell>
        </row>
        <row r="17709">
          <cell r="K17709" t="str">
            <v>Academy Converter</v>
          </cell>
          <cell r="L17709" t="str">
            <v>Primary</v>
          </cell>
          <cell r="AC17709" t="str">
            <v>Yes</v>
          </cell>
          <cell r="AI17709">
            <v>3</v>
          </cell>
        </row>
        <row r="17710">
          <cell r="K17710" t="str">
            <v>Academy Converter</v>
          </cell>
          <cell r="L17710" t="str">
            <v>Primary</v>
          </cell>
          <cell r="AC17710" t="str">
            <v>No</v>
          </cell>
          <cell r="AI17710">
            <v>2</v>
          </cell>
        </row>
        <row r="17711">
          <cell r="K17711" t="str">
            <v>Academy Converter</v>
          </cell>
          <cell r="L17711" t="str">
            <v>Primary</v>
          </cell>
          <cell r="AC17711" t="str">
            <v>Yes</v>
          </cell>
          <cell r="AI17711">
            <v>2</v>
          </cell>
        </row>
        <row r="17712">
          <cell r="K17712" t="str">
            <v>Academy Converter</v>
          </cell>
          <cell r="L17712" t="str">
            <v>Primary</v>
          </cell>
          <cell r="AC17712" t="str">
            <v>No</v>
          </cell>
          <cell r="AI17712">
            <v>2</v>
          </cell>
        </row>
        <row r="17713">
          <cell r="K17713" t="str">
            <v>Academy Converter</v>
          </cell>
          <cell r="L17713" t="str">
            <v>Primary</v>
          </cell>
          <cell r="AC17713" t="str">
            <v>No</v>
          </cell>
          <cell r="AI17713">
            <v>2</v>
          </cell>
        </row>
        <row r="17714">
          <cell r="K17714" t="str">
            <v>Academy Converter</v>
          </cell>
          <cell r="L17714" t="str">
            <v>Secondary</v>
          </cell>
          <cell r="AC17714" t="str">
            <v>Yes</v>
          </cell>
          <cell r="AI17714">
            <v>2</v>
          </cell>
        </row>
        <row r="17715">
          <cell r="K17715" t="str">
            <v>Academy Converter</v>
          </cell>
          <cell r="L17715" t="str">
            <v>Primary</v>
          </cell>
          <cell r="AC17715" t="str">
            <v>No</v>
          </cell>
          <cell r="AI17715">
            <v>2</v>
          </cell>
        </row>
        <row r="17716">
          <cell r="K17716" t="str">
            <v>Academy Converter</v>
          </cell>
          <cell r="L17716" t="str">
            <v>Primary</v>
          </cell>
          <cell r="AC17716" t="str">
            <v>No</v>
          </cell>
          <cell r="AI17716">
            <v>2</v>
          </cell>
        </row>
        <row r="17717">
          <cell r="K17717" t="str">
            <v>Academy Converter</v>
          </cell>
          <cell r="L17717" t="str">
            <v>Primary</v>
          </cell>
          <cell r="AC17717" t="str">
            <v>No</v>
          </cell>
          <cell r="AI17717">
            <v>2</v>
          </cell>
        </row>
        <row r="17718">
          <cell r="K17718" t="str">
            <v>Academy Converter</v>
          </cell>
          <cell r="L17718" t="str">
            <v>Primary</v>
          </cell>
          <cell r="AC17718" t="str">
            <v>No</v>
          </cell>
          <cell r="AI17718">
            <v>1</v>
          </cell>
        </row>
        <row r="17719">
          <cell r="K17719" t="str">
            <v>Academy Converter</v>
          </cell>
          <cell r="L17719" t="str">
            <v>Primary</v>
          </cell>
          <cell r="AC17719" t="str">
            <v>No</v>
          </cell>
          <cell r="AI17719">
            <v>1</v>
          </cell>
        </row>
        <row r="17720">
          <cell r="K17720" t="str">
            <v>Academy Converter</v>
          </cell>
          <cell r="L17720" t="str">
            <v>Primary</v>
          </cell>
          <cell r="AC17720" t="str">
            <v>No</v>
          </cell>
          <cell r="AI17720">
            <v>2</v>
          </cell>
        </row>
        <row r="17721">
          <cell r="K17721" t="str">
            <v>Academy Special Converter</v>
          </cell>
          <cell r="L17721" t="str">
            <v>Special</v>
          </cell>
          <cell r="AC17721" t="str">
            <v>No</v>
          </cell>
          <cell r="AI17721">
            <v>2</v>
          </cell>
        </row>
        <row r="17722">
          <cell r="K17722" t="str">
            <v>Academy Converter</v>
          </cell>
          <cell r="L17722" t="str">
            <v>Primary</v>
          </cell>
          <cell r="AC17722" t="str">
            <v>Yes</v>
          </cell>
          <cell r="AI17722">
            <v>2</v>
          </cell>
        </row>
        <row r="17723">
          <cell r="K17723" t="str">
            <v>Academy Converter</v>
          </cell>
          <cell r="L17723" t="str">
            <v>Primary</v>
          </cell>
          <cell r="AC17723" t="str">
            <v>Yes</v>
          </cell>
          <cell r="AI17723">
            <v>3</v>
          </cell>
        </row>
        <row r="17724">
          <cell r="K17724" t="str">
            <v>Academy Converter</v>
          </cell>
          <cell r="L17724" t="str">
            <v>Secondary</v>
          </cell>
          <cell r="AC17724" t="str">
            <v>Yes</v>
          </cell>
          <cell r="AI17724">
            <v>2</v>
          </cell>
        </row>
        <row r="17725">
          <cell r="K17725" t="str">
            <v>Academy Converter</v>
          </cell>
          <cell r="L17725" t="str">
            <v>Primary</v>
          </cell>
          <cell r="AC17725" t="str">
            <v>No</v>
          </cell>
          <cell r="AI17725">
            <v>2</v>
          </cell>
        </row>
        <row r="17726">
          <cell r="K17726" t="str">
            <v>Academy Converter</v>
          </cell>
          <cell r="L17726" t="str">
            <v>Primary</v>
          </cell>
          <cell r="AC17726" t="str">
            <v>Yes</v>
          </cell>
          <cell r="AI17726">
            <v>3</v>
          </cell>
        </row>
        <row r="17727">
          <cell r="K17727" t="str">
            <v>Academy Converter</v>
          </cell>
          <cell r="L17727" t="str">
            <v>Secondary</v>
          </cell>
          <cell r="AC17727" t="str">
            <v>No</v>
          </cell>
          <cell r="AI17727">
            <v>2</v>
          </cell>
        </row>
        <row r="17728">
          <cell r="K17728" t="str">
            <v>Academy Converter</v>
          </cell>
          <cell r="L17728" t="str">
            <v>Primary</v>
          </cell>
          <cell r="AC17728" t="str">
            <v>Yes</v>
          </cell>
          <cell r="AI17728">
            <v>3</v>
          </cell>
        </row>
        <row r="17729">
          <cell r="K17729" t="str">
            <v>Academy Converter</v>
          </cell>
          <cell r="L17729" t="str">
            <v>Primary</v>
          </cell>
          <cell r="AC17729" t="str">
            <v>Yes</v>
          </cell>
          <cell r="AI17729">
            <v>3</v>
          </cell>
        </row>
        <row r="17730">
          <cell r="K17730" t="str">
            <v>Academy Converter</v>
          </cell>
          <cell r="L17730" t="str">
            <v>Primary</v>
          </cell>
          <cell r="AC17730" t="str">
            <v>No</v>
          </cell>
          <cell r="AI17730">
            <v>2</v>
          </cell>
        </row>
        <row r="17731">
          <cell r="K17731" t="str">
            <v>Academy Sponsor Led</v>
          </cell>
          <cell r="L17731" t="str">
            <v>Primary</v>
          </cell>
          <cell r="AC17731" t="str">
            <v>Yes</v>
          </cell>
          <cell r="AI17731">
            <v>2</v>
          </cell>
        </row>
        <row r="17732">
          <cell r="K17732" t="str">
            <v>Academy Sponsor Led</v>
          </cell>
          <cell r="L17732" t="str">
            <v>Primary</v>
          </cell>
          <cell r="AC17732" t="str">
            <v>Yes</v>
          </cell>
          <cell r="AI17732">
            <v>3</v>
          </cell>
        </row>
        <row r="17733">
          <cell r="K17733" t="str">
            <v>Academy Sponsor Led</v>
          </cell>
          <cell r="L17733" t="str">
            <v>Primary</v>
          </cell>
          <cell r="AC17733" t="str">
            <v>Yes</v>
          </cell>
          <cell r="AI17733">
            <v>2</v>
          </cell>
        </row>
        <row r="17734">
          <cell r="K17734" t="str">
            <v>Academy Sponsor Led</v>
          </cell>
          <cell r="L17734" t="str">
            <v>Secondary</v>
          </cell>
          <cell r="AC17734" t="str">
            <v>Yes</v>
          </cell>
          <cell r="AI17734">
            <v>3</v>
          </cell>
        </row>
        <row r="17735">
          <cell r="K17735" t="str">
            <v>Academy Sponsor Led</v>
          </cell>
          <cell r="L17735" t="str">
            <v>Primary</v>
          </cell>
          <cell r="AC17735" t="str">
            <v>Yes</v>
          </cell>
          <cell r="AI17735">
            <v>2</v>
          </cell>
        </row>
        <row r="17736">
          <cell r="K17736" t="str">
            <v>Academy Sponsor Led</v>
          </cell>
          <cell r="L17736" t="str">
            <v>Secondary</v>
          </cell>
          <cell r="AC17736" t="str">
            <v>Yes</v>
          </cell>
          <cell r="AI17736">
            <v>3</v>
          </cell>
        </row>
        <row r="17737">
          <cell r="K17737" t="str">
            <v>Academy Sponsor Led</v>
          </cell>
          <cell r="L17737" t="str">
            <v>Primary</v>
          </cell>
          <cell r="AC17737" t="str">
            <v>Yes</v>
          </cell>
          <cell r="AI17737">
            <v>2</v>
          </cell>
        </row>
        <row r="17738">
          <cell r="K17738" t="str">
            <v>Academy Sponsor Led</v>
          </cell>
          <cell r="L17738" t="str">
            <v>Primary</v>
          </cell>
          <cell r="AC17738" t="str">
            <v>Yes</v>
          </cell>
          <cell r="AI17738">
            <v>3</v>
          </cell>
        </row>
        <row r="17739">
          <cell r="K17739" t="str">
            <v>Academy Sponsor Led</v>
          </cell>
          <cell r="L17739" t="str">
            <v>Secondary</v>
          </cell>
          <cell r="AC17739" t="str">
            <v>Yes</v>
          </cell>
          <cell r="AI17739">
            <v>2</v>
          </cell>
        </row>
        <row r="17740">
          <cell r="K17740" t="str">
            <v>Academy Sponsor Led</v>
          </cell>
          <cell r="L17740" t="str">
            <v>Primary</v>
          </cell>
          <cell r="AC17740" t="str">
            <v>Yes</v>
          </cell>
          <cell r="AI17740">
            <v>2</v>
          </cell>
        </row>
        <row r="17741">
          <cell r="K17741" t="str">
            <v>Academy Sponsor Led</v>
          </cell>
          <cell r="L17741" t="str">
            <v>Primary</v>
          </cell>
          <cell r="AC17741" t="str">
            <v>Yes</v>
          </cell>
          <cell r="AI17741">
            <v>2</v>
          </cell>
        </row>
        <row r="17742">
          <cell r="K17742" t="str">
            <v>Academy Sponsor Led</v>
          </cell>
          <cell r="L17742" t="str">
            <v>Secondary</v>
          </cell>
          <cell r="AC17742" t="str">
            <v>Yes</v>
          </cell>
          <cell r="AI17742">
            <v>2</v>
          </cell>
        </row>
        <row r="17743">
          <cell r="K17743" t="str">
            <v>Academy Sponsor Led</v>
          </cell>
          <cell r="L17743" t="str">
            <v>Primary</v>
          </cell>
          <cell r="AC17743" t="str">
            <v>Yes</v>
          </cell>
          <cell r="AI17743">
            <v>2</v>
          </cell>
        </row>
        <row r="17744">
          <cell r="K17744" t="str">
            <v>Academy Sponsor Led</v>
          </cell>
          <cell r="L17744" t="str">
            <v>Primary</v>
          </cell>
          <cell r="AC17744" t="str">
            <v>Yes</v>
          </cell>
          <cell r="AI17744">
            <v>3</v>
          </cell>
        </row>
        <row r="17745">
          <cell r="K17745" t="str">
            <v>Academy Sponsor Led</v>
          </cell>
          <cell r="L17745" t="str">
            <v>Primary</v>
          </cell>
          <cell r="AC17745" t="str">
            <v>Yes</v>
          </cell>
          <cell r="AI17745">
            <v>3</v>
          </cell>
        </row>
        <row r="17746">
          <cell r="K17746" t="str">
            <v>Academy Sponsor Led</v>
          </cell>
          <cell r="L17746" t="str">
            <v>Primary</v>
          </cell>
          <cell r="AC17746" t="str">
            <v>Yes</v>
          </cell>
          <cell r="AI17746">
            <v>2</v>
          </cell>
        </row>
        <row r="17747">
          <cell r="K17747" t="str">
            <v>Academy Sponsor Led</v>
          </cell>
          <cell r="L17747" t="str">
            <v>Primary</v>
          </cell>
          <cell r="AC17747" t="str">
            <v>Yes</v>
          </cell>
          <cell r="AI17747">
            <v>2</v>
          </cell>
        </row>
        <row r="17748">
          <cell r="K17748" t="str">
            <v>Academy Sponsor Led</v>
          </cell>
          <cell r="L17748" t="str">
            <v>Primary</v>
          </cell>
          <cell r="AC17748" t="str">
            <v>Yes</v>
          </cell>
          <cell r="AI17748">
            <v>2</v>
          </cell>
        </row>
        <row r="17749">
          <cell r="K17749" t="str">
            <v>Free School</v>
          </cell>
          <cell r="L17749" t="str">
            <v>Secondary</v>
          </cell>
          <cell r="AC17749" t="str">
            <v>Yes</v>
          </cell>
          <cell r="AI17749">
            <v>1</v>
          </cell>
        </row>
        <row r="17750">
          <cell r="K17750" t="str">
            <v>Voluntary Aided School</v>
          </cell>
          <cell r="L17750" t="str">
            <v>Secondary</v>
          </cell>
          <cell r="AC17750" t="str">
            <v>Yes</v>
          </cell>
          <cell r="AI17750">
            <v>3</v>
          </cell>
        </row>
        <row r="17751">
          <cell r="K17751" t="str">
            <v>University Technical College</v>
          </cell>
          <cell r="L17751" t="str">
            <v>Secondary</v>
          </cell>
          <cell r="AC17751" t="str">
            <v>Yes</v>
          </cell>
          <cell r="AI17751">
            <v>3</v>
          </cell>
        </row>
        <row r="17752">
          <cell r="K17752" t="str">
            <v>Academy Sponsor Led</v>
          </cell>
          <cell r="L17752" t="str">
            <v>Primary</v>
          </cell>
          <cell r="AC17752" t="str">
            <v>Yes</v>
          </cell>
          <cell r="AI17752">
            <v>2</v>
          </cell>
        </row>
        <row r="17753">
          <cell r="K17753" t="str">
            <v>Academy Converter</v>
          </cell>
          <cell r="L17753" t="str">
            <v>Primary</v>
          </cell>
          <cell r="AC17753" t="str">
            <v>No</v>
          </cell>
          <cell r="AI17753">
            <v>1</v>
          </cell>
        </row>
        <row r="17754">
          <cell r="K17754" t="str">
            <v>Academy Converter</v>
          </cell>
          <cell r="L17754" t="str">
            <v>Secondary</v>
          </cell>
          <cell r="AC17754" t="str">
            <v>No</v>
          </cell>
          <cell r="AI17754">
            <v>1</v>
          </cell>
        </row>
        <row r="17755">
          <cell r="K17755" t="str">
            <v>Academy Converter</v>
          </cell>
          <cell r="L17755" t="str">
            <v>Primary</v>
          </cell>
          <cell r="AC17755" t="str">
            <v>Yes</v>
          </cell>
          <cell r="AI17755">
            <v>2</v>
          </cell>
        </row>
        <row r="17756">
          <cell r="K17756" t="str">
            <v>Academy Converter</v>
          </cell>
          <cell r="L17756" t="str">
            <v>Primary</v>
          </cell>
          <cell r="AC17756" t="str">
            <v>No</v>
          </cell>
          <cell r="AI17756">
            <v>2</v>
          </cell>
        </row>
        <row r="17757">
          <cell r="K17757" t="str">
            <v>Academy Special Converter</v>
          </cell>
          <cell r="L17757" t="str">
            <v>Special</v>
          </cell>
          <cell r="AC17757" t="str">
            <v>No</v>
          </cell>
          <cell r="AI17757">
            <v>1</v>
          </cell>
        </row>
        <row r="17758">
          <cell r="K17758" t="str">
            <v>Academy Converter</v>
          </cell>
          <cell r="L17758" t="str">
            <v>Primary</v>
          </cell>
          <cell r="AC17758" t="str">
            <v>No</v>
          </cell>
          <cell r="AI17758">
            <v>1</v>
          </cell>
        </row>
        <row r="17759">
          <cell r="K17759" t="str">
            <v>Academy Converter</v>
          </cell>
          <cell r="L17759" t="str">
            <v>Secondary</v>
          </cell>
          <cell r="AC17759" t="str">
            <v>Yes</v>
          </cell>
          <cell r="AI17759">
            <v>3</v>
          </cell>
        </row>
        <row r="17760">
          <cell r="K17760" t="str">
            <v>Academy Converter</v>
          </cell>
          <cell r="L17760" t="str">
            <v>Primary</v>
          </cell>
          <cell r="AC17760" t="str">
            <v>Yes</v>
          </cell>
          <cell r="AI17760">
            <v>1</v>
          </cell>
        </row>
        <row r="17761">
          <cell r="K17761" t="str">
            <v>Academy Converter</v>
          </cell>
          <cell r="L17761" t="str">
            <v>Primary</v>
          </cell>
          <cell r="AC17761" t="str">
            <v>No</v>
          </cell>
          <cell r="AI17761">
            <v>2</v>
          </cell>
        </row>
        <row r="17762">
          <cell r="K17762" t="str">
            <v>Academy Converter</v>
          </cell>
          <cell r="L17762" t="str">
            <v>Primary</v>
          </cell>
          <cell r="AC17762" t="str">
            <v>No</v>
          </cell>
          <cell r="AI17762">
            <v>2</v>
          </cell>
        </row>
        <row r="17763">
          <cell r="K17763" t="str">
            <v>Academy Converter</v>
          </cell>
          <cell r="L17763" t="str">
            <v>Primary</v>
          </cell>
          <cell r="AC17763" t="str">
            <v>Yes</v>
          </cell>
          <cell r="AI17763">
            <v>2</v>
          </cell>
        </row>
        <row r="17764">
          <cell r="K17764" t="str">
            <v>Academy Converter</v>
          </cell>
          <cell r="L17764" t="str">
            <v>Primary</v>
          </cell>
          <cell r="AC17764" t="str">
            <v>No</v>
          </cell>
          <cell r="AI17764">
            <v>2</v>
          </cell>
        </row>
        <row r="17765">
          <cell r="K17765" t="str">
            <v>Academy Converter</v>
          </cell>
          <cell r="L17765" t="str">
            <v>Secondary</v>
          </cell>
          <cell r="AC17765" t="str">
            <v>Yes</v>
          </cell>
          <cell r="AI17765">
            <v>3</v>
          </cell>
        </row>
        <row r="17766">
          <cell r="K17766" t="str">
            <v>Academy Converter</v>
          </cell>
          <cell r="L17766" t="str">
            <v>Primary</v>
          </cell>
          <cell r="AC17766" t="str">
            <v>No</v>
          </cell>
          <cell r="AI17766">
            <v>1</v>
          </cell>
        </row>
        <row r="17767">
          <cell r="K17767" t="str">
            <v>Academy Converter</v>
          </cell>
          <cell r="L17767" t="str">
            <v>Primary</v>
          </cell>
          <cell r="AC17767" t="str">
            <v>Yes</v>
          </cell>
          <cell r="AI17767">
            <v>1</v>
          </cell>
        </row>
        <row r="17768">
          <cell r="K17768" t="str">
            <v>Academy Converter</v>
          </cell>
          <cell r="L17768" t="str">
            <v>Primary</v>
          </cell>
          <cell r="AC17768" t="str">
            <v>No</v>
          </cell>
          <cell r="AI17768">
            <v>1</v>
          </cell>
        </row>
        <row r="17769">
          <cell r="K17769" t="str">
            <v>Academy Converter</v>
          </cell>
          <cell r="L17769" t="str">
            <v>Primary</v>
          </cell>
          <cell r="AC17769" t="str">
            <v>Yes</v>
          </cell>
          <cell r="AI17769">
            <v>3</v>
          </cell>
        </row>
        <row r="17770">
          <cell r="K17770" t="str">
            <v>Academy Converter</v>
          </cell>
          <cell r="L17770" t="str">
            <v>Primary</v>
          </cell>
          <cell r="AC17770" t="str">
            <v>No</v>
          </cell>
          <cell r="AI17770">
            <v>1</v>
          </cell>
        </row>
        <row r="17771">
          <cell r="K17771" t="str">
            <v>Academy Converter</v>
          </cell>
          <cell r="L17771" t="str">
            <v>Primary</v>
          </cell>
          <cell r="AC17771" t="str">
            <v>Yes</v>
          </cell>
          <cell r="AI17771">
            <v>1</v>
          </cell>
        </row>
        <row r="17772">
          <cell r="K17772" t="str">
            <v>Academy Converter</v>
          </cell>
          <cell r="L17772" t="str">
            <v>Primary</v>
          </cell>
          <cell r="AC17772" t="str">
            <v>No</v>
          </cell>
          <cell r="AI17772">
            <v>2</v>
          </cell>
        </row>
        <row r="17773">
          <cell r="K17773" t="str">
            <v>Academy Converter</v>
          </cell>
          <cell r="L17773" t="str">
            <v>Primary</v>
          </cell>
          <cell r="AC17773" t="str">
            <v>Yes</v>
          </cell>
          <cell r="AI17773">
            <v>3</v>
          </cell>
        </row>
        <row r="17774">
          <cell r="K17774" t="str">
            <v>Academy Converter</v>
          </cell>
          <cell r="L17774" t="str">
            <v>Secondary</v>
          </cell>
          <cell r="AC17774" t="str">
            <v>No</v>
          </cell>
          <cell r="AI17774">
            <v>1</v>
          </cell>
        </row>
        <row r="17775">
          <cell r="K17775" t="str">
            <v>Academy Converter</v>
          </cell>
          <cell r="L17775" t="str">
            <v>Primary</v>
          </cell>
          <cell r="AC17775" t="str">
            <v>Yes</v>
          </cell>
          <cell r="AI17775">
            <v>1</v>
          </cell>
        </row>
        <row r="17776">
          <cell r="K17776" t="str">
            <v>Academy Converter</v>
          </cell>
          <cell r="L17776" t="str">
            <v>Primary</v>
          </cell>
          <cell r="AC17776" t="str">
            <v>Yes</v>
          </cell>
          <cell r="AI17776">
            <v>3</v>
          </cell>
        </row>
        <row r="17777">
          <cell r="K17777" t="str">
            <v>Academy Converter</v>
          </cell>
          <cell r="L17777" t="str">
            <v>Primary</v>
          </cell>
          <cell r="AC17777" t="str">
            <v>No</v>
          </cell>
          <cell r="AI17777">
            <v>2</v>
          </cell>
        </row>
        <row r="17778">
          <cell r="K17778" t="str">
            <v>Academy Converter</v>
          </cell>
          <cell r="L17778" t="str">
            <v>Primary</v>
          </cell>
          <cell r="AC17778" t="str">
            <v>No</v>
          </cell>
          <cell r="AI17778">
            <v>1</v>
          </cell>
        </row>
        <row r="17779">
          <cell r="K17779" t="str">
            <v>University Technical College</v>
          </cell>
          <cell r="L17779" t="str">
            <v>Secondary</v>
          </cell>
          <cell r="AC17779" t="str">
            <v>Yes</v>
          </cell>
          <cell r="AI17779">
            <v>3</v>
          </cell>
        </row>
        <row r="17780">
          <cell r="K17780" t="str">
            <v>Academy Sponsor Led</v>
          </cell>
          <cell r="L17780" t="str">
            <v>Primary</v>
          </cell>
          <cell r="AC17780" t="str">
            <v>Yes</v>
          </cell>
          <cell r="AI17780">
            <v>2</v>
          </cell>
        </row>
        <row r="17781">
          <cell r="K17781" t="str">
            <v>Academy Converter</v>
          </cell>
          <cell r="L17781" t="str">
            <v>Primary</v>
          </cell>
          <cell r="AC17781" t="str">
            <v>Yes</v>
          </cell>
          <cell r="AI17781">
            <v>2</v>
          </cell>
        </row>
        <row r="17782">
          <cell r="K17782" t="str">
            <v>Academy Sponsor Led</v>
          </cell>
          <cell r="L17782" t="str">
            <v>Secondary</v>
          </cell>
          <cell r="AC17782" t="str">
            <v>Yes</v>
          </cell>
          <cell r="AI17782">
            <v>2</v>
          </cell>
        </row>
        <row r="17783">
          <cell r="K17783" t="str">
            <v>Academy Sponsor Led</v>
          </cell>
          <cell r="L17783" t="str">
            <v>Primary</v>
          </cell>
          <cell r="AC17783" t="str">
            <v>Yes</v>
          </cell>
          <cell r="AI17783">
            <v>2</v>
          </cell>
        </row>
        <row r="17784">
          <cell r="K17784" t="str">
            <v>Academy Sponsor Led</v>
          </cell>
          <cell r="L17784" t="str">
            <v>Primary</v>
          </cell>
          <cell r="AC17784" t="str">
            <v>Yes</v>
          </cell>
          <cell r="AI17784">
            <v>2</v>
          </cell>
        </row>
        <row r="17785">
          <cell r="K17785" t="str">
            <v>Academy Sponsor Led</v>
          </cell>
          <cell r="L17785" t="str">
            <v>Primary</v>
          </cell>
          <cell r="AC17785" t="str">
            <v>Yes</v>
          </cell>
          <cell r="AI17785">
            <v>2</v>
          </cell>
        </row>
        <row r="17786">
          <cell r="K17786" t="str">
            <v>Academy Sponsor Led</v>
          </cell>
          <cell r="L17786" t="str">
            <v>Primary</v>
          </cell>
          <cell r="AC17786" t="str">
            <v>Yes</v>
          </cell>
          <cell r="AI17786">
            <v>3</v>
          </cell>
        </row>
        <row r="17787">
          <cell r="K17787" t="str">
            <v>Academy Sponsor Led</v>
          </cell>
          <cell r="L17787" t="str">
            <v>Primary</v>
          </cell>
          <cell r="AC17787" t="str">
            <v>Yes</v>
          </cell>
          <cell r="AI17787">
            <v>2</v>
          </cell>
        </row>
        <row r="17788">
          <cell r="K17788" t="str">
            <v>Academy Sponsor Led</v>
          </cell>
          <cell r="L17788" t="str">
            <v>Primary</v>
          </cell>
          <cell r="AC17788" t="str">
            <v>Yes</v>
          </cell>
          <cell r="AI17788">
            <v>3</v>
          </cell>
        </row>
        <row r="17789">
          <cell r="K17789" t="str">
            <v>Academy Sponsor Led</v>
          </cell>
          <cell r="L17789" t="str">
            <v>Primary</v>
          </cell>
          <cell r="AC17789" t="str">
            <v>Yes</v>
          </cell>
          <cell r="AI17789">
            <v>2</v>
          </cell>
        </row>
        <row r="17790">
          <cell r="K17790" t="str">
            <v>Academy Sponsor Led</v>
          </cell>
          <cell r="L17790" t="str">
            <v>Primary</v>
          </cell>
          <cell r="AC17790" t="str">
            <v>Yes</v>
          </cell>
          <cell r="AI17790">
            <v>2</v>
          </cell>
        </row>
        <row r="17791">
          <cell r="K17791" t="str">
            <v>Community School</v>
          </cell>
          <cell r="L17791" t="str">
            <v>Primary</v>
          </cell>
          <cell r="AC17791" t="str">
            <v>Yes</v>
          </cell>
          <cell r="AI17791">
            <v>3</v>
          </cell>
        </row>
        <row r="17792">
          <cell r="K17792" t="str">
            <v>Community School</v>
          </cell>
          <cell r="L17792" t="str">
            <v>Primary</v>
          </cell>
          <cell r="AC17792" t="str">
            <v>Yes</v>
          </cell>
          <cell r="AI17792">
            <v>2</v>
          </cell>
        </row>
        <row r="17793">
          <cell r="K17793" t="str">
            <v>Academy Sponsor Led</v>
          </cell>
          <cell r="L17793" t="str">
            <v>Primary</v>
          </cell>
          <cell r="AC17793" t="str">
            <v>Yes</v>
          </cell>
          <cell r="AI17793">
            <v>2</v>
          </cell>
        </row>
        <row r="17794">
          <cell r="K17794" t="str">
            <v>Voluntary Aided School</v>
          </cell>
          <cell r="L17794" t="str">
            <v>Primary</v>
          </cell>
          <cell r="AC17794" t="str">
            <v>Yes</v>
          </cell>
          <cell r="AI17794">
            <v>3</v>
          </cell>
        </row>
        <row r="17795">
          <cell r="K17795" t="str">
            <v>Academy Sponsor Led</v>
          </cell>
          <cell r="L17795" t="str">
            <v>Primary</v>
          </cell>
          <cell r="AC17795" t="str">
            <v>Yes</v>
          </cell>
          <cell r="AI17795">
            <v>3</v>
          </cell>
        </row>
        <row r="17796">
          <cell r="K17796" t="str">
            <v>Community School</v>
          </cell>
          <cell r="L17796" t="str">
            <v>Primary</v>
          </cell>
          <cell r="AC17796" t="str">
            <v>Yes</v>
          </cell>
          <cell r="AI17796">
            <v>1</v>
          </cell>
        </row>
        <row r="17797">
          <cell r="K17797" t="str">
            <v>Academy Alternative Provision Sponsor Led</v>
          </cell>
          <cell r="L17797" t="str">
            <v>PRU</v>
          </cell>
          <cell r="AC17797" t="str">
            <v>Yes</v>
          </cell>
          <cell r="AI17797">
            <v>1</v>
          </cell>
        </row>
        <row r="17798">
          <cell r="K17798" t="str">
            <v>Academy Sponsor Led</v>
          </cell>
          <cell r="L17798" t="str">
            <v>Primary</v>
          </cell>
          <cell r="AC17798" t="str">
            <v>Yes</v>
          </cell>
          <cell r="AI17798">
            <v>3</v>
          </cell>
        </row>
        <row r="17799">
          <cell r="K17799" t="str">
            <v>Academy Converter</v>
          </cell>
          <cell r="L17799" t="str">
            <v>Primary</v>
          </cell>
          <cell r="AC17799" t="str">
            <v>No</v>
          </cell>
          <cell r="AI17799">
            <v>2</v>
          </cell>
        </row>
        <row r="17800">
          <cell r="K17800" t="str">
            <v>Academy Converter</v>
          </cell>
          <cell r="L17800" t="str">
            <v>Primary</v>
          </cell>
          <cell r="AC17800" t="str">
            <v>No</v>
          </cell>
          <cell r="AI17800">
            <v>2</v>
          </cell>
        </row>
        <row r="17801">
          <cell r="K17801" t="str">
            <v>Academy Converter</v>
          </cell>
          <cell r="L17801" t="str">
            <v>Secondary</v>
          </cell>
          <cell r="AC17801" t="str">
            <v>Yes</v>
          </cell>
          <cell r="AI17801">
            <v>3</v>
          </cell>
        </row>
        <row r="17802">
          <cell r="K17802" t="str">
            <v>Academy Converter</v>
          </cell>
          <cell r="L17802" t="str">
            <v>Primary</v>
          </cell>
          <cell r="AC17802" t="str">
            <v>No</v>
          </cell>
          <cell r="AI17802">
            <v>2</v>
          </cell>
        </row>
        <row r="17803">
          <cell r="K17803" t="str">
            <v>Academy Converter</v>
          </cell>
          <cell r="L17803" t="str">
            <v>Secondary</v>
          </cell>
          <cell r="AC17803" t="str">
            <v>No</v>
          </cell>
          <cell r="AI17803">
            <v>2</v>
          </cell>
        </row>
        <row r="17804">
          <cell r="K17804" t="str">
            <v>Academy Converter</v>
          </cell>
          <cell r="L17804" t="str">
            <v>Primary</v>
          </cell>
          <cell r="AC17804" t="str">
            <v>No</v>
          </cell>
          <cell r="AI17804">
            <v>2</v>
          </cell>
        </row>
        <row r="17805">
          <cell r="K17805" t="str">
            <v>Academy Converter</v>
          </cell>
          <cell r="L17805" t="str">
            <v>Primary</v>
          </cell>
          <cell r="AC17805" t="str">
            <v>No</v>
          </cell>
          <cell r="AI17805">
            <v>2</v>
          </cell>
        </row>
        <row r="17806">
          <cell r="K17806" t="str">
            <v>Academy Converter</v>
          </cell>
          <cell r="L17806" t="str">
            <v>Primary</v>
          </cell>
          <cell r="AC17806" t="str">
            <v>No</v>
          </cell>
          <cell r="AI17806">
            <v>1</v>
          </cell>
        </row>
        <row r="17807">
          <cell r="K17807" t="str">
            <v>Academy Converter</v>
          </cell>
          <cell r="L17807" t="str">
            <v>Primary</v>
          </cell>
          <cell r="AC17807" t="str">
            <v>Yes</v>
          </cell>
          <cell r="AI17807">
            <v>2</v>
          </cell>
        </row>
        <row r="17808">
          <cell r="K17808" t="str">
            <v>Academy Converter</v>
          </cell>
          <cell r="L17808" t="str">
            <v>Primary</v>
          </cell>
          <cell r="AC17808" t="str">
            <v>Yes</v>
          </cell>
          <cell r="AI17808">
            <v>1</v>
          </cell>
        </row>
        <row r="17809">
          <cell r="K17809" t="str">
            <v>Academy Converter</v>
          </cell>
          <cell r="L17809" t="str">
            <v>Primary</v>
          </cell>
          <cell r="AC17809" t="str">
            <v>Yes</v>
          </cell>
          <cell r="AI17809">
            <v>3</v>
          </cell>
        </row>
        <row r="17810">
          <cell r="K17810" t="str">
            <v>Academy Converter</v>
          </cell>
          <cell r="L17810" t="str">
            <v>Secondary</v>
          </cell>
          <cell r="AC17810" t="str">
            <v>No</v>
          </cell>
          <cell r="AI17810">
            <v>1</v>
          </cell>
        </row>
        <row r="17811">
          <cell r="K17811" t="str">
            <v>Academy Converter</v>
          </cell>
          <cell r="L17811" t="str">
            <v>Primary</v>
          </cell>
          <cell r="AC17811" t="str">
            <v>No</v>
          </cell>
          <cell r="AI17811">
            <v>2</v>
          </cell>
        </row>
        <row r="17812">
          <cell r="K17812" t="str">
            <v>Academy Converter</v>
          </cell>
          <cell r="L17812" t="str">
            <v>Primary</v>
          </cell>
          <cell r="AC17812" t="str">
            <v>Yes</v>
          </cell>
          <cell r="AI17812">
            <v>2</v>
          </cell>
        </row>
        <row r="17813">
          <cell r="K17813" t="str">
            <v>Academy Converter</v>
          </cell>
          <cell r="L17813" t="str">
            <v>Primary</v>
          </cell>
          <cell r="AC17813" t="str">
            <v>No</v>
          </cell>
          <cell r="AI17813">
            <v>2</v>
          </cell>
        </row>
        <row r="17814">
          <cell r="K17814" t="str">
            <v>Academy Converter</v>
          </cell>
          <cell r="L17814" t="str">
            <v>Primary</v>
          </cell>
          <cell r="AC17814" t="str">
            <v>No</v>
          </cell>
          <cell r="AI17814">
            <v>2</v>
          </cell>
        </row>
        <row r="17815">
          <cell r="K17815" t="str">
            <v>Academy Converter</v>
          </cell>
          <cell r="L17815" t="str">
            <v>Secondary</v>
          </cell>
          <cell r="AC17815" t="str">
            <v>No</v>
          </cell>
          <cell r="AI17815">
            <v>1</v>
          </cell>
        </row>
        <row r="17816">
          <cell r="K17816" t="str">
            <v>Academy Converter</v>
          </cell>
          <cell r="L17816" t="str">
            <v>Primary</v>
          </cell>
          <cell r="AC17816" t="str">
            <v>No</v>
          </cell>
          <cell r="AI17816">
            <v>1</v>
          </cell>
        </row>
        <row r="17817">
          <cell r="K17817" t="str">
            <v>Academy Sponsor Led</v>
          </cell>
          <cell r="L17817" t="str">
            <v>Primary</v>
          </cell>
          <cell r="AC17817" t="str">
            <v>Yes</v>
          </cell>
          <cell r="AI17817">
            <v>3</v>
          </cell>
        </row>
        <row r="17818">
          <cell r="K17818" t="str">
            <v>Academy Alternative Provision Converter</v>
          </cell>
          <cell r="L17818" t="str">
            <v>PRU</v>
          </cell>
          <cell r="AC17818" t="str">
            <v>No</v>
          </cell>
          <cell r="AI17818">
            <v>2</v>
          </cell>
        </row>
        <row r="17819">
          <cell r="K17819" t="str">
            <v>Academy Converter</v>
          </cell>
          <cell r="L17819" t="str">
            <v>Secondary</v>
          </cell>
          <cell r="AC17819" t="str">
            <v>No</v>
          </cell>
          <cell r="AI17819">
            <v>2</v>
          </cell>
        </row>
        <row r="17820">
          <cell r="K17820" t="str">
            <v>Academy Sponsor Led</v>
          </cell>
          <cell r="L17820" t="str">
            <v>Primary</v>
          </cell>
          <cell r="AC17820" t="str">
            <v>NULL</v>
          </cell>
          <cell r="AI17820" t="str">
            <v>NULL</v>
          </cell>
        </row>
        <row r="17821">
          <cell r="K17821" t="str">
            <v>Academy Sponsor Led</v>
          </cell>
          <cell r="L17821" t="str">
            <v>Secondary</v>
          </cell>
          <cell r="AC17821" t="str">
            <v>NULL</v>
          </cell>
          <cell r="AI17821" t="str">
            <v>NULL</v>
          </cell>
        </row>
        <row r="17822">
          <cell r="K17822" t="str">
            <v>Academy Special Sponsor Led</v>
          </cell>
          <cell r="L17822" t="str">
            <v>Special</v>
          </cell>
          <cell r="AC17822" t="str">
            <v>Yes</v>
          </cell>
          <cell r="AI17822">
            <v>2</v>
          </cell>
        </row>
        <row r="17823">
          <cell r="K17823" t="str">
            <v>Academy Sponsor Led</v>
          </cell>
          <cell r="L17823" t="str">
            <v>Primary</v>
          </cell>
          <cell r="AC17823" t="str">
            <v>Yes</v>
          </cell>
          <cell r="AI17823">
            <v>3</v>
          </cell>
        </row>
        <row r="17824">
          <cell r="K17824" t="str">
            <v>Academy Sponsor Led</v>
          </cell>
          <cell r="L17824" t="str">
            <v>Primary</v>
          </cell>
          <cell r="AC17824" t="str">
            <v>Yes</v>
          </cell>
          <cell r="AI17824">
            <v>2</v>
          </cell>
        </row>
        <row r="17825">
          <cell r="K17825" t="str">
            <v>Academy Sponsor Led</v>
          </cell>
          <cell r="L17825" t="str">
            <v>Primary</v>
          </cell>
          <cell r="AC17825" t="str">
            <v>Yes</v>
          </cell>
          <cell r="AI17825">
            <v>2</v>
          </cell>
        </row>
        <row r="17826">
          <cell r="K17826" t="str">
            <v>Academy Sponsor Led</v>
          </cell>
          <cell r="L17826" t="str">
            <v>Primary</v>
          </cell>
          <cell r="AC17826" t="str">
            <v>Yes</v>
          </cell>
          <cell r="AI17826">
            <v>2</v>
          </cell>
        </row>
        <row r="17827">
          <cell r="K17827" t="str">
            <v>Academy Sponsor Led</v>
          </cell>
          <cell r="L17827" t="str">
            <v>Secondary</v>
          </cell>
          <cell r="AC17827" t="str">
            <v>Yes</v>
          </cell>
          <cell r="AI17827">
            <v>3</v>
          </cell>
        </row>
        <row r="17828">
          <cell r="K17828" t="str">
            <v>Academy Sponsor Led</v>
          </cell>
          <cell r="L17828" t="str">
            <v>Primary</v>
          </cell>
          <cell r="AC17828" t="str">
            <v>Yes</v>
          </cell>
          <cell r="AI17828">
            <v>2</v>
          </cell>
        </row>
        <row r="17829">
          <cell r="K17829" t="str">
            <v>Academy Sponsor Led</v>
          </cell>
          <cell r="L17829" t="str">
            <v>Primary</v>
          </cell>
          <cell r="AC17829" t="str">
            <v>Yes</v>
          </cell>
          <cell r="AI17829">
            <v>1</v>
          </cell>
        </row>
        <row r="17830">
          <cell r="K17830" t="str">
            <v>Academy Sponsor Led</v>
          </cell>
          <cell r="L17830" t="str">
            <v>Primary</v>
          </cell>
          <cell r="AC17830" t="str">
            <v>Yes</v>
          </cell>
          <cell r="AI17830">
            <v>2</v>
          </cell>
        </row>
        <row r="17831">
          <cell r="K17831" t="str">
            <v>Academy Alternative Provision Sponsor Led</v>
          </cell>
          <cell r="L17831" t="str">
            <v>PRU</v>
          </cell>
          <cell r="AC17831" t="str">
            <v>Yes</v>
          </cell>
          <cell r="AI17831">
            <v>2</v>
          </cell>
        </row>
        <row r="17832">
          <cell r="K17832" t="str">
            <v>Academy Sponsor Led</v>
          </cell>
          <cell r="L17832" t="str">
            <v>Primary</v>
          </cell>
          <cell r="AC17832" t="str">
            <v>Yes</v>
          </cell>
          <cell r="AI17832">
            <v>3</v>
          </cell>
        </row>
        <row r="17833">
          <cell r="K17833" t="str">
            <v>Academy Sponsor Led</v>
          </cell>
          <cell r="L17833" t="str">
            <v>Primary</v>
          </cell>
          <cell r="AC17833" t="str">
            <v>Yes</v>
          </cell>
          <cell r="AI17833">
            <v>3</v>
          </cell>
        </row>
        <row r="17834">
          <cell r="K17834" t="str">
            <v>Academy Sponsor Led</v>
          </cell>
          <cell r="L17834" t="str">
            <v>Secondary</v>
          </cell>
          <cell r="AC17834" t="str">
            <v>Yes</v>
          </cell>
          <cell r="AI17834">
            <v>2</v>
          </cell>
        </row>
        <row r="17835">
          <cell r="K17835" t="str">
            <v>Academy Sponsor Led</v>
          </cell>
          <cell r="L17835" t="str">
            <v>Primary</v>
          </cell>
          <cell r="AC17835" t="str">
            <v>Yes</v>
          </cell>
          <cell r="AI17835">
            <v>2</v>
          </cell>
        </row>
        <row r="17836">
          <cell r="K17836" t="str">
            <v>Academy Sponsor Led</v>
          </cell>
          <cell r="L17836" t="str">
            <v>Primary</v>
          </cell>
          <cell r="AC17836" t="str">
            <v>Yes</v>
          </cell>
          <cell r="AI17836">
            <v>3</v>
          </cell>
        </row>
        <row r="17837">
          <cell r="K17837" t="str">
            <v>Academy Sponsor Led</v>
          </cell>
          <cell r="L17837" t="str">
            <v>Primary</v>
          </cell>
          <cell r="AC17837" t="str">
            <v>Yes</v>
          </cell>
          <cell r="AI17837">
            <v>2</v>
          </cell>
        </row>
        <row r="17838">
          <cell r="K17838" t="str">
            <v>Academy Sponsor Led</v>
          </cell>
          <cell r="L17838" t="str">
            <v>Primary</v>
          </cell>
          <cell r="AC17838" t="str">
            <v>Yes</v>
          </cell>
          <cell r="AI17838">
            <v>3</v>
          </cell>
        </row>
        <row r="17839">
          <cell r="K17839" t="str">
            <v>Academy Sponsor Led</v>
          </cell>
          <cell r="L17839" t="str">
            <v>Primary</v>
          </cell>
          <cell r="AC17839" t="str">
            <v>Yes</v>
          </cell>
          <cell r="AI17839">
            <v>2</v>
          </cell>
        </row>
        <row r="17840">
          <cell r="K17840" t="str">
            <v>Academy Sponsor Led</v>
          </cell>
          <cell r="L17840" t="str">
            <v>Secondary</v>
          </cell>
          <cell r="AC17840" t="str">
            <v>Yes</v>
          </cell>
          <cell r="AI17840">
            <v>2</v>
          </cell>
        </row>
        <row r="17841">
          <cell r="K17841" t="str">
            <v>Academy Sponsor Led</v>
          </cell>
          <cell r="L17841" t="str">
            <v>Primary</v>
          </cell>
          <cell r="AC17841" t="str">
            <v>Yes</v>
          </cell>
          <cell r="AI17841">
            <v>2</v>
          </cell>
        </row>
        <row r="17842">
          <cell r="K17842" t="str">
            <v>Academy Special Sponsor Led</v>
          </cell>
          <cell r="L17842" t="str">
            <v>Special</v>
          </cell>
          <cell r="AC17842" t="str">
            <v>Yes</v>
          </cell>
          <cell r="AI17842">
            <v>2</v>
          </cell>
        </row>
        <row r="17843">
          <cell r="K17843" t="str">
            <v>Academy Sponsor Led</v>
          </cell>
          <cell r="L17843" t="str">
            <v>Secondary</v>
          </cell>
          <cell r="AC17843" t="str">
            <v>Yes</v>
          </cell>
          <cell r="AI17843">
            <v>3</v>
          </cell>
        </row>
        <row r="17844">
          <cell r="K17844" t="str">
            <v>Academy Sponsor Led</v>
          </cell>
          <cell r="L17844" t="str">
            <v>Secondary</v>
          </cell>
          <cell r="AC17844" t="str">
            <v>Yes</v>
          </cell>
          <cell r="AI17844">
            <v>2</v>
          </cell>
        </row>
        <row r="17845">
          <cell r="K17845" t="str">
            <v>Academy Sponsor Led</v>
          </cell>
          <cell r="L17845" t="str">
            <v>Primary</v>
          </cell>
          <cell r="AC17845" t="str">
            <v>Yes</v>
          </cell>
          <cell r="AI17845">
            <v>3</v>
          </cell>
        </row>
        <row r="17846">
          <cell r="K17846" t="str">
            <v>Academy Sponsor Led</v>
          </cell>
          <cell r="L17846" t="str">
            <v>Primary</v>
          </cell>
          <cell r="AC17846" t="str">
            <v>Yes</v>
          </cell>
          <cell r="AI17846">
            <v>3</v>
          </cell>
        </row>
        <row r="17847">
          <cell r="K17847" t="str">
            <v>Academy Sponsor Led</v>
          </cell>
          <cell r="L17847" t="str">
            <v>Primary</v>
          </cell>
          <cell r="AC17847" t="str">
            <v>Yes</v>
          </cell>
          <cell r="AI17847">
            <v>2</v>
          </cell>
        </row>
        <row r="17848">
          <cell r="K17848" t="str">
            <v>Academy Sponsor Led</v>
          </cell>
          <cell r="L17848" t="str">
            <v>Primary</v>
          </cell>
          <cell r="AC17848" t="str">
            <v>Yes</v>
          </cell>
          <cell r="AI17848">
            <v>2</v>
          </cell>
        </row>
        <row r="17849">
          <cell r="K17849" t="str">
            <v>Academy Sponsor Led</v>
          </cell>
          <cell r="L17849" t="str">
            <v>Primary</v>
          </cell>
          <cell r="AC17849" t="str">
            <v>Yes</v>
          </cell>
          <cell r="AI17849">
            <v>2</v>
          </cell>
        </row>
        <row r="17850">
          <cell r="K17850" t="str">
            <v>Academy Sponsor Led</v>
          </cell>
          <cell r="L17850" t="str">
            <v>Primary</v>
          </cell>
          <cell r="AC17850" t="str">
            <v>Yes</v>
          </cell>
          <cell r="AI17850">
            <v>2</v>
          </cell>
        </row>
        <row r="17851">
          <cell r="K17851" t="str">
            <v>Academy Sponsor Led</v>
          </cell>
          <cell r="L17851" t="str">
            <v>Primary</v>
          </cell>
          <cell r="AC17851" t="str">
            <v>Yes</v>
          </cell>
          <cell r="AI17851">
            <v>2</v>
          </cell>
        </row>
        <row r="17852">
          <cell r="K17852" t="str">
            <v>Academy Sponsor Led</v>
          </cell>
          <cell r="L17852" t="str">
            <v>Primary</v>
          </cell>
          <cell r="AC17852" t="str">
            <v>Yes</v>
          </cell>
          <cell r="AI17852">
            <v>2</v>
          </cell>
        </row>
        <row r="17853">
          <cell r="K17853" t="str">
            <v>Academy Sponsor Led</v>
          </cell>
          <cell r="L17853" t="str">
            <v>Primary</v>
          </cell>
          <cell r="AC17853" t="str">
            <v>NULL</v>
          </cell>
          <cell r="AI17853" t="str">
            <v>NULL</v>
          </cell>
        </row>
        <row r="17854">
          <cell r="K17854" t="str">
            <v>Community School</v>
          </cell>
          <cell r="L17854" t="str">
            <v>Primary</v>
          </cell>
          <cell r="AC17854" t="str">
            <v>Yes</v>
          </cell>
          <cell r="AI17854">
            <v>3</v>
          </cell>
        </row>
        <row r="17855">
          <cell r="K17855" t="str">
            <v>Free School</v>
          </cell>
          <cell r="L17855" t="str">
            <v>Secondary</v>
          </cell>
          <cell r="AC17855" t="str">
            <v>Yes</v>
          </cell>
          <cell r="AI17855">
            <v>2</v>
          </cell>
        </row>
        <row r="17856">
          <cell r="K17856" t="str">
            <v>Free School</v>
          </cell>
          <cell r="L17856" t="str">
            <v>Primary</v>
          </cell>
          <cell r="AC17856" t="str">
            <v>Yes</v>
          </cell>
          <cell r="AI17856">
            <v>1</v>
          </cell>
        </row>
        <row r="17857">
          <cell r="K17857" t="str">
            <v>Academy Sponsor Led</v>
          </cell>
          <cell r="L17857" t="str">
            <v>Secondary</v>
          </cell>
          <cell r="AC17857" t="str">
            <v>Yes</v>
          </cell>
          <cell r="AI17857">
            <v>4</v>
          </cell>
        </row>
        <row r="17858">
          <cell r="K17858" t="str">
            <v>Academy Sponsor Led</v>
          </cell>
          <cell r="L17858" t="str">
            <v>Primary</v>
          </cell>
          <cell r="AC17858" t="str">
            <v>Yes</v>
          </cell>
          <cell r="AI17858">
            <v>2</v>
          </cell>
        </row>
        <row r="17859">
          <cell r="K17859" t="str">
            <v>Academy Sponsor Led</v>
          </cell>
          <cell r="L17859" t="str">
            <v>Primary</v>
          </cell>
          <cell r="AC17859" t="str">
            <v>Yes</v>
          </cell>
          <cell r="AI17859">
            <v>2</v>
          </cell>
        </row>
        <row r="17860">
          <cell r="K17860" t="str">
            <v>Academy Converter</v>
          </cell>
          <cell r="L17860" t="str">
            <v>Primary</v>
          </cell>
          <cell r="AC17860" t="str">
            <v>No</v>
          </cell>
          <cell r="AI17860">
            <v>2</v>
          </cell>
        </row>
        <row r="17861">
          <cell r="K17861" t="str">
            <v>Academy Converter</v>
          </cell>
          <cell r="L17861" t="str">
            <v>Secondary</v>
          </cell>
          <cell r="AC17861" t="str">
            <v>Yes</v>
          </cell>
          <cell r="AI17861">
            <v>2</v>
          </cell>
        </row>
        <row r="17862">
          <cell r="K17862" t="str">
            <v>Academy Converter</v>
          </cell>
          <cell r="L17862" t="str">
            <v>Secondary</v>
          </cell>
          <cell r="AC17862" t="str">
            <v>No</v>
          </cell>
          <cell r="AI17862">
            <v>2</v>
          </cell>
        </row>
        <row r="17863">
          <cell r="K17863" t="str">
            <v>Academy Converter</v>
          </cell>
          <cell r="L17863" t="str">
            <v>Primary</v>
          </cell>
          <cell r="AC17863" t="str">
            <v>No</v>
          </cell>
          <cell r="AI17863">
            <v>2</v>
          </cell>
        </row>
        <row r="17864">
          <cell r="K17864" t="str">
            <v>Academy Converter</v>
          </cell>
          <cell r="L17864" t="str">
            <v>Primary</v>
          </cell>
          <cell r="AC17864" t="str">
            <v>No</v>
          </cell>
          <cell r="AI17864">
            <v>2</v>
          </cell>
        </row>
        <row r="17865">
          <cell r="K17865" t="str">
            <v>Academy Special Converter</v>
          </cell>
          <cell r="L17865" t="str">
            <v>Special</v>
          </cell>
          <cell r="AC17865" t="str">
            <v>Yes</v>
          </cell>
          <cell r="AI17865">
            <v>1</v>
          </cell>
        </row>
        <row r="17866">
          <cell r="K17866" t="str">
            <v>Academy Converter</v>
          </cell>
          <cell r="L17866" t="str">
            <v>Primary</v>
          </cell>
          <cell r="AC17866" t="str">
            <v>No</v>
          </cell>
          <cell r="AI17866">
            <v>2</v>
          </cell>
        </row>
        <row r="17867">
          <cell r="K17867" t="str">
            <v>Academy Converter</v>
          </cell>
          <cell r="L17867" t="str">
            <v>Secondary</v>
          </cell>
          <cell r="AC17867" t="str">
            <v>Yes</v>
          </cell>
          <cell r="AI17867">
            <v>3</v>
          </cell>
        </row>
        <row r="17868">
          <cell r="K17868" t="str">
            <v>Academy Converter</v>
          </cell>
          <cell r="L17868" t="str">
            <v>Primary</v>
          </cell>
          <cell r="AC17868" t="str">
            <v>No</v>
          </cell>
          <cell r="AI17868">
            <v>1</v>
          </cell>
        </row>
        <row r="17869">
          <cell r="K17869" t="str">
            <v>Academy Converter</v>
          </cell>
          <cell r="L17869" t="str">
            <v>Primary</v>
          </cell>
          <cell r="AC17869" t="str">
            <v>Yes</v>
          </cell>
          <cell r="AI17869">
            <v>3</v>
          </cell>
        </row>
        <row r="17870">
          <cell r="K17870" t="str">
            <v>Academy Converter</v>
          </cell>
          <cell r="L17870" t="str">
            <v>Primary</v>
          </cell>
          <cell r="AC17870" t="str">
            <v>No</v>
          </cell>
          <cell r="AI17870">
            <v>2</v>
          </cell>
        </row>
        <row r="17871">
          <cell r="K17871" t="str">
            <v>Academy Converter</v>
          </cell>
          <cell r="L17871" t="str">
            <v>Primary</v>
          </cell>
          <cell r="AC17871" t="str">
            <v>No</v>
          </cell>
          <cell r="AI17871">
            <v>1</v>
          </cell>
        </row>
        <row r="17872">
          <cell r="K17872" t="str">
            <v>Academy Converter</v>
          </cell>
          <cell r="L17872" t="str">
            <v>Primary</v>
          </cell>
          <cell r="AC17872" t="str">
            <v>No</v>
          </cell>
          <cell r="AI17872">
            <v>1</v>
          </cell>
        </row>
        <row r="17873">
          <cell r="K17873" t="str">
            <v>Academy Converter</v>
          </cell>
          <cell r="L17873" t="str">
            <v>Primary</v>
          </cell>
          <cell r="AC17873" t="str">
            <v>No</v>
          </cell>
          <cell r="AI17873">
            <v>1</v>
          </cell>
        </row>
        <row r="17874">
          <cell r="K17874" t="str">
            <v>Academy Converter</v>
          </cell>
          <cell r="L17874" t="str">
            <v>Primary</v>
          </cell>
          <cell r="AC17874" t="str">
            <v>No</v>
          </cell>
          <cell r="AI17874">
            <v>2</v>
          </cell>
        </row>
        <row r="17875">
          <cell r="K17875" t="str">
            <v>Academy Converter</v>
          </cell>
          <cell r="L17875" t="str">
            <v>Primary</v>
          </cell>
          <cell r="AC17875" t="str">
            <v>Yes</v>
          </cell>
          <cell r="AI17875">
            <v>3</v>
          </cell>
        </row>
        <row r="17876">
          <cell r="K17876" t="str">
            <v>Academy Converter</v>
          </cell>
          <cell r="L17876" t="str">
            <v>Primary</v>
          </cell>
          <cell r="AC17876" t="str">
            <v>No</v>
          </cell>
          <cell r="AI17876">
            <v>2</v>
          </cell>
        </row>
        <row r="17877">
          <cell r="K17877" t="str">
            <v>Academy Converter</v>
          </cell>
          <cell r="L17877" t="str">
            <v>Secondary</v>
          </cell>
          <cell r="AC17877" t="str">
            <v>No</v>
          </cell>
          <cell r="AI17877">
            <v>2</v>
          </cell>
        </row>
        <row r="17878">
          <cell r="K17878" t="str">
            <v>Academy Converter</v>
          </cell>
          <cell r="L17878" t="str">
            <v>Primary</v>
          </cell>
          <cell r="AC17878" t="str">
            <v>Yes</v>
          </cell>
          <cell r="AI17878">
            <v>2</v>
          </cell>
        </row>
        <row r="17879">
          <cell r="K17879" t="str">
            <v>Academy Converter</v>
          </cell>
          <cell r="L17879" t="str">
            <v>Primary</v>
          </cell>
          <cell r="AC17879" t="str">
            <v>No</v>
          </cell>
          <cell r="AI17879">
            <v>2</v>
          </cell>
        </row>
        <row r="17880">
          <cell r="K17880" t="str">
            <v>Academy Converter</v>
          </cell>
          <cell r="L17880" t="str">
            <v>Primary</v>
          </cell>
          <cell r="AC17880" t="str">
            <v>No</v>
          </cell>
          <cell r="AI17880">
            <v>2</v>
          </cell>
        </row>
        <row r="17881">
          <cell r="K17881" t="str">
            <v>Academy Converter</v>
          </cell>
          <cell r="L17881" t="str">
            <v>Primary</v>
          </cell>
          <cell r="AC17881" t="str">
            <v>No</v>
          </cell>
          <cell r="AI17881">
            <v>1</v>
          </cell>
        </row>
        <row r="17882">
          <cell r="K17882" t="str">
            <v>Academy Converter</v>
          </cell>
          <cell r="L17882" t="str">
            <v>Primary</v>
          </cell>
          <cell r="AC17882" t="str">
            <v>Yes</v>
          </cell>
          <cell r="AI17882">
            <v>2</v>
          </cell>
        </row>
        <row r="17883">
          <cell r="K17883" t="str">
            <v>Academy Converter</v>
          </cell>
          <cell r="L17883" t="str">
            <v>Primary</v>
          </cell>
          <cell r="AC17883" t="str">
            <v>No</v>
          </cell>
          <cell r="AI17883">
            <v>2</v>
          </cell>
        </row>
        <row r="17884">
          <cell r="K17884" t="str">
            <v>Academy Converter</v>
          </cell>
          <cell r="L17884" t="str">
            <v>Primary</v>
          </cell>
          <cell r="AC17884" t="str">
            <v>Yes</v>
          </cell>
          <cell r="AI17884">
            <v>2</v>
          </cell>
        </row>
        <row r="17885">
          <cell r="K17885" t="str">
            <v>Academy Converter</v>
          </cell>
          <cell r="L17885" t="str">
            <v>Primary</v>
          </cell>
          <cell r="AC17885" t="str">
            <v>No</v>
          </cell>
          <cell r="AI17885">
            <v>1</v>
          </cell>
        </row>
        <row r="17886">
          <cell r="K17886" t="str">
            <v>Academy Converter</v>
          </cell>
          <cell r="L17886" t="str">
            <v>Primary</v>
          </cell>
          <cell r="AC17886" t="str">
            <v>No</v>
          </cell>
          <cell r="AI17886">
            <v>2</v>
          </cell>
        </row>
        <row r="17887">
          <cell r="K17887" t="str">
            <v>Academy Converter</v>
          </cell>
          <cell r="L17887" t="str">
            <v>Primary</v>
          </cell>
          <cell r="AC17887" t="str">
            <v>No</v>
          </cell>
          <cell r="AI17887">
            <v>2</v>
          </cell>
        </row>
        <row r="17888">
          <cell r="K17888" t="str">
            <v>Academy Converter</v>
          </cell>
          <cell r="L17888" t="str">
            <v>Primary</v>
          </cell>
          <cell r="AC17888" t="str">
            <v>No</v>
          </cell>
          <cell r="AI17888">
            <v>1</v>
          </cell>
        </row>
        <row r="17889">
          <cell r="K17889" t="str">
            <v>Academy Converter</v>
          </cell>
          <cell r="L17889" t="str">
            <v>Primary</v>
          </cell>
          <cell r="AC17889" t="str">
            <v>Yes</v>
          </cell>
          <cell r="AI17889">
            <v>2</v>
          </cell>
        </row>
        <row r="17890">
          <cell r="K17890" t="str">
            <v>Academy Converter</v>
          </cell>
          <cell r="L17890" t="str">
            <v>Primary</v>
          </cell>
          <cell r="AC17890" t="str">
            <v>No</v>
          </cell>
          <cell r="AI17890">
            <v>1</v>
          </cell>
        </row>
        <row r="17891">
          <cell r="K17891" t="str">
            <v>Academy Converter</v>
          </cell>
          <cell r="L17891" t="str">
            <v>Primary</v>
          </cell>
          <cell r="AC17891" t="str">
            <v>No</v>
          </cell>
          <cell r="AI17891">
            <v>2</v>
          </cell>
        </row>
        <row r="17892">
          <cell r="K17892" t="str">
            <v>Academy Converter</v>
          </cell>
          <cell r="L17892" t="str">
            <v>Primary</v>
          </cell>
          <cell r="AC17892" t="str">
            <v>No</v>
          </cell>
          <cell r="AI17892">
            <v>1</v>
          </cell>
        </row>
        <row r="17893">
          <cell r="K17893" t="str">
            <v>Academy Converter</v>
          </cell>
          <cell r="L17893" t="str">
            <v>Primary</v>
          </cell>
          <cell r="AC17893" t="str">
            <v>No</v>
          </cell>
          <cell r="AI17893">
            <v>1</v>
          </cell>
        </row>
        <row r="17894">
          <cell r="K17894" t="str">
            <v>Academy Converter</v>
          </cell>
          <cell r="L17894" t="str">
            <v>Primary</v>
          </cell>
          <cell r="AC17894" t="str">
            <v>Yes</v>
          </cell>
          <cell r="AI17894">
            <v>3</v>
          </cell>
        </row>
        <row r="17895">
          <cell r="K17895" t="str">
            <v>Academy Converter</v>
          </cell>
          <cell r="L17895" t="str">
            <v>Secondary</v>
          </cell>
          <cell r="AC17895" t="str">
            <v>Yes</v>
          </cell>
          <cell r="AI17895">
            <v>3</v>
          </cell>
        </row>
        <row r="17896">
          <cell r="K17896" t="str">
            <v>Academy Special Converter</v>
          </cell>
          <cell r="L17896" t="str">
            <v>Special</v>
          </cell>
          <cell r="AC17896" t="str">
            <v>Yes</v>
          </cell>
          <cell r="AI17896">
            <v>3</v>
          </cell>
        </row>
        <row r="17897">
          <cell r="K17897" t="str">
            <v>Academy Converter</v>
          </cell>
          <cell r="L17897" t="str">
            <v>Primary</v>
          </cell>
          <cell r="AC17897" t="str">
            <v>Yes</v>
          </cell>
          <cell r="AI17897">
            <v>3</v>
          </cell>
        </row>
        <row r="17898">
          <cell r="K17898" t="str">
            <v>Academy Converter</v>
          </cell>
          <cell r="L17898" t="str">
            <v>Primary</v>
          </cell>
          <cell r="AC17898" t="str">
            <v>Yes</v>
          </cell>
          <cell r="AI17898">
            <v>1</v>
          </cell>
        </row>
        <row r="17899">
          <cell r="K17899" t="str">
            <v>Academy Converter</v>
          </cell>
          <cell r="L17899" t="str">
            <v>Primary</v>
          </cell>
          <cell r="AC17899" t="str">
            <v>Yes</v>
          </cell>
          <cell r="AI17899">
            <v>3</v>
          </cell>
        </row>
        <row r="17900">
          <cell r="K17900" t="str">
            <v>Academy Converter</v>
          </cell>
          <cell r="L17900" t="str">
            <v>Primary</v>
          </cell>
          <cell r="AC17900" t="str">
            <v>No</v>
          </cell>
          <cell r="AI17900">
            <v>1</v>
          </cell>
        </row>
        <row r="17901">
          <cell r="K17901" t="str">
            <v>Academy Converter</v>
          </cell>
          <cell r="L17901" t="str">
            <v>Secondary</v>
          </cell>
          <cell r="AC17901" t="str">
            <v>Yes</v>
          </cell>
          <cell r="AI17901">
            <v>3</v>
          </cell>
        </row>
        <row r="17902">
          <cell r="K17902" t="str">
            <v>Academy Converter</v>
          </cell>
          <cell r="L17902" t="str">
            <v>Primary</v>
          </cell>
          <cell r="AC17902" t="str">
            <v>No</v>
          </cell>
          <cell r="AI17902">
            <v>2</v>
          </cell>
        </row>
        <row r="17903">
          <cell r="K17903" t="str">
            <v>Academy Converter</v>
          </cell>
          <cell r="L17903" t="str">
            <v>Primary</v>
          </cell>
          <cell r="AC17903" t="str">
            <v>Yes</v>
          </cell>
          <cell r="AI17903">
            <v>3</v>
          </cell>
        </row>
        <row r="17904">
          <cell r="K17904" t="str">
            <v>Academy Converter</v>
          </cell>
          <cell r="L17904" t="str">
            <v>Primary</v>
          </cell>
          <cell r="AC17904" t="str">
            <v>No</v>
          </cell>
          <cell r="AI17904">
            <v>2</v>
          </cell>
        </row>
        <row r="17905">
          <cell r="K17905" t="str">
            <v>Academy Converter</v>
          </cell>
          <cell r="L17905" t="str">
            <v>Primary</v>
          </cell>
          <cell r="AC17905" t="str">
            <v>No</v>
          </cell>
          <cell r="AI17905">
            <v>1</v>
          </cell>
        </row>
        <row r="17906">
          <cell r="K17906" t="str">
            <v>Academy Converter</v>
          </cell>
          <cell r="L17906" t="str">
            <v>Primary</v>
          </cell>
          <cell r="AC17906" t="str">
            <v>No</v>
          </cell>
          <cell r="AI17906">
            <v>2</v>
          </cell>
        </row>
        <row r="17907">
          <cell r="K17907" t="str">
            <v>Academy Converter</v>
          </cell>
          <cell r="L17907" t="str">
            <v>Primary</v>
          </cell>
          <cell r="AC17907" t="str">
            <v>Yes</v>
          </cell>
          <cell r="AI17907">
            <v>4</v>
          </cell>
        </row>
        <row r="17908">
          <cell r="K17908" t="str">
            <v>Academy Converter</v>
          </cell>
          <cell r="L17908" t="str">
            <v>Primary</v>
          </cell>
          <cell r="AC17908" t="str">
            <v>No</v>
          </cell>
          <cell r="AI17908">
            <v>1</v>
          </cell>
        </row>
        <row r="17909">
          <cell r="K17909" t="str">
            <v>Academy Converter</v>
          </cell>
          <cell r="L17909" t="str">
            <v>Primary</v>
          </cell>
          <cell r="AC17909" t="str">
            <v>Yes</v>
          </cell>
          <cell r="AI17909">
            <v>3</v>
          </cell>
        </row>
        <row r="17910">
          <cell r="K17910" t="str">
            <v>Academy Converter</v>
          </cell>
          <cell r="L17910" t="str">
            <v>Primary</v>
          </cell>
          <cell r="AC17910" t="str">
            <v>Yes</v>
          </cell>
          <cell r="AI17910">
            <v>2</v>
          </cell>
        </row>
        <row r="17911">
          <cell r="K17911" t="str">
            <v>Academy Converter</v>
          </cell>
          <cell r="L17911" t="str">
            <v>Primary</v>
          </cell>
          <cell r="AC17911" t="str">
            <v>No</v>
          </cell>
          <cell r="AI17911">
            <v>2</v>
          </cell>
        </row>
        <row r="17912">
          <cell r="K17912" t="str">
            <v>Academy Converter</v>
          </cell>
          <cell r="L17912" t="str">
            <v>Secondary</v>
          </cell>
          <cell r="AC17912" t="str">
            <v>No</v>
          </cell>
          <cell r="AI17912">
            <v>1</v>
          </cell>
        </row>
        <row r="17913">
          <cell r="K17913" t="str">
            <v>Academy Converter</v>
          </cell>
          <cell r="L17913" t="str">
            <v>Primary</v>
          </cell>
          <cell r="AC17913" t="str">
            <v>No</v>
          </cell>
          <cell r="AI17913">
            <v>2</v>
          </cell>
        </row>
        <row r="17914">
          <cell r="K17914" t="str">
            <v>Academy Converter</v>
          </cell>
          <cell r="L17914" t="str">
            <v>Primary</v>
          </cell>
          <cell r="AC17914" t="str">
            <v>No</v>
          </cell>
          <cell r="AI17914">
            <v>2</v>
          </cell>
        </row>
        <row r="17915">
          <cell r="K17915" t="str">
            <v>Academy Converter</v>
          </cell>
          <cell r="L17915" t="str">
            <v>Secondary</v>
          </cell>
          <cell r="AC17915" t="str">
            <v>Yes</v>
          </cell>
          <cell r="AI17915">
            <v>4</v>
          </cell>
        </row>
        <row r="17916">
          <cell r="K17916" t="str">
            <v>Academy Converter</v>
          </cell>
          <cell r="L17916" t="str">
            <v>Primary</v>
          </cell>
          <cell r="AC17916" t="str">
            <v>Yes</v>
          </cell>
          <cell r="AI17916">
            <v>2</v>
          </cell>
        </row>
        <row r="17917">
          <cell r="K17917" t="str">
            <v>Academy Alternative Provision Converter</v>
          </cell>
          <cell r="L17917" t="str">
            <v>PRU</v>
          </cell>
          <cell r="AC17917" t="str">
            <v>Yes</v>
          </cell>
          <cell r="AI17917">
            <v>3</v>
          </cell>
        </row>
        <row r="17918">
          <cell r="K17918" t="str">
            <v>Academy Converter</v>
          </cell>
          <cell r="L17918" t="str">
            <v>Primary</v>
          </cell>
          <cell r="AC17918" t="str">
            <v>No</v>
          </cell>
          <cell r="AI17918">
            <v>2</v>
          </cell>
        </row>
        <row r="17919">
          <cell r="K17919" t="str">
            <v>Academy Converter</v>
          </cell>
          <cell r="L17919" t="str">
            <v>Primary</v>
          </cell>
          <cell r="AC17919" t="str">
            <v>No</v>
          </cell>
          <cell r="AI17919">
            <v>2</v>
          </cell>
        </row>
        <row r="17920">
          <cell r="K17920" t="str">
            <v>Academy Converter</v>
          </cell>
          <cell r="L17920" t="str">
            <v>Primary</v>
          </cell>
          <cell r="AC17920" t="str">
            <v>No</v>
          </cell>
          <cell r="AI17920">
            <v>1</v>
          </cell>
        </row>
        <row r="17921">
          <cell r="K17921" t="str">
            <v>Academy Converter</v>
          </cell>
          <cell r="L17921" t="str">
            <v>Primary</v>
          </cell>
          <cell r="AC17921" t="str">
            <v>Yes</v>
          </cell>
          <cell r="AI17921">
            <v>3</v>
          </cell>
        </row>
        <row r="17922">
          <cell r="K17922" t="str">
            <v>Academy Converter</v>
          </cell>
          <cell r="L17922" t="str">
            <v>Primary</v>
          </cell>
          <cell r="AC17922" t="str">
            <v>No</v>
          </cell>
          <cell r="AI17922">
            <v>2</v>
          </cell>
        </row>
        <row r="17923">
          <cell r="K17923" t="str">
            <v>Academy Converter</v>
          </cell>
          <cell r="L17923" t="str">
            <v>Secondary</v>
          </cell>
          <cell r="AC17923" t="str">
            <v>Yes</v>
          </cell>
          <cell r="AI17923">
            <v>3</v>
          </cell>
        </row>
        <row r="17924">
          <cell r="K17924" t="str">
            <v>Academy Converter</v>
          </cell>
          <cell r="L17924" t="str">
            <v>Primary</v>
          </cell>
          <cell r="AC17924" t="str">
            <v>No</v>
          </cell>
          <cell r="AI17924">
            <v>2</v>
          </cell>
        </row>
        <row r="17925">
          <cell r="K17925" t="str">
            <v>Academy Converter</v>
          </cell>
          <cell r="L17925" t="str">
            <v>Primary</v>
          </cell>
          <cell r="AC17925" t="str">
            <v>No</v>
          </cell>
          <cell r="AI17925">
            <v>2</v>
          </cell>
        </row>
        <row r="17926">
          <cell r="K17926" t="str">
            <v>Academy Converter</v>
          </cell>
          <cell r="L17926" t="str">
            <v>Primary</v>
          </cell>
          <cell r="AC17926" t="str">
            <v>Yes</v>
          </cell>
          <cell r="AI17926">
            <v>3</v>
          </cell>
        </row>
        <row r="17927">
          <cell r="K17927" t="str">
            <v>Academy Converter</v>
          </cell>
          <cell r="L17927" t="str">
            <v>Primary</v>
          </cell>
          <cell r="AC17927" t="str">
            <v>Yes</v>
          </cell>
          <cell r="AI17927">
            <v>2</v>
          </cell>
        </row>
        <row r="17928">
          <cell r="K17928" t="str">
            <v>Academy Converter</v>
          </cell>
          <cell r="L17928" t="str">
            <v>Primary</v>
          </cell>
          <cell r="AC17928" t="str">
            <v>Yes</v>
          </cell>
          <cell r="AI17928">
            <v>2</v>
          </cell>
        </row>
        <row r="17929">
          <cell r="K17929" t="str">
            <v>Academy Converter</v>
          </cell>
          <cell r="L17929" t="str">
            <v>Primary</v>
          </cell>
          <cell r="AC17929" t="str">
            <v>Yes</v>
          </cell>
          <cell r="AI17929">
            <v>3</v>
          </cell>
        </row>
        <row r="17930">
          <cell r="K17930" t="str">
            <v>Academy Converter</v>
          </cell>
          <cell r="L17930" t="str">
            <v>Primary</v>
          </cell>
          <cell r="AC17930" t="str">
            <v>Yes</v>
          </cell>
          <cell r="AI17930">
            <v>3</v>
          </cell>
        </row>
        <row r="17931">
          <cell r="K17931" t="str">
            <v>Academy Converter</v>
          </cell>
          <cell r="L17931" t="str">
            <v>Primary</v>
          </cell>
          <cell r="AC17931" t="str">
            <v>No</v>
          </cell>
          <cell r="AI17931">
            <v>2</v>
          </cell>
        </row>
        <row r="17932">
          <cell r="K17932" t="str">
            <v>Academy Converter</v>
          </cell>
          <cell r="L17932" t="str">
            <v>Primary</v>
          </cell>
          <cell r="AC17932" t="str">
            <v>Yes</v>
          </cell>
          <cell r="AI17932">
            <v>4</v>
          </cell>
        </row>
        <row r="17933">
          <cell r="K17933" t="str">
            <v>Academy Converter</v>
          </cell>
          <cell r="L17933" t="str">
            <v>Primary</v>
          </cell>
          <cell r="AC17933" t="str">
            <v>No</v>
          </cell>
          <cell r="AI17933">
            <v>1</v>
          </cell>
        </row>
        <row r="17934">
          <cell r="K17934" t="str">
            <v>Academy Converter</v>
          </cell>
          <cell r="L17934" t="str">
            <v>Primary</v>
          </cell>
          <cell r="AC17934" t="str">
            <v>No</v>
          </cell>
          <cell r="AI17934">
            <v>1</v>
          </cell>
        </row>
        <row r="17935">
          <cell r="K17935" t="str">
            <v>Academy Converter</v>
          </cell>
          <cell r="L17935" t="str">
            <v>Primary</v>
          </cell>
          <cell r="AC17935" t="str">
            <v>No</v>
          </cell>
          <cell r="AI17935">
            <v>2</v>
          </cell>
        </row>
        <row r="17936">
          <cell r="K17936" t="str">
            <v>Academy Converter</v>
          </cell>
          <cell r="L17936" t="str">
            <v>Primary</v>
          </cell>
          <cell r="AC17936" t="str">
            <v>Yes</v>
          </cell>
          <cell r="AI17936">
            <v>3</v>
          </cell>
        </row>
        <row r="17937">
          <cell r="K17937" t="str">
            <v>Academy Converter</v>
          </cell>
          <cell r="L17937" t="str">
            <v>Primary</v>
          </cell>
          <cell r="AC17937" t="str">
            <v>Yes</v>
          </cell>
          <cell r="AI17937">
            <v>3</v>
          </cell>
        </row>
        <row r="17938">
          <cell r="K17938" t="str">
            <v>Academy Converter</v>
          </cell>
          <cell r="L17938" t="str">
            <v>Primary</v>
          </cell>
          <cell r="AC17938" t="str">
            <v>Yes</v>
          </cell>
          <cell r="AI17938">
            <v>2</v>
          </cell>
        </row>
        <row r="17939">
          <cell r="K17939" t="str">
            <v>Academy Converter</v>
          </cell>
          <cell r="L17939" t="str">
            <v>Primary</v>
          </cell>
          <cell r="AC17939" t="str">
            <v>No</v>
          </cell>
          <cell r="AI17939">
            <v>1</v>
          </cell>
        </row>
        <row r="17940">
          <cell r="K17940" t="str">
            <v>Academy Converter</v>
          </cell>
          <cell r="L17940" t="str">
            <v>Primary</v>
          </cell>
          <cell r="AC17940" t="str">
            <v>No</v>
          </cell>
          <cell r="AI17940">
            <v>2</v>
          </cell>
        </row>
        <row r="17941">
          <cell r="K17941" t="str">
            <v>Academy Converter</v>
          </cell>
          <cell r="L17941" t="str">
            <v>Primary</v>
          </cell>
          <cell r="AC17941" t="str">
            <v>Yes</v>
          </cell>
          <cell r="AI17941">
            <v>3</v>
          </cell>
        </row>
        <row r="17942">
          <cell r="K17942" t="str">
            <v>Academy Converter</v>
          </cell>
          <cell r="L17942" t="str">
            <v>Primary</v>
          </cell>
          <cell r="AC17942" t="str">
            <v>Yes</v>
          </cell>
          <cell r="AI17942">
            <v>4</v>
          </cell>
        </row>
        <row r="17943">
          <cell r="K17943" t="str">
            <v>Academy Converter</v>
          </cell>
          <cell r="L17943" t="str">
            <v>Primary</v>
          </cell>
          <cell r="AC17943" t="str">
            <v>No</v>
          </cell>
          <cell r="AI17943">
            <v>1</v>
          </cell>
        </row>
        <row r="17944">
          <cell r="K17944" t="str">
            <v>Academy Converter</v>
          </cell>
          <cell r="L17944" t="str">
            <v>Primary</v>
          </cell>
          <cell r="AC17944" t="str">
            <v>No</v>
          </cell>
          <cell r="AI17944">
            <v>1</v>
          </cell>
        </row>
        <row r="17945">
          <cell r="K17945" t="str">
            <v>Academy Converter</v>
          </cell>
          <cell r="L17945" t="str">
            <v>Primary</v>
          </cell>
          <cell r="AC17945" t="str">
            <v>Yes</v>
          </cell>
          <cell r="AI17945">
            <v>2</v>
          </cell>
        </row>
        <row r="17946">
          <cell r="K17946" t="str">
            <v>Academy Converter</v>
          </cell>
          <cell r="L17946" t="str">
            <v>Primary</v>
          </cell>
          <cell r="AC17946" t="str">
            <v>No</v>
          </cell>
          <cell r="AI17946">
            <v>2</v>
          </cell>
        </row>
        <row r="17947">
          <cell r="K17947" t="str">
            <v>Academy Converter</v>
          </cell>
          <cell r="L17947" t="str">
            <v>Primary</v>
          </cell>
          <cell r="AC17947" t="str">
            <v>No</v>
          </cell>
          <cell r="AI17947">
            <v>2</v>
          </cell>
        </row>
        <row r="17948">
          <cell r="K17948" t="str">
            <v>Academy Converter</v>
          </cell>
          <cell r="L17948" t="str">
            <v>Primary</v>
          </cell>
          <cell r="AC17948" t="str">
            <v>No</v>
          </cell>
          <cell r="AI17948">
            <v>2</v>
          </cell>
        </row>
        <row r="17949">
          <cell r="K17949" t="str">
            <v>Academy Converter</v>
          </cell>
          <cell r="L17949" t="str">
            <v>Primary</v>
          </cell>
          <cell r="AC17949" t="str">
            <v>No</v>
          </cell>
          <cell r="AI17949">
            <v>2</v>
          </cell>
        </row>
        <row r="17950">
          <cell r="K17950" t="str">
            <v>Academy Converter</v>
          </cell>
          <cell r="L17950" t="str">
            <v>Secondary</v>
          </cell>
          <cell r="AC17950" t="str">
            <v>No</v>
          </cell>
          <cell r="AI17950">
            <v>1</v>
          </cell>
        </row>
        <row r="17951">
          <cell r="K17951" t="str">
            <v>Academy Converter</v>
          </cell>
          <cell r="L17951" t="str">
            <v>Secondary</v>
          </cell>
          <cell r="AC17951" t="str">
            <v>Yes</v>
          </cell>
          <cell r="AI17951">
            <v>2</v>
          </cell>
        </row>
        <row r="17952">
          <cell r="K17952" t="str">
            <v>Academy Converter</v>
          </cell>
          <cell r="L17952" t="str">
            <v>Primary</v>
          </cell>
          <cell r="AC17952" t="str">
            <v>Yes</v>
          </cell>
          <cell r="AI17952">
            <v>3</v>
          </cell>
        </row>
        <row r="17953">
          <cell r="K17953" t="str">
            <v>Academy Converter</v>
          </cell>
          <cell r="L17953" t="str">
            <v>Primary</v>
          </cell>
          <cell r="AC17953" t="str">
            <v>No</v>
          </cell>
          <cell r="AI17953">
            <v>2</v>
          </cell>
        </row>
        <row r="17954">
          <cell r="K17954" t="str">
            <v>Academy Converter</v>
          </cell>
          <cell r="L17954" t="str">
            <v>Primary</v>
          </cell>
          <cell r="AC17954" t="str">
            <v>Yes</v>
          </cell>
          <cell r="AI17954">
            <v>2</v>
          </cell>
        </row>
        <row r="17955">
          <cell r="K17955" t="str">
            <v>Academy Converter</v>
          </cell>
          <cell r="L17955" t="str">
            <v>Secondary</v>
          </cell>
          <cell r="AC17955" t="str">
            <v>No</v>
          </cell>
          <cell r="AI17955">
            <v>2</v>
          </cell>
        </row>
        <row r="17956">
          <cell r="K17956" t="str">
            <v>Academy Converter</v>
          </cell>
          <cell r="L17956" t="str">
            <v>Primary</v>
          </cell>
          <cell r="AC17956" t="str">
            <v>Yes</v>
          </cell>
          <cell r="AI17956">
            <v>3</v>
          </cell>
        </row>
        <row r="17957">
          <cell r="K17957" t="str">
            <v>Academy Converter</v>
          </cell>
          <cell r="L17957" t="str">
            <v>Primary</v>
          </cell>
          <cell r="AC17957" t="str">
            <v>Yes</v>
          </cell>
          <cell r="AI17957">
            <v>3</v>
          </cell>
        </row>
        <row r="17958">
          <cell r="K17958" t="str">
            <v>Academy Converter</v>
          </cell>
          <cell r="L17958" t="str">
            <v>Primary</v>
          </cell>
          <cell r="AC17958" t="str">
            <v>No</v>
          </cell>
          <cell r="AI17958">
            <v>2</v>
          </cell>
        </row>
        <row r="17959">
          <cell r="K17959" t="str">
            <v>Academy Special Converter</v>
          </cell>
          <cell r="L17959" t="str">
            <v>Special</v>
          </cell>
          <cell r="AC17959" t="str">
            <v>Yes</v>
          </cell>
          <cell r="AI17959">
            <v>1</v>
          </cell>
        </row>
        <row r="17960">
          <cell r="K17960" t="str">
            <v>Academy Special Converter</v>
          </cell>
          <cell r="L17960" t="str">
            <v>Special</v>
          </cell>
          <cell r="AC17960" t="str">
            <v>Yes</v>
          </cell>
          <cell r="AI17960">
            <v>1</v>
          </cell>
        </row>
        <row r="17961">
          <cell r="K17961" t="str">
            <v>Academy Converter</v>
          </cell>
          <cell r="L17961" t="str">
            <v>Primary</v>
          </cell>
          <cell r="AC17961" t="str">
            <v>Yes</v>
          </cell>
          <cell r="AI17961">
            <v>1</v>
          </cell>
        </row>
        <row r="17962">
          <cell r="K17962" t="str">
            <v>Academy Converter</v>
          </cell>
          <cell r="L17962" t="str">
            <v>Secondary</v>
          </cell>
          <cell r="AC17962" t="str">
            <v>No</v>
          </cell>
          <cell r="AI17962">
            <v>1</v>
          </cell>
        </row>
        <row r="17963">
          <cell r="K17963" t="str">
            <v>Academy Converter</v>
          </cell>
          <cell r="L17963" t="str">
            <v>Primary</v>
          </cell>
          <cell r="AC17963" t="str">
            <v>No</v>
          </cell>
          <cell r="AI17963">
            <v>1</v>
          </cell>
        </row>
        <row r="17964">
          <cell r="K17964" t="str">
            <v>Academy Converter</v>
          </cell>
          <cell r="L17964" t="str">
            <v>Primary</v>
          </cell>
          <cell r="AC17964" t="str">
            <v>No</v>
          </cell>
          <cell r="AI17964">
            <v>2</v>
          </cell>
        </row>
        <row r="17965">
          <cell r="K17965" t="str">
            <v>Academy Converter</v>
          </cell>
          <cell r="L17965" t="str">
            <v>Primary</v>
          </cell>
          <cell r="AC17965" t="str">
            <v>No</v>
          </cell>
          <cell r="AI17965">
            <v>2</v>
          </cell>
        </row>
        <row r="17966">
          <cell r="K17966" t="str">
            <v>Academy Converter</v>
          </cell>
          <cell r="L17966" t="str">
            <v>Secondary</v>
          </cell>
          <cell r="AC17966" t="str">
            <v>No</v>
          </cell>
          <cell r="AI17966">
            <v>2</v>
          </cell>
        </row>
        <row r="17967">
          <cell r="K17967" t="str">
            <v>Academy Converter</v>
          </cell>
          <cell r="L17967" t="str">
            <v>Primary</v>
          </cell>
          <cell r="AC17967" t="str">
            <v>Yes</v>
          </cell>
          <cell r="AI17967">
            <v>2</v>
          </cell>
        </row>
        <row r="17968">
          <cell r="K17968" t="str">
            <v>Academy Converter</v>
          </cell>
          <cell r="L17968" t="str">
            <v>Primary</v>
          </cell>
          <cell r="AC17968" t="str">
            <v>Yes</v>
          </cell>
          <cell r="AI17968">
            <v>2</v>
          </cell>
        </row>
        <row r="17969">
          <cell r="K17969" t="str">
            <v>Academy Converter</v>
          </cell>
          <cell r="L17969" t="str">
            <v>Primary</v>
          </cell>
          <cell r="AC17969" t="str">
            <v>No</v>
          </cell>
          <cell r="AI17969">
            <v>1</v>
          </cell>
        </row>
        <row r="17970">
          <cell r="K17970" t="str">
            <v>Academy Alternative Provision Converter</v>
          </cell>
          <cell r="L17970" t="str">
            <v>PRU</v>
          </cell>
          <cell r="AC17970" t="str">
            <v>No</v>
          </cell>
          <cell r="AI17970">
            <v>2</v>
          </cell>
        </row>
        <row r="17971">
          <cell r="K17971" t="str">
            <v>Academy Alternative Provision Converter</v>
          </cell>
          <cell r="L17971" t="str">
            <v>PRU</v>
          </cell>
          <cell r="AC17971" t="str">
            <v>Yes</v>
          </cell>
          <cell r="AI17971">
            <v>2</v>
          </cell>
        </row>
        <row r="17972">
          <cell r="K17972" t="str">
            <v>Academy Converter</v>
          </cell>
          <cell r="L17972" t="str">
            <v>Primary</v>
          </cell>
          <cell r="AC17972" t="str">
            <v>No</v>
          </cell>
          <cell r="AI17972">
            <v>1</v>
          </cell>
        </row>
        <row r="17973">
          <cell r="K17973" t="str">
            <v>Academy Converter</v>
          </cell>
          <cell r="L17973" t="str">
            <v>Primary</v>
          </cell>
          <cell r="AC17973" t="str">
            <v>No</v>
          </cell>
          <cell r="AI17973">
            <v>2</v>
          </cell>
        </row>
        <row r="17974">
          <cell r="K17974" t="str">
            <v>Free School</v>
          </cell>
          <cell r="L17974" t="str">
            <v>Primary</v>
          </cell>
          <cell r="AC17974" t="str">
            <v>Yes</v>
          </cell>
          <cell r="AI17974">
            <v>1</v>
          </cell>
        </row>
        <row r="17975">
          <cell r="K17975" t="str">
            <v>Studio School</v>
          </cell>
          <cell r="L17975" t="str">
            <v>Secondary</v>
          </cell>
          <cell r="AC17975" t="str">
            <v>Yes</v>
          </cell>
          <cell r="AI17975">
            <v>2</v>
          </cell>
        </row>
        <row r="17976">
          <cell r="K17976" t="str">
            <v>Free School</v>
          </cell>
          <cell r="L17976" t="str">
            <v>Secondary</v>
          </cell>
          <cell r="AC17976" t="str">
            <v>Yes</v>
          </cell>
          <cell r="AI17976">
            <v>2</v>
          </cell>
        </row>
        <row r="17977">
          <cell r="K17977" t="str">
            <v>Academy Sponsor Led</v>
          </cell>
          <cell r="L17977" t="str">
            <v>Primary</v>
          </cell>
          <cell r="AC17977" t="str">
            <v>Yes</v>
          </cell>
          <cell r="AI17977">
            <v>2</v>
          </cell>
        </row>
        <row r="17978">
          <cell r="K17978" t="str">
            <v>Academy Sponsor Led</v>
          </cell>
          <cell r="L17978" t="str">
            <v>Primary</v>
          </cell>
          <cell r="AC17978" t="str">
            <v>Yes</v>
          </cell>
          <cell r="AI17978">
            <v>2</v>
          </cell>
        </row>
        <row r="17979">
          <cell r="K17979" t="str">
            <v>Academy Sponsor Led</v>
          </cell>
          <cell r="L17979" t="str">
            <v>Primary</v>
          </cell>
          <cell r="AC17979" t="str">
            <v>Yes</v>
          </cell>
          <cell r="AI17979">
            <v>2</v>
          </cell>
        </row>
        <row r="17980">
          <cell r="K17980" t="str">
            <v>Academy Sponsor Led</v>
          </cell>
          <cell r="L17980" t="str">
            <v>Secondary</v>
          </cell>
          <cell r="AC17980" t="str">
            <v>Yes</v>
          </cell>
          <cell r="AI17980">
            <v>2</v>
          </cell>
        </row>
        <row r="17981">
          <cell r="K17981" t="str">
            <v>Academy Sponsor Led</v>
          </cell>
          <cell r="L17981" t="str">
            <v>Primary</v>
          </cell>
          <cell r="AC17981" t="str">
            <v>Yes</v>
          </cell>
          <cell r="AI17981">
            <v>2</v>
          </cell>
        </row>
        <row r="17982">
          <cell r="K17982" t="str">
            <v>Academy Sponsor Led</v>
          </cell>
          <cell r="L17982" t="str">
            <v>Primary</v>
          </cell>
          <cell r="AC17982" t="str">
            <v>Yes</v>
          </cell>
          <cell r="AI17982">
            <v>4</v>
          </cell>
        </row>
        <row r="17983">
          <cell r="K17983" t="str">
            <v>Academy Sponsor Led</v>
          </cell>
          <cell r="L17983" t="str">
            <v>Primary</v>
          </cell>
          <cell r="AC17983" t="str">
            <v>Yes</v>
          </cell>
          <cell r="AI17983">
            <v>3</v>
          </cell>
        </row>
        <row r="17984">
          <cell r="K17984" t="str">
            <v>Academy Sponsor Led</v>
          </cell>
          <cell r="L17984" t="str">
            <v>Primary</v>
          </cell>
          <cell r="AC17984" t="str">
            <v>Yes</v>
          </cell>
          <cell r="AI17984">
            <v>3</v>
          </cell>
        </row>
        <row r="17985">
          <cell r="K17985" t="str">
            <v>Academy Sponsor Led</v>
          </cell>
          <cell r="L17985" t="str">
            <v>Primary</v>
          </cell>
          <cell r="AC17985" t="str">
            <v>Yes</v>
          </cell>
          <cell r="AI17985">
            <v>3</v>
          </cell>
        </row>
        <row r="17986">
          <cell r="K17986" t="str">
            <v>Academy Sponsor Led</v>
          </cell>
          <cell r="L17986" t="str">
            <v>Primary</v>
          </cell>
          <cell r="AC17986" t="str">
            <v>Yes</v>
          </cell>
          <cell r="AI17986">
            <v>1</v>
          </cell>
        </row>
        <row r="17987">
          <cell r="K17987" t="str">
            <v>Academy Sponsor Led</v>
          </cell>
          <cell r="L17987" t="str">
            <v>Primary</v>
          </cell>
          <cell r="AC17987" t="str">
            <v>Yes</v>
          </cell>
          <cell r="AI17987">
            <v>2</v>
          </cell>
        </row>
        <row r="17988">
          <cell r="K17988" t="str">
            <v>Academy Sponsor Led</v>
          </cell>
          <cell r="L17988" t="str">
            <v>Primary</v>
          </cell>
          <cell r="AC17988" t="str">
            <v>No</v>
          </cell>
          <cell r="AI17988">
            <v>2</v>
          </cell>
        </row>
        <row r="17989">
          <cell r="K17989" t="str">
            <v>Academy Sponsor Led</v>
          </cell>
          <cell r="L17989" t="str">
            <v>Primary</v>
          </cell>
          <cell r="AC17989" t="str">
            <v>Yes</v>
          </cell>
          <cell r="AI17989">
            <v>2</v>
          </cell>
        </row>
        <row r="17990">
          <cell r="K17990" t="str">
            <v>Academy Sponsor Led</v>
          </cell>
          <cell r="L17990" t="str">
            <v>Primary</v>
          </cell>
          <cell r="AC17990" t="str">
            <v>Yes</v>
          </cell>
          <cell r="AI17990">
            <v>2</v>
          </cell>
        </row>
        <row r="17991">
          <cell r="K17991" t="str">
            <v>Academy Sponsor Led</v>
          </cell>
          <cell r="L17991" t="str">
            <v>Primary</v>
          </cell>
          <cell r="AC17991" t="str">
            <v>Yes</v>
          </cell>
          <cell r="AI17991">
            <v>2</v>
          </cell>
        </row>
        <row r="17992">
          <cell r="K17992" t="str">
            <v>Academy Sponsor Led</v>
          </cell>
          <cell r="L17992" t="str">
            <v>Secondary</v>
          </cell>
          <cell r="AC17992" t="str">
            <v>Yes</v>
          </cell>
          <cell r="AI17992">
            <v>3</v>
          </cell>
        </row>
        <row r="17993">
          <cell r="K17993" t="str">
            <v>Academy Sponsor Led</v>
          </cell>
          <cell r="L17993" t="str">
            <v>Primary</v>
          </cell>
          <cell r="AC17993" t="str">
            <v>Yes</v>
          </cell>
          <cell r="AI17993">
            <v>2</v>
          </cell>
        </row>
        <row r="17994">
          <cell r="K17994" t="str">
            <v>Academy Sponsor Led</v>
          </cell>
          <cell r="L17994" t="str">
            <v>Primary</v>
          </cell>
          <cell r="AC17994" t="str">
            <v>Yes</v>
          </cell>
          <cell r="AI17994">
            <v>3</v>
          </cell>
        </row>
        <row r="17995">
          <cell r="K17995" t="str">
            <v>Academy Sponsor Led</v>
          </cell>
          <cell r="L17995" t="str">
            <v>Primary</v>
          </cell>
          <cell r="AC17995" t="str">
            <v>Yes</v>
          </cell>
          <cell r="AI17995">
            <v>3</v>
          </cell>
        </row>
        <row r="17996">
          <cell r="K17996" t="str">
            <v>Academy Sponsor Led</v>
          </cell>
          <cell r="L17996" t="str">
            <v>Primary</v>
          </cell>
          <cell r="AC17996" t="str">
            <v>Yes</v>
          </cell>
          <cell r="AI17996">
            <v>3</v>
          </cell>
        </row>
        <row r="17997">
          <cell r="K17997" t="str">
            <v>Academy Sponsor Led</v>
          </cell>
          <cell r="L17997" t="str">
            <v>Primary</v>
          </cell>
          <cell r="AC17997" t="str">
            <v>Yes</v>
          </cell>
          <cell r="AI17997">
            <v>3</v>
          </cell>
        </row>
        <row r="17998">
          <cell r="K17998" t="str">
            <v>Academy Sponsor Led</v>
          </cell>
          <cell r="L17998" t="str">
            <v>Primary</v>
          </cell>
          <cell r="AC17998" t="str">
            <v>Yes</v>
          </cell>
          <cell r="AI17998">
            <v>2</v>
          </cell>
        </row>
        <row r="17999">
          <cell r="K17999" t="str">
            <v>Academy Sponsor Led</v>
          </cell>
          <cell r="L17999" t="str">
            <v>Primary</v>
          </cell>
          <cell r="AC17999" t="str">
            <v>Yes</v>
          </cell>
          <cell r="AI17999">
            <v>2</v>
          </cell>
        </row>
        <row r="18000">
          <cell r="K18000" t="str">
            <v>Academy Sponsor Led</v>
          </cell>
          <cell r="L18000" t="str">
            <v>Primary</v>
          </cell>
          <cell r="AC18000" t="str">
            <v>Yes</v>
          </cell>
          <cell r="AI18000">
            <v>2</v>
          </cell>
        </row>
        <row r="18001">
          <cell r="K18001" t="str">
            <v>Academy Sponsor Led</v>
          </cell>
          <cell r="L18001" t="str">
            <v>Secondary</v>
          </cell>
          <cell r="AC18001" t="str">
            <v>Yes</v>
          </cell>
          <cell r="AI18001">
            <v>2</v>
          </cell>
        </row>
        <row r="18002">
          <cell r="K18002" t="str">
            <v>Academy Sponsor Led</v>
          </cell>
          <cell r="L18002" t="str">
            <v>Primary</v>
          </cell>
          <cell r="AC18002" t="str">
            <v>Yes</v>
          </cell>
          <cell r="AI18002">
            <v>3</v>
          </cell>
        </row>
        <row r="18003">
          <cell r="K18003" t="str">
            <v>Academy Sponsor Led</v>
          </cell>
          <cell r="L18003" t="str">
            <v>Primary</v>
          </cell>
          <cell r="AC18003" t="str">
            <v>Yes</v>
          </cell>
          <cell r="AI18003">
            <v>2</v>
          </cell>
        </row>
        <row r="18004">
          <cell r="K18004" t="str">
            <v>Academy Sponsor Led</v>
          </cell>
          <cell r="L18004" t="str">
            <v>Primary</v>
          </cell>
          <cell r="AC18004" t="str">
            <v>Yes</v>
          </cell>
          <cell r="AI18004">
            <v>2</v>
          </cell>
        </row>
        <row r="18005">
          <cell r="K18005" t="str">
            <v>Academy Sponsor Led</v>
          </cell>
          <cell r="L18005" t="str">
            <v>Primary</v>
          </cell>
          <cell r="AC18005" t="str">
            <v>Yes</v>
          </cell>
          <cell r="AI18005">
            <v>3</v>
          </cell>
        </row>
        <row r="18006">
          <cell r="K18006" t="str">
            <v>Academy Sponsor Led</v>
          </cell>
          <cell r="L18006" t="str">
            <v>Primary</v>
          </cell>
          <cell r="AC18006" t="str">
            <v>Yes</v>
          </cell>
          <cell r="AI18006">
            <v>3</v>
          </cell>
        </row>
        <row r="18007">
          <cell r="K18007" t="str">
            <v>Academy Sponsor Led</v>
          </cell>
          <cell r="L18007" t="str">
            <v>Primary</v>
          </cell>
          <cell r="AC18007" t="str">
            <v>Yes</v>
          </cell>
          <cell r="AI18007">
            <v>2</v>
          </cell>
        </row>
        <row r="18008">
          <cell r="K18008" t="str">
            <v>Academy Sponsor Led</v>
          </cell>
          <cell r="L18008" t="str">
            <v>Primary</v>
          </cell>
          <cell r="AC18008" t="str">
            <v>Yes</v>
          </cell>
          <cell r="AI18008">
            <v>4</v>
          </cell>
        </row>
        <row r="18009">
          <cell r="K18009" t="str">
            <v>Academy Special Sponsor Led</v>
          </cell>
          <cell r="L18009" t="str">
            <v>Special</v>
          </cell>
          <cell r="AC18009" t="str">
            <v>Yes</v>
          </cell>
          <cell r="AI18009">
            <v>2</v>
          </cell>
        </row>
        <row r="18010">
          <cell r="K18010" t="str">
            <v>Academy Sponsor Led</v>
          </cell>
          <cell r="L18010" t="str">
            <v>Primary</v>
          </cell>
          <cell r="AC18010" t="str">
            <v>Yes</v>
          </cell>
          <cell r="AI18010">
            <v>2</v>
          </cell>
        </row>
        <row r="18011">
          <cell r="K18011" t="str">
            <v>Academy Sponsor Led</v>
          </cell>
          <cell r="L18011" t="str">
            <v>Primary</v>
          </cell>
          <cell r="AC18011" t="str">
            <v>Yes</v>
          </cell>
          <cell r="AI18011">
            <v>2</v>
          </cell>
        </row>
        <row r="18012">
          <cell r="K18012" t="str">
            <v>Academy Sponsor Led</v>
          </cell>
          <cell r="L18012" t="str">
            <v>Primary</v>
          </cell>
          <cell r="AC18012" t="str">
            <v>Yes</v>
          </cell>
          <cell r="AI18012">
            <v>2</v>
          </cell>
        </row>
        <row r="18013">
          <cell r="K18013" t="str">
            <v>Academy Sponsor Led</v>
          </cell>
          <cell r="L18013" t="str">
            <v>Primary</v>
          </cell>
          <cell r="AC18013" t="str">
            <v>Yes</v>
          </cell>
          <cell r="AI18013">
            <v>2</v>
          </cell>
        </row>
        <row r="18014">
          <cell r="K18014" t="str">
            <v>Academy Sponsor Led</v>
          </cell>
          <cell r="L18014" t="str">
            <v>Primary</v>
          </cell>
          <cell r="AC18014" t="str">
            <v>Yes</v>
          </cell>
          <cell r="AI18014">
            <v>2</v>
          </cell>
        </row>
        <row r="18015">
          <cell r="K18015" t="str">
            <v>Academy Sponsor Led</v>
          </cell>
          <cell r="L18015" t="str">
            <v>Primary</v>
          </cell>
          <cell r="AC18015" t="str">
            <v>Yes</v>
          </cell>
          <cell r="AI18015">
            <v>2</v>
          </cell>
        </row>
        <row r="18016">
          <cell r="K18016" t="str">
            <v>Academy Alternative Provision Sponsor Led</v>
          </cell>
          <cell r="L18016" t="str">
            <v>PRU</v>
          </cell>
          <cell r="AC18016" t="str">
            <v>Yes</v>
          </cell>
          <cell r="AI18016">
            <v>4</v>
          </cell>
        </row>
        <row r="18017">
          <cell r="K18017" t="str">
            <v>Free School</v>
          </cell>
          <cell r="L18017" t="str">
            <v>Secondary</v>
          </cell>
          <cell r="AC18017" t="str">
            <v>Yes</v>
          </cell>
          <cell r="AI18017">
            <v>1</v>
          </cell>
        </row>
        <row r="18018">
          <cell r="K18018" t="str">
            <v>Free School</v>
          </cell>
          <cell r="L18018" t="str">
            <v>Secondary</v>
          </cell>
          <cell r="AC18018" t="str">
            <v>Yes</v>
          </cell>
          <cell r="AI18018">
            <v>2</v>
          </cell>
        </row>
        <row r="18019">
          <cell r="K18019" t="str">
            <v>Academy Sponsor Led</v>
          </cell>
          <cell r="L18019" t="str">
            <v>Secondary</v>
          </cell>
          <cell r="AC18019" t="str">
            <v>Yes</v>
          </cell>
          <cell r="AI18019">
            <v>1</v>
          </cell>
        </row>
        <row r="18020">
          <cell r="K18020" t="str">
            <v>Academy Converter</v>
          </cell>
          <cell r="L18020" t="str">
            <v>Secondary</v>
          </cell>
          <cell r="AC18020" t="str">
            <v>Yes</v>
          </cell>
          <cell r="AI18020">
            <v>3</v>
          </cell>
        </row>
        <row r="18021">
          <cell r="K18021" t="str">
            <v>Academy Converter</v>
          </cell>
          <cell r="L18021" t="str">
            <v>Secondary</v>
          </cell>
          <cell r="AC18021" t="str">
            <v>No</v>
          </cell>
          <cell r="AI18021">
            <v>2</v>
          </cell>
        </row>
        <row r="18022">
          <cell r="K18022" t="str">
            <v>Academy Converter</v>
          </cell>
          <cell r="L18022" t="str">
            <v>Secondary</v>
          </cell>
          <cell r="AC18022" t="str">
            <v>Yes</v>
          </cell>
          <cell r="AI18022">
            <v>3</v>
          </cell>
        </row>
        <row r="18023">
          <cell r="K18023" t="str">
            <v>Academy Converter</v>
          </cell>
          <cell r="L18023" t="str">
            <v>Secondary</v>
          </cell>
          <cell r="AC18023" t="str">
            <v>No</v>
          </cell>
          <cell r="AI18023">
            <v>1</v>
          </cell>
        </row>
        <row r="18024">
          <cell r="K18024" t="str">
            <v>Academy Converter</v>
          </cell>
          <cell r="L18024" t="str">
            <v>Primary</v>
          </cell>
          <cell r="AC18024" t="str">
            <v>No</v>
          </cell>
          <cell r="AI18024">
            <v>2</v>
          </cell>
        </row>
        <row r="18025">
          <cell r="K18025" t="str">
            <v>Academy Converter</v>
          </cell>
          <cell r="L18025" t="str">
            <v>Primary</v>
          </cell>
          <cell r="AC18025" t="str">
            <v>No</v>
          </cell>
          <cell r="AI18025">
            <v>1</v>
          </cell>
        </row>
        <row r="18026">
          <cell r="K18026" t="str">
            <v>Academy Converter</v>
          </cell>
          <cell r="L18026" t="str">
            <v>Primary</v>
          </cell>
          <cell r="AC18026" t="str">
            <v>No</v>
          </cell>
          <cell r="AI18026">
            <v>1</v>
          </cell>
        </row>
        <row r="18027">
          <cell r="K18027" t="str">
            <v>Academy Converter</v>
          </cell>
          <cell r="L18027" t="str">
            <v>Primary</v>
          </cell>
          <cell r="AC18027" t="str">
            <v>Yes</v>
          </cell>
          <cell r="AI18027">
            <v>1</v>
          </cell>
        </row>
        <row r="18028">
          <cell r="K18028" t="str">
            <v>Academy Converter</v>
          </cell>
          <cell r="L18028" t="str">
            <v>Primary</v>
          </cell>
          <cell r="AC18028" t="str">
            <v>Yes</v>
          </cell>
          <cell r="AI18028">
            <v>3</v>
          </cell>
        </row>
        <row r="18029">
          <cell r="K18029" t="str">
            <v>Academy Converter</v>
          </cell>
          <cell r="L18029" t="str">
            <v>Secondary</v>
          </cell>
          <cell r="AC18029" t="str">
            <v>No</v>
          </cell>
          <cell r="AI18029">
            <v>2</v>
          </cell>
        </row>
        <row r="18030">
          <cell r="K18030" t="str">
            <v>Academy Converter</v>
          </cell>
          <cell r="L18030" t="str">
            <v>Secondary</v>
          </cell>
          <cell r="AC18030" t="str">
            <v>No</v>
          </cell>
          <cell r="AI18030">
            <v>2</v>
          </cell>
        </row>
        <row r="18031">
          <cell r="K18031" t="str">
            <v>Academy Converter</v>
          </cell>
          <cell r="L18031" t="str">
            <v>Primary</v>
          </cell>
          <cell r="AC18031" t="str">
            <v>No</v>
          </cell>
          <cell r="AI18031">
            <v>1</v>
          </cell>
        </row>
        <row r="18032">
          <cell r="K18032" t="str">
            <v>Academy Converter</v>
          </cell>
          <cell r="L18032" t="str">
            <v>Primary</v>
          </cell>
          <cell r="AC18032" t="str">
            <v>No</v>
          </cell>
          <cell r="AI18032">
            <v>1</v>
          </cell>
        </row>
        <row r="18033">
          <cell r="K18033" t="str">
            <v>Academy Converter</v>
          </cell>
          <cell r="L18033" t="str">
            <v>Primary</v>
          </cell>
          <cell r="AC18033" t="str">
            <v>No</v>
          </cell>
          <cell r="AI18033">
            <v>2</v>
          </cell>
        </row>
        <row r="18034">
          <cell r="K18034" t="str">
            <v>Academy Converter</v>
          </cell>
          <cell r="L18034" t="str">
            <v>Secondary</v>
          </cell>
          <cell r="AC18034" t="str">
            <v>Yes</v>
          </cell>
          <cell r="AI18034">
            <v>2</v>
          </cell>
        </row>
        <row r="18035">
          <cell r="K18035" t="str">
            <v>Academy Converter</v>
          </cell>
          <cell r="L18035" t="str">
            <v>Primary</v>
          </cell>
          <cell r="AC18035" t="str">
            <v>No</v>
          </cell>
          <cell r="AI18035">
            <v>2</v>
          </cell>
        </row>
        <row r="18036">
          <cell r="K18036" t="str">
            <v>Academy Sponsor Led</v>
          </cell>
          <cell r="L18036" t="str">
            <v>Secondary</v>
          </cell>
          <cell r="AC18036" t="str">
            <v>NULL</v>
          </cell>
          <cell r="AI18036" t="str">
            <v>NULL</v>
          </cell>
        </row>
        <row r="18037">
          <cell r="K18037" t="str">
            <v>Academy Special Sponsor Led</v>
          </cell>
          <cell r="L18037" t="str">
            <v>Special</v>
          </cell>
          <cell r="AC18037" t="str">
            <v>NULL</v>
          </cell>
          <cell r="AI18037" t="str">
            <v>NULL</v>
          </cell>
        </row>
        <row r="18038">
          <cell r="K18038" t="str">
            <v>Free School</v>
          </cell>
          <cell r="L18038" t="str">
            <v>Secondary</v>
          </cell>
          <cell r="AC18038" t="str">
            <v>Yes</v>
          </cell>
          <cell r="AI18038">
            <v>2</v>
          </cell>
        </row>
        <row r="18039">
          <cell r="K18039" t="str">
            <v>Studio School</v>
          </cell>
          <cell r="L18039" t="str">
            <v>Secondary</v>
          </cell>
          <cell r="AC18039" t="str">
            <v>Yes</v>
          </cell>
          <cell r="AI18039">
            <v>2</v>
          </cell>
        </row>
        <row r="18040">
          <cell r="K18040" t="str">
            <v>Academy Sponsor Led</v>
          </cell>
          <cell r="L18040" t="str">
            <v>Primary</v>
          </cell>
          <cell r="AC18040" t="str">
            <v>Yes</v>
          </cell>
          <cell r="AI18040">
            <v>3</v>
          </cell>
        </row>
        <row r="18041">
          <cell r="K18041" t="str">
            <v>Academy Sponsor Led</v>
          </cell>
          <cell r="L18041" t="str">
            <v>Primary</v>
          </cell>
          <cell r="AC18041" t="str">
            <v>Yes</v>
          </cell>
          <cell r="AI18041">
            <v>3</v>
          </cell>
        </row>
        <row r="18042">
          <cell r="K18042" t="str">
            <v>Academy Converter</v>
          </cell>
          <cell r="L18042" t="str">
            <v>Primary</v>
          </cell>
          <cell r="AC18042" t="str">
            <v>Yes</v>
          </cell>
          <cell r="AI18042">
            <v>3</v>
          </cell>
        </row>
        <row r="18043">
          <cell r="K18043" t="str">
            <v>Academy Converter</v>
          </cell>
          <cell r="L18043" t="str">
            <v>Primary</v>
          </cell>
          <cell r="AC18043" t="str">
            <v>Yes</v>
          </cell>
          <cell r="AI18043">
            <v>3</v>
          </cell>
        </row>
        <row r="18044">
          <cell r="K18044" t="str">
            <v>Academy Converter</v>
          </cell>
          <cell r="L18044" t="str">
            <v>Primary</v>
          </cell>
          <cell r="AC18044" t="str">
            <v>No</v>
          </cell>
          <cell r="AI18044">
            <v>2</v>
          </cell>
        </row>
        <row r="18045">
          <cell r="K18045" t="str">
            <v>Academy Converter</v>
          </cell>
          <cell r="L18045" t="str">
            <v>Secondary</v>
          </cell>
          <cell r="AC18045" t="str">
            <v>No</v>
          </cell>
          <cell r="AI18045">
            <v>1</v>
          </cell>
        </row>
        <row r="18046">
          <cell r="K18046" t="str">
            <v>Academy Converter</v>
          </cell>
          <cell r="L18046" t="str">
            <v>Primary</v>
          </cell>
          <cell r="AC18046" t="str">
            <v>No</v>
          </cell>
          <cell r="AI18046">
            <v>1</v>
          </cell>
        </row>
        <row r="18047">
          <cell r="K18047" t="str">
            <v>Academy Converter</v>
          </cell>
          <cell r="L18047" t="str">
            <v>Primary</v>
          </cell>
          <cell r="AC18047" t="str">
            <v>No</v>
          </cell>
          <cell r="AI18047">
            <v>2</v>
          </cell>
        </row>
        <row r="18048">
          <cell r="K18048" t="str">
            <v>Academy Converter</v>
          </cell>
          <cell r="L18048" t="str">
            <v>Primary</v>
          </cell>
          <cell r="AC18048" t="str">
            <v>No</v>
          </cell>
          <cell r="AI18048">
            <v>1</v>
          </cell>
        </row>
        <row r="18049">
          <cell r="K18049" t="str">
            <v>Academy Converter</v>
          </cell>
          <cell r="L18049" t="str">
            <v>Primary</v>
          </cell>
          <cell r="AC18049" t="str">
            <v>No</v>
          </cell>
          <cell r="AI18049">
            <v>1</v>
          </cell>
        </row>
        <row r="18050">
          <cell r="K18050" t="str">
            <v>Academy Converter</v>
          </cell>
          <cell r="L18050" t="str">
            <v>Secondary</v>
          </cell>
          <cell r="AC18050" t="str">
            <v>No</v>
          </cell>
          <cell r="AI18050">
            <v>2</v>
          </cell>
        </row>
        <row r="18051">
          <cell r="K18051" t="str">
            <v>Academy Converter</v>
          </cell>
          <cell r="L18051" t="str">
            <v>Primary</v>
          </cell>
          <cell r="AC18051" t="str">
            <v>Yes</v>
          </cell>
          <cell r="AI18051">
            <v>1</v>
          </cell>
        </row>
        <row r="18052">
          <cell r="K18052" t="str">
            <v>Academy Converter</v>
          </cell>
          <cell r="L18052" t="str">
            <v>Primary</v>
          </cell>
          <cell r="AC18052" t="str">
            <v>No</v>
          </cell>
          <cell r="AI18052">
            <v>2</v>
          </cell>
        </row>
        <row r="18053">
          <cell r="K18053" t="str">
            <v>Academy Converter</v>
          </cell>
          <cell r="L18053" t="str">
            <v>Primary</v>
          </cell>
          <cell r="AC18053" t="str">
            <v>No</v>
          </cell>
          <cell r="AI18053">
            <v>2</v>
          </cell>
        </row>
        <row r="18054">
          <cell r="K18054" t="str">
            <v>Academy Converter</v>
          </cell>
          <cell r="L18054" t="str">
            <v>Primary</v>
          </cell>
          <cell r="AC18054" t="str">
            <v>No</v>
          </cell>
          <cell r="AI18054">
            <v>2</v>
          </cell>
        </row>
        <row r="18055">
          <cell r="K18055" t="str">
            <v>Academy Special Converter</v>
          </cell>
          <cell r="L18055" t="str">
            <v>Special</v>
          </cell>
          <cell r="AC18055" t="str">
            <v>No</v>
          </cell>
          <cell r="AI18055">
            <v>1</v>
          </cell>
        </row>
        <row r="18056">
          <cell r="K18056" t="str">
            <v>Academy Converter</v>
          </cell>
          <cell r="L18056" t="str">
            <v>Primary</v>
          </cell>
          <cell r="AC18056" t="str">
            <v>No</v>
          </cell>
          <cell r="AI18056">
            <v>2</v>
          </cell>
        </row>
        <row r="18057">
          <cell r="K18057" t="str">
            <v>Academy Converter</v>
          </cell>
          <cell r="L18057" t="str">
            <v>Primary</v>
          </cell>
          <cell r="AC18057" t="str">
            <v>Yes</v>
          </cell>
          <cell r="AI18057">
            <v>2</v>
          </cell>
        </row>
        <row r="18058">
          <cell r="K18058" t="str">
            <v>Academy Alternative Provision Converter</v>
          </cell>
          <cell r="L18058" t="str">
            <v>PRU</v>
          </cell>
          <cell r="AC18058" t="str">
            <v>No</v>
          </cell>
          <cell r="AI18058">
            <v>2</v>
          </cell>
        </row>
        <row r="18059">
          <cell r="K18059" t="str">
            <v>Academy Alternative Provision Converter</v>
          </cell>
          <cell r="L18059" t="str">
            <v>PRU</v>
          </cell>
          <cell r="AC18059" t="str">
            <v>No</v>
          </cell>
          <cell r="AI18059">
            <v>2</v>
          </cell>
        </row>
        <row r="18060">
          <cell r="K18060" t="str">
            <v>Academy Converter</v>
          </cell>
          <cell r="L18060" t="str">
            <v>Primary</v>
          </cell>
          <cell r="AC18060" t="str">
            <v>Yes</v>
          </cell>
          <cell r="AI18060">
            <v>3</v>
          </cell>
        </row>
        <row r="18061">
          <cell r="K18061" t="str">
            <v>Academy Converter</v>
          </cell>
          <cell r="L18061" t="str">
            <v>Primary</v>
          </cell>
          <cell r="AC18061" t="str">
            <v>No</v>
          </cell>
          <cell r="AI18061">
            <v>1</v>
          </cell>
        </row>
        <row r="18062">
          <cell r="K18062" t="str">
            <v>Academy Converter</v>
          </cell>
          <cell r="L18062" t="str">
            <v>Primary</v>
          </cell>
          <cell r="AC18062" t="str">
            <v>No</v>
          </cell>
          <cell r="AI18062">
            <v>2</v>
          </cell>
        </row>
        <row r="18063">
          <cell r="K18063" t="str">
            <v>Academy Converter</v>
          </cell>
          <cell r="L18063" t="str">
            <v>Primary</v>
          </cell>
          <cell r="AC18063" t="str">
            <v>Yes</v>
          </cell>
          <cell r="AI18063">
            <v>3</v>
          </cell>
        </row>
        <row r="18064">
          <cell r="K18064" t="str">
            <v>Academy Converter</v>
          </cell>
          <cell r="L18064" t="str">
            <v>Primary</v>
          </cell>
          <cell r="AC18064" t="str">
            <v>No</v>
          </cell>
          <cell r="AI18064">
            <v>2</v>
          </cell>
        </row>
        <row r="18065">
          <cell r="K18065" t="str">
            <v>Academy Converter</v>
          </cell>
          <cell r="L18065" t="str">
            <v>Primary</v>
          </cell>
          <cell r="AC18065" t="str">
            <v>Yes</v>
          </cell>
          <cell r="AI18065">
            <v>3</v>
          </cell>
        </row>
        <row r="18066">
          <cell r="K18066" t="str">
            <v>Academy Converter</v>
          </cell>
          <cell r="L18066" t="str">
            <v>Primary</v>
          </cell>
          <cell r="AC18066" t="str">
            <v>Yes</v>
          </cell>
          <cell r="AI18066">
            <v>2</v>
          </cell>
        </row>
        <row r="18067">
          <cell r="K18067" t="str">
            <v>Academy Converter</v>
          </cell>
          <cell r="L18067" t="str">
            <v>Primary</v>
          </cell>
          <cell r="AC18067" t="str">
            <v>No</v>
          </cell>
          <cell r="AI18067">
            <v>2</v>
          </cell>
        </row>
        <row r="18068">
          <cell r="K18068" t="str">
            <v>Academy Converter</v>
          </cell>
          <cell r="L18068" t="str">
            <v>Primary</v>
          </cell>
          <cell r="AC18068" t="str">
            <v>No</v>
          </cell>
          <cell r="AI18068">
            <v>2</v>
          </cell>
        </row>
        <row r="18069">
          <cell r="K18069" t="str">
            <v>Academy Converter</v>
          </cell>
          <cell r="L18069" t="str">
            <v>Primary</v>
          </cell>
          <cell r="AC18069" t="str">
            <v>No</v>
          </cell>
          <cell r="AI18069">
            <v>2</v>
          </cell>
        </row>
        <row r="18070">
          <cell r="K18070" t="str">
            <v>Academy Converter</v>
          </cell>
          <cell r="L18070" t="str">
            <v>Primary</v>
          </cell>
          <cell r="AC18070" t="str">
            <v>Yes</v>
          </cell>
          <cell r="AI18070">
            <v>1</v>
          </cell>
        </row>
        <row r="18071">
          <cell r="K18071" t="str">
            <v>Academy Converter</v>
          </cell>
          <cell r="L18071" t="str">
            <v>Primary</v>
          </cell>
          <cell r="AC18071" t="str">
            <v>No</v>
          </cell>
          <cell r="AI18071">
            <v>2</v>
          </cell>
        </row>
        <row r="18072">
          <cell r="K18072" t="str">
            <v>Academy Converter</v>
          </cell>
          <cell r="L18072" t="str">
            <v>Secondary</v>
          </cell>
          <cell r="AC18072" t="str">
            <v>No</v>
          </cell>
          <cell r="AI18072">
            <v>2</v>
          </cell>
        </row>
        <row r="18073">
          <cell r="K18073" t="str">
            <v>Academy Converter</v>
          </cell>
          <cell r="L18073" t="str">
            <v>Primary</v>
          </cell>
          <cell r="AC18073" t="str">
            <v>Yes</v>
          </cell>
          <cell r="AI18073">
            <v>1</v>
          </cell>
        </row>
        <row r="18074">
          <cell r="K18074" t="str">
            <v>Academy Converter</v>
          </cell>
          <cell r="L18074" t="str">
            <v>Primary</v>
          </cell>
          <cell r="AC18074" t="str">
            <v>No</v>
          </cell>
          <cell r="AI18074">
            <v>1</v>
          </cell>
        </row>
        <row r="18075">
          <cell r="K18075" t="str">
            <v>Academy Converter</v>
          </cell>
          <cell r="L18075" t="str">
            <v>Primary</v>
          </cell>
          <cell r="AC18075" t="str">
            <v>Yes</v>
          </cell>
          <cell r="AI18075">
            <v>2</v>
          </cell>
        </row>
        <row r="18076">
          <cell r="K18076" t="str">
            <v>Academy Converter</v>
          </cell>
          <cell r="L18076" t="str">
            <v>Primary</v>
          </cell>
          <cell r="AC18076" t="str">
            <v>No</v>
          </cell>
          <cell r="AI18076">
            <v>2</v>
          </cell>
        </row>
        <row r="18077">
          <cell r="K18077" t="str">
            <v>Academy Converter</v>
          </cell>
          <cell r="L18077" t="str">
            <v>Primary</v>
          </cell>
          <cell r="AC18077" t="str">
            <v>No</v>
          </cell>
          <cell r="AI18077">
            <v>1</v>
          </cell>
        </row>
        <row r="18078">
          <cell r="K18078" t="str">
            <v>Academy Converter</v>
          </cell>
          <cell r="L18078" t="str">
            <v>Primary</v>
          </cell>
          <cell r="AC18078" t="str">
            <v>No</v>
          </cell>
          <cell r="AI18078">
            <v>2</v>
          </cell>
        </row>
        <row r="18079">
          <cell r="K18079" t="str">
            <v>Academy Converter</v>
          </cell>
          <cell r="L18079" t="str">
            <v>Primary</v>
          </cell>
          <cell r="AC18079" t="str">
            <v>No</v>
          </cell>
          <cell r="AI18079">
            <v>1</v>
          </cell>
        </row>
        <row r="18080">
          <cell r="K18080" t="str">
            <v>Academy Converter</v>
          </cell>
          <cell r="L18080" t="str">
            <v>Primary</v>
          </cell>
          <cell r="AC18080" t="str">
            <v>No</v>
          </cell>
          <cell r="AI18080">
            <v>2</v>
          </cell>
        </row>
        <row r="18081">
          <cell r="K18081" t="str">
            <v>Free School</v>
          </cell>
          <cell r="L18081" t="str">
            <v>Primary</v>
          </cell>
          <cell r="AC18081" t="str">
            <v>Yes</v>
          </cell>
          <cell r="AI18081">
            <v>1</v>
          </cell>
        </row>
        <row r="18082">
          <cell r="K18082" t="str">
            <v>Free School</v>
          </cell>
          <cell r="L18082" t="str">
            <v>Secondary</v>
          </cell>
          <cell r="AC18082" t="str">
            <v>Yes</v>
          </cell>
          <cell r="AI18082">
            <v>1</v>
          </cell>
        </row>
        <row r="18083">
          <cell r="K18083" t="str">
            <v>Free School</v>
          </cell>
          <cell r="L18083" t="str">
            <v>Primary</v>
          </cell>
          <cell r="AC18083" t="str">
            <v>Yes</v>
          </cell>
          <cell r="AI18083">
            <v>1</v>
          </cell>
        </row>
        <row r="18084">
          <cell r="K18084" t="str">
            <v>Free School</v>
          </cell>
          <cell r="L18084" t="str">
            <v>Primary</v>
          </cell>
          <cell r="AC18084" t="str">
            <v>Yes</v>
          </cell>
          <cell r="AI18084">
            <v>1</v>
          </cell>
        </row>
        <row r="18085">
          <cell r="K18085" t="str">
            <v>Free School</v>
          </cell>
          <cell r="L18085" t="str">
            <v>Primary</v>
          </cell>
          <cell r="AC18085" t="str">
            <v>Yes</v>
          </cell>
          <cell r="AI18085">
            <v>1</v>
          </cell>
        </row>
        <row r="18086">
          <cell r="K18086" t="str">
            <v>University Technical College</v>
          </cell>
          <cell r="L18086" t="str">
            <v>Secondary</v>
          </cell>
          <cell r="AC18086" t="str">
            <v>Yes</v>
          </cell>
          <cell r="AI18086">
            <v>3</v>
          </cell>
        </row>
        <row r="18087">
          <cell r="K18087" t="str">
            <v>Studio School</v>
          </cell>
          <cell r="L18087" t="str">
            <v>Secondary</v>
          </cell>
          <cell r="AC18087" t="str">
            <v>Yes</v>
          </cell>
          <cell r="AI18087">
            <v>3</v>
          </cell>
        </row>
        <row r="18088">
          <cell r="K18088" t="str">
            <v>University Technical College</v>
          </cell>
          <cell r="L18088" t="str">
            <v>Secondary</v>
          </cell>
          <cell r="AC18088" t="str">
            <v>Yes</v>
          </cell>
          <cell r="AI18088">
            <v>4</v>
          </cell>
        </row>
        <row r="18089">
          <cell r="K18089" t="str">
            <v>Free School</v>
          </cell>
          <cell r="L18089" t="str">
            <v>Primary</v>
          </cell>
          <cell r="AC18089" t="str">
            <v>Yes</v>
          </cell>
          <cell r="AI18089">
            <v>2</v>
          </cell>
        </row>
        <row r="18090">
          <cell r="K18090" t="str">
            <v>Studio School</v>
          </cell>
          <cell r="L18090" t="str">
            <v>Secondary</v>
          </cell>
          <cell r="AC18090" t="str">
            <v>Yes</v>
          </cell>
          <cell r="AI18090">
            <v>3</v>
          </cell>
        </row>
        <row r="18091">
          <cell r="K18091" t="str">
            <v>Free School</v>
          </cell>
          <cell r="L18091" t="str">
            <v>Secondary</v>
          </cell>
          <cell r="AC18091" t="str">
            <v>Yes</v>
          </cell>
          <cell r="AI18091">
            <v>2</v>
          </cell>
        </row>
        <row r="18092">
          <cell r="K18092" t="str">
            <v>University Technical College</v>
          </cell>
          <cell r="L18092" t="str">
            <v>Secondary</v>
          </cell>
          <cell r="AC18092" t="str">
            <v>Yes</v>
          </cell>
          <cell r="AI18092">
            <v>3</v>
          </cell>
        </row>
        <row r="18093">
          <cell r="K18093" t="str">
            <v>Free School</v>
          </cell>
          <cell r="L18093" t="str">
            <v>Secondary</v>
          </cell>
          <cell r="AC18093" t="str">
            <v>Yes</v>
          </cell>
          <cell r="AI18093">
            <v>1</v>
          </cell>
        </row>
        <row r="18094">
          <cell r="K18094" t="str">
            <v>Free School</v>
          </cell>
          <cell r="L18094" t="str">
            <v>Primary</v>
          </cell>
          <cell r="AC18094" t="str">
            <v>Yes</v>
          </cell>
          <cell r="AI18094">
            <v>1</v>
          </cell>
        </row>
        <row r="18095">
          <cell r="K18095" t="str">
            <v>Free School</v>
          </cell>
          <cell r="L18095" t="str">
            <v>Primary</v>
          </cell>
          <cell r="AC18095" t="str">
            <v>Yes</v>
          </cell>
          <cell r="AI18095">
            <v>3</v>
          </cell>
        </row>
        <row r="18096">
          <cell r="K18096" t="str">
            <v>Free School</v>
          </cell>
          <cell r="L18096" t="str">
            <v>Primary</v>
          </cell>
          <cell r="AC18096" t="str">
            <v>Yes</v>
          </cell>
          <cell r="AI18096">
            <v>2</v>
          </cell>
        </row>
        <row r="18097">
          <cell r="K18097" t="str">
            <v>Free School</v>
          </cell>
          <cell r="L18097" t="str">
            <v>Primary</v>
          </cell>
          <cell r="AC18097" t="str">
            <v>Yes</v>
          </cell>
          <cell r="AI18097">
            <v>2</v>
          </cell>
        </row>
        <row r="18098">
          <cell r="K18098" t="str">
            <v>Free School</v>
          </cell>
          <cell r="L18098" t="str">
            <v>Secondary</v>
          </cell>
          <cell r="AC18098" t="str">
            <v>Yes</v>
          </cell>
          <cell r="AI18098">
            <v>1</v>
          </cell>
        </row>
        <row r="18099">
          <cell r="K18099" t="str">
            <v>Free School</v>
          </cell>
          <cell r="L18099" t="str">
            <v>Secondary</v>
          </cell>
          <cell r="AC18099" t="str">
            <v>Yes</v>
          </cell>
          <cell r="AI18099">
            <v>1</v>
          </cell>
        </row>
        <row r="18100">
          <cell r="K18100" t="str">
            <v>Free School</v>
          </cell>
          <cell r="L18100" t="str">
            <v>Secondary</v>
          </cell>
          <cell r="AC18100" t="str">
            <v>Yes</v>
          </cell>
          <cell r="AI18100">
            <v>1</v>
          </cell>
        </row>
        <row r="18101">
          <cell r="K18101" t="str">
            <v>University Technical College</v>
          </cell>
          <cell r="L18101" t="str">
            <v>Secondary</v>
          </cell>
          <cell r="AC18101" t="str">
            <v>Yes</v>
          </cell>
          <cell r="AI18101">
            <v>2</v>
          </cell>
        </row>
        <row r="18102">
          <cell r="K18102" t="str">
            <v>Free School</v>
          </cell>
          <cell r="L18102" t="str">
            <v>Secondary</v>
          </cell>
          <cell r="AC18102" t="str">
            <v>Yes</v>
          </cell>
          <cell r="AI18102">
            <v>3</v>
          </cell>
        </row>
        <row r="18103">
          <cell r="K18103" t="str">
            <v>Free School</v>
          </cell>
          <cell r="L18103" t="str">
            <v>Primary</v>
          </cell>
          <cell r="AC18103" t="str">
            <v>Yes</v>
          </cell>
          <cell r="AI18103">
            <v>2</v>
          </cell>
        </row>
        <row r="18104">
          <cell r="K18104" t="str">
            <v>Free School</v>
          </cell>
          <cell r="L18104" t="str">
            <v>Secondary</v>
          </cell>
          <cell r="AC18104" t="str">
            <v>Yes</v>
          </cell>
          <cell r="AI18104">
            <v>1</v>
          </cell>
        </row>
        <row r="18105">
          <cell r="K18105" t="str">
            <v>Studio School</v>
          </cell>
          <cell r="L18105" t="str">
            <v>Secondary</v>
          </cell>
          <cell r="AC18105" t="str">
            <v>Yes</v>
          </cell>
          <cell r="AI18105">
            <v>3</v>
          </cell>
        </row>
        <row r="18106">
          <cell r="K18106" t="str">
            <v>Free School</v>
          </cell>
          <cell r="L18106" t="str">
            <v>Secondary</v>
          </cell>
          <cell r="AC18106" t="str">
            <v>Yes</v>
          </cell>
          <cell r="AI18106">
            <v>2</v>
          </cell>
        </row>
        <row r="18107">
          <cell r="K18107" t="str">
            <v>Free School</v>
          </cell>
          <cell r="L18107" t="str">
            <v>Primary</v>
          </cell>
          <cell r="AC18107" t="str">
            <v>Yes</v>
          </cell>
          <cell r="AI18107">
            <v>3</v>
          </cell>
        </row>
        <row r="18108">
          <cell r="K18108" t="str">
            <v>Academy Sponsor Led</v>
          </cell>
          <cell r="L18108" t="str">
            <v>Secondary</v>
          </cell>
          <cell r="AC18108" t="str">
            <v>NULL</v>
          </cell>
          <cell r="AI18108" t="str">
            <v>NULL</v>
          </cell>
        </row>
        <row r="18109">
          <cell r="K18109" t="str">
            <v>Free School - Alternative Provision</v>
          </cell>
          <cell r="L18109" t="str">
            <v>PRU</v>
          </cell>
          <cell r="AC18109" t="str">
            <v>Yes</v>
          </cell>
          <cell r="AI18109">
            <v>3</v>
          </cell>
        </row>
        <row r="18110">
          <cell r="K18110" t="str">
            <v>Free School</v>
          </cell>
          <cell r="L18110" t="str">
            <v>Primary</v>
          </cell>
          <cell r="AC18110" t="str">
            <v>Yes</v>
          </cell>
          <cell r="AI18110">
            <v>3</v>
          </cell>
        </row>
        <row r="18111">
          <cell r="K18111" t="str">
            <v>Community School</v>
          </cell>
          <cell r="L18111" t="str">
            <v>Primary</v>
          </cell>
          <cell r="AC18111" t="str">
            <v>Yes</v>
          </cell>
          <cell r="AI18111">
            <v>2</v>
          </cell>
        </row>
        <row r="18112">
          <cell r="K18112" t="str">
            <v>Community School</v>
          </cell>
          <cell r="L18112" t="str">
            <v>Primary</v>
          </cell>
          <cell r="AC18112" t="str">
            <v>Yes</v>
          </cell>
          <cell r="AI18112">
            <v>3</v>
          </cell>
        </row>
        <row r="18113">
          <cell r="K18113" t="str">
            <v>Studio School</v>
          </cell>
          <cell r="L18113" t="str">
            <v>Secondary</v>
          </cell>
          <cell r="AC18113" t="str">
            <v>Yes</v>
          </cell>
          <cell r="AI18113">
            <v>2</v>
          </cell>
        </row>
        <row r="18114">
          <cell r="K18114" t="str">
            <v>Academy Sponsor Led</v>
          </cell>
          <cell r="L18114" t="str">
            <v>Secondary</v>
          </cell>
          <cell r="AC18114" t="str">
            <v>Yes</v>
          </cell>
          <cell r="AI18114">
            <v>3</v>
          </cell>
        </row>
        <row r="18115">
          <cell r="K18115" t="str">
            <v>Academy Sponsor Led</v>
          </cell>
          <cell r="L18115" t="str">
            <v>Primary</v>
          </cell>
          <cell r="AC18115" t="str">
            <v>Yes</v>
          </cell>
          <cell r="AI18115">
            <v>3</v>
          </cell>
        </row>
        <row r="18116">
          <cell r="K18116" t="str">
            <v>Academy Converter</v>
          </cell>
          <cell r="L18116" t="str">
            <v>Primary</v>
          </cell>
          <cell r="AC18116" t="str">
            <v>No</v>
          </cell>
          <cell r="AI18116">
            <v>2</v>
          </cell>
        </row>
        <row r="18117">
          <cell r="K18117" t="str">
            <v>Academy Converter</v>
          </cell>
          <cell r="L18117" t="str">
            <v>Primary</v>
          </cell>
          <cell r="AC18117" t="str">
            <v>No</v>
          </cell>
          <cell r="AI18117">
            <v>2</v>
          </cell>
        </row>
        <row r="18118">
          <cell r="K18118" t="str">
            <v>Free School</v>
          </cell>
          <cell r="L18118" t="str">
            <v>Secondary</v>
          </cell>
          <cell r="AC18118" t="str">
            <v>Yes</v>
          </cell>
          <cell r="AI18118">
            <v>2</v>
          </cell>
        </row>
        <row r="18119">
          <cell r="K18119" t="str">
            <v>Academy Sponsor Led</v>
          </cell>
          <cell r="L18119" t="str">
            <v>Secondary</v>
          </cell>
          <cell r="AC18119" t="str">
            <v>Yes</v>
          </cell>
          <cell r="AI18119">
            <v>1</v>
          </cell>
        </row>
        <row r="18120">
          <cell r="K18120" t="str">
            <v>University Technical College</v>
          </cell>
          <cell r="L18120" t="str">
            <v>Secondary</v>
          </cell>
          <cell r="AC18120" t="str">
            <v>Yes</v>
          </cell>
          <cell r="AI18120">
            <v>2</v>
          </cell>
        </row>
        <row r="18121">
          <cell r="K18121" t="str">
            <v>Academy Sponsor Led</v>
          </cell>
          <cell r="L18121" t="str">
            <v>Primary</v>
          </cell>
          <cell r="AC18121" t="str">
            <v>Yes</v>
          </cell>
          <cell r="AI18121">
            <v>4</v>
          </cell>
        </row>
        <row r="18122">
          <cell r="K18122" t="str">
            <v>Academy Sponsor Led</v>
          </cell>
          <cell r="L18122" t="str">
            <v>Primary</v>
          </cell>
          <cell r="AC18122" t="str">
            <v>Yes</v>
          </cell>
          <cell r="AI18122">
            <v>3</v>
          </cell>
        </row>
        <row r="18123">
          <cell r="K18123" t="str">
            <v>Academy Sponsor Led</v>
          </cell>
          <cell r="L18123" t="str">
            <v>Primary</v>
          </cell>
          <cell r="AC18123" t="str">
            <v>Yes</v>
          </cell>
          <cell r="AI18123">
            <v>2</v>
          </cell>
        </row>
        <row r="18124">
          <cell r="K18124" t="str">
            <v>Academy Sponsor Led</v>
          </cell>
          <cell r="L18124" t="str">
            <v>Primary</v>
          </cell>
          <cell r="AC18124" t="str">
            <v>Yes</v>
          </cell>
          <cell r="AI18124">
            <v>2</v>
          </cell>
        </row>
        <row r="18125">
          <cell r="K18125" t="str">
            <v>Academy Sponsor Led</v>
          </cell>
          <cell r="L18125" t="str">
            <v>Secondary</v>
          </cell>
          <cell r="AC18125" t="str">
            <v>Yes</v>
          </cell>
          <cell r="AI18125">
            <v>2</v>
          </cell>
        </row>
        <row r="18126">
          <cell r="K18126" t="str">
            <v>Academy Sponsor Led</v>
          </cell>
          <cell r="L18126" t="str">
            <v>Primary</v>
          </cell>
          <cell r="AC18126" t="str">
            <v>Yes</v>
          </cell>
          <cell r="AI18126">
            <v>3</v>
          </cell>
        </row>
        <row r="18127">
          <cell r="K18127" t="str">
            <v>Academy Sponsor Led</v>
          </cell>
          <cell r="L18127" t="str">
            <v>Primary</v>
          </cell>
          <cell r="AC18127" t="str">
            <v>Yes</v>
          </cell>
          <cell r="AI18127">
            <v>3</v>
          </cell>
        </row>
        <row r="18128">
          <cell r="K18128" t="str">
            <v>Academy Sponsor Led</v>
          </cell>
          <cell r="L18128" t="str">
            <v>Primary</v>
          </cell>
          <cell r="AC18128" t="str">
            <v>Yes</v>
          </cell>
          <cell r="AI18128">
            <v>2</v>
          </cell>
        </row>
        <row r="18129">
          <cell r="K18129" t="str">
            <v>Academy Sponsor Led</v>
          </cell>
          <cell r="L18129" t="str">
            <v>Primary</v>
          </cell>
          <cell r="AC18129" t="str">
            <v>Yes</v>
          </cell>
          <cell r="AI18129">
            <v>2</v>
          </cell>
        </row>
        <row r="18130">
          <cell r="K18130" t="str">
            <v>Academy Special Sponsor Led</v>
          </cell>
          <cell r="L18130" t="str">
            <v>Special</v>
          </cell>
          <cell r="AC18130" t="str">
            <v>Yes</v>
          </cell>
          <cell r="AI18130">
            <v>2</v>
          </cell>
        </row>
        <row r="18131">
          <cell r="K18131" t="str">
            <v>Academy Sponsor Led</v>
          </cell>
          <cell r="L18131" t="str">
            <v>Primary</v>
          </cell>
          <cell r="AC18131" t="str">
            <v>Yes</v>
          </cell>
          <cell r="AI18131">
            <v>2</v>
          </cell>
        </row>
        <row r="18132">
          <cell r="K18132" t="str">
            <v>Free School</v>
          </cell>
          <cell r="L18132" t="str">
            <v>Primary</v>
          </cell>
          <cell r="AC18132" t="str">
            <v>Yes</v>
          </cell>
          <cell r="AI18132">
            <v>2</v>
          </cell>
        </row>
        <row r="18133">
          <cell r="K18133" t="str">
            <v>Academy Sponsor Led</v>
          </cell>
          <cell r="L18133" t="str">
            <v>Primary</v>
          </cell>
          <cell r="AC18133" t="str">
            <v>Yes</v>
          </cell>
          <cell r="AI18133">
            <v>3</v>
          </cell>
        </row>
        <row r="18134">
          <cell r="K18134" t="str">
            <v>Free School</v>
          </cell>
          <cell r="L18134" t="str">
            <v>Secondary</v>
          </cell>
          <cell r="AC18134" t="str">
            <v>Yes</v>
          </cell>
          <cell r="AI18134">
            <v>1</v>
          </cell>
        </row>
        <row r="18135">
          <cell r="K18135" t="str">
            <v>Free School</v>
          </cell>
          <cell r="L18135" t="str">
            <v>Secondary</v>
          </cell>
          <cell r="AC18135" t="str">
            <v>NULL</v>
          </cell>
          <cell r="AI18135" t="str">
            <v>NULL</v>
          </cell>
        </row>
        <row r="18136">
          <cell r="K18136" t="str">
            <v>University Technical College</v>
          </cell>
          <cell r="L18136" t="str">
            <v>Secondary</v>
          </cell>
          <cell r="AC18136" t="str">
            <v>Yes</v>
          </cell>
          <cell r="AI18136">
            <v>2</v>
          </cell>
        </row>
        <row r="18137">
          <cell r="K18137" t="str">
            <v>Free School Special</v>
          </cell>
          <cell r="L18137" t="str">
            <v>Special</v>
          </cell>
          <cell r="AC18137" t="str">
            <v>Yes</v>
          </cell>
          <cell r="AI18137">
            <v>2</v>
          </cell>
        </row>
        <row r="18138">
          <cell r="K18138" t="str">
            <v>Free School - Alternative Provision</v>
          </cell>
          <cell r="L18138" t="str">
            <v>PRU</v>
          </cell>
          <cell r="AC18138" t="str">
            <v>Yes</v>
          </cell>
          <cell r="AI18138">
            <v>3</v>
          </cell>
        </row>
        <row r="18139">
          <cell r="K18139" t="str">
            <v>Free School</v>
          </cell>
          <cell r="L18139" t="str">
            <v>Secondary</v>
          </cell>
          <cell r="AC18139" t="str">
            <v>Yes</v>
          </cell>
          <cell r="AI18139">
            <v>2</v>
          </cell>
        </row>
        <row r="18140">
          <cell r="K18140" t="str">
            <v>Free School</v>
          </cell>
          <cell r="L18140" t="str">
            <v>Secondary</v>
          </cell>
          <cell r="AC18140" t="str">
            <v>Yes</v>
          </cell>
          <cell r="AI18140">
            <v>2</v>
          </cell>
        </row>
        <row r="18141">
          <cell r="K18141" t="str">
            <v>Free School</v>
          </cell>
          <cell r="L18141" t="str">
            <v>Primary</v>
          </cell>
          <cell r="AC18141" t="str">
            <v>Yes</v>
          </cell>
          <cell r="AI18141">
            <v>2</v>
          </cell>
        </row>
        <row r="18142">
          <cell r="K18142" t="str">
            <v>Studio School</v>
          </cell>
          <cell r="L18142" t="str">
            <v>Secondary</v>
          </cell>
          <cell r="AC18142" t="str">
            <v>Yes</v>
          </cell>
          <cell r="AI18142">
            <v>2</v>
          </cell>
        </row>
        <row r="18143">
          <cell r="K18143" t="str">
            <v>Academy Sponsor Led</v>
          </cell>
          <cell r="L18143" t="str">
            <v>Secondary</v>
          </cell>
          <cell r="AC18143" t="str">
            <v>Yes</v>
          </cell>
          <cell r="AI18143">
            <v>4</v>
          </cell>
        </row>
        <row r="18144">
          <cell r="K18144" t="str">
            <v>Free School Special</v>
          </cell>
          <cell r="L18144" t="str">
            <v>Special</v>
          </cell>
          <cell r="AC18144" t="str">
            <v>Yes</v>
          </cell>
          <cell r="AI18144">
            <v>3</v>
          </cell>
        </row>
        <row r="18145">
          <cell r="K18145" t="str">
            <v>Free School</v>
          </cell>
          <cell r="L18145" t="str">
            <v>Primary</v>
          </cell>
          <cell r="AC18145" t="str">
            <v>Yes</v>
          </cell>
          <cell r="AI18145">
            <v>3</v>
          </cell>
        </row>
        <row r="18146">
          <cell r="K18146" t="str">
            <v>Academy Sponsor Led</v>
          </cell>
          <cell r="L18146" t="str">
            <v>Secondary</v>
          </cell>
          <cell r="AC18146" t="str">
            <v>Yes</v>
          </cell>
          <cell r="AI18146">
            <v>3</v>
          </cell>
        </row>
        <row r="18147">
          <cell r="K18147" t="str">
            <v>Academy Sponsor Led</v>
          </cell>
          <cell r="L18147" t="str">
            <v>Primary</v>
          </cell>
          <cell r="AC18147" t="str">
            <v>Yes</v>
          </cell>
          <cell r="AI18147">
            <v>3</v>
          </cell>
        </row>
        <row r="18148">
          <cell r="K18148" t="str">
            <v>Academy Sponsor Led</v>
          </cell>
          <cell r="L18148" t="str">
            <v>Primary</v>
          </cell>
          <cell r="AC18148" t="str">
            <v>Yes</v>
          </cell>
          <cell r="AI18148">
            <v>1</v>
          </cell>
        </row>
        <row r="18149">
          <cell r="K18149" t="str">
            <v>Academy Sponsor Led</v>
          </cell>
          <cell r="L18149" t="str">
            <v>Primary</v>
          </cell>
          <cell r="AC18149" t="str">
            <v>Yes</v>
          </cell>
          <cell r="AI18149">
            <v>2</v>
          </cell>
        </row>
        <row r="18150">
          <cell r="K18150" t="str">
            <v>Free School</v>
          </cell>
          <cell r="L18150" t="str">
            <v>Primary</v>
          </cell>
          <cell r="AC18150" t="str">
            <v>Yes</v>
          </cell>
          <cell r="AI18150">
            <v>1</v>
          </cell>
        </row>
        <row r="18151">
          <cell r="K18151" t="str">
            <v>Free School</v>
          </cell>
          <cell r="L18151" t="str">
            <v>Primary</v>
          </cell>
          <cell r="AC18151" t="str">
            <v>Yes</v>
          </cell>
          <cell r="AI18151">
            <v>2</v>
          </cell>
        </row>
        <row r="18152">
          <cell r="K18152" t="str">
            <v>Free School</v>
          </cell>
          <cell r="L18152" t="str">
            <v>Secondary</v>
          </cell>
          <cell r="AC18152" t="str">
            <v>Yes</v>
          </cell>
          <cell r="AI18152">
            <v>2</v>
          </cell>
        </row>
        <row r="18153">
          <cell r="K18153" t="str">
            <v>Academy Sponsor Led</v>
          </cell>
          <cell r="L18153" t="str">
            <v>Primary</v>
          </cell>
          <cell r="AC18153" t="str">
            <v>Yes</v>
          </cell>
          <cell r="AI18153">
            <v>2</v>
          </cell>
        </row>
        <row r="18154">
          <cell r="K18154" t="str">
            <v>Academy Special Sponsor Led</v>
          </cell>
          <cell r="L18154" t="str">
            <v>Special</v>
          </cell>
          <cell r="AC18154" t="str">
            <v>Yes</v>
          </cell>
          <cell r="AI18154">
            <v>2</v>
          </cell>
        </row>
        <row r="18155">
          <cell r="K18155" t="str">
            <v>Free School - Alternative Provision</v>
          </cell>
          <cell r="L18155" t="str">
            <v>PRU</v>
          </cell>
          <cell r="AC18155" t="str">
            <v>Yes</v>
          </cell>
          <cell r="AI18155">
            <v>2</v>
          </cell>
        </row>
        <row r="18156">
          <cell r="K18156" t="str">
            <v>Studio School</v>
          </cell>
          <cell r="L18156" t="str">
            <v>Secondary</v>
          </cell>
          <cell r="AC18156" t="str">
            <v>Yes</v>
          </cell>
          <cell r="AI18156">
            <v>1</v>
          </cell>
        </row>
        <row r="18157">
          <cell r="K18157" t="str">
            <v>Voluntary Aided School</v>
          </cell>
          <cell r="L18157" t="str">
            <v>Primary</v>
          </cell>
          <cell r="AC18157" t="str">
            <v>Yes</v>
          </cell>
          <cell r="AI18157">
            <v>2</v>
          </cell>
        </row>
        <row r="18158">
          <cell r="K18158" t="str">
            <v>Free School - Alternative Provision</v>
          </cell>
          <cell r="L18158" t="str">
            <v>PRU</v>
          </cell>
          <cell r="AC18158" t="str">
            <v>Yes</v>
          </cell>
          <cell r="AI18158">
            <v>2</v>
          </cell>
        </row>
        <row r="18159">
          <cell r="K18159" t="str">
            <v>Free School</v>
          </cell>
          <cell r="L18159" t="str">
            <v>Secondary</v>
          </cell>
          <cell r="AC18159" t="str">
            <v>Yes</v>
          </cell>
          <cell r="AI18159">
            <v>2</v>
          </cell>
        </row>
        <row r="18160">
          <cell r="K18160" t="str">
            <v>Free School</v>
          </cell>
          <cell r="L18160" t="str">
            <v>Primary</v>
          </cell>
          <cell r="AC18160" t="str">
            <v>Yes</v>
          </cell>
          <cell r="AI18160">
            <v>1</v>
          </cell>
        </row>
        <row r="18161">
          <cell r="K18161" t="str">
            <v>Free School</v>
          </cell>
          <cell r="L18161" t="str">
            <v>Secondary</v>
          </cell>
          <cell r="AC18161" t="str">
            <v>Yes</v>
          </cell>
          <cell r="AI18161">
            <v>3</v>
          </cell>
        </row>
        <row r="18162">
          <cell r="K18162" t="str">
            <v>Academy Sponsor Led</v>
          </cell>
          <cell r="L18162" t="str">
            <v>Secondary</v>
          </cell>
          <cell r="AC18162" t="str">
            <v>Yes</v>
          </cell>
          <cell r="AI18162">
            <v>4</v>
          </cell>
        </row>
        <row r="18163">
          <cell r="K18163" t="str">
            <v>Academy Sponsor Led</v>
          </cell>
          <cell r="L18163" t="str">
            <v>Secondary</v>
          </cell>
          <cell r="AC18163" t="str">
            <v>Yes</v>
          </cell>
          <cell r="AI18163">
            <v>4</v>
          </cell>
        </row>
        <row r="18164">
          <cell r="K18164" t="str">
            <v>Academy Converter</v>
          </cell>
          <cell r="L18164" t="str">
            <v>Primary</v>
          </cell>
          <cell r="AC18164" t="str">
            <v>No</v>
          </cell>
          <cell r="AI18164">
            <v>2</v>
          </cell>
        </row>
        <row r="18165">
          <cell r="K18165" t="str">
            <v>Academy Converter</v>
          </cell>
          <cell r="L18165" t="str">
            <v>Primary</v>
          </cell>
          <cell r="AC18165" t="str">
            <v>No</v>
          </cell>
          <cell r="AI18165">
            <v>2</v>
          </cell>
        </row>
        <row r="18166">
          <cell r="K18166" t="str">
            <v>Academy Converter</v>
          </cell>
          <cell r="L18166" t="str">
            <v>Primary</v>
          </cell>
          <cell r="AC18166" t="str">
            <v>No</v>
          </cell>
          <cell r="AI18166">
            <v>2</v>
          </cell>
        </row>
        <row r="18167">
          <cell r="K18167" t="str">
            <v>Academy Converter</v>
          </cell>
          <cell r="L18167" t="str">
            <v>Primary</v>
          </cell>
          <cell r="AC18167" t="str">
            <v>Yes</v>
          </cell>
          <cell r="AI18167">
            <v>4</v>
          </cell>
        </row>
        <row r="18168">
          <cell r="K18168" t="str">
            <v>Academy Converter</v>
          </cell>
          <cell r="L18168" t="str">
            <v>Primary</v>
          </cell>
          <cell r="AC18168" t="str">
            <v>Yes</v>
          </cell>
          <cell r="AI18168">
            <v>4</v>
          </cell>
        </row>
        <row r="18169">
          <cell r="K18169" t="str">
            <v>Academy Converter</v>
          </cell>
          <cell r="L18169" t="str">
            <v>Primary</v>
          </cell>
          <cell r="AC18169" t="str">
            <v>No</v>
          </cell>
          <cell r="AI18169">
            <v>2</v>
          </cell>
        </row>
        <row r="18170">
          <cell r="K18170" t="str">
            <v>Academy Converter</v>
          </cell>
          <cell r="L18170" t="str">
            <v>Primary</v>
          </cell>
          <cell r="AC18170" t="str">
            <v>Yes</v>
          </cell>
          <cell r="AI18170">
            <v>2</v>
          </cell>
        </row>
        <row r="18171">
          <cell r="K18171" t="str">
            <v>Academy Converter</v>
          </cell>
          <cell r="L18171" t="str">
            <v>Primary</v>
          </cell>
          <cell r="AC18171" t="str">
            <v>Yes</v>
          </cell>
          <cell r="AI18171">
            <v>2</v>
          </cell>
        </row>
        <row r="18172">
          <cell r="K18172" t="str">
            <v>Academy Converter</v>
          </cell>
          <cell r="L18172" t="str">
            <v>Primary</v>
          </cell>
          <cell r="AC18172" t="str">
            <v>Yes</v>
          </cell>
          <cell r="AI18172">
            <v>1</v>
          </cell>
        </row>
        <row r="18173">
          <cell r="K18173" t="str">
            <v>Academy Converter</v>
          </cell>
          <cell r="L18173" t="str">
            <v>Primary</v>
          </cell>
          <cell r="AC18173" t="str">
            <v>Yes</v>
          </cell>
          <cell r="AI18173">
            <v>2</v>
          </cell>
        </row>
        <row r="18174">
          <cell r="K18174" t="str">
            <v>Academy Converter</v>
          </cell>
          <cell r="L18174" t="str">
            <v>Primary</v>
          </cell>
          <cell r="AC18174" t="str">
            <v>No</v>
          </cell>
          <cell r="AI18174">
            <v>1</v>
          </cell>
        </row>
        <row r="18175">
          <cell r="K18175" t="str">
            <v>Academy Converter</v>
          </cell>
          <cell r="L18175" t="str">
            <v>Primary</v>
          </cell>
          <cell r="AC18175" t="str">
            <v>No</v>
          </cell>
          <cell r="AI18175">
            <v>1</v>
          </cell>
        </row>
        <row r="18176">
          <cell r="K18176" t="str">
            <v>Academy Converter</v>
          </cell>
          <cell r="L18176" t="str">
            <v>Primary</v>
          </cell>
          <cell r="AC18176" t="str">
            <v>No</v>
          </cell>
          <cell r="AI18176">
            <v>2</v>
          </cell>
        </row>
        <row r="18177">
          <cell r="K18177" t="str">
            <v>Academy Converter</v>
          </cell>
          <cell r="L18177" t="str">
            <v>Primary</v>
          </cell>
          <cell r="AC18177" t="str">
            <v>No</v>
          </cell>
          <cell r="AI18177">
            <v>1</v>
          </cell>
        </row>
        <row r="18178">
          <cell r="K18178" t="str">
            <v>Academy Converter</v>
          </cell>
          <cell r="L18178" t="str">
            <v>Primary</v>
          </cell>
          <cell r="AC18178" t="str">
            <v>No</v>
          </cell>
          <cell r="AI18178">
            <v>2</v>
          </cell>
        </row>
        <row r="18179">
          <cell r="K18179" t="str">
            <v>Academy Converter</v>
          </cell>
          <cell r="L18179" t="str">
            <v>Primary</v>
          </cell>
          <cell r="AC18179" t="str">
            <v>No</v>
          </cell>
          <cell r="AI18179">
            <v>2</v>
          </cell>
        </row>
        <row r="18180">
          <cell r="K18180" t="str">
            <v>Academy Converter</v>
          </cell>
          <cell r="L18180" t="str">
            <v>Primary</v>
          </cell>
          <cell r="AC18180" t="str">
            <v>No</v>
          </cell>
          <cell r="AI18180">
            <v>2</v>
          </cell>
        </row>
        <row r="18181">
          <cell r="K18181" t="str">
            <v>Academy Converter</v>
          </cell>
          <cell r="L18181" t="str">
            <v>Primary</v>
          </cell>
          <cell r="AC18181" t="str">
            <v>No</v>
          </cell>
          <cell r="AI18181">
            <v>2</v>
          </cell>
        </row>
        <row r="18182">
          <cell r="K18182" t="str">
            <v>Academy Converter</v>
          </cell>
          <cell r="L18182" t="str">
            <v>Primary</v>
          </cell>
          <cell r="AC18182" t="str">
            <v>Yes</v>
          </cell>
          <cell r="AI18182">
            <v>4</v>
          </cell>
        </row>
        <row r="18183">
          <cell r="K18183" t="str">
            <v>Academy Converter</v>
          </cell>
          <cell r="L18183" t="str">
            <v>Secondary</v>
          </cell>
          <cell r="AC18183" t="str">
            <v>Yes</v>
          </cell>
          <cell r="AI18183">
            <v>1</v>
          </cell>
        </row>
        <row r="18184">
          <cell r="K18184" t="str">
            <v>Academy Converter</v>
          </cell>
          <cell r="L18184" t="str">
            <v>Secondary</v>
          </cell>
          <cell r="AC18184" t="str">
            <v>Yes</v>
          </cell>
          <cell r="AI18184">
            <v>2</v>
          </cell>
        </row>
        <row r="18185">
          <cell r="K18185" t="str">
            <v>Academy Converter</v>
          </cell>
          <cell r="L18185" t="str">
            <v>Primary</v>
          </cell>
          <cell r="AC18185" t="str">
            <v>No</v>
          </cell>
          <cell r="AI18185">
            <v>2</v>
          </cell>
        </row>
        <row r="18186">
          <cell r="K18186" t="str">
            <v>Academy Converter</v>
          </cell>
          <cell r="L18186" t="str">
            <v>Primary</v>
          </cell>
          <cell r="AC18186" t="str">
            <v>No</v>
          </cell>
          <cell r="AI18186">
            <v>2</v>
          </cell>
        </row>
        <row r="18187">
          <cell r="K18187" t="str">
            <v>Academy Converter</v>
          </cell>
          <cell r="L18187" t="str">
            <v>Primary</v>
          </cell>
          <cell r="AC18187" t="str">
            <v>No</v>
          </cell>
          <cell r="AI18187">
            <v>2</v>
          </cell>
        </row>
        <row r="18188">
          <cell r="K18188" t="str">
            <v>Academy Converter</v>
          </cell>
          <cell r="L18188" t="str">
            <v>Primary</v>
          </cell>
          <cell r="AC18188" t="str">
            <v>No</v>
          </cell>
          <cell r="AI18188">
            <v>2</v>
          </cell>
        </row>
        <row r="18189">
          <cell r="K18189" t="str">
            <v>Academy Converter</v>
          </cell>
          <cell r="L18189" t="str">
            <v>Secondary</v>
          </cell>
          <cell r="AC18189" t="str">
            <v>No</v>
          </cell>
          <cell r="AI18189">
            <v>2</v>
          </cell>
        </row>
        <row r="18190">
          <cell r="K18190" t="str">
            <v>Academy Converter</v>
          </cell>
          <cell r="L18190" t="str">
            <v>Primary</v>
          </cell>
          <cell r="AC18190" t="str">
            <v>No</v>
          </cell>
          <cell r="AI18190">
            <v>2</v>
          </cell>
        </row>
        <row r="18191">
          <cell r="K18191" t="str">
            <v>Academy Converter</v>
          </cell>
          <cell r="L18191" t="str">
            <v>Secondary</v>
          </cell>
          <cell r="AC18191" t="str">
            <v>Yes</v>
          </cell>
          <cell r="AI18191">
            <v>1</v>
          </cell>
        </row>
        <row r="18192">
          <cell r="K18192" t="str">
            <v>Academy Converter</v>
          </cell>
          <cell r="L18192" t="str">
            <v>Primary</v>
          </cell>
          <cell r="AC18192" t="str">
            <v>Yes</v>
          </cell>
          <cell r="AI18192">
            <v>3</v>
          </cell>
        </row>
        <row r="18193">
          <cell r="K18193" t="str">
            <v>Academy Converter</v>
          </cell>
          <cell r="L18193" t="str">
            <v>Secondary</v>
          </cell>
          <cell r="AC18193" t="str">
            <v>No</v>
          </cell>
          <cell r="AI18193">
            <v>2</v>
          </cell>
        </row>
        <row r="18194">
          <cell r="K18194" t="str">
            <v>Community School</v>
          </cell>
          <cell r="L18194" t="str">
            <v>Primary</v>
          </cell>
          <cell r="AC18194" t="str">
            <v>Yes</v>
          </cell>
          <cell r="AI18194">
            <v>1</v>
          </cell>
        </row>
        <row r="18195">
          <cell r="K18195" t="str">
            <v>Voluntary Aided School</v>
          </cell>
          <cell r="L18195" t="str">
            <v>Primary</v>
          </cell>
          <cell r="AC18195" t="str">
            <v>Yes</v>
          </cell>
          <cell r="AI18195">
            <v>3</v>
          </cell>
        </row>
        <row r="18196">
          <cell r="K18196" t="str">
            <v>Academy Converter</v>
          </cell>
          <cell r="L18196" t="str">
            <v>Primary</v>
          </cell>
          <cell r="AC18196" t="str">
            <v>No</v>
          </cell>
          <cell r="AI18196">
            <v>2</v>
          </cell>
        </row>
        <row r="18197">
          <cell r="K18197" t="str">
            <v>Academy Converter</v>
          </cell>
          <cell r="L18197" t="str">
            <v>Primary</v>
          </cell>
          <cell r="AC18197" t="str">
            <v>Yes</v>
          </cell>
          <cell r="AI18197">
            <v>3</v>
          </cell>
        </row>
        <row r="18198">
          <cell r="K18198" t="str">
            <v>Academy Converter</v>
          </cell>
          <cell r="L18198" t="str">
            <v>Primary</v>
          </cell>
          <cell r="AC18198" t="str">
            <v>Yes</v>
          </cell>
          <cell r="AI18198">
            <v>2</v>
          </cell>
        </row>
        <row r="18199">
          <cell r="K18199" t="str">
            <v>Academy Converter</v>
          </cell>
          <cell r="L18199" t="str">
            <v>Primary</v>
          </cell>
          <cell r="AC18199" t="str">
            <v>Yes</v>
          </cell>
          <cell r="AI18199">
            <v>2</v>
          </cell>
        </row>
        <row r="18200">
          <cell r="K18200" t="str">
            <v>Free School</v>
          </cell>
          <cell r="L18200" t="str">
            <v>Secondary</v>
          </cell>
          <cell r="AC18200" t="str">
            <v>Yes</v>
          </cell>
          <cell r="AI18200">
            <v>2</v>
          </cell>
        </row>
        <row r="18201">
          <cell r="K18201" t="str">
            <v>Academy Sponsor Led</v>
          </cell>
          <cell r="L18201" t="str">
            <v>Primary</v>
          </cell>
          <cell r="AC18201" t="str">
            <v>NULL</v>
          </cell>
          <cell r="AI18201" t="str">
            <v>NULL</v>
          </cell>
        </row>
        <row r="18202">
          <cell r="K18202" t="str">
            <v>University Technical College</v>
          </cell>
          <cell r="L18202" t="str">
            <v>Secondary</v>
          </cell>
          <cell r="AC18202" t="str">
            <v>Yes</v>
          </cell>
          <cell r="AI18202">
            <v>3</v>
          </cell>
        </row>
        <row r="18203">
          <cell r="K18203" t="str">
            <v>Academy Sponsor Led</v>
          </cell>
          <cell r="L18203" t="str">
            <v>Primary</v>
          </cell>
          <cell r="AC18203" t="str">
            <v>Yes</v>
          </cell>
          <cell r="AI18203">
            <v>2</v>
          </cell>
        </row>
        <row r="18204">
          <cell r="K18204" t="str">
            <v>Community School</v>
          </cell>
          <cell r="L18204" t="str">
            <v>Primary</v>
          </cell>
          <cell r="AC18204" t="str">
            <v>Yes</v>
          </cell>
          <cell r="AI18204">
            <v>2</v>
          </cell>
        </row>
        <row r="18205">
          <cell r="K18205" t="str">
            <v>Academy Sponsor Led</v>
          </cell>
          <cell r="L18205" t="str">
            <v>Primary</v>
          </cell>
          <cell r="AC18205" t="str">
            <v>Yes</v>
          </cell>
          <cell r="AI18205">
            <v>2</v>
          </cell>
        </row>
        <row r="18206">
          <cell r="K18206" t="str">
            <v>Academy Sponsor Led</v>
          </cell>
          <cell r="L18206" t="str">
            <v>Primary</v>
          </cell>
          <cell r="AC18206" t="str">
            <v>Yes</v>
          </cell>
          <cell r="AI18206">
            <v>2</v>
          </cell>
        </row>
        <row r="18207">
          <cell r="K18207" t="str">
            <v>Academy Sponsor Led</v>
          </cell>
          <cell r="L18207" t="str">
            <v>Primary</v>
          </cell>
          <cell r="AC18207" t="str">
            <v>Yes</v>
          </cell>
          <cell r="AI18207">
            <v>2</v>
          </cell>
        </row>
        <row r="18208">
          <cell r="K18208" t="str">
            <v>Academy Alternative Provision Sponsor Led</v>
          </cell>
          <cell r="L18208" t="str">
            <v>PRU</v>
          </cell>
          <cell r="AC18208" t="str">
            <v>Yes</v>
          </cell>
          <cell r="AI18208">
            <v>2</v>
          </cell>
        </row>
        <row r="18209">
          <cell r="K18209" t="str">
            <v>Academy Sponsor Led</v>
          </cell>
          <cell r="L18209" t="str">
            <v>Primary</v>
          </cell>
          <cell r="AC18209" t="str">
            <v>Yes</v>
          </cell>
          <cell r="AI18209">
            <v>3</v>
          </cell>
        </row>
        <row r="18210">
          <cell r="K18210" t="str">
            <v>Free School</v>
          </cell>
          <cell r="L18210" t="str">
            <v>Primary</v>
          </cell>
          <cell r="AC18210" t="str">
            <v>Yes</v>
          </cell>
          <cell r="AI18210">
            <v>2</v>
          </cell>
        </row>
        <row r="18211">
          <cell r="K18211" t="str">
            <v>Free School</v>
          </cell>
          <cell r="L18211" t="str">
            <v>Secondary</v>
          </cell>
          <cell r="AC18211" t="str">
            <v>Yes</v>
          </cell>
          <cell r="AI18211">
            <v>4</v>
          </cell>
        </row>
        <row r="18212">
          <cell r="K18212" t="str">
            <v>Free School</v>
          </cell>
          <cell r="L18212" t="str">
            <v>Secondary</v>
          </cell>
          <cell r="AC18212" t="str">
            <v>Yes</v>
          </cell>
          <cell r="AI18212">
            <v>2</v>
          </cell>
        </row>
        <row r="18213">
          <cell r="K18213" t="str">
            <v>Free School</v>
          </cell>
          <cell r="L18213" t="str">
            <v>Secondary</v>
          </cell>
          <cell r="AC18213" t="str">
            <v>Yes</v>
          </cell>
          <cell r="AI18213">
            <v>3</v>
          </cell>
        </row>
        <row r="18214">
          <cell r="K18214" t="str">
            <v>Free School</v>
          </cell>
          <cell r="L18214" t="str">
            <v>Secondary</v>
          </cell>
          <cell r="AC18214" t="str">
            <v>Yes</v>
          </cell>
          <cell r="AI18214">
            <v>3</v>
          </cell>
        </row>
        <row r="18215">
          <cell r="K18215" t="str">
            <v>Free School - Alternative Provision</v>
          </cell>
          <cell r="L18215" t="str">
            <v>PRU</v>
          </cell>
          <cell r="AC18215" t="str">
            <v>NULL</v>
          </cell>
          <cell r="AI18215" t="str">
            <v>NULL</v>
          </cell>
        </row>
        <row r="18216">
          <cell r="K18216" t="str">
            <v>Academy Sponsor Led</v>
          </cell>
          <cell r="L18216" t="str">
            <v>Primary</v>
          </cell>
          <cell r="AC18216" t="str">
            <v>Yes</v>
          </cell>
          <cell r="AI18216">
            <v>3</v>
          </cell>
        </row>
        <row r="18217">
          <cell r="K18217" t="str">
            <v>University Technical College</v>
          </cell>
          <cell r="L18217" t="str">
            <v>Secondary</v>
          </cell>
          <cell r="AC18217" t="str">
            <v>Yes</v>
          </cell>
          <cell r="AI18217">
            <v>2</v>
          </cell>
        </row>
        <row r="18218">
          <cell r="K18218" t="str">
            <v>Academy Sponsor Led</v>
          </cell>
          <cell r="L18218" t="str">
            <v>Primary</v>
          </cell>
          <cell r="AC18218" t="str">
            <v>Yes</v>
          </cell>
          <cell r="AI18218">
            <v>2</v>
          </cell>
        </row>
        <row r="18219">
          <cell r="K18219" t="str">
            <v>Academy Sponsor Led</v>
          </cell>
          <cell r="L18219" t="str">
            <v>Primary</v>
          </cell>
          <cell r="AC18219" t="str">
            <v>Yes</v>
          </cell>
          <cell r="AI18219">
            <v>2</v>
          </cell>
        </row>
        <row r="18220">
          <cell r="K18220" t="str">
            <v>Academy Sponsor Led</v>
          </cell>
          <cell r="L18220" t="str">
            <v>Primary</v>
          </cell>
          <cell r="AC18220" t="str">
            <v>Yes</v>
          </cell>
          <cell r="AI18220">
            <v>2</v>
          </cell>
        </row>
        <row r="18221">
          <cell r="K18221" t="str">
            <v>Academy Alternative Provision Sponsor Led</v>
          </cell>
          <cell r="L18221" t="str">
            <v>PRU</v>
          </cell>
          <cell r="AC18221" t="str">
            <v>Yes</v>
          </cell>
          <cell r="AI18221">
            <v>2</v>
          </cell>
        </row>
        <row r="18222">
          <cell r="K18222" t="str">
            <v>Academy Sponsor Led</v>
          </cell>
          <cell r="L18222" t="str">
            <v>Primary</v>
          </cell>
          <cell r="AC18222" t="str">
            <v>Yes</v>
          </cell>
          <cell r="AI18222">
            <v>2</v>
          </cell>
        </row>
        <row r="18223">
          <cell r="K18223" t="str">
            <v>Academy Sponsor Led</v>
          </cell>
          <cell r="L18223" t="str">
            <v>Primary</v>
          </cell>
          <cell r="AC18223" t="str">
            <v>Yes</v>
          </cell>
          <cell r="AI18223">
            <v>2</v>
          </cell>
        </row>
        <row r="18224">
          <cell r="K18224" t="str">
            <v>Academy Sponsor Led</v>
          </cell>
          <cell r="L18224" t="str">
            <v>Primary</v>
          </cell>
          <cell r="AC18224" t="str">
            <v>Yes</v>
          </cell>
          <cell r="AI18224">
            <v>2</v>
          </cell>
        </row>
        <row r="18225">
          <cell r="K18225" t="str">
            <v>Academy Sponsor Led</v>
          </cell>
          <cell r="L18225" t="str">
            <v>Primary</v>
          </cell>
          <cell r="AC18225" t="str">
            <v>Yes</v>
          </cell>
          <cell r="AI18225">
            <v>2</v>
          </cell>
        </row>
        <row r="18226">
          <cell r="K18226" t="str">
            <v>Academy Sponsor Led</v>
          </cell>
          <cell r="L18226" t="str">
            <v>Primary</v>
          </cell>
          <cell r="AC18226" t="str">
            <v>Yes</v>
          </cell>
          <cell r="AI18226">
            <v>3</v>
          </cell>
        </row>
        <row r="18227">
          <cell r="K18227" t="str">
            <v>Academy Alternative Provision Sponsor Led</v>
          </cell>
          <cell r="L18227" t="str">
            <v>PRU</v>
          </cell>
          <cell r="AC18227" t="str">
            <v>Yes</v>
          </cell>
          <cell r="AI18227">
            <v>2</v>
          </cell>
        </row>
        <row r="18228">
          <cell r="K18228" t="str">
            <v>Academy Sponsor Led</v>
          </cell>
          <cell r="L18228" t="str">
            <v>Primary</v>
          </cell>
          <cell r="AC18228" t="str">
            <v>Yes</v>
          </cell>
          <cell r="AI18228">
            <v>2</v>
          </cell>
        </row>
        <row r="18229">
          <cell r="K18229" t="str">
            <v>Free School - Alternative Provision</v>
          </cell>
          <cell r="L18229" t="str">
            <v>PRU</v>
          </cell>
          <cell r="AC18229" t="str">
            <v>Yes</v>
          </cell>
          <cell r="AI18229">
            <v>4</v>
          </cell>
        </row>
        <row r="18230">
          <cell r="K18230" t="str">
            <v>Free School - Alternative Provision</v>
          </cell>
          <cell r="L18230" t="str">
            <v>PRU</v>
          </cell>
          <cell r="AC18230" t="str">
            <v>Yes</v>
          </cell>
          <cell r="AI18230">
            <v>1</v>
          </cell>
        </row>
        <row r="18231">
          <cell r="K18231" t="str">
            <v>Academy Sponsor Led</v>
          </cell>
          <cell r="L18231" t="str">
            <v>Secondary</v>
          </cell>
          <cell r="AC18231" t="str">
            <v>No</v>
          </cell>
          <cell r="AI18231">
            <v>4</v>
          </cell>
        </row>
        <row r="18232">
          <cell r="K18232" t="str">
            <v>Academy Sponsor Led</v>
          </cell>
          <cell r="L18232" t="str">
            <v>Secondary</v>
          </cell>
          <cell r="AC18232" t="str">
            <v>Yes</v>
          </cell>
          <cell r="AI18232">
            <v>3</v>
          </cell>
        </row>
        <row r="18233">
          <cell r="K18233" t="str">
            <v>Free School</v>
          </cell>
          <cell r="L18233" t="str">
            <v>Secondary</v>
          </cell>
          <cell r="AC18233" t="str">
            <v>Yes</v>
          </cell>
          <cell r="AI18233">
            <v>3</v>
          </cell>
        </row>
        <row r="18234">
          <cell r="K18234" t="str">
            <v>Free School</v>
          </cell>
          <cell r="L18234" t="str">
            <v>Secondary</v>
          </cell>
          <cell r="AC18234" t="str">
            <v>Yes</v>
          </cell>
          <cell r="AI18234">
            <v>2</v>
          </cell>
        </row>
        <row r="18235">
          <cell r="K18235" t="str">
            <v>Academy Sponsor Led</v>
          </cell>
          <cell r="L18235" t="str">
            <v>Primary</v>
          </cell>
          <cell r="AC18235" t="str">
            <v>Yes</v>
          </cell>
          <cell r="AI18235">
            <v>3</v>
          </cell>
        </row>
        <row r="18236">
          <cell r="K18236" t="str">
            <v>Free School - Alternative Provision</v>
          </cell>
          <cell r="L18236" t="str">
            <v>PRU</v>
          </cell>
          <cell r="AC18236" t="str">
            <v>Yes</v>
          </cell>
          <cell r="AI18236">
            <v>2</v>
          </cell>
        </row>
        <row r="18237">
          <cell r="K18237" t="str">
            <v>Free School - Alternative Provision</v>
          </cell>
          <cell r="L18237" t="str">
            <v>PRU</v>
          </cell>
          <cell r="AC18237" t="str">
            <v>Yes</v>
          </cell>
          <cell r="AI18237">
            <v>2</v>
          </cell>
        </row>
        <row r="18238">
          <cell r="K18238" t="str">
            <v>Free School - Alternative Provision</v>
          </cell>
          <cell r="L18238" t="str">
            <v>PRU</v>
          </cell>
          <cell r="AC18238" t="str">
            <v>Yes</v>
          </cell>
          <cell r="AI18238">
            <v>3</v>
          </cell>
        </row>
        <row r="18239">
          <cell r="K18239" t="str">
            <v>Academy Converter</v>
          </cell>
          <cell r="L18239" t="str">
            <v>Primary</v>
          </cell>
          <cell r="AC18239" t="str">
            <v>Yes</v>
          </cell>
          <cell r="AI18239">
            <v>3</v>
          </cell>
        </row>
        <row r="18240">
          <cell r="K18240" t="str">
            <v>Academy Sponsor Led</v>
          </cell>
          <cell r="L18240" t="str">
            <v>Primary</v>
          </cell>
          <cell r="AC18240" t="str">
            <v>Yes</v>
          </cell>
          <cell r="AI18240">
            <v>1</v>
          </cell>
        </row>
        <row r="18241">
          <cell r="K18241" t="str">
            <v>Academy Sponsor Led</v>
          </cell>
          <cell r="L18241" t="str">
            <v>Primary</v>
          </cell>
          <cell r="AC18241" t="str">
            <v>Yes</v>
          </cell>
          <cell r="AI18241">
            <v>3</v>
          </cell>
        </row>
        <row r="18242">
          <cell r="K18242" t="str">
            <v>Academy Converter</v>
          </cell>
          <cell r="L18242" t="str">
            <v>Secondary</v>
          </cell>
          <cell r="AC18242" t="str">
            <v>Yes</v>
          </cell>
          <cell r="AI18242">
            <v>2</v>
          </cell>
        </row>
        <row r="18243">
          <cell r="K18243" t="str">
            <v>Academy Special Converter</v>
          </cell>
          <cell r="L18243" t="str">
            <v>Special</v>
          </cell>
          <cell r="AC18243" t="str">
            <v>No</v>
          </cell>
          <cell r="AI18243">
            <v>2</v>
          </cell>
        </row>
        <row r="18244">
          <cell r="K18244" t="str">
            <v>Academy Converter</v>
          </cell>
          <cell r="L18244" t="str">
            <v>Primary</v>
          </cell>
          <cell r="AC18244" t="str">
            <v>No</v>
          </cell>
          <cell r="AI18244">
            <v>1</v>
          </cell>
        </row>
        <row r="18245">
          <cell r="K18245" t="str">
            <v>Academy Converter</v>
          </cell>
          <cell r="L18245" t="str">
            <v>Primary</v>
          </cell>
          <cell r="AC18245" t="str">
            <v>No</v>
          </cell>
          <cell r="AI18245">
            <v>1</v>
          </cell>
        </row>
        <row r="18246">
          <cell r="K18246" t="str">
            <v>Academy Converter</v>
          </cell>
          <cell r="L18246" t="str">
            <v>Primary</v>
          </cell>
          <cell r="AC18246" t="str">
            <v>Yes</v>
          </cell>
          <cell r="AI18246">
            <v>1</v>
          </cell>
        </row>
        <row r="18247">
          <cell r="K18247" t="str">
            <v>Academy Converter</v>
          </cell>
          <cell r="L18247" t="str">
            <v>Primary</v>
          </cell>
          <cell r="AC18247" t="str">
            <v>Yes</v>
          </cell>
          <cell r="AI18247">
            <v>3</v>
          </cell>
        </row>
        <row r="18248">
          <cell r="K18248" t="str">
            <v>Academy Converter</v>
          </cell>
          <cell r="L18248" t="str">
            <v>Primary</v>
          </cell>
          <cell r="AC18248" t="str">
            <v>Yes</v>
          </cell>
          <cell r="AI18248">
            <v>3</v>
          </cell>
        </row>
        <row r="18249">
          <cell r="K18249" t="str">
            <v>Academy Special Converter</v>
          </cell>
          <cell r="L18249" t="str">
            <v>Special</v>
          </cell>
          <cell r="AC18249" t="str">
            <v>Yes</v>
          </cell>
          <cell r="AI18249">
            <v>2</v>
          </cell>
        </row>
        <row r="18250">
          <cell r="K18250" t="str">
            <v>Academy Converter</v>
          </cell>
          <cell r="L18250" t="str">
            <v>Primary</v>
          </cell>
          <cell r="AC18250" t="str">
            <v>Yes</v>
          </cell>
          <cell r="AI18250">
            <v>2</v>
          </cell>
        </row>
        <row r="18251">
          <cell r="K18251" t="str">
            <v>Academy Converter</v>
          </cell>
          <cell r="L18251" t="str">
            <v>Primary</v>
          </cell>
          <cell r="AC18251" t="str">
            <v>Yes</v>
          </cell>
          <cell r="AI18251">
            <v>2</v>
          </cell>
        </row>
        <row r="18252">
          <cell r="K18252" t="str">
            <v>Academy Converter</v>
          </cell>
          <cell r="L18252" t="str">
            <v>Primary</v>
          </cell>
          <cell r="AC18252" t="str">
            <v>No</v>
          </cell>
          <cell r="AI18252">
            <v>1</v>
          </cell>
        </row>
        <row r="18253">
          <cell r="K18253" t="str">
            <v>Academy Converter</v>
          </cell>
          <cell r="L18253" t="str">
            <v>Primary</v>
          </cell>
          <cell r="AC18253" t="str">
            <v>No</v>
          </cell>
          <cell r="AI18253">
            <v>1</v>
          </cell>
        </row>
        <row r="18254">
          <cell r="K18254" t="str">
            <v>Academy Converter</v>
          </cell>
          <cell r="L18254" t="str">
            <v>Primary</v>
          </cell>
          <cell r="AC18254" t="str">
            <v>Yes</v>
          </cell>
          <cell r="AI18254">
            <v>2</v>
          </cell>
        </row>
        <row r="18255">
          <cell r="K18255" t="str">
            <v>Academy Converter</v>
          </cell>
          <cell r="L18255" t="str">
            <v>Primary</v>
          </cell>
          <cell r="AC18255" t="str">
            <v>No</v>
          </cell>
          <cell r="AI18255">
            <v>2</v>
          </cell>
        </row>
        <row r="18256">
          <cell r="K18256" t="str">
            <v>Academy Converter</v>
          </cell>
          <cell r="L18256" t="str">
            <v>Primary</v>
          </cell>
          <cell r="AC18256" t="str">
            <v>No</v>
          </cell>
          <cell r="AI18256">
            <v>2</v>
          </cell>
        </row>
        <row r="18257">
          <cell r="K18257" t="str">
            <v>Academy Converter</v>
          </cell>
          <cell r="L18257" t="str">
            <v>Primary</v>
          </cell>
          <cell r="AC18257" t="str">
            <v>No</v>
          </cell>
          <cell r="AI18257">
            <v>2</v>
          </cell>
        </row>
        <row r="18258">
          <cell r="K18258" t="str">
            <v>Academy Converter</v>
          </cell>
          <cell r="L18258" t="str">
            <v>Primary</v>
          </cell>
          <cell r="AC18258" t="str">
            <v>No</v>
          </cell>
          <cell r="AI18258">
            <v>2</v>
          </cell>
        </row>
        <row r="18259">
          <cell r="K18259" t="str">
            <v>Academy Converter</v>
          </cell>
          <cell r="L18259" t="str">
            <v>Secondary</v>
          </cell>
          <cell r="AC18259" t="str">
            <v>No</v>
          </cell>
          <cell r="AI18259">
            <v>1</v>
          </cell>
        </row>
        <row r="18260">
          <cell r="K18260" t="str">
            <v>Free School - Alternative Provision</v>
          </cell>
          <cell r="L18260" t="str">
            <v>PRU</v>
          </cell>
          <cell r="AC18260" t="str">
            <v>Yes</v>
          </cell>
          <cell r="AI18260">
            <v>2</v>
          </cell>
        </row>
        <row r="18261">
          <cell r="K18261" t="str">
            <v>Free School</v>
          </cell>
          <cell r="L18261" t="str">
            <v>Secondary</v>
          </cell>
          <cell r="AC18261" t="str">
            <v>Yes</v>
          </cell>
          <cell r="AI18261">
            <v>3</v>
          </cell>
        </row>
        <row r="18262">
          <cell r="K18262" t="str">
            <v>Academy Sponsor Led</v>
          </cell>
          <cell r="L18262" t="str">
            <v>Secondary</v>
          </cell>
          <cell r="AC18262" t="str">
            <v>Yes</v>
          </cell>
          <cell r="AI18262">
            <v>2</v>
          </cell>
        </row>
        <row r="18263">
          <cell r="K18263" t="str">
            <v>Academy Sponsor Led</v>
          </cell>
          <cell r="L18263" t="str">
            <v>Primary</v>
          </cell>
          <cell r="AC18263" t="str">
            <v>Yes</v>
          </cell>
          <cell r="AI18263">
            <v>4</v>
          </cell>
        </row>
        <row r="18264">
          <cell r="K18264" t="str">
            <v>Academy Sponsor Led</v>
          </cell>
          <cell r="L18264" t="str">
            <v>Primary</v>
          </cell>
          <cell r="AC18264" t="str">
            <v>Yes</v>
          </cell>
          <cell r="AI18264">
            <v>3</v>
          </cell>
        </row>
        <row r="18265">
          <cell r="K18265" t="str">
            <v>Academy Sponsor Led</v>
          </cell>
          <cell r="L18265" t="str">
            <v>Secondary</v>
          </cell>
          <cell r="AC18265" t="str">
            <v>Yes</v>
          </cell>
          <cell r="AI18265">
            <v>2</v>
          </cell>
        </row>
        <row r="18266">
          <cell r="K18266" t="str">
            <v>Academy Sponsor Led</v>
          </cell>
          <cell r="L18266" t="str">
            <v>Primary</v>
          </cell>
          <cell r="AC18266" t="str">
            <v>Yes</v>
          </cell>
          <cell r="AI18266">
            <v>2</v>
          </cell>
        </row>
        <row r="18267">
          <cell r="K18267" t="str">
            <v>Academy Special Sponsor Led</v>
          </cell>
          <cell r="L18267" t="str">
            <v>Special</v>
          </cell>
          <cell r="AC18267" t="str">
            <v>Yes</v>
          </cell>
          <cell r="AI18267">
            <v>3</v>
          </cell>
        </row>
        <row r="18268">
          <cell r="K18268" t="str">
            <v>Academy Sponsor Led</v>
          </cell>
          <cell r="L18268" t="str">
            <v>Primary</v>
          </cell>
          <cell r="AC18268" t="str">
            <v>Yes</v>
          </cell>
          <cell r="AI18268">
            <v>3</v>
          </cell>
        </row>
        <row r="18269">
          <cell r="K18269" t="str">
            <v>Academy Sponsor Led</v>
          </cell>
          <cell r="L18269" t="str">
            <v>Primary</v>
          </cell>
          <cell r="AC18269" t="str">
            <v>Yes</v>
          </cell>
          <cell r="AI18269">
            <v>2</v>
          </cell>
        </row>
        <row r="18270">
          <cell r="K18270" t="str">
            <v>Academy Sponsor Led</v>
          </cell>
          <cell r="L18270" t="str">
            <v>Primary</v>
          </cell>
          <cell r="AC18270" t="str">
            <v>Yes</v>
          </cell>
          <cell r="AI18270">
            <v>3</v>
          </cell>
        </row>
        <row r="18271">
          <cell r="K18271" t="str">
            <v>Academy Sponsor Led</v>
          </cell>
          <cell r="L18271" t="str">
            <v>Secondary</v>
          </cell>
          <cell r="AC18271" t="str">
            <v>Yes</v>
          </cell>
          <cell r="AI18271">
            <v>2</v>
          </cell>
        </row>
        <row r="18272">
          <cell r="K18272" t="str">
            <v>Academy Sponsor Led</v>
          </cell>
          <cell r="L18272" t="str">
            <v>Secondary</v>
          </cell>
          <cell r="AC18272" t="str">
            <v>Yes</v>
          </cell>
          <cell r="AI18272">
            <v>2</v>
          </cell>
        </row>
        <row r="18273">
          <cell r="K18273" t="str">
            <v>Academy Sponsor Led</v>
          </cell>
          <cell r="L18273" t="str">
            <v>Secondary</v>
          </cell>
          <cell r="AC18273" t="str">
            <v>Yes</v>
          </cell>
          <cell r="AI18273">
            <v>3</v>
          </cell>
        </row>
        <row r="18274">
          <cell r="K18274" t="str">
            <v>Academy Sponsor Led</v>
          </cell>
          <cell r="L18274" t="str">
            <v>Secondary</v>
          </cell>
          <cell r="AC18274" t="str">
            <v>Yes</v>
          </cell>
          <cell r="AI18274">
            <v>2</v>
          </cell>
        </row>
        <row r="18275">
          <cell r="K18275" t="str">
            <v>Academy Sponsor Led</v>
          </cell>
          <cell r="L18275" t="str">
            <v>Secondary</v>
          </cell>
          <cell r="AC18275" t="str">
            <v>Yes</v>
          </cell>
          <cell r="AI18275">
            <v>4</v>
          </cell>
        </row>
        <row r="18276">
          <cell r="K18276" t="str">
            <v>Academy Sponsor Led</v>
          </cell>
          <cell r="L18276" t="str">
            <v>Primary</v>
          </cell>
          <cell r="AC18276" t="str">
            <v>Yes</v>
          </cell>
          <cell r="AI18276">
            <v>2</v>
          </cell>
        </row>
        <row r="18277">
          <cell r="K18277" t="str">
            <v>Academy Sponsor Led</v>
          </cell>
          <cell r="L18277" t="str">
            <v>Primary</v>
          </cell>
          <cell r="AC18277" t="str">
            <v>Yes</v>
          </cell>
          <cell r="AI18277">
            <v>3</v>
          </cell>
        </row>
        <row r="18278">
          <cell r="K18278" t="str">
            <v>Academy Sponsor Led</v>
          </cell>
          <cell r="L18278" t="str">
            <v>Primary</v>
          </cell>
          <cell r="AC18278" t="str">
            <v>Yes</v>
          </cell>
          <cell r="AI18278">
            <v>2</v>
          </cell>
        </row>
        <row r="18279">
          <cell r="K18279" t="str">
            <v>Academy Sponsor Led</v>
          </cell>
          <cell r="L18279" t="str">
            <v>Secondary</v>
          </cell>
          <cell r="AC18279" t="str">
            <v>Yes</v>
          </cell>
          <cell r="AI18279">
            <v>3</v>
          </cell>
        </row>
        <row r="18280">
          <cell r="K18280" t="str">
            <v>Academy Sponsor Led</v>
          </cell>
          <cell r="L18280" t="str">
            <v>Secondary</v>
          </cell>
          <cell r="AC18280" t="str">
            <v>Yes</v>
          </cell>
          <cell r="AI18280">
            <v>3</v>
          </cell>
        </row>
        <row r="18281">
          <cell r="K18281" t="str">
            <v>Academy Sponsor Led</v>
          </cell>
          <cell r="L18281" t="str">
            <v>Primary</v>
          </cell>
          <cell r="AC18281" t="str">
            <v>Yes</v>
          </cell>
          <cell r="AI18281">
            <v>3</v>
          </cell>
        </row>
        <row r="18282">
          <cell r="K18282" t="str">
            <v>Academy Special Sponsor Led</v>
          </cell>
          <cell r="L18282" t="str">
            <v>Special</v>
          </cell>
          <cell r="AC18282" t="str">
            <v>Yes</v>
          </cell>
          <cell r="AI18282">
            <v>2</v>
          </cell>
        </row>
        <row r="18283">
          <cell r="K18283" t="str">
            <v>Academy Sponsor Led</v>
          </cell>
          <cell r="L18283" t="str">
            <v>Primary</v>
          </cell>
          <cell r="AC18283" t="str">
            <v>Yes</v>
          </cell>
          <cell r="AI18283">
            <v>4</v>
          </cell>
        </row>
        <row r="18284">
          <cell r="K18284" t="str">
            <v>Academy Sponsor Led</v>
          </cell>
          <cell r="L18284" t="str">
            <v>Primary</v>
          </cell>
          <cell r="AC18284" t="str">
            <v>Yes</v>
          </cell>
          <cell r="AI18284">
            <v>4</v>
          </cell>
        </row>
        <row r="18285">
          <cell r="K18285" t="str">
            <v>Academy Sponsor Led</v>
          </cell>
          <cell r="L18285" t="str">
            <v>Primary</v>
          </cell>
          <cell r="AC18285" t="str">
            <v>Yes</v>
          </cell>
          <cell r="AI18285">
            <v>4</v>
          </cell>
        </row>
        <row r="18286">
          <cell r="K18286" t="str">
            <v>Academy Sponsor Led</v>
          </cell>
          <cell r="L18286" t="str">
            <v>Primary</v>
          </cell>
          <cell r="AC18286" t="str">
            <v>Yes</v>
          </cell>
          <cell r="AI18286">
            <v>3</v>
          </cell>
        </row>
        <row r="18287">
          <cell r="K18287" t="str">
            <v>Academy Sponsor Led</v>
          </cell>
          <cell r="L18287" t="str">
            <v>Primary</v>
          </cell>
          <cell r="AC18287" t="str">
            <v>Yes</v>
          </cell>
          <cell r="AI18287">
            <v>3</v>
          </cell>
        </row>
        <row r="18288">
          <cell r="K18288" t="str">
            <v>Academy Sponsor Led</v>
          </cell>
          <cell r="L18288" t="str">
            <v>Primary</v>
          </cell>
          <cell r="AC18288" t="str">
            <v>Yes</v>
          </cell>
          <cell r="AI18288">
            <v>2</v>
          </cell>
        </row>
        <row r="18289">
          <cell r="K18289" t="str">
            <v>Academy Sponsor Led</v>
          </cell>
          <cell r="L18289" t="str">
            <v>Primary</v>
          </cell>
          <cell r="AC18289" t="str">
            <v>Yes</v>
          </cell>
          <cell r="AI18289">
            <v>2</v>
          </cell>
        </row>
        <row r="18290">
          <cell r="K18290" t="str">
            <v>Academy Sponsor Led</v>
          </cell>
          <cell r="L18290" t="str">
            <v>Secondary</v>
          </cell>
          <cell r="AC18290" t="str">
            <v>Yes</v>
          </cell>
          <cell r="AI18290">
            <v>1</v>
          </cell>
        </row>
        <row r="18291">
          <cell r="K18291" t="str">
            <v>Academy Sponsor Led</v>
          </cell>
          <cell r="L18291" t="str">
            <v>Primary</v>
          </cell>
          <cell r="AC18291" t="str">
            <v>Yes</v>
          </cell>
          <cell r="AI18291">
            <v>2</v>
          </cell>
        </row>
        <row r="18292">
          <cell r="K18292" t="str">
            <v>Academy Sponsor Led</v>
          </cell>
          <cell r="L18292" t="str">
            <v>Primary</v>
          </cell>
          <cell r="AC18292" t="str">
            <v>Yes</v>
          </cell>
          <cell r="AI18292">
            <v>2</v>
          </cell>
        </row>
        <row r="18293">
          <cell r="K18293" t="str">
            <v>Academy Sponsor Led</v>
          </cell>
          <cell r="L18293" t="str">
            <v>Primary</v>
          </cell>
          <cell r="AC18293" t="str">
            <v>Yes</v>
          </cell>
          <cell r="AI18293">
            <v>3</v>
          </cell>
        </row>
        <row r="18294">
          <cell r="K18294" t="str">
            <v>Academy Sponsor Led</v>
          </cell>
          <cell r="L18294" t="str">
            <v>Secondary</v>
          </cell>
          <cell r="AC18294" t="str">
            <v>Yes</v>
          </cell>
          <cell r="AI18294">
            <v>2</v>
          </cell>
        </row>
        <row r="18295">
          <cell r="K18295" t="str">
            <v>Academy Sponsor Led</v>
          </cell>
          <cell r="L18295" t="str">
            <v>Primary</v>
          </cell>
          <cell r="AC18295" t="str">
            <v>Yes</v>
          </cell>
          <cell r="AI18295">
            <v>2</v>
          </cell>
        </row>
        <row r="18296">
          <cell r="K18296" t="str">
            <v>Academy Sponsor Led</v>
          </cell>
          <cell r="L18296" t="str">
            <v>Primary</v>
          </cell>
          <cell r="AC18296" t="str">
            <v>Yes</v>
          </cell>
          <cell r="AI18296">
            <v>3</v>
          </cell>
        </row>
        <row r="18297">
          <cell r="K18297" t="str">
            <v>Academy Sponsor Led</v>
          </cell>
          <cell r="L18297" t="str">
            <v>Primary</v>
          </cell>
          <cell r="AC18297" t="str">
            <v>Yes</v>
          </cell>
          <cell r="AI18297">
            <v>3</v>
          </cell>
        </row>
        <row r="18298">
          <cell r="K18298" t="str">
            <v>Free School</v>
          </cell>
          <cell r="L18298" t="str">
            <v>Primary</v>
          </cell>
          <cell r="AC18298" t="str">
            <v>Yes</v>
          </cell>
          <cell r="AI18298">
            <v>2</v>
          </cell>
        </row>
        <row r="18299">
          <cell r="K18299" t="str">
            <v>Academy Sponsor Led</v>
          </cell>
          <cell r="L18299" t="str">
            <v>Secondary</v>
          </cell>
          <cell r="AC18299" t="str">
            <v>Yes</v>
          </cell>
          <cell r="AI18299">
            <v>2</v>
          </cell>
        </row>
        <row r="18300">
          <cell r="K18300" t="str">
            <v>Academy Sponsor Led</v>
          </cell>
          <cell r="L18300" t="str">
            <v>Primary</v>
          </cell>
          <cell r="AC18300" t="str">
            <v>Yes</v>
          </cell>
          <cell r="AI18300">
            <v>3</v>
          </cell>
        </row>
        <row r="18301">
          <cell r="K18301" t="str">
            <v>Academy Sponsor Led</v>
          </cell>
          <cell r="L18301" t="str">
            <v>Primary</v>
          </cell>
          <cell r="AC18301" t="str">
            <v>Yes</v>
          </cell>
          <cell r="AI18301">
            <v>2</v>
          </cell>
        </row>
        <row r="18302">
          <cell r="K18302" t="str">
            <v>Academy Sponsor Led</v>
          </cell>
          <cell r="L18302" t="str">
            <v>Primary</v>
          </cell>
          <cell r="AC18302" t="str">
            <v>Yes</v>
          </cell>
          <cell r="AI18302">
            <v>3</v>
          </cell>
        </row>
        <row r="18303">
          <cell r="K18303" t="str">
            <v>Academy Sponsor Led</v>
          </cell>
          <cell r="L18303" t="str">
            <v>Secondary</v>
          </cell>
          <cell r="AC18303" t="str">
            <v>Yes</v>
          </cell>
          <cell r="AI18303">
            <v>2</v>
          </cell>
        </row>
        <row r="18304">
          <cell r="K18304" t="str">
            <v>Academy Sponsor Led</v>
          </cell>
          <cell r="L18304" t="str">
            <v>Primary</v>
          </cell>
          <cell r="AC18304" t="str">
            <v>Yes</v>
          </cell>
          <cell r="AI18304">
            <v>1</v>
          </cell>
        </row>
        <row r="18305">
          <cell r="K18305" t="str">
            <v>Academy Sponsor Led</v>
          </cell>
          <cell r="L18305" t="str">
            <v>Secondary</v>
          </cell>
          <cell r="AC18305" t="str">
            <v>No</v>
          </cell>
          <cell r="AI18305">
            <v>3</v>
          </cell>
        </row>
        <row r="18306">
          <cell r="K18306" t="str">
            <v>Academy Sponsor Led</v>
          </cell>
          <cell r="L18306" t="str">
            <v>Primary</v>
          </cell>
          <cell r="AC18306" t="str">
            <v>Yes</v>
          </cell>
          <cell r="AI18306">
            <v>3</v>
          </cell>
        </row>
        <row r="18307">
          <cell r="K18307" t="str">
            <v>Academy Sponsor Led</v>
          </cell>
          <cell r="L18307" t="str">
            <v>Primary</v>
          </cell>
          <cell r="AC18307" t="str">
            <v>Yes</v>
          </cell>
          <cell r="AI18307">
            <v>1</v>
          </cell>
        </row>
        <row r="18308">
          <cell r="K18308" t="str">
            <v>Academy Sponsor Led</v>
          </cell>
          <cell r="L18308" t="str">
            <v>Primary</v>
          </cell>
          <cell r="AC18308" t="str">
            <v>Yes</v>
          </cell>
          <cell r="AI18308">
            <v>2</v>
          </cell>
        </row>
        <row r="18309">
          <cell r="K18309" t="str">
            <v>Academy Sponsor Led</v>
          </cell>
          <cell r="L18309" t="str">
            <v>Primary</v>
          </cell>
          <cell r="AC18309" t="str">
            <v>Yes</v>
          </cell>
          <cell r="AI18309">
            <v>2</v>
          </cell>
        </row>
        <row r="18310">
          <cell r="K18310" t="str">
            <v>Academy Sponsor Led</v>
          </cell>
          <cell r="L18310" t="str">
            <v>Primary</v>
          </cell>
          <cell r="AC18310" t="str">
            <v>Yes</v>
          </cell>
          <cell r="AI18310">
            <v>4</v>
          </cell>
        </row>
        <row r="18311">
          <cell r="K18311" t="str">
            <v>Academy Sponsor Led</v>
          </cell>
          <cell r="L18311" t="str">
            <v>Primary</v>
          </cell>
          <cell r="AC18311" t="str">
            <v>Yes</v>
          </cell>
          <cell r="AI18311">
            <v>2</v>
          </cell>
        </row>
        <row r="18312">
          <cell r="K18312" t="str">
            <v>Academy Sponsor Led</v>
          </cell>
          <cell r="L18312" t="str">
            <v>Primary</v>
          </cell>
          <cell r="AC18312" t="str">
            <v>Yes</v>
          </cell>
          <cell r="AI18312">
            <v>3</v>
          </cell>
        </row>
        <row r="18313">
          <cell r="K18313" t="str">
            <v>Academy Sponsor Led</v>
          </cell>
          <cell r="L18313" t="str">
            <v>Primary</v>
          </cell>
          <cell r="AC18313" t="str">
            <v>Yes</v>
          </cell>
          <cell r="AI18313">
            <v>2</v>
          </cell>
        </row>
        <row r="18314">
          <cell r="K18314" t="str">
            <v>Academy Sponsor Led</v>
          </cell>
          <cell r="L18314" t="str">
            <v>Primary</v>
          </cell>
          <cell r="AC18314" t="str">
            <v>Yes</v>
          </cell>
          <cell r="AI18314">
            <v>4</v>
          </cell>
        </row>
        <row r="18315">
          <cell r="K18315" t="str">
            <v>Academy Sponsor Led</v>
          </cell>
          <cell r="L18315" t="str">
            <v>Primary</v>
          </cell>
          <cell r="AC18315" t="str">
            <v>Yes</v>
          </cell>
          <cell r="AI18315">
            <v>3</v>
          </cell>
        </row>
        <row r="18316">
          <cell r="K18316" t="str">
            <v>Academy Sponsor Led</v>
          </cell>
          <cell r="L18316" t="str">
            <v>Primary</v>
          </cell>
          <cell r="AC18316" t="str">
            <v>Yes</v>
          </cell>
          <cell r="AI18316">
            <v>2</v>
          </cell>
        </row>
        <row r="18317">
          <cell r="K18317" t="str">
            <v>Academy Sponsor Led</v>
          </cell>
          <cell r="L18317" t="str">
            <v>Primary</v>
          </cell>
          <cell r="AC18317" t="str">
            <v>Yes</v>
          </cell>
          <cell r="AI18317">
            <v>3</v>
          </cell>
        </row>
        <row r="18318">
          <cell r="K18318" t="str">
            <v>Academy Sponsor Led</v>
          </cell>
          <cell r="L18318" t="str">
            <v>Primary</v>
          </cell>
          <cell r="AC18318" t="str">
            <v>Yes</v>
          </cell>
          <cell r="AI18318">
            <v>3</v>
          </cell>
        </row>
        <row r="18319">
          <cell r="K18319" t="str">
            <v>Academy Sponsor Led</v>
          </cell>
          <cell r="L18319" t="str">
            <v>Primary</v>
          </cell>
          <cell r="AC18319" t="str">
            <v>Yes</v>
          </cell>
          <cell r="AI18319">
            <v>2</v>
          </cell>
        </row>
        <row r="18320">
          <cell r="K18320" t="str">
            <v>Academy Sponsor Led</v>
          </cell>
          <cell r="L18320" t="str">
            <v>Secondary</v>
          </cell>
          <cell r="AC18320" t="str">
            <v>Yes</v>
          </cell>
          <cell r="AI18320">
            <v>2</v>
          </cell>
        </row>
        <row r="18321">
          <cell r="K18321" t="str">
            <v>Academy Sponsor Led</v>
          </cell>
          <cell r="L18321" t="str">
            <v>Primary</v>
          </cell>
          <cell r="AC18321" t="str">
            <v>Yes</v>
          </cell>
          <cell r="AI18321">
            <v>2</v>
          </cell>
        </row>
        <row r="18322">
          <cell r="K18322" t="str">
            <v>Academy Sponsor Led</v>
          </cell>
          <cell r="L18322" t="str">
            <v>Primary</v>
          </cell>
          <cell r="AC18322" t="str">
            <v>Yes</v>
          </cell>
          <cell r="AI18322">
            <v>2</v>
          </cell>
        </row>
        <row r="18323">
          <cell r="K18323" t="str">
            <v>Academy Sponsor Led</v>
          </cell>
          <cell r="L18323" t="str">
            <v>Secondary</v>
          </cell>
          <cell r="AC18323" t="str">
            <v>Yes</v>
          </cell>
          <cell r="AI18323">
            <v>4</v>
          </cell>
        </row>
        <row r="18324">
          <cell r="K18324" t="str">
            <v>Academy Sponsor Led</v>
          </cell>
          <cell r="L18324" t="str">
            <v>Primary</v>
          </cell>
          <cell r="AC18324" t="str">
            <v>Yes</v>
          </cell>
          <cell r="AI18324">
            <v>2</v>
          </cell>
        </row>
        <row r="18325">
          <cell r="K18325" t="str">
            <v>Academy Converter</v>
          </cell>
          <cell r="L18325" t="str">
            <v>Secondary</v>
          </cell>
          <cell r="AC18325" t="str">
            <v>No</v>
          </cell>
          <cell r="AI18325">
            <v>2</v>
          </cell>
        </row>
        <row r="18326">
          <cell r="K18326" t="str">
            <v>Academy Special Converter</v>
          </cell>
          <cell r="L18326" t="str">
            <v>Special</v>
          </cell>
          <cell r="AC18326" t="str">
            <v>Yes</v>
          </cell>
          <cell r="AI18326">
            <v>3</v>
          </cell>
        </row>
        <row r="18327">
          <cell r="K18327" t="str">
            <v>Academy Special Converter</v>
          </cell>
          <cell r="L18327" t="str">
            <v>Special</v>
          </cell>
          <cell r="AC18327" t="str">
            <v>Yes</v>
          </cell>
          <cell r="AI18327">
            <v>2</v>
          </cell>
        </row>
        <row r="18328">
          <cell r="K18328" t="str">
            <v>Academy Special Converter</v>
          </cell>
          <cell r="L18328" t="str">
            <v>Special</v>
          </cell>
          <cell r="AC18328" t="str">
            <v>No</v>
          </cell>
          <cell r="AI18328">
            <v>1</v>
          </cell>
        </row>
        <row r="18329">
          <cell r="K18329" t="str">
            <v>Academy Special Converter</v>
          </cell>
          <cell r="L18329" t="str">
            <v>Special</v>
          </cell>
          <cell r="AC18329" t="str">
            <v>No</v>
          </cell>
          <cell r="AI18329">
            <v>1</v>
          </cell>
        </row>
        <row r="18330">
          <cell r="K18330" t="str">
            <v>Academy Special Converter</v>
          </cell>
          <cell r="L18330" t="str">
            <v>Special</v>
          </cell>
          <cell r="AC18330" t="str">
            <v>Yes</v>
          </cell>
          <cell r="AI18330">
            <v>1</v>
          </cell>
        </row>
        <row r="18331">
          <cell r="K18331" t="str">
            <v>Academy Converter</v>
          </cell>
          <cell r="L18331" t="str">
            <v>Primary</v>
          </cell>
          <cell r="AC18331" t="str">
            <v>No</v>
          </cell>
          <cell r="AI18331">
            <v>1</v>
          </cell>
        </row>
        <row r="18332">
          <cell r="K18332" t="str">
            <v>Academy Converter</v>
          </cell>
          <cell r="L18332" t="str">
            <v>Secondary</v>
          </cell>
          <cell r="AC18332" t="str">
            <v>No</v>
          </cell>
          <cell r="AI18332">
            <v>2</v>
          </cell>
        </row>
        <row r="18333">
          <cell r="K18333" t="str">
            <v>Academy Converter</v>
          </cell>
          <cell r="L18333" t="str">
            <v>Primary</v>
          </cell>
          <cell r="AC18333" t="str">
            <v>No</v>
          </cell>
          <cell r="AI18333">
            <v>1</v>
          </cell>
        </row>
        <row r="18334">
          <cell r="K18334" t="str">
            <v>Academy Converter</v>
          </cell>
          <cell r="L18334" t="str">
            <v>Secondary</v>
          </cell>
          <cell r="AC18334" t="str">
            <v>Yes</v>
          </cell>
          <cell r="AI18334">
            <v>4</v>
          </cell>
        </row>
        <row r="18335">
          <cell r="K18335" t="str">
            <v>Academy Converter</v>
          </cell>
          <cell r="L18335" t="str">
            <v>Primary</v>
          </cell>
          <cell r="AC18335" t="str">
            <v>Yes</v>
          </cell>
          <cell r="AI18335">
            <v>2</v>
          </cell>
        </row>
        <row r="18336">
          <cell r="K18336" t="str">
            <v>Academy Converter</v>
          </cell>
          <cell r="L18336" t="str">
            <v>Primary</v>
          </cell>
          <cell r="AC18336" t="str">
            <v>Yes</v>
          </cell>
          <cell r="AI18336">
            <v>2</v>
          </cell>
        </row>
        <row r="18337">
          <cell r="K18337" t="str">
            <v>Academy Converter</v>
          </cell>
          <cell r="L18337" t="str">
            <v>Primary</v>
          </cell>
          <cell r="AC18337" t="str">
            <v>No</v>
          </cell>
          <cell r="AI18337">
            <v>2</v>
          </cell>
        </row>
        <row r="18338">
          <cell r="K18338" t="str">
            <v>Academy Converter</v>
          </cell>
          <cell r="L18338" t="str">
            <v>Primary</v>
          </cell>
          <cell r="AC18338" t="str">
            <v>No</v>
          </cell>
          <cell r="AI18338">
            <v>1</v>
          </cell>
        </row>
        <row r="18339">
          <cell r="K18339" t="str">
            <v>Academy Converter</v>
          </cell>
          <cell r="L18339" t="str">
            <v>Secondary</v>
          </cell>
          <cell r="AC18339" t="str">
            <v>No</v>
          </cell>
          <cell r="AI18339">
            <v>2</v>
          </cell>
        </row>
        <row r="18340">
          <cell r="K18340" t="str">
            <v>Academy Converter</v>
          </cell>
          <cell r="L18340" t="str">
            <v>Primary</v>
          </cell>
          <cell r="AC18340" t="str">
            <v>No</v>
          </cell>
          <cell r="AI18340">
            <v>2</v>
          </cell>
        </row>
        <row r="18341">
          <cell r="K18341" t="str">
            <v>Academy Converter</v>
          </cell>
          <cell r="L18341" t="str">
            <v>Primary</v>
          </cell>
          <cell r="AC18341" t="str">
            <v>Yes</v>
          </cell>
          <cell r="AI18341">
            <v>2</v>
          </cell>
        </row>
        <row r="18342">
          <cell r="K18342" t="str">
            <v>Academy Converter</v>
          </cell>
          <cell r="L18342" t="str">
            <v>Primary</v>
          </cell>
          <cell r="AC18342" t="str">
            <v>No</v>
          </cell>
          <cell r="AI18342">
            <v>2</v>
          </cell>
        </row>
        <row r="18343">
          <cell r="K18343" t="str">
            <v>Academy Converter</v>
          </cell>
          <cell r="L18343" t="str">
            <v>Secondary</v>
          </cell>
          <cell r="AC18343" t="str">
            <v>No</v>
          </cell>
          <cell r="AI18343">
            <v>2</v>
          </cell>
        </row>
        <row r="18344">
          <cell r="K18344" t="str">
            <v>Academy Converter</v>
          </cell>
          <cell r="L18344" t="str">
            <v>Secondary</v>
          </cell>
          <cell r="AC18344" t="str">
            <v>Yes</v>
          </cell>
          <cell r="AI18344">
            <v>2</v>
          </cell>
        </row>
        <row r="18345">
          <cell r="K18345" t="str">
            <v>Academy Converter</v>
          </cell>
          <cell r="L18345" t="str">
            <v>Primary</v>
          </cell>
          <cell r="AC18345" t="str">
            <v>No</v>
          </cell>
          <cell r="AI18345">
            <v>2</v>
          </cell>
        </row>
        <row r="18346">
          <cell r="K18346" t="str">
            <v>Academy Converter</v>
          </cell>
          <cell r="L18346" t="str">
            <v>Primary</v>
          </cell>
          <cell r="AC18346" t="str">
            <v>No</v>
          </cell>
          <cell r="AI18346">
            <v>2</v>
          </cell>
        </row>
        <row r="18347">
          <cell r="K18347" t="str">
            <v>Academy Converter</v>
          </cell>
          <cell r="L18347" t="str">
            <v>Primary</v>
          </cell>
          <cell r="AC18347" t="str">
            <v>No</v>
          </cell>
          <cell r="AI18347">
            <v>2</v>
          </cell>
        </row>
        <row r="18348">
          <cell r="K18348" t="str">
            <v>Academy Converter</v>
          </cell>
          <cell r="L18348" t="str">
            <v>Primary</v>
          </cell>
          <cell r="AC18348" t="str">
            <v>No</v>
          </cell>
          <cell r="AI18348">
            <v>1</v>
          </cell>
        </row>
        <row r="18349">
          <cell r="K18349" t="str">
            <v>Academy Converter</v>
          </cell>
          <cell r="L18349" t="str">
            <v>Primary</v>
          </cell>
          <cell r="AC18349" t="str">
            <v>No</v>
          </cell>
          <cell r="AI18349">
            <v>2</v>
          </cell>
        </row>
        <row r="18350">
          <cell r="K18350" t="str">
            <v>Academy Converter</v>
          </cell>
          <cell r="L18350" t="str">
            <v>Primary</v>
          </cell>
          <cell r="AC18350" t="str">
            <v>No</v>
          </cell>
          <cell r="AI18350">
            <v>1</v>
          </cell>
        </row>
        <row r="18351">
          <cell r="K18351" t="str">
            <v>Academy Converter</v>
          </cell>
          <cell r="L18351" t="str">
            <v>Primary</v>
          </cell>
          <cell r="AC18351" t="str">
            <v>No</v>
          </cell>
          <cell r="AI18351">
            <v>2</v>
          </cell>
        </row>
        <row r="18352">
          <cell r="K18352" t="str">
            <v>Academy Converter</v>
          </cell>
          <cell r="L18352" t="str">
            <v>Secondary</v>
          </cell>
          <cell r="AC18352" t="str">
            <v>No</v>
          </cell>
          <cell r="AI18352">
            <v>1</v>
          </cell>
        </row>
        <row r="18353">
          <cell r="K18353" t="str">
            <v>Academy Converter</v>
          </cell>
          <cell r="L18353" t="str">
            <v>Primary</v>
          </cell>
          <cell r="AC18353" t="str">
            <v>No</v>
          </cell>
          <cell r="AI18353">
            <v>2</v>
          </cell>
        </row>
        <row r="18354">
          <cell r="K18354" t="str">
            <v>Academy Converter</v>
          </cell>
          <cell r="L18354" t="str">
            <v>Primary</v>
          </cell>
          <cell r="AC18354" t="str">
            <v>No</v>
          </cell>
          <cell r="AI18354">
            <v>2</v>
          </cell>
        </row>
        <row r="18355">
          <cell r="K18355" t="str">
            <v>Academy Converter</v>
          </cell>
          <cell r="L18355" t="str">
            <v>Primary</v>
          </cell>
          <cell r="AC18355" t="str">
            <v>No</v>
          </cell>
          <cell r="AI18355">
            <v>2</v>
          </cell>
        </row>
        <row r="18356">
          <cell r="K18356" t="str">
            <v>Academy Converter</v>
          </cell>
          <cell r="L18356" t="str">
            <v>Primary</v>
          </cell>
          <cell r="AC18356" t="str">
            <v>No</v>
          </cell>
          <cell r="AI18356">
            <v>2</v>
          </cell>
        </row>
        <row r="18357">
          <cell r="K18357" t="str">
            <v>Academy Converter</v>
          </cell>
          <cell r="L18357" t="str">
            <v>Primary</v>
          </cell>
          <cell r="AC18357" t="str">
            <v>No</v>
          </cell>
          <cell r="AI18357">
            <v>2</v>
          </cell>
        </row>
        <row r="18358">
          <cell r="K18358" t="str">
            <v>Academy Converter</v>
          </cell>
          <cell r="L18358" t="str">
            <v>Primary</v>
          </cell>
          <cell r="AC18358" t="str">
            <v>No</v>
          </cell>
          <cell r="AI18358">
            <v>2</v>
          </cell>
        </row>
        <row r="18359">
          <cell r="K18359" t="str">
            <v>Academy Converter</v>
          </cell>
          <cell r="L18359" t="str">
            <v>Primary</v>
          </cell>
          <cell r="AC18359" t="str">
            <v>No</v>
          </cell>
          <cell r="AI18359">
            <v>2</v>
          </cell>
        </row>
        <row r="18360">
          <cell r="K18360" t="str">
            <v>Academy Converter</v>
          </cell>
          <cell r="L18360" t="str">
            <v>Primary</v>
          </cell>
          <cell r="AC18360" t="str">
            <v>No</v>
          </cell>
          <cell r="AI18360">
            <v>2</v>
          </cell>
        </row>
        <row r="18361">
          <cell r="K18361" t="str">
            <v>Academy Converter</v>
          </cell>
          <cell r="L18361" t="str">
            <v>Primary</v>
          </cell>
          <cell r="AC18361" t="str">
            <v>No</v>
          </cell>
          <cell r="AI18361">
            <v>1</v>
          </cell>
        </row>
        <row r="18362">
          <cell r="K18362" t="str">
            <v>Academy Converter</v>
          </cell>
          <cell r="L18362" t="str">
            <v>Primary</v>
          </cell>
          <cell r="AC18362" t="str">
            <v>No</v>
          </cell>
          <cell r="AI18362">
            <v>2</v>
          </cell>
        </row>
        <row r="18363">
          <cell r="K18363" t="str">
            <v>Academy Converter</v>
          </cell>
          <cell r="L18363" t="str">
            <v>Primary</v>
          </cell>
          <cell r="AC18363" t="str">
            <v>No</v>
          </cell>
          <cell r="AI18363">
            <v>2</v>
          </cell>
        </row>
        <row r="18364">
          <cell r="K18364" t="str">
            <v>Academy Converter</v>
          </cell>
          <cell r="L18364" t="str">
            <v>Primary</v>
          </cell>
          <cell r="AC18364" t="str">
            <v>Yes</v>
          </cell>
          <cell r="AI18364">
            <v>2</v>
          </cell>
        </row>
        <row r="18365">
          <cell r="K18365" t="str">
            <v>Academy Converter</v>
          </cell>
          <cell r="L18365" t="str">
            <v>Primary</v>
          </cell>
          <cell r="AC18365" t="str">
            <v>Yes</v>
          </cell>
          <cell r="AI18365">
            <v>3</v>
          </cell>
        </row>
        <row r="18366">
          <cell r="K18366" t="str">
            <v>Academy Converter</v>
          </cell>
          <cell r="L18366" t="str">
            <v>Primary</v>
          </cell>
          <cell r="AC18366" t="str">
            <v>No</v>
          </cell>
          <cell r="AI18366">
            <v>2</v>
          </cell>
        </row>
        <row r="18367">
          <cell r="K18367" t="str">
            <v>Academy Converter</v>
          </cell>
          <cell r="L18367" t="str">
            <v>Primary</v>
          </cell>
          <cell r="AC18367" t="str">
            <v>No</v>
          </cell>
          <cell r="AI18367">
            <v>2</v>
          </cell>
        </row>
        <row r="18368">
          <cell r="K18368" t="str">
            <v>Academy Converter</v>
          </cell>
          <cell r="L18368" t="str">
            <v>Primary</v>
          </cell>
          <cell r="AC18368" t="str">
            <v>No</v>
          </cell>
          <cell r="AI18368">
            <v>1</v>
          </cell>
        </row>
        <row r="18369">
          <cell r="K18369" t="str">
            <v>Academy Converter</v>
          </cell>
          <cell r="L18369" t="str">
            <v>Primary</v>
          </cell>
          <cell r="AC18369" t="str">
            <v>No</v>
          </cell>
          <cell r="AI18369">
            <v>1</v>
          </cell>
        </row>
        <row r="18370">
          <cell r="K18370" t="str">
            <v>Academy Converter</v>
          </cell>
          <cell r="L18370" t="str">
            <v>Primary</v>
          </cell>
          <cell r="AC18370" t="str">
            <v>Yes</v>
          </cell>
          <cell r="AI18370">
            <v>1</v>
          </cell>
        </row>
        <row r="18371">
          <cell r="K18371" t="str">
            <v>Academy Converter</v>
          </cell>
          <cell r="L18371" t="str">
            <v>Primary</v>
          </cell>
          <cell r="AC18371" t="str">
            <v>No</v>
          </cell>
          <cell r="AI18371">
            <v>1</v>
          </cell>
        </row>
        <row r="18372">
          <cell r="K18372" t="str">
            <v>Academy Converter</v>
          </cell>
          <cell r="L18372" t="str">
            <v>Primary</v>
          </cell>
          <cell r="AC18372" t="str">
            <v>Yes</v>
          </cell>
          <cell r="AI18372">
            <v>3</v>
          </cell>
        </row>
        <row r="18373">
          <cell r="K18373" t="str">
            <v>Academy Converter</v>
          </cell>
          <cell r="L18373" t="str">
            <v>Primary</v>
          </cell>
          <cell r="AC18373" t="str">
            <v>No</v>
          </cell>
          <cell r="AI18373">
            <v>2</v>
          </cell>
        </row>
        <row r="18374">
          <cell r="K18374" t="str">
            <v>Academy Converter</v>
          </cell>
          <cell r="L18374" t="str">
            <v>Primary</v>
          </cell>
          <cell r="AC18374" t="str">
            <v>No</v>
          </cell>
          <cell r="AI18374">
            <v>2</v>
          </cell>
        </row>
        <row r="18375">
          <cell r="K18375" t="str">
            <v>Academy Converter</v>
          </cell>
          <cell r="L18375" t="str">
            <v>Secondary</v>
          </cell>
          <cell r="AC18375" t="str">
            <v>No</v>
          </cell>
          <cell r="AI18375">
            <v>2</v>
          </cell>
        </row>
        <row r="18376">
          <cell r="K18376" t="str">
            <v>Academy Converter</v>
          </cell>
          <cell r="L18376" t="str">
            <v>Primary</v>
          </cell>
          <cell r="AC18376" t="str">
            <v>Yes</v>
          </cell>
          <cell r="AI18376">
            <v>2</v>
          </cell>
        </row>
        <row r="18377">
          <cell r="K18377" t="str">
            <v>Academy Converter</v>
          </cell>
          <cell r="L18377" t="str">
            <v>Primary</v>
          </cell>
          <cell r="AC18377" t="str">
            <v>Yes</v>
          </cell>
          <cell r="AI18377">
            <v>2</v>
          </cell>
        </row>
        <row r="18378">
          <cell r="K18378" t="str">
            <v>Academy Converter</v>
          </cell>
          <cell r="L18378" t="str">
            <v>Primary</v>
          </cell>
          <cell r="AC18378" t="str">
            <v>No</v>
          </cell>
          <cell r="AI18378">
            <v>2</v>
          </cell>
        </row>
        <row r="18379">
          <cell r="K18379" t="str">
            <v>Academy Converter</v>
          </cell>
          <cell r="L18379" t="str">
            <v>Primary</v>
          </cell>
          <cell r="AC18379" t="str">
            <v>No</v>
          </cell>
          <cell r="AI18379">
            <v>2</v>
          </cell>
        </row>
        <row r="18380">
          <cell r="K18380" t="str">
            <v>Academy Converter</v>
          </cell>
          <cell r="L18380" t="str">
            <v>Primary</v>
          </cell>
          <cell r="AC18380" t="str">
            <v>No</v>
          </cell>
          <cell r="AI18380">
            <v>2</v>
          </cell>
        </row>
        <row r="18381">
          <cell r="K18381" t="str">
            <v>Academy Converter</v>
          </cell>
          <cell r="L18381" t="str">
            <v>Secondary</v>
          </cell>
          <cell r="AC18381" t="str">
            <v>No</v>
          </cell>
          <cell r="AI18381">
            <v>2</v>
          </cell>
        </row>
        <row r="18382">
          <cell r="K18382" t="str">
            <v>Academy Converter</v>
          </cell>
          <cell r="L18382" t="str">
            <v>Primary</v>
          </cell>
          <cell r="AC18382" t="str">
            <v>Yes</v>
          </cell>
          <cell r="AI18382">
            <v>1</v>
          </cell>
        </row>
        <row r="18383">
          <cell r="K18383" t="str">
            <v>Academy Converter</v>
          </cell>
          <cell r="L18383" t="str">
            <v>Secondary</v>
          </cell>
          <cell r="AC18383" t="str">
            <v>No</v>
          </cell>
          <cell r="AI18383">
            <v>2</v>
          </cell>
        </row>
        <row r="18384">
          <cell r="K18384" t="str">
            <v>Academy Converter</v>
          </cell>
          <cell r="L18384" t="str">
            <v>Primary</v>
          </cell>
          <cell r="AC18384" t="str">
            <v>Yes</v>
          </cell>
          <cell r="AI18384">
            <v>2</v>
          </cell>
        </row>
        <row r="18385">
          <cell r="K18385" t="str">
            <v>Academy Sponsor Led</v>
          </cell>
          <cell r="L18385" t="str">
            <v>Secondary</v>
          </cell>
          <cell r="AC18385" t="str">
            <v>Yes</v>
          </cell>
          <cell r="AI18385">
            <v>3</v>
          </cell>
        </row>
        <row r="18386">
          <cell r="K18386" t="str">
            <v>Academy Sponsor Led</v>
          </cell>
          <cell r="L18386" t="str">
            <v>Primary</v>
          </cell>
          <cell r="AC18386" t="str">
            <v>Yes</v>
          </cell>
          <cell r="AI18386">
            <v>2</v>
          </cell>
        </row>
        <row r="18387">
          <cell r="K18387" t="str">
            <v>Academy Sponsor Led</v>
          </cell>
          <cell r="L18387" t="str">
            <v>Primary</v>
          </cell>
          <cell r="AC18387" t="str">
            <v>Yes</v>
          </cell>
          <cell r="AI18387">
            <v>3</v>
          </cell>
        </row>
        <row r="18388">
          <cell r="K18388" t="str">
            <v>Academy Sponsor Led</v>
          </cell>
          <cell r="L18388" t="str">
            <v>Secondary</v>
          </cell>
          <cell r="AC18388" t="str">
            <v>Yes</v>
          </cell>
          <cell r="AI18388">
            <v>3</v>
          </cell>
        </row>
        <row r="18389">
          <cell r="K18389" t="str">
            <v>Academy Sponsor Led</v>
          </cell>
          <cell r="L18389" t="str">
            <v>Primary</v>
          </cell>
          <cell r="AC18389" t="str">
            <v>Yes</v>
          </cell>
          <cell r="AI18389">
            <v>2</v>
          </cell>
        </row>
        <row r="18390">
          <cell r="K18390" t="str">
            <v>Academy Sponsor Led</v>
          </cell>
          <cell r="L18390" t="str">
            <v>Primary</v>
          </cell>
          <cell r="AC18390" t="str">
            <v>Yes</v>
          </cell>
          <cell r="AI18390">
            <v>2</v>
          </cell>
        </row>
        <row r="18391">
          <cell r="K18391" t="str">
            <v>Academy Sponsor Led</v>
          </cell>
          <cell r="L18391" t="str">
            <v>Secondary</v>
          </cell>
          <cell r="AC18391" t="str">
            <v>Yes</v>
          </cell>
          <cell r="AI18391">
            <v>2</v>
          </cell>
        </row>
        <row r="18392">
          <cell r="K18392" t="str">
            <v>Academy Sponsor Led</v>
          </cell>
          <cell r="L18392" t="str">
            <v>Primary</v>
          </cell>
          <cell r="AC18392" t="str">
            <v>Yes</v>
          </cell>
          <cell r="AI18392">
            <v>2</v>
          </cell>
        </row>
        <row r="18393">
          <cell r="K18393" t="str">
            <v>Academy Sponsor Led</v>
          </cell>
          <cell r="L18393" t="str">
            <v>Secondary</v>
          </cell>
          <cell r="AC18393" t="str">
            <v>Yes</v>
          </cell>
          <cell r="AI18393">
            <v>3</v>
          </cell>
        </row>
        <row r="18394">
          <cell r="K18394" t="str">
            <v>Academy Sponsor Led</v>
          </cell>
          <cell r="L18394" t="str">
            <v>Primary</v>
          </cell>
          <cell r="AC18394" t="str">
            <v>Yes</v>
          </cell>
          <cell r="AI18394">
            <v>2</v>
          </cell>
        </row>
        <row r="18395">
          <cell r="K18395" t="str">
            <v>Academy Sponsor Led</v>
          </cell>
          <cell r="L18395" t="str">
            <v>Primary</v>
          </cell>
          <cell r="AC18395" t="str">
            <v>No</v>
          </cell>
          <cell r="AI18395">
            <v>3</v>
          </cell>
        </row>
        <row r="18396">
          <cell r="K18396" t="str">
            <v>Academy Sponsor Led</v>
          </cell>
          <cell r="L18396" t="str">
            <v>Secondary</v>
          </cell>
          <cell r="AC18396" t="str">
            <v>Yes</v>
          </cell>
          <cell r="AI18396">
            <v>2</v>
          </cell>
        </row>
        <row r="18397">
          <cell r="K18397" t="str">
            <v>Academy Sponsor Led</v>
          </cell>
          <cell r="L18397" t="str">
            <v>Primary</v>
          </cell>
          <cell r="AC18397" t="str">
            <v>Yes</v>
          </cell>
          <cell r="AI18397">
            <v>2</v>
          </cell>
        </row>
        <row r="18398">
          <cell r="K18398" t="str">
            <v>Academy Sponsor Led</v>
          </cell>
          <cell r="L18398" t="str">
            <v>Primary</v>
          </cell>
          <cell r="AC18398" t="str">
            <v>Yes</v>
          </cell>
          <cell r="AI18398">
            <v>4</v>
          </cell>
        </row>
        <row r="18399">
          <cell r="K18399" t="str">
            <v>Academy Sponsor Led</v>
          </cell>
          <cell r="L18399" t="str">
            <v>Secondary</v>
          </cell>
          <cell r="AC18399" t="str">
            <v>Yes</v>
          </cell>
          <cell r="AI18399">
            <v>4</v>
          </cell>
        </row>
        <row r="18400">
          <cell r="K18400" t="str">
            <v>Academy Sponsor Led</v>
          </cell>
          <cell r="L18400" t="str">
            <v>Primary</v>
          </cell>
          <cell r="AC18400" t="str">
            <v>Yes</v>
          </cell>
          <cell r="AI18400">
            <v>2</v>
          </cell>
        </row>
        <row r="18401">
          <cell r="K18401" t="str">
            <v>Academy Sponsor Led</v>
          </cell>
          <cell r="L18401" t="str">
            <v>Secondary</v>
          </cell>
          <cell r="AC18401" t="str">
            <v>Yes</v>
          </cell>
          <cell r="AI18401">
            <v>2</v>
          </cell>
        </row>
        <row r="18402">
          <cell r="K18402" t="str">
            <v>Academy Sponsor Led</v>
          </cell>
          <cell r="L18402" t="str">
            <v>Primary</v>
          </cell>
          <cell r="AC18402" t="str">
            <v>Yes</v>
          </cell>
          <cell r="AI18402">
            <v>3</v>
          </cell>
        </row>
        <row r="18403">
          <cell r="K18403" t="str">
            <v>Academy Sponsor Led</v>
          </cell>
          <cell r="L18403" t="str">
            <v>Primary</v>
          </cell>
          <cell r="AC18403" t="str">
            <v>Yes</v>
          </cell>
          <cell r="AI18403">
            <v>3</v>
          </cell>
        </row>
        <row r="18404">
          <cell r="K18404" t="str">
            <v>Academy Sponsor Led</v>
          </cell>
          <cell r="L18404" t="str">
            <v>Secondary</v>
          </cell>
          <cell r="AC18404" t="str">
            <v>Yes</v>
          </cell>
          <cell r="AI18404">
            <v>4</v>
          </cell>
        </row>
        <row r="18405">
          <cell r="K18405" t="str">
            <v>Academy Sponsor Led</v>
          </cell>
          <cell r="L18405" t="str">
            <v>Secondary</v>
          </cell>
          <cell r="AC18405" t="str">
            <v>Yes</v>
          </cell>
          <cell r="AI18405">
            <v>3</v>
          </cell>
        </row>
        <row r="18406">
          <cell r="K18406" t="str">
            <v>Academy Sponsor Led</v>
          </cell>
          <cell r="L18406" t="str">
            <v>Secondary</v>
          </cell>
          <cell r="AC18406" t="str">
            <v>Yes</v>
          </cell>
          <cell r="AI18406">
            <v>3</v>
          </cell>
        </row>
        <row r="18407">
          <cell r="K18407" t="str">
            <v>Academy Sponsor Led</v>
          </cell>
          <cell r="L18407" t="str">
            <v>Primary</v>
          </cell>
          <cell r="AC18407" t="str">
            <v>Yes</v>
          </cell>
          <cell r="AI18407">
            <v>2</v>
          </cell>
        </row>
        <row r="18408">
          <cell r="K18408" t="str">
            <v>Academy Special Sponsor Led</v>
          </cell>
          <cell r="L18408" t="str">
            <v>Special</v>
          </cell>
          <cell r="AC18408" t="str">
            <v>Yes</v>
          </cell>
          <cell r="AI18408">
            <v>2</v>
          </cell>
        </row>
        <row r="18409">
          <cell r="K18409" t="str">
            <v>Academy Sponsor Led</v>
          </cell>
          <cell r="L18409" t="str">
            <v>Primary</v>
          </cell>
          <cell r="AC18409" t="str">
            <v>Yes</v>
          </cell>
          <cell r="AI18409">
            <v>2</v>
          </cell>
        </row>
        <row r="18410">
          <cell r="K18410" t="str">
            <v>Academy Sponsor Led</v>
          </cell>
          <cell r="L18410" t="str">
            <v>Primary</v>
          </cell>
          <cell r="AC18410" t="str">
            <v>Yes</v>
          </cell>
          <cell r="AI18410">
            <v>2</v>
          </cell>
        </row>
        <row r="18411">
          <cell r="K18411" t="str">
            <v>Academy Sponsor Led</v>
          </cell>
          <cell r="L18411" t="str">
            <v>Primary</v>
          </cell>
          <cell r="AC18411" t="str">
            <v>Yes</v>
          </cell>
          <cell r="AI18411">
            <v>2</v>
          </cell>
        </row>
        <row r="18412">
          <cell r="K18412" t="str">
            <v>Academy Sponsor Led</v>
          </cell>
          <cell r="L18412" t="str">
            <v>Secondary</v>
          </cell>
          <cell r="AC18412" t="str">
            <v>Yes</v>
          </cell>
          <cell r="AI18412">
            <v>2</v>
          </cell>
        </row>
        <row r="18413">
          <cell r="K18413" t="str">
            <v>Academy Sponsor Led</v>
          </cell>
          <cell r="L18413" t="str">
            <v>Primary</v>
          </cell>
          <cell r="AC18413" t="str">
            <v>Yes</v>
          </cell>
          <cell r="AI18413">
            <v>3</v>
          </cell>
        </row>
        <row r="18414">
          <cell r="K18414" t="str">
            <v>Academy Sponsor Led</v>
          </cell>
          <cell r="L18414" t="str">
            <v>Primary</v>
          </cell>
          <cell r="AC18414" t="str">
            <v>Yes</v>
          </cell>
          <cell r="AI18414">
            <v>3</v>
          </cell>
        </row>
        <row r="18415">
          <cell r="K18415" t="str">
            <v>Academy Sponsor Led</v>
          </cell>
          <cell r="L18415" t="str">
            <v>Primary</v>
          </cell>
          <cell r="AC18415" t="str">
            <v>Yes</v>
          </cell>
          <cell r="AI18415">
            <v>2</v>
          </cell>
        </row>
        <row r="18416">
          <cell r="K18416" t="str">
            <v>Academy Sponsor Led</v>
          </cell>
          <cell r="L18416" t="str">
            <v>Primary</v>
          </cell>
          <cell r="AC18416" t="str">
            <v>Yes</v>
          </cell>
          <cell r="AI18416">
            <v>4</v>
          </cell>
        </row>
        <row r="18417">
          <cell r="K18417" t="str">
            <v>Academy Sponsor Led</v>
          </cell>
          <cell r="L18417" t="str">
            <v>Secondary</v>
          </cell>
          <cell r="AC18417" t="str">
            <v>Yes</v>
          </cell>
          <cell r="AI18417">
            <v>4</v>
          </cell>
        </row>
        <row r="18418">
          <cell r="K18418" t="str">
            <v>Academy Sponsor Led</v>
          </cell>
          <cell r="L18418" t="str">
            <v>Primary</v>
          </cell>
          <cell r="AC18418" t="str">
            <v>Yes</v>
          </cell>
          <cell r="AI18418">
            <v>2</v>
          </cell>
        </row>
        <row r="18419">
          <cell r="K18419" t="str">
            <v>Academy Sponsor Led</v>
          </cell>
          <cell r="L18419" t="str">
            <v>Primary</v>
          </cell>
          <cell r="AC18419" t="str">
            <v>Yes</v>
          </cell>
          <cell r="AI18419">
            <v>2</v>
          </cell>
        </row>
        <row r="18420">
          <cell r="K18420" t="str">
            <v>Academy Sponsor Led</v>
          </cell>
          <cell r="L18420" t="str">
            <v>Primary</v>
          </cell>
          <cell r="AC18420" t="str">
            <v>Yes</v>
          </cell>
          <cell r="AI18420">
            <v>2</v>
          </cell>
        </row>
        <row r="18421">
          <cell r="K18421" t="str">
            <v>Academy Sponsor Led</v>
          </cell>
          <cell r="L18421" t="str">
            <v>Primary</v>
          </cell>
          <cell r="AC18421" t="str">
            <v>Yes</v>
          </cell>
          <cell r="AI18421">
            <v>2</v>
          </cell>
        </row>
        <row r="18422">
          <cell r="K18422" t="str">
            <v>Academy Sponsor Led</v>
          </cell>
          <cell r="L18422" t="str">
            <v>Primary</v>
          </cell>
          <cell r="AC18422" t="str">
            <v>Yes</v>
          </cell>
          <cell r="AI18422">
            <v>3</v>
          </cell>
        </row>
        <row r="18423">
          <cell r="K18423" t="str">
            <v>Academy Sponsor Led</v>
          </cell>
          <cell r="L18423" t="str">
            <v>Primary</v>
          </cell>
          <cell r="AC18423" t="str">
            <v>Yes</v>
          </cell>
          <cell r="AI18423">
            <v>2</v>
          </cell>
        </row>
        <row r="18424">
          <cell r="K18424" t="str">
            <v>Academy Sponsor Led</v>
          </cell>
          <cell r="L18424" t="str">
            <v>Primary</v>
          </cell>
          <cell r="AC18424" t="str">
            <v>Yes</v>
          </cell>
          <cell r="AI18424">
            <v>2</v>
          </cell>
        </row>
        <row r="18425">
          <cell r="K18425" t="str">
            <v>Academy Sponsor Led</v>
          </cell>
          <cell r="L18425" t="str">
            <v>Primary</v>
          </cell>
          <cell r="AC18425" t="str">
            <v>Yes</v>
          </cell>
          <cell r="AI18425">
            <v>2</v>
          </cell>
        </row>
        <row r="18426">
          <cell r="K18426" t="str">
            <v>Academy Sponsor Led</v>
          </cell>
          <cell r="L18426" t="str">
            <v>Secondary</v>
          </cell>
          <cell r="AC18426" t="str">
            <v>Yes</v>
          </cell>
          <cell r="AI18426">
            <v>4</v>
          </cell>
        </row>
        <row r="18427">
          <cell r="K18427" t="str">
            <v>Academy Sponsor Led</v>
          </cell>
          <cell r="L18427" t="str">
            <v>Primary</v>
          </cell>
          <cell r="AC18427" t="str">
            <v>Yes</v>
          </cell>
          <cell r="AI18427">
            <v>3</v>
          </cell>
        </row>
        <row r="18428">
          <cell r="K18428" t="str">
            <v>Academy Sponsor Led</v>
          </cell>
          <cell r="L18428" t="str">
            <v>Primary</v>
          </cell>
          <cell r="AC18428" t="str">
            <v>Yes</v>
          </cell>
          <cell r="AI18428">
            <v>3</v>
          </cell>
        </row>
        <row r="18429">
          <cell r="K18429" t="str">
            <v>Academy Sponsor Led</v>
          </cell>
          <cell r="L18429" t="str">
            <v>Primary</v>
          </cell>
          <cell r="AC18429" t="str">
            <v>Yes</v>
          </cell>
          <cell r="AI18429">
            <v>2</v>
          </cell>
        </row>
        <row r="18430">
          <cell r="K18430" t="str">
            <v>Academy Sponsor Led</v>
          </cell>
          <cell r="L18430" t="str">
            <v>Primary</v>
          </cell>
          <cell r="AC18430" t="str">
            <v>Yes</v>
          </cell>
          <cell r="AI18430">
            <v>2</v>
          </cell>
        </row>
        <row r="18431">
          <cell r="K18431" t="str">
            <v>Academy Sponsor Led</v>
          </cell>
          <cell r="L18431" t="str">
            <v>Secondary</v>
          </cell>
          <cell r="AC18431" t="str">
            <v>Yes</v>
          </cell>
          <cell r="AI18431">
            <v>2</v>
          </cell>
        </row>
        <row r="18432">
          <cell r="K18432" t="str">
            <v>Academy Sponsor Led</v>
          </cell>
          <cell r="L18432" t="str">
            <v>Secondary</v>
          </cell>
          <cell r="AC18432" t="str">
            <v>Yes</v>
          </cell>
          <cell r="AI18432">
            <v>1</v>
          </cell>
        </row>
        <row r="18433">
          <cell r="K18433" t="str">
            <v>Academy Sponsor Led</v>
          </cell>
          <cell r="L18433" t="str">
            <v>Primary</v>
          </cell>
          <cell r="AC18433" t="str">
            <v>Yes</v>
          </cell>
          <cell r="AI18433">
            <v>2</v>
          </cell>
        </row>
        <row r="18434">
          <cell r="K18434" t="str">
            <v>Academy Sponsor Led</v>
          </cell>
          <cell r="L18434" t="str">
            <v>Primary</v>
          </cell>
          <cell r="AC18434" t="str">
            <v>No</v>
          </cell>
          <cell r="AI18434">
            <v>1</v>
          </cell>
        </row>
        <row r="18435">
          <cell r="K18435" t="str">
            <v>Academy Sponsor Led</v>
          </cell>
          <cell r="L18435" t="str">
            <v>Primary</v>
          </cell>
          <cell r="AC18435" t="str">
            <v>Yes</v>
          </cell>
          <cell r="AI18435">
            <v>3</v>
          </cell>
        </row>
        <row r="18436">
          <cell r="K18436" t="str">
            <v>Academy Sponsor Led</v>
          </cell>
          <cell r="L18436" t="str">
            <v>Primary</v>
          </cell>
          <cell r="AC18436" t="str">
            <v>Yes</v>
          </cell>
          <cell r="AI18436">
            <v>2</v>
          </cell>
        </row>
        <row r="18437">
          <cell r="K18437" t="str">
            <v>Academy Special Sponsor Led</v>
          </cell>
          <cell r="L18437" t="str">
            <v>Special</v>
          </cell>
          <cell r="AC18437" t="str">
            <v>Yes</v>
          </cell>
          <cell r="AI18437">
            <v>1</v>
          </cell>
        </row>
        <row r="18438">
          <cell r="K18438" t="str">
            <v>Academy Sponsor Led</v>
          </cell>
          <cell r="L18438" t="str">
            <v>Secondary</v>
          </cell>
          <cell r="AC18438" t="str">
            <v>Yes</v>
          </cell>
          <cell r="AI18438">
            <v>2</v>
          </cell>
        </row>
        <row r="18439">
          <cell r="K18439" t="str">
            <v>Academy Sponsor Led</v>
          </cell>
          <cell r="L18439" t="str">
            <v>Secondary</v>
          </cell>
          <cell r="AC18439" t="str">
            <v>Yes</v>
          </cell>
          <cell r="AI18439">
            <v>4</v>
          </cell>
        </row>
        <row r="18440">
          <cell r="K18440" t="str">
            <v>Academy Sponsor Led</v>
          </cell>
          <cell r="L18440" t="str">
            <v>Primary</v>
          </cell>
          <cell r="AC18440" t="str">
            <v>Yes</v>
          </cell>
          <cell r="AI18440">
            <v>2</v>
          </cell>
        </row>
        <row r="18441">
          <cell r="K18441" t="str">
            <v>Academy Sponsor Led</v>
          </cell>
          <cell r="L18441" t="str">
            <v>Primary</v>
          </cell>
          <cell r="AC18441" t="str">
            <v>Yes</v>
          </cell>
          <cell r="AI18441">
            <v>2</v>
          </cell>
        </row>
        <row r="18442">
          <cell r="K18442" t="str">
            <v>Academy Sponsor Led</v>
          </cell>
          <cell r="L18442" t="str">
            <v>Primary</v>
          </cell>
          <cell r="AC18442" t="str">
            <v>Yes</v>
          </cell>
          <cell r="AI18442">
            <v>2</v>
          </cell>
        </row>
        <row r="18443">
          <cell r="K18443" t="str">
            <v>Academy Special Sponsor Led</v>
          </cell>
          <cell r="L18443" t="str">
            <v>Special</v>
          </cell>
          <cell r="AC18443" t="str">
            <v>Yes</v>
          </cell>
          <cell r="AI18443">
            <v>2</v>
          </cell>
        </row>
        <row r="18444">
          <cell r="K18444" t="str">
            <v>Academy Special Converter</v>
          </cell>
          <cell r="L18444" t="str">
            <v>Special</v>
          </cell>
          <cell r="AC18444" t="str">
            <v>Yes</v>
          </cell>
          <cell r="AI18444">
            <v>3</v>
          </cell>
        </row>
        <row r="18445">
          <cell r="K18445" t="str">
            <v>Academy Special Converter</v>
          </cell>
          <cell r="L18445" t="str">
            <v>Special</v>
          </cell>
          <cell r="AC18445" t="str">
            <v>Yes</v>
          </cell>
          <cell r="AI18445">
            <v>2</v>
          </cell>
        </row>
        <row r="18446">
          <cell r="K18446" t="str">
            <v>Academy Sponsor Led</v>
          </cell>
          <cell r="L18446" t="str">
            <v>Primary</v>
          </cell>
          <cell r="AC18446" t="str">
            <v>No</v>
          </cell>
          <cell r="AI18446">
            <v>3</v>
          </cell>
        </row>
        <row r="18447">
          <cell r="K18447" t="str">
            <v>Academy Sponsor Led</v>
          </cell>
          <cell r="L18447" t="str">
            <v>Primary</v>
          </cell>
          <cell r="AC18447" t="str">
            <v>Yes</v>
          </cell>
          <cell r="AI18447">
            <v>2</v>
          </cell>
        </row>
        <row r="18448">
          <cell r="K18448" t="str">
            <v>Academy Sponsor Led</v>
          </cell>
          <cell r="L18448" t="str">
            <v>Primary</v>
          </cell>
          <cell r="AC18448" t="str">
            <v>Yes</v>
          </cell>
          <cell r="AI18448">
            <v>2</v>
          </cell>
        </row>
        <row r="18449">
          <cell r="K18449" t="str">
            <v>Academy Sponsor Led</v>
          </cell>
          <cell r="L18449" t="str">
            <v>Secondary</v>
          </cell>
          <cell r="AC18449" t="str">
            <v>Yes</v>
          </cell>
          <cell r="AI18449">
            <v>4</v>
          </cell>
        </row>
        <row r="18450">
          <cell r="K18450" t="str">
            <v>Academy Sponsor Led</v>
          </cell>
          <cell r="L18450" t="str">
            <v>Secondary</v>
          </cell>
          <cell r="AC18450" t="str">
            <v>Yes</v>
          </cell>
          <cell r="AI18450">
            <v>4</v>
          </cell>
        </row>
        <row r="18451">
          <cell r="K18451" t="str">
            <v>Academy Sponsor Led</v>
          </cell>
          <cell r="L18451" t="str">
            <v>Primary</v>
          </cell>
          <cell r="AC18451" t="str">
            <v>Yes</v>
          </cell>
          <cell r="AI18451">
            <v>2</v>
          </cell>
        </row>
        <row r="18452">
          <cell r="K18452" t="str">
            <v>University Technical College</v>
          </cell>
          <cell r="L18452" t="str">
            <v>Secondary</v>
          </cell>
          <cell r="AC18452" t="str">
            <v>Yes</v>
          </cell>
          <cell r="AI18452">
            <v>4</v>
          </cell>
        </row>
        <row r="18453">
          <cell r="K18453" t="str">
            <v>Academy Sponsor Led</v>
          </cell>
          <cell r="L18453" t="str">
            <v>Secondary</v>
          </cell>
          <cell r="AC18453" t="str">
            <v>Yes</v>
          </cell>
          <cell r="AI18453">
            <v>2</v>
          </cell>
        </row>
        <row r="18454">
          <cell r="K18454" t="str">
            <v>Academy Sponsor Led</v>
          </cell>
          <cell r="L18454" t="str">
            <v>Primary</v>
          </cell>
          <cell r="AC18454" t="str">
            <v>Yes</v>
          </cell>
          <cell r="AI18454">
            <v>2</v>
          </cell>
        </row>
        <row r="18455">
          <cell r="K18455" t="str">
            <v>Academy Sponsor Led</v>
          </cell>
          <cell r="L18455" t="str">
            <v>Primary</v>
          </cell>
          <cell r="AC18455" t="str">
            <v>Yes</v>
          </cell>
          <cell r="AI18455">
            <v>2</v>
          </cell>
        </row>
        <row r="18456">
          <cell r="K18456" t="str">
            <v>Academy Sponsor Led</v>
          </cell>
          <cell r="L18456" t="str">
            <v>Primary</v>
          </cell>
          <cell r="AC18456" t="str">
            <v>Yes</v>
          </cell>
          <cell r="AI18456">
            <v>3</v>
          </cell>
        </row>
        <row r="18457">
          <cell r="K18457" t="str">
            <v>Academy Sponsor Led</v>
          </cell>
          <cell r="L18457" t="str">
            <v>Secondary</v>
          </cell>
          <cell r="AC18457" t="str">
            <v>Yes</v>
          </cell>
          <cell r="AI18457">
            <v>1</v>
          </cell>
        </row>
        <row r="18458">
          <cell r="K18458" t="str">
            <v>Academy Sponsor Led</v>
          </cell>
          <cell r="L18458" t="str">
            <v>Primary</v>
          </cell>
          <cell r="AC18458" t="str">
            <v>Yes</v>
          </cell>
          <cell r="AI18458">
            <v>1</v>
          </cell>
        </row>
        <row r="18459">
          <cell r="K18459" t="str">
            <v>Academy Sponsor Led</v>
          </cell>
          <cell r="L18459" t="str">
            <v>Primary</v>
          </cell>
          <cell r="AC18459" t="str">
            <v>Yes</v>
          </cell>
          <cell r="AI18459">
            <v>2</v>
          </cell>
        </row>
        <row r="18460">
          <cell r="K18460" t="str">
            <v>Academy Sponsor Led</v>
          </cell>
          <cell r="L18460" t="str">
            <v>Primary</v>
          </cell>
          <cell r="AC18460" t="str">
            <v>Yes</v>
          </cell>
          <cell r="AI18460">
            <v>2</v>
          </cell>
        </row>
        <row r="18461">
          <cell r="K18461" t="str">
            <v>Academy Sponsor Led</v>
          </cell>
          <cell r="L18461" t="str">
            <v>Primary</v>
          </cell>
          <cell r="AC18461" t="str">
            <v>Yes</v>
          </cell>
          <cell r="AI18461">
            <v>3</v>
          </cell>
        </row>
        <row r="18462">
          <cell r="K18462" t="str">
            <v>Academy Sponsor Led</v>
          </cell>
          <cell r="L18462" t="str">
            <v>Primary</v>
          </cell>
          <cell r="AC18462" t="str">
            <v>No</v>
          </cell>
          <cell r="AI18462">
            <v>2</v>
          </cell>
        </row>
        <row r="18463">
          <cell r="K18463" t="str">
            <v>Academy Sponsor Led</v>
          </cell>
          <cell r="L18463" t="str">
            <v>Primary</v>
          </cell>
          <cell r="AC18463" t="str">
            <v>Yes</v>
          </cell>
          <cell r="AI18463">
            <v>2</v>
          </cell>
        </row>
        <row r="18464">
          <cell r="K18464" t="str">
            <v>Academy Special Sponsor Led</v>
          </cell>
          <cell r="L18464" t="str">
            <v>Special</v>
          </cell>
          <cell r="AC18464" t="str">
            <v>Yes</v>
          </cell>
          <cell r="AI18464">
            <v>2</v>
          </cell>
        </row>
        <row r="18465">
          <cell r="K18465" t="str">
            <v>Academy Sponsor Led</v>
          </cell>
          <cell r="L18465" t="str">
            <v>Primary</v>
          </cell>
          <cell r="AC18465" t="str">
            <v>Yes</v>
          </cell>
          <cell r="AI18465">
            <v>2</v>
          </cell>
        </row>
        <row r="18466">
          <cell r="K18466" t="str">
            <v>Academy Sponsor Led</v>
          </cell>
          <cell r="L18466" t="str">
            <v>Primary</v>
          </cell>
          <cell r="AC18466" t="str">
            <v>Yes</v>
          </cell>
          <cell r="AI18466">
            <v>2</v>
          </cell>
        </row>
        <row r="18467">
          <cell r="K18467" t="str">
            <v>Academy Sponsor Led</v>
          </cell>
          <cell r="L18467" t="str">
            <v>Primary</v>
          </cell>
          <cell r="AC18467" t="str">
            <v>Yes</v>
          </cell>
          <cell r="AI18467">
            <v>4</v>
          </cell>
        </row>
        <row r="18468">
          <cell r="K18468" t="str">
            <v>Academy Converter</v>
          </cell>
          <cell r="L18468" t="str">
            <v>Primary</v>
          </cell>
          <cell r="AC18468" t="str">
            <v>No</v>
          </cell>
          <cell r="AI18468">
            <v>2</v>
          </cell>
        </row>
        <row r="18469">
          <cell r="K18469" t="str">
            <v>Academy Converter</v>
          </cell>
          <cell r="L18469" t="str">
            <v>Primary</v>
          </cell>
          <cell r="AC18469" t="str">
            <v>No</v>
          </cell>
          <cell r="AI18469">
            <v>2</v>
          </cell>
        </row>
        <row r="18470">
          <cell r="K18470" t="str">
            <v>Academy Converter</v>
          </cell>
          <cell r="L18470" t="str">
            <v>Secondary</v>
          </cell>
          <cell r="AC18470" t="str">
            <v>No</v>
          </cell>
          <cell r="AI18470">
            <v>1</v>
          </cell>
        </row>
        <row r="18471">
          <cell r="K18471" t="str">
            <v>Academy Converter</v>
          </cell>
          <cell r="L18471" t="str">
            <v>Primary</v>
          </cell>
          <cell r="AC18471" t="str">
            <v>No</v>
          </cell>
          <cell r="AI18471">
            <v>1</v>
          </cell>
        </row>
        <row r="18472">
          <cell r="K18472" t="str">
            <v>Academy Converter</v>
          </cell>
          <cell r="L18472" t="str">
            <v>Primary</v>
          </cell>
          <cell r="AC18472" t="str">
            <v>No</v>
          </cell>
          <cell r="AI18472">
            <v>2</v>
          </cell>
        </row>
        <row r="18473">
          <cell r="K18473" t="str">
            <v>Academy Converter</v>
          </cell>
          <cell r="L18473" t="str">
            <v>Primary</v>
          </cell>
          <cell r="AC18473" t="str">
            <v>Yes</v>
          </cell>
          <cell r="AI18473">
            <v>3</v>
          </cell>
        </row>
        <row r="18474">
          <cell r="K18474" t="str">
            <v>Academy Converter</v>
          </cell>
          <cell r="L18474" t="str">
            <v>Primary</v>
          </cell>
          <cell r="AC18474" t="str">
            <v>No</v>
          </cell>
          <cell r="AI18474">
            <v>2</v>
          </cell>
        </row>
        <row r="18475">
          <cell r="K18475" t="str">
            <v>Academy Converter</v>
          </cell>
          <cell r="L18475" t="str">
            <v>Primary</v>
          </cell>
          <cell r="AC18475" t="str">
            <v>No</v>
          </cell>
          <cell r="AI18475">
            <v>2</v>
          </cell>
        </row>
        <row r="18476">
          <cell r="K18476" t="str">
            <v>Academy Special Converter</v>
          </cell>
          <cell r="L18476" t="str">
            <v>Special</v>
          </cell>
          <cell r="AC18476" t="str">
            <v>No</v>
          </cell>
          <cell r="AI18476">
            <v>1</v>
          </cell>
        </row>
        <row r="18477">
          <cell r="K18477" t="str">
            <v>Academy Special Converter</v>
          </cell>
          <cell r="L18477" t="str">
            <v>Special</v>
          </cell>
          <cell r="AC18477" t="str">
            <v>No</v>
          </cell>
          <cell r="AI18477">
            <v>2</v>
          </cell>
        </row>
        <row r="18478">
          <cell r="K18478" t="str">
            <v>Academy Converter</v>
          </cell>
          <cell r="L18478" t="str">
            <v>Primary</v>
          </cell>
          <cell r="AC18478" t="str">
            <v>Yes</v>
          </cell>
          <cell r="AI18478">
            <v>1</v>
          </cell>
        </row>
        <row r="18479">
          <cell r="K18479" t="str">
            <v>Academy Converter</v>
          </cell>
          <cell r="L18479" t="str">
            <v>Secondary</v>
          </cell>
          <cell r="AC18479" t="str">
            <v>No</v>
          </cell>
          <cell r="AI18479">
            <v>2</v>
          </cell>
        </row>
        <row r="18480">
          <cell r="K18480" t="str">
            <v>Academy Converter</v>
          </cell>
          <cell r="L18480" t="str">
            <v>Primary</v>
          </cell>
          <cell r="AC18480" t="str">
            <v>No</v>
          </cell>
          <cell r="AI18480">
            <v>2</v>
          </cell>
        </row>
        <row r="18481">
          <cell r="K18481" t="str">
            <v>Academy Converter</v>
          </cell>
          <cell r="L18481" t="str">
            <v>Primary</v>
          </cell>
          <cell r="AC18481" t="str">
            <v>No</v>
          </cell>
          <cell r="AI18481">
            <v>1</v>
          </cell>
        </row>
        <row r="18482">
          <cell r="K18482" t="str">
            <v>Academy Converter</v>
          </cell>
          <cell r="L18482" t="str">
            <v>Primary</v>
          </cell>
          <cell r="AC18482" t="str">
            <v>No</v>
          </cell>
          <cell r="AI18482">
            <v>1</v>
          </cell>
        </row>
        <row r="18483">
          <cell r="K18483" t="str">
            <v>Academy Converter</v>
          </cell>
          <cell r="L18483" t="str">
            <v>Primary</v>
          </cell>
          <cell r="AC18483" t="str">
            <v>No</v>
          </cell>
          <cell r="AI18483">
            <v>1</v>
          </cell>
        </row>
        <row r="18484">
          <cell r="K18484" t="str">
            <v>Academy Converter</v>
          </cell>
          <cell r="L18484" t="str">
            <v>Primary</v>
          </cell>
          <cell r="AC18484" t="str">
            <v>No</v>
          </cell>
          <cell r="AI18484">
            <v>2</v>
          </cell>
        </row>
        <row r="18485">
          <cell r="K18485" t="str">
            <v>Academy Converter</v>
          </cell>
          <cell r="L18485" t="str">
            <v>Primary</v>
          </cell>
          <cell r="AC18485" t="str">
            <v>Yes</v>
          </cell>
          <cell r="AI18485">
            <v>1</v>
          </cell>
        </row>
        <row r="18486">
          <cell r="K18486" t="str">
            <v>Academy Converter</v>
          </cell>
          <cell r="L18486" t="str">
            <v>Primary</v>
          </cell>
          <cell r="AC18486" t="str">
            <v>No</v>
          </cell>
          <cell r="AI18486">
            <v>1</v>
          </cell>
        </row>
        <row r="18487">
          <cell r="K18487" t="str">
            <v>Academy Converter</v>
          </cell>
          <cell r="L18487" t="str">
            <v>Primary</v>
          </cell>
          <cell r="AC18487" t="str">
            <v>Yes</v>
          </cell>
          <cell r="AI18487">
            <v>2</v>
          </cell>
        </row>
        <row r="18488">
          <cell r="K18488" t="str">
            <v>Academy Converter</v>
          </cell>
          <cell r="L18488" t="str">
            <v>Primary</v>
          </cell>
          <cell r="AC18488" t="str">
            <v>No</v>
          </cell>
          <cell r="AI18488">
            <v>2</v>
          </cell>
        </row>
        <row r="18489">
          <cell r="K18489" t="str">
            <v>Academy Converter</v>
          </cell>
          <cell r="L18489" t="str">
            <v>Primary</v>
          </cell>
          <cell r="AC18489" t="str">
            <v>No</v>
          </cell>
          <cell r="AI18489">
            <v>2</v>
          </cell>
        </row>
        <row r="18490">
          <cell r="K18490" t="str">
            <v>Academy Converter</v>
          </cell>
          <cell r="L18490" t="str">
            <v>Primary</v>
          </cell>
          <cell r="AC18490" t="str">
            <v>No</v>
          </cell>
          <cell r="AI18490">
            <v>2</v>
          </cell>
        </row>
        <row r="18491">
          <cell r="K18491" t="str">
            <v>Academy Converter</v>
          </cell>
          <cell r="L18491" t="str">
            <v>Primary</v>
          </cell>
          <cell r="AC18491" t="str">
            <v>Yes</v>
          </cell>
          <cell r="AI18491">
            <v>2</v>
          </cell>
        </row>
        <row r="18492">
          <cell r="K18492" t="str">
            <v>Academy Converter</v>
          </cell>
          <cell r="L18492" t="str">
            <v>Primary</v>
          </cell>
          <cell r="AC18492" t="str">
            <v>Yes</v>
          </cell>
          <cell r="AI18492">
            <v>3</v>
          </cell>
        </row>
        <row r="18493">
          <cell r="K18493" t="str">
            <v>Academy Converter</v>
          </cell>
          <cell r="L18493" t="str">
            <v>Primary</v>
          </cell>
          <cell r="AC18493" t="str">
            <v>Yes</v>
          </cell>
          <cell r="AI18493">
            <v>2</v>
          </cell>
        </row>
        <row r="18494">
          <cell r="K18494" t="str">
            <v>Academy Converter</v>
          </cell>
          <cell r="L18494" t="str">
            <v>Secondary</v>
          </cell>
          <cell r="AC18494" t="str">
            <v>No</v>
          </cell>
          <cell r="AI18494">
            <v>2</v>
          </cell>
        </row>
        <row r="18495">
          <cell r="K18495" t="str">
            <v>Academy Converter</v>
          </cell>
          <cell r="L18495" t="str">
            <v>Primary</v>
          </cell>
          <cell r="AC18495" t="str">
            <v>Yes</v>
          </cell>
          <cell r="AI18495">
            <v>2</v>
          </cell>
        </row>
        <row r="18496">
          <cell r="K18496" t="str">
            <v>Academy Converter</v>
          </cell>
          <cell r="L18496" t="str">
            <v>Primary</v>
          </cell>
          <cell r="AC18496" t="str">
            <v>No</v>
          </cell>
          <cell r="AI18496">
            <v>2</v>
          </cell>
        </row>
        <row r="18497">
          <cell r="K18497" t="str">
            <v>Academy Converter</v>
          </cell>
          <cell r="L18497" t="str">
            <v>Primary</v>
          </cell>
          <cell r="AC18497" t="str">
            <v>Yes</v>
          </cell>
          <cell r="AI18497">
            <v>4</v>
          </cell>
        </row>
        <row r="18498">
          <cell r="K18498" t="str">
            <v>Academy Converter</v>
          </cell>
          <cell r="L18498" t="str">
            <v>Secondary</v>
          </cell>
          <cell r="AC18498" t="str">
            <v>Yes</v>
          </cell>
          <cell r="AI18498">
            <v>4</v>
          </cell>
        </row>
        <row r="18499">
          <cell r="K18499" t="str">
            <v>Academy Converter</v>
          </cell>
          <cell r="L18499" t="str">
            <v>Primary</v>
          </cell>
          <cell r="AC18499" t="str">
            <v>No</v>
          </cell>
          <cell r="AI18499">
            <v>1</v>
          </cell>
        </row>
        <row r="18500">
          <cell r="K18500" t="str">
            <v>Academy Converter</v>
          </cell>
          <cell r="L18500" t="str">
            <v>Primary</v>
          </cell>
          <cell r="AC18500" t="str">
            <v>No</v>
          </cell>
          <cell r="AI18500">
            <v>2</v>
          </cell>
        </row>
        <row r="18501">
          <cell r="K18501" t="str">
            <v>Academy Converter</v>
          </cell>
          <cell r="L18501" t="str">
            <v>Primary</v>
          </cell>
          <cell r="AC18501" t="str">
            <v>No</v>
          </cell>
          <cell r="AI18501">
            <v>2</v>
          </cell>
        </row>
        <row r="18502">
          <cell r="K18502" t="str">
            <v>Academy Converter</v>
          </cell>
          <cell r="L18502" t="str">
            <v>Primary</v>
          </cell>
          <cell r="AC18502" t="str">
            <v>No</v>
          </cell>
          <cell r="AI18502">
            <v>2</v>
          </cell>
        </row>
        <row r="18503">
          <cell r="K18503" t="str">
            <v>Academy Special Converter</v>
          </cell>
          <cell r="L18503" t="str">
            <v>Special</v>
          </cell>
          <cell r="AC18503" t="str">
            <v>Yes</v>
          </cell>
          <cell r="AI18503">
            <v>2</v>
          </cell>
        </row>
        <row r="18504">
          <cell r="K18504" t="str">
            <v>Academy Special Converter</v>
          </cell>
          <cell r="L18504" t="str">
            <v>Special</v>
          </cell>
          <cell r="AC18504" t="str">
            <v>Yes</v>
          </cell>
          <cell r="AI18504">
            <v>1</v>
          </cell>
        </row>
        <row r="18505">
          <cell r="K18505" t="str">
            <v>Academy Converter</v>
          </cell>
          <cell r="L18505" t="str">
            <v>Primary</v>
          </cell>
          <cell r="AC18505" t="str">
            <v>No</v>
          </cell>
          <cell r="AI18505">
            <v>2</v>
          </cell>
        </row>
        <row r="18506">
          <cell r="K18506" t="str">
            <v>Academy Converter</v>
          </cell>
          <cell r="L18506" t="str">
            <v>Primary</v>
          </cell>
          <cell r="AC18506" t="str">
            <v>Yes</v>
          </cell>
          <cell r="AI18506">
            <v>1</v>
          </cell>
        </row>
        <row r="18507">
          <cell r="K18507" t="str">
            <v>Academy Converter</v>
          </cell>
          <cell r="L18507" t="str">
            <v>Primary</v>
          </cell>
          <cell r="AC18507" t="str">
            <v>Yes</v>
          </cell>
          <cell r="AI18507">
            <v>2</v>
          </cell>
        </row>
        <row r="18508">
          <cell r="K18508" t="str">
            <v>Academy Converter</v>
          </cell>
          <cell r="L18508" t="str">
            <v>Primary</v>
          </cell>
          <cell r="AC18508" t="str">
            <v>No</v>
          </cell>
          <cell r="AI18508">
            <v>2</v>
          </cell>
        </row>
        <row r="18509">
          <cell r="K18509" t="str">
            <v>Academy Converter</v>
          </cell>
          <cell r="L18509" t="str">
            <v>Primary</v>
          </cell>
          <cell r="AC18509" t="str">
            <v>No</v>
          </cell>
          <cell r="AI18509">
            <v>1</v>
          </cell>
        </row>
        <row r="18510">
          <cell r="K18510" t="str">
            <v>Academy Converter</v>
          </cell>
          <cell r="L18510" t="str">
            <v>Primary</v>
          </cell>
          <cell r="AC18510" t="str">
            <v>No</v>
          </cell>
          <cell r="AI18510">
            <v>2</v>
          </cell>
        </row>
        <row r="18511">
          <cell r="K18511" t="str">
            <v>Academy Converter</v>
          </cell>
          <cell r="L18511" t="str">
            <v>Primary</v>
          </cell>
          <cell r="AC18511" t="str">
            <v>Yes</v>
          </cell>
          <cell r="AI18511">
            <v>2</v>
          </cell>
        </row>
        <row r="18512">
          <cell r="K18512" t="str">
            <v>Academy Converter</v>
          </cell>
          <cell r="L18512" t="str">
            <v>Primary</v>
          </cell>
          <cell r="AC18512" t="str">
            <v>No</v>
          </cell>
          <cell r="AI18512">
            <v>1</v>
          </cell>
        </row>
        <row r="18513">
          <cell r="K18513" t="str">
            <v>Academy Alternative Provision Converter</v>
          </cell>
          <cell r="L18513" t="str">
            <v>PRU</v>
          </cell>
          <cell r="AC18513" t="str">
            <v>No</v>
          </cell>
          <cell r="AI18513">
            <v>2</v>
          </cell>
        </row>
        <row r="18514">
          <cell r="K18514" t="str">
            <v>Academy Converter</v>
          </cell>
          <cell r="L18514" t="str">
            <v>Primary</v>
          </cell>
          <cell r="AC18514" t="str">
            <v>Yes</v>
          </cell>
          <cell r="AI18514">
            <v>2</v>
          </cell>
        </row>
        <row r="18515">
          <cell r="K18515" t="str">
            <v>Academy Special Converter</v>
          </cell>
          <cell r="L18515" t="str">
            <v>Special</v>
          </cell>
          <cell r="AC18515" t="str">
            <v>Yes</v>
          </cell>
          <cell r="AI18515">
            <v>3</v>
          </cell>
        </row>
        <row r="18516">
          <cell r="K18516" t="str">
            <v>Academy Converter</v>
          </cell>
          <cell r="L18516" t="str">
            <v>Primary</v>
          </cell>
          <cell r="AC18516" t="str">
            <v>No</v>
          </cell>
          <cell r="AI18516">
            <v>2</v>
          </cell>
        </row>
        <row r="18517">
          <cell r="K18517" t="str">
            <v>Academy Converter</v>
          </cell>
          <cell r="L18517" t="str">
            <v>Primary</v>
          </cell>
          <cell r="AC18517" t="str">
            <v>No</v>
          </cell>
          <cell r="AI18517">
            <v>2</v>
          </cell>
        </row>
        <row r="18518">
          <cell r="K18518" t="str">
            <v>Academy Converter</v>
          </cell>
          <cell r="L18518" t="str">
            <v>Primary</v>
          </cell>
          <cell r="AC18518" t="str">
            <v>No</v>
          </cell>
          <cell r="AI18518">
            <v>2</v>
          </cell>
        </row>
        <row r="18519">
          <cell r="K18519" t="str">
            <v>Academy Converter</v>
          </cell>
          <cell r="L18519" t="str">
            <v>Primary</v>
          </cell>
          <cell r="AC18519" t="str">
            <v>No</v>
          </cell>
          <cell r="AI18519">
            <v>2</v>
          </cell>
        </row>
        <row r="18520">
          <cell r="K18520" t="str">
            <v>Academy Converter</v>
          </cell>
          <cell r="L18520" t="str">
            <v>Secondary</v>
          </cell>
          <cell r="AC18520" t="str">
            <v>Yes</v>
          </cell>
          <cell r="AI18520">
            <v>1</v>
          </cell>
        </row>
        <row r="18521">
          <cell r="K18521" t="str">
            <v>Academy Converter</v>
          </cell>
          <cell r="L18521" t="str">
            <v>Primary</v>
          </cell>
          <cell r="AC18521" t="str">
            <v>No</v>
          </cell>
          <cell r="AI18521">
            <v>2</v>
          </cell>
        </row>
        <row r="18522">
          <cell r="K18522" t="str">
            <v>Academy Converter</v>
          </cell>
          <cell r="L18522" t="str">
            <v>Primary</v>
          </cell>
          <cell r="AC18522" t="str">
            <v>No</v>
          </cell>
          <cell r="AI18522">
            <v>2</v>
          </cell>
        </row>
        <row r="18523">
          <cell r="K18523" t="str">
            <v>Academy Converter</v>
          </cell>
          <cell r="L18523" t="str">
            <v>Secondary</v>
          </cell>
          <cell r="AC18523" t="str">
            <v>Yes</v>
          </cell>
          <cell r="AI18523">
            <v>3</v>
          </cell>
        </row>
        <row r="18524">
          <cell r="K18524" t="str">
            <v>Academy Sponsor Led</v>
          </cell>
          <cell r="L18524" t="str">
            <v>Secondary</v>
          </cell>
          <cell r="AC18524" t="str">
            <v>Yes</v>
          </cell>
          <cell r="AI18524">
            <v>3</v>
          </cell>
        </row>
        <row r="18525">
          <cell r="K18525" t="str">
            <v>Free School</v>
          </cell>
          <cell r="L18525" t="str">
            <v>Primary</v>
          </cell>
          <cell r="AC18525" t="str">
            <v>Yes</v>
          </cell>
          <cell r="AI18525">
            <v>1</v>
          </cell>
        </row>
        <row r="18526">
          <cell r="K18526" t="str">
            <v>Academy Sponsor Led</v>
          </cell>
          <cell r="L18526" t="str">
            <v>Primary</v>
          </cell>
          <cell r="AC18526" t="str">
            <v>Yes</v>
          </cell>
          <cell r="AI18526">
            <v>2</v>
          </cell>
        </row>
        <row r="18527">
          <cell r="K18527" t="str">
            <v>Academy Special Sponsor Led</v>
          </cell>
          <cell r="L18527" t="str">
            <v>Special</v>
          </cell>
          <cell r="AC18527" t="str">
            <v>Yes</v>
          </cell>
          <cell r="AI18527">
            <v>3</v>
          </cell>
        </row>
        <row r="18528">
          <cell r="K18528" t="str">
            <v>Academy Sponsor Led</v>
          </cell>
          <cell r="L18528" t="str">
            <v>Primary</v>
          </cell>
          <cell r="AC18528" t="str">
            <v>Yes</v>
          </cell>
          <cell r="AI18528">
            <v>2</v>
          </cell>
        </row>
        <row r="18529">
          <cell r="K18529" t="str">
            <v>Academy Sponsor Led</v>
          </cell>
          <cell r="L18529" t="str">
            <v>Secondary</v>
          </cell>
          <cell r="AC18529" t="str">
            <v>Yes</v>
          </cell>
          <cell r="AI18529">
            <v>2</v>
          </cell>
        </row>
        <row r="18530">
          <cell r="K18530" t="str">
            <v>Voluntary Aided School</v>
          </cell>
          <cell r="L18530" t="str">
            <v>Primary</v>
          </cell>
          <cell r="AC18530" t="str">
            <v>Yes</v>
          </cell>
          <cell r="AI18530">
            <v>3</v>
          </cell>
        </row>
        <row r="18531">
          <cell r="K18531" t="str">
            <v>Academy Converter</v>
          </cell>
          <cell r="L18531" t="str">
            <v>Primary</v>
          </cell>
          <cell r="AC18531" t="str">
            <v>No</v>
          </cell>
          <cell r="AI18531">
            <v>2</v>
          </cell>
        </row>
        <row r="18532">
          <cell r="K18532" t="str">
            <v>Academy Converter</v>
          </cell>
          <cell r="L18532" t="str">
            <v>Primary</v>
          </cell>
          <cell r="AC18532" t="str">
            <v>No</v>
          </cell>
          <cell r="AI18532">
            <v>2</v>
          </cell>
        </row>
        <row r="18533">
          <cell r="K18533" t="str">
            <v>Academy Converter</v>
          </cell>
          <cell r="L18533" t="str">
            <v>Primary</v>
          </cell>
          <cell r="AC18533" t="str">
            <v>Yes</v>
          </cell>
          <cell r="AI18533">
            <v>3</v>
          </cell>
        </row>
        <row r="18534">
          <cell r="K18534" t="str">
            <v>Academy Converter</v>
          </cell>
          <cell r="L18534" t="str">
            <v>Primary</v>
          </cell>
          <cell r="AC18534" t="str">
            <v>No</v>
          </cell>
          <cell r="AI18534">
            <v>2</v>
          </cell>
        </row>
        <row r="18535">
          <cell r="K18535" t="str">
            <v>Academy Converter</v>
          </cell>
          <cell r="L18535" t="str">
            <v>Primary</v>
          </cell>
          <cell r="AC18535" t="str">
            <v>Yes</v>
          </cell>
          <cell r="AI18535">
            <v>2</v>
          </cell>
        </row>
        <row r="18536">
          <cell r="K18536" t="str">
            <v>Academy Converter</v>
          </cell>
          <cell r="L18536" t="str">
            <v>Secondary</v>
          </cell>
          <cell r="AC18536" t="str">
            <v>No</v>
          </cell>
          <cell r="AI18536">
            <v>2</v>
          </cell>
        </row>
        <row r="18537">
          <cell r="K18537" t="str">
            <v>Academy Converter</v>
          </cell>
          <cell r="L18537" t="str">
            <v>Primary</v>
          </cell>
          <cell r="AC18537" t="str">
            <v>Yes</v>
          </cell>
          <cell r="AI18537">
            <v>3</v>
          </cell>
        </row>
        <row r="18538">
          <cell r="K18538" t="str">
            <v>Academy Converter</v>
          </cell>
          <cell r="L18538" t="str">
            <v>Primary</v>
          </cell>
          <cell r="AC18538" t="str">
            <v>No</v>
          </cell>
          <cell r="AI18538">
            <v>2</v>
          </cell>
        </row>
        <row r="18539">
          <cell r="K18539" t="str">
            <v>Academy Converter</v>
          </cell>
          <cell r="L18539" t="str">
            <v>Primary</v>
          </cell>
          <cell r="AC18539" t="str">
            <v>No</v>
          </cell>
          <cell r="AI18539">
            <v>2</v>
          </cell>
        </row>
        <row r="18540">
          <cell r="K18540" t="str">
            <v>Academy Converter</v>
          </cell>
          <cell r="L18540" t="str">
            <v>Primary</v>
          </cell>
          <cell r="AC18540" t="str">
            <v>Yes</v>
          </cell>
          <cell r="AI18540">
            <v>3</v>
          </cell>
        </row>
        <row r="18541">
          <cell r="K18541" t="str">
            <v>Academy Converter</v>
          </cell>
          <cell r="L18541" t="str">
            <v>Primary</v>
          </cell>
          <cell r="AC18541" t="str">
            <v>No</v>
          </cell>
          <cell r="AI18541">
            <v>2</v>
          </cell>
        </row>
        <row r="18542">
          <cell r="K18542" t="str">
            <v>Academy Converter</v>
          </cell>
          <cell r="L18542" t="str">
            <v>Primary</v>
          </cell>
          <cell r="AC18542" t="str">
            <v>No</v>
          </cell>
          <cell r="AI18542">
            <v>1</v>
          </cell>
        </row>
        <row r="18543">
          <cell r="K18543" t="str">
            <v>Academy Special Converter</v>
          </cell>
          <cell r="L18543" t="str">
            <v>Special</v>
          </cell>
          <cell r="AC18543" t="str">
            <v>No</v>
          </cell>
          <cell r="AI18543">
            <v>1</v>
          </cell>
        </row>
        <row r="18544">
          <cell r="K18544" t="str">
            <v>Academy Converter</v>
          </cell>
          <cell r="L18544" t="str">
            <v>Primary</v>
          </cell>
          <cell r="AC18544" t="str">
            <v>Yes</v>
          </cell>
          <cell r="AI18544">
            <v>2</v>
          </cell>
        </row>
        <row r="18545">
          <cell r="K18545" t="str">
            <v>Academy Converter</v>
          </cell>
          <cell r="L18545" t="str">
            <v>Primary</v>
          </cell>
          <cell r="AC18545" t="str">
            <v>No</v>
          </cell>
          <cell r="AI18545">
            <v>2</v>
          </cell>
        </row>
        <row r="18546">
          <cell r="K18546" t="str">
            <v>Academy Converter</v>
          </cell>
          <cell r="L18546" t="str">
            <v>Primary</v>
          </cell>
          <cell r="AC18546" t="str">
            <v>Yes</v>
          </cell>
          <cell r="AI18546">
            <v>2</v>
          </cell>
        </row>
        <row r="18547">
          <cell r="K18547" t="str">
            <v>Academy Converter</v>
          </cell>
          <cell r="L18547" t="str">
            <v>Primary</v>
          </cell>
          <cell r="AC18547" t="str">
            <v>No</v>
          </cell>
          <cell r="AI18547">
            <v>2</v>
          </cell>
        </row>
        <row r="18548">
          <cell r="K18548" t="str">
            <v>Academy Sponsor Led</v>
          </cell>
          <cell r="L18548" t="str">
            <v>Primary</v>
          </cell>
          <cell r="AC18548" t="str">
            <v>Yes</v>
          </cell>
          <cell r="AI18548">
            <v>2</v>
          </cell>
        </row>
        <row r="18549">
          <cell r="K18549" t="str">
            <v>Academy Converter</v>
          </cell>
          <cell r="L18549" t="str">
            <v>Primary</v>
          </cell>
          <cell r="AC18549" t="str">
            <v>No</v>
          </cell>
          <cell r="AI18549">
            <v>2</v>
          </cell>
        </row>
        <row r="18550">
          <cell r="K18550" t="str">
            <v>Academy Converter</v>
          </cell>
          <cell r="L18550" t="str">
            <v>Primary</v>
          </cell>
          <cell r="AC18550" t="str">
            <v>No</v>
          </cell>
          <cell r="AI18550">
            <v>2</v>
          </cell>
        </row>
        <row r="18551">
          <cell r="K18551" t="str">
            <v>Academy Converter</v>
          </cell>
          <cell r="L18551" t="str">
            <v>Primary</v>
          </cell>
          <cell r="AC18551" t="str">
            <v>No</v>
          </cell>
          <cell r="AI18551">
            <v>2</v>
          </cell>
        </row>
        <row r="18552">
          <cell r="K18552" t="str">
            <v>Academy Converter</v>
          </cell>
          <cell r="L18552" t="str">
            <v>Primary</v>
          </cell>
          <cell r="AC18552" t="str">
            <v>No</v>
          </cell>
          <cell r="AI18552">
            <v>1</v>
          </cell>
        </row>
        <row r="18553">
          <cell r="K18553" t="str">
            <v>Academy Converter</v>
          </cell>
          <cell r="L18553" t="str">
            <v>Primary</v>
          </cell>
          <cell r="AC18553" t="str">
            <v>Yes</v>
          </cell>
          <cell r="AI18553">
            <v>2</v>
          </cell>
        </row>
        <row r="18554">
          <cell r="K18554" t="str">
            <v>Academy Converter</v>
          </cell>
          <cell r="L18554" t="str">
            <v>Primary</v>
          </cell>
          <cell r="AC18554" t="str">
            <v>No</v>
          </cell>
          <cell r="AI18554">
            <v>1</v>
          </cell>
        </row>
        <row r="18555">
          <cell r="K18555" t="str">
            <v>Academy Converter</v>
          </cell>
          <cell r="L18555" t="str">
            <v>Primary</v>
          </cell>
          <cell r="AC18555" t="str">
            <v>No</v>
          </cell>
          <cell r="AI18555">
            <v>1</v>
          </cell>
        </row>
        <row r="18556">
          <cell r="K18556" t="str">
            <v>Academy Converter</v>
          </cell>
          <cell r="L18556" t="str">
            <v>Primary</v>
          </cell>
          <cell r="AC18556" t="str">
            <v>Yes</v>
          </cell>
          <cell r="AI18556">
            <v>3</v>
          </cell>
        </row>
        <row r="18557">
          <cell r="K18557" t="str">
            <v>Academy Converter</v>
          </cell>
          <cell r="L18557" t="str">
            <v>Primary</v>
          </cell>
          <cell r="AC18557" t="str">
            <v>Yes</v>
          </cell>
          <cell r="AI18557">
            <v>2</v>
          </cell>
        </row>
        <row r="18558">
          <cell r="K18558" t="str">
            <v>Academy Sponsor Led</v>
          </cell>
          <cell r="L18558" t="str">
            <v>Primary</v>
          </cell>
          <cell r="AC18558" t="str">
            <v>Yes</v>
          </cell>
          <cell r="AI18558">
            <v>2</v>
          </cell>
        </row>
        <row r="18559">
          <cell r="K18559" t="str">
            <v>Free School</v>
          </cell>
          <cell r="L18559" t="str">
            <v>Primary</v>
          </cell>
          <cell r="AC18559" t="str">
            <v>Yes</v>
          </cell>
          <cell r="AI18559">
            <v>2</v>
          </cell>
        </row>
        <row r="18560">
          <cell r="K18560" t="str">
            <v>Academy Converter</v>
          </cell>
          <cell r="L18560" t="str">
            <v>Primary</v>
          </cell>
          <cell r="AC18560" t="str">
            <v>No</v>
          </cell>
          <cell r="AI18560">
            <v>2</v>
          </cell>
        </row>
        <row r="18561">
          <cell r="K18561" t="str">
            <v>Academy Converter</v>
          </cell>
          <cell r="L18561" t="str">
            <v>Primary</v>
          </cell>
          <cell r="AC18561" t="str">
            <v>No</v>
          </cell>
          <cell r="AI18561">
            <v>2</v>
          </cell>
        </row>
        <row r="18562">
          <cell r="K18562" t="str">
            <v>Academy Converter</v>
          </cell>
          <cell r="L18562" t="str">
            <v>Primary</v>
          </cell>
          <cell r="AC18562" t="str">
            <v>Yes</v>
          </cell>
          <cell r="AI18562">
            <v>2</v>
          </cell>
        </row>
        <row r="18563">
          <cell r="K18563" t="str">
            <v>Academy Converter</v>
          </cell>
          <cell r="L18563" t="str">
            <v>Primary</v>
          </cell>
          <cell r="AC18563" t="str">
            <v>Yes</v>
          </cell>
          <cell r="AI18563">
            <v>3</v>
          </cell>
        </row>
        <row r="18564">
          <cell r="K18564" t="str">
            <v>Academy Converter</v>
          </cell>
          <cell r="L18564" t="str">
            <v>Primary</v>
          </cell>
          <cell r="AC18564" t="str">
            <v>Yes</v>
          </cell>
          <cell r="AI18564">
            <v>2</v>
          </cell>
        </row>
        <row r="18565">
          <cell r="K18565" t="str">
            <v>Academy Sponsor Led</v>
          </cell>
          <cell r="L18565" t="str">
            <v>Primary</v>
          </cell>
          <cell r="AC18565" t="str">
            <v>NULL</v>
          </cell>
          <cell r="AI18565" t="str">
            <v>NULL</v>
          </cell>
        </row>
        <row r="18566">
          <cell r="K18566" t="str">
            <v>Free School Special</v>
          </cell>
          <cell r="L18566" t="str">
            <v>Special</v>
          </cell>
          <cell r="AC18566" t="str">
            <v>Yes</v>
          </cell>
          <cell r="AI18566">
            <v>2</v>
          </cell>
        </row>
        <row r="18567">
          <cell r="K18567" t="str">
            <v>Academy Sponsor Led</v>
          </cell>
          <cell r="L18567" t="str">
            <v>Primary</v>
          </cell>
          <cell r="AC18567" t="str">
            <v>Yes</v>
          </cell>
          <cell r="AI18567">
            <v>2</v>
          </cell>
        </row>
        <row r="18568">
          <cell r="K18568" t="str">
            <v>Academy Special Converter</v>
          </cell>
          <cell r="L18568" t="str">
            <v>Special</v>
          </cell>
          <cell r="AC18568" t="str">
            <v>No</v>
          </cell>
          <cell r="AI18568">
            <v>1</v>
          </cell>
        </row>
        <row r="18569">
          <cell r="K18569" t="str">
            <v>Academy Alternative Provision Converter</v>
          </cell>
          <cell r="L18569" t="str">
            <v>PRU</v>
          </cell>
          <cell r="AC18569" t="str">
            <v>Yes</v>
          </cell>
          <cell r="AI18569">
            <v>2</v>
          </cell>
        </row>
        <row r="18570">
          <cell r="K18570" t="str">
            <v>Academy Converter</v>
          </cell>
          <cell r="L18570" t="str">
            <v>Secondary</v>
          </cell>
          <cell r="AC18570" t="str">
            <v>No</v>
          </cell>
          <cell r="AI18570">
            <v>1</v>
          </cell>
        </row>
        <row r="18571">
          <cell r="K18571" t="str">
            <v>Academy Converter</v>
          </cell>
          <cell r="L18571" t="str">
            <v>Primary</v>
          </cell>
          <cell r="AC18571" t="str">
            <v>No</v>
          </cell>
          <cell r="AI18571">
            <v>2</v>
          </cell>
        </row>
        <row r="18572">
          <cell r="K18572" t="str">
            <v>Academy Converter</v>
          </cell>
          <cell r="L18572" t="str">
            <v>Primary</v>
          </cell>
          <cell r="AC18572" t="str">
            <v>No</v>
          </cell>
          <cell r="AI18572">
            <v>2</v>
          </cell>
        </row>
        <row r="18573">
          <cell r="K18573" t="str">
            <v>Academy Converter</v>
          </cell>
          <cell r="L18573" t="str">
            <v>Primary</v>
          </cell>
          <cell r="AC18573" t="str">
            <v>Yes</v>
          </cell>
          <cell r="AI18573">
            <v>3</v>
          </cell>
        </row>
        <row r="18574">
          <cell r="K18574" t="str">
            <v>Academy Converter</v>
          </cell>
          <cell r="L18574" t="str">
            <v>Primary</v>
          </cell>
          <cell r="AC18574" t="str">
            <v>No</v>
          </cell>
          <cell r="AI18574">
            <v>2</v>
          </cell>
        </row>
        <row r="18575">
          <cell r="K18575" t="str">
            <v>Academy Converter</v>
          </cell>
          <cell r="L18575" t="str">
            <v>Secondary</v>
          </cell>
          <cell r="AC18575" t="str">
            <v>No</v>
          </cell>
          <cell r="AI18575">
            <v>1</v>
          </cell>
        </row>
        <row r="18576">
          <cell r="K18576" t="str">
            <v>Academy Converter</v>
          </cell>
          <cell r="L18576" t="str">
            <v>Primary</v>
          </cell>
          <cell r="AC18576" t="str">
            <v>Yes</v>
          </cell>
          <cell r="AI18576">
            <v>2</v>
          </cell>
        </row>
        <row r="18577">
          <cell r="K18577" t="str">
            <v>Academy Converter</v>
          </cell>
          <cell r="L18577" t="str">
            <v>Primary</v>
          </cell>
          <cell r="AC18577" t="str">
            <v>No</v>
          </cell>
          <cell r="AI18577">
            <v>1</v>
          </cell>
        </row>
        <row r="18578">
          <cell r="K18578" t="str">
            <v>Academy Converter</v>
          </cell>
          <cell r="L18578" t="str">
            <v>Primary</v>
          </cell>
          <cell r="AC18578" t="str">
            <v>Yes</v>
          </cell>
          <cell r="AI18578">
            <v>3</v>
          </cell>
        </row>
        <row r="18579">
          <cell r="K18579" t="str">
            <v>Academy Converter</v>
          </cell>
          <cell r="L18579" t="str">
            <v>Primary</v>
          </cell>
          <cell r="AC18579" t="str">
            <v>No</v>
          </cell>
          <cell r="AI18579">
            <v>1</v>
          </cell>
        </row>
        <row r="18580">
          <cell r="K18580" t="str">
            <v>Academy Converter</v>
          </cell>
          <cell r="L18580" t="str">
            <v>Primary</v>
          </cell>
          <cell r="AC18580" t="str">
            <v>No</v>
          </cell>
          <cell r="AI18580">
            <v>2</v>
          </cell>
        </row>
        <row r="18581">
          <cell r="K18581" t="str">
            <v>Academy Converter</v>
          </cell>
          <cell r="L18581" t="str">
            <v>Primary</v>
          </cell>
          <cell r="AC18581" t="str">
            <v>Yes</v>
          </cell>
          <cell r="AI18581">
            <v>2</v>
          </cell>
        </row>
        <row r="18582">
          <cell r="K18582" t="str">
            <v>Academy Converter</v>
          </cell>
          <cell r="L18582" t="str">
            <v>Primary</v>
          </cell>
          <cell r="AC18582" t="str">
            <v>No</v>
          </cell>
          <cell r="AI18582">
            <v>2</v>
          </cell>
        </row>
        <row r="18583">
          <cell r="K18583" t="str">
            <v>Academy Converter</v>
          </cell>
          <cell r="L18583" t="str">
            <v>Primary</v>
          </cell>
          <cell r="AC18583" t="str">
            <v>No</v>
          </cell>
          <cell r="AI18583">
            <v>2</v>
          </cell>
        </row>
        <row r="18584">
          <cell r="K18584" t="str">
            <v>Academy Converter</v>
          </cell>
          <cell r="L18584" t="str">
            <v>Primary</v>
          </cell>
          <cell r="AC18584" t="str">
            <v>Yes</v>
          </cell>
          <cell r="AI18584">
            <v>2</v>
          </cell>
        </row>
        <row r="18585">
          <cell r="K18585" t="str">
            <v>Academy Converter</v>
          </cell>
          <cell r="L18585" t="str">
            <v>Primary</v>
          </cell>
          <cell r="AC18585" t="str">
            <v>No</v>
          </cell>
          <cell r="AI18585">
            <v>1</v>
          </cell>
        </row>
        <row r="18586">
          <cell r="K18586" t="str">
            <v>Academy Converter</v>
          </cell>
          <cell r="L18586" t="str">
            <v>Secondary</v>
          </cell>
          <cell r="AC18586" t="str">
            <v>Yes</v>
          </cell>
          <cell r="AI18586">
            <v>2</v>
          </cell>
        </row>
        <row r="18587">
          <cell r="K18587" t="str">
            <v>Academy Converter</v>
          </cell>
          <cell r="L18587" t="str">
            <v>Primary</v>
          </cell>
          <cell r="AC18587" t="str">
            <v>Yes</v>
          </cell>
          <cell r="AI18587">
            <v>1</v>
          </cell>
        </row>
        <row r="18588">
          <cell r="K18588" t="str">
            <v>Academy Converter</v>
          </cell>
          <cell r="L18588" t="str">
            <v>Primary</v>
          </cell>
          <cell r="AC18588" t="str">
            <v>No</v>
          </cell>
          <cell r="AI18588">
            <v>2</v>
          </cell>
        </row>
        <row r="18589">
          <cell r="K18589" t="str">
            <v>Academy Converter</v>
          </cell>
          <cell r="L18589" t="str">
            <v>Primary</v>
          </cell>
          <cell r="AC18589" t="str">
            <v>No</v>
          </cell>
          <cell r="AI18589">
            <v>2</v>
          </cell>
        </row>
        <row r="18590">
          <cell r="K18590" t="str">
            <v>Academy Alternative Provision Converter</v>
          </cell>
          <cell r="L18590" t="str">
            <v>PRU</v>
          </cell>
          <cell r="AC18590" t="str">
            <v>No</v>
          </cell>
          <cell r="AI18590">
            <v>2</v>
          </cell>
        </row>
        <row r="18591">
          <cell r="K18591" t="str">
            <v>Academy Converter</v>
          </cell>
          <cell r="L18591" t="str">
            <v>Primary</v>
          </cell>
          <cell r="AC18591" t="str">
            <v>Yes</v>
          </cell>
          <cell r="AI18591">
            <v>2</v>
          </cell>
        </row>
        <row r="18592">
          <cell r="K18592" t="str">
            <v>Academy Converter</v>
          </cell>
          <cell r="L18592" t="str">
            <v>Primary</v>
          </cell>
          <cell r="AC18592" t="str">
            <v>No</v>
          </cell>
          <cell r="AI18592">
            <v>2</v>
          </cell>
        </row>
        <row r="18593">
          <cell r="K18593" t="str">
            <v>Academy Converter</v>
          </cell>
          <cell r="L18593" t="str">
            <v>Primary</v>
          </cell>
          <cell r="AC18593" t="str">
            <v>No</v>
          </cell>
          <cell r="AI18593">
            <v>1</v>
          </cell>
        </row>
        <row r="18594">
          <cell r="K18594" t="str">
            <v>Academy Converter</v>
          </cell>
          <cell r="L18594" t="str">
            <v>Primary</v>
          </cell>
          <cell r="AC18594" t="str">
            <v>Yes</v>
          </cell>
          <cell r="AI18594">
            <v>1</v>
          </cell>
        </row>
        <row r="18595">
          <cell r="K18595" t="str">
            <v>Academy Converter</v>
          </cell>
          <cell r="L18595" t="str">
            <v>Primary</v>
          </cell>
          <cell r="AC18595" t="str">
            <v>No</v>
          </cell>
          <cell r="AI18595">
            <v>2</v>
          </cell>
        </row>
        <row r="18596">
          <cell r="K18596" t="str">
            <v>Academy Converter</v>
          </cell>
          <cell r="L18596" t="str">
            <v>Primary</v>
          </cell>
          <cell r="AC18596" t="str">
            <v>Yes</v>
          </cell>
          <cell r="AI18596">
            <v>3</v>
          </cell>
        </row>
        <row r="18597">
          <cell r="K18597" t="str">
            <v>Academy Converter</v>
          </cell>
          <cell r="L18597" t="str">
            <v>Primary</v>
          </cell>
          <cell r="AC18597" t="str">
            <v>No</v>
          </cell>
          <cell r="AI18597">
            <v>1</v>
          </cell>
        </row>
        <row r="18598">
          <cell r="K18598" t="str">
            <v>Academy Converter</v>
          </cell>
          <cell r="L18598" t="str">
            <v>Primary</v>
          </cell>
          <cell r="AC18598" t="str">
            <v>Yes</v>
          </cell>
          <cell r="AI18598">
            <v>2</v>
          </cell>
        </row>
        <row r="18599">
          <cell r="K18599" t="str">
            <v>Academy Converter</v>
          </cell>
          <cell r="L18599" t="str">
            <v>Primary</v>
          </cell>
          <cell r="AC18599" t="str">
            <v>No</v>
          </cell>
          <cell r="AI18599">
            <v>2</v>
          </cell>
        </row>
        <row r="18600">
          <cell r="K18600" t="str">
            <v>Academy Converter</v>
          </cell>
          <cell r="L18600" t="str">
            <v>Primary</v>
          </cell>
          <cell r="AC18600" t="str">
            <v>Yes</v>
          </cell>
          <cell r="AI18600">
            <v>3</v>
          </cell>
        </row>
        <row r="18601">
          <cell r="K18601" t="str">
            <v>Academy Converter</v>
          </cell>
          <cell r="L18601" t="str">
            <v>Secondary</v>
          </cell>
          <cell r="AC18601" t="str">
            <v>No</v>
          </cell>
          <cell r="AI18601">
            <v>1</v>
          </cell>
        </row>
        <row r="18602">
          <cell r="K18602" t="str">
            <v>Academy Converter</v>
          </cell>
          <cell r="L18602" t="str">
            <v>Primary</v>
          </cell>
          <cell r="AC18602" t="str">
            <v>Yes</v>
          </cell>
          <cell r="AI18602">
            <v>2</v>
          </cell>
        </row>
        <row r="18603">
          <cell r="K18603" t="str">
            <v>Academy Converter</v>
          </cell>
          <cell r="L18603" t="str">
            <v>Primary</v>
          </cell>
          <cell r="AC18603" t="str">
            <v>Yes</v>
          </cell>
          <cell r="AI18603">
            <v>1</v>
          </cell>
        </row>
        <row r="18604">
          <cell r="K18604" t="str">
            <v>Academy Converter</v>
          </cell>
          <cell r="L18604" t="str">
            <v>Primary</v>
          </cell>
          <cell r="AC18604" t="str">
            <v>No</v>
          </cell>
          <cell r="AI18604">
            <v>1</v>
          </cell>
        </row>
        <row r="18605">
          <cell r="K18605" t="str">
            <v>Free School Special</v>
          </cell>
          <cell r="L18605" t="str">
            <v>Special</v>
          </cell>
          <cell r="AC18605" t="str">
            <v>Yes</v>
          </cell>
          <cell r="AI18605">
            <v>1</v>
          </cell>
        </row>
        <row r="18606">
          <cell r="K18606" t="str">
            <v>Free School Special</v>
          </cell>
          <cell r="L18606" t="str">
            <v>Special</v>
          </cell>
          <cell r="AC18606" t="str">
            <v>Yes</v>
          </cell>
          <cell r="AI18606">
            <v>2</v>
          </cell>
        </row>
        <row r="18607">
          <cell r="K18607" t="str">
            <v>Academy Converter</v>
          </cell>
          <cell r="L18607" t="str">
            <v>Primary</v>
          </cell>
          <cell r="AC18607" t="str">
            <v>Yes</v>
          </cell>
          <cell r="AI18607">
            <v>3</v>
          </cell>
        </row>
        <row r="18608">
          <cell r="K18608" t="str">
            <v>Academy Converter</v>
          </cell>
          <cell r="L18608" t="str">
            <v>Primary</v>
          </cell>
          <cell r="AC18608" t="str">
            <v>Yes</v>
          </cell>
          <cell r="AI18608">
            <v>2</v>
          </cell>
        </row>
        <row r="18609">
          <cell r="K18609" t="str">
            <v>Academy Converter</v>
          </cell>
          <cell r="L18609" t="str">
            <v>Primary</v>
          </cell>
          <cell r="AC18609" t="str">
            <v>Yes</v>
          </cell>
          <cell r="AI18609">
            <v>1</v>
          </cell>
        </row>
        <row r="18610">
          <cell r="K18610" t="str">
            <v>Academy Converter</v>
          </cell>
          <cell r="L18610" t="str">
            <v>Primary</v>
          </cell>
          <cell r="AC18610" t="str">
            <v>No</v>
          </cell>
          <cell r="AI18610">
            <v>1</v>
          </cell>
        </row>
        <row r="18611">
          <cell r="K18611" t="str">
            <v>Academy Sponsor Led</v>
          </cell>
          <cell r="L18611" t="str">
            <v>Primary</v>
          </cell>
          <cell r="AC18611" t="str">
            <v>Yes</v>
          </cell>
          <cell r="AI18611">
            <v>2</v>
          </cell>
        </row>
        <row r="18612">
          <cell r="K18612" t="str">
            <v>Academy Sponsor Led</v>
          </cell>
          <cell r="L18612" t="str">
            <v>Secondary</v>
          </cell>
          <cell r="AC18612" t="str">
            <v>Yes</v>
          </cell>
          <cell r="AI18612">
            <v>2</v>
          </cell>
        </row>
        <row r="18613">
          <cell r="K18613" t="str">
            <v>Academy Sponsor Led</v>
          </cell>
          <cell r="L18613" t="str">
            <v>Primary</v>
          </cell>
          <cell r="AC18613" t="str">
            <v>Yes</v>
          </cell>
          <cell r="AI18613">
            <v>3</v>
          </cell>
        </row>
        <row r="18614">
          <cell r="K18614" t="str">
            <v>Academy Sponsor Led</v>
          </cell>
          <cell r="L18614" t="str">
            <v>Primary</v>
          </cell>
          <cell r="AC18614" t="str">
            <v>Yes</v>
          </cell>
          <cell r="AI18614">
            <v>2</v>
          </cell>
        </row>
        <row r="18615">
          <cell r="K18615" t="str">
            <v>Academy Alternative Provision Sponsor Led</v>
          </cell>
          <cell r="L18615" t="str">
            <v>PRU</v>
          </cell>
          <cell r="AC18615" t="str">
            <v>Yes</v>
          </cell>
          <cell r="AI18615">
            <v>4</v>
          </cell>
        </row>
        <row r="18616">
          <cell r="K18616" t="str">
            <v>Academy Converter</v>
          </cell>
          <cell r="L18616" t="str">
            <v>Primary</v>
          </cell>
          <cell r="AC18616" t="str">
            <v>No</v>
          </cell>
          <cell r="AI18616">
            <v>1</v>
          </cell>
        </row>
        <row r="18617">
          <cell r="K18617" t="str">
            <v>Academy Converter</v>
          </cell>
          <cell r="L18617" t="str">
            <v>Primary</v>
          </cell>
          <cell r="AC18617" t="str">
            <v>Yes</v>
          </cell>
          <cell r="AI18617">
            <v>3</v>
          </cell>
        </row>
        <row r="18618">
          <cell r="K18618" t="str">
            <v>Academy Converter</v>
          </cell>
          <cell r="L18618" t="str">
            <v>Primary</v>
          </cell>
          <cell r="AC18618" t="str">
            <v>No</v>
          </cell>
          <cell r="AI18618">
            <v>2</v>
          </cell>
        </row>
        <row r="18619">
          <cell r="K18619" t="str">
            <v>Academy Converter</v>
          </cell>
          <cell r="L18619" t="str">
            <v>Primary</v>
          </cell>
          <cell r="AC18619" t="str">
            <v>No</v>
          </cell>
          <cell r="AI18619">
            <v>2</v>
          </cell>
        </row>
        <row r="18620">
          <cell r="K18620" t="str">
            <v>Academy Converter</v>
          </cell>
          <cell r="L18620" t="str">
            <v>Primary</v>
          </cell>
          <cell r="AC18620" t="str">
            <v>No</v>
          </cell>
          <cell r="AI18620">
            <v>2</v>
          </cell>
        </row>
        <row r="18621">
          <cell r="K18621" t="str">
            <v>Academy Converter</v>
          </cell>
          <cell r="L18621" t="str">
            <v>Primary</v>
          </cell>
          <cell r="AC18621" t="str">
            <v>No</v>
          </cell>
          <cell r="AI18621">
            <v>2</v>
          </cell>
        </row>
        <row r="18622">
          <cell r="K18622" t="str">
            <v>Academy Converter</v>
          </cell>
          <cell r="L18622" t="str">
            <v>Primary</v>
          </cell>
          <cell r="AC18622" t="str">
            <v>No</v>
          </cell>
          <cell r="AI18622">
            <v>2</v>
          </cell>
        </row>
        <row r="18623">
          <cell r="K18623" t="str">
            <v>Academy Converter</v>
          </cell>
          <cell r="L18623" t="str">
            <v>Secondary</v>
          </cell>
          <cell r="AC18623" t="str">
            <v>No</v>
          </cell>
          <cell r="AI18623">
            <v>2</v>
          </cell>
        </row>
        <row r="18624">
          <cell r="K18624" t="str">
            <v>Academy Converter</v>
          </cell>
          <cell r="L18624" t="str">
            <v>Primary</v>
          </cell>
          <cell r="AC18624" t="str">
            <v>No</v>
          </cell>
          <cell r="AI18624">
            <v>2</v>
          </cell>
        </row>
        <row r="18625">
          <cell r="K18625" t="str">
            <v>Academy Converter</v>
          </cell>
          <cell r="L18625" t="str">
            <v>Primary</v>
          </cell>
          <cell r="AC18625" t="str">
            <v>No</v>
          </cell>
          <cell r="AI18625">
            <v>2</v>
          </cell>
        </row>
        <row r="18626">
          <cell r="K18626" t="str">
            <v>Academy Converter</v>
          </cell>
          <cell r="L18626" t="str">
            <v>Primary</v>
          </cell>
          <cell r="AC18626" t="str">
            <v>No</v>
          </cell>
          <cell r="AI18626">
            <v>2</v>
          </cell>
        </row>
        <row r="18627">
          <cell r="K18627" t="str">
            <v>Academy Converter</v>
          </cell>
          <cell r="L18627" t="str">
            <v>Primary</v>
          </cell>
          <cell r="AC18627" t="str">
            <v>Yes</v>
          </cell>
          <cell r="AI18627">
            <v>3</v>
          </cell>
        </row>
        <row r="18628">
          <cell r="K18628" t="str">
            <v>Academy Converter</v>
          </cell>
          <cell r="L18628" t="str">
            <v>Primary</v>
          </cell>
          <cell r="AC18628" t="str">
            <v>Yes</v>
          </cell>
          <cell r="AI18628">
            <v>2</v>
          </cell>
        </row>
        <row r="18629">
          <cell r="K18629" t="str">
            <v>Academy Converter</v>
          </cell>
          <cell r="L18629" t="str">
            <v>Primary</v>
          </cell>
          <cell r="AC18629" t="str">
            <v>Yes</v>
          </cell>
          <cell r="AI18629">
            <v>3</v>
          </cell>
        </row>
        <row r="18630">
          <cell r="K18630" t="str">
            <v>Academy Converter</v>
          </cell>
          <cell r="L18630" t="str">
            <v>Primary</v>
          </cell>
          <cell r="AC18630" t="str">
            <v>Yes</v>
          </cell>
          <cell r="AI18630">
            <v>2</v>
          </cell>
        </row>
        <row r="18631">
          <cell r="K18631" t="str">
            <v>Academy Converter</v>
          </cell>
          <cell r="L18631" t="str">
            <v>Primary</v>
          </cell>
          <cell r="AC18631" t="str">
            <v>No</v>
          </cell>
          <cell r="AI18631">
            <v>2</v>
          </cell>
        </row>
        <row r="18632">
          <cell r="K18632" t="str">
            <v>Academy Converter</v>
          </cell>
          <cell r="L18632" t="str">
            <v>Primary</v>
          </cell>
          <cell r="AC18632" t="str">
            <v>No</v>
          </cell>
          <cell r="AI18632">
            <v>2</v>
          </cell>
        </row>
        <row r="18633">
          <cell r="K18633" t="str">
            <v>Academy Converter</v>
          </cell>
          <cell r="L18633" t="str">
            <v>Primary</v>
          </cell>
          <cell r="AC18633" t="str">
            <v>Yes</v>
          </cell>
          <cell r="AI18633">
            <v>2</v>
          </cell>
        </row>
        <row r="18634">
          <cell r="K18634" t="str">
            <v>Academy Converter</v>
          </cell>
          <cell r="L18634" t="str">
            <v>Secondary</v>
          </cell>
          <cell r="AC18634" t="str">
            <v>Yes</v>
          </cell>
          <cell r="AI18634">
            <v>2</v>
          </cell>
        </row>
        <row r="18635">
          <cell r="K18635" t="str">
            <v>Academy Converter</v>
          </cell>
          <cell r="L18635" t="str">
            <v>Primary</v>
          </cell>
          <cell r="AC18635" t="str">
            <v>Yes</v>
          </cell>
          <cell r="AI18635">
            <v>3</v>
          </cell>
        </row>
        <row r="18636">
          <cell r="K18636" t="str">
            <v>Academy Converter</v>
          </cell>
          <cell r="L18636" t="str">
            <v>Primary</v>
          </cell>
          <cell r="AC18636" t="str">
            <v>Yes</v>
          </cell>
          <cell r="AI18636">
            <v>2</v>
          </cell>
        </row>
        <row r="18637">
          <cell r="K18637" t="str">
            <v>Academy Converter</v>
          </cell>
          <cell r="L18637" t="str">
            <v>Primary</v>
          </cell>
          <cell r="AC18637" t="str">
            <v>No</v>
          </cell>
          <cell r="AI18637">
            <v>2</v>
          </cell>
        </row>
        <row r="18638">
          <cell r="K18638" t="str">
            <v>Academy Converter</v>
          </cell>
          <cell r="L18638" t="str">
            <v>Primary</v>
          </cell>
          <cell r="AC18638" t="str">
            <v>No</v>
          </cell>
          <cell r="AI18638">
            <v>1</v>
          </cell>
        </row>
        <row r="18639">
          <cell r="K18639" t="str">
            <v>Academy Converter</v>
          </cell>
          <cell r="L18639" t="str">
            <v>Primary</v>
          </cell>
          <cell r="AC18639" t="str">
            <v>No</v>
          </cell>
          <cell r="AI18639">
            <v>2</v>
          </cell>
        </row>
        <row r="18640">
          <cell r="K18640" t="str">
            <v>Academy Converter</v>
          </cell>
          <cell r="L18640" t="str">
            <v>Primary</v>
          </cell>
          <cell r="AC18640" t="str">
            <v>Yes</v>
          </cell>
          <cell r="AI18640">
            <v>3</v>
          </cell>
        </row>
        <row r="18641">
          <cell r="K18641" t="str">
            <v>Academy Converter</v>
          </cell>
          <cell r="L18641" t="str">
            <v>Primary</v>
          </cell>
          <cell r="AC18641" t="str">
            <v>No</v>
          </cell>
          <cell r="AI18641">
            <v>1</v>
          </cell>
        </row>
        <row r="18642">
          <cell r="K18642" t="str">
            <v>Academy Special Converter</v>
          </cell>
          <cell r="L18642" t="str">
            <v>Special</v>
          </cell>
          <cell r="AC18642" t="str">
            <v>No</v>
          </cell>
          <cell r="AI18642">
            <v>2</v>
          </cell>
        </row>
        <row r="18643">
          <cell r="K18643" t="str">
            <v>Academy Converter</v>
          </cell>
          <cell r="L18643" t="str">
            <v>Primary</v>
          </cell>
          <cell r="AC18643" t="str">
            <v>No</v>
          </cell>
          <cell r="AI18643">
            <v>2</v>
          </cell>
        </row>
        <row r="18644">
          <cell r="K18644" t="str">
            <v>Academy Converter</v>
          </cell>
          <cell r="L18644" t="str">
            <v>Primary</v>
          </cell>
          <cell r="AC18644" t="str">
            <v>Yes</v>
          </cell>
          <cell r="AI18644">
            <v>3</v>
          </cell>
        </row>
        <row r="18645">
          <cell r="K18645" t="str">
            <v>Academy Converter</v>
          </cell>
          <cell r="L18645" t="str">
            <v>Primary</v>
          </cell>
          <cell r="AC18645" t="str">
            <v>Yes</v>
          </cell>
          <cell r="AI18645">
            <v>2</v>
          </cell>
        </row>
        <row r="18646">
          <cell r="K18646" t="str">
            <v>Academy Sponsor Led</v>
          </cell>
          <cell r="L18646" t="str">
            <v>Primary</v>
          </cell>
          <cell r="AC18646" t="str">
            <v>Yes</v>
          </cell>
          <cell r="AI18646">
            <v>3</v>
          </cell>
        </row>
        <row r="18647">
          <cell r="K18647" t="str">
            <v>Academy Sponsor Led</v>
          </cell>
          <cell r="L18647" t="str">
            <v>Secondary</v>
          </cell>
          <cell r="AC18647" t="str">
            <v>Yes</v>
          </cell>
          <cell r="AI18647">
            <v>3</v>
          </cell>
        </row>
        <row r="18648">
          <cell r="K18648" t="str">
            <v>Academy Sponsor Led</v>
          </cell>
          <cell r="L18648" t="str">
            <v>Primary</v>
          </cell>
          <cell r="AC18648" t="str">
            <v>Yes</v>
          </cell>
          <cell r="AI18648">
            <v>1</v>
          </cell>
        </row>
        <row r="18649">
          <cell r="K18649" t="str">
            <v>Academy Sponsor Led</v>
          </cell>
          <cell r="L18649" t="str">
            <v>Primary</v>
          </cell>
          <cell r="AC18649" t="str">
            <v>Yes</v>
          </cell>
          <cell r="AI18649">
            <v>2</v>
          </cell>
        </row>
        <row r="18650">
          <cell r="K18650" t="str">
            <v>Academy Sponsor Led</v>
          </cell>
          <cell r="L18650" t="str">
            <v>Primary</v>
          </cell>
          <cell r="AC18650" t="str">
            <v>Yes</v>
          </cell>
          <cell r="AI18650">
            <v>2</v>
          </cell>
        </row>
        <row r="18651">
          <cell r="K18651" t="str">
            <v>Academy Sponsor Led</v>
          </cell>
          <cell r="L18651" t="str">
            <v>Primary</v>
          </cell>
          <cell r="AC18651" t="str">
            <v>Yes</v>
          </cell>
          <cell r="AI18651">
            <v>2</v>
          </cell>
        </row>
        <row r="18652">
          <cell r="K18652" t="str">
            <v>Academy Sponsor Led</v>
          </cell>
          <cell r="L18652" t="str">
            <v>Primary</v>
          </cell>
          <cell r="AC18652" t="str">
            <v>Yes</v>
          </cell>
          <cell r="AI18652">
            <v>3</v>
          </cell>
        </row>
        <row r="18653">
          <cell r="K18653" t="str">
            <v>Academy Sponsor Led</v>
          </cell>
          <cell r="L18653" t="str">
            <v>Primary</v>
          </cell>
          <cell r="AC18653" t="str">
            <v>Yes</v>
          </cell>
          <cell r="AI18653">
            <v>2</v>
          </cell>
        </row>
        <row r="18654">
          <cell r="K18654" t="str">
            <v>Academy Sponsor Led</v>
          </cell>
          <cell r="L18654" t="str">
            <v>Primary</v>
          </cell>
          <cell r="AC18654" t="str">
            <v>Yes</v>
          </cell>
          <cell r="AI18654">
            <v>2</v>
          </cell>
        </row>
        <row r="18655">
          <cell r="K18655" t="str">
            <v>Academy Sponsor Led</v>
          </cell>
          <cell r="L18655" t="str">
            <v>Primary</v>
          </cell>
          <cell r="AC18655" t="str">
            <v>Yes</v>
          </cell>
          <cell r="AI18655">
            <v>3</v>
          </cell>
        </row>
        <row r="18656">
          <cell r="K18656" t="str">
            <v>Academy Sponsor Led</v>
          </cell>
          <cell r="L18656" t="str">
            <v>Primary</v>
          </cell>
          <cell r="AC18656" t="str">
            <v>Yes</v>
          </cell>
          <cell r="AI18656">
            <v>3</v>
          </cell>
        </row>
        <row r="18657">
          <cell r="K18657" t="str">
            <v>Academy Sponsor Led</v>
          </cell>
          <cell r="L18657" t="str">
            <v>Primary</v>
          </cell>
          <cell r="AC18657" t="str">
            <v>Yes</v>
          </cell>
          <cell r="AI18657">
            <v>2</v>
          </cell>
        </row>
        <row r="18658">
          <cell r="K18658" t="str">
            <v>Academy Sponsor Led</v>
          </cell>
          <cell r="L18658" t="str">
            <v>Secondary</v>
          </cell>
          <cell r="AC18658" t="str">
            <v>Yes</v>
          </cell>
          <cell r="AI18658">
            <v>3</v>
          </cell>
        </row>
        <row r="18659">
          <cell r="K18659" t="str">
            <v>Academy Sponsor Led</v>
          </cell>
          <cell r="L18659" t="str">
            <v>Primary</v>
          </cell>
          <cell r="AC18659" t="str">
            <v>Yes</v>
          </cell>
          <cell r="AI18659">
            <v>1</v>
          </cell>
        </row>
        <row r="18660">
          <cell r="K18660" t="str">
            <v>Academy Sponsor Led</v>
          </cell>
          <cell r="L18660" t="str">
            <v>Primary</v>
          </cell>
          <cell r="AC18660" t="str">
            <v>Yes</v>
          </cell>
          <cell r="AI18660">
            <v>1</v>
          </cell>
        </row>
        <row r="18661">
          <cell r="K18661" t="str">
            <v>Academy Sponsor Led</v>
          </cell>
          <cell r="L18661" t="str">
            <v>Secondary</v>
          </cell>
          <cell r="AC18661" t="str">
            <v>Yes</v>
          </cell>
          <cell r="AI18661">
            <v>2</v>
          </cell>
        </row>
        <row r="18662">
          <cell r="K18662" t="str">
            <v>Academy Sponsor Led</v>
          </cell>
          <cell r="L18662" t="str">
            <v>Primary</v>
          </cell>
          <cell r="AC18662" t="str">
            <v>Yes</v>
          </cell>
          <cell r="AI18662">
            <v>2</v>
          </cell>
        </row>
        <row r="18663">
          <cell r="K18663" t="str">
            <v>Academy Sponsor Led</v>
          </cell>
          <cell r="L18663" t="str">
            <v>Primary</v>
          </cell>
          <cell r="AC18663" t="str">
            <v>Yes</v>
          </cell>
          <cell r="AI18663">
            <v>2</v>
          </cell>
        </row>
        <row r="18664">
          <cell r="K18664" t="str">
            <v>Academy Sponsor Led</v>
          </cell>
          <cell r="L18664" t="str">
            <v>Primary</v>
          </cell>
          <cell r="AC18664" t="str">
            <v>Yes</v>
          </cell>
          <cell r="AI18664">
            <v>2</v>
          </cell>
        </row>
        <row r="18665">
          <cell r="K18665" t="str">
            <v>Academy Sponsor Led</v>
          </cell>
          <cell r="L18665" t="str">
            <v>Primary</v>
          </cell>
          <cell r="AC18665" t="str">
            <v>Yes</v>
          </cell>
          <cell r="AI18665">
            <v>2</v>
          </cell>
        </row>
        <row r="18666">
          <cell r="K18666" t="str">
            <v>Academy Sponsor Led</v>
          </cell>
          <cell r="L18666" t="str">
            <v>Primary</v>
          </cell>
          <cell r="AC18666" t="str">
            <v>Yes</v>
          </cell>
          <cell r="AI18666">
            <v>2</v>
          </cell>
        </row>
        <row r="18667">
          <cell r="K18667" t="str">
            <v>Academy Sponsor Led</v>
          </cell>
          <cell r="L18667" t="str">
            <v>Primary</v>
          </cell>
          <cell r="AC18667" t="str">
            <v>Yes</v>
          </cell>
          <cell r="AI18667">
            <v>2</v>
          </cell>
        </row>
        <row r="18668">
          <cell r="K18668" t="str">
            <v>Academy Alternative Provision Sponsor Led</v>
          </cell>
          <cell r="L18668" t="str">
            <v>PRU</v>
          </cell>
          <cell r="AC18668" t="str">
            <v>Yes</v>
          </cell>
          <cell r="AI18668">
            <v>4</v>
          </cell>
        </row>
        <row r="18669">
          <cell r="K18669" t="str">
            <v>Academy Alternative Provision Sponsor Led</v>
          </cell>
          <cell r="L18669" t="str">
            <v>PRU</v>
          </cell>
          <cell r="AC18669" t="str">
            <v>Yes</v>
          </cell>
          <cell r="AI18669">
            <v>4</v>
          </cell>
        </row>
        <row r="18670">
          <cell r="K18670" t="str">
            <v>Academy Alternative Provision Sponsor Led</v>
          </cell>
          <cell r="L18670" t="str">
            <v>PRU</v>
          </cell>
          <cell r="AC18670" t="str">
            <v>Yes</v>
          </cell>
          <cell r="AI18670">
            <v>4</v>
          </cell>
        </row>
        <row r="18671">
          <cell r="K18671" t="str">
            <v>Academy Sponsor Led</v>
          </cell>
          <cell r="L18671" t="str">
            <v>Primary</v>
          </cell>
          <cell r="AC18671" t="str">
            <v>Yes</v>
          </cell>
          <cell r="AI18671">
            <v>2</v>
          </cell>
        </row>
        <row r="18672">
          <cell r="K18672" t="str">
            <v>Academy Converter</v>
          </cell>
          <cell r="L18672" t="str">
            <v>Secondary</v>
          </cell>
          <cell r="AC18672" t="str">
            <v>Yes</v>
          </cell>
          <cell r="AI18672">
            <v>4</v>
          </cell>
        </row>
        <row r="18673">
          <cell r="K18673" t="str">
            <v>Academy Converter</v>
          </cell>
          <cell r="L18673" t="str">
            <v>Secondary</v>
          </cell>
          <cell r="AC18673" t="str">
            <v>No</v>
          </cell>
          <cell r="AI18673">
            <v>1</v>
          </cell>
        </row>
        <row r="18674">
          <cell r="K18674" t="str">
            <v>Academy Sponsor Led</v>
          </cell>
          <cell r="L18674" t="str">
            <v>Primary</v>
          </cell>
          <cell r="AC18674" t="str">
            <v>Yes</v>
          </cell>
          <cell r="AI18674">
            <v>3</v>
          </cell>
        </row>
        <row r="18675">
          <cell r="K18675" t="str">
            <v>Academy Sponsor Led</v>
          </cell>
          <cell r="L18675" t="str">
            <v>Primary</v>
          </cell>
          <cell r="AC18675" t="str">
            <v>No</v>
          </cell>
          <cell r="AI18675">
            <v>3</v>
          </cell>
        </row>
        <row r="18676">
          <cell r="K18676" t="str">
            <v>Academy Sponsor Led</v>
          </cell>
          <cell r="L18676" t="str">
            <v>Secondary</v>
          </cell>
          <cell r="AC18676" t="str">
            <v>Yes</v>
          </cell>
          <cell r="AI18676">
            <v>3</v>
          </cell>
        </row>
        <row r="18677">
          <cell r="K18677" t="str">
            <v>Academy Sponsor Led</v>
          </cell>
          <cell r="L18677" t="str">
            <v>Primary</v>
          </cell>
          <cell r="AC18677" t="str">
            <v>Yes</v>
          </cell>
          <cell r="AI18677">
            <v>3</v>
          </cell>
        </row>
        <row r="18678">
          <cell r="K18678" t="str">
            <v>Academy Sponsor Led</v>
          </cell>
          <cell r="L18678" t="str">
            <v>Primary</v>
          </cell>
          <cell r="AC18678" t="str">
            <v>Yes</v>
          </cell>
          <cell r="AI18678">
            <v>3</v>
          </cell>
        </row>
        <row r="18679">
          <cell r="K18679" t="str">
            <v>Academy Sponsor Led</v>
          </cell>
          <cell r="L18679" t="str">
            <v>Primary</v>
          </cell>
          <cell r="AC18679" t="str">
            <v>Yes</v>
          </cell>
          <cell r="AI18679">
            <v>2</v>
          </cell>
        </row>
        <row r="18680">
          <cell r="K18680" t="str">
            <v>Academy Sponsor Led</v>
          </cell>
          <cell r="L18680" t="str">
            <v>Primary</v>
          </cell>
          <cell r="AC18680" t="str">
            <v>NULL</v>
          </cell>
          <cell r="AI18680" t="str">
            <v>NULL</v>
          </cell>
        </row>
        <row r="18681">
          <cell r="K18681" t="str">
            <v>Academy Sponsor Led</v>
          </cell>
          <cell r="L18681" t="str">
            <v>Primary</v>
          </cell>
          <cell r="AC18681" t="str">
            <v>Yes</v>
          </cell>
          <cell r="AI18681">
            <v>2</v>
          </cell>
        </row>
        <row r="18682">
          <cell r="K18682" t="str">
            <v>Academy Sponsor Led</v>
          </cell>
          <cell r="L18682" t="str">
            <v>Primary</v>
          </cell>
          <cell r="AC18682" t="str">
            <v>Yes</v>
          </cell>
          <cell r="AI18682">
            <v>3</v>
          </cell>
        </row>
        <row r="18683">
          <cell r="K18683" t="str">
            <v>Academy Sponsor Led</v>
          </cell>
          <cell r="L18683" t="str">
            <v>Secondary</v>
          </cell>
          <cell r="AC18683" t="str">
            <v>Yes</v>
          </cell>
          <cell r="AI18683">
            <v>4</v>
          </cell>
        </row>
        <row r="18684">
          <cell r="K18684" t="str">
            <v>Academy Sponsor Led</v>
          </cell>
          <cell r="L18684" t="str">
            <v>Secondary</v>
          </cell>
          <cell r="AC18684" t="str">
            <v>Yes</v>
          </cell>
          <cell r="AI18684">
            <v>3</v>
          </cell>
        </row>
        <row r="18685">
          <cell r="K18685" t="str">
            <v>Academy Sponsor Led</v>
          </cell>
          <cell r="L18685" t="str">
            <v>Primary</v>
          </cell>
          <cell r="AC18685" t="str">
            <v>Yes</v>
          </cell>
          <cell r="AI18685">
            <v>2</v>
          </cell>
        </row>
        <row r="18686">
          <cell r="K18686" t="str">
            <v>Academy Sponsor Led</v>
          </cell>
          <cell r="L18686" t="str">
            <v>Primary</v>
          </cell>
          <cell r="AC18686" t="str">
            <v>Yes</v>
          </cell>
          <cell r="AI18686">
            <v>2</v>
          </cell>
        </row>
        <row r="18687">
          <cell r="K18687" t="str">
            <v>Academy Sponsor Led</v>
          </cell>
          <cell r="L18687" t="str">
            <v>Secondary</v>
          </cell>
          <cell r="AC18687" t="str">
            <v>NULL</v>
          </cell>
          <cell r="AI18687" t="str">
            <v>NULL</v>
          </cell>
        </row>
        <row r="18688">
          <cell r="K18688" t="str">
            <v>Academy Sponsor Led</v>
          </cell>
          <cell r="L18688" t="str">
            <v>Primary</v>
          </cell>
          <cell r="AC18688" t="str">
            <v>Yes</v>
          </cell>
          <cell r="AI18688">
            <v>2</v>
          </cell>
        </row>
        <row r="18689">
          <cell r="K18689" t="str">
            <v>Voluntary Aided School</v>
          </cell>
          <cell r="L18689" t="str">
            <v>Secondary</v>
          </cell>
          <cell r="AC18689" t="str">
            <v>Yes</v>
          </cell>
          <cell r="AI18689">
            <v>2</v>
          </cell>
        </row>
        <row r="18690">
          <cell r="K18690" t="str">
            <v>Academy Sponsor Led</v>
          </cell>
          <cell r="L18690" t="str">
            <v>Primary</v>
          </cell>
          <cell r="AC18690" t="str">
            <v>Yes</v>
          </cell>
          <cell r="AI18690">
            <v>2</v>
          </cell>
        </row>
        <row r="18691">
          <cell r="K18691" t="str">
            <v>Academy Special Converter</v>
          </cell>
          <cell r="L18691" t="str">
            <v>Special</v>
          </cell>
          <cell r="AC18691" t="str">
            <v>No</v>
          </cell>
          <cell r="AI18691">
            <v>1</v>
          </cell>
        </row>
        <row r="18692">
          <cell r="K18692" t="str">
            <v>Academy Converter</v>
          </cell>
          <cell r="L18692" t="str">
            <v>Secondary</v>
          </cell>
          <cell r="AC18692" t="str">
            <v>No</v>
          </cell>
          <cell r="AI18692">
            <v>2</v>
          </cell>
        </row>
        <row r="18693">
          <cell r="K18693" t="str">
            <v>Academy Converter</v>
          </cell>
          <cell r="L18693" t="str">
            <v>Primary</v>
          </cell>
          <cell r="AC18693" t="str">
            <v>No</v>
          </cell>
          <cell r="AI18693">
            <v>2</v>
          </cell>
        </row>
        <row r="18694">
          <cell r="K18694" t="str">
            <v>Academy Converter</v>
          </cell>
          <cell r="L18694" t="str">
            <v>Primary</v>
          </cell>
          <cell r="AC18694" t="str">
            <v>Yes</v>
          </cell>
          <cell r="AI18694">
            <v>2</v>
          </cell>
        </row>
        <row r="18695">
          <cell r="K18695" t="str">
            <v>Academy Converter</v>
          </cell>
          <cell r="L18695" t="str">
            <v>Primary</v>
          </cell>
          <cell r="AC18695" t="str">
            <v>Yes</v>
          </cell>
          <cell r="AI18695">
            <v>4</v>
          </cell>
        </row>
        <row r="18696">
          <cell r="K18696" t="str">
            <v>Academy Converter</v>
          </cell>
          <cell r="L18696" t="str">
            <v>Primary</v>
          </cell>
          <cell r="AC18696" t="str">
            <v>No</v>
          </cell>
          <cell r="AI18696">
            <v>2</v>
          </cell>
        </row>
        <row r="18697">
          <cell r="K18697" t="str">
            <v>Academy Converter</v>
          </cell>
          <cell r="L18697" t="str">
            <v>Primary</v>
          </cell>
          <cell r="AC18697" t="str">
            <v>Yes</v>
          </cell>
          <cell r="AI18697">
            <v>3</v>
          </cell>
        </row>
        <row r="18698">
          <cell r="K18698" t="str">
            <v>Academy Converter</v>
          </cell>
          <cell r="L18698" t="str">
            <v>Primary</v>
          </cell>
          <cell r="AC18698" t="str">
            <v>No</v>
          </cell>
          <cell r="AI18698">
            <v>2</v>
          </cell>
        </row>
        <row r="18699">
          <cell r="K18699" t="str">
            <v>Academy Converter</v>
          </cell>
          <cell r="L18699" t="str">
            <v>Secondary</v>
          </cell>
          <cell r="AC18699" t="str">
            <v>Yes</v>
          </cell>
          <cell r="AI18699">
            <v>4</v>
          </cell>
        </row>
        <row r="18700">
          <cell r="K18700" t="str">
            <v>Academy Converter</v>
          </cell>
          <cell r="L18700" t="str">
            <v>Primary</v>
          </cell>
          <cell r="AC18700" t="str">
            <v>Yes</v>
          </cell>
          <cell r="AI18700">
            <v>2</v>
          </cell>
        </row>
        <row r="18701">
          <cell r="K18701" t="str">
            <v>Academy Converter</v>
          </cell>
          <cell r="L18701" t="str">
            <v>Primary</v>
          </cell>
          <cell r="AC18701" t="str">
            <v>No</v>
          </cell>
          <cell r="AI18701">
            <v>1</v>
          </cell>
        </row>
        <row r="18702">
          <cell r="K18702" t="str">
            <v>Academy Converter</v>
          </cell>
          <cell r="L18702" t="str">
            <v>Primary</v>
          </cell>
          <cell r="AC18702" t="str">
            <v>Yes</v>
          </cell>
          <cell r="AI18702">
            <v>2</v>
          </cell>
        </row>
        <row r="18703">
          <cell r="K18703" t="str">
            <v>Academy Converter</v>
          </cell>
          <cell r="L18703" t="str">
            <v>Secondary</v>
          </cell>
          <cell r="AC18703" t="str">
            <v>No</v>
          </cell>
          <cell r="AI18703">
            <v>1</v>
          </cell>
        </row>
        <row r="18704">
          <cell r="K18704" t="str">
            <v>Academy Converter</v>
          </cell>
          <cell r="L18704" t="str">
            <v>Primary</v>
          </cell>
          <cell r="AC18704" t="str">
            <v>No</v>
          </cell>
          <cell r="AI18704">
            <v>2</v>
          </cell>
        </row>
        <row r="18705">
          <cell r="K18705" t="str">
            <v>Academy Converter</v>
          </cell>
          <cell r="L18705" t="str">
            <v>Primary</v>
          </cell>
          <cell r="AC18705" t="str">
            <v>Yes</v>
          </cell>
          <cell r="AI18705">
            <v>2</v>
          </cell>
        </row>
        <row r="18706">
          <cell r="K18706" t="str">
            <v>Academy Converter</v>
          </cell>
          <cell r="L18706" t="str">
            <v>Primary</v>
          </cell>
          <cell r="AC18706" t="str">
            <v>No</v>
          </cell>
          <cell r="AI18706">
            <v>2</v>
          </cell>
        </row>
        <row r="18707">
          <cell r="K18707" t="str">
            <v>Academy Converter</v>
          </cell>
          <cell r="L18707" t="str">
            <v>Primary</v>
          </cell>
          <cell r="AC18707" t="str">
            <v>No</v>
          </cell>
          <cell r="AI18707">
            <v>2</v>
          </cell>
        </row>
        <row r="18708">
          <cell r="K18708" t="str">
            <v>Academy Converter</v>
          </cell>
          <cell r="L18708" t="str">
            <v>Primary</v>
          </cell>
          <cell r="AC18708" t="str">
            <v>No</v>
          </cell>
          <cell r="AI18708">
            <v>2</v>
          </cell>
        </row>
        <row r="18709">
          <cell r="K18709" t="str">
            <v>Academy Converter</v>
          </cell>
          <cell r="L18709" t="str">
            <v>Primary</v>
          </cell>
          <cell r="AC18709" t="str">
            <v>No</v>
          </cell>
          <cell r="AI18709">
            <v>2</v>
          </cell>
        </row>
        <row r="18710">
          <cell r="K18710" t="str">
            <v>Academy Converter</v>
          </cell>
          <cell r="L18710" t="str">
            <v>Primary</v>
          </cell>
          <cell r="AC18710" t="str">
            <v>Yes</v>
          </cell>
          <cell r="AI18710">
            <v>2</v>
          </cell>
        </row>
        <row r="18711">
          <cell r="K18711" t="str">
            <v>Academy Converter</v>
          </cell>
          <cell r="L18711" t="str">
            <v>Primary</v>
          </cell>
          <cell r="AC18711" t="str">
            <v>Yes</v>
          </cell>
          <cell r="AI18711">
            <v>3</v>
          </cell>
        </row>
        <row r="18712">
          <cell r="K18712" t="str">
            <v>Academy Converter</v>
          </cell>
          <cell r="L18712" t="str">
            <v>Primary</v>
          </cell>
          <cell r="AC18712" t="str">
            <v>No</v>
          </cell>
          <cell r="AI18712">
            <v>2</v>
          </cell>
        </row>
        <row r="18713">
          <cell r="K18713" t="str">
            <v>Academy Special Converter</v>
          </cell>
          <cell r="L18713" t="str">
            <v>Special</v>
          </cell>
          <cell r="AC18713" t="str">
            <v>No</v>
          </cell>
          <cell r="AI18713">
            <v>2</v>
          </cell>
        </row>
        <row r="18714">
          <cell r="K18714" t="str">
            <v>Academy Alternative Provision Converter</v>
          </cell>
          <cell r="L18714" t="str">
            <v>PRU</v>
          </cell>
          <cell r="AC18714" t="str">
            <v>No</v>
          </cell>
          <cell r="AI18714">
            <v>2</v>
          </cell>
        </row>
        <row r="18715">
          <cell r="K18715" t="str">
            <v>Academy Converter</v>
          </cell>
          <cell r="L18715" t="str">
            <v>Primary</v>
          </cell>
          <cell r="AC18715" t="str">
            <v>No</v>
          </cell>
          <cell r="AI18715">
            <v>2</v>
          </cell>
        </row>
        <row r="18716">
          <cell r="K18716" t="str">
            <v>Academy Converter</v>
          </cell>
          <cell r="L18716" t="str">
            <v>Primary</v>
          </cell>
          <cell r="AC18716" t="str">
            <v>Yes</v>
          </cell>
          <cell r="AI18716">
            <v>3</v>
          </cell>
        </row>
        <row r="18717">
          <cell r="K18717" t="str">
            <v>Academy Converter</v>
          </cell>
          <cell r="L18717" t="str">
            <v>Secondary</v>
          </cell>
          <cell r="AC18717" t="str">
            <v>Yes</v>
          </cell>
          <cell r="AI18717">
            <v>3</v>
          </cell>
        </row>
        <row r="18718">
          <cell r="K18718" t="str">
            <v>Academy Converter</v>
          </cell>
          <cell r="L18718" t="str">
            <v>Primary</v>
          </cell>
          <cell r="AC18718" t="str">
            <v>No</v>
          </cell>
          <cell r="AI18718">
            <v>2</v>
          </cell>
        </row>
        <row r="18719">
          <cell r="K18719" t="str">
            <v>Academy Converter</v>
          </cell>
          <cell r="L18719" t="str">
            <v>Primary</v>
          </cell>
          <cell r="AC18719" t="str">
            <v>No</v>
          </cell>
          <cell r="AI18719">
            <v>2</v>
          </cell>
        </row>
        <row r="18720">
          <cell r="K18720" t="str">
            <v>Academy Converter</v>
          </cell>
          <cell r="L18720" t="str">
            <v>Primary</v>
          </cell>
          <cell r="AC18720" t="str">
            <v>No</v>
          </cell>
          <cell r="AI18720">
            <v>1</v>
          </cell>
        </row>
        <row r="18721">
          <cell r="K18721" t="str">
            <v>Academy Converter</v>
          </cell>
          <cell r="L18721" t="str">
            <v>Primary</v>
          </cell>
          <cell r="AC18721" t="str">
            <v>No</v>
          </cell>
          <cell r="AI18721">
            <v>2</v>
          </cell>
        </row>
        <row r="18722">
          <cell r="K18722" t="str">
            <v>Academy Converter</v>
          </cell>
          <cell r="L18722" t="str">
            <v>Secondary</v>
          </cell>
          <cell r="AC18722" t="str">
            <v>Yes</v>
          </cell>
          <cell r="AI18722">
            <v>2</v>
          </cell>
        </row>
        <row r="18723">
          <cell r="K18723" t="str">
            <v>Academy Sponsor Led</v>
          </cell>
          <cell r="L18723" t="str">
            <v>Primary</v>
          </cell>
          <cell r="AC18723" t="str">
            <v>Yes</v>
          </cell>
          <cell r="AI18723">
            <v>3</v>
          </cell>
        </row>
        <row r="18724">
          <cell r="K18724" t="str">
            <v>Free School - Alternative Provision</v>
          </cell>
          <cell r="L18724" t="str">
            <v>PRU</v>
          </cell>
          <cell r="AC18724" t="str">
            <v>NULL</v>
          </cell>
          <cell r="AI18724" t="str">
            <v>NULL</v>
          </cell>
        </row>
        <row r="18725">
          <cell r="K18725" t="str">
            <v>Academy Sponsor Led</v>
          </cell>
          <cell r="L18725" t="str">
            <v>Primary</v>
          </cell>
          <cell r="AC18725" t="str">
            <v>Yes</v>
          </cell>
          <cell r="AI18725">
            <v>3</v>
          </cell>
        </row>
        <row r="18726">
          <cell r="K18726" t="str">
            <v>Academy Sponsor Led</v>
          </cell>
          <cell r="L18726" t="str">
            <v>Secondary</v>
          </cell>
          <cell r="AC18726" t="str">
            <v>Yes</v>
          </cell>
          <cell r="AI18726">
            <v>3</v>
          </cell>
        </row>
        <row r="18727">
          <cell r="K18727" t="str">
            <v>Academy Sponsor Led</v>
          </cell>
          <cell r="L18727" t="str">
            <v>Primary</v>
          </cell>
          <cell r="AC18727" t="str">
            <v>Yes</v>
          </cell>
          <cell r="AI18727">
            <v>4</v>
          </cell>
        </row>
        <row r="18728">
          <cell r="K18728" t="str">
            <v>Academy Sponsor Led</v>
          </cell>
          <cell r="L18728" t="str">
            <v>Primary</v>
          </cell>
          <cell r="AC18728" t="str">
            <v>Yes</v>
          </cell>
          <cell r="AI18728">
            <v>1</v>
          </cell>
        </row>
        <row r="18729">
          <cell r="K18729" t="str">
            <v>Academy Sponsor Led</v>
          </cell>
          <cell r="L18729" t="str">
            <v>Secondary</v>
          </cell>
          <cell r="AC18729" t="str">
            <v>Yes</v>
          </cell>
          <cell r="AI18729">
            <v>4</v>
          </cell>
        </row>
        <row r="18730">
          <cell r="K18730" t="str">
            <v>Academy Sponsor Led</v>
          </cell>
          <cell r="L18730" t="str">
            <v>Primary</v>
          </cell>
          <cell r="AC18730" t="str">
            <v>Yes</v>
          </cell>
          <cell r="AI18730">
            <v>3</v>
          </cell>
        </row>
        <row r="18731">
          <cell r="K18731" t="str">
            <v>Free School</v>
          </cell>
          <cell r="L18731" t="str">
            <v>Primary</v>
          </cell>
          <cell r="AC18731" t="str">
            <v>Yes</v>
          </cell>
          <cell r="AI18731">
            <v>2</v>
          </cell>
        </row>
        <row r="18732">
          <cell r="K18732" t="str">
            <v>University Technical College</v>
          </cell>
          <cell r="L18732" t="str">
            <v>Secondary</v>
          </cell>
          <cell r="AC18732" t="str">
            <v>Yes</v>
          </cell>
          <cell r="AI18732">
            <v>3</v>
          </cell>
        </row>
        <row r="18733">
          <cell r="K18733" t="str">
            <v>Free School</v>
          </cell>
          <cell r="L18733" t="str">
            <v>Primary</v>
          </cell>
          <cell r="AC18733" t="str">
            <v>Yes</v>
          </cell>
          <cell r="AI18733">
            <v>2</v>
          </cell>
        </row>
        <row r="18734">
          <cell r="K18734" t="str">
            <v>Free School</v>
          </cell>
          <cell r="L18734" t="str">
            <v>Primary</v>
          </cell>
          <cell r="AC18734" t="str">
            <v>Yes</v>
          </cell>
          <cell r="AI18734">
            <v>2</v>
          </cell>
        </row>
        <row r="18735">
          <cell r="K18735" t="str">
            <v>Free School</v>
          </cell>
          <cell r="L18735" t="str">
            <v>Secondary</v>
          </cell>
          <cell r="AC18735" t="str">
            <v>NULL</v>
          </cell>
          <cell r="AI18735" t="str">
            <v>NULL</v>
          </cell>
        </row>
        <row r="18736">
          <cell r="K18736" t="str">
            <v>Academy Converter</v>
          </cell>
          <cell r="L18736" t="str">
            <v>Primary</v>
          </cell>
          <cell r="AC18736" t="str">
            <v>No</v>
          </cell>
          <cell r="AI18736">
            <v>2</v>
          </cell>
        </row>
        <row r="18737">
          <cell r="K18737" t="str">
            <v>Academy Converter</v>
          </cell>
          <cell r="L18737" t="str">
            <v>Primary</v>
          </cell>
          <cell r="AC18737" t="str">
            <v>Yes</v>
          </cell>
          <cell r="AI18737">
            <v>2</v>
          </cell>
        </row>
        <row r="18738">
          <cell r="K18738" t="str">
            <v>Academy Converter</v>
          </cell>
          <cell r="L18738" t="str">
            <v>Secondary</v>
          </cell>
          <cell r="AC18738" t="str">
            <v>No</v>
          </cell>
          <cell r="AI18738">
            <v>1</v>
          </cell>
        </row>
        <row r="18739">
          <cell r="K18739" t="str">
            <v>Academy Converter</v>
          </cell>
          <cell r="L18739" t="str">
            <v>Primary</v>
          </cell>
          <cell r="AC18739" t="str">
            <v>No</v>
          </cell>
          <cell r="AI18739">
            <v>2</v>
          </cell>
        </row>
        <row r="18740">
          <cell r="K18740" t="str">
            <v>Academy Converter</v>
          </cell>
          <cell r="L18740" t="str">
            <v>Primary</v>
          </cell>
          <cell r="AC18740" t="str">
            <v>No</v>
          </cell>
          <cell r="AI18740">
            <v>2</v>
          </cell>
        </row>
        <row r="18741">
          <cell r="K18741" t="str">
            <v>Academy Converter</v>
          </cell>
          <cell r="L18741" t="str">
            <v>Primary</v>
          </cell>
          <cell r="AC18741" t="str">
            <v>No</v>
          </cell>
          <cell r="AI18741">
            <v>2</v>
          </cell>
        </row>
        <row r="18742">
          <cell r="K18742" t="str">
            <v>Academy Converter</v>
          </cell>
          <cell r="L18742" t="str">
            <v>Primary</v>
          </cell>
          <cell r="AC18742" t="str">
            <v>No</v>
          </cell>
          <cell r="AI18742">
            <v>2</v>
          </cell>
        </row>
        <row r="18743">
          <cell r="K18743" t="str">
            <v>Academy Converter</v>
          </cell>
          <cell r="L18743" t="str">
            <v>Primary</v>
          </cell>
          <cell r="AC18743" t="str">
            <v>No</v>
          </cell>
          <cell r="AI18743">
            <v>1</v>
          </cell>
        </row>
        <row r="18744">
          <cell r="K18744" t="str">
            <v>Academy Converter</v>
          </cell>
          <cell r="L18744" t="str">
            <v>Primary</v>
          </cell>
          <cell r="AC18744" t="str">
            <v>No</v>
          </cell>
          <cell r="AI18744">
            <v>2</v>
          </cell>
        </row>
        <row r="18745">
          <cell r="K18745" t="str">
            <v>Academy Converter</v>
          </cell>
          <cell r="L18745" t="str">
            <v>Primary</v>
          </cell>
          <cell r="AC18745" t="str">
            <v>No</v>
          </cell>
          <cell r="AI18745">
            <v>2</v>
          </cell>
        </row>
        <row r="18746">
          <cell r="K18746" t="str">
            <v>Academy Special Converter</v>
          </cell>
          <cell r="L18746" t="str">
            <v>Special</v>
          </cell>
          <cell r="AC18746" t="str">
            <v>No</v>
          </cell>
          <cell r="AI18746">
            <v>2</v>
          </cell>
        </row>
        <row r="18747">
          <cell r="K18747" t="str">
            <v>Academy Converter</v>
          </cell>
          <cell r="L18747" t="str">
            <v>Primary</v>
          </cell>
          <cell r="AC18747" t="str">
            <v>No</v>
          </cell>
          <cell r="AI18747">
            <v>2</v>
          </cell>
        </row>
        <row r="18748">
          <cell r="K18748" t="str">
            <v>Academy Converter</v>
          </cell>
          <cell r="L18748" t="str">
            <v>Primary</v>
          </cell>
          <cell r="AC18748" t="str">
            <v>No</v>
          </cell>
          <cell r="AI18748">
            <v>2</v>
          </cell>
        </row>
        <row r="18749">
          <cell r="K18749" t="str">
            <v>Academy Converter</v>
          </cell>
          <cell r="L18749" t="str">
            <v>Primary</v>
          </cell>
          <cell r="AC18749" t="str">
            <v>No</v>
          </cell>
          <cell r="AI18749">
            <v>1</v>
          </cell>
        </row>
        <row r="18750">
          <cell r="K18750" t="str">
            <v>Academy Converter</v>
          </cell>
          <cell r="L18750" t="str">
            <v>Primary</v>
          </cell>
          <cell r="AC18750" t="str">
            <v>Yes</v>
          </cell>
          <cell r="AI18750">
            <v>4</v>
          </cell>
        </row>
        <row r="18751">
          <cell r="K18751" t="str">
            <v>Academy Converter</v>
          </cell>
          <cell r="L18751" t="str">
            <v>Primary</v>
          </cell>
          <cell r="AC18751" t="str">
            <v>Yes</v>
          </cell>
          <cell r="AI18751">
            <v>3</v>
          </cell>
        </row>
        <row r="18752">
          <cell r="K18752" t="str">
            <v>Academy Converter</v>
          </cell>
          <cell r="L18752" t="str">
            <v>Primary</v>
          </cell>
          <cell r="AC18752" t="str">
            <v>No</v>
          </cell>
          <cell r="AI18752">
            <v>2</v>
          </cell>
        </row>
        <row r="18753">
          <cell r="K18753" t="str">
            <v>Academy Converter</v>
          </cell>
          <cell r="L18753" t="str">
            <v>Primary</v>
          </cell>
          <cell r="AC18753" t="str">
            <v>Yes</v>
          </cell>
          <cell r="AI18753">
            <v>1</v>
          </cell>
        </row>
        <row r="18754">
          <cell r="K18754" t="str">
            <v>Academy Converter</v>
          </cell>
          <cell r="L18754" t="str">
            <v>Primary</v>
          </cell>
          <cell r="AC18754" t="str">
            <v>No</v>
          </cell>
          <cell r="AI18754">
            <v>2</v>
          </cell>
        </row>
        <row r="18755">
          <cell r="K18755" t="str">
            <v>Academy Converter</v>
          </cell>
          <cell r="L18755" t="str">
            <v>Primary</v>
          </cell>
          <cell r="AC18755" t="str">
            <v>Yes</v>
          </cell>
          <cell r="AI18755">
            <v>2</v>
          </cell>
        </row>
        <row r="18756">
          <cell r="K18756" t="str">
            <v>Academy Converter</v>
          </cell>
          <cell r="L18756" t="str">
            <v>Primary</v>
          </cell>
          <cell r="AC18756" t="str">
            <v>No</v>
          </cell>
          <cell r="AI18756">
            <v>2</v>
          </cell>
        </row>
        <row r="18757">
          <cell r="K18757" t="str">
            <v>Academy Converter</v>
          </cell>
          <cell r="L18757" t="str">
            <v>Primary</v>
          </cell>
          <cell r="AC18757" t="str">
            <v>No</v>
          </cell>
          <cell r="AI18757">
            <v>2</v>
          </cell>
        </row>
        <row r="18758">
          <cell r="K18758" t="str">
            <v>Academy Converter</v>
          </cell>
          <cell r="L18758" t="str">
            <v>Primary</v>
          </cell>
          <cell r="AC18758" t="str">
            <v>No</v>
          </cell>
          <cell r="AI18758">
            <v>2</v>
          </cell>
        </row>
        <row r="18759">
          <cell r="K18759" t="str">
            <v>Academy Converter</v>
          </cell>
          <cell r="L18759" t="str">
            <v>Primary</v>
          </cell>
          <cell r="AC18759" t="str">
            <v>Yes</v>
          </cell>
          <cell r="AI18759">
            <v>3</v>
          </cell>
        </row>
        <row r="18760">
          <cell r="K18760" t="str">
            <v>Academy Converter</v>
          </cell>
          <cell r="L18760" t="str">
            <v>Primary</v>
          </cell>
          <cell r="AC18760" t="str">
            <v>No</v>
          </cell>
          <cell r="AI18760">
            <v>2</v>
          </cell>
        </row>
        <row r="18761">
          <cell r="K18761" t="str">
            <v>Academy Converter</v>
          </cell>
          <cell r="L18761" t="str">
            <v>Primary</v>
          </cell>
          <cell r="AC18761" t="str">
            <v>No</v>
          </cell>
          <cell r="AI18761">
            <v>2</v>
          </cell>
        </row>
        <row r="18762">
          <cell r="K18762" t="str">
            <v>Academy Converter</v>
          </cell>
          <cell r="L18762" t="str">
            <v>Primary</v>
          </cell>
          <cell r="AC18762" t="str">
            <v>No</v>
          </cell>
          <cell r="AI18762">
            <v>2</v>
          </cell>
        </row>
        <row r="18763">
          <cell r="K18763" t="str">
            <v>Academy Converter</v>
          </cell>
          <cell r="L18763" t="str">
            <v>Primary</v>
          </cell>
          <cell r="AC18763" t="str">
            <v>No</v>
          </cell>
          <cell r="AI18763">
            <v>1</v>
          </cell>
        </row>
        <row r="18764">
          <cell r="K18764" t="str">
            <v>Academy Converter</v>
          </cell>
          <cell r="L18764" t="str">
            <v>Primary</v>
          </cell>
          <cell r="AC18764" t="str">
            <v>No</v>
          </cell>
          <cell r="AI18764">
            <v>2</v>
          </cell>
        </row>
        <row r="18765">
          <cell r="K18765" t="str">
            <v>Academy Converter</v>
          </cell>
          <cell r="L18765" t="str">
            <v>Primary</v>
          </cell>
          <cell r="AC18765" t="str">
            <v>No</v>
          </cell>
          <cell r="AI18765">
            <v>1</v>
          </cell>
        </row>
        <row r="18766">
          <cell r="K18766" t="str">
            <v>Academy Converter</v>
          </cell>
          <cell r="L18766" t="str">
            <v>Primary</v>
          </cell>
          <cell r="AC18766" t="str">
            <v>Yes</v>
          </cell>
          <cell r="AI18766">
            <v>3</v>
          </cell>
        </row>
        <row r="18767">
          <cell r="K18767" t="str">
            <v>Academy Converter</v>
          </cell>
          <cell r="L18767" t="str">
            <v>Primary</v>
          </cell>
          <cell r="AC18767" t="str">
            <v>No</v>
          </cell>
          <cell r="AI18767">
            <v>2</v>
          </cell>
        </row>
        <row r="18768">
          <cell r="K18768" t="str">
            <v>Academy Special Converter</v>
          </cell>
          <cell r="L18768" t="str">
            <v>Special</v>
          </cell>
          <cell r="AC18768" t="str">
            <v>No</v>
          </cell>
          <cell r="AI18768">
            <v>2</v>
          </cell>
        </row>
        <row r="18769">
          <cell r="K18769" t="str">
            <v>Academy Converter</v>
          </cell>
          <cell r="L18769" t="str">
            <v>Primary</v>
          </cell>
          <cell r="AC18769" t="str">
            <v>Yes</v>
          </cell>
          <cell r="AI18769">
            <v>2</v>
          </cell>
        </row>
        <row r="18770">
          <cell r="K18770" t="str">
            <v>Academy Converter</v>
          </cell>
          <cell r="L18770" t="str">
            <v>Primary</v>
          </cell>
          <cell r="AC18770" t="str">
            <v>No</v>
          </cell>
          <cell r="AI18770">
            <v>2</v>
          </cell>
        </row>
        <row r="18771">
          <cell r="K18771" t="str">
            <v>Academy Converter</v>
          </cell>
          <cell r="L18771" t="str">
            <v>Primary</v>
          </cell>
          <cell r="AC18771" t="str">
            <v>No</v>
          </cell>
          <cell r="AI18771">
            <v>1</v>
          </cell>
        </row>
        <row r="18772">
          <cell r="K18772" t="str">
            <v>Academy Converter</v>
          </cell>
          <cell r="L18772" t="str">
            <v>Primary</v>
          </cell>
          <cell r="AC18772" t="str">
            <v>Yes</v>
          </cell>
          <cell r="AI18772">
            <v>3</v>
          </cell>
        </row>
        <row r="18773">
          <cell r="K18773" t="str">
            <v>Academy Converter</v>
          </cell>
          <cell r="L18773" t="str">
            <v>Primary</v>
          </cell>
          <cell r="AC18773" t="str">
            <v>No</v>
          </cell>
          <cell r="AI18773">
            <v>2</v>
          </cell>
        </row>
        <row r="18774">
          <cell r="K18774" t="str">
            <v>Academy Converter</v>
          </cell>
          <cell r="L18774" t="str">
            <v>Primary</v>
          </cell>
          <cell r="AC18774" t="str">
            <v>Yes</v>
          </cell>
          <cell r="AI18774">
            <v>1</v>
          </cell>
        </row>
        <row r="18775">
          <cell r="K18775" t="str">
            <v>Academy Converter</v>
          </cell>
          <cell r="L18775" t="str">
            <v>Primary</v>
          </cell>
          <cell r="AC18775" t="str">
            <v>No</v>
          </cell>
          <cell r="AI18775">
            <v>2</v>
          </cell>
        </row>
        <row r="18776">
          <cell r="K18776" t="str">
            <v>Academy Converter</v>
          </cell>
          <cell r="L18776" t="str">
            <v>Primary</v>
          </cell>
          <cell r="AC18776" t="str">
            <v>No</v>
          </cell>
          <cell r="AI18776">
            <v>2</v>
          </cell>
        </row>
        <row r="18777">
          <cell r="K18777" t="str">
            <v>Academy Converter</v>
          </cell>
          <cell r="L18777" t="str">
            <v>Primary</v>
          </cell>
          <cell r="AC18777" t="str">
            <v>No</v>
          </cell>
          <cell r="AI18777">
            <v>2</v>
          </cell>
        </row>
        <row r="18778">
          <cell r="K18778" t="str">
            <v>Academy Converter</v>
          </cell>
          <cell r="L18778" t="str">
            <v>Primary</v>
          </cell>
          <cell r="AC18778" t="str">
            <v>No</v>
          </cell>
          <cell r="AI18778">
            <v>2</v>
          </cell>
        </row>
        <row r="18779">
          <cell r="K18779" t="str">
            <v>Academy Converter</v>
          </cell>
          <cell r="L18779" t="str">
            <v>Secondary</v>
          </cell>
          <cell r="AC18779" t="str">
            <v>Yes</v>
          </cell>
          <cell r="AI18779">
            <v>2</v>
          </cell>
        </row>
        <row r="18780">
          <cell r="K18780" t="str">
            <v>Academy Converter</v>
          </cell>
          <cell r="L18780" t="str">
            <v>Primary</v>
          </cell>
          <cell r="AC18780" t="str">
            <v>No</v>
          </cell>
          <cell r="AI18780">
            <v>1</v>
          </cell>
        </row>
        <row r="18781">
          <cell r="K18781" t="str">
            <v>Academy Special Converter</v>
          </cell>
          <cell r="L18781" t="str">
            <v>Special</v>
          </cell>
          <cell r="AC18781" t="str">
            <v>No</v>
          </cell>
          <cell r="AI18781">
            <v>1</v>
          </cell>
        </row>
        <row r="18782">
          <cell r="K18782" t="str">
            <v>Academy Converter</v>
          </cell>
          <cell r="L18782" t="str">
            <v>Primary</v>
          </cell>
          <cell r="AC18782" t="str">
            <v>No</v>
          </cell>
          <cell r="AI18782">
            <v>2</v>
          </cell>
        </row>
        <row r="18783">
          <cell r="K18783" t="str">
            <v>Academy Converter</v>
          </cell>
          <cell r="L18783" t="str">
            <v>Primary</v>
          </cell>
          <cell r="AC18783" t="str">
            <v>Yes</v>
          </cell>
          <cell r="AI18783">
            <v>4</v>
          </cell>
        </row>
        <row r="18784">
          <cell r="K18784" t="str">
            <v>Academy Converter</v>
          </cell>
          <cell r="L18784" t="str">
            <v>Secondary</v>
          </cell>
          <cell r="AC18784" t="str">
            <v>No</v>
          </cell>
          <cell r="AI18784">
            <v>2</v>
          </cell>
        </row>
        <row r="18785">
          <cell r="K18785" t="str">
            <v>Academy Converter</v>
          </cell>
          <cell r="L18785" t="str">
            <v>Primary</v>
          </cell>
          <cell r="AC18785" t="str">
            <v>Yes</v>
          </cell>
          <cell r="AI18785">
            <v>2</v>
          </cell>
        </row>
        <row r="18786">
          <cell r="K18786" t="str">
            <v>Academy Converter</v>
          </cell>
          <cell r="L18786" t="str">
            <v>Primary</v>
          </cell>
          <cell r="AC18786" t="str">
            <v>Yes</v>
          </cell>
          <cell r="AI18786">
            <v>3</v>
          </cell>
        </row>
        <row r="18787">
          <cell r="K18787" t="str">
            <v>Academy Converter</v>
          </cell>
          <cell r="L18787" t="str">
            <v>Primary</v>
          </cell>
          <cell r="AC18787" t="str">
            <v>No</v>
          </cell>
          <cell r="AI18787">
            <v>1</v>
          </cell>
        </row>
        <row r="18788">
          <cell r="K18788" t="str">
            <v>Academy Converter</v>
          </cell>
          <cell r="L18788" t="str">
            <v>Primary</v>
          </cell>
          <cell r="AC18788" t="str">
            <v>No</v>
          </cell>
          <cell r="AI18788">
            <v>2</v>
          </cell>
        </row>
        <row r="18789">
          <cell r="K18789" t="str">
            <v>University Technical College</v>
          </cell>
          <cell r="L18789" t="str">
            <v>Secondary</v>
          </cell>
          <cell r="AC18789" t="str">
            <v>Yes</v>
          </cell>
          <cell r="AI18789">
            <v>4</v>
          </cell>
        </row>
        <row r="18790">
          <cell r="K18790" t="str">
            <v>Academy Converter</v>
          </cell>
          <cell r="L18790" t="str">
            <v>Secondary</v>
          </cell>
          <cell r="AC18790" t="str">
            <v>Yes</v>
          </cell>
          <cell r="AI18790">
            <v>3</v>
          </cell>
        </row>
        <row r="18791">
          <cell r="K18791" t="str">
            <v>Academy Converter</v>
          </cell>
          <cell r="L18791" t="str">
            <v>Primary</v>
          </cell>
          <cell r="AC18791" t="str">
            <v>No</v>
          </cell>
          <cell r="AI18791">
            <v>2</v>
          </cell>
        </row>
        <row r="18792">
          <cell r="K18792" t="str">
            <v>Academy Converter</v>
          </cell>
          <cell r="L18792" t="str">
            <v>Primary</v>
          </cell>
          <cell r="AC18792" t="str">
            <v>No</v>
          </cell>
          <cell r="AI18792">
            <v>2</v>
          </cell>
        </row>
        <row r="18793">
          <cell r="K18793" t="str">
            <v>Academy Converter</v>
          </cell>
          <cell r="L18793" t="str">
            <v>Primary</v>
          </cell>
          <cell r="AC18793" t="str">
            <v>No</v>
          </cell>
          <cell r="AI18793">
            <v>2</v>
          </cell>
        </row>
        <row r="18794">
          <cell r="K18794" t="str">
            <v>Academy Converter</v>
          </cell>
          <cell r="L18794" t="str">
            <v>Primary</v>
          </cell>
          <cell r="AC18794" t="str">
            <v>No</v>
          </cell>
          <cell r="AI18794">
            <v>1</v>
          </cell>
        </row>
        <row r="18795">
          <cell r="K18795" t="str">
            <v>Academy Converter</v>
          </cell>
          <cell r="L18795" t="str">
            <v>Primary</v>
          </cell>
          <cell r="AC18795" t="str">
            <v>No</v>
          </cell>
          <cell r="AI18795">
            <v>2</v>
          </cell>
        </row>
        <row r="18796">
          <cell r="K18796" t="str">
            <v>Academy Converter</v>
          </cell>
          <cell r="L18796" t="str">
            <v>Primary</v>
          </cell>
          <cell r="AC18796" t="str">
            <v>No</v>
          </cell>
          <cell r="AI18796">
            <v>1</v>
          </cell>
        </row>
        <row r="18797">
          <cell r="K18797" t="str">
            <v>Academy Converter</v>
          </cell>
          <cell r="L18797" t="str">
            <v>Primary</v>
          </cell>
          <cell r="AC18797" t="str">
            <v>No</v>
          </cell>
          <cell r="AI18797">
            <v>1</v>
          </cell>
        </row>
        <row r="18798">
          <cell r="K18798" t="str">
            <v>Academy Converter</v>
          </cell>
          <cell r="L18798" t="str">
            <v>Primary</v>
          </cell>
          <cell r="AC18798" t="str">
            <v>No</v>
          </cell>
          <cell r="AI18798">
            <v>1</v>
          </cell>
        </row>
        <row r="18799">
          <cell r="K18799" t="str">
            <v>Academy Converter</v>
          </cell>
          <cell r="L18799" t="str">
            <v>Primary</v>
          </cell>
          <cell r="AC18799" t="str">
            <v>No</v>
          </cell>
          <cell r="AI18799">
            <v>1</v>
          </cell>
        </row>
        <row r="18800">
          <cell r="K18800" t="str">
            <v>Academy Converter</v>
          </cell>
          <cell r="L18800" t="str">
            <v>Primary</v>
          </cell>
          <cell r="AC18800" t="str">
            <v>Yes</v>
          </cell>
          <cell r="AI18800">
            <v>3</v>
          </cell>
        </row>
        <row r="18801">
          <cell r="K18801" t="str">
            <v>Academy Converter</v>
          </cell>
          <cell r="L18801" t="str">
            <v>Primary</v>
          </cell>
          <cell r="AC18801" t="str">
            <v>No</v>
          </cell>
          <cell r="AI18801">
            <v>2</v>
          </cell>
        </row>
        <row r="18802">
          <cell r="K18802" t="str">
            <v>Academy Converter</v>
          </cell>
          <cell r="L18802" t="str">
            <v>Primary</v>
          </cell>
          <cell r="AC18802" t="str">
            <v>Yes</v>
          </cell>
          <cell r="AI18802">
            <v>1</v>
          </cell>
        </row>
        <row r="18803">
          <cell r="K18803" t="str">
            <v>Academy Converter</v>
          </cell>
          <cell r="L18803" t="str">
            <v>Primary</v>
          </cell>
          <cell r="AC18803" t="str">
            <v>No</v>
          </cell>
          <cell r="AI18803">
            <v>2</v>
          </cell>
        </row>
        <row r="18804">
          <cell r="K18804" t="str">
            <v>Academy Converter</v>
          </cell>
          <cell r="L18804" t="str">
            <v>Primary</v>
          </cell>
          <cell r="AC18804" t="str">
            <v>No</v>
          </cell>
          <cell r="AI18804">
            <v>2</v>
          </cell>
        </row>
        <row r="18805">
          <cell r="K18805" t="str">
            <v>Academy Converter</v>
          </cell>
          <cell r="L18805" t="str">
            <v>Secondary</v>
          </cell>
          <cell r="AC18805" t="str">
            <v>Yes</v>
          </cell>
          <cell r="AI18805">
            <v>2</v>
          </cell>
        </row>
        <row r="18806">
          <cell r="K18806" t="str">
            <v>Academy Converter</v>
          </cell>
          <cell r="L18806" t="str">
            <v>Primary</v>
          </cell>
          <cell r="AC18806" t="str">
            <v>Yes</v>
          </cell>
          <cell r="AI18806">
            <v>3</v>
          </cell>
        </row>
        <row r="18807">
          <cell r="K18807" t="str">
            <v>Academy Converter</v>
          </cell>
          <cell r="L18807" t="str">
            <v>Primary</v>
          </cell>
          <cell r="AC18807" t="str">
            <v>No</v>
          </cell>
          <cell r="AI18807">
            <v>1</v>
          </cell>
        </row>
        <row r="18808">
          <cell r="K18808" t="str">
            <v>Academy Converter</v>
          </cell>
          <cell r="L18808" t="str">
            <v>Primary</v>
          </cell>
          <cell r="AC18808" t="str">
            <v>No</v>
          </cell>
          <cell r="AI18808">
            <v>2</v>
          </cell>
        </row>
        <row r="18809">
          <cell r="K18809" t="str">
            <v>Academy Converter</v>
          </cell>
          <cell r="L18809" t="str">
            <v>Primary</v>
          </cell>
          <cell r="AC18809" t="str">
            <v>No</v>
          </cell>
          <cell r="AI18809">
            <v>1</v>
          </cell>
        </row>
        <row r="18810">
          <cell r="K18810" t="str">
            <v>Academy Converter</v>
          </cell>
          <cell r="L18810" t="str">
            <v>Secondary</v>
          </cell>
          <cell r="AC18810" t="str">
            <v>No</v>
          </cell>
          <cell r="AI18810">
            <v>1</v>
          </cell>
        </row>
        <row r="18811">
          <cell r="K18811" t="str">
            <v>Academy Converter</v>
          </cell>
          <cell r="L18811" t="str">
            <v>Secondary</v>
          </cell>
          <cell r="AC18811" t="str">
            <v>No</v>
          </cell>
          <cell r="AI18811">
            <v>2</v>
          </cell>
        </row>
        <row r="18812">
          <cell r="K18812" t="str">
            <v>Academy Converter</v>
          </cell>
          <cell r="L18812" t="str">
            <v>Primary</v>
          </cell>
          <cell r="AC18812" t="str">
            <v>No</v>
          </cell>
          <cell r="AI18812">
            <v>1</v>
          </cell>
        </row>
        <row r="18813">
          <cell r="K18813" t="str">
            <v>Academy Converter</v>
          </cell>
          <cell r="L18813" t="str">
            <v>Primary</v>
          </cell>
          <cell r="AC18813" t="str">
            <v>Yes</v>
          </cell>
          <cell r="AI18813">
            <v>3</v>
          </cell>
        </row>
        <row r="18814">
          <cell r="K18814" t="str">
            <v>Academy Converter</v>
          </cell>
          <cell r="L18814" t="str">
            <v>Primary</v>
          </cell>
          <cell r="AC18814" t="str">
            <v>Yes</v>
          </cell>
          <cell r="AI18814">
            <v>3</v>
          </cell>
        </row>
        <row r="18815">
          <cell r="K18815" t="str">
            <v>Academy Converter</v>
          </cell>
          <cell r="L18815" t="str">
            <v>Secondary</v>
          </cell>
          <cell r="AC18815" t="str">
            <v>No</v>
          </cell>
          <cell r="AI18815">
            <v>1</v>
          </cell>
        </row>
        <row r="18816">
          <cell r="K18816" t="str">
            <v>Academy Converter</v>
          </cell>
          <cell r="L18816" t="str">
            <v>Primary</v>
          </cell>
          <cell r="AC18816" t="str">
            <v>No</v>
          </cell>
          <cell r="AI18816">
            <v>2</v>
          </cell>
        </row>
        <row r="18817">
          <cell r="K18817" t="str">
            <v>Academy Special Converter</v>
          </cell>
          <cell r="L18817" t="str">
            <v>Special</v>
          </cell>
          <cell r="AC18817" t="str">
            <v>No</v>
          </cell>
          <cell r="AI18817">
            <v>1</v>
          </cell>
        </row>
        <row r="18818">
          <cell r="K18818" t="str">
            <v>Academy Converter</v>
          </cell>
          <cell r="L18818" t="str">
            <v>Secondary</v>
          </cell>
          <cell r="AC18818" t="str">
            <v>Yes</v>
          </cell>
          <cell r="AI18818">
            <v>2</v>
          </cell>
        </row>
        <row r="18819">
          <cell r="K18819" t="str">
            <v>Academy Converter</v>
          </cell>
          <cell r="L18819" t="str">
            <v>Primary</v>
          </cell>
          <cell r="AC18819" t="str">
            <v>No</v>
          </cell>
          <cell r="AI18819">
            <v>2</v>
          </cell>
        </row>
        <row r="18820">
          <cell r="K18820" t="str">
            <v>Academy Converter</v>
          </cell>
          <cell r="L18820" t="str">
            <v>Primary</v>
          </cell>
          <cell r="AC18820" t="str">
            <v>No</v>
          </cell>
          <cell r="AI18820">
            <v>1</v>
          </cell>
        </row>
        <row r="18821">
          <cell r="K18821" t="str">
            <v>Academy Converter</v>
          </cell>
          <cell r="L18821" t="str">
            <v>Primary</v>
          </cell>
          <cell r="AC18821" t="str">
            <v>No</v>
          </cell>
          <cell r="AI18821">
            <v>2</v>
          </cell>
        </row>
        <row r="18822">
          <cell r="K18822" t="str">
            <v>Academy Converter</v>
          </cell>
          <cell r="L18822" t="str">
            <v>Primary</v>
          </cell>
          <cell r="AC18822" t="str">
            <v>Yes</v>
          </cell>
          <cell r="AI18822">
            <v>2</v>
          </cell>
        </row>
        <row r="18823">
          <cell r="K18823" t="str">
            <v>Academy Converter</v>
          </cell>
          <cell r="L18823" t="str">
            <v>Primary</v>
          </cell>
          <cell r="AC18823" t="str">
            <v>No</v>
          </cell>
          <cell r="AI18823">
            <v>2</v>
          </cell>
        </row>
        <row r="18824">
          <cell r="K18824" t="str">
            <v>Academy Converter</v>
          </cell>
          <cell r="L18824" t="str">
            <v>Primary</v>
          </cell>
          <cell r="AC18824" t="str">
            <v>No</v>
          </cell>
          <cell r="AI18824">
            <v>1</v>
          </cell>
        </row>
        <row r="18825">
          <cell r="K18825" t="str">
            <v>Academy Converter</v>
          </cell>
          <cell r="L18825" t="str">
            <v>Primary</v>
          </cell>
          <cell r="AC18825" t="str">
            <v>No</v>
          </cell>
          <cell r="AI18825">
            <v>2</v>
          </cell>
        </row>
        <row r="18826">
          <cell r="K18826" t="str">
            <v>Academy Converter</v>
          </cell>
          <cell r="L18826" t="str">
            <v>Secondary</v>
          </cell>
          <cell r="AC18826" t="str">
            <v>No</v>
          </cell>
          <cell r="AI18826">
            <v>1</v>
          </cell>
        </row>
        <row r="18827">
          <cell r="K18827" t="str">
            <v>Academy Converter</v>
          </cell>
          <cell r="L18827" t="str">
            <v>Secondary</v>
          </cell>
          <cell r="AC18827" t="str">
            <v>No</v>
          </cell>
          <cell r="AI18827">
            <v>2</v>
          </cell>
        </row>
        <row r="18828">
          <cell r="K18828" t="str">
            <v>Academy Converter</v>
          </cell>
          <cell r="L18828" t="str">
            <v>Primary</v>
          </cell>
          <cell r="AC18828" t="str">
            <v>No</v>
          </cell>
          <cell r="AI18828">
            <v>1</v>
          </cell>
        </row>
        <row r="18829">
          <cell r="K18829" t="str">
            <v>Academy Converter</v>
          </cell>
          <cell r="L18829" t="str">
            <v>Primary</v>
          </cell>
          <cell r="AC18829" t="str">
            <v>No</v>
          </cell>
          <cell r="AI18829">
            <v>2</v>
          </cell>
        </row>
        <row r="18830">
          <cell r="K18830" t="str">
            <v>Academy Converter</v>
          </cell>
          <cell r="L18830" t="str">
            <v>Primary</v>
          </cell>
          <cell r="AC18830" t="str">
            <v>No</v>
          </cell>
          <cell r="AI18830">
            <v>2</v>
          </cell>
        </row>
        <row r="18831">
          <cell r="K18831" t="str">
            <v>Academy Converter</v>
          </cell>
          <cell r="L18831" t="str">
            <v>Primary</v>
          </cell>
          <cell r="AC18831" t="str">
            <v>No</v>
          </cell>
          <cell r="AI18831">
            <v>1</v>
          </cell>
        </row>
        <row r="18832">
          <cell r="K18832" t="str">
            <v>Free School</v>
          </cell>
          <cell r="L18832" t="str">
            <v>Secondary</v>
          </cell>
          <cell r="AC18832" t="str">
            <v>Yes</v>
          </cell>
          <cell r="AI18832">
            <v>1</v>
          </cell>
        </row>
        <row r="18833">
          <cell r="K18833" t="str">
            <v>Academy Special Converter</v>
          </cell>
          <cell r="L18833" t="str">
            <v>Special</v>
          </cell>
          <cell r="AC18833" t="str">
            <v>No</v>
          </cell>
          <cell r="AI18833">
            <v>2</v>
          </cell>
        </row>
        <row r="18834">
          <cell r="K18834" t="str">
            <v>Academy Sponsor Led</v>
          </cell>
          <cell r="L18834" t="str">
            <v>Primary</v>
          </cell>
          <cell r="AC18834" t="str">
            <v>Yes</v>
          </cell>
          <cell r="AI18834">
            <v>2</v>
          </cell>
        </row>
        <row r="18835">
          <cell r="K18835" t="str">
            <v>Academy Sponsor Led</v>
          </cell>
          <cell r="L18835" t="str">
            <v>Primary</v>
          </cell>
          <cell r="AC18835" t="str">
            <v>Yes</v>
          </cell>
          <cell r="AI18835">
            <v>2</v>
          </cell>
        </row>
        <row r="18836">
          <cell r="K18836" t="str">
            <v>Academy Sponsor Led</v>
          </cell>
          <cell r="L18836" t="str">
            <v>Primary</v>
          </cell>
          <cell r="AC18836" t="str">
            <v>Yes</v>
          </cell>
          <cell r="AI18836">
            <v>3</v>
          </cell>
        </row>
        <row r="18837">
          <cell r="K18837" t="str">
            <v>Academy Sponsor Led</v>
          </cell>
          <cell r="L18837" t="str">
            <v>Primary</v>
          </cell>
          <cell r="AC18837" t="str">
            <v>Yes</v>
          </cell>
          <cell r="AI18837">
            <v>2</v>
          </cell>
        </row>
        <row r="18838">
          <cell r="K18838" t="str">
            <v>Academy Converter</v>
          </cell>
          <cell r="L18838" t="str">
            <v>Primary</v>
          </cell>
          <cell r="AC18838" t="str">
            <v>No</v>
          </cell>
          <cell r="AI18838">
            <v>2</v>
          </cell>
        </row>
        <row r="18839">
          <cell r="K18839" t="str">
            <v>Academy Sponsor Led</v>
          </cell>
          <cell r="L18839" t="str">
            <v>Primary</v>
          </cell>
          <cell r="AC18839" t="str">
            <v>Yes</v>
          </cell>
          <cell r="AI18839">
            <v>2</v>
          </cell>
        </row>
        <row r="18840">
          <cell r="K18840" t="str">
            <v>Academy Sponsor Led</v>
          </cell>
          <cell r="L18840" t="str">
            <v>Primary</v>
          </cell>
          <cell r="AC18840" t="str">
            <v>Yes</v>
          </cell>
          <cell r="AI18840">
            <v>4</v>
          </cell>
        </row>
        <row r="18841">
          <cell r="K18841" t="str">
            <v>Academy Sponsor Led</v>
          </cell>
          <cell r="L18841" t="str">
            <v>Secondary</v>
          </cell>
          <cell r="AC18841" t="str">
            <v>Yes</v>
          </cell>
          <cell r="AI18841">
            <v>3</v>
          </cell>
        </row>
        <row r="18842">
          <cell r="K18842" t="str">
            <v>Academy Sponsor Led</v>
          </cell>
          <cell r="L18842" t="str">
            <v>Secondary</v>
          </cell>
          <cell r="AC18842" t="str">
            <v>Yes</v>
          </cell>
          <cell r="AI18842">
            <v>2</v>
          </cell>
        </row>
        <row r="18843">
          <cell r="K18843" t="str">
            <v>Academy Sponsor Led</v>
          </cell>
          <cell r="L18843" t="str">
            <v>Primary</v>
          </cell>
          <cell r="AC18843" t="str">
            <v>Yes</v>
          </cell>
          <cell r="AI18843">
            <v>2</v>
          </cell>
        </row>
        <row r="18844">
          <cell r="K18844" t="str">
            <v>Academy Sponsor Led</v>
          </cell>
          <cell r="L18844" t="str">
            <v>Primary</v>
          </cell>
          <cell r="AC18844" t="str">
            <v>Yes</v>
          </cell>
          <cell r="AI18844">
            <v>2</v>
          </cell>
        </row>
        <row r="18845">
          <cell r="K18845" t="str">
            <v>Academy Sponsor Led</v>
          </cell>
          <cell r="L18845" t="str">
            <v>Primary</v>
          </cell>
          <cell r="AC18845" t="str">
            <v>Yes</v>
          </cell>
          <cell r="AI18845">
            <v>2</v>
          </cell>
        </row>
        <row r="18846">
          <cell r="K18846" t="str">
            <v>Academy Sponsor Led</v>
          </cell>
          <cell r="L18846" t="str">
            <v>Primary</v>
          </cell>
          <cell r="AC18846" t="str">
            <v>NULL</v>
          </cell>
          <cell r="AI18846" t="str">
            <v>NULL</v>
          </cell>
        </row>
        <row r="18847">
          <cell r="K18847" t="str">
            <v>Academy Sponsor Led</v>
          </cell>
          <cell r="L18847" t="str">
            <v>Primary</v>
          </cell>
          <cell r="AC18847" t="str">
            <v>NULL</v>
          </cell>
          <cell r="AI18847" t="str">
            <v>NULL</v>
          </cell>
        </row>
        <row r="18848">
          <cell r="K18848" t="str">
            <v>Free School</v>
          </cell>
          <cell r="L18848" t="str">
            <v>Secondary</v>
          </cell>
          <cell r="AC18848" t="str">
            <v>Yes</v>
          </cell>
          <cell r="AI18848">
            <v>2</v>
          </cell>
        </row>
        <row r="18849">
          <cell r="K18849" t="str">
            <v>Academy Sponsor Led</v>
          </cell>
          <cell r="L18849" t="str">
            <v>Secondary</v>
          </cell>
          <cell r="AC18849" t="str">
            <v>Yes</v>
          </cell>
          <cell r="AI18849">
            <v>2</v>
          </cell>
        </row>
        <row r="18850">
          <cell r="K18850" t="str">
            <v>Free School</v>
          </cell>
          <cell r="L18850" t="str">
            <v>Secondary</v>
          </cell>
          <cell r="AC18850" t="str">
            <v>Yes</v>
          </cell>
          <cell r="AI18850">
            <v>2</v>
          </cell>
        </row>
        <row r="18851">
          <cell r="K18851" t="str">
            <v>Academy Sponsor Led</v>
          </cell>
          <cell r="L18851" t="str">
            <v>Primary</v>
          </cell>
          <cell r="AC18851" t="str">
            <v>Yes</v>
          </cell>
          <cell r="AI18851">
            <v>2</v>
          </cell>
        </row>
        <row r="18852">
          <cell r="K18852" t="str">
            <v>Academy Converter</v>
          </cell>
          <cell r="L18852" t="str">
            <v>Primary</v>
          </cell>
          <cell r="AC18852" t="str">
            <v>No</v>
          </cell>
          <cell r="AI18852">
            <v>2</v>
          </cell>
        </row>
        <row r="18853">
          <cell r="K18853" t="str">
            <v>Academy Converter</v>
          </cell>
          <cell r="L18853" t="str">
            <v>Primary</v>
          </cell>
          <cell r="AC18853" t="str">
            <v>No</v>
          </cell>
          <cell r="AI18853">
            <v>2</v>
          </cell>
        </row>
        <row r="18854">
          <cell r="K18854" t="str">
            <v>Academy Converter</v>
          </cell>
          <cell r="L18854" t="str">
            <v>Primary</v>
          </cell>
          <cell r="AC18854" t="str">
            <v>No</v>
          </cell>
          <cell r="AI18854">
            <v>2</v>
          </cell>
        </row>
        <row r="18855">
          <cell r="K18855" t="str">
            <v>Academy Converter</v>
          </cell>
          <cell r="L18855" t="str">
            <v>Primary</v>
          </cell>
          <cell r="AC18855" t="str">
            <v>No</v>
          </cell>
          <cell r="AI18855">
            <v>2</v>
          </cell>
        </row>
        <row r="18856">
          <cell r="K18856" t="str">
            <v>Academy Converter</v>
          </cell>
          <cell r="L18856" t="str">
            <v>Primary</v>
          </cell>
          <cell r="AC18856" t="str">
            <v>Yes</v>
          </cell>
          <cell r="AI18856">
            <v>2</v>
          </cell>
        </row>
        <row r="18857">
          <cell r="K18857" t="str">
            <v>Academy Converter</v>
          </cell>
          <cell r="L18857" t="str">
            <v>Primary</v>
          </cell>
          <cell r="AC18857" t="str">
            <v>Yes</v>
          </cell>
          <cell r="AI18857">
            <v>2</v>
          </cell>
        </row>
        <row r="18858">
          <cell r="K18858" t="str">
            <v>Academy Converter</v>
          </cell>
          <cell r="L18858" t="str">
            <v>Primary</v>
          </cell>
          <cell r="AC18858" t="str">
            <v>No</v>
          </cell>
          <cell r="AI18858">
            <v>2</v>
          </cell>
        </row>
        <row r="18859">
          <cell r="K18859" t="str">
            <v>Academy Converter</v>
          </cell>
          <cell r="L18859" t="str">
            <v>Primary</v>
          </cell>
          <cell r="AC18859" t="str">
            <v>No</v>
          </cell>
          <cell r="AI18859">
            <v>2</v>
          </cell>
        </row>
        <row r="18860">
          <cell r="K18860" t="str">
            <v>Academy Converter</v>
          </cell>
          <cell r="L18860" t="str">
            <v>Primary</v>
          </cell>
          <cell r="AC18860" t="str">
            <v>No</v>
          </cell>
          <cell r="AI18860">
            <v>2</v>
          </cell>
        </row>
        <row r="18861">
          <cell r="K18861" t="str">
            <v>Academy Converter</v>
          </cell>
          <cell r="L18861" t="str">
            <v>Primary</v>
          </cell>
          <cell r="AC18861" t="str">
            <v>No</v>
          </cell>
          <cell r="AI18861">
            <v>2</v>
          </cell>
        </row>
        <row r="18862">
          <cell r="K18862" t="str">
            <v>Academy Converter</v>
          </cell>
          <cell r="L18862" t="str">
            <v>Primary</v>
          </cell>
          <cell r="AC18862" t="str">
            <v>No</v>
          </cell>
          <cell r="AI18862">
            <v>2</v>
          </cell>
        </row>
        <row r="18863">
          <cell r="K18863" t="str">
            <v>Academy Converter</v>
          </cell>
          <cell r="L18863" t="str">
            <v>Primary</v>
          </cell>
          <cell r="AC18863" t="str">
            <v>Yes</v>
          </cell>
          <cell r="AI18863">
            <v>2</v>
          </cell>
        </row>
        <row r="18864">
          <cell r="K18864" t="str">
            <v>Academy Converter</v>
          </cell>
          <cell r="L18864" t="str">
            <v>Primary</v>
          </cell>
          <cell r="AC18864" t="str">
            <v>Yes</v>
          </cell>
          <cell r="AI18864">
            <v>2</v>
          </cell>
        </row>
        <row r="18865">
          <cell r="K18865" t="str">
            <v>Academy Converter</v>
          </cell>
          <cell r="L18865" t="str">
            <v>Primary</v>
          </cell>
          <cell r="AC18865" t="str">
            <v>Yes</v>
          </cell>
          <cell r="AI18865">
            <v>2</v>
          </cell>
        </row>
        <row r="18866">
          <cell r="K18866" t="str">
            <v>Academy Converter</v>
          </cell>
          <cell r="L18866" t="str">
            <v>Primary</v>
          </cell>
          <cell r="AC18866" t="str">
            <v>No</v>
          </cell>
          <cell r="AI18866">
            <v>2</v>
          </cell>
        </row>
        <row r="18867">
          <cell r="K18867" t="str">
            <v>Academy Converter</v>
          </cell>
          <cell r="L18867" t="str">
            <v>Primary</v>
          </cell>
          <cell r="AC18867" t="str">
            <v>No</v>
          </cell>
          <cell r="AI18867">
            <v>2</v>
          </cell>
        </row>
        <row r="18868">
          <cell r="K18868" t="str">
            <v>Academy Converter</v>
          </cell>
          <cell r="L18868" t="str">
            <v>Primary</v>
          </cell>
          <cell r="AC18868" t="str">
            <v>Yes</v>
          </cell>
          <cell r="AI18868">
            <v>3</v>
          </cell>
        </row>
        <row r="18869">
          <cell r="K18869" t="str">
            <v>Academy Converter</v>
          </cell>
          <cell r="L18869" t="str">
            <v>Primary</v>
          </cell>
          <cell r="AC18869" t="str">
            <v>No</v>
          </cell>
          <cell r="AI18869">
            <v>2</v>
          </cell>
        </row>
        <row r="18870">
          <cell r="K18870" t="str">
            <v>Academy Converter</v>
          </cell>
          <cell r="L18870" t="str">
            <v>Primary</v>
          </cell>
          <cell r="AC18870" t="str">
            <v>No</v>
          </cell>
          <cell r="AI18870">
            <v>2</v>
          </cell>
        </row>
        <row r="18871">
          <cell r="K18871" t="str">
            <v>Academy Converter</v>
          </cell>
          <cell r="L18871" t="str">
            <v>Primary</v>
          </cell>
          <cell r="AC18871" t="str">
            <v>No</v>
          </cell>
          <cell r="AI18871">
            <v>1</v>
          </cell>
        </row>
        <row r="18872">
          <cell r="K18872" t="str">
            <v>Academy Converter</v>
          </cell>
          <cell r="L18872" t="str">
            <v>Primary</v>
          </cell>
          <cell r="AC18872" t="str">
            <v>No</v>
          </cell>
          <cell r="AI18872">
            <v>1</v>
          </cell>
        </row>
        <row r="18873">
          <cell r="K18873" t="str">
            <v>Academy Converter</v>
          </cell>
          <cell r="L18873" t="str">
            <v>Secondary</v>
          </cell>
          <cell r="AC18873" t="str">
            <v>No</v>
          </cell>
          <cell r="AI18873">
            <v>1</v>
          </cell>
        </row>
        <row r="18874">
          <cell r="K18874" t="str">
            <v>Academy Converter</v>
          </cell>
          <cell r="L18874" t="str">
            <v>Primary</v>
          </cell>
          <cell r="AC18874" t="str">
            <v>Yes</v>
          </cell>
          <cell r="AI18874">
            <v>3</v>
          </cell>
        </row>
        <row r="18875">
          <cell r="K18875" t="str">
            <v>Academy Converter</v>
          </cell>
          <cell r="L18875" t="str">
            <v>Primary</v>
          </cell>
          <cell r="AC18875" t="str">
            <v>No</v>
          </cell>
          <cell r="AI18875">
            <v>2</v>
          </cell>
        </row>
        <row r="18876">
          <cell r="K18876" t="str">
            <v>Academy Converter</v>
          </cell>
          <cell r="L18876" t="str">
            <v>Primary</v>
          </cell>
          <cell r="AC18876" t="str">
            <v>No</v>
          </cell>
          <cell r="AI18876">
            <v>2</v>
          </cell>
        </row>
        <row r="18877">
          <cell r="K18877" t="str">
            <v>Academy Converter</v>
          </cell>
          <cell r="L18877" t="str">
            <v>Primary</v>
          </cell>
          <cell r="AC18877" t="str">
            <v>No</v>
          </cell>
          <cell r="AI18877">
            <v>2</v>
          </cell>
        </row>
        <row r="18878">
          <cell r="K18878" t="str">
            <v>Academy Converter</v>
          </cell>
          <cell r="L18878" t="str">
            <v>Primary</v>
          </cell>
          <cell r="AC18878" t="str">
            <v>No</v>
          </cell>
          <cell r="AI18878">
            <v>1</v>
          </cell>
        </row>
        <row r="18879">
          <cell r="K18879" t="str">
            <v>Academy Converter</v>
          </cell>
          <cell r="L18879" t="str">
            <v>Primary</v>
          </cell>
          <cell r="AC18879" t="str">
            <v>No</v>
          </cell>
          <cell r="AI18879">
            <v>2</v>
          </cell>
        </row>
        <row r="18880">
          <cell r="K18880" t="str">
            <v>Academy Converter</v>
          </cell>
          <cell r="L18880" t="str">
            <v>Primary</v>
          </cell>
          <cell r="AC18880" t="str">
            <v>No</v>
          </cell>
          <cell r="AI18880">
            <v>1</v>
          </cell>
        </row>
        <row r="18881">
          <cell r="K18881" t="str">
            <v>Academy Converter</v>
          </cell>
          <cell r="L18881" t="str">
            <v>Primary</v>
          </cell>
          <cell r="AC18881" t="str">
            <v>No</v>
          </cell>
          <cell r="AI18881">
            <v>1</v>
          </cell>
        </row>
        <row r="18882">
          <cell r="K18882" t="str">
            <v>Academy Converter</v>
          </cell>
          <cell r="L18882" t="str">
            <v>Primary</v>
          </cell>
          <cell r="AC18882" t="str">
            <v>No</v>
          </cell>
          <cell r="AI18882">
            <v>1</v>
          </cell>
        </row>
        <row r="18883">
          <cell r="K18883" t="str">
            <v>Academy Converter</v>
          </cell>
          <cell r="L18883" t="str">
            <v>Primary</v>
          </cell>
          <cell r="AC18883" t="str">
            <v>No</v>
          </cell>
          <cell r="AI18883">
            <v>2</v>
          </cell>
        </row>
        <row r="18884">
          <cell r="K18884" t="str">
            <v>Academy Converter</v>
          </cell>
          <cell r="L18884" t="str">
            <v>Secondary</v>
          </cell>
          <cell r="AC18884" t="str">
            <v>No</v>
          </cell>
          <cell r="AI18884">
            <v>2</v>
          </cell>
        </row>
        <row r="18885">
          <cell r="K18885" t="str">
            <v>Academy Converter</v>
          </cell>
          <cell r="L18885" t="str">
            <v>Secondary</v>
          </cell>
          <cell r="AC18885" t="str">
            <v>No</v>
          </cell>
          <cell r="AI18885">
            <v>1</v>
          </cell>
        </row>
        <row r="18886">
          <cell r="K18886" t="str">
            <v>Academy Converter</v>
          </cell>
          <cell r="L18886" t="str">
            <v>Primary</v>
          </cell>
          <cell r="AC18886" t="str">
            <v>No</v>
          </cell>
          <cell r="AI18886">
            <v>2</v>
          </cell>
        </row>
        <row r="18887">
          <cell r="K18887" t="str">
            <v>Academy Converter</v>
          </cell>
          <cell r="L18887" t="str">
            <v>Primary</v>
          </cell>
          <cell r="AC18887" t="str">
            <v>Yes</v>
          </cell>
          <cell r="AI18887">
            <v>2</v>
          </cell>
        </row>
        <row r="18888">
          <cell r="K18888" t="str">
            <v>Free School - Alternative Provision</v>
          </cell>
          <cell r="L18888" t="str">
            <v>PRU</v>
          </cell>
          <cell r="AC18888" t="str">
            <v>Yes</v>
          </cell>
          <cell r="AI18888">
            <v>1</v>
          </cell>
        </row>
        <row r="18889">
          <cell r="K18889" t="str">
            <v>Free School</v>
          </cell>
          <cell r="L18889" t="str">
            <v>Primary</v>
          </cell>
          <cell r="AC18889" t="str">
            <v>Yes</v>
          </cell>
          <cell r="AI18889">
            <v>2</v>
          </cell>
        </row>
        <row r="18890">
          <cell r="K18890" t="str">
            <v>Community School</v>
          </cell>
          <cell r="L18890" t="str">
            <v>Primary</v>
          </cell>
          <cell r="AC18890" t="str">
            <v>Yes</v>
          </cell>
          <cell r="AI18890">
            <v>2</v>
          </cell>
        </row>
        <row r="18891">
          <cell r="K18891" t="str">
            <v>Free School</v>
          </cell>
          <cell r="L18891" t="str">
            <v>Primary</v>
          </cell>
          <cell r="AC18891" t="str">
            <v>Yes</v>
          </cell>
          <cell r="AI18891">
            <v>1</v>
          </cell>
        </row>
        <row r="18892">
          <cell r="K18892" t="str">
            <v>Free School</v>
          </cell>
          <cell r="L18892" t="str">
            <v>Secondary</v>
          </cell>
          <cell r="AC18892" t="str">
            <v>Yes</v>
          </cell>
          <cell r="AI18892">
            <v>2</v>
          </cell>
        </row>
        <row r="18893">
          <cell r="K18893" t="str">
            <v>University Technical College</v>
          </cell>
          <cell r="L18893" t="str">
            <v>Secondary</v>
          </cell>
          <cell r="AC18893" t="str">
            <v>Yes</v>
          </cell>
          <cell r="AI18893">
            <v>4</v>
          </cell>
        </row>
        <row r="18894">
          <cell r="K18894" t="str">
            <v>Free School</v>
          </cell>
          <cell r="L18894" t="str">
            <v>Secondary</v>
          </cell>
          <cell r="AC18894" t="str">
            <v>Yes</v>
          </cell>
          <cell r="AI18894">
            <v>4</v>
          </cell>
        </row>
        <row r="18895">
          <cell r="K18895" t="str">
            <v>Free School Special</v>
          </cell>
          <cell r="L18895" t="str">
            <v>Special</v>
          </cell>
          <cell r="AC18895" t="str">
            <v>Yes</v>
          </cell>
          <cell r="AI18895">
            <v>2</v>
          </cell>
        </row>
        <row r="18896">
          <cell r="K18896" t="str">
            <v>Free School</v>
          </cell>
          <cell r="L18896" t="str">
            <v>Secondary</v>
          </cell>
          <cell r="AC18896" t="str">
            <v>Yes</v>
          </cell>
          <cell r="AI18896">
            <v>2</v>
          </cell>
        </row>
        <row r="18897">
          <cell r="K18897" t="str">
            <v>Academy Special Sponsor Led</v>
          </cell>
          <cell r="L18897" t="str">
            <v>Special</v>
          </cell>
          <cell r="AC18897" t="str">
            <v>NULL</v>
          </cell>
          <cell r="AI18897" t="str">
            <v>NULL</v>
          </cell>
        </row>
        <row r="18898">
          <cell r="K18898" t="str">
            <v>Academy Sponsor Led</v>
          </cell>
          <cell r="L18898" t="str">
            <v>Primary</v>
          </cell>
          <cell r="AC18898" t="str">
            <v>NULL</v>
          </cell>
          <cell r="AI18898" t="str">
            <v>NULL</v>
          </cell>
        </row>
        <row r="18899">
          <cell r="K18899" t="str">
            <v>Academy Sponsor Led</v>
          </cell>
          <cell r="L18899" t="str">
            <v>Primary</v>
          </cell>
          <cell r="AC18899" t="str">
            <v>NULL</v>
          </cell>
          <cell r="AI18899" t="str">
            <v>NULL</v>
          </cell>
        </row>
        <row r="18900">
          <cell r="K18900" t="str">
            <v>Academy Sponsor Led</v>
          </cell>
          <cell r="L18900" t="str">
            <v>Primary</v>
          </cell>
          <cell r="AC18900" t="str">
            <v>NULL</v>
          </cell>
          <cell r="AI18900" t="str">
            <v>NULL</v>
          </cell>
        </row>
        <row r="18901">
          <cell r="K18901" t="str">
            <v>Voluntary Aided School</v>
          </cell>
          <cell r="L18901" t="str">
            <v>Primary</v>
          </cell>
          <cell r="AC18901" t="str">
            <v>NULL</v>
          </cell>
          <cell r="AI18901" t="str">
            <v>NULL</v>
          </cell>
        </row>
        <row r="18902">
          <cell r="K18902" t="str">
            <v>Academy Special Converter</v>
          </cell>
          <cell r="L18902" t="str">
            <v>Special</v>
          </cell>
          <cell r="AC18902" t="str">
            <v>No</v>
          </cell>
          <cell r="AI18902">
            <v>2</v>
          </cell>
        </row>
        <row r="18903">
          <cell r="K18903" t="str">
            <v>Free School</v>
          </cell>
          <cell r="L18903" t="str">
            <v>Primary</v>
          </cell>
          <cell r="AC18903" t="str">
            <v>Yes</v>
          </cell>
          <cell r="AI18903">
            <v>2</v>
          </cell>
        </row>
        <row r="18904">
          <cell r="K18904" t="str">
            <v>Community School</v>
          </cell>
          <cell r="L18904" t="str">
            <v>Primary</v>
          </cell>
          <cell r="AC18904" t="str">
            <v>Yes</v>
          </cell>
          <cell r="AI18904">
            <v>2</v>
          </cell>
        </row>
        <row r="18905">
          <cell r="K18905" t="str">
            <v>Community School</v>
          </cell>
          <cell r="L18905" t="str">
            <v>Primary</v>
          </cell>
          <cell r="AC18905" t="str">
            <v>Yes</v>
          </cell>
          <cell r="AI18905">
            <v>2</v>
          </cell>
        </row>
        <row r="18906">
          <cell r="K18906" t="str">
            <v>Free School</v>
          </cell>
          <cell r="L18906" t="str">
            <v>Secondary</v>
          </cell>
          <cell r="AC18906" t="str">
            <v>Yes</v>
          </cell>
          <cell r="AI18906">
            <v>2</v>
          </cell>
        </row>
        <row r="18907">
          <cell r="K18907" t="str">
            <v>University Technical College</v>
          </cell>
          <cell r="L18907" t="str">
            <v>Secondary</v>
          </cell>
          <cell r="AC18907" t="str">
            <v>Yes</v>
          </cell>
          <cell r="AI18907">
            <v>4</v>
          </cell>
        </row>
        <row r="18908">
          <cell r="K18908" t="str">
            <v>Free School</v>
          </cell>
          <cell r="L18908" t="str">
            <v>Primary</v>
          </cell>
          <cell r="AC18908" t="str">
            <v>Yes</v>
          </cell>
          <cell r="AI18908">
            <v>2</v>
          </cell>
        </row>
        <row r="18909">
          <cell r="K18909" t="str">
            <v>Free School</v>
          </cell>
          <cell r="L18909" t="str">
            <v>Primary</v>
          </cell>
          <cell r="AC18909" t="str">
            <v>Yes</v>
          </cell>
          <cell r="AI18909">
            <v>2</v>
          </cell>
        </row>
        <row r="18910">
          <cell r="K18910" t="str">
            <v>Free School</v>
          </cell>
          <cell r="L18910" t="str">
            <v>Secondary</v>
          </cell>
          <cell r="AC18910" t="str">
            <v>Yes</v>
          </cell>
          <cell r="AI18910">
            <v>1</v>
          </cell>
        </row>
        <row r="18911">
          <cell r="K18911" t="str">
            <v>Free School</v>
          </cell>
          <cell r="L18911" t="str">
            <v>Secondary</v>
          </cell>
          <cell r="AC18911" t="str">
            <v>Yes</v>
          </cell>
          <cell r="AI18911">
            <v>1</v>
          </cell>
        </row>
        <row r="18912">
          <cell r="K18912" t="str">
            <v>Free School</v>
          </cell>
          <cell r="L18912" t="str">
            <v>Secondary</v>
          </cell>
          <cell r="AC18912" t="str">
            <v>Yes</v>
          </cell>
          <cell r="AI18912">
            <v>1</v>
          </cell>
        </row>
        <row r="18913">
          <cell r="K18913" t="str">
            <v>Academy Sponsor Led</v>
          </cell>
          <cell r="L18913" t="str">
            <v>Primary</v>
          </cell>
          <cell r="AC18913" t="str">
            <v>No</v>
          </cell>
          <cell r="AI18913">
            <v>4</v>
          </cell>
        </row>
        <row r="18914">
          <cell r="K18914" t="str">
            <v>Academy Sponsor Led</v>
          </cell>
          <cell r="L18914" t="str">
            <v>Primary</v>
          </cell>
          <cell r="AC18914" t="str">
            <v>No</v>
          </cell>
          <cell r="AI18914">
            <v>4</v>
          </cell>
        </row>
        <row r="18915">
          <cell r="K18915" t="str">
            <v>Academy Sponsor Led</v>
          </cell>
          <cell r="L18915" t="str">
            <v>Primary</v>
          </cell>
          <cell r="AC18915" t="str">
            <v>Yes</v>
          </cell>
          <cell r="AI18915">
            <v>3</v>
          </cell>
        </row>
        <row r="18916">
          <cell r="K18916" t="str">
            <v>Academy Sponsor Led</v>
          </cell>
          <cell r="L18916" t="str">
            <v>Primary</v>
          </cell>
          <cell r="AC18916" t="str">
            <v>Yes</v>
          </cell>
          <cell r="AI18916">
            <v>1</v>
          </cell>
        </row>
        <row r="18917">
          <cell r="K18917" t="str">
            <v>Academy Sponsor Led</v>
          </cell>
          <cell r="L18917" t="str">
            <v>Primary</v>
          </cell>
          <cell r="AC18917" t="str">
            <v>No</v>
          </cell>
          <cell r="AI18917">
            <v>4</v>
          </cell>
        </row>
        <row r="18918">
          <cell r="K18918" t="str">
            <v>Academy Sponsor Led</v>
          </cell>
          <cell r="L18918" t="str">
            <v>Primary</v>
          </cell>
          <cell r="AC18918" t="str">
            <v>No</v>
          </cell>
          <cell r="AI18918">
            <v>4</v>
          </cell>
        </row>
        <row r="18919">
          <cell r="K18919" t="str">
            <v>Academy Sponsor Led</v>
          </cell>
          <cell r="L18919" t="str">
            <v>Primary</v>
          </cell>
          <cell r="AC18919" t="str">
            <v>No</v>
          </cell>
          <cell r="AI18919">
            <v>3</v>
          </cell>
        </row>
        <row r="18920">
          <cell r="K18920" t="str">
            <v>Academy Sponsor Led</v>
          </cell>
          <cell r="L18920" t="str">
            <v>Primary</v>
          </cell>
          <cell r="AC18920" t="str">
            <v>Yes</v>
          </cell>
          <cell r="AI18920">
            <v>2</v>
          </cell>
        </row>
        <row r="18921">
          <cell r="K18921" t="str">
            <v>Academy Sponsor Led</v>
          </cell>
          <cell r="L18921" t="str">
            <v>Primary</v>
          </cell>
          <cell r="AC18921" t="str">
            <v>Yes</v>
          </cell>
          <cell r="AI18921">
            <v>2</v>
          </cell>
        </row>
        <row r="18922">
          <cell r="K18922" t="str">
            <v>Academy Sponsor Led</v>
          </cell>
          <cell r="L18922" t="str">
            <v>Primary</v>
          </cell>
          <cell r="AC18922" t="str">
            <v>Yes</v>
          </cell>
          <cell r="AI18922">
            <v>2</v>
          </cell>
        </row>
        <row r="18923">
          <cell r="K18923" t="str">
            <v>Academy Sponsor Led</v>
          </cell>
          <cell r="L18923" t="str">
            <v>Primary</v>
          </cell>
          <cell r="AC18923" t="str">
            <v>Yes</v>
          </cell>
          <cell r="AI18923">
            <v>3</v>
          </cell>
        </row>
        <row r="18924">
          <cell r="K18924" t="str">
            <v>Academy Sponsor Led</v>
          </cell>
          <cell r="L18924" t="str">
            <v>Primary</v>
          </cell>
          <cell r="AC18924" t="str">
            <v>Yes</v>
          </cell>
          <cell r="AI18924">
            <v>3</v>
          </cell>
        </row>
        <row r="18925">
          <cell r="K18925" t="str">
            <v>Academy Sponsor Led</v>
          </cell>
          <cell r="L18925" t="str">
            <v>Primary</v>
          </cell>
          <cell r="AC18925" t="str">
            <v>Yes</v>
          </cell>
          <cell r="AI18925">
            <v>4</v>
          </cell>
        </row>
        <row r="18926">
          <cell r="K18926" t="str">
            <v>Academy Sponsor Led</v>
          </cell>
          <cell r="L18926" t="str">
            <v>Secondary</v>
          </cell>
          <cell r="AC18926" t="str">
            <v>Yes</v>
          </cell>
          <cell r="AI18926">
            <v>3</v>
          </cell>
        </row>
        <row r="18927">
          <cell r="K18927" t="str">
            <v>Academy Sponsor Led</v>
          </cell>
          <cell r="L18927" t="str">
            <v>Primary</v>
          </cell>
          <cell r="AC18927" t="str">
            <v>Yes</v>
          </cell>
          <cell r="AI18927">
            <v>2</v>
          </cell>
        </row>
        <row r="18928">
          <cell r="K18928" t="str">
            <v>Academy Sponsor Led</v>
          </cell>
          <cell r="L18928" t="str">
            <v>Primary</v>
          </cell>
          <cell r="AC18928" t="str">
            <v>Yes</v>
          </cell>
          <cell r="AI18928">
            <v>4</v>
          </cell>
        </row>
        <row r="18929">
          <cell r="K18929" t="str">
            <v>Academy Special Sponsor Led</v>
          </cell>
          <cell r="L18929" t="str">
            <v>Special</v>
          </cell>
          <cell r="AC18929" t="str">
            <v>No</v>
          </cell>
          <cell r="AI18929">
            <v>3</v>
          </cell>
        </row>
        <row r="18930">
          <cell r="K18930" t="str">
            <v>Academy Sponsor Led</v>
          </cell>
          <cell r="L18930" t="str">
            <v>Primary</v>
          </cell>
          <cell r="AC18930" t="str">
            <v>No</v>
          </cell>
          <cell r="AI18930">
            <v>4</v>
          </cell>
        </row>
        <row r="18931">
          <cell r="K18931" t="str">
            <v>Voluntary Aided School</v>
          </cell>
          <cell r="L18931" t="str">
            <v>Primary</v>
          </cell>
          <cell r="AC18931" t="str">
            <v>Yes</v>
          </cell>
          <cell r="AI18931">
            <v>2</v>
          </cell>
        </row>
        <row r="18932">
          <cell r="K18932" t="str">
            <v>Academy Sponsor Led</v>
          </cell>
          <cell r="L18932" t="str">
            <v>Secondary</v>
          </cell>
          <cell r="AC18932" t="str">
            <v>Yes</v>
          </cell>
          <cell r="AI18932">
            <v>3</v>
          </cell>
        </row>
        <row r="18933">
          <cell r="K18933" t="str">
            <v>Academy Special Sponsor Led</v>
          </cell>
          <cell r="L18933" t="str">
            <v>Special</v>
          </cell>
          <cell r="AC18933" t="str">
            <v>Yes</v>
          </cell>
          <cell r="AI18933">
            <v>3</v>
          </cell>
        </row>
        <row r="18934">
          <cell r="K18934" t="str">
            <v>Academy Sponsor Led</v>
          </cell>
          <cell r="L18934" t="str">
            <v>Primary</v>
          </cell>
          <cell r="AC18934" t="str">
            <v>Yes</v>
          </cell>
          <cell r="AI18934">
            <v>2</v>
          </cell>
        </row>
        <row r="18935">
          <cell r="K18935" t="str">
            <v>Academy Sponsor Led</v>
          </cell>
          <cell r="L18935" t="str">
            <v>Primary</v>
          </cell>
          <cell r="AC18935" t="str">
            <v>Yes</v>
          </cell>
          <cell r="AI18935">
            <v>2</v>
          </cell>
        </row>
        <row r="18936">
          <cell r="K18936" t="str">
            <v>Academy Sponsor Led</v>
          </cell>
          <cell r="L18936" t="str">
            <v>Primary</v>
          </cell>
          <cell r="AC18936" t="str">
            <v>Yes</v>
          </cell>
          <cell r="AI18936">
            <v>3</v>
          </cell>
        </row>
        <row r="18937">
          <cell r="K18937" t="str">
            <v>Academy Sponsor Led</v>
          </cell>
          <cell r="L18937" t="str">
            <v>Primary</v>
          </cell>
          <cell r="AC18937" t="str">
            <v>Yes</v>
          </cell>
          <cell r="AI18937">
            <v>2</v>
          </cell>
        </row>
        <row r="18938">
          <cell r="K18938" t="str">
            <v>Academy Sponsor Led</v>
          </cell>
          <cell r="L18938" t="str">
            <v>Primary</v>
          </cell>
          <cell r="AC18938" t="str">
            <v>Yes</v>
          </cell>
          <cell r="AI18938">
            <v>3</v>
          </cell>
        </row>
        <row r="18939">
          <cell r="K18939" t="str">
            <v>Academy Sponsor Led</v>
          </cell>
          <cell r="L18939" t="str">
            <v>Primary</v>
          </cell>
          <cell r="AC18939" t="str">
            <v>Yes</v>
          </cell>
          <cell r="AI18939">
            <v>2</v>
          </cell>
        </row>
        <row r="18940">
          <cell r="K18940" t="str">
            <v>Academy Sponsor Led</v>
          </cell>
          <cell r="L18940" t="str">
            <v>Primary</v>
          </cell>
          <cell r="AC18940" t="str">
            <v>Yes</v>
          </cell>
          <cell r="AI18940">
            <v>3</v>
          </cell>
        </row>
        <row r="18941">
          <cell r="K18941" t="str">
            <v>Academy Sponsor Led</v>
          </cell>
          <cell r="L18941" t="str">
            <v>Primary</v>
          </cell>
          <cell r="AC18941" t="str">
            <v>No</v>
          </cell>
          <cell r="AI18941">
            <v>4</v>
          </cell>
        </row>
        <row r="18942">
          <cell r="K18942" t="str">
            <v>Academy Sponsor Led</v>
          </cell>
          <cell r="L18942" t="str">
            <v>Primary</v>
          </cell>
          <cell r="AC18942" t="str">
            <v>Yes</v>
          </cell>
          <cell r="AI18942">
            <v>2</v>
          </cell>
        </row>
        <row r="18943">
          <cell r="K18943" t="str">
            <v>Academy Sponsor Led</v>
          </cell>
          <cell r="L18943" t="str">
            <v>Primary</v>
          </cell>
          <cell r="AC18943" t="str">
            <v>Yes</v>
          </cell>
          <cell r="AI18943">
            <v>2</v>
          </cell>
        </row>
        <row r="18944">
          <cell r="K18944" t="str">
            <v>Academy Sponsor Led</v>
          </cell>
          <cell r="L18944" t="str">
            <v>Secondary</v>
          </cell>
          <cell r="AC18944" t="str">
            <v>Yes</v>
          </cell>
          <cell r="AI18944">
            <v>3</v>
          </cell>
        </row>
        <row r="18945">
          <cell r="K18945" t="str">
            <v>Free School</v>
          </cell>
          <cell r="L18945" t="str">
            <v>Secondary</v>
          </cell>
          <cell r="AC18945" t="str">
            <v>Yes</v>
          </cell>
          <cell r="AI18945">
            <v>1</v>
          </cell>
        </row>
        <row r="18946">
          <cell r="K18946" t="str">
            <v>University Technical College</v>
          </cell>
          <cell r="L18946" t="str">
            <v>Secondary</v>
          </cell>
          <cell r="AC18946" t="str">
            <v>Yes</v>
          </cell>
          <cell r="AI18946">
            <v>3</v>
          </cell>
        </row>
        <row r="18947">
          <cell r="K18947" t="str">
            <v>Free School</v>
          </cell>
          <cell r="L18947" t="str">
            <v>Primary</v>
          </cell>
          <cell r="AC18947" t="str">
            <v>Yes</v>
          </cell>
          <cell r="AI18947">
            <v>1</v>
          </cell>
        </row>
        <row r="18948">
          <cell r="K18948" t="str">
            <v>Academy Sponsor Led</v>
          </cell>
          <cell r="L18948" t="str">
            <v>Primary</v>
          </cell>
          <cell r="AC18948" t="str">
            <v>Yes</v>
          </cell>
          <cell r="AI18948">
            <v>1</v>
          </cell>
        </row>
        <row r="18949">
          <cell r="K18949" t="str">
            <v>Academy Sponsor Led</v>
          </cell>
          <cell r="L18949" t="str">
            <v>Secondary</v>
          </cell>
          <cell r="AC18949" t="str">
            <v>Yes</v>
          </cell>
          <cell r="AI18949">
            <v>3</v>
          </cell>
        </row>
        <row r="18950">
          <cell r="K18950" t="str">
            <v>Academy Sponsor Led</v>
          </cell>
          <cell r="L18950" t="str">
            <v>Primary</v>
          </cell>
          <cell r="AC18950" t="str">
            <v>Yes</v>
          </cell>
          <cell r="AI18950">
            <v>3</v>
          </cell>
        </row>
        <row r="18951">
          <cell r="K18951" t="str">
            <v>Academy Sponsor Led</v>
          </cell>
          <cell r="L18951" t="str">
            <v>Primary</v>
          </cell>
          <cell r="AC18951" t="str">
            <v>Yes</v>
          </cell>
          <cell r="AI18951">
            <v>3</v>
          </cell>
        </row>
        <row r="18952">
          <cell r="K18952" t="str">
            <v>Academy Sponsor Led</v>
          </cell>
          <cell r="L18952" t="str">
            <v>Primary</v>
          </cell>
          <cell r="AC18952" t="str">
            <v>No</v>
          </cell>
          <cell r="AI18952">
            <v>3</v>
          </cell>
        </row>
        <row r="18953">
          <cell r="K18953" t="str">
            <v>Academy Sponsor Led</v>
          </cell>
          <cell r="L18953" t="str">
            <v>Primary</v>
          </cell>
          <cell r="AC18953" t="str">
            <v>Yes</v>
          </cell>
          <cell r="AI18953">
            <v>3</v>
          </cell>
        </row>
        <row r="18954">
          <cell r="K18954" t="str">
            <v>Academy Sponsor Led</v>
          </cell>
          <cell r="L18954" t="str">
            <v>Primary</v>
          </cell>
          <cell r="AC18954" t="str">
            <v>Yes</v>
          </cell>
          <cell r="AI18954">
            <v>2</v>
          </cell>
        </row>
        <row r="18955">
          <cell r="K18955" t="str">
            <v>Academy Sponsor Led</v>
          </cell>
          <cell r="L18955" t="str">
            <v>Primary</v>
          </cell>
          <cell r="AC18955" t="str">
            <v>Yes</v>
          </cell>
          <cell r="AI18955">
            <v>3</v>
          </cell>
        </row>
        <row r="18956">
          <cell r="K18956" t="str">
            <v>Academy Sponsor Led</v>
          </cell>
          <cell r="L18956" t="str">
            <v>Primary</v>
          </cell>
          <cell r="AC18956" t="str">
            <v>Yes</v>
          </cell>
          <cell r="AI18956">
            <v>3</v>
          </cell>
        </row>
        <row r="18957">
          <cell r="K18957" t="str">
            <v>Academy Sponsor Led</v>
          </cell>
          <cell r="L18957" t="str">
            <v>Secondary</v>
          </cell>
          <cell r="AC18957" t="str">
            <v>Yes</v>
          </cell>
          <cell r="AI18957">
            <v>2</v>
          </cell>
        </row>
        <row r="18958">
          <cell r="K18958" t="str">
            <v>Academy Sponsor Led</v>
          </cell>
          <cell r="L18958" t="str">
            <v>Primary</v>
          </cell>
          <cell r="AC18958" t="str">
            <v>No</v>
          </cell>
          <cell r="AI18958">
            <v>4</v>
          </cell>
        </row>
        <row r="18959">
          <cell r="K18959" t="str">
            <v>Academy Sponsor Led</v>
          </cell>
          <cell r="L18959" t="str">
            <v>Primary</v>
          </cell>
          <cell r="AC18959" t="str">
            <v>Yes</v>
          </cell>
          <cell r="AI18959">
            <v>2</v>
          </cell>
        </row>
        <row r="18960">
          <cell r="K18960" t="str">
            <v>Academy Sponsor Led</v>
          </cell>
          <cell r="L18960" t="str">
            <v>Primary</v>
          </cell>
          <cell r="AC18960" t="str">
            <v>Yes</v>
          </cell>
          <cell r="AI18960">
            <v>2</v>
          </cell>
        </row>
        <row r="18961">
          <cell r="K18961" t="str">
            <v>Academy Sponsor Led</v>
          </cell>
          <cell r="L18961" t="str">
            <v>Primary</v>
          </cell>
          <cell r="AC18961" t="str">
            <v>Yes</v>
          </cell>
          <cell r="AI18961">
            <v>2</v>
          </cell>
        </row>
        <row r="18962">
          <cell r="K18962" t="str">
            <v>Academy Sponsor Led</v>
          </cell>
          <cell r="L18962" t="str">
            <v>Primary</v>
          </cell>
          <cell r="AC18962" t="str">
            <v>No</v>
          </cell>
          <cell r="AI18962">
            <v>3</v>
          </cell>
        </row>
        <row r="18963">
          <cell r="K18963" t="str">
            <v>Academy Sponsor Led</v>
          </cell>
          <cell r="L18963" t="str">
            <v>Secondary</v>
          </cell>
          <cell r="AC18963" t="str">
            <v>Yes</v>
          </cell>
          <cell r="AI18963">
            <v>2</v>
          </cell>
        </row>
        <row r="18964">
          <cell r="K18964" t="str">
            <v>Academy Sponsor Led</v>
          </cell>
          <cell r="L18964" t="str">
            <v>Primary</v>
          </cell>
          <cell r="AC18964" t="str">
            <v>No</v>
          </cell>
          <cell r="AI18964">
            <v>4</v>
          </cell>
        </row>
        <row r="18965">
          <cell r="K18965" t="str">
            <v>Academy Sponsor Led</v>
          </cell>
          <cell r="L18965" t="str">
            <v>Primary</v>
          </cell>
          <cell r="AC18965" t="str">
            <v>No</v>
          </cell>
          <cell r="AI18965">
            <v>1</v>
          </cell>
        </row>
        <row r="18966">
          <cell r="K18966" t="str">
            <v>Academy Sponsor Led</v>
          </cell>
          <cell r="L18966" t="str">
            <v>Primary</v>
          </cell>
          <cell r="AC18966" t="str">
            <v>Yes</v>
          </cell>
          <cell r="AI18966">
            <v>2</v>
          </cell>
        </row>
        <row r="18967">
          <cell r="K18967" t="str">
            <v>Academy Sponsor Led</v>
          </cell>
          <cell r="L18967" t="str">
            <v>Secondary</v>
          </cell>
          <cell r="AC18967" t="str">
            <v>No</v>
          </cell>
          <cell r="AI18967">
            <v>3</v>
          </cell>
        </row>
        <row r="18968">
          <cell r="K18968" t="str">
            <v>Academy Sponsor Led</v>
          </cell>
          <cell r="L18968" t="str">
            <v>Primary</v>
          </cell>
          <cell r="AC18968" t="str">
            <v>Yes</v>
          </cell>
          <cell r="AI18968">
            <v>2</v>
          </cell>
        </row>
        <row r="18969">
          <cell r="K18969" t="str">
            <v>Academy Sponsor Led</v>
          </cell>
          <cell r="L18969" t="str">
            <v>Primary</v>
          </cell>
          <cell r="AC18969" t="str">
            <v>No</v>
          </cell>
          <cell r="AI18969">
            <v>3</v>
          </cell>
        </row>
        <row r="18970">
          <cell r="K18970" t="str">
            <v>Academy Sponsor Led</v>
          </cell>
          <cell r="L18970" t="str">
            <v>Primary</v>
          </cell>
          <cell r="AC18970" t="str">
            <v>No</v>
          </cell>
          <cell r="AI18970">
            <v>4</v>
          </cell>
        </row>
        <row r="18971">
          <cell r="K18971" t="str">
            <v>Academy Sponsor Led</v>
          </cell>
          <cell r="L18971" t="str">
            <v>Primary</v>
          </cell>
          <cell r="AC18971" t="str">
            <v>Yes</v>
          </cell>
          <cell r="AI18971">
            <v>2</v>
          </cell>
        </row>
        <row r="18972">
          <cell r="K18972" t="str">
            <v>Academy Sponsor Led</v>
          </cell>
          <cell r="L18972" t="str">
            <v>Secondary</v>
          </cell>
          <cell r="AC18972" t="str">
            <v>No</v>
          </cell>
          <cell r="AI18972">
            <v>2</v>
          </cell>
        </row>
        <row r="18973">
          <cell r="K18973" t="str">
            <v>Academy Sponsor Led</v>
          </cell>
          <cell r="L18973" t="str">
            <v>Primary</v>
          </cell>
          <cell r="AC18973" t="str">
            <v>No</v>
          </cell>
          <cell r="AI18973">
            <v>4</v>
          </cell>
        </row>
        <row r="18974">
          <cell r="K18974" t="str">
            <v>Academy Sponsor Led</v>
          </cell>
          <cell r="L18974" t="str">
            <v>Secondary</v>
          </cell>
          <cell r="AC18974" t="str">
            <v>Yes</v>
          </cell>
          <cell r="AI18974">
            <v>3</v>
          </cell>
        </row>
        <row r="18975">
          <cell r="K18975" t="str">
            <v>Academy Sponsor Led</v>
          </cell>
          <cell r="L18975" t="str">
            <v>Primary</v>
          </cell>
          <cell r="AC18975" t="str">
            <v>Yes</v>
          </cell>
          <cell r="AI18975">
            <v>3</v>
          </cell>
        </row>
        <row r="18976">
          <cell r="K18976" t="str">
            <v>Academy Sponsor Led</v>
          </cell>
          <cell r="L18976" t="str">
            <v>Primary</v>
          </cell>
          <cell r="AC18976" t="str">
            <v>Yes</v>
          </cell>
          <cell r="AI18976">
            <v>3</v>
          </cell>
        </row>
        <row r="18977">
          <cell r="K18977" t="str">
            <v>Academy Sponsor Led</v>
          </cell>
          <cell r="L18977" t="str">
            <v>Primary</v>
          </cell>
          <cell r="AC18977" t="str">
            <v>Yes</v>
          </cell>
          <cell r="AI18977">
            <v>3</v>
          </cell>
        </row>
        <row r="18978">
          <cell r="K18978" t="str">
            <v>Academy Sponsor Led</v>
          </cell>
          <cell r="L18978" t="str">
            <v>Primary</v>
          </cell>
          <cell r="AC18978" t="str">
            <v>No</v>
          </cell>
          <cell r="AI18978">
            <v>4</v>
          </cell>
        </row>
        <row r="18979">
          <cell r="K18979" t="str">
            <v>Academy Sponsor Led</v>
          </cell>
          <cell r="L18979" t="str">
            <v>Primary</v>
          </cell>
          <cell r="AC18979" t="str">
            <v>No</v>
          </cell>
          <cell r="AI18979">
            <v>4</v>
          </cell>
        </row>
        <row r="18980">
          <cell r="K18980" t="str">
            <v>Academy Sponsor Led</v>
          </cell>
          <cell r="L18980" t="str">
            <v>Primary</v>
          </cell>
          <cell r="AC18980" t="str">
            <v>No</v>
          </cell>
          <cell r="AI18980">
            <v>2</v>
          </cell>
        </row>
        <row r="18981">
          <cell r="K18981" t="str">
            <v>Academy Special Sponsor Led</v>
          </cell>
          <cell r="L18981" t="str">
            <v>Special</v>
          </cell>
          <cell r="AC18981" t="str">
            <v>Yes</v>
          </cell>
          <cell r="AI18981">
            <v>2</v>
          </cell>
        </row>
        <row r="18982">
          <cell r="K18982" t="str">
            <v>Academy Sponsor Led</v>
          </cell>
          <cell r="L18982" t="str">
            <v>Secondary</v>
          </cell>
          <cell r="AC18982" t="str">
            <v>Yes</v>
          </cell>
          <cell r="AI18982">
            <v>3</v>
          </cell>
        </row>
        <row r="18983">
          <cell r="K18983" t="str">
            <v>Academy Sponsor Led</v>
          </cell>
          <cell r="L18983" t="str">
            <v>Primary</v>
          </cell>
          <cell r="AC18983" t="str">
            <v>No</v>
          </cell>
          <cell r="AI18983">
            <v>4</v>
          </cell>
        </row>
        <row r="18984">
          <cell r="K18984" t="str">
            <v>Academy Alternative Provision Sponsor Led</v>
          </cell>
          <cell r="L18984" t="str">
            <v>PRU</v>
          </cell>
          <cell r="AC18984" t="str">
            <v>Yes</v>
          </cell>
          <cell r="AI18984">
            <v>2</v>
          </cell>
        </row>
        <row r="18985">
          <cell r="K18985" t="str">
            <v>Academy Sponsor Led</v>
          </cell>
          <cell r="L18985" t="str">
            <v>Primary</v>
          </cell>
          <cell r="AC18985" t="str">
            <v>Yes</v>
          </cell>
          <cell r="AI18985">
            <v>2</v>
          </cell>
        </row>
        <row r="18986">
          <cell r="K18986" t="str">
            <v>Academy Sponsor Led</v>
          </cell>
          <cell r="L18986" t="str">
            <v>Secondary</v>
          </cell>
          <cell r="AC18986" t="str">
            <v>Yes</v>
          </cell>
          <cell r="AI18986">
            <v>2</v>
          </cell>
        </row>
        <row r="18987">
          <cell r="K18987" t="str">
            <v>Academy Sponsor Led</v>
          </cell>
          <cell r="L18987" t="str">
            <v>Primary</v>
          </cell>
          <cell r="AC18987" t="str">
            <v>Yes</v>
          </cell>
          <cell r="AI18987">
            <v>3</v>
          </cell>
        </row>
        <row r="18988">
          <cell r="K18988" t="str">
            <v>Academy Sponsor Led</v>
          </cell>
          <cell r="L18988" t="str">
            <v>Secondary</v>
          </cell>
          <cell r="AC18988" t="str">
            <v>Yes</v>
          </cell>
          <cell r="AI18988">
            <v>3</v>
          </cell>
        </row>
        <row r="18989">
          <cell r="K18989" t="str">
            <v>Academy Sponsor Led</v>
          </cell>
          <cell r="L18989" t="str">
            <v>Secondary</v>
          </cell>
          <cell r="AC18989" t="str">
            <v>Yes</v>
          </cell>
          <cell r="AI18989">
            <v>2</v>
          </cell>
        </row>
        <row r="18990">
          <cell r="K18990" t="str">
            <v>Academy Sponsor Led</v>
          </cell>
          <cell r="L18990" t="str">
            <v>Secondary</v>
          </cell>
          <cell r="AC18990" t="str">
            <v>Yes</v>
          </cell>
          <cell r="AI18990">
            <v>3</v>
          </cell>
        </row>
        <row r="18991">
          <cell r="K18991" t="str">
            <v>Academy Sponsor Led</v>
          </cell>
          <cell r="L18991" t="str">
            <v>Primary</v>
          </cell>
          <cell r="AC18991" t="str">
            <v>Yes</v>
          </cell>
          <cell r="AI18991">
            <v>2</v>
          </cell>
        </row>
        <row r="18992">
          <cell r="K18992" t="str">
            <v>Academy Sponsor Led</v>
          </cell>
          <cell r="L18992" t="str">
            <v>Secondary</v>
          </cell>
          <cell r="AC18992" t="str">
            <v>Yes</v>
          </cell>
          <cell r="AI18992">
            <v>3</v>
          </cell>
        </row>
        <row r="18993">
          <cell r="K18993" t="str">
            <v>Academy Sponsor Led</v>
          </cell>
          <cell r="L18993" t="str">
            <v>Primary</v>
          </cell>
          <cell r="AC18993" t="str">
            <v>Yes</v>
          </cell>
          <cell r="AI18993">
            <v>2</v>
          </cell>
        </row>
        <row r="18994">
          <cell r="K18994" t="str">
            <v>Free School Special</v>
          </cell>
          <cell r="L18994" t="str">
            <v>Special</v>
          </cell>
          <cell r="AC18994" t="str">
            <v>Yes</v>
          </cell>
          <cell r="AI18994">
            <v>2</v>
          </cell>
        </row>
        <row r="18995">
          <cell r="K18995" t="str">
            <v>Voluntary Aided School</v>
          </cell>
          <cell r="L18995" t="str">
            <v>Secondary</v>
          </cell>
          <cell r="AC18995" t="str">
            <v>Yes</v>
          </cell>
          <cell r="AI18995">
            <v>2</v>
          </cell>
        </row>
        <row r="18996">
          <cell r="K18996" t="str">
            <v>Academy Sponsor Led</v>
          </cell>
          <cell r="L18996" t="str">
            <v>Primary</v>
          </cell>
          <cell r="AC18996" t="str">
            <v>Yes</v>
          </cell>
          <cell r="AI18996">
            <v>2</v>
          </cell>
        </row>
        <row r="18997">
          <cell r="K18997" t="str">
            <v>Free School - Alternative Provision</v>
          </cell>
          <cell r="L18997" t="str">
            <v>PRU</v>
          </cell>
          <cell r="AC18997" t="str">
            <v>Yes</v>
          </cell>
          <cell r="AI18997">
            <v>4</v>
          </cell>
        </row>
        <row r="18998">
          <cell r="K18998" t="str">
            <v>Academy Sponsor Led</v>
          </cell>
          <cell r="L18998" t="str">
            <v>Primary</v>
          </cell>
          <cell r="AC18998" t="str">
            <v>No</v>
          </cell>
          <cell r="AI18998">
            <v>3</v>
          </cell>
        </row>
        <row r="18999">
          <cell r="K18999" t="str">
            <v>Academy Sponsor Led</v>
          </cell>
          <cell r="L18999" t="str">
            <v>Secondary</v>
          </cell>
          <cell r="AC18999" t="str">
            <v>No</v>
          </cell>
          <cell r="AI18999">
            <v>4</v>
          </cell>
        </row>
        <row r="19000">
          <cell r="K19000" t="str">
            <v>Academy Sponsor Led</v>
          </cell>
          <cell r="L19000" t="str">
            <v>Primary</v>
          </cell>
          <cell r="AC19000" t="str">
            <v>Yes</v>
          </cell>
          <cell r="AI19000">
            <v>3</v>
          </cell>
        </row>
        <row r="19001">
          <cell r="K19001" t="str">
            <v>Academy Sponsor Led</v>
          </cell>
          <cell r="L19001" t="str">
            <v>Secondary</v>
          </cell>
          <cell r="AC19001" t="str">
            <v>Yes</v>
          </cell>
          <cell r="AI19001">
            <v>3</v>
          </cell>
        </row>
        <row r="19002">
          <cell r="K19002" t="str">
            <v>Academy Sponsor Led</v>
          </cell>
          <cell r="L19002" t="str">
            <v>Primary</v>
          </cell>
          <cell r="AC19002" t="str">
            <v>No</v>
          </cell>
          <cell r="AI19002">
            <v>4</v>
          </cell>
        </row>
        <row r="19003">
          <cell r="K19003" t="str">
            <v>Academy Sponsor Led</v>
          </cell>
          <cell r="L19003" t="str">
            <v>Secondary</v>
          </cell>
          <cell r="AC19003" t="str">
            <v>Yes</v>
          </cell>
          <cell r="AI19003">
            <v>4</v>
          </cell>
        </row>
        <row r="19004">
          <cell r="K19004" t="str">
            <v>Academy Sponsor Led</v>
          </cell>
          <cell r="L19004" t="str">
            <v>Primary</v>
          </cell>
          <cell r="AC19004" t="str">
            <v>No</v>
          </cell>
          <cell r="AI19004">
            <v>3</v>
          </cell>
        </row>
        <row r="19005">
          <cell r="K19005" t="str">
            <v>Studio School</v>
          </cell>
          <cell r="L19005" t="str">
            <v>Secondary</v>
          </cell>
          <cell r="AC19005" t="str">
            <v>Yes</v>
          </cell>
          <cell r="AI19005">
            <v>3</v>
          </cell>
        </row>
        <row r="19006">
          <cell r="K19006" t="str">
            <v>Free School</v>
          </cell>
          <cell r="L19006" t="str">
            <v>Secondary</v>
          </cell>
          <cell r="AC19006" t="str">
            <v>Yes</v>
          </cell>
          <cell r="AI19006">
            <v>2</v>
          </cell>
        </row>
        <row r="19007">
          <cell r="K19007" t="str">
            <v>University Technical College</v>
          </cell>
          <cell r="L19007" t="str">
            <v>Secondary</v>
          </cell>
          <cell r="AC19007" t="str">
            <v>Yes</v>
          </cell>
          <cell r="AI19007">
            <v>4</v>
          </cell>
        </row>
        <row r="19008">
          <cell r="K19008" t="str">
            <v>Academy Sponsor Led</v>
          </cell>
          <cell r="L19008" t="str">
            <v>Primary</v>
          </cell>
          <cell r="AC19008" t="str">
            <v>No</v>
          </cell>
          <cell r="AI19008">
            <v>4</v>
          </cell>
        </row>
        <row r="19009">
          <cell r="K19009" t="str">
            <v>Academy Sponsor Led</v>
          </cell>
          <cell r="L19009" t="str">
            <v>Primary</v>
          </cell>
          <cell r="AC19009" t="str">
            <v>No</v>
          </cell>
          <cell r="AI19009">
            <v>2</v>
          </cell>
        </row>
        <row r="19010">
          <cell r="K19010" t="str">
            <v>Academy Alternative Provision Sponsor Led</v>
          </cell>
          <cell r="L19010" t="str">
            <v>PRU</v>
          </cell>
          <cell r="AC19010" t="str">
            <v>Yes</v>
          </cell>
          <cell r="AI19010">
            <v>3</v>
          </cell>
        </row>
        <row r="19011">
          <cell r="K19011" t="str">
            <v>Academy Special Sponsor Led</v>
          </cell>
          <cell r="L19011" t="str">
            <v>Special</v>
          </cell>
          <cell r="AC19011" t="str">
            <v>No</v>
          </cell>
          <cell r="AI19011">
            <v>4</v>
          </cell>
        </row>
        <row r="19012">
          <cell r="K19012" t="str">
            <v>Academy Sponsor Led</v>
          </cell>
          <cell r="L19012" t="str">
            <v>Secondary</v>
          </cell>
          <cell r="AC19012" t="str">
            <v>No</v>
          </cell>
          <cell r="AI19012">
            <v>3</v>
          </cell>
        </row>
        <row r="19013">
          <cell r="K19013" t="str">
            <v>Academy Sponsor Led</v>
          </cell>
          <cell r="L19013" t="str">
            <v>Secondary</v>
          </cell>
          <cell r="AC19013" t="str">
            <v>No</v>
          </cell>
          <cell r="AI19013">
            <v>3</v>
          </cell>
        </row>
        <row r="19014">
          <cell r="K19014" t="str">
            <v>Free School</v>
          </cell>
          <cell r="L19014" t="str">
            <v>Primary</v>
          </cell>
          <cell r="AC19014" t="str">
            <v>Yes</v>
          </cell>
          <cell r="AI19014">
            <v>2</v>
          </cell>
        </row>
        <row r="19015">
          <cell r="K19015" t="str">
            <v>Academy Converter</v>
          </cell>
          <cell r="L19015" t="str">
            <v>Primary</v>
          </cell>
          <cell r="AC19015" t="str">
            <v>No</v>
          </cell>
          <cell r="AI19015">
            <v>2</v>
          </cell>
        </row>
        <row r="19016">
          <cell r="K19016" t="str">
            <v>Academy Converter</v>
          </cell>
          <cell r="L19016" t="str">
            <v>Primary</v>
          </cell>
          <cell r="AC19016" t="str">
            <v>Yes</v>
          </cell>
          <cell r="AI19016">
            <v>2</v>
          </cell>
        </row>
        <row r="19017">
          <cell r="K19017" t="str">
            <v>Academy Special Converter</v>
          </cell>
          <cell r="L19017" t="str">
            <v>Special</v>
          </cell>
          <cell r="AC19017" t="str">
            <v>No</v>
          </cell>
          <cell r="AI19017">
            <v>2</v>
          </cell>
        </row>
        <row r="19018">
          <cell r="K19018" t="str">
            <v>Academy Converter</v>
          </cell>
          <cell r="L19018" t="str">
            <v>Primary</v>
          </cell>
          <cell r="AC19018" t="str">
            <v>Yes</v>
          </cell>
          <cell r="AI19018">
            <v>2</v>
          </cell>
        </row>
        <row r="19019">
          <cell r="K19019" t="str">
            <v>Academy Converter</v>
          </cell>
          <cell r="L19019" t="str">
            <v>Primary</v>
          </cell>
          <cell r="AC19019" t="str">
            <v>No</v>
          </cell>
          <cell r="AI19019">
            <v>1</v>
          </cell>
        </row>
        <row r="19020">
          <cell r="K19020" t="str">
            <v>Academy Converter</v>
          </cell>
          <cell r="L19020" t="str">
            <v>Primary</v>
          </cell>
          <cell r="AC19020" t="str">
            <v>No</v>
          </cell>
          <cell r="AI19020">
            <v>2</v>
          </cell>
        </row>
        <row r="19021">
          <cell r="K19021" t="str">
            <v>Academy Converter</v>
          </cell>
          <cell r="L19021" t="str">
            <v>Primary</v>
          </cell>
          <cell r="AC19021" t="str">
            <v>Yes</v>
          </cell>
          <cell r="AI19021">
            <v>3</v>
          </cell>
        </row>
        <row r="19022">
          <cell r="K19022" t="str">
            <v>Academy Converter</v>
          </cell>
          <cell r="L19022" t="str">
            <v>Primary</v>
          </cell>
          <cell r="AC19022" t="str">
            <v>Yes</v>
          </cell>
          <cell r="AI19022">
            <v>3</v>
          </cell>
        </row>
        <row r="19023">
          <cell r="K19023" t="str">
            <v>Academy Converter</v>
          </cell>
          <cell r="L19023" t="str">
            <v>Primary</v>
          </cell>
          <cell r="AC19023" t="str">
            <v>Yes</v>
          </cell>
          <cell r="AI19023">
            <v>2</v>
          </cell>
        </row>
        <row r="19024">
          <cell r="K19024" t="str">
            <v>Academy Converter</v>
          </cell>
          <cell r="L19024" t="str">
            <v>Primary</v>
          </cell>
          <cell r="AC19024" t="str">
            <v>No</v>
          </cell>
          <cell r="AI19024">
            <v>2</v>
          </cell>
        </row>
        <row r="19025">
          <cell r="K19025" t="str">
            <v>Academy Converter</v>
          </cell>
          <cell r="L19025" t="str">
            <v>Secondary</v>
          </cell>
          <cell r="AC19025" t="str">
            <v>No</v>
          </cell>
          <cell r="AI19025">
            <v>2</v>
          </cell>
        </row>
        <row r="19026">
          <cell r="K19026" t="str">
            <v>Academy Converter</v>
          </cell>
          <cell r="L19026" t="str">
            <v>Primary</v>
          </cell>
          <cell r="AC19026" t="str">
            <v>Yes</v>
          </cell>
          <cell r="AI19026">
            <v>2</v>
          </cell>
        </row>
        <row r="19027">
          <cell r="K19027" t="str">
            <v>Academy Alternative Provision Converter</v>
          </cell>
          <cell r="L19027" t="str">
            <v>PRU</v>
          </cell>
          <cell r="AC19027" t="str">
            <v>No</v>
          </cell>
          <cell r="AI19027">
            <v>2</v>
          </cell>
        </row>
        <row r="19028">
          <cell r="K19028" t="str">
            <v>Free School</v>
          </cell>
          <cell r="L19028" t="str">
            <v>Primary</v>
          </cell>
          <cell r="AC19028" t="str">
            <v>Yes</v>
          </cell>
          <cell r="AI19028">
            <v>1</v>
          </cell>
        </row>
        <row r="19029">
          <cell r="K19029" t="str">
            <v>Free School</v>
          </cell>
          <cell r="L19029" t="str">
            <v>Primary</v>
          </cell>
          <cell r="AC19029" t="str">
            <v>Yes</v>
          </cell>
          <cell r="AI19029">
            <v>3</v>
          </cell>
        </row>
        <row r="19030">
          <cell r="K19030" t="str">
            <v>Free School</v>
          </cell>
          <cell r="L19030" t="str">
            <v>Primary</v>
          </cell>
          <cell r="AC19030" t="str">
            <v>NULL</v>
          </cell>
          <cell r="AI19030" t="str">
            <v>NULL</v>
          </cell>
        </row>
        <row r="19031">
          <cell r="K19031" t="str">
            <v>Free School</v>
          </cell>
          <cell r="L19031" t="str">
            <v>Primary</v>
          </cell>
          <cell r="AC19031" t="str">
            <v>Yes</v>
          </cell>
          <cell r="AI19031">
            <v>1</v>
          </cell>
        </row>
        <row r="19032">
          <cell r="K19032" t="str">
            <v>Voluntary Aided School</v>
          </cell>
          <cell r="L19032" t="str">
            <v>Primary</v>
          </cell>
          <cell r="AC19032" t="str">
            <v>Yes</v>
          </cell>
          <cell r="AI19032">
            <v>2</v>
          </cell>
        </row>
        <row r="19033">
          <cell r="K19033" t="str">
            <v>Free School</v>
          </cell>
          <cell r="L19033" t="str">
            <v>Primary</v>
          </cell>
          <cell r="AC19033" t="str">
            <v>Yes</v>
          </cell>
          <cell r="AI19033">
            <v>2</v>
          </cell>
        </row>
        <row r="19034">
          <cell r="K19034" t="str">
            <v>Studio School</v>
          </cell>
          <cell r="L19034" t="str">
            <v>Secondary</v>
          </cell>
          <cell r="AC19034" t="str">
            <v>Yes</v>
          </cell>
          <cell r="AI19034">
            <v>4</v>
          </cell>
        </row>
        <row r="19035">
          <cell r="K19035" t="str">
            <v>Free School</v>
          </cell>
          <cell r="L19035" t="str">
            <v>Primary</v>
          </cell>
          <cell r="AC19035" t="str">
            <v>Yes</v>
          </cell>
          <cell r="AI19035">
            <v>2</v>
          </cell>
        </row>
        <row r="19036">
          <cell r="K19036" t="str">
            <v>Free School Special</v>
          </cell>
          <cell r="L19036" t="str">
            <v>Special</v>
          </cell>
          <cell r="AC19036" t="str">
            <v>Yes</v>
          </cell>
          <cell r="AI19036">
            <v>2</v>
          </cell>
        </row>
        <row r="19037">
          <cell r="K19037" t="str">
            <v>Free School</v>
          </cell>
          <cell r="L19037" t="str">
            <v>Primary</v>
          </cell>
          <cell r="AC19037" t="str">
            <v>Yes</v>
          </cell>
          <cell r="AI19037">
            <v>2</v>
          </cell>
        </row>
        <row r="19038">
          <cell r="K19038" t="str">
            <v>Free School</v>
          </cell>
          <cell r="L19038" t="str">
            <v>Secondary</v>
          </cell>
          <cell r="AC19038" t="str">
            <v>Yes</v>
          </cell>
          <cell r="AI19038">
            <v>2</v>
          </cell>
        </row>
        <row r="19039">
          <cell r="K19039" t="str">
            <v>Free School</v>
          </cell>
          <cell r="L19039" t="str">
            <v>Primary</v>
          </cell>
          <cell r="AC19039" t="str">
            <v>Yes</v>
          </cell>
          <cell r="AI19039">
            <v>1</v>
          </cell>
        </row>
        <row r="19040">
          <cell r="K19040" t="str">
            <v>Free School Special</v>
          </cell>
          <cell r="L19040" t="str">
            <v>Special</v>
          </cell>
          <cell r="AC19040" t="str">
            <v>Yes</v>
          </cell>
          <cell r="AI19040">
            <v>2</v>
          </cell>
        </row>
        <row r="19041">
          <cell r="K19041" t="str">
            <v>Studio School</v>
          </cell>
          <cell r="L19041" t="str">
            <v>Secondary</v>
          </cell>
          <cell r="AC19041" t="str">
            <v>Yes</v>
          </cell>
          <cell r="AI19041">
            <v>2</v>
          </cell>
        </row>
        <row r="19042">
          <cell r="K19042" t="str">
            <v>Studio School</v>
          </cell>
          <cell r="L19042" t="str">
            <v>Secondary</v>
          </cell>
          <cell r="AC19042" t="str">
            <v>Yes</v>
          </cell>
          <cell r="AI19042">
            <v>2</v>
          </cell>
        </row>
        <row r="19043">
          <cell r="K19043" t="str">
            <v>Studio School</v>
          </cell>
          <cell r="L19043" t="str">
            <v>Secondary</v>
          </cell>
          <cell r="AC19043" t="str">
            <v>Yes</v>
          </cell>
          <cell r="AI19043">
            <v>2</v>
          </cell>
        </row>
        <row r="19044">
          <cell r="K19044" t="str">
            <v>Studio School</v>
          </cell>
          <cell r="L19044" t="str">
            <v>Secondary</v>
          </cell>
          <cell r="AC19044" t="str">
            <v>Yes</v>
          </cell>
          <cell r="AI19044">
            <v>3</v>
          </cell>
        </row>
        <row r="19045">
          <cell r="K19045" t="str">
            <v>Studio School</v>
          </cell>
          <cell r="L19045" t="str">
            <v>Secondary</v>
          </cell>
          <cell r="AC19045" t="str">
            <v>NULL</v>
          </cell>
          <cell r="AI19045" t="str">
            <v>NULL</v>
          </cell>
        </row>
        <row r="19046">
          <cell r="K19046" t="str">
            <v>University Technical College</v>
          </cell>
          <cell r="L19046" t="str">
            <v>Secondary</v>
          </cell>
          <cell r="AC19046" t="str">
            <v>Yes</v>
          </cell>
          <cell r="AI19046">
            <v>4</v>
          </cell>
        </row>
        <row r="19047">
          <cell r="K19047" t="str">
            <v>University Technical College</v>
          </cell>
          <cell r="L19047" t="str">
            <v>Secondary</v>
          </cell>
          <cell r="AC19047" t="str">
            <v>Yes</v>
          </cell>
          <cell r="AI19047">
            <v>2</v>
          </cell>
        </row>
        <row r="19048">
          <cell r="K19048" t="str">
            <v>Free School</v>
          </cell>
          <cell r="L19048" t="str">
            <v>Primary</v>
          </cell>
          <cell r="AC19048" t="str">
            <v>Yes</v>
          </cell>
          <cell r="AI19048">
            <v>2</v>
          </cell>
        </row>
        <row r="19049">
          <cell r="K19049" t="str">
            <v>Free School Special</v>
          </cell>
          <cell r="L19049" t="str">
            <v>Special</v>
          </cell>
          <cell r="AC19049" t="str">
            <v>Yes</v>
          </cell>
          <cell r="AI19049">
            <v>4</v>
          </cell>
        </row>
        <row r="19050">
          <cell r="K19050" t="str">
            <v>Pupil Referral Unit</v>
          </cell>
          <cell r="L19050" t="str">
            <v>PRU</v>
          </cell>
          <cell r="AC19050" t="str">
            <v>Yes</v>
          </cell>
          <cell r="AI19050">
            <v>3</v>
          </cell>
        </row>
        <row r="19051">
          <cell r="K19051" t="str">
            <v>Academy Special Converter</v>
          </cell>
          <cell r="L19051" t="str">
            <v>Special</v>
          </cell>
          <cell r="AC19051" t="str">
            <v>No</v>
          </cell>
          <cell r="AI19051">
            <v>2</v>
          </cell>
        </row>
        <row r="19052">
          <cell r="K19052" t="str">
            <v>Academy Converter</v>
          </cell>
          <cell r="L19052" t="str">
            <v>Primary</v>
          </cell>
          <cell r="AC19052" t="str">
            <v>No</v>
          </cell>
          <cell r="AI19052">
            <v>2</v>
          </cell>
        </row>
        <row r="19053">
          <cell r="K19053" t="str">
            <v>Academy Converter</v>
          </cell>
          <cell r="L19053" t="str">
            <v>Primary</v>
          </cell>
          <cell r="AC19053" t="str">
            <v>No</v>
          </cell>
          <cell r="AI19053">
            <v>2</v>
          </cell>
        </row>
        <row r="19054">
          <cell r="K19054" t="str">
            <v>Academy Converter</v>
          </cell>
          <cell r="L19054" t="str">
            <v>Primary</v>
          </cell>
          <cell r="AC19054" t="str">
            <v>Yes</v>
          </cell>
          <cell r="AI19054">
            <v>1</v>
          </cell>
        </row>
        <row r="19055">
          <cell r="K19055" t="str">
            <v>Academy Converter</v>
          </cell>
          <cell r="L19055" t="str">
            <v>Primary</v>
          </cell>
          <cell r="AC19055" t="str">
            <v>No</v>
          </cell>
          <cell r="AI19055">
            <v>2</v>
          </cell>
        </row>
        <row r="19056">
          <cell r="K19056" t="str">
            <v>Academy Converter</v>
          </cell>
          <cell r="L19056" t="str">
            <v>Primary</v>
          </cell>
          <cell r="AC19056" t="str">
            <v>No</v>
          </cell>
          <cell r="AI19056">
            <v>2</v>
          </cell>
        </row>
        <row r="19057">
          <cell r="K19057" t="str">
            <v>Academy Converter</v>
          </cell>
          <cell r="L19057" t="str">
            <v>Primary</v>
          </cell>
          <cell r="AC19057" t="str">
            <v>No</v>
          </cell>
          <cell r="AI19057">
            <v>2</v>
          </cell>
        </row>
        <row r="19058">
          <cell r="K19058" t="str">
            <v>Academy Alternative Provision Converter</v>
          </cell>
          <cell r="L19058" t="str">
            <v>PRU</v>
          </cell>
          <cell r="AC19058" t="str">
            <v>No</v>
          </cell>
          <cell r="AI19058">
            <v>2</v>
          </cell>
        </row>
        <row r="19059">
          <cell r="K19059" t="str">
            <v>Academy Converter</v>
          </cell>
          <cell r="L19059" t="str">
            <v>Primary</v>
          </cell>
          <cell r="AC19059" t="str">
            <v>No</v>
          </cell>
          <cell r="AI19059">
            <v>2</v>
          </cell>
        </row>
        <row r="19060">
          <cell r="K19060" t="str">
            <v>Academy Converter</v>
          </cell>
          <cell r="L19060" t="str">
            <v>Primary</v>
          </cell>
          <cell r="AC19060" t="str">
            <v>No</v>
          </cell>
          <cell r="AI19060">
            <v>2</v>
          </cell>
        </row>
        <row r="19061">
          <cell r="K19061" t="str">
            <v>Academy Special Converter</v>
          </cell>
          <cell r="L19061" t="str">
            <v>Special</v>
          </cell>
          <cell r="AC19061" t="str">
            <v>No</v>
          </cell>
          <cell r="AI19061">
            <v>1</v>
          </cell>
        </row>
        <row r="19062">
          <cell r="K19062" t="str">
            <v>Academy Converter</v>
          </cell>
          <cell r="L19062" t="str">
            <v>Primary</v>
          </cell>
          <cell r="AC19062" t="str">
            <v>No</v>
          </cell>
          <cell r="AI19062">
            <v>3</v>
          </cell>
        </row>
        <row r="19063">
          <cell r="K19063" t="str">
            <v>Academy Converter</v>
          </cell>
          <cell r="L19063" t="str">
            <v>Primary</v>
          </cell>
          <cell r="AC19063" t="str">
            <v>No</v>
          </cell>
          <cell r="AI19063">
            <v>2</v>
          </cell>
        </row>
        <row r="19064">
          <cell r="K19064" t="str">
            <v>Academy Converter</v>
          </cell>
          <cell r="L19064" t="str">
            <v>Primary</v>
          </cell>
          <cell r="AC19064" t="str">
            <v>No</v>
          </cell>
          <cell r="AI19064">
            <v>2</v>
          </cell>
        </row>
        <row r="19065">
          <cell r="K19065" t="str">
            <v>Academy Converter</v>
          </cell>
          <cell r="L19065" t="str">
            <v>Secondary</v>
          </cell>
          <cell r="AC19065" t="str">
            <v>No</v>
          </cell>
          <cell r="AI19065">
            <v>2</v>
          </cell>
        </row>
        <row r="19066">
          <cell r="K19066" t="str">
            <v>Academy Special Converter</v>
          </cell>
          <cell r="L19066" t="str">
            <v>Special</v>
          </cell>
          <cell r="AC19066" t="str">
            <v>No</v>
          </cell>
          <cell r="AI19066">
            <v>1</v>
          </cell>
        </row>
        <row r="19067">
          <cell r="K19067" t="str">
            <v>Academy Converter</v>
          </cell>
          <cell r="L19067" t="str">
            <v>Primary</v>
          </cell>
          <cell r="AC19067" t="str">
            <v>No</v>
          </cell>
          <cell r="AI19067">
            <v>2</v>
          </cell>
        </row>
        <row r="19068">
          <cell r="K19068" t="str">
            <v>Academy Converter</v>
          </cell>
          <cell r="L19068" t="str">
            <v>Secondary</v>
          </cell>
          <cell r="AC19068" t="str">
            <v>No</v>
          </cell>
          <cell r="AI19068">
            <v>2</v>
          </cell>
        </row>
        <row r="19069">
          <cell r="K19069" t="str">
            <v>Academy Converter</v>
          </cell>
          <cell r="L19069" t="str">
            <v>Primary</v>
          </cell>
          <cell r="AC19069" t="str">
            <v>No</v>
          </cell>
          <cell r="AI19069">
            <v>1</v>
          </cell>
        </row>
        <row r="19070">
          <cell r="K19070" t="str">
            <v>Academy Converter</v>
          </cell>
          <cell r="L19070" t="str">
            <v>Primary</v>
          </cell>
          <cell r="AC19070" t="str">
            <v>No</v>
          </cell>
          <cell r="AI19070">
            <v>2</v>
          </cell>
        </row>
        <row r="19071">
          <cell r="K19071" t="str">
            <v>Academy Converter</v>
          </cell>
          <cell r="L19071" t="str">
            <v>Primary</v>
          </cell>
          <cell r="AC19071" t="str">
            <v>No</v>
          </cell>
          <cell r="AI19071">
            <v>2</v>
          </cell>
        </row>
        <row r="19072">
          <cell r="K19072" t="str">
            <v>Academy Converter</v>
          </cell>
          <cell r="L19072" t="str">
            <v>Primary</v>
          </cell>
          <cell r="AC19072" t="str">
            <v>Yes</v>
          </cell>
          <cell r="AI19072">
            <v>2</v>
          </cell>
        </row>
        <row r="19073">
          <cell r="K19073" t="str">
            <v>Academy Converter</v>
          </cell>
          <cell r="L19073" t="str">
            <v>Primary</v>
          </cell>
          <cell r="AC19073" t="str">
            <v>No</v>
          </cell>
          <cell r="AI19073">
            <v>2</v>
          </cell>
        </row>
        <row r="19074">
          <cell r="K19074" t="str">
            <v>Academy Converter</v>
          </cell>
          <cell r="L19074" t="str">
            <v>Primary</v>
          </cell>
          <cell r="AC19074" t="str">
            <v>No</v>
          </cell>
          <cell r="AI19074">
            <v>1</v>
          </cell>
        </row>
        <row r="19075">
          <cell r="K19075" t="str">
            <v>Academy Converter</v>
          </cell>
          <cell r="L19075" t="str">
            <v>Primary</v>
          </cell>
          <cell r="AC19075" t="str">
            <v>No</v>
          </cell>
          <cell r="AI19075">
            <v>2</v>
          </cell>
        </row>
        <row r="19076">
          <cell r="K19076" t="str">
            <v>Academy Converter</v>
          </cell>
          <cell r="L19076" t="str">
            <v>Primary</v>
          </cell>
          <cell r="AC19076" t="str">
            <v>No</v>
          </cell>
          <cell r="AI19076">
            <v>1</v>
          </cell>
        </row>
        <row r="19077">
          <cell r="K19077" t="str">
            <v>Academy Converter</v>
          </cell>
          <cell r="L19077" t="str">
            <v>Primary</v>
          </cell>
          <cell r="AC19077" t="str">
            <v>No</v>
          </cell>
          <cell r="AI19077">
            <v>2</v>
          </cell>
        </row>
        <row r="19078">
          <cell r="K19078" t="str">
            <v>Academy Special Converter</v>
          </cell>
          <cell r="L19078" t="str">
            <v>Special</v>
          </cell>
          <cell r="AC19078" t="str">
            <v>No</v>
          </cell>
          <cell r="AI19078">
            <v>2</v>
          </cell>
        </row>
        <row r="19079">
          <cell r="K19079" t="str">
            <v>Academy Converter</v>
          </cell>
          <cell r="L19079" t="str">
            <v>Primary</v>
          </cell>
          <cell r="AC19079" t="str">
            <v>No</v>
          </cell>
          <cell r="AI19079">
            <v>1</v>
          </cell>
        </row>
        <row r="19080">
          <cell r="K19080" t="str">
            <v>Academy Converter</v>
          </cell>
          <cell r="L19080" t="str">
            <v>Primary</v>
          </cell>
          <cell r="AC19080" t="str">
            <v>Yes</v>
          </cell>
          <cell r="AI19080">
            <v>2</v>
          </cell>
        </row>
        <row r="19081">
          <cell r="K19081" t="str">
            <v>Academy Converter</v>
          </cell>
          <cell r="L19081" t="str">
            <v>Secondary</v>
          </cell>
          <cell r="AC19081" t="str">
            <v>No</v>
          </cell>
          <cell r="AI19081">
            <v>2</v>
          </cell>
        </row>
        <row r="19082">
          <cell r="K19082" t="str">
            <v>Academy Converter</v>
          </cell>
          <cell r="L19082" t="str">
            <v>Primary</v>
          </cell>
          <cell r="AC19082" t="str">
            <v>Yes</v>
          </cell>
          <cell r="AI19082">
            <v>3</v>
          </cell>
        </row>
        <row r="19083">
          <cell r="K19083" t="str">
            <v>Academy Special Converter</v>
          </cell>
          <cell r="L19083" t="str">
            <v>Special</v>
          </cell>
          <cell r="AC19083" t="str">
            <v>No</v>
          </cell>
          <cell r="AI19083">
            <v>2</v>
          </cell>
        </row>
        <row r="19084">
          <cell r="K19084" t="str">
            <v>Academy Special Converter</v>
          </cell>
          <cell r="L19084" t="str">
            <v>Special</v>
          </cell>
          <cell r="AC19084" t="str">
            <v>No</v>
          </cell>
          <cell r="AI19084">
            <v>1</v>
          </cell>
        </row>
        <row r="19085">
          <cell r="K19085" t="str">
            <v>Academy Special Converter</v>
          </cell>
          <cell r="L19085" t="str">
            <v>Special</v>
          </cell>
          <cell r="AC19085" t="str">
            <v>No</v>
          </cell>
          <cell r="AI19085">
            <v>2</v>
          </cell>
        </row>
        <row r="19086">
          <cell r="K19086" t="str">
            <v>Free School</v>
          </cell>
          <cell r="L19086" t="str">
            <v>Primary</v>
          </cell>
          <cell r="AC19086" t="str">
            <v>Yes</v>
          </cell>
          <cell r="AI19086">
            <v>1</v>
          </cell>
        </row>
        <row r="19087">
          <cell r="K19087" t="str">
            <v>Free School</v>
          </cell>
          <cell r="L19087" t="str">
            <v>Secondary</v>
          </cell>
          <cell r="AC19087" t="str">
            <v>Yes</v>
          </cell>
          <cell r="AI19087">
            <v>3</v>
          </cell>
        </row>
        <row r="19088">
          <cell r="K19088" t="str">
            <v>Academy Converter</v>
          </cell>
          <cell r="L19088" t="str">
            <v>Primary</v>
          </cell>
          <cell r="AC19088" t="str">
            <v>Yes</v>
          </cell>
          <cell r="AI19088">
            <v>3</v>
          </cell>
        </row>
        <row r="19089">
          <cell r="K19089" t="str">
            <v>Academy Converter</v>
          </cell>
          <cell r="L19089" t="str">
            <v>Primary</v>
          </cell>
          <cell r="AC19089" t="str">
            <v>No</v>
          </cell>
          <cell r="AI19089">
            <v>2</v>
          </cell>
        </row>
        <row r="19090">
          <cell r="K19090" t="str">
            <v>Academy Converter</v>
          </cell>
          <cell r="L19090" t="str">
            <v>Primary</v>
          </cell>
          <cell r="AC19090" t="str">
            <v>No</v>
          </cell>
          <cell r="AI19090">
            <v>1</v>
          </cell>
        </row>
        <row r="19091">
          <cell r="K19091" t="str">
            <v>Free School</v>
          </cell>
          <cell r="L19091" t="str">
            <v>Secondary</v>
          </cell>
          <cell r="AC19091" t="str">
            <v>NULL</v>
          </cell>
          <cell r="AI19091" t="str">
            <v>NULL</v>
          </cell>
        </row>
        <row r="19092">
          <cell r="K19092" t="str">
            <v>Academy Sponsor Led</v>
          </cell>
          <cell r="L19092" t="str">
            <v>Secondary</v>
          </cell>
          <cell r="AC19092" t="str">
            <v>NULL</v>
          </cell>
          <cell r="AI19092" t="str">
            <v>NULL</v>
          </cell>
        </row>
        <row r="19093">
          <cell r="K19093" t="str">
            <v>Academy Sponsor Led</v>
          </cell>
          <cell r="L19093" t="str">
            <v>Primary</v>
          </cell>
          <cell r="AC19093" t="str">
            <v>NULL</v>
          </cell>
          <cell r="AI19093" t="str">
            <v>NULL</v>
          </cell>
        </row>
        <row r="19094">
          <cell r="K19094" t="str">
            <v>Academy Sponsor Led</v>
          </cell>
          <cell r="L19094" t="str">
            <v>Primary</v>
          </cell>
          <cell r="AC19094" t="str">
            <v>Yes</v>
          </cell>
          <cell r="AI19094">
            <v>2</v>
          </cell>
        </row>
        <row r="19095">
          <cell r="K19095" t="str">
            <v>Academy Sponsor Led</v>
          </cell>
          <cell r="L19095" t="str">
            <v>Primary</v>
          </cell>
          <cell r="AC19095" t="str">
            <v>No</v>
          </cell>
          <cell r="AI19095">
            <v>4</v>
          </cell>
        </row>
        <row r="19096">
          <cell r="K19096" t="str">
            <v>Academy Sponsor Led</v>
          </cell>
          <cell r="L19096" t="str">
            <v>Secondary</v>
          </cell>
          <cell r="AC19096" t="str">
            <v>No</v>
          </cell>
          <cell r="AI19096">
            <v>3</v>
          </cell>
        </row>
        <row r="19097">
          <cell r="K19097" t="str">
            <v>Academy Sponsor Led</v>
          </cell>
          <cell r="L19097" t="str">
            <v>Primary</v>
          </cell>
          <cell r="AC19097" t="str">
            <v>Yes</v>
          </cell>
          <cell r="AI19097">
            <v>2</v>
          </cell>
        </row>
        <row r="19098">
          <cell r="K19098" t="str">
            <v>Academy Sponsor Led</v>
          </cell>
          <cell r="L19098" t="str">
            <v>Primary</v>
          </cell>
          <cell r="AC19098" t="str">
            <v>NULL</v>
          </cell>
          <cell r="AI19098" t="str">
            <v>NULL</v>
          </cell>
        </row>
        <row r="19099">
          <cell r="K19099" t="str">
            <v>Academy Converter</v>
          </cell>
          <cell r="L19099" t="str">
            <v>Primary</v>
          </cell>
          <cell r="AC19099" t="str">
            <v>No</v>
          </cell>
          <cell r="AI19099">
            <v>1</v>
          </cell>
        </row>
        <row r="19100">
          <cell r="K19100" t="str">
            <v>Academy Converter</v>
          </cell>
          <cell r="L19100" t="str">
            <v>Primary</v>
          </cell>
          <cell r="AC19100" t="str">
            <v>No</v>
          </cell>
          <cell r="AI19100">
            <v>2</v>
          </cell>
        </row>
        <row r="19101">
          <cell r="K19101" t="str">
            <v>Academy Converter</v>
          </cell>
          <cell r="L19101" t="str">
            <v>Primary</v>
          </cell>
          <cell r="AC19101" t="str">
            <v>No</v>
          </cell>
          <cell r="AI19101">
            <v>2</v>
          </cell>
        </row>
        <row r="19102">
          <cell r="K19102" t="str">
            <v>Academy Converter</v>
          </cell>
          <cell r="L19102" t="str">
            <v>Secondary</v>
          </cell>
          <cell r="AC19102" t="str">
            <v>No</v>
          </cell>
          <cell r="AI19102">
            <v>2</v>
          </cell>
        </row>
        <row r="19103">
          <cell r="K19103" t="str">
            <v>Academy Converter</v>
          </cell>
          <cell r="L19103" t="str">
            <v>Primary</v>
          </cell>
          <cell r="AC19103" t="str">
            <v>Yes</v>
          </cell>
          <cell r="AI19103">
            <v>2</v>
          </cell>
        </row>
        <row r="19104">
          <cell r="K19104" t="str">
            <v>Academy Converter</v>
          </cell>
          <cell r="L19104" t="str">
            <v>Primary</v>
          </cell>
          <cell r="AC19104" t="str">
            <v>No</v>
          </cell>
          <cell r="AI19104">
            <v>2</v>
          </cell>
        </row>
        <row r="19105">
          <cell r="K19105" t="str">
            <v>Academy Converter</v>
          </cell>
          <cell r="L19105" t="str">
            <v>Primary</v>
          </cell>
          <cell r="AC19105" t="str">
            <v>No</v>
          </cell>
          <cell r="AI19105">
            <v>2</v>
          </cell>
        </row>
        <row r="19106">
          <cell r="K19106" t="str">
            <v>Academy Converter</v>
          </cell>
          <cell r="L19106" t="str">
            <v>Primary</v>
          </cell>
          <cell r="AC19106" t="str">
            <v>Yes</v>
          </cell>
          <cell r="AI19106">
            <v>3</v>
          </cell>
        </row>
        <row r="19107">
          <cell r="K19107" t="str">
            <v>Academy Converter</v>
          </cell>
          <cell r="L19107" t="str">
            <v>Primary</v>
          </cell>
          <cell r="AC19107" t="str">
            <v>No</v>
          </cell>
          <cell r="AI19107">
            <v>2</v>
          </cell>
        </row>
        <row r="19108">
          <cell r="K19108" t="str">
            <v>Academy Converter</v>
          </cell>
          <cell r="L19108" t="str">
            <v>Primary</v>
          </cell>
          <cell r="AC19108" t="str">
            <v>Yes</v>
          </cell>
          <cell r="AI19108">
            <v>2</v>
          </cell>
        </row>
        <row r="19109">
          <cell r="K19109" t="str">
            <v>Academy Converter</v>
          </cell>
          <cell r="L19109" t="str">
            <v>Primary</v>
          </cell>
          <cell r="AC19109" t="str">
            <v>No</v>
          </cell>
          <cell r="AI19109">
            <v>1</v>
          </cell>
        </row>
        <row r="19110">
          <cell r="K19110" t="str">
            <v>Academy Converter</v>
          </cell>
          <cell r="L19110" t="str">
            <v>Secondary</v>
          </cell>
          <cell r="AC19110" t="str">
            <v>No</v>
          </cell>
          <cell r="AI19110">
            <v>2</v>
          </cell>
        </row>
        <row r="19111">
          <cell r="K19111" t="str">
            <v>Academy Converter</v>
          </cell>
          <cell r="L19111" t="str">
            <v>Primary</v>
          </cell>
          <cell r="AC19111" t="str">
            <v>No</v>
          </cell>
          <cell r="AI19111">
            <v>2</v>
          </cell>
        </row>
        <row r="19112">
          <cell r="K19112" t="str">
            <v>Academy Converter</v>
          </cell>
          <cell r="L19112" t="str">
            <v>Primary</v>
          </cell>
          <cell r="AC19112" t="str">
            <v>No</v>
          </cell>
          <cell r="AI19112">
            <v>2</v>
          </cell>
        </row>
        <row r="19113">
          <cell r="K19113" t="str">
            <v>Academy Converter</v>
          </cell>
          <cell r="L19113" t="str">
            <v>Primary</v>
          </cell>
          <cell r="AC19113" t="str">
            <v>No</v>
          </cell>
          <cell r="AI19113">
            <v>1</v>
          </cell>
        </row>
        <row r="19114">
          <cell r="K19114" t="str">
            <v>Academy Converter</v>
          </cell>
          <cell r="L19114" t="str">
            <v>Primary</v>
          </cell>
          <cell r="AC19114" t="str">
            <v>No</v>
          </cell>
          <cell r="AI19114">
            <v>2</v>
          </cell>
        </row>
        <row r="19115">
          <cell r="K19115" t="str">
            <v>Academy Converter</v>
          </cell>
          <cell r="L19115" t="str">
            <v>Primary</v>
          </cell>
          <cell r="AC19115" t="str">
            <v>No</v>
          </cell>
          <cell r="AI19115">
            <v>2</v>
          </cell>
        </row>
        <row r="19116">
          <cell r="K19116" t="str">
            <v>Academy Converter</v>
          </cell>
          <cell r="L19116" t="str">
            <v>Primary</v>
          </cell>
          <cell r="AC19116" t="str">
            <v>No</v>
          </cell>
          <cell r="AI19116">
            <v>1</v>
          </cell>
        </row>
        <row r="19117">
          <cell r="K19117" t="str">
            <v>Academy Converter</v>
          </cell>
          <cell r="L19117" t="str">
            <v>Primary</v>
          </cell>
          <cell r="AC19117" t="str">
            <v>No</v>
          </cell>
          <cell r="AI19117">
            <v>2</v>
          </cell>
        </row>
        <row r="19118">
          <cell r="K19118" t="str">
            <v>Academy Converter</v>
          </cell>
          <cell r="L19118" t="str">
            <v>Primary</v>
          </cell>
          <cell r="AC19118" t="str">
            <v>No</v>
          </cell>
          <cell r="AI19118">
            <v>2</v>
          </cell>
        </row>
        <row r="19119">
          <cell r="K19119" t="str">
            <v>Academy Converter</v>
          </cell>
          <cell r="L19119" t="str">
            <v>Primary</v>
          </cell>
          <cell r="AC19119" t="str">
            <v>No</v>
          </cell>
          <cell r="AI19119">
            <v>2</v>
          </cell>
        </row>
        <row r="19120">
          <cell r="K19120" t="str">
            <v>Academy Converter</v>
          </cell>
          <cell r="L19120" t="str">
            <v>Primary</v>
          </cell>
          <cell r="AC19120" t="str">
            <v>No</v>
          </cell>
          <cell r="AI19120">
            <v>2</v>
          </cell>
        </row>
        <row r="19121">
          <cell r="K19121" t="str">
            <v>Academy Converter</v>
          </cell>
          <cell r="L19121" t="str">
            <v>Primary</v>
          </cell>
          <cell r="AC19121" t="str">
            <v>No</v>
          </cell>
          <cell r="AI19121">
            <v>2</v>
          </cell>
        </row>
        <row r="19122">
          <cell r="K19122" t="str">
            <v>Academy Converter</v>
          </cell>
          <cell r="L19122" t="str">
            <v>Primary</v>
          </cell>
          <cell r="AC19122" t="str">
            <v>No</v>
          </cell>
          <cell r="AI19122">
            <v>2</v>
          </cell>
        </row>
        <row r="19123">
          <cell r="K19123" t="str">
            <v>Academy Converter</v>
          </cell>
          <cell r="L19123" t="str">
            <v>Primary</v>
          </cell>
          <cell r="AC19123" t="str">
            <v>Yes</v>
          </cell>
          <cell r="AI19123">
            <v>3</v>
          </cell>
        </row>
        <row r="19124">
          <cell r="K19124" t="str">
            <v>Academy Converter</v>
          </cell>
          <cell r="L19124" t="str">
            <v>Primary</v>
          </cell>
          <cell r="AC19124" t="str">
            <v>No</v>
          </cell>
          <cell r="AI19124">
            <v>3</v>
          </cell>
        </row>
        <row r="19125">
          <cell r="K19125" t="str">
            <v>Academy Converter</v>
          </cell>
          <cell r="L19125" t="str">
            <v>Primary</v>
          </cell>
          <cell r="AC19125" t="str">
            <v>Yes</v>
          </cell>
          <cell r="AI19125">
            <v>2</v>
          </cell>
        </row>
        <row r="19126">
          <cell r="K19126" t="str">
            <v>Academy Converter</v>
          </cell>
          <cell r="L19126" t="str">
            <v>Secondary</v>
          </cell>
          <cell r="AC19126" t="str">
            <v>No</v>
          </cell>
          <cell r="AI19126">
            <v>2</v>
          </cell>
        </row>
        <row r="19127">
          <cell r="K19127" t="str">
            <v>Academy Converter</v>
          </cell>
          <cell r="L19127" t="str">
            <v>Secondary</v>
          </cell>
          <cell r="AC19127" t="str">
            <v>Yes</v>
          </cell>
          <cell r="AI19127">
            <v>3</v>
          </cell>
        </row>
        <row r="19128">
          <cell r="K19128" t="str">
            <v>Academy Converter</v>
          </cell>
          <cell r="L19128" t="str">
            <v>Primary</v>
          </cell>
          <cell r="AC19128" t="str">
            <v>Yes</v>
          </cell>
          <cell r="AI19128">
            <v>1</v>
          </cell>
        </row>
        <row r="19129">
          <cell r="K19129" t="str">
            <v>Free School</v>
          </cell>
          <cell r="L19129" t="str">
            <v>Primary</v>
          </cell>
          <cell r="AC19129" t="str">
            <v>NULL</v>
          </cell>
          <cell r="AI19129" t="str">
            <v>NULL</v>
          </cell>
        </row>
        <row r="19130">
          <cell r="K19130" t="str">
            <v>Community School</v>
          </cell>
          <cell r="L19130" t="str">
            <v>Primary</v>
          </cell>
          <cell r="AC19130" t="str">
            <v>Yes</v>
          </cell>
          <cell r="AI19130">
            <v>3</v>
          </cell>
        </row>
        <row r="19131">
          <cell r="K19131" t="str">
            <v>Academy Sponsor Led</v>
          </cell>
          <cell r="L19131" t="str">
            <v>Primary</v>
          </cell>
          <cell r="AC19131" t="str">
            <v>Yes</v>
          </cell>
          <cell r="AI19131">
            <v>2</v>
          </cell>
        </row>
        <row r="19132">
          <cell r="K19132" t="str">
            <v>Academy Converter</v>
          </cell>
          <cell r="L19132" t="str">
            <v>Primary</v>
          </cell>
          <cell r="AC19132" t="str">
            <v>No</v>
          </cell>
          <cell r="AI19132">
            <v>1</v>
          </cell>
        </row>
        <row r="19133">
          <cell r="K19133" t="str">
            <v>Academy Converter</v>
          </cell>
          <cell r="L19133" t="str">
            <v>Primary</v>
          </cell>
          <cell r="AC19133" t="str">
            <v>No</v>
          </cell>
          <cell r="AI19133">
            <v>2</v>
          </cell>
        </row>
        <row r="19134">
          <cell r="K19134" t="str">
            <v>Academy Converter</v>
          </cell>
          <cell r="L19134" t="str">
            <v>Primary</v>
          </cell>
          <cell r="AC19134" t="str">
            <v>No</v>
          </cell>
          <cell r="AI19134">
            <v>2</v>
          </cell>
        </row>
        <row r="19135">
          <cell r="K19135" t="str">
            <v>Academy Converter</v>
          </cell>
          <cell r="L19135" t="str">
            <v>Primary</v>
          </cell>
          <cell r="AC19135" t="str">
            <v>No</v>
          </cell>
          <cell r="AI19135">
            <v>1</v>
          </cell>
        </row>
        <row r="19136">
          <cell r="K19136" t="str">
            <v>Academy Converter</v>
          </cell>
          <cell r="L19136" t="str">
            <v>Primary</v>
          </cell>
          <cell r="AC19136" t="str">
            <v>Yes</v>
          </cell>
          <cell r="AI19136">
            <v>2</v>
          </cell>
        </row>
        <row r="19137">
          <cell r="K19137" t="str">
            <v>Academy Converter</v>
          </cell>
          <cell r="L19137" t="str">
            <v>Secondary</v>
          </cell>
          <cell r="AC19137" t="str">
            <v>No</v>
          </cell>
          <cell r="AI19137">
            <v>2</v>
          </cell>
        </row>
        <row r="19138">
          <cell r="K19138" t="str">
            <v>Academy Converter</v>
          </cell>
          <cell r="L19138" t="str">
            <v>Primary</v>
          </cell>
          <cell r="AC19138" t="str">
            <v>No</v>
          </cell>
          <cell r="AI19138">
            <v>2</v>
          </cell>
        </row>
        <row r="19139">
          <cell r="K19139" t="str">
            <v>Academy Converter</v>
          </cell>
          <cell r="L19139" t="str">
            <v>Primary</v>
          </cell>
          <cell r="AC19139" t="str">
            <v>Yes</v>
          </cell>
          <cell r="AI19139">
            <v>2</v>
          </cell>
        </row>
        <row r="19140">
          <cell r="K19140" t="str">
            <v>Academy Converter</v>
          </cell>
          <cell r="L19140" t="str">
            <v>Primary</v>
          </cell>
          <cell r="AC19140" t="str">
            <v>No</v>
          </cell>
          <cell r="AI19140">
            <v>2</v>
          </cell>
        </row>
        <row r="19141">
          <cell r="K19141" t="str">
            <v>Academy Converter</v>
          </cell>
          <cell r="L19141" t="str">
            <v>Primary</v>
          </cell>
          <cell r="AC19141" t="str">
            <v>No</v>
          </cell>
          <cell r="AI19141">
            <v>2</v>
          </cell>
        </row>
        <row r="19142">
          <cell r="K19142" t="str">
            <v>Academy Converter</v>
          </cell>
          <cell r="L19142" t="str">
            <v>Secondary</v>
          </cell>
          <cell r="AC19142" t="str">
            <v>No</v>
          </cell>
          <cell r="AI19142">
            <v>2</v>
          </cell>
        </row>
        <row r="19143">
          <cell r="K19143" t="str">
            <v>Academy Converter</v>
          </cell>
          <cell r="L19143" t="str">
            <v>Primary</v>
          </cell>
          <cell r="AC19143" t="str">
            <v>No</v>
          </cell>
          <cell r="AI19143">
            <v>2</v>
          </cell>
        </row>
        <row r="19144">
          <cell r="K19144" t="str">
            <v>Academy Converter</v>
          </cell>
          <cell r="L19144" t="str">
            <v>Primary</v>
          </cell>
          <cell r="AC19144" t="str">
            <v>No</v>
          </cell>
          <cell r="AI19144">
            <v>2</v>
          </cell>
        </row>
        <row r="19145">
          <cell r="K19145" t="str">
            <v>Academy Converter</v>
          </cell>
          <cell r="L19145" t="str">
            <v>Primary</v>
          </cell>
          <cell r="AC19145" t="str">
            <v>No</v>
          </cell>
          <cell r="AI19145">
            <v>2</v>
          </cell>
        </row>
        <row r="19146">
          <cell r="K19146" t="str">
            <v>Academy Converter</v>
          </cell>
          <cell r="L19146" t="str">
            <v>Primary</v>
          </cell>
          <cell r="AC19146" t="str">
            <v>Yes</v>
          </cell>
          <cell r="AI19146">
            <v>3</v>
          </cell>
        </row>
        <row r="19147">
          <cell r="K19147" t="str">
            <v>Academy Converter</v>
          </cell>
          <cell r="L19147" t="str">
            <v>Primary</v>
          </cell>
          <cell r="AC19147" t="str">
            <v>No</v>
          </cell>
          <cell r="AI19147">
            <v>2</v>
          </cell>
        </row>
        <row r="19148">
          <cell r="K19148" t="str">
            <v>Academy Converter</v>
          </cell>
          <cell r="L19148" t="str">
            <v>Primary</v>
          </cell>
          <cell r="AC19148" t="str">
            <v>No</v>
          </cell>
          <cell r="AI19148">
            <v>2</v>
          </cell>
        </row>
        <row r="19149">
          <cell r="K19149" t="str">
            <v>Academy Converter</v>
          </cell>
          <cell r="L19149" t="str">
            <v>Primary</v>
          </cell>
          <cell r="AC19149" t="str">
            <v>No</v>
          </cell>
          <cell r="AI19149">
            <v>1</v>
          </cell>
        </row>
        <row r="19150">
          <cell r="K19150" t="str">
            <v>Academy Converter</v>
          </cell>
          <cell r="L19150" t="str">
            <v>Primary</v>
          </cell>
          <cell r="AC19150" t="str">
            <v>No</v>
          </cell>
          <cell r="AI19150">
            <v>2</v>
          </cell>
        </row>
        <row r="19151">
          <cell r="K19151" t="str">
            <v>Academy Converter</v>
          </cell>
          <cell r="L19151" t="str">
            <v>Primary</v>
          </cell>
          <cell r="AC19151" t="str">
            <v>No</v>
          </cell>
          <cell r="AI19151">
            <v>1</v>
          </cell>
        </row>
        <row r="19152">
          <cell r="K19152" t="str">
            <v>Academy Converter</v>
          </cell>
          <cell r="L19152" t="str">
            <v>Primary</v>
          </cell>
          <cell r="AC19152" t="str">
            <v>No</v>
          </cell>
          <cell r="AI19152">
            <v>2</v>
          </cell>
        </row>
        <row r="19153">
          <cell r="K19153" t="str">
            <v>Academy Converter</v>
          </cell>
          <cell r="L19153" t="str">
            <v>Primary</v>
          </cell>
          <cell r="AC19153" t="str">
            <v>No</v>
          </cell>
          <cell r="AI19153">
            <v>1</v>
          </cell>
        </row>
        <row r="19154">
          <cell r="K19154" t="str">
            <v>Academy Converter</v>
          </cell>
          <cell r="L19154" t="str">
            <v>Primary</v>
          </cell>
          <cell r="AC19154" t="str">
            <v>No</v>
          </cell>
          <cell r="AI19154">
            <v>2</v>
          </cell>
        </row>
        <row r="19155">
          <cell r="K19155" t="str">
            <v>Academy Converter</v>
          </cell>
          <cell r="L19155" t="str">
            <v>Primary</v>
          </cell>
          <cell r="AC19155" t="str">
            <v>No</v>
          </cell>
          <cell r="AI19155">
            <v>2</v>
          </cell>
        </row>
        <row r="19156">
          <cell r="K19156" t="str">
            <v>Academy Converter</v>
          </cell>
          <cell r="L19156" t="str">
            <v>Primary</v>
          </cell>
          <cell r="AC19156" t="str">
            <v>Yes</v>
          </cell>
          <cell r="AI19156">
            <v>2</v>
          </cell>
        </row>
        <row r="19157">
          <cell r="K19157" t="str">
            <v>Academy Converter</v>
          </cell>
          <cell r="L19157" t="str">
            <v>Primary</v>
          </cell>
          <cell r="AC19157" t="str">
            <v>No</v>
          </cell>
          <cell r="AI19157">
            <v>2</v>
          </cell>
        </row>
        <row r="19158">
          <cell r="K19158" t="str">
            <v>Academy Converter</v>
          </cell>
          <cell r="L19158" t="str">
            <v>Primary</v>
          </cell>
          <cell r="AC19158" t="str">
            <v>No</v>
          </cell>
          <cell r="AI19158">
            <v>2</v>
          </cell>
        </row>
        <row r="19159">
          <cell r="K19159" t="str">
            <v>Academy Converter</v>
          </cell>
          <cell r="L19159" t="str">
            <v>Primary</v>
          </cell>
          <cell r="AC19159" t="str">
            <v>No</v>
          </cell>
          <cell r="AI19159">
            <v>2</v>
          </cell>
        </row>
        <row r="19160">
          <cell r="K19160" t="str">
            <v>Academy Converter</v>
          </cell>
          <cell r="L19160" t="str">
            <v>Primary</v>
          </cell>
          <cell r="AC19160" t="str">
            <v>Yes</v>
          </cell>
          <cell r="AI19160">
            <v>3</v>
          </cell>
        </row>
        <row r="19161">
          <cell r="K19161" t="str">
            <v>Academy Converter</v>
          </cell>
          <cell r="L19161" t="str">
            <v>Primary</v>
          </cell>
          <cell r="AC19161" t="str">
            <v>No</v>
          </cell>
          <cell r="AI19161">
            <v>2</v>
          </cell>
        </row>
        <row r="19162">
          <cell r="K19162" t="str">
            <v>Academy Special Converter</v>
          </cell>
          <cell r="L19162" t="str">
            <v>Special</v>
          </cell>
          <cell r="AC19162" t="str">
            <v>No</v>
          </cell>
          <cell r="AI19162">
            <v>2</v>
          </cell>
        </row>
        <row r="19163">
          <cell r="K19163" t="str">
            <v>Academy Alternative Provision Converter</v>
          </cell>
          <cell r="L19163" t="str">
            <v>PRU</v>
          </cell>
          <cell r="AC19163" t="str">
            <v>No</v>
          </cell>
          <cell r="AI19163">
            <v>2</v>
          </cell>
        </row>
        <row r="19164">
          <cell r="K19164" t="str">
            <v>Academy Alternative Provision Converter</v>
          </cell>
          <cell r="L19164" t="str">
            <v>PRU</v>
          </cell>
          <cell r="AC19164" t="str">
            <v>No</v>
          </cell>
          <cell r="AI19164">
            <v>1</v>
          </cell>
        </row>
        <row r="19165">
          <cell r="K19165" t="str">
            <v>Academy Special Converter</v>
          </cell>
          <cell r="L19165" t="str">
            <v>Special</v>
          </cell>
          <cell r="AC19165" t="str">
            <v>No</v>
          </cell>
          <cell r="AI19165">
            <v>2</v>
          </cell>
        </row>
        <row r="19166">
          <cell r="K19166" t="str">
            <v>Academy Converter</v>
          </cell>
          <cell r="L19166" t="str">
            <v>Primary</v>
          </cell>
          <cell r="AC19166" t="str">
            <v>No</v>
          </cell>
          <cell r="AI19166">
            <v>1</v>
          </cell>
        </row>
        <row r="19167">
          <cell r="K19167" t="str">
            <v>Academy Converter</v>
          </cell>
          <cell r="L19167" t="str">
            <v>Secondary</v>
          </cell>
          <cell r="AC19167" t="str">
            <v>No</v>
          </cell>
          <cell r="AI19167">
            <v>1</v>
          </cell>
        </row>
        <row r="19168">
          <cell r="K19168" t="str">
            <v>Academy Converter</v>
          </cell>
          <cell r="L19168" t="str">
            <v>Primary</v>
          </cell>
          <cell r="AC19168" t="str">
            <v>Yes</v>
          </cell>
          <cell r="AI19168">
            <v>3</v>
          </cell>
        </row>
        <row r="19169">
          <cell r="K19169" t="str">
            <v>Academy Converter</v>
          </cell>
          <cell r="L19169" t="str">
            <v>Primary</v>
          </cell>
          <cell r="AC19169" t="str">
            <v>No</v>
          </cell>
          <cell r="AI19169">
            <v>2</v>
          </cell>
        </row>
        <row r="19170">
          <cell r="K19170" t="str">
            <v>Academy Converter</v>
          </cell>
          <cell r="L19170" t="str">
            <v>Primary</v>
          </cell>
          <cell r="AC19170" t="str">
            <v>No</v>
          </cell>
          <cell r="AI19170">
            <v>1</v>
          </cell>
        </row>
        <row r="19171">
          <cell r="K19171" t="str">
            <v>Academy Special Converter</v>
          </cell>
          <cell r="L19171" t="str">
            <v>Special</v>
          </cell>
          <cell r="AC19171" t="str">
            <v>No</v>
          </cell>
          <cell r="AI19171">
            <v>1</v>
          </cell>
        </row>
        <row r="19172">
          <cell r="K19172" t="str">
            <v>Academy Converter</v>
          </cell>
          <cell r="L19172" t="str">
            <v>Primary</v>
          </cell>
          <cell r="AC19172" t="str">
            <v>No</v>
          </cell>
          <cell r="AI19172">
            <v>1</v>
          </cell>
        </row>
        <row r="19173">
          <cell r="K19173" t="str">
            <v>Academy Converter</v>
          </cell>
          <cell r="L19173" t="str">
            <v>Primary</v>
          </cell>
          <cell r="AC19173" t="str">
            <v>Yes</v>
          </cell>
          <cell r="AI19173">
            <v>2</v>
          </cell>
        </row>
        <row r="19174">
          <cell r="K19174" t="str">
            <v>Academy Converter</v>
          </cell>
          <cell r="L19174" t="str">
            <v>Primary</v>
          </cell>
          <cell r="AC19174" t="str">
            <v>No</v>
          </cell>
          <cell r="AI19174">
            <v>2</v>
          </cell>
        </row>
        <row r="19175">
          <cell r="K19175" t="str">
            <v>Academy Converter</v>
          </cell>
          <cell r="L19175" t="str">
            <v>Primary</v>
          </cell>
          <cell r="AC19175" t="str">
            <v>Yes</v>
          </cell>
          <cell r="AI19175">
            <v>2</v>
          </cell>
        </row>
        <row r="19176">
          <cell r="K19176" t="str">
            <v>Academy Converter</v>
          </cell>
          <cell r="L19176" t="str">
            <v>Primary</v>
          </cell>
          <cell r="AC19176" t="str">
            <v>No</v>
          </cell>
          <cell r="AI19176">
            <v>2</v>
          </cell>
        </row>
        <row r="19177">
          <cell r="K19177" t="str">
            <v>Academy Converter</v>
          </cell>
          <cell r="L19177" t="str">
            <v>Primary</v>
          </cell>
          <cell r="AC19177" t="str">
            <v>Yes</v>
          </cell>
          <cell r="AI19177">
            <v>2</v>
          </cell>
        </row>
        <row r="19178">
          <cell r="K19178" t="str">
            <v>Academy Converter</v>
          </cell>
          <cell r="L19178" t="str">
            <v>Secondary</v>
          </cell>
          <cell r="AC19178" t="str">
            <v>No</v>
          </cell>
          <cell r="AI19178">
            <v>1</v>
          </cell>
        </row>
        <row r="19179">
          <cell r="K19179" t="str">
            <v>Academy Converter</v>
          </cell>
          <cell r="L19179" t="str">
            <v>Primary</v>
          </cell>
          <cell r="AC19179" t="str">
            <v>No</v>
          </cell>
          <cell r="AI19179">
            <v>1</v>
          </cell>
        </row>
        <row r="19180">
          <cell r="K19180" t="str">
            <v>Academy Converter</v>
          </cell>
          <cell r="L19180" t="str">
            <v>Primary</v>
          </cell>
          <cell r="AC19180" t="str">
            <v>Yes</v>
          </cell>
          <cell r="AI19180">
            <v>2</v>
          </cell>
        </row>
        <row r="19181">
          <cell r="K19181" t="str">
            <v>Academy Converter</v>
          </cell>
          <cell r="L19181" t="str">
            <v>Primary</v>
          </cell>
          <cell r="AC19181" t="str">
            <v>Yes</v>
          </cell>
          <cell r="AI19181">
            <v>2</v>
          </cell>
        </row>
        <row r="19182">
          <cell r="K19182" t="str">
            <v>Academy Converter</v>
          </cell>
          <cell r="L19182" t="str">
            <v>Secondary</v>
          </cell>
          <cell r="AC19182" t="str">
            <v>Yes</v>
          </cell>
          <cell r="AI19182">
            <v>4</v>
          </cell>
        </row>
        <row r="19183">
          <cell r="K19183" t="str">
            <v>Academy Converter</v>
          </cell>
          <cell r="L19183" t="str">
            <v>Secondary</v>
          </cell>
          <cell r="AC19183" t="str">
            <v>No</v>
          </cell>
          <cell r="AI19183">
            <v>2</v>
          </cell>
        </row>
        <row r="19184">
          <cell r="K19184" t="str">
            <v>Academy Converter</v>
          </cell>
          <cell r="L19184" t="str">
            <v>Primary</v>
          </cell>
          <cell r="AC19184" t="str">
            <v>No</v>
          </cell>
          <cell r="AI19184">
            <v>2</v>
          </cell>
        </row>
        <row r="19185">
          <cell r="K19185" t="str">
            <v>Academy Converter</v>
          </cell>
          <cell r="L19185" t="str">
            <v>Primary</v>
          </cell>
          <cell r="AC19185" t="str">
            <v>No</v>
          </cell>
          <cell r="AI19185">
            <v>1</v>
          </cell>
        </row>
        <row r="19186">
          <cell r="K19186" t="str">
            <v>Academy Converter</v>
          </cell>
          <cell r="L19186" t="str">
            <v>Secondary</v>
          </cell>
          <cell r="AC19186" t="str">
            <v>Yes</v>
          </cell>
          <cell r="AI19186">
            <v>4</v>
          </cell>
        </row>
        <row r="19187">
          <cell r="K19187" t="str">
            <v>Academy Converter</v>
          </cell>
          <cell r="L19187" t="str">
            <v>Primary</v>
          </cell>
          <cell r="AC19187" t="str">
            <v>No</v>
          </cell>
          <cell r="AI19187">
            <v>1</v>
          </cell>
        </row>
        <row r="19188">
          <cell r="K19188" t="str">
            <v>Academy Converter</v>
          </cell>
          <cell r="L19188" t="str">
            <v>Secondary</v>
          </cell>
          <cell r="AC19188" t="str">
            <v>No</v>
          </cell>
          <cell r="AI19188">
            <v>2</v>
          </cell>
        </row>
        <row r="19189">
          <cell r="K19189" t="str">
            <v>Academy Sponsor Led</v>
          </cell>
          <cell r="L19189" t="str">
            <v>Secondary</v>
          </cell>
          <cell r="AC19189" t="str">
            <v>Yes</v>
          </cell>
          <cell r="AI19189">
            <v>3</v>
          </cell>
        </row>
        <row r="19190">
          <cell r="K19190" t="str">
            <v>Academy Converter</v>
          </cell>
          <cell r="L19190" t="str">
            <v>Primary</v>
          </cell>
          <cell r="AC19190" t="str">
            <v>Yes</v>
          </cell>
          <cell r="AI19190">
            <v>2</v>
          </cell>
        </row>
        <row r="19191">
          <cell r="K19191" t="str">
            <v>Academy Converter</v>
          </cell>
          <cell r="L19191" t="str">
            <v>Primary</v>
          </cell>
          <cell r="AC19191" t="str">
            <v>No</v>
          </cell>
          <cell r="AI19191">
            <v>2</v>
          </cell>
        </row>
        <row r="19192">
          <cell r="K19192" t="str">
            <v>Academy Special Converter</v>
          </cell>
          <cell r="L19192" t="str">
            <v>Special</v>
          </cell>
          <cell r="AC19192" t="str">
            <v>No</v>
          </cell>
          <cell r="AI19192">
            <v>2</v>
          </cell>
        </row>
        <row r="19193">
          <cell r="K19193" t="str">
            <v>Academy Special Converter</v>
          </cell>
          <cell r="L19193" t="str">
            <v>Special</v>
          </cell>
          <cell r="AC19193" t="str">
            <v>No</v>
          </cell>
          <cell r="AI19193">
            <v>1</v>
          </cell>
        </row>
        <row r="19194">
          <cell r="K19194" t="str">
            <v>Academy Converter</v>
          </cell>
          <cell r="L19194" t="str">
            <v>Primary</v>
          </cell>
          <cell r="AC19194" t="str">
            <v>No</v>
          </cell>
          <cell r="AI19194">
            <v>1</v>
          </cell>
        </row>
        <row r="19195">
          <cell r="K19195" t="str">
            <v>Academy Converter</v>
          </cell>
          <cell r="L19195" t="str">
            <v>Primary</v>
          </cell>
          <cell r="AC19195" t="str">
            <v>No</v>
          </cell>
          <cell r="AI19195">
            <v>2</v>
          </cell>
        </row>
        <row r="19196">
          <cell r="K19196" t="str">
            <v>Academy Converter</v>
          </cell>
          <cell r="L19196" t="str">
            <v>Primary</v>
          </cell>
          <cell r="AC19196" t="str">
            <v>No</v>
          </cell>
          <cell r="AI19196">
            <v>2</v>
          </cell>
        </row>
        <row r="19197">
          <cell r="K19197" t="str">
            <v>Academy Converter</v>
          </cell>
          <cell r="L19197" t="str">
            <v>Primary</v>
          </cell>
          <cell r="AC19197" t="str">
            <v>No</v>
          </cell>
          <cell r="AI19197">
            <v>2</v>
          </cell>
        </row>
        <row r="19198">
          <cell r="K19198" t="str">
            <v>Academy Converter</v>
          </cell>
          <cell r="L19198" t="str">
            <v>Primary</v>
          </cell>
          <cell r="AC19198" t="str">
            <v>No</v>
          </cell>
          <cell r="AI19198">
            <v>2</v>
          </cell>
        </row>
        <row r="19199">
          <cell r="K19199" t="str">
            <v>Academy Converter</v>
          </cell>
          <cell r="L19199" t="str">
            <v>Primary</v>
          </cell>
          <cell r="AC19199" t="str">
            <v>Yes</v>
          </cell>
          <cell r="AI19199">
            <v>2</v>
          </cell>
        </row>
        <row r="19200">
          <cell r="K19200" t="str">
            <v>Academy Converter</v>
          </cell>
          <cell r="L19200" t="str">
            <v>Secondary</v>
          </cell>
          <cell r="AC19200" t="str">
            <v>No</v>
          </cell>
          <cell r="AI19200">
            <v>2</v>
          </cell>
        </row>
        <row r="19201">
          <cell r="K19201" t="str">
            <v>Academy Converter</v>
          </cell>
          <cell r="L19201" t="str">
            <v>Primary</v>
          </cell>
          <cell r="AC19201" t="str">
            <v>No</v>
          </cell>
          <cell r="AI19201">
            <v>2</v>
          </cell>
        </row>
        <row r="19202">
          <cell r="K19202" t="str">
            <v>Academy Converter</v>
          </cell>
          <cell r="L19202" t="str">
            <v>Primary</v>
          </cell>
          <cell r="AC19202" t="str">
            <v>No</v>
          </cell>
          <cell r="AI19202">
            <v>2</v>
          </cell>
        </row>
        <row r="19203">
          <cell r="K19203" t="str">
            <v>Academy Converter</v>
          </cell>
          <cell r="L19203" t="str">
            <v>Primary</v>
          </cell>
          <cell r="AC19203" t="str">
            <v>No</v>
          </cell>
          <cell r="AI19203">
            <v>2</v>
          </cell>
        </row>
        <row r="19204">
          <cell r="K19204" t="str">
            <v>Academy Converter</v>
          </cell>
          <cell r="L19204" t="str">
            <v>Primary</v>
          </cell>
          <cell r="AC19204" t="str">
            <v>No</v>
          </cell>
          <cell r="AI19204">
            <v>2</v>
          </cell>
        </row>
        <row r="19205">
          <cell r="K19205" t="str">
            <v>Academy Special Converter</v>
          </cell>
          <cell r="L19205" t="str">
            <v>Special</v>
          </cell>
          <cell r="AC19205" t="str">
            <v>No</v>
          </cell>
          <cell r="AI19205">
            <v>1</v>
          </cell>
        </row>
        <row r="19206">
          <cell r="K19206" t="str">
            <v>Academy Converter</v>
          </cell>
          <cell r="L19206" t="str">
            <v>Primary</v>
          </cell>
          <cell r="AC19206" t="str">
            <v>No</v>
          </cell>
          <cell r="AI19206">
            <v>2</v>
          </cell>
        </row>
        <row r="19207">
          <cell r="K19207" t="str">
            <v>Academy Converter</v>
          </cell>
          <cell r="L19207" t="str">
            <v>Primary</v>
          </cell>
          <cell r="AC19207" t="str">
            <v>No</v>
          </cell>
          <cell r="AI19207">
            <v>2</v>
          </cell>
        </row>
        <row r="19208">
          <cell r="K19208" t="str">
            <v>Academy Converter</v>
          </cell>
          <cell r="L19208" t="str">
            <v>Primary</v>
          </cell>
          <cell r="AC19208" t="str">
            <v>No</v>
          </cell>
          <cell r="AI19208">
            <v>2</v>
          </cell>
        </row>
        <row r="19209">
          <cell r="K19209" t="str">
            <v>Academy Converter</v>
          </cell>
          <cell r="L19209" t="str">
            <v>Secondary</v>
          </cell>
          <cell r="AC19209" t="str">
            <v>No</v>
          </cell>
          <cell r="AI19209">
            <v>2</v>
          </cell>
        </row>
        <row r="19210">
          <cell r="K19210" t="str">
            <v>Academy Converter</v>
          </cell>
          <cell r="L19210" t="str">
            <v>Primary</v>
          </cell>
          <cell r="AC19210" t="str">
            <v>No</v>
          </cell>
          <cell r="AI19210">
            <v>2</v>
          </cell>
        </row>
        <row r="19211">
          <cell r="K19211" t="str">
            <v>Academy Special Converter</v>
          </cell>
          <cell r="L19211" t="str">
            <v>Special</v>
          </cell>
          <cell r="AC19211" t="str">
            <v>No</v>
          </cell>
          <cell r="AI19211">
            <v>2</v>
          </cell>
        </row>
        <row r="19212">
          <cell r="K19212" t="str">
            <v>Academy Special Converter</v>
          </cell>
          <cell r="L19212" t="str">
            <v>Special</v>
          </cell>
          <cell r="AC19212" t="str">
            <v>No</v>
          </cell>
          <cell r="AI19212">
            <v>2</v>
          </cell>
        </row>
        <row r="19213">
          <cell r="K19213" t="str">
            <v>Academy Converter</v>
          </cell>
          <cell r="L19213" t="str">
            <v>Secondary</v>
          </cell>
          <cell r="AC19213" t="str">
            <v>No</v>
          </cell>
          <cell r="AI19213">
            <v>2</v>
          </cell>
        </row>
        <row r="19214">
          <cell r="K19214" t="str">
            <v>Academy Converter</v>
          </cell>
          <cell r="L19214" t="str">
            <v>Primary</v>
          </cell>
          <cell r="AC19214" t="str">
            <v>No</v>
          </cell>
          <cell r="AI19214">
            <v>2</v>
          </cell>
        </row>
        <row r="19215">
          <cell r="K19215" t="str">
            <v>Academy Converter</v>
          </cell>
          <cell r="L19215" t="str">
            <v>Primary</v>
          </cell>
          <cell r="AC19215" t="str">
            <v>No</v>
          </cell>
          <cell r="AI19215">
            <v>1</v>
          </cell>
        </row>
        <row r="19216">
          <cell r="K19216" t="str">
            <v>Academy Converter</v>
          </cell>
          <cell r="L19216" t="str">
            <v>Secondary</v>
          </cell>
          <cell r="AC19216" t="str">
            <v>Yes</v>
          </cell>
          <cell r="AI19216">
            <v>3</v>
          </cell>
        </row>
        <row r="19217">
          <cell r="K19217" t="str">
            <v>Academy Converter</v>
          </cell>
          <cell r="L19217" t="str">
            <v>Secondary</v>
          </cell>
          <cell r="AC19217" t="str">
            <v>No</v>
          </cell>
          <cell r="AI19217">
            <v>2</v>
          </cell>
        </row>
        <row r="19218">
          <cell r="K19218" t="str">
            <v>Academy Converter</v>
          </cell>
          <cell r="L19218" t="str">
            <v>Secondary</v>
          </cell>
          <cell r="AC19218" t="str">
            <v>Yes</v>
          </cell>
          <cell r="AI19218">
            <v>3</v>
          </cell>
        </row>
        <row r="19219">
          <cell r="K19219" t="str">
            <v>Academy Converter</v>
          </cell>
          <cell r="L19219" t="str">
            <v>Secondary</v>
          </cell>
          <cell r="AC19219" t="str">
            <v>Yes</v>
          </cell>
          <cell r="AI19219">
            <v>2</v>
          </cell>
        </row>
        <row r="19220">
          <cell r="K19220" t="str">
            <v>Academy Converter</v>
          </cell>
          <cell r="L19220" t="str">
            <v>Secondary</v>
          </cell>
          <cell r="AC19220" t="str">
            <v>No</v>
          </cell>
          <cell r="AI19220">
            <v>2</v>
          </cell>
        </row>
        <row r="19221">
          <cell r="K19221" t="str">
            <v>Academy Converter</v>
          </cell>
          <cell r="L19221" t="str">
            <v>Primary</v>
          </cell>
          <cell r="AC19221" t="str">
            <v>No</v>
          </cell>
          <cell r="AI19221">
            <v>2</v>
          </cell>
        </row>
        <row r="19222">
          <cell r="K19222" t="str">
            <v>Academy Converter</v>
          </cell>
          <cell r="L19222" t="str">
            <v>Primary</v>
          </cell>
          <cell r="AC19222" t="str">
            <v>No</v>
          </cell>
          <cell r="AI19222">
            <v>2</v>
          </cell>
        </row>
        <row r="19223">
          <cell r="K19223" t="str">
            <v>Academy Sponsor Led</v>
          </cell>
          <cell r="L19223" t="str">
            <v>Primary</v>
          </cell>
          <cell r="AC19223" t="str">
            <v>NULL</v>
          </cell>
          <cell r="AI19223" t="str">
            <v>NULL</v>
          </cell>
        </row>
        <row r="19224">
          <cell r="K19224" t="str">
            <v>Voluntary Aided School</v>
          </cell>
          <cell r="L19224" t="str">
            <v>Primary</v>
          </cell>
          <cell r="AC19224" t="str">
            <v>Yes</v>
          </cell>
          <cell r="AI19224">
            <v>2</v>
          </cell>
        </row>
        <row r="19225">
          <cell r="K19225" t="str">
            <v>Academy Sponsor Led</v>
          </cell>
          <cell r="L19225" t="str">
            <v>Primary</v>
          </cell>
          <cell r="AC19225" t="str">
            <v>NULL</v>
          </cell>
          <cell r="AI19225" t="str">
            <v>NULL</v>
          </cell>
        </row>
        <row r="19226">
          <cell r="K19226" t="str">
            <v>Academy Sponsor Led</v>
          </cell>
          <cell r="L19226" t="str">
            <v>Primary</v>
          </cell>
          <cell r="AC19226" t="str">
            <v>NULL</v>
          </cell>
          <cell r="AI19226" t="str">
            <v>NULL</v>
          </cell>
        </row>
        <row r="19227">
          <cell r="K19227" t="str">
            <v>Academy Special Converter</v>
          </cell>
          <cell r="L19227" t="str">
            <v>Special</v>
          </cell>
          <cell r="AC19227" t="str">
            <v>Yes</v>
          </cell>
          <cell r="AI19227">
            <v>4</v>
          </cell>
        </row>
        <row r="19228">
          <cell r="K19228" t="str">
            <v>Voluntary Controlled School</v>
          </cell>
          <cell r="L19228" t="str">
            <v>Primary</v>
          </cell>
          <cell r="AC19228" t="str">
            <v>NULL</v>
          </cell>
          <cell r="AI19228" t="str">
            <v>NULL</v>
          </cell>
        </row>
        <row r="19229">
          <cell r="K19229" t="str">
            <v>Academy Converter</v>
          </cell>
          <cell r="L19229" t="str">
            <v>Secondary</v>
          </cell>
          <cell r="AC19229" t="str">
            <v>Yes</v>
          </cell>
          <cell r="AI19229">
            <v>3</v>
          </cell>
        </row>
        <row r="19230">
          <cell r="K19230" t="str">
            <v>Academy Converter</v>
          </cell>
          <cell r="L19230" t="str">
            <v>Secondary</v>
          </cell>
          <cell r="AC19230" t="str">
            <v>No</v>
          </cell>
          <cell r="AI19230">
            <v>1</v>
          </cell>
        </row>
        <row r="19231">
          <cell r="K19231" t="str">
            <v>Academy Converter</v>
          </cell>
          <cell r="L19231" t="str">
            <v>Primary</v>
          </cell>
          <cell r="AC19231" t="str">
            <v>No</v>
          </cell>
          <cell r="AI19231">
            <v>2</v>
          </cell>
        </row>
        <row r="19232">
          <cell r="K19232" t="str">
            <v>Academy Converter</v>
          </cell>
          <cell r="L19232" t="str">
            <v>Primary</v>
          </cell>
          <cell r="AC19232" t="str">
            <v>Yes</v>
          </cell>
          <cell r="AI19232">
            <v>3</v>
          </cell>
        </row>
        <row r="19233">
          <cell r="K19233" t="str">
            <v>Academy Converter</v>
          </cell>
          <cell r="L19233" t="str">
            <v>Primary</v>
          </cell>
          <cell r="AC19233" t="str">
            <v>No</v>
          </cell>
          <cell r="AI19233">
            <v>1</v>
          </cell>
        </row>
        <row r="19234">
          <cell r="K19234" t="str">
            <v>Academy Converter</v>
          </cell>
          <cell r="L19234" t="str">
            <v>Primary</v>
          </cell>
          <cell r="AC19234" t="str">
            <v>No</v>
          </cell>
          <cell r="AI19234">
            <v>2</v>
          </cell>
        </row>
        <row r="19235">
          <cell r="K19235" t="str">
            <v>Academy Converter</v>
          </cell>
          <cell r="L19235" t="str">
            <v>Primary</v>
          </cell>
          <cell r="AC19235" t="str">
            <v>No</v>
          </cell>
          <cell r="AI19235">
            <v>1</v>
          </cell>
        </row>
        <row r="19236">
          <cell r="K19236" t="str">
            <v>Academy Converter</v>
          </cell>
          <cell r="L19236" t="str">
            <v>Primary</v>
          </cell>
          <cell r="AC19236" t="str">
            <v>No</v>
          </cell>
          <cell r="AI19236">
            <v>2</v>
          </cell>
        </row>
        <row r="19237">
          <cell r="K19237" t="str">
            <v>Academy Converter</v>
          </cell>
          <cell r="L19237" t="str">
            <v>Primary</v>
          </cell>
          <cell r="AC19237" t="str">
            <v>Yes</v>
          </cell>
          <cell r="AI19237">
            <v>3</v>
          </cell>
        </row>
        <row r="19238">
          <cell r="K19238" t="str">
            <v>Academy Converter</v>
          </cell>
          <cell r="L19238" t="str">
            <v>Primary</v>
          </cell>
          <cell r="AC19238" t="str">
            <v>No</v>
          </cell>
          <cell r="AI19238">
            <v>2</v>
          </cell>
        </row>
        <row r="19239">
          <cell r="K19239" t="str">
            <v>Academy Converter</v>
          </cell>
          <cell r="L19239" t="str">
            <v>Primary</v>
          </cell>
          <cell r="AC19239" t="str">
            <v>No</v>
          </cell>
          <cell r="AI19239">
            <v>1</v>
          </cell>
        </row>
        <row r="19240">
          <cell r="K19240" t="str">
            <v>Academy Converter</v>
          </cell>
          <cell r="L19240" t="str">
            <v>Primary</v>
          </cell>
          <cell r="AC19240" t="str">
            <v>No</v>
          </cell>
          <cell r="AI19240">
            <v>2</v>
          </cell>
        </row>
        <row r="19241">
          <cell r="K19241" t="str">
            <v>Academy Converter</v>
          </cell>
          <cell r="L19241" t="str">
            <v>Primary</v>
          </cell>
          <cell r="AC19241" t="str">
            <v>No</v>
          </cell>
          <cell r="AI19241">
            <v>1</v>
          </cell>
        </row>
        <row r="19242">
          <cell r="K19242" t="str">
            <v>Academy Converter</v>
          </cell>
          <cell r="L19242" t="str">
            <v>Primary</v>
          </cell>
          <cell r="AC19242" t="str">
            <v>No</v>
          </cell>
          <cell r="AI19242">
            <v>2</v>
          </cell>
        </row>
        <row r="19243">
          <cell r="K19243" t="str">
            <v>Academy Converter</v>
          </cell>
          <cell r="L19243" t="str">
            <v>Primary</v>
          </cell>
          <cell r="AC19243" t="str">
            <v>No</v>
          </cell>
          <cell r="AI19243">
            <v>2</v>
          </cell>
        </row>
        <row r="19244">
          <cell r="K19244" t="str">
            <v>Academy Converter</v>
          </cell>
          <cell r="L19244" t="str">
            <v>Primary</v>
          </cell>
          <cell r="AC19244" t="str">
            <v>No</v>
          </cell>
          <cell r="AI19244">
            <v>2</v>
          </cell>
        </row>
        <row r="19245">
          <cell r="K19245" t="str">
            <v>Academy Converter</v>
          </cell>
          <cell r="L19245" t="str">
            <v>Primary</v>
          </cell>
          <cell r="AC19245" t="str">
            <v>No</v>
          </cell>
          <cell r="AI19245">
            <v>3</v>
          </cell>
        </row>
        <row r="19246">
          <cell r="K19246" t="str">
            <v>Academy Converter</v>
          </cell>
          <cell r="L19246" t="str">
            <v>Primary</v>
          </cell>
          <cell r="AC19246" t="str">
            <v>No</v>
          </cell>
          <cell r="AI19246">
            <v>2</v>
          </cell>
        </row>
        <row r="19247">
          <cell r="K19247" t="str">
            <v>Academy Converter</v>
          </cell>
          <cell r="L19247" t="str">
            <v>Secondary</v>
          </cell>
          <cell r="AC19247" t="str">
            <v>No</v>
          </cell>
          <cell r="AI19247">
            <v>2</v>
          </cell>
        </row>
        <row r="19248">
          <cell r="K19248" t="str">
            <v>Academy Converter</v>
          </cell>
          <cell r="L19248" t="str">
            <v>Primary</v>
          </cell>
          <cell r="AC19248" t="str">
            <v>Yes</v>
          </cell>
          <cell r="AI19248">
            <v>3</v>
          </cell>
        </row>
        <row r="19249">
          <cell r="K19249" t="str">
            <v>Academy Converter</v>
          </cell>
          <cell r="L19249" t="str">
            <v>Primary</v>
          </cell>
          <cell r="AC19249" t="str">
            <v>No</v>
          </cell>
          <cell r="AI19249">
            <v>1</v>
          </cell>
        </row>
        <row r="19250">
          <cell r="K19250" t="str">
            <v>Academy Converter</v>
          </cell>
          <cell r="L19250" t="str">
            <v>Primary</v>
          </cell>
          <cell r="AC19250" t="str">
            <v>No</v>
          </cell>
          <cell r="AI19250">
            <v>2</v>
          </cell>
        </row>
        <row r="19251">
          <cell r="K19251" t="str">
            <v>Academy Converter</v>
          </cell>
          <cell r="L19251" t="str">
            <v>Primary</v>
          </cell>
          <cell r="AC19251" t="str">
            <v>No</v>
          </cell>
          <cell r="AI19251">
            <v>1</v>
          </cell>
        </row>
        <row r="19252">
          <cell r="K19252" t="str">
            <v>Academy Converter</v>
          </cell>
          <cell r="L19252" t="str">
            <v>Primary</v>
          </cell>
          <cell r="AC19252" t="str">
            <v>No</v>
          </cell>
          <cell r="AI19252">
            <v>3</v>
          </cell>
        </row>
        <row r="19253">
          <cell r="K19253" t="str">
            <v>Academy Converter</v>
          </cell>
          <cell r="L19253" t="str">
            <v>Primary</v>
          </cell>
          <cell r="AC19253" t="str">
            <v>No</v>
          </cell>
          <cell r="AI19253">
            <v>2</v>
          </cell>
        </row>
        <row r="19254">
          <cell r="K19254" t="str">
            <v>Academy Converter</v>
          </cell>
          <cell r="L19254" t="str">
            <v>Primary</v>
          </cell>
          <cell r="AC19254" t="str">
            <v>No</v>
          </cell>
          <cell r="AI19254">
            <v>1</v>
          </cell>
        </row>
        <row r="19255">
          <cell r="K19255" t="str">
            <v>Academy Converter</v>
          </cell>
          <cell r="L19255" t="str">
            <v>Primary</v>
          </cell>
          <cell r="AC19255" t="str">
            <v>No</v>
          </cell>
          <cell r="AI19255">
            <v>2</v>
          </cell>
        </row>
        <row r="19256">
          <cell r="K19256" t="str">
            <v>Academy Converter</v>
          </cell>
          <cell r="L19256" t="str">
            <v>Primary</v>
          </cell>
          <cell r="AC19256" t="str">
            <v>No</v>
          </cell>
          <cell r="AI19256">
            <v>2</v>
          </cell>
        </row>
        <row r="19257">
          <cell r="K19257" t="str">
            <v>Academy Converter</v>
          </cell>
          <cell r="L19257" t="str">
            <v>Primary</v>
          </cell>
          <cell r="AC19257" t="str">
            <v>No</v>
          </cell>
          <cell r="AI19257">
            <v>2</v>
          </cell>
        </row>
        <row r="19258">
          <cell r="K19258" t="str">
            <v>Academy Converter</v>
          </cell>
          <cell r="L19258" t="str">
            <v>Primary</v>
          </cell>
          <cell r="AC19258" t="str">
            <v>No</v>
          </cell>
          <cell r="AI19258">
            <v>2</v>
          </cell>
        </row>
        <row r="19259">
          <cell r="K19259" t="str">
            <v>Academy Converter</v>
          </cell>
          <cell r="L19259" t="str">
            <v>Primary</v>
          </cell>
          <cell r="AC19259" t="str">
            <v>No</v>
          </cell>
          <cell r="AI19259">
            <v>2</v>
          </cell>
        </row>
        <row r="19260">
          <cell r="K19260" t="str">
            <v>Academy Converter</v>
          </cell>
          <cell r="L19260" t="str">
            <v>Primary</v>
          </cell>
          <cell r="AC19260" t="str">
            <v>No</v>
          </cell>
          <cell r="AI19260">
            <v>1</v>
          </cell>
        </row>
        <row r="19261">
          <cell r="K19261" t="str">
            <v>Academy Converter</v>
          </cell>
          <cell r="L19261" t="str">
            <v>Primary</v>
          </cell>
          <cell r="AC19261" t="str">
            <v>No</v>
          </cell>
          <cell r="AI19261">
            <v>1</v>
          </cell>
        </row>
        <row r="19262">
          <cell r="K19262" t="str">
            <v>Academy Converter</v>
          </cell>
          <cell r="L19262" t="str">
            <v>Primary</v>
          </cell>
          <cell r="AC19262" t="str">
            <v>No</v>
          </cell>
          <cell r="AI19262">
            <v>2</v>
          </cell>
        </row>
        <row r="19263">
          <cell r="K19263" t="str">
            <v>Academy Converter</v>
          </cell>
          <cell r="L19263" t="str">
            <v>Primary</v>
          </cell>
          <cell r="AC19263" t="str">
            <v>No</v>
          </cell>
          <cell r="AI19263">
            <v>3</v>
          </cell>
        </row>
        <row r="19264">
          <cell r="K19264" t="str">
            <v>Academy Converter</v>
          </cell>
          <cell r="L19264" t="str">
            <v>Primary</v>
          </cell>
          <cell r="AC19264" t="str">
            <v>No</v>
          </cell>
          <cell r="AI19264">
            <v>1</v>
          </cell>
        </row>
        <row r="19265">
          <cell r="K19265" t="str">
            <v>Academy Converter</v>
          </cell>
          <cell r="L19265" t="str">
            <v>Primary</v>
          </cell>
          <cell r="AC19265" t="str">
            <v>No</v>
          </cell>
          <cell r="AI19265">
            <v>1</v>
          </cell>
        </row>
        <row r="19266">
          <cell r="K19266" t="str">
            <v>Academy Converter</v>
          </cell>
          <cell r="L19266" t="str">
            <v>Primary</v>
          </cell>
          <cell r="AC19266" t="str">
            <v>No</v>
          </cell>
          <cell r="AI19266">
            <v>2</v>
          </cell>
        </row>
        <row r="19267">
          <cell r="K19267" t="str">
            <v>Academy Converter</v>
          </cell>
          <cell r="L19267" t="str">
            <v>Primary</v>
          </cell>
          <cell r="AC19267" t="str">
            <v>No</v>
          </cell>
          <cell r="AI19267">
            <v>1</v>
          </cell>
        </row>
        <row r="19268">
          <cell r="K19268" t="str">
            <v>Academy Alternative Provision Converter</v>
          </cell>
          <cell r="L19268" t="str">
            <v>PRU</v>
          </cell>
          <cell r="AC19268" t="str">
            <v>NULL</v>
          </cell>
          <cell r="AI19268" t="str">
            <v>NULL</v>
          </cell>
        </row>
        <row r="19269">
          <cell r="K19269" t="str">
            <v>Academy Converter</v>
          </cell>
          <cell r="L19269" t="str">
            <v>Primary</v>
          </cell>
          <cell r="AC19269" t="str">
            <v>No</v>
          </cell>
          <cell r="AI19269">
            <v>2</v>
          </cell>
        </row>
        <row r="19270">
          <cell r="K19270" t="str">
            <v>Academy Converter</v>
          </cell>
          <cell r="L19270" t="str">
            <v>Primary</v>
          </cell>
          <cell r="AC19270" t="str">
            <v>No</v>
          </cell>
          <cell r="AI19270">
            <v>2</v>
          </cell>
        </row>
        <row r="19271">
          <cell r="K19271" t="str">
            <v>Academy Converter</v>
          </cell>
          <cell r="L19271" t="str">
            <v>Primary</v>
          </cell>
          <cell r="AC19271" t="str">
            <v>No</v>
          </cell>
          <cell r="AI19271">
            <v>2</v>
          </cell>
        </row>
        <row r="19272">
          <cell r="K19272" t="str">
            <v>Academy Converter</v>
          </cell>
          <cell r="L19272" t="str">
            <v>Secondary</v>
          </cell>
          <cell r="AC19272" t="str">
            <v>No</v>
          </cell>
          <cell r="AI19272">
            <v>3</v>
          </cell>
        </row>
        <row r="19273">
          <cell r="K19273" t="str">
            <v>Academy Special Converter</v>
          </cell>
          <cell r="L19273" t="str">
            <v>Special</v>
          </cell>
          <cell r="AC19273" t="str">
            <v>No</v>
          </cell>
          <cell r="AI19273">
            <v>2</v>
          </cell>
        </row>
        <row r="19274">
          <cell r="K19274" t="str">
            <v>Academy Converter</v>
          </cell>
          <cell r="L19274" t="str">
            <v>Primary</v>
          </cell>
          <cell r="AC19274" t="str">
            <v>No</v>
          </cell>
          <cell r="AI19274">
            <v>2</v>
          </cell>
        </row>
        <row r="19275">
          <cell r="K19275" t="str">
            <v>Academy Converter</v>
          </cell>
          <cell r="L19275" t="str">
            <v>Primary</v>
          </cell>
          <cell r="AC19275" t="str">
            <v>No</v>
          </cell>
          <cell r="AI19275">
            <v>2</v>
          </cell>
        </row>
        <row r="19276">
          <cell r="K19276" t="str">
            <v>Academy Converter</v>
          </cell>
          <cell r="L19276" t="str">
            <v>Primary</v>
          </cell>
          <cell r="AC19276" t="str">
            <v>Yes</v>
          </cell>
          <cell r="AI19276">
            <v>3</v>
          </cell>
        </row>
        <row r="19277">
          <cell r="K19277" t="str">
            <v>Academy Sponsor Led</v>
          </cell>
          <cell r="L19277" t="str">
            <v>Secondary</v>
          </cell>
          <cell r="AC19277" t="str">
            <v>No</v>
          </cell>
          <cell r="AI19277">
            <v>3</v>
          </cell>
        </row>
        <row r="19278">
          <cell r="K19278" t="str">
            <v>Academy Sponsor Led</v>
          </cell>
          <cell r="L19278" t="str">
            <v>Secondary</v>
          </cell>
          <cell r="AC19278" t="str">
            <v>No</v>
          </cell>
          <cell r="AI19278">
            <v>3</v>
          </cell>
        </row>
        <row r="19279">
          <cell r="K19279" t="str">
            <v>Academy Sponsor Led</v>
          </cell>
          <cell r="L19279" t="str">
            <v>Primary</v>
          </cell>
          <cell r="AC19279" t="str">
            <v>No</v>
          </cell>
          <cell r="AI19279">
            <v>4</v>
          </cell>
        </row>
        <row r="19280">
          <cell r="K19280" t="str">
            <v>Academy Sponsor Led</v>
          </cell>
          <cell r="L19280" t="str">
            <v>Primary</v>
          </cell>
          <cell r="AC19280" t="str">
            <v>No</v>
          </cell>
          <cell r="AI19280">
            <v>3</v>
          </cell>
        </row>
        <row r="19281">
          <cell r="K19281" t="str">
            <v>Academy Sponsor Led</v>
          </cell>
          <cell r="L19281" t="str">
            <v>Secondary</v>
          </cell>
          <cell r="AC19281" t="str">
            <v>No</v>
          </cell>
          <cell r="AI19281">
            <v>3</v>
          </cell>
        </row>
        <row r="19282">
          <cell r="K19282" t="str">
            <v>Academy Sponsor Led</v>
          </cell>
          <cell r="L19282" t="str">
            <v>Secondary</v>
          </cell>
          <cell r="AC19282" t="str">
            <v>No</v>
          </cell>
          <cell r="AI19282">
            <v>4</v>
          </cell>
        </row>
        <row r="19283">
          <cell r="K19283" t="str">
            <v>Academy Sponsor Led</v>
          </cell>
          <cell r="L19283" t="str">
            <v>Primary</v>
          </cell>
          <cell r="AC19283" t="str">
            <v>Yes</v>
          </cell>
          <cell r="AI19283">
            <v>4</v>
          </cell>
        </row>
        <row r="19284">
          <cell r="K19284" t="str">
            <v>Academy Sponsor Led</v>
          </cell>
          <cell r="L19284" t="str">
            <v>Primary</v>
          </cell>
          <cell r="AC19284" t="str">
            <v>No</v>
          </cell>
          <cell r="AI19284">
            <v>4</v>
          </cell>
        </row>
        <row r="19285">
          <cell r="K19285" t="str">
            <v>Academy Sponsor Led</v>
          </cell>
          <cell r="L19285" t="str">
            <v>Primary</v>
          </cell>
          <cell r="AC19285" t="str">
            <v>Yes</v>
          </cell>
          <cell r="AI19285">
            <v>2</v>
          </cell>
        </row>
        <row r="19286">
          <cell r="K19286" t="str">
            <v>Academy Sponsor Led</v>
          </cell>
          <cell r="L19286" t="str">
            <v>Secondary</v>
          </cell>
          <cell r="AC19286" t="str">
            <v>Yes</v>
          </cell>
          <cell r="AI19286">
            <v>2</v>
          </cell>
        </row>
        <row r="19287">
          <cell r="K19287" t="str">
            <v>Academy Sponsor Led</v>
          </cell>
          <cell r="L19287" t="str">
            <v>Primary</v>
          </cell>
          <cell r="AC19287" t="str">
            <v>Yes</v>
          </cell>
          <cell r="AI19287">
            <v>3</v>
          </cell>
        </row>
        <row r="19288">
          <cell r="K19288" t="str">
            <v>Academy Sponsor Led</v>
          </cell>
          <cell r="L19288" t="str">
            <v>Primary</v>
          </cell>
          <cell r="AC19288" t="str">
            <v>No</v>
          </cell>
          <cell r="AI19288">
            <v>4</v>
          </cell>
        </row>
        <row r="19289">
          <cell r="K19289" t="str">
            <v>Academy Sponsor Led</v>
          </cell>
          <cell r="L19289" t="str">
            <v>Primary</v>
          </cell>
          <cell r="AC19289" t="str">
            <v>No</v>
          </cell>
          <cell r="AI19289">
            <v>4</v>
          </cell>
        </row>
        <row r="19290">
          <cell r="K19290" t="str">
            <v>Academy Sponsor Led</v>
          </cell>
          <cell r="L19290" t="str">
            <v>Primary</v>
          </cell>
          <cell r="AC19290" t="str">
            <v>No</v>
          </cell>
          <cell r="AI19290">
            <v>2</v>
          </cell>
        </row>
        <row r="19291">
          <cell r="K19291" t="str">
            <v>Academy Sponsor Led</v>
          </cell>
          <cell r="L19291" t="str">
            <v>Primary</v>
          </cell>
          <cell r="AC19291" t="str">
            <v>No</v>
          </cell>
          <cell r="AI19291">
            <v>3</v>
          </cell>
        </row>
        <row r="19292">
          <cell r="K19292" t="str">
            <v>Academy Sponsor Led</v>
          </cell>
          <cell r="L19292" t="str">
            <v>Primary</v>
          </cell>
          <cell r="AC19292" t="str">
            <v>No</v>
          </cell>
          <cell r="AI19292">
            <v>4</v>
          </cell>
        </row>
        <row r="19293">
          <cell r="K19293" t="str">
            <v>Academy Sponsor Led</v>
          </cell>
          <cell r="L19293" t="str">
            <v>Primary</v>
          </cell>
          <cell r="AC19293" t="str">
            <v>No</v>
          </cell>
          <cell r="AI19293">
            <v>3</v>
          </cell>
        </row>
        <row r="19294">
          <cell r="K19294" t="str">
            <v>Academy Sponsor Led</v>
          </cell>
          <cell r="L19294" t="str">
            <v>Primary</v>
          </cell>
          <cell r="AC19294" t="str">
            <v>Yes</v>
          </cell>
          <cell r="AI19294">
            <v>4</v>
          </cell>
        </row>
        <row r="19295">
          <cell r="K19295" t="str">
            <v>Academy Sponsor Led</v>
          </cell>
          <cell r="L19295" t="str">
            <v>Secondary</v>
          </cell>
          <cell r="AC19295" t="str">
            <v>No</v>
          </cell>
          <cell r="AI19295">
            <v>4</v>
          </cell>
        </row>
        <row r="19296">
          <cell r="K19296" t="str">
            <v>Academy Sponsor Led</v>
          </cell>
          <cell r="L19296" t="str">
            <v>Secondary</v>
          </cell>
          <cell r="AC19296" t="str">
            <v>No</v>
          </cell>
          <cell r="AI19296">
            <v>2</v>
          </cell>
        </row>
        <row r="19297">
          <cell r="K19297" t="str">
            <v>Academy Sponsor Led</v>
          </cell>
          <cell r="L19297" t="str">
            <v>Primary</v>
          </cell>
          <cell r="AC19297" t="str">
            <v>No</v>
          </cell>
          <cell r="AI19297">
            <v>4</v>
          </cell>
        </row>
        <row r="19298">
          <cell r="K19298" t="str">
            <v>Academy Sponsor Led</v>
          </cell>
          <cell r="L19298" t="str">
            <v>Primary</v>
          </cell>
          <cell r="AC19298" t="str">
            <v>NULL</v>
          </cell>
          <cell r="AI19298" t="str">
            <v>NULL</v>
          </cell>
        </row>
        <row r="19299">
          <cell r="K19299" t="str">
            <v>Academy Sponsor Led</v>
          </cell>
          <cell r="L19299" t="str">
            <v>Primary</v>
          </cell>
          <cell r="AC19299" t="str">
            <v>NULL</v>
          </cell>
          <cell r="AI19299" t="str">
            <v>NULL</v>
          </cell>
        </row>
        <row r="19300">
          <cell r="K19300" t="str">
            <v>Academy Converter</v>
          </cell>
          <cell r="L19300" t="str">
            <v>Primary</v>
          </cell>
          <cell r="AC19300" t="str">
            <v>No</v>
          </cell>
          <cell r="AI19300">
            <v>2</v>
          </cell>
        </row>
        <row r="19301">
          <cell r="K19301" t="str">
            <v>Voluntary Controlled School</v>
          </cell>
          <cell r="L19301" t="str">
            <v>Primary</v>
          </cell>
          <cell r="AC19301" t="str">
            <v>NULL</v>
          </cell>
          <cell r="AI19301" t="str">
            <v>NULL</v>
          </cell>
        </row>
        <row r="19302">
          <cell r="K19302" t="str">
            <v>Academy Special Converter</v>
          </cell>
          <cell r="L19302" t="str">
            <v>Special</v>
          </cell>
          <cell r="AC19302" t="str">
            <v>No</v>
          </cell>
          <cell r="AI19302">
            <v>1</v>
          </cell>
        </row>
        <row r="19303">
          <cell r="K19303" t="str">
            <v>Academy Converter</v>
          </cell>
          <cell r="L19303" t="str">
            <v>Primary</v>
          </cell>
          <cell r="AC19303" t="str">
            <v>No</v>
          </cell>
          <cell r="AI19303">
            <v>2</v>
          </cell>
        </row>
        <row r="19304">
          <cell r="K19304" t="str">
            <v>Academy Converter</v>
          </cell>
          <cell r="L19304" t="str">
            <v>Primary</v>
          </cell>
          <cell r="AC19304" t="str">
            <v>No</v>
          </cell>
          <cell r="AI19304">
            <v>1</v>
          </cell>
        </row>
        <row r="19305">
          <cell r="K19305" t="str">
            <v>Academy Converter</v>
          </cell>
          <cell r="L19305" t="str">
            <v>Primary</v>
          </cell>
          <cell r="AC19305" t="str">
            <v>No</v>
          </cell>
          <cell r="AI19305">
            <v>2</v>
          </cell>
        </row>
        <row r="19306">
          <cell r="K19306" t="str">
            <v>Academy Converter</v>
          </cell>
          <cell r="L19306" t="str">
            <v>Primary</v>
          </cell>
          <cell r="AC19306" t="str">
            <v>Yes</v>
          </cell>
          <cell r="AI19306">
            <v>2</v>
          </cell>
        </row>
        <row r="19307">
          <cell r="K19307" t="str">
            <v>Academy Converter</v>
          </cell>
          <cell r="L19307" t="str">
            <v>Primary</v>
          </cell>
          <cell r="AC19307" t="str">
            <v>No</v>
          </cell>
          <cell r="AI19307">
            <v>2</v>
          </cell>
        </row>
        <row r="19308">
          <cell r="K19308" t="str">
            <v>Academy Converter</v>
          </cell>
          <cell r="L19308" t="str">
            <v>Primary</v>
          </cell>
          <cell r="AC19308" t="str">
            <v>No</v>
          </cell>
          <cell r="AI19308">
            <v>2</v>
          </cell>
        </row>
        <row r="19309">
          <cell r="K19309" t="str">
            <v>Academy Converter</v>
          </cell>
          <cell r="L19309" t="str">
            <v>Primary</v>
          </cell>
          <cell r="AC19309" t="str">
            <v>No</v>
          </cell>
          <cell r="AI19309">
            <v>2</v>
          </cell>
        </row>
        <row r="19310">
          <cell r="K19310" t="str">
            <v>Academy Converter</v>
          </cell>
          <cell r="L19310" t="str">
            <v>Primary</v>
          </cell>
          <cell r="AC19310" t="str">
            <v>No</v>
          </cell>
          <cell r="AI19310">
            <v>2</v>
          </cell>
        </row>
        <row r="19311">
          <cell r="K19311" t="str">
            <v>Academy Converter</v>
          </cell>
          <cell r="L19311" t="str">
            <v>Primary</v>
          </cell>
          <cell r="AC19311" t="str">
            <v>No</v>
          </cell>
          <cell r="AI19311">
            <v>2</v>
          </cell>
        </row>
        <row r="19312">
          <cell r="K19312" t="str">
            <v>Academy Converter</v>
          </cell>
          <cell r="L19312" t="str">
            <v>Primary</v>
          </cell>
          <cell r="AC19312" t="str">
            <v>No</v>
          </cell>
          <cell r="AI19312">
            <v>3</v>
          </cell>
        </row>
        <row r="19313">
          <cell r="K19313" t="str">
            <v>Academy Converter</v>
          </cell>
          <cell r="L19313" t="str">
            <v>Primary</v>
          </cell>
          <cell r="AC19313" t="str">
            <v>No</v>
          </cell>
          <cell r="AI19313">
            <v>2</v>
          </cell>
        </row>
        <row r="19314">
          <cell r="K19314" t="str">
            <v>Academy Converter</v>
          </cell>
          <cell r="L19314" t="str">
            <v>Primary</v>
          </cell>
          <cell r="AC19314" t="str">
            <v>No</v>
          </cell>
          <cell r="AI19314">
            <v>1</v>
          </cell>
        </row>
        <row r="19315">
          <cell r="K19315" t="str">
            <v>Academy Converter</v>
          </cell>
          <cell r="L19315" t="str">
            <v>Primary</v>
          </cell>
          <cell r="AC19315" t="str">
            <v>No</v>
          </cell>
          <cell r="AI19315">
            <v>2</v>
          </cell>
        </row>
        <row r="19316">
          <cell r="K19316" t="str">
            <v>Academy Converter</v>
          </cell>
          <cell r="L19316" t="str">
            <v>Primary</v>
          </cell>
          <cell r="AC19316" t="str">
            <v>No</v>
          </cell>
          <cell r="AI19316">
            <v>2</v>
          </cell>
        </row>
        <row r="19317">
          <cell r="K19317" t="str">
            <v>Academy Converter</v>
          </cell>
          <cell r="L19317" t="str">
            <v>Primary</v>
          </cell>
          <cell r="AC19317" t="str">
            <v>No</v>
          </cell>
          <cell r="AI19317">
            <v>2</v>
          </cell>
        </row>
        <row r="19318">
          <cell r="K19318" t="str">
            <v>Academy Converter</v>
          </cell>
          <cell r="L19318" t="str">
            <v>Primary</v>
          </cell>
          <cell r="AC19318" t="str">
            <v>No</v>
          </cell>
          <cell r="AI19318">
            <v>2</v>
          </cell>
        </row>
        <row r="19319">
          <cell r="K19319" t="str">
            <v>Academy Converter</v>
          </cell>
          <cell r="L19319" t="str">
            <v>Primary</v>
          </cell>
          <cell r="AC19319" t="str">
            <v>No</v>
          </cell>
          <cell r="AI19319">
            <v>2</v>
          </cell>
        </row>
        <row r="19320">
          <cell r="K19320" t="str">
            <v>Academy Converter</v>
          </cell>
          <cell r="L19320" t="str">
            <v>Primary</v>
          </cell>
          <cell r="AC19320" t="str">
            <v>No</v>
          </cell>
          <cell r="AI19320">
            <v>2</v>
          </cell>
        </row>
        <row r="19321">
          <cell r="K19321" t="str">
            <v>Academy Converter</v>
          </cell>
          <cell r="L19321" t="str">
            <v>Primary</v>
          </cell>
          <cell r="AC19321" t="str">
            <v>No</v>
          </cell>
          <cell r="AI19321">
            <v>2</v>
          </cell>
        </row>
        <row r="19322">
          <cell r="K19322" t="str">
            <v>Academy Converter</v>
          </cell>
          <cell r="L19322" t="str">
            <v>Primary</v>
          </cell>
          <cell r="AC19322" t="str">
            <v>No</v>
          </cell>
          <cell r="AI19322">
            <v>2</v>
          </cell>
        </row>
        <row r="19323">
          <cell r="K19323" t="str">
            <v>Academy Converter</v>
          </cell>
          <cell r="L19323" t="str">
            <v>Primary</v>
          </cell>
          <cell r="AC19323" t="str">
            <v>No</v>
          </cell>
          <cell r="AI19323">
            <v>2</v>
          </cell>
        </row>
        <row r="19324">
          <cell r="K19324" t="str">
            <v>Academy Converter</v>
          </cell>
          <cell r="L19324" t="str">
            <v>Primary</v>
          </cell>
          <cell r="AC19324" t="str">
            <v>No</v>
          </cell>
          <cell r="AI19324">
            <v>2</v>
          </cell>
        </row>
        <row r="19325">
          <cell r="K19325" t="str">
            <v>Academy Converter</v>
          </cell>
          <cell r="L19325" t="str">
            <v>Primary</v>
          </cell>
          <cell r="AC19325" t="str">
            <v>No</v>
          </cell>
          <cell r="AI19325">
            <v>2</v>
          </cell>
        </row>
        <row r="19326">
          <cell r="K19326" t="str">
            <v>Academy Converter</v>
          </cell>
          <cell r="L19326" t="str">
            <v>Primary</v>
          </cell>
          <cell r="AC19326" t="str">
            <v>No</v>
          </cell>
          <cell r="AI19326">
            <v>2</v>
          </cell>
        </row>
        <row r="19327">
          <cell r="K19327" t="str">
            <v>Academy Converter</v>
          </cell>
          <cell r="L19327" t="str">
            <v>Primary</v>
          </cell>
          <cell r="AC19327" t="str">
            <v>No</v>
          </cell>
          <cell r="AI19327">
            <v>2</v>
          </cell>
        </row>
        <row r="19328">
          <cell r="K19328" t="str">
            <v>Academy Converter</v>
          </cell>
          <cell r="L19328" t="str">
            <v>Primary</v>
          </cell>
          <cell r="AC19328" t="str">
            <v>No</v>
          </cell>
          <cell r="AI19328">
            <v>2</v>
          </cell>
        </row>
        <row r="19329">
          <cell r="K19329" t="str">
            <v>Academy Converter</v>
          </cell>
          <cell r="L19329" t="str">
            <v>Primary</v>
          </cell>
          <cell r="AC19329" t="str">
            <v>No</v>
          </cell>
          <cell r="AI19329">
            <v>2</v>
          </cell>
        </row>
        <row r="19330">
          <cell r="K19330" t="str">
            <v>Academy Converter</v>
          </cell>
          <cell r="L19330" t="str">
            <v>Primary</v>
          </cell>
          <cell r="AC19330" t="str">
            <v>No</v>
          </cell>
          <cell r="AI19330">
            <v>2</v>
          </cell>
        </row>
        <row r="19331">
          <cell r="K19331" t="str">
            <v>Academy Converter</v>
          </cell>
          <cell r="L19331" t="str">
            <v>Primary</v>
          </cell>
          <cell r="AC19331" t="str">
            <v>No</v>
          </cell>
          <cell r="AI19331">
            <v>3</v>
          </cell>
        </row>
        <row r="19332">
          <cell r="K19332" t="str">
            <v>Academy Converter</v>
          </cell>
          <cell r="L19332" t="str">
            <v>Primary</v>
          </cell>
          <cell r="AC19332" t="str">
            <v>Yes</v>
          </cell>
          <cell r="AI19332">
            <v>2</v>
          </cell>
        </row>
        <row r="19333">
          <cell r="K19333" t="str">
            <v>Academy Converter</v>
          </cell>
          <cell r="L19333" t="str">
            <v>Primary</v>
          </cell>
          <cell r="AC19333" t="str">
            <v>No</v>
          </cell>
          <cell r="AI19333">
            <v>1</v>
          </cell>
        </row>
        <row r="19334">
          <cell r="K19334" t="str">
            <v>Academy Converter</v>
          </cell>
          <cell r="L19334" t="str">
            <v>Primary</v>
          </cell>
          <cell r="AC19334" t="str">
            <v>No</v>
          </cell>
          <cell r="AI19334">
            <v>2</v>
          </cell>
        </row>
        <row r="19335">
          <cell r="K19335" t="str">
            <v>Voluntary Aided School</v>
          </cell>
          <cell r="L19335" t="str">
            <v>Primary</v>
          </cell>
          <cell r="AC19335" t="str">
            <v>NULL</v>
          </cell>
          <cell r="AI19335" t="str">
            <v>NULL</v>
          </cell>
        </row>
        <row r="19336">
          <cell r="K19336" t="str">
            <v>Academy Sponsor Led</v>
          </cell>
          <cell r="L19336" t="str">
            <v>Primary</v>
          </cell>
          <cell r="AC19336" t="str">
            <v>No</v>
          </cell>
          <cell r="AI19336">
            <v>4</v>
          </cell>
        </row>
        <row r="19337">
          <cell r="K19337" t="str">
            <v>Academy Sponsor Led</v>
          </cell>
          <cell r="L19337" t="str">
            <v>Primary</v>
          </cell>
          <cell r="AC19337" t="str">
            <v>No</v>
          </cell>
          <cell r="AI19337">
            <v>3</v>
          </cell>
        </row>
        <row r="19338">
          <cell r="K19338" t="str">
            <v>Academy Sponsor Led</v>
          </cell>
          <cell r="L19338" t="str">
            <v>Primary</v>
          </cell>
          <cell r="AC19338" t="str">
            <v>Yes</v>
          </cell>
          <cell r="AI19338">
            <v>3</v>
          </cell>
        </row>
        <row r="19339">
          <cell r="K19339" t="str">
            <v>Academy Sponsor Led</v>
          </cell>
          <cell r="L19339" t="str">
            <v>Primary</v>
          </cell>
          <cell r="AC19339" t="str">
            <v>No</v>
          </cell>
          <cell r="AI19339">
            <v>3</v>
          </cell>
        </row>
        <row r="19340">
          <cell r="K19340" t="str">
            <v>Academy Sponsor Led</v>
          </cell>
          <cell r="L19340" t="str">
            <v>Primary</v>
          </cell>
          <cell r="AC19340" t="str">
            <v>No</v>
          </cell>
          <cell r="AI19340">
            <v>4</v>
          </cell>
        </row>
        <row r="19341">
          <cell r="K19341" t="str">
            <v>Academy Sponsor Led</v>
          </cell>
          <cell r="L19341" t="str">
            <v>Primary</v>
          </cell>
          <cell r="AC19341" t="str">
            <v>No</v>
          </cell>
          <cell r="AI19341">
            <v>4</v>
          </cell>
        </row>
        <row r="19342">
          <cell r="K19342" t="str">
            <v>Academy Sponsor Led</v>
          </cell>
          <cell r="L19342" t="str">
            <v>Primary</v>
          </cell>
          <cell r="AC19342" t="str">
            <v>No</v>
          </cell>
          <cell r="AI19342">
            <v>4</v>
          </cell>
        </row>
        <row r="19343">
          <cell r="K19343" t="str">
            <v>Academy Sponsor Led</v>
          </cell>
          <cell r="L19343" t="str">
            <v>Primary</v>
          </cell>
          <cell r="AC19343" t="str">
            <v>No</v>
          </cell>
          <cell r="AI19343">
            <v>4</v>
          </cell>
        </row>
        <row r="19344">
          <cell r="K19344" t="str">
            <v>Academy Sponsor Led</v>
          </cell>
          <cell r="L19344" t="str">
            <v>Primary</v>
          </cell>
          <cell r="AC19344" t="str">
            <v>No</v>
          </cell>
          <cell r="AI19344">
            <v>3</v>
          </cell>
        </row>
        <row r="19345">
          <cell r="K19345" t="str">
            <v>Academy Sponsor Led</v>
          </cell>
          <cell r="L19345" t="str">
            <v>Secondary</v>
          </cell>
          <cell r="AC19345" t="str">
            <v>No</v>
          </cell>
          <cell r="AI19345">
            <v>4</v>
          </cell>
        </row>
        <row r="19346">
          <cell r="K19346" t="str">
            <v>Academy Sponsor Led</v>
          </cell>
          <cell r="L19346" t="str">
            <v>Primary</v>
          </cell>
          <cell r="AC19346" t="str">
            <v>No</v>
          </cell>
          <cell r="AI19346">
            <v>3</v>
          </cell>
        </row>
        <row r="19347">
          <cell r="K19347" t="str">
            <v>Academy Sponsor Led</v>
          </cell>
          <cell r="L19347" t="str">
            <v>Secondary</v>
          </cell>
          <cell r="AC19347" t="str">
            <v>No</v>
          </cell>
          <cell r="AI19347">
            <v>4</v>
          </cell>
        </row>
        <row r="19348">
          <cell r="K19348" t="str">
            <v>Free School</v>
          </cell>
          <cell r="L19348" t="str">
            <v>Secondary</v>
          </cell>
          <cell r="AC19348" t="str">
            <v>NULL</v>
          </cell>
          <cell r="AI19348" t="str">
            <v>NULL</v>
          </cell>
        </row>
        <row r="19349">
          <cell r="K19349" t="str">
            <v>Community School</v>
          </cell>
          <cell r="L19349" t="str">
            <v>Primary</v>
          </cell>
          <cell r="AC19349" t="str">
            <v>NULL</v>
          </cell>
          <cell r="AI19349" t="str">
            <v>NULL</v>
          </cell>
        </row>
        <row r="19350">
          <cell r="K19350" t="str">
            <v>Academy Alternative Provision Converter</v>
          </cell>
          <cell r="L19350" t="str">
            <v>PRU</v>
          </cell>
          <cell r="AC19350" t="str">
            <v>No</v>
          </cell>
          <cell r="AI19350">
            <v>2</v>
          </cell>
        </row>
        <row r="19351">
          <cell r="K19351" t="str">
            <v>Academy Converter</v>
          </cell>
          <cell r="L19351" t="str">
            <v>Primary</v>
          </cell>
          <cell r="AC19351" t="str">
            <v>No</v>
          </cell>
          <cell r="AI19351">
            <v>2</v>
          </cell>
        </row>
        <row r="19352">
          <cell r="K19352" t="str">
            <v>Academy Converter</v>
          </cell>
          <cell r="L19352" t="str">
            <v>Secondary</v>
          </cell>
          <cell r="AC19352" t="str">
            <v>No</v>
          </cell>
          <cell r="AI19352">
            <v>2</v>
          </cell>
        </row>
        <row r="19353">
          <cell r="K19353" t="str">
            <v>Academy Converter</v>
          </cell>
          <cell r="L19353" t="str">
            <v>Primary</v>
          </cell>
          <cell r="AC19353" t="str">
            <v>No</v>
          </cell>
          <cell r="AI19353">
            <v>2</v>
          </cell>
        </row>
        <row r="19354">
          <cell r="K19354" t="str">
            <v>Academy Converter</v>
          </cell>
          <cell r="L19354" t="str">
            <v>Primary</v>
          </cell>
          <cell r="AC19354" t="str">
            <v>No</v>
          </cell>
          <cell r="AI19354">
            <v>2</v>
          </cell>
        </row>
        <row r="19355">
          <cell r="K19355" t="str">
            <v>Academy Converter</v>
          </cell>
          <cell r="L19355" t="str">
            <v>Primary</v>
          </cell>
          <cell r="AC19355" t="str">
            <v>Yes</v>
          </cell>
          <cell r="AI19355">
            <v>3</v>
          </cell>
        </row>
        <row r="19356">
          <cell r="K19356" t="str">
            <v>Academy Converter</v>
          </cell>
          <cell r="L19356" t="str">
            <v>Primary</v>
          </cell>
          <cell r="AC19356" t="str">
            <v>No</v>
          </cell>
          <cell r="AI19356">
            <v>2</v>
          </cell>
        </row>
        <row r="19357">
          <cell r="K19357" t="str">
            <v>Academy Converter</v>
          </cell>
          <cell r="L19357" t="str">
            <v>Primary</v>
          </cell>
          <cell r="AC19357" t="str">
            <v>Yes</v>
          </cell>
          <cell r="AI19357">
            <v>2</v>
          </cell>
        </row>
        <row r="19358">
          <cell r="K19358" t="str">
            <v>Academy Converter</v>
          </cell>
          <cell r="L19358" t="str">
            <v>Primary</v>
          </cell>
          <cell r="AC19358" t="str">
            <v>No</v>
          </cell>
          <cell r="AI19358">
            <v>2</v>
          </cell>
        </row>
        <row r="19359">
          <cell r="K19359" t="str">
            <v>Academy Converter</v>
          </cell>
          <cell r="L19359" t="str">
            <v>Primary</v>
          </cell>
          <cell r="AC19359" t="str">
            <v>No</v>
          </cell>
          <cell r="AI19359">
            <v>2</v>
          </cell>
        </row>
        <row r="19360">
          <cell r="K19360" t="str">
            <v>Academy Converter</v>
          </cell>
          <cell r="L19360" t="str">
            <v>Primary</v>
          </cell>
          <cell r="AC19360" t="str">
            <v>No</v>
          </cell>
          <cell r="AI19360">
            <v>3</v>
          </cell>
        </row>
        <row r="19361">
          <cell r="K19361" t="str">
            <v>Academy Alternative Provision Converter</v>
          </cell>
          <cell r="L19361" t="str">
            <v>PRU</v>
          </cell>
          <cell r="AC19361" t="str">
            <v>No</v>
          </cell>
          <cell r="AI19361">
            <v>2</v>
          </cell>
        </row>
        <row r="19362">
          <cell r="K19362" t="str">
            <v>Academy Converter</v>
          </cell>
          <cell r="L19362" t="str">
            <v>Primary</v>
          </cell>
          <cell r="AC19362" t="str">
            <v>No</v>
          </cell>
          <cell r="AI19362">
            <v>2</v>
          </cell>
        </row>
        <row r="19363">
          <cell r="K19363" t="str">
            <v>Academy Converter</v>
          </cell>
          <cell r="L19363" t="str">
            <v>Primary</v>
          </cell>
          <cell r="AC19363" t="str">
            <v>No</v>
          </cell>
          <cell r="AI19363">
            <v>1</v>
          </cell>
        </row>
        <row r="19364">
          <cell r="K19364" t="str">
            <v>Academy Converter</v>
          </cell>
          <cell r="L19364" t="str">
            <v>Primary</v>
          </cell>
          <cell r="AC19364" t="str">
            <v>No</v>
          </cell>
          <cell r="AI19364">
            <v>2</v>
          </cell>
        </row>
        <row r="19365">
          <cell r="K19365" t="str">
            <v>Academy Converter</v>
          </cell>
          <cell r="L19365" t="str">
            <v>Primary</v>
          </cell>
          <cell r="AC19365" t="str">
            <v>No</v>
          </cell>
          <cell r="AI19365">
            <v>2</v>
          </cell>
        </row>
        <row r="19366">
          <cell r="K19366" t="str">
            <v>Academy Converter</v>
          </cell>
          <cell r="L19366" t="str">
            <v>Primary</v>
          </cell>
          <cell r="AC19366" t="str">
            <v>No</v>
          </cell>
          <cell r="AI19366">
            <v>2</v>
          </cell>
        </row>
        <row r="19367">
          <cell r="K19367" t="str">
            <v>Academy Converter</v>
          </cell>
          <cell r="L19367" t="str">
            <v>Secondary</v>
          </cell>
          <cell r="AC19367" t="str">
            <v>No</v>
          </cell>
          <cell r="AI19367">
            <v>2</v>
          </cell>
        </row>
        <row r="19368">
          <cell r="K19368" t="str">
            <v>Academy Special Converter</v>
          </cell>
          <cell r="L19368" t="str">
            <v>Special</v>
          </cell>
          <cell r="AC19368" t="str">
            <v>No</v>
          </cell>
          <cell r="AI19368">
            <v>1</v>
          </cell>
        </row>
        <row r="19369">
          <cell r="K19369" t="str">
            <v>Academy Alternative Provision Converter</v>
          </cell>
          <cell r="L19369" t="str">
            <v>PRU</v>
          </cell>
          <cell r="AC19369" t="str">
            <v>No</v>
          </cell>
          <cell r="AI19369">
            <v>2</v>
          </cell>
        </row>
        <row r="19370">
          <cell r="K19370" t="str">
            <v>Academy Converter</v>
          </cell>
          <cell r="L19370" t="str">
            <v>Primary</v>
          </cell>
          <cell r="AC19370" t="str">
            <v>No</v>
          </cell>
          <cell r="AI19370">
            <v>1</v>
          </cell>
        </row>
        <row r="19371">
          <cell r="K19371" t="str">
            <v>Academy Converter</v>
          </cell>
          <cell r="L19371" t="str">
            <v>Primary</v>
          </cell>
          <cell r="AC19371" t="str">
            <v>No</v>
          </cell>
          <cell r="AI19371">
            <v>2</v>
          </cell>
        </row>
        <row r="19372">
          <cell r="K19372" t="str">
            <v>Academy Converter</v>
          </cell>
          <cell r="L19372" t="str">
            <v>Primary</v>
          </cell>
          <cell r="AC19372" t="str">
            <v>No</v>
          </cell>
          <cell r="AI19372">
            <v>2</v>
          </cell>
        </row>
        <row r="19373">
          <cell r="K19373" t="str">
            <v>Academy Sponsor Led</v>
          </cell>
          <cell r="L19373" t="str">
            <v>Primary</v>
          </cell>
          <cell r="AC19373" t="str">
            <v>NULL</v>
          </cell>
          <cell r="AI19373" t="str">
            <v>NULL</v>
          </cell>
        </row>
        <row r="19374">
          <cell r="K19374" t="str">
            <v>Voluntary Aided School</v>
          </cell>
          <cell r="L19374" t="str">
            <v>Primary</v>
          </cell>
          <cell r="AC19374" t="str">
            <v>NULL</v>
          </cell>
          <cell r="AI19374" t="str">
            <v>NULL</v>
          </cell>
        </row>
        <row r="19375">
          <cell r="K19375" t="str">
            <v>Academy Converter</v>
          </cell>
          <cell r="L19375" t="str">
            <v>Primary</v>
          </cell>
          <cell r="AC19375" t="str">
            <v>No</v>
          </cell>
          <cell r="AI19375">
            <v>2</v>
          </cell>
        </row>
        <row r="19376">
          <cell r="K19376" t="str">
            <v>Academy Converter</v>
          </cell>
          <cell r="L19376" t="str">
            <v>Primary</v>
          </cell>
          <cell r="AC19376" t="str">
            <v>No</v>
          </cell>
          <cell r="AI19376">
            <v>2</v>
          </cell>
        </row>
        <row r="19377">
          <cell r="K19377" t="str">
            <v>Academy Sponsor Led</v>
          </cell>
          <cell r="L19377" t="str">
            <v>Primary</v>
          </cell>
          <cell r="AC19377" t="str">
            <v>No</v>
          </cell>
          <cell r="AI19377">
            <v>4</v>
          </cell>
        </row>
        <row r="19378">
          <cell r="K19378" t="str">
            <v>Academy Sponsor Led</v>
          </cell>
          <cell r="L19378" t="str">
            <v>Secondary</v>
          </cell>
          <cell r="AC19378" t="str">
            <v>No</v>
          </cell>
          <cell r="AI19378">
            <v>4</v>
          </cell>
        </row>
        <row r="19379">
          <cell r="K19379" t="str">
            <v>Academy Converter</v>
          </cell>
          <cell r="L19379" t="str">
            <v>Primary</v>
          </cell>
          <cell r="AC19379" t="str">
            <v>No</v>
          </cell>
          <cell r="AI19379">
            <v>2</v>
          </cell>
        </row>
        <row r="19380">
          <cell r="K19380" t="str">
            <v>Academy Converter</v>
          </cell>
          <cell r="L19380" t="str">
            <v>Primary</v>
          </cell>
          <cell r="AC19380" t="str">
            <v>No</v>
          </cell>
          <cell r="AI19380">
            <v>2</v>
          </cell>
        </row>
        <row r="19381">
          <cell r="K19381" t="str">
            <v>Academy Converter</v>
          </cell>
          <cell r="L19381" t="str">
            <v>Secondary</v>
          </cell>
          <cell r="AC19381" t="str">
            <v>No</v>
          </cell>
          <cell r="AI19381">
            <v>2</v>
          </cell>
        </row>
        <row r="19382">
          <cell r="K19382" t="str">
            <v>Academy Converter</v>
          </cell>
          <cell r="L19382" t="str">
            <v>Primary</v>
          </cell>
          <cell r="AC19382" t="str">
            <v>Yes</v>
          </cell>
          <cell r="AI19382">
            <v>2</v>
          </cell>
        </row>
        <row r="19383">
          <cell r="K19383" t="str">
            <v>Academy Converter</v>
          </cell>
          <cell r="L19383" t="str">
            <v>Primary</v>
          </cell>
          <cell r="AC19383" t="str">
            <v>No</v>
          </cell>
          <cell r="AI19383">
            <v>2</v>
          </cell>
        </row>
        <row r="19384">
          <cell r="K19384" t="str">
            <v>Academy Converter</v>
          </cell>
          <cell r="L19384" t="str">
            <v>Primary</v>
          </cell>
          <cell r="AC19384" t="str">
            <v>No</v>
          </cell>
          <cell r="AI19384">
            <v>2</v>
          </cell>
        </row>
        <row r="19385">
          <cell r="K19385" t="str">
            <v>Academy Converter</v>
          </cell>
          <cell r="L19385" t="str">
            <v>Primary</v>
          </cell>
          <cell r="AC19385" t="str">
            <v>No</v>
          </cell>
          <cell r="AI19385">
            <v>1</v>
          </cell>
        </row>
        <row r="19386">
          <cell r="K19386" t="str">
            <v>Academy Converter</v>
          </cell>
          <cell r="L19386" t="str">
            <v>Primary</v>
          </cell>
          <cell r="AC19386" t="str">
            <v>Yes</v>
          </cell>
          <cell r="AI19386">
            <v>2</v>
          </cell>
        </row>
        <row r="19387">
          <cell r="K19387" t="str">
            <v>Academy Converter</v>
          </cell>
          <cell r="L19387" t="str">
            <v>Primary</v>
          </cell>
          <cell r="AC19387" t="str">
            <v>No</v>
          </cell>
          <cell r="AI19387">
            <v>2</v>
          </cell>
        </row>
        <row r="19388">
          <cell r="K19388" t="str">
            <v>Academy Converter</v>
          </cell>
          <cell r="L19388" t="str">
            <v>Primary</v>
          </cell>
          <cell r="AC19388" t="str">
            <v>No</v>
          </cell>
          <cell r="AI19388">
            <v>2</v>
          </cell>
        </row>
        <row r="19389">
          <cell r="K19389" t="str">
            <v>Academy Converter</v>
          </cell>
          <cell r="L19389" t="str">
            <v>Primary</v>
          </cell>
          <cell r="AC19389" t="str">
            <v>No</v>
          </cell>
          <cell r="AI19389">
            <v>2</v>
          </cell>
        </row>
        <row r="19390">
          <cell r="K19390" t="str">
            <v>Academy Converter</v>
          </cell>
          <cell r="L19390" t="str">
            <v>Primary</v>
          </cell>
          <cell r="AC19390" t="str">
            <v>No</v>
          </cell>
          <cell r="AI19390">
            <v>2</v>
          </cell>
        </row>
        <row r="19391">
          <cell r="K19391" t="str">
            <v>Academy Converter</v>
          </cell>
          <cell r="L19391" t="str">
            <v>Primary</v>
          </cell>
          <cell r="AC19391" t="str">
            <v>No</v>
          </cell>
          <cell r="AI19391">
            <v>2</v>
          </cell>
        </row>
        <row r="19392">
          <cell r="K19392" t="str">
            <v>Academy Converter</v>
          </cell>
          <cell r="L19392" t="str">
            <v>Primary</v>
          </cell>
          <cell r="AC19392" t="str">
            <v>No</v>
          </cell>
          <cell r="AI19392">
            <v>2</v>
          </cell>
        </row>
        <row r="19393">
          <cell r="K19393" t="str">
            <v>Academy Special Converter</v>
          </cell>
          <cell r="L19393" t="str">
            <v>Special</v>
          </cell>
          <cell r="AC19393" t="str">
            <v>No</v>
          </cell>
          <cell r="AI19393">
            <v>2</v>
          </cell>
        </row>
        <row r="19394">
          <cell r="K19394" t="str">
            <v>Academy Converter</v>
          </cell>
          <cell r="L19394" t="str">
            <v>Primary</v>
          </cell>
          <cell r="AC19394" t="str">
            <v>No</v>
          </cell>
          <cell r="AI19394">
            <v>3</v>
          </cell>
        </row>
        <row r="19395">
          <cell r="K19395" t="str">
            <v>Academy Special Converter</v>
          </cell>
          <cell r="L19395" t="str">
            <v>Special</v>
          </cell>
          <cell r="AC19395" t="str">
            <v>No</v>
          </cell>
          <cell r="AI19395">
            <v>1</v>
          </cell>
        </row>
        <row r="19396">
          <cell r="K19396" t="str">
            <v>Academy Converter</v>
          </cell>
          <cell r="L19396" t="str">
            <v>Primary</v>
          </cell>
          <cell r="AC19396" t="str">
            <v>No</v>
          </cell>
          <cell r="AI19396">
            <v>1</v>
          </cell>
        </row>
        <row r="19397">
          <cell r="K19397" t="str">
            <v>Academy Converter</v>
          </cell>
          <cell r="L19397" t="str">
            <v>Primary</v>
          </cell>
          <cell r="AC19397" t="str">
            <v>No</v>
          </cell>
          <cell r="AI19397">
            <v>2</v>
          </cell>
        </row>
        <row r="19398">
          <cell r="K19398" t="str">
            <v>Academy Converter</v>
          </cell>
          <cell r="L19398" t="str">
            <v>Secondary</v>
          </cell>
          <cell r="AC19398" t="str">
            <v>No</v>
          </cell>
          <cell r="AI19398">
            <v>2</v>
          </cell>
        </row>
        <row r="19399">
          <cell r="K19399" t="str">
            <v>Academy Converter</v>
          </cell>
          <cell r="L19399" t="str">
            <v>Primary</v>
          </cell>
          <cell r="AC19399" t="str">
            <v>No</v>
          </cell>
          <cell r="AI19399">
            <v>2</v>
          </cell>
        </row>
        <row r="19400">
          <cell r="K19400" t="str">
            <v>Academy Converter</v>
          </cell>
          <cell r="L19400" t="str">
            <v>Primary</v>
          </cell>
          <cell r="AC19400" t="str">
            <v>No</v>
          </cell>
          <cell r="AI19400">
            <v>2</v>
          </cell>
        </row>
        <row r="19401">
          <cell r="K19401" t="str">
            <v>Academy Converter</v>
          </cell>
          <cell r="L19401" t="str">
            <v>Primary</v>
          </cell>
          <cell r="AC19401" t="str">
            <v>No</v>
          </cell>
          <cell r="AI19401">
            <v>2</v>
          </cell>
        </row>
        <row r="19402">
          <cell r="K19402" t="str">
            <v>Academy Converter</v>
          </cell>
          <cell r="L19402" t="str">
            <v>Primary</v>
          </cell>
          <cell r="AC19402" t="str">
            <v>No</v>
          </cell>
          <cell r="AI19402">
            <v>2</v>
          </cell>
        </row>
        <row r="19403">
          <cell r="K19403" t="str">
            <v>Academy Converter</v>
          </cell>
          <cell r="L19403" t="str">
            <v>Primary</v>
          </cell>
          <cell r="AC19403" t="str">
            <v>No</v>
          </cell>
          <cell r="AI19403">
            <v>2</v>
          </cell>
        </row>
        <row r="19404">
          <cell r="K19404" t="str">
            <v>Academy Converter</v>
          </cell>
          <cell r="L19404" t="str">
            <v>Primary</v>
          </cell>
          <cell r="AC19404" t="str">
            <v>No</v>
          </cell>
          <cell r="AI19404">
            <v>3</v>
          </cell>
        </row>
        <row r="19405">
          <cell r="K19405" t="str">
            <v>Free School - Alternative Provision</v>
          </cell>
          <cell r="L19405" t="str">
            <v>PRU</v>
          </cell>
          <cell r="AC19405" t="str">
            <v>NULL</v>
          </cell>
          <cell r="AI19405" t="str">
            <v>NULL</v>
          </cell>
        </row>
        <row r="19406">
          <cell r="K19406" t="str">
            <v>Academy Sponsor Led</v>
          </cell>
          <cell r="L19406" t="str">
            <v>Primary</v>
          </cell>
          <cell r="AC19406" t="str">
            <v>No</v>
          </cell>
          <cell r="AI19406">
            <v>4</v>
          </cell>
        </row>
        <row r="19407">
          <cell r="K19407" t="str">
            <v>Academy Sponsor Led</v>
          </cell>
          <cell r="L19407" t="str">
            <v>Primary</v>
          </cell>
          <cell r="AC19407" t="str">
            <v>No</v>
          </cell>
          <cell r="AI19407">
            <v>3</v>
          </cell>
        </row>
        <row r="19408">
          <cell r="K19408" t="str">
            <v>Academy Sponsor Led</v>
          </cell>
          <cell r="L19408" t="str">
            <v>Primary</v>
          </cell>
          <cell r="AC19408" t="str">
            <v>No</v>
          </cell>
          <cell r="AI19408">
            <v>4</v>
          </cell>
        </row>
        <row r="19409">
          <cell r="K19409" t="str">
            <v>Academy Sponsor Led</v>
          </cell>
          <cell r="L19409" t="str">
            <v>Primary</v>
          </cell>
          <cell r="AC19409" t="str">
            <v>No</v>
          </cell>
          <cell r="AI19409">
            <v>3</v>
          </cell>
        </row>
        <row r="19410">
          <cell r="K19410" t="str">
            <v>Academy Sponsor Led</v>
          </cell>
          <cell r="L19410" t="str">
            <v>Secondary</v>
          </cell>
          <cell r="AC19410" t="str">
            <v>No</v>
          </cell>
          <cell r="AI19410">
            <v>3</v>
          </cell>
        </row>
        <row r="19411">
          <cell r="K19411" t="str">
            <v>Academy Sponsor Led</v>
          </cell>
          <cell r="L19411" t="str">
            <v>Primary</v>
          </cell>
          <cell r="AC19411" t="str">
            <v>No</v>
          </cell>
          <cell r="AI19411">
            <v>4</v>
          </cell>
        </row>
        <row r="19412">
          <cell r="K19412" t="str">
            <v>Academy Sponsor Led</v>
          </cell>
          <cell r="L19412" t="str">
            <v>Primary</v>
          </cell>
          <cell r="AC19412" t="str">
            <v>No</v>
          </cell>
          <cell r="AI19412">
            <v>4</v>
          </cell>
        </row>
        <row r="19413">
          <cell r="K19413" t="str">
            <v>Academy Sponsor Led</v>
          </cell>
          <cell r="L19413" t="str">
            <v>Primary</v>
          </cell>
          <cell r="AC19413" t="str">
            <v>No</v>
          </cell>
          <cell r="AI19413">
            <v>4</v>
          </cell>
        </row>
        <row r="19414">
          <cell r="K19414" t="str">
            <v>Academy Sponsor Led</v>
          </cell>
          <cell r="L19414" t="str">
            <v>Primary</v>
          </cell>
          <cell r="AC19414" t="str">
            <v>No</v>
          </cell>
          <cell r="AI19414">
            <v>4</v>
          </cell>
        </row>
        <row r="19415">
          <cell r="K19415" t="str">
            <v>Academy Sponsor Led</v>
          </cell>
          <cell r="L19415" t="str">
            <v>Secondary</v>
          </cell>
          <cell r="AC19415" t="str">
            <v>No</v>
          </cell>
          <cell r="AI19415">
            <v>4</v>
          </cell>
        </row>
        <row r="19416">
          <cell r="K19416" t="str">
            <v>Academy Converter</v>
          </cell>
          <cell r="L19416" t="str">
            <v>Primary</v>
          </cell>
          <cell r="AC19416" t="str">
            <v>No</v>
          </cell>
          <cell r="AI19416">
            <v>2</v>
          </cell>
        </row>
        <row r="19417">
          <cell r="K19417" t="str">
            <v>Academy Converter</v>
          </cell>
          <cell r="L19417" t="str">
            <v>Secondary</v>
          </cell>
          <cell r="AC19417" t="str">
            <v>No</v>
          </cell>
          <cell r="AI19417">
            <v>2</v>
          </cell>
        </row>
        <row r="19418">
          <cell r="K19418" t="str">
            <v>Academy Converter</v>
          </cell>
          <cell r="L19418" t="str">
            <v>Primary</v>
          </cell>
          <cell r="AC19418" t="str">
            <v>No</v>
          </cell>
          <cell r="AI19418">
            <v>2</v>
          </cell>
        </row>
        <row r="19419">
          <cell r="K19419" t="str">
            <v>Academy Converter</v>
          </cell>
          <cell r="L19419" t="str">
            <v>Primary</v>
          </cell>
          <cell r="AC19419" t="str">
            <v>No</v>
          </cell>
          <cell r="AI19419">
            <v>2</v>
          </cell>
        </row>
        <row r="19420">
          <cell r="K19420" t="str">
            <v>Academy Converter</v>
          </cell>
          <cell r="L19420" t="str">
            <v>Primary</v>
          </cell>
          <cell r="AC19420" t="str">
            <v>No</v>
          </cell>
          <cell r="AI19420">
            <v>2</v>
          </cell>
        </row>
        <row r="19421">
          <cell r="K19421" t="str">
            <v>Academy Converter</v>
          </cell>
          <cell r="L19421" t="str">
            <v>Primary</v>
          </cell>
          <cell r="AC19421" t="str">
            <v>No</v>
          </cell>
          <cell r="AI19421">
            <v>2</v>
          </cell>
        </row>
        <row r="19422">
          <cell r="K19422" t="str">
            <v>Academy Converter</v>
          </cell>
          <cell r="L19422" t="str">
            <v>Secondary</v>
          </cell>
          <cell r="AC19422" t="str">
            <v>No</v>
          </cell>
          <cell r="AI19422">
            <v>2</v>
          </cell>
        </row>
        <row r="19423">
          <cell r="K19423" t="str">
            <v>Academy Converter</v>
          </cell>
          <cell r="L19423" t="str">
            <v>Primary</v>
          </cell>
          <cell r="AC19423" t="str">
            <v>No</v>
          </cell>
          <cell r="AI19423">
            <v>2</v>
          </cell>
        </row>
        <row r="19424">
          <cell r="K19424" t="str">
            <v>Academy Converter</v>
          </cell>
          <cell r="L19424" t="str">
            <v>Primary</v>
          </cell>
          <cell r="AC19424" t="str">
            <v>No</v>
          </cell>
          <cell r="AI19424">
            <v>1</v>
          </cell>
        </row>
        <row r="19425">
          <cell r="K19425" t="str">
            <v>Academy Converter</v>
          </cell>
          <cell r="L19425" t="str">
            <v>Primary</v>
          </cell>
          <cell r="AC19425" t="str">
            <v>No</v>
          </cell>
          <cell r="AI19425">
            <v>2</v>
          </cell>
        </row>
        <row r="19426">
          <cell r="K19426" t="str">
            <v>Academy Converter</v>
          </cell>
          <cell r="L19426" t="str">
            <v>Secondary</v>
          </cell>
          <cell r="AC19426" t="str">
            <v>No</v>
          </cell>
          <cell r="AI19426">
            <v>3</v>
          </cell>
        </row>
        <row r="19427">
          <cell r="K19427" t="str">
            <v>Academy Converter</v>
          </cell>
          <cell r="L19427" t="str">
            <v>Primary</v>
          </cell>
          <cell r="AC19427" t="str">
            <v>No</v>
          </cell>
          <cell r="AI19427">
            <v>2</v>
          </cell>
        </row>
        <row r="19428">
          <cell r="K19428" t="str">
            <v>Academy Converter</v>
          </cell>
          <cell r="L19428" t="str">
            <v>Primary</v>
          </cell>
          <cell r="AC19428" t="str">
            <v>No</v>
          </cell>
          <cell r="AI19428">
            <v>1</v>
          </cell>
        </row>
        <row r="19429">
          <cell r="K19429" t="str">
            <v>Academy Converter</v>
          </cell>
          <cell r="L19429" t="str">
            <v>Primary</v>
          </cell>
          <cell r="AC19429" t="str">
            <v>No</v>
          </cell>
          <cell r="AI19429">
            <v>2</v>
          </cell>
        </row>
        <row r="19430">
          <cell r="K19430" t="str">
            <v>Academy Converter</v>
          </cell>
          <cell r="L19430" t="str">
            <v>Primary</v>
          </cell>
          <cell r="AC19430" t="str">
            <v>No</v>
          </cell>
          <cell r="AI19430">
            <v>2</v>
          </cell>
        </row>
        <row r="19431">
          <cell r="K19431" t="str">
            <v>Academy Converter</v>
          </cell>
          <cell r="L19431" t="str">
            <v>Primary</v>
          </cell>
          <cell r="AC19431" t="str">
            <v>No</v>
          </cell>
          <cell r="AI19431">
            <v>1</v>
          </cell>
        </row>
        <row r="19432">
          <cell r="K19432" t="str">
            <v>Academy Converter</v>
          </cell>
          <cell r="L19432" t="str">
            <v>Primary</v>
          </cell>
          <cell r="AC19432" t="str">
            <v>No</v>
          </cell>
          <cell r="AI19432">
            <v>2</v>
          </cell>
        </row>
        <row r="19433">
          <cell r="K19433" t="str">
            <v>Academy Converter</v>
          </cell>
          <cell r="L19433" t="str">
            <v>Secondary</v>
          </cell>
          <cell r="AC19433" t="str">
            <v>No</v>
          </cell>
          <cell r="AI19433">
            <v>1</v>
          </cell>
        </row>
        <row r="19434">
          <cell r="K19434" t="str">
            <v>Academy Converter</v>
          </cell>
          <cell r="L19434" t="str">
            <v>Primary</v>
          </cell>
          <cell r="AC19434" t="str">
            <v>No</v>
          </cell>
          <cell r="AI19434">
            <v>3</v>
          </cell>
        </row>
        <row r="19435">
          <cell r="K19435" t="str">
            <v>University Technical College</v>
          </cell>
          <cell r="L19435" t="str">
            <v>Secondary</v>
          </cell>
          <cell r="AC19435" t="str">
            <v>NULL</v>
          </cell>
          <cell r="AI19435" t="str">
            <v>NULL</v>
          </cell>
        </row>
        <row r="19436">
          <cell r="K19436" t="str">
            <v>University Technical College</v>
          </cell>
          <cell r="L19436" t="str">
            <v>Secondary</v>
          </cell>
          <cell r="AC19436" t="str">
            <v>NULL</v>
          </cell>
          <cell r="AI19436" t="str">
            <v>NULL</v>
          </cell>
        </row>
        <row r="19437">
          <cell r="K19437" t="str">
            <v>Academy Alternative Provision Converter</v>
          </cell>
          <cell r="L19437" t="str">
            <v>PRU</v>
          </cell>
          <cell r="AC19437" t="str">
            <v>NULL</v>
          </cell>
          <cell r="AI19437" t="str">
            <v>NULL</v>
          </cell>
        </row>
        <row r="19438">
          <cell r="K19438" t="str">
            <v>Free School</v>
          </cell>
          <cell r="L19438" t="str">
            <v>Secondary</v>
          </cell>
          <cell r="AC19438" t="str">
            <v>NULL</v>
          </cell>
          <cell r="AI19438" t="str">
            <v>NULL</v>
          </cell>
        </row>
        <row r="19439">
          <cell r="K19439" t="str">
            <v>Academy Sponsor Led</v>
          </cell>
          <cell r="L19439" t="str">
            <v>Primary</v>
          </cell>
          <cell r="AC19439" t="str">
            <v>No</v>
          </cell>
          <cell r="AI19439">
            <v>4</v>
          </cell>
        </row>
        <row r="19440">
          <cell r="K19440" t="str">
            <v>Academy Sponsor Led</v>
          </cell>
          <cell r="L19440" t="str">
            <v>Primary</v>
          </cell>
          <cell r="AC19440" t="str">
            <v>No</v>
          </cell>
          <cell r="AI19440">
            <v>4</v>
          </cell>
        </row>
        <row r="19441">
          <cell r="K19441" t="str">
            <v>Academy Sponsor Led</v>
          </cell>
          <cell r="L19441" t="str">
            <v>Primary</v>
          </cell>
          <cell r="AC19441" t="str">
            <v>No</v>
          </cell>
          <cell r="AI19441">
            <v>3</v>
          </cell>
        </row>
        <row r="19442">
          <cell r="K19442" t="str">
            <v>Academy Special Sponsor Led</v>
          </cell>
          <cell r="L19442" t="str">
            <v>Special</v>
          </cell>
          <cell r="AC19442" t="str">
            <v>No</v>
          </cell>
          <cell r="AI19442">
            <v>2</v>
          </cell>
        </row>
        <row r="19443">
          <cell r="K19443" t="str">
            <v>Academy Sponsor Led</v>
          </cell>
          <cell r="L19443" t="str">
            <v>Primary</v>
          </cell>
          <cell r="AC19443" t="str">
            <v>No</v>
          </cell>
          <cell r="AI19443">
            <v>3</v>
          </cell>
        </row>
        <row r="19444">
          <cell r="K19444" t="str">
            <v>Voluntary Aided School</v>
          </cell>
          <cell r="L19444" t="str">
            <v>Secondary</v>
          </cell>
          <cell r="AC19444" t="str">
            <v>NULL</v>
          </cell>
          <cell r="AI19444" t="str">
            <v>NULL</v>
          </cell>
        </row>
        <row r="19445">
          <cell r="K19445" t="str">
            <v>Academy Sponsor Led</v>
          </cell>
          <cell r="L19445" t="str">
            <v>Primary</v>
          </cell>
          <cell r="AC19445" t="str">
            <v>No</v>
          </cell>
          <cell r="AI19445">
            <v>1</v>
          </cell>
        </row>
        <row r="19446">
          <cell r="K19446" t="str">
            <v>Academy Special Sponsor Led</v>
          </cell>
          <cell r="L19446" t="str">
            <v>Special</v>
          </cell>
          <cell r="AC19446" t="str">
            <v>No</v>
          </cell>
          <cell r="AI19446">
            <v>4</v>
          </cell>
        </row>
        <row r="19447">
          <cell r="K19447" t="str">
            <v>Academy Sponsor Led</v>
          </cell>
          <cell r="L19447" t="str">
            <v>Primary</v>
          </cell>
          <cell r="AC19447" t="str">
            <v>No</v>
          </cell>
          <cell r="AI19447">
            <v>3</v>
          </cell>
        </row>
        <row r="19448">
          <cell r="K19448" t="str">
            <v>Academy Sponsor Led</v>
          </cell>
          <cell r="L19448" t="str">
            <v>Primary</v>
          </cell>
          <cell r="AC19448" t="str">
            <v>No</v>
          </cell>
          <cell r="AI19448">
            <v>4</v>
          </cell>
        </row>
        <row r="19449">
          <cell r="K19449" t="str">
            <v>Academy Sponsor Led</v>
          </cell>
          <cell r="L19449" t="str">
            <v>Primary</v>
          </cell>
          <cell r="AC19449" t="str">
            <v>No</v>
          </cell>
          <cell r="AI19449">
            <v>3</v>
          </cell>
        </row>
        <row r="19450">
          <cell r="K19450" t="str">
            <v>Academy Sponsor Led</v>
          </cell>
          <cell r="L19450" t="str">
            <v>Primary</v>
          </cell>
          <cell r="AC19450" t="str">
            <v>No</v>
          </cell>
          <cell r="AI19450">
            <v>3</v>
          </cell>
        </row>
        <row r="19451">
          <cell r="K19451" t="str">
            <v>Academy Converter</v>
          </cell>
          <cell r="L19451" t="str">
            <v>Primary</v>
          </cell>
          <cell r="AC19451" t="str">
            <v>No</v>
          </cell>
          <cell r="AI19451">
            <v>3</v>
          </cell>
        </row>
        <row r="19452">
          <cell r="K19452" t="str">
            <v>Academy Converter</v>
          </cell>
          <cell r="L19452" t="str">
            <v>Primary</v>
          </cell>
          <cell r="AC19452" t="str">
            <v>No</v>
          </cell>
          <cell r="AI19452">
            <v>1</v>
          </cell>
        </row>
        <row r="19453">
          <cell r="K19453" t="str">
            <v>Academy Converter</v>
          </cell>
          <cell r="L19453" t="str">
            <v>Primary</v>
          </cell>
          <cell r="AC19453" t="str">
            <v>No</v>
          </cell>
          <cell r="AI19453">
            <v>2</v>
          </cell>
        </row>
        <row r="19454">
          <cell r="K19454" t="str">
            <v>Academy Converter</v>
          </cell>
          <cell r="L19454" t="str">
            <v>Primary</v>
          </cell>
          <cell r="AC19454" t="str">
            <v>No</v>
          </cell>
          <cell r="AI19454">
            <v>2</v>
          </cell>
        </row>
        <row r="19455">
          <cell r="K19455" t="str">
            <v>Academy Converter</v>
          </cell>
          <cell r="L19455" t="str">
            <v>Primary</v>
          </cell>
          <cell r="AC19455" t="str">
            <v>No</v>
          </cell>
          <cell r="AI19455">
            <v>3</v>
          </cell>
        </row>
        <row r="19456">
          <cell r="K19456" t="str">
            <v>Academy Converter</v>
          </cell>
          <cell r="L19456" t="str">
            <v>Primary</v>
          </cell>
          <cell r="AC19456" t="str">
            <v>No</v>
          </cell>
          <cell r="AI19456">
            <v>1</v>
          </cell>
        </row>
        <row r="19457">
          <cell r="K19457" t="str">
            <v>Academy Converter</v>
          </cell>
          <cell r="L19457" t="str">
            <v>Primary</v>
          </cell>
          <cell r="AC19457" t="str">
            <v>No</v>
          </cell>
          <cell r="AI19457">
            <v>2</v>
          </cell>
        </row>
        <row r="19458">
          <cell r="K19458" t="str">
            <v>Academy Converter</v>
          </cell>
          <cell r="L19458" t="str">
            <v>Primary</v>
          </cell>
          <cell r="AC19458" t="str">
            <v>No</v>
          </cell>
          <cell r="AI19458">
            <v>2</v>
          </cell>
        </row>
        <row r="19459">
          <cell r="K19459" t="str">
            <v>Academy Converter</v>
          </cell>
          <cell r="L19459" t="str">
            <v>Secondary</v>
          </cell>
          <cell r="AC19459" t="str">
            <v>No</v>
          </cell>
          <cell r="AI19459">
            <v>2</v>
          </cell>
        </row>
        <row r="19460">
          <cell r="K19460" t="str">
            <v>Academy Converter</v>
          </cell>
          <cell r="L19460" t="str">
            <v>Primary</v>
          </cell>
          <cell r="AC19460" t="str">
            <v>No</v>
          </cell>
          <cell r="AI19460">
            <v>1</v>
          </cell>
        </row>
        <row r="19461">
          <cell r="K19461" t="str">
            <v>Academy Converter</v>
          </cell>
          <cell r="L19461" t="str">
            <v>Secondary</v>
          </cell>
          <cell r="AC19461" t="str">
            <v>No</v>
          </cell>
          <cell r="AI19461">
            <v>2</v>
          </cell>
        </row>
        <row r="19462">
          <cell r="K19462" t="str">
            <v>Academy Converter</v>
          </cell>
          <cell r="L19462" t="str">
            <v>Primary</v>
          </cell>
          <cell r="AC19462" t="str">
            <v>No</v>
          </cell>
          <cell r="AI19462">
            <v>2</v>
          </cell>
        </row>
        <row r="19463">
          <cell r="K19463" t="str">
            <v>Academy Converter</v>
          </cell>
          <cell r="L19463" t="str">
            <v>Primary</v>
          </cell>
          <cell r="AC19463" t="str">
            <v>No</v>
          </cell>
          <cell r="AI19463">
            <v>2</v>
          </cell>
        </row>
        <row r="19464">
          <cell r="K19464" t="str">
            <v>Academy Converter</v>
          </cell>
          <cell r="L19464" t="str">
            <v>Primary</v>
          </cell>
          <cell r="AC19464" t="str">
            <v>No</v>
          </cell>
          <cell r="AI19464">
            <v>3</v>
          </cell>
        </row>
        <row r="19465">
          <cell r="K19465" t="str">
            <v>Academy Converter</v>
          </cell>
          <cell r="L19465" t="str">
            <v>Primary</v>
          </cell>
          <cell r="AC19465" t="str">
            <v>No</v>
          </cell>
          <cell r="AI19465">
            <v>2</v>
          </cell>
        </row>
        <row r="19466">
          <cell r="K19466" t="str">
            <v>Free School</v>
          </cell>
          <cell r="L19466" t="str">
            <v>Secondary</v>
          </cell>
          <cell r="AC19466" t="str">
            <v>NULL</v>
          </cell>
          <cell r="AI19466" t="str">
            <v>NULL</v>
          </cell>
        </row>
        <row r="19467">
          <cell r="K19467" t="str">
            <v>Academy Converter</v>
          </cell>
          <cell r="L19467" t="str">
            <v>Primary</v>
          </cell>
          <cell r="AC19467" t="str">
            <v>No</v>
          </cell>
          <cell r="AI19467">
            <v>2</v>
          </cell>
        </row>
        <row r="19468">
          <cell r="K19468" t="str">
            <v>Academy Converter</v>
          </cell>
          <cell r="L19468" t="str">
            <v>Primary</v>
          </cell>
          <cell r="AC19468" t="str">
            <v>No</v>
          </cell>
          <cell r="AI19468">
            <v>2</v>
          </cell>
        </row>
        <row r="19469">
          <cell r="K19469" t="str">
            <v>Academy Converter</v>
          </cell>
          <cell r="L19469" t="str">
            <v>Primary</v>
          </cell>
          <cell r="AC19469" t="str">
            <v>No</v>
          </cell>
          <cell r="AI19469">
            <v>2</v>
          </cell>
        </row>
        <row r="19470">
          <cell r="K19470" t="str">
            <v>Academy Converter</v>
          </cell>
          <cell r="L19470" t="str">
            <v>Primary</v>
          </cell>
          <cell r="AC19470" t="str">
            <v>No</v>
          </cell>
          <cell r="AI19470">
            <v>2</v>
          </cell>
        </row>
        <row r="19471">
          <cell r="K19471" t="str">
            <v>Academy Special Converter</v>
          </cell>
          <cell r="L19471" t="str">
            <v>Special</v>
          </cell>
          <cell r="AC19471" t="str">
            <v>No</v>
          </cell>
          <cell r="AI19471">
            <v>1</v>
          </cell>
        </row>
        <row r="19472">
          <cell r="K19472" t="str">
            <v>Academy Special Converter</v>
          </cell>
          <cell r="L19472" t="str">
            <v>Special</v>
          </cell>
          <cell r="AC19472" t="str">
            <v>No</v>
          </cell>
          <cell r="AI19472">
            <v>2</v>
          </cell>
        </row>
        <row r="19473">
          <cell r="K19473" t="str">
            <v>Academy Special Converter</v>
          </cell>
          <cell r="L19473" t="str">
            <v>Special</v>
          </cell>
          <cell r="AC19473" t="str">
            <v>No</v>
          </cell>
          <cell r="AI19473">
            <v>2</v>
          </cell>
        </row>
        <row r="19474">
          <cell r="K19474" t="str">
            <v>Academy Converter</v>
          </cell>
          <cell r="L19474" t="str">
            <v>Primary</v>
          </cell>
          <cell r="AC19474" t="str">
            <v>No</v>
          </cell>
          <cell r="AI19474">
            <v>3</v>
          </cell>
        </row>
        <row r="19475">
          <cell r="K19475" t="str">
            <v>Academy Converter</v>
          </cell>
          <cell r="L19475" t="str">
            <v>Primary</v>
          </cell>
          <cell r="AC19475" t="str">
            <v>No</v>
          </cell>
          <cell r="AI19475">
            <v>2</v>
          </cell>
        </row>
        <row r="19476">
          <cell r="K19476" t="str">
            <v>Free School</v>
          </cell>
          <cell r="L19476" t="str">
            <v>Primary</v>
          </cell>
          <cell r="AC19476" t="str">
            <v>NULL</v>
          </cell>
          <cell r="AI19476" t="str">
            <v>NULL</v>
          </cell>
        </row>
        <row r="19477">
          <cell r="K19477" t="str">
            <v>Free School</v>
          </cell>
          <cell r="L19477" t="str">
            <v>Primary</v>
          </cell>
          <cell r="AC19477" t="str">
            <v>NULL</v>
          </cell>
          <cell r="AI19477" t="str">
            <v>NULL</v>
          </cell>
        </row>
        <row r="19478">
          <cell r="K19478" t="str">
            <v>LA Nursery School</v>
          </cell>
          <cell r="L19478" t="str">
            <v>Nursery</v>
          </cell>
          <cell r="AC19478" t="str">
            <v>NULL</v>
          </cell>
          <cell r="AI19478" t="str">
            <v>NULL</v>
          </cell>
        </row>
        <row r="19479">
          <cell r="K19479" t="str">
            <v>LA Nursery School</v>
          </cell>
          <cell r="L19479" t="str">
            <v>Nursery</v>
          </cell>
          <cell r="AC19479" t="str">
            <v>NULL</v>
          </cell>
          <cell r="AI19479" t="str">
            <v>NULL</v>
          </cell>
        </row>
        <row r="19480">
          <cell r="K19480" t="str">
            <v>Academy Sponsor Led</v>
          </cell>
          <cell r="L19480" t="str">
            <v>Primary</v>
          </cell>
          <cell r="AC19480" t="str">
            <v>No</v>
          </cell>
          <cell r="AI19480">
            <v>3</v>
          </cell>
        </row>
        <row r="19481">
          <cell r="K19481" t="str">
            <v>Academy Sponsor Led</v>
          </cell>
          <cell r="L19481" t="str">
            <v>Primary</v>
          </cell>
          <cell r="AC19481" t="str">
            <v>No</v>
          </cell>
          <cell r="AI19481">
            <v>4</v>
          </cell>
        </row>
        <row r="19482">
          <cell r="K19482" t="str">
            <v>Academy Sponsor Led</v>
          </cell>
          <cell r="L19482" t="str">
            <v>Secondary</v>
          </cell>
          <cell r="AC19482" t="str">
            <v>No</v>
          </cell>
          <cell r="AI19482">
            <v>4</v>
          </cell>
        </row>
        <row r="19483">
          <cell r="K19483" t="str">
            <v>Academy Sponsor Led</v>
          </cell>
          <cell r="L19483" t="str">
            <v>Primary</v>
          </cell>
          <cell r="AC19483" t="str">
            <v>No</v>
          </cell>
          <cell r="AI19483">
            <v>3</v>
          </cell>
        </row>
        <row r="19484">
          <cell r="K19484" t="str">
            <v>Academy Sponsor Led</v>
          </cell>
          <cell r="L19484" t="str">
            <v>Primary</v>
          </cell>
          <cell r="AC19484" t="str">
            <v>No</v>
          </cell>
          <cell r="AI19484">
            <v>4</v>
          </cell>
        </row>
        <row r="19485">
          <cell r="K19485" t="str">
            <v>Academy Sponsor Led</v>
          </cell>
          <cell r="L19485" t="str">
            <v>Primary</v>
          </cell>
          <cell r="AC19485" t="str">
            <v>No</v>
          </cell>
          <cell r="AI19485">
            <v>3</v>
          </cell>
        </row>
        <row r="19486">
          <cell r="K19486" t="str">
            <v>Academy Converter</v>
          </cell>
          <cell r="L19486" t="str">
            <v>Primary</v>
          </cell>
          <cell r="AC19486" t="str">
            <v>No</v>
          </cell>
          <cell r="AI19486">
            <v>3</v>
          </cell>
        </row>
        <row r="19487">
          <cell r="K19487" t="str">
            <v>Academy Converter</v>
          </cell>
          <cell r="L19487" t="str">
            <v>Primary</v>
          </cell>
          <cell r="AC19487" t="str">
            <v>No</v>
          </cell>
          <cell r="AI19487">
            <v>2</v>
          </cell>
        </row>
        <row r="19488">
          <cell r="K19488" t="str">
            <v>Academy Special Converter</v>
          </cell>
          <cell r="L19488" t="str">
            <v>Special</v>
          </cell>
          <cell r="AC19488" t="str">
            <v>No</v>
          </cell>
          <cell r="AI19488">
            <v>1</v>
          </cell>
        </row>
        <row r="19489">
          <cell r="K19489" t="str">
            <v>Academy Converter</v>
          </cell>
          <cell r="L19489" t="str">
            <v>Primary</v>
          </cell>
          <cell r="AC19489" t="str">
            <v>No</v>
          </cell>
          <cell r="AI19489">
            <v>1</v>
          </cell>
        </row>
        <row r="19490">
          <cell r="K19490" t="str">
            <v>Academy Converter</v>
          </cell>
          <cell r="L19490" t="str">
            <v>Primary</v>
          </cell>
          <cell r="AC19490" t="str">
            <v>No</v>
          </cell>
          <cell r="AI19490">
            <v>2</v>
          </cell>
        </row>
        <row r="19491">
          <cell r="K19491" t="str">
            <v>Academy Converter</v>
          </cell>
          <cell r="L19491" t="str">
            <v>Primary</v>
          </cell>
          <cell r="AC19491" t="str">
            <v>No</v>
          </cell>
          <cell r="AI19491">
            <v>3</v>
          </cell>
        </row>
        <row r="19492">
          <cell r="K19492" t="str">
            <v>Academy Converter</v>
          </cell>
          <cell r="L19492" t="str">
            <v>Primary</v>
          </cell>
          <cell r="AC19492" t="str">
            <v>No</v>
          </cell>
          <cell r="AI19492">
            <v>2</v>
          </cell>
        </row>
        <row r="19493">
          <cell r="K19493" t="str">
            <v>Academy Converter</v>
          </cell>
          <cell r="L19493" t="str">
            <v>Primary</v>
          </cell>
          <cell r="AC19493" t="str">
            <v>No</v>
          </cell>
          <cell r="AI19493">
            <v>3</v>
          </cell>
        </row>
        <row r="19494">
          <cell r="K19494" t="str">
            <v>Academy Converter</v>
          </cell>
          <cell r="L19494" t="str">
            <v>Primary</v>
          </cell>
          <cell r="AC19494" t="str">
            <v>No</v>
          </cell>
          <cell r="AI19494">
            <v>2</v>
          </cell>
        </row>
        <row r="19495">
          <cell r="K19495" t="str">
            <v>Academy Converter</v>
          </cell>
          <cell r="L19495" t="str">
            <v>Primary</v>
          </cell>
          <cell r="AC19495" t="str">
            <v>No</v>
          </cell>
          <cell r="AI19495">
            <v>2</v>
          </cell>
        </row>
        <row r="19496">
          <cell r="K19496" t="str">
            <v>Academy Special Converter</v>
          </cell>
          <cell r="L19496" t="str">
            <v>Special</v>
          </cell>
          <cell r="AC19496" t="str">
            <v>No</v>
          </cell>
          <cell r="AI19496">
            <v>2</v>
          </cell>
        </row>
        <row r="19497">
          <cell r="K19497" t="str">
            <v>Academy Converter</v>
          </cell>
          <cell r="L19497" t="str">
            <v>Secondary</v>
          </cell>
          <cell r="AC19497" t="str">
            <v>No</v>
          </cell>
          <cell r="AI19497">
            <v>2</v>
          </cell>
        </row>
        <row r="19498">
          <cell r="K19498" t="str">
            <v>Academy Converter</v>
          </cell>
          <cell r="L19498" t="str">
            <v>Primary</v>
          </cell>
          <cell r="AC19498" t="str">
            <v>No</v>
          </cell>
          <cell r="AI19498">
            <v>2</v>
          </cell>
        </row>
        <row r="19499">
          <cell r="K19499" t="str">
            <v>Academy Special Converter</v>
          </cell>
          <cell r="L19499" t="str">
            <v>Special</v>
          </cell>
          <cell r="AC19499" t="str">
            <v>No</v>
          </cell>
          <cell r="AI19499">
            <v>1</v>
          </cell>
        </row>
        <row r="19500">
          <cell r="K19500" t="str">
            <v>Academy Converter</v>
          </cell>
          <cell r="L19500" t="str">
            <v>Primary</v>
          </cell>
          <cell r="AC19500" t="str">
            <v>No</v>
          </cell>
          <cell r="AI19500">
            <v>3</v>
          </cell>
        </row>
        <row r="19501">
          <cell r="K19501" t="str">
            <v>Academy Converter</v>
          </cell>
          <cell r="L19501" t="str">
            <v>Primary</v>
          </cell>
          <cell r="AC19501" t="str">
            <v>No</v>
          </cell>
          <cell r="AI19501">
            <v>2</v>
          </cell>
        </row>
        <row r="19502">
          <cell r="K19502" t="str">
            <v>Academy Converter</v>
          </cell>
          <cell r="L19502" t="str">
            <v>Primary</v>
          </cell>
          <cell r="AC19502" t="str">
            <v>No</v>
          </cell>
          <cell r="AI19502">
            <v>2</v>
          </cell>
        </row>
        <row r="19503">
          <cell r="K19503" t="str">
            <v>Academy Alternative Provision Converter</v>
          </cell>
          <cell r="L19503" t="str">
            <v>PRU</v>
          </cell>
          <cell r="AC19503" t="str">
            <v>No</v>
          </cell>
          <cell r="AI19503">
            <v>2</v>
          </cell>
        </row>
        <row r="19504">
          <cell r="K19504" t="str">
            <v>Academy Converter</v>
          </cell>
          <cell r="L19504" t="str">
            <v>Primary</v>
          </cell>
          <cell r="AC19504" t="str">
            <v>No</v>
          </cell>
          <cell r="AI19504">
            <v>2</v>
          </cell>
        </row>
        <row r="19505">
          <cell r="K19505" t="str">
            <v>Academy Converter</v>
          </cell>
          <cell r="L19505" t="str">
            <v>Primary</v>
          </cell>
          <cell r="AC19505" t="str">
            <v>No</v>
          </cell>
          <cell r="AI19505">
            <v>2</v>
          </cell>
        </row>
        <row r="19506">
          <cell r="K19506" t="str">
            <v>Academy Converter</v>
          </cell>
          <cell r="L19506" t="str">
            <v>Primary</v>
          </cell>
          <cell r="AC19506" t="str">
            <v>No</v>
          </cell>
          <cell r="AI19506">
            <v>2</v>
          </cell>
        </row>
        <row r="19507">
          <cell r="K19507" t="str">
            <v>Academy Converter</v>
          </cell>
          <cell r="L19507" t="str">
            <v>Primary</v>
          </cell>
          <cell r="AC19507" t="str">
            <v>No</v>
          </cell>
          <cell r="AI19507">
            <v>2</v>
          </cell>
        </row>
        <row r="19508">
          <cell r="K19508" t="str">
            <v>Academy Converter</v>
          </cell>
          <cell r="L19508" t="str">
            <v>Primary</v>
          </cell>
          <cell r="AC19508" t="str">
            <v>No</v>
          </cell>
          <cell r="AI19508">
            <v>2</v>
          </cell>
        </row>
        <row r="19509">
          <cell r="K19509" t="str">
            <v>Academy Converter</v>
          </cell>
          <cell r="L19509" t="str">
            <v>Primary</v>
          </cell>
          <cell r="AC19509" t="str">
            <v>No</v>
          </cell>
          <cell r="AI19509">
            <v>3</v>
          </cell>
        </row>
        <row r="19510">
          <cell r="K19510" t="str">
            <v>Academy Converter</v>
          </cell>
          <cell r="L19510" t="str">
            <v>Primary</v>
          </cell>
          <cell r="AC19510" t="str">
            <v>No</v>
          </cell>
          <cell r="AI19510">
            <v>2</v>
          </cell>
        </row>
        <row r="19511">
          <cell r="K19511" t="str">
            <v>Academy Converter</v>
          </cell>
          <cell r="L19511" t="str">
            <v>Secondary</v>
          </cell>
          <cell r="AC19511" t="str">
            <v>No</v>
          </cell>
          <cell r="AI19511">
            <v>2</v>
          </cell>
        </row>
        <row r="19512">
          <cell r="K19512" t="str">
            <v>Academy Converter</v>
          </cell>
          <cell r="L19512" t="str">
            <v>Secondary</v>
          </cell>
          <cell r="AC19512" t="str">
            <v>No</v>
          </cell>
          <cell r="AI19512">
            <v>2</v>
          </cell>
        </row>
        <row r="19513">
          <cell r="K19513" t="str">
            <v>Academy Converter</v>
          </cell>
          <cell r="L19513" t="str">
            <v>Primary</v>
          </cell>
          <cell r="AC19513" t="str">
            <v>No</v>
          </cell>
          <cell r="AI19513">
            <v>3</v>
          </cell>
        </row>
        <row r="19514">
          <cell r="K19514" t="str">
            <v>Academy Converter</v>
          </cell>
          <cell r="L19514" t="str">
            <v>Primary</v>
          </cell>
          <cell r="AC19514" t="str">
            <v>No</v>
          </cell>
          <cell r="AI19514">
            <v>2</v>
          </cell>
        </row>
        <row r="19515">
          <cell r="K19515" t="str">
            <v>Academy Converter</v>
          </cell>
          <cell r="L19515" t="str">
            <v>Primary</v>
          </cell>
          <cell r="AC19515" t="str">
            <v>No</v>
          </cell>
          <cell r="AI19515">
            <v>1</v>
          </cell>
        </row>
        <row r="19516">
          <cell r="K19516" t="str">
            <v>Academy Converter</v>
          </cell>
          <cell r="L19516" t="str">
            <v>Primary</v>
          </cell>
          <cell r="AC19516" t="str">
            <v>No</v>
          </cell>
          <cell r="AI19516">
            <v>2</v>
          </cell>
        </row>
        <row r="19517">
          <cell r="K19517" t="str">
            <v>Academy Converter</v>
          </cell>
          <cell r="L19517" t="str">
            <v>Primary</v>
          </cell>
          <cell r="AC19517" t="str">
            <v>No</v>
          </cell>
          <cell r="AI19517">
            <v>2</v>
          </cell>
        </row>
        <row r="19518">
          <cell r="K19518" t="str">
            <v>Academy Converter</v>
          </cell>
          <cell r="L19518" t="str">
            <v>Primary</v>
          </cell>
          <cell r="AC19518" t="str">
            <v>No</v>
          </cell>
          <cell r="AI19518">
            <v>2</v>
          </cell>
        </row>
        <row r="19519">
          <cell r="K19519" t="str">
            <v>Academy Converter</v>
          </cell>
          <cell r="L19519" t="str">
            <v>Primary</v>
          </cell>
          <cell r="AC19519" t="str">
            <v>No</v>
          </cell>
          <cell r="AI19519">
            <v>1</v>
          </cell>
        </row>
        <row r="19520">
          <cell r="K19520" t="str">
            <v>Academy Alternative Provision Converter</v>
          </cell>
          <cell r="L19520" t="str">
            <v>PRU</v>
          </cell>
          <cell r="AC19520" t="str">
            <v>No</v>
          </cell>
          <cell r="AI19520">
            <v>2</v>
          </cell>
        </row>
        <row r="19521">
          <cell r="K19521" t="str">
            <v>Academy Converter</v>
          </cell>
          <cell r="L19521" t="str">
            <v>Primary</v>
          </cell>
          <cell r="AC19521" t="str">
            <v>No</v>
          </cell>
          <cell r="AI19521">
            <v>2</v>
          </cell>
        </row>
        <row r="19522">
          <cell r="K19522" t="str">
            <v>Academy Converter</v>
          </cell>
          <cell r="L19522" t="str">
            <v>Primary</v>
          </cell>
          <cell r="AC19522" t="str">
            <v>No</v>
          </cell>
          <cell r="AI19522">
            <v>2</v>
          </cell>
        </row>
        <row r="19523">
          <cell r="K19523" t="str">
            <v>Academy Special Converter</v>
          </cell>
          <cell r="L19523" t="str">
            <v>Special</v>
          </cell>
          <cell r="AC19523" t="str">
            <v>No</v>
          </cell>
          <cell r="AI19523">
            <v>3</v>
          </cell>
        </row>
        <row r="19524">
          <cell r="K19524" t="str">
            <v>Academy Converter</v>
          </cell>
          <cell r="L19524" t="str">
            <v>Primary</v>
          </cell>
          <cell r="AC19524" t="str">
            <v>No</v>
          </cell>
          <cell r="AI19524">
            <v>2</v>
          </cell>
        </row>
        <row r="19525">
          <cell r="K19525" t="str">
            <v>Academy Converter</v>
          </cell>
          <cell r="L19525" t="str">
            <v>Primary</v>
          </cell>
          <cell r="AC19525" t="str">
            <v>No</v>
          </cell>
          <cell r="AI19525">
            <v>2</v>
          </cell>
        </row>
        <row r="19526">
          <cell r="K19526" t="str">
            <v>Academy Converter</v>
          </cell>
          <cell r="L19526" t="str">
            <v>Secondary</v>
          </cell>
          <cell r="AC19526" t="str">
            <v>No</v>
          </cell>
          <cell r="AI19526">
            <v>2</v>
          </cell>
        </row>
        <row r="19527">
          <cell r="K19527" t="str">
            <v>Academy Converter</v>
          </cell>
          <cell r="L19527" t="str">
            <v>Primary</v>
          </cell>
          <cell r="AC19527" t="str">
            <v>No</v>
          </cell>
          <cell r="AI19527">
            <v>1</v>
          </cell>
        </row>
        <row r="19528">
          <cell r="K19528" t="str">
            <v>Academy Converter</v>
          </cell>
          <cell r="L19528" t="str">
            <v>Secondary</v>
          </cell>
          <cell r="AC19528" t="str">
            <v>No</v>
          </cell>
          <cell r="AI19528">
            <v>1</v>
          </cell>
        </row>
        <row r="19529">
          <cell r="K19529" t="str">
            <v>Academy Converter</v>
          </cell>
          <cell r="L19529" t="str">
            <v>Primary</v>
          </cell>
          <cell r="AC19529" t="str">
            <v>No</v>
          </cell>
          <cell r="AI19529">
            <v>3</v>
          </cell>
        </row>
        <row r="19530">
          <cell r="K19530" t="str">
            <v>Academy Converter</v>
          </cell>
          <cell r="L19530" t="str">
            <v>Primary</v>
          </cell>
          <cell r="AC19530" t="str">
            <v>No</v>
          </cell>
          <cell r="AI19530">
            <v>2</v>
          </cell>
        </row>
        <row r="19531">
          <cell r="K19531" t="str">
            <v>Academy Converter</v>
          </cell>
          <cell r="L19531" t="str">
            <v>Primary</v>
          </cell>
          <cell r="AC19531" t="str">
            <v>No</v>
          </cell>
          <cell r="AI19531">
            <v>2</v>
          </cell>
        </row>
        <row r="19532">
          <cell r="K19532" t="str">
            <v>Academy Converter</v>
          </cell>
          <cell r="L19532" t="str">
            <v>Primary</v>
          </cell>
          <cell r="AC19532" t="str">
            <v>No</v>
          </cell>
          <cell r="AI19532">
            <v>2</v>
          </cell>
        </row>
        <row r="19533">
          <cell r="K19533" t="str">
            <v>Academy Converter</v>
          </cell>
          <cell r="L19533" t="str">
            <v>Primary</v>
          </cell>
          <cell r="AC19533" t="str">
            <v>No</v>
          </cell>
          <cell r="AI19533">
            <v>2</v>
          </cell>
        </row>
        <row r="19534">
          <cell r="K19534" t="str">
            <v>Academy Converter</v>
          </cell>
          <cell r="L19534" t="str">
            <v>Primary</v>
          </cell>
          <cell r="AC19534" t="str">
            <v>No</v>
          </cell>
          <cell r="AI19534">
            <v>3</v>
          </cell>
        </row>
        <row r="19535">
          <cell r="K19535" t="str">
            <v>Academy Converter</v>
          </cell>
          <cell r="L19535" t="str">
            <v>Primary</v>
          </cell>
          <cell r="AC19535" t="str">
            <v>No</v>
          </cell>
          <cell r="AI19535">
            <v>2</v>
          </cell>
        </row>
        <row r="19536">
          <cell r="K19536" t="str">
            <v>Academy Converter</v>
          </cell>
          <cell r="L19536" t="str">
            <v>Primary</v>
          </cell>
          <cell r="AC19536" t="str">
            <v>No</v>
          </cell>
          <cell r="AI19536">
            <v>1</v>
          </cell>
        </row>
        <row r="19537">
          <cell r="K19537" t="str">
            <v>Academy Converter</v>
          </cell>
          <cell r="L19537" t="str">
            <v>Primary</v>
          </cell>
          <cell r="AC19537" t="str">
            <v>No</v>
          </cell>
          <cell r="AI19537">
            <v>2</v>
          </cell>
        </row>
        <row r="19538">
          <cell r="K19538" t="str">
            <v>Academy Converter</v>
          </cell>
          <cell r="L19538" t="str">
            <v>Primary</v>
          </cell>
          <cell r="AC19538" t="str">
            <v>No</v>
          </cell>
          <cell r="AI19538">
            <v>2</v>
          </cell>
        </row>
        <row r="19539">
          <cell r="K19539" t="str">
            <v>Academy Converter</v>
          </cell>
          <cell r="L19539" t="str">
            <v>Primary</v>
          </cell>
          <cell r="AC19539" t="str">
            <v>No</v>
          </cell>
          <cell r="AI19539">
            <v>2</v>
          </cell>
        </row>
        <row r="19540">
          <cell r="K19540" t="str">
            <v>Academy Converter</v>
          </cell>
          <cell r="L19540" t="str">
            <v>Primary</v>
          </cell>
          <cell r="AC19540" t="str">
            <v>No</v>
          </cell>
          <cell r="AI19540">
            <v>1</v>
          </cell>
        </row>
        <row r="19541">
          <cell r="K19541" t="str">
            <v>Academy Special Converter</v>
          </cell>
          <cell r="L19541" t="str">
            <v>Special</v>
          </cell>
          <cell r="AC19541" t="str">
            <v>No</v>
          </cell>
          <cell r="AI19541">
            <v>2</v>
          </cell>
        </row>
        <row r="19542">
          <cell r="K19542" t="str">
            <v>Academy Converter</v>
          </cell>
          <cell r="L19542" t="str">
            <v>Secondary</v>
          </cell>
          <cell r="AC19542" t="str">
            <v>No</v>
          </cell>
          <cell r="AI19542">
            <v>2</v>
          </cell>
        </row>
        <row r="19543">
          <cell r="K19543" t="str">
            <v>Academy Converter</v>
          </cell>
          <cell r="L19543" t="str">
            <v>Primary</v>
          </cell>
          <cell r="AC19543" t="str">
            <v>No</v>
          </cell>
          <cell r="AI19543">
            <v>3</v>
          </cell>
        </row>
        <row r="19544">
          <cell r="K19544" t="str">
            <v>Academy Converter</v>
          </cell>
          <cell r="L19544" t="str">
            <v>Primary</v>
          </cell>
          <cell r="AC19544" t="str">
            <v>No</v>
          </cell>
          <cell r="AI19544">
            <v>2</v>
          </cell>
        </row>
        <row r="19545">
          <cell r="K19545" t="str">
            <v>Academy Special Converter</v>
          </cell>
          <cell r="L19545" t="str">
            <v>Special</v>
          </cell>
          <cell r="AC19545" t="str">
            <v>No</v>
          </cell>
          <cell r="AI19545">
            <v>1</v>
          </cell>
        </row>
        <row r="19546">
          <cell r="K19546" t="str">
            <v>Academy Special Converter</v>
          </cell>
          <cell r="L19546" t="str">
            <v>Special</v>
          </cell>
          <cell r="AC19546" t="str">
            <v>No</v>
          </cell>
          <cell r="AI19546">
            <v>1</v>
          </cell>
        </row>
        <row r="19547">
          <cell r="K19547" t="str">
            <v>Academy Alternative Provision Converter</v>
          </cell>
          <cell r="L19547" t="str">
            <v>PRU</v>
          </cell>
          <cell r="AC19547" t="str">
            <v>No</v>
          </cell>
          <cell r="AI19547">
            <v>1</v>
          </cell>
        </row>
        <row r="19548">
          <cell r="K19548" t="str">
            <v>Academy Converter</v>
          </cell>
          <cell r="L19548" t="str">
            <v>Secondary</v>
          </cell>
          <cell r="AC19548" t="str">
            <v>No</v>
          </cell>
          <cell r="AI19548">
            <v>3</v>
          </cell>
        </row>
        <row r="19549">
          <cell r="K19549" t="str">
            <v>Academy Converter</v>
          </cell>
          <cell r="L19549" t="str">
            <v>Primary</v>
          </cell>
          <cell r="AC19549" t="str">
            <v>No</v>
          </cell>
          <cell r="AI19549">
            <v>2</v>
          </cell>
        </row>
        <row r="19550">
          <cell r="K19550" t="str">
            <v>Academy Converter</v>
          </cell>
          <cell r="L19550" t="str">
            <v>Primary</v>
          </cell>
          <cell r="AC19550" t="str">
            <v>No</v>
          </cell>
          <cell r="AI19550">
            <v>2</v>
          </cell>
        </row>
        <row r="19551">
          <cell r="K19551" t="str">
            <v>Academy Converter</v>
          </cell>
          <cell r="L19551" t="str">
            <v>Primary</v>
          </cell>
          <cell r="AC19551" t="str">
            <v>No</v>
          </cell>
          <cell r="AI19551">
            <v>2</v>
          </cell>
        </row>
        <row r="19552">
          <cell r="K19552" t="str">
            <v>Academy Converter</v>
          </cell>
          <cell r="L19552" t="str">
            <v>Primary</v>
          </cell>
          <cell r="AC19552" t="str">
            <v>No</v>
          </cell>
          <cell r="AI19552">
            <v>2</v>
          </cell>
        </row>
        <row r="19553">
          <cell r="K19553" t="str">
            <v>Academy Converter</v>
          </cell>
          <cell r="L19553" t="str">
            <v>Primary</v>
          </cell>
          <cell r="AC19553" t="str">
            <v>No</v>
          </cell>
          <cell r="AI19553">
            <v>2</v>
          </cell>
        </row>
        <row r="19554">
          <cell r="K19554" t="str">
            <v>Academy Converter</v>
          </cell>
          <cell r="L19554" t="str">
            <v>Primary</v>
          </cell>
          <cell r="AC19554" t="str">
            <v>No</v>
          </cell>
          <cell r="AI19554">
            <v>1</v>
          </cell>
        </row>
        <row r="19555">
          <cell r="K19555" t="str">
            <v>Academy Converter</v>
          </cell>
          <cell r="L19555" t="str">
            <v>Primary</v>
          </cell>
          <cell r="AC19555" t="str">
            <v>No</v>
          </cell>
          <cell r="AI19555">
            <v>1</v>
          </cell>
        </row>
        <row r="19556">
          <cell r="K19556" t="str">
            <v>Academy Converter</v>
          </cell>
          <cell r="L19556" t="str">
            <v>Secondary</v>
          </cell>
          <cell r="AC19556" t="str">
            <v>No</v>
          </cell>
          <cell r="AI19556">
            <v>2</v>
          </cell>
        </row>
        <row r="19557">
          <cell r="K19557" t="str">
            <v>Academy Converter</v>
          </cell>
          <cell r="L19557" t="str">
            <v>Primary</v>
          </cell>
          <cell r="AC19557" t="str">
            <v>No</v>
          </cell>
          <cell r="AI19557">
            <v>1</v>
          </cell>
        </row>
        <row r="19558">
          <cell r="K19558" t="str">
            <v>Academy Converter</v>
          </cell>
          <cell r="L19558" t="str">
            <v>Primary</v>
          </cell>
          <cell r="AC19558" t="str">
            <v>No</v>
          </cell>
          <cell r="AI19558">
            <v>2</v>
          </cell>
        </row>
        <row r="19559">
          <cell r="K19559" t="str">
            <v>Academy Alternative Provision Converter</v>
          </cell>
          <cell r="L19559" t="str">
            <v>PRU</v>
          </cell>
          <cell r="AC19559" t="str">
            <v>No</v>
          </cell>
          <cell r="AI19559">
            <v>1</v>
          </cell>
        </row>
        <row r="19560">
          <cell r="K19560" t="str">
            <v>Academy Sponsor Led</v>
          </cell>
          <cell r="L19560" t="str">
            <v>Secondary</v>
          </cell>
          <cell r="AC19560" t="str">
            <v>No</v>
          </cell>
          <cell r="AI19560">
            <v>4</v>
          </cell>
        </row>
        <row r="19561">
          <cell r="K19561" t="str">
            <v>Academy Converter</v>
          </cell>
          <cell r="L19561" t="str">
            <v>Primary</v>
          </cell>
          <cell r="AC19561" t="str">
            <v>No</v>
          </cell>
          <cell r="AI19561">
            <v>1</v>
          </cell>
        </row>
        <row r="19562">
          <cell r="K19562" t="str">
            <v>Academy Sponsor Led</v>
          </cell>
          <cell r="L19562" t="str">
            <v>Secondary</v>
          </cell>
          <cell r="AC19562" t="str">
            <v>No</v>
          </cell>
          <cell r="AI19562">
            <v>4</v>
          </cell>
        </row>
        <row r="19563">
          <cell r="K19563" t="str">
            <v>Academy Sponsor Led</v>
          </cell>
          <cell r="L19563" t="str">
            <v>Secondary</v>
          </cell>
          <cell r="AC19563" t="str">
            <v>No</v>
          </cell>
          <cell r="AI19563">
            <v>4</v>
          </cell>
        </row>
        <row r="19564">
          <cell r="K19564" t="str">
            <v>Academy Converter</v>
          </cell>
          <cell r="L19564" t="str">
            <v>Primary</v>
          </cell>
          <cell r="AC19564" t="str">
            <v>No</v>
          </cell>
          <cell r="AI19564">
            <v>2</v>
          </cell>
        </row>
        <row r="19565">
          <cell r="K19565" t="str">
            <v>Academy Sponsor Led</v>
          </cell>
          <cell r="L19565" t="str">
            <v>Primary</v>
          </cell>
          <cell r="AC19565" t="str">
            <v>No</v>
          </cell>
          <cell r="AI19565">
            <v>4</v>
          </cell>
        </row>
        <row r="19566">
          <cell r="K19566" t="str">
            <v>Academy Special Sponsor Led</v>
          </cell>
          <cell r="L19566" t="str">
            <v>Special</v>
          </cell>
          <cell r="AC19566" t="str">
            <v>No</v>
          </cell>
          <cell r="AI19566">
            <v>3</v>
          </cell>
        </row>
        <row r="19567">
          <cell r="K19567" t="str">
            <v>Academy Special Sponsor Led</v>
          </cell>
          <cell r="L19567" t="str">
            <v>Special</v>
          </cell>
          <cell r="AC19567" t="str">
            <v>No</v>
          </cell>
          <cell r="AI19567">
            <v>2</v>
          </cell>
        </row>
        <row r="19568">
          <cell r="K19568" t="str">
            <v>Academy Sponsor Led</v>
          </cell>
          <cell r="L19568" t="str">
            <v>Primary</v>
          </cell>
          <cell r="AC19568" t="str">
            <v>No</v>
          </cell>
          <cell r="AI19568">
            <v>4</v>
          </cell>
        </row>
        <row r="19569">
          <cell r="K19569" t="str">
            <v>Academy Sponsor Led</v>
          </cell>
          <cell r="L19569" t="str">
            <v>Primary</v>
          </cell>
          <cell r="AC19569" t="str">
            <v>Yes</v>
          </cell>
          <cell r="AI19569">
            <v>2</v>
          </cell>
        </row>
        <row r="19570">
          <cell r="K19570" t="str">
            <v>Free School</v>
          </cell>
          <cell r="L19570" t="str">
            <v>Primary</v>
          </cell>
          <cell r="AC19570" t="str">
            <v>NULL</v>
          </cell>
          <cell r="AI19570" t="str">
            <v>NULL</v>
          </cell>
        </row>
        <row r="19571">
          <cell r="K19571" t="str">
            <v>Free School</v>
          </cell>
          <cell r="L19571" t="str">
            <v>Primary</v>
          </cell>
          <cell r="AC19571" t="str">
            <v>NULL</v>
          </cell>
          <cell r="AI19571" t="str">
            <v>NULL</v>
          </cell>
        </row>
        <row r="19572">
          <cell r="K19572" t="str">
            <v>Free School</v>
          </cell>
          <cell r="L19572" t="str">
            <v>Primary</v>
          </cell>
          <cell r="AC19572" t="str">
            <v>NULL</v>
          </cell>
          <cell r="AI19572" t="str">
            <v>NULL</v>
          </cell>
        </row>
        <row r="19573">
          <cell r="K19573" t="str">
            <v>Academy Sponsor Led</v>
          </cell>
          <cell r="L19573" t="str">
            <v>Primary</v>
          </cell>
          <cell r="AC19573" t="str">
            <v>No</v>
          </cell>
          <cell r="AI19573">
            <v>4</v>
          </cell>
        </row>
        <row r="19574">
          <cell r="K19574" t="str">
            <v>Free School Special</v>
          </cell>
          <cell r="L19574" t="str">
            <v>Special</v>
          </cell>
          <cell r="AC19574" t="str">
            <v>NULL</v>
          </cell>
          <cell r="AI19574" t="str">
            <v>NULL</v>
          </cell>
        </row>
        <row r="19575">
          <cell r="K19575" t="str">
            <v>Studio School</v>
          </cell>
          <cell r="L19575" t="str">
            <v>Secondary</v>
          </cell>
          <cell r="AC19575" t="str">
            <v>NULL</v>
          </cell>
          <cell r="AI19575" t="str">
            <v>NULL</v>
          </cell>
        </row>
        <row r="19576">
          <cell r="K19576" t="str">
            <v>Free School Special</v>
          </cell>
          <cell r="L19576" t="str">
            <v>Special</v>
          </cell>
          <cell r="AC19576" t="str">
            <v>NULL</v>
          </cell>
          <cell r="AI19576" t="str">
            <v>NULL</v>
          </cell>
        </row>
        <row r="19577">
          <cell r="K19577" t="str">
            <v>Free School Special</v>
          </cell>
          <cell r="L19577" t="str">
            <v>Special</v>
          </cell>
          <cell r="AC19577" t="str">
            <v>NULL</v>
          </cell>
          <cell r="AI19577" t="str">
            <v>NULL</v>
          </cell>
        </row>
        <row r="19578">
          <cell r="K19578" t="str">
            <v>Academy Sponsor Led</v>
          </cell>
          <cell r="L19578" t="str">
            <v>Primary</v>
          </cell>
          <cell r="AC19578" t="str">
            <v>No</v>
          </cell>
          <cell r="AI19578">
            <v>3</v>
          </cell>
        </row>
        <row r="19579">
          <cell r="K19579" t="str">
            <v>Academy Sponsor Led</v>
          </cell>
          <cell r="L19579" t="str">
            <v>Primary</v>
          </cell>
          <cell r="AC19579" t="str">
            <v>Yes</v>
          </cell>
          <cell r="AI19579">
            <v>3</v>
          </cell>
        </row>
        <row r="19580">
          <cell r="K19580" t="str">
            <v>Academy Sponsor Led</v>
          </cell>
          <cell r="L19580" t="str">
            <v>Primary</v>
          </cell>
          <cell r="AC19580" t="str">
            <v>No</v>
          </cell>
          <cell r="AI19580">
            <v>4</v>
          </cell>
        </row>
        <row r="19581">
          <cell r="K19581" t="str">
            <v>Academy Sponsor Led</v>
          </cell>
          <cell r="L19581" t="str">
            <v>Primary</v>
          </cell>
          <cell r="AC19581" t="str">
            <v>No</v>
          </cell>
          <cell r="AI19581">
            <v>4</v>
          </cell>
        </row>
        <row r="19582">
          <cell r="K19582" t="str">
            <v>Academy Converter</v>
          </cell>
          <cell r="L19582" t="str">
            <v>Primary</v>
          </cell>
          <cell r="AC19582" t="str">
            <v>No</v>
          </cell>
          <cell r="AI19582">
            <v>2</v>
          </cell>
        </row>
        <row r="19583">
          <cell r="K19583" t="str">
            <v>Academy Converter</v>
          </cell>
          <cell r="L19583" t="str">
            <v>Primary</v>
          </cell>
          <cell r="AC19583" t="str">
            <v>No</v>
          </cell>
          <cell r="AI19583">
            <v>2</v>
          </cell>
        </row>
        <row r="19584">
          <cell r="K19584" t="str">
            <v>Academy Converter</v>
          </cell>
          <cell r="L19584" t="str">
            <v>Secondary</v>
          </cell>
          <cell r="AC19584" t="str">
            <v>No</v>
          </cell>
          <cell r="AI19584">
            <v>2</v>
          </cell>
        </row>
        <row r="19585">
          <cell r="K19585" t="str">
            <v>Academy Converter</v>
          </cell>
          <cell r="L19585" t="str">
            <v>Primary</v>
          </cell>
          <cell r="AC19585" t="str">
            <v>No</v>
          </cell>
          <cell r="AI19585">
            <v>2</v>
          </cell>
        </row>
        <row r="19586">
          <cell r="K19586" t="str">
            <v>Academy Alternative Provision Converter</v>
          </cell>
          <cell r="L19586" t="str">
            <v>PRU</v>
          </cell>
          <cell r="AC19586" t="str">
            <v>No</v>
          </cell>
          <cell r="AI19586">
            <v>2</v>
          </cell>
        </row>
        <row r="19587">
          <cell r="K19587" t="str">
            <v>Academy Converter</v>
          </cell>
          <cell r="L19587" t="str">
            <v>Primary</v>
          </cell>
          <cell r="AC19587" t="str">
            <v>No</v>
          </cell>
          <cell r="AI19587">
            <v>2</v>
          </cell>
        </row>
        <row r="19588">
          <cell r="K19588" t="str">
            <v>Academy Special Converter</v>
          </cell>
          <cell r="L19588" t="str">
            <v>Special</v>
          </cell>
          <cell r="AC19588" t="str">
            <v>No</v>
          </cell>
          <cell r="AI19588">
            <v>2</v>
          </cell>
        </row>
        <row r="19589">
          <cell r="K19589" t="str">
            <v>Academy Special Converter</v>
          </cell>
          <cell r="L19589" t="str">
            <v>Special</v>
          </cell>
          <cell r="AC19589" t="str">
            <v>No</v>
          </cell>
          <cell r="AI19589">
            <v>2</v>
          </cell>
        </row>
        <row r="19590">
          <cell r="K19590" t="str">
            <v>Academy Converter</v>
          </cell>
          <cell r="L19590" t="str">
            <v>Secondary</v>
          </cell>
          <cell r="AC19590" t="str">
            <v>No</v>
          </cell>
          <cell r="AI19590">
            <v>3</v>
          </cell>
        </row>
        <row r="19591">
          <cell r="K19591" t="str">
            <v>Academy Converter</v>
          </cell>
          <cell r="L19591" t="str">
            <v>Primary</v>
          </cell>
          <cell r="AC19591" t="str">
            <v>No</v>
          </cell>
          <cell r="AI19591">
            <v>2</v>
          </cell>
        </row>
        <row r="19592">
          <cell r="K19592" t="str">
            <v>Academy Converter</v>
          </cell>
          <cell r="L19592" t="str">
            <v>Primary</v>
          </cell>
          <cell r="AC19592" t="str">
            <v>No</v>
          </cell>
          <cell r="AI19592">
            <v>2</v>
          </cell>
        </row>
        <row r="19593">
          <cell r="K19593" t="str">
            <v>Academy Alternative Provision Converter</v>
          </cell>
          <cell r="L19593" t="str">
            <v>PRU</v>
          </cell>
          <cell r="AC19593" t="str">
            <v>No</v>
          </cell>
          <cell r="AI19593">
            <v>2</v>
          </cell>
        </row>
        <row r="19594">
          <cell r="K19594" t="str">
            <v>Academy Converter</v>
          </cell>
          <cell r="L19594" t="str">
            <v>Primary</v>
          </cell>
          <cell r="AC19594" t="str">
            <v>No</v>
          </cell>
          <cell r="AI19594">
            <v>2</v>
          </cell>
        </row>
        <row r="19595">
          <cell r="K19595" t="str">
            <v>Academy Converter</v>
          </cell>
          <cell r="L19595" t="str">
            <v>Primary</v>
          </cell>
          <cell r="AC19595" t="str">
            <v>No</v>
          </cell>
          <cell r="AI19595">
            <v>1</v>
          </cell>
        </row>
        <row r="19596">
          <cell r="K19596" t="str">
            <v>Academy Converter</v>
          </cell>
          <cell r="L19596" t="str">
            <v>Primary</v>
          </cell>
          <cell r="AC19596" t="str">
            <v>No</v>
          </cell>
          <cell r="AI19596">
            <v>3</v>
          </cell>
        </row>
        <row r="19597">
          <cell r="K19597" t="str">
            <v>Academy Converter</v>
          </cell>
          <cell r="L19597" t="str">
            <v>Secondary</v>
          </cell>
          <cell r="AC19597" t="str">
            <v>No</v>
          </cell>
          <cell r="AI19597">
            <v>2</v>
          </cell>
        </row>
        <row r="19598">
          <cell r="K19598" t="str">
            <v>Academy Converter</v>
          </cell>
          <cell r="L19598" t="str">
            <v>Primary</v>
          </cell>
          <cell r="AC19598" t="str">
            <v>No</v>
          </cell>
          <cell r="AI19598">
            <v>2</v>
          </cell>
        </row>
        <row r="19599">
          <cell r="K19599" t="str">
            <v>Academy Converter</v>
          </cell>
          <cell r="L19599" t="str">
            <v>Primary</v>
          </cell>
          <cell r="AC19599" t="str">
            <v>No</v>
          </cell>
          <cell r="AI19599">
            <v>2</v>
          </cell>
        </row>
        <row r="19600">
          <cell r="K19600" t="str">
            <v>Academy Alternative Provision Converter</v>
          </cell>
          <cell r="L19600" t="str">
            <v>PRU</v>
          </cell>
          <cell r="AC19600" t="str">
            <v>No</v>
          </cell>
          <cell r="AI19600">
            <v>2</v>
          </cell>
        </row>
        <row r="19601">
          <cell r="K19601" t="str">
            <v>Academy Converter</v>
          </cell>
          <cell r="L19601" t="str">
            <v>Primary</v>
          </cell>
          <cell r="AC19601" t="str">
            <v>No</v>
          </cell>
          <cell r="AI19601">
            <v>2</v>
          </cell>
        </row>
        <row r="19602">
          <cell r="K19602" t="str">
            <v>Academy Sponsor Led</v>
          </cell>
          <cell r="L19602" t="str">
            <v>Primary</v>
          </cell>
          <cell r="AC19602" t="str">
            <v>No</v>
          </cell>
          <cell r="AI19602">
            <v>4</v>
          </cell>
        </row>
        <row r="19603">
          <cell r="K19603" t="str">
            <v>Academy Sponsor Led</v>
          </cell>
          <cell r="L19603" t="str">
            <v>Primary</v>
          </cell>
          <cell r="AC19603" t="str">
            <v>No</v>
          </cell>
          <cell r="AI19603">
            <v>4</v>
          </cell>
        </row>
        <row r="19604">
          <cell r="K19604" t="str">
            <v>Academy Sponsor Led</v>
          </cell>
          <cell r="L19604" t="str">
            <v>Primary</v>
          </cell>
          <cell r="AC19604" t="str">
            <v>No</v>
          </cell>
          <cell r="AI19604">
            <v>4</v>
          </cell>
        </row>
        <row r="19605">
          <cell r="K19605" t="str">
            <v>Academy Sponsor Led</v>
          </cell>
          <cell r="L19605" t="str">
            <v>Primary</v>
          </cell>
          <cell r="AC19605" t="str">
            <v>No</v>
          </cell>
          <cell r="AI19605">
            <v>4</v>
          </cell>
        </row>
        <row r="19606">
          <cell r="K19606" t="str">
            <v>Academy Sponsor Led</v>
          </cell>
          <cell r="L19606" t="str">
            <v>Primary</v>
          </cell>
          <cell r="AC19606" t="str">
            <v>No</v>
          </cell>
          <cell r="AI19606">
            <v>4</v>
          </cell>
        </row>
        <row r="19607">
          <cell r="K19607" t="str">
            <v>Academy Sponsor Led</v>
          </cell>
          <cell r="L19607" t="str">
            <v>Primary</v>
          </cell>
          <cell r="AC19607" t="str">
            <v>No</v>
          </cell>
          <cell r="AI19607">
            <v>3</v>
          </cell>
        </row>
        <row r="19608">
          <cell r="K19608" t="str">
            <v>Academy Sponsor Led</v>
          </cell>
          <cell r="L19608" t="str">
            <v>Primary</v>
          </cell>
          <cell r="AC19608" t="str">
            <v>No</v>
          </cell>
          <cell r="AI19608">
            <v>2</v>
          </cell>
        </row>
        <row r="19609">
          <cell r="K19609" t="str">
            <v>Academy Sponsor Led</v>
          </cell>
          <cell r="L19609" t="str">
            <v>Primary</v>
          </cell>
          <cell r="AC19609" t="str">
            <v>No</v>
          </cell>
          <cell r="AI19609">
            <v>2</v>
          </cell>
        </row>
        <row r="19610">
          <cell r="K19610" t="str">
            <v>Academy Alternative Provision Sponsor Led</v>
          </cell>
          <cell r="L19610" t="str">
            <v>PRU</v>
          </cell>
          <cell r="AC19610" t="str">
            <v>No</v>
          </cell>
          <cell r="AI19610">
            <v>4</v>
          </cell>
        </row>
        <row r="19611">
          <cell r="K19611" t="str">
            <v>Academy Sponsor Led</v>
          </cell>
          <cell r="L19611" t="str">
            <v>Secondary</v>
          </cell>
          <cell r="AC19611" t="str">
            <v>No</v>
          </cell>
          <cell r="AI19611">
            <v>3</v>
          </cell>
        </row>
        <row r="19612">
          <cell r="K19612" t="str">
            <v>Academy Sponsor Led</v>
          </cell>
          <cell r="L19612" t="str">
            <v>Primary</v>
          </cell>
          <cell r="AC19612" t="str">
            <v>No</v>
          </cell>
          <cell r="AI19612">
            <v>3</v>
          </cell>
        </row>
        <row r="19613">
          <cell r="K19613" t="str">
            <v>Academy Converter</v>
          </cell>
          <cell r="L19613" t="str">
            <v>Primary</v>
          </cell>
          <cell r="AC19613" t="str">
            <v>No</v>
          </cell>
          <cell r="AI19613">
            <v>2</v>
          </cell>
        </row>
        <row r="19614">
          <cell r="K19614" t="str">
            <v>Academy Sponsor Led</v>
          </cell>
          <cell r="L19614" t="str">
            <v>Secondary</v>
          </cell>
          <cell r="AC19614" t="str">
            <v>No</v>
          </cell>
          <cell r="AI19614">
            <v>4</v>
          </cell>
        </row>
        <row r="19615">
          <cell r="K19615" t="str">
            <v>Academy Sponsor Led</v>
          </cell>
          <cell r="L19615" t="str">
            <v>Primary</v>
          </cell>
          <cell r="AC19615" t="str">
            <v>No</v>
          </cell>
          <cell r="AI19615">
            <v>4</v>
          </cell>
        </row>
        <row r="19616">
          <cell r="K19616" t="str">
            <v>Community School</v>
          </cell>
          <cell r="L19616" t="str">
            <v>Primary</v>
          </cell>
          <cell r="AC19616" t="str">
            <v>NULL</v>
          </cell>
          <cell r="AI19616" t="str">
            <v>NULL</v>
          </cell>
        </row>
        <row r="19617">
          <cell r="K19617" t="str">
            <v>Academy Alternative Provision Converter</v>
          </cell>
          <cell r="L19617" t="str">
            <v>PRU</v>
          </cell>
          <cell r="AC19617" t="str">
            <v>No</v>
          </cell>
          <cell r="AI19617">
            <v>2</v>
          </cell>
        </row>
        <row r="19618">
          <cell r="K19618" t="str">
            <v>Academy Converter</v>
          </cell>
          <cell r="L19618" t="str">
            <v>Primary</v>
          </cell>
          <cell r="AC19618" t="str">
            <v>No</v>
          </cell>
          <cell r="AI19618">
            <v>3</v>
          </cell>
        </row>
        <row r="19619">
          <cell r="K19619" t="str">
            <v>Academy Converter</v>
          </cell>
          <cell r="L19619" t="str">
            <v>Primary</v>
          </cell>
          <cell r="AC19619" t="str">
            <v>No</v>
          </cell>
          <cell r="AI19619">
            <v>2</v>
          </cell>
        </row>
        <row r="19620">
          <cell r="K19620" t="str">
            <v>Academy Converter</v>
          </cell>
          <cell r="L19620" t="str">
            <v>Primary</v>
          </cell>
          <cell r="AC19620" t="str">
            <v>No</v>
          </cell>
          <cell r="AI19620">
            <v>2</v>
          </cell>
        </row>
        <row r="19621">
          <cell r="K19621" t="str">
            <v>Academy Converter</v>
          </cell>
          <cell r="L19621" t="str">
            <v>Primary</v>
          </cell>
          <cell r="AC19621" t="str">
            <v>No</v>
          </cell>
          <cell r="AI19621">
            <v>3</v>
          </cell>
        </row>
        <row r="19622">
          <cell r="K19622" t="str">
            <v>Academy Converter</v>
          </cell>
          <cell r="L19622" t="str">
            <v>Primary</v>
          </cell>
          <cell r="AC19622" t="str">
            <v>No</v>
          </cell>
          <cell r="AI19622">
            <v>2</v>
          </cell>
        </row>
        <row r="19623">
          <cell r="K19623" t="str">
            <v>Academy Converter</v>
          </cell>
          <cell r="L19623" t="str">
            <v>Primary</v>
          </cell>
          <cell r="AC19623" t="str">
            <v>No</v>
          </cell>
          <cell r="AI19623">
            <v>3</v>
          </cell>
        </row>
        <row r="19624">
          <cell r="K19624" t="str">
            <v>Academy Converter</v>
          </cell>
          <cell r="L19624" t="str">
            <v>Primary</v>
          </cell>
          <cell r="AC19624" t="str">
            <v>No</v>
          </cell>
          <cell r="AI19624">
            <v>2</v>
          </cell>
        </row>
        <row r="19625">
          <cell r="K19625" t="str">
            <v>Academy Converter</v>
          </cell>
          <cell r="L19625" t="str">
            <v>Primary</v>
          </cell>
          <cell r="AC19625" t="str">
            <v>No</v>
          </cell>
          <cell r="AI19625">
            <v>1</v>
          </cell>
        </row>
        <row r="19626">
          <cell r="K19626" t="str">
            <v>Academy Converter</v>
          </cell>
          <cell r="L19626" t="str">
            <v>Primary</v>
          </cell>
          <cell r="AC19626" t="str">
            <v>No</v>
          </cell>
          <cell r="AI19626">
            <v>1</v>
          </cell>
        </row>
        <row r="19627">
          <cell r="K19627" t="str">
            <v>Academy Converter</v>
          </cell>
          <cell r="L19627" t="str">
            <v>Primary</v>
          </cell>
          <cell r="AC19627" t="str">
            <v>No</v>
          </cell>
          <cell r="AI19627">
            <v>2</v>
          </cell>
        </row>
        <row r="19628">
          <cell r="K19628" t="str">
            <v>Academy Converter</v>
          </cell>
          <cell r="L19628" t="str">
            <v>Primary</v>
          </cell>
          <cell r="AC19628" t="str">
            <v>No</v>
          </cell>
          <cell r="AI19628">
            <v>3</v>
          </cell>
        </row>
        <row r="19629">
          <cell r="K19629" t="str">
            <v>Academy Converter</v>
          </cell>
          <cell r="L19629" t="str">
            <v>Primary</v>
          </cell>
          <cell r="AC19629" t="str">
            <v>No</v>
          </cell>
          <cell r="AI19629">
            <v>2</v>
          </cell>
        </row>
        <row r="19630">
          <cell r="K19630" t="str">
            <v>Academy Converter</v>
          </cell>
          <cell r="L19630" t="str">
            <v>Primary</v>
          </cell>
          <cell r="AC19630" t="str">
            <v>No</v>
          </cell>
          <cell r="AI19630">
            <v>2</v>
          </cell>
        </row>
        <row r="19631">
          <cell r="K19631" t="str">
            <v>Academy Converter</v>
          </cell>
          <cell r="L19631" t="str">
            <v>Primary</v>
          </cell>
          <cell r="AC19631" t="str">
            <v>No</v>
          </cell>
          <cell r="AI19631">
            <v>3</v>
          </cell>
        </row>
        <row r="19632">
          <cell r="K19632" t="str">
            <v>Academy Converter</v>
          </cell>
          <cell r="L19632" t="str">
            <v>Primary</v>
          </cell>
          <cell r="AC19632" t="str">
            <v>No</v>
          </cell>
          <cell r="AI19632">
            <v>2</v>
          </cell>
        </row>
        <row r="19633">
          <cell r="K19633" t="str">
            <v>Academy Converter</v>
          </cell>
          <cell r="L19633" t="str">
            <v>Primary</v>
          </cell>
          <cell r="AC19633" t="str">
            <v>No</v>
          </cell>
          <cell r="AI19633">
            <v>2</v>
          </cell>
        </row>
        <row r="19634">
          <cell r="K19634" t="str">
            <v>Academy Converter</v>
          </cell>
          <cell r="L19634" t="str">
            <v>Primary</v>
          </cell>
          <cell r="AC19634" t="str">
            <v>No</v>
          </cell>
          <cell r="AI19634">
            <v>2</v>
          </cell>
        </row>
        <row r="19635">
          <cell r="K19635" t="str">
            <v>Academy Converter</v>
          </cell>
          <cell r="L19635" t="str">
            <v>Secondary</v>
          </cell>
          <cell r="AC19635" t="str">
            <v>Yes</v>
          </cell>
          <cell r="AI19635">
            <v>3</v>
          </cell>
        </row>
        <row r="19636">
          <cell r="K19636" t="str">
            <v>Academy Converter</v>
          </cell>
          <cell r="L19636" t="str">
            <v>Primary</v>
          </cell>
          <cell r="AC19636" t="str">
            <v>No</v>
          </cell>
          <cell r="AI19636">
            <v>2</v>
          </cell>
        </row>
        <row r="19637">
          <cell r="K19637" t="str">
            <v>Academy Converter</v>
          </cell>
          <cell r="L19637" t="str">
            <v>Secondary</v>
          </cell>
          <cell r="AC19637" t="str">
            <v>No</v>
          </cell>
          <cell r="AI19637">
            <v>2</v>
          </cell>
        </row>
        <row r="19638">
          <cell r="K19638" t="str">
            <v>Academy Converter</v>
          </cell>
          <cell r="L19638" t="str">
            <v>Primary</v>
          </cell>
          <cell r="AC19638" t="str">
            <v>No</v>
          </cell>
          <cell r="AI19638">
            <v>1</v>
          </cell>
        </row>
        <row r="19639">
          <cell r="K19639" t="str">
            <v>Academy Converter</v>
          </cell>
          <cell r="L19639" t="str">
            <v>Primary</v>
          </cell>
          <cell r="AC19639" t="str">
            <v>No</v>
          </cell>
          <cell r="AI19639">
            <v>2</v>
          </cell>
        </row>
        <row r="19640">
          <cell r="K19640" t="str">
            <v>Free School</v>
          </cell>
          <cell r="L19640" t="str">
            <v>Primary</v>
          </cell>
          <cell r="AC19640" t="str">
            <v>NULL</v>
          </cell>
          <cell r="AI19640" t="str">
            <v>NULL</v>
          </cell>
        </row>
        <row r="19641">
          <cell r="K19641" t="str">
            <v>Free School</v>
          </cell>
          <cell r="L19641" t="str">
            <v>Primary</v>
          </cell>
          <cell r="AC19641" t="str">
            <v>NULL</v>
          </cell>
          <cell r="AI19641" t="str">
            <v>NULL</v>
          </cell>
        </row>
        <row r="19642">
          <cell r="K19642" t="str">
            <v>Studio School</v>
          </cell>
          <cell r="L19642" t="str">
            <v>Secondary</v>
          </cell>
          <cell r="AC19642" t="str">
            <v>NULL</v>
          </cell>
          <cell r="AI19642" t="str">
            <v>NULL</v>
          </cell>
        </row>
        <row r="19643">
          <cell r="K19643" t="str">
            <v>Free School</v>
          </cell>
          <cell r="L19643" t="str">
            <v>Secondary</v>
          </cell>
          <cell r="AC19643" t="str">
            <v>NULL</v>
          </cell>
          <cell r="AI19643" t="str">
            <v>NULL</v>
          </cell>
        </row>
        <row r="19644">
          <cell r="K19644" t="str">
            <v>Free School</v>
          </cell>
          <cell r="L19644" t="str">
            <v>Primary</v>
          </cell>
          <cell r="AC19644" t="str">
            <v>NULL</v>
          </cell>
          <cell r="AI19644" t="str">
            <v>NULL</v>
          </cell>
        </row>
        <row r="19645">
          <cell r="K19645" t="str">
            <v>Free School</v>
          </cell>
          <cell r="L19645" t="str">
            <v>Secondary</v>
          </cell>
          <cell r="AC19645" t="str">
            <v>NULL</v>
          </cell>
          <cell r="AI19645" t="str">
            <v>NULL</v>
          </cell>
        </row>
        <row r="19646">
          <cell r="K19646" t="str">
            <v>Free School</v>
          </cell>
          <cell r="L19646" t="str">
            <v>Primary</v>
          </cell>
          <cell r="AC19646" t="str">
            <v>NULL</v>
          </cell>
          <cell r="AI19646" t="str">
            <v>NULL</v>
          </cell>
        </row>
        <row r="19647">
          <cell r="K19647" t="str">
            <v>Free School</v>
          </cell>
          <cell r="L19647" t="str">
            <v>Secondary</v>
          </cell>
          <cell r="AC19647" t="str">
            <v>NULL</v>
          </cell>
          <cell r="AI19647" t="str">
            <v>NULL</v>
          </cell>
        </row>
        <row r="19648">
          <cell r="K19648" t="str">
            <v>Free School</v>
          </cell>
          <cell r="L19648" t="str">
            <v>Primary</v>
          </cell>
          <cell r="AC19648" t="str">
            <v>NULL</v>
          </cell>
          <cell r="AI19648" t="str">
            <v>NULL</v>
          </cell>
        </row>
        <row r="19649">
          <cell r="K19649" t="str">
            <v>Free School</v>
          </cell>
          <cell r="L19649" t="str">
            <v>Secondary</v>
          </cell>
          <cell r="AC19649" t="str">
            <v>NULL</v>
          </cell>
          <cell r="AI19649" t="str">
            <v>NULL</v>
          </cell>
        </row>
        <row r="19650">
          <cell r="K19650" t="str">
            <v>Free School</v>
          </cell>
          <cell r="L19650" t="str">
            <v>Secondary</v>
          </cell>
          <cell r="AC19650" t="str">
            <v>NULL</v>
          </cell>
          <cell r="AI19650" t="str">
            <v>NULL</v>
          </cell>
        </row>
        <row r="19651">
          <cell r="K19651" t="str">
            <v>Free School - Alternative Provision</v>
          </cell>
          <cell r="L19651" t="str">
            <v>PRU</v>
          </cell>
          <cell r="AC19651" t="str">
            <v>NULL</v>
          </cell>
          <cell r="AI19651" t="str">
            <v>NULL</v>
          </cell>
        </row>
        <row r="19652">
          <cell r="K19652" t="str">
            <v>Free School</v>
          </cell>
          <cell r="L19652" t="str">
            <v>Secondary</v>
          </cell>
          <cell r="AC19652" t="str">
            <v>NULL</v>
          </cell>
          <cell r="AI19652" t="str">
            <v>NULL</v>
          </cell>
        </row>
        <row r="19653">
          <cell r="K19653" t="str">
            <v>University Technical College</v>
          </cell>
          <cell r="L19653" t="str">
            <v>Secondary</v>
          </cell>
          <cell r="AC19653" t="str">
            <v>NULL</v>
          </cell>
          <cell r="AI19653" t="str">
            <v>NULL</v>
          </cell>
        </row>
        <row r="19654">
          <cell r="K19654" t="str">
            <v>Free School</v>
          </cell>
          <cell r="L19654" t="str">
            <v>Primary</v>
          </cell>
          <cell r="AC19654" t="str">
            <v>NULL</v>
          </cell>
          <cell r="AI19654" t="str">
            <v>NULL</v>
          </cell>
        </row>
        <row r="19655">
          <cell r="K19655" t="str">
            <v>Free School</v>
          </cell>
          <cell r="L19655" t="str">
            <v>Primary</v>
          </cell>
          <cell r="AC19655" t="str">
            <v>NULL</v>
          </cell>
          <cell r="AI19655" t="str">
            <v>NULL</v>
          </cell>
        </row>
        <row r="19656">
          <cell r="K19656" t="str">
            <v>University Technical College</v>
          </cell>
          <cell r="L19656" t="str">
            <v>Secondary</v>
          </cell>
          <cell r="AC19656" t="str">
            <v>NULL</v>
          </cell>
          <cell r="AI19656" t="str">
            <v>NULL</v>
          </cell>
        </row>
        <row r="19657">
          <cell r="K19657" t="str">
            <v>Free School</v>
          </cell>
          <cell r="L19657" t="str">
            <v>Primary</v>
          </cell>
          <cell r="AC19657" t="str">
            <v>NULL</v>
          </cell>
          <cell r="AI19657" t="str">
            <v>NULL</v>
          </cell>
        </row>
        <row r="19658">
          <cell r="K19658" t="str">
            <v>Free School</v>
          </cell>
          <cell r="L19658" t="str">
            <v>Primary</v>
          </cell>
          <cell r="AC19658" t="str">
            <v>NULL</v>
          </cell>
          <cell r="AI19658" t="str">
            <v>NULL</v>
          </cell>
        </row>
        <row r="19659">
          <cell r="K19659" t="str">
            <v>University Technical College</v>
          </cell>
          <cell r="L19659" t="str">
            <v>Secondary</v>
          </cell>
          <cell r="AC19659" t="str">
            <v>NULL</v>
          </cell>
          <cell r="AI19659" t="str">
            <v>NULL</v>
          </cell>
        </row>
        <row r="19660">
          <cell r="K19660" t="str">
            <v>Free School Special</v>
          </cell>
          <cell r="L19660" t="str">
            <v>Special</v>
          </cell>
          <cell r="AC19660" t="str">
            <v>NULL</v>
          </cell>
          <cell r="AI19660" t="str">
            <v>NULL</v>
          </cell>
        </row>
        <row r="19661">
          <cell r="K19661" t="str">
            <v>University Technical College</v>
          </cell>
          <cell r="L19661" t="str">
            <v>Secondary</v>
          </cell>
          <cell r="AC19661" t="str">
            <v>NULL</v>
          </cell>
          <cell r="AI19661" t="str">
            <v>NULL</v>
          </cell>
        </row>
        <row r="19662">
          <cell r="K19662" t="str">
            <v>Free School</v>
          </cell>
          <cell r="L19662" t="str">
            <v>Secondary</v>
          </cell>
          <cell r="AC19662" t="str">
            <v>NULL</v>
          </cell>
          <cell r="AI19662" t="str">
            <v>NULL</v>
          </cell>
        </row>
        <row r="19663">
          <cell r="K19663" t="str">
            <v>Free School</v>
          </cell>
          <cell r="L19663" t="str">
            <v>Primary</v>
          </cell>
          <cell r="AC19663" t="str">
            <v>NULL</v>
          </cell>
          <cell r="AI19663" t="str">
            <v>NULL</v>
          </cell>
        </row>
        <row r="19664">
          <cell r="K19664" t="str">
            <v>Free School</v>
          </cell>
          <cell r="L19664" t="str">
            <v>Primary</v>
          </cell>
          <cell r="AC19664" t="str">
            <v>NULL</v>
          </cell>
          <cell r="AI19664" t="str">
            <v>NULL</v>
          </cell>
        </row>
        <row r="19665">
          <cell r="K19665" t="str">
            <v>University Technical College</v>
          </cell>
          <cell r="L19665" t="str">
            <v>Secondary</v>
          </cell>
          <cell r="AC19665" t="str">
            <v>NULL</v>
          </cell>
          <cell r="AI19665" t="str">
            <v>NULL</v>
          </cell>
        </row>
        <row r="19666">
          <cell r="K19666" t="str">
            <v>University Technical College</v>
          </cell>
          <cell r="L19666" t="str">
            <v>Secondary</v>
          </cell>
          <cell r="AC19666" t="str">
            <v>NULL</v>
          </cell>
          <cell r="AI19666" t="str">
            <v>NULL</v>
          </cell>
        </row>
        <row r="19667">
          <cell r="K19667" t="str">
            <v>University Technical College</v>
          </cell>
          <cell r="L19667" t="str">
            <v>Secondary</v>
          </cell>
          <cell r="AC19667" t="str">
            <v>NULL</v>
          </cell>
          <cell r="AI19667" t="str">
            <v>NULL</v>
          </cell>
        </row>
        <row r="19668">
          <cell r="K19668" t="str">
            <v>University Technical College</v>
          </cell>
          <cell r="L19668" t="str">
            <v>Secondary</v>
          </cell>
          <cell r="AC19668" t="str">
            <v>NULL</v>
          </cell>
          <cell r="AI19668" t="str">
            <v>NULL</v>
          </cell>
        </row>
        <row r="19669">
          <cell r="K19669" t="str">
            <v>Free School</v>
          </cell>
          <cell r="L19669" t="str">
            <v>Primary</v>
          </cell>
          <cell r="AC19669" t="str">
            <v>NULL</v>
          </cell>
          <cell r="AI19669" t="str">
            <v>NULL</v>
          </cell>
        </row>
        <row r="19670">
          <cell r="K19670" t="str">
            <v>University Technical College</v>
          </cell>
          <cell r="L19670" t="str">
            <v>Secondary</v>
          </cell>
          <cell r="AC19670" t="str">
            <v>NULL</v>
          </cell>
          <cell r="AI19670" t="str">
            <v>NULL</v>
          </cell>
        </row>
        <row r="19671">
          <cell r="K19671" t="str">
            <v>Free School - Alternative Provision</v>
          </cell>
          <cell r="L19671" t="str">
            <v>PRU</v>
          </cell>
          <cell r="AC19671" t="str">
            <v>NULL</v>
          </cell>
          <cell r="AI19671" t="str">
            <v>NULL</v>
          </cell>
        </row>
        <row r="19672">
          <cell r="K19672" t="str">
            <v>Free School</v>
          </cell>
          <cell r="L19672" t="str">
            <v>Primary</v>
          </cell>
          <cell r="AC19672" t="str">
            <v>NULL</v>
          </cell>
          <cell r="AI19672" t="str">
            <v>NULL</v>
          </cell>
        </row>
        <row r="19673">
          <cell r="K19673" t="str">
            <v>Free School</v>
          </cell>
          <cell r="L19673" t="str">
            <v>Secondary</v>
          </cell>
          <cell r="AC19673" t="str">
            <v>NULL</v>
          </cell>
          <cell r="AI19673" t="str">
            <v>NULL</v>
          </cell>
        </row>
        <row r="19674">
          <cell r="K19674" t="str">
            <v>Academy Converter</v>
          </cell>
          <cell r="L19674" t="str">
            <v>Primary</v>
          </cell>
          <cell r="AC19674" t="str">
            <v>No</v>
          </cell>
          <cell r="AI19674">
            <v>2</v>
          </cell>
        </row>
        <row r="19675">
          <cell r="K19675" t="str">
            <v>Academy Sponsor Led</v>
          </cell>
          <cell r="L19675" t="str">
            <v>Primary</v>
          </cell>
          <cell r="AC19675" t="str">
            <v>No</v>
          </cell>
          <cell r="AI19675">
            <v>4</v>
          </cell>
        </row>
        <row r="19676">
          <cell r="K19676" t="str">
            <v>Free School - Alternative Provision</v>
          </cell>
          <cell r="L19676" t="str">
            <v>PRU</v>
          </cell>
          <cell r="AC19676" t="str">
            <v>NULL</v>
          </cell>
          <cell r="AI19676" t="str">
            <v>NULL</v>
          </cell>
        </row>
        <row r="19677">
          <cell r="K19677" t="str">
            <v>Academy Special Sponsor Led</v>
          </cell>
          <cell r="L19677" t="str">
            <v>Special</v>
          </cell>
          <cell r="AC19677" t="str">
            <v>No</v>
          </cell>
          <cell r="AI19677">
            <v>3</v>
          </cell>
        </row>
        <row r="19678">
          <cell r="K19678" t="str">
            <v>Academy Sponsor Led</v>
          </cell>
          <cell r="L19678" t="str">
            <v>Primary</v>
          </cell>
          <cell r="AC19678" t="str">
            <v>No</v>
          </cell>
          <cell r="AI19678">
            <v>3</v>
          </cell>
        </row>
        <row r="19679">
          <cell r="K19679" t="str">
            <v>Academy Sponsor Led</v>
          </cell>
          <cell r="L19679" t="str">
            <v>Primary</v>
          </cell>
          <cell r="AC19679" t="str">
            <v>No</v>
          </cell>
          <cell r="AI19679">
            <v>3</v>
          </cell>
        </row>
        <row r="19680">
          <cell r="K19680" t="str">
            <v>Academy Sponsor Led</v>
          </cell>
          <cell r="L19680" t="str">
            <v>Primary</v>
          </cell>
          <cell r="AC19680" t="str">
            <v>No</v>
          </cell>
          <cell r="AI19680">
            <v>4</v>
          </cell>
        </row>
        <row r="19681">
          <cell r="K19681" t="str">
            <v>Academy Sponsor Led</v>
          </cell>
          <cell r="L19681" t="str">
            <v>Primary</v>
          </cell>
          <cell r="AC19681" t="str">
            <v>No</v>
          </cell>
          <cell r="AI19681">
            <v>4</v>
          </cell>
        </row>
        <row r="19682">
          <cell r="K19682" t="str">
            <v>Academy Sponsor Led</v>
          </cell>
          <cell r="L19682" t="str">
            <v>Primary</v>
          </cell>
          <cell r="AC19682" t="str">
            <v>No</v>
          </cell>
          <cell r="AI19682">
            <v>3</v>
          </cell>
        </row>
        <row r="19683">
          <cell r="K19683" t="str">
            <v>Academy Alternative Provision Sponsor Led</v>
          </cell>
          <cell r="L19683" t="str">
            <v>PRU</v>
          </cell>
          <cell r="AC19683" t="str">
            <v>No</v>
          </cell>
          <cell r="AI19683">
            <v>3</v>
          </cell>
        </row>
        <row r="19684">
          <cell r="K19684" t="str">
            <v>Academy Special Sponsor Led</v>
          </cell>
          <cell r="L19684" t="str">
            <v>Special</v>
          </cell>
          <cell r="AC19684" t="str">
            <v>No</v>
          </cell>
          <cell r="AI19684">
            <v>3</v>
          </cell>
        </row>
        <row r="19685">
          <cell r="K19685" t="str">
            <v>Academy Converter</v>
          </cell>
          <cell r="L19685" t="str">
            <v>Primary</v>
          </cell>
          <cell r="AC19685" t="str">
            <v>No</v>
          </cell>
          <cell r="AI19685">
            <v>2</v>
          </cell>
        </row>
        <row r="19686">
          <cell r="K19686" t="str">
            <v>Academy Converter</v>
          </cell>
          <cell r="L19686" t="str">
            <v>Primary</v>
          </cell>
          <cell r="AC19686" t="str">
            <v>No</v>
          </cell>
          <cell r="AI19686">
            <v>2</v>
          </cell>
        </row>
        <row r="19687">
          <cell r="K19687" t="str">
            <v>Academy Converter</v>
          </cell>
          <cell r="L19687" t="str">
            <v>Primary</v>
          </cell>
          <cell r="AC19687" t="str">
            <v>No</v>
          </cell>
          <cell r="AI19687">
            <v>2</v>
          </cell>
        </row>
        <row r="19688">
          <cell r="K19688" t="str">
            <v>Academy Converter</v>
          </cell>
          <cell r="L19688" t="str">
            <v>Primary</v>
          </cell>
          <cell r="AC19688" t="str">
            <v>No</v>
          </cell>
          <cell r="AI19688">
            <v>3</v>
          </cell>
        </row>
        <row r="19689">
          <cell r="K19689" t="str">
            <v>Academy Converter</v>
          </cell>
          <cell r="L19689" t="str">
            <v>Primary</v>
          </cell>
          <cell r="AC19689" t="str">
            <v>No</v>
          </cell>
          <cell r="AI19689">
            <v>2</v>
          </cell>
        </row>
        <row r="19690">
          <cell r="K19690" t="str">
            <v>Academy Converter</v>
          </cell>
          <cell r="L19690" t="str">
            <v>Primary</v>
          </cell>
          <cell r="AC19690" t="str">
            <v>No</v>
          </cell>
          <cell r="AI19690">
            <v>2</v>
          </cell>
        </row>
        <row r="19691">
          <cell r="K19691" t="str">
            <v>Academy Converter</v>
          </cell>
          <cell r="L19691" t="str">
            <v>Primary</v>
          </cell>
          <cell r="AC19691" t="str">
            <v>No</v>
          </cell>
          <cell r="AI19691">
            <v>2</v>
          </cell>
        </row>
        <row r="19692">
          <cell r="K19692" t="str">
            <v>Academy Converter</v>
          </cell>
          <cell r="L19692" t="str">
            <v>Primary</v>
          </cell>
          <cell r="AC19692" t="str">
            <v>No</v>
          </cell>
          <cell r="AI19692">
            <v>1</v>
          </cell>
        </row>
        <row r="19693">
          <cell r="K19693" t="str">
            <v>Academy Converter</v>
          </cell>
          <cell r="L19693" t="str">
            <v>Primary</v>
          </cell>
          <cell r="AC19693" t="str">
            <v>No</v>
          </cell>
          <cell r="AI19693">
            <v>2</v>
          </cell>
        </row>
        <row r="19694">
          <cell r="K19694" t="str">
            <v>Academy Converter</v>
          </cell>
          <cell r="L19694" t="str">
            <v>Primary</v>
          </cell>
          <cell r="AC19694" t="str">
            <v>No</v>
          </cell>
          <cell r="AI19694">
            <v>1</v>
          </cell>
        </row>
        <row r="19695">
          <cell r="K19695" t="str">
            <v>Academy Converter</v>
          </cell>
          <cell r="L19695" t="str">
            <v>Primary</v>
          </cell>
          <cell r="AC19695" t="str">
            <v>No</v>
          </cell>
          <cell r="AI19695">
            <v>2</v>
          </cell>
        </row>
        <row r="19696">
          <cell r="K19696" t="str">
            <v>Academy Converter</v>
          </cell>
          <cell r="L19696" t="str">
            <v>Primary</v>
          </cell>
          <cell r="AC19696" t="str">
            <v>No</v>
          </cell>
          <cell r="AI19696">
            <v>2</v>
          </cell>
        </row>
        <row r="19697">
          <cell r="K19697" t="str">
            <v>Academy Converter</v>
          </cell>
          <cell r="L19697" t="str">
            <v>Primary</v>
          </cell>
          <cell r="AC19697" t="str">
            <v>No</v>
          </cell>
          <cell r="AI19697">
            <v>2</v>
          </cell>
        </row>
        <row r="19698">
          <cell r="K19698" t="str">
            <v>Academy Converter</v>
          </cell>
          <cell r="L19698" t="str">
            <v>Primary</v>
          </cell>
          <cell r="AC19698" t="str">
            <v>No</v>
          </cell>
          <cell r="AI19698">
            <v>2</v>
          </cell>
        </row>
        <row r="19699">
          <cell r="K19699" t="str">
            <v>Academy Converter</v>
          </cell>
          <cell r="L19699" t="str">
            <v>Primary</v>
          </cell>
          <cell r="AC19699" t="str">
            <v>No</v>
          </cell>
          <cell r="AI19699">
            <v>2</v>
          </cell>
        </row>
        <row r="19700">
          <cell r="K19700" t="str">
            <v>Academy Converter</v>
          </cell>
          <cell r="L19700" t="str">
            <v>Primary</v>
          </cell>
          <cell r="AC19700" t="str">
            <v>No</v>
          </cell>
          <cell r="AI19700">
            <v>1</v>
          </cell>
        </row>
        <row r="19701">
          <cell r="K19701" t="str">
            <v>Academy Converter</v>
          </cell>
          <cell r="L19701" t="str">
            <v>Primary</v>
          </cell>
          <cell r="AC19701" t="str">
            <v>No</v>
          </cell>
          <cell r="AI19701">
            <v>2</v>
          </cell>
        </row>
        <row r="19702">
          <cell r="K19702" t="str">
            <v>Academy Converter</v>
          </cell>
          <cell r="L19702" t="str">
            <v>Primary</v>
          </cell>
          <cell r="AC19702" t="str">
            <v>No</v>
          </cell>
          <cell r="AI19702">
            <v>2</v>
          </cell>
        </row>
        <row r="19703">
          <cell r="K19703" t="str">
            <v>Academy Converter</v>
          </cell>
          <cell r="L19703" t="str">
            <v>Primary</v>
          </cell>
          <cell r="AC19703" t="str">
            <v>No</v>
          </cell>
          <cell r="AI19703">
            <v>2</v>
          </cell>
        </row>
        <row r="19704">
          <cell r="K19704" t="str">
            <v>Academy Converter</v>
          </cell>
          <cell r="L19704" t="str">
            <v>Secondary</v>
          </cell>
          <cell r="AC19704" t="str">
            <v>No</v>
          </cell>
          <cell r="AI19704">
            <v>2</v>
          </cell>
        </row>
        <row r="19705">
          <cell r="K19705" t="str">
            <v>Academy Converter</v>
          </cell>
          <cell r="L19705" t="str">
            <v>Primary</v>
          </cell>
          <cell r="AC19705" t="str">
            <v>No</v>
          </cell>
          <cell r="AI19705">
            <v>1</v>
          </cell>
        </row>
        <row r="19706">
          <cell r="K19706" t="str">
            <v>Academy Converter</v>
          </cell>
          <cell r="L19706" t="str">
            <v>Primary</v>
          </cell>
          <cell r="AC19706" t="str">
            <v>No</v>
          </cell>
          <cell r="AI19706">
            <v>2</v>
          </cell>
        </row>
        <row r="19707">
          <cell r="K19707" t="str">
            <v>Academy Converter</v>
          </cell>
          <cell r="L19707" t="str">
            <v>Primary</v>
          </cell>
          <cell r="AC19707" t="str">
            <v>No</v>
          </cell>
          <cell r="AI19707">
            <v>2</v>
          </cell>
        </row>
        <row r="19708">
          <cell r="K19708" t="str">
            <v>Academy Converter</v>
          </cell>
          <cell r="L19708" t="str">
            <v>Primary</v>
          </cell>
          <cell r="AC19708" t="str">
            <v>No</v>
          </cell>
          <cell r="AI19708">
            <v>3</v>
          </cell>
        </row>
        <row r="19709">
          <cell r="K19709" t="str">
            <v>Academy Converter</v>
          </cell>
          <cell r="L19709" t="str">
            <v>Primary</v>
          </cell>
          <cell r="AC19709" t="str">
            <v>No</v>
          </cell>
          <cell r="AI19709">
            <v>2</v>
          </cell>
        </row>
        <row r="19710">
          <cell r="K19710" t="str">
            <v>Academy Converter</v>
          </cell>
          <cell r="L19710" t="str">
            <v>Primary</v>
          </cell>
          <cell r="AC19710" t="str">
            <v>No</v>
          </cell>
          <cell r="AI19710">
            <v>2</v>
          </cell>
        </row>
        <row r="19711">
          <cell r="K19711" t="str">
            <v>Academy Converter</v>
          </cell>
          <cell r="L19711" t="str">
            <v>Primary</v>
          </cell>
          <cell r="AC19711" t="str">
            <v>No</v>
          </cell>
          <cell r="AI19711">
            <v>2</v>
          </cell>
        </row>
        <row r="19712">
          <cell r="K19712" t="str">
            <v>Academy Converter</v>
          </cell>
          <cell r="L19712" t="str">
            <v>Primary</v>
          </cell>
          <cell r="AC19712" t="str">
            <v>No</v>
          </cell>
          <cell r="AI19712">
            <v>2</v>
          </cell>
        </row>
        <row r="19713">
          <cell r="K19713" t="str">
            <v>Academy Converter</v>
          </cell>
          <cell r="L19713" t="str">
            <v>Primary</v>
          </cell>
          <cell r="AC19713" t="str">
            <v>No</v>
          </cell>
          <cell r="AI19713">
            <v>2</v>
          </cell>
        </row>
        <row r="19714">
          <cell r="K19714" t="str">
            <v>Academy Converter</v>
          </cell>
          <cell r="L19714" t="str">
            <v>Primary</v>
          </cell>
          <cell r="AC19714" t="str">
            <v>No</v>
          </cell>
          <cell r="AI19714">
            <v>1</v>
          </cell>
        </row>
        <row r="19715">
          <cell r="K19715" t="str">
            <v>Academy Converter</v>
          </cell>
          <cell r="L19715" t="str">
            <v>Primary</v>
          </cell>
          <cell r="AC19715" t="str">
            <v>No</v>
          </cell>
          <cell r="AI19715">
            <v>2</v>
          </cell>
        </row>
        <row r="19716">
          <cell r="K19716" t="str">
            <v>Academy Converter</v>
          </cell>
          <cell r="L19716" t="str">
            <v>Primary</v>
          </cell>
          <cell r="AC19716" t="str">
            <v>No</v>
          </cell>
          <cell r="AI19716">
            <v>2</v>
          </cell>
        </row>
        <row r="19717">
          <cell r="K19717" t="str">
            <v>Academy Converter</v>
          </cell>
          <cell r="L19717" t="str">
            <v>Primary</v>
          </cell>
          <cell r="AC19717" t="str">
            <v>No</v>
          </cell>
          <cell r="AI19717">
            <v>2</v>
          </cell>
        </row>
        <row r="19718">
          <cell r="K19718" t="str">
            <v>Academy Converter</v>
          </cell>
          <cell r="L19718" t="str">
            <v>Primary</v>
          </cell>
          <cell r="AC19718" t="str">
            <v>No</v>
          </cell>
          <cell r="AI19718">
            <v>2</v>
          </cell>
        </row>
        <row r="19719">
          <cell r="K19719" t="str">
            <v>Academy Converter</v>
          </cell>
          <cell r="L19719" t="str">
            <v>Primary</v>
          </cell>
          <cell r="AC19719" t="str">
            <v>No</v>
          </cell>
          <cell r="AI19719">
            <v>2</v>
          </cell>
        </row>
        <row r="19720">
          <cell r="K19720" t="str">
            <v>Academy Converter</v>
          </cell>
          <cell r="L19720" t="str">
            <v>Primary</v>
          </cell>
          <cell r="AC19720" t="str">
            <v>No</v>
          </cell>
          <cell r="AI19720">
            <v>2</v>
          </cell>
        </row>
        <row r="19721">
          <cell r="K19721" t="str">
            <v>Academy Converter</v>
          </cell>
          <cell r="L19721" t="str">
            <v>Primary</v>
          </cell>
          <cell r="AC19721" t="str">
            <v>No</v>
          </cell>
          <cell r="AI19721">
            <v>2</v>
          </cell>
        </row>
        <row r="19722">
          <cell r="K19722" t="str">
            <v>Academy Converter</v>
          </cell>
          <cell r="L19722" t="str">
            <v>Primary</v>
          </cell>
          <cell r="AC19722" t="str">
            <v>No</v>
          </cell>
          <cell r="AI19722">
            <v>2</v>
          </cell>
        </row>
        <row r="19723">
          <cell r="K19723" t="str">
            <v>Academy Converter</v>
          </cell>
          <cell r="L19723" t="str">
            <v>Primary</v>
          </cell>
          <cell r="AC19723" t="str">
            <v>No</v>
          </cell>
          <cell r="AI19723">
            <v>1</v>
          </cell>
        </row>
        <row r="19724">
          <cell r="K19724" t="str">
            <v>Academy Converter</v>
          </cell>
          <cell r="L19724" t="str">
            <v>Secondary</v>
          </cell>
          <cell r="AC19724" t="str">
            <v>No</v>
          </cell>
          <cell r="AI19724">
            <v>2</v>
          </cell>
        </row>
        <row r="19725">
          <cell r="K19725" t="str">
            <v>Academy Converter</v>
          </cell>
          <cell r="L19725" t="str">
            <v>Primary</v>
          </cell>
          <cell r="AC19725" t="str">
            <v>No</v>
          </cell>
          <cell r="AI19725">
            <v>2</v>
          </cell>
        </row>
        <row r="19726">
          <cell r="K19726" t="str">
            <v>Academy Converter</v>
          </cell>
          <cell r="L19726" t="str">
            <v>Primary</v>
          </cell>
          <cell r="AC19726" t="str">
            <v>No</v>
          </cell>
          <cell r="AI19726">
            <v>3</v>
          </cell>
        </row>
        <row r="19727">
          <cell r="K19727" t="str">
            <v>Academy Converter</v>
          </cell>
          <cell r="L19727" t="str">
            <v>Secondary</v>
          </cell>
          <cell r="AC19727" t="str">
            <v>No</v>
          </cell>
          <cell r="AI19727">
            <v>2</v>
          </cell>
        </row>
        <row r="19728">
          <cell r="K19728" t="str">
            <v>Academy Converter</v>
          </cell>
          <cell r="L19728" t="str">
            <v>Primary</v>
          </cell>
          <cell r="AC19728" t="str">
            <v>No</v>
          </cell>
          <cell r="AI19728">
            <v>2</v>
          </cell>
        </row>
        <row r="19729">
          <cell r="K19729" t="str">
            <v>Academy Converter</v>
          </cell>
          <cell r="L19729" t="str">
            <v>Primary</v>
          </cell>
          <cell r="AC19729" t="str">
            <v>No</v>
          </cell>
          <cell r="AI19729">
            <v>1</v>
          </cell>
        </row>
        <row r="19730">
          <cell r="K19730" t="str">
            <v>Academy Converter</v>
          </cell>
          <cell r="L19730" t="str">
            <v>Primary</v>
          </cell>
          <cell r="AC19730" t="str">
            <v>No</v>
          </cell>
          <cell r="AI19730">
            <v>2</v>
          </cell>
        </row>
        <row r="19731">
          <cell r="K19731" t="str">
            <v>Academy Converter</v>
          </cell>
          <cell r="L19731" t="str">
            <v>Secondary</v>
          </cell>
          <cell r="AC19731" t="str">
            <v>No</v>
          </cell>
          <cell r="AI19731">
            <v>2</v>
          </cell>
        </row>
        <row r="19732">
          <cell r="K19732" t="str">
            <v>Academy Converter</v>
          </cell>
          <cell r="L19732" t="str">
            <v>Primary</v>
          </cell>
          <cell r="AC19732" t="str">
            <v>No</v>
          </cell>
          <cell r="AI19732">
            <v>2</v>
          </cell>
        </row>
        <row r="19733">
          <cell r="K19733" t="str">
            <v>Academy Converter</v>
          </cell>
          <cell r="L19733" t="str">
            <v>Primary</v>
          </cell>
          <cell r="AC19733" t="str">
            <v>No</v>
          </cell>
          <cell r="AI19733">
            <v>2</v>
          </cell>
        </row>
        <row r="19734">
          <cell r="K19734" t="str">
            <v>Academy Converter</v>
          </cell>
          <cell r="L19734" t="str">
            <v>Primary</v>
          </cell>
          <cell r="AC19734" t="str">
            <v>No</v>
          </cell>
          <cell r="AI19734">
            <v>2</v>
          </cell>
        </row>
        <row r="19735">
          <cell r="K19735" t="str">
            <v>Academy Converter</v>
          </cell>
          <cell r="L19735" t="str">
            <v>Primary</v>
          </cell>
          <cell r="AC19735" t="str">
            <v>No</v>
          </cell>
          <cell r="AI19735">
            <v>2</v>
          </cell>
        </row>
        <row r="19736">
          <cell r="K19736" t="str">
            <v>Academy Converter</v>
          </cell>
          <cell r="L19736" t="str">
            <v>Primary</v>
          </cell>
          <cell r="AC19736" t="str">
            <v>No</v>
          </cell>
          <cell r="AI19736">
            <v>1</v>
          </cell>
        </row>
        <row r="19737">
          <cell r="K19737" t="str">
            <v>Academy Converter</v>
          </cell>
          <cell r="L19737" t="str">
            <v>Primary</v>
          </cell>
          <cell r="AC19737" t="str">
            <v>No</v>
          </cell>
          <cell r="AI19737">
            <v>2</v>
          </cell>
        </row>
        <row r="19738">
          <cell r="K19738" t="str">
            <v>Academy Converter</v>
          </cell>
          <cell r="L19738" t="str">
            <v>Primary</v>
          </cell>
          <cell r="AC19738" t="str">
            <v>No</v>
          </cell>
          <cell r="AI19738">
            <v>1</v>
          </cell>
        </row>
        <row r="19739">
          <cell r="K19739" t="str">
            <v>Academy Converter</v>
          </cell>
          <cell r="L19739" t="str">
            <v>Primary</v>
          </cell>
          <cell r="AC19739" t="str">
            <v>No</v>
          </cell>
          <cell r="AI19739">
            <v>1</v>
          </cell>
        </row>
        <row r="19740">
          <cell r="K19740" t="str">
            <v>Academy Converter</v>
          </cell>
          <cell r="L19740" t="str">
            <v>Primary</v>
          </cell>
          <cell r="AC19740" t="str">
            <v>No</v>
          </cell>
          <cell r="AI19740">
            <v>2</v>
          </cell>
        </row>
        <row r="19741">
          <cell r="K19741" t="str">
            <v>Academy Converter</v>
          </cell>
          <cell r="L19741" t="str">
            <v>Primary</v>
          </cell>
          <cell r="AC19741" t="str">
            <v>No</v>
          </cell>
          <cell r="AI19741">
            <v>2</v>
          </cell>
        </row>
        <row r="19742">
          <cell r="K19742" t="str">
            <v>Academy Converter</v>
          </cell>
          <cell r="L19742" t="str">
            <v>Primary</v>
          </cell>
          <cell r="AC19742" t="str">
            <v>No</v>
          </cell>
          <cell r="AI19742">
            <v>2</v>
          </cell>
        </row>
        <row r="19743">
          <cell r="K19743" t="str">
            <v>Academy Converter</v>
          </cell>
          <cell r="L19743" t="str">
            <v>Primary</v>
          </cell>
          <cell r="AC19743" t="str">
            <v>No</v>
          </cell>
          <cell r="AI19743">
            <v>2</v>
          </cell>
        </row>
        <row r="19744">
          <cell r="K19744" t="str">
            <v>Academy Converter</v>
          </cell>
          <cell r="L19744" t="str">
            <v>Primary</v>
          </cell>
          <cell r="AC19744" t="str">
            <v>No</v>
          </cell>
          <cell r="AI19744">
            <v>3</v>
          </cell>
        </row>
        <row r="19745">
          <cell r="K19745" t="str">
            <v>Academy Converter</v>
          </cell>
          <cell r="L19745" t="str">
            <v>Primary</v>
          </cell>
          <cell r="AC19745" t="str">
            <v>No</v>
          </cell>
          <cell r="AI19745">
            <v>1</v>
          </cell>
        </row>
        <row r="19746">
          <cell r="K19746" t="str">
            <v>Academy Converter</v>
          </cell>
          <cell r="L19746" t="str">
            <v>Secondary</v>
          </cell>
          <cell r="AC19746" t="str">
            <v>No</v>
          </cell>
          <cell r="AI19746">
            <v>2</v>
          </cell>
        </row>
        <row r="19747">
          <cell r="K19747" t="str">
            <v>Academy Converter</v>
          </cell>
          <cell r="L19747" t="str">
            <v>Primary</v>
          </cell>
          <cell r="AC19747" t="str">
            <v>No</v>
          </cell>
          <cell r="AI19747">
            <v>2</v>
          </cell>
        </row>
        <row r="19748">
          <cell r="K19748" t="str">
            <v>Academy Converter</v>
          </cell>
          <cell r="L19748" t="str">
            <v>Primary</v>
          </cell>
          <cell r="AC19748" t="str">
            <v>No</v>
          </cell>
          <cell r="AI19748">
            <v>2</v>
          </cell>
        </row>
        <row r="19749">
          <cell r="K19749" t="str">
            <v>Academy Converter</v>
          </cell>
          <cell r="L19749" t="str">
            <v>Secondary</v>
          </cell>
          <cell r="AC19749" t="str">
            <v>No</v>
          </cell>
          <cell r="AI19749">
            <v>2</v>
          </cell>
        </row>
        <row r="19750">
          <cell r="K19750" t="str">
            <v>Academy Converter</v>
          </cell>
          <cell r="L19750" t="str">
            <v>Primary</v>
          </cell>
          <cell r="AC19750" t="str">
            <v>No</v>
          </cell>
          <cell r="AI19750">
            <v>2</v>
          </cell>
        </row>
        <row r="19751">
          <cell r="K19751" t="str">
            <v>Academy Converter</v>
          </cell>
          <cell r="L19751" t="str">
            <v>Primary</v>
          </cell>
          <cell r="AC19751" t="str">
            <v>No</v>
          </cell>
          <cell r="AI19751">
            <v>3</v>
          </cell>
        </row>
        <row r="19752">
          <cell r="K19752" t="str">
            <v>Academy Converter</v>
          </cell>
          <cell r="L19752" t="str">
            <v>Primary</v>
          </cell>
          <cell r="AC19752" t="str">
            <v>No</v>
          </cell>
          <cell r="AI19752">
            <v>1</v>
          </cell>
        </row>
        <row r="19753">
          <cell r="K19753" t="str">
            <v>Academy Converter</v>
          </cell>
          <cell r="L19753" t="str">
            <v>Primary</v>
          </cell>
          <cell r="AC19753" t="str">
            <v>No</v>
          </cell>
          <cell r="AI19753">
            <v>1</v>
          </cell>
        </row>
        <row r="19754">
          <cell r="K19754" t="str">
            <v>Academy Converter</v>
          </cell>
          <cell r="L19754" t="str">
            <v>Primary</v>
          </cell>
          <cell r="AC19754" t="str">
            <v>No</v>
          </cell>
          <cell r="AI19754">
            <v>2</v>
          </cell>
        </row>
        <row r="19755">
          <cell r="K19755" t="str">
            <v>Academy Converter</v>
          </cell>
          <cell r="L19755" t="str">
            <v>Primary</v>
          </cell>
          <cell r="AC19755" t="str">
            <v>No</v>
          </cell>
          <cell r="AI19755">
            <v>2</v>
          </cell>
        </row>
        <row r="19756">
          <cell r="K19756" t="str">
            <v>Academy Special Converter</v>
          </cell>
          <cell r="L19756" t="str">
            <v>Special</v>
          </cell>
          <cell r="AC19756" t="str">
            <v>No</v>
          </cell>
          <cell r="AI19756">
            <v>2</v>
          </cell>
        </row>
        <row r="19757">
          <cell r="K19757" t="str">
            <v>Academy Special Converter</v>
          </cell>
          <cell r="L19757" t="str">
            <v>Special</v>
          </cell>
          <cell r="AC19757" t="str">
            <v>No</v>
          </cell>
          <cell r="AI19757">
            <v>1</v>
          </cell>
        </row>
        <row r="19758">
          <cell r="K19758" t="str">
            <v>Academy Converter</v>
          </cell>
          <cell r="L19758" t="str">
            <v>Primary</v>
          </cell>
          <cell r="AC19758" t="str">
            <v>No</v>
          </cell>
          <cell r="AI19758">
            <v>2</v>
          </cell>
        </row>
        <row r="19759">
          <cell r="K19759" t="str">
            <v>Academy Converter</v>
          </cell>
          <cell r="L19759" t="str">
            <v>Primary</v>
          </cell>
          <cell r="AC19759" t="str">
            <v>No</v>
          </cell>
          <cell r="AI19759">
            <v>2</v>
          </cell>
        </row>
        <row r="19760">
          <cell r="K19760" t="str">
            <v>Free School</v>
          </cell>
          <cell r="L19760" t="str">
            <v>Primary</v>
          </cell>
          <cell r="AC19760" t="str">
            <v>NULL</v>
          </cell>
          <cell r="AI19760" t="str">
            <v>NULL</v>
          </cell>
        </row>
        <row r="19761">
          <cell r="K19761" t="str">
            <v>Academy Converter</v>
          </cell>
          <cell r="L19761" t="str">
            <v>Primary</v>
          </cell>
          <cell r="AC19761" t="str">
            <v>No</v>
          </cell>
          <cell r="AI19761">
            <v>2</v>
          </cell>
        </row>
        <row r="19762">
          <cell r="K19762" t="str">
            <v>Free School</v>
          </cell>
          <cell r="L19762" t="str">
            <v>Secondary</v>
          </cell>
          <cell r="AC19762" t="str">
            <v>NULL</v>
          </cell>
          <cell r="AI19762" t="str">
            <v>NULL</v>
          </cell>
        </row>
        <row r="19763">
          <cell r="K19763" t="str">
            <v>Academy Sponsor Led</v>
          </cell>
          <cell r="L19763" t="str">
            <v>Primary</v>
          </cell>
          <cell r="AC19763" t="str">
            <v>NULL</v>
          </cell>
          <cell r="AI19763" t="str">
            <v>NULL</v>
          </cell>
        </row>
        <row r="19764">
          <cell r="K19764" t="str">
            <v>Academy Converter</v>
          </cell>
          <cell r="L19764" t="str">
            <v>Primary</v>
          </cell>
          <cell r="AC19764" t="str">
            <v>No</v>
          </cell>
          <cell r="AI19764">
            <v>2</v>
          </cell>
        </row>
        <row r="19765">
          <cell r="K19765" t="str">
            <v>Academy Converter</v>
          </cell>
          <cell r="L19765" t="str">
            <v>Primary</v>
          </cell>
          <cell r="AC19765" t="str">
            <v>No</v>
          </cell>
          <cell r="AI19765">
            <v>2</v>
          </cell>
        </row>
        <row r="19766">
          <cell r="K19766" t="str">
            <v>Academy Converter</v>
          </cell>
          <cell r="L19766" t="str">
            <v>Primary</v>
          </cell>
          <cell r="AC19766" t="str">
            <v>No</v>
          </cell>
          <cell r="AI19766">
            <v>2</v>
          </cell>
        </row>
        <row r="19767">
          <cell r="K19767" t="str">
            <v>Academy Converter</v>
          </cell>
          <cell r="L19767" t="str">
            <v>Primary</v>
          </cell>
          <cell r="AC19767" t="str">
            <v>No</v>
          </cell>
          <cell r="AI19767">
            <v>2</v>
          </cell>
        </row>
        <row r="19768">
          <cell r="K19768" t="str">
            <v>Academy Converter</v>
          </cell>
          <cell r="L19768" t="str">
            <v>Primary</v>
          </cell>
          <cell r="AC19768" t="str">
            <v>No</v>
          </cell>
          <cell r="AI19768">
            <v>2</v>
          </cell>
        </row>
        <row r="19769">
          <cell r="K19769" t="str">
            <v>Academy Converter</v>
          </cell>
          <cell r="L19769" t="str">
            <v>Secondary</v>
          </cell>
          <cell r="AC19769" t="str">
            <v>No</v>
          </cell>
          <cell r="AI19769">
            <v>2</v>
          </cell>
        </row>
        <row r="19770">
          <cell r="K19770" t="str">
            <v>Academy Sponsor Led</v>
          </cell>
          <cell r="L19770" t="str">
            <v>Primary</v>
          </cell>
          <cell r="AC19770" t="str">
            <v>No</v>
          </cell>
          <cell r="AI19770">
            <v>2</v>
          </cell>
        </row>
        <row r="19771">
          <cell r="K19771" t="str">
            <v>Academy Sponsor Led</v>
          </cell>
          <cell r="L19771" t="str">
            <v>Primary</v>
          </cell>
          <cell r="AC19771" t="str">
            <v>No</v>
          </cell>
          <cell r="AI19771">
            <v>4</v>
          </cell>
        </row>
        <row r="19772">
          <cell r="K19772" t="str">
            <v>Academy Sponsor Led</v>
          </cell>
          <cell r="L19772" t="str">
            <v>Primary</v>
          </cell>
          <cell r="AC19772" t="str">
            <v>No</v>
          </cell>
          <cell r="AI19772">
            <v>4</v>
          </cell>
        </row>
        <row r="19773">
          <cell r="K19773" t="str">
            <v>Academy Sponsor Led</v>
          </cell>
          <cell r="L19773" t="str">
            <v>Primary</v>
          </cell>
          <cell r="AC19773" t="str">
            <v>No</v>
          </cell>
          <cell r="AI19773">
            <v>3</v>
          </cell>
        </row>
        <row r="19774">
          <cell r="K19774" t="str">
            <v>Academy Converter</v>
          </cell>
          <cell r="L19774" t="str">
            <v>Primary</v>
          </cell>
          <cell r="AC19774" t="str">
            <v>No</v>
          </cell>
          <cell r="AI19774">
            <v>2</v>
          </cell>
        </row>
        <row r="19775">
          <cell r="K19775" t="str">
            <v>Academy Converter</v>
          </cell>
          <cell r="L19775" t="str">
            <v>Primary</v>
          </cell>
          <cell r="AC19775" t="str">
            <v>No</v>
          </cell>
          <cell r="AI19775">
            <v>3</v>
          </cell>
        </row>
        <row r="19776">
          <cell r="K19776" t="str">
            <v>Academy Converter</v>
          </cell>
          <cell r="L19776" t="str">
            <v>Primary</v>
          </cell>
          <cell r="AC19776" t="str">
            <v>No</v>
          </cell>
          <cell r="AI19776">
            <v>2</v>
          </cell>
        </row>
        <row r="19777">
          <cell r="K19777" t="str">
            <v>Academy Converter</v>
          </cell>
          <cell r="L19777" t="str">
            <v>Primary</v>
          </cell>
          <cell r="AC19777" t="str">
            <v>No</v>
          </cell>
          <cell r="AI19777">
            <v>3</v>
          </cell>
        </row>
        <row r="19778">
          <cell r="K19778" t="str">
            <v>Academy Converter</v>
          </cell>
          <cell r="L19778" t="str">
            <v>Primary</v>
          </cell>
          <cell r="AC19778" t="str">
            <v>No</v>
          </cell>
          <cell r="AI19778">
            <v>2</v>
          </cell>
        </row>
        <row r="19779">
          <cell r="K19779" t="str">
            <v>Academy Converter</v>
          </cell>
          <cell r="L19779" t="str">
            <v>Secondary</v>
          </cell>
          <cell r="AC19779" t="str">
            <v>No</v>
          </cell>
          <cell r="AI19779">
            <v>2</v>
          </cell>
        </row>
        <row r="19780">
          <cell r="K19780" t="str">
            <v>Academy Converter</v>
          </cell>
          <cell r="L19780" t="str">
            <v>Primary</v>
          </cell>
          <cell r="AC19780" t="str">
            <v>No</v>
          </cell>
          <cell r="AI19780">
            <v>2</v>
          </cell>
        </row>
        <row r="19781">
          <cell r="K19781" t="str">
            <v>Academy Converter</v>
          </cell>
          <cell r="L19781" t="str">
            <v>Primary</v>
          </cell>
          <cell r="AC19781" t="str">
            <v>No</v>
          </cell>
          <cell r="AI19781">
            <v>3</v>
          </cell>
        </row>
        <row r="19782">
          <cell r="K19782" t="str">
            <v>Academy Special Converter</v>
          </cell>
          <cell r="L19782" t="str">
            <v>Special</v>
          </cell>
          <cell r="AC19782" t="str">
            <v>No</v>
          </cell>
          <cell r="AI19782">
            <v>1</v>
          </cell>
        </row>
        <row r="19783">
          <cell r="K19783" t="str">
            <v>Academy Converter</v>
          </cell>
          <cell r="L19783" t="str">
            <v>Secondary</v>
          </cell>
          <cell r="AC19783" t="str">
            <v>No</v>
          </cell>
          <cell r="AI19783">
            <v>1</v>
          </cell>
        </row>
        <row r="19784">
          <cell r="K19784" t="str">
            <v>Academy Converter</v>
          </cell>
          <cell r="L19784" t="str">
            <v>Primary</v>
          </cell>
          <cell r="AC19784" t="str">
            <v>No</v>
          </cell>
          <cell r="AI19784">
            <v>1</v>
          </cell>
        </row>
        <row r="19785">
          <cell r="K19785" t="str">
            <v>Academy Converter</v>
          </cell>
          <cell r="L19785" t="str">
            <v>Primary</v>
          </cell>
          <cell r="AC19785" t="str">
            <v>No</v>
          </cell>
          <cell r="AI19785">
            <v>1</v>
          </cell>
        </row>
        <row r="19786">
          <cell r="K19786" t="str">
            <v>Academy Converter</v>
          </cell>
          <cell r="L19786" t="str">
            <v>Primary</v>
          </cell>
          <cell r="AC19786" t="str">
            <v>No</v>
          </cell>
          <cell r="AI19786">
            <v>2</v>
          </cell>
        </row>
        <row r="19787">
          <cell r="K19787" t="str">
            <v>Academy Converter</v>
          </cell>
          <cell r="L19787" t="str">
            <v>Primary</v>
          </cell>
          <cell r="AC19787" t="str">
            <v>No</v>
          </cell>
          <cell r="AI19787">
            <v>2</v>
          </cell>
        </row>
        <row r="19788">
          <cell r="K19788" t="str">
            <v>Academy Converter</v>
          </cell>
          <cell r="L19788" t="str">
            <v>Primary</v>
          </cell>
          <cell r="AC19788" t="str">
            <v>No</v>
          </cell>
          <cell r="AI19788">
            <v>1</v>
          </cell>
        </row>
        <row r="19789">
          <cell r="K19789" t="str">
            <v>Academy Converter</v>
          </cell>
          <cell r="L19789" t="str">
            <v>Primary</v>
          </cell>
          <cell r="AC19789" t="str">
            <v>No</v>
          </cell>
          <cell r="AI19789">
            <v>2</v>
          </cell>
        </row>
        <row r="19790">
          <cell r="K19790" t="str">
            <v>Academy Converter</v>
          </cell>
          <cell r="L19790" t="str">
            <v>Primary</v>
          </cell>
          <cell r="AC19790" t="str">
            <v>No</v>
          </cell>
          <cell r="AI19790">
            <v>2</v>
          </cell>
        </row>
        <row r="19791">
          <cell r="K19791" t="str">
            <v>Academy Converter</v>
          </cell>
          <cell r="L19791" t="str">
            <v>Primary</v>
          </cell>
          <cell r="AC19791" t="str">
            <v>No</v>
          </cell>
          <cell r="AI19791">
            <v>2</v>
          </cell>
        </row>
        <row r="19792">
          <cell r="K19792" t="str">
            <v>Academy Converter</v>
          </cell>
          <cell r="L19792" t="str">
            <v>Primary</v>
          </cell>
          <cell r="AC19792" t="str">
            <v>No</v>
          </cell>
          <cell r="AI19792">
            <v>1</v>
          </cell>
        </row>
        <row r="19793">
          <cell r="K19793" t="str">
            <v>Academy Converter</v>
          </cell>
          <cell r="L19793" t="str">
            <v>Primary</v>
          </cell>
          <cell r="AC19793" t="str">
            <v>No</v>
          </cell>
          <cell r="AI19793">
            <v>2</v>
          </cell>
        </row>
        <row r="19794">
          <cell r="K19794" t="str">
            <v>Academy Converter</v>
          </cell>
          <cell r="L19794" t="str">
            <v>Primary</v>
          </cell>
          <cell r="AC19794" t="str">
            <v>No</v>
          </cell>
          <cell r="AI19794">
            <v>2</v>
          </cell>
        </row>
        <row r="19795">
          <cell r="K19795" t="str">
            <v>Academy Converter</v>
          </cell>
          <cell r="L19795" t="str">
            <v>Primary</v>
          </cell>
          <cell r="AC19795" t="str">
            <v>No</v>
          </cell>
          <cell r="AI19795">
            <v>2</v>
          </cell>
        </row>
        <row r="19796">
          <cell r="K19796" t="str">
            <v>Academy Converter</v>
          </cell>
          <cell r="L19796" t="str">
            <v>Primary</v>
          </cell>
          <cell r="AC19796" t="str">
            <v>No</v>
          </cell>
          <cell r="AI19796">
            <v>3</v>
          </cell>
        </row>
        <row r="19797">
          <cell r="K19797" t="str">
            <v>Academy Converter</v>
          </cell>
          <cell r="L19797" t="str">
            <v>Primary</v>
          </cell>
          <cell r="AC19797" t="str">
            <v>No</v>
          </cell>
          <cell r="AI19797">
            <v>1</v>
          </cell>
        </row>
        <row r="19798">
          <cell r="K19798" t="str">
            <v>Academy Converter</v>
          </cell>
          <cell r="L19798" t="str">
            <v>Primary</v>
          </cell>
          <cell r="AC19798" t="str">
            <v>No</v>
          </cell>
          <cell r="AI19798">
            <v>3</v>
          </cell>
        </row>
        <row r="19799">
          <cell r="K19799" t="str">
            <v>Academy Converter</v>
          </cell>
          <cell r="L19799" t="str">
            <v>Primary</v>
          </cell>
          <cell r="AC19799" t="str">
            <v>No</v>
          </cell>
          <cell r="AI19799">
            <v>1</v>
          </cell>
        </row>
        <row r="19800">
          <cell r="K19800" t="str">
            <v>Academy Converter</v>
          </cell>
          <cell r="L19800" t="str">
            <v>Secondary</v>
          </cell>
          <cell r="AC19800" t="str">
            <v>No</v>
          </cell>
          <cell r="AI19800">
            <v>2</v>
          </cell>
        </row>
        <row r="19801">
          <cell r="K19801" t="str">
            <v>Academy Converter</v>
          </cell>
          <cell r="L19801" t="str">
            <v>Primary</v>
          </cell>
          <cell r="AC19801" t="str">
            <v>No</v>
          </cell>
          <cell r="AI19801">
            <v>2</v>
          </cell>
        </row>
        <row r="19802">
          <cell r="K19802" t="str">
            <v>Academy Converter</v>
          </cell>
          <cell r="L19802" t="str">
            <v>Primary</v>
          </cell>
          <cell r="AC19802" t="str">
            <v>No</v>
          </cell>
          <cell r="AI19802">
            <v>2</v>
          </cell>
        </row>
        <row r="19803">
          <cell r="K19803" t="str">
            <v>Academy Converter</v>
          </cell>
          <cell r="L19803" t="str">
            <v>Primary</v>
          </cell>
          <cell r="AC19803" t="str">
            <v>No</v>
          </cell>
          <cell r="AI19803">
            <v>2</v>
          </cell>
        </row>
        <row r="19804">
          <cell r="K19804" t="str">
            <v>Academy Converter</v>
          </cell>
          <cell r="L19804" t="str">
            <v>Primary</v>
          </cell>
          <cell r="AC19804" t="str">
            <v>No</v>
          </cell>
          <cell r="AI19804">
            <v>2</v>
          </cell>
        </row>
        <row r="19805">
          <cell r="K19805" t="str">
            <v>Academy Converter</v>
          </cell>
          <cell r="L19805" t="str">
            <v>Primary</v>
          </cell>
          <cell r="AC19805" t="str">
            <v>No</v>
          </cell>
          <cell r="AI19805">
            <v>2</v>
          </cell>
        </row>
        <row r="19806">
          <cell r="K19806" t="str">
            <v>Academy Sponsor Led</v>
          </cell>
          <cell r="L19806" t="str">
            <v>Primary</v>
          </cell>
          <cell r="AC19806" t="str">
            <v>No</v>
          </cell>
          <cell r="AI19806">
            <v>3</v>
          </cell>
        </row>
        <row r="19807">
          <cell r="K19807" t="str">
            <v>Academy Converter</v>
          </cell>
          <cell r="L19807" t="str">
            <v>Primary</v>
          </cell>
          <cell r="AC19807" t="str">
            <v>No</v>
          </cell>
          <cell r="AI19807">
            <v>3</v>
          </cell>
        </row>
        <row r="19808">
          <cell r="K19808" t="str">
            <v>Academy Converter</v>
          </cell>
          <cell r="L19808" t="str">
            <v>Primary</v>
          </cell>
          <cell r="AC19808" t="str">
            <v>No</v>
          </cell>
          <cell r="AI19808">
            <v>1</v>
          </cell>
        </row>
        <row r="19809">
          <cell r="K19809" t="str">
            <v>Academy Converter</v>
          </cell>
          <cell r="L19809" t="str">
            <v>Primary</v>
          </cell>
          <cell r="AC19809" t="str">
            <v>No</v>
          </cell>
          <cell r="AI19809">
            <v>2</v>
          </cell>
        </row>
        <row r="19810">
          <cell r="K19810" t="str">
            <v>Academy Converter</v>
          </cell>
          <cell r="L19810" t="str">
            <v>Primary</v>
          </cell>
          <cell r="AC19810" t="str">
            <v>No</v>
          </cell>
          <cell r="AI19810">
            <v>1</v>
          </cell>
        </row>
        <row r="19811">
          <cell r="K19811" t="str">
            <v>Academy Converter</v>
          </cell>
          <cell r="L19811" t="str">
            <v>Primary</v>
          </cell>
          <cell r="AC19811" t="str">
            <v>No</v>
          </cell>
          <cell r="AI19811">
            <v>1</v>
          </cell>
        </row>
        <row r="19812">
          <cell r="K19812" t="str">
            <v>Academy Converter</v>
          </cell>
          <cell r="L19812" t="str">
            <v>Primary</v>
          </cell>
          <cell r="AC19812" t="str">
            <v>No</v>
          </cell>
          <cell r="AI19812">
            <v>3</v>
          </cell>
        </row>
        <row r="19813">
          <cell r="K19813" t="str">
            <v>Academy Converter</v>
          </cell>
          <cell r="L19813" t="str">
            <v>Primary</v>
          </cell>
          <cell r="AC19813" t="str">
            <v>No</v>
          </cell>
          <cell r="AI19813">
            <v>2</v>
          </cell>
        </row>
        <row r="19814">
          <cell r="K19814" t="str">
            <v>Academy Converter</v>
          </cell>
          <cell r="L19814" t="str">
            <v>Primary</v>
          </cell>
          <cell r="AC19814" t="str">
            <v>No</v>
          </cell>
          <cell r="AI19814">
            <v>1</v>
          </cell>
        </row>
        <row r="19815">
          <cell r="K19815" t="str">
            <v>Academy Converter</v>
          </cell>
          <cell r="L19815" t="str">
            <v>Primary</v>
          </cell>
          <cell r="AC19815" t="str">
            <v>No</v>
          </cell>
          <cell r="AI19815">
            <v>2</v>
          </cell>
        </row>
        <row r="19816">
          <cell r="K19816" t="str">
            <v>Academy Converter</v>
          </cell>
          <cell r="L19816" t="str">
            <v>Primary</v>
          </cell>
          <cell r="AC19816" t="str">
            <v>No</v>
          </cell>
          <cell r="AI19816">
            <v>2</v>
          </cell>
        </row>
        <row r="19817">
          <cell r="K19817" t="str">
            <v>Academy Converter</v>
          </cell>
          <cell r="L19817" t="str">
            <v>Primary</v>
          </cell>
          <cell r="AC19817" t="str">
            <v>No</v>
          </cell>
          <cell r="AI19817">
            <v>2</v>
          </cell>
        </row>
        <row r="19818">
          <cell r="K19818" t="str">
            <v>Free School</v>
          </cell>
          <cell r="L19818" t="str">
            <v>Secondary</v>
          </cell>
          <cell r="AC19818" t="str">
            <v>NULL</v>
          </cell>
          <cell r="AI19818" t="str">
            <v>NULL</v>
          </cell>
        </row>
        <row r="19819">
          <cell r="K19819" t="str">
            <v>Free School - Alternative Provision</v>
          </cell>
          <cell r="L19819" t="str">
            <v>PRU</v>
          </cell>
          <cell r="AC19819" t="str">
            <v>NULL</v>
          </cell>
          <cell r="AI19819" t="str">
            <v>NULL</v>
          </cell>
        </row>
        <row r="19820">
          <cell r="K19820" t="str">
            <v>Free School</v>
          </cell>
          <cell r="L19820" t="str">
            <v>Secondary</v>
          </cell>
          <cell r="AC19820" t="str">
            <v>NULL</v>
          </cell>
          <cell r="AI19820" t="str">
            <v>NULL</v>
          </cell>
        </row>
        <row r="19821">
          <cell r="K19821" t="str">
            <v>Academy Sponsor Led</v>
          </cell>
          <cell r="L19821" t="str">
            <v>Primary</v>
          </cell>
          <cell r="AC19821" t="str">
            <v>No</v>
          </cell>
          <cell r="AI19821">
            <v>4</v>
          </cell>
        </row>
        <row r="19822">
          <cell r="K19822" t="str">
            <v>Academy Sponsor Led</v>
          </cell>
          <cell r="L19822" t="str">
            <v>Primary</v>
          </cell>
          <cell r="AC19822" t="str">
            <v>No</v>
          </cell>
          <cell r="AI19822">
            <v>3</v>
          </cell>
        </row>
        <row r="19823">
          <cell r="K19823" t="str">
            <v>Academy Converter</v>
          </cell>
          <cell r="L19823" t="str">
            <v>Primary</v>
          </cell>
          <cell r="AC19823" t="str">
            <v>No</v>
          </cell>
          <cell r="AI19823">
            <v>2</v>
          </cell>
        </row>
        <row r="19824">
          <cell r="K19824" t="str">
            <v>Academy Converter</v>
          </cell>
          <cell r="L19824" t="str">
            <v>Primary</v>
          </cell>
          <cell r="AC19824" t="str">
            <v>No</v>
          </cell>
          <cell r="AI19824">
            <v>3</v>
          </cell>
        </row>
        <row r="19825">
          <cell r="K19825" t="str">
            <v>Academy Special Converter</v>
          </cell>
          <cell r="L19825" t="str">
            <v>Special</v>
          </cell>
          <cell r="AC19825" t="str">
            <v>No</v>
          </cell>
          <cell r="AI19825">
            <v>2</v>
          </cell>
        </row>
        <row r="19826">
          <cell r="K19826" t="str">
            <v>Academy Sponsor Led</v>
          </cell>
          <cell r="L19826" t="str">
            <v>Secondary</v>
          </cell>
          <cell r="AC19826" t="str">
            <v>No</v>
          </cell>
          <cell r="AI19826">
            <v>3</v>
          </cell>
        </row>
        <row r="19827">
          <cell r="K19827" t="str">
            <v>Academy Sponsor Led</v>
          </cell>
          <cell r="L19827" t="str">
            <v>Secondary</v>
          </cell>
          <cell r="AC19827" t="str">
            <v>No</v>
          </cell>
          <cell r="AI19827">
            <v>3</v>
          </cell>
        </row>
        <row r="19828">
          <cell r="K19828" t="str">
            <v>Academy Sponsor Led</v>
          </cell>
          <cell r="L19828" t="str">
            <v>Secondary</v>
          </cell>
          <cell r="AC19828" t="str">
            <v>No</v>
          </cell>
          <cell r="AI19828">
            <v>3</v>
          </cell>
        </row>
        <row r="19829">
          <cell r="K19829" t="str">
            <v>Academy Sponsor Led</v>
          </cell>
          <cell r="L19829" t="str">
            <v>Primary</v>
          </cell>
          <cell r="AC19829" t="str">
            <v>No</v>
          </cell>
          <cell r="AI19829">
            <v>4</v>
          </cell>
        </row>
        <row r="19830">
          <cell r="K19830" t="str">
            <v>Academy Sponsor Led</v>
          </cell>
          <cell r="L19830" t="str">
            <v>Primary</v>
          </cell>
          <cell r="AC19830" t="str">
            <v>No</v>
          </cell>
          <cell r="AI19830">
            <v>4</v>
          </cell>
        </row>
        <row r="19831">
          <cell r="K19831" t="str">
            <v>Academy Sponsor Led</v>
          </cell>
          <cell r="L19831" t="str">
            <v>Primary</v>
          </cell>
          <cell r="AC19831" t="str">
            <v>No</v>
          </cell>
          <cell r="AI19831">
            <v>3</v>
          </cell>
        </row>
        <row r="19832">
          <cell r="K19832" t="str">
            <v>Academy Sponsor Led</v>
          </cell>
          <cell r="L19832" t="str">
            <v>Primary</v>
          </cell>
          <cell r="AC19832" t="str">
            <v>No</v>
          </cell>
          <cell r="AI19832">
            <v>4</v>
          </cell>
        </row>
        <row r="19833">
          <cell r="K19833" t="str">
            <v>Academy Sponsor Led</v>
          </cell>
          <cell r="L19833" t="str">
            <v>Primary</v>
          </cell>
          <cell r="AC19833" t="str">
            <v>No</v>
          </cell>
          <cell r="AI19833">
            <v>3</v>
          </cell>
        </row>
        <row r="19834">
          <cell r="K19834" t="str">
            <v>Academy Sponsor Led</v>
          </cell>
          <cell r="L19834" t="str">
            <v>Primary</v>
          </cell>
          <cell r="AC19834" t="str">
            <v>No</v>
          </cell>
          <cell r="AI19834">
            <v>3</v>
          </cell>
        </row>
        <row r="19835">
          <cell r="K19835" t="str">
            <v>Academy Sponsor Led</v>
          </cell>
          <cell r="L19835" t="str">
            <v>Primary</v>
          </cell>
          <cell r="AC19835" t="str">
            <v>No</v>
          </cell>
          <cell r="AI19835">
            <v>2</v>
          </cell>
        </row>
        <row r="19836">
          <cell r="K19836" t="str">
            <v>Academy Sponsor Led</v>
          </cell>
          <cell r="L19836" t="str">
            <v>Primary</v>
          </cell>
          <cell r="AC19836" t="str">
            <v>No</v>
          </cell>
          <cell r="AI19836">
            <v>2</v>
          </cell>
        </row>
        <row r="19837">
          <cell r="K19837" t="str">
            <v>Academy Sponsor Led</v>
          </cell>
          <cell r="L19837" t="str">
            <v>Primary</v>
          </cell>
          <cell r="AC19837" t="str">
            <v>No</v>
          </cell>
          <cell r="AI19837">
            <v>3</v>
          </cell>
        </row>
        <row r="19838">
          <cell r="K19838" t="str">
            <v>Academy Sponsor Led</v>
          </cell>
          <cell r="L19838" t="str">
            <v>Primary</v>
          </cell>
          <cell r="AC19838" t="str">
            <v>No</v>
          </cell>
          <cell r="AI19838">
            <v>2</v>
          </cell>
        </row>
        <row r="19839">
          <cell r="K19839" t="str">
            <v>Academy Sponsor Led</v>
          </cell>
          <cell r="L19839" t="str">
            <v>Primary</v>
          </cell>
          <cell r="AC19839" t="str">
            <v>No</v>
          </cell>
          <cell r="AI19839">
            <v>2</v>
          </cell>
        </row>
        <row r="19840">
          <cell r="K19840" t="str">
            <v>Academy Sponsor Led</v>
          </cell>
          <cell r="L19840" t="str">
            <v>Primary</v>
          </cell>
          <cell r="AC19840" t="str">
            <v>No</v>
          </cell>
          <cell r="AI19840">
            <v>2</v>
          </cell>
        </row>
        <row r="19841">
          <cell r="K19841" t="str">
            <v>Academy Sponsor Led</v>
          </cell>
          <cell r="L19841" t="str">
            <v>Primary</v>
          </cell>
          <cell r="AC19841" t="str">
            <v>No</v>
          </cell>
          <cell r="AI19841">
            <v>2</v>
          </cell>
        </row>
        <row r="19842">
          <cell r="K19842" t="str">
            <v>Academy Sponsor Led</v>
          </cell>
          <cell r="L19842" t="str">
            <v>Secondary</v>
          </cell>
          <cell r="AC19842" t="str">
            <v>No</v>
          </cell>
          <cell r="AI19842">
            <v>4</v>
          </cell>
        </row>
        <row r="19843">
          <cell r="K19843" t="str">
            <v>Academy Alternative Provision Sponsor Led</v>
          </cell>
          <cell r="L19843" t="str">
            <v>PRU</v>
          </cell>
          <cell r="AC19843" t="str">
            <v>No</v>
          </cell>
          <cell r="AI19843">
            <v>4</v>
          </cell>
        </row>
        <row r="19844">
          <cell r="K19844" t="str">
            <v>Academy Sponsor Led</v>
          </cell>
          <cell r="L19844" t="str">
            <v>Secondary</v>
          </cell>
          <cell r="AC19844" t="str">
            <v>No</v>
          </cell>
          <cell r="AI19844">
            <v>4</v>
          </cell>
        </row>
        <row r="19845">
          <cell r="K19845" t="str">
            <v>Academy Sponsor Led</v>
          </cell>
          <cell r="L19845" t="str">
            <v>Primary</v>
          </cell>
          <cell r="AC19845" t="str">
            <v>No</v>
          </cell>
          <cell r="AI19845">
            <v>4</v>
          </cell>
        </row>
        <row r="19846">
          <cell r="K19846" t="str">
            <v>Academy Sponsor Led</v>
          </cell>
          <cell r="L19846" t="str">
            <v>Primary</v>
          </cell>
          <cell r="AC19846" t="str">
            <v>No</v>
          </cell>
          <cell r="AI19846">
            <v>4</v>
          </cell>
        </row>
        <row r="19847">
          <cell r="K19847" t="str">
            <v>Academy Sponsor Led</v>
          </cell>
          <cell r="L19847" t="str">
            <v>Secondary</v>
          </cell>
          <cell r="AC19847" t="str">
            <v>No</v>
          </cell>
          <cell r="AI19847">
            <v>3</v>
          </cell>
        </row>
        <row r="19848">
          <cell r="K19848" t="str">
            <v>Academy Sponsor Led</v>
          </cell>
          <cell r="L19848" t="str">
            <v>Primary</v>
          </cell>
          <cell r="AC19848" t="str">
            <v>No</v>
          </cell>
          <cell r="AI19848">
            <v>2</v>
          </cell>
        </row>
        <row r="19849">
          <cell r="K19849" t="str">
            <v>Academy Sponsor Led</v>
          </cell>
          <cell r="L19849" t="str">
            <v>Primary</v>
          </cell>
          <cell r="AC19849" t="str">
            <v>No</v>
          </cell>
          <cell r="AI19849">
            <v>3</v>
          </cell>
        </row>
        <row r="19850">
          <cell r="K19850" t="str">
            <v>Academy Sponsor Led</v>
          </cell>
          <cell r="L19850" t="str">
            <v>Secondary</v>
          </cell>
          <cell r="AC19850" t="str">
            <v>No</v>
          </cell>
          <cell r="AI19850">
            <v>4</v>
          </cell>
        </row>
        <row r="19851">
          <cell r="K19851" t="str">
            <v>Academy Sponsor Led</v>
          </cell>
          <cell r="L19851" t="str">
            <v>Secondary</v>
          </cell>
          <cell r="AC19851" t="str">
            <v>No</v>
          </cell>
          <cell r="AI19851">
            <v>2</v>
          </cell>
        </row>
        <row r="19852">
          <cell r="K19852" t="str">
            <v>Academy Sponsor Led</v>
          </cell>
          <cell r="L19852" t="str">
            <v>Primary</v>
          </cell>
          <cell r="AC19852" t="str">
            <v>No</v>
          </cell>
          <cell r="AI19852">
            <v>2</v>
          </cell>
        </row>
        <row r="19853">
          <cell r="K19853" t="str">
            <v>Academy Sponsor Led</v>
          </cell>
          <cell r="L19853" t="str">
            <v>Primary</v>
          </cell>
          <cell r="AC19853" t="str">
            <v>No</v>
          </cell>
          <cell r="AI19853">
            <v>3</v>
          </cell>
        </row>
        <row r="19854">
          <cell r="K19854" t="str">
            <v>Academy Sponsor Led</v>
          </cell>
          <cell r="L19854" t="str">
            <v>Secondary</v>
          </cell>
          <cell r="AC19854" t="str">
            <v>No</v>
          </cell>
          <cell r="AI19854">
            <v>2</v>
          </cell>
        </row>
        <row r="19855">
          <cell r="K19855" t="str">
            <v>Academy Sponsor Led</v>
          </cell>
          <cell r="L19855" t="str">
            <v>Secondary</v>
          </cell>
          <cell r="AC19855" t="str">
            <v>No</v>
          </cell>
          <cell r="AI19855">
            <v>3</v>
          </cell>
        </row>
        <row r="19856">
          <cell r="K19856" t="str">
            <v>Academy Sponsor Led</v>
          </cell>
          <cell r="L19856" t="str">
            <v>Primary</v>
          </cell>
          <cell r="AC19856" t="str">
            <v>No</v>
          </cell>
          <cell r="AI19856">
            <v>4</v>
          </cell>
        </row>
        <row r="19857">
          <cell r="K19857" t="str">
            <v>Academy Sponsor Led</v>
          </cell>
          <cell r="L19857" t="str">
            <v>Secondary</v>
          </cell>
          <cell r="AC19857" t="str">
            <v>No</v>
          </cell>
          <cell r="AI19857">
            <v>3</v>
          </cell>
        </row>
        <row r="19858">
          <cell r="K19858" t="str">
            <v>Academy Sponsor Led</v>
          </cell>
          <cell r="L19858" t="str">
            <v>Primary</v>
          </cell>
          <cell r="AC19858" t="str">
            <v>No</v>
          </cell>
          <cell r="AI19858">
            <v>2</v>
          </cell>
        </row>
        <row r="19859">
          <cell r="K19859" t="str">
            <v>Academy Sponsor Led</v>
          </cell>
          <cell r="L19859" t="str">
            <v>Secondary</v>
          </cell>
          <cell r="AC19859" t="str">
            <v>No</v>
          </cell>
          <cell r="AI19859">
            <v>3</v>
          </cell>
        </row>
        <row r="19860">
          <cell r="K19860" t="str">
            <v>Academy Sponsor Led</v>
          </cell>
          <cell r="L19860" t="str">
            <v>Primary</v>
          </cell>
          <cell r="AC19860" t="str">
            <v>No</v>
          </cell>
          <cell r="AI19860">
            <v>4</v>
          </cell>
        </row>
        <row r="19861">
          <cell r="K19861" t="str">
            <v>Academy Sponsor Led</v>
          </cell>
          <cell r="L19861" t="str">
            <v>Primary</v>
          </cell>
          <cell r="AC19861" t="str">
            <v>No</v>
          </cell>
          <cell r="AI19861">
            <v>2</v>
          </cell>
        </row>
        <row r="19862">
          <cell r="K19862" t="str">
            <v>Academy Sponsor Led</v>
          </cell>
          <cell r="L19862" t="str">
            <v>Primary</v>
          </cell>
          <cell r="AC19862" t="str">
            <v>No</v>
          </cell>
          <cell r="AI19862">
            <v>2</v>
          </cell>
        </row>
        <row r="19863">
          <cell r="K19863" t="str">
            <v>Academy Alternative Provision Sponsor Led</v>
          </cell>
          <cell r="L19863" t="str">
            <v>PRU</v>
          </cell>
          <cell r="AC19863" t="str">
            <v>No</v>
          </cell>
          <cell r="AI19863">
            <v>4</v>
          </cell>
        </row>
        <row r="19864">
          <cell r="K19864" t="str">
            <v>Academy Sponsor Led</v>
          </cell>
          <cell r="L19864" t="str">
            <v>Primary</v>
          </cell>
          <cell r="AC19864" t="str">
            <v>No</v>
          </cell>
          <cell r="AI19864">
            <v>4</v>
          </cell>
        </row>
        <row r="19865">
          <cell r="K19865" t="str">
            <v>Academy Sponsor Led</v>
          </cell>
          <cell r="L19865" t="str">
            <v>Primary</v>
          </cell>
          <cell r="AC19865" t="str">
            <v>No</v>
          </cell>
          <cell r="AI19865">
            <v>4</v>
          </cell>
        </row>
        <row r="19866">
          <cell r="K19866" t="str">
            <v>Academy Converter</v>
          </cell>
          <cell r="L19866" t="str">
            <v>Primary</v>
          </cell>
          <cell r="AC19866" t="str">
            <v>No</v>
          </cell>
          <cell r="AI19866">
            <v>3</v>
          </cell>
        </row>
        <row r="19867">
          <cell r="K19867" t="str">
            <v>Academy Converter</v>
          </cell>
          <cell r="L19867" t="str">
            <v>Primary</v>
          </cell>
          <cell r="AC19867" t="str">
            <v>No</v>
          </cell>
          <cell r="AI19867">
            <v>1</v>
          </cell>
        </row>
        <row r="19868">
          <cell r="K19868" t="str">
            <v>Academy Converter</v>
          </cell>
          <cell r="L19868" t="str">
            <v>Primary</v>
          </cell>
          <cell r="AC19868" t="str">
            <v>No</v>
          </cell>
          <cell r="AI19868">
            <v>2</v>
          </cell>
        </row>
        <row r="19869">
          <cell r="K19869" t="str">
            <v>Academy Converter</v>
          </cell>
          <cell r="L19869" t="str">
            <v>Primary</v>
          </cell>
          <cell r="AC19869" t="str">
            <v>No</v>
          </cell>
          <cell r="AI19869">
            <v>2</v>
          </cell>
        </row>
        <row r="19870">
          <cell r="K19870" t="str">
            <v>Academy Converter</v>
          </cell>
          <cell r="L19870" t="str">
            <v>Primary</v>
          </cell>
          <cell r="AC19870" t="str">
            <v>No</v>
          </cell>
          <cell r="AI19870">
            <v>2</v>
          </cell>
        </row>
        <row r="19871">
          <cell r="K19871" t="str">
            <v>Academy Converter</v>
          </cell>
          <cell r="L19871" t="str">
            <v>Primary</v>
          </cell>
          <cell r="AC19871" t="str">
            <v>No</v>
          </cell>
          <cell r="AI19871">
            <v>2</v>
          </cell>
        </row>
        <row r="19872">
          <cell r="K19872" t="str">
            <v>Academy Converter</v>
          </cell>
          <cell r="L19872" t="str">
            <v>Primary</v>
          </cell>
          <cell r="AC19872" t="str">
            <v>No</v>
          </cell>
          <cell r="AI19872">
            <v>1</v>
          </cell>
        </row>
        <row r="19873">
          <cell r="K19873" t="str">
            <v>Academy Converter</v>
          </cell>
          <cell r="L19873" t="str">
            <v>Primary</v>
          </cell>
          <cell r="AC19873" t="str">
            <v>No</v>
          </cell>
          <cell r="AI19873">
            <v>2</v>
          </cell>
        </row>
        <row r="19874">
          <cell r="K19874" t="str">
            <v>Academy Converter</v>
          </cell>
          <cell r="L19874" t="str">
            <v>Primary</v>
          </cell>
          <cell r="AC19874" t="str">
            <v>No</v>
          </cell>
          <cell r="AI19874">
            <v>3</v>
          </cell>
        </row>
        <row r="19875">
          <cell r="K19875" t="str">
            <v>Academy Converter</v>
          </cell>
          <cell r="L19875" t="str">
            <v>Primary</v>
          </cell>
          <cell r="AC19875" t="str">
            <v>No</v>
          </cell>
          <cell r="AI19875">
            <v>2</v>
          </cell>
        </row>
        <row r="19876">
          <cell r="K19876" t="str">
            <v>Academy Special Converter</v>
          </cell>
          <cell r="L19876" t="str">
            <v>Special</v>
          </cell>
          <cell r="AC19876" t="str">
            <v>No</v>
          </cell>
          <cell r="AI19876">
            <v>1</v>
          </cell>
        </row>
        <row r="19877">
          <cell r="K19877" t="str">
            <v>Academy Special Converter</v>
          </cell>
          <cell r="L19877" t="str">
            <v>Special</v>
          </cell>
          <cell r="AC19877" t="str">
            <v>No</v>
          </cell>
          <cell r="AI19877">
            <v>2</v>
          </cell>
        </row>
        <row r="19878">
          <cell r="K19878" t="str">
            <v>Academy Converter</v>
          </cell>
          <cell r="L19878" t="str">
            <v>Primary</v>
          </cell>
          <cell r="AC19878" t="str">
            <v>No</v>
          </cell>
          <cell r="AI19878">
            <v>2</v>
          </cell>
        </row>
        <row r="19879">
          <cell r="K19879" t="str">
            <v>Academy Converter</v>
          </cell>
          <cell r="L19879" t="str">
            <v>Primary</v>
          </cell>
          <cell r="AC19879" t="str">
            <v>No</v>
          </cell>
          <cell r="AI19879">
            <v>2</v>
          </cell>
        </row>
        <row r="19880">
          <cell r="K19880" t="str">
            <v>Academy Converter</v>
          </cell>
          <cell r="L19880" t="str">
            <v>Primary</v>
          </cell>
          <cell r="AC19880" t="str">
            <v>No</v>
          </cell>
          <cell r="AI19880">
            <v>2</v>
          </cell>
        </row>
        <row r="19881">
          <cell r="K19881" t="str">
            <v>Academy Converter</v>
          </cell>
          <cell r="L19881" t="str">
            <v>Primary</v>
          </cell>
          <cell r="AC19881" t="str">
            <v>No</v>
          </cell>
          <cell r="AI19881">
            <v>3</v>
          </cell>
        </row>
        <row r="19882">
          <cell r="K19882" t="str">
            <v>Academy Converter</v>
          </cell>
          <cell r="L19882" t="str">
            <v>Primary</v>
          </cell>
          <cell r="AC19882" t="str">
            <v>No</v>
          </cell>
          <cell r="AI19882">
            <v>2</v>
          </cell>
        </row>
        <row r="19883">
          <cell r="K19883" t="str">
            <v>Academy Special Converter</v>
          </cell>
          <cell r="L19883" t="str">
            <v>Special</v>
          </cell>
          <cell r="AC19883" t="str">
            <v>No</v>
          </cell>
          <cell r="AI19883">
            <v>2</v>
          </cell>
        </row>
        <row r="19884">
          <cell r="K19884" t="str">
            <v>Academy Special Sponsor Led</v>
          </cell>
          <cell r="L19884" t="str">
            <v>Special</v>
          </cell>
          <cell r="AC19884" t="str">
            <v>No</v>
          </cell>
          <cell r="AI19884">
            <v>4</v>
          </cell>
        </row>
        <row r="19885">
          <cell r="K19885" t="str">
            <v>Academy Converter</v>
          </cell>
          <cell r="L19885" t="str">
            <v>Primary</v>
          </cell>
          <cell r="AC19885" t="str">
            <v>No</v>
          </cell>
          <cell r="AI19885">
            <v>2</v>
          </cell>
        </row>
        <row r="19886">
          <cell r="K19886" t="str">
            <v>Academy Converter</v>
          </cell>
          <cell r="L19886" t="str">
            <v>Primary</v>
          </cell>
          <cell r="AC19886" t="str">
            <v>No</v>
          </cell>
          <cell r="AI19886">
            <v>2</v>
          </cell>
        </row>
        <row r="19887">
          <cell r="K19887" t="str">
            <v>Academy Converter</v>
          </cell>
          <cell r="L19887" t="str">
            <v>Primary</v>
          </cell>
          <cell r="AC19887" t="str">
            <v>No</v>
          </cell>
          <cell r="AI19887">
            <v>3</v>
          </cell>
        </row>
        <row r="19888">
          <cell r="K19888" t="str">
            <v>Academy Converter</v>
          </cell>
          <cell r="L19888" t="str">
            <v>Primary</v>
          </cell>
          <cell r="AC19888" t="str">
            <v>No</v>
          </cell>
          <cell r="AI19888">
            <v>2</v>
          </cell>
        </row>
        <row r="19889">
          <cell r="K19889" t="str">
            <v>Academy Converter</v>
          </cell>
          <cell r="L19889" t="str">
            <v>Primary</v>
          </cell>
          <cell r="AC19889" t="str">
            <v>No</v>
          </cell>
          <cell r="AI19889">
            <v>2</v>
          </cell>
        </row>
        <row r="19890">
          <cell r="K19890" t="str">
            <v>Academy Converter</v>
          </cell>
          <cell r="L19890" t="str">
            <v>Primary</v>
          </cell>
          <cell r="AC19890" t="str">
            <v>No</v>
          </cell>
          <cell r="AI19890">
            <v>2</v>
          </cell>
        </row>
        <row r="19891">
          <cell r="K19891" t="str">
            <v>Academy Converter</v>
          </cell>
          <cell r="L19891" t="str">
            <v>Primary</v>
          </cell>
          <cell r="AC19891" t="str">
            <v>No</v>
          </cell>
          <cell r="AI19891">
            <v>3</v>
          </cell>
        </row>
        <row r="19892">
          <cell r="K19892" t="str">
            <v>Academy Converter</v>
          </cell>
          <cell r="L19892" t="str">
            <v>Primary</v>
          </cell>
          <cell r="AC19892" t="str">
            <v>No</v>
          </cell>
          <cell r="AI19892">
            <v>2</v>
          </cell>
        </row>
        <row r="19893">
          <cell r="K19893" t="str">
            <v>Academy Converter</v>
          </cell>
          <cell r="L19893" t="str">
            <v>Primary</v>
          </cell>
          <cell r="AC19893" t="str">
            <v>No</v>
          </cell>
          <cell r="AI19893">
            <v>2</v>
          </cell>
        </row>
        <row r="19894">
          <cell r="K19894" t="str">
            <v>Academy Converter</v>
          </cell>
          <cell r="L19894" t="str">
            <v>Primary</v>
          </cell>
          <cell r="AC19894" t="str">
            <v>No</v>
          </cell>
          <cell r="AI19894">
            <v>2</v>
          </cell>
        </row>
        <row r="19895">
          <cell r="K19895" t="str">
            <v>Academy Converter</v>
          </cell>
          <cell r="L19895" t="str">
            <v>Primary</v>
          </cell>
          <cell r="AC19895" t="str">
            <v>No</v>
          </cell>
          <cell r="AI19895">
            <v>2</v>
          </cell>
        </row>
        <row r="19896">
          <cell r="K19896" t="str">
            <v>Academy Converter</v>
          </cell>
          <cell r="L19896" t="str">
            <v>Primary</v>
          </cell>
          <cell r="AC19896" t="str">
            <v>No</v>
          </cell>
          <cell r="AI19896">
            <v>2</v>
          </cell>
        </row>
        <row r="19897">
          <cell r="K19897" t="str">
            <v>Academy Converter</v>
          </cell>
          <cell r="L19897" t="str">
            <v>Primary</v>
          </cell>
          <cell r="AC19897" t="str">
            <v>No</v>
          </cell>
          <cell r="AI19897">
            <v>2</v>
          </cell>
        </row>
        <row r="19898">
          <cell r="K19898" t="str">
            <v>Academy Converter</v>
          </cell>
          <cell r="L19898" t="str">
            <v>Primary</v>
          </cell>
          <cell r="AC19898" t="str">
            <v>No</v>
          </cell>
          <cell r="AI19898">
            <v>1</v>
          </cell>
        </row>
        <row r="19899">
          <cell r="K19899" t="str">
            <v>Academy Converter</v>
          </cell>
          <cell r="L19899" t="str">
            <v>Primary</v>
          </cell>
          <cell r="AC19899" t="str">
            <v>No</v>
          </cell>
          <cell r="AI19899">
            <v>1</v>
          </cell>
        </row>
        <row r="19900">
          <cell r="K19900" t="str">
            <v>Academy Converter</v>
          </cell>
          <cell r="L19900" t="str">
            <v>Primary</v>
          </cell>
          <cell r="AC19900" t="str">
            <v>No</v>
          </cell>
          <cell r="AI19900">
            <v>2</v>
          </cell>
        </row>
        <row r="19901">
          <cell r="K19901" t="str">
            <v>Academy Converter</v>
          </cell>
          <cell r="L19901" t="str">
            <v>Primary</v>
          </cell>
          <cell r="AC19901" t="str">
            <v>No</v>
          </cell>
          <cell r="AI19901">
            <v>2</v>
          </cell>
        </row>
        <row r="19902">
          <cell r="K19902" t="str">
            <v>Academy Converter</v>
          </cell>
          <cell r="L19902" t="str">
            <v>Primary</v>
          </cell>
          <cell r="AC19902" t="str">
            <v>No</v>
          </cell>
          <cell r="AI19902">
            <v>2</v>
          </cell>
        </row>
        <row r="19903">
          <cell r="K19903" t="str">
            <v>Academy Converter</v>
          </cell>
          <cell r="L19903" t="str">
            <v>Primary</v>
          </cell>
          <cell r="AC19903" t="str">
            <v>Yes</v>
          </cell>
          <cell r="AI19903">
            <v>3</v>
          </cell>
        </row>
        <row r="19904">
          <cell r="K19904" t="str">
            <v>Academy Converter</v>
          </cell>
          <cell r="L19904" t="str">
            <v>Primary</v>
          </cell>
          <cell r="AC19904" t="str">
            <v>No</v>
          </cell>
          <cell r="AI19904">
            <v>2</v>
          </cell>
        </row>
        <row r="19905">
          <cell r="K19905" t="str">
            <v>Academy Converter</v>
          </cell>
          <cell r="L19905" t="str">
            <v>Primary</v>
          </cell>
          <cell r="AC19905" t="str">
            <v>No</v>
          </cell>
          <cell r="AI19905">
            <v>2</v>
          </cell>
        </row>
        <row r="19906">
          <cell r="K19906" t="str">
            <v>Academy Converter</v>
          </cell>
          <cell r="L19906" t="str">
            <v>Secondary</v>
          </cell>
          <cell r="AC19906" t="str">
            <v>No</v>
          </cell>
          <cell r="AI19906">
            <v>2</v>
          </cell>
        </row>
        <row r="19907">
          <cell r="K19907" t="str">
            <v>Academy Converter</v>
          </cell>
          <cell r="L19907" t="str">
            <v>Primary</v>
          </cell>
          <cell r="AC19907" t="str">
            <v>No</v>
          </cell>
          <cell r="AI19907">
            <v>2</v>
          </cell>
        </row>
        <row r="19908">
          <cell r="K19908" t="str">
            <v>Academy Converter</v>
          </cell>
          <cell r="L19908" t="str">
            <v>Primary</v>
          </cell>
          <cell r="AC19908" t="str">
            <v>No</v>
          </cell>
          <cell r="AI19908">
            <v>2</v>
          </cell>
        </row>
        <row r="19909">
          <cell r="K19909" t="str">
            <v>Academy Converter</v>
          </cell>
          <cell r="L19909" t="str">
            <v>Primary</v>
          </cell>
          <cell r="AC19909" t="str">
            <v>No</v>
          </cell>
          <cell r="AI19909">
            <v>2</v>
          </cell>
        </row>
        <row r="19910">
          <cell r="K19910" t="str">
            <v>Academy Converter</v>
          </cell>
          <cell r="L19910" t="str">
            <v>Primary</v>
          </cell>
          <cell r="AC19910" t="str">
            <v>No</v>
          </cell>
          <cell r="AI19910">
            <v>1</v>
          </cell>
        </row>
        <row r="19911">
          <cell r="K19911" t="str">
            <v>Academy Converter</v>
          </cell>
          <cell r="L19911" t="str">
            <v>Primary</v>
          </cell>
          <cell r="AC19911" t="str">
            <v>No</v>
          </cell>
          <cell r="AI19911">
            <v>2</v>
          </cell>
        </row>
        <row r="19912">
          <cell r="K19912" t="str">
            <v>Academy Converter</v>
          </cell>
          <cell r="L19912" t="str">
            <v>Primary</v>
          </cell>
          <cell r="AC19912" t="str">
            <v>No</v>
          </cell>
          <cell r="AI19912">
            <v>2</v>
          </cell>
        </row>
        <row r="19913">
          <cell r="K19913" t="str">
            <v>Academy Converter</v>
          </cell>
          <cell r="L19913" t="str">
            <v>Primary</v>
          </cell>
          <cell r="AC19913" t="str">
            <v>No</v>
          </cell>
          <cell r="AI19913">
            <v>2</v>
          </cell>
        </row>
        <row r="19914">
          <cell r="K19914" t="str">
            <v>Academy Converter</v>
          </cell>
          <cell r="L19914" t="str">
            <v>Primary</v>
          </cell>
          <cell r="AC19914" t="str">
            <v>No</v>
          </cell>
          <cell r="AI19914">
            <v>2</v>
          </cell>
        </row>
        <row r="19915">
          <cell r="K19915" t="str">
            <v>Academy Converter</v>
          </cell>
          <cell r="L19915" t="str">
            <v>Primary</v>
          </cell>
          <cell r="AC19915" t="str">
            <v>No</v>
          </cell>
          <cell r="AI19915">
            <v>2</v>
          </cell>
        </row>
        <row r="19916">
          <cell r="K19916" t="str">
            <v>Academy Converter</v>
          </cell>
          <cell r="L19916" t="str">
            <v>Primary</v>
          </cell>
          <cell r="AC19916" t="str">
            <v>No</v>
          </cell>
          <cell r="AI19916">
            <v>2</v>
          </cell>
        </row>
        <row r="19917">
          <cell r="K19917" t="str">
            <v>Academy Converter</v>
          </cell>
          <cell r="L19917" t="str">
            <v>Primary</v>
          </cell>
          <cell r="AC19917" t="str">
            <v>No</v>
          </cell>
          <cell r="AI19917">
            <v>2</v>
          </cell>
        </row>
        <row r="19918">
          <cell r="K19918" t="str">
            <v>Academy Converter</v>
          </cell>
          <cell r="L19918" t="str">
            <v>Primary</v>
          </cell>
          <cell r="AC19918" t="str">
            <v>No</v>
          </cell>
          <cell r="AI19918">
            <v>2</v>
          </cell>
        </row>
        <row r="19919">
          <cell r="K19919" t="str">
            <v>Academy Converter</v>
          </cell>
          <cell r="L19919" t="str">
            <v>Primary</v>
          </cell>
          <cell r="AC19919" t="str">
            <v>No</v>
          </cell>
          <cell r="AI19919">
            <v>1</v>
          </cell>
        </row>
        <row r="19920">
          <cell r="K19920" t="str">
            <v>Academy Converter</v>
          </cell>
          <cell r="L19920" t="str">
            <v>Primary</v>
          </cell>
          <cell r="AC19920" t="str">
            <v>No</v>
          </cell>
          <cell r="AI19920">
            <v>1</v>
          </cell>
        </row>
        <row r="19921">
          <cell r="K19921" t="str">
            <v>Academy Converter</v>
          </cell>
          <cell r="L19921" t="str">
            <v>Primary</v>
          </cell>
          <cell r="AC19921" t="str">
            <v>No</v>
          </cell>
          <cell r="AI19921">
            <v>2</v>
          </cell>
        </row>
        <row r="19922">
          <cell r="K19922" t="str">
            <v>Academy Converter</v>
          </cell>
          <cell r="L19922" t="str">
            <v>Primary</v>
          </cell>
          <cell r="AC19922" t="str">
            <v>No</v>
          </cell>
          <cell r="AI19922">
            <v>2</v>
          </cell>
        </row>
        <row r="19923">
          <cell r="K19923" t="str">
            <v>Academy Converter</v>
          </cell>
          <cell r="L19923" t="str">
            <v>Primary</v>
          </cell>
          <cell r="AC19923" t="str">
            <v>No</v>
          </cell>
          <cell r="AI19923">
            <v>2</v>
          </cell>
        </row>
        <row r="19924">
          <cell r="K19924" t="str">
            <v>Academy Converter</v>
          </cell>
          <cell r="L19924" t="str">
            <v>Primary</v>
          </cell>
          <cell r="AC19924" t="str">
            <v>No</v>
          </cell>
          <cell r="AI19924">
            <v>2</v>
          </cell>
        </row>
        <row r="19925">
          <cell r="K19925" t="str">
            <v>Academy Converter</v>
          </cell>
          <cell r="L19925" t="str">
            <v>Primary</v>
          </cell>
          <cell r="AC19925" t="str">
            <v>No</v>
          </cell>
          <cell r="AI19925">
            <v>2</v>
          </cell>
        </row>
        <row r="19926">
          <cell r="K19926" t="str">
            <v>Academy Special Converter</v>
          </cell>
          <cell r="L19926" t="str">
            <v>Special</v>
          </cell>
          <cell r="AC19926" t="str">
            <v>No</v>
          </cell>
          <cell r="AI19926">
            <v>1</v>
          </cell>
        </row>
        <row r="19927">
          <cell r="K19927" t="str">
            <v>Academy Converter</v>
          </cell>
          <cell r="L19927" t="str">
            <v>Primary</v>
          </cell>
          <cell r="AC19927" t="str">
            <v>No</v>
          </cell>
          <cell r="AI19927">
            <v>2</v>
          </cell>
        </row>
        <row r="19928">
          <cell r="K19928" t="str">
            <v>Academy Converter</v>
          </cell>
          <cell r="L19928" t="str">
            <v>Primary</v>
          </cell>
          <cell r="AC19928" t="str">
            <v>No</v>
          </cell>
          <cell r="AI19928">
            <v>3</v>
          </cell>
        </row>
        <row r="19929">
          <cell r="K19929" t="str">
            <v>Academy Converter</v>
          </cell>
          <cell r="L19929" t="str">
            <v>Primary</v>
          </cell>
          <cell r="AC19929" t="str">
            <v>No</v>
          </cell>
          <cell r="AI19929">
            <v>1</v>
          </cell>
        </row>
        <row r="19930">
          <cell r="K19930" t="str">
            <v>Academy Converter</v>
          </cell>
          <cell r="L19930" t="str">
            <v>Secondary</v>
          </cell>
          <cell r="AC19930" t="str">
            <v>No</v>
          </cell>
          <cell r="AI19930">
            <v>1</v>
          </cell>
        </row>
        <row r="19931">
          <cell r="K19931" t="str">
            <v>Academy Alternative Provision Converter</v>
          </cell>
          <cell r="L19931" t="str">
            <v>PRU</v>
          </cell>
          <cell r="AC19931" t="str">
            <v>No</v>
          </cell>
          <cell r="AI19931">
            <v>1</v>
          </cell>
        </row>
        <row r="19932">
          <cell r="K19932" t="str">
            <v>Academy Converter</v>
          </cell>
          <cell r="L19932" t="str">
            <v>Primary</v>
          </cell>
          <cell r="AC19932" t="str">
            <v>No</v>
          </cell>
          <cell r="AI19932">
            <v>2</v>
          </cell>
        </row>
        <row r="19933">
          <cell r="K19933" t="str">
            <v>Academy Converter</v>
          </cell>
          <cell r="L19933" t="str">
            <v>Primary</v>
          </cell>
          <cell r="AC19933" t="str">
            <v>No</v>
          </cell>
          <cell r="AI19933">
            <v>2</v>
          </cell>
        </row>
        <row r="19934">
          <cell r="K19934" t="str">
            <v>Academy Converter</v>
          </cell>
          <cell r="L19934" t="str">
            <v>Primary</v>
          </cell>
          <cell r="AC19934" t="str">
            <v>No</v>
          </cell>
          <cell r="AI19934">
            <v>2</v>
          </cell>
        </row>
        <row r="19935">
          <cell r="K19935" t="str">
            <v>Academy Converter</v>
          </cell>
          <cell r="L19935" t="str">
            <v>Primary</v>
          </cell>
          <cell r="AC19935" t="str">
            <v>No</v>
          </cell>
          <cell r="AI19935">
            <v>3</v>
          </cell>
        </row>
        <row r="19936">
          <cell r="K19936" t="str">
            <v>Academy Special Converter</v>
          </cell>
          <cell r="L19936" t="str">
            <v>Special</v>
          </cell>
          <cell r="AC19936" t="str">
            <v>No</v>
          </cell>
          <cell r="AI19936">
            <v>2</v>
          </cell>
        </row>
        <row r="19937">
          <cell r="K19937" t="str">
            <v>Academy Converter</v>
          </cell>
          <cell r="L19937" t="str">
            <v>Primary</v>
          </cell>
          <cell r="AC19937" t="str">
            <v>No</v>
          </cell>
          <cell r="AI19937">
            <v>2</v>
          </cell>
        </row>
        <row r="19938">
          <cell r="K19938" t="str">
            <v>Academy Converter</v>
          </cell>
          <cell r="L19938" t="str">
            <v>Primary</v>
          </cell>
          <cell r="AC19938" t="str">
            <v>No</v>
          </cell>
          <cell r="AI19938">
            <v>3</v>
          </cell>
        </row>
        <row r="19939">
          <cell r="K19939" t="str">
            <v>Academy Converter</v>
          </cell>
          <cell r="L19939" t="str">
            <v>Primary</v>
          </cell>
          <cell r="AC19939" t="str">
            <v>No</v>
          </cell>
          <cell r="AI19939">
            <v>2</v>
          </cell>
        </row>
        <row r="19940">
          <cell r="K19940" t="str">
            <v>Academy Converter</v>
          </cell>
          <cell r="L19940" t="str">
            <v>Primary</v>
          </cell>
          <cell r="AC19940" t="str">
            <v>No</v>
          </cell>
          <cell r="AI19940">
            <v>1</v>
          </cell>
        </row>
        <row r="19941">
          <cell r="K19941" t="str">
            <v>Academy Converter</v>
          </cell>
          <cell r="L19941" t="str">
            <v>Secondary</v>
          </cell>
          <cell r="AC19941" t="str">
            <v>No</v>
          </cell>
          <cell r="AI19941">
            <v>2</v>
          </cell>
        </row>
        <row r="19942">
          <cell r="K19942" t="str">
            <v>Academy Converter</v>
          </cell>
          <cell r="L19942" t="str">
            <v>Primary</v>
          </cell>
          <cell r="AC19942" t="str">
            <v>No</v>
          </cell>
          <cell r="AI19942">
            <v>2</v>
          </cell>
        </row>
        <row r="19943">
          <cell r="K19943" t="str">
            <v>Academy Converter</v>
          </cell>
          <cell r="L19943" t="str">
            <v>Primary</v>
          </cell>
          <cell r="AC19943" t="str">
            <v>No</v>
          </cell>
          <cell r="AI19943">
            <v>2</v>
          </cell>
        </row>
        <row r="19944">
          <cell r="K19944" t="str">
            <v>Academy Converter</v>
          </cell>
          <cell r="L19944" t="str">
            <v>Primary</v>
          </cell>
          <cell r="AC19944" t="str">
            <v>No</v>
          </cell>
          <cell r="AI19944">
            <v>2</v>
          </cell>
        </row>
        <row r="19945">
          <cell r="K19945" t="str">
            <v>Academy Converter</v>
          </cell>
          <cell r="L19945" t="str">
            <v>Primary</v>
          </cell>
          <cell r="AC19945" t="str">
            <v>No</v>
          </cell>
          <cell r="AI19945">
            <v>2</v>
          </cell>
        </row>
        <row r="19946">
          <cell r="K19946" t="str">
            <v>Academy Converter</v>
          </cell>
          <cell r="L19946" t="str">
            <v>Primary</v>
          </cell>
          <cell r="AC19946" t="str">
            <v>No</v>
          </cell>
          <cell r="AI19946">
            <v>2</v>
          </cell>
        </row>
        <row r="19947">
          <cell r="K19947" t="str">
            <v>Academy Converter</v>
          </cell>
          <cell r="L19947" t="str">
            <v>Primary</v>
          </cell>
          <cell r="AC19947" t="str">
            <v>No</v>
          </cell>
          <cell r="AI19947">
            <v>3</v>
          </cell>
        </row>
        <row r="19948">
          <cell r="K19948" t="str">
            <v>Academy Converter</v>
          </cell>
          <cell r="L19948" t="str">
            <v>Primary</v>
          </cell>
          <cell r="AC19948" t="str">
            <v>No</v>
          </cell>
          <cell r="AI19948">
            <v>3</v>
          </cell>
        </row>
        <row r="19949">
          <cell r="K19949" t="str">
            <v>Academy Converter</v>
          </cell>
          <cell r="L19949" t="str">
            <v>Primary</v>
          </cell>
          <cell r="AC19949" t="str">
            <v>No</v>
          </cell>
          <cell r="AI19949">
            <v>2</v>
          </cell>
        </row>
        <row r="19950">
          <cell r="K19950" t="str">
            <v>Academy Converter</v>
          </cell>
          <cell r="L19950" t="str">
            <v>Secondary</v>
          </cell>
          <cell r="AC19950" t="str">
            <v>No</v>
          </cell>
          <cell r="AI19950">
            <v>1</v>
          </cell>
        </row>
        <row r="19951">
          <cell r="K19951" t="str">
            <v>Academy Converter</v>
          </cell>
          <cell r="L19951" t="str">
            <v>Primary</v>
          </cell>
          <cell r="AC19951" t="str">
            <v>No</v>
          </cell>
          <cell r="AI19951">
            <v>2</v>
          </cell>
        </row>
        <row r="19952">
          <cell r="K19952" t="str">
            <v>Academy Converter</v>
          </cell>
          <cell r="L19952" t="str">
            <v>Primary</v>
          </cell>
          <cell r="AC19952" t="str">
            <v>No</v>
          </cell>
          <cell r="AI19952">
            <v>2</v>
          </cell>
        </row>
        <row r="19953">
          <cell r="K19953" t="str">
            <v>Academy Converter</v>
          </cell>
          <cell r="L19953" t="str">
            <v>Primary</v>
          </cell>
          <cell r="AC19953" t="str">
            <v>No</v>
          </cell>
          <cell r="AI19953">
            <v>1</v>
          </cell>
        </row>
        <row r="19954">
          <cell r="K19954" t="str">
            <v>Academy Converter</v>
          </cell>
          <cell r="L19954" t="str">
            <v>Primary</v>
          </cell>
          <cell r="AC19954" t="str">
            <v>No</v>
          </cell>
          <cell r="AI19954">
            <v>2</v>
          </cell>
        </row>
        <row r="19955">
          <cell r="K19955" t="str">
            <v>Academy Converter</v>
          </cell>
          <cell r="L19955" t="str">
            <v>Primary</v>
          </cell>
          <cell r="AC19955" t="str">
            <v>No</v>
          </cell>
          <cell r="AI19955">
            <v>2</v>
          </cell>
        </row>
        <row r="19956">
          <cell r="K19956" t="str">
            <v>Academy Converter</v>
          </cell>
          <cell r="L19956" t="str">
            <v>Primary</v>
          </cell>
          <cell r="AC19956" t="str">
            <v>No</v>
          </cell>
          <cell r="AI19956">
            <v>2</v>
          </cell>
        </row>
        <row r="19957">
          <cell r="K19957" t="str">
            <v>Academy Converter</v>
          </cell>
          <cell r="L19957" t="str">
            <v>Primary</v>
          </cell>
          <cell r="AC19957" t="str">
            <v>No</v>
          </cell>
          <cell r="AI19957">
            <v>2</v>
          </cell>
        </row>
        <row r="19958">
          <cell r="K19958" t="str">
            <v>Academy Converter</v>
          </cell>
          <cell r="L19958" t="str">
            <v>Primary</v>
          </cell>
          <cell r="AC19958" t="str">
            <v>No</v>
          </cell>
          <cell r="AI19958">
            <v>2</v>
          </cell>
        </row>
        <row r="19959">
          <cell r="K19959" t="str">
            <v>Academy Special Converter</v>
          </cell>
          <cell r="L19959" t="str">
            <v>Special</v>
          </cell>
          <cell r="AC19959" t="str">
            <v>No</v>
          </cell>
          <cell r="AI19959">
            <v>1</v>
          </cell>
        </row>
        <row r="19960">
          <cell r="K19960" t="str">
            <v>Academy Converter</v>
          </cell>
          <cell r="L19960" t="str">
            <v>Primary</v>
          </cell>
          <cell r="AC19960" t="str">
            <v>No</v>
          </cell>
          <cell r="AI19960">
            <v>2</v>
          </cell>
        </row>
        <row r="19961">
          <cell r="K19961" t="str">
            <v>Academy Converter</v>
          </cell>
          <cell r="L19961" t="str">
            <v>Primary</v>
          </cell>
          <cell r="AC19961" t="str">
            <v>No</v>
          </cell>
          <cell r="AI19961">
            <v>2</v>
          </cell>
        </row>
        <row r="19962">
          <cell r="K19962" t="str">
            <v>Academy Converter</v>
          </cell>
          <cell r="L19962" t="str">
            <v>Secondary</v>
          </cell>
          <cell r="AC19962" t="str">
            <v>No</v>
          </cell>
          <cell r="AI19962">
            <v>2</v>
          </cell>
        </row>
        <row r="19963">
          <cell r="K19963" t="str">
            <v>Academy Converter</v>
          </cell>
          <cell r="L19963" t="str">
            <v>Primary</v>
          </cell>
          <cell r="AC19963" t="str">
            <v>No</v>
          </cell>
          <cell r="AI19963">
            <v>2</v>
          </cell>
        </row>
        <row r="19964">
          <cell r="K19964" t="str">
            <v>Academy Converter</v>
          </cell>
          <cell r="L19964" t="str">
            <v>Primary</v>
          </cell>
          <cell r="AC19964" t="str">
            <v>No</v>
          </cell>
          <cell r="AI19964">
            <v>2</v>
          </cell>
        </row>
        <row r="19965">
          <cell r="K19965" t="str">
            <v>Academy Converter</v>
          </cell>
          <cell r="L19965" t="str">
            <v>Primary</v>
          </cell>
          <cell r="AC19965" t="str">
            <v>No</v>
          </cell>
          <cell r="AI19965">
            <v>2</v>
          </cell>
        </row>
        <row r="19966">
          <cell r="K19966" t="str">
            <v>Academy Converter</v>
          </cell>
          <cell r="L19966" t="str">
            <v>Primary</v>
          </cell>
          <cell r="AC19966" t="str">
            <v>No</v>
          </cell>
          <cell r="AI19966">
            <v>1</v>
          </cell>
        </row>
        <row r="19967">
          <cell r="K19967" t="str">
            <v>Academy Converter</v>
          </cell>
          <cell r="L19967" t="str">
            <v>Primary</v>
          </cell>
          <cell r="AC19967" t="str">
            <v>No</v>
          </cell>
          <cell r="AI19967">
            <v>2</v>
          </cell>
        </row>
        <row r="19968">
          <cell r="K19968" t="str">
            <v>Academy Converter</v>
          </cell>
          <cell r="L19968" t="str">
            <v>Primary</v>
          </cell>
          <cell r="AC19968" t="str">
            <v>No</v>
          </cell>
          <cell r="AI19968">
            <v>2</v>
          </cell>
        </row>
        <row r="19969">
          <cell r="K19969" t="str">
            <v>Academy Converter</v>
          </cell>
          <cell r="L19969" t="str">
            <v>Primary</v>
          </cell>
          <cell r="AC19969" t="str">
            <v>No</v>
          </cell>
          <cell r="AI19969">
            <v>3</v>
          </cell>
        </row>
        <row r="19970">
          <cell r="K19970" t="str">
            <v>Academy Converter</v>
          </cell>
          <cell r="L19970" t="str">
            <v>Primary</v>
          </cell>
          <cell r="AC19970" t="str">
            <v>No</v>
          </cell>
          <cell r="AI19970">
            <v>2</v>
          </cell>
        </row>
        <row r="19971">
          <cell r="K19971" t="str">
            <v>Academy Converter</v>
          </cell>
          <cell r="L19971" t="str">
            <v>Primary</v>
          </cell>
          <cell r="AC19971" t="str">
            <v>No</v>
          </cell>
          <cell r="AI19971">
            <v>2</v>
          </cell>
        </row>
        <row r="19972">
          <cell r="K19972" t="str">
            <v>Academy Converter</v>
          </cell>
          <cell r="L19972" t="str">
            <v>Primary</v>
          </cell>
          <cell r="AC19972" t="str">
            <v>No</v>
          </cell>
          <cell r="AI19972">
            <v>2</v>
          </cell>
        </row>
        <row r="19973">
          <cell r="K19973" t="str">
            <v>Academy Converter</v>
          </cell>
          <cell r="L19973" t="str">
            <v>Primary</v>
          </cell>
          <cell r="AC19973" t="str">
            <v>No</v>
          </cell>
          <cell r="AI19973">
            <v>2</v>
          </cell>
        </row>
        <row r="19974">
          <cell r="K19974" t="str">
            <v>Academy Converter</v>
          </cell>
          <cell r="L19974" t="str">
            <v>Primary</v>
          </cell>
          <cell r="AC19974" t="str">
            <v>No</v>
          </cell>
          <cell r="AI19974">
            <v>2</v>
          </cell>
        </row>
        <row r="19975">
          <cell r="K19975" t="str">
            <v>Academy Converter</v>
          </cell>
          <cell r="L19975" t="str">
            <v>Primary</v>
          </cell>
          <cell r="AC19975" t="str">
            <v>No</v>
          </cell>
          <cell r="AI19975">
            <v>2</v>
          </cell>
        </row>
        <row r="19976">
          <cell r="K19976" t="str">
            <v>Academy Converter</v>
          </cell>
          <cell r="L19976" t="str">
            <v>Secondary</v>
          </cell>
          <cell r="AC19976" t="str">
            <v>No</v>
          </cell>
          <cell r="AI19976">
            <v>1</v>
          </cell>
        </row>
        <row r="19977">
          <cell r="K19977" t="str">
            <v>Academy Special Converter</v>
          </cell>
          <cell r="L19977" t="str">
            <v>Special</v>
          </cell>
          <cell r="AC19977" t="str">
            <v>No</v>
          </cell>
          <cell r="AI19977">
            <v>2</v>
          </cell>
        </row>
        <row r="19978">
          <cell r="K19978" t="str">
            <v>Academy Converter</v>
          </cell>
          <cell r="L19978" t="str">
            <v>Primary</v>
          </cell>
          <cell r="AC19978" t="str">
            <v>No</v>
          </cell>
          <cell r="AI19978">
            <v>2</v>
          </cell>
        </row>
        <row r="19979">
          <cell r="K19979" t="str">
            <v>Academy Converter</v>
          </cell>
          <cell r="L19979" t="str">
            <v>Primary</v>
          </cell>
          <cell r="AC19979" t="str">
            <v>No</v>
          </cell>
          <cell r="AI19979">
            <v>1</v>
          </cell>
        </row>
        <row r="19980">
          <cell r="K19980" t="str">
            <v>Academy Converter</v>
          </cell>
          <cell r="L19980" t="str">
            <v>Secondary</v>
          </cell>
          <cell r="AC19980" t="str">
            <v>No</v>
          </cell>
          <cell r="AI19980">
            <v>1</v>
          </cell>
        </row>
        <row r="19981">
          <cell r="K19981" t="str">
            <v>Academy Converter</v>
          </cell>
          <cell r="L19981" t="str">
            <v>Primary</v>
          </cell>
          <cell r="AC19981" t="str">
            <v>No</v>
          </cell>
          <cell r="AI19981">
            <v>3</v>
          </cell>
        </row>
        <row r="19982">
          <cell r="K19982" t="str">
            <v>Academy Converter</v>
          </cell>
          <cell r="L19982" t="str">
            <v>Primary</v>
          </cell>
          <cell r="AC19982" t="str">
            <v>No</v>
          </cell>
          <cell r="AI19982">
            <v>2</v>
          </cell>
        </row>
        <row r="19983">
          <cell r="K19983" t="str">
            <v>Academy Converter</v>
          </cell>
          <cell r="L19983" t="str">
            <v>Primary</v>
          </cell>
          <cell r="AC19983" t="str">
            <v>No</v>
          </cell>
          <cell r="AI19983">
            <v>2</v>
          </cell>
        </row>
        <row r="19984">
          <cell r="K19984" t="str">
            <v>Academy Converter</v>
          </cell>
          <cell r="L19984" t="str">
            <v>Primary</v>
          </cell>
          <cell r="AC19984" t="str">
            <v>No</v>
          </cell>
          <cell r="AI19984">
            <v>2</v>
          </cell>
        </row>
        <row r="19985">
          <cell r="K19985" t="str">
            <v>Academy Converter</v>
          </cell>
          <cell r="L19985" t="str">
            <v>Primary</v>
          </cell>
          <cell r="AC19985" t="str">
            <v>No</v>
          </cell>
          <cell r="AI19985">
            <v>2</v>
          </cell>
        </row>
        <row r="19986">
          <cell r="K19986" t="str">
            <v>Academy Converter</v>
          </cell>
          <cell r="L19986" t="str">
            <v>Primary</v>
          </cell>
          <cell r="AC19986" t="str">
            <v>No</v>
          </cell>
          <cell r="AI19986">
            <v>1</v>
          </cell>
        </row>
        <row r="19987">
          <cell r="K19987" t="str">
            <v>Academy Converter</v>
          </cell>
          <cell r="L19987" t="str">
            <v>Primary</v>
          </cell>
          <cell r="AC19987" t="str">
            <v>No</v>
          </cell>
          <cell r="AI19987">
            <v>2</v>
          </cell>
        </row>
        <row r="19988">
          <cell r="K19988" t="str">
            <v>Academy Converter</v>
          </cell>
          <cell r="L19988" t="str">
            <v>Primary</v>
          </cell>
          <cell r="AC19988" t="str">
            <v>No</v>
          </cell>
          <cell r="AI19988">
            <v>2</v>
          </cell>
        </row>
        <row r="19989">
          <cell r="K19989" t="str">
            <v>Academy Converter</v>
          </cell>
          <cell r="L19989" t="str">
            <v>Primary</v>
          </cell>
          <cell r="AC19989" t="str">
            <v>No</v>
          </cell>
          <cell r="AI19989">
            <v>2</v>
          </cell>
        </row>
        <row r="19990">
          <cell r="K19990" t="str">
            <v>Academy Converter</v>
          </cell>
          <cell r="L19990" t="str">
            <v>Secondary</v>
          </cell>
          <cell r="AC19990" t="str">
            <v>No</v>
          </cell>
          <cell r="AI19990">
            <v>2</v>
          </cell>
        </row>
        <row r="19991">
          <cell r="K19991" t="str">
            <v>Academy Converter</v>
          </cell>
          <cell r="L19991" t="str">
            <v>Primary</v>
          </cell>
          <cell r="AC19991" t="str">
            <v>No</v>
          </cell>
          <cell r="AI19991">
            <v>2</v>
          </cell>
        </row>
        <row r="19992">
          <cell r="K19992" t="str">
            <v>Academy Converter</v>
          </cell>
          <cell r="L19992" t="str">
            <v>Primary</v>
          </cell>
          <cell r="AC19992" t="str">
            <v>No</v>
          </cell>
          <cell r="AI19992">
            <v>2</v>
          </cell>
        </row>
        <row r="19993">
          <cell r="K19993" t="str">
            <v>Academy Converter</v>
          </cell>
          <cell r="L19993" t="str">
            <v>Secondary</v>
          </cell>
          <cell r="AC19993" t="str">
            <v>No</v>
          </cell>
          <cell r="AI19993">
            <v>2</v>
          </cell>
        </row>
        <row r="19994">
          <cell r="K19994" t="str">
            <v>Academy Converter</v>
          </cell>
          <cell r="L19994" t="str">
            <v>Secondary</v>
          </cell>
          <cell r="AC19994" t="str">
            <v>No</v>
          </cell>
          <cell r="AI19994">
            <v>2</v>
          </cell>
        </row>
        <row r="19995">
          <cell r="K19995" t="str">
            <v>Academy Converter</v>
          </cell>
          <cell r="L19995" t="str">
            <v>Primary</v>
          </cell>
          <cell r="AC19995" t="str">
            <v>No</v>
          </cell>
          <cell r="AI19995">
            <v>2</v>
          </cell>
        </row>
        <row r="19996">
          <cell r="K19996" t="str">
            <v>Academy Converter</v>
          </cell>
          <cell r="L19996" t="str">
            <v>Primary</v>
          </cell>
          <cell r="AC19996" t="str">
            <v>No</v>
          </cell>
          <cell r="AI19996">
            <v>2</v>
          </cell>
        </row>
        <row r="19997">
          <cell r="K19997" t="str">
            <v>Academy Converter</v>
          </cell>
          <cell r="L19997" t="str">
            <v>Primary</v>
          </cell>
          <cell r="AC19997" t="str">
            <v>No</v>
          </cell>
          <cell r="AI19997">
            <v>2</v>
          </cell>
        </row>
        <row r="19998">
          <cell r="K19998" t="str">
            <v>Academy Converter</v>
          </cell>
          <cell r="L19998" t="str">
            <v>Primary</v>
          </cell>
          <cell r="AC19998" t="str">
            <v>No</v>
          </cell>
          <cell r="AI19998">
            <v>2</v>
          </cell>
        </row>
        <row r="19999">
          <cell r="K19999" t="str">
            <v>Academy Converter</v>
          </cell>
          <cell r="L19999" t="str">
            <v>Primary</v>
          </cell>
          <cell r="AC19999" t="str">
            <v>No</v>
          </cell>
          <cell r="AI19999">
            <v>3</v>
          </cell>
        </row>
        <row r="20000">
          <cell r="K20000" t="str">
            <v>Academy Converter</v>
          </cell>
          <cell r="L20000" t="str">
            <v>Primary</v>
          </cell>
          <cell r="AC20000" t="str">
            <v>No</v>
          </cell>
          <cell r="AI20000">
            <v>2</v>
          </cell>
        </row>
        <row r="20001">
          <cell r="K20001" t="str">
            <v>Academy Converter</v>
          </cell>
          <cell r="L20001" t="str">
            <v>Primary</v>
          </cell>
          <cell r="AC20001" t="str">
            <v>No</v>
          </cell>
          <cell r="AI20001">
            <v>2</v>
          </cell>
        </row>
        <row r="20002">
          <cell r="K20002" t="str">
            <v>Academy Converter</v>
          </cell>
          <cell r="L20002" t="str">
            <v>Primary</v>
          </cell>
          <cell r="AC20002" t="str">
            <v>No</v>
          </cell>
          <cell r="AI20002">
            <v>1</v>
          </cell>
        </row>
        <row r="20003">
          <cell r="K20003" t="str">
            <v>Academy Converter</v>
          </cell>
          <cell r="L20003" t="str">
            <v>Primary</v>
          </cell>
          <cell r="AC20003" t="str">
            <v>No</v>
          </cell>
          <cell r="AI20003">
            <v>2</v>
          </cell>
        </row>
        <row r="20004">
          <cell r="K20004" t="str">
            <v>Academy Converter</v>
          </cell>
          <cell r="L20004" t="str">
            <v>Primary</v>
          </cell>
          <cell r="AC20004" t="str">
            <v>No</v>
          </cell>
          <cell r="AI20004">
            <v>1</v>
          </cell>
        </row>
        <row r="20005">
          <cell r="K20005" t="str">
            <v>Academy Converter</v>
          </cell>
          <cell r="L20005" t="str">
            <v>Primary</v>
          </cell>
          <cell r="AC20005" t="str">
            <v>No</v>
          </cell>
          <cell r="AI20005">
            <v>1</v>
          </cell>
        </row>
        <row r="20006">
          <cell r="K20006" t="str">
            <v>Academy Special Converter</v>
          </cell>
          <cell r="L20006" t="str">
            <v>Special</v>
          </cell>
          <cell r="AC20006" t="str">
            <v>No</v>
          </cell>
          <cell r="AI20006">
            <v>1</v>
          </cell>
        </row>
        <row r="20007">
          <cell r="K20007" t="str">
            <v>Academy Converter</v>
          </cell>
          <cell r="L20007" t="str">
            <v>Primary</v>
          </cell>
          <cell r="AC20007" t="str">
            <v>No</v>
          </cell>
          <cell r="AI20007">
            <v>2</v>
          </cell>
        </row>
        <row r="20008">
          <cell r="K20008" t="str">
            <v>Academy Converter</v>
          </cell>
          <cell r="L20008" t="str">
            <v>Primary</v>
          </cell>
          <cell r="AC20008" t="str">
            <v>No</v>
          </cell>
          <cell r="AI20008">
            <v>2</v>
          </cell>
        </row>
        <row r="20009">
          <cell r="K20009" t="str">
            <v>Academy Converter</v>
          </cell>
          <cell r="L20009" t="str">
            <v>Primary</v>
          </cell>
          <cell r="AC20009" t="str">
            <v>No</v>
          </cell>
          <cell r="AI20009">
            <v>2</v>
          </cell>
        </row>
        <row r="20010">
          <cell r="K20010" t="str">
            <v>Academy Converter</v>
          </cell>
          <cell r="L20010" t="str">
            <v>Primary</v>
          </cell>
          <cell r="AC20010" t="str">
            <v>No</v>
          </cell>
          <cell r="AI20010">
            <v>2</v>
          </cell>
        </row>
        <row r="20011">
          <cell r="K20011" t="str">
            <v>Academy Converter</v>
          </cell>
          <cell r="L20011" t="str">
            <v>Primary</v>
          </cell>
          <cell r="AC20011" t="str">
            <v>No</v>
          </cell>
          <cell r="AI20011">
            <v>2</v>
          </cell>
        </row>
        <row r="20012">
          <cell r="K20012" t="str">
            <v>Academy Converter</v>
          </cell>
          <cell r="L20012" t="str">
            <v>Primary</v>
          </cell>
          <cell r="AC20012" t="str">
            <v>No</v>
          </cell>
          <cell r="AI20012">
            <v>2</v>
          </cell>
        </row>
        <row r="20013">
          <cell r="K20013" t="str">
            <v>Academy Converter</v>
          </cell>
          <cell r="L20013" t="str">
            <v>Primary</v>
          </cell>
          <cell r="AC20013" t="str">
            <v>No</v>
          </cell>
          <cell r="AI20013">
            <v>2</v>
          </cell>
        </row>
        <row r="20014">
          <cell r="K20014" t="str">
            <v>Academy Converter</v>
          </cell>
          <cell r="L20014" t="str">
            <v>Primary</v>
          </cell>
          <cell r="AC20014" t="str">
            <v>No</v>
          </cell>
          <cell r="AI20014">
            <v>2</v>
          </cell>
        </row>
        <row r="20015">
          <cell r="K20015" t="str">
            <v>Academy Converter</v>
          </cell>
          <cell r="L20015" t="str">
            <v>Primary</v>
          </cell>
          <cell r="AC20015" t="str">
            <v>No</v>
          </cell>
          <cell r="AI20015">
            <v>2</v>
          </cell>
        </row>
        <row r="20016">
          <cell r="K20016" t="str">
            <v>Academy Converter</v>
          </cell>
          <cell r="L20016" t="str">
            <v>Primary</v>
          </cell>
          <cell r="AC20016" t="str">
            <v>No</v>
          </cell>
          <cell r="AI20016">
            <v>2</v>
          </cell>
        </row>
        <row r="20017">
          <cell r="K20017" t="str">
            <v>Academy Converter</v>
          </cell>
          <cell r="L20017" t="str">
            <v>Primary</v>
          </cell>
          <cell r="AC20017" t="str">
            <v>No</v>
          </cell>
          <cell r="AI20017">
            <v>2</v>
          </cell>
        </row>
        <row r="20018">
          <cell r="K20018" t="str">
            <v>Academy Converter</v>
          </cell>
          <cell r="L20018" t="str">
            <v>Primary</v>
          </cell>
          <cell r="AC20018" t="str">
            <v>No</v>
          </cell>
          <cell r="AI20018">
            <v>2</v>
          </cell>
        </row>
        <row r="20019">
          <cell r="K20019" t="str">
            <v>Academy Special Converter</v>
          </cell>
          <cell r="L20019" t="str">
            <v>Special</v>
          </cell>
          <cell r="AC20019" t="str">
            <v>No</v>
          </cell>
          <cell r="AI20019">
            <v>1</v>
          </cell>
        </row>
        <row r="20020">
          <cell r="K20020" t="str">
            <v>Academy Special Converter</v>
          </cell>
          <cell r="L20020" t="str">
            <v>Special</v>
          </cell>
          <cell r="AC20020" t="str">
            <v>No</v>
          </cell>
          <cell r="AI20020">
            <v>2</v>
          </cell>
        </row>
        <row r="20021">
          <cell r="K20021" t="str">
            <v>Academy Converter</v>
          </cell>
          <cell r="L20021" t="str">
            <v>Secondary</v>
          </cell>
          <cell r="AC20021" t="str">
            <v>No</v>
          </cell>
          <cell r="AI20021">
            <v>1</v>
          </cell>
        </row>
        <row r="20022">
          <cell r="K20022" t="str">
            <v>Academy Converter</v>
          </cell>
          <cell r="L20022" t="str">
            <v>Primary</v>
          </cell>
          <cell r="AC20022" t="str">
            <v>No</v>
          </cell>
          <cell r="AI20022">
            <v>3</v>
          </cell>
        </row>
        <row r="20023">
          <cell r="K20023" t="str">
            <v>Academy Converter</v>
          </cell>
          <cell r="L20023" t="str">
            <v>Primary</v>
          </cell>
          <cell r="AC20023" t="str">
            <v>No</v>
          </cell>
          <cell r="AI20023">
            <v>2</v>
          </cell>
        </row>
        <row r="20024">
          <cell r="K20024" t="str">
            <v>Academy Converter</v>
          </cell>
          <cell r="L20024" t="str">
            <v>Primary</v>
          </cell>
          <cell r="AC20024" t="str">
            <v>No</v>
          </cell>
          <cell r="AI20024">
            <v>2</v>
          </cell>
        </row>
        <row r="20025">
          <cell r="K20025" t="str">
            <v>Academy Converter</v>
          </cell>
          <cell r="L20025" t="str">
            <v>Primary</v>
          </cell>
          <cell r="AC20025" t="str">
            <v>No</v>
          </cell>
          <cell r="AI20025">
            <v>2</v>
          </cell>
        </row>
        <row r="20026">
          <cell r="K20026" t="str">
            <v>Academy Converter</v>
          </cell>
          <cell r="L20026" t="str">
            <v>Primary</v>
          </cell>
          <cell r="AC20026" t="str">
            <v>No</v>
          </cell>
          <cell r="AI20026">
            <v>2</v>
          </cell>
        </row>
        <row r="20027">
          <cell r="K20027" t="str">
            <v>Academy Converter</v>
          </cell>
          <cell r="L20027" t="str">
            <v>Primary</v>
          </cell>
          <cell r="AC20027" t="str">
            <v>No</v>
          </cell>
          <cell r="AI20027">
            <v>2</v>
          </cell>
        </row>
        <row r="20028">
          <cell r="K20028" t="str">
            <v>Academy Converter</v>
          </cell>
          <cell r="L20028" t="str">
            <v>Secondary</v>
          </cell>
          <cell r="AC20028" t="str">
            <v>No</v>
          </cell>
          <cell r="AI20028">
            <v>3</v>
          </cell>
        </row>
        <row r="20029">
          <cell r="K20029" t="str">
            <v>Academy Converter</v>
          </cell>
          <cell r="L20029" t="str">
            <v>Secondary</v>
          </cell>
          <cell r="AC20029" t="str">
            <v>No</v>
          </cell>
          <cell r="AI20029">
            <v>1</v>
          </cell>
        </row>
        <row r="20030">
          <cell r="K20030" t="str">
            <v>Academy Converter</v>
          </cell>
          <cell r="L20030" t="str">
            <v>Primary</v>
          </cell>
          <cell r="AC20030" t="str">
            <v>No</v>
          </cell>
          <cell r="AI20030">
            <v>2</v>
          </cell>
        </row>
        <row r="20031">
          <cell r="K20031" t="str">
            <v>Academy Converter</v>
          </cell>
          <cell r="L20031" t="str">
            <v>Primary</v>
          </cell>
          <cell r="AC20031" t="str">
            <v>No</v>
          </cell>
          <cell r="AI20031">
            <v>2</v>
          </cell>
        </row>
        <row r="20032">
          <cell r="K20032" t="str">
            <v>Academy Converter</v>
          </cell>
          <cell r="L20032" t="str">
            <v>Primary</v>
          </cell>
          <cell r="AC20032" t="str">
            <v>No</v>
          </cell>
          <cell r="AI20032">
            <v>2</v>
          </cell>
        </row>
        <row r="20033">
          <cell r="K20033" t="str">
            <v>Academy Converter</v>
          </cell>
          <cell r="L20033" t="str">
            <v>Primary</v>
          </cell>
          <cell r="AC20033" t="str">
            <v>No</v>
          </cell>
          <cell r="AI20033">
            <v>2</v>
          </cell>
        </row>
        <row r="20034">
          <cell r="K20034" t="str">
            <v>Academy Converter</v>
          </cell>
          <cell r="L20034" t="str">
            <v>Primary</v>
          </cell>
          <cell r="AC20034" t="str">
            <v>No</v>
          </cell>
          <cell r="AI20034">
            <v>2</v>
          </cell>
        </row>
        <row r="20035">
          <cell r="K20035" t="str">
            <v>Academy Converter</v>
          </cell>
          <cell r="L20035" t="str">
            <v>Primary</v>
          </cell>
          <cell r="AC20035" t="str">
            <v>No</v>
          </cell>
          <cell r="AI20035">
            <v>2</v>
          </cell>
        </row>
        <row r="20036">
          <cell r="K20036" t="str">
            <v>Academy Converter</v>
          </cell>
          <cell r="L20036" t="str">
            <v>Primary</v>
          </cell>
          <cell r="AC20036" t="str">
            <v>No</v>
          </cell>
          <cell r="AI20036">
            <v>2</v>
          </cell>
        </row>
        <row r="20037">
          <cell r="K20037" t="str">
            <v>Academy Converter</v>
          </cell>
          <cell r="L20037" t="str">
            <v>Primary</v>
          </cell>
          <cell r="AC20037" t="str">
            <v>No</v>
          </cell>
          <cell r="AI20037">
            <v>2</v>
          </cell>
        </row>
        <row r="20038">
          <cell r="K20038" t="str">
            <v>Academy Converter</v>
          </cell>
          <cell r="L20038" t="str">
            <v>Primary</v>
          </cell>
          <cell r="AC20038" t="str">
            <v>No</v>
          </cell>
          <cell r="AI20038">
            <v>2</v>
          </cell>
        </row>
        <row r="20039">
          <cell r="K20039" t="str">
            <v>Academy Converter</v>
          </cell>
          <cell r="L20039" t="str">
            <v>Primary</v>
          </cell>
          <cell r="AC20039" t="str">
            <v>No</v>
          </cell>
          <cell r="AI20039">
            <v>1</v>
          </cell>
        </row>
        <row r="20040">
          <cell r="K20040" t="str">
            <v>Academy Converter</v>
          </cell>
          <cell r="L20040" t="str">
            <v>Primary</v>
          </cell>
          <cell r="AC20040" t="str">
            <v>No</v>
          </cell>
          <cell r="AI20040">
            <v>2</v>
          </cell>
        </row>
        <row r="20041">
          <cell r="K20041" t="str">
            <v>Academy Converter</v>
          </cell>
          <cell r="L20041" t="str">
            <v>Primary</v>
          </cell>
          <cell r="AC20041" t="str">
            <v>No</v>
          </cell>
          <cell r="AI20041">
            <v>2</v>
          </cell>
        </row>
        <row r="20042">
          <cell r="K20042" t="str">
            <v>Academy Converter</v>
          </cell>
          <cell r="L20042" t="str">
            <v>Primary</v>
          </cell>
          <cell r="AC20042" t="str">
            <v>No</v>
          </cell>
          <cell r="AI20042">
            <v>2</v>
          </cell>
        </row>
        <row r="20043">
          <cell r="K20043" t="str">
            <v>Academy Special Converter</v>
          </cell>
          <cell r="L20043" t="str">
            <v>Special</v>
          </cell>
          <cell r="AC20043" t="str">
            <v>No</v>
          </cell>
          <cell r="AI20043">
            <v>2</v>
          </cell>
        </row>
        <row r="20044">
          <cell r="K20044" t="str">
            <v>Academy Converter</v>
          </cell>
          <cell r="L20044" t="str">
            <v>Primary</v>
          </cell>
          <cell r="AC20044" t="str">
            <v>No</v>
          </cell>
          <cell r="AI20044">
            <v>2</v>
          </cell>
        </row>
        <row r="20045">
          <cell r="K20045" t="str">
            <v>Academy Converter</v>
          </cell>
          <cell r="L20045" t="str">
            <v>Primary</v>
          </cell>
          <cell r="AC20045" t="str">
            <v>No</v>
          </cell>
          <cell r="AI20045">
            <v>2</v>
          </cell>
        </row>
        <row r="20046">
          <cell r="K20046" t="str">
            <v>Academy Converter</v>
          </cell>
          <cell r="L20046" t="str">
            <v>Primary</v>
          </cell>
          <cell r="AC20046" t="str">
            <v>No</v>
          </cell>
          <cell r="AI20046">
            <v>2</v>
          </cell>
        </row>
        <row r="20047">
          <cell r="K20047" t="str">
            <v>Academy Converter</v>
          </cell>
          <cell r="L20047" t="str">
            <v>Primary</v>
          </cell>
          <cell r="AC20047" t="str">
            <v>No</v>
          </cell>
          <cell r="AI20047">
            <v>2</v>
          </cell>
        </row>
        <row r="20048">
          <cell r="K20048" t="str">
            <v>Academy Converter</v>
          </cell>
          <cell r="L20048" t="str">
            <v>Primary</v>
          </cell>
          <cell r="AC20048" t="str">
            <v>No</v>
          </cell>
          <cell r="AI20048">
            <v>2</v>
          </cell>
        </row>
        <row r="20049">
          <cell r="K20049" t="str">
            <v>Academy Converter</v>
          </cell>
          <cell r="L20049" t="str">
            <v>Primary</v>
          </cell>
          <cell r="AC20049" t="str">
            <v>No</v>
          </cell>
          <cell r="AI20049">
            <v>2</v>
          </cell>
        </row>
        <row r="20050">
          <cell r="K20050" t="str">
            <v>Academy Converter</v>
          </cell>
          <cell r="L20050" t="str">
            <v>Primary</v>
          </cell>
          <cell r="AC20050" t="str">
            <v>No</v>
          </cell>
          <cell r="AI20050">
            <v>1</v>
          </cell>
        </row>
        <row r="20051">
          <cell r="K20051" t="str">
            <v>Academy Special Converter</v>
          </cell>
          <cell r="L20051" t="str">
            <v>Special</v>
          </cell>
          <cell r="AC20051" t="str">
            <v>No</v>
          </cell>
          <cell r="AI20051">
            <v>2</v>
          </cell>
        </row>
        <row r="20052">
          <cell r="K20052" t="str">
            <v>Academy Converter</v>
          </cell>
          <cell r="L20052" t="str">
            <v>Primary</v>
          </cell>
          <cell r="AC20052" t="str">
            <v>No</v>
          </cell>
          <cell r="AI20052">
            <v>2</v>
          </cell>
        </row>
        <row r="20053">
          <cell r="K20053" t="str">
            <v>Academy Converter</v>
          </cell>
          <cell r="L20053" t="str">
            <v>Primary</v>
          </cell>
          <cell r="AC20053" t="str">
            <v>No</v>
          </cell>
          <cell r="AI20053">
            <v>3</v>
          </cell>
        </row>
        <row r="20054">
          <cell r="K20054" t="str">
            <v>Academy Converter</v>
          </cell>
          <cell r="L20054" t="str">
            <v>Primary</v>
          </cell>
          <cell r="AC20054" t="str">
            <v>No</v>
          </cell>
          <cell r="AI20054">
            <v>2</v>
          </cell>
        </row>
        <row r="20055">
          <cell r="K20055" t="str">
            <v>Academy Converter</v>
          </cell>
          <cell r="L20055" t="str">
            <v>Primary</v>
          </cell>
          <cell r="AC20055" t="str">
            <v>No</v>
          </cell>
          <cell r="AI20055">
            <v>2</v>
          </cell>
        </row>
        <row r="20056">
          <cell r="K20056" t="str">
            <v>Academy Converter</v>
          </cell>
          <cell r="L20056" t="str">
            <v>Primary</v>
          </cell>
          <cell r="AC20056" t="str">
            <v>No</v>
          </cell>
          <cell r="AI20056">
            <v>2</v>
          </cell>
        </row>
        <row r="20057">
          <cell r="K20057" t="str">
            <v>Academy Converter</v>
          </cell>
          <cell r="L20057" t="str">
            <v>Primary</v>
          </cell>
          <cell r="AC20057" t="str">
            <v>No</v>
          </cell>
          <cell r="AI20057">
            <v>2</v>
          </cell>
        </row>
        <row r="20058">
          <cell r="K20058" t="str">
            <v>Academy Converter</v>
          </cell>
          <cell r="L20058" t="str">
            <v>Secondary</v>
          </cell>
          <cell r="AC20058" t="str">
            <v>No</v>
          </cell>
          <cell r="AI20058">
            <v>2</v>
          </cell>
        </row>
        <row r="20059">
          <cell r="K20059" t="str">
            <v>Academy Converter</v>
          </cell>
          <cell r="L20059" t="str">
            <v>Primary</v>
          </cell>
          <cell r="AC20059" t="str">
            <v>No</v>
          </cell>
          <cell r="AI20059">
            <v>2</v>
          </cell>
        </row>
        <row r="20060">
          <cell r="K20060" t="str">
            <v>Academy Converter</v>
          </cell>
          <cell r="L20060" t="str">
            <v>Primary</v>
          </cell>
          <cell r="AC20060" t="str">
            <v>No</v>
          </cell>
          <cell r="AI20060">
            <v>2</v>
          </cell>
        </row>
        <row r="20061">
          <cell r="K20061" t="str">
            <v>Academy Converter</v>
          </cell>
          <cell r="L20061" t="str">
            <v>Primary</v>
          </cell>
          <cell r="AC20061" t="str">
            <v>No</v>
          </cell>
          <cell r="AI20061">
            <v>2</v>
          </cell>
        </row>
        <row r="20062">
          <cell r="K20062" t="str">
            <v>Academy Converter</v>
          </cell>
          <cell r="L20062" t="str">
            <v>Primary</v>
          </cell>
          <cell r="AC20062" t="str">
            <v>No</v>
          </cell>
          <cell r="AI20062">
            <v>2</v>
          </cell>
        </row>
        <row r="20063">
          <cell r="K20063" t="str">
            <v>Academy Converter</v>
          </cell>
          <cell r="L20063" t="str">
            <v>Secondary</v>
          </cell>
          <cell r="AC20063" t="str">
            <v>No</v>
          </cell>
          <cell r="AI20063">
            <v>1</v>
          </cell>
        </row>
        <row r="20064">
          <cell r="K20064" t="str">
            <v>Academy Converter</v>
          </cell>
          <cell r="L20064" t="str">
            <v>Primary</v>
          </cell>
          <cell r="AC20064" t="str">
            <v>No</v>
          </cell>
          <cell r="AI20064">
            <v>2</v>
          </cell>
        </row>
        <row r="20065">
          <cell r="K20065" t="str">
            <v>Academy Converter</v>
          </cell>
          <cell r="L20065" t="str">
            <v>Secondary</v>
          </cell>
          <cell r="AC20065" t="str">
            <v>No</v>
          </cell>
          <cell r="AI20065">
            <v>1</v>
          </cell>
        </row>
        <row r="20066">
          <cell r="K20066" t="str">
            <v>Academy Converter</v>
          </cell>
          <cell r="L20066" t="str">
            <v>Primary</v>
          </cell>
          <cell r="AC20066" t="str">
            <v>No</v>
          </cell>
          <cell r="AI20066">
            <v>2</v>
          </cell>
        </row>
        <row r="20067">
          <cell r="K20067" t="str">
            <v>Academy Converter</v>
          </cell>
          <cell r="L20067" t="str">
            <v>Primary</v>
          </cell>
          <cell r="AC20067" t="str">
            <v>No</v>
          </cell>
          <cell r="AI20067">
            <v>3</v>
          </cell>
        </row>
        <row r="20068">
          <cell r="K20068" t="str">
            <v>Academy Converter</v>
          </cell>
          <cell r="L20068" t="str">
            <v>Primary</v>
          </cell>
          <cell r="AC20068" t="str">
            <v>No</v>
          </cell>
          <cell r="AI20068">
            <v>1</v>
          </cell>
        </row>
        <row r="20069">
          <cell r="K20069" t="str">
            <v>Academy Converter</v>
          </cell>
          <cell r="L20069" t="str">
            <v>Primary</v>
          </cell>
          <cell r="AC20069" t="str">
            <v>No</v>
          </cell>
          <cell r="AI20069">
            <v>2</v>
          </cell>
        </row>
        <row r="20070">
          <cell r="K20070" t="str">
            <v>Academy Converter</v>
          </cell>
          <cell r="L20070" t="str">
            <v>Primary</v>
          </cell>
          <cell r="AC20070" t="str">
            <v>No</v>
          </cell>
          <cell r="AI20070">
            <v>1</v>
          </cell>
        </row>
        <row r="20071">
          <cell r="K20071" t="str">
            <v>Academy Converter</v>
          </cell>
          <cell r="L20071" t="str">
            <v>Primary</v>
          </cell>
          <cell r="AC20071" t="str">
            <v>No</v>
          </cell>
          <cell r="AI20071">
            <v>2</v>
          </cell>
        </row>
        <row r="20072">
          <cell r="K20072" t="str">
            <v>Academy Converter</v>
          </cell>
          <cell r="L20072" t="str">
            <v>Primary</v>
          </cell>
          <cell r="AC20072" t="str">
            <v>No</v>
          </cell>
          <cell r="AI20072">
            <v>2</v>
          </cell>
        </row>
        <row r="20073">
          <cell r="K20073" t="str">
            <v>Academy Converter</v>
          </cell>
          <cell r="L20073" t="str">
            <v>Primary</v>
          </cell>
          <cell r="AC20073" t="str">
            <v>No</v>
          </cell>
          <cell r="AI20073">
            <v>2</v>
          </cell>
        </row>
        <row r="20074">
          <cell r="K20074" t="str">
            <v>Academy Converter</v>
          </cell>
          <cell r="L20074" t="str">
            <v>Primary</v>
          </cell>
          <cell r="AC20074" t="str">
            <v>No</v>
          </cell>
          <cell r="AI20074">
            <v>2</v>
          </cell>
        </row>
        <row r="20075">
          <cell r="K20075" t="str">
            <v>Academy Converter</v>
          </cell>
          <cell r="L20075" t="str">
            <v>Secondary</v>
          </cell>
          <cell r="AC20075" t="str">
            <v>No</v>
          </cell>
          <cell r="AI20075">
            <v>1</v>
          </cell>
        </row>
        <row r="20076">
          <cell r="K20076" t="str">
            <v>Academy Converter</v>
          </cell>
          <cell r="L20076" t="str">
            <v>Primary</v>
          </cell>
          <cell r="AC20076" t="str">
            <v>No</v>
          </cell>
          <cell r="AI20076">
            <v>3</v>
          </cell>
        </row>
        <row r="20077">
          <cell r="K20077" t="str">
            <v>Academy Converter</v>
          </cell>
          <cell r="L20077" t="str">
            <v>Primary</v>
          </cell>
          <cell r="AC20077" t="str">
            <v>No</v>
          </cell>
          <cell r="AI20077">
            <v>2</v>
          </cell>
        </row>
        <row r="20078">
          <cell r="K20078" t="str">
            <v>Academy Special Converter</v>
          </cell>
          <cell r="L20078" t="str">
            <v>Special</v>
          </cell>
          <cell r="AC20078" t="str">
            <v>No</v>
          </cell>
          <cell r="AI20078">
            <v>2</v>
          </cell>
        </row>
        <row r="20079">
          <cell r="K20079" t="str">
            <v>Academy Converter</v>
          </cell>
          <cell r="L20079" t="str">
            <v>Primary</v>
          </cell>
          <cell r="AC20079" t="str">
            <v>No</v>
          </cell>
          <cell r="AI20079">
            <v>2</v>
          </cell>
        </row>
        <row r="20080">
          <cell r="K20080" t="str">
            <v>Academy Converter</v>
          </cell>
          <cell r="L20080" t="str">
            <v>Primary</v>
          </cell>
          <cell r="AC20080" t="str">
            <v>No</v>
          </cell>
          <cell r="AI20080">
            <v>1</v>
          </cell>
        </row>
        <row r="20081">
          <cell r="K20081" t="str">
            <v>Academy Converter</v>
          </cell>
          <cell r="L20081" t="str">
            <v>Secondary</v>
          </cell>
          <cell r="AC20081" t="str">
            <v>No</v>
          </cell>
          <cell r="AI20081">
            <v>2</v>
          </cell>
        </row>
        <row r="20082">
          <cell r="K20082" t="str">
            <v>Academy Converter</v>
          </cell>
          <cell r="L20082" t="str">
            <v>Primary</v>
          </cell>
          <cell r="AC20082" t="str">
            <v>No</v>
          </cell>
          <cell r="AI20082">
            <v>2</v>
          </cell>
        </row>
        <row r="20083">
          <cell r="K20083" t="str">
            <v>Academy Converter</v>
          </cell>
          <cell r="L20083" t="str">
            <v>Primary</v>
          </cell>
          <cell r="AC20083" t="str">
            <v>No</v>
          </cell>
          <cell r="AI20083">
            <v>1</v>
          </cell>
        </row>
        <row r="20084">
          <cell r="K20084" t="str">
            <v>Academy Converter</v>
          </cell>
          <cell r="L20084" t="str">
            <v>Primary</v>
          </cell>
          <cell r="AC20084" t="str">
            <v>No</v>
          </cell>
          <cell r="AI20084">
            <v>1</v>
          </cell>
        </row>
        <row r="20085">
          <cell r="K20085" t="str">
            <v>Academy Converter</v>
          </cell>
          <cell r="L20085" t="str">
            <v>Primary</v>
          </cell>
          <cell r="AC20085" t="str">
            <v>No</v>
          </cell>
          <cell r="AI20085">
            <v>2</v>
          </cell>
        </row>
        <row r="20086">
          <cell r="K20086" t="str">
            <v>Academy Converter</v>
          </cell>
          <cell r="L20086" t="str">
            <v>Secondary</v>
          </cell>
          <cell r="AC20086" t="str">
            <v>No</v>
          </cell>
          <cell r="AI20086">
            <v>3</v>
          </cell>
        </row>
        <row r="20087">
          <cell r="K20087" t="str">
            <v>Academy Converter</v>
          </cell>
          <cell r="L20087" t="str">
            <v>Primary</v>
          </cell>
          <cell r="AC20087" t="str">
            <v>No</v>
          </cell>
          <cell r="AI20087">
            <v>1</v>
          </cell>
        </row>
        <row r="20088">
          <cell r="K20088" t="str">
            <v>Academy Converter</v>
          </cell>
          <cell r="L20088" t="str">
            <v>Primary</v>
          </cell>
          <cell r="AC20088" t="str">
            <v>No</v>
          </cell>
          <cell r="AI20088">
            <v>1</v>
          </cell>
        </row>
        <row r="20089">
          <cell r="K20089" t="str">
            <v>Academy Converter</v>
          </cell>
          <cell r="L20089" t="str">
            <v>Primary</v>
          </cell>
          <cell r="AC20089" t="str">
            <v>No</v>
          </cell>
          <cell r="AI20089">
            <v>2</v>
          </cell>
        </row>
        <row r="20090">
          <cell r="K20090" t="str">
            <v>Academy Converter</v>
          </cell>
          <cell r="L20090" t="str">
            <v>Secondary</v>
          </cell>
          <cell r="AC20090" t="str">
            <v>No</v>
          </cell>
          <cell r="AI20090">
            <v>1</v>
          </cell>
        </row>
        <row r="20091">
          <cell r="K20091" t="str">
            <v>Academy Converter</v>
          </cell>
          <cell r="L20091" t="str">
            <v>Primary</v>
          </cell>
          <cell r="AC20091" t="str">
            <v>No</v>
          </cell>
          <cell r="AI20091">
            <v>2</v>
          </cell>
        </row>
        <row r="20092">
          <cell r="K20092" t="str">
            <v>Academy Converter</v>
          </cell>
          <cell r="L20092" t="str">
            <v>Primary</v>
          </cell>
          <cell r="AC20092" t="str">
            <v>No</v>
          </cell>
          <cell r="AI20092">
            <v>2</v>
          </cell>
        </row>
        <row r="20093">
          <cell r="K20093" t="str">
            <v>Academy Converter</v>
          </cell>
          <cell r="L20093" t="str">
            <v>Primary</v>
          </cell>
          <cell r="AC20093" t="str">
            <v>No</v>
          </cell>
          <cell r="AI20093">
            <v>2</v>
          </cell>
        </row>
        <row r="20094">
          <cell r="K20094" t="str">
            <v>Academy Converter</v>
          </cell>
          <cell r="L20094" t="str">
            <v>Secondary</v>
          </cell>
          <cell r="AC20094" t="str">
            <v>NULL</v>
          </cell>
          <cell r="AI20094" t="str">
            <v>NULL</v>
          </cell>
        </row>
        <row r="20095">
          <cell r="K20095" t="str">
            <v>Academy Sponsor Led</v>
          </cell>
          <cell r="L20095" t="str">
            <v>Primary</v>
          </cell>
          <cell r="AC20095" t="str">
            <v>No</v>
          </cell>
          <cell r="AI20095">
            <v>4</v>
          </cell>
        </row>
        <row r="20096">
          <cell r="K20096" t="str">
            <v>Academy Converter</v>
          </cell>
          <cell r="L20096" t="str">
            <v>Secondary</v>
          </cell>
          <cell r="AC20096" t="str">
            <v>No</v>
          </cell>
          <cell r="AI20096">
            <v>4</v>
          </cell>
        </row>
        <row r="20097">
          <cell r="K20097" t="str">
            <v>Academy Converter</v>
          </cell>
          <cell r="L20097" t="str">
            <v>Primary</v>
          </cell>
          <cell r="AC20097" t="str">
            <v>No</v>
          </cell>
          <cell r="AI20097">
            <v>2</v>
          </cell>
        </row>
        <row r="20098">
          <cell r="K20098" t="str">
            <v>Academy Converter</v>
          </cell>
          <cell r="L20098" t="str">
            <v>Primary</v>
          </cell>
          <cell r="AC20098" t="str">
            <v>No</v>
          </cell>
          <cell r="AI20098">
            <v>2</v>
          </cell>
        </row>
        <row r="20099">
          <cell r="K20099" t="str">
            <v>Academy Converter</v>
          </cell>
          <cell r="L20099" t="str">
            <v>Primary</v>
          </cell>
          <cell r="AC20099" t="str">
            <v>No</v>
          </cell>
          <cell r="AI20099">
            <v>2</v>
          </cell>
        </row>
        <row r="20100">
          <cell r="K20100" t="str">
            <v>Academy Converter</v>
          </cell>
          <cell r="L20100" t="str">
            <v>Primary</v>
          </cell>
          <cell r="AC20100" t="str">
            <v>No</v>
          </cell>
          <cell r="AI20100">
            <v>3</v>
          </cell>
        </row>
        <row r="20101">
          <cell r="K20101" t="str">
            <v>Academy Converter</v>
          </cell>
          <cell r="L20101" t="str">
            <v>Primary</v>
          </cell>
          <cell r="AC20101" t="str">
            <v>No</v>
          </cell>
          <cell r="AI20101">
            <v>1</v>
          </cell>
        </row>
        <row r="20102">
          <cell r="K20102" t="str">
            <v>Academy Sponsor Led</v>
          </cell>
          <cell r="L20102" t="str">
            <v>Secondary</v>
          </cell>
          <cell r="AC20102" t="str">
            <v>No</v>
          </cell>
          <cell r="AI20102">
            <v>3</v>
          </cell>
        </row>
        <row r="20103">
          <cell r="K20103" t="str">
            <v>Academy Sponsor Led</v>
          </cell>
          <cell r="L20103" t="str">
            <v>Primary</v>
          </cell>
          <cell r="AC20103" t="str">
            <v>No</v>
          </cell>
          <cell r="AI20103">
            <v>4</v>
          </cell>
        </row>
        <row r="20104">
          <cell r="K20104" t="str">
            <v>Academy Sponsor Led</v>
          </cell>
          <cell r="L20104" t="str">
            <v>Primary</v>
          </cell>
          <cell r="AC20104" t="str">
            <v>No</v>
          </cell>
          <cell r="AI20104">
            <v>2</v>
          </cell>
        </row>
        <row r="20105">
          <cell r="K20105" t="str">
            <v>Academy Sponsor Led</v>
          </cell>
          <cell r="L20105" t="str">
            <v>Primary</v>
          </cell>
          <cell r="AC20105" t="str">
            <v>No</v>
          </cell>
          <cell r="AI20105">
            <v>4</v>
          </cell>
        </row>
        <row r="20106">
          <cell r="K20106" t="str">
            <v>Academy Sponsor Led</v>
          </cell>
          <cell r="L20106" t="str">
            <v>Primary</v>
          </cell>
          <cell r="AC20106" t="str">
            <v>No</v>
          </cell>
          <cell r="AI20106">
            <v>4</v>
          </cell>
        </row>
        <row r="20107">
          <cell r="K20107" t="str">
            <v>Academy Sponsor Led</v>
          </cell>
          <cell r="L20107" t="str">
            <v>Secondary</v>
          </cell>
          <cell r="AC20107" t="str">
            <v>No</v>
          </cell>
          <cell r="AI20107">
            <v>3</v>
          </cell>
        </row>
        <row r="20108">
          <cell r="K20108" t="str">
            <v>Academy Sponsor Led</v>
          </cell>
          <cell r="L20108" t="str">
            <v>Secondary</v>
          </cell>
          <cell r="AC20108" t="str">
            <v>Yes</v>
          </cell>
          <cell r="AI20108">
            <v>3</v>
          </cell>
        </row>
        <row r="20109">
          <cell r="K20109" t="str">
            <v>Academy Converter</v>
          </cell>
          <cell r="L20109" t="str">
            <v>Secondary</v>
          </cell>
          <cell r="AC20109" t="str">
            <v>No</v>
          </cell>
          <cell r="AI20109">
            <v>2</v>
          </cell>
        </row>
        <row r="20110">
          <cell r="K20110" t="str">
            <v>Academy Converter</v>
          </cell>
          <cell r="L20110" t="str">
            <v>Secondary</v>
          </cell>
          <cell r="AC20110" t="str">
            <v>No</v>
          </cell>
          <cell r="AI20110">
            <v>4</v>
          </cell>
        </row>
        <row r="20111">
          <cell r="K20111" t="str">
            <v>Academy Sponsor Led</v>
          </cell>
          <cell r="L20111" t="str">
            <v>Primary</v>
          </cell>
          <cell r="AC20111" t="str">
            <v>No</v>
          </cell>
          <cell r="AI20111">
            <v>3</v>
          </cell>
        </row>
        <row r="20112">
          <cell r="K20112" t="str">
            <v>Academy Sponsor Led</v>
          </cell>
          <cell r="L20112" t="str">
            <v>Secondary</v>
          </cell>
          <cell r="AC20112" t="str">
            <v>No</v>
          </cell>
          <cell r="AI20112">
            <v>4</v>
          </cell>
        </row>
        <row r="20113">
          <cell r="K20113" t="str">
            <v>Academy Sponsor Led</v>
          </cell>
          <cell r="L20113" t="str">
            <v>Secondary</v>
          </cell>
          <cell r="AC20113" t="str">
            <v>No</v>
          </cell>
          <cell r="AI20113">
            <v>3</v>
          </cell>
        </row>
        <row r="20114">
          <cell r="K20114" t="str">
            <v>University Technical College</v>
          </cell>
          <cell r="L20114" t="str">
            <v>Secondary</v>
          </cell>
          <cell r="AC20114" t="str">
            <v>NULL</v>
          </cell>
          <cell r="AI20114" t="str">
            <v>NULL</v>
          </cell>
        </row>
        <row r="20115">
          <cell r="K20115" t="str">
            <v>Academy Converter</v>
          </cell>
          <cell r="L20115" t="str">
            <v>Primary</v>
          </cell>
          <cell r="AC20115" t="str">
            <v>No</v>
          </cell>
          <cell r="AI20115">
            <v>2</v>
          </cell>
        </row>
        <row r="20116">
          <cell r="K20116" t="str">
            <v>Academy Converter</v>
          </cell>
          <cell r="L20116" t="str">
            <v>Primary</v>
          </cell>
          <cell r="AC20116" t="str">
            <v>No</v>
          </cell>
          <cell r="AI20116">
            <v>2</v>
          </cell>
        </row>
        <row r="20117">
          <cell r="K20117" t="str">
            <v>Academy Converter</v>
          </cell>
          <cell r="L20117" t="str">
            <v>Primary</v>
          </cell>
          <cell r="AC20117" t="str">
            <v>No</v>
          </cell>
          <cell r="AI20117">
            <v>2</v>
          </cell>
        </row>
        <row r="20118">
          <cell r="K20118" t="str">
            <v>Academy Converter</v>
          </cell>
          <cell r="L20118" t="str">
            <v>Primary</v>
          </cell>
          <cell r="AC20118" t="str">
            <v>No</v>
          </cell>
          <cell r="AI20118">
            <v>2</v>
          </cell>
        </row>
        <row r="20119">
          <cell r="K20119" t="str">
            <v>Academy Converter</v>
          </cell>
          <cell r="L20119" t="str">
            <v>Secondary</v>
          </cell>
          <cell r="AC20119" t="str">
            <v>No</v>
          </cell>
          <cell r="AI20119">
            <v>3</v>
          </cell>
        </row>
        <row r="20120">
          <cell r="K20120" t="str">
            <v>Academy Converter</v>
          </cell>
          <cell r="L20120" t="str">
            <v>Primary</v>
          </cell>
          <cell r="AC20120" t="str">
            <v>No</v>
          </cell>
          <cell r="AI20120">
            <v>2</v>
          </cell>
        </row>
        <row r="20121">
          <cell r="K20121" t="str">
            <v>Academy Converter</v>
          </cell>
          <cell r="L20121" t="str">
            <v>Primary</v>
          </cell>
          <cell r="AC20121" t="str">
            <v>No</v>
          </cell>
          <cell r="AI20121">
            <v>2</v>
          </cell>
        </row>
        <row r="20122">
          <cell r="K20122" t="str">
            <v>Academy Converter</v>
          </cell>
          <cell r="L20122" t="str">
            <v>Secondary</v>
          </cell>
          <cell r="AC20122" t="str">
            <v>No</v>
          </cell>
          <cell r="AI20122">
            <v>2</v>
          </cell>
        </row>
        <row r="20123">
          <cell r="K20123" t="str">
            <v>Academy Converter</v>
          </cell>
          <cell r="L20123" t="str">
            <v>Primary</v>
          </cell>
          <cell r="AC20123" t="str">
            <v>No</v>
          </cell>
          <cell r="AI20123">
            <v>2</v>
          </cell>
        </row>
        <row r="20124">
          <cell r="K20124" t="str">
            <v>Academy Converter</v>
          </cell>
          <cell r="L20124" t="str">
            <v>Primary</v>
          </cell>
          <cell r="AC20124" t="str">
            <v>No</v>
          </cell>
          <cell r="AI20124">
            <v>1</v>
          </cell>
        </row>
        <row r="20125">
          <cell r="K20125" t="str">
            <v>Academy Converter</v>
          </cell>
          <cell r="L20125" t="str">
            <v>Primary</v>
          </cell>
          <cell r="AC20125" t="str">
            <v>No</v>
          </cell>
          <cell r="AI20125">
            <v>2</v>
          </cell>
        </row>
        <row r="20126">
          <cell r="K20126" t="str">
            <v>Academy Converter</v>
          </cell>
          <cell r="L20126" t="str">
            <v>Primary</v>
          </cell>
          <cell r="AC20126" t="str">
            <v>No</v>
          </cell>
          <cell r="AI20126">
            <v>2</v>
          </cell>
        </row>
        <row r="20127">
          <cell r="K20127" t="str">
            <v>Academy Converter</v>
          </cell>
          <cell r="L20127" t="str">
            <v>Primary</v>
          </cell>
          <cell r="AC20127" t="str">
            <v>No</v>
          </cell>
          <cell r="AI20127">
            <v>2</v>
          </cell>
        </row>
        <row r="20128">
          <cell r="K20128" t="str">
            <v>Academy Converter</v>
          </cell>
          <cell r="L20128" t="str">
            <v>Primary</v>
          </cell>
          <cell r="AC20128" t="str">
            <v>No</v>
          </cell>
          <cell r="AI20128">
            <v>2</v>
          </cell>
        </row>
        <row r="20129">
          <cell r="K20129" t="str">
            <v>Academy Converter</v>
          </cell>
          <cell r="L20129" t="str">
            <v>Primary</v>
          </cell>
          <cell r="AC20129" t="str">
            <v>No</v>
          </cell>
          <cell r="AI20129">
            <v>2</v>
          </cell>
        </row>
        <row r="20130">
          <cell r="K20130" t="str">
            <v>Academy Converter</v>
          </cell>
          <cell r="L20130" t="str">
            <v>Primary</v>
          </cell>
          <cell r="AC20130" t="str">
            <v>No</v>
          </cell>
          <cell r="AI20130">
            <v>2</v>
          </cell>
        </row>
        <row r="20131">
          <cell r="K20131" t="str">
            <v>Academy Converter</v>
          </cell>
          <cell r="L20131" t="str">
            <v>Primary</v>
          </cell>
          <cell r="AC20131" t="str">
            <v>No</v>
          </cell>
          <cell r="AI20131">
            <v>2</v>
          </cell>
        </row>
        <row r="20132">
          <cell r="K20132" t="str">
            <v>Academy Converter</v>
          </cell>
          <cell r="L20132" t="str">
            <v>Primary</v>
          </cell>
          <cell r="AC20132" t="str">
            <v>No</v>
          </cell>
          <cell r="AI20132">
            <v>2</v>
          </cell>
        </row>
        <row r="20133">
          <cell r="K20133" t="str">
            <v>Academy Converter</v>
          </cell>
          <cell r="L20133" t="str">
            <v>Primary</v>
          </cell>
          <cell r="AC20133" t="str">
            <v>No</v>
          </cell>
          <cell r="AI20133">
            <v>2</v>
          </cell>
        </row>
        <row r="20134">
          <cell r="K20134" t="str">
            <v>Academy Converter</v>
          </cell>
          <cell r="L20134" t="str">
            <v>Primary</v>
          </cell>
          <cell r="AC20134" t="str">
            <v>No</v>
          </cell>
          <cell r="AI20134">
            <v>2</v>
          </cell>
        </row>
        <row r="20135">
          <cell r="K20135" t="str">
            <v>Academy Converter</v>
          </cell>
          <cell r="L20135" t="str">
            <v>Primary</v>
          </cell>
          <cell r="AC20135" t="str">
            <v>No</v>
          </cell>
          <cell r="AI20135">
            <v>2</v>
          </cell>
        </row>
        <row r="20136">
          <cell r="K20136" t="str">
            <v>Academy Converter</v>
          </cell>
          <cell r="L20136" t="str">
            <v>Primary</v>
          </cell>
          <cell r="AC20136" t="str">
            <v>No</v>
          </cell>
          <cell r="AI20136">
            <v>2</v>
          </cell>
        </row>
        <row r="20137">
          <cell r="K20137" t="str">
            <v>Academy Converter</v>
          </cell>
          <cell r="L20137" t="str">
            <v>Primary</v>
          </cell>
          <cell r="AC20137" t="str">
            <v>No</v>
          </cell>
          <cell r="AI20137">
            <v>2</v>
          </cell>
        </row>
        <row r="20138">
          <cell r="K20138" t="str">
            <v>Academy Converter</v>
          </cell>
          <cell r="L20138" t="str">
            <v>Primary</v>
          </cell>
          <cell r="AC20138" t="str">
            <v>No</v>
          </cell>
          <cell r="AI20138">
            <v>2</v>
          </cell>
        </row>
        <row r="20139">
          <cell r="K20139" t="str">
            <v>Academy Converter</v>
          </cell>
          <cell r="L20139" t="str">
            <v>Primary</v>
          </cell>
          <cell r="AC20139" t="str">
            <v>No</v>
          </cell>
          <cell r="AI20139">
            <v>1</v>
          </cell>
        </row>
        <row r="20140">
          <cell r="K20140" t="str">
            <v>Academy Converter</v>
          </cell>
          <cell r="L20140" t="str">
            <v>Primary</v>
          </cell>
          <cell r="AC20140" t="str">
            <v>No</v>
          </cell>
          <cell r="AI20140">
            <v>1</v>
          </cell>
        </row>
        <row r="20141">
          <cell r="K20141" t="str">
            <v>Academy Converter</v>
          </cell>
          <cell r="L20141" t="str">
            <v>Primary</v>
          </cell>
          <cell r="AC20141" t="str">
            <v>No</v>
          </cell>
          <cell r="AI20141">
            <v>2</v>
          </cell>
        </row>
        <row r="20142">
          <cell r="K20142" t="str">
            <v>Academy Converter</v>
          </cell>
          <cell r="L20142" t="str">
            <v>Primary</v>
          </cell>
          <cell r="AC20142" t="str">
            <v>No</v>
          </cell>
          <cell r="AI20142">
            <v>2</v>
          </cell>
        </row>
        <row r="20143">
          <cell r="K20143" t="str">
            <v>Academy Converter</v>
          </cell>
          <cell r="L20143" t="str">
            <v>Primary</v>
          </cell>
          <cell r="AC20143" t="str">
            <v>No</v>
          </cell>
          <cell r="AI20143">
            <v>2</v>
          </cell>
        </row>
        <row r="20144">
          <cell r="K20144" t="str">
            <v>Academy Converter</v>
          </cell>
          <cell r="L20144" t="str">
            <v>Primary</v>
          </cell>
          <cell r="AC20144" t="str">
            <v>No</v>
          </cell>
          <cell r="AI20144">
            <v>2</v>
          </cell>
        </row>
        <row r="20145">
          <cell r="K20145" t="str">
            <v>Academy Converter</v>
          </cell>
          <cell r="L20145" t="str">
            <v>Primary</v>
          </cell>
          <cell r="AC20145" t="str">
            <v>No</v>
          </cell>
          <cell r="AI20145">
            <v>2</v>
          </cell>
        </row>
        <row r="20146">
          <cell r="K20146" t="str">
            <v>Academy Converter</v>
          </cell>
          <cell r="L20146" t="str">
            <v>Primary</v>
          </cell>
          <cell r="AC20146" t="str">
            <v>No</v>
          </cell>
          <cell r="AI20146">
            <v>1</v>
          </cell>
        </row>
        <row r="20147">
          <cell r="K20147" t="str">
            <v>Academy Converter</v>
          </cell>
          <cell r="L20147" t="str">
            <v>Primary</v>
          </cell>
          <cell r="AC20147" t="str">
            <v>No</v>
          </cell>
          <cell r="AI20147">
            <v>2</v>
          </cell>
        </row>
        <row r="20148">
          <cell r="K20148" t="str">
            <v>Academy Converter</v>
          </cell>
          <cell r="L20148" t="str">
            <v>Primary</v>
          </cell>
          <cell r="AC20148" t="str">
            <v>No</v>
          </cell>
          <cell r="AI20148">
            <v>1</v>
          </cell>
        </row>
        <row r="20149">
          <cell r="K20149" t="str">
            <v>Academy Converter</v>
          </cell>
          <cell r="L20149" t="str">
            <v>Primary</v>
          </cell>
          <cell r="AC20149" t="str">
            <v>No</v>
          </cell>
          <cell r="AI20149">
            <v>2</v>
          </cell>
        </row>
        <row r="20150">
          <cell r="K20150" t="str">
            <v>Academy Converter</v>
          </cell>
          <cell r="L20150" t="str">
            <v>Primary</v>
          </cell>
          <cell r="AC20150" t="str">
            <v>No</v>
          </cell>
          <cell r="AI20150">
            <v>3</v>
          </cell>
        </row>
        <row r="20151">
          <cell r="K20151" t="str">
            <v>Academy Converter</v>
          </cell>
          <cell r="L20151" t="str">
            <v>Secondary</v>
          </cell>
          <cell r="AC20151" t="str">
            <v>No</v>
          </cell>
          <cell r="AI20151">
            <v>1</v>
          </cell>
        </row>
        <row r="20152">
          <cell r="K20152" t="str">
            <v>Academy Converter</v>
          </cell>
          <cell r="L20152" t="str">
            <v>Primary</v>
          </cell>
          <cell r="AC20152" t="str">
            <v>No</v>
          </cell>
          <cell r="AI20152">
            <v>3</v>
          </cell>
        </row>
        <row r="20153">
          <cell r="K20153" t="str">
            <v>Academy Converter</v>
          </cell>
          <cell r="L20153" t="str">
            <v>Primary</v>
          </cell>
          <cell r="AC20153" t="str">
            <v>No</v>
          </cell>
          <cell r="AI20153">
            <v>2</v>
          </cell>
        </row>
        <row r="20154">
          <cell r="K20154" t="str">
            <v>Academy Special Converter</v>
          </cell>
          <cell r="L20154" t="str">
            <v>Special</v>
          </cell>
          <cell r="AC20154" t="str">
            <v>No</v>
          </cell>
          <cell r="AI20154">
            <v>3</v>
          </cell>
        </row>
        <row r="20155">
          <cell r="K20155" t="str">
            <v>Academy Converter</v>
          </cell>
          <cell r="L20155" t="str">
            <v>Primary</v>
          </cell>
          <cell r="AC20155" t="str">
            <v>No</v>
          </cell>
          <cell r="AI20155">
            <v>2</v>
          </cell>
        </row>
        <row r="20156">
          <cell r="K20156" t="str">
            <v>Academy Converter</v>
          </cell>
          <cell r="L20156" t="str">
            <v>Primary</v>
          </cell>
          <cell r="AC20156" t="str">
            <v>No</v>
          </cell>
          <cell r="AI20156">
            <v>2</v>
          </cell>
        </row>
        <row r="20157">
          <cell r="K20157" t="str">
            <v>Academy Converter</v>
          </cell>
          <cell r="L20157" t="str">
            <v>Primary</v>
          </cell>
          <cell r="AC20157" t="str">
            <v>No</v>
          </cell>
          <cell r="AI20157">
            <v>2</v>
          </cell>
        </row>
        <row r="20158">
          <cell r="K20158" t="str">
            <v>Academy Converter</v>
          </cell>
          <cell r="L20158" t="str">
            <v>Primary</v>
          </cell>
          <cell r="AC20158" t="str">
            <v>No</v>
          </cell>
          <cell r="AI20158">
            <v>1</v>
          </cell>
        </row>
        <row r="20159">
          <cell r="K20159" t="str">
            <v>Academy Converter</v>
          </cell>
          <cell r="L20159" t="str">
            <v>Primary</v>
          </cell>
          <cell r="AC20159" t="str">
            <v>No</v>
          </cell>
          <cell r="AI20159">
            <v>2</v>
          </cell>
        </row>
        <row r="20160">
          <cell r="K20160" t="str">
            <v>Academy Converter</v>
          </cell>
          <cell r="L20160" t="str">
            <v>Primary</v>
          </cell>
          <cell r="AC20160" t="str">
            <v>No</v>
          </cell>
          <cell r="AI20160">
            <v>2</v>
          </cell>
        </row>
        <row r="20161">
          <cell r="K20161" t="str">
            <v>Academy Converter</v>
          </cell>
          <cell r="L20161" t="str">
            <v>Primary</v>
          </cell>
          <cell r="AC20161" t="str">
            <v>No</v>
          </cell>
          <cell r="AI20161">
            <v>2</v>
          </cell>
        </row>
        <row r="20162">
          <cell r="K20162" t="str">
            <v>Academy Converter</v>
          </cell>
          <cell r="L20162" t="str">
            <v>Primary</v>
          </cell>
          <cell r="AC20162" t="str">
            <v>No</v>
          </cell>
          <cell r="AI20162">
            <v>2</v>
          </cell>
        </row>
        <row r="20163">
          <cell r="K20163" t="str">
            <v>Academy Converter</v>
          </cell>
          <cell r="L20163" t="str">
            <v>Primary</v>
          </cell>
          <cell r="AC20163" t="str">
            <v>No</v>
          </cell>
          <cell r="AI20163">
            <v>2</v>
          </cell>
        </row>
        <row r="20164">
          <cell r="K20164" t="str">
            <v>Academy Converter</v>
          </cell>
          <cell r="L20164" t="str">
            <v>Primary</v>
          </cell>
          <cell r="AC20164" t="str">
            <v>No</v>
          </cell>
          <cell r="AI20164">
            <v>2</v>
          </cell>
        </row>
        <row r="20165">
          <cell r="K20165" t="str">
            <v>Academy Converter</v>
          </cell>
          <cell r="L20165" t="str">
            <v>Primary</v>
          </cell>
          <cell r="AC20165" t="str">
            <v>No</v>
          </cell>
          <cell r="AI20165">
            <v>2</v>
          </cell>
        </row>
        <row r="20166">
          <cell r="K20166" t="str">
            <v>Academy Converter</v>
          </cell>
          <cell r="L20166" t="str">
            <v>Primary</v>
          </cell>
          <cell r="AC20166" t="str">
            <v>No</v>
          </cell>
          <cell r="AI20166">
            <v>3</v>
          </cell>
        </row>
        <row r="20167">
          <cell r="K20167" t="str">
            <v>Academy Converter</v>
          </cell>
          <cell r="L20167" t="str">
            <v>Primary</v>
          </cell>
          <cell r="AC20167" t="str">
            <v>No</v>
          </cell>
          <cell r="AI20167">
            <v>2</v>
          </cell>
        </row>
        <row r="20168">
          <cell r="K20168" t="str">
            <v>Academy Converter</v>
          </cell>
          <cell r="L20168" t="str">
            <v>Primary</v>
          </cell>
          <cell r="AC20168" t="str">
            <v>No</v>
          </cell>
          <cell r="AI20168">
            <v>2</v>
          </cell>
        </row>
        <row r="20169">
          <cell r="K20169" t="str">
            <v>Academy Converter</v>
          </cell>
          <cell r="L20169" t="str">
            <v>Primary</v>
          </cell>
          <cell r="AC20169" t="str">
            <v>No</v>
          </cell>
          <cell r="AI20169">
            <v>2</v>
          </cell>
        </row>
        <row r="20170">
          <cell r="K20170" t="str">
            <v>Academy Converter</v>
          </cell>
          <cell r="L20170" t="str">
            <v>Primary</v>
          </cell>
          <cell r="AC20170" t="str">
            <v>No</v>
          </cell>
          <cell r="AI20170">
            <v>3</v>
          </cell>
        </row>
        <row r="20171">
          <cell r="K20171" t="str">
            <v>Academy Alternative Provision Converter</v>
          </cell>
          <cell r="L20171" t="str">
            <v>PRU</v>
          </cell>
          <cell r="AC20171" t="str">
            <v>No</v>
          </cell>
          <cell r="AI20171">
            <v>2</v>
          </cell>
        </row>
        <row r="20172">
          <cell r="K20172" t="str">
            <v>Academy Converter</v>
          </cell>
          <cell r="L20172" t="str">
            <v>Primary</v>
          </cell>
          <cell r="AC20172" t="str">
            <v>No</v>
          </cell>
          <cell r="AI20172">
            <v>1</v>
          </cell>
        </row>
        <row r="20173">
          <cell r="K20173" t="str">
            <v>Academy Converter</v>
          </cell>
          <cell r="L20173" t="str">
            <v>Primary</v>
          </cell>
          <cell r="AC20173" t="str">
            <v>No</v>
          </cell>
          <cell r="AI20173">
            <v>2</v>
          </cell>
        </row>
        <row r="20174">
          <cell r="K20174" t="str">
            <v>Academy Converter</v>
          </cell>
          <cell r="L20174" t="str">
            <v>Primary</v>
          </cell>
          <cell r="AC20174" t="str">
            <v>No</v>
          </cell>
          <cell r="AI20174">
            <v>2</v>
          </cell>
        </row>
        <row r="20175">
          <cell r="K20175" t="str">
            <v>Academy Converter</v>
          </cell>
          <cell r="L20175" t="str">
            <v>Primary</v>
          </cell>
          <cell r="AC20175" t="str">
            <v>No</v>
          </cell>
          <cell r="AI20175">
            <v>2</v>
          </cell>
        </row>
        <row r="20176">
          <cell r="K20176" t="str">
            <v>Academy Converter</v>
          </cell>
          <cell r="L20176" t="str">
            <v>Primary</v>
          </cell>
          <cell r="AC20176" t="str">
            <v>No</v>
          </cell>
          <cell r="AI20176">
            <v>2</v>
          </cell>
        </row>
        <row r="20177">
          <cell r="K20177" t="str">
            <v>Academy Converter</v>
          </cell>
          <cell r="L20177" t="str">
            <v>Primary</v>
          </cell>
          <cell r="AC20177" t="str">
            <v>No</v>
          </cell>
          <cell r="AI20177">
            <v>2</v>
          </cell>
        </row>
        <row r="20178">
          <cell r="K20178" t="str">
            <v>Academy Converter</v>
          </cell>
          <cell r="L20178" t="str">
            <v>Primary</v>
          </cell>
          <cell r="AC20178" t="str">
            <v>No</v>
          </cell>
          <cell r="AI20178">
            <v>2</v>
          </cell>
        </row>
        <row r="20179">
          <cell r="K20179" t="str">
            <v>Academy Converter</v>
          </cell>
          <cell r="L20179" t="str">
            <v>Primary</v>
          </cell>
          <cell r="AC20179" t="str">
            <v>No</v>
          </cell>
          <cell r="AI20179">
            <v>2</v>
          </cell>
        </row>
        <row r="20180">
          <cell r="K20180" t="str">
            <v>Academy Converter</v>
          </cell>
          <cell r="L20180" t="str">
            <v>Primary</v>
          </cell>
          <cell r="AC20180" t="str">
            <v>No</v>
          </cell>
          <cell r="AI20180">
            <v>2</v>
          </cell>
        </row>
        <row r="20181">
          <cell r="K20181" t="str">
            <v>Academy Converter</v>
          </cell>
          <cell r="L20181" t="str">
            <v>Primary</v>
          </cell>
          <cell r="AC20181" t="str">
            <v>No</v>
          </cell>
          <cell r="AI20181">
            <v>1</v>
          </cell>
        </row>
        <row r="20182">
          <cell r="K20182" t="str">
            <v>Academy Converter</v>
          </cell>
          <cell r="L20182" t="str">
            <v>Primary</v>
          </cell>
          <cell r="AC20182" t="str">
            <v>No</v>
          </cell>
          <cell r="AI20182">
            <v>2</v>
          </cell>
        </row>
        <row r="20183">
          <cell r="K20183" t="str">
            <v>Academy Converter</v>
          </cell>
          <cell r="L20183" t="str">
            <v>Primary</v>
          </cell>
          <cell r="AC20183" t="str">
            <v>No</v>
          </cell>
          <cell r="AI20183">
            <v>2</v>
          </cell>
        </row>
        <row r="20184">
          <cell r="K20184" t="str">
            <v>Academy Converter</v>
          </cell>
          <cell r="L20184" t="str">
            <v>Primary</v>
          </cell>
          <cell r="AC20184" t="str">
            <v>No</v>
          </cell>
          <cell r="AI20184">
            <v>2</v>
          </cell>
        </row>
        <row r="20185">
          <cell r="K20185" t="str">
            <v>Academy Special Converter</v>
          </cell>
          <cell r="L20185" t="str">
            <v>Special</v>
          </cell>
          <cell r="AC20185" t="str">
            <v>No</v>
          </cell>
          <cell r="AI20185">
            <v>1</v>
          </cell>
        </row>
        <row r="20186">
          <cell r="K20186" t="str">
            <v>Academy Converter</v>
          </cell>
          <cell r="L20186" t="str">
            <v>Secondary</v>
          </cell>
          <cell r="AC20186" t="str">
            <v>No</v>
          </cell>
          <cell r="AI20186">
            <v>2</v>
          </cell>
        </row>
        <row r="20187">
          <cell r="K20187" t="str">
            <v>Academy Converter</v>
          </cell>
          <cell r="L20187" t="str">
            <v>Primary</v>
          </cell>
          <cell r="AC20187" t="str">
            <v>No</v>
          </cell>
          <cell r="AI20187">
            <v>2</v>
          </cell>
        </row>
        <row r="20188">
          <cell r="K20188" t="str">
            <v>Academy Converter</v>
          </cell>
          <cell r="L20188" t="str">
            <v>Primary</v>
          </cell>
          <cell r="AC20188" t="str">
            <v>No</v>
          </cell>
          <cell r="AI20188">
            <v>2</v>
          </cell>
        </row>
        <row r="20189">
          <cell r="K20189" t="str">
            <v>Academy Sponsor Led</v>
          </cell>
          <cell r="L20189" t="str">
            <v>Primary</v>
          </cell>
          <cell r="AC20189" t="str">
            <v>No</v>
          </cell>
          <cell r="AI20189">
            <v>3</v>
          </cell>
        </row>
        <row r="20190">
          <cell r="K20190" t="str">
            <v>Academy Sponsor Led</v>
          </cell>
          <cell r="L20190" t="str">
            <v>Primary</v>
          </cell>
          <cell r="AC20190" t="str">
            <v>No</v>
          </cell>
          <cell r="AI20190">
            <v>3</v>
          </cell>
        </row>
        <row r="20191">
          <cell r="K20191" t="str">
            <v>Academy Sponsor Led</v>
          </cell>
          <cell r="L20191" t="str">
            <v>Primary</v>
          </cell>
          <cell r="AC20191" t="str">
            <v>No</v>
          </cell>
          <cell r="AI20191">
            <v>4</v>
          </cell>
        </row>
        <row r="20192">
          <cell r="K20192" t="str">
            <v>Academy Sponsor Led</v>
          </cell>
          <cell r="L20192" t="str">
            <v>Primary</v>
          </cell>
          <cell r="AC20192" t="str">
            <v>No</v>
          </cell>
          <cell r="AI20192">
            <v>4</v>
          </cell>
        </row>
        <row r="20193">
          <cell r="K20193" t="str">
            <v>Academy Sponsor Led</v>
          </cell>
          <cell r="L20193" t="str">
            <v>Primary</v>
          </cell>
          <cell r="AC20193" t="str">
            <v>No</v>
          </cell>
          <cell r="AI20193">
            <v>4</v>
          </cell>
        </row>
        <row r="20194">
          <cell r="K20194" t="str">
            <v>Academy Sponsor Led</v>
          </cell>
          <cell r="L20194" t="str">
            <v>Primary</v>
          </cell>
          <cell r="AC20194" t="str">
            <v>No</v>
          </cell>
          <cell r="AI20194">
            <v>3</v>
          </cell>
        </row>
        <row r="20195">
          <cell r="K20195" t="str">
            <v>Academy Sponsor Led</v>
          </cell>
          <cell r="L20195" t="str">
            <v>Primary</v>
          </cell>
          <cell r="AC20195" t="str">
            <v>No</v>
          </cell>
          <cell r="AI20195">
            <v>4</v>
          </cell>
        </row>
        <row r="20196">
          <cell r="K20196" t="str">
            <v>Academy Sponsor Led</v>
          </cell>
          <cell r="L20196" t="str">
            <v>Primary</v>
          </cell>
          <cell r="AC20196" t="str">
            <v>No</v>
          </cell>
          <cell r="AI20196">
            <v>4</v>
          </cell>
        </row>
        <row r="20197">
          <cell r="K20197" t="str">
            <v>Academy Sponsor Led</v>
          </cell>
          <cell r="L20197" t="str">
            <v>Primary</v>
          </cell>
          <cell r="AC20197" t="str">
            <v>No</v>
          </cell>
          <cell r="AI20197">
            <v>4</v>
          </cell>
        </row>
        <row r="20198">
          <cell r="K20198" t="str">
            <v>Academy Special Sponsor Led</v>
          </cell>
          <cell r="L20198" t="str">
            <v>Special</v>
          </cell>
          <cell r="AC20198" t="str">
            <v>No</v>
          </cell>
          <cell r="AI20198">
            <v>4</v>
          </cell>
        </row>
        <row r="20199">
          <cell r="K20199" t="str">
            <v>Academy Sponsor Led</v>
          </cell>
          <cell r="L20199" t="str">
            <v>Secondary</v>
          </cell>
          <cell r="AC20199" t="str">
            <v>No</v>
          </cell>
          <cell r="AI20199">
            <v>2</v>
          </cell>
        </row>
        <row r="20200">
          <cell r="K20200" t="str">
            <v>Academy Sponsor Led</v>
          </cell>
          <cell r="L20200" t="str">
            <v>Primary</v>
          </cell>
          <cell r="AC20200" t="str">
            <v>No</v>
          </cell>
          <cell r="AI20200">
            <v>4</v>
          </cell>
        </row>
        <row r="20201">
          <cell r="K20201" t="str">
            <v>Academy Sponsor Led</v>
          </cell>
          <cell r="L20201" t="str">
            <v>Primary</v>
          </cell>
          <cell r="AC20201" t="str">
            <v>No</v>
          </cell>
          <cell r="AI20201">
            <v>4</v>
          </cell>
        </row>
        <row r="20202">
          <cell r="K20202" t="str">
            <v>Academy Sponsor Led</v>
          </cell>
          <cell r="L20202" t="str">
            <v>Primary</v>
          </cell>
          <cell r="AC20202" t="str">
            <v>No</v>
          </cell>
          <cell r="AI20202">
            <v>4</v>
          </cell>
        </row>
        <row r="20203">
          <cell r="K20203" t="str">
            <v>Voluntary Controlled School</v>
          </cell>
          <cell r="L20203" t="str">
            <v>Primary</v>
          </cell>
          <cell r="AC20203" t="str">
            <v>No</v>
          </cell>
          <cell r="AI20203">
            <v>2</v>
          </cell>
        </row>
        <row r="20204">
          <cell r="K20204" t="str">
            <v>Academy Special Sponsor Led</v>
          </cell>
          <cell r="L20204" t="str">
            <v>Special</v>
          </cell>
          <cell r="AC20204" t="str">
            <v>No</v>
          </cell>
          <cell r="AI20204">
            <v>4</v>
          </cell>
        </row>
        <row r="20205">
          <cell r="K20205" t="str">
            <v>Academy Sponsor Led</v>
          </cell>
          <cell r="L20205" t="str">
            <v>Primary</v>
          </cell>
          <cell r="AC20205" t="str">
            <v>No</v>
          </cell>
          <cell r="AI20205">
            <v>4</v>
          </cell>
        </row>
        <row r="20206">
          <cell r="K20206" t="str">
            <v>Academy Sponsor Led</v>
          </cell>
          <cell r="L20206" t="str">
            <v>Primary</v>
          </cell>
          <cell r="AC20206" t="str">
            <v>No</v>
          </cell>
          <cell r="AI20206">
            <v>2</v>
          </cell>
        </row>
        <row r="20207">
          <cell r="K20207" t="str">
            <v>Academy Sponsor Led</v>
          </cell>
          <cell r="L20207" t="str">
            <v>Primary</v>
          </cell>
          <cell r="AC20207" t="str">
            <v>No</v>
          </cell>
          <cell r="AI20207">
            <v>4</v>
          </cell>
        </row>
        <row r="20208">
          <cell r="K20208" t="str">
            <v>Academy Sponsor Led</v>
          </cell>
          <cell r="L20208" t="str">
            <v>Primary</v>
          </cell>
          <cell r="AC20208" t="str">
            <v>No</v>
          </cell>
          <cell r="AI20208">
            <v>3</v>
          </cell>
        </row>
        <row r="20209">
          <cell r="K20209" t="str">
            <v>Academy Sponsor Led</v>
          </cell>
          <cell r="L20209" t="str">
            <v>Primary</v>
          </cell>
          <cell r="AC20209" t="str">
            <v>No</v>
          </cell>
          <cell r="AI20209">
            <v>4</v>
          </cell>
        </row>
        <row r="20210">
          <cell r="K20210" t="str">
            <v>Academy Sponsor Led</v>
          </cell>
          <cell r="L20210" t="str">
            <v>Primary</v>
          </cell>
          <cell r="AC20210" t="str">
            <v>No</v>
          </cell>
          <cell r="AI20210">
            <v>4</v>
          </cell>
        </row>
        <row r="20211">
          <cell r="K20211" t="str">
            <v>Academy Sponsor Led</v>
          </cell>
          <cell r="L20211" t="str">
            <v>Primary</v>
          </cell>
          <cell r="AC20211" t="str">
            <v>No</v>
          </cell>
          <cell r="AI20211">
            <v>3</v>
          </cell>
        </row>
        <row r="20212">
          <cell r="K20212" t="str">
            <v>Academy Sponsor Led</v>
          </cell>
          <cell r="L20212" t="str">
            <v>Primary</v>
          </cell>
          <cell r="AC20212" t="str">
            <v>No</v>
          </cell>
          <cell r="AI20212">
            <v>4</v>
          </cell>
        </row>
        <row r="20213">
          <cell r="K20213" t="str">
            <v>Academy Sponsor Led</v>
          </cell>
          <cell r="L20213" t="str">
            <v>Primary</v>
          </cell>
          <cell r="AC20213" t="str">
            <v>No</v>
          </cell>
          <cell r="AI20213">
            <v>3</v>
          </cell>
        </row>
        <row r="20214">
          <cell r="K20214" t="str">
            <v>Academy Sponsor Led</v>
          </cell>
          <cell r="L20214" t="str">
            <v>Secondary</v>
          </cell>
          <cell r="AC20214" t="str">
            <v>No</v>
          </cell>
          <cell r="AI20214">
            <v>4</v>
          </cell>
        </row>
        <row r="20215">
          <cell r="K20215" t="str">
            <v>Academy Sponsor Led</v>
          </cell>
          <cell r="L20215" t="str">
            <v>Primary</v>
          </cell>
          <cell r="AC20215" t="str">
            <v>No</v>
          </cell>
          <cell r="AI20215">
            <v>4</v>
          </cell>
        </row>
        <row r="20216">
          <cell r="K20216" t="str">
            <v>Academy Sponsor Led</v>
          </cell>
          <cell r="L20216" t="str">
            <v>Primary</v>
          </cell>
          <cell r="AC20216" t="str">
            <v>No</v>
          </cell>
          <cell r="AI20216">
            <v>4</v>
          </cell>
        </row>
        <row r="20217">
          <cell r="K20217" t="str">
            <v>Academy Sponsor Led</v>
          </cell>
          <cell r="L20217" t="str">
            <v>Primary</v>
          </cell>
          <cell r="AC20217" t="str">
            <v>No</v>
          </cell>
          <cell r="AI20217">
            <v>2</v>
          </cell>
        </row>
        <row r="20218">
          <cell r="K20218" t="str">
            <v>Academy Sponsor Led</v>
          </cell>
          <cell r="L20218" t="str">
            <v>Primary</v>
          </cell>
          <cell r="AC20218" t="str">
            <v>No</v>
          </cell>
          <cell r="AI20218">
            <v>2</v>
          </cell>
        </row>
        <row r="20219">
          <cell r="K20219" t="str">
            <v>Academy Sponsor Led</v>
          </cell>
          <cell r="L20219" t="str">
            <v>Primary</v>
          </cell>
          <cell r="AC20219" t="str">
            <v>No</v>
          </cell>
          <cell r="AI20219">
            <v>4</v>
          </cell>
        </row>
        <row r="20220">
          <cell r="K20220" t="str">
            <v>Academy Sponsor Led</v>
          </cell>
          <cell r="L20220" t="str">
            <v>Primary</v>
          </cell>
          <cell r="AC20220" t="str">
            <v>No</v>
          </cell>
          <cell r="AI20220">
            <v>2</v>
          </cell>
        </row>
        <row r="20221">
          <cell r="K20221" t="str">
            <v>Academy Special Sponsor Led</v>
          </cell>
          <cell r="L20221" t="str">
            <v>Special</v>
          </cell>
          <cell r="AC20221" t="str">
            <v>NULL</v>
          </cell>
          <cell r="AI20221" t="str">
            <v>NULL</v>
          </cell>
        </row>
        <row r="20222">
          <cell r="K20222" t="str">
            <v>Academy Sponsor Led</v>
          </cell>
          <cell r="L20222" t="str">
            <v>Primary</v>
          </cell>
          <cell r="AC20222" t="str">
            <v>Yes</v>
          </cell>
          <cell r="AI20222">
            <v>4</v>
          </cell>
        </row>
        <row r="20223">
          <cell r="K20223" t="str">
            <v>Academy Sponsor Led</v>
          </cell>
          <cell r="L20223" t="str">
            <v>Secondary</v>
          </cell>
          <cell r="AC20223" t="str">
            <v>No</v>
          </cell>
          <cell r="AI20223">
            <v>3</v>
          </cell>
        </row>
        <row r="20224">
          <cell r="K20224" t="str">
            <v>Academy Converter</v>
          </cell>
          <cell r="L20224" t="str">
            <v>Primary</v>
          </cell>
          <cell r="AC20224" t="str">
            <v>No</v>
          </cell>
          <cell r="AI20224">
            <v>2</v>
          </cell>
        </row>
        <row r="20225">
          <cell r="K20225" t="str">
            <v>Academy Converter</v>
          </cell>
          <cell r="L20225" t="str">
            <v>Primary</v>
          </cell>
          <cell r="AC20225" t="str">
            <v>No</v>
          </cell>
          <cell r="AI20225">
            <v>2</v>
          </cell>
        </row>
        <row r="20226">
          <cell r="K20226" t="str">
            <v>Academy Converter</v>
          </cell>
          <cell r="L20226" t="str">
            <v>Primary</v>
          </cell>
          <cell r="AC20226" t="str">
            <v>No</v>
          </cell>
          <cell r="AI20226">
            <v>2</v>
          </cell>
        </row>
        <row r="20227">
          <cell r="K20227" t="str">
            <v>Academy Converter</v>
          </cell>
          <cell r="L20227" t="str">
            <v>Primary</v>
          </cell>
          <cell r="AC20227" t="str">
            <v>No</v>
          </cell>
          <cell r="AI20227">
            <v>2</v>
          </cell>
        </row>
        <row r="20228">
          <cell r="K20228" t="str">
            <v>Academy Converter</v>
          </cell>
          <cell r="L20228" t="str">
            <v>Primary</v>
          </cell>
          <cell r="AC20228" t="str">
            <v>No</v>
          </cell>
          <cell r="AI20228">
            <v>1</v>
          </cell>
        </row>
        <row r="20229">
          <cell r="K20229" t="str">
            <v>Academy Converter</v>
          </cell>
          <cell r="L20229" t="str">
            <v>Primary</v>
          </cell>
          <cell r="AC20229" t="str">
            <v>No</v>
          </cell>
          <cell r="AI20229">
            <v>2</v>
          </cell>
        </row>
        <row r="20230">
          <cell r="K20230" t="str">
            <v>Academy Converter</v>
          </cell>
          <cell r="L20230" t="str">
            <v>Primary</v>
          </cell>
          <cell r="AC20230" t="str">
            <v>No</v>
          </cell>
          <cell r="AI20230">
            <v>2</v>
          </cell>
        </row>
        <row r="20231">
          <cell r="K20231" t="str">
            <v>Academy Converter</v>
          </cell>
          <cell r="L20231" t="str">
            <v>Secondary</v>
          </cell>
          <cell r="AC20231" t="str">
            <v>No</v>
          </cell>
          <cell r="AI20231">
            <v>1</v>
          </cell>
        </row>
        <row r="20232">
          <cell r="K20232" t="str">
            <v>Academy Converter</v>
          </cell>
          <cell r="L20232" t="str">
            <v>Primary</v>
          </cell>
          <cell r="AC20232" t="str">
            <v>No</v>
          </cell>
          <cell r="AI20232">
            <v>1</v>
          </cell>
        </row>
        <row r="20233">
          <cell r="K20233" t="str">
            <v>Academy Converter</v>
          </cell>
          <cell r="L20233" t="str">
            <v>Primary</v>
          </cell>
          <cell r="AC20233" t="str">
            <v>No</v>
          </cell>
          <cell r="AI20233">
            <v>2</v>
          </cell>
        </row>
        <row r="20234">
          <cell r="K20234" t="str">
            <v>Academy Converter</v>
          </cell>
          <cell r="L20234" t="str">
            <v>Primary</v>
          </cell>
          <cell r="AC20234" t="str">
            <v>No</v>
          </cell>
          <cell r="AI20234">
            <v>2</v>
          </cell>
        </row>
        <row r="20235">
          <cell r="K20235" t="str">
            <v>Academy Converter</v>
          </cell>
          <cell r="L20235" t="str">
            <v>Primary</v>
          </cell>
          <cell r="AC20235" t="str">
            <v>No</v>
          </cell>
          <cell r="AI20235">
            <v>2</v>
          </cell>
        </row>
        <row r="20236">
          <cell r="K20236" t="str">
            <v>Academy Converter</v>
          </cell>
          <cell r="L20236" t="str">
            <v>Primary</v>
          </cell>
          <cell r="AC20236" t="str">
            <v>No</v>
          </cell>
          <cell r="AI20236">
            <v>2</v>
          </cell>
        </row>
        <row r="20237">
          <cell r="K20237" t="str">
            <v>Academy Converter</v>
          </cell>
          <cell r="L20237" t="str">
            <v>Primary</v>
          </cell>
          <cell r="AC20237" t="str">
            <v>No</v>
          </cell>
          <cell r="AI20237">
            <v>2</v>
          </cell>
        </row>
        <row r="20238">
          <cell r="K20238" t="str">
            <v>Academy Converter</v>
          </cell>
          <cell r="L20238" t="str">
            <v>Primary</v>
          </cell>
          <cell r="AC20238" t="str">
            <v>No</v>
          </cell>
          <cell r="AI20238">
            <v>1</v>
          </cell>
        </row>
        <row r="20239">
          <cell r="K20239" t="str">
            <v>Academy Converter</v>
          </cell>
          <cell r="L20239" t="str">
            <v>Primary</v>
          </cell>
          <cell r="AC20239" t="str">
            <v>No</v>
          </cell>
          <cell r="AI20239">
            <v>3</v>
          </cell>
        </row>
        <row r="20240">
          <cell r="K20240" t="str">
            <v>Academy Converter</v>
          </cell>
          <cell r="L20240" t="str">
            <v>Primary</v>
          </cell>
          <cell r="AC20240" t="str">
            <v>No</v>
          </cell>
          <cell r="AI20240">
            <v>2</v>
          </cell>
        </row>
        <row r="20241">
          <cell r="K20241" t="str">
            <v>Academy Converter</v>
          </cell>
          <cell r="L20241" t="str">
            <v>Primary</v>
          </cell>
          <cell r="AC20241" t="str">
            <v>No</v>
          </cell>
          <cell r="AI20241">
            <v>2</v>
          </cell>
        </row>
        <row r="20242">
          <cell r="K20242" t="str">
            <v>Academy Alternative Provision Converter</v>
          </cell>
          <cell r="L20242" t="str">
            <v>PRU</v>
          </cell>
          <cell r="AC20242" t="str">
            <v>No</v>
          </cell>
          <cell r="AI20242">
            <v>1</v>
          </cell>
        </row>
        <row r="20243">
          <cell r="K20243" t="str">
            <v>Academy Converter</v>
          </cell>
          <cell r="L20243" t="str">
            <v>Primary</v>
          </cell>
          <cell r="AC20243" t="str">
            <v>No</v>
          </cell>
          <cell r="AI20243">
            <v>3</v>
          </cell>
        </row>
        <row r="20244">
          <cell r="K20244" t="str">
            <v>Academy Converter</v>
          </cell>
          <cell r="L20244" t="str">
            <v>Primary</v>
          </cell>
          <cell r="AC20244" t="str">
            <v>No</v>
          </cell>
          <cell r="AI20244">
            <v>2</v>
          </cell>
        </row>
        <row r="20245">
          <cell r="K20245" t="str">
            <v>Academy Converter</v>
          </cell>
          <cell r="L20245" t="str">
            <v>Primary</v>
          </cell>
          <cell r="AC20245" t="str">
            <v>No</v>
          </cell>
          <cell r="AI20245">
            <v>2</v>
          </cell>
        </row>
        <row r="20246">
          <cell r="K20246" t="str">
            <v>Academy Converter</v>
          </cell>
          <cell r="L20246" t="str">
            <v>Primary</v>
          </cell>
          <cell r="AC20246" t="str">
            <v>No</v>
          </cell>
          <cell r="AI20246">
            <v>2</v>
          </cell>
        </row>
        <row r="20247">
          <cell r="K20247" t="str">
            <v>Academy Converter</v>
          </cell>
          <cell r="L20247" t="str">
            <v>Primary</v>
          </cell>
          <cell r="AC20247" t="str">
            <v>No</v>
          </cell>
          <cell r="AI20247">
            <v>2</v>
          </cell>
        </row>
        <row r="20248">
          <cell r="K20248" t="str">
            <v>Academy Converter</v>
          </cell>
          <cell r="L20248" t="str">
            <v>Primary</v>
          </cell>
          <cell r="AC20248" t="str">
            <v>No</v>
          </cell>
          <cell r="AI20248">
            <v>2</v>
          </cell>
        </row>
        <row r="20249">
          <cell r="K20249" t="str">
            <v>Academy Converter</v>
          </cell>
          <cell r="L20249" t="str">
            <v>Secondary</v>
          </cell>
          <cell r="AC20249" t="str">
            <v>No</v>
          </cell>
          <cell r="AI20249">
            <v>2</v>
          </cell>
        </row>
        <row r="20250">
          <cell r="K20250" t="str">
            <v>Academy Converter</v>
          </cell>
          <cell r="L20250" t="str">
            <v>Secondary</v>
          </cell>
          <cell r="AC20250" t="str">
            <v>No</v>
          </cell>
          <cell r="AI20250">
            <v>2</v>
          </cell>
        </row>
        <row r="20251">
          <cell r="K20251" t="str">
            <v>Academy Converter</v>
          </cell>
          <cell r="L20251" t="str">
            <v>Primary</v>
          </cell>
          <cell r="AC20251" t="str">
            <v>No</v>
          </cell>
          <cell r="AI20251">
            <v>2</v>
          </cell>
        </row>
        <row r="20252">
          <cell r="K20252" t="str">
            <v>Academy Converter</v>
          </cell>
          <cell r="L20252" t="str">
            <v>Primary</v>
          </cell>
          <cell r="AC20252" t="str">
            <v>No</v>
          </cell>
          <cell r="AI20252">
            <v>2</v>
          </cell>
        </row>
        <row r="20253">
          <cell r="K20253" t="str">
            <v>Academy Converter</v>
          </cell>
          <cell r="L20253" t="str">
            <v>Primary</v>
          </cell>
          <cell r="AC20253" t="str">
            <v>No</v>
          </cell>
          <cell r="AI20253">
            <v>2</v>
          </cell>
        </row>
        <row r="20254">
          <cell r="K20254" t="str">
            <v>Academy Converter</v>
          </cell>
          <cell r="L20254" t="str">
            <v>Primary</v>
          </cell>
          <cell r="AC20254" t="str">
            <v>No</v>
          </cell>
          <cell r="AI20254">
            <v>3</v>
          </cell>
        </row>
        <row r="20255">
          <cell r="K20255" t="str">
            <v>Academy Converter</v>
          </cell>
          <cell r="L20255" t="str">
            <v>Secondary</v>
          </cell>
          <cell r="AC20255" t="str">
            <v>No</v>
          </cell>
          <cell r="AI20255">
            <v>2</v>
          </cell>
        </row>
        <row r="20256">
          <cell r="K20256" t="str">
            <v>Academy Special Converter</v>
          </cell>
          <cell r="L20256" t="str">
            <v>Special</v>
          </cell>
          <cell r="AC20256" t="str">
            <v>No</v>
          </cell>
          <cell r="AI20256">
            <v>1</v>
          </cell>
        </row>
        <row r="20257">
          <cell r="K20257" t="str">
            <v>Academy Alternative Provision Converter</v>
          </cell>
          <cell r="L20257" t="str">
            <v>PRU</v>
          </cell>
          <cell r="AC20257" t="str">
            <v>No</v>
          </cell>
          <cell r="AI20257">
            <v>2</v>
          </cell>
        </row>
        <row r="20258">
          <cell r="K20258" t="str">
            <v>Academy Alternative Provision Converter</v>
          </cell>
          <cell r="L20258" t="str">
            <v>PRU</v>
          </cell>
          <cell r="AC20258" t="str">
            <v>No</v>
          </cell>
          <cell r="AI20258">
            <v>1</v>
          </cell>
        </row>
        <row r="20259">
          <cell r="K20259" t="str">
            <v>Academy Converter</v>
          </cell>
          <cell r="L20259" t="str">
            <v>Primary</v>
          </cell>
          <cell r="AC20259" t="str">
            <v>No</v>
          </cell>
          <cell r="AI20259">
            <v>1</v>
          </cell>
        </row>
        <row r="20260">
          <cell r="K20260" t="str">
            <v>Academy Converter</v>
          </cell>
          <cell r="L20260" t="str">
            <v>Primary</v>
          </cell>
          <cell r="AC20260" t="str">
            <v>No</v>
          </cell>
          <cell r="AI20260">
            <v>2</v>
          </cell>
        </row>
        <row r="20261">
          <cell r="K20261" t="str">
            <v>Academy Converter</v>
          </cell>
          <cell r="L20261" t="str">
            <v>Primary</v>
          </cell>
          <cell r="AC20261" t="str">
            <v>No</v>
          </cell>
          <cell r="AI20261">
            <v>2</v>
          </cell>
        </row>
        <row r="20262">
          <cell r="K20262" t="str">
            <v>Academy Special Converter</v>
          </cell>
          <cell r="L20262" t="str">
            <v>Special</v>
          </cell>
          <cell r="AC20262" t="str">
            <v>No</v>
          </cell>
          <cell r="AI20262">
            <v>2</v>
          </cell>
        </row>
        <row r="20263">
          <cell r="K20263" t="str">
            <v>Academy Converter</v>
          </cell>
          <cell r="L20263" t="str">
            <v>Primary</v>
          </cell>
          <cell r="AC20263" t="str">
            <v>No</v>
          </cell>
          <cell r="AI20263">
            <v>2</v>
          </cell>
        </row>
        <row r="20264">
          <cell r="K20264" t="str">
            <v>Academy Converter</v>
          </cell>
          <cell r="L20264" t="str">
            <v>Primary</v>
          </cell>
          <cell r="AC20264" t="str">
            <v>No</v>
          </cell>
          <cell r="AI20264">
            <v>1</v>
          </cell>
        </row>
        <row r="20265">
          <cell r="K20265" t="str">
            <v>Academy Converter</v>
          </cell>
          <cell r="L20265" t="str">
            <v>Primary</v>
          </cell>
          <cell r="AC20265" t="str">
            <v>No</v>
          </cell>
          <cell r="AI20265">
            <v>2</v>
          </cell>
        </row>
        <row r="20266">
          <cell r="K20266" t="str">
            <v>Academy Converter</v>
          </cell>
          <cell r="L20266" t="str">
            <v>Primary</v>
          </cell>
          <cell r="AC20266" t="str">
            <v>No</v>
          </cell>
          <cell r="AI20266">
            <v>1</v>
          </cell>
        </row>
        <row r="20267">
          <cell r="K20267" t="str">
            <v>Academy Converter</v>
          </cell>
          <cell r="L20267" t="str">
            <v>Primary</v>
          </cell>
          <cell r="AC20267" t="str">
            <v>No</v>
          </cell>
          <cell r="AI20267">
            <v>3</v>
          </cell>
        </row>
        <row r="20268">
          <cell r="K20268" t="str">
            <v>Academy Converter</v>
          </cell>
          <cell r="L20268" t="str">
            <v>Primary</v>
          </cell>
          <cell r="AC20268" t="str">
            <v>No</v>
          </cell>
          <cell r="AI20268">
            <v>1</v>
          </cell>
        </row>
        <row r="20269">
          <cell r="K20269" t="str">
            <v>Academy Converter</v>
          </cell>
          <cell r="L20269" t="str">
            <v>Primary</v>
          </cell>
          <cell r="AC20269" t="str">
            <v>No</v>
          </cell>
          <cell r="AI20269">
            <v>2</v>
          </cell>
        </row>
        <row r="20270">
          <cell r="K20270" t="str">
            <v>Academy Special Converter</v>
          </cell>
          <cell r="L20270" t="str">
            <v>Special</v>
          </cell>
          <cell r="AC20270" t="str">
            <v>No</v>
          </cell>
          <cell r="AI20270">
            <v>2</v>
          </cell>
        </row>
        <row r="20271">
          <cell r="K20271" t="str">
            <v>Academy Converter</v>
          </cell>
          <cell r="L20271" t="str">
            <v>Primary</v>
          </cell>
          <cell r="AC20271" t="str">
            <v>No</v>
          </cell>
          <cell r="AI20271">
            <v>2</v>
          </cell>
        </row>
        <row r="20272">
          <cell r="K20272" t="str">
            <v>Academy Converter</v>
          </cell>
          <cell r="L20272" t="str">
            <v>Primary</v>
          </cell>
          <cell r="AC20272" t="str">
            <v>No</v>
          </cell>
          <cell r="AI20272">
            <v>2</v>
          </cell>
        </row>
        <row r="20273">
          <cell r="K20273" t="str">
            <v>Academy Sponsor Led</v>
          </cell>
          <cell r="L20273" t="str">
            <v>Primary</v>
          </cell>
          <cell r="AC20273" t="str">
            <v>No</v>
          </cell>
          <cell r="AI20273">
            <v>3</v>
          </cell>
        </row>
        <row r="20274">
          <cell r="K20274" t="str">
            <v>Academy Converter</v>
          </cell>
          <cell r="L20274" t="str">
            <v>Primary</v>
          </cell>
          <cell r="AC20274" t="str">
            <v>No</v>
          </cell>
          <cell r="AI20274">
            <v>2</v>
          </cell>
        </row>
        <row r="20275">
          <cell r="K20275" t="str">
            <v>Academy Converter</v>
          </cell>
          <cell r="L20275" t="str">
            <v>Primary</v>
          </cell>
          <cell r="AC20275" t="str">
            <v>No</v>
          </cell>
          <cell r="AI20275">
            <v>2</v>
          </cell>
        </row>
        <row r="20276">
          <cell r="K20276" t="str">
            <v>Academy Converter</v>
          </cell>
          <cell r="L20276" t="str">
            <v>Primary</v>
          </cell>
          <cell r="AC20276" t="str">
            <v>No</v>
          </cell>
          <cell r="AI20276">
            <v>2</v>
          </cell>
        </row>
        <row r="20277">
          <cell r="K20277" t="str">
            <v>Academy Converter</v>
          </cell>
          <cell r="L20277" t="str">
            <v>Primary</v>
          </cell>
          <cell r="AC20277" t="str">
            <v>No</v>
          </cell>
          <cell r="AI20277">
            <v>2</v>
          </cell>
        </row>
        <row r="20278">
          <cell r="K20278" t="str">
            <v>Academy Converter</v>
          </cell>
          <cell r="L20278" t="str">
            <v>Primary</v>
          </cell>
          <cell r="AC20278" t="str">
            <v>No</v>
          </cell>
          <cell r="AI20278">
            <v>2</v>
          </cell>
        </row>
        <row r="20279">
          <cell r="K20279" t="str">
            <v>Academy Converter</v>
          </cell>
          <cell r="L20279" t="str">
            <v>Primary</v>
          </cell>
          <cell r="AC20279" t="str">
            <v>No</v>
          </cell>
          <cell r="AI20279">
            <v>2</v>
          </cell>
        </row>
        <row r="20280">
          <cell r="K20280" t="str">
            <v>Academy Converter</v>
          </cell>
          <cell r="L20280" t="str">
            <v>Primary</v>
          </cell>
          <cell r="AC20280" t="str">
            <v>No</v>
          </cell>
          <cell r="AI20280">
            <v>2</v>
          </cell>
        </row>
        <row r="20281">
          <cell r="K20281" t="str">
            <v>Academy Converter</v>
          </cell>
          <cell r="L20281" t="str">
            <v>Primary</v>
          </cell>
          <cell r="AC20281" t="str">
            <v>No</v>
          </cell>
          <cell r="AI20281">
            <v>3</v>
          </cell>
        </row>
        <row r="20282">
          <cell r="K20282" t="str">
            <v>Academy Converter</v>
          </cell>
          <cell r="L20282" t="str">
            <v>Primary</v>
          </cell>
          <cell r="AC20282" t="str">
            <v>No</v>
          </cell>
          <cell r="AI20282">
            <v>1</v>
          </cell>
        </row>
        <row r="20283">
          <cell r="K20283" t="str">
            <v>Academy Converter</v>
          </cell>
          <cell r="L20283" t="str">
            <v>Primary</v>
          </cell>
          <cell r="AC20283" t="str">
            <v>No</v>
          </cell>
          <cell r="AI20283">
            <v>2</v>
          </cell>
        </row>
        <row r="20284">
          <cell r="K20284" t="str">
            <v>Academy Converter</v>
          </cell>
          <cell r="L20284" t="str">
            <v>Primary</v>
          </cell>
          <cell r="AC20284" t="str">
            <v>No</v>
          </cell>
          <cell r="AI20284">
            <v>2</v>
          </cell>
        </row>
        <row r="20285">
          <cell r="K20285" t="str">
            <v>Academy Converter</v>
          </cell>
          <cell r="L20285" t="str">
            <v>Primary</v>
          </cell>
          <cell r="AC20285" t="str">
            <v>No</v>
          </cell>
          <cell r="AI20285">
            <v>2</v>
          </cell>
        </row>
        <row r="20286">
          <cell r="K20286" t="str">
            <v>Academy Converter</v>
          </cell>
          <cell r="L20286" t="str">
            <v>Primary</v>
          </cell>
          <cell r="AC20286" t="str">
            <v>No</v>
          </cell>
          <cell r="AI20286">
            <v>2</v>
          </cell>
        </row>
        <row r="20287">
          <cell r="K20287" t="str">
            <v>Academy Converter</v>
          </cell>
          <cell r="L20287" t="str">
            <v>Primary</v>
          </cell>
          <cell r="AC20287" t="str">
            <v>No</v>
          </cell>
          <cell r="AI20287">
            <v>1</v>
          </cell>
        </row>
        <row r="20288">
          <cell r="K20288" t="str">
            <v>Academy Converter</v>
          </cell>
          <cell r="L20288" t="str">
            <v>Primary</v>
          </cell>
          <cell r="AC20288" t="str">
            <v>No</v>
          </cell>
          <cell r="AI20288">
            <v>2</v>
          </cell>
        </row>
        <row r="20289">
          <cell r="K20289" t="str">
            <v>Academy Converter</v>
          </cell>
          <cell r="L20289" t="str">
            <v>Primary</v>
          </cell>
          <cell r="AC20289" t="str">
            <v>No</v>
          </cell>
          <cell r="AI20289">
            <v>2</v>
          </cell>
        </row>
        <row r="20290">
          <cell r="K20290" t="str">
            <v>Academy Converter</v>
          </cell>
          <cell r="L20290" t="str">
            <v>Primary</v>
          </cell>
          <cell r="AC20290" t="str">
            <v>No</v>
          </cell>
          <cell r="AI20290">
            <v>2</v>
          </cell>
        </row>
        <row r="20291">
          <cell r="K20291" t="str">
            <v>Academy Converter</v>
          </cell>
          <cell r="L20291" t="str">
            <v>Primary</v>
          </cell>
          <cell r="AC20291" t="str">
            <v>No</v>
          </cell>
          <cell r="AI20291">
            <v>2</v>
          </cell>
        </row>
        <row r="20292">
          <cell r="K20292" t="str">
            <v>Academy Converter</v>
          </cell>
          <cell r="L20292" t="str">
            <v>Primary</v>
          </cell>
          <cell r="AC20292" t="str">
            <v>No</v>
          </cell>
          <cell r="AI20292">
            <v>2</v>
          </cell>
        </row>
        <row r="20293">
          <cell r="K20293" t="str">
            <v>Academy Converter</v>
          </cell>
          <cell r="L20293" t="str">
            <v>Primary</v>
          </cell>
          <cell r="AC20293" t="str">
            <v>No</v>
          </cell>
          <cell r="AI20293">
            <v>2</v>
          </cell>
        </row>
        <row r="20294">
          <cell r="K20294" t="str">
            <v>Academy Converter</v>
          </cell>
          <cell r="L20294" t="str">
            <v>Primary</v>
          </cell>
          <cell r="AC20294" t="str">
            <v>No</v>
          </cell>
          <cell r="AI20294">
            <v>2</v>
          </cell>
        </row>
        <row r="20295">
          <cell r="K20295" t="str">
            <v>Academy Converter</v>
          </cell>
          <cell r="L20295" t="str">
            <v>Secondary</v>
          </cell>
          <cell r="AC20295" t="str">
            <v>No</v>
          </cell>
          <cell r="AI20295">
            <v>1</v>
          </cell>
        </row>
        <row r="20296">
          <cell r="K20296" t="str">
            <v>Academy Special Converter</v>
          </cell>
          <cell r="L20296" t="str">
            <v>Special</v>
          </cell>
          <cell r="AC20296" t="str">
            <v>No</v>
          </cell>
          <cell r="AI20296">
            <v>1</v>
          </cell>
        </row>
        <row r="20297">
          <cell r="K20297" t="str">
            <v>Academy Converter</v>
          </cell>
          <cell r="L20297" t="str">
            <v>Primary</v>
          </cell>
          <cell r="AC20297" t="str">
            <v>No</v>
          </cell>
          <cell r="AI20297">
            <v>2</v>
          </cell>
        </row>
        <row r="20298">
          <cell r="K20298" t="str">
            <v>Academy Converter</v>
          </cell>
          <cell r="L20298" t="str">
            <v>Primary</v>
          </cell>
          <cell r="AC20298" t="str">
            <v>No</v>
          </cell>
          <cell r="AI20298">
            <v>2</v>
          </cell>
        </row>
        <row r="20299">
          <cell r="K20299" t="str">
            <v>Academy Converter</v>
          </cell>
          <cell r="L20299" t="str">
            <v>Primary</v>
          </cell>
          <cell r="AC20299" t="str">
            <v>No</v>
          </cell>
          <cell r="AI20299">
            <v>2</v>
          </cell>
        </row>
        <row r="20300">
          <cell r="K20300" t="str">
            <v>Academy Converter</v>
          </cell>
          <cell r="L20300" t="str">
            <v>Secondary</v>
          </cell>
          <cell r="AC20300" t="str">
            <v>No</v>
          </cell>
          <cell r="AI20300">
            <v>1</v>
          </cell>
        </row>
        <row r="20301">
          <cell r="K20301" t="str">
            <v>Academy Converter</v>
          </cell>
          <cell r="L20301" t="str">
            <v>Primary</v>
          </cell>
          <cell r="AC20301" t="str">
            <v>No</v>
          </cell>
          <cell r="AI20301">
            <v>3</v>
          </cell>
        </row>
        <row r="20302">
          <cell r="K20302" t="str">
            <v>Academy Converter</v>
          </cell>
          <cell r="L20302" t="str">
            <v>Primary</v>
          </cell>
          <cell r="AC20302" t="str">
            <v>No</v>
          </cell>
          <cell r="AI20302">
            <v>2</v>
          </cell>
        </row>
        <row r="20303">
          <cell r="K20303" t="str">
            <v>Academy Converter</v>
          </cell>
          <cell r="L20303" t="str">
            <v>Primary</v>
          </cell>
          <cell r="AC20303" t="str">
            <v>No</v>
          </cell>
          <cell r="AI20303">
            <v>1</v>
          </cell>
        </row>
        <row r="20304">
          <cell r="K20304" t="str">
            <v>Academy Sponsor Led</v>
          </cell>
          <cell r="L20304" t="str">
            <v>Secondary</v>
          </cell>
          <cell r="AC20304" t="str">
            <v>No</v>
          </cell>
          <cell r="AI20304">
            <v>3</v>
          </cell>
        </row>
        <row r="20305">
          <cell r="K20305" t="str">
            <v>Free School</v>
          </cell>
          <cell r="L20305" t="str">
            <v>Secondary</v>
          </cell>
          <cell r="AC20305" t="str">
            <v>NULL</v>
          </cell>
          <cell r="AI20305" t="str">
            <v>NULL</v>
          </cell>
        </row>
        <row r="20306">
          <cell r="K20306" t="str">
            <v>Voluntary Aided School</v>
          </cell>
          <cell r="L20306" t="str">
            <v>Primary</v>
          </cell>
          <cell r="AC20306" t="str">
            <v>No</v>
          </cell>
          <cell r="AI20306">
            <v>2</v>
          </cell>
        </row>
        <row r="20307">
          <cell r="K20307" t="str">
            <v>Free School</v>
          </cell>
          <cell r="L20307" t="str">
            <v>Primary</v>
          </cell>
          <cell r="AC20307" t="str">
            <v>No</v>
          </cell>
          <cell r="AI20307">
            <v>3</v>
          </cell>
        </row>
        <row r="20308">
          <cell r="K20308" t="str">
            <v>Academy Converter</v>
          </cell>
          <cell r="L20308" t="str">
            <v>Secondary</v>
          </cell>
          <cell r="AC20308" t="str">
            <v>No</v>
          </cell>
          <cell r="AI20308">
            <v>4</v>
          </cell>
        </row>
        <row r="20309">
          <cell r="K20309" t="str">
            <v>Academy Converter</v>
          </cell>
          <cell r="L20309" t="str">
            <v>Primary</v>
          </cell>
          <cell r="AC20309" t="str">
            <v>No</v>
          </cell>
          <cell r="AI20309">
            <v>2</v>
          </cell>
        </row>
        <row r="20310">
          <cell r="K20310" t="str">
            <v>Academy Converter</v>
          </cell>
          <cell r="L20310" t="str">
            <v>Primary</v>
          </cell>
          <cell r="AC20310" t="str">
            <v>No</v>
          </cell>
          <cell r="AI20310">
            <v>2</v>
          </cell>
        </row>
        <row r="20311">
          <cell r="K20311" t="str">
            <v>Free School</v>
          </cell>
          <cell r="L20311" t="str">
            <v>Primary</v>
          </cell>
          <cell r="AC20311" t="str">
            <v>NULL</v>
          </cell>
          <cell r="AI20311" t="str">
            <v>NULL</v>
          </cell>
        </row>
        <row r="20312">
          <cell r="K20312" t="str">
            <v>Foundation School</v>
          </cell>
          <cell r="L20312" t="str">
            <v>Primary</v>
          </cell>
          <cell r="AC20312" t="str">
            <v>NULL</v>
          </cell>
          <cell r="AI20312" t="str">
            <v>NULL</v>
          </cell>
        </row>
        <row r="20313">
          <cell r="K20313" t="str">
            <v>Free School</v>
          </cell>
          <cell r="L20313" t="str">
            <v>Secondary</v>
          </cell>
          <cell r="AC20313" t="str">
            <v>No</v>
          </cell>
          <cell r="AI20313">
            <v>2</v>
          </cell>
        </row>
        <row r="20314">
          <cell r="K20314" t="str">
            <v>Free School Special</v>
          </cell>
          <cell r="L20314" t="str">
            <v>Special</v>
          </cell>
          <cell r="AC20314" t="str">
            <v>NULL</v>
          </cell>
          <cell r="AI20314" t="str">
            <v>NULL</v>
          </cell>
        </row>
        <row r="20315">
          <cell r="K20315" t="str">
            <v>Free School</v>
          </cell>
          <cell r="L20315" t="str">
            <v>Primary</v>
          </cell>
          <cell r="AC20315" t="str">
            <v>NULL</v>
          </cell>
          <cell r="AI20315" t="str">
            <v>NULL</v>
          </cell>
        </row>
        <row r="20316">
          <cell r="K20316" t="str">
            <v>Free School - Alternative Provision</v>
          </cell>
          <cell r="L20316" t="str">
            <v>PRU</v>
          </cell>
          <cell r="AC20316" t="str">
            <v>NULL</v>
          </cell>
          <cell r="AI20316" t="str">
            <v>NULL</v>
          </cell>
        </row>
        <row r="20317">
          <cell r="K20317" t="str">
            <v>Studio School</v>
          </cell>
          <cell r="L20317" t="str">
            <v>Secondary</v>
          </cell>
          <cell r="AC20317" t="str">
            <v>NULL</v>
          </cell>
          <cell r="AI20317" t="str">
            <v>NULL</v>
          </cell>
        </row>
        <row r="20318">
          <cell r="K20318" t="str">
            <v>Free School</v>
          </cell>
          <cell r="L20318" t="str">
            <v>Secondary</v>
          </cell>
          <cell r="AC20318" t="str">
            <v>NULL</v>
          </cell>
          <cell r="AI20318" t="str">
            <v>NULL</v>
          </cell>
        </row>
        <row r="20319">
          <cell r="K20319" t="str">
            <v>Free School - Alternative Provision</v>
          </cell>
          <cell r="L20319" t="str">
            <v>PRU</v>
          </cell>
          <cell r="AC20319" t="str">
            <v>NULL</v>
          </cell>
          <cell r="AI20319" t="str">
            <v>NULL</v>
          </cell>
        </row>
        <row r="20320">
          <cell r="K20320" t="str">
            <v>Free School</v>
          </cell>
          <cell r="L20320" t="str">
            <v>Primary</v>
          </cell>
          <cell r="AC20320" t="str">
            <v>NULL</v>
          </cell>
          <cell r="AI20320" t="str">
            <v>NULL</v>
          </cell>
        </row>
        <row r="20321">
          <cell r="K20321" t="str">
            <v>Academy Converter</v>
          </cell>
          <cell r="L20321" t="str">
            <v>Primary</v>
          </cell>
          <cell r="AC20321" t="str">
            <v>No</v>
          </cell>
          <cell r="AI20321">
            <v>3</v>
          </cell>
        </row>
        <row r="20322">
          <cell r="K20322" t="str">
            <v>Academy Converter</v>
          </cell>
          <cell r="L20322" t="str">
            <v>Primary</v>
          </cell>
          <cell r="AC20322" t="str">
            <v>No</v>
          </cell>
          <cell r="AI20322">
            <v>1</v>
          </cell>
        </row>
        <row r="20323">
          <cell r="K20323" t="str">
            <v>Academy Converter</v>
          </cell>
          <cell r="L20323" t="str">
            <v>Primary</v>
          </cell>
          <cell r="AC20323" t="str">
            <v>No</v>
          </cell>
          <cell r="AI20323">
            <v>2</v>
          </cell>
        </row>
        <row r="20324">
          <cell r="K20324" t="str">
            <v>Academy Converter</v>
          </cell>
          <cell r="L20324" t="str">
            <v>Secondary</v>
          </cell>
          <cell r="AC20324" t="str">
            <v>No</v>
          </cell>
          <cell r="AI20324">
            <v>3</v>
          </cell>
        </row>
        <row r="20325">
          <cell r="K20325" t="str">
            <v>Academy Converter</v>
          </cell>
          <cell r="L20325" t="str">
            <v>Secondary</v>
          </cell>
          <cell r="AC20325" t="str">
            <v>No</v>
          </cell>
          <cell r="AI20325">
            <v>2</v>
          </cell>
        </row>
        <row r="20326">
          <cell r="K20326" t="str">
            <v>Academy Converter</v>
          </cell>
          <cell r="L20326" t="str">
            <v>Primary</v>
          </cell>
          <cell r="AC20326" t="str">
            <v>No</v>
          </cell>
          <cell r="AI20326">
            <v>2</v>
          </cell>
        </row>
        <row r="20327">
          <cell r="K20327" t="str">
            <v>Academy Converter</v>
          </cell>
          <cell r="L20327" t="str">
            <v>Primary</v>
          </cell>
          <cell r="AC20327" t="str">
            <v>No</v>
          </cell>
          <cell r="AI20327">
            <v>2</v>
          </cell>
        </row>
        <row r="20328">
          <cell r="K20328" t="str">
            <v>Academy Converter</v>
          </cell>
          <cell r="L20328" t="str">
            <v>Primary</v>
          </cell>
          <cell r="AC20328" t="str">
            <v>No</v>
          </cell>
          <cell r="AI20328">
            <v>2</v>
          </cell>
        </row>
        <row r="20329">
          <cell r="K20329" t="str">
            <v>Academy Converter</v>
          </cell>
          <cell r="L20329" t="str">
            <v>Primary</v>
          </cell>
          <cell r="AC20329" t="str">
            <v>No</v>
          </cell>
          <cell r="AI20329">
            <v>2</v>
          </cell>
        </row>
        <row r="20330">
          <cell r="K20330" t="str">
            <v>Academy Converter</v>
          </cell>
          <cell r="L20330" t="str">
            <v>Primary</v>
          </cell>
          <cell r="AC20330" t="str">
            <v>No</v>
          </cell>
          <cell r="AI20330">
            <v>2</v>
          </cell>
        </row>
        <row r="20331">
          <cell r="K20331" t="str">
            <v>Academy Converter</v>
          </cell>
          <cell r="L20331" t="str">
            <v>Primary</v>
          </cell>
          <cell r="AC20331" t="str">
            <v>No</v>
          </cell>
          <cell r="AI20331">
            <v>2</v>
          </cell>
        </row>
        <row r="20332">
          <cell r="K20332" t="str">
            <v>Academy Converter</v>
          </cell>
          <cell r="L20332" t="str">
            <v>Primary</v>
          </cell>
          <cell r="AC20332" t="str">
            <v>No</v>
          </cell>
          <cell r="AI20332">
            <v>3</v>
          </cell>
        </row>
        <row r="20333">
          <cell r="K20333" t="str">
            <v>Academy Converter</v>
          </cell>
          <cell r="L20333" t="str">
            <v>Primary</v>
          </cell>
          <cell r="AC20333" t="str">
            <v>No</v>
          </cell>
          <cell r="AI20333">
            <v>2</v>
          </cell>
        </row>
        <row r="20334">
          <cell r="K20334" t="str">
            <v>Academy Converter</v>
          </cell>
          <cell r="L20334" t="str">
            <v>Primary</v>
          </cell>
          <cell r="AC20334" t="str">
            <v>No</v>
          </cell>
          <cell r="AI20334">
            <v>2</v>
          </cell>
        </row>
        <row r="20335">
          <cell r="K20335" t="str">
            <v>Academy Converter</v>
          </cell>
          <cell r="L20335" t="str">
            <v>Primary</v>
          </cell>
          <cell r="AC20335" t="str">
            <v>No</v>
          </cell>
          <cell r="AI20335">
            <v>1</v>
          </cell>
        </row>
        <row r="20336">
          <cell r="K20336" t="str">
            <v>Academy Converter</v>
          </cell>
          <cell r="L20336" t="str">
            <v>Primary</v>
          </cell>
          <cell r="AC20336" t="str">
            <v>No</v>
          </cell>
          <cell r="AI20336">
            <v>1</v>
          </cell>
        </row>
        <row r="20337">
          <cell r="K20337" t="str">
            <v>Academy Converter</v>
          </cell>
          <cell r="L20337" t="str">
            <v>Primary</v>
          </cell>
          <cell r="AC20337" t="str">
            <v>No</v>
          </cell>
          <cell r="AI20337">
            <v>2</v>
          </cell>
        </row>
        <row r="20338">
          <cell r="K20338" t="str">
            <v>Academy Converter</v>
          </cell>
          <cell r="L20338" t="str">
            <v>Primary</v>
          </cell>
          <cell r="AC20338" t="str">
            <v>No</v>
          </cell>
          <cell r="AI20338">
            <v>2</v>
          </cell>
        </row>
        <row r="20339">
          <cell r="K20339" t="str">
            <v>Academy Converter</v>
          </cell>
          <cell r="L20339" t="str">
            <v>Primary</v>
          </cell>
          <cell r="AC20339" t="str">
            <v>No</v>
          </cell>
          <cell r="AI20339">
            <v>2</v>
          </cell>
        </row>
        <row r="20340">
          <cell r="K20340" t="str">
            <v>Academy Converter</v>
          </cell>
          <cell r="L20340" t="str">
            <v>Primary</v>
          </cell>
          <cell r="AC20340" t="str">
            <v>No</v>
          </cell>
          <cell r="AI20340">
            <v>2</v>
          </cell>
        </row>
        <row r="20341">
          <cell r="K20341" t="str">
            <v>Academy Converter</v>
          </cell>
          <cell r="L20341" t="str">
            <v>Primary</v>
          </cell>
          <cell r="AC20341" t="str">
            <v>No</v>
          </cell>
          <cell r="AI20341">
            <v>2</v>
          </cell>
        </row>
        <row r="20342">
          <cell r="K20342" t="str">
            <v>Academy Converter</v>
          </cell>
          <cell r="L20342" t="str">
            <v>Primary</v>
          </cell>
          <cell r="AC20342" t="str">
            <v>No</v>
          </cell>
          <cell r="AI20342">
            <v>1</v>
          </cell>
        </row>
        <row r="20343">
          <cell r="K20343" t="str">
            <v>Academy Converter</v>
          </cell>
          <cell r="L20343" t="str">
            <v>Secondary</v>
          </cell>
          <cell r="AC20343" t="str">
            <v>No</v>
          </cell>
          <cell r="AI20343">
            <v>2</v>
          </cell>
        </row>
        <row r="20344">
          <cell r="K20344" t="str">
            <v>Academy Converter</v>
          </cell>
          <cell r="L20344" t="str">
            <v>Secondary</v>
          </cell>
          <cell r="AC20344" t="str">
            <v>No</v>
          </cell>
          <cell r="AI20344">
            <v>2</v>
          </cell>
        </row>
        <row r="20345">
          <cell r="K20345" t="str">
            <v>Academy Converter</v>
          </cell>
          <cell r="L20345" t="str">
            <v>Primary</v>
          </cell>
          <cell r="AC20345" t="str">
            <v>No</v>
          </cell>
          <cell r="AI20345">
            <v>1</v>
          </cell>
        </row>
        <row r="20346">
          <cell r="K20346" t="str">
            <v>Academy Converter</v>
          </cell>
          <cell r="L20346" t="str">
            <v>Secondary</v>
          </cell>
          <cell r="AC20346" t="str">
            <v>No</v>
          </cell>
          <cell r="AI20346">
            <v>2</v>
          </cell>
        </row>
        <row r="20347">
          <cell r="K20347" t="str">
            <v>Academy Converter</v>
          </cell>
          <cell r="L20347" t="str">
            <v>Primary</v>
          </cell>
          <cell r="AC20347" t="str">
            <v>No</v>
          </cell>
          <cell r="AI20347">
            <v>2</v>
          </cell>
        </row>
        <row r="20348">
          <cell r="K20348" t="str">
            <v>Academy Converter</v>
          </cell>
          <cell r="L20348" t="str">
            <v>Primary</v>
          </cell>
          <cell r="AC20348" t="str">
            <v>No</v>
          </cell>
          <cell r="AI20348">
            <v>2</v>
          </cell>
        </row>
        <row r="20349">
          <cell r="K20349" t="str">
            <v>Academy Converter</v>
          </cell>
          <cell r="L20349" t="str">
            <v>Primary</v>
          </cell>
          <cell r="AC20349" t="str">
            <v>No</v>
          </cell>
          <cell r="AI20349">
            <v>2</v>
          </cell>
        </row>
        <row r="20350">
          <cell r="K20350" t="str">
            <v>Academy Converter</v>
          </cell>
          <cell r="L20350" t="str">
            <v>Primary</v>
          </cell>
          <cell r="AC20350" t="str">
            <v>No</v>
          </cell>
          <cell r="AI20350">
            <v>2</v>
          </cell>
        </row>
        <row r="20351">
          <cell r="K20351" t="str">
            <v>Academy Converter</v>
          </cell>
          <cell r="L20351" t="str">
            <v>Primary</v>
          </cell>
          <cell r="AC20351" t="str">
            <v>No</v>
          </cell>
          <cell r="AI20351">
            <v>3</v>
          </cell>
        </row>
        <row r="20352">
          <cell r="K20352" t="str">
            <v>Academy Converter</v>
          </cell>
          <cell r="L20352" t="str">
            <v>Primary</v>
          </cell>
          <cell r="AC20352" t="str">
            <v>No</v>
          </cell>
          <cell r="AI20352">
            <v>2</v>
          </cell>
        </row>
        <row r="20353">
          <cell r="K20353" t="str">
            <v>Academy Converter</v>
          </cell>
          <cell r="L20353" t="str">
            <v>Primary</v>
          </cell>
          <cell r="AC20353" t="str">
            <v>No</v>
          </cell>
          <cell r="AI20353">
            <v>3</v>
          </cell>
        </row>
        <row r="20354">
          <cell r="K20354" t="str">
            <v>Academy Converter</v>
          </cell>
          <cell r="L20354" t="str">
            <v>Primary</v>
          </cell>
          <cell r="AC20354" t="str">
            <v>No</v>
          </cell>
          <cell r="AI20354">
            <v>2</v>
          </cell>
        </row>
        <row r="20355">
          <cell r="K20355" t="str">
            <v>Academy Converter</v>
          </cell>
          <cell r="L20355" t="str">
            <v>Secondary</v>
          </cell>
          <cell r="AC20355" t="str">
            <v>No</v>
          </cell>
          <cell r="AI20355">
            <v>2</v>
          </cell>
        </row>
        <row r="20356">
          <cell r="K20356" t="str">
            <v>Academy Converter</v>
          </cell>
          <cell r="L20356" t="str">
            <v>Primary</v>
          </cell>
          <cell r="AC20356" t="str">
            <v>No</v>
          </cell>
          <cell r="AI20356">
            <v>2</v>
          </cell>
        </row>
        <row r="20357">
          <cell r="K20357" t="str">
            <v>Academy Converter</v>
          </cell>
          <cell r="L20357" t="str">
            <v>Primary</v>
          </cell>
          <cell r="AC20357" t="str">
            <v>No</v>
          </cell>
          <cell r="AI20357">
            <v>2</v>
          </cell>
        </row>
        <row r="20358">
          <cell r="K20358" t="str">
            <v>Academy Converter</v>
          </cell>
          <cell r="L20358" t="str">
            <v>Primary</v>
          </cell>
          <cell r="AC20358" t="str">
            <v>No</v>
          </cell>
          <cell r="AI20358">
            <v>3</v>
          </cell>
        </row>
        <row r="20359">
          <cell r="K20359" t="str">
            <v>Academy Converter</v>
          </cell>
          <cell r="L20359" t="str">
            <v>Primary</v>
          </cell>
          <cell r="AC20359" t="str">
            <v>No</v>
          </cell>
          <cell r="AI20359">
            <v>1</v>
          </cell>
        </row>
        <row r="20360">
          <cell r="K20360" t="str">
            <v>Academy Converter</v>
          </cell>
          <cell r="L20360" t="str">
            <v>Secondary</v>
          </cell>
          <cell r="AC20360" t="str">
            <v>No</v>
          </cell>
          <cell r="AI20360">
            <v>2</v>
          </cell>
        </row>
        <row r="20361">
          <cell r="K20361" t="str">
            <v>Academy Converter</v>
          </cell>
          <cell r="L20361" t="str">
            <v>Primary</v>
          </cell>
          <cell r="AC20361" t="str">
            <v>No</v>
          </cell>
          <cell r="AI20361">
            <v>2</v>
          </cell>
        </row>
        <row r="20362">
          <cell r="K20362" t="str">
            <v>Academy Converter</v>
          </cell>
          <cell r="L20362" t="str">
            <v>Primary</v>
          </cell>
          <cell r="AC20362" t="str">
            <v>No</v>
          </cell>
          <cell r="AI20362">
            <v>2</v>
          </cell>
        </row>
        <row r="20363">
          <cell r="K20363" t="str">
            <v>Academy Converter</v>
          </cell>
          <cell r="L20363" t="str">
            <v>Primary</v>
          </cell>
          <cell r="AC20363" t="str">
            <v>No</v>
          </cell>
          <cell r="AI20363">
            <v>2</v>
          </cell>
        </row>
        <row r="20364">
          <cell r="K20364" t="str">
            <v>Academy Converter</v>
          </cell>
          <cell r="L20364" t="str">
            <v>Secondary</v>
          </cell>
          <cell r="AC20364" t="str">
            <v>No</v>
          </cell>
          <cell r="AI20364">
            <v>2</v>
          </cell>
        </row>
        <row r="20365">
          <cell r="K20365" t="str">
            <v>Academy Converter</v>
          </cell>
          <cell r="L20365" t="str">
            <v>Primary</v>
          </cell>
          <cell r="AC20365" t="str">
            <v>No</v>
          </cell>
          <cell r="AI20365">
            <v>2</v>
          </cell>
        </row>
        <row r="20366">
          <cell r="K20366" t="str">
            <v>Academy Converter</v>
          </cell>
          <cell r="L20366" t="str">
            <v>Primary</v>
          </cell>
          <cell r="AC20366" t="str">
            <v>No</v>
          </cell>
          <cell r="AI20366">
            <v>2</v>
          </cell>
        </row>
        <row r="20367">
          <cell r="K20367" t="str">
            <v>Academy Converter</v>
          </cell>
          <cell r="L20367" t="str">
            <v>Primary</v>
          </cell>
          <cell r="AC20367" t="str">
            <v>No</v>
          </cell>
          <cell r="AI20367">
            <v>2</v>
          </cell>
        </row>
        <row r="20368">
          <cell r="K20368" t="str">
            <v>Academy Sponsor Led</v>
          </cell>
          <cell r="L20368" t="str">
            <v>Secondary</v>
          </cell>
          <cell r="AC20368" t="str">
            <v>No</v>
          </cell>
          <cell r="AI20368">
            <v>3</v>
          </cell>
        </row>
        <row r="20369">
          <cell r="K20369" t="str">
            <v>Academy Sponsor Led</v>
          </cell>
          <cell r="L20369" t="str">
            <v>Secondary</v>
          </cell>
          <cell r="AC20369" t="str">
            <v>No</v>
          </cell>
          <cell r="AI20369">
            <v>4</v>
          </cell>
        </row>
        <row r="20370">
          <cell r="K20370" t="str">
            <v>Academy Sponsor Led</v>
          </cell>
          <cell r="L20370" t="str">
            <v>Primary</v>
          </cell>
          <cell r="AC20370" t="str">
            <v>No</v>
          </cell>
          <cell r="AI20370">
            <v>4</v>
          </cell>
        </row>
        <row r="20371">
          <cell r="K20371" t="str">
            <v>Academy Sponsor Led</v>
          </cell>
          <cell r="L20371" t="str">
            <v>Primary</v>
          </cell>
          <cell r="AC20371" t="str">
            <v>No</v>
          </cell>
          <cell r="AI20371">
            <v>4</v>
          </cell>
        </row>
        <row r="20372">
          <cell r="K20372" t="str">
            <v>Academy Sponsor Led</v>
          </cell>
          <cell r="L20372" t="str">
            <v>Primary</v>
          </cell>
          <cell r="AC20372" t="str">
            <v>No</v>
          </cell>
          <cell r="AI20372">
            <v>3</v>
          </cell>
        </row>
        <row r="20373">
          <cell r="K20373" t="str">
            <v>Academy Sponsor Led</v>
          </cell>
          <cell r="L20373" t="str">
            <v>Primary</v>
          </cell>
          <cell r="AC20373" t="str">
            <v>No</v>
          </cell>
          <cell r="AI20373">
            <v>4</v>
          </cell>
        </row>
        <row r="20374">
          <cell r="K20374" t="str">
            <v>Academy Sponsor Led</v>
          </cell>
          <cell r="L20374" t="str">
            <v>Primary</v>
          </cell>
          <cell r="AC20374" t="str">
            <v>No</v>
          </cell>
          <cell r="AI20374">
            <v>3</v>
          </cell>
        </row>
        <row r="20375">
          <cell r="K20375" t="str">
            <v>Academy Sponsor Led</v>
          </cell>
          <cell r="L20375" t="str">
            <v>Primary</v>
          </cell>
          <cell r="AC20375" t="str">
            <v>No</v>
          </cell>
          <cell r="AI20375">
            <v>2</v>
          </cell>
        </row>
        <row r="20376">
          <cell r="K20376" t="str">
            <v>Academy Special Sponsor Led</v>
          </cell>
          <cell r="L20376" t="str">
            <v>Special</v>
          </cell>
          <cell r="AC20376" t="str">
            <v>No</v>
          </cell>
          <cell r="AI20376">
            <v>2</v>
          </cell>
        </row>
        <row r="20377">
          <cell r="K20377" t="str">
            <v>Academy Sponsor Led</v>
          </cell>
          <cell r="L20377" t="str">
            <v>Primary</v>
          </cell>
          <cell r="AC20377" t="str">
            <v>No</v>
          </cell>
          <cell r="AI20377">
            <v>4</v>
          </cell>
        </row>
        <row r="20378">
          <cell r="K20378" t="str">
            <v>Academy Sponsor Led</v>
          </cell>
          <cell r="L20378" t="str">
            <v>Primary</v>
          </cell>
          <cell r="AC20378" t="str">
            <v>NULL</v>
          </cell>
          <cell r="AI20378" t="str">
            <v>NULL</v>
          </cell>
        </row>
        <row r="20379">
          <cell r="K20379" t="str">
            <v>Academy Converter</v>
          </cell>
          <cell r="L20379" t="str">
            <v>Primary</v>
          </cell>
          <cell r="AC20379" t="str">
            <v>No</v>
          </cell>
          <cell r="AI20379">
            <v>1</v>
          </cell>
        </row>
        <row r="20380">
          <cell r="K20380" t="str">
            <v>Academy Converter</v>
          </cell>
          <cell r="L20380" t="str">
            <v>Primary</v>
          </cell>
          <cell r="AC20380" t="str">
            <v>No</v>
          </cell>
          <cell r="AI20380">
            <v>2</v>
          </cell>
        </row>
        <row r="20381">
          <cell r="K20381" t="str">
            <v>Academy Converter</v>
          </cell>
          <cell r="L20381" t="str">
            <v>Primary</v>
          </cell>
          <cell r="AC20381" t="str">
            <v>No</v>
          </cell>
          <cell r="AI20381">
            <v>2</v>
          </cell>
        </row>
        <row r="20382">
          <cell r="K20382" t="str">
            <v>Academy Sponsor Led</v>
          </cell>
          <cell r="L20382" t="str">
            <v>Primary</v>
          </cell>
          <cell r="AC20382" t="str">
            <v>No</v>
          </cell>
          <cell r="AI20382">
            <v>3</v>
          </cell>
        </row>
        <row r="20383">
          <cell r="K20383" t="str">
            <v>Academy Converter</v>
          </cell>
          <cell r="L20383" t="str">
            <v>Secondary</v>
          </cell>
          <cell r="AC20383" t="str">
            <v>No</v>
          </cell>
          <cell r="AI20383">
            <v>3</v>
          </cell>
        </row>
        <row r="20384">
          <cell r="K20384" t="str">
            <v>Academy Sponsor Led</v>
          </cell>
          <cell r="L20384" t="str">
            <v>Secondary</v>
          </cell>
          <cell r="AC20384" t="str">
            <v>No</v>
          </cell>
          <cell r="AI20384">
            <v>3</v>
          </cell>
        </row>
        <row r="20385">
          <cell r="K20385" t="str">
            <v>Academy Sponsor Led</v>
          </cell>
          <cell r="L20385" t="str">
            <v>Secondary</v>
          </cell>
          <cell r="AC20385" t="str">
            <v>No</v>
          </cell>
          <cell r="AI20385">
            <v>3</v>
          </cell>
        </row>
        <row r="20386">
          <cell r="K20386" t="str">
            <v>Academy Sponsor Led</v>
          </cell>
          <cell r="L20386" t="str">
            <v>Primary</v>
          </cell>
          <cell r="AC20386" t="str">
            <v>No</v>
          </cell>
          <cell r="AI20386">
            <v>4</v>
          </cell>
        </row>
        <row r="20387">
          <cell r="K20387" t="str">
            <v>Academy Sponsor Led</v>
          </cell>
          <cell r="L20387" t="str">
            <v>Secondary</v>
          </cell>
          <cell r="AC20387" t="str">
            <v>No</v>
          </cell>
          <cell r="AI20387">
            <v>4</v>
          </cell>
        </row>
        <row r="20388">
          <cell r="K20388" t="str">
            <v>Academy Sponsor Led</v>
          </cell>
          <cell r="L20388" t="str">
            <v>Primary</v>
          </cell>
          <cell r="AC20388" t="str">
            <v>No</v>
          </cell>
          <cell r="AI20388">
            <v>3</v>
          </cell>
        </row>
        <row r="20389">
          <cell r="K20389" t="str">
            <v>Academy Sponsor Led</v>
          </cell>
          <cell r="L20389" t="str">
            <v>Primary</v>
          </cell>
          <cell r="AC20389" t="str">
            <v>No</v>
          </cell>
          <cell r="AI20389">
            <v>4</v>
          </cell>
        </row>
        <row r="20390">
          <cell r="K20390" t="str">
            <v>Academy Sponsor Led</v>
          </cell>
          <cell r="L20390" t="str">
            <v>Primary</v>
          </cell>
          <cell r="AC20390" t="str">
            <v>No</v>
          </cell>
          <cell r="AI20390">
            <v>4</v>
          </cell>
        </row>
        <row r="20391">
          <cell r="K20391" t="str">
            <v>Academy Sponsor Led</v>
          </cell>
          <cell r="L20391" t="str">
            <v>Secondary</v>
          </cell>
          <cell r="AC20391" t="str">
            <v>No</v>
          </cell>
          <cell r="AI20391">
            <v>4</v>
          </cell>
        </row>
        <row r="20392">
          <cell r="K20392" t="str">
            <v>Academy Sponsor Led</v>
          </cell>
          <cell r="L20392" t="str">
            <v>Secondary</v>
          </cell>
          <cell r="AC20392" t="str">
            <v>No</v>
          </cell>
          <cell r="AI20392">
            <v>4</v>
          </cell>
        </row>
        <row r="20393">
          <cell r="K20393" t="str">
            <v>Academy Sponsor Led</v>
          </cell>
          <cell r="L20393" t="str">
            <v>Primary</v>
          </cell>
          <cell r="AC20393" t="str">
            <v>No</v>
          </cell>
          <cell r="AI20393">
            <v>4</v>
          </cell>
        </row>
        <row r="20394">
          <cell r="K20394" t="str">
            <v>Academy Sponsor Led</v>
          </cell>
          <cell r="L20394" t="str">
            <v>Primary</v>
          </cell>
          <cell r="AC20394" t="str">
            <v>No</v>
          </cell>
          <cell r="AI20394">
            <v>4</v>
          </cell>
        </row>
        <row r="20395">
          <cell r="K20395" t="str">
            <v>Academy Sponsor Led</v>
          </cell>
          <cell r="L20395" t="str">
            <v>Secondary</v>
          </cell>
          <cell r="AC20395" t="str">
            <v>No</v>
          </cell>
          <cell r="AI20395">
            <v>4</v>
          </cell>
        </row>
        <row r="20396">
          <cell r="K20396" t="str">
            <v>Academy Sponsor Led</v>
          </cell>
          <cell r="L20396" t="str">
            <v>Primary</v>
          </cell>
          <cell r="AC20396" t="str">
            <v>No</v>
          </cell>
          <cell r="AI20396">
            <v>4</v>
          </cell>
        </row>
        <row r="20397">
          <cell r="K20397" t="str">
            <v>Academy Sponsor Led</v>
          </cell>
          <cell r="L20397" t="str">
            <v>Primary</v>
          </cell>
          <cell r="AC20397" t="str">
            <v>No</v>
          </cell>
          <cell r="AI20397">
            <v>4</v>
          </cell>
        </row>
        <row r="20398">
          <cell r="K20398" t="str">
            <v>Academy Sponsor Led</v>
          </cell>
          <cell r="L20398" t="str">
            <v>Primary</v>
          </cell>
          <cell r="AC20398" t="str">
            <v>No</v>
          </cell>
          <cell r="AI20398">
            <v>3</v>
          </cell>
        </row>
        <row r="20399">
          <cell r="K20399" t="str">
            <v>Academy Special Sponsor Led</v>
          </cell>
          <cell r="L20399" t="str">
            <v>Special</v>
          </cell>
          <cell r="AC20399" t="str">
            <v>No</v>
          </cell>
          <cell r="AI20399">
            <v>4</v>
          </cell>
        </row>
        <row r="20400">
          <cell r="K20400" t="str">
            <v>Academy Sponsor Led</v>
          </cell>
          <cell r="L20400" t="str">
            <v>Primary</v>
          </cell>
          <cell r="AC20400" t="str">
            <v>No</v>
          </cell>
          <cell r="AI20400">
            <v>4</v>
          </cell>
        </row>
        <row r="20401">
          <cell r="K20401" t="str">
            <v>Academy Sponsor Led</v>
          </cell>
          <cell r="L20401" t="str">
            <v>Secondary</v>
          </cell>
          <cell r="AC20401" t="str">
            <v>No</v>
          </cell>
          <cell r="AI20401">
            <v>4</v>
          </cell>
        </row>
        <row r="20402">
          <cell r="K20402" t="str">
            <v>Academy Special Converter</v>
          </cell>
          <cell r="L20402" t="str">
            <v>Special</v>
          </cell>
          <cell r="AC20402" t="str">
            <v>No</v>
          </cell>
          <cell r="AI20402">
            <v>1</v>
          </cell>
        </row>
        <row r="20403">
          <cell r="K20403" t="str">
            <v>Academy Converter</v>
          </cell>
          <cell r="L20403" t="str">
            <v>Primary</v>
          </cell>
          <cell r="AC20403" t="str">
            <v>No</v>
          </cell>
          <cell r="AI20403">
            <v>1</v>
          </cell>
        </row>
        <row r="20404">
          <cell r="K20404" t="str">
            <v>Academy Converter</v>
          </cell>
          <cell r="L20404" t="str">
            <v>Primary</v>
          </cell>
          <cell r="AC20404" t="str">
            <v>No</v>
          </cell>
          <cell r="AI20404">
            <v>2</v>
          </cell>
        </row>
        <row r="20405">
          <cell r="K20405" t="str">
            <v>Academy Converter</v>
          </cell>
          <cell r="L20405" t="str">
            <v>Primary</v>
          </cell>
          <cell r="AC20405" t="str">
            <v>No</v>
          </cell>
          <cell r="AI20405">
            <v>2</v>
          </cell>
        </row>
        <row r="20406">
          <cell r="K20406" t="str">
            <v>Academy Converter</v>
          </cell>
          <cell r="L20406" t="str">
            <v>Primary</v>
          </cell>
          <cell r="AC20406" t="str">
            <v>No</v>
          </cell>
          <cell r="AI20406">
            <v>3</v>
          </cell>
        </row>
        <row r="20407">
          <cell r="K20407" t="str">
            <v>Academy Converter</v>
          </cell>
          <cell r="L20407" t="str">
            <v>Primary</v>
          </cell>
          <cell r="AC20407" t="str">
            <v>No</v>
          </cell>
          <cell r="AI20407">
            <v>1</v>
          </cell>
        </row>
        <row r="20408">
          <cell r="K20408" t="str">
            <v>Academy Converter</v>
          </cell>
          <cell r="L20408" t="str">
            <v>Primary</v>
          </cell>
          <cell r="AC20408" t="str">
            <v>No</v>
          </cell>
          <cell r="AI20408">
            <v>2</v>
          </cell>
        </row>
        <row r="20409">
          <cell r="K20409" t="str">
            <v>Academy Converter</v>
          </cell>
          <cell r="L20409" t="str">
            <v>Primary</v>
          </cell>
          <cell r="AC20409" t="str">
            <v>No</v>
          </cell>
          <cell r="AI20409">
            <v>2</v>
          </cell>
        </row>
        <row r="20410">
          <cell r="K20410" t="str">
            <v>Academy Converter</v>
          </cell>
          <cell r="L20410" t="str">
            <v>Primary</v>
          </cell>
          <cell r="AC20410" t="str">
            <v>No</v>
          </cell>
          <cell r="AI20410">
            <v>2</v>
          </cell>
        </row>
        <row r="20411">
          <cell r="K20411" t="str">
            <v>Academy Converter</v>
          </cell>
          <cell r="L20411" t="str">
            <v>Primary</v>
          </cell>
          <cell r="AC20411" t="str">
            <v>No</v>
          </cell>
          <cell r="AI20411">
            <v>2</v>
          </cell>
        </row>
        <row r="20412">
          <cell r="K20412" t="str">
            <v>Academy Converter</v>
          </cell>
          <cell r="L20412" t="str">
            <v>Primary</v>
          </cell>
          <cell r="AC20412" t="str">
            <v>No</v>
          </cell>
          <cell r="AI20412">
            <v>1</v>
          </cell>
        </row>
        <row r="20413">
          <cell r="K20413" t="str">
            <v>Academy Converter</v>
          </cell>
          <cell r="L20413" t="str">
            <v>Primary</v>
          </cell>
          <cell r="AC20413" t="str">
            <v>No</v>
          </cell>
          <cell r="AI20413">
            <v>2</v>
          </cell>
        </row>
        <row r="20414">
          <cell r="K20414" t="str">
            <v>Academy Converter</v>
          </cell>
          <cell r="L20414" t="str">
            <v>Secondary</v>
          </cell>
          <cell r="AC20414" t="str">
            <v>No</v>
          </cell>
          <cell r="AI20414">
            <v>2</v>
          </cell>
        </row>
        <row r="20415">
          <cell r="K20415" t="str">
            <v>Academy Converter</v>
          </cell>
          <cell r="L20415" t="str">
            <v>Primary</v>
          </cell>
          <cell r="AC20415" t="str">
            <v>No</v>
          </cell>
          <cell r="AI20415">
            <v>2</v>
          </cell>
        </row>
        <row r="20416">
          <cell r="K20416" t="str">
            <v>Academy Special Converter</v>
          </cell>
          <cell r="L20416" t="str">
            <v>Special</v>
          </cell>
          <cell r="AC20416" t="str">
            <v>No</v>
          </cell>
          <cell r="AI20416">
            <v>1</v>
          </cell>
        </row>
        <row r="20417">
          <cell r="K20417" t="str">
            <v>Academy Converter</v>
          </cell>
          <cell r="L20417" t="str">
            <v>Primary</v>
          </cell>
          <cell r="AC20417" t="str">
            <v>No</v>
          </cell>
          <cell r="AI20417">
            <v>2</v>
          </cell>
        </row>
        <row r="20418">
          <cell r="K20418" t="str">
            <v>Academy Converter</v>
          </cell>
          <cell r="L20418" t="str">
            <v>Primary</v>
          </cell>
          <cell r="AC20418" t="str">
            <v>No</v>
          </cell>
          <cell r="AI20418">
            <v>1</v>
          </cell>
        </row>
        <row r="20419">
          <cell r="K20419" t="str">
            <v>Academy Converter</v>
          </cell>
          <cell r="L20419" t="str">
            <v>Primary</v>
          </cell>
          <cell r="AC20419" t="str">
            <v>No</v>
          </cell>
          <cell r="AI20419">
            <v>1</v>
          </cell>
        </row>
        <row r="20420">
          <cell r="K20420" t="str">
            <v>Academy Converter</v>
          </cell>
          <cell r="L20420" t="str">
            <v>Primary</v>
          </cell>
          <cell r="AC20420" t="str">
            <v>No</v>
          </cell>
          <cell r="AI20420">
            <v>2</v>
          </cell>
        </row>
        <row r="20421">
          <cell r="K20421" t="str">
            <v>Academy Converter</v>
          </cell>
          <cell r="L20421" t="str">
            <v>Primary</v>
          </cell>
          <cell r="AC20421" t="str">
            <v>No</v>
          </cell>
          <cell r="AI20421">
            <v>2</v>
          </cell>
        </row>
        <row r="20422">
          <cell r="K20422" t="str">
            <v>Academy Converter</v>
          </cell>
          <cell r="L20422" t="str">
            <v>Primary</v>
          </cell>
          <cell r="AC20422" t="str">
            <v>No</v>
          </cell>
          <cell r="AI20422">
            <v>2</v>
          </cell>
        </row>
        <row r="20423">
          <cell r="K20423" t="str">
            <v>Academy Converter</v>
          </cell>
          <cell r="L20423" t="str">
            <v>Primary</v>
          </cell>
          <cell r="AC20423" t="str">
            <v>No</v>
          </cell>
          <cell r="AI20423">
            <v>2</v>
          </cell>
        </row>
        <row r="20424">
          <cell r="K20424" t="str">
            <v>Academy Converter</v>
          </cell>
          <cell r="L20424" t="str">
            <v>Primary</v>
          </cell>
          <cell r="AC20424" t="str">
            <v>No</v>
          </cell>
          <cell r="AI20424">
            <v>2</v>
          </cell>
        </row>
        <row r="20425">
          <cell r="K20425" t="str">
            <v>Academy Converter</v>
          </cell>
          <cell r="L20425" t="str">
            <v>Primary</v>
          </cell>
          <cell r="AC20425" t="str">
            <v>No</v>
          </cell>
          <cell r="AI20425">
            <v>2</v>
          </cell>
        </row>
        <row r="20426">
          <cell r="K20426" t="str">
            <v>Academy Converter</v>
          </cell>
          <cell r="L20426" t="str">
            <v>Secondary</v>
          </cell>
          <cell r="AC20426" t="str">
            <v>No</v>
          </cell>
          <cell r="AI20426">
            <v>2</v>
          </cell>
        </row>
        <row r="20427">
          <cell r="K20427" t="str">
            <v>Academy Converter</v>
          </cell>
          <cell r="L20427" t="str">
            <v>Primary</v>
          </cell>
          <cell r="AC20427" t="str">
            <v>No</v>
          </cell>
          <cell r="AI20427">
            <v>2</v>
          </cell>
        </row>
        <row r="20428">
          <cell r="K20428" t="str">
            <v>Academy Converter</v>
          </cell>
          <cell r="L20428" t="str">
            <v>Primary</v>
          </cell>
          <cell r="AC20428" t="str">
            <v>No</v>
          </cell>
          <cell r="AI20428">
            <v>2</v>
          </cell>
        </row>
        <row r="20429">
          <cell r="K20429" t="str">
            <v>Academy Converter</v>
          </cell>
          <cell r="L20429" t="str">
            <v>Primary</v>
          </cell>
          <cell r="AC20429" t="str">
            <v>No</v>
          </cell>
          <cell r="AI20429">
            <v>2</v>
          </cell>
        </row>
        <row r="20430">
          <cell r="K20430" t="str">
            <v>Academy Converter</v>
          </cell>
          <cell r="L20430" t="str">
            <v>Primary</v>
          </cell>
          <cell r="AC20430" t="str">
            <v>No</v>
          </cell>
          <cell r="AI20430">
            <v>3</v>
          </cell>
        </row>
        <row r="20431">
          <cell r="K20431" t="str">
            <v>Academy Sponsor Led</v>
          </cell>
          <cell r="L20431" t="str">
            <v>Secondary</v>
          </cell>
          <cell r="AC20431" t="str">
            <v>No</v>
          </cell>
          <cell r="AI20431">
            <v>4</v>
          </cell>
        </row>
        <row r="20432">
          <cell r="K20432" t="str">
            <v>Academy Converter</v>
          </cell>
          <cell r="L20432" t="str">
            <v>Primary</v>
          </cell>
          <cell r="AC20432" t="str">
            <v>No</v>
          </cell>
          <cell r="AI20432">
            <v>2</v>
          </cell>
        </row>
        <row r="20433">
          <cell r="K20433" t="str">
            <v>Academy Special Converter</v>
          </cell>
          <cell r="L20433" t="str">
            <v>Special</v>
          </cell>
          <cell r="AC20433" t="str">
            <v>No</v>
          </cell>
          <cell r="AI20433">
            <v>2</v>
          </cell>
        </row>
        <row r="20434">
          <cell r="K20434" t="str">
            <v>Academy Converter</v>
          </cell>
          <cell r="L20434" t="str">
            <v>Primary</v>
          </cell>
          <cell r="AC20434" t="str">
            <v>No</v>
          </cell>
          <cell r="AI20434">
            <v>2</v>
          </cell>
        </row>
        <row r="20435">
          <cell r="K20435" t="str">
            <v>Academy Converter</v>
          </cell>
          <cell r="L20435" t="str">
            <v>Secondary</v>
          </cell>
          <cell r="AC20435" t="str">
            <v>No</v>
          </cell>
          <cell r="AI20435">
            <v>2</v>
          </cell>
        </row>
        <row r="20436">
          <cell r="K20436" t="str">
            <v>Academy Converter</v>
          </cell>
          <cell r="L20436" t="str">
            <v>Primary</v>
          </cell>
          <cell r="AC20436" t="str">
            <v>No</v>
          </cell>
          <cell r="AI20436">
            <v>2</v>
          </cell>
        </row>
        <row r="20437">
          <cell r="K20437" t="str">
            <v>Academy Converter</v>
          </cell>
          <cell r="L20437" t="str">
            <v>Secondary</v>
          </cell>
          <cell r="AC20437" t="str">
            <v>No</v>
          </cell>
          <cell r="AI20437">
            <v>2</v>
          </cell>
        </row>
        <row r="20438">
          <cell r="K20438" t="str">
            <v>Academy Converter</v>
          </cell>
          <cell r="L20438" t="str">
            <v>Secondary</v>
          </cell>
          <cell r="AC20438" t="str">
            <v>No</v>
          </cell>
          <cell r="AI20438">
            <v>2</v>
          </cell>
        </row>
        <row r="20439">
          <cell r="K20439" t="str">
            <v>Academy Converter</v>
          </cell>
          <cell r="L20439" t="str">
            <v>Secondary</v>
          </cell>
          <cell r="AC20439" t="str">
            <v>No</v>
          </cell>
          <cell r="AI20439">
            <v>2</v>
          </cell>
        </row>
        <row r="20440">
          <cell r="K20440" t="str">
            <v>Academy Converter</v>
          </cell>
          <cell r="L20440" t="str">
            <v>Primary</v>
          </cell>
          <cell r="AC20440" t="str">
            <v>No</v>
          </cell>
          <cell r="AI20440">
            <v>3</v>
          </cell>
        </row>
        <row r="20441">
          <cell r="K20441" t="str">
            <v>Academy Converter</v>
          </cell>
          <cell r="L20441" t="str">
            <v>Secondary</v>
          </cell>
          <cell r="AC20441" t="str">
            <v>No</v>
          </cell>
          <cell r="AI20441">
            <v>1</v>
          </cell>
        </row>
        <row r="20442">
          <cell r="K20442" t="str">
            <v>Academy Converter</v>
          </cell>
          <cell r="L20442" t="str">
            <v>Primary</v>
          </cell>
          <cell r="AC20442" t="str">
            <v>No</v>
          </cell>
          <cell r="AI20442">
            <v>2</v>
          </cell>
        </row>
        <row r="20443">
          <cell r="K20443" t="str">
            <v>Academy Sponsor Led</v>
          </cell>
          <cell r="L20443" t="str">
            <v>Secondary</v>
          </cell>
          <cell r="AC20443" t="str">
            <v>No</v>
          </cell>
          <cell r="AI20443">
            <v>3</v>
          </cell>
        </row>
        <row r="20444">
          <cell r="K20444" t="str">
            <v>Academy Sponsor Led</v>
          </cell>
          <cell r="L20444" t="str">
            <v>Primary</v>
          </cell>
          <cell r="AC20444" t="str">
            <v>No</v>
          </cell>
          <cell r="AI20444">
            <v>3</v>
          </cell>
        </row>
        <row r="20445">
          <cell r="K20445" t="str">
            <v>Academy Converter</v>
          </cell>
          <cell r="L20445" t="str">
            <v>Primary</v>
          </cell>
          <cell r="AC20445" t="str">
            <v>No</v>
          </cell>
          <cell r="AI20445">
            <v>4</v>
          </cell>
        </row>
        <row r="20446">
          <cell r="K20446" t="str">
            <v>Free School</v>
          </cell>
          <cell r="L20446" t="str">
            <v>Secondary</v>
          </cell>
          <cell r="AC20446" t="str">
            <v>NULL</v>
          </cell>
          <cell r="AI20446" t="str">
            <v>NULL</v>
          </cell>
        </row>
        <row r="20447">
          <cell r="K20447" t="str">
            <v>Free School - Alternative Provision</v>
          </cell>
          <cell r="L20447" t="str">
            <v>PRU</v>
          </cell>
          <cell r="AC20447" t="str">
            <v>NULL</v>
          </cell>
          <cell r="AI20447" t="str">
            <v>NULL</v>
          </cell>
        </row>
        <row r="20448">
          <cell r="K20448" t="str">
            <v>Free School</v>
          </cell>
          <cell r="L20448" t="str">
            <v>Primary</v>
          </cell>
          <cell r="AC20448" t="str">
            <v>NULL</v>
          </cell>
          <cell r="AI20448" t="str">
            <v>NULL</v>
          </cell>
        </row>
        <row r="20449">
          <cell r="K20449" t="str">
            <v>Free School</v>
          </cell>
          <cell r="L20449" t="str">
            <v>Secondary</v>
          </cell>
          <cell r="AC20449" t="str">
            <v>No</v>
          </cell>
          <cell r="AI20449">
            <v>3</v>
          </cell>
        </row>
        <row r="20450">
          <cell r="K20450" t="str">
            <v>Pupil Referral Unit</v>
          </cell>
          <cell r="L20450" t="str">
            <v>PRU</v>
          </cell>
          <cell r="AC20450" t="str">
            <v>NULL</v>
          </cell>
          <cell r="AI20450" t="str">
            <v>NULL</v>
          </cell>
        </row>
        <row r="20451">
          <cell r="K20451" t="str">
            <v>Academy Converter</v>
          </cell>
          <cell r="L20451" t="str">
            <v>Secondary</v>
          </cell>
          <cell r="AC20451" t="str">
            <v>No</v>
          </cell>
          <cell r="AI20451">
            <v>3</v>
          </cell>
        </row>
        <row r="20452">
          <cell r="K20452" t="str">
            <v>Academy Sponsor Led</v>
          </cell>
          <cell r="L20452" t="str">
            <v>Secondary</v>
          </cell>
          <cell r="AC20452" t="str">
            <v>No</v>
          </cell>
          <cell r="AI20452">
            <v>3</v>
          </cell>
        </row>
        <row r="20453">
          <cell r="K20453" t="str">
            <v>Academy Sponsor Led</v>
          </cell>
          <cell r="L20453" t="str">
            <v>Primary</v>
          </cell>
          <cell r="AC20453" t="str">
            <v>No</v>
          </cell>
          <cell r="AI20453">
            <v>3</v>
          </cell>
        </row>
        <row r="20454">
          <cell r="K20454" t="str">
            <v>Academy Sponsor Led</v>
          </cell>
          <cell r="L20454" t="str">
            <v>Primary</v>
          </cell>
          <cell r="AC20454" t="str">
            <v>No</v>
          </cell>
          <cell r="AI20454">
            <v>3</v>
          </cell>
        </row>
        <row r="20455">
          <cell r="K20455" t="str">
            <v>Academy Sponsor Led</v>
          </cell>
          <cell r="L20455" t="str">
            <v>Primary</v>
          </cell>
          <cell r="AC20455" t="str">
            <v>No</v>
          </cell>
          <cell r="AI20455">
            <v>2</v>
          </cell>
        </row>
        <row r="20456">
          <cell r="K20456" t="str">
            <v>Academy Converter</v>
          </cell>
          <cell r="L20456" t="str">
            <v>Primary</v>
          </cell>
          <cell r="AC20456" t="str">
            <v>No</v>
          </cell>
          <cell r="AI20456">
            <v>2</v>
          </cell>
        </row>
        <row r="20457">
          <cell r="K20457" t="str">
            <v>Academy Converter</v>
          </cell>
          <cell r="L20457" t="str">
            <v>Primary</v>
          </cell>
          <cell r="AC20457" t="str">
            <v>No</v>
          </cell>
          <cell r="AI20457">
            <v>2</v>
          </cell>
        </row>
        <row r="20458">
          <cell r="K20458" t="str">
            <v>Academy Converter</v>
          </cell>
          <cell r="L20458" t="str">
            <v>Primary</v>
          </cell>
          <cell r="AC20458" t="str">
            <v>No</v>
          </cell>
          <cell r="AI20458">
            <v>3</v>
          </cell>
        </row>
        <row r="20459">
          <cell r="K20459" t="str">
            <v>Academy Sponsor Led</v>
          </cell>
          <cell r="L20459" t="str">
            <v>Primary</v>
          </cell>
          <cell r="AC20459" t="str">
            <v>No</v>
          </cell>
          <cell r="AI20459">
            <v>3</v>
          </cell>
        </row>
        <row r="20460">
          <cell r="K20460" t="str">
            <v>Academy Converter</v>
          </cell>
          <cell r="L20460" t="str">
            <v>Secondary</v>
          </cell>
          <cell r="AC20460" t="str">
            <v>No</v>
          </cell>
          <cell r="AI20460">
            <v>3</v>
          </cell>
        </row>
        <row r="20461">
          <cell r="K20461" t="str">
            <v>Academy Sponsor Led</v>
          </cell>
          <cell r="L20461" t="str">
            <v>Primary</v>
          </cell>
          <cell r="AC20461" t="str">
            <v>No</v>
          </cell>
          <cell r="AI20461">
            <v>4</v>
          </cell>
        </row>
        <row r="20462">
          <cell r="K20462" t="str">
            <v>Academy Sponsor Led</v>
          </cell>
          <cell r="L20462" t="str">
            <v>Primary</v>
          </cell>
          <cell r="AC20462" t="str">
            <v>No</v>
          </cell>
          <cell r="AI20462">
            <v>2</v>
          </cell>
        </row>
        <row r="20463">
          <cell r="K20463" t="str">
            <v>Academy Sponsor Led</v>
          </cell>
          <cell r="L20463" t="str">
            <v>Primary</v>
          </cell>
          <cell r="AC20463" t="str">
            <v>No</v>
          </cell>
          <cell r="AI20463">
            <v>4</v>
          </cell>
        </row>
        <row r="20464">
          <cell r="K20464" t="str">
            <v>Academy Sponsor Led</v>
          </cell>
          <cell r="L20464" t="str">
            <v>Primary</v>
          </cell>
          <cell r="AC20464" t="str">
            <v>No</v>
          </cell>
          <cell r="AI20464">
            <v>4</v>
          </cell>
        </row>
        <row r="20465">
          <cell r="K20465" t="str">
            <v>Academy Sponsor Led</v>
          </cell>
          <cell r="L20465" t="str">
            <v>Primary</v>
          </cell>
          <cell r="AC20465" t="str">
            <v>No</v>
          </cell>
          <cell r="AI20465">
            <v>2</v>
          </cell>
        </row>
        <row r="20466">
          <cell r="K20466" t="str">
            <v>Academy Sponsor Led</v>
          </cell>
          <cell r="L20466" t="str">
            <v>Primary</v>
          </cell>
          <cell r="AC20466" t="str">
            <v>No</v>
          </cell>
          <cell r="AI20466">
            <v>4</v>
          </cell>
        </row>
        <row r="20467">
          <cell r="K20467" t="str">
            <v>Academy Sponsor Led</v>
          </cell>
          <cell r="L20467" t="str">
            <v>Secondary</v>
          </cell>
          <cell r="AC20467" t="str">
            <v>No</v>
          </cell>
          <cell r="AI20467">
            <v>4</v>
          </cell>
        </row>
        <row r="20468">
          <cell r="K20468" t="str">
            <v>Academy Sponsor Led</v>
          </cell>
          <cell r="L20468" t="str">
            <v>Primary</v>
          </cell>
          <cell r="AC20468" t="str">
            <v>No</v>
          </cell>
          <cell r="AI20468">
            <v>4</v>
          </cell>
        </row>
        <row r="20469">
          <cell r="K20469" t="str">
            <v>Academy Sponsor Led</v>
          </cell>
          <cell r="L20469" t="str">
            <v>Primary</v>
          </cell>
          <cell r="AC20469" t="str">
            <v>No</v>
          </cell>
          <cell r="AI20469">
            <v>4</v>
          </cell>
        </row>
        <row r="20470">
          <cell r="K20470" t="str">
            <v>Academy Sponsor Led</v>
          </cell>
          <cell r="L20470" t="str">
            <v>Primary</v>
          </cell>
          <cell r="AC20470" t="str">
            <v>No</v>
          </cell>
          <cell r="AI20470">
            <v>4</v>
          </cell>
        </row>
        <row r="20471">
          <cell r="K20471" t="str">
            <v>Academy Converter</v>
          </cell>
          <cell r="L20471" t="str">
            <v>Primary</v>
          </cell>
          <cell r="AC20471" t="str">
            <v>No</v>
          </cell>
          <cell r="AI20471">
            <v>2</v>
          </cell>
        </row>
        <row r="20472">
          <cell r="K20472" t="str">
            <v>Academy Converter</v>
          </cell>
          <cell r="L20472" t="str">
            <v>Primary</v>
          </cell>
          <cell r="AC20472" t="str">
            <v>No</v>
          </cell>
          <cell r="AI20472">
            <v>2</v>
          </cell>
        </row>
        <row r="20473">
          <cell r="K20473" t="str">
            <v>Academy Converter</v>
          </cell>
          <cell r="L20473" t="str">
            <v>Primary</v>
          </cell>
          <cell r="AC20473" t="str">
            <v>No</v>
          </cell>
          <cell r="AI20473">
            <v>2</v>
          </cell>
        </row>
        <row r="20474">
          <cell r="K20474" t="str">
            <v>Academy Converter</v>
          </cell>
          <cell r="L20474" t="str">
            <v>Primary</v>
          </cell>
          <cell r="AC20474" t="str">
            <v>No</v>
          </cell>
          <cell r="AI20474">
            <v>2</v>
          </cell>
        </row>
        <row r="20475">
          <cell r="K20475" t="str">
            <v>Academy Converter</v>
          </cell>
          <cell r="L20475" t="str">
            <v>Primary</v>
          </cell>
          <cell r="AC20475" t="str">
            <v>No</v>
          </cell>
          <cell r="AI20475">
            <v>2</v>
          </cell>
        </row>
        <row r="20476">
          <cell r="K20476" t="str">
            <v>Academy Converter</v>
          </cell>
          <cell r="L20476" t="str">
            <v>Secondary</v>
          </cell>
          <cell r="AC20476" t="str">
            <v>No</v>
          </cell>
          <cell r="AI20476">
            <v>3</v>
          </cell>
        </row>
        <row r="20477">
          <cell r="K20477" t="str">
            <v>Academy Converter</v>
          </cell>
          <cell r="L20477" t="str">
            <v>Primary</v>
          </cell>
          <cell r="AC20477" t="str">
            <v>No</v>
          </cell>
          <cell r="AI20477">
            <v>2</v>
          </cell>
        </row>
        <row r="20478">
          <cell r="K20478" t="str">
            <v>Academy Converter</v>
          </cell>
          <cell r="L20478" t="str">
            <v>Primary</v>
          </cell>
          <cell r="AC20478" t="str">
            <v>No</v>
          </cell>
          <cell r="AI20478">
            <v>2</v>
          </cell>
        </row>
        <row r="20479">
          <cell r="K20479" t="str">
            <v>Academy Converter</v>
          </cell>
          <cell r="L20479" t="str">
            <v>Primary</v>
          </cell>
          <cell r="AC20479" t="str">
            <v>No</v>
          </cell>
          <cell r="AI20479">
            <v>2</v>
          </cell>
        </row>
        <row r="20480">
          <cell r="K20480" t="str">
            <v>Academy Converter</v>
          </cell>
          <cell r="L20480" t="str">
            <v>Primary</v>
          </cell>
          <cell r="AC20480" t="str">
            <v>No</v>
          </cell>
          <cell r="AI20480">
            <v>2</v>
          </cell>
        </row>
        <row r="20481">
          <cell r="K20481" t="str">
            <v>Academy Converter</v>
          </cell>
          <cell r="L20481" t="str">
            <v>Primary</v>
          </cell>
          <cell r="AC20481" t="str">
            <v>No</v>
          </cell>
          <cell r="AI20481">
            <v>3</v>
          </cell>
        </row>
        <row r="20482">
          <cell r="K20482" t="str">
            <v>Academy Converter</v>
          </cell>
          <cell r="L20482" t="str">
            <v>Primary</v>
          </cell>
          <cell r="AC20482" t="str">
            <v>No</v>
          </cell>
          <cell r="AI20482">
            <v>2</v>
          </cell>
        </row>
        <row r="20483">
          <cell r="K20483" t="str">
            <v>Academy Converter</v>
          </cell>
          <cell r="L20483" t="str">
            <v>Primary</v>
          </cell>
          <cell r="AC20483" t="str">
            <v>No</v>
          </cell>
          <cell r="AI20483">
            <v>3</v>
          </cell>
        </row>
        <row r="20484">
          <cell r="K20484" t="str">
            <v>Academy Converter</v>
          </cell>
          <cell r="L20484" t="str">
            <v>Primary</v>
          </cell>
          <cell r="AC20484" t="str">
            <v>No</v>
          </cell>
          <cell r="AI20484">
            <v>2</v>
          </cell>
        </row>
        <row r="20485">
          <cell r="K20485" t="str">
            <v>Academy Converter</v>
          </cell>
          <cell r="L20485" t="str">
            <v>Primary</v>
          </cell>
          <cell r="AC20485" t="str">
            <v>No</v>
          </cell>
          <cell r="AI20485">
            <v>3</v>
          </cell>
        </row>
        <row r="20486">
          <cell r="K20486" t="str">
            <v>Academy Converter</v>
          </cell>
          <cell r="L20486" t="str">
            <v>Primary</v>
          </cell>
          <cell r="AC20486" t="str">
            <v>No</v>
          </cell>
          <cell r="AI20486">
            <v>2</v>
          </cell>
        </row>
        <row r="20487">
          <cell r="K20487" t="str">
            <v>Academy Converter</v>
          </cell>
          <cell r="L20487" t="str">
            <v>Primary</v>
          </cell>
          <cell r="AC20487" t="str">
            <v>No</v>
          </cell>
          <cell r="AI20487">
            <v>2</v>
          </cell>
        </row>
        <row r="20488">
          <cell r="K20488" t="str">
            <v>Academy Converter</v>
          </cell>
          <cell r="L20488" t="str">
            <v>Primary</v>
          </cell>
          <cell r="AC20488" t="str">
            <v>No</v>
          </cell>
          <cell r="AI20488">
            <v>2</v>
          </cell>
        </row>
        <row r="20489">
          <cell r="K20489" t="str">
            <v>Academy Converter</v>
          </cell>
          <cell r="L20489" t="str">
            <v>Primary</v>
          </cell>
          <cell r="AC20489" t="str">
            <v>No</v>
          </cell>
          <cell r="AI20489">
            <v>2</v>
          </cell>
        </row>
        <row r="20490">
          <cell r="K20490" t="str">
            <v>Academy Converter</v>
          </cell>
          <cell r="L20490" t="str">
            <v>Primary</v>
          </cell>
          <cell r="AC20490" t="str">
            <v>No</v>
          </cell>
          <cell r="AI20490">
            <v>2</v>
          </cell>
        </row>
        <row r="20491">
          <cell r="K20491" t="str">
            <v>Academy Converter</v>
          </cell>
          <cell r="L20491" t="str">
            <v>Primary</v>
          </cell>
          <cell r="AC20491" t="str">
            <v>No</v>
          </cell>
          <cell r="AI20491">
            <v>2</v>
          </cell>
        </row>
        <row r="20492">
          <cell r="K20492" t="str">
            <v>Academy Converter</v>
          </cell>
          <cell r="L20492" t="str">
            <v>Primary</v>
          </cell>
          <cell r="AC20492" t="str">
            <v>No</v>
          </cell>
          <cell r="AI20492">
            <v>2</v>
          </cell>
        </row>
        <row r="20493">
          <cell r="K20493" t="str">
            <v>Academy Converter</v>
          </cell>
          <cell r="L20493" t="str">
            <v>Secondary</v>
          </cell>
          <cell r="AC20493" t="str">
            <v>No</v>
          </cell>
          <cell r="AI20493">
            <v>2</v>
          </cell>
        </row>
        <row r="20494">
          <cell r="K20494" t="str">
            <v>Academy Converter</v>
          </cell>
          <cell r="L20494" t="str">
            <v>Primary</v>
          </cell>
          <cell r="AC20494" t="str">
            <v>No</v>
          </cell>
          <cell r="AI20494">
            <v>1</v>
          </cell>
        </row>
        <row r="20495">
          <cell r="K20495" t="str">
            <v>Academy Converter</v>
          </cell>
          <cell r="L20495" t="str">
            <v>Secondary</v>
          </cell>
          <cell r="AC20495" t="str">
            <v>No</v>
          </cell>
          <cell r="AI20495">
            <v>2</v>
          </cell>
        </row>
        <row r="20496">
          <cell r="K20496" t="str">
            <v>Academy Converter</v>
          </cell>
          <cell r="L20496" t="str">
            <v>Primary</v>
          </cell>
          <cell r="AC20496" t="str">
            <v>No</v>
          </cell>
          <cell r="AI20496">
            <v>2</v>
          </cell>
        </row>
        <row r="20497">
          <cell r="K20497" t="str">
            <v>Academy Converter</v>
          </cell>
          <cell r="L20497" t="str">
            <v>Primary</v>
          </cell>
          <cell r="AC20497" t="str">
            <v>No</v>
          </cell>
          <cell r="AI20497">
            <v>2</v>
          </cell>
        </row>
        <row r="20498">
          <cell r="K20498" t="str">
            <v>Academy Converter</v>
          </cell>
          <cell r="L20498" t="str">
            <v>Primary</v>
          </cell>
          <cell r="AC20498" t="str">
            <v>No</v>
          </cell>
          <cell r="AI20498">
            <v>1</v>
          </cell>
        </row>
        <row r="20499">
          <cell r="K20499" t="str">
            <v>Academy Converter</v>
          </cell>
          <cell r="L20499" t="str">
            <v>Primary</v>
          </cell>
          <cell r="AC20499" t="str">
            <v>No</v>
          </cell>
          <cell r="AI20499">
            <v>2</v>
          </cell>
        </row>
        <row r="20500">
          <cell r="K20500" t="str">
            <v>Academy Converter</v>
          </cell>
          <cell r="L20500" t="str">
            <v>Primary</v>
          </cell>
          <cell r="AC20500" t="str">
            <v>No</v>
          </cell>
          <cell r="AI20500">
            <v>2</v>
          </cell>
        </row>
        <row r="20501">
          <cell r="K20501" t="str">
            <v>Academy Converter</v>
          </cell>
          <cell r="L20501" t="str">
            <v>Primary</v>
          </cell>
          <cell r="AC20501" t="str">
            <v>No</v>
          </cell>
          <cell r="AI20501">
            <v>2</v>
          </cell>
        </row>
        <row r="20502">
          <cell r="K20502" t="str">
            <v>Academy Converter</v>
          </cell>
          <cell r="L20502" t="str">
            <v>Primary</v>
          </cell>
          <cell r="AC20502" t="str">
            <v>No</v>
          </cell>
          <cell r="AI20502">
            <v>2</v>
          </cell>
        </row>
        <row r="20503">
          <cell r="K20503" t="str">
            <v>Academy Converter</v>
          </cell>
          <cell r="L20503" t="str">
            <v>Primary</v>
          </cell>
          <cell r="AC20503" t="str">
            <v>No</v>
          </cell>
          <cell r="AI20503">
            <v>2</v>
          </cell>
        </row>
        <row r="20504">
          <cell r="K20504" t="str">
            <v>Academy Converter</v>
          </cell>
          <cell r="L20504" t="str">
            <v>Secondary</v>
          </cell>
          <cell r="AC20504" t="str">
            <v>No</v>
          </cell>
          <cell r="AI20504">
            <v>1</v>
          </cell>
        </row>
        <row r="20505">
          <cell r="K20505" t="str">
            <v>Academy Converter</v>
          </cell>
          <cell r="L20505" t="str">
            <v>Primary</v>
          </cell>
          <cell r="AC20505" t="str">
            <v>No</v>
          </cell>
          <cell r="AI20505">
            <v>1</v>
          </cell>
        </row>
        <row r="20506">
          <cell r="K20506" t="str">
            <v>Academy Converter</v>
          </cell>
          <cell r="L20506" t="str">
            <v>Primary</v>
          </cell>
          <cell r="AC20506" t="str">
            <v>No</v>
          </cell>
          <cell r="AI20506">
            <v>2</v>
          </cell>
        </row>
        <row r="20507">
          <cell r="K20507" t="str">
            <v>Academy Converter</v>
          </cell>
          <cell r="L20507" t="str">
            <v>Primary</v>
          </cell>
          <cell r="AC20507" t="str">
            <v>No</v>
          </cell>
          <cell r="AI20507">
            <v>2</v>
          </cell>
        </row>
        <row r="20508">
          <cell r="K20508" t="str">
            <v>Academy Converter</v>
          </cell>
          <cell r="L20508" t="str">
            <v>Primary</v>
          </cell>
          <cell r="AC20508" t="str">
            <v>No</v>
          </cell>
          <cell r="AI20508">
            <v>3</v>
          </cell>
        </row>
        <row r="20509">
          <cell r="K20509" t="str">
            <v>Academy Converter</v>
          </cell>
          <cell r="L20509" t="str">
            <v>Primary</v>
          </cell>
          <cell r="AC20509" t="str">
            <v>No</v>
          </cell>
          <cell r="AI20509">
            <v>1</v>
          </cell>
        </row>
        <row r="20510">
          <cell r="K20510" t="str">
            <v>Academy Converter</v>
          </cell>
          <cell r="L20510" t="str">
            <v>Primary</v>
          </cell>
          <cell r="AC20510" t="str">
            <v>No</v>
          </cell>
          <cell r="AI20510">
            <v>3</v>
          </cell>
        </row>
        <row r="20511">
          <cell r="K20511" t="str">
            <v>Academy Converter</v>
          </cell>
          <cell r="L20511" t="str">
            <v>Primary</v>
          </cell>
          <cell r="AC20511" t="str">
            <v>No</v>
          </cell>
          <cell r="AI20511">
            <v>2</v>
          </cell>
        </row>
        <row r="20512">
          <cell r="K20512" t="str">
            <v>Academy Converter</v>
          </cell>
          <cell r="L20512" t="str">
            <v>Primary</v>
          </cell>
          <cell r="AC20512" t="str">
            <v>No</v>
          </cell>
          <cell r="AI20512">
            <v>3</v>
          </cell>
        </row>
        <row r="20513">
          <cell r="K20513" t="str">
            <v>Academy Converter</v>
          </cell>
          <cell r="L20513" t="str">
            <v>Secondary</v>
          </cell>
          <cell r="AC20513" t="str">
            <v>No</v>
          </cell>
          <cell r="AI20513">
            <v>2</v>
          </cell>
        </row>
        <row r="20514">
          <cell r="K20514" t="str">
            <v>Academy Converter</v>
          </cell>
          <cell r="L20514" t="str">
            <v>Primary</v>
          </cell>
          <cell r="AC20514" t="str">
            <v>No</v>
          </cell>
          <cell r="AI20514">
            <v>2</v>
          </cell>
        </row>
        <row r="20515">
          <cell r="K20515" t="str">
            <v>Academy Converter</v>
          </cell>
          <cell r="L20515" t="str">
            <v>Primary</v>
          </cell>
          <cell r="AC20515" t="str">
            <v>No</v>
          </cell>
          <cell r="AI20515">
            <v>2</v>
          </cell>
        </row>
        <row r="20516">
          <cell r="K20516" t="str">
            <v>Academy Converter</v>
          </cell>
          <cell r="L20516" t="str">
            <v>Primary</v>
          </cell>
          <cell r="AC20516" t="str">
            <v>No</v>
          </cell>
          <cell r="AI20516">
            <v>2</v>
          </cell>
        </row>
        <row r="20517">
          <cell r="K20517" t="str">
            <v>Academy Converter</v>
          </cell>
          <cell r="L20517" t="str">
            <v>Primary</v>
          </cell>
          <cell r="AC20517" t="str">
            <v>No</v>
          </cell>
          <cell r="AI20517">
            <v>3</v>
          </cell>
        </row>
        <row r="20518">
          <cell r="K20518" t="str">
            <v>Academy Converter</v>
          </cell>
          <cell r="L20518" t="str">
            <v>Secondary</v>
          </cell>
          <cell r="AC20518" t="str">
            <v>No</v>
          </cell>
          <cell r="AI20518">
            <v>2</v>
          </cell>
        </row>
        <row r="20519">
          <cell r="K20519" t="str">
            <v>Academy Converter</v>
          </cell>
          <cell r="L20519" t="str">
            <v>Secondary</v>
          </cell>
          <cell r="AC20519" t="str">
            <v>No</v>
          </cell>
          <cell r="AI20519">
            <v>2</v>
          </cell>
        </row>
        <row r="20520">
          <cell r="K20520" t="str">
            <v>Academy Special Converter</v>
          </cell>
          <cell r="L20520" t="str">
            <v>Special</v>
          </cell>
          <cell r="AC20520" t="str">
            <v>No</v>
          </cell>
          <cell r="AI20520">
            <v>2</v>
          </cell>
        </row>
        <row r="20521">
          <cell r="K20521" t="str">
            <v>Academy Sponsor Led</v>
          </cell>
          <cell r="L20521" t="str">
            <v>Primary</v>
          </cell>
          <cell r="AC20521" t="str">
            <v>No</v>
          </cell>
          <cell r="AI20521">
            <v>4</v>
          </cell>
        </row>
        <row r="20522">
          <cell r="K20522" t="str">
            <v>Academy Sponsor Led</v>
          </cell>
          <cell r="L20522" t="str">
            <v>Primary</v>
          </cell>
          <cell r="AC20522" t="str">
            <v>No</v>
          </cell>
          <cell r="AI20522">
            <v>3</v>
          </cell>
        </row>
        <row r="20523">
          <cell r="K20523" t="str">
            <v>Academy Sponsor Led</v>
          </cell>
          <cell r="L20523" t="str">
            <v>Secondary</v>
          </cell>
          <cell r="AC20523" t="str">
            <v>No</v>
          </cell>
          <cell r="AI20523">
            <v>4</v>
          </cell>
        </row>
        <row r="20524">
          <cell r="K20524" t="str">
            <v>Academy Sponsor Led</v>
          </cell>
          <cell r="L20524" t="str">
            <v>Secondary</v>
          </cell>
          <cell r="AC20524" t="str">
            <v>No</v>
          </cell>
          <cell r="AI20524">
            <v>4</v>
          </cell>
        </row>
        <row r="20525">
          <cell r="K20525" t="str">
            <v>Academy Sponsor Led</v>
          </cell>
          <cell r="L20525" t="str">
            <v>Secondary</v>
          </cell>
          <cell r="AC20525" t="str">
            <v>No</v>
          </cell>
          <cell r="AI20525">
            <v>4</v>
          </cell>
        </row>
        <row r="20526">
          <cell r="K20526" t="str">
            <v>Academy Alternative Provision Sponsor Led</v>
          </cell>
          <cell r="L20526" t="str">
            <v>PRU</v>
          </cell>
          <cell r="AC20526" t="str">
            <v>No</v>
          </cell>
          <cell r="AI20526">
            <v>4</v>
          </cell>
        </row>
        <row r="20527">
          <cell r="K20527" t="str">
            <v>Academy Sponsor Led</v>
          </cell>
          <cell r="L20527" t="str">
            <v>Primary</v>
          </cell>
          <cell r="AC20527" t="str">
            <v>No</v>
          </cell>
          <cell r="AI20527">
            <v>2</v>
          </cell>
        </row>
        <row r="20528">
          <cell r="K20528" t="str">
            <v>Academy Sponsor Led</v>
          </cell>
          <cell r="L20528" t="str">
            <v>Secondary</v>
          </cell>
          <cell r="AC20528" t="str">
            <v>No</v>
          </cell>
          <cell r="AI20528">
            <v>2</v>
          </cell>
        </row>
        <row r="20529">
          <cell r="K20529" t="str">
            <v>Academy Sponsor Led</v>
          </cell>
          <cell r="L20529" t="str">
            <v>Primary</v>
          </cell>
          <cell r="AC20529" t="str">
            <v>No</v>
          </cell>
          <cell r="AI20529">
            <v>2</v>
          </cell>
        </row>
        <row r="20530">
          <cell r="K20530" t="str">
            <v>Academy Sponsor Led</v>
          </cell>
          <cell r="L20530" t="str">
            <v>Primary</v>
          </cell>
          <cell r="AC20530" t="str">
            <v>No</v>
          </cell>
          <cell r="AI20530">
            <v>3</v>
          </cell>
        </row>
        <row r="20531">
          <cell r="K20531" t="str">
            <v>Academy Sponsor Led</v>
          </cell>
          <cell r="L20531" t="str">
            <v>Primary</v>
          </cell>
          <cell r="AC20531" t="str">
            <v>No</v>
          </cell>
          <cell r="AI20531">
            <v>4</v>
          </cell>
        </row>
        <row r="20532">
          <cell r="K20532" t="str">
            <v>Academy Alternative Provision Sponsor Led</v>
          </cell>
          <cell r="L20532" t="str">
            <v>PRU</v>
          </cell>
          <cell r="AC20532" t="str">
            <v>No</v>
          </cell>
          <cell r="AI20532">
            <v>4</v>
          </cell>
        </row>
        <row r="20533">
          <cell r="K20533" t="str">
            <v>Academy Alternative Provision Sponsor Led</v>
          </cell>
          <cell r="L20533" t="str">
            <v>PRU</v>
          </cell>
          <cell r="AC20533" t="str">
            <v>No</v>
          </cell>
          <cell r="AI20533">
            <v>3</v>
          </cell>
        </row>
        <row r="20534">
          <cell r="K20534" t="str">
            <v>Academy Special Sponsor Led</v>
          </cell>
          <cell r="L20534" t="str">
            <v>Special</v>
          </cell>
          <cell r="AC20534" t="str">
            <v>No</v>
          </cell>
          <cell r="AI20534">
            <v>4</v>
          </cell>
        </row>
        <row r="20535">
          <cell r="K20535" t="str">
            <v>Academy Sponsor Led</v>
          </cell>
          <cell r="L20535" t="str">
            <v>Primary</v>
          </cell>
          <cell r="AC20535" t="str">
            <v>No</v>
          </cell>
          <cell r="AI20535">
            <v>4</v>
          </cell>
        </row>
        <row r="20536">
          <cell r="K20536" t="str">
            <v>Academy Sponsor Led</v>
          </cell>
          <cell r="L20536" t="str">
            <v>Secondary</v>
          </cell>
          <cell r="AC20536" t="str">
            <v>No</v>
          </cell>
          <cell r="AI20536">
            <v>3</v>
          </cell>
        </row>
        <row r="20537">
          <cell r="K20537" t="str">
            <v>Academy Alternative Provision Sponsor Led</v>
          </cell>
          <cell r="L20537" t="str">
            <v>PRU</v>
          </cell>
          <cell r="AC20537" t="str">
            <v>NULL</v>
          </cell>
          <cell r="AI20537" t="str">
            <v>NULL</v>
          </cell>
        </row>
        <row r="20538">
          <cell r="K20538" t="str">
            <v>Academy Converter</v>
          </cell>
          <cell r="L20538" t="str">
            <v>Primary</v>
          </cell>
          <cell r="AC20538" t="str">
            <v>No</v>
          </cell>
          <cell r="AI20538">
            <v>2</v>
          </cell>
        </row>
        <row r="20539">
          <cell r="K20539" t="str">
            <v>Academy Converter</v>
          </cell>
          <cell r="L20539" t="str">
            <v>Primary</v>
          </cell>
          <cell r="AC20539" t="str">
            <v>No</v>
          </cell>
          <cell r="AI20539">
            <v>2</v>
          </cell>
        </row>
        <row r="20540">
          <cell r="K20540" t="str">
            <v>Academy Converter</v>
          </cell>
          <cell r="L20540" t="str">
            <v>Primary</v>
          </cell>
          <cell r="AC20540" t="str">
            <v>No</v>
          </cell>
          <cell r="AI20540">
            <v>2</v>
          </cell>
        </row>
        <row r="20541">
          <cell r="K20541" t="str">
            <v>Academy Converter</v>
          </cell>
          <cell r="L20541" t="str">
            <v>Primary</v>
          </cell>
          <cell r="AC20541" t="str">
            <v>No</v>
          </cell>
          <cell r="AI20541">
            <v>2</v>
          </cell>
        </row>
        <row r="20542">
          <cell r="K20542" t="str">
            <v>Academy Converter</v>
          </cell>
          <cell r="L20542" t="str">
            <v>Primary</v>
          </cell>
          <cell r="AC20542" t="str">
            <v>No</v>
          </cell>
          <cell r="AI20542">
            <v>2</v>
          </cell>
        </row>
        <row r="20543">
          <cell r="K20543" t="str">
            <v>Academy Special Converter</v>
          </cell>
          <cell r="L20543" t="str">
            <v>Special</v>
          </cell>
          <cell r="AC20543" t="str">
            <v>No</v>
          </cell>
          <cell r="AI20543">
            <v>2</v>
          </cell>
        </row>
        <row r="20544">
          <cell r="K20544" t="str">
            <v>Academy Special Converter</v>
          </cell>
          <cell r="L20544" t="str">
            <v>Special</v>
          </cell>
          <cell r="AC20544" t="str">
            <v>No</v>
          </cell>
          <cell r="AI20544">
            <v>1</v>
          </cell>
        </row>
        <row r="20545">
          <cell r="K20545" t="str">
            <v>Academy Special Converter</v>
          </cell>
          <cell r="L20545" t="str">
            <v>Special</v>
          </cell>
          <cell r="AC20545" t="str">
            <v>No</v>
          </cell>
          <cell r="AI20545">
            <v>2</v>
          </cell>
        </row>
        <row r="20546">
          <cell r="K20546" t="str">
            <v>Academy Converter</v>
          </cell>
          <cell r="L20546" t="str">
            <v>Secondary</v>
          </cell>
          <cell r="AC20546" t="str">
            <v>No</v>
          </cell>
          <cell r="AI20546">
            <v>1</v>
          </cell>
        </row>
        <row r="20547">
          <cell r="K20547" t="str">
            <v>Academy Converter</v>
          </cell>
          <cell r="L20547" t="str">
            <v>Primary</v>
          </cell>
          <cell r="AC20547" t="str">
            <v>No</v>
          </cell>
          <cell r="AI20547">
            <v>2</v>
          </cell>
        </row>
        <row r="20548">
          <cell r="K20548" t="str">
            <v>Academy Converter</v>
          </cell>
          <cell r="L20548" t="str">
            <v>Secondary</v>
          </cell>
          <cell r="AC20548" t="str">
            <v>No</v>
          </cell>
          <cell r="AI20548">
            <v>1</v>
          </cell>
        </row>
        <row r="20549">
          <cell r="K20549" t="str">
            <v>Academy Converter</v>
          </cell>
          <cell r="L20549" t="str">
            <v>Primary</v>
          </cell>
          <cell r="AC20549" t="str">
            <v>No</v>
          </cell>
          <cell r="AI20549">
            <v>2</v>
          </cell>
        </row>
        <row r="20550">
          <cell r="K20550" t="str">
            <v>Academy Converter</v>
          </cell>
          <cell r="L20550" t="str">
            <v>Primary</v>
          </cell>
          <cell r="AC20550" t="str">
            <v>No</v>
          </cell>
          <cell r="AI20550">
            <v>3</v>
          </cell>
        </row>
        <row r="20551">
          <cell r="K20551" t="str">
            <v>Academy Converter</v>
          </cell>
          <cell r="L20551" t="str">
            <v>Primary</v>
          </cell>
          <cell r="AC20551" t="str">
            <v>No</v>
          </cell>
          <cell r="AI20551">
            <v>2</v>
          </cell>
        </row>
        <row r="20552">
          <cell r="K20552" t="str">
            <v>Academy Special Converter</v>
          </cell>
          <cell r="L20552" t="str">
            <v>Special</v>
          </cell>
          <cell r="AC20552" t="str">
            <v>No</v>
          </cell>
          <cell r="AI20552">
            <v>1</v>
          </cell>
        </row>
        <row r="20553">
          <cell r="K20553" t="str">
            <v>Academy Converter</v>
          </cell>
          <cell r="L20553" t="str">
            <v>Primary</v>
          </cell>
          <cell r="AC20553" t="str">
            <v>No</v>
          </cell>
          <cell r="AI20553">
            <v>2</v>
          </cell>
        </row>
        <row r="20554">
          <cell r="K20554" t="str">
            <v>Academy Special Converter</v>
          </cell>
          <cell r="L20554" t="str">
            <v>Special</v>
          </cell>
          <cell r="AC20554" t="str">
            <v>No</v>
          </cell>
          <cell r="AI20554">
            <v>1</v>
          </cell>
        </row>
        <row r="20555">
          <cell r="K20555" t="str">
            <v>Academy Converter</v>
          </cell>
          <cell r="L20555" t="str">
            <v>Primary</v>
          </cell>
          <cell r="AC20555" t="str">
            <v>No</v>
          </cell>
          <cell r="AI20555">
            <v>2</v>
          </cell>
        </row>
        <row r="20556">
          <cell r="K20556" t="str">
            <v>Academy Converter</v>
          </cell>
          <cell r="L20556" t="str">
            <v>Primary</v>
          </cell>
          <cell r="AC20556" t="str">
            <v>No</v>
          </cell>
          <cell r="AI20556">
            <v>2</v>
          </cell>
        </row>
        <row r="20557">
          <cell r="K20557" t="str">
            <v>Academy Converter</v>
          </cell>
          <cell r="L20557" t="str">
            <v>Primary</v>
          </cell>
          <cell r="AC20557" t="str">
            <v>No</v>
          </cell>
          <cell r="AI20557">
            <v>2</v>
          </cell>
        </row>
        <row r="20558">
          <cell r="K20558" t="str">
            <v>Academy Converter</v>
          </cell>
          <cell r="L20558" t="str">
            <v>Primary</v>
          </cell>
          <cell r="AC20558" t="str">
            <v>No</v>
          </cell>
          <cell r="AI20558">
            <v>2</v>
          </cell>
        </row>
        <row r="20559">
          <cell r="K20559" t="str">
            <v>Academy Converter</v>
          </cell>
          <cell r="L20559" t="str">
            <v>Primary</v>
          </cell>
          <cell r="AC20559" t="str">
            <v>No</v>
          </cell>
          <cell r="AI20559">
            <v>2</v>
          </cell>
        </row>
        <row r="20560">
          <cell r="K20560" t="str">
            <v>Academy Converter</v>
          </cell>
          <cell r="L20560" t="str">
            <v>Primary</v>
          </cell>
          <cell r="AC20560" t="str">
            <v>No</v>
          </cell>
          <cell r="AI20560">
            <v>2</v>
          </cell>
        </row>
        <row r="20561">
          <cell r="K20561" t="str">
            <v>Academy Converter</v>
          </cell>
          <cell r="L20561" t="str">
            <v>Primary</v>
          </cell>
          <cell r="AC20561" t="str">
            <v>No</v>
          </cell>
          <cell r="AI20561">
            <v>2</v>
          </cell>
        </row>
        <row r="20562">
          <cell r="K20562" t="str">
            <v>Academy Converter</v>
          </cell>
          <cell r="L20562" t="str">
            <v>Primary</v>
          </cell>
          <cell r="AC20562" t="str">
            <v>No</v>
          </cell>
          <cell r="AI20562">
            <v>2</v>
          </cell>
        </row>
        <row r="20563">
          <cell r="K20563" t="str">
            <v>Academy Converter</v>
          </cell>
          <cell r="L20563" t="str">
            <v>Primary</v>
          </cell>
          <cell r="AC20563" t="str">
            <v>No</v>
          </cell>
          <cell r="AI20563">
            <v>2</v>
          </cell>
        </row>
        <row r="20564">
          <cell r="K20564" t="str">
            <v>Academy Sponsor Led</v>
          </cell>
          <cell r="L20564" t="str">
            <v>Secondary</v>
          </cell>
          <cell r="AC20564" t="str">
            <v>No</v>
          </cell>
          <cell r="AI20564">
            <v>3</v>
          </cell>
        </row>
        <row r="20565">
          <cell r="K20565" t="str">
            <v>Academy Converter</v>
          </cell>
          <cell r="L20565" t="str">
            <v>Primary</v>
          </cell>
          <cell r="AC20565" t="str">
            <v>No</v>
          </cell>
          <cell r="AI20565">
            <v>2</v>
          </cell>
        </row>
        <row r="20566">
          <cell r="K20566" t="str">
            <v>Academy Converter</v>
          </cell>
          <cell r="L20566" t="str">
            <v>Primary</v>
          </cell>
          <cell r="AC20566" t="str">
            <v>No</v>
          </cell>
          <cell r="AI20566">
            <v>2</v>
          </cell>
        </row>
        <row r="20567">
          <cell r="K20567" t="str">
            <v>Academy Converter</v>
          </cell>
          <cell r="L20567" t="str">
            <v>Secondary</v>
          </cell>
          <cell r="AC20567" t="str">
            <v>No</v>
          </cell>
          <cell r="AI20567">
            <v>3</v>
          </cell>
        </row>
        <row r="20568">
          <cell r="K20568" t="str">
            <v>Academy Converter</v>
          </cell>
          <cell r="L20568" t="str">
            <v>Primary</v>
          </cell>
          <cell r="AC20568" t="str">
            <v>No</v>
          </cell>
          <cell r="AI20568">
            <v>3</v>
          </cell>
        </row>
        <row r="20569">
          <cell r="K20569" t="str">
            <v>Academy Converter</v>
          </cell>
          <cell r="L20569" t="str">
            <v>Primary</v>
          </cell>
          <cell r="AC20569" t="str">
            <v>No</v>
          </cell>
          <cell r="AI20569">
            <v>1</v>
          </cell>
        </row>
        <row r="20570">
          <cell r="K20570" t="str">
            <v>Academy Converter</v>
          </cell>
          <cell r="L20570" t="str">
            <v>Primary</v>
          </cell>
          <cell r="AC20570" t="str">
            <v>No</v>
          </cell>
          <cell r="AI20570">
            <v>2</v>
          </cell>
        </row>
        <row r="20571">
          <cell r="K20571" t="str">
            <v>Academy Converter</v>
          </cell>
          <cell r="L20571" t="str">
            <v>Primary</v>
          </cell>
          <cell r="AC20571" t="str">
            <v>No</v>
          </cell>
          <cell r="AI20571">
            <v>2</v>
          </cell>
        </row>
        <row r="20572">
          <cell r="K20572" t="str">
            <v>Academy Converter</v>
          </cell>
          <cell r="L20572" t="str">
            <v>Primary</v>
          </cell>
          <cell r="AC20572" t="str">
            <v>No</v>
          </cell>
          <cell r="AI20572">
            <v>1</v>
          </cell>
        </row>
        <row r="20573">
          <cell r="K20573" t="str">
            <v>Academy Converter</v>
          </cell>
          <cell r="L20573" t="str">
            <v>Primary</v>
          </cell>
          <cell r="AC20573" t="str">
            <v>No</v>
          </cell>
          <cell r="AI20573">
            <v>1</v>
          </cell>
        </row>
        <row r="20574">
          <cell r="K20574" t="str">
            <v>Academy Converter</v>
          </cell>
          <cell r="L20574" t="str">
            <v>Primary</v>
          </cell>
          <cell r="AC20574" t="str">
            <v>No</v>
          </cell>
          <cell r="AI20574">
            <v>2</v>
          </cell>
        </row>
        <row r="20575">
          <cell r="K20575" t="str">
            <v>Academy Converter</v>
          </cell>
          <cell r="L20575" t="str">
            <v>Primary</v>
          </cell>
          <cell r="AC20575" t="str">
            <v>No</v>
          </cell>
          <cell r="AI20575">
            <v>2</v>
          </cell>
        </row>
        <row r="20576">
          <cell r="K20576" t="str">
            <v>Academy Converter</v>
          </cell>
          <cell r="L20576" t="str">
            <v>Primary</v>
          </cell>
          <cell r="AC20576" t="str">
            <v>No</v>
          </cell>
          <cell r="AI20576">
            <v>2</v>
          </cell>
        </row>
        <row r="20577">
          <cell r="K20577" t="str">
            <v>Academy Converter</v>
          </cell>
          <cell r="L20577" t="str">
            <v>Primary</v>
          </cell>
          <cell r="AC20577" t="str">
            <v>No</v>
          </cell>
          <cell r="AI20577">
            <v>2</v>
          </cell>
        </row>
        <row r="20578">
          <cell r="K20578" t="str">
            <v>Academy Converter</v>
          </cell>
          <cell r="L20578" t="str">
            <v>Primary</v>
          </cell>
          <cell r="AC20578" t="str">
            <v>No</v>
          </cell>
          <cell r="AI20578">
            <v>2</v>
          </cell>
        </row>
        <row r="20579">
          <cell r="K20579" t="str">
            <v>Academy Sponsor Led</v>
          </cell>
          <cell r="L20579" t="str">
            <v>Primary</v>
          </cell>
          <cell r="AC20579" t="str">
            <v>No</v>
          </cell>
          <cell r="AI20579">
            <v>2</v>
          </cell>
        </row>
        <row r="20580">
          <cell r="K20580" t="str">
            <v>Academy Converter</v>
          </cell>
          <cell r="L20580" t="str">
            <v>Secondary</v>
          </cell>
          <cell r="AC20580" t="str">
            <v>No</v>
          </cell>
          <cell r="AI20580">
            <v>2</v>
          </cell>
        </row>
        <row r="20581">
          <cell r="K20581" t="str">
            <v>Academy Converter</v>
          </cell>
          <cell r="L20581" t="str">
            <v>Primary</v>
          </cell>
          <cell r="AC20581" t="str">
            <v>No</v>
          </cell>
          <cell r="AI20581">
            <v>2</v>
          </cell>
        </row>
        <row r="20582">
          <cell r="K20582" t="str">
            <v>Academy Converter</v>
          </cell>
          <cell r="L20582" t="str">
            <v>Primary</v>
          </cell>
          <cell r="AC20582" t="str">
            <v>No</v>
          </cell>
          <cell r="AI20582">
            <v>1</v>
          </cell>
        </row>
        <row r="20583">
          <cell r="K20583" t="str">
            <v>Academy Converter</v>
          </cell>
          <cell r="L20583" t="str">
            <v>Primary</v>
          </cell>
          <cell r="AC20583" t="str">
            <v>No</v>
          </cell>
          <cell r="AI20583">
            <v>1</v>
          </cell>
        </row>
        <row r="20584">
          <cell r="K20584" t="str">
            <v>Academy Converter</v>
          </cell>
          <cell r="L20584" t="str">
            <v>Primary</v>
          </cell>
          <cell r="AC20584" t="str">
            <v>No</v>
          </cell>
          <cell r="AI20584">
            <v>2</v>
          </cell>
        </row>
        <row r="20585">
          <cell r="K20585" t="str">
            <v>Academy Converter</v>
          </cell>
          <cell r="L20585" t="str">
            <v>Secondary</v>
          </cell>
          <cell r="AC20585" t="str">
            <v>No</v>
          </cell>
          <cell r="AI20585">
            <v>3</v>
          </cell>
        </row>
        <row r="20586">
          <cell r="K20586" t="str">
            <v>Academy Sponsor Led</v>
          </cell>
          <cell r="L20586" t="str">
            <v>Secondary</v>
          </cell>
          <cell r="AC20586" t="str">
            <v>No</v>
          </cell>
          <cell r="AI20586">
            <v>4</v>
          </cell>
        </row>
        <row r="20587">
          <cell r="K20587" t="str">
            <v>Academy Converter</v>
          </cell>
          <cell r="L20587" t="str">
            <v>Primary</v>
          </cell>
          <cell r="AC20587" t="str">
            <v>No</v>
          </cell>
          <cell r="AI20587">
            <v>1</v>
          </cell>
        </row>
        <row r="20588">
          <cell r="K20588" t="str">
            <v>Academy Converter</v>
          </cell>
          <cell r="L20588" t="str">
            <v>Primary</v>
          </cell>
          <cell r="AC20588" t="str">
            <v>No</v>
          </cell>
          <cell r="AI20588">
            <v>2</v>
          </cell>
        </row>
        <row r="20589">
          <cell r="K20589" t="str">
            <v>Academy Converter</v>
          </cell>
          <cell r="L20589" t="str">
            <v>Primary</v>
          </cell>
          <cell r="AC20589" t="str">
            <v>No</v>
          </cell>
          <cell r="AI20589">
            <v>2</v>
          </cell>
        </row>
        <row r="20590">
          <cell r="K20590" t="str">
            <v>Academy Converter</v>
          </cell>
          <cell r="L20590" t="str">
            <v>Secondary</v>
          </cell>
          <cell r="AC20590" t="str">
            <v>No</v>
          </cell>
          <cell r="AI20590">
            <v>1</v>
          </cell>
        </row>
        <row r="20591">
          <cell r="K20591" t="str">
            <v>Academy Converter</v>
          </cell>
          <cell r="L20591" t="str">
            <v>Primary</v>
          </cell>
          <cell r="AC20591" t="str">
            <v>No</v>
          </cell>
          <cell r="AI20591">
            <v>2</v>
          </cell>
        </row>
        <row r="20592">
          <cell r="K20592" t="str">
            <v>Academy Converter</v>
          </cell>
          <cell r="L20592" t="str">
            <v>Primary</v>
          </cell>
          <cell r="AC20592" t="str">
            <v>No</v>
          </cell>
          <cell r="AI20592">
            <v>2</v>
          </cell>
        </row>
        <row r="20593">
          <cell r="K20593" t="str">
            <v>Academy Sponsor Led</v>
          </cell>
          <cell r="L20593" t="str">
            <v>Primary</v>
          </cell>
          <cell r="AC20593" t="str">
            <v>No</v>
          </cell>
          <cell r="AI20593">
            <v>3</v>
          </cell>
        </row>
        <row r="20594">
          <cell r="K20594" t="str">
            <v>Academy Converter</v>
          </cell>
          <cell r="L20594" t="str">
            <v>Secondary</v>
          </cell>
          <cell r="AC20594" t="str">
            <v>No</v>
          </cell>
          <cell r="AI20594">
            <v>1</v>
          </cell>
        </row>
        <row r="20595">
          <cell r="K20595" t="str">
            <v>Academy Converter</v>
          </cell>
          <cell r="L20595" t="str">
            <v>Primary</v>
          </cell>
          <cell r="AC20595" t="str">
            <v>No</v>
          </cell>
          <cell r="AI20595">
            <v>2</v>
          </cell>
        </row>
        <row r="20596">
          <cell r="K20596" t="str">
            <v>Academy Converter</v>
          </cell>
          <cell r="L20596" t="str">
            <v>Primary</v>
          </cell>
          <cell r="AC20596" t="str">
            <v>No</v>
          </cell>
          <cell r="AI20596">
            <v>2</v>
          </cell>
        </row>
        <row r="20597">
          <cell r="K20597" t="str">
            <v>Academy Converter</v>
          </cell>
          <cell r="L20597" t="str">
            <v>Primary</v>
          </cell>
          <cell r="AC20597" t="str">
            <v>No</v>
          </cell>
          <cell r="AI20597">
            <v>2</v>
          </cell>
        </row>
        <row r="20598">
          <cell r="K20598" t="str">
            <v>Academy Converter</v>
          </cell>
          <cell r="L20598" t="str">
            <v>Primary</v>
          </cell>
          <cell r="AC20598" t="str">
            <v>No</v>
          </cell>
          <cell r="AI20598">
            <v>2</v>
          </cell>
        </row>
        <row r="20599">
          <cell r="K20599" t="str">
            <v>Academy Converter</v>
          </cell>
          <cell r="L20599" t="str">
            <v>Primary</v>
          </cell>
          <cell r="AC20599" t="str">
            <v>No</v>
          </cell>
          <cell r="AI20599">
            <v>2</v>
          </cell>
        </row>
        <row r="20600">
          <cell r="K20600" t="str">
            <v>Academy Converter</v>
          </cell>
          <cell r="L20600" t="str">
            <v>Primary</v>
          </cell>
          <cell r="AC20600" t="str">
            <v>No</v>
          </cell>
          <cell r="AI20600">
            <v>2</v>
          </cell>
        </row>
        <row r="20601">
          <cell r="K20601" t="str">
            <v>Academy Converter</v>
          </cell>
          <cell r="L20601" t="str">
            <v>Primary</v>
          </cell>
          <cell r="AC20601" t="str">
            <v>No</v>
          </cell>
          <cell r="AI20601">
            <v>2</v>
          </cell>
        </row>
        <row r="20602">
          <cell r="K20602" t="str">
            <v>Academy Converter</v>
          </cell>
          <cell r="L20602" t="str">
            <v>Primary</v>
          </cell>
          <cell r="AC20602" t="str">
            <v>No</v>
          </cell>
          <cell r="AI20602">
            <v>2</v>
          </cell>
        </row>
        <row r="20603">
          <cell r="K20603" t="str">
            <v>Academy Converter</v>
          </cell>
          <cell r="L20603" t="str">
            <v>Primary</v>
          </cell>
          <cell r="AC20603" t="str">
            <v>No</v>
          </cell>
          <cell r="AI20603">
            <v>3</v>
          </cell>
        </row>
        <row r="20604">
          <cell r="K20604" t="str">
            <v>Academy Converter</v>
          </cell>
          <cell r="L20604" t="str">
            <v>Primary</v>
          </cell>
          <cell r="AC20604" t="str">
            <v>No</v>
          </cell>
          <cell r="AI20604">
            <v>1</v>
          </cell>
        </row>
        <row r="20605">
          <cell r="K20605" t="str">
            <v>Academy Converter</v>
          </cell>
          <cell r="L20605" t="str">
            <v>Primary</v>
          </cell>
          <cell r="AC20605" t="str">
            <v>No</v>
          </cell>
          <cell r="AI20605">
            <v>2</v>
          </cell>
        </row>
        <row r="20606">
          <cell r="K20606" t="str">
            <v>Academy Converter</v>
          </cell>
          <cell r="L20606" t="str">
            <v>Primary</v>
          </cell>
          <cell r="AC20606" t="str">
            <v>No</v>
          </cell>
          <cell r="AI20606">
            <v>2</v>
          </cell>
        </row>
        <row r="20607">
          <cell r="K20607" t="str">
            <v>Academy Converter</v>
          </cell>
          <cell r="L20607" t="str">
            <v>Primary</v>
          </cell>
          <cell r="AC20607" t="str">
            <v>No</v>
          </cell>
          <cell r="AI20607">
            <v>2</v>
          </cell>
        </row>
        <row r="20608">
          <cell r="K20608" t="str">
            <v>Academy Converter</v>
          </cell>
          <cell r="L20608" t="str">
            <v>Primary</v>
          </cell>
          <cell r="AC20608" t="str">
            <v>No</v>
          </cell>
          <cell r="AI20608">
            <v>1</v>
          </cell>
        </row>
        <row r="20609">
          <cell r="K20609" t="str">
            <v>Academy Converter</v>
          </cell>
          <cell r="L20609" t="str">
            <v>Primary</v>
          </cell>
          <cell r="AC20609" t="str">
            <v>No</v>
          </cell>
          <cell r="AI20609">
            <v>2</v>
          </cell>
        </row>
        <row r="20610">
          <cell r="K20610" t="str">
            <v>Academy Converter</v>
          </cell>
          <cell r="L20610" t="str">
            <v>Primary</v>
          </cell>
          <cell r="AC20610" t="str">
            <v>No</v>
          </cell>
          <cell r="AI20610">
            <v>1</v>
          </cell>
        </row>
        <row r="20611">
          <cell r="K20611" t="str">
            <v>Academy Converter</v>
          </cell>
          <cell r="L20611" t="str">
            <v>Primary</v>
          </cell>
          <cell r="AC20611" t="str">
            <v>No</v>
          </cell>
          <cell r="AI20611">
            <v>2</v>
          </cell>
        </row>
        <row r="20612">
          <cell r="K20612" t="str">
            <v>Academy Converter</v>
          </cell>
          <cell r="L20612" t="str">
            <v>Primary</v>
          </cell>
          <cell r="AC20612" t="str">
            <v>No</v>
          </cell>
          <cell r="AI20612">
            <v>2</v>
          </cell>
        </row>
        <row r="20613">
          <cell r="K20613" t="str">
            <v>Academy Alternative Provision Converter</v>
          </cell>
          <cell r="L20613" t="str">
            <v>PRU</v>
          </cell>
          <cell r="AC20613" t="str">
            <v>No</v>
          </cell>
          <cell r="AI20613">
            <v>1</v>
          </cell>
        </row>
        <row r="20614">
          <cell r="K20614" t="str">
            <v>Academy Converter</v>
          </cell>
          <cell r="L20614" t="str">
            <v>Primary</v>
          </cell>
          <cell r="AC20614" t="str">
            <v>No</v>
          </cell>
          <cell r="AI20614">
            <v>2</v>
          </cell>
        </row>
        <row r="20615">
          <cell r="K20615" t="str">
            <v>Academy Converter</v>
          </cell>
          <cell r="L20615" t="str">
            <v>Primary</v>
          </cell>
          <cell r="AC20615" t="str">
            <v>No</v>
          </cell>
          <cell r="AI20615">
            <v>1</v>
          </cell>
        </row>
        <row r="20616">
          <cell r="K20616" t="str">
            <v>Academy Converter</v>
          </cell>
          <cell r="L20616" t="str">
            <v>Primary</v>
          </cell>
          <cell r="AC20616" t="str">
            <v>No</v>
          </cell>
          <cell r="AI20616">
            <v>2</v>
          </cell>
        </row>
        <row r="20617">
          <cell r="K20617" t="str">
            <v>Academy Converter</v>
          </cell>
          <cell r="L20617" t="str">
            <v>Primary</v>
          </cell>
          <cell r="AC20617" t="str">
            <v>No</v>
          </cell>
          <cell r="AI20617">
            <v>2</v>
          </cell>
        </row>
        <row r="20618">
          <cell r="K20618" t="str">
            <v>Academy Converter</v>
          </cell>
          <cell r="L20618" t="str">
            <v>Primary</v>
          </cell>
          <cell r="AC20618" t="str">
            <v>No</v>
          </cell>
          <cell r="AI20618">
            <v>2</v>
          </cell>
        </row>
        <row r="20619">
          <cell r="K20619" t="str">
            <v>Academy Converter</v>
          </cell>
          <cell r="L20619" t="str">
            <v>Primary</v>
          </cell>
          <cell r="AC20619" t="str">
            <v>No</v>
          </cell>
          <cell r="AI20619">
            <v>1</v>
          </cell>
        </row>
        <row r="20620">
          <cell r="K20620" t="str">
            <v>Academy Converter</v>
          </cell>
          <cell r="L20620" t="str">
            <v>Primary</v>
          </cell>
          <cell r="AC20620" t="str">
            <v>No</v>
          </cell>
          <cell r="AI20620">
            <v>1</v>
          </cell>
        </row>
        <row r="20621">
          <cell r="K20621" t="str">
            <v>Academy Converter</v>
          </cell>
          <cell r="L20621" t="str">
            <v>Primary</v>
          </cell>
          <cell r="AC20621" t="str">
            <v>No</v>
          </cell>
          <cell r="AI20621">
            <v>1</v>
          </cell>
        </row>
        <row r="20622">
          <cell r="K20622" t="str">
            <v>Academy Converter</v>
          </cell>
          <cell r="L20622" t="str">
            <v>Primary</v>
          </cell>
          <cell r="AC20622" t="str">
            <v>No</v>
          </cell>
          <cell r="AI20622">
            <v>1</v>
          </cell>
        </row>
        <row r="20623">
          <cell r="K20623" t="str">
            <v>Academy Converter</v>
          </cell>
          <cell r="L20623" t="str">
            <v>Primary</v>
          </cell>
          <cell r="AC20623" t="str">
            <v>No</v>
          </cell>
          <cell r="AI20623">
            <v>2</v>
          </cell>
        </row>
        <row r="20624">
          <cell r="K20624" t="str">
            <v>Academy Converter</v>
          </cell>
          <cell r="L20624" t="str">
            <v>Primary</v>
          </cell>
          <cell r="AC20624" t="str">
            <v>No</v>
          </cell>
          <cell r="AI20624">
            <v>2</v>
          </cell>
        </row>
        <row r="20625">
          <cell r="K20625" t="str">
            <v>Academy Converter</v>
          </cell>
          <cell r="L20625" t="str">
            <v>Primary</v>
          </cell>
          <cell r="AC20625" t="str">
            <v>No</v>
          </cell>
          <cell r="AI20625">
            <v>2</v>
          </cell>
        </row>
        <row r="20626">
          <cell r="K20626" t="str">
            <v>Academy Converter</v>
          </cell>
          <cell r="L20626" t="str">
            <v>Primary</v>
          </cell>
          <cell r="AC20626" t="str">
            <v>No</v>
          </cell>
          <cell r="AI20626">
            <v>3</v>
          </cell>
        </row>
        <row r="20627">
          <cell r="K20627" t="str">
            <v>Academy Converter</v>
          </cell>
          <cell r="L20627" t="str">
            <v>Primary</v>
          </cell>
          <cell r="AC20627" t="str">
            <v>No</v>
          </cell>
          <cell r="AI20627">
            <v>3</v>
          </cell>
        </row>
        <row r="20628">
          <cell r="K20628" t="str">
            <v>Academy Converter</v>
          </cell>
          <cell r="L20628" t="str">
            <v>Primary</v>
          </cell>
          <cell r="AC20628" t="str">
            <v>No</v>
          </cell>
          <cell r="AI20628">
            <v>1</v>
          </cell>
        </row>
        <row r="20629">
          <cell r="K20629" t="str">
            <v>Academy Converter</v>
          </cell>
          <cell r="L20629" t="str">
            <v>Primary</v>
          </cell>
          <cell r="AC20629" t="str">
            <v>No</v>
          </cell>
          <cell r="AI20629">
            <v>2</v>
          </cell>
        </row>
        <row r="20630">
          <cell r="K20630" t="str">
            <v>Academy Converter</v>
          </cell>
          <cell r="L20630" t="str">
            <v>Primary</v>
          </cell>
          <cell r="AC20630" t="str">
            <v>No</v>
          </cell>
          <cell r="AI20630">
            <v>1</v>
          </cell>
        </row>
        <row r="20631">
          <cell r="K20631" t="str">
            <v>Academy Converter</v>
          </cell>
          <cell r="L20631" t="str">
            <v>Primary</v>
          </cell>
          <cell r="AC20631" t="str">
            <v>No</v>
          </cell>
          <cell r="AI20631">
            <v>2</v>
          </cell>
        </row>
        <row r="20632">
          <cell r="K20632" t="str">
            <v>Academy Converter</v>
          </cell>
          <cell r="L20632" t="str">
            <v>Primary</v>
          </cell>
          <cell r="AC20632" t="str">
            <v>No</v>
          </cell>
          <cell r="AI20632">
            <v>1</v>
          </cell>
        </row>
        <row r="20633">
          <cell r="K20633" t="str">
            <v>Academy Converter</v>
          </cell>
          <cell r="L20633" t="str">
            <v>Primary</v>
          </cell>
          <cell r="AC20633" t="str">
            <v>No</v>
          </cell>
          <cell r="AI20633">
            <v>1</v>
          </cell>
        </row>
        <row r="20634">
          <cell r="K20634" t="str">
            <v>Academy Converter</v>
          </cell>
          <cell r="L20634" t="str">
            <v>Primary</v>
          </cell>
          <cell r="AC20634" t="str">
            <v>No</v>
          </cell>
          <cell r="AI20634">
            <v>2</v>
          </cell>
        </row>
        <row r="20635">
          <cell r="K20635" t="str">
            <v>Academy Converter</v>
          </cell>
          <cell r="L20635" t="str">
            <v>Primary</v>
          </cell>
          <cell r="AC20635" t="str">
            <v>No</v>
          </cell>
          <cell r="AI20635">
            <v>2</v>
          </cell>
        </row>
        <row r="20636">
          <cell r="K20636" t="str">
            <v>Academy Converter</v>
          </cell>
          <cell r="L20636" t="str">
            <v>Primary</v>
          </cell>
          <cell r="AC20636" t="str">
            <v>No</v>
          </cell>
          <cell r="AI20636">
            <v>2</v>
          </cell>
        </row>
        <row r="20637">
          <cell r="K20637" t="str">
            <v>Academy Converter</v>
          </cell>
          <cell r="L20637" t="str">
            <v>Primary</v>
          </cell>
          <cell r="AC20637" t="str">
            <v>No</v>
          </cell>
          <cell r="AI20637">
            <v>1</v>
          </cell>
        </row>
        <row r="20638">
          <cell r="K20638" t="str">
            <v>Academy Converter</v>
          </cell>
          <cell r="L20638" t="str">
            <v>Primary</v>
          </cell>
          <cell r="AC20638" t="str">
            <v>No</v>
          </cell>
          <cell r="AI20638">
            <v>2</v>
          </cell>
        </row>
        <row r="20639">
          <cell r="K20639" t="str">
            <v>Academy Converter</v>
          </cell>
          <cell r="L20639" t="str">
            <v>Primary</v>
          </cell>
          <cell r="AC20639" t="str">
            <v>No</v>
          </cell>
          <cell r="AI20639">
            <v>2</v>
          </cell>
        </row>
        <row r="20640">
          <cell r="K20640" t="str">
            <v>Academy Converter</v>
          </cell>
          <cell r="L20640" t="str">
            <v>Primary</v>
          </cell>
          <cell r="AC20640" t="str">
            <v>No</v>
          </cell>
          <cell r="AI20640">
            <v>3</v>
          </cell>
        </row>
        <row r="20641">
          <cell r="K20641" t="str">
            <v>Academy Converter</v>
          </cell>
          <cell r="L20641" t="str">
            <v>Primary</v>
          </cell>
          <cell r="AC20641" t="str">
            <v>No</v>
          </cell>
          <cell r="AI20641">
            <v>2</v>
          </cell>
        </row>
        <row r="20642">
          <cell r="K20642" t="str">
            <v>Academy Converter</v>
          </cell>
          <cell r="L20642" t="str">
            <v>Primary</v>
          </cell>
          <cell r="AC20642" t="str">
            <v>No</v>
          </cell>
          <cell r="AI20642">
            <v>2</v>
          </cell>
        </row>
        <row r="20643">
          <cell r="K20643" t="str">
            <v>Academy Converter</v>
          </cell>
          <cell r="L20643" t="str">
            <v>Primary</v>
          </cell>
          <cell r="AC20643" t="str">
            <v>No</v>
          </cell>
          <cell r="AI20643">
            <v>1</v>
          </cell>
        </row>
        <row r="20644">
          <cell r="K20644" t="str">
            <v>Academy Sponsor Led</v>
          </cell>
          <cell r="L20644" t="str">
            <v>Secondary</v>
          </cell>
          <cell r="AC20644" t="str">
            <v>No</v>
          </cell>
          <cell r="AI20644">
            <v>2</v>
          </cell>
        </row>
        <row r="20645">
          <cell r="K20645" t="str">
            <v>Academy Converter</v>
          </cell>
          <cell r="L20645" t="str">
            <v>Primary</v>
          </cell>
          <cell r="AC20645" t="str">
            <v>No</v>
          </cell>
          <cell r="AI20645">
            <v>2</v>
          </cell>
        </row>
        <row r="20646">
          <cell r="K20646" t="str">
            <v>Academy Converter</v>
          </cell>
          <cell r="L20646" t="str">
            <v>Primary</v>
          </cell>
          <cell r="AC20646" t="str">
            <v>No</v>
          </cell>
          <cell r="AI20646">
            <v>2</v>
          </cell>
        </row>
        <row r="20647">
          <cell r="K20647" t="str">
            <v>Academy Converter</v>
          </cell>
          <cell r="L20647" t="str">
            <v>Primary</v>
          </cell>
          <cell r="AC20647" t="str">
            <v>No</v>
          </cell>
          <cell r="AI20647">
            <v>3</v>
          </cell>
        </row>
        <row r="20648">
          <cell r="K20648" t="str">
            <v>Academy Converter</v>
          </cell>
          <cell r="L20648" t="str">
            <v>Primary</v>
          </cell>
          <cell r="AC20648" t="str">
            <v>No</v>
          </cell>
          <cell r="AI20648">
            <v>1</v>
          </cell>
        </row>
        <row r="20649">
          <cell r="K20649" t="str">
            <v>Academy Converter</v>
          </cell>
          <cell r="L20649" t="str">
            <v>Primary</v>
          </cell>
          <cell r="AC20649" t="str">
            <v>No</v>
          </cell>
          <cell r="AI20649">
            <v>2</v>
          </cell>
        </row>
        <row r="20650">
          <cell r="K20650" t="str">
            <v>Academy Converter</v>
          </cell>
          <cell r="L20650" t="str">
            <v>Primary</v>
          </cell>
          <cell r="AC20650" t="str">
            <v>No</v>
          </cell>
          <cell r="AI20650">
            <v>1</v>
          </cell>
        </row>
        <row r="20651">
          <cell r="K20651" t="str">
            <v>Academy Converter</v>
          </cell>
          <cell r="L20651" t="str">
            <v>Primary</v>
          </cell>
          <cell r="AC20651" t="str">
            <v>No</v>
          </cell>
          <cell r="AI20651">
            <v>2</v>
          </cell>
        </row>
        <row r="20652">
          <cell r="K20652" t="str">
            <v>Academy Converter</v>
          </cell>
          <cell r="L20652" t="str">
            <v>Primary</v>
          </cell>
          <cell r="AC20652" t="str">
            <v>No</v>
          </cell>
          <cell r="AI20652">
            <v>2</v>
          </cell>
        </row>
        <row r="20653">
          <cell r="K20653" t="str">
            <v>Academy Converter</v>
          </cell>
          <cell r="L20653" t="str">
            <v>Secondary</v>
          </cell>
          <cell r="AC20653" t="str">
            <v>No</v>
          </cell>
          <cell r="AI20653">
            <v>2</v>
          </cell>
        </row>
        <row r="20654">
          <cell r="K20654" t="str">
            <v>Academy Converter</v>
          </cell>
          <cell r="L20654" t="str">
            <v>Primary</v>
          </cell>
          <cell r="AC20654" t="str">
            <v>No</v>
          </cell>
          <cell r="AI20654">
            <v>2</v>
          </cell>
        </row>
        <row r="20655">
          <cell r="K20655" t="str">
            <v>Academy Converter</v>
          </cell>
          <cell r="L20655" t="str">
            <v>Primary</v>
          </cell>
          <cell r="AC20655" t="str">
            <v>No</v>
          </cell>
          <cell r="AI20655">
            <v>2</v>
          </cell>
        </row>
        <row r="20656">
          <cell r="K20656" t="str">
            <v>Academy Converter</v>
          </cell>
          <cell r="L20656" t="str">
            <v>Primary</v>
          </cell>
          <cell r="AC20656" t="str">
            <v>No</v>
          </cell>
          <cell r="AI20656">
            <v>2</v>
          </cell>
        </row>
        <row r="20657">
          <cell r="K20657" t="str">
            <v>Academy Special Converter</v>
          </cell>
          <cell r="L20657" t="str">
            <v>Special</v>
          </cell>
          <cell r="AC20657" t="str">
            <v>No</v>
          </cell>
          <cell r="AI20657">
            <v>1</v>
          </cell>
        </row>
        <row r="20658">
          <cell r="K20658" t="str">
            <v>Academy Converter</v>
          </cell>
          <cell r="L20658" t="str">
            <v>Primary</v>
          </cell>
          <cell r="AC20658" t="str">
            <v>No</v>
          </cell>
          <cell r="AI20658">
            <v>1</v>
          </cell>
        </row>
        <row r="20659">
          <cell r="K20659" t="str">
            <v>Academy Converter</v>
          </cell>
          <cell r="L20659" t="str">
            <v>Secondary</v>
          </cell>
          <cell r="AC20659" t="str">
            <v>No</v>
          </cell>
          <cell r="AI20659">
            <v>2</v>
          </cell>
        </row>
        <row r="20660">
          <cell r="K20660" t="str">
            <v>Academy Converter</v>
          </cell>
          <cell r="L20660" t="str">
            <v>Secondary</v>
          </cell>
          <cell r="AC20660" t="str">
            <v>No</v>
          </cell>
          <cell r="AI20660">
            <v>2</v>
          </cell>
        </row>
        <row r="20661">
          <cell r="K20661" t="str">
            <v>Academy Converter</v>
          </cell>
          <cell r="L20661" t="str">
            <v>Primary</v>
          </cell>
          <cell r="AC20661" t="str">
            <v>No</v>
          </cell>
          <cell r="AI20661">
            <v>1</v>
          </cell>
        </row>
        <row r="20662">
          <cell r="K20662" t="str">
            <v>Academy Converter</v>
          </cell>
          <cell r="L20662" t="str">
            <v>Primary</v>
          </cell>
          <cell r="AC20662" t="str">
            <v>No</v>
          </cell>
          <cell r="AI20662">
            <v>2</v>
          </cell>
        </row>
        <row r="20663">
          <cell r="K20663" t="str">
            <v>Academy Converter</v>
          </cell>
          <cell r="L20663" t="str">
            <v>Primary</v>
          </cell>
          <cell r="AC20663" t="str">
            <v>No</v>
          </cell>
          <cell r="AI20663">
            <v>2</v>
          </cell>
        </row>
        <row r="20664">
          <cell r="K20664" t="str">
            <v>Academy Converter</v>
          </cell>
          <cell r="L20664" t="str">
            <v>Secondary</v>
          </cell>
          <cell r="AC20664" t="str">
            <v>No</v>
          </cell>
          <cell r="AI20664">
            <v>1</v>
          </cell>
        </row>
        <row r="20665">
          <cell r="K20665" t="str">
            <v>Academy Special Converter</v>
          </cell>
          <cell r="L20665" t="str">
            <v>Special</v>
          </cell>
          <cell r="AC20665" t="str">
            <v>No</v>
          </cell>
          <cell r="AI20665">
            <v>2</v>
          </cell>
        </row>
        <row r="20666">
          <cell r="K20666" t="str">
            <v>Academy Converter</v>
          </cell>
          <cell r="L20666" t="str">
            <v>Secondary</v>
          </cell>
          <cell r="AC20666" t="str">
            <v>No</v>
          </cell>
          <cell r="AI20666">
            <v>2</v>
          </cell>
        </row>
        <row r="20667">
          <cell r="K20667" t="str">
            <v>Academy Special Converter</v>
          </cell>
          <cell r="L20667" t="str">
            <v>Special</v>
          </cell>
          <cell r="AC20667" t="str">
            <v>No</v>
          </cell>
          <cell r="AI20667">
            <v>1</v>
          </cell>
        </row>
        <row r="20668">
          <cell r="K20668" t="str">
            <v>Academy Special Converter</v>
          </cell>
          <cell r="L20668" t="str">
            <v>Special</v>
          </cell>
          <cell r="AC20668" t="str">
            <v>No</v>
          </cell>
          <cell r="AI20668">
            <v>2</v>
          </cell>
        </row>
        <row r="20669">
          <cell r="K20669" t="str">
            <v>Academy Converter</v>
          </cell>
          <cell r="L20669" t="str">
            <v>Primary</v>
          </cell>
          <cell r="AC20669" t="str">
            <v>No</v>
          </cell>
          <cell r="AI20669">
            <v>1</v>
          </cell>
        </row>
        <row r="20670">
          <cell r="K20670" t="str">
            <v>Academy Converter</v>
          </cell>
          <cell r="L20670" t="str">
            <v>Primary</v>
          </cell>
          <cell r="AC20670" t="str">
            <v>No</v>
          </cell>
          <cell r="AI20670">
            <v>2</v>
          </cell>
        </row>
        <row r="20671">
          <cell r="K20671" t="str">
            <v>Academy Converter</v>
          </cell>
          <cell r="L20671" t="str">
            <v>Primary</v>
          </cell>
          <cell r="AC20671" t="str">
            <v>No</v>
          </cell>
          <cell r="AI20671">
            <v>2</v>
          </cell>
        </row>
        <row r="20672">
          <cell r="K20672" t="str">
            <v>Academy Converter</v>
          </cell>
          <cell r="L20672" t="str">
            <v>Primary</v>
          </cell>
          <cell r="AC20672" t="str">
            <v>No</v>
          </cell>
          <cell r="AI20672">
            <v>2</v>
          </cell>
        </row>
        <row r="20673">
          <cell r="K20673" t="str">
            <v>Academy Converter</v>
          </cell>
          <cell r="L20673" t="str">
            <v>Secondary</v>
          </cell>
          <cell r="AC20673" t="str">
            <v>No</v>
          </cell>
          <cell r="AI20673">
            <v>2</v>
          </cell>
        </row>
        <row r="20674">
          <cell r="K20674" t="str">
            <v>Academy Sponsor Led</v>
          </cell>
          <cell r="L20674" t="str">
            <v>Primary</v>
          </cell>
          <cell r="AC20674" t="str">
            <v>No</v>
          </cell>
          <cell r="AI20674">
            <v>2</v>
          </cell>
        </row>
        <row r="20675">
          <cell r="K20675" t="str">
            <v>Academy Converter</v>
          </cell>
          <cell r="L20675" t="str">
            <v>Primary</v>
          </cell>
          <cell r="AC20675" t="str">
            <v>No</v>
          </cell>
          <cell r="AI20675">
            <v>2</v>
          </cell>
        </row>
        <row r="20676">
          <cell r="K20676" t="str">
            <v>Academy Converter</v>
          </cell>
          <cell r="L20676" t="str">
            <v>Primary</v>
          </cell>
          <cell r="AC20676" t="str">
            <v>No</v>
          </cell>
          <cell r="AI20676">
            <v>2</v>
          </cell>
        </row>
        <row r="20677">
          <cell r="K20677" t="str">
            <v>Academy Sponsor Led</v>
          </cell>
          <cell r="L20677" t="str">
            <v>Primary</v>
          </cell>
          <cell r="AC20677" t="str">
            <v>No</v>
          </cell>
          <cell r="AI20677">
            <v>2</v>
          </cell>
        </row>
        <row r="20678">
          <cell r="K20678" t="str">
            <v>Academy Converter</v>
          </cell>
          <cell r="L20678" t="str">
            <v>Primary</v>
          </cell>
          <cell r="AC20678" t="str">
            <v>No</v>
          </cell>
          <cell r="AI20678">
            <v>2</v>
          </cell>
        </row>
        <row r="20679">
          <cell r="K20679" t="str">
            <v>Academy Converter</v>
          </cell>
          <cell r="L20679" t="str">
            <v>Primary</v>
          </cell>
          <cell r="AC20679" t="str">
            <v>No</v>
          </cell>
          <cell r="AI20679">
            <v>2</v>
          </cell>
        </row>
        <row r="20680">
          <cell r="K20680" t="str">
            <v>Academy Converter</v>
          </cell>
          <cell r="L20680" t="str">
            <v>Primary</v>
          </cell>
          <cell r="AC20680" t="str">
            <v>No</v>
          </cell>
          <cell r="AI20680">
            <v>2</v>
          </cell>
        </row>
        <row r="20681">
          <cell r="K20681" t="str">
            <v>Academy Converter</v>
          </cell>
          <cell r="L20681" t="str">
            <v>Primary</v>
          </cell>
          <cell r="AC20681" t="str">
            <v>No</v>
          </cell>
          <cell r="AI20681">
            <v>1</v>
          </cell>
        </row>
        <row r="20682">
          <cell r="K20682" t="str">
            <v>Academy Converter</v>
          </cell>
          <cell r="L20682" t="str">
            <v>Primary</v>
          </cell>
          <cell r="AC20682" t="str">
            <v>No</v>
          </cell>
          <cell r="AI20682">
            <v>2</v>
          </cell>
        </row>
        <row r="20683">
          <cell r="K20683" t="str">
            <v>Academy Converter</v>
          </cell>
          <cell r="L20683" t="str">
            <v>Primary</v>
          </cell>
          <cell r="AC20683" t="str">
            <v>No</v>
          </cell>
          <cell r="AI20683">
            <v>2</v>
          </cell>
        </row>
        <row r="20684">
          <cell r="K20684" t="str">
            <v>Academy Converter</v>
          </cell>
          <cell r="L20684" t="str">
            <v>Primary</v>
          </cell>
          <cell r="AC20684" t="str">
            <v>No</v>
          </cell>
          <cell r="AI20684">
            <v>2</v>
          </cell>
        </row>
        <row r="20685">
          <cell r="K20685" t="str">
            <v>Academy Special Converter</v>
          </cell>
          <cell r="L20685" t="str">
            <v>Special</v>
          </cell>
          <cell r="AC20685" t="str">
            <v>No</v>
          </cell>
          <cell r="AI20685">
            <v>1</v>
          </cell>
        </row>
        <row r="20686">
          <cell r="K20686" t="str">
            <v>Academy Converter</v>
          </cell>
          <cell r="L20686" t="str">
            <v>Primary</v>
          </cell>
          <cell r="AC20686" t="str">
            <v>No</v>
          </cell>
          <cell r="AI20686">
            <v>2</v>
          </cell>
        </row>
        <row r="20687">
          <cell r="K20687" t="str">
            <v>Academy Converter</v>
          </cell>
          <cell r="L20687" t="str">
            <v>Primary</v>
          </cell>
          <cell r="AC20687" t="str">
            <v>No</v>
          </cell>
          <cell r="AI20687">
            <v>3</v>
          </cell>
        </row>
        <row r="20688">
          <cell r="K20688" t="str">
            <v>Academy Converter</v>
          </cell>
          <cell r="L20688" t="str">
            <v>Primary</v>
          </cell>
          <cell r="AC20688" t="str">
            <v>No</v>
          </cell>
          <cell r="AI20688">
            <v>2</v>
          </cell>
        </row>
        <row r="20689">
          <cell r="K20689" t="str">
            <v>Academy Converter</v>
          </cell>
          <cell r="L20689" t="str">
            <v>Primary</v>
          </cell>
          <cell r="AC20689" t="str">
            <v>No</v>
          </cell>
          <cell r="AI20689">
            <v>2</v>
          </cell>
        </row>
        <row r="20690">
          <cell r="K20690" t="str">
            <v>Academy Special Converter</v>
          </cell>
          <cell r="L20690" t="str">
            <v>Special</v>
          </cell>
          <cell r="AC20690" t="str">
            <v>No</v>
          </cell>
          <cell r="AI20690">
            <v>1</v>
          </cell>
        </row>
        <row r="20691">
          <cell r="K20691" t="str">
            <v>Academy Special Converter</v>
          </cell>
          <cell r="L20691" t="str">
            <v>Special</v>
          </cell>
          <cell r="AC20691" t="str">
            <v>No</v>
          </cell>
          <cell r="AI20691">
            <v>1</v>
          </cell>
        </row>
        <row r="20692">
          <cell r="K20692" t="str">
            <v>Academy Converter</v>
          </cell>
          <cell r="L20692" t="str">
            <v>Primary</v>
          </cell>
          <cell r="AC20692" t="str">
            <v>No</v>
          </cell>
          <cell r="AI20692">
            <v>2</v>
          </cell>
        </row>
        <row r="20693">
          <cell r="K20693" t="str">
            <v>Academy Converter</v>
          </cell>
          <cell r="L20693" t="str">
            <v>Primary</v>
          </cell>
          <cell r="AC20693" t="str">
            <v>No</v>
          </cell>
          <cell r="AI20693">
            <v>1</v>
          </cell>
        </row>
        <row r="20694">
          <cell r="K20694" t="str">
            <v>Academy Converter</v>
          </cell>
          <cell r="L20694" t="str">
            <v>Primary</v>
          </cell>
          <cell r="AC20694" t="str">
            <v>No</v>
          </cell>
          <cell r="AI20694">
            <v>2</v>
          </cell>
        </row>
        <row r="20695">
          <cell r="K20695" t="str">
            <v>Academy Converter</v>
          </cell>
          <cell r="L20695" t="str">
            <v>Primary</v>
          </cell>
          <cell r="AC20695" t="str">
            <v>No</v>
          </cell>
          <cell r="AI20695">
            <v>1</v>
          </cell>
        </row>
        <row r="20696">
          <cell r="K20696" t="str">
            <v>Academy Converter</v>
          </cell>
          <cell r="L20696" t="str">
            <v>Primary</v>
          </cell>
          <cell r="AC20696" t="str">
            <v>No</v>
          </cell>
          <cell r="AI20696">
            <v>2</v>
          </cell>
        </row>
        <row r="20697">
          <cell r="K20697" t="str">
            <v>Academy Alternative Provision Converter</v>
          </cell>
          <cell r="L20697" t="str">
            <v>PRU</v>
          </cell>
          <cell r="AC20697" t="str">
            <v>No</v>
          </cell>
          <cell r="AI20697">
            <v>2</v>
          </cell>
        </row>
        <row r="20698">
          <cell r="K20698" t="str">
            <v>Academy Converter</v>
          </cell>
          <cell r="L20698" t="str">
            <v>Primary</v>
          </cell>
          <cell r="AC20698" t="str">
            <v>No</v>
          </cell>
          <cell r="AI20698">
            <v>2</v>
          </cell>
        </row>
        <row r="20699">
          <cell r="K20699" t="str">
            <v>Academy Converter</v>
          </cell>
          <cell r="L20699" t="str">
            <v>Secondary</v>
          </cell>
          <cell r="AC20699" t="str">
            <v>No</v>
          </cell>
          <cell r="AI20699">
            <v>1</v>
          </cell>
        </row>
        <row r="20700">
          <cell r="K20700" t="str">
            <v>Academy Converter</v>
          </cell>
          <cell r="L20700" t="str">
            <v>Primary</v>
          </cell>
          <cell r="AC20700" t="str">
            <v>No</v>
          </cell>
          <cell r="AI20700">
            <v>2</v>
          </cell>
        </row>
        <row r="20701">
          <cell r="K20701" t="str">
            <v>Academy Converter</v>
          </cell>
          <cell r="L20701" t="str">
            <v>Primary</v>
          </cell>
          <cell r="AC20701" t="str">
            <v>No</v>
          </cell>
          <cell r="AI20701">
            <v>1</v>
          </cell>
        </row>
        <row r="20702">
          <cell r="K20702" t="str">
            <v>Academy Converter</v>
          </cell>
          <cell r="L20702" t="str">
            <v>Primary</v>
          </cell>
          <cell r="AC20702" t="str">
            <v>No</v>
          </cell>
          <cell r="AI20702">
            <v>3</v>
          </cell>
        </row>
        <row r="20703">
          <cell r="K20703" t="str">
            <v>Academy Converter</v>
          </cell>
          <cell r="L20703" t="str">
            <v>Primary</v>
          </cell>
          <cell r="AC20703" t="str">
            <v>No</v>
          </cell>
          <cell r="AI20703">
            <v>2</v>
          </cell>
        </row>
        <row r="20704">
          <cell r="K20704" t="str">
            <v>Academy Converter</v>
          </cell>
          <cell r="L20704" t="str">
            <v>Primary</v>
          </cell>
          <cell r="AC20704" t="str">
            <v>No</v>
          </cell>
          <cell r="AI20704">
            <v>3</v>
          </cell>
        </row>
        <row r="20705">
          <cell r="K20705" t="str">
            <v>Academy Converter</v>
          </cell>
          <cell r="L20705" t="str">
            <v>Primary</v>
          </cell>
          <cell r="AC20705" t="str">
            <v>No</v>
          </cell>
          <cell r="AI20705">
            <v>2</v>
          </cell>
        </row>
        <row r="20706">
          <cell r="K20706" t="str">
            <v>Academy Converter</v>
          </cell>
          <cell r="L20706" t="str">
            <v>Primary</v>
          </cell>
          <cell r="AC20706" t="str">
            <v>No</v>
          </cell>
          <cell r="AI20706">
            <v>2</v>
          </cell>
        </row>
        <row r="20707">
          <cell r="K20707" t="str">
            <v>Academy Converter</v>
          </cell>
          <cell r="L20707" t="str">
            <v>Primary</v>
          </cell>
          <cell r="AC20707" t="str">
            <v>No</v>
          </cell>
          <cell r="AI20707">
            <v>2</v>
          </cell>
        </row>
        <row r="20708">
          <cell r="K20708" t="str">
            <v>Academy Converter</v>
          </cell>
          <cell r="L20708" t="str">
            <v>Primary</v>
          </cell>
          <cell r="AC20708" t="str">
            <v>No</v>
          </cell>
          <cell r="AI20708">
            <v>2</v>
          </cell>
        </row>
        <row r="20709">
          <cell r="K20709" t="str">
            <v>Academy Converter</v>
          </cell>
          <cell r="L20709" t="str">
            <v>Primary</v>
          </cell>
          <cell r="AC20709" t="str">
            <v>No</v>
          </cell>
          <cell r="AI20709">
            <v>2</v>
          </cell>
        </row>
        <row r="20710">
          <cell r="K20710" t="str">
            <v>Academy Converter</v>
          </cell>
          <cell r="L20710" t="str">
            <v>Primary</v>
          </cell>
          <cell r="AC20710" t="str">
            <v>No</v>
          </cell>
          <cell r="AI20710">
            <v>2</v>
          </cell>
        </row>
        <row r="20711">
          <cell r="K20711" t="str">
            <v>Academy Converter</v>
          </cell>
          <cell r="L20711" t="str">
            <v>Primary</v>
          </cell>
          <cell r="AC20711" t="str">
            <v>No</v>
          </cell>
          <cell r="AI20711">
            <v>2</v>
          </cell>
        </row>
        <row r="20712">
          <cell r="K20712" t="str">
            <v>Academy Converter</v>
          </cell>
          <cell r="L20712" t="str">
            <v>Primary</v>
          </cell>
          <cell r="AC20712" t="str">
            <v>No</v>
          </cell>
          <cell r="AI20712">
            <v>2</v>
          </cell>
        </row>
        <row r="20713">
          <cell r="K20713" t="str">
            <v>Academy Converter</v>
          </cell>
          <cell r="L20713" t="str">
            <v>Primary</v>
          </cell>
          <cell r="AC20713" t="str">
            <v>No</v>
          </cell>
          <cell r="AI20713">
            <v>2</v>
          </cell>
        </row>
        <row r="20714">
          <cell r="K20714" t="str">
            <v>Academy Converter</v>
          </cell>
          <cell r="L20714" t="str">
            <v>Primary</v>
          </cell>
          <cell r="AC20714" t="str">
            <v>No</v>
          </cell>
          <cell r="AI20714">
            <v>2</v>
          </cell>
        </row>
        <row r="20715">
          <cell r="K20715" t="str">
            <v>Academy Converter</v>
          </cell>
          <cell r="L20715" t="str">
            <v>Primary</v>
          </cell>
          <cell r="AC20715" t="str">
            <v>No</v>
          </cell>
          <cell r="AI20715">
            <v>2</v>
          </cell>
        </row>
        <row r="20716">
          <cell r="K20716" t="str">
            <v>Academy Converter</v>
          </cell>
          <cell r="L20716" t="str">
            <v>Primary</v>
          </cell>
          <cell r="AC20716" t="str">
            <v>No</v>
          </cell>
          <cell r="AI20716">
            <v>2</v>
          </cell>
        </row>
        <row r="20717">
          <cell r="K20717" t="str">
            <v>Academy Converter</v>
          </cell>
          <cell r="L20717" t="str">
            <v>Primary</v>
          </cell>
          <cell r="AC20717" t="str">
            <v>No</v>
          </cell>
          <cell r="AI20717">
            <v>2</v>
          </cell>
        </row>
        <row r="20718">
          <cell r="K20718" t="str">
            <v>Academy Converter</v>
          </cell>
          <cell r="L20718" t="str">
            <v>Primary</v>
          </cell>
          <cell r="AC20718" t="str">
            <v>No</v>
          </cell>
          <cell r="AI20718">
            <v>2</v>
          </cell>
        </row>
        <row r="20719">
          <cell r="K20719" t="str">
            <v>Academy Converter</v>
          </cell>
          <cell r="L20719" t="str">
            <v>Secondary</v>
          </cell>
          <cell r="AC20719" t="str">
            <v>No</v>
          </cell>
          <cell r="AI20719">
            <v>2</v>
          </cell>
        </row>
        <row r="20720">
          <cell r="K20720" t="str">
            <v>Academy Converter</v>
          </cell>
          <cell r="L20720" t="str">
            <v>Primary</v>
          </cell>
          <cell r="AC20720" t="str">
            <v>No</v>
          </cell>
          <cell r="AI20720">
            <v>2</v>
          </cell>
        </row>
        <row r="20721">
          <cell r="K20721" t="str">
            <v>Academy Converter</v>
          </cell>
          <cell r="L20721" t="str">
            <v>Primary</v>
          </cell>
          <cell r="AC20721" t="str">
            <v>No</v>
          </cell>
          <cell r="AI20721">
            <v>2</v>
          </cell>
        </row>
        <row r="20722">
          <cell r="K20722" t="str">
            <v>Academy Converter</v>
          </cell>
          <cell r="L20722" t="str">
            <v>Primary</v>
          </cell>
          <cell r="AC20722" t="str">
            <v>No</v>
          </cell>
          <cell r="AI20722">
            <v>2</v>
          </cell>
        </row>
        <row r="20723">
          <cell r="K20723" t="str">
            <v>Academy Sponsor Led</v>
          </cell>
          <cell r="L20723" t="str">
            <v>Primary</v>
          </cell>
          <cell r="AC20723" t="str">
            <v>No</v>
          </cell>
          <cell r="AI20723">
            <v>4</v>
          </cell>
        </row>
        <row r="20724">
          <cell r="K20724" t="str">
            <v>Academy Sponsor Led</v>
          </cell>
          <cell r="L20724" t="str">
            <v>Primary</v>
          </cell>
          <cell r="AC20724" t="str">
            <v>No</v>
          </cell>
          <cell r="AI20724">
            <v>2</v>
          </cell>
        </row>
        <row r="20725">
          <cell r="K20725" t="str">
            <v>Academy Sponsor Led</v>
          </cell>
          <cell r="L20725" t="str">
            <v>Primary</v>
          </cell>
          <cell r="AC20725" t="str">
            <v>No</v>
          </cell>
          <cell r="AI20725">
            <v>4</v>
          </cell>
        </row>
        <row r="20726">
          <cell r="K20726" t="str">
            <v>Academy Sponsor Led</v>
          </cell>
          <cell r="L20726" t="str">
            <v>Secondary</v>
          </cell>
          <cell r="AC20726" t="str">
            <v>No</v>
          </cell>
          <cell r="AI20726">
            <v>2</v>
          </cell>
        </row>
        <row r="20727">
          <cell r="K20727" t="str">
            <v>Academy Sponsor Led</v>
          </cell>
          <cell r="L20727" t="str">
            <v>Secondary</v>
          </cell>
          <cell r="AC20727" t="str">
            <v>No</v>
          </cell>
          <cell r="AI20727">
            <v>4</v>
          </cell>
        </row>
        <row r="20728">
          <cell r="K20728" t="str">
            <v>Academy Sponsor Led</v>
          </cell>
          <cell r="L20728" t="str">
            <v>Primary</v>
          </cell>
          <cell r="AC20728" t="str">
            <v>No</v>
          </cell>
          <cell r="AI20728">
            <v>2</v>
          </cell>
        </row>
        <row r="20729">
          <cell r="K20729" t="str">
            <v>Academy Converter</v>
          </cell>
          <cell r="L20729" t="str">
            <v>Primary</v>
          </cell>
          <cell r="AC20729" t="str">
            <v>No</v>
          </cell>
          <cell r="AI20729">
            <v>2</v>
          </cell>
        </row>
        <row r="20730">
          <cell r="K20730" t="str">
            <v>Academy Converter</v>
          </cell>
          <cell r="L20730" t="str">
            <v>Primary</v>
          </cell>
          <cell r="AC20730" t="str">
            <v>No</v>
          </cell>
          <cell r="AI20730">
            <v>1</v>
          </cell>
        </row>
        <row r="20731">
          <cell r="K20731" t="str">
            <v>Academy Converter</v>
          </cell>
          <cell r="L20731" t="str">
            <v>Primary</v>
          </cell>
          <cell r="AC20731" t="str">
            <v>No</v>
          </cell>
          <cell r="AI20731">
            <v>2</v>
          </cell>
        </row>
        <row r="20732">
          <cell r="K20732" t="str">
            <v>Academy Alternative Provision Converter</v>
          </cell>
          <cell r="L20732" t="str">
            <v>PRU</v>
          </cell>
          <cell r="AC20732" t="str">
            <v>No</v>
          </cell>
          <cell r="AI20732">
            <v>2</v>
          </cell>
        </row>
        <row r="20733">
          <cell r="K20733" t="str">
            <v>Academy Alternative Provision Converter</v>
          </cell>
          <cell r="L20733" t="str">
            <v>PRU</v>
          </cell>
          <cell r="AC20733" t="str">
            <v>No</v>
          </cell>
          <cell r="AI20733">
            <v>2</v>
          </cell>
        </row>
        <row r="20734">
          <cell r="K20734" t="str">
            <v>Academy Special Converter</v>
          </cell>
          <cell r="L20734" t="str">
            <v>Special</v>
          </cell>
          <cell r="AC20734" t="str">
            <v>No</v>
          </cell>
          <cell r="AI20734">
            <v>2</v>
          </cell>
        </row>
        <row r="20735">
          <cell r="K20735" t="str">
            <v>Academy Converter</v>
          </cell>
          <cell r="L20735" t="str">
            <v>Primary</v>
          </cell>
          <cell r="AC20735" t="str">
            <v>No</v>
          </cell>
          <cell r="AI20735">
            <v>2</v>
          </cell>
        </row>
        <row r="20736">
          <cell r="K20736" t="str">
            <v>Academy Converter</v>
          </cell>
          <cell r="L20736" t="str">
            <v>Primary</v>
          </cell>
          <cell r="AC20736" t="str">
            <v>No</v>
          </cell>
          <cell r="AI20736">
            <v>2</v>
          </cell>
        </row>
        <row r="20737">
          <cell r="K20737" t="str">
            <v>Academy Converter</v>
          </cell>
          <cell r="L20737" t="str">
            <v>Primary</v>
          </cell>
          <cell r="AC20737" t="str">
            <v>No</v>
          </cell>
          <cell r="AI20737">
            <v>2</v>
          </cell>
        </row>
        <row r="20738">
          <cell r="K20738" t="str">
            <v>Academy Converter</v>
          </cell>
          <cell r="L20738" t="str">
            <v>Primary</v>
          </cell>
          <cell r="AC20738" t="str">
            <v>No</v>
          </cell>
          <cell r="AI20738">
            <v>2</v>
          </cell>
        </row>
        <row r="20739">
          <cell r="K20739" t="str">
            <v>Academy Converter</v>
          </cell>
          <cell r="L20739" t="str">
            <v>Secondary</v>
          </cell>
          <cell r="AC20739" t="str">
            <v>No</v>
          </cell>
          <cell r="AI20739">
            <v>2</v>
          </cell>
        </row>
        <row r="20740">
          <cell r="K20740" t="str">
            <v>Academy Converter</v>
          </cell>
          <cell r="L20740" t="str">
            <v>Primary</v>
          </cell>
          <cell r="AC20740" t="str">
            <v>No</v>
          </cell>
          <cell r="AI20740">
            <v>2</v>
          </cell>
        </row>
        <row r="20741">
          <cell r="K20741" t="str">
            <v>Academy Converter</v>
          </cell>
          <cell r="L20741" t="str">
            <v>Primary</v>
          </cell>
          <cell r="AC20741" t="str">
            <v>No</v>
          </cell>
          <cell r="AI20741">
            <v>3</v>
          </cell>
        </row>
        <row r="20742">
          <cell r="K20742" t="str">
            <v>Academy Converter</v>
          </cell>
          <cell r="L20742" t="str">
            <v>Primary</v>
          </cell>
          <cell r="AC20742" t="str">
            <v>No</v>
          </cell>
          <cell r="AI20742">
            <v>2</v>
          </cell>
        </row>
        <row r="20743">
          <cell r="K20743" t="str">
            <v>Academy Converter</v>
          </cell>
          <cell r="L20743" t="str">
            <v>Primary</v>
          </cell>
          <cell r="AC20743" t="str">
            <v>No</v>
          </cell>
          <cell r="AI20743">
            <v>1</v>
          </cell>
        </row>
        <row r="20744">
          <cell r="K20744" t="str">
            <v>Academy Converter</v>
          </cell>
          <cell r="L20744" t="str">
            <v>Primary</v>
          </cell>
          <cell r="AC20744" t="str">
            <v>No</v>
          </cell>
          <cell r="AI20744">
            <v>2</v>
          </cell>
        </row>
        <row r="20745">
          <cell r="K20745" t="str">
            <v>Academy Converter</v>
          </cell>
          <cell r="L20745" t="str">
            <v>Primary</v>
          </cell>
          <cell r="AC20745" t="str">
            <v>No</v>
          </cell>
          <cell r="AI20745">
            <v>2</v>
          </cell>
        </row>
        <row r="20746">
          <cell r="K20746" t="str">
            <v>Academy Converter</v>
          </cell>
          <cell r="L20746" t="str">
            <v>Primary</v>
          </cell>
          <cell r="AC20746" t="str">
            <v>NULL</v>
          </cell>
          <cell r="AI20746" t="str">
            <v>NULL</v>
          </cell>
        </row>
        <row r="20747">
          <cell r="K20747" t="str">
            <v>Academy Converter</v>
          </cell>
          <cell r="L20747" t="str">
            <v>Primary</v>
          </cell>
          <cell r="AC20747" t="str">
            <v>No</v>
          </cell>
          <cell r="AI20747">
            <v>2</v>
          </cell>
        </row>
        <row r="20748">
          <cell r="K20748" t="str">
            <v>Academy Converter</v>
          </cell>
          <cell r="L20748" t="str">
            <v>Primary</v>
          </cell>
          <cell r="AC20748" t="str">
            <v>No</v>
          </cell>
          <cell r="AI20748">
            <v>2</v>
          </cell>
        </row>
        <row r="20749">
          <cell r="K20749" t="str">
            <v>Academy Sponsor Led</v>
          </cell>
          <cell r="L20749" t="str">
            <v>Secondary</v>
          </cell>
          <cell r="AC20749" t="str">
            <v>No</v>
          </cell>
          <cell r="AI20749">
            <v>4</v>
          </cell>
        </row>
        <row r="20750">
          <cell r="K20750" t="str">
            <v>Academy Converter</v>
          </cell>
          <cell r="L20750" t="str">
            <v>Secondary</v>
          </cell>
          <cell r="AC20750" t="str">
            <v>No</v>
          </cell>
          <cell r="AI20750">
            <v>3</v>
          </cell>
        </row>
        <row r="20751">
          <cell r="K20751" t="str">
            <v>Academy Converter</v>
          </cell>
          <cell r="L20751" t="str">
            <v>Primary</v>
          </cell>
          <cell r="AC20751" t="str">
            <v>No</v>
          </cell>
          <cell r="AI20751">
            <v>1</v>
          </cell>
        </row>
        <row r="20752">
          <cell r="K20752" t="str">
            <v>Academy Converter</v>
          </cell>
          <cell r="L20752" t="str">
            <v>Secondary</v>
          </cell>
          <cell r="AC20752" t="str">
            <v>No</v>
          </cell>
          <cell r="AI20752">
            <v>2</v>
          </cell>
        </row>
        <row r="20753">
          <cell r="K20753" t="str">
            <v>Academy Converter</v>
          </cell>
          <cell r="L20753" t="str">
            <v>Primary</v>
          </cell>
          <cell r="AC20753" t="str">
            <v>No</v>
          </cell>
          <cell r="AI20753">
            <v>2</v>
          </cell>
        </row>
        <row r="20754">
          <cell r="K20754" t="str">
            <v>Academy Converter</v>
          </cell>
          <cell r="L20754" t="str">
            <v>Secondary</v>
          </cell>
          <cell r="AC20754" t="str">
            <v>No</v>
          </cell>
          <cell r="AI20754">
            <v>2</v>
          </cell>
        </row>
        <row r="20755">
          <cell r="K20755" t="str">
            <v>Academy Converter</v>
          </cell>
          <cell r="L20755" t="str">
            <v>Secondary</v>
          </cell>
          <cell r="AC20755" t="str">
            <v>No</v>
          </cell>
          <cell r="AI20755">
            <v>3</v>
          </cell>
        </row>
        <row r="20756">
          <cell r="K20756" t="str">
            <v>Academy Converter</v>
          </cell>
          <cell r="L20756" t="str">
            <v>Primary</v>
          </cell>
          <cell r="AC20756" t="str">
            <v>No</v>
          </cell>
          <cell r="AI20756">
            <v>2</v>
          </cell>
        </row>
        <row r="20757">
          <cell r="K20757" t="str">
            <v>Academy Converter</v>
          </cell>
          <cell r="L20757" t="str">
            <v>Primary</v>
          </cell>
          <cell r="AC20757" t="str">
            <v>No</v>
          </cell>
          <cell r="AI20757">
            <v>2</v>
          </cell>
        </row>
        <row r="20758">
          <cell r="K20758" t="str">
            <v>Academy Converter</v>
          </cell>
          <cell r="L20758" t="str">
            <v>Primary</v>
          </cell>
          <cell r="AC20758" t="str">
            <v>No</v>
          </cell>
          <cell r="AI20758">
            <v>2</v>
          </cell>
        </row>
        <row r="20759">
          <cell r="K20759" t="str">
            <v>Academy Converter</v>
          </cell>
          <cell r="L20759" t="str">
            <v>Secondary</v>
          </cell>
          <cell r="AC20759" t="str">
            <v>No</v>
          </cell>
          <cell r="AI20759">
            <v>2</v>
          </cell>
        </row>
        <row r="20760">
          <cell r="K20760" t="str">
            <v>Academy Converter</v>
          </cell>
          <cell r="L20760" t="str">
            <v>Primary</v>
          </cell>
          <cell r="AC20760" t="str">
            <v>No</v>
          </cell>
          <cell r="AI20760">
            <v>2</v>
          </cell>
        </row>
        <row r="20761">
          <cell r="K20761" t="str">
            <v>Academy Converter</v>
          </cell>
          <cell r="L20761" t="str">
            <v>Primary</v>
          </cell>
          <cell r="AC20761" t="str">
            <v>No</v>
          </cell>
          <cell r="AI20761">
            <v>1</v>
          </cell>
        </row>
        <row r="20762">
          <cell r="K20762" t="str">
            <v>Academy Converter</v>
          </cell>
          <cell r="L20762" t="str">
            <v>Primary</v>
          </cell>
          <cell r="AC20762" t="str">
            <v>No</v>
          </cell>
          <cell r="AI20762">
            <v>2</v>
          </cell>
        </row>
        <row r="20763">
          <cell r="K20763" t="str">
            <v>Academy Special Converter</v>
          </cell>
          <cell r="L20763" t="str">
            <v>Special</v>
          </cell>
          <cell r="AC20763" t="str">
            <v>No</v>
          </cell>
          <cell r="AI20763">
            <v>2</v>
          </cell>
        </row>
        <row r="20764">
          <cell r="K20764" t="str">
            <v>Academy Special Converter</v>
          </cell>
          <cell r="L20764" t="str">
            <v>Special</v>
          </cell>
          <cell r="AC20764" t="str">
            <v>No</v>
          </cell>
          <cell r="AI20764">
            <v>2</v>
          </cell>
        </row>
        <row r="20765">
          <cell r="K20765" t="str">
            <v>Academy Converter</v>
          </cell>
          <cell r="L20765" t="str">
            <v>Primary</v>
          </cell>
          <cell r="AC20765" t="str">
            <v>No</v>
          </cell>
          <cell r="AI20765">
            <v>1</v>
          </cell>
        </row>
        <row r="20766">
          <cell r="K20766" t="str">
            <v>Academy Converter</v>
          </cell>
          <cell r="L20766" t="str">
            <v>Primary</v>
          </cell>
          <cell r="AC20766" t="str">
            <v>No</v>
          </cell>
          <cell r="AI20766">
            <v>2</v>
          </cell>
        </row>
        <row r="20767">
          <cell r="K20767" t="str">
            <v>Academy Converter</v>
          </cell>
          <cell r="L20767" t="str">
            <v>Primary</v>
          </cell>
          <cell r="AC20767" t="str">
            <v>No</v>
          </cell>
          <cell r="AI20767">
            <v>2</v>
          </cell>
        </row>
        <row r="20768">
          <cell r="K20768" t="str">
            <v>Academy Converter</v>
          </cell>
          <cell r="L20768" t="str">
            <v>Primary</v>
          </cell>
          <cell r="AC20768" t="str">
            <v>No</v>
          </cell>
          <cell r="AI20768">
            <v>2</v>
          </cell>
        </row>
        <row r="20769">
          <cell r="K20769" t="str">
            <v>Academy Converter</v>
          </cell>
          <cell r="L20769" t="str">
            <v>Secondary</v>
          </cell>
          <cell r="AC20769" t="str">
            <v>No</v>
          </cell>
          <cell r="AI20769">
            <v>2</v>
          </cell>
        </row>
        <row r="20770">
          <cell r="K20770" t="str">
            <v>Academy Converter</v>
          </cell>
          <cell r="L20770" t="str">
            <v>Secondary</v>
          </cell>
          <cell r="AC20770" t="str">
            <v>No</v>
          </cell>
          <cell r="AI20770">
            <v>2</v>
          </cell>
        </row>
        <row r="20771">
          <cell r="K20771" t="str">
            <v>Academy Converter</v>
          </cell>
          <cell r="L20771" t="str">
            <v>Primary</v>
          </cell>
          <cell r="AC20771" t="str">
            <v>No</v>
          </cell>
          <cell r="AI20771">
            <v>2</v>
          </cell>
        </row>
        <row r="20772">
          <cell r="K20772" t="str">
            <v>Academy Converter</v>
          </cell>
          <cell r="L20772" t="str">
            <v>Primary</v>
          </cell>
          <cell r="AC20772" t="str">
            <v>No</v>
          </cell>
          <cell r="AI20772">
            <v>2</v>
          </cell>
        </row>
        <row r="20773">
          <cell r="K20773" t="str">
            <v>Academy Converter</v>
          </cell>
          <cell r="L20773" t="str">
            <v>Primary</v>
          </cell>
          <cell r="AC20773" t="str">
            <v>No</v>
          </cell>
          <cell r="AI20773">
            <v>2</v>
          </cell>
        </row>
        <row r="20774">
          <cell r="K20774" t="str">
            <v>Academy Converter</v>
          </cell>
          <cell r="L20774" t="str">
            <v>Primary</v>
          </cell>
          <cell r="AC20774" t="str">
            <v>No</v>
          </cell>
          <cell r="AI20774">
            <v>2</v>
          </cell>
        </row>
        <row r="20775">
          <cell r="K20775" t="str">
            <v>Academy Converter</v>
          </cell>
          <cell r="L20775" t="str">
            <v>Primary</v>
          </cell>
          <cell r="AC20775" t="str">
            <v>No</v>
          </cell>
          <cell r="AI20775">
            <v>3</v>
          </cell>
        </row>
        <row r="20776">
          <cell r="K20776" t="str">
            <v>Academy Converter</v>
          </cell>
          <cell r="L20776" t="str">
            <v>Primary</v>
          </cell>
          <cell r="AC20776" t="str">
            <v>No</v>
          </cell>
          <cell r="AI20776">
            <v>2</v>
          </cell>
        </row>
        <row r="20777">
          <cell r="K20777" t="str">
            <v>Academy Special Sponsor Led</v>
          </cell>
          <cell r="L20777" t="str">
            <v>Special</v>
          </cell>
          <cell r="AC20777" t="str">
            <v>No</v>
          </cell>
          <cell r="AI20777">
            <v>4</v>
          </cell>
        </row>
        <row r="20778">
          <cell r="K20778" t="str">
            <v>Academy Sponsor Led</v>
          </cell>
          <cell r="L20778" t="str">
            <v>Primary</v>
          </cell>
          <cell r="AC20778" t="str">
            <v>No</v>
          </cell>
          <cell r="AI20778">
            <v>4</v>
          </cell>
        </row>
        <row r="20779">
          <cell r="K20779" t="str">
            <v>Academy Sponsor Led</v>
          </cell>
          <cell r="L20779" t="str">
            <v>Primary</v>
          </cell>
          <cell r="AC20779" t="str">
            <v>No</v>
          </cell>
          <cell r="AI20779">
            <v>4</v>
          </cell>
        </row>
        <row r="20780">
          <cell r="K20780" t="str">
            <v>Academy Sponsor Led</v>
          </cell>
          <cell r="L20780" t="str">
            <v>Primary</v>
          </cell>
          <cell r="AC20780" t="str">
            <v>No</v>
          </cell>
          <cell r="AI20780">
            <v>4</v>
          </cell>
        </row>
        <row r="20781">
          <cell r="K20781" t="str">
            <v>Academy Sponsor Led</v>
          </cell>
          <cell r="L20781" t="str">
            <v>Primary</v>
          </cell>
          <cell r="AC20781" t="str">
            <v>No</v>
          </cell>
          <cell r="AI20781">
            <v>4</v>
          </cell>
        </row>
        <row r="20782">
          <cell r="K20782" t="str">
            <v>Academy Sponsor Led</v>
          </cell>
          <cell r="L20782" t="str">
            <v>Secondary</v>
          </cell>
          <cell r="AC20782" t="str">
            <v>No</v>
          </cell>
          <cell r="AI20782">
            <v>4</v>
          </cell>
        </row>
        <row r="20783">
          <cell r="K20783" t="str">
            <v>Academy Sponsor Led</v>
          </cell>
          <cell r="L20783" t="str">
            <v>Primary</v>
          </cell>
          <cell r="AC20783" t="str">
            <v>No</v>
          </cell>
          <cell r="AI20783">
            <v>3</v>
          </cell>
        </row>
        <row r="20784">
          <cell r="K20784" t="str">
            <v>Academy Sponsor Led</v>
          </cell>
          <cell r="L20784" t="str">
            <v>Primary</v>
          </cell>
          <cell r="AC20784" t="str">
            <v>No</v>
          </cell>
          <cell r="AI20784">
            <v>4</v>
          </cell>
        </row>
        <row r="20785">
          <cell r="K20785" t="str">
            <v>Academy Sponsor Led</v>
          </cell>
          <cell r="L20785" t="str">
            <v>Primary</v>
          </cell>
          <cell r="AC20785" t="str">
            <v>No</v>
          </cell>
          <cell r="AI20785">
            <v>4</v>
          </cell>
        </row>
        <row r="20786">
          <cell r="K20786" t="str">
            <v>Academy Special Sponsor Led</v>
          </cell>
          <cell r="L20786" t="str">
            <v>Special</v>
          </cell>
          <cell r="AC20786" t="str">
            <v>No</v>
          </cell>
          <cell r="AI20786">
            <v>4</v>
          </cell>
        </row>
        <row r="20787">
          <cell r="K20787" t="str">
            <v>Academy Sponsor Led</v>
          </cell>
          <cell r="L20787" t="str">
            <v>Primary</v>
          </cell>
          <cell r="AC20787" t="str">
            <v>No</v>
          </cell>
          <cell r="AI20787">
            <v>2</v>
          </cell>
        </row>
        <row r="20788">
          <cell r="K20788" t="str">
            <v>Academy Sponsor Led</v>
          </cell>
          <cell r="L20788" t="str">
            <v>Primary</v>
          </cell>
          <cell r="AC20788" t="str">
            <v>No</v>
          </cell>
          <cell r="AI20788">
            <v>4</v>
          </cell>
        </row>
        <row r="20789">
          <cell r="K20789" t="str">
            <v>Academy Sponsor Led</v>
          </cell>
          <cell r="L20789" t="str">
            <v>Primary</v>
          </cell>
          <cell r="AC20789" t="str">
            <v>No</v>
          </cell>
          <cell r="AI20789">
            <v>2</v>
          </cell>
        </row>
        <row r="20790">
          <cell r="K20790" t="str">
            <v>Academy Sponsor Led</v>
          </cell>
          <cell r="L20790" t="str">
            <v>Primary</v>
          </cell>
          <cell r="AC20790" t="str">
            <v>No</v>
          </cell>
          <cell r="AI20790">
            <v>4</v>
          </cell>
        </row>
        <row r="20791">
          <cell r="K20791" t="str">
            <v>Academy Sponsor Led</v>
          </cell>
          <cell r="L20791" t="str">
            <v>Primary</v>
          </cell>
          <cell r="AC20791" t="str">
            <v>No</v>
          </cell>
          <cell r="AI20791">
            <v>3</v>
          </cell>
        </row>
        <row r="20792">
          <cell r="K20792" t="str">
            <v>Academy Alternative Provision Sponsor Led</v>
          </cell>
          <cell r="L20792" t="str">
            <v>PRU</v>
          </cell>
          <cell r="AC20792" t="str">
            <v>No</v>
          </cell>
          <cell r="AI20792">
            <v>4</v>
          </cell>
        </row>
        <row r="20793">
          <cell r="K20793" t="str">
            <v>Academy Sponsor Led</v>
          </cell>
          <cell r="L20793" t="str">
            <v>Primary</v>
          </cell>
          <cell r="AC20793" t="str">
            <v>No</v>
          </cell>
          <cell r="AI20793">
            <v>4</v>
          </cell>
        </row>
        <row r="20794">
          <cell r="K20794" t="str">
            <v>Academy Sponsor Led</v>
          </cell>
          <cell r="L20794" t="str">
            <v>Secondary</v>
          </cell>
          <cell r="AC20794" t="str">
            <v>No</v>
          </cell>
          <cell r="AI20794">
            <v>4</v>
          </cell>
        </row>
        <row r="20795">
          <cell r="K20795" t="str">
            <v>Academy Sponsor Led</v>
          </cell>
          <cell r="L20795" t="str">
            <v>Primary</v>
          </cell>
          <cell r="AC20795" t="str">
            <v>No</v>
          </cell>
          <cell r="AI20795">
            <v>4</v>
          </cell>
        </row>
        <row r="20796">
          <cell r="K20796" t="str">
            <v>Academy Alternative Provision Sponsor Led</v>
          </cell>
          <cell r="L20796" t="str">
            <v>PRU</v>
          </cell>
          <cell r="AC20796" t="str">
            <v>No</v>
          </cell>
          <cell r="AI20796">
            <v>4</v>
          </cell>
        </row>
        <row r="20797">
          <cell r="K20797" t="str">
            <v>Academy Sponsor Led</v>
          </cell>
          <cell r="L20797" t="str">
            <v>Secondary</v>
          </cell>
          <cell r="AC20797" t="str">
            <v>No</v>
          </cell>
          <cell r="AI20797">
            <v>3</v>
          </cell>
        </row>
        <row r="20798">
          <cell r="K20798" t="str">
            <v>Academy Sponsor Led</v>
          </cell>
          <cell r="L20798" t="str">
            <v>Primary</v>
          </cell>
          <cell r="AC20798" t="str">
            <v>No</v>
          </cell>
          <cell r="AI20798">
            <v>4</v>
          </cell>
        </row>
        <row r="20799">
          <cell r="K20799" t="str">
            <v>Academy Sponsor Led</v>
          </cell>
          <cell r="L20799" t="str">
            <v>Primary</v>
          </cell>
          <cell r="AC20799" t="str">
            <v>No</v>
          </cell>
          <cell r="AI20799">
            <v>2</v>
          </cell>
        </row>
        <row r="20800">
          <cell r="K20800" t="str">
            <v>Academy Converter</v>
          </cell>
          <cell r="L20800" t="str">
            <v>Secondary</v>
          </cell>
          <cell r="AC20800" t="str">
            <v>No</v>
          </cell>
          <cell r="AI20800">
            <v>4</v>
          </cell>
        </row>
        <row r="20801">
          <cell r="K20801" t="str">
            <v>Academy Converter</v>
          </cell>
          <cell r="L20801" t="str">
            <v>Secondary</v>
          </cell>
          <cell r="AC20801" t="str">
            <v>No</v>
          </cell>
          <cell r="AI20801">
            <v>4</v>
          </cell>
        </row>
        <row r="20802">
          <cell r="K20802" t="str">
            <v>Academy Converter</v>
          </cell>
          <cell r="L20802" t="str">
            <v>Primary</v>
          </cell>
          <cell r="AC20802" t="str">
            <v>No</v>
          </cell>
          <cell r="AI20802">
            <v>2</v>
          </cell>
        </row>
        <row r="20803">
          <cell r="K20803" t="str">
            <v>Academy Sponsor Led</v>
          </cell>
          <cell r="L20803" t="str">
            <v>Primary</v>
          </cell>
          <cell r="AC20803" t="str">
            <v>No</v>
          </cell>
          <cell r="AI20803">
            <v>4</v>
          </cell>
        </row>
        <row r="20804">
          <cell r="K20804" t="str">
            <v>Academy Converter</v>
          </cell>
          <cell r="L20804" t="str">
            <v>Primary</v>
          </cell>
          <cell r="AC20804" t="str">
            <v>No</v>
          </cell>
          <cell r="AI20804">
            <v>2</v>
          </cell>
        </row>
        <row r="20805">
          <cell r="K20805" t="str">
            <v>Academy Converter</v>
          </cell>
          <cell r="L20805" t="str">
            <v>Primary</v>
          </cell>
          <cell r="AC20805" t="str">
            <v>No</v>
          </cell>
          <cell r="AI20805">
            <v>2</v>
          </cell>
        </row>
        <row r="20806">
          <cell r="K20806" t="str">
            <v>Academy Converter</v>
          </cell>
          <cell r="L20806" t="str">
            <v>Primary</v>
          </cell>
          <cell r="AC20806" t="str">
            <v>No</v>
          </cell>
          <cell r="AI20806">
            <v>2</v>
          </cell>
        </row>
        <row r="20807">
          <cell r="K20807" t="str">
            <v>Academy Converter</v>
          </cell>
          <cell r="L20807" t="str">
            <v>Primary</v>
          </cell>
          <cell r="AC20807" t="str">
            <v>No</v>
          </cell>
          <cell r="AI20807">
            <v>2</v>
          </cell>
        </row>
        <row r="20808">
          <cell r="K20808" t="str">
            <v>Academy Converter</v>
          </cell>
          <cell r="L20808" t="str">
            <v>Primary</v>
          </cell>
          <cell r="AC20808" t="str">
            <v>No</v>
          </cell>
          <cell r="AI20808">
            <v>2</v>
          </cell>
        </row>
        <row r="20809">
          <cell r="K20809" t="str">
            <v>Academy Converter</v>
          </cell>
          <cell r="L20809" t="str">
            <v>Primary</v>
          </cell>
          <cell r="AC20809" t="str">
            <v>No</v>
          </cell>
          <cell r="AI20809">
            <v>3</v>
          </cell>
        </row>
        <row r="20810">
          <cell r="K20810" t="str">
            <v>Academy Converter</v>
          </cell>
          <cell r="L20810" t="str">
            <v>Primary</v>
          </cell>
          <cell r="AC20810" t="str">
            <v>No</v>
          </cell>
          <cell r="AI20810">
            <v>2</v>
          </cell>
        </row>
        <row r="20811">
          <cell r="K20811" t="str">
            <v>Academy Converter</v>
          </cell>
          <cell r="L20811" t="str">
            <v>Secondary</v>
          </cell>
          <cell r="AC20811" t="str">
            <v>No</v>
          </cell>
          <cell r="AI20811">
            <v>2</v>
          </cell>
        </row>
        <row r="20812">
          <cell r="K20812" t="str">
            <v>Academy Converter</v>
          </cell>
          <cell r="L20812" t="str">
            <v>Secondary</v>
          </cell>
          <cell r="AC20812" t="str">
            <v>No</v>
          </cell>
          <cell r="AI20812">
            <v>2</v>
          </cell>
        </row>
        <row r="20813">
          <cell r="K20813" t="str">
            <v>Academy Sponsor Led</v>
          </cell>
          <cell r="L20813" t="str">
            <v>Primary</v>
          </cell>
          <cell r="AC20813" t="str">
            <v>No</v>
          </cell>
          <cell r="AI20813">
            <v>4</v>
          </cell>
        </row>
        <row r="20814">
          <cell r="K20814" t="str">
            <v>Academy Sponsor Led</v>
          </cell>
          <cell r="L20814" t="str">
            <v>Secondary</v>
          </cell>
          <cell r="AC20814" t="str">
            <v>No</v>
          </cell>
          <cell r="AI20814">
            <v>3</v>
          </cell>
        </row>
        <row r="20815">
          <cell r="K20815" t="str">
            <v>Academy Sponsor Led</v>
          </cell>
          <cell r="L20815" t="str">
            <v>Secondary</v>
          </cell>
          <cell r="AC20815" t="str">
            <v>No</v>
          </cell>
          <cell r="AI20815">
            <v>2</v>
          </cell>
        </row>
        <row r="20816">
          <cell r="K20816" t="str">
            <v>Academy Sponsor Led</v>
          </cell>
          <cell r="L20816" t="str">
            <v>Primary</v>
          </cell>
          <cell r="AC20816" t="str">
            <v>No</v>
          </cell>
          <cell r="AI20816">
            <v>4</v>
          </cell>
        </row>
        <row r="20817">
          <cell r="K20817" t="str">
            <v>Academy Sponsor Led</v>
          </cell>
          <cell r="L20817" t="str">
            <v>Primary</v>
          </cell>
          <cell r="AC20817" t="str">
            <v>No</v>
          </cell>
          <cell r="AI20817">
            <v>4</v>
          </cell>
        </row>
        <row r="20818">
          <cell r="K20818" t="str">
            <v>Academy Sponsor Led</v>
          </cell>
          <cell r="L20818" t="str">
            <v>Primary</v>
          </cell>
          <cell r="AC20818" t="str">
            <v>No</v>
          </cell>
          <cell r="AI20818">
            <v>4</v>
          </cell>
        </row>
        <row r="20819">
          <cell r="K20819" t="str">
            <v>Academy Sponsor Led</v>
          </cell>
          <cell r="L20819" t="str">
            <v>Primary</v>
          </cell>
          <cell r="AC20819" t="str">
            <v>No</v>
          </cell>
          <cell r="AI20819">
            <v>3</v>
          </cell>
        </row>
        <row r="20820">
          <cell r="K20820" t="str">
            <v>Academy Sponsor Led</v>
          </cell>
          <cell r="L20820" t="str">
            <v>Primary</v>
          </cell>
          <cell r="AC20820" t="str">
            <v>No</v>
          </cell>
          <cell r="AI20820">
            <v>3</v>
          </cell>
        </row>
        <row r="20821">
          <cell r="K20821" t="str">
            <v>Academy Sponsor Led</v>
          </cell>
          <cell r="L20821" t="str">
            <v>Primary</v>
          </cell>
          <cell r="AC20821" t="str">
            <v>No</v>
          </cell>
          <cell r="AI20821">
            <v>4</v>
          </cell>
        </row>
        <row r="20822">
          <cell r="K20822" t="str">
            <v>Academy Sponsor Led</v>
          </cell>
          <cell r="L20822" t="str">
            <v>Primary</v>
          </cell>
          <cell r="AC20822" t="str">
            <v>NULL</v>
          </cell>
          <cell r="AI20822" t="str">
            <v>NULL</v>
          </cell>
        </row>
        <row r="20823">
          <cell r="K20823" t="str">
            <v>Academy Sponsor Led</v>
          </cell>
          <cell r="L20823" t="str">
            <v>Primary</v>
          </cell>
          <cell r="AC20823" t="str">
            <v>No</v>
          </cell>
          <cell r="AI20823">
            <v>4</v>
          </cell>
        </row>
        <row r="20824">
          <cell r="K20824" t="str">
            <v>Academy Sponsor Led</v>
          </cell>
          <cell r="L20824" t="str">
            <v>Primary</v>
          </cell>
          <cell r="AC20824" t="str">
            <v>No</v>
          </cell>
          <cell r="AI20824">
            <v>4</v>
          </cell>
        </row>
        <row r="20825">
          <cell r="K20825" t="str">
            <v>Free School</v>
          </cell>
          <cell r="L20825" t="str">
            <v>Secondary</v>
          </cell>
          <cell r="AC20825" t="str">
            <v>NULL</v>
          </cell>
          <cell r="AI20825" t="str">
            <v>NULL</v>
          </cell>
        </row>
        <row r="20826">
          <cell r="K20826" t="str">
            <v>Academy Special Converter</v>
          </cell>
          <cell r="L20826" t="str">
            <v>Special</v>
          </cell>
          <cell r="AC20826" t="str">
            <v>No</v>
          </cell>
          <cell r="AI20826">
            <v>2</v>
          </cell>
        </row>
        <row r="20827">
          <cell r="K20827" t="str">
            <v>Academy Special Converter</v>
          </cell>
          <cell r="L20827" t="str">
            <v>Special</v>
          </cell>
          <cell r="AC20827" t="str">
            <v>No</v>
          </cell>
          <cell r="AI20827">
            <v>1</v>
          </cell>
        </row>
        <row r="20828">
          <cell r="K20828" t="str">
            <v>Academy Alternative Provision Converter</v>
          </cell>
          <cell r="L20828" t="str">
            <v>PRU</v>
          </cell>
          <cell r="AC20828" t="str">
            <v>No</v>
          </cell>
          <cell r="AI20828">
            <v>2</v>
          </cell>
        </row>
        <row r="20829">
          <cell r="K20829" t="str">
            <v>Academy Converter</v>
          </cell>
          <cell r="L20829" t="str">
            <v>Primary</v>
          </cell>
          <cell r="AC20829" t="str">
            <v>No</v>
          </cell>
          <cell r="AI20829">
            <v>1</v>
          </cell>
        </row>
        <row r="20830">
          <cell r="K20830" t="str">
            <v>Academy Converter</v>
          </cell>
          <cell r="L20830" t="str">
            <v>Primary</v>
          </cell>
          <cell r="AC20830" t="str">
            <v>No</v>
          </cell>
          <cell r="AI20830">
            <v>2</v>
          </cell>
        </row>
        <row r="20831">
          <cell r="K20831" t="str">
            <v>Academy Converter</v>
          </cell>
          <cell r="L20831" t="str">
            <v>Primary</v>
          </cell>
          <cell r="AC20831" t="str">
            <v>No</v>
          </cell>
          <cell r="AI20831">
            <v>2</v>
          </cell>
        </row>
        <row r="20832">
          <cell r="K20832" t="str">
            <v>Academy Converter</v>
          </cell>
          <cell r="L20832" t="str">
            <v>Primary</v>
          </cell>
          <cell r="AC20832" t="str">
            <v>No</v>
          </cell>
          <cell r="AI20832">
            <v>2</v>
          </cell>
        </row>
        <row r="20833">
          <cell r="K20833" t="str">
            <v>Academy Converter</v>
          </cell>
          <cell r="L20833" t="str">
            <v>Primary</v>
          </cell>
          <cell r="AC20833" t="str">
            <v>No</v>
          </cell>
          <cell r="AI20833">
            <v>2</v>
          </cell>
        </row>
        <row r="20834">
          <cell r="K20834" t="str">
            <v>Academy Converter</v>
          </cell>
          <cell r="L20834" t="str">
            <v>Primary</v>
          </cell>
          <cell r="AC20834" t="str">
            <v>No</v>
          </cell>
          <cell r="AI20834">
            <v>2</v>
          </cell>
        </row>
        <row r="20835">
          <cell r="K20835" t="str">
            <v>Academy Converter</v>
          </cell>
          <cell r="L20835" t="str">
            <v>Primary</v>
          </cell>
          <cell r="AC20835" t="str">
            <v>No</v>
          </cell>
          <cell r="AI20835">
            <v>1</v>
          </cell>
        </row>
        <row r="20836">
          <cell r="K20836" t="str">
            <v>Academy Converter</v>
          </cell>
          <cell r="L20836" t="str">
            <v>Primary</v>
          </cell>
          <cell r="AC20836" t="str">
            <v>No</v>
          </cell>
          <cell r="AI20836">
            <v>2</v>
          </cell>
        </row>
        <row r="20837">
          <cell r="K20837" t="str">
            <v>Academy Converter</v>
          </cell>
          <cell r="L20837" t="str">
            <v>Primary</v>
          </cell>
          <cell r="AC20837" t="str">
            <v>No</v>
          </cell>
          <cell r="AI20837">
            <v>2</v>
          </cell>
        </row>
        <row r="20838">
          <cell r="K20838" t="str">
            <v>Academy Converter</v>
          </cell>
          <cell r="L20838" t="str">
            <v>Primary</v>
          </cell>
          <cell r="AC20838" t="str">
            <v>No</v>
          </cell>
          <cell r="AI20838">
            <v>2</v>
          </cell>
        </row>
        <row r="20839">
          <cell r="K20839" t="str">
            <v>Academy Converter</v>
          </cell>
          <cell r="L20839" t="str">
            <v>Primary</v>
          </cell>
          <cell r="AC20839" t="str">
            <v>No</v>
          </cell>
          <cell r="AI20839">
            <v>2</v>
          </cell>
        </row>
        <row r="20840">
          <cell r="K20840" t="str">
            <v>Academy Converter</v>
          </cell>
          <cell r="L20840" t="str">
            <v>Primary</v>
          </cell>
          <cell r="AC20840" t="str">
            <v>No</v>
          </cell>
          <cell r="AI20840">
            <v>2</v>
          </cell>
        </row>
        <row r="20841">
          <cell r="K20841" t="str">
            <v>Academy Converter</v>
          </cell>
          <cell r="L20841" t="str">
            <v>Primary</v>
          </cell>
          <cell r="AC20841" t="str">
            <v>No</v>
          </cell>
          <cell r="AI20841">
            <v>2</v>
          </cell>
        </row>
        <row r="20842">
          <cell r="K20842" t="str">
            <v>Academy Alternative Provision Converter</v>
          </cell>
          <cell r="L20842" t="str">
            <v>PRU</v>
          </cell>
          <cell r="AC20842" t="str">
            <v>No</v>
          </cell>
          <cell r="AI20842">
            <v>2</v>
          </cell>
        </row>
        <row r="20843">
          <cell r="K20843" t="str">
            <v>Academy Converter</v>
          </cell>
          <cell r="L20843" t="str">
            <v>Primary</v>
          </cell>
          <cell r="AC20843" t="str">
            <v>No</v>
          </cell>
          <cell r="AI20843">
            <v>1</v>
          </cell>
        </row>
        <row r="20844">
          <cell r="K20844" t="str">
            <v>Academy Converter</v>
          </cell>
          <cell r="L20844" t="str">
            <v>Primary</v>
          </cell>
          <cell r="AC20844" t="str">
            <v>No</v>
          </cell>
          <cell r="AI20844">
            <v>1</v>
          </cell>
        </row>
        <row r="20845">
          <cell r="K20845" t="str">
            <v>Academy Converter</v>
          </cell>
          <cell r="L20845" t="str">
            <v>Primary</v>
          </cell>
          <cell r="AC20845" t="str">
            <v>No</v>
          </cell>
          <cell r="AI20845">
            <v>2</v>
          </cell>
        </row>
        <row r="20846">
          <cell r="K20846" t="str">
            <v>Academy Converter</v>
          </cell>
          <cell r="L20846" t="str">
            <v>Primary</v>
          </cell>
          <cell r="AC20846" t="str">
            <v>No</v>
          </cell>
          <cell r="AI20846">
            <v>2</v>
          </cell>
        </row>
        <row r="20847">
          <cell r="K20847" t="str">
            <v>Academy Converter</v>
          </cell>
          <cell r="L20847" t="str">
            <v>Primary</v>
          </cell>
          <cell r="AC20847" t="str">
            <v>No</v>
          </cell>
          <cell r="AI20847">
            <v>3</v>
          </cell>
        </row>
        <row r="20848">
          <cell r="K20848" t="str">
            <v>Academy Converter</v>
          </cell>
          <cell r="L20848" t="str">
            <v>Primary</v>
          </cell>
          <cell r="AC20848" t="str">
            <v>No</v>
          </cell>
          <cell r="AI20848">
            <v>2</v>
          </cell>
        </row>
        <row r="20849">
          <cell r="K20849" t="str">
            <v>Academy Converter</v>
          </cell>
          <cell r="L20849" t="str">
            <v>Primary</v>
          </cell>
          <cell r="AC20849" t="str">
            <v>No</v>
          </cell>
          <cell r="AI20849">
            <v>1</v>
          </cell>
        </row>
        <row r="20850">
          <cell r="K20850" t="str">
            <v>Academy Converter</v>
          </cell>
          <cell r="L20850" t="str">
            <v>Primary</v>
          </cell>
          <cell r="AC20850" t="str">
            <v>No</v>
          </cell>
          <cell r="AI20850">
            <v>2</v>
          </cell>
        </row>
        <row r="20851">
          <cell r="K20851" t="str">
            <v>Academy Converter</v>
          </cell>
          <cell r="L20851" t="str">
            <v>Primary</v>
          </cell>
          <cell r="AC20851" t="str">
            <v>No</v>
          </cell>
          <cell r="AI20851">
            <v>2</v>
          </cell>
        </row>
        <row r="20852">
          <cell r="K20852" t="str">
            <v>Academy Converter</v>
          </cell>
          <cell r="L20852" t="str">
            <v>Primary</v>
          </cell>
          <cell r="AC20852" t="str">
            <v>No</v>
          </cell>
          <cell r="AI20852">
            <v>2</v>
          </cell>
        </row>
        <row r="20853">
          <cell r="K20853" t="str">
            <v>Academy Converter</v>
          </cell>
          <cell r="L20853" t="str">
            <v>Primary</v>
          </cell>
          <cell r="AC20853" t="str">
            <v>No</v>
          </cell>
          <cell r="AI20853">
            <v>2</v>
          </cell>
        </row>
        <row r="20854">
          <cell r="K20854" t="str">
            <v>Academy Converter</v>
          </cell>
          <cell r="L20854" t="str">
            <v>Primary</v>
          </cell>
          <cell r="AC20854" t="str">
            <v>No</v>
          </cell>
          <cell r="AI20854">
            <v>2</v>
          </cell>
        </row>
        <row r="20855">
          <cell r="K20855" t="str">
            <v>Academy Converter</v>
          </cell>
          <cell r="L20855" t="str">
            <v>Secondary</v>
          </cell>
          <cell r="AC20855" t="str">
            <v>No</v>
          </cell>
          <cell r="AI20855">
            <v>2</v>
          </cell>
        </row>
        <row r="20856">
          <cell r="K20856" t="str">
            <v>Academy Converter</v>
          </cell>
          <cell r="L20856" t="str">
            <v>Primary</v>
          </cell>
          <cell r="AC20856" t="str">
            <v>No</v>
          </cell>
          <cell r="AI20856">
            <v>2</v>
          </cell>
        </row>
        <row r="20857">
          <cell r="K20857" t="str">
            <v>Academy Converter</v>
          </cell>
          <cell r="L20857" t="str">
            <v>Primary</v>
          </cell>
          <cell r="AC20857" t="str">
            <v>No</v>
          </cell>
          <cell r="AI20857">
            <v>2</v>
          </cell>
        </row>
        <row r="20858">
          <cell r="K20858" t="str">
            <v>Academy Converter</v>
          </cell>
          <cell r="L20858" t="str">
            <v>Primary</v>
          </cell>
          <cell r="AC20858" t="str">
            <v>No</v>
          </cell>
          <cell r="AI20858">
            <v>2</v>
          </cell>
        </row>
        <row r="20859">
          <cell r="K20859" t="str">
            <v>Academy Sponsor Led</v>
          </cell>
          <cell r="L20859" t="str">
            <v>Primary</v>
          </cell>
          <cell r="AC20859" t="str">
            <v>No</v>
          </cell>
          <cell r="AI20859">
            <v>4</v>
          </cell>
        </row>
        <row r="20860">
          <cell r="K20860" t="str">
            <v>Academy Converter</v>
          </cell>
          <cell r="L20860" t="str">
            <v>Primary</v>
          </cell>
          <cell r="AC20860" t="str">
            <v>No</v>
          </cell>
          <cell r="AI20860">
            <v>2</v>
          </cell>
        </row>
        <row r="20861">
          <cell r="K20861" t="str">
            <v>Academy Converter</v>
          </cell>
          <cell r="L20861" t="str">
            <v>Primary</v>
          </cell>
          <cell r="AC20861" t="str">
            <v>No</v>
          </cell>
          <cell r="AI20861">
            <v>2</v>
          </cell>
        </row>
        <row r="20862">
          <cell r="K20862" t="str">
            <v>Academy Converter</v>
          </cell>
          <cell r="L20862" t="str">
            <v>Primary</v>
          </cell>
          <cell r="AC20862" t="str">
            <v>No</v>
          </cell>
          <cell r="AI20862">
            <v>2</v>
          </cell>
        </row>
        <row r="20863">
          <cell r="K20863" t="str">
            <v>Academy Converter</v>
          </cell>
          <cell r="L20863" t="str">
            <v>Primary</v>
          </cell>
          <cell r="AC20863" t="str">
            <v>No</v>
          </cell>
          <cell r="AI20863">
            <v>2</v>
          </cell>
        </row>
        <row r="20864">
          <cell r="K20864" t="str">
            <v>Academy Converter</v>
          </cell>
          <cell r="L20864" t="str">
            <v>Primary</v>
          </cell>
          <cell r="AC20864" t="str">
            <v>No</v>
          </cell>
          <cell r="AI20864">
            <v>2</v>
          </cell>
        </row>
        <row r="20865">
          <cell r="K20865" t="str">
            <v>Academy Converter</v>
          </cell>
          <cell r="L20865" t="str">
            <v>Primary</v>
          </cell>
          <cell r="AC20865" t="str">
            <v>No</v>
          </cell>
          <cell r="AI20865">
            <v>2</v>
          </cell>
        </row>
        <row r="20866">
          <cell r="K20866" t="str">
            <v>Academy Converter</v>
          </cell>
          <cell r="L20866" t="str">
            <v>Primary</v>
          </cell>
          <cell r="AC20866" t="str">
            <v>No</v>
          </cell>
          <cell r="AI20866">
            <v>2</v>
          </cell>
        </row>
        <row r="20867">
          <cell r="K20867" t="str">
            <v>Academy Converter</v>
          </cell>
          <cell r="L20867" t="str">
            <v>Primary</v>
          </cell>
          <cell r="AC20867" t="str">
            <v>No</v>
          </cell>
          <cell r="AI20867">
            <v>2</v>
          </cell>
        </row>
        <row r="20868">
          <cell r="K20868" t="str">
            <v>Academy Converter</v>
          </cell>
          <cell r="L20868" t="str">
            <v>Primary</v>
          </cell>
          <cell r="AC20868" t="str">
            <v>No</v>
          </cell>
          <cell r="AI20868">
            <v>2</v>
          </cell>
        </row>
        <row r="20869">
          <cell r="K20869" t="str">
            <v>Academy Converter</v>
          </cell>
          <cell r="L20869" t="str">
            <v>Primary</v>
          </cell>
          <cell r="AC20869" t="str">
            <v>No</v>
          </cell>
          <cell r="AI20869">
            <v>2</v>
          </cell>
        </row>
        <row r="20870">
          <cell r="K20870" t="str">
            <v>Academy Converter</v>
          </cell>
          <cell r="L20870" t="str">
            <v>Primary</v>
          </cell>
          <cell r="AC20870" t="str">
            <v>No</v>
          </cell>
          <cell r="AI20870">
            <v>1</v>
          </cell>
        </row>
        <row r="20871">
          <cell r="K20871" t="str">
            <v>Academy Converter</v>
          </cell>
          <cell r="L20871" t="str">
            <v>Primary</v>
          </cell>
          <cell r="AC20871" t="str">
            <v>No</v>
          </cell>
          <cell r="AI20871">
            <v>2</v>
          </cell>
        </row>
        <row r="20872">
          <cell r="K20872" t="str">
            <v>Academy Converter</v>
          </cell>
          <cell r="L20872" t="str">
            <v>Primary</v>
          </cell>
          <cell r="AC20872" t="str">
            <v>No</v>
          </cell>
          <cell r="AI20872">
            <v>2</v>
          </cell>
        </row>
        <row r="20873">
          <cell r="K20873" t="str">
            <v>Academy Sponsor Led</v>
          </cell>
          <cell r="L20873" t="str">
            <v>Primary</v>
          </cell>
          <cell r="AC20873" t="str">
            <v>No</v>
          </cell>
          <cell r="AI20873">
            <v>4</v>
          </cell>
        </row>
        <row r="20874">
          <cell r="K20874" t="str">
            <v>Academy Converter</v>
          </cell>
          <cell r="L20874" t="str">
            <v>Primary</v>
          </cell>
          <cell r="AC20874" t="str">
            <v>No</v>
          </cell>
          <cell r="AI20874">
            <v>3</v>
          </cell>
        </row>
        <row r="20875">
          <cell r="K20875" t="str">
            <v>Academy Converter</v>
          </cell>
          <cell r="L20875" t="str">
            <v>Primary</v>
          </cell>
          <cell r="AC20875" t="str">
            <v>No</v>
          </cell>
          <cell r="AI20875">
            <v>3</v>
          </cell>
        </row>
        <row r="20876">
          <cell r="K20876" t="str">
            <v>Academy Converter</v>
          </cell>
          <cell r="L20876" t="str">
            <v>Primary</v>
          </cell>
          <cell r="AC20876" t="str">
            <v>No</v>
          </cell>
          <cell r="AI20876">
            <v>3</v>
          </cell>
        </row>
        <row r="20877">
          <cell r="K20877" t="str">
            <v>Academy Converter</v>
          </cell>
          <cell r="L20877" t="str">
            <v>Primary</v>
          </cell>
          <cell r="AC20877" t="str">
            <v>No</v>
          </cell>
          <cell r="AI20877">
            <v>2</v>
          </cell>
        </row>
        <row r="20878">
          <cell r="K20878" t="str">
            <v>Academy Sponsor Led</v>
          </cell>
          <cell r="L20878" t="str">
            <v>Secondary</v>
          </cell>
          <cell r="AC20878" t="str">
            <v>No</v>
          </cell>
          <cell r="AI20878">
            <v>4</v>
          </cell>
        </row>
        <row r="20879">
          <cell r="K20879" t="str">
            <v>Free School</v>
          </cell>
          <cell r="L20879" t="str">
            <v>Secondary</v>
          </cell>
          <cell r="AC20879" t="str">
            <v>NULL</v>
          </cell>
          <cell r="AI20879" t="str">
            <v>NULL</v>
          </cell>
        </row>
        <row r="20880">
          <cell r="K20880" t="str">
            <v>Academy Sponsor Led</v>
          </cell>
          <cell r="L20880" t="str">
            <v>Primary</v>
          </cell>
          <cell r="AC20880" t="str">
            <v>No</v>
          </cell>
          <cell r="AI20880">
            <v>4</v>
          </cell>
        </row>
        <row r="20881">
          <cell r="K20881" t="str">
            <v>Academy Sponsor Led</v>
          </cell>
          <cell r="L20881" t="str">
            <v>Primary</v>
          </cell>
          <cell r="AC20881" t="str">
            <v>No</v>
          </cell>
          <cell r="AI20881">
            <v>3</v>
          </cell>
        </row>
        <row r="20882">
          <cell r="K20882" t="str">
            <v>Academy Sponsor Led</v>
          </cell>
          <cell r="L20882" t="str">
            <v>Primary</v>
          </cell>
          <cell r="AC20882" t="str">
            <v>No</v>
          </cell>
          <cell r="AI20882">
            <v>4</v>
          </cell>
        </row>
        <row r="20883">
          <cell r="K20883" t="str">
            <v>Academy Sponsor Led</v>
          </cell>
          <cell r="L20883" t="str">
            <v>Primary</v>
          </cell>
          <cell r="AC20883" t="str">
            <v>No</v>
          </cell>
          <cell r="AI20883">
            <v>4</v>
          </cell>
        </row>
        <row r="20884">
          <cell r="K20884" t="str">
            <v>Academy Sponsor Led</v>
          </cell>
          <cell r="L20884" t="str">
            <v>Primary</v>
          </cell>
          <cell r="AC20884" t="str">
            <v>No</v>
          </cell>
          <cell r="AI20884">
            <v>3</v>
          </cell>
        </row>
        <row r="20885">
          <cell r="K20885" t="str">
            <v>Academy Sponsor Led</v>
          </cell>
          <cell r="L20885" t="str">
            <v>Primary</v>
          </cell>
          <cell r="AC20885" t="str">
            <v>No</v>
          </cell>
          <cell r="AI20885">
            <v>4</v>
          </cell>
        </row>
        <row r="20886">
          <cell r="K20886" t="str">
            <v>Academy Sponsor Led</v>
          </cell>
          <cell r="L20886" t="str">
            <v>Primary</v>
          </cell>
          <cell r="AC20886" t="str">
            <v>No</v>
          </cell>
          <cell r="AI20886">
            <v>4</v>
          </cell>
        </row>
        <row r="20887">
          <cell r="K20887" t="str">
            <v>Academy Sponsor Led</v>
          </cell>
          <cell r="L20887" t="str">
            <v>Primary</v>
          </cell>
          <cell r="AC20887" t="str">
            <v>No</v>
          </cell>
          <cell r="AI20887">
            <v>4</v>
          </cell>
        </row>
        <row r="20888">
          <cell r="K20888" t="str">
            <v>Academy Sponsor Led</v>
          </cell>
          <cell r="L20888" t="str">
            <v>Primary</v>
          </cell>
          <cell r="AC20888" t="str">
            <v>No</v>
          </cell>
          <cell r="AI20888">
            <v>4</v>
          </cell>
        </row>
        <row r="20889">
          <cell r="K20889" t="str">
            <v>Academy Sponsor Led</v>
          </cell>
          <cell r="L20889" t="str">
            <v>Primary</v>
          </cell>
          <cell r="AC20889" t="str">
            <v>No</v>
          </cell>
          <cell r="AI20889">
            <v>4</v>
          </cell>
        </row>
        <row r="20890">
          <cell r="K20890" t="str">
            <v>Academy Sponsor Led</v>
          </cell>
          <cell r="L20890" t="str">
            <v>Secondary</v>
          </cell>
          <cell r="AC20890" t="str">
            <v>No</v>
          </cell>
          <cell r="AI20890">
            <v>4</v>
          </cell>
        </row>
        <row r="20891">
          <cell r="K20891" t="str">
            <v>Academy Converter</v>
          </cell>
          <cell r="L20891" t="str">
            <v>Primary</v>
          </cell>
          <cell r="AC20891" t="str">
            <v>No</v>
          </cell>
          <cell r="AI20891">
            <v>4</v>
          </cell>
        </row>
        <row r="20892">
          <cell r="K20892" t="str">
            <v>Academy Sponsor Led</v>
          </cell>
          <cell r="L20892" t="str">
            <v>Primary</v>
          </cell>
          <cell r="AC20892" t="str">
            <v>No</v>
          </cell>
          <cell r="AI20892">
            <v>2</v>
          </cell>
        </row>
        <row r="20893">
          <cell r="K20893" t="str">
            <v>Academy Converter</v>
          </cell>
          <cell r="L20893" t="str">
            <v>Primary</v>
          </cell>
          <cell r="AC20893" t="str">
            <v>No</v>
          </cell>
          <cell r="AI20893">
            <v>4</v>
          </cell>
        </row>
        <row r="20894">
          <cell r="K20894" t="str">
            <v>Academy Converter</v>
          </cell>
          <cell r="L20894" t="str">
            <v>Primary</v>
          </cell>
          <cell r="AC20894" t="str">
            <v>No</v>
          </cell>
          <cell r="AI20894">
            <v>4</v>
          </cell>
        </row>
        <row r="20895">
          <cell r="K20895" t="str">
            <v>Academy Sponsor Led</v>
          </cell>
          <cell r="L20895" t="str">
            <v>Primary</v>
          </cell>
          <cell r="AC20895" t="str">
            <v>No</v>
          </cell>
          <cell r="AI20895">
            <v>3</v>
          </cell>
        </row>
        <row r="20896">
          <cell r="K20896" t="str">
            <v>Academy Sponsor Led</v>
          </cell>
          <cell r="L20896" t="str">
            <v>Secondary</v>
          </cell>
          <cell r="AC20896" t="str">
            <v>No</v>
          </cell>
          <cell r="AI20896">
            <v>4</v>
          </cell>
        </row>
        <row r="20897">
          <cell r="K20897" t="str">
            <v>Academy Sponsor Led</v>
          </cell>
          <cell r="L20897" t="str">
            <v>Secondary</v>
          </cell>
          <cell r="AC20897" t="str">
            <v>No</v>
          </cell>
          <cell r="AI20897">
            <v>4</v>
          </cell>
        </row>
        <row r="20898">
          <cell r="K20898" t="str">
            <v>Academy Converter</v>
          </cell>
          <cell r="L20898" t="str">
            <v>Secondary</v>
          </cell>
          <cell r="AC20898" t="str">
            <v>No</v>
          </cell>
          <cell r="AI20898">
            <v>4</v>
          </cell>
        </row>
        <row r="20899">
          <cell r="K20899" t="str">
            <v>Academy Sponsor Led</v>
          </cell>
          <cell r="L20899" t="str">
            <v>Secondary</v>
          </cell>
          <cell r="AC20899" t="str">
            <v>No</v>
          </cell>
          <cell r="AI20899">
            <v>4</v>
          </cell>
        </row>
        <row r="20900">
          <cell r="K20900" t="str">
            <v>Academy Converter</v>
          </cell>
          <cell r="L20900" t="str">
            <v>Primary</v>
          </cell>
          <cell r="AC20900" t="str">
            <v>No</v>
          </cell>
          <cell r="AI20900">
            <v>4</v>
          </cell>
        </row>
        <row r="20901">
          <cell r="K20901" t="str">
            <v>Academy Converter</v>
          </cell>
          <cell r="L20901" t="str">
            <v>Primary</v>
          </cell>
          <cell r="AC20901" t="str">
            <v>No</v>
          </cell>
          <cell r="AI20901">
            <v>3</v>
          </cell>
        </row>
        <row r="20902">
          <cell r="K20902" t="str">
            <v>Academy Converter</v>
          </cell>
          <cell r="L20902" t="str">
            <v>Primary</v>
          </cell>
          <cell r="AC20902" t="str">
            <v>No</v>
          </cell>
          <cell r="AI20902">
            <v>3</v>
          </cell>
        </row>
        <row r="20903">
          <cell r="K20903" t="str">
            <v>Academy Sponsor Led</v>
          </cell>
          <cell r="L20903" t="str">
            <v>Secondary</v>
          </cell>
          <cell r="AC20903" t="str">
            <v>No</v>
          </cell>
          <cell r="AI20903">
            <v>2</v>
          </cell>
        </row>
        <row r="20904">
          <cell r="K20904" t="str">
            <v>Academy Sponsor Led</v>
          </cell>
          <cell r="L20904" t="str">
            <v>Secondary</v>
          </cell>
          <cell r="AC20904" t="str">
            <v>Yes</v>
          </cell>
          <cell r="AI20904">
            <v>3</v>
          </cell>
        </row>
        <row r="20905">
          <cell r="K20905" t="str">
            <v>Academy Sponsor Led</v>
          </cell>
          <cell r="L20905" t="str">
            <v>Secondary</v>
          </cell>
          <cell r="AC20905" t="str">
            <v>No</v>
          </cell>
          <cell r="AI20905">
            <v>4</v>
          </cell>
        </row>
        <row r="20906">
          <cell r="K20906" t="str">
            <v>Academy Sponsor Led</v>
          </cell>
          <cell r="L20906" t="str">
            <v>Secondary</v>
          </cell>
          <cell r="AC20906" t="str">
            <v>No</v>
          </cell>
          <cell r="AI20906">
            <v>3</v>
          </cell>
        </row>
        <row r="20907">
          <cell r="K20907" t="str">
            <v>Academy Sponsor Led</v>
          </cell>
          <cell r="L20907" t="str">
            <v>Secondary</v>
          </cell>
          <cell r="AC20907" t="str">
            <v>No</v>
          </cell>
          <cell r="AI20907">
            <v>3</v>
          </cell>
        </row>
        <row r="20908">
          <cell r="K20908" t="str">
            <v>Academy Sponsor Led</v>
          </cell>
          <cell r="L20908" t="str">
            <v>Primary</v>
          </cell>
          <cell r="AC20908" t="str">
            <v>No</v>
          </cell>
          <cell r="AI20908">
            <v>4</v>
          </cell>
        </row>
        <row r="20909">
          <cell r="K20909" t="str">
            <v>Academy Sponsor Led</v>
          </cell>
          <cell r="L20909" t="str">
            <v>Primary</v>
          </cell>
          <cell r="AC20909" t="str">
            <v>No</v>
          </cell>
          <cell r="AI20909">
            <v>3</v>
          </cell>
        </row>
        <row r="20910">
          <cell r="K20910" t="str">
            <v>Academy Converter</v>
          </cell>
          <cell r="L20910" t="str">
            <v>Primary</v>
          </cell>
          <cell r="AC20910" t="str">
            <v>No</v>
          </cell>
          <cell r="AI20910">
            <v>2</v>
          </cell>
        </row>
        <row r="20911">
          <cell r="K20911" t="str">
            <v>Academy Converter</v>
          </cell>
          <cell r="L20911" t="str">
            <v>Primary</v>
          </cell>
          <cell r="AC20911" t="str">
            <v>No</v>
          </cell>
          <cell r="AI20911">
            <v>3</v>
          </cell>
        </row>
        <row r="20912">
          <cell r="K20912" t="str">
            <v>Academy Sponsor Led</v>
          </cell>
          <cell r="L20912" t="str">
            <v>Secondary</v>
          </cell>
          <cell r="AC20912" t="str">
            <v>No</v>
          </cell>
          <cell r="AI20912">
            <v>3</v>
          </cell>
        </row>
        <row r="20913">
          <cell r="K20913" t="str">
            <v>Academy Converter</v>
          </cell>
          <cell r="L20913" t="str">
            <v>Secondary</v>
          </cell>
          <cell r="AC20913" t="str">
            <v>No</v>
          </cell>
          <cell r="AI20913">
            <v>4</v>
          </cell>
        </row>
        <row r="20914">
          <cell r="K20914" t="str">
            <v>Academy Converter</v>
          </cell>
          <cell r="L20914" t="str">
            <v>Primary</v>
          </cell>
          <cell r="AC20914" t="str">
            <v>No</v>
          </cell>
          <cell r="AI20914">
            <v>3</v>
          </cell>
        </row>
        <row r="20915">
          <cell r="K20915" t="str">
            <v>Academy Converter</v>
          </cell>
          <cell r="L20915" t="str">
            <v>Secondary</v>
          </cell>
          <cell r="AC20915" t="str">
            <v>No</v>
          </cell>
          <cell r="AI20915">
            <v>4</v>
          </cell>
        </row>
        <row r="20916">
          <cell r="K20916" t="str">
            <v>Academy Converter</v>
          </cell>
          <cell r="L20916" t="str">
            <v>Primary</v>
          </cell>
          <cell r="AC20916" t="str">
            <v>No</v>
          </cell>
          <cell r="AI20916">
            <v>3</v>
          </cell>
        </row>
        <row r="20917">
          <cell r="K20917" t="str">
            <v>Academy Sponsor Led</v>
          </cell>
          <cell r="L20917" t="str">
            <v>Primary</v>
          </cell>
          <cell r="AC20917" t="str">
            <v>No</v>
          </cell>
          <cell r="AI20917">
            <v>2</v>
          </cell>
        </row>
        <row r="20918">
          <cell r="K20918" t="str">
            <v>Academy Sponsor Led</v>
          </cell>
          <cell r="L20918" t="str">
            <v>Secondary</v>
          </cell>
          <cell r="AC20918" t="str">
            <v>No</v>
          </cell>
          <cell r="AI20918">
            <v>3</v>
          </cell>
        </row>
        <row r="20919">
          <cell r="K20919" t="str">
            <v>Academy Sponsor Led</v>
          </cell>
          <cell r="L20919" t="str">
            <v>Secondary</v>
          </cell>
          <cell r="AC20919" t="str">
            <v>No</v>
          </cell>
          <cell r="AI20919">
            <v>4</v>
          </cell>
        </row>
        <row r="20920">
          <cell r="K20920" t="str">
            <v>Free School</v>
          </cell>
          <cell r="L20920" t="str">
            <v>Secondary</v>
          </cell>
          <cell r="AC20920" t="str">
            <v>NULL</v>
          </cell>
          <cell r="AI20920" t="str">
            <v>NULL</v>
          </cell>
        </row>
        <row r="20921">
          <cell r="K20921" t="str">
            <v>Academy Sponsor Led</v>
          </cell>
          <cell r="L20921" t="str">
            <v>Secondary</v>
          </cell>
          <cell r="AC20921" t="str">
            <v>No</v>
          </cell>
          <cell r="AI20921">
            <v>3</v>
          </cell>
        </row>
        <row r="20922">
          <cell r="K20922" t="str">
            <v>Academy Converter</v>
          </cell>
          <cell r="L20922" t="str">
            <v>Secondary</v>
          </cell>
          <cell r="AC20922" t="str">
            <v>No</v>
          </cell>
          <cell r="AI20922">
            <v>3</v>
          </cell>
        </row>
        <row r="20923">
          <cell r="K20923" t="str">
            <v>Academy Converter</v>
          </cell>
          <cell r="L20923" t="str">
            <v>Primary</v>
          </cell>
          <cell r="AC20923" t="str">
            <v>No</v>
          </cell>
          <cell r="AI20923">
            <v>2</v>
          </cell>
        </row>
        <row r="20924">
          <cell r="K20924" t="str">
            <v>Academy Converter</v>
          </cell>
          <cell r="L20924" t="str">
            <v>Primary</v>
          </cell>
          <cell r="AC20924" t="str">
            <v>No</v>
          </cell>
          <cell r="AI20924">
            <v>2</v>
          </cell>
        </row>
        <row r="20925">
          <cell r="K20925" t="str">
            <v>Academy Converter</v>
          </cell>
          <cell r="L20925" t="str">
            <v>Primary</v>
          </cell>
          <cell r="AC20925" t="str">
            <v>No</v>
          </cell>
          <cell r="AI20925">
            <v>2</v>
          </cell>
        </row>
        <row r="20926">
          <cell r="K20926" t="str">
            <v>Academy Converter</v>
          </cell>
          <cell r="L20926" t="str">
            <v>Primary</v>
          </cell>
          <cell r="AC20926" t="str">
            <v>No</v>
          </cell>
          <cell r="AI20926">
            <v>1</v>
          </cell>
        </row>
        <row r="20927">
          <cell r="K20927" t="str">
            <v>Academy Converter</v>
          </cell>
          <cell r="L20927" t="str">
            <v>Primary</v>
          </cell>
          <cell r="AC20927" t="str">
            <v>No</v>
          </cell>
          <cell r="AI20927">
            <v>3</v>
          </cell>
        </row>
        <row r="20928">
          <cell r="K20928" t="str">
            <v>Academy Converter</v>
          </cell>
          <cell r="L20928" t="str">
            <v>Primary</v>
          </cell>
          <cell r="AC20928" t="str">
            <v>No</v>
          </cell>
          <cell r="AI20928">
            <v>2</v>
          </cell>
        </row>
        <row r="20929">
          <cell r="K20929" t="str">
            <v>Academy Converter</v>
          </cell>
          <cell r="L20929" t="str">
            <v>Primary</v>
          </cell>
          <cell r="AC20929" t="str">
            <v>No</v>
          </cell>
          <cell r="AI20929">
            <v>1</v>
          </cell>
        </row>
        <row r="20930">
          <cell r="K20930" t="str">
            <v>Academy Converter</v>
          </cell>
          <cell r="L20930" t="str">
            <v>Primary</v>
          </cell>
          <cell r="AC20930" t="str">
            <v>No</v>
          </cell>
          <cell r="AI20930">
            <v>2</v>
          </cell>
        </row>
        <row r="20931">
          <cell r="K20931" t="str">
            <v>Academy Converter</v>
          </cell>
          <cell r="L20931" t="str">
            <v>Primary</v>
          </cell>
          <cell r="AC20931" t="str">
            <v>No</v>
          </cell>
          <cell r="AI20931">
            <v>1</v>
          </cell>
        </row>
        <row r="20932">
          <cell r="K20932" t="str">
            <v>Academy Converter</v>
          </cell>
          <cell r="L20932" t="str">
            <v>Primary</v>
          </cell>
          <cell r="AC20932" t="str">
            <v>No</v>
          </cell>
          <cell r="AI20932">
            <v>2</v>
          </cell>
        </row>
        <row r="20933">
          <cell r="K20933" t="str">
            <v>Academy Converter</v>
          </cell>
          <cell r="L20933" t="str">
            <v>Primary</v>
          </cell>
          <cell r="AC20933" t="str">
            <v>No</v>
          </cell>
          <cell r="AI20933">
            <v>2</v>
          </cell>
        </row>
        <row r="20934">
          <cell r="K20934" t="str">
            <v>Academy Converter</v>
          </cell>
          <cell r="L20934" t="str">
            <v>Primary</v>
          </cell>
          <cell r="AC20934" t="str">
            <v>No</v>
          </cell>
          <cell r="AI20934">
            <v>2</v>
          </cell>
        </row>
        <row r="20935">
          <cell r="K20935" t="str">
            <v>Academy Converter</v>
          </cell>
          <cell r="L20935" t="str">
            <v>Secondary</v>
          </cell>
          <cell r="AC20935" t="str">
            <v>No</v>
          </cell>
          <cell r="AI20935">
            <v>3</v>
          </cell>
        </row>
        <row r="20936">
          <cell r="K20936" t="str">
            <v>Academy Converter</v>
          </cell>
          <cell r="L20936" t="str">
            <v>Primary</v>
          </cell>
          <cell r="AC20936" t="str">
            <v>No</v>
          </cell>
          <cell r="AI20936">
            <v>2</v>
          </cell>
        </row>
        <row r="20937">
          <cell r="K20937" t="str">
            <v>Academy Converter</v>
          </cell>
          <cell r="L20937" t="str">
            <v>Primary</v>
          </cell>
          <cell r="AC20937" t="str">
            <v>No</v>
          </cell>
          <cell r="AI20937">
            <v>3</v>
          </cell>
        </row>
        <row r="20938">
          <cell r="K20938" t="str">
            <v>Academy Converter</v>
          </cell>
          <cell r="L20938" t="str">
            <v>Primary</v>
          </cell>
          <cell r="AC20938" t="str">
            <v>No</v>
          </cell>
          <cell r="AI20938">
            <v>3</v>
          </cell>
        </row>
        <row r="20939">
          <cell r="K20939" t="str">
            <v>Academy Converter</v>
          </cell>
          <cell r="L20939" t="str">
            <v>Primary</v>
          </cell>
          <cell r="AC20939" t="str">
            <v>No</v>
          </cell>
          <cell r="AI20939">
            <v>2</v>
          </cell>
        </row>
        <row r="20940">
          <cell r="K20940" t="str">
            <v>Academy Converter</v>
          </cell>
          <cell r="L20940" t="str">
            <v>Primary</v>
          </cell>
          <cell r="AC20940" t="str">
            <v>No</v>
          </cell>
          <cell r="AI20940">
            <v>2</v>
          </cell>
        </row>
        <row r="20941">
          <cell r="K20941" t="str">
            <v>Academy Converter</v>
          </cell>
          <cell r="L20941" t="str">
            <v>Primary</v>
          </cell>
          <cell r="AC20941" t="str">
            <v>No</v>
          </cell>
          <cell r="AI20941">
            <v>3</v>
          </cell>
        </row>
        <row r="20942">
          <cell r="K20942" t="str">
            <v>Academy Converter</v>
          </cell>
          <cell r="L20942" t="str">
            <v>Primary</v>
          </cell>
          <cell r="AC20942" t="str">
            <v>No</v>
          </cell>
          <cell r="AI20942">
            <v>2</v>
          </cell>
        </row>
        <row r="20943">
          <cell r="K20943" t="str">
            <v>Academy Converter</v>
          </cell>
          <cell r="L20943" t="str">
            <v>Primary</v>
          </cell>
          <cell r="AC20943" t="str">
            <v>No</v>
          </cell>
          <cell r="AI20943">
            <v>2</v>
          </cell>
        </row>
        <row r="20944">
          <cell r="K20944" t="str">
            <v>Academy Converter</v>
          </cell>
          <cell r="L20944" t="str">
            <v>Primary</v>
          </cell>
          <cell r="AC20944" t="str">
            <v>No</v>
          </cell>
          <cell r="AI20944">
            <v>2</v>
          </cell>
        </row>
        <row r="20945">
          <cell r="K20945" t="str">
            <v>Academy Sponsor Led</v>
          </cell>
          <cell r="L20945" t="str">
            <v>Primary</v>
          </cell>
          <cell r="AC20945" t="str">
            <v>No</v>
          </cell>
          <cell r="AI20945">
            <v>4</v>
          </cell>
        </row>
        <row r="20946">
          <cell r="K20946" t="str">
            <v>Academy Converter</v>
          </cell>
          <cell r="L20946" t="str">
            <v>Primary</v>
          </cell>
          <cell r="AC20946" t="str">
            <v>No</v>
          </cell>
          <cell r="AI20946">
            <v>2</v>
          </cell>
        </row>
        <row r="20947">
          <cell r="K20947" t="str">
            <v>Academy Converter</v>
          </cell>
          <cell r="L20947" t="str">
            <v>Primary</v>
          </cell>
          <cell r="AC20947" t="str">
            <v>No</v>
          </cell>
          <cell r="AI20947">
            <v>2</v>
          </cell>
        </row>
        <row r="20948">
          <cell r="K20948" t="str">
            <v>Academy Converter</v>
          </cell>
          <cell r="L20948" t="str">
            <v>Primary</v>
          </cell>
          <cell r="AC20948" t="str">
            <v>No</v>
          </cell>
          <cell r="AI20948">
            <v>2</v>
          </cell>
        </row>
        <row r="20949">
          <cell r="K20949" t="str">
            <v>Academy Converter</v>
          </cell>
          <cell r="L20949" t="str">
            <v>Primary</v>
          </cell>
          <cell r="AC20949" t="str">
            <v>No</v>
          </cell>
          <cell r="AI20949">
            <v>1</v>
          </cell>
        </row>
        <row r="20950">
          <cell r="K20950" t="str">
            <v>Academy Converter</v>
          </cell>
          <cell r="L20950" t="str">
            <v>Primary</v>
          </cell>
          <cell r="AC20950" t="str">
            <v>No</v>
          </cell>
          <cell r="AI20950">
            <v>2</v>
          </cell>
        </row>
        <row r="20951">
          <cell r="K20951" t="str">
            <v>Academy Converter</v>
          </cell>
          <cell r="L20951" t="str">
            <v>Primary</v>
          </cell>
          <cell r="AC20951" t="str">
            <v>No</v>
          </cell>
          <cell r="AI20951">
            <v>2</v>
          </cell>
        </row>
        <row r="20952">
          <cell r="K20952" t="str">
            <v>Academy Converter</v>
          </cell>
          <cell r="L20952" t="str">
            <v>Primary</v>
          </cell>
          <cell r="AC20952" t="str">
            <v>No</v>
          </cell>
          <cell r="AI20952">
            <v>2</v>
          </cell>
        </row>
        <row r="20953">
          <cell r="K20953" t="str">
            <v>Academy Sponsor Led</v>
          </cell>
          <cell r="L20953" t="str">
            <v>Primary</v>
          </cell>
          <cell r="AC20953" t="str">
            <v>No</v>
          </cell>
          <cell r="AI20953">
            <v>3</v>
          </cell>
        </row>
        <row r="20954">
          <cell r="K20954" t="str">
            <v>Academy Converter</v>
          </cell>
          <cell r="L20954" t="str">
            <v>Primary</v>
          </cell>
          <cell r="AC20954" t="str">
            <v>No</v>
          </cell>
          <cell r="AI20954">
            <v>2</v>
          </cell>
        </row>
        <row r="20955">
          <cell r="K20955" t="str">
            <v>Academy Converter</v>
          </cell>
          <cell r="L20955" t="str">
            <v>Primary</v>
          </cell>
          <cell r="AC20955" t="str">
            <v>No</v>
          </cell>
          <cell r="AI20955">
            <v>2</v>
          </cell>
        </row>
        <row r="20956">
          <cell r="K20956" t="str">
            <v>Academy Converter</v>
          </cell>
          <cell r="L20956" t="str">
            <v>Primary</v>
          </cell>
          <cell r="AC20956" t="str">
            <v>No</v>
          </cell>
          <cell r="AI20956">
            <v>2</v>
          </cell>
        </row>
        <row r="20957">
          <cell r="K20957" t="str">
            <v>Academy Converter</v>
          </cell>
          <cell r="L20957" t="str">
            <v>Secondary</v>
          </cell>
          <cell r="AC20957" t="str">
            <v>No</v>
          </cell>
          <cell r="AI20957">
            <v>3</v>
          </cell>
        </row>
        <row r="20958">
          <cell r="K20958" t="str">
            <v>Academy Converter</v>
          </cell>
          <cell r="L20958" t="str">
            <v>Primary</v>
          </cell>
          <cell r="AC20958" t="str">
            <v>No</v>
          </cell>
          <cell r="AI20958">
            <v>1</v>
          </cell>
        </row>
        <row r="20959">
          <cell r="K20959" t="str">
            <v>Academy Converter</v>
          </cell>
          <cell r="L20959" t="str">
            <v>Primary</v>
          </cell>
          <cell r="AC20959" t="str">
            <v>No</v>
          </cell>
          <cell r="AI20959">
            <v>2</v>
          </cell>
        </row>
        <row r="20960">
          <cell r="K20960" t="str">
            <v>Academy Converter</v>
          </cell>
          <cell r="L20960" t="str">
            <v>Secondary</v>
          </cell>
          <cell r="AC20960" t="str">
            <v>No</v>
          </cell>
          <cell r="AI20960">
            <v>2</v>
          </cell>
        </row>
        <row r="20961">
          <cell r="K20961" t="str">
            <v>Academy Converter</v>
          </cell>
          <cell r="L20961" t="str">
            <v>Primary</v>
          </cell>
          <cell r="AC20961" t="str">
            <v>No</v>
          </cell>
          <cell r="AI20961">
            <v>1</v>
          </cell>
        </row>
        <row r="20962">
          <cell r="K20962" t="str">
            <v>Academy Converter</v>
          </cell>
          <cell r="L20962" t="str">
            <v>Primary</v>
          </cell>
          <cell r="AC20962" t="str">
            <v>No</v>
          </cell>
          <cell r="AI20962">
            <v>2</v>
          </cell>
        </row>
        <row r="20963">
          <cell r="K20963" t="str">
            <v>Academy Converter</v>
          </cell>
          <cell r="L20963" t="str">
            <v>Primary</v>
          </cell>
          <cell r="AC20963" t="str">
            <v>No</v>
          </cell>
          <cell r="AI20963">
            <v>2</v>
          </cell>
        </row>
        <row r="20964">
          <cell r="K20964" t="str">
            <v>Academy Converter</v>
          </cell>
          <cell r="L20964" t="str">
            <v>Primary</v>
          </cell>
          <cell r="AC20964" t="str">
            <v>No</v>
          </cell>
          <cell r="AI20964">
            <v>2</v>
          </cell>
        </row>
        <row r="20965">
          <cell r="K20965" t="str">
            <v>Academy Converter</v>
          </cell>
          <cell r="L20965" t="str">
            <v>Primary</v>
          </cell>
          <cell r="AC20965" t="str">
            <v>No</v>
          </cell>
          <cell r="AI20965">
            <v>2</v>
          </cell>
        </row>
        <row r="20966">
          <cell r="K20966" t="str">
            <v>Academy Converter</v>
          </cell>
          <cell r="L20966" t="str">
            <v>Primary</v>
          </cell>
          <cell r="AC20966" t="str">
            <v>No</v>
          </cell>
          <cell r="AI20966">
            <v>2</v>
          </cell>
        </row>
        <row r="20967">
          <cell r="K20967" t="str">
            <v>Academy Converter</v>
          </cell>
          <cell r="L20967" t="str">
            <v>Primary</v>
          </cell>
          <cell r="AC20967" t="str">
            <v>No</v>
          </cell>
          <cell r="AI20967">
            <v>2</v>
          </cell>
        </row>
        <row r="20968">
          <cell r="K20968" t="str">
            <v>Academy Converter</v>
          </cell>
          <cell r="L20968" t="str">
            <v>Primary</v>
          </cell>
          <cell r="AC20968" t="str">
            <v>No</v>
          </cell>
          <cell r="AI20968">
            <v>2</v>
          </cell>
        </row>
        <row r="20969">
          <cell r="K20969" t="str">
            <v>Academy Converter</v>
          </cell>
          <cell r="L20969" t="str">
            <v>Primary</v>
          </cell>
          <cell r="AC20969" t="str">
            <v>No</v>
          </cell>
          <cell r="AI20969">
            <v>2</v>
          </cell>
        </row>
        <row r="20970">
          <cell r="K20970" t="str">
            <v>Academy Converter</v>
          </cell>
          <cell r="L20970" t="str">
            <v>Primary</v>
          </cell>
          <cell r="AC20970" t="str">
            <v>No</v>
          </cell>
          <cell r="AI20970">
            <v>1</v>
          </cell>
        </row>
        <row r="20971">
          <cell r="K20971" t="str">
            <v>Academy Converter</v>
          </cell>
          <cell r="L20971" t="str">
            <v>Primary</v>
          </cell>
          <cell r="AC20971" t="str">
            <v>No</v>
          </cell>
          <cell r="AI20971">
            <v>2</v>
          </cell>
        </row>
        <row r="20972">
          <cell r="K20972" t="str">
            <v>Academy Converter</v>
          </cell>
          <cell r="L20972" t="str">
            <v>Primary</v>
          </cell>
          <cell r="AC20972" t="str">
            <v>No</v>
          </cell>
          <cell r="AI20972">
            <v>2</v>
          </cell>
        </row>
        <row r="20973">
          <cell r="K20973" t="str">
            <v>Academy Converter</v>
          </cell>
          <cell r="L20973" t="str">
            <v>Primary</v>
          </cell>
          <cell r="AC20973" t="str">
            <v>No</v>
          </cell>
          <cell r="AI20973">
            <v>1</v>
          </cell>
        </row>
        <row r="20974">
          <cell r="K20974" t="str">
            <v>Academy Converter</v>
          </cell>
          <cell r="L20974" t="str">
            <v>Secondary</v>
          </cell>
          <cell r="AC20974" t="str">
            <v>No</v>
          </cell>
          <cell r="AI20974">
            <v>2</v>
          </cell>
        </row>
        <row r="20975">
          <cell r="K20975" t="str">
            <v>Academy Converter</v>
          </cell>
          <cell r="L20975" t="str">
            <v>Primary</v>
          </cell>
          <cell r="AC20975" t="str">
            <v>No</v>
          </cell>
          <cell r="AI20975">
            <v>2</v>
          </cell>
        </row>
        <row r="20976">
          <cell r="K20976" t="str">
            <v>Academy Converter</v>
          </cell>
          <cell r="L20976" t="str">
            <v>Primary</v>
          </cell>
          <cell r="AC20976" t="str">
            <v>No</v>
          </cell>
          <cell r="AI20976">
            <v>2</v>
          </cell>
        </row>
        <row r="20977">
          <cell r="K20977" t="str">
            <v>Academy Converter</v>
          </cell>
          <cell r="L20977" t="str">
            <v>Primary</v>
          </cell>
          <cell r="AC20977" t="str">
            <v>No</v>
          </cell>
          <cell r="AI20977">
            <v>2</v>
          </cell>
        </row>
        <row r="20978">
          <cell r="K20978" t="str">
            <v>Academy Converter</v>
          </cell>
          <cell r="L20978" t="str">
            <v>Primary</v>
          </cell>
          <cell r="AC20978" t="str">
            <v>No</v>
          </cell>
          <cell r="AI20978">
            <v>3</v>
          </cell>
        </row>
        <row r="20979">
          <cell r="K20979" t="str">
            <v>Academy Converter</v>
          </cell>
          <cell r="L20979" t="str">
            <v>Primary</v>
          </cell>
          <cell r="AC20979" t="str">
            <v>No</v>
          </cell>
          <cell r="AI20979">
            <v>2</v>
          </cell>
        </row>
        <row r="20980">
          <cell r="K20980" t="str">
            <v>Academy Converter</v>
          </cell>
          <cell r="L20980" t="str">
            <v>Primary</v>
          </cell>
          <cell r="AC20980" t="str">
            <v>No</v>
          </cell>
          <cell r="AI20980">
            <v>2</v>
          </cell>
        </row>
        <row r="20981">
          <cell r="K20981" t="str">
            <v>Academy Converter</v>
          </cell>
          <cell r="L20981" t="str">
            <v>Primary</v>
          </cell>
          <cell r="AC20981" t="str">
            <v>No</v>
          </cell>
          <cell r="AI20981">
            <v>2</v>
          </cell>
        </row>
        <row r="20982">
          <cell r="K20982" t="str">
            <v>Academy Converter</v>
          </cell>
          <cell r="L20982" t="str">
            <v>Secondary</v>
          </cell>
          <cell r="AC20982" t="str">
            <v>No</v>
          </cell>
          <cell r="AI20982">
            <v>3</v>
          </cell>
        </row>
        <row r="20983">
          <cell r="K20983" t="str">
            <v>Academy Converter</v>
          </cell>
          <cell r="L20983" t="str">
            <v>Primary</v>
          </cell>
          <cell r="AC20983" t="str">
            <v>No</v>
          </cell>
          <cell r="AI20983">
            <v>1</v>
          </cell>
        </row>
        <row r="20984">
          <cell r="K20984" t="str">
            <v>Academy Converter</v>
          </cell>
          <cell r="L20984" t="str">
            <v>Primary</v>
          </cell>
          <cell r="AC20984" t="str">
            <v>No</v>
          </cell>
          <cell r="AI20984">
            <v>2</v>
          </cell>
        </row>
        <row r="20985">
          <cell r="K20985" t="str">
            <v>Academy Converter</v>
          </cell>
          <cell r="L20985" t="str">
            <v>Primary</v>
          </cell>
          <cell r="AC20985" t="str">
            <v>No</v>
          </cell>
          <cell r="AI20985">
            <v>2</v>
          </cell>
        </row>
        <row r="20986">
          <cell r="K20986" t="str">
            <v>Academy Converter</v>
          </cell>
          <cell r="L20986" t="str">
            <v>Primary</v>
          </cell>
          <cell r="AC20986" t="str">
            <v>No</v>
          </cell>
          <cell r="AI20986">
            <v>3</v>
          </cell>
        </row>
        <row r="20987">
          <cell r="K20987" t="str">
            <v>Academy Converter</v>
          </cell>
          <cell r="L20987" t="str">
            <v>Primary</v>
          </cell>
          <cell r="AC20987" t="str">
            <v>No</v>
          </cell>
          <cell r="AI20987">
            <v>2</v>
          </cell>
        </row>
        <row r="20988">
          <cell r="K20988" t="str">
            <v>Academy Converter</v>
          </cell>
          <cell r="L20988" t="str">
            <v>Primary</v>
          </cell>
          <cell r="AC20988" t="str">
            <v>No</v>
          </cell>
          <cell r="AI20988">
            <v>2</v>
          </cell>
        </row>
        <row r="20989">
          <cell r="K20989" t="str">
            <v>Free School</v>
          </cell>
          <cell r="L20989" t="str">
            <v>Secondary</v>
          </cell>
          <cell r="AC20989" t="str">
            <v>NULL</v>
          </cell>
          <cell r="AI20989" t="str">
            <v>NULL</v>
          </cell>
        </row>
        <row r="20990">
          <cell r="K20990" t="str">
            <v>Academy Converter</v>
          </cell>
          <cell r="L20990" t="str">
            <v>Primary</v>
          </cell>
          <cell r="AC20990" t="str">
            <v>No</v>
          </cell>
          <cell r="AI20990">
            <v>2</v>
          </cell>
        </row>
        <row r="20991">
          <cell r="K20991" t="str">
            <v>Academy Sponsor Led</v>
          </cell>
          <cell r="L20991" t="str">
            <v>Primary</v>
          </cell>
          <cell r="AC20991" t="str">
            <v>No</v>
          </cell>
          <cell r="AI20991">
            <v>2</v>
          </cell>
        </row>
        <row r="20992">
          <cell r="K20992" t="str">
            <v>Academy Sponsor Led</v>
          </cell>
          <cell r="L20992" t="str">
            <v>Primary</v>
          </cell>
          <cell r="AC20992" t="str">
            <v>No</v>
          </cell>
          <cell r="AI20992">
            <v>3</v>
          </cell>
        </row>
        <row r="20993">
          <cell r="K20993" t="str">
            <v>Academy Sponsor Led</v>
          </cell>
          <cell r="L20993" t="str">
            <v>Primary</v>
          </cell>
          <cell r="AC20993" t="str">
            <v>No</v>
          </cell>
          <cell r="AI20993">
            <v>4</v>
          </cell>
        </row>
        <row r="20994">
          <cell r="K20994" t="str">
            <v>Academy Sponsor Led</v>
          </cell>
          <cell r="L20994" t="str">
            <v>Primary</v>
          </cell>
          <cell r="AC20994" t="str">
            <v>No</v>
          </cell>
          <cell r="AI20994">
            <v>3</v>
          </cell>
        </row>
        <row r="20995">
          <cell r="K20995" t="str">
            <v>Academy Sponsor Led</v>
          </cell>
          <cell r="L20995" t="str">
            <v>Secondary</v>
          </cell>
          <cell r="AC20995" t="str">
            <v>No</v>
          </cell>
          <cell r="AI20995">
            <v>4</v>
          </cell>
        </row>
        <row r="20996">
          <cell r="K20996" t="str">
            <v>Academy Sponsor Led</v>
          </cell>
          <cell r="L20996" t="str">
            <v>Primary</v>
          </cell>
          <cell r="AC20996" t="str">
            <v>No</v>
          </cell>
          <cell r="AI20996">
            <v>3</v>
          </cell>
        </row>
        <row r="20997">
          <cell r="K20997" t="str">
            <v>Academy Sponsor Led</v>
          </cell>
          <cell r="L20997" t="str">
            <v>Primary</v>
          </cell>
          <cell r="AC20997" t="str">
            <v>No</v>
          </cell>
          <cell r="AI20997">
            <v>2</v>
          </cell>
        </row>
        <row r="20998">
          <cell r="K20998" t="str">
            <v>Academy Sponsor Led</v>
          </cell>
          <cell r="L20998" t="str">
            <v>Primary</v>
          </cell>
          <cell r="AC20998" t="str">
            <v>No</v>
          </cell>
          <cell r="AI20998">
            <v>4</v>
          </cell>
        </row>
        <row r="20999">
          <cell r="K20999" t="str">
            <v>Academy Sponsor Led</v>
          </cell>
          <cell r="L20999" t="str">
            <v>Primary</v>
          </cell>
          <cell r="AC20999" t="str">
            <v>No</v>
          </cell>
          <cell r="AI20999">
            <v>3</v>
          </cell>
        </row>
        <row r="21000">
          <cell r="K21000" t="str">
            <v>Academy Sponsor Led</v>
          </cell>
          <cell r="L21000" t="str">
            <v>Secondary</v>
          </cell>
          <cell r="AC21000" t="str">
            <v>No</v>
          </cell>
          <cell r="AI21000">
            <v>4</v>
          </cell>
        </row>
        <row r="21001">
          <cell r="K21001" t="str">
            <v>Academy Sponsor Led</v>
          </cell>
          <cell r="L21001" t="str">
            <v>Primary</v>
          </cell>
          <cell r="AC21001" t="str">
            <v>No</v>
          </cell>
          <cell r="AI21001">
            <v>4</v>
          </cell>
        </row>
        <row r="21002">
          <cell r="K21002" t="str">
            <v>Academy Sponsor Led</v>
          </cell>
          <cell r="L21002" t="str">
            <v>Primary</v>
          </cell>
          <cell r="AC21002" t="str">
            <v>No</v>
          </cell>
          <cell r="AI21002">
            <v>4</v>
          </cell>
        </row>
        <row r="21003">
          <cell r="K21003" t="str">
            <v>Academy Sponsor Led</v>
          </cell>
          <cell r="L21003" t="str">
            <v>Secondary</v>
          </cell>
          <cell r="AC21003" t="str">
            <v>No</v>
          </cell>
          <cell r="AI21003">
            <v>4</v>
          </cell>
        </row>
        <row r="21004">
          <cell r="K21004" t="str">
            <v>Academy Sponsor Led</v>
          </cell>
          <cell r="L21004" t="str">
            <v>Primary</v>
          </cell>
          <cell r="AC21004" t="str">
            <v>No</v>
          </cell>
          <cell r="AI21004">
            <v>3</v>
          </cell>
        </row>
        <row r="21005">
          <cell r="K21005" t="str">
            <v>Academy Sponsor Led</v>
          </cell>
          <cell r="L21005" t="str">
            <v>Primary</v>
          </cell>
          <cell r="AC21005" t="str">
            <v>No</v>
          </cell>
          <cell r="AI21005">
            <v>4</v>
          </cell>
        </row>
        <row r="21006">
          <cell r="K21006" t="str">
            <v>Academy Sponsor Led</v>
          </cell>
          <cell r="L21006" t="str">
            <v>Primary</v>
          </cell>
          <cell r="AC21006" t="str">
            <v>No</v>
          </cell>
          <cell r="AI21006">
            <v>4</v>
          </cell>
        </row>
        <row r="21007">
          <cell r="K21007" t="str">
            <v>Academy Sponsor Led</v>
          </cell>
          <cell r="L21007" t="str">
            <v>Secondary</v>
          </cell>
          <cell r="AC21007" t="str">
            <v>No</v>
          </cell>
          <cell r="AI21007">
            <v>3</v>
          </cell>
        </row>
        <row r="21008">
          <cell r="K21008" t="str">
            <v>Academy Sponsor Led</v>
          </cell>
          <cell r="L21008" t="str">
            <v>Secondary</v>
          </cell>
          <cell r="AC21008" t="str">
            <v>No</v>
          </cell>
          <cell r="AI21008">
            <v>4</v>
          </cell>
        </row>
        <row r="21009">
          <cell r="K21009" t="str">
            <v>Academy Sponsor Led</v>
          </cell>
          <cell r="L21009" t="str">
            <v>Primary</v>
          </cell>
          <cell r="AC21009" t="str">
            <v>No</v>
          </cell>
          <cell r="AI21009">
            <v>4</v>
          </cell>
        </row>
        <row r="21010">
          <cell r="K21010" t="str">
            <v>Academy Sponsor Led</v>
          </cell>
          <cell r="L21010" t="str">
            <v>Secondary</v>
          </cell>
          <cell r="AC21010" t="str">
            <v>No</v>
          </cell>
          <cell r="AI21010">
            <v>4</v>
          </cell>
        </row>
        <row r="21011">
          <cell r="K21011" t="str">
            <v>Academy Sponsor Led</v>
          </cell>
          <cell r="L21011" t="str">
            <v>Primary</v>
          </cell>
          <cell r="AC21011" t="str">
            <v>No</v>
          </cell>
          <cell r="AI21011">
            <v>4</v>
          </cell>
        </row>
        <row r="21012">
          <cell r="K21012" t="str">
            <v>Academy Sponsor Led</v>
          </cell>
          <cell r="L21012" t="str">
            <v>Primary</v>
          </cell>
          <cell r="AC21012" t="str">
            <v>No</v>
          </cell>
          <cell r="AI21012">
            <v>2</v>
          </cell>
        </row>
        <row r="21013">
          <cell r="K21013" t="str">
            <v>Academy Sponsor Led</v>
          </cell>
          <cell r="L21013" t="str">
            <v>Primary</v>
          </cell>
          <cell r="AC21013" t="str">
            <v>No</v>
          </cell>
          <cell r="AI21013">
            <v>3</v>
          </cell>
        </row>
        <row r="21014">
          <cell r="K21014" t="str">
            <v>Academy Sponsor Led</v>
          </cell>
          <cell r="L21014" t="str">
            <v>Secondary</v>
          </cell>
          <cell r="AC21014" t="str">
            <v>No</v>
          </cell>
          <cell r="AI21014">
            <v>3</v>
          </cell>
        </row>
        <row r="21015">
          <cell r="K21015" t="str">
            <v>Academy Sponsor Led</v>
          </cell>
          <cell r="L21015" t="str">
            <v>Primary</v>
          </cell>
          <cell r="AC21015" t="str">
            <v>No</v>
          </cell>
          <cell r="AI21015">
            <v>4</v>
          </cell>
        </row>
        <row r="21016">
          <cell r="K21016" t="str">
            <v>Academy Sponsor Led</v>
          </cell>
          <cell r="L21016" t="str">
            <v>Secondary</v>
          </cell>
          <cell r="AC21016" t="str">
            <v>No</v>
          </cell>
          <cell r="AI21016">
            <v>4</v>
          </cell>
        </row>
        <row r="21017">
          <cell r="K21017" t="str">
            <v>Academy Sponsor Led</v>
          </cell>
          <cell r="L21017" t="str">
            <v>Primary</v>
          </cell>
          <cell r="AC21017" t="str">
            <v>No</v>
          </cell>
          <cell r="AI21017">
            <v>4</v>
          </cell>
        </row>
        <row r="21018">
          <cell r="K21018" t="str">
            <v>Academy Sponsor Led</v>
          </cell>
          <cell r="L21018" t="str">
            <v>Primary</v>
          </cell>
          <cell r="AC21018" t="str">
            <v>No</v>
          </cell>
          <cell r="AI21018">
            <v>2</v>
          </cell>
        </row>
        <row r="21019">
          <cell r="K21019" t="str">
            <v>Academy Special Sponsor Led</v>
          </cell>
          <cell r="L21019" t="str">
            <v>Special</v>
          </cell>
          <cell r="AC21019" t="str">
            <v>No</v>
          </cell>
          <cell r="AI21019">
            <v>4</v>
          </cell>
        </row>
        <row r="21020">
          <cell r="K21020" t="str">
            <v>Free School</v>
          </cell>
          <cell r="L21020" t="str">
            <v>Primary</v>
          </cell>
          <cell r="AC21020" t="str">
            <v>NULL</v>
          </cell>
          <cell r="AI21020" t="str">
            <v>NULL</v>
          </cell>
        </row>
        <row r="21021">
          <cell r="K21021" t="str">
            <v>Academy Sponsor Led</v>
          </cell>
          <cell r="L21021" t="str">
            <v>Primary</v>
          </cell>
          <cell r="AC21021" t="str">
            <v>No</v>
          </cell>
          <cell r="AI21021">
            <v>4</v>
          </cell>
        </row>
        <row r="21022">
          <cell r="K21022" t="str">
            <v>Academy Converter</v>
          </cell>
          <cell r="L21022" t="str">
            <v>Primary</v>
          </cell>
          <cell r="AC21022" t="str">
            <v>No</v>
          </cell>
          <cell r="AI21022">
            <v>2</v>
          </cell>
        </row>
        <row r="21023">
          <cell r="K21023" t="str">
            <v>Academy Converter</v>
          </cell>
          <cell r="L21023" t="str">
            <v>Primary</v>
          </cell>
          <cell r="AC21023" t="str">
            <v>No</v>
          </cell>
          <cell r="AI21023">
            <v>2</v>
          </cell>
        </row>
        <row r="21024">
          <cell r="K21024" t="str">
            <v>Academy Special Converter</v>
          </cell>
          <cell r="L21024" t="str">
            <v>Special</v>
          </cell>
          <cell r="AC21024" t="str">
            <v>No</v>
          </cell>
          <cell r="AI21024">
            <v>1</v>
          </cell>
        </row>
        <row r="21025">
          <cell r="K21025" t="str">
            <v>Academy Sponsor Led</v>
          </cell>
          <cell r="L21025" t="str">
            <v>Primary</v>
          </cell>
          <cell r="AC21025" t="str">
            <v>No</v>
          </cell>
          <cell r="AI21025">
            <v>4</v>
          </cell>
        </row>
        <row r="21026">
          <cell r="K21026" t="str">
            <v>Academy Sponsor Led</v>
          </cell>
          <cell r="L21026" t="str">
            <v>Secondary</v>
          </cell>
          <cell r="AC21026" t="str">
            <v>No</v>
          </cell>
          <cell r="AI21026">
            <v>4</v>
          </cell>
        </row>
        <row r="21027">
          <cell r="K21027" t="str">
            <v>Academy Sponsor Led</v>
          </cell>
          <cell r="L21027" t="str">
            <v>Primary</v>
          </cell>
          <cell r="AC21027" t="str">
            <v>No</v>
          </cell>
          <cell r="AI21027">
            <v>4</v>
          </cell>
        </row>
        <row r="21028">
          <cell r="K21028" t="str">
            <v>Free School</v>
          </cell>
          <cell r="L21028" t="str">
            <v>Primary</v>
          </cell>
          <cell r="AC21028" t="str">
            <v>NULL</v>
          </cell>
          <cell r="AI21028" t="str">
            <v>NULL</v>
          </cell>
        </row>
        <row r="21029">
          <cell r="K21029" t="str">
            <v>Academy Sponsor Led</v>
          </cell>
          <cell r="L21029" t="str">
            <v>Primary</v>
          </cell>
          <cell r="AC21029" t="str">
            <v>No</v>
          </cell>
          <cell r="AI21029">
            <v>4</v>
          </cell>
        </row>
        <row r="21030">
          <cell r="K21030" t="str">
            <v>Academy Sponsor Led</v>
          </cell>
          <cell r="L21030" t="str">
            <v>Primary</v>
          </cell>
          <cell r="AC21030" t="str">
            <v>No</v>
          </cell>
          <cell r="AI21030">
            <v>4</v>
          </cell>
        </row>
        <row r="21031">
          <cell r="K21031" t="str">
            <v>Academy Sponsor Led</v>
          </cell>
          <cell r="L21031" t="str">
            <v>Primary</v>
          </cell>
          <cell r="AC21031" t="str">
            <v>No</v>
          </cell>
          <cell r="AI21031">
            <v>4</v>
          </cell>
        </row>
        <row r="21032">
          <cell r="K21032" t="str">
            <v>Academy Sponsor Led</v>
          </cell>
          <cell r="L21032" t="str">
            <v>Secondary</v>
          </cell>
          <cell r="AC21032" t="str">
            <v>No</v>
          </cell>
          <cell r="AI21032">
            <v>4</v>
          </cell>
        </row>
        <row r="21033">
          <cell r="K21033" t="str">
            <v>Academy Sponsor Led</v>
          </cell>
          <cell r="L21033" t="str">
            <v>Primary</v>
          </cell>
          <cell r="AC21033" t="str">
            <v>No</v>
          </cell>
          <cell r="AI21033">
            <v>3</v>
          </cell>
        </row>
        <row r="21034">
          <cell r="K21034" t="str">
            <v>Academy Special Converter</v>
          </cell>
          <cell r="L21034" t="str">
            <v>Special</v>
          </cell>
          <cell r="AC21034" t="str">
            <v>No</v>
          </cell>
          <cell r="AI21034">
            <v>2</v>
          </cell>
        </row>
        <row r="21035">
          <cell r="K21035" t="str">
            <v>Academy Converter</v>
          </cell>
          <cell r="L21035" t="str">
            <v>Primary</v>
          </cell>
          <cell r="AC21035" t="str">
            <v>No</v>
          </cell>
          <cell r="AI21035">
            <v>2</v>
          </cell>
        </row>
        <row r="21036">
          <cell r="K21036" t="str">
            <v>Academy Converter</v>
          </cell>
          <cell r="L21036" t="str">
            <v>Secondary</v>
          </cell>
          <cell r="AC21036" t="str">
            <v>No</v>
          </cell>
          <cell r="AI21036">
            <v>3</v>
          </cell>
        </row>
        <row r="21037">
          <cell r="K21037" t="str">
            <v>Academy Converter</v>
          </cell>
          <cell r="L21037" t="str">
            <v>Primary</v>
          </cell>
          <cell r="AC21037" t="str">
            <v>No</v>
          </cell>
          <cell r="AI21037">
            <v>2</v>
          </cell>
        </row>
        <row r="21038">
          <cell r="K21038" t="str">
            <v>Academy Converter</v>
          </cell>
          <cell r="L21038" t="str">
            <v>Primary</v>
          </cell>
          <cell r="AC21038" t="str">
            <v>No</v>
          </cell>
          <cell r="AI21038">
            <v>2</v>
          </cell>
        </row>
        <row r="21039">
          <cell r="K21039" t="str">
            <v>Academy Converter</v>
          </cell>
          <cell r="L21039" t="str">
            <v>Primary</v>
          </cell>
          <cell r="AC21039" t="str">
            <v>No</v>
          </cell>
          <cell r="AI21039">
            <v>2</v>
          </cell>
        </row>
        <row r="21040">
          <cell r="K21040" t="str">
            <v>Academy Converter</v>
          </cell>
          <cell r="L21040" t="str">
            <v>Primary</v>
          </cell>
          <cell r="AC21040" t="str">
            <v>No</v>
          </cell>
          <cell r="AI21040">
            <v>2</v>
          </cell>
        </row>
        <row r="21041">
          <cell r="K21041" t="str">
            <v>Academy Converter</v>
          </cell>
          <cell r="L21041" t="str">
            <v>Primary</v>
          </cell>
          <cell r="AC21041" t="str">
            <v>No</v>
          </cell>
          <cell r="AI21041">
            <v>2</v>
          </cell>
        </row>
        <row r="21042">
          <cell r="K21042" t="str">
            <v>Academy Converter</v>
          </cell>
          <cell r="L21042" t="str">
            <v>Primary</v>
          </cell>
          <cell r="AC21042" t="str">
            <v>No</v>
          </cell>
          <cell r="AI21042">
            <v>2</v>
          </cell>
        </row>
        <row r="21043">
          <cell r="K21043" t="str">
            <v>Academy Converter</v>
          </cell>
          <cell r="L21043" t="str">
            <v>Primary</v>
          </cell>
          <cell r="AC21043" t="str">
            <v>No</v>
          </cell>
          <cell r="AI21043">
            <v>2</v>
          </cell>
        </row>
        <row r="21044">
          <cell r="K21044" t="str">
            <v>Academy Converter</v>
          </cell>
          <cell r="L21044" t="str">
            <v>Primary</v>
          </cell>
          <cell r="AC21044" t="str">
            <v>No</v>
          </cell>
          <cell r="AI21044">
            <v>2</v>
          </cell>
        </row>
        <row r="21045">
          <cell r="K21045" t="str">
            <v>Academy Converter</v>
          </cell>
          <cell r="L21045" t="str">
            <v>Primary</v>
          </cell>
          <cell r="AC21045" t="str">
            <v>No</v>
          </cell>
          <cell r="AI21045">
            <v>2</v>
          </cell>
        </row>
        <row r="21046">
          <cell r="K21046" t="str">
            <v>Academy Converter</v>
          </cell>
          <cell r="L21046" t="str">
            <v>Primary</v>
          </cell>
          <cell r="AC21046" t="str">
            <v>No</v>
          </cell>
          <cell r="AI21046">
            <v>2</v>
          </cell>
        </row>
        <row r="21047">
          <cell r="K21047" t="str">
            <v>Academy Converter</v>
          </cell>
          <cell r="L21047" t="str">
            <v>Primary</v>
          </cell>
          <cell r="AC21047" t="str">
            <v>No</v>
          </cell>
          <cell r="AI21047">
            <v>2</v>
          </cell>
        </row>
        <row r="21048">
          <cell r="K21048" t="str">
            <v>Academy Converter</v>
          </cell>
          <cell r="L21048" t="str">
            <v>Primary</v>
          </cell>
          <cell r="AC21048" t="str">
            <v>No</v>
          </cell>
          <cell r="AI21048">
            <v>2</v>
          </cell>
        </row>
        <row r="21049">
          <cell r="K21049" t="str">
            <v>Academy Converter</v>
          </cell>
          <cell r="L21049" t="str">
            <v>Primary</v>
          </cell>
          <cell r="AC21049" t="str">
            <v>No</v>
          </cell>
          <cell r="AI21049">
            <v>3</v>
          </cell>
        </row>
        <row r="21050">
          <cell r="K21050" t="str">
            <v>Academy Converter</v>
          </cell>
          <cell r="L21050" t="str">
            <v>Primary</v>
          </cell>
          <cell r="AC21050" t="str">
            <v>No</v>
          </cell>
          <cell r="AI21050">
            <v>3</v>
          </cell>
        </row>
        <row r="21051">
          <cell r="K21051" t="str">
            <v>Academy Converter</v>
          </cell>
          <cell r="L21051" t="str">
            <v>Primary</v>
          </cell>
          <cell r="AC21051" t="str">
            <v>No</v>
          </cell>
          <cell r="AI21051">
            <v>1</v>
          </cell>
        </row>
        <row r="21052">
          <cell r="K21052" t="str">
            <v>Academy Converter</v>
          </cell>
          <cell r="L21052" t="str">
            <v>Primary</v>
          </cell>
          <cell r="AC21052" t="str">
            <v>No</v>
          </cell>
          <cell r="AI21052">
            <v>1</v>
          </cell>
        </row>
        <row r="21053">
          <cell r="K21053" t="str">
            <v>Academy Converter</v>
          </cell>
          <cell r="L21053" t="str">
            <v>Primary</v>
          </cell>
          <cell r="AC21053" t="str">
            <v>No</v>
          </cell>
          <cell r="AI21053">
            <v>2</v>
          </cell>
        </row>
        <row r="21054">
          <cell r="K21054" t="str">
            <v>Academy Converter</v>
          </cell>
          <cell r="L21054" t="str">
            <v>Primary</v>
          </cell>
          <cell r="AC21054" t="str">
            <v>No</v>
          </cell>
          <cell r="AI21054">
            <v>1</v>
          </cell>
        </row>
        <row r="21055">
          <cell r="K21055" t="str">
            <v>Academy Converter</v>
          </cell>
          <cell r="L21055" t="str">
            <v>Primary</v>
          </cell>
          <cell r="AC21055" t="str">
            <v>No</v>
          </cell>
          <cell r="AI21055">
            <v>2</v>
          </cell>
        </row>
        <row r="21056">
          <cell r="K21056" t="str">
            <v>Academy Converter</v>
          </cell>
          <cell r="L21056" t="str">
            <v>Primary</v>
          </cell>
          <cell r="AC21056" t="str">
            <v>No</v>
          </cell>
          <cell r="AI21056">
            <v>2</v>
          </cell>
        </row>
        <row r="21057">
          <cell r="K21057" t="str">
            <v>Academy Special Converter</v>
          </cell>
          <cell r="L21057" t="str">
            <v>Special</v>
          </cell>
          <cell r="AC21057" t="str">
            <v>No</v>
          </cell>
          <cell r="AI21057">
            <v>1</v>
          </cell>
        </row>
        <row r="21058">
          <cell r="K21058" t="str">
            <v>Academy Converter</v>
          </cell>
          <cell r="L21058" t="str">
            <v>Primary</v>
          </cell>
          <cell r="AC21058" t="str">
            <v>No</v>
          </cell>
          <cell r="AI21058">
            <v>2</v>
          </cell>
        </row>
        <row r="21059">
          <cell r="K21059" t="str">
            <v>Academy Converter</v>
          </cell>
          <cell r="L21059" t="str">
            <v>Secondary</v>
          </cell>
          <cell r="AC21059" t="str">
            <v>No</v>
          </cell>
          <cell r="AI21059">
            <v>2</v>
          </cell>
        </row>
        <row r="21060">
          <cell r="K21060" t="str">
            <v>Academy Converter</v>
          </cell>
          <cell r="L21060" t="str">
            <v>Primary</v>
          </cell>
          <cell r="AC21060" t="str">
            <v>No</v>
          </cell>
          <cell r="AI21060">
            <v>2</v>
          </cell>
        </row>
        <row r="21061">
          <cell r="K21061" t="str">
            <v>Academy Converter</v>
          </cell>
          <cell r="L21061" t="str">
            <v>Primary</v>
          </cell>
          <cell r="AC21061" t="str">
            <v>No</v>
          </cell>
          <cell r="AI21061">
            <v>3</v>
          </cell>
        </row>
        <row r="21062">
          <cell r="K21062" t="str">
            <v>Academy Converter</v>
          </cell>
          <cell r="L21062" t="str">
            <v>Primary</v>
          </cell>
          <cell r="AC21062" t="str">
            <v>No</v>
          </cell>
          <cell r="AI21062">
            <v>2</v>
          </cell>
        </row>
        <row r="21063">
          <cell r="K21063" t="str">
            <v>Academy Special Converter</v>
          </cell>
          <cell r="L21063" t="str">
            <v>Special</v>
          </cell>
          <cell r="AC21063" t="str">
            <v>No</v>
          </cell>
          <cell r="AI21063">
            <v>2</v>
          </cell>
        </row>
        <row r="21064">
          <cell r="K21064" t="str">
            <v>Academy Special Converter</v>
          </cell>
          <cell r="L21064" t="str">
            <v>Special</v>
          </cell>
          <cell r="AC21064" t="str">
            <v>No</v>
          </cell>
          <cell r="AI21064">
            <v>2</v>
          </cell>
        </row>
        <row r="21065">
          <cell r="K21065" t="str">
            <v>Academy Special Converter</v>
          </cell>
          <cell r="L21065" t="str">
            <v>Special</v>
          </cell>
          <cell r="AC21065" t="str">
            <v>No</v>
          </cell>
          <cell r="AI21065">
            <v>2</v>
          </cell>
        </row>
        <row r="21066">
          <cell r="K21066" t="str">
            <v>Academy Converter</v>
          </cell>
          <cell r="L21066" t="str">
            <v>Primary</v>
          </cell>
          <cell r="AC21066" t="str">
            <v>No</v>
          </cell>
          <cell r="AI21066">
            <v>2</v>
          </cell>
        </row>
        <row r="21067">
          <cell r="K21067" t="str">
            <v>Academy Converter</v>
          </cell>
          <cell r="L21067" t="str">
            <v>Primary</v>
          </cell>
          <cell r="AC21067" t="str">
            <v>No</v>
          </cell>
          <cell r="AI21067">
            <v>2</v>
          </cell>
        </row>
        <row r="21068">
          <cell r="K21068" t="str">
            <v>Academy Converter</v>
          </cell>
          <cell r="L21068" t="str">
            <v>Primary</v>
          </cell>
          <cell r="AC21068" t="str">
            <v>No</v>
          </cell>
          <cell r="AI21068">
            <v>3</v>
          </cell>
        </row>
        <row r="21069">
          <cell r="K21069" t="str">
            <v>Academy Converter</v>
          </cell>
          <cell r="L21069" t="str">
            <v>Primary</v>
          </cell>
          <cell r="AC21069" t="str">
            <v>No</v>
          </cell>
          <cell r="AI21069">
            <v>2</v>
          </cell>
        </row>
        <row r="21070">
          <cell r="K21070" t="str">
            <v>Academy Converter</v>
          </cell>
          <cell r="L21070" t="str">
            <v>Secondary</v>
          </cell>
          <cell r="AC21070" t="str">
            <v>No</v>
          </cell>
          <cell r="AI21070">
            <v>2</v>
          </cell>
        </row>
        <row r="21071">
          <cell r="K21071" t="str">
            <v>Academy Converter</v>
          </cell>
          <cell r="L21071" t="str">
            <v>Primary</v>
          </cell>
          <cell r="AC21071" t="str">
            <v>No</v>
          </cell>
          <cell r="AI21071">
            <v>2</v>
          </cell>
        </row>
        <row r="21072">
          <cell r="K21072" t="str">
            <v>Academy Converter</v>
          </cell>
          <cell r="L21072" t="str">
            <v>Primary</v>
          </cell>
          <cell r="AC21072" t="str">
            <v>No</v>
          </cell>
          <cell r="AI21072">
            <v>2</v>
          </cell>
        </row>
        <row r="21073">
          <cell r="K21073" t="str">
            <v>Academy Converter</v>
          </cell>
          <cell r="L21073" t="str">
            <v>Primary</v>
          </cell>
          <cell r="AC21073" t="str">
            <v>No</v>
          </cell>
          <cell r="AI21073">
            <v>2</v>
          </cell>
        </row>
        <row r="21074">
          <cell r="K21074" t="str">
            <v>Academy Special Converter</v>
          </cell>
          <cell r="L21074" t="str">
            <v>Special</v>
          </cell>
          <cell r="AC21074" t="str">
            <v>No</v>
          </cell>
          <cell r="AI21074">
            <v>2</v>
          </cell>
        </row>
        <row r="21075">
          <cell r="K21075" t="str">
            <v>Academy Converter</v>
          </cell>
          <cell r="L21075" t="str">
            <v>Primary</v>
          </cell>
          <cell r="AC21075" t="str">
            <v>No</v>
          </cell>
          <cell r="AI21075">
            <v>2</v>
          </cell>
        </row>
        <row r="21076">
          <cell r="K21076" t="str">
            <v>Academy Converter</v>
          </cell>
          <cell r="L21076" t="str">
            <v>Secondary</v>
          </cell>
          <cell r="AC21076" t="str">
            <v>No</v>
          </cell>
          <cell r="AI21076">
            <v>1</v>
          </cell>
        </row>
        <row r="21077">
          <cell r="K21077" t="str">
            <v>Academy Converter</v>
          </cell>
          <cell r="L21077" t="str">
            <v>Primary</v>
          </cell>
          <cell r="AC21077" t="str">
            <v>No</v>
          </cell>
          <cell r="AI21077">
            <v>2</v>
          </cell>
        </row>
        <row r="21078">
          <cell r="K21078" t="str">
            <v>Academy Converter</v>
          </cell>
          <cell r="L21078" t="str">
            <v>Primary</v>
          </cell>
          <cell r="AC21078" t="str">
            <v>No</v>
          </cell>
          <cell r="AI21078">
            <v>2</v>
          </cell>
        </row>
        <row r="21079">
          <cell r="K21079" t="str">
            <v>Academy Sponsor Led</v>
          </cell>
          <cell r="L21079" t="str">
            <v>Primary</v>
          </cell>
          <cell r="AC21079" t="str">
            <v>No</v>
          </cell>
          <cell r="AI21079">
            <v>4</v>
          </cell>
        </row>
        <row r="21080">
          <cell r="K21080" t="str">
            <v>Community School</v>
          </cell>
          <cell r="L21080" t="str">
            <v>Primary</v>
          </cell>
          <cell r="AC21080" t="str">
            <v>NULL</v>
          </cell>
          <cell r="AI21080" t="str">
            <v>NULL</v>
          </cell>
        </row>
        <row r="21081">
          <cell r="K21081" t="str">
            <v>Voluntary Controlled School</v>
          </cell>
          <cell r="L21081" t="str">
            <v>Primary</v>
          </cell>
          <cell r="AC21081" t="str">
            <v>NULL</v>
          </cell>
          <cell r="AI21081" t="str">
            <v>NULL</v>
          </cell>
        </row>
        <row r="21082">
          <cell r="K21082" t="str">
            <v>Free School</v>
          </cell>
          <cell r="L21082" t="str">
            <v>Primary</v>
          </cell>
          <cell r="AC21082" t="str">
            <v>NULL</v>
          </cell>
          <cell r="AI21082" t="str">
            <v>NULL</v>
          </cell>
        </row>
        <row r="21083">
          <cell r="K21083" t="str">
            <v>Free School</v>
          </cell>
          <cell r="L21083" t="str">
            <v>Secondary</v>
          </cell>
          <cell r="AC21083" t="str">
            <v>NULL</v>
          </cell>
          <cell r="AI21083" t="str">
            <v>NULL</v>
          </cell>
        </row>
        <row r="21084">
          <cell r="K21084" t="str">
            <v>Free School</v>
          </cell>
          <cell r="L21084" t="str">
            <v>Secondary</v>
          </cell>
          <cell r="AC21084" t="str">
            <v>NULL</v>
          </cell>
          <cell r="AI21084" t="str">
            <v>NULL</v>
          </cell>
        </row>
        <row r="21085">
          <cell r="K21085" t="str">
            <v>Studio School</v>
          </cell>
          <cell r="L21085" t="str">
            <v>Secondary</v>
          </cell>
          <cell r="AC21085" t="str">
            <v>NULL</v>
          </cell>
          <cell r="AI21085" t="str">
            <v>NULL</v>
          </cell>
        </row>
        <row r="21086">
          <cell r="K21086" t="str">
            <v>Free School</v>
          </cell>
          <cell r="L21086" t="str">
            <v>Secondary</v>
          </cell>
          <cell r="AC21086" t="str">
            <v>NULL</v>
          </cell>
          <cell r="AI21086" t="str">
            <v>NULL</v>
          </cell>
        </row>
        <row r="21087">
          <cell r="K21087" t="str">
            <v>Free School</v>
          </cell>
          <cell r="L21087" t="str">
            <v>Secondary</v>
          </cell>
          <cell r="AC21087" t="str">
            <v>NULL</v>
          </cell>
          <cell r="AI21087" t="str">
            <v>NULL</v>
          </cell>
        </row>
        <row r="21088">
          <cell r="K21088" t="str">
            <v>Free School</v>
          </cell>
          <cell r="L21088" t="str">
            <v>Secondary</v>
          </cell>
          <cell r="AC21088" t="str">
            <v>NULL</v>
          </cell>
          <cell r="AI21088" t="str">
            <v>NULL</v>
          </cell>
        </row>
        <row r="21089">
          <cell r="K21089" t="str">
            <v>Free School</v>
          </cell>
          <cell r="L21089" t="str">
            <v>Primary</v>
          </cell>
          <cell r="AC21089" t="str">
            <v>NULL</v>
          </cell>
          <cell r="AI21089" t="str">
            <v>NULL</v>
          </cell>
        </row>
        <row r="21090">
          <cell r="K21090" t="str">
            <v>Free School</v>
          </cell>
          <cell r="L21090" t="str">
            <v>Primary</v>
          </cell>
          <cell r="AC21090" t="str">
            <v>NULL</v>
          </cell>
          <cell r="AI21090" t="str">
            <v>NULL</v>
          </cell>
        </row>
        <row r="21091">
          <cell r="K21091" t="str">
            <v>Free School</v>
          </cell>
          <cell r="L21091" t="str">
            <v>Secondary</v>
          </cell>
          <cell r="AC21091" t="str">
            <v>NULL</v>
          </cell>
          <cell r="AI21091" t="str">
            <v>NULL</v>
          </cell>
        </row>
        <row r="21092">
          <cell r="K21092" t="str">
            <v>Free School</v>
          </cell>
          <cell r="L21092" t="str">
            <v>Primary</v>
          </cell>
          <cell r="AC21092" t="str">
            <v>NULL</v>
          </cell>
          <cell r="AI21092" t="str">
            <v>NULL</v>
          </cell>
        </row>
        <row r="21093">
          <cell r="K21093" t="str">
            <v>Free School</v>
          </cell>
          <cell r="L21093" t="str">
            <v>Secondary</v>
          </cell>
          <cell r="AC21093" t="str">
            <v>NULL</v>
          </cell>
          <cell r="AI21093" t="str">
            <v>NULL</v>
          </cell>
        </row>
        <row r="21094">
          <cell r="K21094" t="str">
            <v>Free School</v>
          </cell>
          <cell r="L21094" t="str">
            <v>Primary</v>
          </cell>
          <cell r="AC21094" t="str">
            <v>NULL</v>
          </cell>
          <cell r="AI21094" t="str">
            <v>NULL</v>
          </cell>
        </row>
        <row r="21095">
          <cell r="K21095" t="str">
            <v>Free School Special</v>
          </cell>
          <cell r="L21095" t="str">
            <v>Special</v>
          </cell>
          <cell r="AC21095" t="str">
            <v>NULL</v>
          </cell>
          <cell r="AI21095" t="str">
            <v>NULL</v>
          </cell>
        </row>
        <row r="21096">
          <cell r="K21096" t="str">
            <v>Free School</v>
          </cell>
          <cell r="L21096" t="str">
            <v>Secondary</v>
          </cell>
          <cell r="AC21096" t="str">
            <v>NULL</v>
          </cell>
          <cell r="AI21096" t="str">
            <v>NULL</v>
          </cell>
        </row>
        <row r="21097">
          <cell r="K21097" t="str">
            <v>University Technical College</v>
          </cell>
          <cell r="L21097" t="str">
            <v>Secondary</v>
          </cell>
          <cell r="AC21097" t="str">
            <v>NULL</v>
          </cell>
          <cell r="AI21097" t="str">
            <v>NULL</v>
          </cell>
        </row>
        <row r="21098">
          <cell r="K21098" t="str">
            <v>Free School</v>
          </cell>
          <cell r="L21098" t="str">
            <v>Primary</v>
          </cell>
          <cell r="AC21098" t="str">
            <v>NULL</v>
          </cell>
          <cell r="AI21098" t="str">
            <v>NULL</v>
          </cell>
        </row>
        <row r="21099">
          <cell r="K21099" t="str">
            <v>Free School</v>
          </cell>
          <cell r="L21099" t="str">
            <v>Primary</v>
          </cell>
          <cell r="AC21099" t="str">
            <v>NULL</v>
          </cell>
          <cell r="AI21099" t="str">
            <v>NULL</v>
          </cell>
        </row>
        <row r="21100">
          <cell r="K21100" t="str">
            <v>Free School Special</v>
          </cell>
          <cell r="L21100" t="str">
            <v>Special</v>
          </cell>
          <cell r="AC21100" t="str">
            <v>NULL</v>
          </cell>
          <cell r="AI21100" t="str">
            <v>NULL</v>
          </cell>
        </row>
        <row r="21101">
          <cell r="K21101" t="str">
            <v>Studio School</v>
          </cell>
          <cell r="L21101" t="str">
            <v>Secondary</v>
          </cell>
          <cell r="AC21101" t="str">
            <v>NULL</v>
          </cell>
          <cell r="AI21101" t="str">
            <v>NULL</v>
          </cell>
        </row>
        <row r="21102">
          <cell r="K21102" t="str">
            <v>University Technical College</v>
          </cell>
          <cell r="L21102" t="str">
            <v>Secondary</v>
          </cell>
          <cell r="AC21102" t="str">
            <v>NULL</v>
          </cell>
          <cell r="AI21102" t="str">
            <v>NULL</v>
          </cell>
        </row>
        <row r="21103">
          <cell r="K21103" t="str">
            <v>Free School</v>
          </cell>
          <cell r="L21103" t="str">
            <v>Primary</v>
          </cell>
          <cell r="AC21103" t="str">
            <v>NULL</v>
          </cell>
          <cell r="AI21103" t="str">
            <v>NULL</v>
          </cell>
        </row>
        <row r="21104">
          <cell r="K21104" t="str">
            <v>Free School Special</v>
          </cell>
          <cell r="L21104" t="str">
            <v>Special</v>
          </cell>
          <cell r="AC21104" t="str">
            <v>NULL</v>
          </cell>
          <cell r="AI21104" t="str">
            <v>NULL</v>
          </cell>
        </row>
        <row r="21105">
          <cell r="K21105" t="str">
            <v>Free School Special</v>
          </cell>
          <cell r="L21105" t="str">
            <v>Special</v>
          </cell>
          <cell r="AC21105" t="str">
            <v>NULL</v>
          </cell>
          <cell r="AI21105" t="str">
            <v>NULL</v>
          </cell>
        </row>
        <row r="21106">
          <cell r="K21106" t="str">
            <v>University Technical College</v>
          </cell>
          <cell r="L21106" t="str">
            <v>Secondary</v>
          </cell>
          <cell r="AC21106" t="str">
            <v>NULL</v>
          </cell>
          <cell r="AI21106" t="str">
            <v>NULL</v>
          </cell>
        </row>
        <row r="21107">
          <cell r="K21107" t="str">
            <v>Free School</v>
          </cell>
          <cell r="L21107" t="str">
            <v>Secondary</v>
          </cell>
          <cell r="AC21107" t="str">
            <v>NULL</v>
          </cell>
          <cell r="AI21107" t="str">
            <v>NULL</v>
          </cell>
        </row>
        <row r="21108">
          <cell r="K21108" t="str">
            <v>Free School Special</v>
          </cell>
          <cell r="L21108" t="str">
            <v>Special</v>
          </cell>
          <cell r="AC21108" t="str">
            <v>NULL</v>
          </cell>
          <cell r="AI21108" t="str">
            <v>NULL</v>
          </cell>
        </row>
        <row r="21109">
          <cell r="K21109" t="str">
            <v>Free School</v>
          </cell>
          <cell r="L21109" t="str">
            <v>Primary</v>
          </cell>
          <cell r="AC21109" t="str">
            <v>NULL</v>
          </cell>
          <cell r="AI21109" t="str">
            <v>NULL</v>
          </cell>
        </row>
        <row r="21110">
          <cell r="K21110" t="str">
            <v>Academy Sponsor Led</v>
          </cell>
          <cell r="L21110" t="str">
            <v>Secondary</v>
          </cell>
          <cell r="AC21110" t="str">
            <v>No</v>
          </cell>
          <cell r="AI21110">
            <v>4</v>
          </cell>
        </row>
        <row r="21111">
          <cell r="K21111" t="str">
            <v>Academy Sponsor Led</v>
          </cell>
          <cell r="L21111" t="str">
            <v>Primary</v>
          </cell>
          <cell r="AC21111" t="str">
            <v>No</v>
          </cell>
          <cell r="AI21111">
            <v>3</v>
          </cell>
        </row>
        <row r="21112">
          <cell r="K21112" t="str">
            <v>Academy Converter</v>
          </cell>
          <cell r="L21112" t="str">
            <v>Secondary</v>
          </cell>
          <cell r="AC21112" t="str">
            <v>No</v>
          </cell>
          <cell r="AI21112">
            <v>3</v>
          </cell>
        </row>
        <row r="21113">
          <cell r="K21113" t="str">
            <v>Academy Special Converter</v>
          </cell>
          <cell r="L21113" t="str">
            <v>Special</v>
          </cell>
          <cell r="AC21113" t="str">
            <v>NULL</v>
          </cell>
          <cell r="AI21113" t="str">
            <v>NULL</v>
          </cell>
        </row>
        <row r="21114">
          <cell r="K21114" t="str">
            <v>Academy Converter</v>
          </cell>
          <cell r="L21114" t="str">
            <v>Primary</v>
          </cell>
          <cell r="AC21114" t="str">
            <v>NULL</v>
          </cell>
          <cell r="AI21114" t="str">
            <v>NULL</v>
          </cell>
        </row>
        <row r="21115">
          <cell r="K21115" t="str">
            <v>Academy Converter</v>
          </cell>
          <cell r="L21115" t="str">
            <v>Primary</v>
          </cell>
          <cell r="AC21115" t="str">
            <v>No</v>
          </cell>
          <cell r="AI21115">
            <v>2</v>
          </cell>
        </row>
        <row r="21116">
          <cell r="K21116" t="str">
            <v>Academy Sponsor Led</v>
          </cell>
          <cell r="L21116" t="str">
            <v>Secondary</v>
          </cell>
          <cell r="AC21116" t="str">
            <v>No</v>
          </cell>
          <cell r="AI21116">
            <v>4</v>
          </cell>
        </row>
        <row r="21117">
          <cell r="K21117" t="str">
            <v>Academy Converter</v>
          </cell>
          <cell r="L21117" t="str">
            <v>Primary</v>
          </cell>
          <cell r="AC21117" t="str">
            <v>No</v>
          </cell>
          <cell r="AI21117">
            <v>1</v>
          </cell>
        </row>
        <row r="21118">
          <cell r="K21118" t="str">
            <v>Academy Sponsor Led</v>
          </cell>
          <cell r="L21118" t="str">
            <v>Secondary</v>
          </cell>
          <cell r="AC21118" t="str">
            <v>No</v>
          </cell>
          <cell r="AI21118">
            <v>4</v>
          </cell>
        </row>
        <row r="21119">
          <cell r="K21119" t="str">
            <v>University Technical College</v>
          </cell>
          <cell r="L21119" t="str">
            <v>Secondary</v>
          </cell>
          <cell r="AC21119" t="str">
            <v>NULL</v>
          </cell>
          <cell r="AI21119" t="str">
            <v>NULL</v>
          </cell>
        </row>
        <row r="21120">
          <cell r="K21120" t="str">
            <v>Academy Sponsor Led</v>
          </cell>
          <cell r="L21120" t="str">
            <v>Primary</v>
          </cell>
          <cell r="AC21120" t="str">
            <v>No</v>
          </cell>
          <cell r="AI21120">
            <v>4</v>
          </cell>
        </row>
        <row r="21121">
          <cell r="K21121" t="str">
            <v>Academy Sponsor Led</v>
          </cell>
          <cell r="L21121" t="str">
            <v>Primary</v>
          </cell>
          <cell r="AC21121" t="str">
            <v>No</v>
          </cell>
          <cell r="AI21121">
            <v>4</v>
          </cell>
        </row>
        <row r="21122">
          <cell r="K21122" t="str">
            <v>Academy Sponsor Led</v>
          </cell>
          <cell r="L21122" t="str">
            <v>Primary</v>
          </cell>
          <cell r="AC21122" t="str">
            <v>No</v>
          </cell>
          <cell r="AI21122">
            <v>4</v>
          </cell>
        </row>
        <row r="21123">
          <cell r="K21123" t="str">
            <v>Academy Sponsor Led</v>
          </cell>
          <cell r="L21123" t="str">
            <v>Primary</v>
          </cell>
          <cell r="AC21123" t="str">
            <v>No</v>
          </cell>
          <cell r="AI21123">
            <v>2</v>
          </cell>
        </row>
        <row r="21124">
          <cell r="K21124" t="str">
            <v>Academy Sponsor Led</v>
          </cell>
          <cell r="L21124" t="str">
            <v>Primary</v>
          </cell>
          <cell r="AC21124" t="str">
            <v>No</v>
          </cell>
          <cell r="AI21124">
            <v>3</v>
          </cell>
        </row>
        <row r="21125">
          <cell r="K21125" t="str">
            <v>Academy Sponsor Led</v>
          </cell>
          <cell r="L21125" t="str">
            <v>Primary</v>
          </cell>
          <cell r="AC21125" t="str">
            <v>No</v>
          </cell>
          <cell r="AI21125">
            <v>2</v>
          </cell>
        </row>
        <row r="21126">
          <cell r="K21126" t="str">
            <v>Academy Sponsor Led</v>
          </cell>
          <cell r="L21126" t="str">
            <v>Primary</v>
          </cell>
          <cell r="AC21126" t="str">
            <v>No</v>
          </cell>
          <cell r="AI21126">
            <v>3</v>
          </cell>
        </row>
        <row r="21127">
          <cell r="K21127" t="str">
            <v>Academy Converter</v>
          </cell>
          <cell r="L21127" t="str">
            <v>Primary</v>
          </cell>
          <cell r="AC21127" t="str">
            <v>No</v>
          </cell>
          <cell r="AI21127">
            <v>2</v>
          </cell>
        </row>
        <row r="21128">
          <cell r="K21128" t="str">
            <v>Academy Converter</v>
          </cell>
          <cell r="L21128" t="str">
            <v>Primary</v>
          </cell>
          <cell r="AC21128" t="str">
            <v>No</v>
          </cell>
          <cell r="AI21128">
            <v>2</v>
          </cell>
        </row>
        <row r="21129">
          <cell r="K21129" t="str">
            <v>Academy Converter</v>
          </cell>
          <cell r="L21129" t="str">
            <v>Primary</v>
          </cell>
          <cell r="AC21129" t="str">
            <v>No</v>
          </cell>
          <cell r="AI21129">
            <v>2</v>
          </cell>
        </row>
        <row r="21130">
          <cell r="K21130" t="str">
            <v>Academy Converter</v>
          </cell>
          <cell r="L21130" t="str">
            <v>Primary</v>
          </cell>
          <cell r="AC21130" t="str">
            <v>No</v>
          </cell>
          <cell r="AI21130">
            <v>1</v>
          </cell>
        </row>
        <row r="21131">
          <cell r="K21131" t="str">
            <v>Academy Converter</v>
          </cell>
          <cell r="L21131" t="str">
            <v>Primary</v>
          </cell>
          <cell r="AC21131" t="str">
            <v>No</v>
          </cell>
          <cell r="AI21131">
            <v>2</v>
          </cell>
        </row>
        <row r="21132">
          <cell r="K21132" t="str">
            <v>Academy Converter</v>
          </cell>
          <cell r="L21132" t="str">
            <v>Primary</v>
          </cell>
          <cell r="AC21132" t="str">
            <v>No</v>
          </cell>
          <cell r="AI21132">
            <v>2</v>
          </cell>
        </row>
        <row r="21133">
          <cell r="K21133" t="str">
            <v>Academy Converter</v>
          </cell>
          <cell r="L21133" t="str">
            <v>Primary</v>
          </cell>
          <cell r="AC21133" t="str">
            <v>No</v>
          </cell>
          <cell r="AI21133">
            <v>2</v>
          </cell>
        </row>
        <row r="21134">
          <cell r="K21134" t="str">
            <v>Academy Converter</v>
          </cell>
          <cell r="L21134" t="str">
            <v>Primary</v>
          </cell>
          <cell r="AC21134" t="str">
            <v>No</v>
          </cell>
          <cell r="AI21134">
            <v>2</v>
          </cell>
        </row>
        <row r="21135">
          <cell r="K21135" t="str">
            <v>Academy Converter</v>
          </cell>
          <cell r="L21135" t="str">
            <v>Primary</v>
          </cell>
          <cell r="AC21135" t="str">
            <v>No</v>
          </cell>
          <cell r="AI21135">
            <v>2</v>
          </cell>
        </row>
        <row r="21136">
          <cell r="K21136" t="str">
            <v>Academy Converter</v>
          </cell>
          <cell r="L21136" t="str">
            <v>Primary</v>
          </cell>
          <cell r="AC21136" t="str">
            <v>No</v>
          </cell>
          <cell r="AI21136">
            <v>2</v>
          </cell>
        </row>
        <row r="21137">
          <cell r="K21137" t="str">
            <v>Academy Converter</v>
          </cell>
          <cell r="L21137" t="str">
            <v>Primary</v>
          </cell>
          <cell r="AC21137" t="str">
            <v>No</v>
          </cell>
          <cell r="AI21137">
            <v>1</v>
          </cell>
        </row>
        <row r="21138">
          <cell r="K21138" t="str">
            <v>Academy Converter</v>
          </cell>
          <cell r="L21138" t="str">
            <v>Primary</v>
          </cell>
          <cell r="AC21138" t="str">
            <v>No</v>
          </cell>
          <cell r="AI21138">
            <v>3</v>
          </cell>
        </row>
        <row r="21139">
          <cell r="K21139" t="str">
            <v>Academy Converter</v>
          </cell>
          <cell r="L21139" t="str">
            <v>Primary</v>
          </cell>
          <cell r="AC21139" t="str">
            <v>No</v>
          </cell>
          <cell r="AI21139">
            <v>2</v>
          </cell>
        </row>
        <row r="21140">
          <cell r="K21140" t="str">
            <v>Academy Converter</v>
          </cell>
          <cell r="L21140" t="str">
            <v>Primary</v>
          </cell>
          <cell r="AC21140" t="str">
            <v>No</v>
          </cell>
          <cell r="AI21140">
            <v>2</v>
          </cell>
        </row>
        <row r="21141">
          <cell r="K21141" t="str">
            <v>Academy Converter</v>
          </cell>
          <cell r="L21141" t="str">
            <v>Primary</v>
          </cell>
          <cell r="AC21141" t="str">
            <v>No</v>
          </cell>
          <cell r="AI21141">
            <v>2</v>
          </cell>
        </row>
        <row r="21142">
          <cell r="K21142" t="str">
            <v>Academy Converter</v>
          </cell>
          <cell r="L21142" t="str">
            <v>Primary</v>
          </cell>
          <cell r="AC21142" t="str">
            <v>No</v>
          </cell>
          <cell r="AI21142">
            <v>2</v>
          </cell>
        </row>
        <row r="21143">
          <cell r="K21143" t="str">
            <v>Academy Converter</v>
          </cell>
          <cell r="L21143" t="str">
            <v>Primary</v>
          </cell>
          <cell r="AC21143" t="str">
            <v>No</v>
          </cell>
          <cell r="AI21143">
            <v>2</v>
          </cell>
        </row>
        <row r="21144">
          <cell r="K21144" t="str">
            <v>Academy Converter</v>
          </cell>
          <cell r="L21144" t="str">
            <v>Primary</v>
          </cell>
          <cell r="AC21144" t="str">
            <v>No</v>
          </cell>
          <cell r="AI21144">
            <v>2</v>
          </cell>
        </row>
        <row r="21145">
          <cell r="K21145" t="str">
            <v>Academy Converter</v>
          </cell>
          <cell r="L21145" t="str">
            <v>Primary</v>
          </cell>
          <cell r="AC21145" t="str">
            <v>No</v>
          </cell>
          <cell r="AI21145">
            <v>2</v>
          </cell>
        </row>
        <row r="21146">
          <cell r="K21146" t="str">
            <v>Academy Converter</v>
          </cell>
          <cell r="L21146" t="str">
            <v>Primary</v>
          </cell>
          <cell r="AC21146" t="str">
            <v>No</v>
          </cell>
          <cell r="AI21146">
            <v>1</v>
          </cell>
        </row>
        <row r="21147">
          <cell r="K21147" t="str">
            <v>Academy Special Converter</v>
          </cell>
          <cell r="L21147" t="str">
            <v>Special</v>
          </cell>
          <cell r="AC21147" t="str">
            <v>No</v>
          </cell>
          <cell r="AI21147">
            <v>1</v>
          </cell>
        </row>
        <row r="21148">
          <cell r="K21148" t="str">
            <v>Academy Special Converter</v>
          </cell>
          <cell r="L21148" t="str">
            <v>Special</v>
          </cell>
          <cell r="AC21148" t="str">
            <v>No</v>
          </cell>
          <cell r="AI21148">
            <v>4</v>
          </cell>
        </row>
        <row r="21149">
          <cell r="K21149" t="str">
            <v>Academy Converter</v>
          </cell>
          <cell r="L21149" t="str">
            <v>Secondary</v>
          </cell>
          <cell r="AC21149" t="str">
            <v>No</v>
          </cell>
          <cell r="AI21149">
            <v>2</v>
          </cell>
        </row>
        <row r="21150">
          <cell r="K21150" t="str">
            <v>Academy Converter</v>
          </cell>
          <cell r="L21150" t="str">
            <v>Primary</v>
          </cell>
          <cell r="AC21150" t="str">
            <v>No</v>
          </cell>
          <cell r="AI21150">
            <v>3</v>
          </cell>
        </row>
        <row r="21151">
          <cell r="K21151" t="str">
            <v>Academy Converter</v>
          </cell>
          <cell r="L21151" t="str">
            <v>Primary</v>
          </cell>
          <cell r="AC21151" t="str">
            <v>No</v>
          </cell>
          <cell r="AI21151">
            <v>1</v>
          </cell>
        </row>
        <row r="21152">
          <cell r="K21152" t="str">
            <v>Academy Converter</v>
          </cell>
          <cell r="L21152" t="str">
            <v>Primary</v>
          </cell>
          <cell r="AC21152" t="str">
            <v>No</v>
          </cell>
          <cell r="AI21152">
            <v>1</v>
          </cell>
        </row>
        <row r="21153">
          <cell r="K21153" t="str">
            <v>Academy Converter</v>
          </cell>
          <cell r="L21153" t="str">
            <v>Primary</v>
          </cell>
          <cell r="AC21153" t="str">
            <v>No</v>
          </cell>
          <cell r="AI21153">
            <v>2</v>
          </cell>
        </row>
        <row r="21154">
          <cell r="K21154" t="str">
            <v>Academy Converter</v>
          </cell>
          <cell r="L21154" t="str">
            <v>Primary</v>
          </cell>
          <cell r="AC21154" t="str">
            <v>No</v>
          </cell>
          <cell r="AI21154">
            <v>2</v>
          </cell>
        </row>
        <row r="21155">
          <cell r="K21155" t="str">
            <v>Academy Converter</v>
          </cell>
          <cell r="L21155" t="str">
            <v>Primary</v>
          </cell>
          <cell r="AC21155" t="str">
            <v>No</v>
          </cell>
          <cell r="AI21155">
            <v>1</v>
          </cell>
        </row>
        <row r="21156">
          <cell r="K21156" t="str">
            <v>Academy Converter</v>
          </cell>
          <cell r="L21156" t="str">
            <v>Primary</v>
          </cell>
          <cell r="AC21156" t="str">
            <v>No</v>
          </cell>
          <cell r="AI21156">
            <v>2</v>
          </cell>
        </row>
        <row r="21157">
          <cell r="K21157" t="str">
            <v>Academy Converter</v>
          </cell>
          <cell r="L21157" t="str">
            <v>Primary</v>
          </cell>
          <cell r="AC21157" t="str">
            <v>No</v>
          </cell>
          <cell r="AI21157">
            <v>1</v>
          </cell>
        </row>
        <row r="21158">
          <cell r="K21158" t="str">
            <v>Academy Converter</v>
          </cell>
          <cell r="L21158" t="str">
            <v>Primary</v>
          </cell>
          <cell r="AC21158" t="str">
            <v>No</v>
          </cell>
          <cell r="AI21158">
            <v>2</v>
          </cell>
        </row>
        <row r="21159">
          <cell r="K21159" t="str">
            <v>Academy Converter</v>
          </cell>
          <cell r="L21159" t="str">
            <v>Primary</v>
          </cell>
          <cell r="AC21159" t="str">
            <v>No</v>
          </cell>
          <cell r="AI21159">
            <v>2</v>
          </cell>
        </row>
        <row r="21160">
          <cell r="K21160" t="str">
            <v>Academy Converter</v>
          </cell>
          <cell r="L21160" t="str">
            <v>Primary</v>
          </cell>
          <cell r="AC21160" t="str">
            <v>No</v>
          </cell>
          <cell r="AI21160">
            <v>1</v>
          </cell>
        </row>
        <row r="21161">
          <cell r="K21161" t="str">
            <v>Academy Converter</v>
          </cell>
          <cell r="L21161" t="str">
            <v>Primary</v>
          </cell>
          <cell r="AC21161" t="str">
            <v>No</v>
          </cell>
          <cell r="AI21161">
            <v>2</v>
          </cell>
        </row>
        <row r="21162">
          <cell r="K21162" t="str">
            <v>Academy Converter</v>
          </cell>
          <cell r="L21162" t="str">
            <v>Primary</v>
          </cell>
          <cell r="AC21162" t="str">
            <v>No</v>
          </cell>
          <cell r="AI21162">
            <v>2</v>
          </cell>
        </row>
        <row r="21163">
          <cell r="K21163" t="str">
            <v>Academy Converter</v>
          </cell>
          <cell r="L21163" t="str">
            <v>Primary</v>
          </cell>
          <cell r="AC21163" t="str">
            <v>No</v>
          </cell>
          <cell r="AI21163">
            <v>2</v>
          </cell>
        </row>
        <row r="21164">
          <cell r="K21164" t="str">
            <v>Academy Converter</v>
          </cell>
          <cell r="L21164" t="str">
            <v>Primary</v>
          </cell>
          <cell r="AC21164" t="str">
            <v>No</v>
          </cell>
          <cell r="AI21164">
            <v>2</v>
          </cell>
        </row>
        <row r="21165">
          <cell r="K21165" t="str">
            <v>Academy Converter</v>
          </cell>
          <cell r="L21165" t="str">
            <v>Primary</v>
          </cell>
          <cell r="AC21165" t="str">
            <v>No</v>
          </cell>
          <cell r="AI21165">
            <v>2</v>
          </cell>
        </row>
        <row r="21166">
          <cell r="K21166" t="str">
            <v>Academy Converter</v>
          </cell>
          <cell r="L21166" t="str">
            <v>Primary</v>
          </cell>
          <cell r="AC21166" t="str">
            <v>No</v>
          </cell>
          <cell r="AI21166">
            <v>2</v>
          </cell>
        </row>
        <row r="21167">
          <cell r="K21167" t="str">
            <v>Academy Converter</v>
          </cell>
          <cell r="L21167" t="str">
            <v>Primary</v>
          </cell>
          <cell r="AC21167" t="str">
            <v>No</v>
          </cell>
          <cell r="AI21167">
            <v>2</v>
          </cell>
        </row>
        <row r="21168">
          <cell r="K21168" t="str">
            <v>Academy Special Converter</v>
          </cell>
          <cell r="L21168" t="str">
            <v>Special</v>
          </cell>
          <cell r="AC21168" t="str">
            <v>No</v>
          </cell>
          <cell r="AI21168">
            <v>1</v>
          </cell>
        </row>
        <row r="21169">
          <cell r="K21169" t="str">
            <v>Academy Converter</v>
          </cell>
          <cell r="L21169" t="str">
            <v>Primary</v>
          </cell>
          <cell r="AC21169" t="str">
            <v>No</v>
          </cell>
          <cell r="AI21169">
            <v>1</v>
          </cell>
        </row>
        <row r="21170">
          <cell r="K21170" t="str">
            <v>Academy Converter</v>
          </cell>
          <cell r="L21170" t="str">
            <v>Primary</v>
          </cell>
          <cell r="AC21170" t="str">
            <v>No</v>
          </cell>
          <cell r="AI21170">
            <v>2</v>
          </cell>
        </row>
        <row r="21171">
          <cell r="K21171" t="str">
            <v>Academy Alternative Provision Converter</v>
          </cell>
          <cell r="L21171" t="str">
            <v>PRU</v>
          </cell>
          <cell r="AC21171" t="str">
            <v>No</v>
          </cell>
          <cell r="AI21171">
            <v>2</v>
          </cell>
        </row>
        <row r="21172">
          <cell r="K21172" t="str">
            <v>Academy Sponsor Led</v>
          </cell>
          <cell r="L21172" t="str">
            <v>Primary</v>
          </cell>
          <cell r="AC21172" t="str">
            <v>NULL</v>
          </cell>
          <cell r="AI21172" t="str">
            <v>NULL</v>
          </cell>
        </row>
        <row r="21173">
          <cell r="K21173" t="str">
            <v>Academy Sponsor Led</v>
          </cell>
          <cell r="L21173" t="str">
            <v>Primary</v>
          </cell>
          <cell r="AC21173" t="str">
            <v>No</v>
          </cell>
          <cell r="AI21173">
            <v>2</v>
          </cell>
        </row>
        <row r="21174">
          <cell r="K21174" t="str">
            <v>Academy Sponsor Led</v>
          </cell>
          <cell r="L21174" t="str">
            <v>Primary</v>
          </cell>
          <cell r="AC21174" t="str">
            <v>No</v>
          </cell>
          <cell r="AI21174">
            <v>4</v>
          </cell>
        </row>
        <row r="21175">
          <cell r="K21175" t="str">
            <v>Academy Sponsor Led</v>
          </cell>
          <cell r="L21175" t="str">
            <v>Primary</v>
          </cell>
          <cell r="AC21175" t="str">
            <v>No</v>
          </cell>
          <cell r="AI21175">
            <v>4</v>
          </cell>
        </row>
        <row r="21176">
          <cell r="K21176" t="str">
            <v>Academy Sponsor Led</v>
          </cell>
          <cell r="L21176" t="str">
            <v>Primary</v>
          </cell>
          <cell r="AC21176" t="str">
            <v>No</v>
          </cell>
          <cell r="AI21176">
            <v>2</v>
          </cell>
        </row>
        <row r="21177">
          <cell r="K21177" t="str">
            <v>Academy Sponsor Led</v>
          </cell>
          <cell r="L21177" t="str">
            <v>Primary</v>
          </cell>
          <cell r="AC21177" t="str">
            <v>No</v>
          </cell>
          <cell r="AI21177">
            <v>4</v>
          </cell>
        </row>
        <row r="21178">
          <cell r="K21178" t="str">
            <v>Academy Converter</v>
          </cell>
          <cell r="L21178" t="str">
            <v>Primary</v>
          </cell>
          <cell r="AC21178" t="str">
            <v>No</v>
          </cell>
          <cell r="AI21178">
            <v>1</v>
          </cell>
        </row>
        <row r="21179">
          <cell r="K21179" t="str">
            <v>Academy Converter</v>
          </cell>
          <cell r="L21179" t="str">
            <v>Primary</v>
          </cell>
          <cell r="AC21179" t="str">
            <v>No</v>
          </cell>
          <cell r="AI21179">
            <v>2</v>
          </cell>
        </row>
        <row r="21180">
          <cell r="K21180" t="str">
            <v>Academy Special Converter</v>
          </cell>
          <cell r="L21180" t="str">
            <v>Special</v>
          </cell>
          <cell r="AC21180" t="str">
            <v>No</v>
          </cell>
          <cell r="AI21180">
            <v>2</v>
          </cell>
        </row>
        <row r="21181">
          <cell r="K21181" t="str">
            <v>Academy Converter</v>
          </cell>
          <cell r="L21181" t="str">
            <v>Primary</v>
          </cell>
          <cell r="AC21181" t="str">
            <v>No</v>
          </cell>
          <cell r="AI21181">
            <v>2</v>
          </cell>
        </row>
        <row r="21182">
          <cell r="K21182" t="str">
            <v>Academy Special Converter</v>
          </cell>
          <cell r="L21182" t="str">
            <v>Special</v>
          </cell>
          <cell r="AC21182" t="str">
            <v>No</v>
          </cell>
          <cell r="AI21182">
            <v>1</v>
          </cell>
        </row>
        <row r="21183">
          <cell r="K21183" t="str">
            <v>Academy Converter</v>
          </cell>
          <cell r="L21183" t="str">
            <v>Primary</v>
          </cell>
          <cell r="AC21183" t="str">
            <v>No</v>
          </cell>
          <cell r="AI21183">
            <v>2</v>
          </cell>
        </row>
        <row r="21184">
          <cell r="K21184" t="str">
            <v>Academy Converter</v>
          </cell>
          <cell r="L21184" t="str">
            <v>Primary</v>
          </cell>
          <cell r="AC21184" t="str">
            <v>No</v>
          </cell>
          <cell r="AI21184">
            <v>2</v>
          </cell>
        </row>
        <row r="21185">
          <cell r="K21185" t="str">
            <v>Academy Converter</v>
          </cell>
          <cell r="L21185" t="str">
            <v>Primary</v>
          </cell>
          <cell r="AC21185" t="str">
            <v>No</v>
          </cell>
          <cell r="AI21185">
            <v>2</v>
          </cell>
        </row>
        <row r="21186">
          <cell r="K21186" t="str">
            <v>Academy Special Converter</v>
          </cell>
          <cell r="L21186" t="str">
            <v>Special</v>
          </cell>
          <cell r="AC21186" t="str">
            <v>No</v>
          </cell>
          <cell r="AI21186">
            <v>2</v>
          </cell>
        </row>
        <row r="21187">
          <cell r="K21187" t="str">
            <v>Academy Converter</v>
          </cell>
          <cell r="L21187" t="str">
            <v>Primary</v>
          </cell>
          <cell r="AC21187" t="str">
            <v>No</v>
          </cell>
          <cell r="AI21187">
            <v>2</v>
          </cell>
        </row>
        <row r="21188">
          <cell r="K21188" t="str">
            <v>Academy Converter</v>
          </cell>
          <cell r="L21188" t="str">
            <v>Primary</v>
          </cell>
          <cell r="AC21188" t="str">
            <v>No</v>
          </cell>
          <cell r="AI21188">
            <v>2</v>
          </cell>
        </row>
        <row r="21189">
          <cell r="K21189" t="str">
            <v>Academy Converter</v>
          </cell>
          <cell r="L21189" t="str">
            <v>Secondary</v>
          </cell>
          <cell r="AC21189" t="str">
            <v>No</v>
          </cell>
          <cell r="AI21189">
            <v>2</v>
          </cell>
        </row>
        <row r="21190">
          <cell r="K21190" t="str">
            <v>Academy Converter</v>
          </cell>
          <cell r="L21190" t="str">
            <v>Primary</v>
          </cell>
          <cell r="AC21190" t="str">
            <v>No</v>
          </cell>
          <cell r="AI21190">
            <v>1</v>
          </cell>
        </row>
        <row r="21191">
          <cell r="K21191" t="str">
            <v>Academy Converter</v>
          </cell>
          <cell r="L21191" t="str">
            <v>Primary</v>
          </cell>
          <cell r="AC21191" t="str">
            <v>No</v>
          </cell>
          <cell r="AI21191">
            <v>2</v>
          </cell>
        </row>
        <row r="21192">
          <cell r="K21192" t="str">
            <v>Academy Converter</v>
          </cell>
          <cell r="L21192" t="str">
            <v>Primary</v>
          </cell>
          <cell r="AC21192" t="str">
            <v>No</v>
          </cell>
          <cell r="AI21192">
            <v>3</v>
          </cell>
        </row>
        <row r="21193">
          <cell r="K21193" t="str">
            <v>Academy Converter</v>
          </cell>
          <cell r="L21193" t="str">
            <v>Primary</v>
          </cell>
          <cell r="AC21193" t="str">
            <v>No</v>
          </cell>
          <cell r="AI21193">
            <v>3</v>
          </cell>
        </row>
        <row r="21194">
          <cell r="K21194" t="str">
            <v>Academy Converter</v>
          </cell>
          <cell r="L21194" t="str">
            <v>Primary</v>
          </cell>
          <cell r="AC21194" t="str">
            <v>No</v>
          </cell>
          <cell r="AI21194">
            <v>2</v>
          </cell>
        </row>
        <row r="21195">
          <cell r="K21195" t="str">
            <v>Academy Converter</v>
          </cell>
          <cell r="L21195" t="str">
            <v>Primary</v>
          </cell>
          <cell r="AC21195" t="str">
            <v>No</v>
          </cell>
          <cell r="AI21195">
            <v>2</v>
          </cell>
        </row>
        <row r="21196">
          <cell r="K21196" t="str">
            <v>Academy Converter</v>
          </cell>
          <cell r="L21196" t="str">
            <v>Primary</v>
          </cell>
          <cell r="AC21196" t="str">
            <v>No</v>
          </cell>
          <cell r="AI21196">
            <v>1</v>
          </cell>
        </row>
        <row r="21197">
          <cell r="K21197" t="str">
            <v>Academy Converter</v>
          </cell>
          <cell r="L21197" t="str">
            <v>Primary</v>
          </cell>
          <cell r="AC21197" t="str">
            <v>No</v>
          </cell>
          <cell r="AI21197">
            <v>2</v>
          </cell>
        </row>
        <row r="21198">
          <cell r="K21198" t="str">
            <v>Academy Converter</v>
          </cell>
          <cell r="L21198" t="str">
            <v>Primary</v>
          </cell>
          <cell r="AC21198" t="str">
            <v>No</v>
          </cell>
          <cell r="AI21198">
            <v>3</v>
          </cell>
        </row>
        <row r="21199">
          <cell r="K21199" t="str">
            <v>Academy Converter</v>
          </cell>
          <cell r="L21199" t="str">
            <v>Primary</v>
          </cell>
          <cell r="AC21199" t="str">
            <v>No</v>
          </cell>
          <cell r="AI21199">
            <v>2</v>
          </cell>
        </row>
        <row r="21200">
          <cell r="K21200" t="str">
            <v>Academy Converter</v>
          </cell>
          <cell r="L21200" t="str">
            <v>Primary</v>
          </cell>
          <cell r="AC21200" t="str">
            <v>No</v>
          </cell>
          <cell r="AI21200">
            <v>2</v>
          </cell>
        </row>
        <row r="21201">
          <cell r="K21201" t="str">
            <v>Academy Converter</v>
          </cell>
          <cell r="L21201" t="str">
            <v>Primary</v>
          </cell>
          <cell r="AC21201" t="str">
            <v>No</v>
          </cell>
          <cell r="AI21201">
            <v>2</v>
          </cell>
        </row>
        <row r="21202">
          <cell r="K21202" t="str">
            <v>Academy Converter</v>
          </cell>
          <cell r="L21202" t="str">
            <v>Primary</v>
          </cell>
          <cell r="AC21202" t="str">
            <v>No</v>
          </cell>
          <cell r="AI21202">
            <v>2</v>
          </cell>
        </row>
        <row r="21203">
          <cell r="K21203" t="str">
            <v>Academy Converter</v>
          </cell>
          <cell r="L21203" t="str">
            <v>Primary</v>
          </cell>
          <cell r="AC21203" t="str">
            <v>No</v>
          </cell>
          <cell r="AI21203">
            <v>2</v>
          </cell>
        </row>
        <row r="21204">
          <cell r="K21204" t="str">
            <v>Academy Converter</v>
          </cell>
          <cell r="L21204" t="str">
            <v>Primary</v>
          </cell>
          <cell r="AC21204" t="str">
            <v>No</v>
          </cell>
          <cell r="AI21204">
            <v>1</v>
          </cell>
        </row>
        <row r="21205">
          <cell r="K21205" t="str">
            <v>Academy Converter</v>
          </cell>
          <cell r="L21205" t="str">
            <v>Primary</v>
          </cell>
          <cell r="AC21205" t="str">
            <v>No</v>
          </cell>
          <cell r="AI21205">
            <v>2</v>
          </cell>
        </row>
        <row r="21206">
          <cell r="K21206" t="str">
            <v>Academy Converter</v>
          </cell>
          <cell r="L21206" t="str">
            <v>Primary</v>
          </cell>
          <cell r="AC21206" t="str">
            <v>No</v>
          </cell>
          <cell r="AI21206">
            <v>1</v>
          </cell>
        </row>
        <row r="21207">
          <cell r="K21207" t="str">
            <v>Academy Converter</v>
          </cell>
          <cell r="L21207" t="str">
            <v>Primary</v>
          </cell>
          <cell r="AC21207" t="str">
            <v>No</v>
          </cell>
          <cell r="AI21207">
            <v>2</v>
          </cell>
        </row>
        <row r="21208">
          <cell r="K21208" t="str">
            <v>Academy Converter</v>
          </cell>
          <cell r="L21208" t="str">
            <v>Primary</v>
          </cell>
          <cell r="AC21208" t="str">
            <v>No</v>
          </cell>
          <cell r="AI21208">
            <v>2</v>
          </cell>
        </row>
        <row r="21209">
          <cell r="K21209" t="str">
            <v>Academy Converter</v>
          </cell>
          <cell r="L21209" t="str">
            <v>Primary</v>
          </cell>
          <cell r="AC21209" t="str">
            <v>No</v>
          </cell>
          <cell r="AI21209">
            <v>2</v>
          </cell>
        </row>
        <row r="21210">
          <cell r="K21210" t="str">
            <v>Academy Converter</v>
          </cell>
          <cell r="L21210" t="str">
            <v>Primary</v>
          </cell>
          <cell r="AC21210" t="str">
            <v>No</v>
          </cell>
          <cell r="AI21210">
            <v>2</v>
          </cell>
        </row>
        <row r="21211">
          <cell r="K21211" t="str">
            <v>Academy Converter</v>
          </cell>
          <cell r="L21211" t="str">
            <v>Primary</v>
          </cell>
          <cell r="AC21211" t="str">
            <v>No</v>
          </cell>
          <cell r="AI21211">
            <v>2</v>
          </cell>
        </row>
        <row r="21212">
          <cell r="K21212" t="str">
            <v>Academy Converter</v>
          </cell>
          <cell r="L21212" t="str">
            <v>Primary</v>
          </cell>
          <cell r="AC21212" t="str">
            <v>No</v>
          </cell>
          <cell r="AI21212">
            <v>2</v>
          </cell>
        </row>
        <row r="21213">
          <cell r="K21213" t="str">
            <v>Academy Converter</v>
          </cell>
          <cell r="L21213" t="str">
            <v>Primary</v>
          </cell>
          <cell r="AC21213" t="str">
            <v>No</v>
          </cell>
          <cell r="AI21213">
            <v>2</v>
          </cell>
        </row>
        <row r="21214">
          <cell r="K21214" t="str">
            <v>Academy Converter</v>
          </cell>
          <cell r="L21214" t="str">
            <v>Primary</v>
          </cell>
          <cell r="AC21214" t="str">
            <v>No</v>
          </cell>
          <cell r="AI21214">
            <v>2</v>
          </cell>
        </row>
        <row r="21215">
          <cell r="K21215" t="str">
            <v>Academy Converter</v>
          </cell>
          <cell r="L21215" t="str">
            <v>Primary</v>
          </cell>
          <cell r="AC21215" t="str">
            <v>No</v>
          </cell>
          <cell r="AI21215">
            <v>2</v>
          </cell>
        </row>
        <row r="21216">
          <cell r="K21216" t="str">
            <v>Academy Converter</v>
          </cell>
          <cell r="L21216" t="str">
            <v>Primary</v>
          </cell>
          <cell r="AC21216" t="str">
            <v>No</v>
          </cell>
          <cell r="AI21216">
            <v>2</v>
          </cell>
        </row>
        <row r="21217">
          <cell r="K21217" t="str">
            <v>Academy Converter</v>
          </cell>
          <cell r="L21217" t="str">
            <v>Secondary</v>
          </cell>
          <cell r="AC21217" t="str">
            <v>No</v>
          </cell>
          <cell r="AI21217">
            <v>2</v>
          </cell>
        </row>
        <row r="21218">
          <cell r="K21218" t="str">
            <v>Academy Converter</v>
          </cell>
          <cell r="L21218" t="str">
            <v>Primary</v>
          </cell>
          <cell r="AC21218" t="str">
            <v>No</v>
          </cell>
          <cell r="AI21218">
            <v>2</v>
          </cell>
        </row>
        <row r="21219">
          <cell r="K21219" t="str">
            <v>Academy Converter</v>
          </cell>
          <cell r="L21219" t="str">
            <v>Primary</v>
          </cell>
          <cell r="AC21219" t="str">
            <v>No</v>
          </cell>
          <cell r="AI21219">
            <v>2</v>
          </cell>
        </row>
        <row r="21220">
          <cell r="K21220" t="str">
            <v>Academy Converter</v>
          </cell>
          <cell r="L21220" t="str">
            <v>Primary</v>
          </cell>
          <cell r="AC21220" t="str">
            <v>No</v>
          </cell>
          <cell r="AI21220">
            <v>2</v>
          </cell>
        </row>
        <row r="21221">
          <cell r="K21221" t="str">
            <v>Academy Converter</v>
          </cell>
          <cell r="L21221" t="str">
            <v>Primary</v>
          </cell>
          <cell r="AC21221" t="str">
            <v>No</v>
          </cell>
          <cell r="AI21221">
            <v>2</v>
          </cell>
        </row>
        <row r="21222">
          <cell r="K21222" t="str">
            <v>Academy Converter</v>
          </cell>
          <cell r="L21222" t="str">
            <v>Primary</v>
          </cell>
          <cell r="AC21222" t="str">
            <v>No</v>
          </cell>
          <cell r="AI21222">
            <v>1</v>
          </cell>
        </row>
        <row r="21223">
          <cell r="K21223" t="str">
            <v>Academy Converter</v>
          </cell>
          <cell r="L21223" t="str">
            <v>Primary</v>
          </cell>
          <cell r="AC21223" t="str">
            <v>No</v>
          </cell>
          <cell r="AI21223">
            <v>1</v>
          </cell>
        </row>
        <row r="21224">
          <cell r="K21224" t="str">
            <v>Academy Converter</v>
          </cell>
          <cell r="L21224" t="str">
            <v>Primary</v>
          </cell>
          <cell r="AC21224" t="str">
            <v>No</v>
          </cell>
          <cell r="AI21224">
            <v>2</v>
          </cell>
        </row>
        <row r="21225">
          <cell r="K21225" t="str">
            <v>Academy Converter</v>
          </cell>
          <cell r="L21225" t="str">
            <v>Secondary</v>
          </cell>
          <cell r="AC21225" t="str">
            <v>No</v>
          </cell>
          <cell r="AI21225">
            <v>2</v>
          </cell>
        </row>
        <row r="21226">
          <cell r="K21226" t="str">
            <v>Academy Converter</v>
          </cell>
          <cell r="L21226" t="str">
            <v>Primary</v>
          </cell>
          <cell r="AC21226" t="str">
            <v>No</v>
          </cell>
          <cell r="AI21226">
            <v>2</v>
          </cell>
        </row>
        <row r="21227">
          <cell r="K21227" t="str">
            <v>Academy Converter</v>
          </cell>
          <cell r="L21227" t="str">
            <v>Primary</v>
          </cell>
          <cell r="AC21227" t="str">
            <v>No</v>
          </cell>
          <cell r="AI21227">
            <v>2</v>
          </cell>
        </row>
        <row r="21228">
          <cell r="K21228" t="str">
            <v>Academy Converter</v>
          </cell>
          <cell r="L21228" t="str">
            <v>Primary</v>
          </cell>
          <cell r="AC21228" t="str">
            <v>No</v>
          </cell>
          <cell r="AI21228">
            <v>2</v>
          </cell>
        </row>
        <row r="21229">
          <cell r="K21229" t="str">
            <v>Academy Converter</v>
          </cell>
          <cell r="L21229" t="str">
            <v>Primary</v>
          </cell>
          <cell r="AC21229" t="str">
            <v>No</v>
          </cell>
          <cell r="AI21229">
            <v>2</v>
          </cell>
        </row>
        <row r="21230">
          <cell r="K21230" t="str">
            <v>Academy Converter</v>
          </cell>
          <cell r="L21230" t="str">
            <v>Primary</v>
          </cell>
          <cell r="AC21230" t="str">
            <v>No</v>
          </cell>
          <cell r="AI21230">
            <v>2</v>
          </cell>
        </row>
        <row r="21231">
          <cell r="K21231" t="str">
            <v>Academy Sponsor Led</v>
          </cell>
          <cell r="L21231" t="str">
            <v>Primary</v>
          </cell>
          <cell r="AC21231" t="str">
            <v>No</v>
          </cell>
          <cell r="AI21231">
            <v>4</v>
          </cell>
        </row>
        <row r="21232">
          <cell r="K21232" t="str">
            <v>Academy Sponsor Led</v>
          </cell>
          <cell r="L21232" t="str">
            <v>Primary</v>
          </cell>
          <cell r="AC21232" t="str">
            <v>No</v>
          </cell>
          <cell r="AI21232">
            <v>4</v>
          </cell>
        </row>
        <row r="21233">
          <cell r="K21233" t="str">
            <v>Academy Sponsor Led</v>
          </cell>
          <cell r="L21233" t="str">
            <v>Primary</v>
          </cell>
          <cell r="AC21233" t="str">
            <v>No</v>
          </cell>
          <cell r="AI21233">
            <v>4</v>
          </cell>
        </row>
        <row r="21234">
          <cell r="K21234" t="str">
            <v>Academy Sponsor Led</v>
          </cell>
          <cell r="L21234" t="str">
            <v>Primary</v>
          </cell>
          <cell r="AC21234" t="str">
            <v>No</v>
          </cell>
          <cell r="AI21234">
            <v>4</v>
          </cell>
        </row>
        <row r="21235">
          <cell r="K21235" t="str">
            <v>Academy Sponsor Led</v>
          </cell>
          <cell r="L21235" t="str">
            <v>Secondary</v>
          </cell>
          <cell r="AC21235" t="str">
            <v>No</v>
          </cell>
          <cell r="AI21235">
            <v>4</v>
          </cell>
        </row>
        <row r="21236">
          <cell r="K21236" t="str">
            <v>Academy Sponsor Led</v>
          </cell>
          <cell r="L21236" t="str">
            <v>Primary</v>
          </cell>
          <cell r="AC21236" t="str">
            <v>No</v>
          </cell>
          <cell r="AI21236">
            <v>4</v>
          </cell>
        </row>
        <row r="21237">
          <cell r="K21237" t="str">
            <v>Academy Sponsor Led</v>
          </cell>
          <cell r="L21237" t="str">
            <v>Primary</v>
          </cell>
          <cell r="AC21237" t="str">
            <v>No</v>
          </cell>
          <cell r="AI21237">
            <v>4</v>
          </cell>
        </row>
        <row r="21238">
          <cell r="K21238" t="str">
            <v>Academy Sponsor Led</v>
          </cell>
          <cell r="L21238" t="str">
            <v>Primary</v>
          </cell>
          <cell r="AC21238" t="str">
            <v>No</v>
          </cell>
          <cell r="AI21238">
            <v>2</v>
          </cell>
        </row>
        <row r="21239">
          <cell r="K21239" t="str">
            <v>Academy Special Sponsor Led</v>
          </cell>
          <cell r="L21239" t="str">
            <v>Special</v>
          </cell>
          <cell r="AC21239" t="str">
            <v>No</v>
          </cell>
          <cell r="AI21239">
            <v>4</v>
          </cell>
        </row>
        <row r="21240">
          <cell r="K21240" t="str">
            <v>Academy Sponsor Led</v>
          </cell>
          <cell r="L21240" t="str">
            <v>Primary</v>
          </cell>
          <cell r="AC21240" t="str">
            <v>No</v>
          </cell>
          <cell r="AI21240">
            <v>4</v>
          </cell>
        </row>
        <row r="21241">
          <cell r="K21241" t="str">
            <v>Academy Sponsor Led</v>
          </cell>
          <cell r="L21241" t="str">
            <v>Primary</v>
          </cell>
          <cell r="AC21241" t="str">
            <v>No</v>
          </cell>
          <cell r="AI21241">
            <v>4</v>
          </cell>
        </row>
        <row r="21242">
          <cell r="K21242" t="str">
            <v>Academy Sponsor Led</v>
          </cell>
          <cell r="L21242" t="str">
            <v>Primary</v>
          </cell>
          <cell r="AC21242" t="str">
            <v>No</v>
          </cell>
          <cell r="AI21242">
            <v>4</v>
          </cell>
        </row>
        <row r="21243">
          <cell r="K21243" t="str">
            <v>Academy Sponsor Led</v>
          </cell>
          <cell r="L21243" t="str">
            <v>Secondary</v>
          </cell>
          <cell r="AC21243" t="str">
            <v>No</v>
          </cell>
          <cell r="AI21243">
            <v>4</v>
          </cell>
        </row>
        <row r="21244">
          <cell r="K21244" t="str">
            <v>Academy Sponsor Led</v>
          </cell>
          <cell r="L21244" t="str">
            <v>Primary</v>
          </cell>
          <cell r="AC21244" t="str">
            <v>No</v>
          </cell>
          <cell r="AI21244">
            <v>4</v>
          </cell>
        </row>
        <row r="21245">
          <cell r="K21245" t="str">
            <v>Academy Sponsor Led</v>
          </cell>
          <cell r="L21245" t="str">
            <v>Secondary</v>
          </cell>
          <cell r="AC21245" t="str">
            <v>No</v>
          </cell>
          <cell r="AI21245">
            <v>4</v>
          </cell>
        </row>
        <row r="21246">
          <cell r="K21246" t="str">
            <v>Academy Sponsor Led</v>
          </cell>
          <cell r="L21246" t="str">
            <v>Primary</v>
          </cell>
          <cell r="AC21246" t="str">
            <v>No</v>
          </cell>
          <cell r="AI21246">
            <v>4</v>
          </cell>
        </row>
        <row r="21247">
          <cell r="K21247" t="str">
            <v>Academy Sponsor Led</v>
          </cell>
          <cell r="L21247" t="str">
            <v>Primary</v>
          </cell>
          <cell r="AC21247" t="str">
            <v>No</v>
          </cell>
          <cell r="AI21247">
            <v>4</v>
          </cell>
        </row>
        <row r="21248">
          <cell r="K21248" t="str">
            <v>Academy Sponsor Led</v>
          </cell>
          <cell r="L21248" t="str">
            <v>Primary</v>
          </cell>
          <cell r="AC21248" t="str">
            <v>No</v>
          </cell>
          <cell r="AI21248">
            <v>4</v>
          </cell>
        </row>
        <row r="21249">
          <cell r="K21249" t="str">
            <v>Academy Sponsor Led</v>
          </cell>
          <cell r="L21249" t="str">
            <v>Primary</v>
          </cell>
          <cell r="AC21249" t="str">
            <v>No</v>
          </cell>
          <cell r="AI21249">
            <v>3</v>
          </cell>
        </row>
        <row r="21250">
          <cell r="K21250" t="str">
            <v>Academy Sponsor Led</v>
          </cell>
          <cell r="L21250" t="str">
            <v>Primary</v>
          </cell>
          <cell r="AC21250" t="str">
            <v>No</v>
          </cell>
          <cell r="AI21250">
            <v>3</v>
          </cell>
        </row>
        <row r="21251">
          <cell r="K21251" t="str">
            <v>Academy Sponsor Led</v>
          </cell>
          <cell r="L21251" t="str">
            <v>Primary</v>
          </cell>
          <cell r="AC21251" t="str">
            <v>No</v>
          </cell>
          <cell r="AI21251">
            <v>3</v>
          </cell>
        </row>
        <row r="21252">
          <cell r="K21252" t="str">
            <v>Academy Sponsor Led</v>
          </cell>
          <cell r="L21252" t="str">
            <v>Primary</v>
          </cell>
          <cell r="AC21252" t="str">
            <v>No</v>
          </cell>
          <cell r="AI21252">
            <v>2</v>
          </cell>
        </row>
        <row r="21253">
          <cell r="K21253" t="str">
            <v>Academy Sponsor Led</v>
          </cell>
          <cell r="L21253" t="str">
            <v>Secondary</v>
          </cell>
          <cell r="AC21253" t="str">
            <v>No</v>
          </cell>
          <cell r="AI21253">
            <v>4</v>
          </cell>
        </row>
        <row r="21254">
          <cell r="K21254" t="str">
            <v>Academy Sponsor Led</v>
          </cell>
          <cell r="L21254" t="str">
            <v>Secondary</v>
          </cell>
          <cell r="AC21254" t="str">
            <v>No</v>
          </cell>
          <cell r="AI21254">
            <v>4</v>
          </cell>
        </row>
        <row r="21255">
          <cell r="K21255" t="str">
            <v>Academy Sponsor Led</v>
          </cell>
          <cell r="L21255" t="str">
            <v>Primary</v>
          </cell>
          <cell r="AC21255" t="str">
            <v>No</v>
          </cell>
          <cell r="AI21255">
            <v>4</v>
          </cell>
        </row>
        <row r="21256">
          <cell r="K21256" t="str">
            <v>Academy Sponsor Led</v>
          </cell>
          <cell r="L21256" t="str">
            <v>Primary</v>
          </cell>
          <cell r="AC21256" t="str">
            <v>No</v>
          </cell>
          <cell r="AI21256">
            <v>2</v>
          </cell>
        </row>
        <row r="21257">
          <cell r="K21257" t="str">
            <v>Academy Sponsor Led</v>
          </cell>
          <cell r="L21257" t="str">
            <v>Primary</v>
          </cell>
          <cell r="AC21257" t="str">
            <v>No</v>
          </cell>
          <cell r="AI21257">
            <v>4</v>
          </cell>
        </row>
        <row r="21258">
          <cell r="K21258" t="str">
            <v>Academy Sponsor Led</v>
          </cell>
          <cell r="L21258" t="str">
            <v>Primary</v>
          </cell>
          <cell r="AC21258" t="str">
            <v>No</v>
          </cell>
          <cell r="AI21258">
            <v>4</v>
          </cell>
        </row>
        <row r="21259">
          <cell r="K21259" t="str">
            <v>Academy Sponsor Led</v>
          </cell>
          <cell r="L21259" t="str">
            <v>Primary</v>
          </cell>
          <cell r="AC21259" t="str">
            <v>No</v>
          </cell>
          <cell r="AI21259">
            <v>4</v>
          </cell>
        </row>
        <row r="21260">
          <cell r="K21260" t="str">
            <v>Academy Sponsor Led</v>
          </cell>
          <cell r="L21260" t="str">
            <v>Primary</v>
          </cell>
          <cell r="AC21260" t="str">
            <v>No</v>
          </cell>
          <cell r="AI21260">
            <v>4</v>
          </cell>
        </row>
        <row r="21261">
          <cell r="K21261" t="str">
            <v>Academy Sponsor Led</v>
          </cell>
          <cell r="L21261" t="str">
            <v>Primary</v>
          </cell>
          <cell r="AC21261" t="str">
            <v>No</v>
          </cell>
          <cell r="AI21261">
            <v>4</v>
          </cell>
        </row>
        <row r="21262">
          <cell r="K21262" t="str">
            <v>Academy Sponsor Led</v>
          </cell>
          <cell r="L21262" t="str">
            <v>Primary</v>
          </cell>
          <cell r="AC21262" t="str">
            <v>No</v>
          </cell>
          <cell r="AI21262">
            <v>4</v>
          </cell>
        </row>
        <row r="21263">
          <cell r="K21263" t="str">
            <v>Academy Sponsor Led</v>
          </cell>
          <cell r="L21263" t="str">
            <v>Primary</v>
          </cell>
          <cell r="AC21263" t="str">
            <v>No</v>
          </cell>
          <cell r="AI21263">
            <v>3</v>
          </cell>
        </row>
        <row r="21264">
          <cell r="K21264" t="str">
            <v>Academy Sponsor Led</v>
          </cell>
          <cell r="L21264" t="str">
            <v>Primary</v>
          </cell>
          <cell r="AC21264" t="str">
            <v>No</v>
          </cell>
          <cell r="AI21264">
            <v>4</v>
          </cell>
        </row>
        <row r="21265">
          <cell r="K21265" t="str">
            <v>Academy Sponsor Led</v>
          </cell>
          <cell r="L21265" t="str">
            <v>Secondary</v>
          </cell>
          <cell r="AC21265" t="str">
            <v>No</v>
          </cell>
          <cell r="AI21265">
            <v>4</v>
          </cell>
        </row>
        <row r="21266">
          <cell r="K21266" t="str">
            <v>Academy Sponsor Led</v>
          </cell>
          <cell r="L21266" t="str">
            <v>Secondary</v>
          </cell>
          <cell r="AC21266" t="str">
            <v>No</v>
          </cell>
          <cell r="AI21266">
            <v>3</v>
          </cell>
        </row>
        <row r="21267">
          <cell r="K21267" t="str">
            <v>Academy Sponsor Led</v>
          </cell>
          <cell r="L21267" t="str">
            <v>Primary</v>
          </cell>
          <cell r="AC21267" t="str">
            <v>No</v>
          </cell>
          <cell r="AI21267">
            <v>4</v>
          </cell>
        </row>
        <row r="21268">
          <cell r="K21268" t="str">
            <v>Academy Sponsor Led</v>
          </cell>
          <cell r="L21268" t="str">
            <v>Primary</v>
          </cell>
          <cell r="AC21268" t="str">
            <v>No</v>
          </cell>
          <cell r="AI21268">
            <v>4</v>
          </cell>
        </row>
        <row r="21269">
          <cell r="K21269" t="str">
            <v>Academy Sponsor Led</v>
          </cell>
          <cell r="L21269" t="str">
            <v>Primary</v>
          </cell>
          <cell r="AC21269" t="str">
            <v>No</v>
          </cell>
          <cell r="AI21269">
            <v>3</v>
          </cell>
        </row>
        <row r="21270">
          <cell r="K21270" t="str">
            <v>Academy Sponsor Led</v>
          </cell>
          <cell r="L21270" t="str">
            <v>Primary</v>
          </cell>
          <cell r="AC21270" t="str">
            <v>No</v>
          </cell>
          <cell r="AI21270">
            <v>3</v>
          </cell>
        </row>
        <row r="21271">
          <cell r="K21271" t="str">
            <v>Academy Sponsor Led</v>
          </cell>
          <cell r="L21271" t="str">
            <v>Primary</v>
          </cell>
          <cell r="AC21271" t="str">
            <v>No</v>
          </cell>
          <cell r="AI21271">
            <v>4</v>
          </cell>
        </row>
        <row r="21272">
          <cell r="K21272" t="str">
            <v>Academy Sponsor Led</v>
          </cell>
          <cell r="L21272" t="str">
            <v>Secondary</v>
          </cell>
          <cell r="AC21272" t="str">
            <v>No</v>
          </cell>
          <cell r="AI21272">
            <v>3</v>
          </cell>
        </row>
        <row r="21273">
          <cell r="K21273" t="str">
            <v>Academy Converter</v>
          </cell>
          <cell r="L21273" t="str">
            <v>Primary</v>
          </cell>
          <cell r="AC21273" t="str">
            <v>No</v>
          </cell>
          <cell r="AI21273">
            <v>2</v>
          </cell>
        </row>
        <row r="21274">
          <cell r="K21274" t="str">
            <v>Academy Sponsor Led</v>
          </cell>
          <cell r="L21274" t="str">
            <v>Primary</v>
          </cell>
          <cell r="AC21274" t="str">
            <v>No</v>
          </cell>
          <cell r="AI21274">
            <v>3</v>
          </cell>
        </row>
        <row r="21275">
          <cell r="K21275" t="str">
            <v>Academy Sponsor Led</v>
          </cell>
          <cell r="L21275" t="str">
            <v>Primary</v>
          </cell>
          <cell r="AC21275" t="str">
            <v>No</v>
          </cell>
          <cell r="AI21275">
            <v>3</v>
          </cell>
        </row>
        <row r="21276">
          <cell r="K21276" t="str">
            <v>Academy Sponsor Led</v>
          </cell>
          <cell r="L21276" t="str">
            <v>Primary</v>
          </cell>
          <cell r="AC21276" t="str">
            <v>No</v>
          </cell>
          <cell r="AI21276">
            <v>3</v>
          </cell>
        </row>
        <row r="21277">
          <cell r="K21277" t="str">
            <v>Academy Sponsor Led</v>
          </cell>
          <cell r="L21277" t="str">
            <v>Primary</v>
          </cell>
          <cell r="AC21277" t="str">
            <v>No</v>
          </cell>
          <cell r="AI21277">
            <v>4</v>
          </cell>
        </row>
        <row r="21278">
          <cell r="K21278" t="str">
            <v>Academy Sponsor Led</v>
          </cell>
          <cell r="L21278" t="str">
            <v>Primary</v>
          </cell>
          <cell r="AC21278" t="str">
            <v>No</v>
          </cell>
          <cell r="AI21278">
            <v>4</v>
          </cell>
        </row>
        <row r="21279">
          <cell r="K21279" t="str">
            <v>Academy Sponsor Led</v>
          </cell>
          <cell r="L21279" t="str">
            <v>Primary</v>
          </cell>
          <cell r="AC21279" t="str">
            <v>No</v>
          </cell>
          <cell r="AI21279">
            <v>3</v>
          </cell>
        </row>
        <row r="21280">
          <cell r="K21280" t="str">
            <v>Academy Sponsor Led</v>
          </cell>
          <cell r="L21280" t="str">
            <v>Primary</v>
          </cell>
          <cell r="AC21280" t="str">
            <v>No</v>
          </cell>
          <cell r="AI21280">
            <v>4</v>
          </cell>
        </row>
        <row r="21281">
          <cell r="K21281" t="str">
            <v>Academy Converter</v>
          </cell>
          <cell r="L21281" t="str">
            <v>Primary</v>
          </cell>
          <cell r="AC21281" t="str">
            <v>No</v>
          </cell>
          <cell r="AI21281">
            <v>4</v>
          </cell>
        </row>
        <row r="21282">
          <cell r="K21282" t="str">
            <v>Academy Sponsor Led</v>
          </cell>
          <cell r="L21282" t="str">
            <v>Secondary</v>
          </cell>
          <cell r="AC21282" t="str">
            <v>No</v>
          </cell>
          <cell r="AI21282">
            <v>3</v>
          </cell>
        </row>
        <row r="21283">
          <cell r="K21283" t="str">
            <v>Academy Sponsor Led</v>
          </cell>
          <cell r="L21283" t="str">
            <v>Primary</v>
          </cell>
          <cell r="AC21283" t="str">
            <v>Yes</v>
          </cell>
          <cell r="AI21283">
            <v>3</v>
          </cell>
        </row>
        <row r="21284">
          <cell r="K21284" t="str">
            <v>Academy Sponsor Led</v>
          </cell>
          <cell r="L21284" t="str">
            <v>Primary</v>
          </cell>
          <cell r="AC21284" t="str">
            <v>No</v>
          </cell>
          <cell r="AI21284">
            <v>3</v>
          </cell>
        </row>
        <row r="21285">
          <cell r="K21285" t="str">
            <v>Academy Converter</v>
          </cell>
          <cell r="L21285" t="str">
            <v>Primary</v>
          </cell>
          <cell r="AC21285" t="str">
            <v>No</v>
          </cell>
          <cell r="AI21285">
            <v>2</v>
          </cell>
        </row>
        <row r="21286">
          <cell r="K21286" t="str">
            <v>Academy Sponsor Led</v>
          </cell>
          <cell r="L21286" t="str">
            <v>Primary</v>
          </cell>
          <cell r="AC21286" t="str">
            <v>No</v>
          </cell>
          <cell r="AI21286">
            <v>3</v>
          </cell>
        </row>
        <row r="21287">
          <cell r="K21287" t="str">
            <v>Academy Sponsor Led</v>
          </cell>
          <cell r="L21287" t="str">
            <v>Primary</v>
          </cell>
          <cell r="AC21287" t="str">
            <v>No</v>
          </cell>
          <cell r="AI21287">
            <v>2</v>
          </cell>
        </row>
        <row r="21288">
          <cell r="K21288" t="str">
            <v>Academy Sponsor Led</v>
          </cell>
          <cell r="L21288" t="str">
            <v>Primary</v>
          </cell>
          <cell r="AC21288" t="str">
            <v>No</v>
          </cell>
          <cell r="AI21288">
            <v>3</v>
          </cell>
        </row>
        <row r="21289">
          <cell r="K21289" t="str">
            <v>Academy Converter</v>
          </cell>
          <cell r="L21289" t="str">
            <v>Primary</v>
          </cell>
          <cell r="AC21289" t="str">
            <v>No</v>
          </cell>
          <cell r="AI21289">
            <v>2</v>
          </cell>
        </row>
        <row r="21290">
          <cell r="K21290" t="str">
            <v>Academy Converter</v>
          </cell>
          <cell r="L21290" t="str">
            <v>Primary</v>
          </cell>
          <cell r="AC21290" t="str">
            <v>No</v>
          </cell>
          <cell r="AI21290">
            <v>2</v>
          </cell>
        </row>
        <row r="21291">
          <cell r="K21291" t="str">
            <v>Academy Converter</v>
          </cell>
          <cell r="L21291" t="str">
            <v>Primary</v>
          </cell>
          <cell r="AC21291" t="str">
            <v>No</v>
          </cell>
          <cell r="AI21291">
            <v>1</v>
          </cell>
        </row>
        <row r="21292">
          <cell r="K21292" t="str">
            <v>Academy Converter</v>
          </cell>
          <cell r="L21292" t="str">
            <v>Secondary</v>
          </cell>
          <cell r="AC21292" t="str">
            <v>NULL</v>
          </cell>
          <cell r="AI21292" t="str">
            <v>NULL</v>
          </cell>
        </row>
        <row r="21293">
          <cell r="K21293" t="str">
            <v>Academy Converter</v>
          </cell>
          <cell r="L21293" t="str">
            <v>Primary</v>
          </cell>
          <cell r="AC21293" t="str">
            <v>No</v>
          </cell>
          <cell r="AI21293">
            <v>1</v>
          </cell>
        </row>
        <row r="21294">
          <cell r="K21294" t="str">
            <v>Academy Converter</v>
          </cell>
          <cell r="L21294" t="str">
            <v>Primary</v>
          </cell>
          <cell r="AC21294" t="str">
            <v>No</v>
          </cell>
          <cell r="AI21294">
            <v>2</v>
          </cell>
        </row>
        <row r="21295">
          <cell r="K21295" t="str">
            <v>Academy Converter</v>
          </cell>
          <cell r="L21295" t="str">
            <v>Primary</v>
          </cell>
          <cell r="AC21295" t="str">
            <v>No</v>
          </cell>
          <cell r="AI21295">
            <v>1</v>
          </cell>
        </row>
        <row r="21296">
          <cell r="K21296" t="str">
            <v>Academy Converter</v>
          </cell>
          <cell r="L21296" t="str">
            <v>Primary</v>
          </cell>
          <cell r="AC21296" t="str">
            <v>No</v>
          </cell>
          <cell r="AI21296">
            <v>2</v>
          </cell>
        </row>
        <row r="21297">
          <cell r="K21297" t="str">
            <v>Academy Converter</v>
          </cell>
          <cell r="L21297" t="str">
            <v>Primary</v>
          </cell>
          <cell r="AC21297" t="str">
            <v>No</v>
          </cell>
          <cell r="AI21297">
            <v>2</v>
          </cell>
        </row>
        <row r="21298">
          <cell r="K21298" t="str">
            <v>Academy Converter</v>
          </cell>
          <cell r="L21298" t="str">
            <v>Primary</v>
          </cell>
          <cell r="AC21298" t="str">
            <v>No</v>
          </cell>
          <cell r="AI21298">
            <v>2</v>
          </cell>
        </row>
        <row r="21299">
          <cell r="K21299" t="str">
            <v>Academy Converter</v>
          </cell>
          <cell r="L21299" t="str">
            <v>Primary</v>
          </cell>
          <cell r="AC21299" t="str">
            <v>No</v>
          </cell>
          <cell r="AI21299">
            <v>2</v>
          </cell>
        </row>
        <row r="21300">
          <cell r="K21300" t="str">
            <v>Academy Sponsor Led</v>
          </cell>
          <cell r="L21300" t="str">
            <v>Primary</v>
          </cell>
          <cell r="AC21300" t="str">
            <v>No</v>
          </cell>
          <cell r="AI21300">
            <v>3</v>
          </cell>
        </row>
        <row r="21301">
          <cell r="K21301" t="str">
            <v>Academy Converter</v>
          </cell>
          <cell r="L21301" t="str">
            <v>Primary</v>
          </cell>
          <cell r="AC21301" t="str">
            <v>No</v>
          </cell>
          <cell r="AI21301">
            <v>1</v>
          </cell>
        </row>
        <row r="21302">
          <cell r="K21302" t="str">
            <v>Academy Converter</v>
          </cell>
          <cell r="L21302" t="str">
            <v>Primary</v>
          </cell>
          <cell r="AC21302" t="str">
            <v>No</v>
          </cell>
          <cell r="AI21302">
            <v>2</v>
          </cell>
        </row>
        <row r="21303">
          <cell r="K21303" t="str">
            <v>Academy Converter</v>
          </cell>
          <cell r="L21303" t="str">
            <v>Secondary</v>
          </cell>
          <cell r="AC21303" t="str">
            <v>No</v>
          </cell>
          <cell r="AI21303">
            <v>3</v>
          </cell>
        </row>
        <row r="21304">
          <cell r="K21304" t="str">
            <v>Academy Converter</v>
          </cell>
          <cell r="L21304" t="str">
            <v>Primary</v>
          </cell>
          <cell r="AC21304" t="str">
            <v>No</v>
          </cell>
          <cell r="AI21304">
            <v>2</v>
          </cell>
        </row>
        <row r="21305">
          <cell r="K21305" t="str">
            <v>Academy Sponsor Led</v>
          </cell>
          <cell r="L21305" t="str">
            <v>Primary</v>
          </cell>
          <cell r="AC21305" t="str">
            <v>No</v>
          </cell>
          <cell r="AI21305">
            <v>2</v>
          </cell>
        </row>
        <row r="21306">
          <cell r="K21306" t="str">
            <v>Academy Sponsor Led</v>
          </cell>
          <cell r="L21306" t="str">
            <v>Secondary</v>
          </cell>
          <cell r="AC21306" t="str">
            <v>No</v>
          </cell>
          <cell r="AI21306">
            <v>3</v>
          </cell>
        </row>
        <row r="21307">
          <cell r="K21307" t="str">
            <v>Academy Sponsor Led</v>
          </cell>
          <cell r="L21307" t="str">
            <v>Secondary</v>
          </cell>
          <cell r="AC21307" t="str">
            <v>No</v>
          </cell>
          <cell r="AI21307">
            <v>3</v>
          </cell>
        </row>
        <row r="21308">
          <cell r="K21308" t="str">
            <v>Academy Sponsor Led</v>
          </cell>
          <cell r="L21308" t="str">
            <v>Secondary</v>
          </cell>
          <cell r="AC21308" t="str">
            <v>No</v>
          </cell>
          <cell r="AI21308">
            <v>4</v>
          </cell>
        </row>
        <row r="21309">
          <cell r="K21309" t="str">
            <v>Academy Sponsor Led</v>
          </cell>
          <cell r="L21309" t="str">
            <v>Primary</v>
          </cell>
          <cell r="AC21309" t="str">
            <v>No</v>
          </cell>
          <cell r="AI21309">
            <v>4</v>
          </cell>
        </row>
        <row r="21310">
          <cell r="K21310" t="str">
            <v>Academy Sponsor Led</v>
          </cell>
          <cell r="L21310" t="str">
            <v>Primary</v>
          </cell>
          <cell r="AC21310" t="str">
            <v>No</v>
          </cell>
          <cell r="AI21310">
            <v>4</v>
          </cell>
        </row>
        <row r="21311">
          <cell r="K21311" t="str">
            <v>Free School Special</v>
          </cell>
          <cell r="L21311" t="str">
            <v>Special</v>
          </cell>
          <cell r="AC21311" t="str">
            <v>NULL</v>
          </cell>
          <cell r="AI21311" t="str">
            <v>NULL</v>
          </cell>
        </row>
        <row r="21312">
          <cell r="K21312" t="str">
            <v>Academy Sponsor Led</v>
          </cell>
          <cell r="L21312" t="str">
            <v>Primary</v>
          </cell>
          <cell r="AC21312" t="str">
            <v>No</v>
          </cell>
          <cell r="AI21312">
            <v>3</v>
          </cell>
        </row>
        <row r="21313">
          <cell r="K21313" t="str">
            <v>Academy Sponsor Led</v>
          </cell>
          <cell r="L21313" t="str">
            <v>Secondary</v>
          </cell>
          <cell r="AC21313" t="str">
            <v>No</v>
          </cell>
          <cell r="AI21313">
            <v>2</v>
          </cell>
        </row>
        <row r="21314">
          <cell r="K21314" t="str">
            <v>Academy Sponsor Led</v>
          </cell>
          <cell r="L21314" t="str">
            <v>Primary</v>
          </cell>
          <cell r="AC21314" t="str">
            <v>No</v>
          </cell>
          <cell r="AI21314">
            <v>3</v>
          </cell>
        </row>
        <row r="21315">
          <cell r="K21315" t="str">
            <v>Academy Converter</v>
          </cell>
          <cell r="L21315" t="str">
            <v>Primary</v>
          </cell>
          <cell r="AC21315" t="str">
            <v>No</v>
          </cell>
          <cell r="AI21315">
            <v>2</v>
          </cell>
        </row>
        <row r="21316">
          <cell r="K21316" t="str">
            <v>Academy Converter</v>
          </cell>
          <cell r="L21316" t="str">
            <v>Primary</v>
          </cell>
          <cell r="AC21316" t="str">
            <v>No</v>
          </cell>
          <cell r="AI21316">
            <v>1</v>
          </cell>
        </row>
        <row r="21317">
          <cell r="K21317" t="str">
            <v>Academy Converter</v>
          </cell>
          <cell r="L21317" t="str">
            <v>Primary</v>
          </cell>
          <cell r="AC21317" t="str">
            <v>No</v>
          </cell>
          <cell r="AI21317">
            <v>3</v>
          </cell>
        </row>
        <row r="21318">
          <cell r="K21318" t="str">
            <v>Academy Converter</v>
          </cell>
          <cell r="L21318" t="str">
            <v>Primary</v>
          </cell>
          <cell r="AC21318" t="str">
            <v>No</v>
          </cell>
          <cell r="AI21318">
            <v>2</v>
          </cell>
        </row>
        <row r="21319">
          <cell r="K21319" t="str">
            <v>Academy Converter</v>
          </cell>
          <cell r="L21319" t="str">
            <v>Primary</v>
          </cell>
          <cell r="AC21319" t="str">
            <v>No</v>
          </cell>
          <cell r="AI21319">
            <v>2</v>
          </cell>
        </row>
        <row r="21320">
          <cell r="K21320" t="str">
            <v>Academy Converter</v>
          </cell>
          <cell r="L21320" t="str">
            <v>Primary</v>
          </cell>
          <cell r="AC21320" t="str">
            <v>No</v>
          </cell>
          <cell r="AI21320">
            <v>2</v>
          </cell>
        </row>
        <row r="21321">
          <cell r="K21321" t="str">
            <v>Academy Converter</v>
          </cell>
          <cell r="L21321" t="str">
            <v>Primary</v>
          </cell>
          <cell r="AC21321" t="str">
            <v>No</v>
          </cell>
          <cell r="AI21321">
            <v>2</v>
          </cell>
        </row>
        <row r="21322">
          <cell r="K21322" t="str">
            <v>Academy Converter</v>
          </cell>
          <cell r="L21322" t="str">
            <v>Primary</v>
          </cell>
          <cell r="AC21322" t="str">
            <v>No</v>
          </cell>
          <cell r="AI21322">
            <v>1</v>
          </cell>
        </row>
        <row r="21323">
          <cell r="K21323" t="str">
            <v>Academy Converter</v>
          </cell>
          <cell r="L21323" t="str">
            <v>Primary</v>
          </cell>
          <cell r="AC21323" t="str">
            <v>No</v>
          </cell>
          <cell r="AI21323">
            <v>2</v>
          </cell>
        </row>
        <row r="21324">
          <cell r="K21324" t="str">
            <v>Academy Converter</v>
          </cell>
          <cell r="L21324" t="str">
            <v>Primary</v>
          </cell>
          <cell r="AC21324" t="str">
            <v>No</v>
          </cell>
          <cell r="AI21324">
            <v>2</v>
          </cell>
        </row>
        <row r="21325">
          <cell r="K21325" t="str">
            <v>Academy Converter</v>
          </cell>
          <cell r="L21325" t="str">
            <v>Primary</v>
          </cell>
          <cell r="AC21325" t="str">
            <v>No</v>
          </cell>
          <cell r="AI21325">
            <v>2</v>
          </cell>
        </row>
        <row r="21326">
          <cell r="K21326" t="str">
            <v>Academy Converter</v>
          </cell>
          <cell r="L21326" t="str">
            <v>Primary</v>
          </cell>
          <cell r="AC21326" t="str">
            <v>No</v>
          </cell>
          <cell r="AI21326">
            <v>2</v>
          </cell>
        </row>
        <row r="21327">
          <cell r="K21327" t="str">
            <v>Academy Converter</v>
          </cell>
          <cell r="L21327" t="str">
            <v>Primary</v>
          </cell>
          <cell r="AC21327" t="str">
            <v>No</v>
          </cell>
          <cell r="AI21327">
            <v>2</v>
          </cell>
        </row>
        <row r="21328">
          <cell r="K21328" t="str">
            <v>Academy Converter</v>
          </cell>
          <cell r="L21328" t="str">
            <v>Secondary</v>
          </cell>
          <cell r="AC21328" t="str">
            <v>No</v>
          </cell>
          <cell r="AI21328">
            <v>2</v>
          </cell>
        </row>
        <row r="21329">
          <cell r="K21329" t="str">
            <v>Academy Sponsor Led</v>
          </cell>
          <cell r="L21329" t="str">
            <v>Primary</v>
          </cell>
          <cell r="AC21329" t="str">
            <v>No</v>
          </cell>
          <cell r="AI21329">
            <v>3</v>
          </cell>
        </row>
        <row r="21330">
          <cell r="K21330" t="str">
            <v>Academy Sponsor Led</v>
          </cell>
          <cell r="L21330" t="str">
            <v>Primary</v>
          </cell>
          <cell r="AC21330" t="str">
            <v>No</v>
          </cell>
          <cell r="AI21330">
            <v>3</v>
          </cell>
        </row>
        <row r="21331">
          <cell r="K21331" t="str">
            <v>Academy Converter</v>
          </cell>
          <cell r="L21331" t="str">
            <v>Primary</v>
          </cell>
          <cell r="AC21331" t="str">
            <v>No</v>
          </cell>
          <cell r="AI21331">
            <v>1</v>
          </cell>
        </row>
        <row r="21332">
          <cell r="K21332" t="str">
            <v>Academy Converter</v>
          </cell>
          <cell r="L21332" t="str">
            <v>Primary</v>
          </cell>
          <cell r="AC21332" t="str">
            <v>No</v>
          </cell>
          <cell r="AI21332">
            <v>2</v>
          </cell>
        </row>
        <row r="21333">
          <cell r="K21333" t="str">
            <v>Academy Converter</v>
          </cell>
          <cell r="L21333" t="str">
            <v>Primary</v>
          </cell>
          <cell r="AC21333" t="str">
            <v>No</v>
          </cell>
          <cell r="AI21333">
            <v>2</v>
          </cell>
        </row>
        <row r="21334">
          <cell r="K21334" t="str">
            <v>Academy Converter</v>
          </cell>
          <cell r="L21334" t="str">
            <v>Secondary</v>
          </cell>
          <cell r="AC21334" t="str">
            <v>No</v>
          </cell>
          <cell r="AI21334">
            <v>2</v>
          </cell>
        </row>
        <row r="21335">
          <cell r="K21335" t="str">
            <v>Academy Converter</v>
          </cell>
          <cell r="L21335" t="str">
            <v>Secondary</v>
          </cell>
          <cell r="AC21335" t="str">
            <v>No</v>
          </cell>
          <cell r="AI21335">
            <v>2</v>
          </cell>
        </row>
        <row r="21336">
          <cell r="K21336" t="str">
            <v>Academy Converter</v>
          </cell>
          <cell r="L21336" t="str">
            <v>Primary</v>
          </cell>
          <cell r="AC21336" t="str">
            <v>No</v>
          </cell>
          <cell r="AI21336">
            <v>2</v>
          </cell>
        </row>
        <row r="21337">
          <cell r="K21337" t="str">
            <v>Academy Converter</v>
          </cell>
          <cell r="L21337" t="str">
            <v>Primary</v>
          </cell>
          <cell r="AC21337" t="str">
            <v>No</v>
          </cell>
          <cell r="AI21337">
            <v>2</v>
          </cell>
        </row>
        <row r="21338">
          <cell r="K21338" t="str">
            <v>Academy Converter</v>
          </cell>
          <cell r="L21338" t="str">
            <v>Primary</v>
          </cell>
          <cell r="AC21338" t="str">
            <v>No</v>
          </cell>
          <cell r="AI21338">
            <v>2</v>
          </cell>
        </row>
        <row r="21339">
          <cell r="K21339" t="str">
            <v>Academy Converter</v>
          </cell>
          <cell r="L21339" t="str">
            <v>Primary</v>
          </cell>
          <cell r="AC21339" t="str">
            <v>No</v>
          </cell>
          <cell r="AI21339">
            <v>1</v>
          </cell>
        </row>
        <row r="21340">
          <cell r="K21340" t="str">
            <v>Academy Converter</v>
          </cell>
          <cell r="L21340" t="str">
            <v>Primary</v>
          </cell>
          <cell r="AC21340" t="str">
            <v>No</v>
          </cell>
          <cell r="AI21340">
            <v>2</v>
          </cell>
        </row>
        <row r="21341">
          <cell r="K21341" t="str">
            <v>Academy Converter</v>
          </cell>
          <cell r="L21341" t="str">
            <v>Primary</v>
          </cell>
          <cell r="AC21341" t="str">
            <v>No</v>
          </cell>
          <cell r="AI21341">
            <v>2</v>
          </cell>
        </row>
        <row r="21342">
          <cell r="K21342" t="str">
            <v>Academy Converter</v>
          </cell>
          <cell r="L21342" t="str">
            <v>Primary</v>
          </cell>
          <cell r="AC21342" t="str">
            <v>No</v>
          </cell>
          <cell r="AI21342">
            <v>2</v>
          </cell>
        </row>
        <row r="21343">
          <cell r="K21343" t="str">
            <v>Academy Converter</v>
          </cell>
          <cell r="L21343" t="str">
            <v>Primary</v>
          </cell>
          <cell r="AC21343" t="str">
            <v>No</v>
          </cell>
          <cell r="AI21343">
            <v>2</v>
          </cell>
        </row>
        <row r="21344">
          <cell r="K21344" t="str">
            <v>Academy Alternative Provision Converter</v>
          </cell>
          <cell r="L21344" t="str">
            <v>PRU</v>
          </cell>
          <cell r="AC21344" t="str">
            <v>No</v>
          </cell>
          <cell r="AI21344">
            <v>1</v>
          </cell>
        </row>
        <row r="21345">
          <cell r="K21345" t="str">
            <v>Academy Converter</v>
          </cell>
          <cell r="L21345" t="str">
            <v>Primary</v>
          </cell>
          <cell r="AC21345" t="str">
            <v>No</v>
          </cell>
          <cell r="AI21345">
            <v>2</v>
          </cell>
        </row>
        <row r="21346">
          <cell r="K21346" t="str">
            <v>Academy Converter</v>
          </cell>
          <cell r="L21346" t="str">
            <v>Primary</v>
          </cell>
          <cell r="AC21346" t="str">
            <v>No</v>
          </cell>
          <cell r="AI21346">
            <v>2</v>
          </cell>
        </row>
        <row r="21347">
          <cell r="K21347" t="str">
            <v>Academy Converter</v>
          </cell>
          <cell r="L21347" t="str">
            <v>Primary</v>
          </cell>
          <cell r="AC21347" t="str">
            <v>No</v>
          </cell>
          <cell r="AI21347">
            <v>2</v>
          </cell>
        </row>
        <row r="21348">
          <cell r="K21348" t="str">
            <v>Academy Converter</v>
          </cell>
          <cell r="L21348" t="str">
            <v>Primary</v>
          </cell>
          <cell r="AC21348" t="str">
            <v>No</v>
          </cell>
          <cell r="AI21348">
            <v>2</v>
          </cell>
        </row>
        <row r="21349">
          <cell r="K21349" t="str">
            <v>Academy Sponsor Led</v>
          </cell>
          <cell r="L21349" t="str">
            <v>Secondary</v>
          </cell>
          <cell r="AC21349" t="str">
            <v>No</v>
          </cell>
          <cell r="AI21349">
            <v>3</v>
          </cell>
        </row>
        <row r="21350">
          <cell r="K21350" t="str">
            <v>Academy Sponsor Led</v>
          </cell>
          <cell r="L21350" t="str">
            <v>Secondary</v>
          </cell>
          <cell r="AC21350" t="str">
            <v>No</v>
          </cell>
          <cell r="AI21350">
            <v>3</v>
          </cell>
        </row>
        <row r="21351">
          <cell r="K21351" t="str">
            <v>Academy Sponsor Led</v>
          </cell>
          <cell r="L21351" t="str">
            <v>Primary</v>
          </cell>
          <cell r="AC21351" t="str">
            <v>No</v>
          </cell>
          <cell r="AI21351">
            <v>2</v>
          </cell>
        </row>
        <row r="21352">
          <cell r="K21352" t="str">
            <v>Academy Sponsor Led</v>
          </cell>
          <cell r="L21352" t="str">
            <v>Primary</v>
          </cell>
          <cell r="AC21352" t="str">
            <v>No</v>
          </cell>
          <cell r="AI21352">
            <v>3</v>
          </cell>
        </row>
        <row r="21353">
          <cell r="K21353" t="str">
            <v>Academy Sponsor Led</v>
          </cell>
          <cell r="L21353" t="str">
            <v>Primary</v>
          </cell>
          <cell r="AC21353" t="str">
            <v>No</v>
          </cell>
          <cell r="AI21353">
            <v>2</v>
          </cell>
        </row>
        <row r="21354">
          <cell r="K21354" t="str">
            <v>Academy Sponsor Led</v>
          </cell>
          <cell r="L21354" t="str">
            <v>Secondary</v>
          </cell>
          <cell r="AC21354" t="str">
            <v>No</v>
          </cell>
          <cell r="AI21354">
            <v>3</v>
          </cell>
        </row>
        <row r="21355">
          <cell r="K21355" t="str">
            <v>Academy Sponsor Led</v>
          </cell>
          <cell r="L21355" t="str">
            <v>Secondary</v>
          </cell>
          <cell r="AC21355" t="str">
            <v>No</v>
          </cell>
          <cell r="AI21355">
            <v>3</v>
          </cell>
        </row>
        <row r="21356">
          <cell r="K21356" t="str">
            <v>Academy Sponsor Led</v>
          </cell>
          <cell r="L21356" t="str">
            <v>Primary</v>
          </cell>
          <cell r="AC21356" t="str">
            <v>No</v>
          </cell>
          <cell r="AI21356">
            <v>3</v>
          </cell>
        </row>
        <row r="21357">
          <cell r="K21357" t="str">
            <v>Academy Sponsor Led</v>
          </cell>
          <cell r="L21357" t="str">
            <v>Primary</v>
          </cell>
          <cell r="AC21357" t="str">
            <v>No</v>
          </cell>
          <cell r="AI21357">
            <v>3</v>
          </cell>
        </row>
        <row r="21358">
          <cell r="K21358" t="str">
            <v>Academy Sponsor Led</v>
          </cell>
          <cell r="L21358" t="str">
            <v>Secondary</v>
          </cell>
          <cell r="AC21358" t="str">
            <v>No</v>
          </cell>
          <cell r="AI21358">
            <v>4</v>
          </cell>
        </row>
        <row r="21359">
          <cell r="K21359" t="str">
            <v>Academy Converter</v>
          </cell>
          <cell r="L21359" t="str">
            <v>Secondary</v>
          </cell>
          <cell r="AC21359" t="str">
            <v>No</v>
          </cell>
          <cell r="AI21359">
            <v>4</v>
          </cell>
        </row>
        <row r="21360">
          <cell r="K21360" t="str">
            <v>Academy Sponsor Led</v>
          </cell>
          <cell r="L21360" t="str">
            <v>Secondary</v>
          </cell>
          <cell r="AC21360" t="str">
            <v>No</v>
          </cell>
          <cell r="AI21360">
            <v>4</v>
          </cell>
        </row>
        <row r="21361">
          <cell r="K21361" t="str">
            <v>Academy Sponsor Led</v>
          </cell>
          <cell r="L21361" t="str">
            <v>Primary</v>
          </cell>
          <cell r="AC21361" t="str">
            <v>No</v>
          </cell>
          <cell r="AI21361">
            <v>4</v>
          </cell>
        </row>
        <row r="21362">
          <cell r="K21362" t="str">
            <v>Academy Converter</v>
          </cell>
          <cell r="L21362" t="str">
            <v>Primary</v>
          </cell>
          <cell r="AC21362" t="str">
            <v>No</v>
          </cell>
          <cell r="AI21362">
            <v>4</v>
          </cell>
        </row>
        <row r="21363">
          <cell r="K21363" t="str">
            <v>Academy Converter</v>
          </cell>
          <cell r="L21363" t="str">
            <v>Secondary</v>
          </cell>
          <cell r="AC21363" t="str">
            <v>No</v>
          </cell>
          <cell r="AI21363">
            <v>4</v>
          </cell>
        </row>
        <row r="21364">
          <cell r="K21364" t="str">
            <v>Academy Sponsor Led</v>
          </cell>
          <cell r="L21364" t="str">
            <v>Secondary</v>
          </cell>
          <cell r="AC21364" t="str">
            <v>No</v>
          </cell>
          <cell r="AI21364">
            <v>3</v>
          </cell>
        </row>
        <row r="21365">
          <cell r="K21365" t="str">
            <v>Academy Sponsor Led</v>
          </cell>
          <cell r="L21365" t="str">
            <v>Secondary</v>
          </cell>
          <cell r="AC21365" t="str">
            <v>No</v>
          </cell>
          <cell r="AI21365">
            <v>4</v>
          </cell>
        </row>
        <row r="21366">
          <cell r="K21366" t="str">
            <v>Academy Converter</v>
          </cell>
          <cell r="L21366" t="str">
            <v>Primary</v>
          </cell>
          <cell r="AC21366" t="str">
            <v>No</v>
          </cell>
          <cell r="AI21366">
            <v>3</v>
          </cell>
        </row>
        <row r="21367">
          <cell r="K21367" t="str">
            <v>Academy Sponsor Led</v>
          </cell>
          <cell r="L21367" t="str">
            <v>Primary</v>
          </cell>
          <cell r="AC21367" t="str">
            <v>No</v>
          </cell>
          <cell r="AI21367">
            <v>4</v>
          </cell>
        </row>
        <row r="21368">
          <cell r="K21368" t="str">
            <v>Academy Sponsor Led</v>
          </cell>
          <cell r="L21368" t="str">
            <v>Secondary</v>
          </cell>
          <cell r="AC21368" t="str">
            <v>No</v>
          </cell>
          <cell r="AI21368">
            <v>4</v>
          </cell>
        </row>
        <row r="21369">
          <cell r="K21369" t="str">
            <v>Academy Sponsor Led</v>
          </cell>
          <cell r="L21369" t="str">
            <v>Secondary</v>
          </cell>
          <cell r="AC21369" t="str">
            <v>No</v>
          </cell>
          <cell r="AI21369">
            <v>4</v>
          </cell>
        </row>
        <row r="21370">
          <cell r="K21370" t="str">
            <v>Academy Sponsor Led</v>
          </cell>
          <cell r="L21370" t="str">
            <v>Secondary</v>
          </cell>
          <cell r="AC21370" t="str">
            <v>No</v>
          </cell>
          <cell r="AI21370">
            <v>3</v>
          </cell>
        </row>
        <row r="21371">
          <cell r="K21371" t="str">
            <v>Academy Converter</v>
          </cell>
          <cell r="L21371" t="str">
            <v>Secondary</v>
          </cell>
          <cell r="AC21371" t="str">
            <v>No</v>
          </cell>
          <cell r="AI21371">
            <v>3</v>
          </cell>
        </row>
        <row r="21372">
          <cell r="K21372" t="str">
            <v>Academy Sponsor Led</v>
          </cell>
          <cell r="L21372" t="str">
            <v>Primary</v>
          </cell>
          <cell r="AC21372" t="str">
            <v>No</v>
          </cell>
          <cell r="AI21372">
            <v>3</v>
          </cell>
        </row>
        <row r="21373">
          <cell r="K21373" t="str">
            <v>Academy Sponsor Led</v>
          </cell>
          <cell r="L21373" t="str">
            <v>Primary</v>
          </cell>
          <cell r="AC21373" t="str">
            <v>No</v>
          </cell>
          <cell r="AI21373">
            <v>2</v>
          </cell>
        </row>
        <row r="21374">
          <cell r="K21374" t="str">
            <v>Academy Sponsor Led</v>
          </cell>
          <cell r="L21374" t="str">
            <v>Primary</v>
          </cell>
          <cell r="AC21374" t="str">
            <v>No</v>
          </cell>
          <cell r="AI21374">
            <v>2</v>
          </cell>
        </row>
        <row r="21375">
          <cell r="K21375" t="str">
            <v>Academy Converter</v>
          </cell>
          <cell r="L21375" t="str">
            <v>Secondary</v>
          </cell>
          <cell r="AC21375" t="str">
            <v>No</v>
          </cell>
          <cell r="AI21375">
            <v>3</v>
          </cell>
        </row>
        <row r="21376">
          <cell r="K21376" t="str">
            <v>Academy Sponsor Led</v>
          </cell>
          <cell r="L21376" t="str">
            <v>Secondary</v>
          </cell>
          <cell r="AC21376" t="str">
            <v>No</v>
          </cell>
          <cell r="AI21376">
            <v>4</v>
          </cell>
        </row>
        <row r="21377">
          <cell r="K21377" t="str">
            <v>Free School</v>
          </cell>
          <cell r="L21377" t="str">
            <v>Primary</v>
          </cell>
          <cell r="AC21377" t="str">
            <v>NULL</v>
          </cell>
          <cell r="AI21377" t="str">
            <v>NULL</v>
          </cell>
        </row>
        <row r="21378">
          <cell r="K21378" t="str">
            <v>Academy Converter</v>
          </cell>
          <cell r="L21378" t="str">
            <v>Primary</v>
          </cell>
          <cell r="AC21378" t="str">
            <v>NULL</v>
          </cell>
          <cell r="AI21378" t="str">
            <v>NULL</v>
          </cell>
        </row>
        <row r="21379">
          <cell r="K21379" t="str">
            <v>Academy Converter</v>
          </cell>
          <cell r="L21379" t="str">
            <v>Secondary</v>
          </cell>
          <cell r="AC21379" t="str">
            <v>Yes</v>
          </cell>
          <cell r="AI21379">
            <v>1</v>
          </cell>
        </row>
        <row r="21380">
          <cell r="K21380" t="str">
            <v>Academy Sponsor Led</v>
          </cell>
          <cell r="L21380" t="str">
            <v>Primary</v>
          </cell>
          <cell r="AC21380" t="str">
            <v>No</v>
          </cell>
          <cell r="AI21380">
            <v>2</v>
          </cell>
        </row>
        <row r="21381">
          <cell r="K21381" t="str">
            <v>University Technical College</v>
          </cell>
          <cell r="L21381" t="str">
            <v>Secondary</v>
          </cell>
          <cell r="AC21381" t="str">
            <v>No</v>
          </cell>
          <cell r="AI21381">
            <v>4</v>
          </cell>
        </row>
        <row r="21382">
          <cell r="K21382" t="str">
            <v>Academy Converter</v>
          </cell>
          <cell r="L21382" t="str">
            <v>Secondary</v>
          </cell>
          <cell r="AC21382" t="str">
            <v>No</v>
          </cell>
          <cell r="AI21382">
            <v>3</v>
          </cell>
        </row>
        <row r="21383">
          <cell r="K21383" t="str">
            <v>Academy Sponsor Led</v>
          </cell>
          <cell r="L21383" t="str">
            <v>Secondary</v>
          </cell>
          <cell r="AC21383" t="str">
            <v>No</v>
          </cell>
          <cell r="AI21383">
            <v>3</v>
          </cell>
        </row>
        <row r="21384">
          <cell r="K21384" t="str">
            <v>Academy Sponsor Led</v>
          </cell>
          <cell r="L21384" t="str">
            <v>Secondary</v>
          </cell>
          <cell r="AC21384" t="str">
            <v>No</v>
          </cell>
          <cell r="AI21384">
            <v>3</v>
          </cell>
        </row>
        <row r="21385">
          <cell r="K21385" t="str">
            <v>Academy Sponsor Led</v>
          </cell>
          <cell r="L21385" t="str">
            <v>Primary</v>
          </cell>
          <cell r="AC21385" t="str">
            <v>No</v>
          </cell>
          <cell r="AI21385">
            <v>4</v>
          </cell>
        </row>
        <row r="21386">
          <cell r="K21386" t="str">
            <v>Academy Sponsor Led</v>
          </cell>
          <cell r="L21386" t="str">
            <v>Primary</v>
          </cell>
          <cell r="AC21386" t="str">
            <v>No</v>
          </cell>
          <cell r="AI21386">
            <v>4</v>
          </cell>
        </row>
        <row r="21387">
          <cell r="K21387" t="str">
            <v>Academy Sponsor Led</v>
          </cell>
          <cell r="L21387" t="str">
            <v>Secondary</v>
          </cell>
          <cell r="AC21387" t="str">
            <v>No</v>
          </cell>
          <cell r="AI21387">
            <v>4</v>
          </cell>
        </row>
        <row r="21388">
          <cell r="K21388" t="str">
            <v>Academy Sponsor Led</v>
          </cell>
          <cell r="L21388" t="str">
            <v>Primary</v>
          </cell>
          <cell r="AC21388" t="str">
            <v>No</v>
          </cell>
          <cell r="AI21388">
            <v>4</v>
          </cell>
        </row>
        <row r="21389">
          <cell r="K21389" t="str">
            <v>Academy Sponsor Led</v>
          </cell>
          <cell r="L21389" t="str">
            <v>Secondary</v>
          </cell>
          <cell r="AC21389" t="str">
            <v>No</v>
          </cell>
          <cell r="AI21389">
            <v>3</v>
          </cell>
        </row>
        <row r="21390">
          <cell r="K21390" t="str">
            <v>Academy Sponsor Led</v>
          </cell>
          <cell r="L21390" t="str">
            <v>Primary</v>
          </cell>
          <cell r="AC21390" t="str">
            <v>No</v>
          </cell>
          <cell r="AI21390">
            <v>4</v>
          </cell>
        </row>
        <row r="21391">
          <cell r="K21391" t="str">
            <v>Academy Sponsor Led</v>
          </cell>
          <cell r="L21391" t="str">
            <v>Primary</v>
          </cell>
          <cell r="AC21391" t="str">
            <v>No</v>
          </cell>
          <cell r="AI21391">
            <v>3</v>
          </cell>
        </row>
        <row r="21392">
          <cell r="K21392" t="str">
            <v>Academy Sponsor Led</v>
          </cell>
          <cell r="L21392" t="str">
            <v>Secondary</v>
          </cell>
          <cell r="AC21392" t="str">
            <v>No</v>
          </cell>
          <cell r="AI21392">
            <v>4</v>
          </cell>
        </row>
        <row r="21393">
          <cell r="K21393" t="str">
            <v>Academy Sponsor Led</v>
          </cell>
          <cell r="L21393" t="str">
            <v>Secondary</v>
          </cell>
          <cell r="AC21393" t="str">
            <v>No</v>
          </cell>
          <cell r="AI21393">
            <v>4</v>
          </cell>
        </row>
        <row r="21394">
          <cell r="K21394" t="str">
            <v>Academy Special Sponsor Led</v>
          </cell>
          <cell r="L21394" t="str">
            <v>Special</v>
          </cell>
          <cell r="AC21394" t="str">
            <v>No</v>
          </cell>
          <cell r="AI21394">
            <v>3</v>
          </cell>
        </row>
        <row r="21395">
          <cell r="K21395" t="str">
            <v>Academy Converter</v>
          </cell>
          <cell r="L21395" t="str">
            <v>Primary</v>
          </cell>
          <cell r="AC21395" t="str">
            <v>No</v>
          </cell>
          <cell r="AI21395">
            <v>1</v>
          </cell>
        </row>
        <row r="21396">
          <cell r="K21396" t="str">
            <v>Academy Special Converter</v>
          </cell>
          <cell r="L21396" t="str">
            <v>Special</v>
          </cell>
          <cell r="AC21396" t="str">
            <v>No</v>
          </cell>
          <cell r="AI21396">
            <v>2</v>
          </cell>
        </row>
        <row r="21397">
          <cell r="K21397" t="str">
            <v>Academy Converter</v>
          </cell>
          <cell r="L21397" t="str">
            <v>Primary</v>
          </cell>
          <cell r="AC21397" t="str">
            <v>No</v>
          </cell>
          <cell r="AI21397">
            <v>2</v>
          </cell>
        </row>
        <row r="21398">
          <cell r="K21398" t="str">
            <v>Academy Converter</v>
          </cell>
          <cell r="L21398" t="str">
            <v>Primary</v>
          </cell>
          <cell r="AC21398" t="str">
            <v>No</v>
          </cell>
          <cell r="AI21398">
            <v>2</v>
          </cell>
        </row>
        <row r="21399">
          <cell r="K21399" t="str">
            <v>Academy Converter</v>
          </cell>
          <cell r="L21399" t="str">
            <v>Primary</v>
          </cell>
          <cell r="AC21399" t="str">
            <v>No</v>
          </cell>
          <cell r="AI21399">
            <v>2</v>
          </cell>
        </row>
        <row r="21400">
          <cell r="K21400" t="str">
            <v>Academy Converter</v>
          </cell>
          <cell r="L21400" t="str">
            <v>Primary</v>
          </cell>
          <cell r="AC21400" t="str">
            <v>No</v>
          </cell>
          <cell r="AI21400">
            <v>2</v>
          </cell>
        </row>
        <row r="21401">
          <cell r="K21401" t="str">
            <v>Academy Converter</v>
          </cell>
          <cell r="L21401" t="str">
            <v>Primary</v>
          </cell>
          <cell r="AC21401" t="str">
            <v>No</v>
          </cell>
          <cell r="AI21401">
            <v>1</v>
          </cell>
        </row>
        <row r="21402">
          <cell r="K21402" t="str">
            <v>Academy Converter</v>
          </cell>
          <cell r="L21402" t="str">
            <v>Primary</v>
          </cell>
          <cell r="AC21402" t="str">
            <v>No</v>
          </cell>
          <cell r="AI21402">
            <v>2</v>
          </cell>
        </row>
        <row r="21403">
          <cell r="K21403" t="str">
            <v>Academy Converter</v>
          </cell>
          <cell r="L21403" t="str">
            <v>Primary</v>
          </cell>
          <cell r="AC21403" t="str">
            <v>No</v>
          </cell>
          <cell r="AI21403">
            <v>2</v>
          </cell>
        </row>
        <row r="21404">
          <cell r="K21404" t="str">
            <v>Academy Converter</v>
          </cell>
          <cell r="L21404" t="str">
            <v>Primary</v>
          </cell>
          <cell r="AC21404" t="str">
            <v>No</v>
          </cell>
          <cell r="AI21404">
            <v>2</v>
          </cell>
        </row>
        <row r="21405">
          <cell r="K21405" t="str">
            <v>Academy Converter</v>
          </cell>
          <cell r="L21405" t="str">
            <v>Primary</v>
          </cell>
          <cell r="AC21405" t="str">
            <v>No</v>
          </cell>
          <cell r="AI21405">
            <v>2</v>
          </cell>
        </row>
        <row r="21406">
          <cell r="K21406" t="str">
            <v>Academy Converter</v>
          </cell>
          <cell r="L21406" t="str">
            <v>Primary</v>
          </cell>
          <cell r="AC21406" t="str">
            <v>No</v>
          </cell>
          <cell r="AI21406">
            <v>2</v>
          </cell>
        </row>
        <row r="21407">
          <cell r="K21407" t="str">
            <v>Academy Converter</v>
          </cell>
          <cell r="L21407" t="str">
            <v>Secondary</v>
          </cell>
          <cell r="AC21407" t="str">
            <v>No</v>
          </cell>
          <cell r="AI21407">
            <v>2</v>
          </cell>
        </row>
        <row r="21408">
          <cell r="K21408" t="str">
            <v>Academy Converter</v>
          </cell>
          <cell r="L21408" t="str">
            <v>Primary</v>
          </cell>
          <cell r="AC21408" t="str">
            <v>No</v>
          </cell>
          <cell r="AI21408">
            <v>2</v>
          </cell>
        </row>
        <row r="21409">
          <cell r="K21409" t="str">
            <v>Academy Converter</v>
          </cell>
          <cell r="L21409" t="str">
            <v>Primary</v>
          </cell>
          <cell r="AC21409" t="str">
            <v>No</v>
          </cell>
          <cell r="AI21409">
            <v>1</v>
          </cell>
        </row>
        <row r="21410">
          <cell r="K21410" t="str">
            <v>Academy Converter</v>
          </cell>
          <cell r="L21410" t="str">
            <v>Primary</v>
          </cell>
          <cell r="AC21410" t="str">
            <v>No</v>
          </cell>
          <cell r="AI21410">
            <v>2</v>
          </cell>
        </row>
        <row r="21411">
          <cell r="K21411" t="str">
            <v>Academy Converter</v>
          </cell>
          <cell r="L21411" t="str">
            <v>Primary</v>
          </cell>
          <cell r="AC21411" t="str">
            <v>No</v>
          </cell>
          <cell r="AI21411">
            <v>2</v>
          </cell>
        </row>
        <row r="21412">
          <cell r="K21412" t="str">
            <v>Academy Converter</v>
          </cell>
          <cell r="L21412" t="str">
            <v>Primary</v>
          </cell>
          <cell r="AC21412" t="str">
            <v>No</v>
          </cell>
          <cell r="AI21412">
            <v>2</v>
          </cell>
        </row>
        <row r="21413">
          <cell r="K21413" t="str">
            <v>Academy Converter</v>
          </cell>
          <cell r="L21413" t="str">
            <v>Secondary</v>
          </cell>
          <cell r="AC21413" t="str">
            <v>No</v>
          </cell>
          <cell r="AI21413">
            <v>1</v>
          </cell>
        </row>
        <row r="21414">
          <cell r="K21414" t="str">
            <v>Academy Converter</v>
          </cell>
          <cell r="L21414" t="str">
            <v>Primary</v>
          </cell>
          <cell r="AC21414" t="str">
            <v>No</v>
          </cell>
          <cell r="AI21414">
            <v>2</v>
          </cell>
        </row>
        <row r="21415">
          <cell r="K21415" t="str">
            <v>Academy Converter</v>
          </cell>
          <cell r="L21415" t="str">
            <v>Primary</v>
          </cell>
          <cell r="AC21415" t="str">
            <v>No</v>
          </cell>
          <cell r="AI21415">
            <v>3</v>
          </cell>
        </row>
        <row r="21416">
          <cell r="K21416" t="str">
            <v>Academy Converter</v>
          </cell>
          <cell r="L21416" t="str">
            <v>Primary</v>
          </cell>
          <cell r="AC21416" t="str">
            <v>No</v>
          </cell>
          <cell r="AI21416">
            <v>1</v>
          </cell>
        </row>
        <row r="21417">
          <cell r="K21417" t="str">
            <v>Academy Converter</v>
          </cell>
          <cell r="L21417" t="str">
            <v>Primary</v>
          </cell>
          <cell r="AC21417" t="str">
            <v>No</v>
          </cell>
          <cell r="AI21417">
            <v>2</v>
          </cell>
        </row>
        <row r="21418">
          <cell r="K21418" t="str">
            <v>Academy Converter</v>
          </cell>
          <cell r="L21418" t="str">
            <v>Primary</v>
          </cell>
          <cell r="AC21418" t="str">
            <v>No</v>
          </cell>
          <cell r="AI21418">
            <v>2</v>
          </cell>
        </row>
        <row r="21419">
          <cell r="K21419" t="str">
            <v>Academy Converter</v>
          </cell>
          <cell r="L21419" t="str">
            <v>Primary</v>
          </cell>
          <cell r="AC21419" t="str">
            <v>No</v>
          </cell>
          <cell r="AI21419">
            <v>2</v>
          </cell>
        </row>
        <row r="21420">
          <cell r="K21420" t="str">
            <v>Academy Special Converter</v>
          </cell>
          <cell r="L21420" t="str">
            <v>Special</v>
          </cell>
          <cell r="AC21420" t="str">
            <v>No</v>
          </cell>
          <cell r="AI21420">
            <v>2</v>
          </cell>
        </row>
        <row r="21421">
          <cell r="K21421" t="str">
            <v>Academy Converter</v>
          </cell>
          <cell r="L21421" t="str">
            <v>Primary</v>
          </cell>
          <cell r="AC21421" t="str">
            <v>No</v>
          </cell>
          <cell r="AI21421">
            <v>2</v>
          </cell>
        </row>
        <row r="21422">
          <cell r="K21422" t="str">
            <v>Academy Converter</v>
          </cell>
          <cell r="L21422" t="str">
            <v>Primary</v>
          </cell>
          <cell r="AC21422" t="str">
            <v>No</v>
          </cell>
          <cell r="AI21422">
            <v>2</v>
          </cell>
        </row>
        <row r="21423">
          <cell r="K21423" t="str">
            <v>Academy Special Sponsor Led</v>
          </cell>
          <cell r="L21423" t="str">
            <v>Special</v>
          </cell>
          <cell r="AC21423" t="str">
            <v>No</v>
          </cell>
          <cell r="AI21423">
            <v>4</v>
          </cell>
        </row>
        <row r="21424">
          <cell r="K21424" t="str">
            <v>Academy Sponsor Led</v>
          </cell>
          <cell r="L21424" t="str">
            <v>Primary</v>
          </cell>
          <cell r="AC21424" t="str">
            <v>No</v>
          </cell>
          <cell r="AI21424">
            <v>4</v>
          </cell>
        </row>
        <row r="21425">
          <cell r="K21425" t="str">
            <v>Academy Sponsor Led</v>
          </cell>
          <cell r="L21425" t="str">
            <v>Primary</v>
          </cell>
          <cell r="AC21425" t="str">
            <v>No</v>
          </cell>
          <cell r="AI21425">
            <v>4</v>
          </cell>
        </row>
        <row r="21426">
          <cell r="K21426" t="str">
            <v>Academy Sponsor Led</v>
          </cell>
          <cell r="L21426" t="str">
            <v>Primary</v>
          </cell>
          <cell r="AC21426" t="str">
            <v>No</v>
          </cell>
          <cell r="AI21426">
            <v>4</v>
          </cell>
        </row>
        <row r="21427">
          <cell r="K21427" t="str">
            <v>Academy Sponsor Led</v>
          </cell>
          <cell r="L21427" t="str">
            <v>Primary</v>
          </cell>
          <cell r="AC21427" t="str">
            <v>No</v>
          </cell>
          <cell r="AI21427">
            <v>4</v>
          </cell>
        </row>
        <row r="21428">
          <cell r="K21428" t="str">
            <v>Academy Converter</v>
          </cell>
          <cell r="L21428" t="str">
            <v>Secondary</v>
          </cell>
          <cell r="AC21428" t="str">
            <v>No</v>
          </cell>
          <cell r="AI21428">
            <v>1</v>
          </cell>
        </row>
        <row r="21429">
          <cell r="K21429" t="str">
            <v>Academy Converter</v>
          </cell>
          <cell r="L21429" t="str">
            <v>Primary</v>
          </cell>
          <cell r="AC21429" t="str">
            <v>No</v>
          </cell>
          <cell r="AI21429">
            <v>2</v>
          </cell>
        </row>
        <row r="21430">
          <cell r="K21430" t="str">
            <v>Academy Converter</v>
          </cell>
          <cell r="L21430" t="str">
            <v>Primary</v>
          </cell>
          <cell r="AC21430" t="str">
            <v>No</v>
          </cell>
          <cell r="AI21430">
            <v>2</v>
          </cell>
        </row>
        <row r="21431">
          <cell r="K21431" t="str">
            <v>Academy Converter</v>
          </cell>
          <cell r="L21431" t="str">
            <v>Primary</v>
          </cell>
          <cell r="AC21431" t="str">
            <v>No</v>
          </cell>
          <cell r="AI21431">
            <v>2</v>
          </cell>
        </row>
        <row r="21432">
          <cell r="K21432" t="str">
            <v>Academy Sponsor Led</v>
          </cell>
          <cell r="L21432" t="str">
            <v>Primary</v>
          </cell>
          <cell r="AC21432" t="str">
            <v>No</v>
          </cell>
          <cell r="AI21432">
            <v>2</v>
          </cell>
        </row>
        <row r="21433">
          <cell r="K21433" t="str">
            <v>Academy Converter</v>
          </cell>
          <cell r="L21433" t="str">
            <v>Primary</v>
          </cell>
          <cell r="AC21433" t="str">
            <v>No</v>
          </cell>
          <cell r="AI21433">
            <v>2</v>
          </cell>
        </row>
        <row r="21434">
          <cell r="K21434" t="str">
            <v>Academy Converter</v>
          </cell>
          <cell r="L21434" t="str">
            <v>Primary</v>
          </cell>
          <cell r="AC21434" t="str">
            <v>No</v>
          </cell>
          <cell r="AI21434">
            <v>2</v>
          </cell>
        </row>
        <row r="21435">
          <cell r="K21435" t="str">
            <v>Academy Converter</v>
          </cell>
          <cell r="L21435" t="str">
            <v>Secondary</v>
          </cell>
          <cell r="AC21435" t="str">
            <v>No</v>
          </cell>
          <cell r="AI21435">
            <v>2</v>
          </cell>
        </row>
        <row r="21436">
          <cell r="K21436" t="str">
            <v>Academy Converter</v>
          </cell>
          <cell r="L21436" t="str">
            <v>Primary</v>
          </cell>
          <cell r="AC21436" t="str">
            <v>No</v>
          </cell>
          <cell r="AI21436">
            <v>2</v>
          </cell>
        </row>
        <row r="21437">
          <cell r="K21437" t="str">
            <v>Academy Converter</v>
          </cell>
          <cell r="L21437" t="str">
            <v>Primary</v>
          </cell>
          <cell r="AC21437" t="str">
            <v>No</v>
          </cell>
          <cell r="AI21437">
            <v>2</v>
          </cell>
        </row>
        <row r="21438">
          <cell r="K21438" t="str">
            <v>Academy Converter</v>
          </cell>
          <cell r="L21438" t="str">
            <v>Primary</v>
          </cell>
          <cell r="AC21438" t="str">
            <v>No</v>
          </cell>
          <cell r="AI21438">
            <v>3</v>
          </cell>
        </row>
        <row r="21439">
          <cell r="K21439" t="str">
            <v>Academy Converter</v>
          </cell>
          <cell r="L21439" t="str">
            <v>Primary</v>
          </cell>
          <cell r="AC21439" t="str">
            <v>No</v>
          </cell>
          <cell r="AI21439">
            <v>2</v>
          </cell>
        </row>
        <row r="21440">
          <cell r="K21440" t="str">
            <v>Academy Converter</v>
          </cell>
          <cell r="L21440" t="str">
            <v>Primary</v>
          </cell>
          <cell r="AC21440" t="str">
            <v>No</v>
          </cell>
          <cell r="AI21440">
            <v>1</v>
          </cell>
        </row>
        <row r="21441">
          <cell r="K21441" t="str">
            <v>Academy Converter</v>
          </cell>
          <cell r="L21441" t="str">
            <v>Primary</v>
          </cell>
          <cell r="AC21441" t="str">
            <v>No</v>
          </cell>
          <cell r="AI21441">
            <v>2</v>
          </cell>
        </row>
        <row r="21442">
          <cell r="K21442" t="str">
            <v>Academy Converter</v>
          </cell>
          <cell r="L21442" t="str">
            <v>Primary</v>
          </cell>
          <cell r="AC21442" t="str">
            <v>No</v>
          </cell>
          <cell r="AI21442">
            <v>2</v>
          </cell>
        </row>
        <row r="21443">
          <cell r="K21443" t="str">
            <v>Academy Converter</v>
          </cell>
          <cell r="L21443" t="str">
            <v>Primary</v>
          </cell>
          <cell r="AC21443" t="str">
            <v>No</v>
          </cell>
          <cell r="AI21443">
            <v>2</v>
          </cell>
        </row>
        <row r="21444">
          <cell r="K21444" t="str">
            <v>Academy Converter</v>
          </cell>
          <cell r="L21444" t="str">
            <v>Primary</v>
          </cell>
          <cell r="AC21444" t="str">
            <v>No</v>
          </cell>
          <cell r="AI21444">
            <v>1</v>
          </cell>
        </row>
        <row r="21445">
          <cell r="K21445" t="str">
            <v>Academy Converter</v>
          </cell>
          <cell r="L21445" t="str">
            <v>Primary</v>
          </cell>
          <cell r="AC21445" t="str">
            <v>No</v>
          </cell>
          <cell r="AI21445">
            <v>2</v>
          </cell>
        </row>
        <row r="21446">
          <cell r="K21446" t="str">
            <v>Academy Converter</v>
          </cell>
          <cell r="L21446" t="str">
            <v>Primary</v>
          </cell>
          <cell r="AC21446" t="str">
            <v>No</v>
          </cell>
          <cell r="AI21446">
            <v>2</v>
          </cell>
        </row>
        <row r="21447">
          <cell r="K21447" t="str">
            <v>Academy Sponsor Led</v>
          </cell>
          <cell r="L21447" t="str">
            <v>Primary</v>
          </cell>
          <cell r="AC21447" t="str">
            <v>No</v>
          </cell>
          <cell r="AI21447">
            <v>2</v>
          </cell>
        </row>
        <row r="21448">
          <cell r="K21448" t="str">
            <v>Academy Converter</v>
          </cell>
          <cell r="L21448" t="str">
            <v>Primary</v>
          </cell>
          <cell r="AC21448" t="str">
            <v>No</v>
          </cell>
          <cell r="AI21448">
            <v>2</v>
          </cell>
        </row>
        <row r="21449">
          <cell r="K21449" t="str">
            <v>Academy Converter</v>
          </cell>
          <cell r="L21449" t="str">
            <v>Primary</v>
          </cell>
          <cell r="AC21449" t="str">
            <v>No</v>
          </cell>
          <cell r="AI21449">
            <v>2</v>
          </cell>
        </row>
        <row r="21450">
          <cell r="K21450" t="str">
            <v>Academy Converter</v>
          </cell>
          <cell r="L21450" t="str">
            <v>Secondary</v>
          </cell>
          <cell r="AC21450" t="str">
            <v>No</v>
          </cell>
          <cell r="AI21450">
            <v>2</v>
          </cell>
        </row>
        <row r="21451">
          <cell r="K21451" t="str">
            <v>Academy Converter</v>
          </cell>
          <cell r="L21451" t="str">
            <v>Primary</v>
          </cell>
          <cell r="AC21451" t="str">
            <v>No</v>
          </cell>
          <cell r="AI21451">
            <v>2</v>
          </cell>
        </row>
        <row r="21452">
          <cell r="K21452" t="str">
            <v>Academy Converter</v>
          </cell>
          <cell r="L21452" t="str">
            <v>Primary</v>
          </cell>
          <cell r="AC21452" t="str">
            <v>No</v>
          </cell>
          <cell r="AI21452">
            <v>2</v>
          </cell>
        </row>
        <row r="21453">
          <cell r="K21453" t="str">
            <v>Academy Converter</v>
          </cell>
          <cell r="L21453" t="str">
            <v>Secondary</v>
          </cell>
          <cell r="AC21453" t="str">
            <v>No</v>
          </cell>
          <cell r="AI21453">
            <v>3</v>
          </cell>
        </row>
        <row r="21454">
          <cell r="K21454" t="str">
            <v>Academy Converter</v>
          </cell>
          <cell r="L21454" t="str">
            <v>Primary</v>
          </cell>
          <cell r="AC21454" t="str">
            <v>No</v>
          </cell>
          <cell r="AI21454">
            <v>2</v>
          </cell>
        </row>
        <row r="21455">
          <cell r="K21455" t="str">
            <v>Academy Special Converter</v>
          </cell>
          <cell r="L21455" t="str">
            <v>Special</v>
          </cell>
          <cell r="AC21455" t="str">
            <v>No</v>
          </cell>
          <cell r="AI21455">
            <v>2</v>
          </cell>
        </row>
        <row r="21456">
          <cell r="K21456" t="str">
            <v>Academy Sponsor Led</v>
          </cell>
          <cell r="L21456" t="str">
            <v>Primary</v>
          </cell>
          <cell r="AC21456" t="str">
            <v>No</v>
          </cell>
          <cell r="AI21456">
            <v>3</v>
          </cell>
        </row>
        <row r="21457">
          <cell r="K21457" t="str">
            <v>Academy Converter</v>
          </cell>
          <cell r="L21457" t="str">
            <v>Primary</v>
          </cell>
          <cell r="AC21457" t="str">
            <v>No</v>
          </cell>
          <cell r="AI21457">
            <v>2</v>
          </cell>
        </row>
        <row r="21458">
          <cell r="K21458" t="str">
            <v>Academy Converter</v>
          </cell>
          <cell r="L21458" t="str">
            <v>Primary</v>
          </cell>
          <cell r="AC21458" t="str">
            <v>No</v>
          </cell>
          <cell r="AI21458">
            <v>2</v>
          </cell>
        </row>
        <row r="21459">
          <cell r="K21459" t="str">
            <v>Academy Converter</v>
          </cell>
          <cell r="L21459" t="str">
            <v>Primary</v>
          </cell>
          <cell r="AC21459" t="str">
            <v>No</v>
          </cell>
          <cell r="AI21459">
            <v>1</v>
          </cell>
        </row>
        <row r="21460">
          <cell r="K21460" t="str">
            <v>Academy Converter</v>
          </cell>
          <cell r="L21460" t="str">
            <v>Primary</v>
          </cell>
          <cell r="AC21460" t="str">
            <v>No</v>
          </cell>
          <cell r="AI21460">
            <v>2</v>
          </cell>
        </row>
        <row r="21461">
          <cell r="K21461" t="str">
            <v>Academy Converter</v>
          </cell>
          <cell r="L21461" t="str">
            <v>Primary</v>
          </cell>
          <cell r="AC21461" t="str">
            <v>No</v>
          </cell>
          <cell r="AI21461">
            <v>2</v>
          </cell>
        </row>
        <row r="21462">
          <cell r="K21462" t="str">
            <v>Academy Converter</v>
          </cell>
          <cell r="L21462" t="str">
            <v>Primary</v>
          </cell>
          <cell r="AC21462" t="str">
            <v>No</v>
          </cell>
          <cell r="AI21462">
            <v>2</v>
          </cell>
        </row>
        <row r="21463">
          <cell r="K21463" t="str">
            <v>Academy Converter</v>
          </cell>
          <cell r="L21463" t="str">
            <v>Primary</v>
          </cell>
          <cell r="AC21463" t="str">
            <v>No</v>
          </cell>
          <cell r="AI21463">
            <v>2</v>
          </cell>
        </row>
        <row r="21464">
          <cell r="K21464" t="str">
            <v>Academy Converter</v>
          </cell>
          <cell r="L21464" t="str">
            <v>Primary</v>
          </cell>
          <cell r="AC21464" t="str">
            <v>No</v>
          </cell>
          <cell r="AI21464">
            <v>2</v>
          </cell>
        </row>
        <row r="21465">
          <cell r="K21465" t="str">
            <v>Academy Converter</v>
          </cell>
          <cell r="L21465" t="str">
            <v>Secondary</v>
          </cell>
          <cell r="AC21465" t="str">
            <v>No</v>
          </cell>
          <cell r="AI21465">
            <v>2</v>
          </cell>
        </row>
        <row r="21466">
          <cell r="K21466" t="str">
            <v>Academy Sponsor Led</v>
          </cell>
          <cell r="L21466" t="str">
            <v>Primary</v>
          </cell>
          <cell r="AC21466" t="str">
            <v>No</v>
          </cell>
          <cell r="AI21466">
            <v>3</v>
          </cell>
        </row>
        <row r="21467">
          <cell r="K21467" t="str">
            <v>Academy Converter</v>
          </cell>
          <cell r="L21467" t="str">
            <v>Secondary</v>
          </cell>
          <cell r="AC21467" t="str">
            <v>No</v>
          </cell>
          <cell r="AI21467">
            <v>3</v>
          </cell>
        </row>
        <row r="21468">
          <cell r="K21468" t="str">
            <v>Academy Sponsor Led</v>
          </cell>
          <cell r="L21468" t="str">
            <v>Primary</v>
          </cell>
          <cell r="AC21468" t="str">
            <v>No</v>
          </cell>
          <cell r="AI21468">
            <v>3</v>
          </cell>
        </row>
        <row r="21469">
          <cell r="K21469" t="str">
            <v>Academy Sponsor Led</v>
          </cell>
          <cell r="L21469" t="str">
            <v>Primary</v>
          </cell>
          <cell r="AC21469" t="str">
            <v>No</v>
          </cell>
          <cell r="AI21469">
            <v>4</v>
          </cell>
        </row>
        <row r="21470">
          <cell r="K21470" t="str">
            <v>Academy Sponsor Led</v>
          </cell>
          <cell r="L21470" t="str">
            <v>Primary</v>
          </cell>
          <cell r="AC21470" t="str">
            <v>No</v>
          </cell>
          <cell r="AI21470">
            <v>2</v>
          </cell>
        </row>
        <row r="21471">
          <cell r="K21471" t="str">
            <v>Academy Sponsor Led</v>
          </cell>
          <cell r="L21471" t="str">
            <v>Primary</v>
          </cell>
          <cell r="AC21471" t="str">
            <v>No</v>
          </cell>
          <cell r="AI21471">
            <v>3</v>
          </cell>
        </row>
        <row r="21472">
          <cell r="K21472" t="str">
            <v>Academy Sponsor Led</v>
          </cell>
          <cell r="L21472" t="str">
            <v>Primary</v>
          </cell>
          <cell r="AC21472" t="str">
            <v>No</v>
          </cell>
          <cell r="AI21472">
            <v>4</v>
          </cell>
        </row>
        <row r="21473">
          <cell r="K21473" t="str">
            <v>Academy Sponsor Led</v>
          </cell>
          <cell r="L21473" t="str">
            <v>Primary</v>
          </cell>
          <cell r="AC21473" t="str">
            <v>No</v>
          </cell>
          <cell r="AI21473">
            <v>2</v>
          </cell>
        </row>
        <row r="21474">
          <cell r="K21474" t="str">
            <v>Academy Sponsor Led</v>
          </cell>
          <cell r="L21474" t="str">
            <v>Primary</v>
          </cell>
          <cell r="AC21474" t="str">
            <v>No</v>
          </cell>
          <cell r="AI21474">
            <v>4</v>
          </cell>
        </row>
        <row r="21475">
          <cell r="K21475" t="str">
            <v>Academy Sponsor Led</v>
          </cell>
          <cell r="L21475" t="str">
            <v>Primary</v>
          </cell>
          <cell r="AC21475" t="str">
            <v>No</v>
          </cell>
          <cell r="AI21475">
            <v>4</v>
          </cell>
        </row>
        <row r="21476">
          <cell r="K21476" t="str">
            <v>Academy Sponsor Led</v>
          </cell>
          <cell r="L21476" t="str">
            <v>Primary</v>
          </cell>
          <cell r="AC21476" t="str">
            <v>No</v>
          </cell>
          <cell r="AI21476">
            <v>3</v>
          </cell>
        </row>
        <row r="21477">
          <cell r="K21477" t="str">
            <v>Academy Sponsor Led</v>
          </cell>
          <cell r="L21477" t="str">
            <v>Secondary</v>
          </cell>
          <cell r="AC21477" t="str">
            <v>No</v>
          </cell>
          <cell r="AI21477">
            <v>4</v>
          </cell>
        </row>
        <row r="21478">
          <cell r="K21478" t="str">
            <v>Academy Converter</v>
          </cell>
          <cell r="L21478" t="str">
            <v>Secondary</v>
          </cell>
          <cell r="AC21478" t="str">
            <v>No</v>
          </cell>
          <cell r="AI21478">
            <v>3</v>
          </cell>
        </row>
        <row r="21479">
          <cell r="K21479" t="str">
            <v>Academy Sponsor Led</v>
          </cell>
          <cell r="L21479" t="str">
            <v>Secondary</v>
          </cell>
          <cell r="AC21479" t="str">
            <v>No</v>
          </cell>
          <cell r="AI21479">
            <v>3</v>
          </cell>
        </row>
        <row r="21480">
          <cell r="K21480" t="str">
            <v>Academy Converter</v>
          </cell>
          <cell r="L21480" t="str">
            <v>Primary</v>
          </cell>
          <cell r="AC21480" t="str">
            <v>No</v>
          </cell>
          <cell r="AI21480">
            <v>2</v>
          </cell>
        </row>
        <row r="21481">
          <cell r="K21481" t="str">
            <v>Academy Converter</v>
          </cell>
          <cell r="L21481" t="str">
            <v>Primary</v>
          </cell>
          <cell r="AC21481" t="str">
            <v>No</v>
          </cell>
          <cell r="AI21481">
            <v>3</v>
          </cell>
        </row>
        <row r="21482">
          <cell r="K21482" t="str">
            <v>Academy Converter</v>
          </cell>
          <cell r="L21482" t="str">
            <v>Primary</v>
          </cell>
          <cell r="AC21482" t="str">
            <v>No</v>
          </cell>
          <cell r="AI21482">
            <v>2</v>
          </cell>
        </row>
        <row r="21483">
          <cell r="K21483" t="str">
            <v>Academy Converter</v>
          </cell>
          <cell r="L21483" t="str">
            <v>Secondary</v>
          </cell>
          <cell r="AC21483" t="str">
            <v>No</v>
          </cell>
          <cell r="AI21483">
            <v>2</v>
          </cell>
        </row>
        <row r="21484">
          <cell r="K21484" t="str">
            <v>Academy Converter</v>
          </cell>
          <cell r="L21484" t="str">
            <v>Primary</v>
          </cell>
          <cell r="AC21484" t="str">
            <v>No</v>
          </cell>
          <cell r="AI21484">
            <v>1</v>
          </cell>
        </row>
        <row r="21485">
          <cell r="K21485" t="str">
            <v>Academy Converter</v>
          </cell>
          <cell r="L21485" t="str">
            <v>Primary</v>
          </cell>
          <cell r="AC21485" t="str">
            <v>No</v>
          </cell>
          <cell r="AI21485">
            <v>3</v>
          </cell>
        </row>
        <row r="21486">
          <cell r="K21486" t="str">
            <v>Academy Converter</v>
          </cell>
          <cell r="L21486" t="str">
            <v>Primary</v>
          </cell>
          <cell r="AC21486" t="str">
            <v>No</v>
          </cell>
          <cell r="AI21486">
            <v>2</v>
          </cell>
        </row>
        <row r="21487">
          <cell r="K21487" t="str">
            <v>Academy Converter</v>
          </cell>
          <cell r="L21487" t="str">
            <v>Primary</v>
          </cell>
          <cell r="AC21487" t="str">
            <v>No</v>
          </cell>
          <cell r="AI21487">
            <v>2</v>
          </cell>
        </row>
        <row r="21488">
          <cell r="K21488" t="str">
            <v>Academy Converter</v>
          </cell>
          <cell r="L21488" t="str">
            <v>Secondary</v>
          </cell>
          <cell r="AC21488" t="str">
            <v>No</v>
          </cell>
          <cell r="AI21488">
            <v>2</v>
          </cell>
        </row>
        <row r="21489">
          <cell r="K21489" t="str">
            <v>Academy Converter</v>
          </cell>
          <cell r="L21489" t="str">
            <v>Primary</v>
          </cell>
          <cell r="AC21489" t="str">
            <v>No</v>
          </cell>
          <cell r="AI21489">
            <v>2</v>
          </cell>
        </row>
        <row r="21490">
          <cell r="K21490" t="str">
            <v>Academy Converter</v>
          </cell>
          <cell r="L21490" t="str">
            <v>Primary</v>
          </cell>
          <cell r="AC21490" t="str">
            <v>No</v>
          </cell>
          <cell r="AI21490">
            <v>1</v>
          </cell>
        </row>
        <row r="21491">
          <cell r="K21491" t="str">
            <v>Academy Converter</v>
          </cell>
          <cell r="L21491" t="str">
            <v>Primary</v>
          </cell>
          <cell r="AC21491" t="str">
            <v>No</v>
          </cell>
          <cell r="AI21491">
            <v>2</v>
          </cell>
        </row>
        <row r="21492">
          <cell r="K21492" t="str">
            <v>Academy Converter</v>
          </cell>
          <cell r="L21492" t="str">
            <v>Primary</v>
          </cell>
          <cell r="AC21492" t="str">
            <v>No</v>
          </cell>
          <cell r="AI21492">
            <v>2</v>
          </cell>
        </row>
        <row r="21493">
          <cell r="K21493" t="str">
            <v>Academy Converter</v>
          </cell>
          <cell r="L21493" t="str">
            <v>Primary</v>
          </cell>
          <cell r="AC21493" t="str">
            <v>No</v>
          </cell>
          <cell r="AI21493">
            <v>2</v>
          </cell>
        </row>
        <row r="21494">
          <cell r="K21494" t="str">
            <v>Academy Converter</v>
          </cell>
          <cell r="L21494" t="str">
            <v>Primary</v>
          </cell>
          <cell r="AC21494" t="str">
            <v>No</v>
          </cell>
          <cell r="AI21494">
            <v>2</v>
          </cell>
        </row>
        <row r="21495">
          <cell r="K21495" t="str">
            <v>Academy Converter</v>
          </cell>
          <cell r="L21495" t="str">
            <v>Primary</v>
          </cell>
          <cell r="AC21495" t="str">
            <v>No</v>
          </cell>
          <cell r="AI21495">
            <v>2</v>
          </cell>
        </row>
        <row r="21496">
          <cell r="K21496" t="str">
            <v>Academy Converter</v>
          </cell>
          <cell r="L21496" t="str">
            <v>Primary</v>
          </cell>
          <cell r="AC21496" t="str">
            <v>No</v>
          </cell>
          <cell r="AI21496">
            <v>2</v>
          </cell>
        </row>
        <row r="21497">
          <cell r="K21497" t="str">
            <v>Academy Converter</v>
          </cell>
          <cell r="L21497" t="str">
            <v>Secondary</v>
          </cell>
          <cell r="AC21497" t="str">
            <v>No</v>
          </cell>
          <cell r="AI21497">
            <v>2</v>
          </cell>
        </row>
        <row r="21498">
          <cell r="K21498" t="str">
            <v>Academy Converter</v>
          </cell>
          <cell r="L21498" t="str">
            <v>Secondary</v>
          </cell>
          <cell r="AC21498" t="str">
            <v>No</v>
          </cell>
          <cell r="AI21498">
            <v>1</v>
          </cell>
        </row>
        <row r="21499">
          <cell r="K21499" t="str">
            <v>Academy Converter</v>
          </cell>
          <cell r="L21499" t="str">
            <v>Primary</v>
          </cell>
          <cell r="AC21499" t="str">
            <v>No</v>
          </cell>
          <cell r="AI21499">
            <v>2</v>
          </cell>
        </row>
        <row r="21500">
          <cell r="K21500" t="str">
            <v>Academy Converter</v>
          </cell>
          <cell r="L21500" t="str">
            <v>Primary</v>
          </cell>
          <cell r="AC21500" t="str">
            <v>No</v>
          </cell>
          <cell r="AI21500">
            <v>2</v>
          </cell>
        </row>
        <row r="21501">
          <cell r="K21501" t="str">
            <v>Academy Converter</v>
          </cell>
          <cell r="L21501" t="str">
            <v>Primary</v>
          </cell>
          <cell r="AC21501" t="str">
            <v>No</v>
          </cell>
          <cell r="AI21501">
            <v>2</v>
          </cell>
        </row>
        <row r="21502">
          <cell r="K21502" t="str">
            <v>Academy Converter</v>
          </cell>
          <cell r="L21502" t="str">
            <v>Primary</v>
          </cell>
          <cell r="AC21502" t="str">
            <v>No</v>
          </cell>
          <cell r="AI21502">
            <v>1</v>
          </cell>
        </row>
        <row r="21503">
          <cell r="K21503" t="str">
            <v>Academy Converter</v>
          </cell>
          <cell r="L21503" t="str">
            <v>Primary</v>
          </cell>
          <cell r="AC21503" t="str">
            <v>No</v>
          </cell>
          <cell r="AI21503">
            <v>2</v>
          </cell>
        </row>
        <row r="21504">
          <cell r="K21504" t="str">
            <v>Academy Converter</v>
          </cell>
          <cell r="L21504" t="str">
            <v>Secondary</v>
          </cell>
          <cell r="AC21504" t="str">
            <v>No</v>
          </cell>
          <cell r="AI21504">
            <v>2</v>
          </cell>
        </row>
        <row r="21505">
          <cell r="K21505" t="str">
            <v>Academy Converter</v>
          </cell>
          <cell r="L21505" t="str">
            <v>Primary</v>
          </cell>
          <cell r="AC21505" t="str">
            <v>No</v>
          </cell>
          <cell r="AI21505">
            <v>2</v>
          </cell>
        </row>
        <row r="21506">
          <cell r="K21506" t="str">
            <v>Academy Converter</v>
          </cell>
          <cell r="L21506" t="str">
            <v>Primary</v>
          </cell>
          <cell r="AC21506" t="str">
            <v>No</v>
          </cell>
          <cell r="AI21506">
            <v>2</v>
          </cell>
        </row>
        <row r="21507">
          <cell r="K21507" t="str">
            <v>Academy Converter</v>
          </cell>
          <cell r="L21507" t="str">
            <v>Primary</v>
          </cell>
          <cell r="AC21507" t="str">
            <v>No</v>
          </cell>
          <cell r="AI21507">
            <v>3</v>
          </cell>
        </row>
        <row r="21508">
          <cell r="K21508" t="str">
            <v>Academy Converter</v>
          </cell>
          <cell r="L21508" t="str">
            <v>Primary</v>
          </cell>
          <cell r="AC21508" t="str">
            <v>No</v>
          </cell>
          <cell r="AI21508">
            <v>2</v>
          </cell>
        </row>
        <row r="21509">
          <cell r="K21509" t="str">
            <v>Academy Converter</v>
          </cell>
          <cell r="L21509" t="str">
            <v>Secondary</v>
          </cell>
          <cell r="AC21509" t="str">
            <v>No</v>
          </cell>
          <cell r="AI21509">
            <v>2</v>
          </cell>
        </row>
        <row r="21510">
          <cell r="K21510" t="str">
            <v>Academy Converter</v>
          </cell>
          <cell r="L21510" t="str">
            <v>Primary</v>
          </cell>
          <cell r="AC21510" t="str">
            <v>No</v>
          </cell>
          <cell r="AI21510">
            <v>2</v>
          </cell>
        </row>
        <row r="21511">
          <cell r="K21511" t="str">
            <v>Academy Converter</v>
          </cell>
          <cell r="L21511" t="str">
            <v>Primary</v>
          </cell>
          <cell r="AC21511" t="str">
            <v>No</v>
          </cell>
          <cell r="AI21511">
            <v>2</v>
          </cell>
        </row>
        <row r="21512">
          <cell r="K21512" t="str">
            <v>Academy Converter</v>
          </cell>
          <cell r="L21512" t="str">
            <v>Primary</v>
          </cell>
          <cell r="AC21512" t="str">
            <v>No</v>
          </cell>
          <cell r="AI21512">
            <v>2</v>
          </cell>
        </row>
        <row r="21513">
          <cell r="K21513" t="str">
            <v>Academy Converter</v>
          </cell>
          <cell r="L21513" t="str">
            <v>Primary</v>
          </cell>
          <cell r="AC21513" t="str">
            <v>No</v>
          </cell>
          <cell r="AI21513">
            <v>2</v>
          </cell>
        </row>
        <row r="21514">
          <cell r="K21514" t="str">
            <v>Academy Converter</v>
          </cell>
          <cell r="L21514" t="str">
            <v>Primary</v>
          </cell>
          <cell r="AC21514" t="str">
            <v>No</v>
          </cell>
          <cell r="AI21514">
            <v>2</v>
          </cell>
        </row>
        <row r="21515">
          <cell r="K21515" t="str">
            <v>Academy Converter</v>
          </cell>
          <cell r="L21515" t="str">
            <v>Primary</v>
          </cell>
          <cell r="AC21515" t="str">
            <v>No</v>
          </cell>
          <cell r="AI21515">
            <v>2</v>
          </cell>
        </row>
        <row r="21516">
          <cell r="K21516" t="str">
            <v>Academy Converter</v>
          </cell>
          <cell r="L21516" t="str">
            <v>Primary</v>
          </cell>
          <cell r="AC21516" t="str">
            <v>No</v>
          </cell>
          <cell r="AI21516">
            <v>2</v>
          </cell>
        </row>
        <row r="21517">
          <cell r="K21517" t="str">
            <v>Academy Converter</v>
          </cell>
          <cell r="L21517" t="str">
            <v>Primary</v>
          </cell>
          <cell r="AC21517" t="str">
            <v>No</v>
          </cell>
          <cell r="AI21517">
            <v>1</v>
          </cell>
        </row>
        <row r="21518">
          <cell r="K21518" t="str">
            <v>Academy Converter</v>
          </cell>
          <cell r="L21518" t="str">
            <v>Primary</v>
          </cell>
          <cell r="AC21518" t="str">
            <v>No</v>
          </cell>
          <cell r="AI21518">
            <v>1</v>
          </cell>
        </row>
        <row r="21519">
          <cell r="K21519" t="str">
            <v>Academy Converter</v>
          </cell>
          <cell r="L21519" t="str">
            <v>Primary</v>
          </cell>
          <cell r="AC21519" t="str">
            <v>No</v>
          </cell>
          <cell r="AI21519">
            <v>2</v>
          </cell>
        </row>
        <row r="21520">
          <cell r="K21520" t="str">
            <v>Academy Alternative Provision Converter</v>
          </cell>
          <cell r="L21520" t="str">
            <v>PRU</v>
          </cell>
          <cell r="AC21520" t="str">
            <v>No</v>
          </cell>
          <cell r="AI21520">
            <v>1</v>
          </cell>
        </row>
        <row r="21521">
          <cell r="K21521" t="str">
            <v>Academy Converter</v>
          </cell>
          <cell r="L21521" t="str">
            <v>Primary</v>
          </cell>
          <cell r="AC21521" t="str">
            <v>No</v>
          </cell>
          <cell r="AI21521">
            <v>1</v>
          </cell>
        </row>
        <row r="21522">
          <cell r="K21522" t="str">
            <v>Academy Converter</v>
          </cell>
          <cell r="L21522" t="str">
            <v>Primary</v>
          </cell>
          <cell r="AC21522" t="str">
            <v>No</v>
          </cell>
          <cell r="AI21522">
            <v>1</v>
          </cell>
        </row>
        <row r="21523">
          <cell r="K21523" t="str">
            <v>Academy Converter</v>
          </cell>
          <cell r="L21523" t="str">
            <v>Primary</v>
          </cell>
          <cell r="AC21523" t="str">
            <v>No</v>
          </cell>
          <cell r="AI21523">
            <v>2</v>
          </cell>
        </row>
        <row r="21524">
          <cell r="K21524" t="str">
            <v>Academy Converter</v>
          </cell>
          <cell r="L21524" t="str">
            <v>Primary</v>
          </cell>
          <cell r="AC21524" t="str">
            <v>No</v>
          </cell>
          <cell r="AI21524">
            <v>2</v>
          </cell>
        </row>
        <row r="21525">
          <cell r="K21525" t="str">
            <v>Academy Converter</v>
          </cell>
          <cell r="L21525" t="str">
            <v>Primary</v>
          </cell>
          <cell r="AC21525" t="str">
            <v>No</v>
          </cell>
          <cell r="AI21525">
            <v>2</v>
          </cell>
        </row>
        <row r="21526">
          <cell r="K21526" t="str">
            <v>Academy Converter</v>
          </cell>
          <cell r="L21526" t="str">
            <v>Primary</v>
          </cell>
          <cell r="AC21526" t="str">
            <v>No</v>
          </cell>
          <cell r="AI21526">
            <v>3</v>
          </cell>
        </row>
        <row r="21527">
          <cell r="K21527" t="str">
            <v>Academy Converter</v>
          </cell>
          <cell r="L21527" t="str">
            <v>Primary</v>
          </cell>
          <cell r="AC21527" t="str">
            <v>No</v>
          </cell>
          <cell r="AI21527">
            <v>2</v>
          </cell>
        </row>
        <row r="21528">
          <cell r="K21528" t="str">
            <v>Academy Converter</v>
          </cell>
          <cell r="L21528" t="str">
            <v>Primary</v>
          </cell>
          <cell r="AC21528" t="str">
            <v>No</v>
          </cell>
          <cell r="AI21528">
            <v>2</v>
          </cell>
        </row>
        <row r="21529">
          <cell r="K21529" t="str">
            <v>Academy Converter</v>
          </cell>
          <cell r="L21529" t="str">
            <v>Primary</v>
          </cell>
          <cell r="AC21529" t="str">
            <v>No</v>
          </cell>
          <cell r="AI21529">
            <v>2</v>
          </cell>
        </row>
        <row r="21530">
          <cell r="K21530" t="str">
            <v>Academy Converter</v>
          </cell>
          <cell r="L21530" t="str">
            <v>Primary</v>
          </cell>
          <cell r="AC21530" t="str">
            <v>No</v>
          </cell>
          <cell r="AI21530">
            <v>1</v>
          </cell>
        </row>
        <row r="21531">
          <cell r="K21531" t="str">
            <v>Academy Converter</v>
          </cell>
          <cell r="L21531" t="str">
            <v>Secondary</v>
          </cell>
          <cell r="AC21531" t="str">
            <v>No</v>
          </cell>
          <cell r="AI21531">
            <v>3</v>
          </cell>
        </row>
        <row r="21532">
          <cell r="K21532" t="str">
            <v>Academy Converter</v>
          </cell>
          <cell r="L21532" t="str">
            <v>Primary</v>
          </cell>
          <cell r="AC21532" t="str">
            <v>No</v>
          </cell>
          <cell r="AI21532">
            <v>2</v>
          </cell>
        </row>
        <row r="21533">
          <cell r="K21533" t="str">
            <v>Academy Converter</v>
          </cell>
          <cell r="L21533" t="str">
            <v>Primary</v>
          </cell>
          <cell r="AC21533" t="str">
            <v>No</v>
          </cell>
          <cell r="AI21533">
            <v>3</v>
          </cell>
        </row>
        <row r="21534">
          <cell r="K21534" t="str">
            <v>Academy Converter</v>
          </cell>
          <cell r="L21534" t="str">
            <v>Secondary</v>
          </cell>
          <cell r="AC21534" t="str">
            <v>No</v>
          </cell>
          <cell r="AI21534">
            <v>2</v>
          </cell>
        </row>
        <row r="21535">
          <cell r="K21535" t="str">
            <v>Academy Converter</v>
          </cell>
          <cell r="L21535" t="str">
            <v>Secondary</v>
          </cell>
          <cell r="AC21535" t="str">
            <v>No</v>
          </cell>
          <cell r="AI21535">
            <v>2</v>
          </cell>
        </row>
        <row r="21536">
          <cell r="K21536" t="str">
            <v>Academy Converter</v>
          </cell>
          <cell r="L21536" t="str">
            <v>Primary</v>
          </cell>
          <cell r="AC21536" t="str">
            <v>No</v>
          </cell>
          <cell r="AI21536">
            <v>2</v>
          </cell>
        </row>
        <row r="21537">
          <cell r="K21537" t="str">
            <v>Academy Converter</v>
          </cell>
          <cell r="L21537" t="str">
            <v>Primary</v>
          </cell>
          <cell r="AC21537" t="str">
            <v>No</v>
          </cell>
          <cell r="AI21537">
            <v>2</v>
          </cell>
        </row>
        <row r="21538">
          <cell r="K21538" t="str">
            <v>Academy Converter</v>
          </cell>
          <cell r="L21538" t="str">
            <v>Primary</v>
          </cell>
          <cell r="AC21538" t="str">
            <v>No</v>
          </cell>
          <cell r="AI21538">
            <v>2</v>
          </cell>
        </row>
        <row r="21539">
          <cell r="K21539" t="str">
            <v>Academy Converter</v>
          </cell>
          <cell r="L21539" t="str">
            <v>Primary</v>
          </cell>
          <cell r="AC21539" t="str">
            <v>No</v>
          </cell>
          <cell r="AI21539">
            <v>2</v>
          </cell>
        </row>
        <row r="21540">
          <cell r="K21540" t="str">
            <v>Academy Converter</v>
          </cell>
          <cell r="L21540" t="str">
            <v>Secondary</v>
          </cell>
          <cell r="AC21540" t="str">
            <v>No</v>
          </cell>
          <cell r="AI21540">
            <v>2</v>
          </cell>
        </row>
        <row r="21541">
          <cell r="K21541" t="str">
            <v>Academy Converter</v>
          </cell>
          <cell r="L21541" t="str">
            <v>Primary</v>
          </cell>
          <cell r="AC21541" t="str">
            <v>No</v>
          </cell>
          <cell r="AI21541">
            <v>1</v>
          </cell>
        </row>
        <row r="21542">
          <cell r="K21542" t="str">
            <v>Academy Special Converter</v>
          </cell>
          <cell r="L21542" t="str">
            <v>Special</v>
          </cell>
          <cell r="AC21542" t="str">
            <v>No</v>
          </cell>
          <cell r="AI21542">
            <v>3</v>
          </cell>
        </row>
        <row r="21543">
          <cell r="K21543" t="str">
            <v>Academy Special Converter</v>
          </cell>
          <cell r="L21543" t="str">
            <v>Special</v>
          </cell>
          <cell r="AC21543" t="str">
            <v>No</v>
          </cell>
          <cell r="AI21543">
            <v>2</v>
          </cell>
        </row>
        <row r="21544">
          <cell r="K21544" t="str">
            <v>Academy Converter</v>
          </cell>
          <cell r="L21544" t="str">
            <v>Primary</v>
          </cell>
          <cell r="AC21544" t="str">
            <v>No</v>
          </cell>
          <cell r="AI21544">
            <v>1</v>
          </cell>
        </row>
        <row r="21545">
          <cell r="K21545" t="str">
            <v>Academy Converter</v>
          </cell>
          <cell r="L21545" t="str">
            <v>Primary</v>
          </cell>
          <cell r="AC21545" t="str">
            <v>No</v>
          </cell>
          <cell r="AI21545">
            <v>2</v>
          </cell>
        </row>
        <row r="21546">
          <cell r="K21546" t="str">
            <v>Academy Converter</v>
          </cell>
          <cell r="L21546" t="str">
            <v>Primary</v>
          </cell>
          <cell r="AC21546" t="str">
            <v>No</v>
          </cell>
          <cell r="AI21546">
            <v>2</v>
          </cell>
        </row>
        <row r="21547">
          <cell r="K21547" t="str">
            <v>Academy Converter</v>
          </cell>
          <cell r="L21547" t="str">
            <v>Primary</v>
          </cell>
          <cell r="AC21547" t="str">
            <v>No</v>
          </cell>
          <cell r="AI21547">
            <v>2</v>
          </cell>
        </row>
        <row r="21548">
          <cell r="K21548" t="str">
            <v>Academy Converter</v>
          </cell>
          <cell r="L21548" t="str">
            <v>Primary</v>
          </cell>
          <cell r="AC21548" t="str">
            <v>No</v>
          </cell>
          <cell r="AI21548">
            <v>1</v>
          </cell>
        </row>
        <row r="21549">
          <cell r="K21549" t="str">
            <v>Academy Converter</v>
          </cell>
          <cell r="L21549" t="str">
            <v>Primary</v>
          </cell>
          <cell r="AC21549" t="str">
            <v>No</v>
          </cell>
          <cell r="AI21549">
            <v>2</v>
          </cell>
        </row>
        <row r="21550">
          <cell r="K21550" t="str">
            <v>Academy Converter</v>
          </cell>
          <cell r="L21550" t="str">
            <v>Primary</v>
          </cell>
          <cell r="AC21550" t="str">
            <v>No</v>
          </cell>
          <cell r="AI21550">
            <v>2</v>
          </cell>
        </row>
        <row r="21551">
          <cell r="K21551" t="str">
            <v>Academy Special Converter</v>
          </cell>
          <cell r="L21551" t="str">
            <v>Special</v>
          </cell>
          <cell r="AC21551" t="str">
            <v>No</v>
          </cell>
          <cell r="AI21551">
            <v>3</v>
          </cell>
        </row>
        <row r="21552">
          <cell r="K21552" t="str">
            <v>Academy Converter</v>
          </cell>
          <cell r="L21552" t="str">
            <v>Primary</v>
          </cell>
          <cell r="AC21552" t="str">
            <v>No</v>
          </cell>
          <cell r="AI21552">
            <v>2</v>
          </cell>
        </row>
        <row r="21553">
          <cell r="K21553" t="str">
            <v>Academy Converter</v>
          </cell>
          <cell r="L21553" t="str">
            <v>Primary</v>
          </cell>
          <cell r="AC21553" t="str">
            <v>No</v>
          </cell>
          <cell r="AI21553">
            <v>2</v>
          </cell>
        </row>
        <row r="21554">
          <cell r="K21554" t="str">
            <v>Academy Sponsor Led</v>
          </cell>
          <cell r="L21554" t="str">
            <v>Secondary</v>
          </cell>
          <cell r="AC21554" t="str">
            <v>No</v>
          </cell>
          <cell r="AI21554">
            <v>2</v>
          </cell>
        </row>
        <row r="21555">
          <cell r="K21555" t="str">
            <v>Academy Sponsor Led</v>
          </cell>
          <cell r="L21555" t="str">
            <v>Primary</v>
          </cell>
          <cell r="AC21555" t="str">
            <v>No</v>
          </cell>
          <cell r="AI21555">
            <v>4</v>
          </cell>
        </row>
        <row r="21556">
          <cell r="K21556" t="str">
            <v>Academy Sponsor Led</v>
          </cell>
          <cell r="L21556" t="str">
            <v>Primary</v>
          </cell>
          <cell r="AC21556" t="str">
            <v>No</v>
          </cell>
          <cell r="AI21556">
            <v>4</v>
          </cell>
        </row>
        <row r="21557">
          <cell r="K21557" t="str">
            <v>Academy Sponsor Led</v>
          </cell>
          <cell r="L21557" t="str">
            <v>Primary</v>
          </cell>
          <cell r="AC21557" t="str">
            <v>No</v>
          </cell>
          <cell r="AI21557">
            <v>2</v>
          </cell>
        </row>
        <row r="21558">
          <cell r="K21558" t="str">
            <v>Academy Sponsor Led</v>
          </cell>
          <cell r="L21558" t="str">
            <v>Primary</v>
          </cell>
          <cell r="AC21558" t="str">
            <v>No</v>
          </cell>
          <cell r="AI21558">
            <v>4</v>
          </cell>
        </row>
        <row r="21559">
          <cell r="K21559" t="str">
            <v>Academy Sponsor Led</v>
          </cell>
          <cell r="L21559" t="str">
            <v>Secondary</v>
          </cell>
          <cell r="AC21559" t="str">
            <v>No</v>
          </cell>
          <cell r="AI21559">
            <v>2</v>
          </cell>
        </row>
        <row r="21560">
          <cell r="K21560" t="str">
            <v>Academy Sponsor Led</v>
          </cell>
          <cell r="L21560" t="str">
            <v>Secondary</v>
          </cell>
          <cell r="AC21560" t="str">
            <v>No</v>
          </cell>
          <cell r="AI21560">
            <v>4</v>
          </cell>
        </row>
        <row r="21561">
          <cell r="K21561" t="str">
            <v>Academy Sponsor Led</v>
          </cell>
          <cell r="L21561" t="str">
            <v>Primary</v>
          </cell>
          <cell r="AC21561" t="str">
            <v>No</v>
          </cell>
          <cell r="AI21561">
            <v>4</v>
          </cell>
        </row>
        <row r="21562">
          <cell r="K21562" t="str">
            <v>Academy Sponsor Led</v>
          </cell>
          <cell r="L21562" t="str">
            <v>Primary</v>
          </cell>
          <cell r="AC21562" t="str">
            <v>No</v>
          </cell>
          <cell r="AI21562">
            <v>2</v>
          </cell>
        </row>
        <row r="21563">
          <cell r="K21563" t="str">
            <v>Academy Sponsor Led</v>
          </cell>
          <cell r="L21563" t="str">
            <v>Primary</v>
          </cell>
          <cell r="AC21563" t="str">
            <v>No</v>
          </cell>
          <cell r="AI21563">
            <v>4</v>
          </cell>
        </row>
        <row r="21564">
          <cell r="K21564" t="str">
            <v>Academy Sponsor Led</v>
          </cell>
          <cell r="L21564" t="str">
            <v>Primary</v>
          </cell>
          <cell r="AC21564" t="str">
            <v>No</v>
          </cell>
          <cell r="AI21564">
            <v>4</v>
          </cell>
        </row>
        <row r="21565">
          <cell r="K21565" t="str">
            <v>Academy Sponsor Led</v>
          </cell>
          <cell r="L21565" t="str">
            <v>Secondary</v>
          </cell>
          <cell r="AC21565" t="str">
            <v>No</v>
          </cell>
          <cell r="AI21565">
            <v>3</v>
          </cell>
        </row>
        <row r="21566">
          <cell r="K21566" t="str">
            <v>Academy Sponsor Led</v>
          </cell>
          <cell r="L21566" t="str">
            <v>Primary</v>
          </cell>
          <cell r="AC21566" t="str">
            <v>No</v>
          </cell>
          <cell r="AI21566">
            <v>4</v>
          </cell>
        </row>
        <row r="21567">
          <cell r="K21567" t="str">
            <v>Academy Sponsor Led</v>
          </cell>
          <cell r="L21567" t="str">
            <v>Primary</v>
          </cell>
          <cell r="AC21567" t="str">
            <v>No</v>
          </cell>
          <cell r="AI21567">
            <v>4</v>
          </cell>
        </row>
        <row r="21568">
          <cell r="K21568" t="str">
            <v>Academy Sponsor Led</v>
          </cell>
          <cell r="L21568" t="str">
            <v>Primary</v>
          </cell>
          <cell r="AC21568" t="str">
            <v>No</v>
          </cell>
          <cell r="AI21568">
            <v>3</v>
          </cell>
        </row>
        <row r="21569">
          <cell r="K21569" t="str">
            <v>Academy Sponsor Led</v>
          </cell>
          <cell r="L21569" t="str">
            <v>Primary</v>
          </cell>
          <cell r="AC21569" t="str">
            <v>No</v>
          </cell>
          <cell r="AI21569">
            <v>4</v>
          </cell>
        </row>
        <row r="21570">
          <cell r="K21570" t="str">
            <v>Academy Sponsor Led</v>
          </cell>
          <cell r="L21570" t="str">
            <v>Primary</v>
          </cell>
          <cell r="AC21570" t="str">
            <v>No</v>
          </cell>
          <cell r="AI21570">
            <v>4</v>
          </cell>
        </row>
        <row r="21571">
          <cell r="K21571" t="str">
            <v>Academy Sponsor Led</v>
          </cell>
          <cell r="L21571" t="str">
            <v>Secondary</v>
          </cell>
          <cell r="AC21571" t="str">
            <v>No</v>
          </cell>
          <cell r="AI21571">
            <v>2</v>
          </cell>
        </row>
        <row r="21572">
          <cell r="K21572" t="str">
            <v>Academy Sponsor Led</v>
          </cell>
          <cell r="L21572" t="str">
            <v>Primary</v>
          </cell>
          <cell r="AC21572" t="str">
            <v>No</v>
          </cell>
          <cell r="AI21572">
            <v>3</v>
          </cell>
        </row>
        <row r="21573">
          <cell r="K21573" t="str">
            <v>Academy Converter</v>
          </cell>
          <cell r="L21573" t="str">
            <v>Primary</v>
          </cell>
          <cell r="AC21573" t="str">
            <v>No</v>
          </cell>
          <cell r="AI21573">
            <v>2</v>
          </cell>
        </row>
        <row r="21574">
          <cell r="K21574" t="str">
            <v>Academy Converter</v>
          </cell>
          <cell r="L21574" t="str">
            <v>Primary</v>
          </cell>
          <cell r="AC21574" t="str">
            <v>No</v>
          </cell>
          <cell r="AI21574">
            <v>2</v>
          </cell>
        </row>
        <row r="21575">
          <cell r="K21575" t="str">
            <v>Academy Converter</v>
          </cell>
          <cell r="L21575" t="str">
            <v>Primary</v>
          </cell>
          <cell r="AC21575" t="str">
            <v>No</v>
          </cell>
          <cell r="AI21575">
            <v>2</v>
          </cell>
        </row>
        <row r="21576">
          <cell r="K21576" t="str">
            <v>Academy Converter</v>
          </cell>
          <cell r="L21576" t="str">
            <v>Primary</v>
          </cell>
          <cell r="AC21576" t="str">
            <v>No</v>
          </cell>
          <cell r="AI21576">
            <v>2</v>
          </cell>
        </row>
        <row r="21577">
          <cell r="K21577" t="str">
            <v>Academy Converter</v>
          </cell>
          <cell r="L21577" t="str">
            <v>Primary</v>
          </cell>
          <cell r="AC21577" t="str">
            <v>No</v>
          </cell>
          <cell r="AI21577">
            <v>2</v>
          </cell>
        </row>
        <row r="21578">
          <cell r="K21578" t="str">
            <v>Academy Converter</v>
          </cell>
          <cell r="L21578" t="str">
            <v>Primary</v>
          </cell>
          <cell r="AC21578" t="str">
            <v>No</v>
          </cell>
          <cell r="AI21578">
            <v>2</v>
          </cell>
        </row>
        <row r="21579">
          <cell r="K21579" t="str">
            <v>Academy Converter</v>
          </cell>
          <cell r="L21579" t="str">
            <v>Primary</v>
          </cell>
          <cell r="AC21579" t="str">
            <v>No</v>
          </cell>
          <cell r="AI21579">
            <v>2</v>
          </cell>
        </row>
        <row r="21580">
          <cell r="K21580" t="str">
            <v>Academy Converter</v>
          </cell>
          <cell r="L21580" t="str">
            <v>Primary</v>
          </cell>
          <cell r="AC21580" t="str">
            <v>No</v>
          </cell>
          <cell r="AI21580">
            <v>2</v>
          </cell>
        </row>
        <row r="21581">
          <cell r="K21581" t="str">
            <v>Academy Converter</v>
          </cell>
          <cell r="L21581" t="str">
            <v>Primary</v>
          </cell>
          <cell r="AC21581" t="str">
            <v>No</v>
          </cell>
          <cell r="AI21581">
            <v>2</v>
          </cell>
        </row>
        <row r="21582">
          <cell r="K21582" t="str">
            <v>Academy Converter</v>
          </cell>
          <cell r="L21582" t="str">
            <v>Primary</v>
          </cell>
          <cell r="AC21582" t="str">
            <v>No</v>
          </cell>
          <cell r="AI21582">
            <v>2</v>
          </cell>
        </row>
        <row r="21583">
          <cell r="K21583" t="str">
            <v>Academy Converter</v>
          </cell>
          <cell r="L21583" t="str">
            <v>Primary</v>
          </cell>
          <cell r="AC21583" t="str">
            <v>No</v>
          </cell>
          <cell r="AI21583">
            <v>3</v>
          </cell>
        </row>
        <row r="21584">
          <cell r="K21584" t="str">
            <v>Academy Converter</v>
          </cell>
          <cell r="L21584" t="str">
            <v>Primary</v>
          </cell>
          <cell r="AC21584" t="str">
            <v>No</v>
          </cell>
          <cell r="AI21584">
            <v>2</v>
          </cell>
        </row>
        <row r="21585">
          <cell r="K21585" t="str">
            <v>Academy Converter</v>
          </cell>
          <cell r="L21585" t="str">
            <v>Primary</v>
          </cell>
          <cell r="AC21585" t="str">
            <v>No</v>
          </cell>
          <cell r="AI21585">
            <v>2</v>
          </cell>
        </row>
        <row r="21586">
          <cell r="K21586" t="str">
            <v>Academy Converter</v>
          </cell>
          <cell r="L21586" t="str">
            <v>Primary</v>
          </cell>
          <cell r="AC21586" t="str">
            <v>No</v>
          </cell>
          <cell r="AI21586">
            <v>2</v>
          </cell>
        </row>
        <row r="21587">
          <cell r="K21587" t="str">
            <v>Academy Converter</v>
          </cell>
          <cell r="L21587" t="str">
            <v>Primary</v>
          </cell>
          <cell r="AC21587" t="str">
            <v>No</v>
          </cell>
          <cell r="AI21587">
            <v>1</v>
          </cell>
        </row>
        <row r="21588">
          <cell r="K21588" t="str">
            <v>Academy Converter</v>
          </cell>
          <cell r="L21588" t="str">
            <v>Primary</v>
          </cell>
          <cell r="AC21588" t="str">
            <v>No</v>
          </cell>
          <cell r="AI21588">
            <v>3</v>
          </cell>
        </row>
        <row r="21589">
          <cell r="K21589" t="str">
            <v>Academy Converter</v>
          </cell>
          <cell r="L21589" t="str">
            <v>Primary</v>
          </cell>
          <cell r="AC21589" t="str">
            <v>No</v>
          </cell>
          <cell r="AI21589">
            <v>1</v>
          </cell>
        </row>
        <row r="21590">
          <cell r="K21590" t="str">
            <v>Academy Converter</v>
          </cell>
          <cell r="L21590" t="str">
            <v>Primary</v>
          </cell>
          <cell r="AC21590" t="str">
            <v>No</v>
          </cell>
          <cell r="AI21590">
            <v>2</v>
          </cell>
        </row>
        <row r="21591">
          <cell r="K21591" t="str">
            <v>Academy Converter</v>
          </cell>
          <cell r="L21591" t="str">
            <v>Primary</v>
          </cell>
          <cell r="AC21591" t="str">
            <v>No</v>
          </cell>
          <cell r="AI21591">
            <v>2</v>
          </cell>
        </row>
        <row r="21592">
          <cell r="K21592" t="str">
            <v>Academy Converter</v>
          </cell>
          <cell r="L21592" t="str">
            <v>Primary</v>
          </cell>
          <cell r="AC21592" t="str">
            <v>No</v>
          </cell>
          <cell r="AI21592">
            <v>2</v>
          </cell>
        </row>
        <row r="21593">
          <cell r="K21593" t="str">
            <v>Academy Converter</v>
          </cell>
          <cell r="L21593" t="str">
            <v>Primary</v>
          </cell>
          <cell r="AC21593" t="str">
            <v>No</v>
          </cell>
          <cell r="AI21593">
            <v>2</v>
          </cell>
        </row>
        <row r="21594">
          <cell r="K21594" t="str">
            <v>Academy Converter</v>
          </cell>
          <cell r="L21594" t="str">
            <v>Primary</v>
          </cell>
          <cell r="AC21594" t="str">
            <v>No</v>
          </cell>
          <cell r="AI21594">
            <v>1</v>
          </cell>
        </row>
        <row r="21595">
          <cell r="K21595" t="str">
            <v>Academy Converter</v>
          </cell>
          <cell r="L21595" t="str">
            <v>Primary</v>
          </cell>
          <cell r="AC21595" t="str">
            <v>No</v>
          </cell>
          <cell r="AI21595">
            <v>2</v>
          </cell>
        </row>
        <row r="21596">
          <cell r="K21596" t="str">
            <v>Academy Converter</v>
          </cell>
          <cell r="L21596" t="str">
            <v>Primary</v>
          </cell>
          <cell r="AC21596" t="str">
            <v>No</v>
          </cell>
          <cell r="AI21596">
            <v>2</v>
          </cell>
        </row>
        <row r="21597">
          <cell r="K21597" t="str">
            <v>Academy Converter</v>
          </cell>
          <cell r="L21597" t="str">
            <v>Secondary</v>
          </cell>
          <cell r="AC21597" t="str">
            <v>No</v>
          </cell>
          <cell r="AI21597">
            <v>2</v>
          </cell>
        </row>
        <row r="21598">
          <cell r="K21598" t="str">
            <v>Academy Converter</v>
          </cell>
          <cell r="L21598" t="str">
            <v>Primary</v>
          </cell>
          <cell r="AC21598" t="str">
            <v>No</v>
          </cell>
          <cell r="AI21598">
            <v>3</v>
          </cell>
        </row>
        <row r="21599">
          <cell r="K21599" t="str">
            <v>Academy Converter</v>
          </cell>
          <cell r="L21599" t="str">
            <v>Primary</v>
          </cell>
          <cell r="AC21599" t="str">
            <v>No</v>
          </cell>
          <cell r="AI21599">
            <v>1</v>
          </cell>
        </row>
        <row r="21600">
          <cell r="K21600" t="str">
            <v>Academy Converter</v>
          </cell>
          <cell r="L21600" t="str">
            <v>Primary</v>
          </cell>
          <cell r="AC21600" t="str">
            <v>No</v>
          </cell>
          <cell r="AI21600">
            <v>1</v>
          </cell>
        </row>
        <row r="21601">
          <cell r="K21601" t="str">
            <v>Academy Converter</v>
          </cell>
          <cell r="L21601" t="str">
            <v>Primary</v>
          </cell>
          <cell r="AC21601" t="str">
            <v>No</v>
          </cell>
          <cell r="AI21601">
            <v>1</v>
          </cell>
        </row>
        <row r="21602">
          <cell r="K21602" t="str">
            <v>Academy Sponsor Led</v>
          </cell>
          <cell r="L21602" t="str">
            <v>Secondary</v>
          </cell>
          <cell r="AC21602" t="str">
            <v>No</v>
          </cell>
          <cell r="AI21602">
            <v>3</v>
          </cell>
        </row>
        <row r="21603">
          <cell r="K21603" t="str">
            <v>Academy Sponsor Led</v>
          </cell>
          <cell r="L21603" t="str">
            <v>Primary</v>
          </cell>
          <cell r="AC21603" t="str">
            <v>No</v>
          </cell>
          <cell r="AI21603">
            <v>2</v>
          </cell>
        </row>
        <row r="21604">
          <cell r="K21604" t="str">
            <v>Academy Sponsor Led</v>
          </cell>
          <cell r="L21604" t="str">
            <v>Secondary</v>
          </cell>
          <cell r="AC21604" t="str">
            <v>No</v>
          </cell>
          <cell r="AI21604">
            <v>4</v>
          </cell>
        </row>
        <row r="21605">
          <cell r="K21605" t="str">
            <v>Academy Sponsor Led</v>
          </cell>
          <cell r="L21605" t="str">
            <v>Secondary</v>
          </cell>
          <cell r="AC21605" t="str">
            <v>No</v>
          </cell>
          <cell r="AI21605">
            <v>4</v>
          </cell>
        </row>
        <row r="21606">
          <cell r="K21606" t="str">
            <v>Academy Converter</v>
          </cell>
          <cell r="L21606" t="str">
            <v>Primary</v>
          </cell>
          <cell r="AC21606" t="str">
            <v>No</v>
          </cell>
          <cell r="AI21606">
            <v>2</v>
          </cell>
        </row>
        <row r="21607">
          <cell r="K21607" t="str">
            <v>Academy Converter</v>
          </cell>
          <cell r="L21607" t="str">
            <v>Secondary</v>
          </cell>
          <cell r="AC21607" t="str">
            <v>No</v>
          </cell>
          <cell r="AI21607">
            <v>2</v>
          </cell>
        </row>
        <row r="21608">
          <cell r="K21608" t="str">
            <v>Academy Converter</v>
          </cell>
          <cell r="L21608" t="str">
            <v>Primary</v>
          </cell>
          <cell r="AC21608" t="str">
            <v>No</v>
          </cell>
          <cell r="AI21608">
            <v>2</v>
          </cell>
        </row>
        <row r="21609">
          <cell r="K21609" t="str">
            <v>Academy Converter</v>
          </cell>
          <cell r="L21609" t="str">
            <v>Primary</v>
          </cell>
          <cell r="AC21609" t="str">
            <v>No</v>
          </cell>
          <cell r="AI21609">
            <v>1</v>
          </cell>
        </row>
        <row r="21610">
          <cell r="K21610" t="str">
            <v>Academy Converter</v>
          </cell>
          <cell r="L21610" t="str">
            <v>Primary</v>
          </cell>
          <cell r="AC21610" t="str">
            <v>No</v>
          </cell>
          <cell r="AI21610">
            <v>1</v>
          </cell>
        </row>
        <row r="21611">
          <cell r="K21611" t="str">
            <v>Academy Special Converter</v>
          </cell>
          <cell r="L21611" t="str">
            <v>Special</v>
          </cell>
          <cell r="AC21611" t="str">
            <v>No</v>
          </cell>
          <cell r="AI21611">
            <v>2</v>
          </cell>
        </row>
        <row r="21612">
          <cell r="K21612" t="str">
            <v>Academy Sponsor Led</v>
          </cell>
          <cell r="L21612" t="str">
            <v>Primary</v>
          </cell>
          <cell r="AC21612" t="str">
            <v>No</v>
          </cell>
          <cell r="AI21612">
            <v>4</v>
          </cell>
        </row>
        <row r="21613">
          <cell r="K21613" t="str">
            <v>Academy Sponsor Led</v>
          </cell>
          <cell r="L21613" t="str">
            <v>Primary</v>
          </cell>
          <cell r="AC21613" t="str">
            <v>No</v>
          </cell>
          <cell r="AI21613">
            <v>4</v>
          </cell>
        </row>
        <row r="21614">
          <cell r="K21614" t="str">
            <v>Academy Sponsor Led</v>
          </cell>
          <cell r="L21614" t="str">
            <v>Primary</v>
          </cell>
          <cell r="AC21614" t="str">
            <v>No</v>
          </cell>
          <cell r="AI21614">
            <v>4</v>
          </cell>
        </row>
        <row r="21615">
          <cell r="K21615" t="str">
            <v>Academy Sponsor Led</v>
          </cell>
          <cell r="L21615" t="str">
            <v>Secondary</v>
          </cell>
          <cell r="AC21615" t="str">
            <v>No</v>
          </cell>
          <cell r="AI21615">
            <v>4</v>
          </cell>
        </row>
        <row r="21616">
          <cell r="K21616" t="str">
            <v>Academy Sponsor Led</v>
          </cell>
          <cell r="L21616" t="str">
            <v>Primary</v>
          </cell>
          <cell r="AC21616" t="str">
            <v>No</v>
          </cell>
          <cell r="AI21616">
            <v>4</v>
          </cell>
        </row>
        <row r="21617">
          <cell r="K21617" t="str">
            <v>Academy Sponsor Led</v>
          </cell>
          <cell r="L21617" t="str">
            <v>Primary</v>
          </cell>
          <cell r="AC21617" t="str">
            <v>No</v>
          </cell>
          <cell r="AI21617">
            <v>3</v>
          </cell>
        </row>
        <row r="21618">
          <cell r="K21618" t="str">
            <v>Academy Special Sponsor Led</v>
          </cell>
          <cell r="L21618" t="str">
            <v>Special</v>
          </cell>
          <cell r="AC21618" t="str">
            <v>No</v>
          </cell>
          <cell r="AI21618">
            <v>3</v>
          </cell>
        </row>
        <row r="21619">
          <cell r="K21619" t="str">
            <v>Academy Sponsor Led</v>
          </cell>
          <cell r="L21619" t="str">
            <v>Primary</v>
          </cell>
          <cell r="AC21619" t="str">
            <v>No</v>
          </cell>
          <cell r="AI21619">
            <v>4</v>
          </cell>
        </row>
        <row r="21620">
          <cell r="K21620" t="str">
            <v>Academy Sponsor Led</v>
          </cell>
          <cell r="L21620" t="str">
            <v>Primary</v>
          </cell>
          <cell r="AC21620" t="str">
            <v>No</v>
          </cell>
          <cell r="AI21620">
            <v>2</v>
          </cell>
        </row>
        <row r="21621">
          <cell r="K21621" t="str">
            <v>Academy Sponsor Led</v>
          </cell>
          <cell r="L21621" t="str">
            <v>Secondary</v>
          </cell>
          <cell r="AC21621" t="str">
            <v>No</v>
          </cell>
          <cell r="AI21621">
            <v>4</v>
          </cell>
        </row>
        <row r="21622">
          <cell r="K21622" t="str">
            <v>Academy Converter</v>
          </cell>
          <cell r="L21622" t="str">
            <v>Secondary</v>
          </cell>
          <cell r="AC21622" t="str">
            <v>No</v>
          </cell>
          <cell r="AI21622">
            <v>2</v>
          </cell>
        </row>
        <row r="21623">
          <cell r="K21623" t="str">
            <v>Academy Sponsor Led</v>
          </cell>
          <cell r="L21623" t="str">
            <v>Secondary</v>
          </cell>
          <cell r="AC21623" t="str">
            <v>No</v>
          </cell>
          <cell r="AI21623">
            <v>4</v>
          </cell>
        </row>
        <row r="21624">
          <cell r="K21624" t="str">
            <v>Academy Sponsor Led</v>
          </cell>
          <cell r="L21624" t="str">
            <v>Primary</v>
          </cell>
          <cell r="AC21624" t="str">
            <v>No</v>
          </cell>
          <cell r="AI21624">
            <v>4</v>
          </cell>
        </row>
        <row r="21625">
          <cell r="K21625" t="str">
            <v>Academy Converter</v>
          </cell>
          <cell r="L21625" t="str">
            <v>Primary</v>
          </cell>
          <cell r="AC21625" t="str">
            <v>No</v>
          </cell>
          <cell r="AI21625">
            <v>1</v>
          </cell>
        </row>
        <row r="21626">
          <cell r="K21626" t="str">
            <v>Academy Converter</v>
          </cell>
          <cell r="L21626" t="str">
            <v>Primary</v>
          </cell>
          <cell r="AC21626" t="str">
            <v>No</v>
          </cell>
          <cell r="AI21626">
            <v>2</v>
          </cell>
        </row>
        <row r="21627">
          <cell r="K21627" t="str">
            <v>Academy Converter</v>
          </cell>
          <cell r="L21627" t="str">
            <v>Primary</v>
          </cell>
          <cell r="AC21627" t="str">
            <v>No</v>
          </cell>
          <cell r="AI21627">
            <v>2</v>
          </cell>
        </row>
        <row r="21628">
          <cell r="K21628" t="str">
            <v>Academy Converter</v>
          </cell>
          <cell r="L21628" t="str">
            <v>Primary</v>
          </cell>
          <cell r="AC21628" t="str">
            <v>No</v>
          </cell>
          <cell r="AI21628">
            <v>3</v>
          </cell>
        </row>
        <row r="21629">
          <cell r="K21629" t="str">
            <v>Academy Converter</v>
          </cell>
          <cell r="L21629" t="str">
            <v>Primary</v>
          </cell>
          <cell r="AC21629" t="str">
            <v>No</v>
          </cell>
          <cell r="AI21629">
            <v>1</v>
          </cell>
        </row>
        <row r="21630">
          <cell r="K21630" t="str">
            <v>Academy Converter</v>
          </cell>
          <cell r="L21630" t="str">
            <v>Primary</v>
          </cell>
          <cell r="AC21630" t="str">
            <v>No</v>
          </cell>
          <cell r="AI21630">
            <v>2</v>
          </cell>
        </row>
        <row r="21631">
          <cell r="K21631" t="str">
            <v>Academy Converter</v>
          </cell>
          <cell r="L21631" t="str">
            <v>Primary</v>
          </cell>
          <cell r="AC21631" t="str">
            <v>No</v>
          </cell>
          <cell r="AI21631">
            <v>2</v>
          </cell>
        </row>
        <row r="21632">
          <cell r="K21632" t="str">
            <v>Academy Converter</v>
          </cell>
          <cell r="L21632" t="str">
            <v>Primary</v>
          </cell>
          <cell r="AC21632" t="str">
            <v>No</v>
          </cell>
          <cell r="AI21632">
            <v>1</v>
          </cell>
        </row>
        <row r="21633">
          <cell r="K21633" t="str">
            <v>Academy Converter</v>
          </cell>
          <cell r="L21633" t="str">
            <v>Primary</v>
          </cell>
          <cell r="AC21633" t="str">
            <v>No</v>
          </cell>
          <cell r="AI21633">
            <v>1</v>
          </cell>
        </row>
        <row r="21634">
          <cell r="K21634" t="str">
            <v>Academy Converter</v>
          </cell>
          <cell r="L21634" t="str">
            <v>Primary</v>
          </cell>
          <cell r="AC21634" t="str">
            <v>No</v>
          </cell>
          <cell r="AI21634">
            <v>2</v>
          </cell>
        </row>
        <row r="21635">
          <cell r="K21635" t="str">
            <v>Academy Converter</v>
          </cell>
          <cell r="L21635" t="str">
            <v>Secondary</v>
          </cell>
          <cell r="AC21635" t="str">
            <v>No</v>
          </cell>
          <cell r="AI21635">
            <v>3</v>
          </cell>
        </row>
        <row r="21636">
          <cell r="K21636" t="str">
            <v>Academy Converter</v>
          </cell>
          <cell r="L21636" t="str">
            <v>Primary</v>
          </cell>
          <cell r="AC21636" t="str">
            <v>No</v>
          </cell>
          <cell r="AI21636">
            <v>3</v>
          </cell>
        </row>
        <row r="21637">
          <cell r="K21637" t="str">
            <v>Academy Converter</v>
          </cell>
          <cell r="L21637" t="str">
            <v>Primary</v>
          </cell>
          <cell r="AC21637" t="str">
            <v>No</v>
          </cell>
          <cell r="AI21637">
            <v>2</v>
          </cell>
        </row>
        <row r="21638">
          <cell r="K21638" t="str">
            <v>Academy Converter</v>
          </cell>
          <cell r="L21638" t="str">
            <v>Primary</v>
          </cell>
          <cell r="AC21638" t="str">
            <v>No</v>
          </cell>
          <cell r="AI21638">
            <v>2</v>
          </cell>
        </row>
        <row r="21639">
          <cell r="K21639" t="str">
            <v>Academy Converter</v>
          </cell>
          <cell r="L21639" t="str">
            <v>Primary</v>
          </cell>
          <cell r="AC21639" t="str">
            <v>No</v>
          </cell>
          <cell r="AI21639">
            <v>3</v>
          </cell>
        </row>
        <row r="21640">
          <cell r="K21640" t="str">
            <v>Academy Converter</v>
          </cell>
          <cell r="L21640" t="str">
            <v>Primary</v>
          </cell>
          <cell r="AC21640" t="str">
            <v>No</v>
          </cell>
          <cell r="AI21640">
            <v>1</v>
          </cell>
        </row>
        <row r="21641">
          <cell r="K21641" t="str">
            <v>Academy Converter</v>
          </cell>
          <cell r="L21641" t="str">
            <v>Primary</v>
          </cell>
          <cell r="AC21641" t="str">
            <v>No</v>
          </cell>
          <cell r="AI21641">
            <v>2</v>
          </cell>
        </row>
        <row r="21642">
          <cell r="K21642" t="str">
            <v>Academy Converter</v>
          </cell>
          <cell r="L21642" t="str">
            <v>Secondary</v>
          </cell>
          <cell r="AC21642" t="str">
            <v>No</v>
          </cell>
          <cell r="AI21642">
            <v>2</v>
          </cell>
        </row>
        <row r="21643">
          <cell r="K21643" t="str">
            <v>Academy Special Converter</v>
          </cell>
          <cell r="L21643" t="str">
            <v>Special</v>
          </cell>
          <cell r="AC21643" t="str">
            <v>No</v>
          </cell>
          <cell r="AI21643">
            <v>2</v>
          </cell>
        </row>
        <row r="21644">
          <cell r="K21644" t="str">
            <v>Academy Converter</v>
          </cell>
          <cell r="L21644" t="str">
            <v>Primary</v>
          </cell>
          <cell r="AC21644" t="str">
            <v>No</v>
          </cell>
          <cell r="AI21644">
            <v>2</v>
          </cell>
        </row>
        <row r="21645">
          <cell r="K21645" t="str">
            <v>Academy Converter</v>
          </cell>
          <cell r="L21645" t="str">
            <v>Primary</v>
          </cell>
          <cell r="AC21645" t="str">
            <v>No</v>
          </cell>
          <cell r="AI21645">
            <v>2</v>
          </cell>
        </row>
        <row r="21646">
          <cell r="K21646" t="str">
            <v>Academy Converter</v>
          </cell>
          <cell r="L21646" t="str">
            <v>Primary</v>
          </cell>
          <cell r="AC21646" t="str">
            <v>No</v>
          </cell>
          <cell r="AI21646">
            <v>2</v>
          </cell>
        </row>
        <row r="21647">
          <cell r="K21647" t="str">
            <v>Academy Converter</v>
          </cell>
          <cell r="L21647" t="str">
            <v>Primary</v>
          </cell>
          <cell r="AC21647" t="str">
            <v>No</v>
          </cell>
          <cell r="AI21647">
            <v>2</v>
          </cell>
        </row>
        <row r="21648">
          <cell r="K21648" t="str">
            <v>Academy Converter</v>
          </cell>
          <cell r="L21648" t="str">
            <v>Primary</v>
          </cell>
          <cell r="AC21648" t="str">
            <v>No</v>
          </cell>
          <cell r="AI21648">
            <v>2</v>
          </cell>
        </row>
        <row r="21649">
          <cell r="K21649" t="str">
            <v>Academy Converter</v>
          </cell>
          <cell r="L21649" t="str">
            <v>Primary</v>
          </cell>
          <cell r="AC21649" t="str">
            <v>No</v>
          </cell>
          <cell r="AI21649">
            <v>2</v>
          </cell>
        </row>
        <row r="21650">
          <cell r="K21650" t="str">
            <v>Academy Converter</v>
          </cell>
          <cell r="L21650" t="str">
            <v>Primary</v>
          </cell>
          <cell r="AC21650" t="str">
            <v>No</v>
          </cell>
          <cell r="AI21650">
            <v>2</v>
          </cell>
        </row>
        <row r="21651">
          <cell r="K21651" t="str">
            <v>Academy Converter</v>
          </cell>
          <cell r="L21651" t="str">
            <v>Primary</v>
          </cell>
          <cell r="AC21651" t="str">
            <v>No</v>
          </cell>
          <cell r="AI21651">
            <v>3</v>
          </cell>
        </row>
        <row r="21652">
          <cell r="K21652" t="str">
            <v>Academy Converter</v>
          </cell>
          <cell r="L21652" t="str">
            <v>Primary</v>
          </cell>
          <cell r="AC21652" t="str">
            <v>No</v>
          </cell>
          <cell r="AI21652">
            <v>2</v>
          </cell>
        </row>
        <row r="21653">
          <cell r="K21653" t="str">
            <v>Academy Converter</v>
          </cell>
          <cell r="L21653" t="str">
            <v>Primary</v>
          </cell>
          <cell r="AC21653" t="str">
            <v>No</v>
          </cell>
          <cell r="AI21653">
            <v>1</v>
          </cell>
        </row>
        <row r="21654">
          <cell r="K21654" t="str">
            <v>Academy Converter</v>
          </cell>
          <cell r="L21654" t="str">
            <v>Primary</v>
          </cell>
          <cell r="AC21654" t="str">
            <v>No</v>
          </cell>
          <cell r="AI21654">
            <v>3</v>
          </cell>
        </row>
        <row r="21655">
          <cell r="K21655" t="str">
            <v>Academy Converter</v>
          </cell>
          <cell r="L21655" t="str">
            <v>Primary</v>
          </cell>
          <cell r="AC21655" t="str">
            <v>No</v>
          </cell>
          <cell r="AI21655">
            <v>2</v>
          </cell>
        </row>
        <row r="21656">
          <cell r="K21656" t="str">
            <v>Academy Converter</v>
          </cell>
          <cell r="L21656" t="str">
            <v>Primary</v>
          </cell>
          <cell r="AC21656" t="str">
            <v>No</v>
          </cell>
          <cell r="AI21656">
            <v>2</v>
          </cell>
        </row>
        <row r="21657">
          <cell r="K21657" t="str">
            <v>Academy Converter</v>
          </cell>
          <cell r="L21657" t="str">
            <v>Primary</v>
          </cell>
          <cell r="AC21657" t="str">
            <v>No</v>
          </cell>
          <cell r="AI21657">
            <v>2</v>
          </cell>
        </row>
        <row r="21658">
          <cell r="K21658" t="str">
            <v>Academy Converter</v>
          </cell>
          <cell r="L21658" t="str">
            <v>Primary</v>
          </cell>
          <cell r="AC21658" t="str">
            <v>No</v>
          </cell>
          <cell r="AI21658">
            <v>2</v>
          </cell>
        </row>
        <row r="21659">
          <cell r="K21659" t="str">
            <v>Academy Converter</v>
          </cell>
          <cell r="L21659" t="str">
            <v>Primary</v>
          </cell>
          <cell r="AC21659" t="str">
            <v>No</v>
          </cell>
          <cell r="AI21659">
            <v>3</v>
          </cell>
        </row>
        <row r="21660">
          <cell r="K21660" t="str">
            <v>Academy Converter</v>
          </cell>
          <cell r="L21660" t="str">
            <v>Primary</v>
          </cell>
          <cell r="AC21660" t="str">
            <v>No</v>
          </cell>
          <cell r="AI21660">
            <v>2</v>
          </cell>
        </row>
        <row r="21661">
          <cell r="K21661" t="str">
            <v>Academy Sponsor Led</v>
          </cell>
          <cell r="L21661" t="str">
            <v>Primary</v>
          </cell>
          <cell r="AC21661" t="str">
            <v>No</v>
          </cell>
          <cell r="AI21661">
            <v>4</v>
          </cell>
        </row>
        <row r="21662">
          <cell r="K21662" t="str">
            <v>Academy Sponsor Led</v>
          </cell>
          <cell r="L21662" t="str">
            <v>Primary</v>
          </cell>
          <cell r="AC21662" t="str">
            <v>No</v>
          </cell>
          <cell r="AI21662">
            <v>2</v>
          </cell>
        </row>
        <row r="21663">
          <cell r="K21663" t="str">
            <v>Academy Sponsor Led</v>
          </cell>
          <cell r="L21663" t="str">
            <v>Primary</v>
          </cell>
          <cell r="AC21663" t="str">
            <v>No</v>
          </cell>
          <cell r="AI21663">
            <v>4</v>
          </cell>
        </row>
        <row r="21664">
          <cell r="K21664" t="str">
            <v>Academy Sponsor Led</v>
          </cell>
          <cell r="L21664" t="str">
            <v>Primary</v>
          </cell>
          <cell r="AC21664" t="str">
            <v>No</v>
          </cell>
          <cell r="AI21664">
            <v>4</v>
          </cell>
        </row>
        <row r="21665">
          <cell r="K21665" t="str">
            <v>Academy Sponsor Led</v>
          </cell>
          <cell r="L21665" t="str">
            <v>Secondary</v>
          </cell>
          <cell r="AC21665" t="str">
            <v>No</v>
          </cell>
          <cell r="AI21665">
            <v>4</v>
          </cell>
        </row>
        <row r="21666">
          <cell r="K21666" t="str">
            <v>Academy Sponsor Led</v>
          </cell>
          <cell r="L21666" t="str">
            <v>Primary</v>
          </cell>
          <cell r="AC21666" t="str">
            <v>No</v>
          </cell>
          <cell r="AI21666">
            <v>2</v>
          </cell>
        </row>
        <row r="21667">
          <cell r="K21667" t="str">
            <v>Academy Sponsor Led</v>
          </cell>
          <cell r="L21667" t="str">
            <v>Primary</v>
          </cell>
          <cell r="AC21667" t="str">
            <v>No</v>
          </cell>
          <cell r="AI21667">
            <v>4</v>
          </cell>
        </row>
        <row r="21668">
          <cell r="K21668" t="str">
            <v>Academy Sponsor Led</v>
          </cell>
          <cell r="L21668" t="str">
            <v>Primary</v>
          </cell>
          <cell r="AC21668" t="str">
            <v>No</v>
          </cell>
          <cell r="AI21668">
            <v>3</v>
          </cell>
        </row>
        <row r="21669">
          <cell r="K21669" t="str">
            <v>Academy Sponsor Led</v>
          </cell>
          <cell r="L21669" t="str">
            <v>Primary</v>
          </cell>
          <cell r="AC21669" t="str">
            <v>No</v>
          </cell>
          <cell r="AI21669">
            <v>4</v>
          </cell>
        </row>
        <row r="21670">
          <cell r="K21670" t="str">
            <v>Academy Sponsor Led</v>
          </cell>
          <cell r="L21670" t="str">
            <v>Secondary</v>
          </cell>
          <cell r="AC21670" t="str">
            <v>No</v>
          </cell>
          <cell r="AI21670">
            <v>4</v>
          </cell>
        </row>
        <row r="21671">
          <cell r="K21671" t="str">
            <v>Academy Converter</v>
          </cell>
          <cell r="L21671" t="str">
            <v>Primary</v>
          </cell>
          <cell r="AC21671" t="str">
            <v>No</v>
          </cell>
          <cell r="AI21671">
            <v>3</v>
          </cell>
        </row>
        <row r="21672">
          <cell r="K21672" t="str">
            <v>Academy Sponsor Led</v>
          </cell>
          <cell r="L21672" t="str">
            <v>Secondary</v>
          </cell>
          <cell r="AC21672" t="str">
            <v>No</v>
          </cell>
          <cell r="AI21672">
            <v>2</v>
          </cell>
        </row>
        <row r="21673">
          <cell r="K21673" t="str">
            <v>Academy Converter</v>
          </cell>
          <cell r="L21673" t="str">
            <v>Secondary</v>
          </cell>
          <cell r="AC21673" t="str">
            <v>No</v>
          </cell>
          <cell r="AI21673">
            <v>3</v>
          </cell>
        </row>
        <row r="21674">
          <cell r="K21674" t="str">
            <v>Academy Sponsor Led</v>
          </cell>
          <cell r="L21674" t="str">
            <v>Secondary</v>
          </cell>
          <cell r="AC21674" t="str">
            <v>No</v>
          </cell>
          <cell r="AI21674">
            <v>4</v>
          </cell>
        </row>
        <row r="21675">
          <cell r="K21675" t="str">
            <v>Free School - Alternative Provision</v>
          </cell>
          <cell r="L21675" t="str">
            <v>PRU</v>
          </cell>
          <cell r="AC21675" t="str">
            <v>No</v>
          </cell>
          <cell r="AI21675">
            <v>3</v>
          </cell>
        </row>
        <row r="21676">
          <cell r="K21676" t="str">
            <v>Academy Converter</v>
          </cell>
          <cell r="L21676" t="str">
            <v>Primary</v>
          </cell>
          <cell r="AC21676" t="str">
            <v>No</v>
          </cell>
          <cell r="AI21676">
            <v>1</v>
          </cell>
        </row>
        <row r="21677">
          <cell r="K21677" t="str">
            <v>Academy Converter</v>
          </cell>
          <cell r="L21677" t="str">
            <v>Primary</v>
          </cell>
          <cell r="AC21677" t="str">
            <v>No</v>
          </cell>
          <cell r="AI21677">
            <v>2</v>
          </cell>
        </row>
        <row r="21678">
          <cell r="K21678" t="str">
            <v>Academy Converter</v>
          </cell>
          <cell r="L21678" t="str">
            <v>Primary</v>
          </cell>
          <cell r="AC21678" t="str">
            <v>No</v>
          </cell>
          <cell r="AI21678">
            <v>2</v>
          </cell>
        </row>
        <row r="21679">
          <cell r="K21679" t="str">
            <v>Academy Converter</v>
          </cell>
          <cell r="L21679" t="str">
            <v>Primary</v>
          </cell>
          <cell r="AC21679" t="str">
            <v>No</v>
          </cell>
          <cell r="AI21679">
            <v>2</v>
          </cell>
        </row>
        <row r="21680">
          <cell r="K21680" t="str">
            <v>Academy Converter</v>
          </cell>
          <cell r="L21680" t="str">
            <v>Primary</v>
          </cell>
          <cell r="AC21680" t="str">
            <v>No</v>
          </cell>
          <cell r="AI21680">
            <v>2</v>
          </cell>
        </row>
        <row r="21681">
          <cell r="K21681" t="str">
            <v>Academy Converter</v>
          </cell>
          <cell r="L21681" t="str">
            <v>Primary</v>
          </cell>
          <cell r="AC21681" t="str">
            <v>No</v>
          </cell>
          <cell r="AI21681">
            <v>1</v>
          </cell>
        </row>
        <row r="21682">
          <cell r="K21682" t="str">
            <v>Academy Converter</v>
          </cell>
          <cell r="L21682" t="str">
            <v>Primary</v>
          </cell>
          <cell r="AC21682" t="str">
            <v>No</v>
          </cell>
          <cell r="AI21682">
            <v>2</v>
          </cell>
        </row>
        <row r="21683">
          <cell r="K21683" t="str">
            <v>Academy Converter</v>
          </cell>
          <cell r="L21683" t="str">
            <v>Secondary</v>
          </cell>
          <cell r="AC21683" t="str">
            <v>No</v>
          </cell>
          <cell r="AI21683">
            <v>2</v>
          </cell>
        </row>
        <row r="21684">
          <cell r="K21684" t="str">
            <v>Academy Converter</v>
          </cell>
          <cell r="L21684" t="str">
            <v>Primary</v>
          </cell>
          <cell r="AC21684" t="str">
            <v>No</v>
          </cell>
          <cell r="AI21684">
            <v>2</v>
          </cell>
        </row>
        <row r="21685">
          <cell r="K21685" t="str">
            <v>Academy Converter</v>
          </cell>
          <cell r="L21685" t="str">
            <v>Primary</v>
          </cell>
          <cell r="AC21685" t="str">
            <v>No</v>
          </cell>
          <cell r="AI21685">
            <v>2</v>
          </cell>
        </row>
        <row r="21686">
          <cell r="K21686" t="str">
            <v>Academy Converter</v>
          </cell>
          <cell r="L21686" t="str">
            <v>Primary</v>
          </cell>
          <cell r="AC21686" t="str">
            <v>No</v>
          </cell>
          <cell r="AI21686">
            <v>2</v>
          </cell>
        </row>
        <row r="21687">
          <cell r="K21687" t="str">
            <v>Academy Converter</v>
          </cell>
          <cell r="L21687" t="str">
            <v>Primary</v>
          </cell>
          <cell r="AC21687" t="str">
            <v>No</v>
          </cell>
          <cell r="AI21687">
            <v>2</v>
          </cell>
        </row>
        <row r="21688">
          <cell r="K21688" t="str">
            <v>Academy Converter</v>
          </cell>
          <cell r="L21688" t="str">
            <v>Primary</v>
          </cell>
          <cell r="AC21688" t="str">
            <v>No</v>
          </cell>
          <cell r="AI21688">
            <v>2</v>
          </cell>
        </row>
        <row r="21689">
          <cell r="K21689" t="str">
            <v>Academy Converter</v>
          </cell>
          <cell r="L21689" t="str">
            <v>Primary</v>
          </cell>
          <cell r="AC21689" t="str">
            <v>No</v>
          </cell>
          <cell r="AI21689">
            <v>2</v>
          </cell>
        </row>
        <row r="21690">
          <cell r="K21690" t="str">
            <v>Academy Converter</v>
          </cell>
          <cell r="L21690" t="str">
            <v>Primary</v>
          </cell>
          <cell r="AC21690" t="str">
            <v>No</v>
          </cell>
          <cell r="AI21690">
            <v>2</v>
          </cell>
        </row>
        <row r="21691">
          <cell r="K21691" t="str">
            <v>Academy Converter</v>
          </cell>
          <cell r="L21691" t="str">
            <v>Primary</v>
          </cell>
          <cell r="AC21691" t="str">
            <v>No</v>
          </cell>
          <cell r="AI21691">
            <v>2</v>
          </cell>
        </row>
        <row r="21692">
          <cell r="K21692" t="str">
            <v>Academy Converter</v>
          </cell>
          <cell r="L21692" t="str">
            <v>Secondary</v>
          </cell>
          <cell r="AC21692" t="str">
            <v>No</v>
          </cell>
          <cell r="AI21692">
            <v>2</v>
          </cell>
        </row>
        <row r="21693">
          <cell r="K21693" t="str">
            <v>Academy Converter</v>
          </cell>
          <cell r="L21693" t="str">
            <v>Primary</v>
          </cell>
          <cell r="AC21693" t="str">
            <v>No</v>
          </cell>
          <cell r="AI21693">
            <v>2</v>
          </cell>
        </row>
        <row r="21694">
          <cell r="K21694" t="str">
            <v>Academy Converter</v>
          </cell>
          <cell r="L21694" t="str">
            <v>Primary</v>
          </cell>
          <cell r="AC21694" t="str">
            <v>No</v>
          </cell>
          <cell r="AI21694">
            <v>2</v>
          </cell>
        </row>
        <row r="21695">
          <cell r="K21695" t="str">
            <v>Academy Converter</v>
          </cell>
          <cell r="L21695" t="str">
            <v>Primary</v>
          </cell>
          <cell r="AC21695" t="str">
            <v>No</v>
          </cell>
          <cell r="AI21695">
            <v>2</v>
          </cell>
        </row>
        <row r="21696">
          <cell r="K21696" t="str">
            <v>Academy Converter</v>
          </cell>
          <cell r="L21696" t="str">
            <v>Primary</v>
          </cell>
          <cell r="AC21696" t="str">
            <v>No</v>
          </cell>
          <cell r="AI21696">
            <v>2</v>
          </cell>
        </row>
        <row r="21697">
          <cell r="K21697" t="str">
            <v>Academy Converter</v>
          </cell>
          <cell r="L21697" t="str">
            <v>Primary</v>
          </cell>
          <cell r="AC21697" t="str">
            <v>No</v>
          </cell>
          <cell r="AI21697">
            <v>2</v>
          </cell>
        </row>
        <row r="21698">
          <cell r="K21698" t="str">
            <v>Academy Converter</v>
          </cell>
          <cell r="L21698" t="str">
            <v>Primary</v>
          </cell>
          <cell r="AC21698" t="str">
            <v>No</v>
          </cell>
          <cell r="AI21698">
            <v>1</v>
          </cell>
        </row>
        <row r="21699">
          <cell r="K21699" t="str">
            <v>Academy Converter</v>
          </cell>
          <cell r="L21699" t="str">
            <v>Primary</v>
          </cell>
          <cell r="AC21699" t="str">
            <v>No</v>
          </cell>
          <cell r="AI21699">
            <v>2</v>
          </cell>
        </row>
        <row r="21700">
          <cell r="K21700" t="str">
            <v>Academy Converter</v>
          </cell>
          <cell r="L21700" t="str">
            <v>Primary</v>
          </cell>
          <cell r="AC21700" t="str">
            <v>No</v>
          </cell>
          <cell r="AI21700">
            <v>2</v>
          </cell>
        </row>
        <row r="21701">
          <cell r="K21701" t="str">
            <v>Academy Converter</v>
          </cell>
          <cell r="L21701" t="str">
            <v>Primary</v>
          </cell>
          <cell r="AC21701" t="str">
            <v>No</v>
          </cell>
          <cell r="AI21701">
            <v>2</v>
          </cell>
        </row>
        <row r="21702">
          <cell r="K21702" t="str">
            <v>Academy Converter</v>
          </cell>
          <cell r="L21702" t="str">
            <v>Primary</v>
          </cell>
          <cell r="AC21702" t="str">
            <v>No</v>
          </cell>
          <cell r="AI21702">
            <v>2</v>
          </cell>
        </row>
        <row r="21703">
          <cell r="K21703" t="str">
            <v>Academy Converter</v>
          </cell>
          <cell r="L21703" t="str">
            <v>Primary</v>
          </cell>
          <cell r="AC21703" t="str">
            <v>No</v>
          </cell>
          <cell r="AI21703">
            <v>1</v>
          </cell>
        </row>
        <row r="21704">
          <cell r="K21704" t="str">
            <v>Academy Converter</v>
          </cell>
          <cell r="L21704" t="str">
            <v>Primary</v>
          </cell>
          <cell r="AC21704" t="str">
            <v>No</v>
          </cell>
          <cell r="AI21704">
            <v>2</v>
          </cell>
        </row>
        <row r="21705">
          <cell r="K21705" t="str">
            <v>Academy Converter</v>
          </cell>
          <cell r="L21705" t="str">
            <v>Primary</v>
          </cell>
          <cell r="AC21705" t="str">
            <v>No</v>
          </cell>
          <cell r="AI21705">
            <v>2</v>
          </cell>
        </row>
        <row r="21706">
          <cell r="K21706" t="str">
            <v>Academy Converter</v>
          </cell>
          <cell r="L21706" t="str">
            <v>Primary</v>
          </cell>
          <cell r="AC21706" t="str">
            <v>No</v>
          </cell>
          <cell r="AI21706">
            <v>2</v>
          </cell>
        </row>
        <row r="21707">
          <cell r="K21707" t="str">
            <v>Academy Converter</v>
          </cell>
          <cell r="L21707" t="str">
            <v>Primary</v>
          </cell>
          <cell r="AC21707" t="str">
            <v>No</v>
          </cell>
          <cell r="AI21707">
            <v>1</v>
          </cell>
        </row>
        <row r="21708">
          <cell r="K21708" t="str">
            <v>Academy Converter</v>
          </cell>
          <cell r="L21708" t="str">
            <v>Primary</v>
          </cell>
          <cell r="AC21708" t="str">
            <v>No</v>
          </cell>
          <cell r="AI21708">
            <v>2</v>
          </cell>
        </row>
        <row r="21709">
          <cell r="K21709" t="str">
            <v>Academy Converter</v>
          </cell>
          <cell r="L21709" t="str">
            <v>Primary</v>
          </cell>
          <cell r="AC21709" t="str">
            <v>No</v>
          </cell>
          <cell r="AI21709">
            <v>1</v>
          </cell>
        </row>
        <row r="21710">
          <cell r="K21710" t="str">
            <v>Academy Converter</v>
          </cell>
          <cell r="L21710" t="str">
            <v>Primary</v>
          </cell>
          <cell r="AC21710" t="str">
            <v>No</v>
          </cell>
          <cell r="AI21710">
            <v>2</v>
          </cell>
        </row>
        <row r="21711">
          <cell r="K21711" t="str">
            <v>Academy Converter</v>
          </cell>
          <cell r="L21711" t="str">
            <v>Primary</v>
          </cell>
          <cell r="AC21711" t="str">
            <v>No</v>
          </cell>
          <cell r="AI21711">
            <v>2</v>
          </cell>
        </row>
        <row r="21712">
          <cell r="K21712" t="str">
            <v>Academy Converter</v>
          </cell>
          <cell r="L21712" t="str">
            <v>Primary</v>
          </cell>
          <cell r="AC21712" t="str">
            <v>No</v>
          </cell>
          <cell r="AI21712">
            <v>2</v>
          </cell>
        </row>
        <row r="21713">
          <cell r="K21713" t="str">
            <v>Academy Converter</v>
          </cell>
          <cell r="L21713" t="str">
            <v>Primary</v>
          </cell>
          <cell r="AC21713" t="str">
            <v>No</v>
          </cell>
          <cell r="AI21713">
            <v>2</v>
          </cell>
        </row>
        <row r="21714">
          <cell r="K21714" t="str">
            <v>Academy Converter</v>
          </cell>
          <cell r="L21714" t="str">
            <v>Primary</v>
          </cell>
          <cell r="AC21714" t="str">
            <v>No</v>
          </cell>
          <cell r="AI21714">
            <v>2</v>
          </cell>
        </row>
        <row r="21715">
          <cell r="K21715" t="str">
            <v>Academy Converter</v>
          </cell>
          <cell r="L21715" t="str">
            <v>Primary</v>
          </cell>
          <cell r="AC21715" t="str">
            <v>No</v>
          </cell>
          <cell r="AI21715">
            <v>1</v>
          </cell>
        </row>
        <row r="21716">
          <cell r="K21716" t="str">
            <v>Academy Converter</v>
          </cell>
          <cell r="L21716" t="str">
            <v>Secondary</v>
          </cell>
          <cell r="AC21716" t="str">
            <v>No</v>
          </cell>
          <cell r="AI21716">
            <v>2</v>
          </cell>
        </row>
        <row r="21717">
          <cell r="K21717" t="str">
            <v>Academy Converter</v>
          </cell>
          <cell r="L21717" t="str">
            <v>Primary</v>
          </cell>
          <cell r="AC21717" t="str">
            <v>No</v>
          </cell>
          <cell r="AI21717">
            <v>2</v>
          </cell>
        </row>
        <row r="21718">
          <cell r="K21718" t="str">
            <v>Academy Converter</v>
          </cell>
          <cell r="L21718" t="str">
            <v>Primary</v>
          </cell>
          <cell r="AC21718" t="str">
            <v>No</v>
          </cell>
          <cell r="AI21718">
            <v>3</v>
          </cell>
        </row>
        <row r="21719">
          <cell r="K21719" t="str">
            <v>Academy Converter</v>
          </cell>
          <cell r="L21719" t="str">
            <v>Primary</v>
          </cell>
          <cell r="AC21719" t="str">
            <v>No</v>
          </cell>
          <cell r="AI21719">
            <v>2</v>
          </cell>
        </row>
        <row r="21720">
          <cell r="K21720" t="str">
            <v>Academy Converter</v>
          </cell>
          <cell r="L21720" t="str">
            <v>Primary</v>
          </cell>
          <cell r="AC21720" t="str">
            <v>No</v>
          </cell>
          <cell r="AI21720">
            <v>2</v>
          </cell>
        </row>
        <row r="21721">
          <cell r="K21721" t="str">
            <v>Academy Converter</v>
          </cell>
          <cell r="L21721" t="str">
            <v>Primary</v>
          </cell>
          <cell r="AC21721" t="str">
            <v>No</v>
          </cell>
          <cell r="AI21721">
            <v>2</v>
          </cell>
        </row>
        <row r="21722">
          <cell r="K21722" t="str">
            <v>Academy Converter</v>
          </cell>
          <cell r="L21722" t="str">
            <v>Primary</v>
          </cell>
          <cell r="AC21722" t="str">
            <v>No</v>
          </cell>
          <cell r="AI21722">
            <v>2</v>
          </cell>
        </row>
        <row r="21723">
          <cell r="K21723" t="str">
            <v>Academy Converter</v>
          </cell>
          <cell r="L21723" t="str">
            <v>Primary</v>
          </cell>
          <cell r="AC21723" t="str">
            <v>No</v>
          </cell>
          <cell r="AI21723">
            <v>2</v>
          </cell>
        </row>
        <row r="21724">
          <cell r="K21724" t="str">
            <v>Academy Converter</v>
          </cell>
          <cell r="L21724" t="str">
            <v>Primary</v>
          </cell>
          <cell r="AC21724" t="str">
            <v>No</v>
          </cell>
          <cell r="AI21724">
            <v>3</v>
          </cell>
        </row>
        <row r="21725">
          <cell r="K21725" t="str">
            <v>Academy Converter</v>
          </cell>
          <cell r="L21725" t="str">
            <v>Primary</v>
          </cell>
          <cell r="AC21725" t="str">
            <v>No</v>
          </cell>
          <cell r="AI21725">
            <v>2</v>
          </cell>
        </row>
        <row r="21726">
          <cell r="K21726" t="str">
            <v>Academy Converter</v>
          </cell>
          <cell r="L21726" t="str">
            <v>Primary</v>
          </cell>
          <cell r="AC21726" t="str">
            <v>No</v>
          </cell>
          <cell r="AI21726">
            <v>2</v>
          </cell>
        </row>
        <row r="21727">
          <cell r="K21727" t="str">
            <v>Academy Converter</v>
          </cell>
          <cell r="L21727" t="str">
            <v>Primary</v>
          </cell>
          <cell r="AC21727" t="str">
            <v>No</v>
          </cell>
          <cell r="AI21727">
            <v>2</v>
          </cell>
        </row>
        <row r="21728">
          <cell r="K21728" t="str">
            <v>Academy Converter</v>
          </cell>
          <cell r="L21728" t="str">
            <v>Primary</v>
          </cell>
          <cell r="AC21728" t="str">
            <v>No</v>
          </cell>
          <cell r="AI21728">
            <v>2</v>
          </cell>
        </row>
        <row r="21729">
          <cell r="K21729" t="str">
            <v>Academy Converter</v>
          </cell>
          <cell r="L21729" t="str">
            <v>Primary</v>
          </cell>
          <cell r="AC21729" t="str">
            <v>No</v>
          </cell>
          <cell r="AI21729">
            <v>2</v>
          </cell>
        </row>
        <row r="21730">
          <cell r="K21730" t="str">
            <v>Academy Converter</v>
          </cell>
          <cell r="L21730" t="str">
            <v>Primary</v>
          </cell>
          <cell r="AC21730" t="str">
            <v>No</v>
          </cell>
          <cell r="AI21730">
            <v>1</v>
          </cell>
        </row>
        <row r="21731">
          <cell r="K21731" t="str">
            <v>Academy Converter</v>
          </cell>
          <cell r="L21731" t="str">
            <v>Primary</v>
          </cell>
          <cell r="AC21731" t="str">
            <v>No</v>
          </cell>
          <cell r="AI21731">
            <v>2</v>
          </cell>
        </row>
        <row r="21732">
          <cell r="K21732" t="str">
            <v>Academy Converter</v>
          </cell>
          <cell r="L21732" t="str">
            <v>Primary</v>
          </cell>
          <cell r="AC21732" t="str">
            <v>No</v>
          </cell>
          <cell r="AI21732">
            <v>2</v>
          </cell>
        </row>
        <row r="21733">
          <cell r="K21733" t="str">
            <v>Academy Converter</v>
          </cell>
          <cell r="L21733" t="str">
            <v>Primary</v>
          </cell>
          <cell r="AC21733" t="str">
            <v>No</v>
          </cell>
          <cell r="AI21733">
            <v>1</v>
          </cell>
        </row>
        <row r="21734">
          <cell r="K21734" t="str">
            <v>Academy Converter</v>
          </cell>
          <cell r="L21734" t="str">
            <v>Primary</v>
          </cell>
          <cell r="AC21734" t="str">
            <v>No</v>
          </cell>
          <cell r="AI21734">
            <v>2</v>
          </cell>
        </row>
        <row r="21735">
          <cell r="K21735" t="str">
            <v>Academy Converter</v>
          </cell>
          <cell r="L21735" t="str">
            <v>Primary</v>
          </cell>
          <cell r="AC21735" t="str">
            <v>No</v>
          </cell>
          <cell r="AI21735">
            <v>1</v>
          </cell>
        </row>
        <row r="21736">
          <cell r="K21736" t="str">
            <v>Academy Converter</v>
          </cell>
          <cell r="L21736" t="str">
            <v>Primary</v>
          </cell>
          <cell r="AC21736" t="str">
            <v>No</v>
          </cell>
          <cell r="AI21736">
            <v>2</v>
          </cell>
        </row>
        <row r="21737">
          <cell r="K21737" t="str">
            <v>Academy Converter</v>
          </cell>
          <cell r="L21737" t="str">
            <v>Primary</v>
          </cell>
          <cell r="AC21737" t="str">
            <v>No</v>
          </cell>
          <cell r="AI21737">
            <v>2</v>
          </cell>
        </row>
        <row r="21738">
          <cell r="K21738" t="str">
            <v>Academy Converter</v>
          </cell>
          <cell r="L21738" t="str">
            <v>Primary</v>
          </cell>
          <cell r="AC21738" t="str">
            <v>No</v>
          </cell>
          <cell r="AI21738">
            <v>2</v>
          </cell>
        </row>
        <row r="21739">
          <cell r="K21739" t="str">
            <v>Academy Converter</v>
          </cell>
          <cell r="L21739" t="str">
            <v>Primary</v>
          </cell>
          <cell r="AC21739" t="str">
            <v>No</v>
          </cell>
          <cell r="AI21739">
            <v>2</v>
          </cell>
        </row>
        <row r="21740">
          <cell r="K21740" t="str">
            <v>Academy Converter</v>
          </cell>
          <cell r="L21740" t="str">
            <v>Primary</v>
          </cell>
          <cell r="AC21740" t="str">
            <v>No</v>
          </cell>
          <cell r="AI21740">
            <v>2</v>
          </cell>
        </row>
        <row r="21741">
          <cell r="K21741" t="str">
            <v>Academy Converter</v>
          </cell>
          <cell r="L21741" t="str">
            <v>Primary</v>
          </cell>
          <cell r="AC21741" t="str">
            <v>No</v>
          </cell>
          <cell r="AI21741">
            <v>2</v>
          </cell>
        </row>
        <row r="21742">
          <cell r="K21742" t="str">
            <v>Academy Converter</v>
          </cell>
          <cell r="L21742" t="str">
            <v>Primary</v>
          </cell>
          <cell r="AC21742" t="str">
            <v>No</v>
          </cell>
          <cell r="AI21742">
            <v>2</v>
          </cell>
        </row>
        <row r="21743">
          <cell r="K21743" t="str">
            <v>Academy Converter</v>
          </cell>
          <cell r="L21743" t="str">
            <v>Primary</v>
          </cell>
          <cell r="AC21743" t="str">
            <v>No</v>
          </cell>
          <cell r="AI21743">
            <v>1</v>
          </cell>
        </row>
        <row r="21744">
          <cell r="K21744" t="str">
            <v>Academy Converter</v>
          </cell>
          <cell r="L21744" t="str">
            <v>Primary</v>
          </cell>
          <cell r="AC21744" t="str">
            <v>No</v>
          </cell>
          <cell r="AI21744">
            <v>1</v>
          </cell>
        </row>
        <row r="21745">
          <cell r="K21745" t="str">
            <v>Academy Converter</v>
          </cell>
          <cell r="L21745" t="str">
            <v>Primary</v>
          </cell>
          <cell r="AC21745" t="str">
            <v>No</v>
          </cell>
          <cell r="AI21745">
            <v>2</v>
          </cell>
        </row>
        <row r="21746">
          <cell r="K21746" t="str">
            <v>Academy Converter</v>
          </cell>
          <cell r="L21746" t="str">
            <v>Primary</v>
          </cell>
          <cell r="AC21746" t="str">
            <v>No</v>
          </cell>
          <cell r="AI21746">
            <v>2</v>
          </cell>
        </row>
        <row r="21747">
          <cell r="K21747" t="str">
            <v>Academy Converter</v>
          </cell>
          <cell r="L21747" t="str">
            <v>Primary</v>
          </cell>
          <cell r="AC21747" t="str">
            <v>No</v>
          </cell>
          <cell r="AI21747">
            <v>2</v>
          </cell>
        </row>
        <row r="21748">
          <cell r="K21748" t="str">
            <v>Academy Converter</v>
          </cell>
          <cell r="L21748" t="str">
            <v>Primary</v>
          </cell>
          <cell r="AC21748" t="str">
            <v>No</v>
          </cell>
          <cell r="AI21748">
            <v>2</v>
          </cell>
        </row>
        <row r="21749">
          <cell r="K21749" t="str">
            <v>Academy Converter</v>
          </cell>
          <cell r="L21749" t="str">
            <v>Primary</v>
          </cell>
          <cell r="AC21749" t="str">
            <v>No</v>
          </cell>
          <cell r="AI21749">
            <v>1</v>
          </cell>
        </row>
        <row r="21750">
          <cell r="K21750" t="str">
            <v>Academy Converter</v>
          </cell>
          <cell r="L21750" t="str">
            <v>Primary</v>
          </cell>
          <cell r="AC21750" t="str">
            <v>No</v>
          </cell>
          <cell r="AI21750">
            <v>2</v>
          </cell>
        </row>
        <row r="21751">
          <cell r="K21751" t="str">
            <v>Academy Converter</v>
          </cell>
          <cell r="L21751" t="str">
            <v>Primary</v>
          </cell>
          <cell r="AC21751" t="str">
            <v>No</v>
          </cell>
          <cell r="AI21751">
            <v>3</v>
          </cell>
        </row>
        <row r="21752">
          <cell r="K21752" t="str">
            <v>Academy Converter</v>
          </cell>
          <cell r="L21752" t="str">
            <v>Primary</v>
          </cell>
          <cell r="AC21752" t="str">
            <v>No</v>
          </cell>
          <cell r="AI21752">
            <v>2</v>
          </cell>
        </row>
        <row r="21753">
          <cell r="K21753" t="str">
            <v>Academy Converter</v>
          </cell>
          <cell r="L21753" t="str">
            <v>Primary</v>
          </cell>
          <cell r="AC21753" t="str">
            <v>No</v>
          </cell>
          <cell r="AI21753">
            <v>2</v>
          </cell>
        </row>
        <row r="21754">
          <cell r="K21754" t="str">
            <v>Academy Converter</v>
          </cell>
          <cell r="L21754" t="str">
            <v>Primary</v>
          </cell>
          <cell r="AC21754" t="str">
            <v>No</v>
          </cell>
          <cell r="AI21754">
            <v>2</v>
          </cell>
        </row>
        <row r="21755">
          <cell r="K21755" t="str">
            <v>Academy Converter</v>
          </cell>
          <cell r="L21755" t="str">
            <v>Primary</v>
          </cell>
          <cell r="AC21755" t="str">
            <v>No</v>
          </cell>
          <cell r="AI21755">
            <v>1</v>
          </cell>
        </row>
        <row r="21756">
          <cell r="K21756" t="str">
            <v>Academy Converter</v>
          </cell>
          <cell r="L21756" t="str">
            <v>Primary</v>
          </cell>
          <cell r="AC21756" t="str">
            <v>No</v>
          </cell>
          <cell r="AI21756">
            <v>2</v>
          </cell>
        </row>
        <row r="21757">
          <cell r="K21757" t="str">
            <v>Academy Converter</v>
          </cell>
          <cell r="L21757" t="str">
            <v>Primary</v>
          </cell>
          <cell r="AC21757" t="str">
            <v>No</v>
          </cell>
          <cell r="AI21757">
            <v>1</v>
          </cell>
        </row>
        <row r="21758">
          <cell r="K21758" t="str">
            <v>Academy Converter</v>
          </cell>
          <cell r="L21758" t="str">
            <v>Primary</v>
          </cell>
          <cell r="AC21758" t="str">
            <v>No</v>
          </cell>
          <cell r="AI21758">
            <v>2</v>
          </cell>
        </row>
        <row r="21759">
          <cell r="K21759" t="str">
            <v>Academy Converter</v>
          </cell>
          <cell r="L21759" t="str">
            <v>Primary</v>
          </cell>
          <cell r="AC21759" t="str">
            <v>No</v>
          </cell>
          <cell r="AI21759">
            <v>2</v>
          </cell>
        </row>
        <row r="21760">
          <cell r="K21760" t="str">
            <v>Academy Converter</v>
          </cell>
          <cell r="L21760" t="str">
            <v>Primary</v>
          </cell>
          <cell r="AC21760" t="str">
            <v>No</v>
          </cell>
          <cell r="AI21760">
            <v>2</v>
          </cell>
        </row>
        <row r="21761">
          <cell r="K21761" t="str">
            <v>Academy Sponsor Led</v>
          </cell>
          <cell r="L21761" t="str">
            <v>Primary</v>
          </cell>
          <cell r="AC21761" t="str">
            <v>No</v>
          </cell>
          <cell r="AI21761">
            <v>2</v>
          </cell>
        </row>
        <row r="21762">
          <cell r="K21762" t="str">
            <v>Academy Converter</v>
          </cell>
          <cell r="L21762" t="str">
            <v>Primary</v>
          </cell>
          <cell r="AC21762" t="str">
            <v>No</v>
          </cell>
          <cell r="AI21762">
            <v>2</v>
          </cell>
        </row>
        <row r="21763">
          <cell r="K21763" t="str">
            <v>Academy Converter</v>
          </cell>
          <cell r="L21763" t="str">
            <v>Primary</v>
          </cell>
          <cell r="AC21763" t="str">
            <v>No</v>
          </cell>
          <cell r="AI21763">
            <v>1</v>
          </cell>
        </row>
        <row r="21764">
          <cell r="K21764" t="str">
            <v>Academy Converter</v>
          </cell>
          <cell r="L21764" t="str">
            <v>Primary</v>
          </cell>
          <cell r="AC21764" t="str">
            <v>No</v>
          </cell>
          <cell r="AI21764">
            <v>1</v>
          </cell>
        </row>
        <row r="21765">
          <cell r="K21765" t="str">
            <v>Academy Converter</v>
          </cell>
          <cell r="L21765" t="str">
            <v>Primary</v>
          </cell>
          <cell r="AC21765" t="str">
            <v>No</v>
          </cell>
          <cell r="AI21765">
            <v>3</v>
          </cell>
        </row>
        <row r="21766">
          <cell r="K21766" t="str">
            <v>Academy Converter</v>
          </cell>
          <cell r="L21766" t="str">
            <v>Primary</v>
          </cell>
          <cell r="AC21766" t="str">
            <v>No</v>
          </cell>
          <cell r="AI21766">
            <v>2</v>
          </cell>
        </row>
        <row r="21767">
          <cell r="K21767" t="str">
            <v>Academy Converter</v>
          </cell>
          <cell r="L21767" t="str">
            <v>Secondary</v>
          </cell>
          <cell r="AC21767" t="str">
            <v>No</v>
          </cell>
          <cell r="AI21767">
            <v>3</v>
          </cell>
        </row>
        <row r="21768">
          <cell r="K21768" t="str">
            <v>Academy Converter</v>
          </cell>
          <cell r="L21768" t="str">
            <v>Primary</v>
          </cell>
          <cell r="AC21768" t="str">
            <v>No</v>
          </cell>
          <cell r="AI21768">
            <v>2</v>
          </cell>
        </row>
        <row r="21769">
          <cell r="K21769" t="str">
            <v>Academy Converter</v>
          </cell>
          <cell r="L21769" t="str">
            <v>Primary</v>
          </cell>
          <cell r="AC21769" t="str">
            <v>No</v>
          </cell>
          <cell r="AI21769">
            <v>2</v>
          </cell>
        </row>
        <row r="21770">
          <cell r="K21770" t="str">
            <v>Academy Converter</v>
          </cell>
          <cell r="L21770" t="str">
            <v>Primary</v>
          </cell>
          <cell r="AC21770" t="str">
            <v>No</v>
          </cell>
          <cell r="AI21770">
            <v>1</v>
          </cell>
        </row>
        <row r="21771">
          <cell r="K21771" t="str">
            <v>Academy Converter</v>
          </cell>
          <cell r="L21771" t="str">
            <v>Primary</v>
          </cell>
          <cell r="AC21771" t="str">
            <v>No</v>
          </cell>
          <cell r="AI21771">
            <v>1</v>
          </cell>
        </row>
        <row r="21772">
          <cell r="K21772" t="str">
            <v>Academy Converter</v>
          </cell>
          <cell r="L21772" t="str">
            <v>Primary</v>
          </cell>
          <cell r="AC21772" t="str">
            <v>No</v>
          </cell>
          <cell r="AI21772">
            <v>2</v>
          </cell>
        </row>
        <row r="21773">
          <cell r="K21773" t="str">
            <v>Academy Sponsor Led</v>
          </cell>
          <cell r="L21773" t="str">
            <v>Primary</v>
          </cell>
          <cell r="AC21773" t="str">
            <v>No</v>
          </cell>
          <cell r="AI21773">
            <v>2</v>
          </cell>
        </row>
        <row r="21774">
          <cell r="K21774" t="str">
            <v>Academy Sponsor Led</v>
          </cell>
          <cell r="L21774" t="str">
            <v>Primary</v>
          </cell>
          <cell r="AC21774" t="str">
            <v>No</v>
          </cell>
          <cell r="AI21774">
            <v>4</v>
          </cell>
        </row>
        <row r="21775">
          <cell r="K21775" t="str">
            <v>Academy Sponsor Led</v>
          </cell>
          <cell r="L21775" t="str">
            <v>Primary</v>
          </cell>
          <cell r="AC21775" t="str">
            <v>No</v>
          </cell>
          <cell r="AI21775">
            <v>4</v>
          </cell>
        </row>
        <row r="21776">
          <cell r="K21776" t="str">
            <v>Academy Sponsor Led</v>
          </cell>
          <cell r="L21776" t="str">
            <v>Primary</v>
          </cell>
          <cell r="AC21776" t="str">
            <v>No</v>
          </cell>
          <cell r="AI21776">
            <v>3</v>
          </cell>
        </row>
        <row r="21777">
          <cell r="K21777" t="str">
            <v>Academy Sponsor Led</v>
          </cell>
          <cell r="L21777" t="str">
            <v>Primary</v>
          </cell>
          <cell r="AC21777" t="str">
            <v>No</v>
          </cell>
          <cell r="AI21777">
            <v>2</v>
          </cell>
        </row>
        <row r="21778">
          <cell r="K21778" t="str">
            <v>Academy Sponsor Led</v>
          </cell>
          <cell r="L21778" t="str">
            <v>Primary</v>
          </cell>
          <cell r="AC21778" t="str">
            <v>No</v>
          </cell>
          <cell r="AI21778">
            <v>2</v>
          </cell>
        </row>
        <row r="21779">
          <cell r="K21779" t="str">
            <v>Academy Sponsor Led</v>
          </cell>
          <cell r="L21779" t="str">
            <v>Primary</v>
          </cell>
          <cell r="AC21779" t="str">
            <v>No</v>
          </cell>
          <cell r="AI21779">
            <v>4</v>
          </cell>
        </row>
        <row r="21780">
          <cell r="K21780" t="str">
            <v>Academy Sponsor Led</v>
          </cell>
          <cell r="L21780" t="str">
            <v>Primary</v>
          </cell>
          <cell r="AC21780" t="str">
            <v>No</v>
          </cell>
          <cell r="AI21780">
            <v>4</v>
          </cell>
        </row>
        <row r="21781">
          <cell r="K21781" t="str">
            <v>Academy Sponsor Led</v>
          </cell>
          <cell r="L21781" t="str">
            <v>Primary</v>
          </cell>
          <cell r="AC21781" t="str">
            <v>No</v>
          </cell>
          <cell r="AI21781">
            <v>4</v>
          </cell>
        </row>
        <row r="21782">
          <cell r="K21782" t="str">
            <v>Academy Sponsor Led</v>
          </cell>
          <cell r="L21782" t="str">
            <v>Primary</v>
          </cell>
          <cell r="AC21782" t="str">
            <v>No</v>
          </cell>
          <cell r="AI21782">
            <v>4</v>
          </cell>
        </row>
        <row r="21783">
          <cell r="K21783" t="str">
            <v>Academy Sponsor Led</v>
          </cell>
          <cell r="L21783" t="str">
            <v>Primary</v>
          </cell>
          <cell r="AC21783" t="str">
            <v>No</v>
          </cell>
          <cell r="AI21783">
            <v>4</v>
          </cell>
        </row>
        <row r="21784">
          <cell r="K21784" t="str">
            <v>Academy Sponsor Led</v>
          </cell>
          <cell r="L21784" t="str">
            <v>Primary</v>
          </cell>
          <cell r="AC21784" t="str">
            <v>No</v>
          </cell>
          <cell r="AI21784">
            <v>3</v>
          </cell>
        </row>
        <row r="21785">
          <cell r="K21785" t="str">
            <v>Academy Sponsor Led</v>
          </cell>
          <cell r="L21785" t="str">
            <v>Secondary</v>
          </cell>
          <cell r="AC21785" t="str">
            <v>No</v>
          </cell>
          <cell r="AI21785">
            <v>2</v>
          </cell>
        </row>
        <row r="21786">
          <cell r="K21786" t="str">
            <v>Academy Sponsor Led</v>
          </cell>
          <cell r="L21786" t="str">
            <v>Primary</v>
          </cell>
          <cell r="AC21786" t="str">
            <v>No</v>
          </cell>
          <cell r="AI21786">
            <v>3</v>
          </cell>
        </row>
        <row r="21787">
          <cell r="K21787" t="str">
            <v>Academy Sponsor Led</v>
          </cell>
          <cell r="L21787" t="str">
            <v>Primary</v>
          </cell>
          <cell r="AC21787" t="str">
            <v>No</v>
          </cell>
          <cell r="AI21787">
            <v>4</v>
          </cell>
        </row>
        <row r="21788">
          <cell r="K21788" t="str">
            <v>Academy Sponsor Led</v>
          </cell>
          <cell r="L21788" t="str">
            <v>Primary</v>
          </cell>
          <cell r="AC21788" t="str">
            <v>No</v>
          </cell>
          <cell r="AI21788">
            <v>2</v>
          </cell>
        </row>
        <row r="21789">
          <cell r="K21789" t="str">
            <v>Academy Sponsor Led</v>
          </cell>
          <cell r="L21789" t="str">
            <v>Primary</v>
          </cell>
          <cell r="AC21789" t="str">
            <v>No</v>
          </cell>
          <cell r="AI21789">
            <v>4</v>
          </cell>
        </row>
        <row r="21790">
          <cell r="K21790" t="str">
            <v>Academy Sponsor Led</v>
          </cell>
          <cell r="L21790" t="str">
            <v>Primary</v>
          </cell>
          <cell r="AC21790" t="str">
            <v>No</v>
          </cell>
          <cell r="AI21790">
            <v>4</v>
          </cell>
        </row>
        <row r="21791">
          <cell r="K21791" t="str">
            <v>Academy Sponsor Led</v>
          </cell>
          <cell r="L21791" t="str">
            <v>Primary</v>
          </cell>
          <cell r="AC21791" t="str">
            <v>No</v>
          </cell>
          <cell r="AI21791">
            <v>3</v>
          </cell>
        </row>
        <row r="21792">
          <cell r="K21792" t="str">
            <v>Academy Sponsor Led</v>
          </cell>
          <cell r="L21792" t="str">
            <v>Primary</v>
          </cell>
          <cell r="AC21792" t="str">
            <v>No</v>
          </cell>
          <cell r="AI21792">
            <v>4</v>
          </cell>
        </row>
        <row r="21793">
          <cell r="K21793" t="str">
            <v>Academy Converter</v>
          </cell>
          <cell r="L21793" t="str">
            <v>Primary</v>
          </cell>
          <cell r="AC21793" t="str">
            <v>No</v>
          </cell>
          <cell r="AI21793">
            <v>2</v>
          </cell>
        </row>
        <row r="21794">
          <cell r="K21794" t="str">
            <v>Academy Converter</v>
          </cell>
          <cell r="L21794" t="str">
            <v>Primary</v>
          </cell>
          <cell r="AC21794" t="str">
            <v>No</v>
          </cell>
          <cell r="AI21794">
            <v>2</v>
          </cell>
        </row>
        <row r="21795">
          <cell r="K21795" t="str">
            <v>Academy Converter</v>
          </cell>
          <cell r="L21795" t="str">
            <v>Primary</v>
          </cell>
          <cell r="AC21795" t="str">
            <v>No</v>
          </cell>
          <cell r="AI21795">
            <v>2</v>
          </cell>
        </row>
        <row r="21796">
          <cell r="K21796" t="str">
            <v>Academy Converter</v>
          </cell>
          <cell r="L21796" t="str">
            <v>Primary</v>
          </cell>
          <cell r="AC21796" t="str">
            <v>No</v>
          </cell>
          <cell r="AI21796">
            <v>2</v>
          </cell>
        </row>
        <row r="21797">
          <cell r="K21797" t="str">
            <v>Academy Converter</v>
          </cell>
          <cell r="L21797" t="str">
            <v>Primary</v>
          </cell>
          <cell r="AC21797" t="str">
            <v>No</v>
          </cell>
          <cell r="AI21797">
            <v>3</v>
          </cell>
        </row>
        <row r="21798">
          <cell r="K21798" t="str">
            <v>Academy Converter</v>
          </cell>
          <cell r="L21798" t="str">
            <v>Primary</v>
          </cell>
          <cell r="AC21798" t="str">
            <v>No</v>
          </cell>
          <cell r="AI21798">
            <v>2</v>
          </cell>
        </row>
        <row r="21799">
          <cell r="K21799" t="str">
            <v>Academy Converter</v>
          </cell>
          <cell r="L21799" t="str">
            <v>Primary</v>
          </cell>
          <cell r="AC21799" t="str">
            <v>No</v>
          </cell>
          <cell r="AI21799">
            <v>2</v>
          </cell>
        </row>
        <row r="21800">
          <cell r="K21800" t="str">
            <v>Academy Converter</v>
          </cell>
          <cell r="L21800" t="str">
            <v>Primary</v>
          </cell>
          <cell r="AC21800" t="str">
            <v>No</v>
          </cell>
          <cell r="AI21800">
            <v>2</v>
          </cell>
        </row>
        <row r="21801">
          <cell r="K21801" t="str">
            <v>Academy Converter</v>
          </cell>
          <cell r="L21801" t="str">
            <v>Primary</v>
          </cell>
          <cell r="AC21801" t="str">
            <v>No</v>
          </cell>
          <cell r="AI21801">
            <v>2</v>
          </cell>
        </row>
        <row r="21802">
          <cell r="K21802" t="str">
            <v>Academy Converter</v>
          </cell>
          <cell r="L21802" t="str">
            <v>Primary</v>
          </cell>
          <cell r="AC21802" t="str">
            <v>No</v>
          </cell>
          <cell r="AI21802">
            <v>2</v>
          </cell>
        </row>
        <row r="21803">
          <cell r="K21803" t="str">
            <v>Academy Converter</v>
          </cell>
          <cell r="L21803" t="str">
            <v>Secondary</v>
          </cell>
          <cell r="AC21803" t="str">
            <v>No</v>
          </cell>
          <cell r="AI21803">
            <v>2</v>
          </cell>
        </row>
        <row r="21804">
          <cell r="K21804" t="str">
            <v>Academy Converter</v>
          </cell>
          <cell r="L21804" t="str">
            <v>Primary</v>
          </cell>
          <cell r="AC21804" t="str">
            <v>No</v>
          </cell>
          <cell r="AI21804">
            <v>2</v>
          </cell>
        </row>
        <row r="21805">
          <cell r="K21805" t="str">
            <v>Academy Converter</v>
          </cell>
          <cell r="L21805" t="str">
            <v>Secondary</v>
          </cell>
          <cell r="AC21805" t="str">
            <v>No</v>
          </cell>
          <cell r="AI21805">
            <v>2</v>
          </cell>
        </row>
        <row r="21806">
          <cell r="K21806" t="str">
            <v>Academy Converter</v>
          </cell>
          <cell r="L21806" t="str">
            <v>Secondary</v>
          </cell>
          <cell r="AC21806" t="str">
            <v>No</v>
          </cell>
          <cell r="AI21806">
            <v>2</v>
          </cell>
        </row>
        <row r="21807">
          <cell r="K21807" t="str">
            <v>Academy Converter</v>
          </cell>
          <cell r="L21807" t="str">
            <v>Primary</v>
          </cell>
          <cell r="AC21807" t="str">
            <v>No</v>
          </cell>
          <cell r="AI21807">
            <v>1</v>
          </cell>
        </row>
        <row r="21808">
          <cell r="K21808" t="str">
            <v>Academy Converter</v>
          </cell>
          <cell r="L21808" t="str">
            <v>Primary</v>
          </cell>
          <cell r="AC21808" t="str">
            <v>No</v>
          </cell>
          <cell r="AI21808">
            <v>2</v>
          </cell>
        </row>
        <row r="21809">
          <cell r="K21809" t="str">
            <v>Academy Converter</v>
          </cell>
          <cell r="L21809" t="str">
            <v>Primary</v>
          </cell>
          <cell r="AC21809" t="str">
            <v>No</v>
          </cell>
          <cell r="AI21809">
            <v>2</v>
          </cell>
        </row>
        <row r="21810">
          <cell r="K21810" t="str">
            <v>Academy Converter</v>
          </cell>
          <cell r="L21810" t="str">
            <v>Primary</v>
          </cell>
          <cell r="AC21810" t="str">
            <v>No</v>
          </cell>
          <cell r="AI21810">
            <v>2</v>
          </cell>
        </row>
        <row r="21811">
          <cell r="K21811" t="str">
            <v>Academy Converter</v>
          </cell>
          <cell r="L21811" t="str">
            <v>Primary</v>
          </cell>
          <cell r="AC21811" t="str">
            <v>No</v>
          </cell>
          <cell r="AI21811">
            <v>1</v>
          </cell>
        </row>
        <row r="21812">
          <cell r="K21812" t="str">
            <v>Academy Converter</v>
          </cell>
          <cell r="L21812" t="str">
            <v>Primary</v>
          </cell>
          <cell r="AC21812" t="str">
            <v>No</v>
          </cell>
          <cell r="AI21812">
            <v>1</v>
          </cell>
        </row>
        <row r="21813">
          <cell r="K21813" t="str">
            <v>Academy Converter</v>
          </cell>
          <cell r="L21813" t="str">
            <v>Primary</v>
          </cell>
          <cell r="AC21813" t="str">
            <v>No</v>
          </cell>
          <cell r="AI21813">
            <v>2</v>
          </cell>
        </row>
        <row r="21814">
          <cell r="K21814" t="str">
            <v>Academy Converter</v>
          </cell>
          <cell r="L21814" t="str">
            <v>Primary</v>
          </cell>
          <cell r="AC21814" t="str">
            <v>No</v>
          </cell>
          <cell r="AI21814">
            <v>2</v>
          </cell>
        </row>
        <row r="21815">
          <cell r="K21815" t="str">
            <v>Academy Converter</v>
          </cell>
          <cell r="L21815" t="str">
            <v>Primary</v>
          </cell>
          <cell r="AC21815" t="str">
            <v>No</v>
          </cell>
          <cell r="AI21815">
            <v>1</v>
          </cell>
        </row>
        <row r="21816">
          <cell r="K21816" t="str">
            <v>Academy Converter</v>
          </cell>
          <cell r="L21816" t="str">
            <v>Primary</v>
          </cell>
          <cell r="AC21816" t="str">
            <v>No</v>
          </cell>
          <cell r="AI21816">
            <v>2</v>
          </cell>
        </row>
        <row r="21817">
          <cell r="K21817" t="str">
            <v>Academy Converter</v>
          </cell>
          <cell r="L21817" t="str">
            <v>Primary</v>
          </cell>
          <cell r="AC21817" t="str">
            <v>No</v>
          </cell>
          <cell r="AI21817">
            <v>2</v>
          </cell>
        </row>
        <row r="21818">
          <cell r="K21818" t="str">
            <v>Academy Converter</v>
          </cell>
          <cell r="L21818" t="str">
            <v>Primary</v>
          </cell>
          <cell r="AC21818" t="str">
            <v>No</v>
          </cell>
          <cell r="AI21818">
            <v>1</v>
          </cell>
        </row>
        <row r="21819">
          <cell r="K21819" t="str">
            <v>Academy Converter</v>
          </cell>
          <cell r="L21819" t="str">
            <v>Primary</v>
          </cell>
          <cell r="AC21819" t="str">
            <v>No</v>
          </cell>
          <cell r="AI21819">
            <v>3</v>
          </cell>
        </row>
        <row r="21820">
          <cell r="K21820" t="str">
            <v>Academy Converter</v>
          </cell>
          <cell r="L21820" t="str">
            <v>Primary</v>
          </cell>
          <cell r="AC21820" t="str">
            <v>No</v>
          </cell>
          <cell r="AI21820">
            <v>2</v>
          </cell>
        </row>
        <row r="21821">
          <cell r="K21821" t="str">
            <v>Academy Converter</v>
          </cell>
          <cell r="L21821" t="str">
            <v>Primary</v>
          </cell>
          <cell r="AC21821" t="str">
            <v>No</v>
          </cell>
          <cell r="AI21821">
            <v>2</v>
          </cell>
        </row>
        <row r="21822">
          <cell r="K21822" t="str">
            <v>Academy Converter</v>
          </cell>
          <cell r="L21822" t="str">
            <v>Primary</v>
          </cell>
          <cell r="AC21822" t="str">
            <v>No</v>
          </cell>
          <cell r="AI21822">
            <v>2</v>
          </cell>
        </row>
        <row r="21823">
          <cell r="K21823" t="str">
            <v>Academy Converter</v>
          </cell>
          <cell r="L21823" t="str">
            <v>Primary</v>
          </cell>
          <cell r="AC21823" t="str">
            <v>No</v>
          </cell>
          <cell r="AI21823">
            <v>2</v>
          </cell>
        </row>
        <row r="21824">
          <cell r="K21824" t="str">
            <v>Academy Converter</v>
          </cell>
          <cell r="L21824" t="str">
            <v>Primary</v>
          </cell>
          <cell r="AC21824" t="str">
            <v>No</v>
          </cell>
          <cell r="AI21824">
            <v>3</v>
          </cell>
        </row>
        <row r="21825">
          <cell r="K21825" t="str">
            <v>Academy Converter</v>
          </cell>
          <cell r="L21825" t="str">
            <v>Primary</v>
          </cell>
          <cell r="AC21825" t="str">
            <v>No</v>
          </cell>
          <cell r="AI21825">
            <v>2</v>
          </cell>
        </row>
        <row r="21826">
          <cell r="K21826" t="str">
            <v>Academy Converter</v>
          </cell>
          <cell r="L21826" t="str">
            <v>Primary</v>
          </cell>
          <cell r="AC21826" t="str">
            <v>No</v>
          </cell>
          <cell r="AI21826">
            <v>3</v>
          </cell>
        </row>
        <row r="21827">
          <cell r="K21827" t="str">
            <v>Academy Converter</v>
          </cell>
          <cell r="L21827" t="str">
            <v>Secondary</v>
          </cell>
          <cell r="AC21827" t="str">
            <v>No</v>
          </cell>
          <cell r="AI21827">
            <v>2</v>
          </cell>
        </row>
        <row r="21828">
          <cell r="K21828" t="str">
            <v>Academy Converter</v>
          </cell>
          <cell r="L21828" t="str">
            <v>Primary</v>
          </cell>
          <cell r="AC21828" t="str">
            <v>No</v>
          </cell>
          <cell r="AI21828">
            <v>2</v>
          </cell>
        </row>
        <row r="21829">
          <cell r="K21829" t="str">
            <v>Academy Converter</v>
          </cell>
          <cell r="L21829" t="str">
            <v>Primary</v>
          </cell>
          <cell r="AC21829" t="str">
            <v>No</v>
          </cell>
          <cell r="AI21829">
            <v>2</v>
          </cell>
        </row>
        <row r="21830">
          <cell r="K21830" t="str">
            <v>Academy Converter</v>
          </cell>
          <cell r="L21830" t="str">
            <v>Primary</v>
          </cell>
          <cell r="AC21830" t="str">
            <v>No</v>
          </cell>
          <cell r="AI21830">
            <v>2</v>
          </cell>
        </row>
        <row r="21831">
          <cell r="K21831" t="str">
            <v>Academy Converter</v>
          </cell>
          <cell r="L21831" t="str">
            <v>Primary</v>
          </cell>
          <cell r="AC21831" t="str">
            <v>No</v>
          </cell>
          <cell r="AI21831">
            <v>2</v>
          </cell>
        </row>
        <row r="21832">
          <cell r="K21832" t="str">
            <v>Academy Converter</v>
          </cell>
          <cell r="L21832" t="str">
            <v>Primary</v>
          </cell>
          <cell r="AC21832" t="str">
            <v>No</v>
          </cell>
          <cell r="AI21832">
            <v>2</v>
          </cell>
        </row>
        <row r="21833">
          <cell r="K21833" t="str">
            <v>Academy Converter</v>
          </cell>
          <cell r="L21833" t="str">
            <v>Primary</v>
          </cell>
          <cell r="AC21833" t="str">
            <v>No</v>
          </cell>
          <cell r="AI21833">
            <v>2</v>
          </cell>
        </row>
        <row r="21834">
          <cell r="K21834" t="str">
            <v>Academy Converter</v>
          </cell>
          <cell r="L21834" t="str">
            <v>Primary</v>
          </cell>
          <cell r="AC21834" t="str">
            <v>No</v>
          </cell>
          <cell r="AI21834">
            <v>2</v>
          </cell>
        </row>
        <row r="21835">
          <cell r="K21835" t="str">
            <v>Academy Converter</v>
          </cell>
          <cell r="L21835" t="str">
            <v>Primary</v>
          </cell>
          <cell r="AC21835" t="str">
            <v>No</v>
          </cell>
          <cell r="AI21835">
            <v>1</v>
          </cell>
        </row>
        <row r="21836">
          <cell r="K21836" t="str">
            <v>Academy Converter</v>
          </cell>
          <cell r="L21836" t="str">
            <v>Primary</v>
          </cell>
          <cell r="AC21836" t="str">
            <v>No</v>
          </cell>
          <cell r="AI21836">
            <v>2</v>
          </cell>
        </row>
        <row r="21837">
          <cell r="K21837" t="str">
            <v>Academy Converter</v>
          </cell>
          <cell r="L21837" t="str">
            <v>Primary</v>
          </cell>
          <cell r="AC21837" t="str">
            <v>No</v>
          </cell>
          <cell r="AI21837">
            <v>3</v>
          </cell>
        </row>
        <row r="21838">
          <cell r="K21838" t="str">
            <v>Academy Converter</v>
          </cell>
          <cell r="L21838" t="str">
            <v>Primary</v>
          </cell>
          <cell r="AC21838" t="str">
            <v>No</v>
          </cell>
          <cell r="AI21838">
            <v>1</v>
          </cell>
        </row>
        <row r="21839">
          <cell r="K21839" t="str">
            <v>Academy Sponsor Led</v>
          </cell>
          <cell r="L21839" t="str">
            <v>Primary</v>
          </cell>
          <cell r="AC21839" t="str">
            <v>No</v>
          </cell>
          <cell r="AI21839">
            <v>4</v>
          </cell>
        </row>
        <row r="21840">
          <cell r="K21840" t="str">
            <v>Academy Sponsor Led</v>
          </cell>
          <cell r="L21840" t="str">
            <v>Primary</v>
          </cell>
          <cell r="AC21840" t="str">
            <v>No</v>
          </cell>
          <cell r="AI21840">
            <v>4</v>
          </cell>
        </row>
        <row r="21841">
          <cell r="K21841" t="str">
            <v>Academy Special Sponsor Led</v>
          </cell>
          <cell r="L21841" t="str">
            <v>Special</v>
          </cell>
          <cell r="AC21841" t="str">
            <v>No</v>
          </cell>
          <cell r="AI21841">
            <v>4</v>
          </cell>
        </row>
        <row r="21842">
          <cell r="K21842" t="str">
            <v>Academy Sponsor Led</v>
          </cell>
          <cell r="L21842" t="str">
            <v>Primary</v>
          </cell>
          <cell r="AC21842" t="str">
            <v>No</v>
          </cell>
          <cell r="AI21842">
            <v>4</v>
          </cell>
        </row>
        <row r="21843">
          <cell r="K21843" t="str">
            <v>Academy Converter</v>
          </cell>
          <cell r="L21843" t="str">
            <v>Secondary</v>
          </cell>
          <cell r="AC21843" t="str">
            <v>No</v>
          </cell>
          <cell r="AI21843">
            <v>3</v>
          </cell>
        </row>
        <row r="21844">
          <cell r="K21844" t="str">
            <v>Academy Sponsor Led</v>
          </cell>
          <cell r="L21844" t="str">
            <v>Primary</v>
          </cell>
          <cell r="AC21844" t="str">
            <v>No</v>
          </cell>
          <cell r="AI21844">
            <v>4</v>
          </cell>
        </row>
        <row r="21845">
          <cell r="K21845" t="str">
            <v>Academy Sponsor Led</v>
          </cell>
          <cell r="L21845" t="str">
            <v>Primary</v>
          </cell>
          <cell r="AC21845" t="str">
            <v>No</v>
          </cell>
          <cell r="AI21845">
            <v>3</v>
          </cell>
        </row>
        <row r="21846">
          <cell r="K21846" t="str">
            <v>Academy Sponsor Led</v>
          </cell>
          <cell r="L21846" t="str">
            <v>Secondary</v>
          </cell>
          <cell r="AC21846" t="str">
            <v>No</v>
          </cell>
          <cell r="AI21846">
            <v>4</v>
          </cell>
        </row>
        <row r="21847">
          <cell r="K21847" t="str">
            <v>Academy Sponsor Led</v>
          </cell>
          <cell r="L21847" t="str">
            <v>Primary</v>
          </cell>
          <cell r="AC21847" t="str">
            <v>No</v>
          </cell>
          <cell r="AI21847">
            <v>4</v>
          </cell>
        </row>
        <row r="21848">
          <cell r="K21848" t="str">
            <v>Academy Converter</v>
          </cell>
          <cell r="L21848" t="str">
            <v>Secondary</v>
          </cell>
          <cell r="AC21848" t="str">
            <v>No</v>
          </cell>
          <cell r="AI21848">
            <v>3</v>
          </cell>
        </row>
        <row r="21849">
          <cell r="K21849" t="str">
            <v>Academy Sponsor Led</v>
          </cell>
          <cell r="L21849" t="str">
            <v>Primary</v>
          </cell>
          <cell r="AC21849" t="str">
            <v>No</v>
          </cell>
          <cell r="AI21849">
            <v>3</v>
          </cell>
        </row>
        <row r="21850">
          <cell r="K21850" t="str">
            <v>Academy Converter</v>
          </cell>
          <cell r="L21850" t="str">
            <v>Primary</v>
          </cell>
          <cell r="AC21850" t="str">
            <v>No</v>
          </cell>
          <cell r="AI21850">
            <v>4</v>
          </cell>
        </row>
        <row r="21851">
          <cell r="K21851" t="str">
            <v>Academy Sponsor Led</v>
          </cell>
          <cell r="L21851" t="str">
            <v>Primary</v>
          </cell>
          <cell r="AC21851" t="str">
            <v>No</v>
          </cell>
          <cell r="AI21851">
            <v>4</v>
          </cell>
        </row>
        <row r="21852">
          <cell r="K21852" t="str">
            <v>Academy Converter</v>
          </cell>
          <cell r="L21852" t="str">
            <v>Primary</v>
          </cell>
          <cell r="AC21852" t="str">
            <v>No</v>
          </cell>
          <cell r="AI21852">
            <v>3</v>
          </cell>
        </row>
        <row r="21853">
          <cell r="K21853" t="str">
            <v>Academy Converter</v>
          </cell>
          <cell r="L21853" t="str">
            <v>Secondary</v>
          </cell>
          <cell r="AC21853" t="str">
            <v>No</v>
          </cell>
          <cell r="AI21853">
            <v>3</v>
          </cell>
        </row>
        <row r="21854">
          <cell r="K21854" t="str">
            <v>Academy Sponsor Led</v>
          </cell>
          <cell r="L21854" t="str">
            <v>Secondary</v>
          </cell>
          <cell r="AC21854" t="str">
            <v>No</v>
          </cell>
          <cell r="AI21854">
            <v>3</v>
          </cell>
        </row>
        <row r="21855">
          <cell r="K21855" t="str">
            <v>Academy Sponsor Led</v>
          </cell>
          <cell r="L21855" t="str">
            <v>Primary</v>
          </cell>
          <cell r="AC21855" t="str">
            <v>No</v>
          </cell>
          <cell r="AI21855">
            <v>3</v>
          </cell>
        </row>
        <row r="21856">
          <cell r="K21856" t="str">
            <v>Academy Sponsor Led</v>
          </cell>
          <cell r="L21856" t="str">
            <v>Primary</v>
          </cell>
          <cell r="AC21856" t="str">
            <v>No</v>
          </cell>
          <cell r="AI21856">
            <v>3</v>
          </cell>
        </row>
        <row r="21857">
          <cell r="K21857" t="str">
            <v>Academy Converter</v>
          </cell>
          <cell r="L21857" t="str">
            <v>Primary</v>
          </cell>
          <cell r="AC21857" t="str">
            <v>No</v>
          </cell>
          <cell r="AI21857">
            <v>2</v>
          </cell>
        </row>
        <row r="21858">
          <cell r="K21858" t="str">
            <v>Academy Sponsor Led</v>
          </cell>
          <cell r="L21858" t="str">
            <v>Secondary</v>
          </cell>
          <cell r="AC21858" t="str">
            <v>No</v>
          </cell>
          <cell r="AI21858">
            <v>4</v>
          </cell>
        </row>
        <row r="21859">
          <cell r="K21859" t="str">
            <v>Academy Sponsor Led</v>
          </cell>
          <cell r="L21859" t="str">
            <v>Secondary</v>
          </cell>
          <cell r="AC21859" t="str">
            <v>No</v>
          </cell>
          <cell r="AI21859">
            <v>4</v>
          </cell>
        </row>
        <row r="21860">
          <cell r="K21860" t="str">
            <v>Academy Sponsor Led</v>
          </cell>
          <cell r="L21860" t="str">
            <v>Secondary</v>
          </cell>
          <cell r="AC21860" t="str">
            <v>No</v>
          </cell>
          <cell r="AI21860">
            <v>3</v>
          </cell>
        </row>
        <row r="21861">
          <cell r="K21861" t="str">
            <v>Academy Sponsor Led</v>
          </cell>
          <cell r="L21861" t="str">
            <v>Primary</v>
          </cell>
          <cell r="AC21861" t="str">
            <v>No</v>
          </cell>
          <cell r="AI21861">
            <v>4</v>
          </cell>
        </row>
        <row r="21862">
          <cell r="K21862" t="str">
            <v>Academy Sponsor Led</v>
          </cell>
          <cell r="L21862" t="str">
            <v>Secondary</v>
          </cell>
          <cell r="AC21862" t="str">
            <v>No</v>
          </cell>
          <cell r="AI21862">
            <v>2</v>
          </cell>
        </row>
        <row r="21863">
          <cell r="K21863" t="str">
            <v>Academy Sponsor Led</v>
          </cell>
          <cell r="L21863" t="str">
            <v>Secondary</v>
          </cell>
          <cell r="AC21863" t="str">
            <v>No</v>
          </cell>
          <cell r="AI21863">
            <v>4</v>
          </cell>
        </row>
        <row r="21864">
          <cell r="K21864" t="str">
            <v>Academy Converter</v>
          </cell>
          <cell r="L21864" t="str">
            <v>Primary</v>
          </cell>
          <cell r="AC21864" t="str">
            <v>NULL</v>
          </cell>
          <cell r="AI21864" t="str">
            <v>NULL</v>
          </cell>
        </row>
        <row r="21865">
          <cell r="K21865" t="str">
            <v>Academy Converter</v>
          </cell>
          <cell r="L21865" t="str">
            <v>Primary</v>
          </cell>
          <cell r="AC21865" t="str">
            <v>NULL</v>
          </cell>
          <cell r="AI21865" t="str">
            <v>NULL</v>
          </cell>
        </row>
        <row r="21866">
          <cell r="K21866" t="str">
            <v>Academy Special Converter</v>
          </cell>
          <cell r="L21866" t="str">
            <v>Special</v>
          </cell>
          <cell r="AC21866" t="str">
            <v>NULL</v>
          </cell>
          <cell r="AI21866" t="str">
            <v>NULL</v>
          </cell>
        </row>
        <row r="21867">
          <cell r="K21867" t="str">
            <v>Academy Converter</v>
          </cell>
          <cell r="L21867" t="str">
            <v>Primary</v>
          </cell>
          <cell r="AC21867" t="str">
            <v>No</v>
          </cell>
          <cell r="AI21867">
            <v>1</v>
          </cell>
        </row>
        <row r="21868">
          <cell r="K21868" t="str">
            <v>Academy Converter</v>
          </cell>
          <cell r="L21868" t="str">
            <v>Secondary</v>
          </cell>
          <cell r="AC21868" t="str">
            <v>No</v>
          </cell>
          <cell r="AI21868">
            <v>2</v>
          </cell>
        </row>
        <row r="21869">
          <cell r="K21869" t="str">
            <v>Academy Converter</v>
          </cell>
          <cell r="L21869" t="str">
            <v>Primary</v>
          </cell>
          <cell r="AC21869" t="str">
            <v>No</v>
          </cell>
          <cell r="AI21869">
            <v>2</v>
          </cell>
        </row>
        <row r="21870">
          <cell r="K21870" t="str">
            <v>Academy Converter</v>
          </cell>
          <cell r="L21870" t="str">
            <v>Primary</v>
          </cell>
          <cell r="AC21870" t="str">
            <v>No</v>
          </cell>
          <cell r="AI21870">
            <v>2</v>
          </cell>
        </row>
        <row r="21871">
          <cell r="K21871" t="str">
            <v>Academy Converter</v>
          </cell>
          <cell r="L21871" t="str">
            <v>Primary</v>
          </cell>
          <cell r="AC21871" t="str">
            <v>No</v>
          </cell>
          <cell r="AI21871">
            <v>2</v>
          </cell>
        </row>
        <row r="21872">
          <cell r="K21872" t="str">
            <v>Academy Converter</v>
          </cell>
          <cell r="L21872" t="str">
            <v>Primary</v>
          </cell>
          <cell r="AC21872" t="str">
            <v>No</v>
          </cell>
          <cell r="AI21872">
            <v>2</v>
          </cell>
        </row>
        <row r="21873">
          <cell r="K21873" t="str">
            <v>Academy Converter</v>
          </cell>
          <cell r="L21873" t="str">
            <v>Primary</v>
          </cell>
          <cell r="AC21873" t="str">
            <v>No</v>
          </cell>
          <cell r="AI21873">
            <v>3</v>
          </cell>
        </row>
        <row r="21874">
          <cell r="K21874" t="str">
            <v>Academy Converter</v>
          </cell>
          <cell r="L21874" t="str">
            <v>Primary</v>
          </cell>
          <cell r="AC21874" t="str">
            <v>No</v>
          </cell>
          <cell r="AI21874">
            <v>2</v>
          </cell>
        </row>
        <row r="21875">
          <cell r="K21875" t="str">
            <v>Academy Converter</v>
          </cell>
          <cell r="L21875" t="str">
            <v>Primary</v>
          </cell>
          <cell r="AC21875" t="str">
            <v>No</v>
          </cell>
          <cell r="AI21875">
            <v>2</v>
          </cell>
        </row>
        <row r="21876">
          <cell r="K21876" t="str">
            <v>Academy Converter</v>
          </cell>
          <cell r="L21876" t="str">
            <v>Primary</v>
          </cell>
          <cell r="AC21876" t="str">
            <v>No</v>
          </cell>
          <cell r="AI21876">
            <v>1</v>
          </cell>
        </row>
        <row r="21877">
          <cell r="K21877" t="str">
            <v>Academy Converter</v>
          </cell>
          <cell r="L21877" t="str">
            <v>Primary</v>
          </cell>
          <cell r="AC21877" t="str">
            <v>No</v>
          </cell>
          <cell r="AI21877">
            <v>2</v>
          </cell>
        </row>
        <row r="21878">
          <cell r="K21878" t="str">
            <v>Academy Converter</v>
          </cell>
          <cell r="L21878" t="str">
            <v>Primary</v>
          </cell>
          <cell r="AC21878" t="str">
            <v>No</v>
          </cell>
          <cell r="AI21878">
            <v>2</v>
          </cell>
        </row>
        <row r="21879">
          <cell r="K21879" t="str">
            <v>Academy Sponsor Led</v>
          </cell>
          <cell r="L21879" t="str">
            <v>Primary</v>
          </cell>
          <cell r="AC21879" t="str">
            <v>No</v>
          </cell>
          <cell r="AI21879">
            <v>4</v>
          </cell>
        </row>
        <row r="21880">
          <cell r="K21880" t="str">
            <v>Academy Sponsor Led</v>
          </cell>
          <cell r="L21880" t="str">
            <v>Primary</v>
          </cell>
          <cell r="AC21880" t="str">
            <v>No</v>
          </cell>
          <cell r="AI21880">
            <v>2</v>
          </cell>
        </row>
        <row r="21881">
          <cell r="K21881" t="str">
            <v>Academy Converter</v>
          </cell>
          <cell r="L21881" t="str">
            <v>Primary</v>
          </cell>
          <cell r="AC21881" t="str">
            <v>No</v>
          </cell>
          <cell r="AI21881">
            <v>2</v>
          </cell>
        </row>
        <row r="21882">
          <cell r="K21882" t="str">
            <v>Academy Special Converter</v>
          </cell>
          <cell r="L21882" t="str">
            <v>Special</v>
          </cell>
          <cell r="AC21882" t="str">
            <v>No</v>
          </cell>
          <cell r="AI21882">
            <v>2</v>
          </cell>
        </row>
        <row r="21883">
          <cell r="K21883" t="str">
            <v>Academy Converter</v>
          </cell>
          <cell r="L21883" t="str">
            <v>Primary</v>
          </cell>
          <cell r="AC21883" t="str">
            <v>No</v>
          </cell>
          <cell r="AI21883">
            <v>2</v>
          </cell>
        </row>
        <row r="21884">
          <cell r="K21884" t="str">
            <v>Academy Converter</v>
          </cell>
          <cell r="L21884" t="str">
            <v>Primary</v>
          </cell>
          <cell r="AC21884" t="str">
            <v>No</v>
          </cell>
          <cell r="AI21884">
            <v>1</v>
          </cell>
        </row>
        <row r="21885">
          <cell r="K21885" t="str">
            <v>Academy Converter</v>
          </cell>
          <cell r="L21885" t="str">
            <v>Primary</v>
          </cell>
          <cell r="AC21885" t="str">
            <v>No</v>
          </cell>
          <cell r="AI21885">
            <v>2</v>
          </cell>
        </row>
        <row r="21886">
          <cell r="K21886" t="str">
            <v>Academy Converter</v>
          </cell>
          <cell r="L21886" t="str">
            <v>Primary</v>
          </cell>
          <cell r="AC21886" t="str">
            <v>No</v>
          </cell>
          <cell r="AI21886">
            <v>2</v>
          </cell>
        </row>
        <row r="21887">
          <cell r="K21887" t="str">
            <v>Academy Converter</v>
          </cell>
          <cell r="L21887" t="str">
            <v>Primary</v>
          </cell>
          <cell r="AC21887" t="str">
            <v>No</v>
          </cell>
          <cell r="AI21887">
            <v>2</v>
          </cell>
        </row>
        <row r="21888">
          <cell r="K21888" t="str">
            <v>Academy Converter</v>
          </cell>
          <cell r="L21888" t="str">
            <v>Primary</v>
          </cell>
          <cell r="AC21888" t="str">
            <v>No</v>
          </cell>
          <cell r="AI21888">
            <v>2</v>
          </cell>
        </row>
        <row r="21889">
          <cell r="K21889" t="str">
            <v>Academy Converter</v>
          </cell>
          <cell r="L21889" t="str">
            <v>Primary</v>
          </cell>
          <cell r="AC21889" t="str">
            <v>No</v>
          </cell>
          <cell r="AI21889">
            <v>2</v>
          </cell>
        </row>
        <row r="21890">
          <cell r="K21890" t="str">
            <v>Academy Converter</v>
          </cell>
          <cell r="L21890" t="str">
            <v>Primary</v>
          </cell>
          <cell r="AC21890" t="str">
            <v>No</v>
          </cell>
          <cell r="AI21890">
            <v>2</v>
          </cell>
        </row>
        <row r="21891">
          <cell r="K21891" t="str">
            <v>Academy Converter</v>
          </cell>
          <cell r="L21891" t="str">
            <v>Primary</v>
          </cell>
          <cell r="AC21891" t="str">
            <v>No</v>
          </cell>
          <cell r="AI21891">
            <v>2</v>
          </cell>
        </row>
        <row r="21892">
          <cell r="K21892" t="str">
            <v>Academy Converter</v>
          </cell>
          <cell r="L21892" t="str">
            <v>Primary</v>
          </cell>
          <cell r="AC21892" t="str">
            <v>No</v>
          </cell>
          <cell r="AI21892">
            <v>2</v>
          </cell>
        </row>
        <row r="21893">
          <cell r="K21893" t="str">
            <v>Academy Converter</v>
          </cell>
          <cell r="L21893" t="str">
            <v>Primary</v>
          </cell>
          <cell r="AC21893" t="str">
            <v>No</v>
          </cell>
          <cell r="AI21893">
            <v>2</v>
          </cell>
        </row>
        <row r="21894">
          <cell r="K21894" t="str">
            <v>Academy Converter</v>
          </cell>
          <cell r="L21894" t="str">
            <v>Primary</v>
          </cell>
          <cell r="AC21894" t="str">
            <v>No</v>
          </cell>
          <cell r="AI21894">
            <v>1</v>
          </cell>
        </row>
        <row r="21895">
          <cell r="K21895" t="str">
            <v>Academy Converter</v>
          </cell>
          <cell r="L21895" t="str">
            <v>Primary</v>
          </cell>
          <cell r="AC21895" t="str">
            <v>No</v>
          </cell>
          <cell r="AI21895">
            <v>2</v>
          </cell>
        </row>
        <row r="21896">
          <cell r="K21896" t="str">
            <v>Academy Converter</v>
          </cell>
          <cell r="L21896" t="str">
            <v>Primary</v>
          </cell>
          <cell r="AC21896" t="str">
            <v>No</v>
          </cell>
          <cell r="AI21896">
            <v>2</v>
          </cell>
        </row>
        <row r="21897">
          <cell r="K21897" t="str">
            <v>Academy Converter</v>
          </cell>
          <cell r="L21897" t="str">
            <v>Primary</v>
          </cell>
          <cell r="AC21897" t="str">
            <v>No</v>
          </cell>
          <cell r="AI21897">
            <v>2</v>
          </cell>
        </row>
        <row r="21898">
          <cell r="K21898" t="str">
            <v>Academy Converter</v>
          </cell>
          <cell r="L21898" t="str">
            <v>Primary</v>
          </cell>
          <cell r="AC21898" t="str">
            <v>No</v>
          </cell>
          <cell r="AI21898">
            <v>1</v>
          </cell>
        </row>
        <row r="21899">
          <cell r="K21899" t="str">
            <v>Academy Special Converter</v>
          </cell>
          <cell r="L21899" t="str">
            <v>Special</v>
          </cell>
          <cell r="AC21899" t="str">
            <v>No</v>
          </cell>
          <cell r="AI21899">
            <v>1</v>
          </cell>
        </row>
        <row r="21900">
          <cell r="K21900" t="str">
            <v>Academy Special Converter</v>
          </cell>
          <cell r="L21900" t="str">
            <v>Special</v>
          </cell>
          <cell r="AC21900" t="str">
            <v>No</v>
          </cell>
          <cell r="AI21900">
            <v>2</v>
          </cell>
        </row>
        <row r="21901">
          <cell r="K21901" t="str">
            <v>Academy Converter</v>
          </cell>
          <cell r="L21901" t="str">
            <v>Primary</v>
          </cell>
          <cell r="AC21901" t="str">
            <v>No</v>
          </cell>
          <cell r="AI21901">
            <v>2</v>
          </cell>
        </row>
        <row r="21902">
          <cell r="K21902" t="str">
            <v>Academy Converter</v>
          </cell>
          <cell r="L21902" t="str">
            <v>Primary</v>
          </cell>
          <cell r="AC21902" t="str">
            <v>No</v>
          </cell>
          <cell r="AI21902">
            <v>2</v>
          </cell>
        </row>
        <row r="21903">
          <cell r="K21903" t="str">
            <v>Academy Converter</v>
          </cell>
          <cell r="L21903" t="str">
            <v>Primary</v>
          </cell>
          <cell r="AC21903" t="str">
            <v>No</v>
          </cell>
          <cell r="AI21903">
            <v>3</v>
          </cell>
        </row>
        <row r="21904">
          <cell r="K21904" t="str">
            <v>Academy Converter</v>
          </cell>
          <cell r="L21904" t="str">
            <v>Primary</v>
          </cell>
          <cell r="AC21904" t="str">
            <v>No</v>
          </cell>
          <cell r="AI21904">
            <v>2</v>
          </cell>
        </row>
        <row r="21905">
          <cell r="K21905" t="str">
            <v>Academy Sponsor Led</v>
          </cell>
          <cell r="L21905" t="str">
            <v>Primary</v>
          </cell>
          <cell r="AC21905" t="str">
            <v>No</v>
          </cell>
          <cell r="AI21905">
            <v>4</v>
          </cell>
        </row>
        <row r="21906">
          <cell r="K21906" t="str">
            <v>Academy Converter</v>
          </cell>
          <cell r="L21906" t="str">
            <v>Primary</v>
          </cell>
          <cell r="AC21906" t="str">
            <v>No</v>
          </cell>
          <cell r="AI21906">
            <v>2</v>
          </cell>
        </row>
        <row r="21907">
          <cell r="K21907" t="str">
            <v>Academy Converter</v>
          </cell>
          <cell r="L21907" t="str">
            <v>Primary</v>
          </cell>
          <cell r="AC21907" t="str">
            <v>No</v>
          </cell>
          <cell r="AI21907">
            <v>2</v>
          </cell>
        </row>
        <row r="21908">
          <cell r="K21908" t="str">
            <v>Academy Special Converter</v>
          </cell>
          <cell r="L21908" t="str">
            <v>Special</v>
          </cell>
          <cell r="AC21908" t="str">
            <v>No</v>
          </cell>
          <cell r="AI21908">
            <v>1</v>
          </cell>
        </row>
        <row r="21909">
          <cell r="K21909" t="str">
            <v>Academy Special Converter</v>
          </cell>
          <cell r="L21909" t="str">
            <v>Special</v>
          </cell>
          <cell r="AC21909" t="str">
            <v>No</v>
          </cell>
          <cell r="AI21909">
            <v>2</v>
          </cell>
        </row>
        <row r="21910">
          <cell r="K21910" t="str">
            <v>Academy Special Converter</v>
          </cell>
          <cell r="L21910" t="str">
            <v>Special</v>
          </cell>
          <cell r="AC21910" t="str">
            <v>No</v>
          </cell>
          <cell r="AI21910">
            <v>2</v>
          </cell>
        </row>
        <row r="21911">
          <cell r="K21911" t="str">
            <v>Academy Alternative Provision Converter</v>
          </cell>
          <cell r="L21911" t="str">
            <v>PRU</v>
          </cell>
          <cell r="AC21911" t="str">
            <v>No</v>
          </cell>
          <cell r="AI21911">
            <v>2</v>
          </cell>
        </row>
        <row r="21912">
          <cell r="K21912" t="str">
            <v>Academy Special Converter</v>
          </cell>
          <cell r="L21912" t="str">
            <v>Special</v>
          </cell>
          <cell r="AC21912" t="str">
            <v>No</v>
          </cell>
          <cell r="AI21912">
            <v>2</v>
          </cell>
        </row>
        <row r="21913">
          <cell r="K21913" t="str">
            <v>Academy Converter</v>
          </cell>
          <cell r="L21913" t="str">
            <v>Secondary</v>
          </cell>
          <cell r="AC21913" t="str">
            <v>No</v>
          </cell>
          <cell r="AI21913">
            <v>2</v>
          </cell>
        </row>
        <row r="21914">
          <cell r="K21914" t="str">
            <v>Academy Converter</v>
          </cell>
          <cell r="L21914" t="str">
            <v>Primary</v>
          </cell>
          <cell r="AC21914" t="str">
            <v>No</v>
          </cell>
          <cell r="AI21914">
            <v>2</v>
          </cell>
        </row>
        <row r="21915">
          <cell r="K21915" t="str">
            <v>Academy Converter</v>
          </cell>
          <cell r="L21915" t="str">
            <v>Secondary</v>
          </cell>
          <cell r="AC21915" t="str">
            <v>No</v>
          </cell>
          <cell r="AI21915">
            <v>2</v>
          </cell>
        </row>
        <row r="21916">
          <cell r="K21916" t="str">
            <v>Academy Converter</v>
          </cell>
          <cell r="L21916" t="str">
            <v>Primary</v>
          </cell>
          <cell r="AC21916" t="str">
            <v>No</v>
          </cell>
          <cell r="AI21916">
            <v>2</v>
          </cell>
        </row>
        <row r="21917">
          <cell r="K21917" t="str">
            <v>Academy Converter</v>
          </cell>
          <cell r="L21917" t="str">
            <v>Primary</v>
          </cell>
          <cell r="AC21917" t="str">
            <v>No</v>
          </cell>
          <cell r="AI21917">
            <v>2</v>
          </cell>
        </row>
        <row r="21918">
          <cell r="K21918" t="str">
            <v>Academy Converter</v>
          </cell>
          <cell r="L21918" t="str">
            <v>Primary</v>
          </cell>
          <cell r="AC21918" t="str">
            <v>No</v>
          </cell>
          <cell r="AI21918">
            <v>2</v>
          </cell>
        </row>
        <row r="21919">
          <cell r="K21919" t="str">
            <v>Academy Converter</v>
          </cell>
          <cell r="L21919" t="str">
            <v>Primary</v>
          </cell>
          <cell r="AC21919" t="str">
            <v>No</v>
          </cell>
          <cell r="AI21919">
            <v>2</v>
          </cell>
        </row>
        <row r="21920">
          <cell r="K21920" t="str">
            <v>Academy Special Converter</v>
          </cell>
          <cell r="L21920" t="str">
            <v>Special</v>
          </cell>
          <cell r="AC21920" t="str">
            <v>No</v>
          </cell>
          <cell r="AI21920">
            <v>2</v>
          </cell>
        </row>
        <row r="21921">
          <cell r="K21921" t="str">
            <v>Academy Special Converter</v>
          </cell>
          <cell r="L21921" t="str">
            <v>Special</v>
          </cell>
          <cell r="AC21921" t="str">
            <v>No</v>
          </cell>
          <cell r="AI21921">
            <v>2</v>
          </cell>
        </row>
        <row r="21922">
          <cell r="K21922" t="str">
            <v>Academy Converter</v>
          </cell>
          <cell r="L21922" t="str">
            <v>Primary</v>
          </cell>
          <cell r="AC21922" t="str">
            <v>No</v>
          </cell>
          <cell r="AI21922">
            <v>2</v>
          </cell>
        </row>
        <row r="21923">
          <cell r="K21923" t="str">
            <v>Academy Sponsor Led</v>
          </cell>
          <cell r="L21923" t="str">
            <v>Primary</v>
          </cell>
          <cell r="AC21923" t="str">
            <v>No</v>
          </cell>
          <cell r="AI21923">
            <v>4</v>
          </cell>
        </row>
        <row r="21924">
          <cell r="K21924" t="str">
            <v>Academy Sponsor Led</v>
          </cell>
          <cell r="L21924" t="str">
            <v>Primary</v>
          </cell>
          <cell r="AC21924" t="str">
            <v>No</v>
          </cell>
          <cell r="AI21924">
            <v>4</v>
          </cell>
        </row>
        <row r="21925">
          <cell r="K21925" t="str">
            <v>Academy Sponsor Led</v>
          </cell>
          <cell r="L21925" t="str">
            <v>Primary</v>
          </cell>
          <cell r="AC21925" t="str">
            <v>No</v>
          </cell>
          <cell r="AI21925">
            <v>4</v>
          </cell>
        </row>
        <row r="21926">
          <cell r="K21926" t="str">
            <v>Academy Sponsor Led</v>
          </cell>
          <cell r="L21926" t="str">
            <v>Primary</v>
          </cell>
          <cell r="AC21926" t="str">
            <v>No</v>
          </cell>
          <cell r="AI21926">
            <v>4</v>
          </cell>
        </row>
        <row r="21927">
          <cell r="K21927" t="str">
            <v>Academy Sponsor Led</v>
          </cell>
          <cell r="L21927" t="str">
            <v>Primary</v>
          </cell>
          <cell r="AC21927" t="str">
            <v>No</v>
          </cell>
          <cell r="AI21927">
            <v>4</v>
          </cell>
        </row>
        <row r="21928">
          <cell r="K21928" t="str">
            <v>Academy Sponsor Led</v>
          </cell>
          <cell r="L21928" t="str">
            <v>Primary</v>
          </cell>
          <cell r="AC21928" t="str">
            <v>No</v>
          </cell>
          <cell r="AI21928">
            <v>4</v>
          </cell>
        </row>
        <row r="21929">
          <cell r="K21929" t="str">
            <v>Academy Sponsor Led</v>
          </cell>
          <cell r="L21929" t="str">
            <v>Primary</v>
          </cell>
          <cell r="AC21929" t="str">
            <v>No</v>
          </cell>
          <cell r="AI21929">
            <v>2</v>
          </cell>
        </row>
        <row r="21930">
          <cell r="K21930" t="str">
            <v>Academy Sponsor Led</v>
          </cell>
          <cell r="L21930" t="str">
            <v>Secondary</v>
          </cell>
          <cell r="AC21930" t="str">
            <v>No</v>
          </cell>
          <cell r="AI21930">
            <v>4</v>
          </cell>
        </row>
        <row r="21931">
          <cell r="K21931" t="str">
            <v>Academy Sponsor Led</v>
          </cell>
          <cell r="L21931" t="str">
            <v>Primary</v>
          </cell>
          <cell r="AC21931" t="str">
            <v>No</v>
          </cell>
          <cell r="AI21931">
            <v>3</v>
          </cell>
        </row>
        <row r="21932">
          <cell r="K21932" t="str">
            <v>Academy Converter</v>
          </cell>
          <cell r="L21932" t="str">
            <v>Primary</v>
          </cell>
          <cell r="AC21932" t="str">
            <v>No</v>
          </cell>
          <cell r="AI21932">
            <v>2</v>
          </cell>
        </row>
        <row r="21933">
          <cell r="K21933" t="str">
            <v>Academy Converter</v>
          </cell>
          <cell r="L21933" t="str">
            <v>Primary</v>
          </cell>
          <cell r="AC21933" t="str">
            <v>No</v>
          </cell>
          <cell r="AI21933">
            <v>2</v>
          </cell>
        </row>
        <row r="21934">
          <cell r="K21934" t="str">
            <v>Academy Converter</v>
          </cell>
          <cell r="L21934" t="str">
            <v>Primary</v>
          </cell>
          <cell r="AC21934" t="str">
            <v>No</v>
          </cell>
          <cell r="AI21934">
            <v>2</v>
          </cell>
        </row>
        <row r="21935">
          <cell r="K21935" t="str">
            <v>Academy Sponsor Led</v>
          </cell>
          <cell r="L21935" t="str">
            <v>Primary</v>
          </cell>
          <cell r="AC21935" t="str">
            <v>No</v>
          </cell>
          <cell r="AI21935">
            <v>4</v>
          </cell>
        </row>
        <row r="21936">
          <cell r="K21936" t="str">
            <v>Academy Sponsor Led</v>
          </cell>
          <cell r="L21936" t="str">
            <v>Primary</v>
          </cell>
          <cell r="AC21936" t="str">
            <v>No</v>
          </cell>
          <cell r="AI21936">
            <v>2</v>
          </cell>
        </row>
        <row r="21937">
          <cell r="K21937" t="str">
            <v>Academy Sponsor Led</v>
          </cell>
          <cell r="L21937" t="str">
            <v>Secondary</v>
          </cell>
          <cell r="AC21937" t="str">
            <v>No</v>
          </cell>
          <cell r="AI21937">
            <v>4</v>
          </cell>
        </row>
        <row r="21938">
          <cell r="K21938" t="str">
            <v>Academy Converter</v>
          </cell>
          <cell r="L21938" t="str">
            <v>Primary</v>
          </cell>
          <cell r="AC21938" t="str">
            <v>No</v>
          </cell>
          <cell r="AI21938">
            <v>3</v>
          </cell>
        </row>
        <row r="21939">
          <cell r="K21939" t="str">
            <v>Academy Sponsor Led</v>
          </cell>
          <cell r="L21939" t="str">
            <v>Secondary</v>
          </cell>
          <cell r="AC21939" t="str">
            <v>No</v>
          </cell>
          <cell r="AI21939">
            <v>4</v>
          </cell>
        </row>
        <row r="21940">
          <cell r="K21940" t="str">
            <v>Academy Sponsor Led</v>
          </cell>
          <cell r="L21940" t="str">
            <v>Primary</v>
          </cell>
          <cell r="AC21940" t="str">
            <v>No</v>
          </cell>
          <cell r="AI21940">
            <v>4</v>
          </cell>
        </row>
        <row r="21941">
          <cell r="K21941" t="str">
            <v>Academy Sponsor Led</v>
          </cell>
          <cell r="L21941" t="str">
            <v>Secondary</v>
          </cell>
          <cell r="AC21941" t="str">
            <v>No</v>
          </cell>
          <cell r="AI21941">
            <v>4</v>
          </cell>
        </row>
        <row r="21942">
          <cell r="K21942" t="str">
            <v>Academy Converter</v>
          </cell>
          <cell r="L21942" t="str">
            <v>Primary</v>
          </cell>
          <cell r="AC21942" t="str">
            <v>No</v>
          </cell>
          <cell r="AI21942">
            <v>3</v>
          </cell>
        </row>
        <row r="21943">
          <cell r="K21943" t="str">
            <v>Academy Converter</v>
          </cell>
          <cell r="L21943" t="str">
            <v>Secondary</v>
          </cell>
          <cell r="AC21943" t="str">
            <v>No</v>
          </cell>
          <cell r="AI21943">
            <v>3</v>
          </cell>
        </row>
        <row r="21944">
          <cell r="K21944" t="str">
            <v>Academy Converter</v>
          </cell>
          <cell r="L21944" t="str">
            <v>Primary</v>
          </cell>
          <cell r="AC21944" t="str">
            <v>No</v>
          </cell>
          <cell r="AI21944">
            <v>3</v>
          </cell>
        </row>
        <row r="21945">
          <cell r="K21945" t="str">
            <v>Academy Converter</v>
          </cell>
          <cell r="L21945" t="str">
            <v>Primary</v>
          </cell>
          <cell r="AC21945" t="str">
            <v>No</v>
          </cell>
          <cell r="AI21945">
            <v>4</v>
          </cell>
        </row>
        <row r="21946">
          <cell r="K21946" t="str">
            <v>Academy Converter</v>
          </cell>
          <cell r="L21946" t="str">
            <v>Primary</v>
          </cell>
          <cell r="AC21946" t="str">
            <v>No</v>
          </cell>
          <cell r="AI21946">
            <v>3</v>
          </cell>
        </row>
        <row r="21947">
          <cell r="K21947" t="str">
            <v>Academy Converter</v>
          </cell>
          <cell r="L21947" t="str">
            <v>Primary</v>
          </cell>
          <cell r="AC21947" t="str">
            <v>No</v>
          </cell>
          <cell r="AI21947">
            <v>4</v>
          </cell>
        </row>
      </sheetData>
      <sheetData sheetId="20" refreshError="1"/>
      <sheetData sheetId="21" refreshError="1"/>
      <sheetData sheetId="22" refreshError="1"/>
      <sheetData sheetId="23" refreshError="1"/>
      <sheetData sheetId="24"/>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g"/>
      <sheetName val="Test Versions"/>
      <sheetName val="Lists"/>
      <sheetName val="InYear"/>
      <sheetName val="Weekly"/>
      <sheetName val="Compare"/>
      <sheetName val="Evidence"/>
      <sheetName val="inyr 20160210"/>
      <sheetName val="Sheet2"/>
    </sheetNames>
    <sheetDataSet>
      <sheetData sheetId="0"/>
      <sheetData sheetId="1"/>
      <sheetData sheetId="2"/>
      <sheetData sheetId="3">
        <row r="1">
          <cell r="A1" t="str">
            <v>urn</v>
          </cell>
          <cell r="B1" t="str">
            <v>LAESTAB</v>
          </cell>
          <cell r="C1" t="str">
            <v>School_name</v>
          </cell>
          <cell r="D1" t="str">
            <v>Region</v>
          </cell>
          <cell r="E1" t="str">
            <v>Ofsted_region</v>
          </cell>
          <cell r="F1" t="str">
            <v>Local_authority</v>
          </cell>
          <cell r="G1" t="str">
            <v>Parliamentary_constituency</v>
          </cell>
          <cell r="H1" t="str">
            <v>postcode</v>
          </cell>
          <cell r="I1" t="str">
            <v>provider_type</v>
          </cell>
          <cell r="J1" t="str">
            <v>Phase</v>
          </cell>
          <cell r="K1" t="str">
            <v>Sixth_form_desc</v>
          </cell>
          <cell r="L1" t="str">
            <v>Inspection_number</v>
          </cell>
          <cell r="M1" t="str">
            <v>Inspection_start_date</v>
          </cell>
          <cell r="N1" t="str">
            <v>Inspection_end_date</v>
          </cell>
          <cell r="O1" t="str">
            <v>event_type</v>
          </cell>
          <cell r="P1" t="str">
            <v>Event_Type_Grouping_Name</v>
          </cell>
          <cell r="Q1" t="str">
            <v>Predecessor_urn</v>
          </cell>
          <cell r="R1" t="str">
            <v>Overall effectiveness</v>
          </cell>
          <cell r="S1" t="str">
            <v>Category of concern</v>
          </cell>
          <cell r="T1" t="str">
            <v>Outcomes for children and learners</v>
          </cell>
          <cell r="U1" t="str">
            <v>Quality of teaching, learning and assessment</v>
          </cell>
          <cell r="V1" t="str">
            <v>Personal development, behaviour and welfare</v>
          </cell>
          <cell r="W1" t="str">
            <v>Effectiveness of leadership and management</v>
          </cell>
          <cell r="X1" t="str">
            <v>Behaviours and safety of pupils</v>
          </cell>
          <cell r="Y1" t="str">
            <v>Early years provision (where applicable)</v>
          </cell>
          <cell r="Z1" t="str">
            <v>Sixth form provision (where applicable)</v>
          </cell>
          <cell r="AA1" t="str">
            <v>Number of warning notices issued in 2014/15 academic year</v>
          </cell>
          <cell r="AB1" t="str">
            <v>Total number of pupils</v>
          </cell>
          <cell r="AC1" t="str">
            <v>Deprivation index</v>
          </cell>
          <cell r="AD1" t="str">
            <v>Previous Overall effectiveness</v>
          </cell>
          <cell r="AE1" t="str">
            <v>Previous Category of concern</v>
          </cell>
          <cell r="AF1" t="str">
            <v>Previous Outcomes for children and learners</v>
          </cell>
          <cell r="AG1" t="str">
            <v>Previous Quality of teaching, learning and assessment</v>
          </cell>
          <cell r="AH1" t="str">
            <v>Previous Personal development, behaviour and welfare</v>
          </cell>
          <cell r="AI1" t="str">
            <v>Previous Effectiveness of leadership and management</v>
          </cell>
          <cell r="AJ1" t="str">
            <v>Previous Behaviours and safety of pupils</v>
          </cell>
          <cell r="AK1" t="str">
            <v>Previous Early years provision (where applicable)</v>
          </cell>
          <cell r="AL1" t="str">
            <v>Previous Sixth form provision (where applicable)</v>
          </cell>
        </row>
        <row r="2">
          <cell r="A2">
            <v>100031</v>
          </cell>
          <cell r="B2">
            <v>2023352</v>
          </cell>
          <cell r="C2" t="str">
            <v>Hampstead Parochial Church of England Primary School</v>
          </cell>
          <cell r="D2" t="str">
            <v>London</v>
          </cell>
          <cell r="E2" t="str">
            <v>London</v>
          </cell>
          <cell r="F2" t="str">
            <v>Camden</v>
          </cell>
          <cell r="G2" t="str">
            <v>Hampstead and Kilburn</v>
          </cell>
          <cell r="H2" t="str">
            <v>NW3 6TX</v>
          </cell>
          <cell r="I2" t="str">
            <v>Voluntary Aided School</v>
          </cell>
          <cell r="J2" t="str">
            <v>Primary</v>
          </cell>
          <cell r="K2" t="str">
            <v>Does not have a sixth form</v>
          </cell>
          <cell r="L2">
            <v>10001444</v>
          </cell>
          <cell r="M2">
            <v>42346</v>
          </cell>
          <cell r="N2">
            <v>42346</v>
          </cell>
          <cell r="O2" t="str">
            <v>Maintained Academy and School Short inspection</v>
          </cell>
          <cell r="P2" t="str">
            <v>Schools - Short inspection</v>
          </cell>
          <cell r="Q2" t="str">
            <v>NULL</v>
          </cell>
          <cell r="R2" t="str">
            <v>NULL</v>
          </cell>
          <cell r="S2" t="str">
            <v>NULL</v>
          </cell>
          <cell r="T2" t="str">
            <v>NULL</v>
          </cell>
          <cell r="U2" t="str">
            <v>NULL</v>
          </cell>
          <cell r="V2" t="str">
            <v>NULL</v>
          </cell>
          <cell r="W2" t="str">
            <v>NULL</v>
          </cell>
          <cell r="X2" t="str">
            <v>NULL</v>
          </cell>
          <cell r="Y2" t="str">
            <v>NULL</v>
          </cell>
          <cell r="Z2" t="str">
            <v>NULL</v>
          </cell>
          <cell r="AA2" t="str">
            <v>NULL</v>
          </cell>
          <cell r="AB2" t="str">
            <v>NULL</v>
          </cell>
          <cell r="AC2" t="str">
            <v>NULL</v>
          </cell>
          <cell r="AD2">
            <v>2</v>
          </cell>
          <cell r="AE2" t="str">
            <v>NULL</v>
          </cell>
          <cell r="AF2">
            <v>2</v>
          </cell>
          <cell r="AG2">
            <v>2</v>
          </cell>
          <cell r="AH2">
            <v>2</v>
          </cell>
          <cell r="AI2">
            <v>2</v>
          </cell>
          <cell r="AJ2" t="str">
            <v>NULL</v>
          </cell>
          <cell r="AK2">
            <v>8</v>
          </cell>
          <cell r="AL2" t="str">
            <v>NULL</v>
          </cell>
        </row>
        <row r="3">
          <cell r="A3">
            <v>100098</v>
          </cell>
          <cell r="B3">
            <v>2031006</v>
          </cell>
          <cell r="C3" t="str">
            <v>Pound Park Nursery School</v>
          </cell>
          <cell r="D3" t="str">
            <v>London</v>
          </cell>
          <cell r="E3" t="str">
            <v>London</v>
          </cell>
          <cell r="F3" t="str">
            <v>Greenwich</v>
          </cell>
          <cell r="G3" t="str">
            <v>Greenwich and Woolwich</v>
          </cell>
          <cell r="H3" t="str">
            <v>SE7 8AF</v>
          </cell>
          <cell r="I3" t="str">
            <v>LA Nursery School</v>
          </cell>
          <cell r="J3" t="str">
            <v>Nursery</v>
          </cell>
          <cell r="K3" t="str">
            <v>Not applicable</v>
          </cell>
          <cell r="L3">
            <v>10005526</v>
          </cell>
          <cell r="M3">
            <v>42269</v>
          </cell>
          <cell r="N3">
            <v>42269</v>
          </cell>
          <cell r="O3" t="str">
            <v>Maintained Academy and School Short inspection</v>
          </cell>
          <cell r="P3" t="str">
            <v>Schools - Short inspection</v>
          </cell>
          <cell r="Q3" t="str">
            <v>NULL</v>
          </cell>
          <cell r="R3" t="str">
            <v>NULL</v>
          </cell>
          <cell r="S3" t="str">
            <v>NULL</v>
          </cell>
          <cell r="T3" t="str">
            <v>NULL</v>
          </cell>
          <cell r="U3" t="str">
            <v>NULL</v>
          </cell>
          <cell r="V3" t="str">
            <v>NULL</v>
          </cell>
          <cell r="W3" t="str">
            <v>NULL</v>
          </cell>
          <cell r="X3" t="str">
            <v>NULL</v>
          </cell>
          <cell r="Y3" t="str">
            <v>NULL</v>
          </cell>
          <cell r="Z3" t="str">
            <v>NULL</v>
          </cell>
          <cell r="AA3" t="str">
            <v>NULL</v>
          </cell>
          <cell r="AB3" t="str">
            <v>NULL</v>
          </cell>
          <cell r="AC3" t="str">
            <v>NULL</v>
          </cell>
          <cell r="AD3">
            <v>1</v>
          </cell>
          <cell r="AE3" t="str">
            <v>NULL</v>
          </cell>
          <cell r="AF3">
            <v>1</v>
          </cell>
          <cell r="AG3">
            <v>1</v>
          </cell>
          <cell r="AH3">
            <v>1</v>
          </cell>
          <cell r="AI3">
            <v>1</v>
          </cell>
          <cell r="AJ3" t="str">
            <v>NULL</v>
          </cell>
          <cell r="AK3">
            <v>1</v>
          </cell>
          <cell r="AL3">
            <v>9</v>
          </cell>
        </row>
        <row r="4">
          <cell r="A4">
            <v>100137</v>
          </cell>
          <cell r="B4">
            <v>2032410</v>
          </cell>
          <cell r="C4" t="str">
            <v>Meridian Primary School</v>
          </cell>
          <cell r="D4" t="str">
            <v>London</v>
          </cell>
          <cell r="E4" t="str">
            <v>London</v>
          </cell>
          <cell r="F4" t="str">
            <v>Greenwich</v>
          </cell>
          <cell r="G4" t="str">
            <v>Greenwich and Woolwich</v>
          </cell>
          <cell r="H4" t="str">
            <v>SE10 9NY</v>
          </cell>
          <cell r="I4" t="str">
            <v>Community School</v>
          </cell>
          <cell r="J4" t="str">
            <v>Primary</v>
          </cell>
          <cell r="K4" t="str">
            <v>Does not have a sixth form</v>
          </cell>
          <cell r="L4">
            <v>10001151</v>
          </cell>
          <cell r="M4">
            <v>42276</v>
          </cell>
          <cell r="N4">
            <v>42276</v>
          </cell>
          <cell r="O4" t="str">
            <v>Maintained Academy and School Short inspection</v>
          </cell>
          <cell r="P4" t="str">
            <v>Schools - Short inspection</v>
          </cell>
          <cell r="Q4" t="str">
            <v>NULL</v>
          </cell>
          <cell r="R4" t="str">
            <v>NULL</v>
          </cell>
          <cell r="S4" t="str">
            <v>NULL</v>
          </cell>
          <cell r="T4" t="str">
            <v>NULL</v>
          </cell>
          <cell r="U4" t="str">
            <v>NULL</v>
          </cell>
          <cell r="V4" t="str">
            <v>NULL</v>
          </cell>
          <cell r="W4" t="str">
            <v>NULL</v>
          </cell>
          <cell r="X4" t="str">
            <v>NULL</v>
          </cell>
          <cell r="Y4" t="str">
            <v>NULL</v>
          </cell>
          <cell r="Z4" t="str">
            <v>NULL</v>
          </cell>
          <cell r="AA4" t="str">
            <v>NULL</v>
          </cell>
          <cell r="AB4" t="str">
            <v>NULL</v>
          </cell>
          <cell r="AC4" t="str">
            <v>NULL</v>
          </cell>
          <cell r="AD4">
            <v>2</v>
          </cell>
          <cell r="AE4" t="str">
            <v>NULL</v>
          </cell>
          <cell r="AF4">
            <v>2</v>
          </cell>
          <cell r="AG4">
            <v>2</v>
          </cell>
          <cell r="AH4">
            <v>2</v>
          </cell>
          <cell r="AI4">
            <v>2</v>
          </cell>
          <cell r="AJ4" t="str">
            <v>NULL</v>
          </cell>
          <cell r="AK4">
            <v>2</v>
          </cell>
          <cell r="AL4">
            <v>9</v>
          </cell>
        </row>
        <row r="5">
          <cell r="A5">
            <v>100156</v>
          </cell>
          <cell r="B5">
            <v>2032885</v>
          </cell>
          <cell r="C5" t="str">
            <v>Foxfield Primary School</v>
          </cell>
          <cell r="D5" t="str">
            <v>London</v>
          </cell>
          <cell r="E5" t="str">
            <v>London</v>
          </cell>
          <cell r="F5" t="str">
            <v>Greenwich</v>
          </cell>
          <cell r="G5" t="str">
            <v>Greenwich and Woolwich</v>
          </cell>
          <cell r="H5" t="str">
            <v>SE18 7EX</v>
          </cell>
          <cell r="I5" t="str">
            <v>Community School</v>
          </cell>
          <cell r="J5" t="str">
            <v>Primary</v>
          </cell>
          <cell r="K5" t="str">
            <v>Does not have a sixth form</v>
          </cell>
          <cell r="L5">
            <v>10005869</v>
          </cell>
          <cell r="M5">
            <v>42276</v>
          </cell>
          <cell r="N5">
            <v>42277</v>
          </cell>
          <cell r="O5" t="str">
            <v>Schools into Special Measures Visit 3</v>
          </cell>
          <cell r="P5" t="str">
            <v>Schools - S8</v>
          </cell>
          <cell r="Q5" t="str">
            <v>NULL</v>
          </cell>
          <cell r="R5">
            <v>1</v>
          </cell>
          <cell r="S5" t="str">
            <v>NULL</v>
          </cell>
          <cell r="T5">
            <v>1</v>
          </cell>
          <cell r="U5">
            <v>1</v>
          </cell>
          <cell r="V5">
            <v>1</v>
          </cell>
          <cell r="W5">
            <v>1</v>
          </cell>
          <cell r="X5" t="str">
            <v>NULL</v>
          </cell>
          <cell r="Y5">
            <v>1</v>
          </cell>
          <cell r="Z5" t="str">
            <v>NULL</v>
          </cell>
          <cell r="AA5" t="str">
            <v>NULL</v>
          </cell>
          <cell r="AB5" t="str">
            <v>NULL</v>
          </cell>
          <cell r="AC5" t="str">
            <v>NULL</v>
          </cell>
          <cell r="AD5">
            <v>4</v>
          </cell>
          <cell r="AE5" t="str">
            <v>SM</v>
          </cell>
          <cell r="AF5">
            <v>4</v>
          </cell>
          <cell r="AG5">
            <v>4</v>
          </cell>
          <cell r="AH5">
            <v>4</v>
          </cell>
          <cell r="AI5">
            <v>4</v>
          </cell>
          <cell r="AJ5" t="str">
            <v>NULL</v>
          </cell>
          <cell r="AK5" t="str">
            <v>NULL</v>
          </cell>
          <cell r="AL5" t="str">
            <v>NULL</v>
          </cell>
        </row>
        <row r="6">
          <cell r="A6">
            <v>100180</v>
          </cell>
          <cell r="B6">
            <v>2033666</v>
          </cell>
          <cell r="C6" t="str">
            <v>St Margaret Clitherow Catholic Primary School</v>
          </cell>
          <cell r="D6" t="str">
            <v>London</v>
          </cell>
          <cell r="E6" t="str">
            <v>London</v>
          </cell>
          <cell r="F6" t="str">
            <v>Greenwich</v>
          </cell>
          <cell r="G6" t="str">
            <v>Erith and Thamesmead</v>
          </cell>
          <cell r="H6" t="str">
            <v>SE28 8GB</v>
          </cell>
          <cell r="I6" t="str">
            <v>Voluntary Aided School</v>
          </cell>
          <cell r="J6" t="str">
            <v>Primary</v>
          </cell>
          <cell r="K6" t="str">
            <v>Does not have a sixth form</v>
          </cell>
          <cell r="L6">
            <v>10001377</v>
          </cell>
          <cell r="M6">
            <v>42278</v>
          </cell>
          <cell r="N6">
            <v>42278</v>
          </cell>
          <cell r="O6" t="str">
            <v>Maintained Academy and School Short inspection</v>
          </cell>
          <cell r="P6" t="str">
            <v>Schools - Short inspection</v>
          </cell>
          <cell r="Q6" t="str">
            <v>NULL</v>
          </cell>
          <cell r="R6" t="str">
            <v>NULL</v>
          </cell>
          <cell r="S6" t="str">
            <v>NULL</v>
          </cell>
          <cell r="T6" t="str">
            <v>NULL</v>
          </cell>
          <cell r="U6" t="str">
            <v>NULL</v>
          </cell>
          <cell r="V6" t="str">
            <v>NULL</v>
          </cell>
          <cell r="W6" t="str">
            <v>NULL</v>
          </cell>
          <cell r="X6" t="str">
            <v>NULL</v>
          </cell>
          <cell r="Y6" t="str">
            <v>NULL</v>
          </cell>
          <cell r="Z6" t="str">
            <v>NULL</v>
          </cell>
          <cell r="AA6" t="str">
            <v>NULL</v>
          </cell>
          <cell r="AB6" t="str">
            <v>NULL</v>
          </cell>
          <cell r="AC6" t="str">
            <v>NULL</v>
          </cell>
          <cell r="AD6">
            <v>2</v>
          </cell>
          <cell r="AE6" t="str">
            <v>NULL</v>
          </cell>
          <cell r="AF6">
            <v>2</v>
          </cell>
          <cell r="AG6">
            <v>2</v>
          </cell>
          <cell r="AH6">
            <v>2</v>
          </cell>
          <cell r="AI6">
            <v>2</v>
          </cell>
          <cell r="AJ6" t="str">
            <v>NULL</v>
          </cell>
          <cell r="AK6">
            <v>2</v>
          </cell>
          <cell r="AL6">
            <v>9</v>
          </cell>
        </row>
        <row r="7">
          <cell r="A7">
            <v>100284</v>
          </cell>
          <cell r="B7">
            <v>2044697</v>
          </cell>
          <cell r="C7" t="str">
            <v>The Urswick School - A Church of England Secondary School</v>
          </cell>
          <cell r="D7" t="str">
            <v>London</v>
          </cell>
          <cell r="E7" t="str">
            <v>London</v>
          </cell>
          <cell r="F7" t="str">
            <v>Hackney</v>
          </cell>
          <cell r="G7" t="str">
            <v>Hackney South and Shoreditch</v>
          </cell>
          <cell r="H7" t="str">
            <v>E9 6NR</v>
          </cell>
          <cell r="I7" t="str">
            <v>Voluntary Aided School</v>
          </cell>
          <cell r="J7" t="str">
            <v>Secondary</v>
          </cell>
          <cell r="K7" t="str">
            <v>Has a sixth form</v>
          </cell>
          <cell r="L7">
            <v>10007892</v>
          </cell>
          <cell r="M7">
            <v>42313</v>
          </cell>
          <cell r="N7">
            <v>42313</v>
          </cell>
          <cell r="O7" t="str">
            <v>S8 No Formal Designation Visit</v>
          </cell>
          <cell r="P7" t="str">
            <v>Schools - S8</v>
          </cell>
          <cell r="Q7" t="str">
            <v>NULL</v>
          </cell>
          <cell r="R7" t="str">
            <v>NULL</v>
          </cell>
          <cell r="S7" t="str">
            <v>NULL</v>
          </cell>
          <cell r="T7" t="str">
            <v>NULL</v>
          </cell>
          <cell r="U7" t="str">
            <v>NULL</v>
          </cell>
          <cell r="V7" t="str">
            <v>NULL</v>
          </cell>
          <cell r="W7" t="str">
            <v>NULL</v>
          </cell>
          <cell r="X7" t="str">
            <v>NULL</v>
          </cell>
          <cell r="Y7" t="str">
            <v>NULL</v>
          </cell>
          <cell r="Z7" t="str">
            <v>NULL</v>
          </cell>
          <cell r="AA7" t="str">
            <v>NULL</v>
          </cell>
          <cell r="AB7" t="str">
            <v>NULL</v>
          </cell>
          <cell r="AC7" t="str">
            <v>NULL</v>
          </cell>
          <cell r="AD7">
            <v>2</v>
          </cell>
          <cell r="AE7" t="str">
            <v>NULL</v>
          </cell>
          <cell r="AF7">
            <v>2</v>
          </cell>
          <cell r="AG7">
            <v>2</v>
          </cell>
          <cell r="AH7">
            <v>1</v>
          </cell>
          <cell r="AI7">
            <v>1</v>
          </cell>
          <cell r="AJ7" t="str">
            <v>NULL</v>
          </cell>
          <cell r="AK7" t="str">
            <v>NULL</v>
          </cell>
          <cell r="AL7" t="str">
            <v>NULL</v>
          </cell>
        </row>
        <row r="8">
          <cell r="A8">
            <v>100345</v>
          </cell>
          <cell r="B8">
            <v>2053354</v>
          </cell>
          <cell r="C8" t="str">
            <v>Holy Cross RC School</v>
          </cell>
          <cell r="D8" t="str">
            <v>London</v>
          </cell>
          <cell r="E8" t="str">
            <v>London</v>
          </cell>
          <cell r="F8" t="str">
            <v>Hammersmith and Fulham</v>
          </cell>
          <cell r="G8" t="str">
            <v>Chelsea and Fulham</v>
          </cell>
          <cell r="H8" t="str">
            <v>SW6 4BL</v>
          </cell>
          <cell r="I8" t="str">
            <v>Voluntary Aided School</v>
          </cell>
          <cell r="J8" t="str">
            <v>Primary</v>
          </cell>
          <cell r="K8" t="str">
            <v>Does not have a sixth form</v>
          </cell>
          <cell r="L8">
            <v>10001999</v>
          </cell>
          <cell r="M8">
            <v>42270</v>
          </cell>
          <cell r="N8">
            <v>42271</v>
          </cell>
          <cell r="O8" t="str">
            <v>Requires Improvement S5 Reinspection Visit 1</v>
          </cell>
          <cell r="P8" t="str">
            <v>Schools - S5</v>
          </cell>
          <cell r="Q8" t="str">
            <v>NULL</v>
          </cell>
          <cell r="R8">
            <v>2</v>
          </cell>
          <cell r="S8" t="str">
            <v>NULL</v>
          </cell>
          <cell r="T8">
            <v>2</v>
          </cell>
          <cell r="U8">
            <v>2</v>
          </cell>
          <cell r="V8">
            <v>2</v>
          </cell>
          <cell r="W8">
            <v>1</v>
          </cell>
          <cell r="X8" t="str">
            <v>NULL</v>
          </cell>
          <cell r="Y8">
            <v>2</v>
          </cell>
          <cell r="Z8" t="str">
            <v>NULL</v>
          </cell>
          <cell r="AA8" t="str">
            <v>NULL</v>
          </cell>
          <cell r="AB8" t="str">
            <v>NULL</v>
          </cell>
          <cell r="AC8" t="str">
            <v>NULL</v>
          </cell>
          <cell r="AD8">
            <v>3</v>
          </cell>
          <cell r="AE8" t="str">
            <v>NULL</v>
          </cell>
          <cell r="AF8">
            <v>3</v>
          </cell>
          <cell r="AG8">
            <v>3</v>
          </cell>
          <cell r="AH8">
            <v>3</v>
          </cell>
          <cell r="AI8">
            <v>3</v>
          </cell>
          <cell r="AJ8" t="str">
            <v>NULL</v>
          </cell>
          <cell r="AK8" t="str">
            <v>NULL</v>
          </cell>
          <cell r="AL8" t="str">
            <v>NULL</v>
          </cell>
        </row>
        <row r="9">
          <cell r="A9">
            <v>100385</v>
          </cell>
          <cell r="B9">
            <v>2061033</v>
          </cell>
          <cell r="C9" t="str">
            <v>Kate Greenaway Nursery School and Children's Centre</v>
          </cell>
          <cell r="D9" t="str">
            <v>London</v>
          </cell>
          <cell r="E9" t="str">
            <v>London</v>
          </cell>
          <cell r="F9" t="str">
            <v>Islington</v>
          </cell>
          <cell r="G9" t="str">
            <v>Islington South and Finsbury</v>
          </cell>
          <cell r="H9" t="str">
            <v>N1 0UH</v>
          </cell>
          <cell r="I9" t="str">
            <v>LA Nursery School</v>
          </cell>
          <cell r="J9" t="str">
            <v>Nursery</v>
          </cell>
          <cell r="K9" t="str">
            <v>Not applicable</v>
          </cell>
          <cell r="L9">
            <v>10001485</v>
          </cell>
          <cell r="M9">
            <v>42318</v>
          </cell>
          <cell r="N9">
            <v>42318</v>
          </cell>
          <cell r="O9" t="str">
            <v>Maintained Academy and School Short inspection</v>
          </cell>
          <cell r="P9" t="str">
            <v>Schools - Short inspection</v>
          </cell>
          <cell r="Q9" t="str">
            <v>NULL</v>
          </cell>
          <cell r="R9" t="str">
            <v>NULL</v>
          </cell>
          <cell r="S9" t="str">
            <v>NULL</v>
          </cell>
          <cell r="T9" t="str">
            <v>NULL</v>
          </cell>
          <cell r="U9" t="str">
            <v>NULL</v>
          </cell>
          <cell r="V9" t="str">
            <v>NULL</v>
          </cell>
          <cell r="W9" t="str">
            <v>NULL</v>
          </cell>
          <cell r="X9" t="str">
            <v>NULL</v>
          </cell>
          <cell r="Y9" t="str">
            <v>NULL</v>
          </cell>
          <cell r="Z9" t="str">
            <v>NULL</v>
          </cell>
          <cell r="AA9" t="str">
            <v>NULL</v>
          </cell>
          <cell r="AB9" t="str">
            <v>NULL</v>
          </cell>
          <cell r="AC9" t="str">
            <v>NULL</v>
          </cell>
          <cell r="AD9">
            <v>1</v>
          </cell>
          <cell r="AE9" t="str">
            <v>NULL</v>
          </cell>
          <cell r="AF9">
            <v>1</v>
          </cell>
          <cell r="AG9">
            <v>1</v>
          </cell>
          <cell r="AH9">
            <v>1</v>
          </cell>
          <cell r="AI9">
            <v>1</v>
          </cell>
          <cell r="AJ9" t="str">
            <v>NULL</v>
          </cell>
          <cell r="AK9" t="str">
            <v>NULL</v>
          </cell>
          <cell r="AL9" t="str">
            <v>NULL</v>
          </cell>
        </row>
        <row r="10">
          <cell r="A10">
            <v>100432</v>
          </cell>
          <cell r="B10">
            <v>2062809</v>
          </cell>
          <cell r="C10" t="str">
            <v>Ashmount Primary School</v>
          </cell>
          <cell r="D10" t="str">
            <v>London</v>
          </cell>
          <cell r="E10" t="str">
            <v>London</v>
          </cell>
          <cell r="F10" t="str">
            <v>Islington</v>
          </cell>
          <cell r="G10" t="str">
            <v>Islington North</v>
          </cell>
          <cell r="H10" t="str">
            <v>N8 9EG</v>
          </cell>
          <cell r="I10" t="str">
            <v>Community School</v>
          </cell>
          <cell r="J10" t="str">
            <v>Primary</v>
          </cell>
          <cell r="K10" t="str">
            <v>Does not have a sixth form</v>
          </cell>
          <cell r="L10">
            <v>10001435</v>
          </cell>
          <cell r="M10">
            <v>42276</v>
          </cell>
          <cell r="N10">
            <v>42276</v>
          </cell>
          <cell r="O10" t="str">
            <v>Maintained Academy and School Short inspection</v>
          </cell>
          <cell r="P10" t="str">
            <v>Schools - Short inspection</v>
          </cell>
          <cell r="Q10" t="str">
            <v>NULL</v>
          </cell>
          <cell r="R10" t="str">
            <v>NULL</v>
          </cell>
          <cell r="S10" t="str">
            <v>NULL</v>
          </cell>
          <cell r="T10" t="str">
            <v>NULL</v>
          </cell>
          <cell r="U10" t="str">
            <v>NULL</v>
          </cell>
          <cell r="V10" t="str">
            <v>NULL</v>
          </cell>
          <cell r="W10" t="str">
            <v>NULL</v>
          </cell>
          <cell r="X10" t="str">
            <v>NULL</v>
          </cell>
          <cell r="Y10" t="str">
            <v>NULL</v>
          </cell>
          <cell r="Z10" t="str">
            <v>NULL</v>
          </cell>
          <cell r="AA10" t="str">
            <v>NULL</v>
          </cell>
          <cell r="AB10" t="str">
            <v>NULL</v>
          </cell>
          <cell r="AC10" t="str">
            <v>NULL</v>
          </cell>
          <cell r="AD10">
            <v>2</v>
          </cell>
          <cell r="AE10" t="str">
            <v>NULL</v>
          </cell>
          <cell r="AF10">
            <v>2</v>
          </cell>
          <cell r="AG10">
            <v>2</v>
          </cell>
          <cell r="AH10">
            <v>2</v>
          </cell>
          <cell r="AI10">
            <v>2</v>
          </cell>
          <cell r="AJ10" t="str">
            <v>NULL</v>
          </cell>
          <cell r="AK10">
            <v>8</v>
          </cell>
          <cell r="AL10" t="str">
            <v>NULL</v>
          </cell>
        </row>
        <row r="11">
          <cell r="A11">
            <v>100474</v>
          </cell>
          <cell r="B11">
            <v>2071053</v>
          </cell>
          <cell r="C11" t="str">
            <v>Chelsea Open Air Nursery School and Children's Centre</v>
          </cell>
          <cell r="D11" t="str">
            <v>London</v>
          </cell>
          <cell r="E11" t="str">
            <v>London</v>
          </cell>
          <cell r="F11" t="str">
            <v>Kensington and Chelsea</v>
          </cell>
          <cell r="G11" t="str">
            <v>Chelsea and Fulham</v>
          </cell>
          <cell r="H11" t="str">
            <v>SW3 5JE</v>
          </cell>
          <cell r="I11" t="str">
            <v>LA Nursery School</v>
          </cell>
          <cell r="J11" t="str">
            <v>Nursery</v>
          </cell>
          <cell r="K11" t="str">
            <v>Not applicable</v>
          </cell>
          <cell r="L11">
            <v>10001170</v>
          </cell>
          <cell r="M11">
            <v>42318</v>
          </cell>
          <cell r="N11">
            <v>42318</v>
          </cell>
          <cell r="O11" t="str">
            <v>Maintained Academy and School Short inspection</v>
          </cell>
          <cell r="P11" t="str">
            <v>Schools - Short inspection</v>
          </cell>
          <cell r="Q11" t="str">
            <v>NULL</v>
          </cell>
          <cell r="R11" t="str">
            <v>NULL</v>
          </cell>
          <cell r="S11" t="str">
            <v>NULL</v>
          </cell>
          <cell r="T11" t="str">
            <v>NULL</v>
          </cell>
          <cell r="U11" t="str">
            <v>NULL</v>
          </cell>
          <cell r="V11" t="str">
            <v>NULL</v>
          </cell>
          <cell r="W11" t="str">
            <v>NULL</v>
          </cell>
          <cell r="X11" t="str">
            <v>NULL</v>
          </cell>
          <cell r="Y11" t="str">
            <v>NULL</v>
          </cell>
          <cell r="Z11" t="str">
            <v>NULL</v>
          </cell>
          <cell r="AA11" t="str">
            <v>NULL</v>
          </cell>
          <cell r="AB11" t="str">
            <v>NULL</v>
          </cell>
          <cell r="AC11" t="str">
            <v>NULL</v>
          </cell>
          <cell r="AD11">
            <v>1</v>
          </cell>
          <cell r="AE11" t="str">
            <v>NULL</v>
          </cell>
          <cell r="AF11">
            <v>1</v>
          </cell>
          <cell r="AG11">
            <v>1</v>
          </cell>
          <cell r="AH11">
            <v>1</v>
          </cell>
          <cell r="AI11">
            <v>1</v>
          </cell>
          <cell r="AJ11" t="str">
            <v>NULL</v>
          </cell>
          <cell r="AK11" t="str">
            <v>NULL</v>
          </cell>
          <cell r="AL11" t="str">
            <v>NULL</v>
          </cell>
        </row>
        <row r="12">
          <cell r="A12">
            <v>100619</v>
          </cell>
          <cell r="B12">
            <v>2083502</v>
          </cell>
          <cell r="C12" t="str">
            <v>St Mark's Church of England Primary School</v>
          </cell>
          <cell r="D12" t="str">
            <v>London</v>
          </cell>
          <cell r="E12" t="str">
            <v>London</v>
          </cell>
          <cell r="F12" t="str">
            <v>Lambeth</v>
          </cell>
          <cell r="G12" t="str">
            <v>Vauxhall</v>
          </cell>
          <cell r="H12" t="str">
            <v>SE11 5SL</v>
          </cell>
          <cell r="I12" t="str">
            <v>Voluntary Aided School</v>
          </cell>
          <cell r="J12" t="str">
            <v>Primary</v>
          </cell>
          <cell r="K12" t="str">
            <v>Does not have a sixth form</v>
          </cell>
          <cell r="L12">
            <v>10001983</v>
          </cell>
          <cell r="M12">
            <v>42341</v>
          </cell>
          <cell r="N12">
            <v>42342</v>
          </cell>
          <cell r="O12" t="str">
            <v>Requires Improvement S5 Reinspection Visit 1</v>
          </cell>
          <cell r="P12" t="str">
            <v>Schools - S5</v>
          </cell>
          <cell r="Q12" t="str">
            <v>NULL</v>
          </cell>
          <cell r="R12">
            <v>2</v>
          </cell>
          <cell r="S12" t="str">
            <v>NULL</v>
          </cell>
          <cell r="T12">
            <v>2</v>
          </cell>
          <cell r="U12">
            <v>2</v>
          </cell>
          <cell r="V12">
            <v>2</v>
          </cell>
          <cell r="W12">
            <v>2</v>
          </cell>
          <cell r="X12" t="str">
            <v>NULL</v>
          </cell>
          <cell r="Y12">
            <v>3</v>
          </cell>
          <cell r="Z12" t="str">
            <v>NULL</v>
          </cell>
          <cell r="AA12" t="str">
            <v>NULL</v>
          </cell>
          <cell r="AB12" t="str">
            <v>NULL</v>
          </cell>
          <cell r="AC12" t="str">
            <v>NULL</v>
          </cell>
          <cell r="AD12">
            <v>3</v>
          </cell>
          <cell r="AE12" t="str">
            <v>NULL</v>
          </cell>
          <cell r="AF12">
            <v>3</v>
          </cell>
          <cell r="AG12">
            <v>3</v>
          </cell>
          <cell r="AH12">
            <v>2</v>
          </cell>
          <cell r="AI12">
            <v>3</v>
          </cell>
          <cell r="AJ12" t="str">
            <v>NULL</v>
          </cell>
          <cell r="AK12" t="str">
            <v>NULL</v>
          </cell>
          <cell r="AL12" t="str">
            <v>NULL</v>
          </cell>
        </row>
        <row r="13">
          <cell r="A13">
            <v>100659</v>
          </cell>
          <cell r="B13">
            <v>2087115</v>
          </cell>
          <cell r="C13" t="str">
            <v>Elm Court School</v>
          </cell>
          <cell r="D13" t="str">
            <v>London</v>
          </cell>
          <cell r="E13" t="str">
            <v>London</v>
          </cell>
          <cell r="F13" t="str">
            <v>Lambeth</v>
          </cell>
          <cell r="G13" t="str">
            <v>Streatham</v>
          </cell>
          <cell r="H13" t="str">
            <v>SW2 2EF</v>
          </cell>
          <cell r="I13" t="str">
            <v>Community Special School</v>
          </cell>
          <cell r="J13" t="str">
            <v>Special</v>
          </cell>
          <cell r="K13" t="str">
            <v>Not applicable</v>
          </cell>
          <cell r="L13">
            <v>10001397</v>
          </cell>
          <cell r="M13">
            <v>42347</v>
          </cell>
          <cell r="N13">
            <v>42347</v>
          </cell>
          <cell r="O13" t="str">
            <v>Maintained Academy and School Short inspection</v>
          </cell>
          <cell r="P13" t="str">
            <v>Schools - Short inspection</v>
          </cell>
          <cell r="Q13" t="str">
            <v>NULL</v>
          </cell>
          <cell r="R13" t="str">
            <v>NULL</v>
          </cell>
          <cell r="S13" t="str">
            <v>NULL</v>
          </cell>
          <cell r="T13" t="str">
            <v>NULL</v>
          </cell>
          <cell r="U13" t="str">
            <v>NULL</v>
          </cell>
          <cell r="V13" t="str">
            <v>NULL</v>
          </cell>
          <cell r="W13" t="str">
            <v>NULL</v>
          </cell>
          <cell r="X13" t="str">
            <v>NULL</v>
          </cell>
          <cell r="Y13" t="str">
            <v>NULL</v>
          </cell>
          <cell r="Z13" t="str">
            <v>NULL</v>
          </cell>
          <cell r="AA13" t="str">
            <v>NULL</v>
          </cell>
          <cell r="AB13" t="str">
            <v>NULL</v>
          </cell>
          <cell r="AC13" t="str">
            <v>NULL</v>
          </cell>
          <cell r="AD13">
            <v>2</v>
          </cell>
          <cell r="AE13" t="str">
            <v>NULL</v>
          </cell>
          <cell r="AF13">
            <v>2</v>
          </cell>
          <cell r="AG13">
            <v>2</v>
          </cell>
          <cell r="AH13">
            <v>2</v>
          </cell>
          <cell r="AI13">
            <v>2</v>
          </cell>
          <cell r="AJ13" t="str">
            <v>NULL</v>
          </cell>
          <cell r="AK13" t="str">
            <v>NULL</v>
          </cell>
          <cell r="AL13" t="str">
            <v>NULL</v>
          </cell>
        </row>
        <row r="14">
          <cell r="A14">
            <v>100700</v>
          </cell>
          <cell r="B14">
            <v>2092493</v>
          </cell>
          <cell r="C14" t="str">
            <v>Rathfern Primary School</v>
          </cell>
          <cell r="D14" t="str">
            <v>London</v>
          </cell>
          <cell r="E14" t="str">
            <v>London</v>
          </cell>
          <cell r="F14" t="str">
            <v>Lewisham</v>
          </cell>
          <cell r="G14" t="str">
            <v>Lewisham East</v>
          </cell>
          <cell r="H14" t="str">
            <v>SE6 4NL</v>
          </cell>
          <cell r="I14" t="str">
            <v>Community School</v>
          </cell>
          <cell r="J14" t="str">
            <v>Primary</v>
          </cell>
          <cell r="K14" t="str">
            <v>Does not have a sixth form</v>
          </cell>
          <cell r="L14">
            <v>10001241</v>
          </cell>
          <cell r="M14">
            <v>42346</v>
          </cell>
          <cell r="N14">
            <v>42347</v>
          </cell>
          <cell r="O14" t="str">
            <v>Maintained Academy and School Short inspection</v>
          </cell>
          <cell r="P14" t="str">
            <v>Schools - S8 deemed S5</v>
          </cell>
          <cell r="Q14" t="str">
            <v>NULL</v>
          </cell>
          <cell r="R14">
            <v>1</v>
          </cell>
          <cell r="S14" t="str">
            <v>NULL</v>
          </cell>
          <cell r="T14">
            <v>1</v>
          </cell>
          <cell r="U14">
            <v>1</v>
          </cell>
          <cell r="V14">
            <v>1</v>
          </cell>
          <cell r="W14">
            <v>1</v>
          </cell>
          <cell r="X14" t="str">
            <v>NULL</v>
          </cell>
          <cell r="Y14">
            <v>1</v>
          </cell>
          <cell r="Z14" t="str">
            <v>NULL</v>
          </cell>
          <cell r="AA14" t="str">
            <v>NULL</v>
          </cell>
          <cell r="AB14" t="str">
            <v>NULL</v>
          </cell>
          <cell r="AC14" t="str">
            <v>NULL</v>
          </cell>
          <cell r="AD14">
            <v>2</v>
          </cell>
          <cell r="AE14" t="str">
            <v>NULL</v>
          </cell>
          <cell r="AF14">
            <v>2</v>
          </cell>
          <cell r="AG14">
            <v>2</v>
          </cell>
          <cell r="AH14">
            <v>2</v>
          </cell>
          <cell r="AI14">
            <v>2</v>
          </cell>
          <cell r="AJ14" t="str">
            <v>NULL</v>
          </cell>
          <cell r="AK14">
            <v>2</v>
          </cell>
          <cell r="AL14">
            <v>9</v>
          </cell>
        </row>
        <row r="15">
          <cell r="A15">
            <v>100793</v>
          </cell>
          <cell r="B15">
            <v>2102293</v>
          </cell>
          <cell r="C15" t="str">
            <v>Heber Primary School</v>
          </cell>
          <cell r="D15" t="str">
            <v>London</v>
          </cell>
          <cell r="E15" t="str">
            <v>London</v>
          </cell>
          <cell r="F15" t="str">
            <v>Southwark</v>
          </cell>
          <cell r="G15" t="str">
            <v>Dulwich and West Norwood</v>
          </cell>
          <cell r="H15" t="str">
            <v>SE22 9LA</v>
          </cell>
          <cell r="I15" t="str">
            <v>Community School</v>
          </cell>
          <cell r="J15" t="str">
            <v>Primary</v>
          </cell>
          <cell r="K15" t="str">
            <v>Does not have a sixth form</v>
          </cell>
          <cell r="L15">
            <v>10001970</v>
          </cell>
          <cell r="M15">
            <v>42276</v>
          </cell>
          <cell r="N15">
            <v>42277</v>
          </cell>
          <cell r="O15" t="str">
            <v>Requires Improvement S5 Reinspection Visit 1</v>
          </cell>
          <cell r="P15" t="str">
            <v>Schools - S5</v>
          </cell>
          <cell r="Q15" t="str">
            <v>NULL</v>
          </cell>
          <cell r="R15">
            <v>2</v>
          </cell>
          <cell r="S15" t="str">
            <v>NULL</v>
          </cell>
          <cell r="T15">
            <v>2</v>
          </cell>
          <cell r="U15">
            <v>2</v>
          </cell>
          <cell r="V15">
            <v>2</v>
          </cell>
          <cell r="W15">
            <v>2</v>
          </cell>
          <cell r="X15" t="str">
            <v>NULL</v>
          </cell>
          <cell r="Y15">
            <v>2</v>
          </cell>
          <cell r="Z15" t="str">
            <v>NULL</v>
          </cell>
          <cell r="AA15" t="str">
            <v>NULL</v>
          </cell>
          <cell r="AB15" t="str">
            <v>NULL</v>
          </cell>
          <cell r="AC15" t="str">
            <v>NULL</v>
          </cell>
          <cell r="AD15">
            <v>3</v>
          </cell>
          <cell r="AE15" t="str">
            <v>NULL</v>
          </cell>
          <cell r="AF15">
            <v>3</v>
          </cell>
          <cell r="AG15">
            <v>3</v>
          </cell>
          <cell r="AH15">
            <v>2</v>
          </cell>
          <cell r="AI15">
            <v>3</v>
          </cell>
          <cell r="AJ15" t="str">
            <v>NULL</v>
          </cell>
          <cell r="AK15" t="str">
            <v>NULL</v>
          </cell>
          <cell r="AL15" t="str">
            <v>NULL</v>
          </cell>
        </row>
        <row r="16">
          <cell r="A16">
            <v>100873</v>
          </cell>
          <cell r="B16">
            <v>2107048</v>
          </cell>
          <cell r="C16" t="str">
            <v>Spa School</v>
          </cell>
          <cell r="D16" t="str">
            <v>London</v>
          </cell>
          <cell r="E16" t="str">
            <v>London</v>
          </cell>
          <cell r="F16" t="str">
            <v>Southwark</v>
          </cell>
          <cell r="G16" t="str">
            <v>Bermondsey and Old Southwark</v>
          </cell>
          <cell r="H16" t="str">
            <v>SE1 5RN</v>
          </cell>
          <cell r="I16" t="str">
            <v>Community Special School</v>
          </cell>
          <cell r="J16" t="str">
            <v>Special</v>
          </cell>
          <cell r="K16" t="str">
            <v>Has a sixth form</v>
          </cell>
          <cell r="L16">
            <v>10001215</v>
          </cell>
          <cell r="M16">
            <v>42339</v>
          </cell>
          <cell r="N16">
            <v>42340</v>
          </cell>
          <cell r="O16" t="str">
            <v>Maintained Academy and School Short inspection</v>
          </cell>
          <cell r="P16" t="str">
            <v>Schools - S8 deemed S5</v>
          </cell>
          <cell r="Q16" t="str">
            <v>NULL</v>
          </cell>
          <cell r="R16">
            <v>1</v>
          </cell>
          <cell r="S16" t="str">
            <v>NULL</v>
          </cell>
          <cell r="T16">
            <v>1</v>
          </cell>
          <cell r="U16">
            <v>1</v>
          </cell>
          <cell r="V16">
            <v>1</v>
          </cell>
          <cell r="W16">
            <v>1</v>
          </cell>
          <cell r="X16" t="str">
            <v>NULL</v>
          </cell>
          <cell r="Y16" t="str">
            <v>NULL</v>
          </cell>
          <cell r="Z16">
            <v>1</v>
          </cell>
          <cell r="AA16" t="str">
            <v>NULL</v>
          </cell>
          <cell r="AB16" t="str">
            <v>NULL</v>
          </cell>
          <cell r="AC16" t="str">
            <v>NULL</v>
          </cell>
          <cell r="AD16">
            <v>2</v>
          </cell>
          <cell r="AE16" t="str">
            <v>NULL</v>
          </cell>
          <cell r="AF16">
            <v>2</v>
          </cell>
          <cell r="AG16">
            <v>2</v>
          </cell>
          <cell r="AH16">
            <v>1</v>
          </cell>
          <cell r="AI16">
            <v>2</v>
          </cell>
          <cell r="AJ16" t="str">
            <v>NULL</v>
          </cell>
          <cell r="AK16" t="str">
            <v>NULL</v>
          </cell>
          <cell r="AL16" t="str">
            <v>NULL</v>
          </cell>
        </row>
        <row r="17">
          <cell r="A17">
            <v>100884</v>
          </cell>
          <cell r="B17">
            <v>2111024</v>
          </cell>
          <cell r="C17" t="str">
            <v>Columbia Market Nursery School</v>
          </cell>
          <cell r="D17" t="str">
            <v>London</v>
          </cell>
          <cell r="E17" t="str">
            <v>London</v>
          </cell>
          <cell r="F17" t="str">
            <v>Tower Hamlets</v>
          </cell>
          <cell r="G17" t="str">
            <v>Bethnal Green and Bow</v>
          </cell>
          <cell r="H17" t="str">
            <v>E2 7PG</v>
          </cell>
          <cell r="I17" t="str">
            <v>LA Nursery School</v>
          </cell>
          <cell r="J17" t="str">
            <v>Nursery</v>
          </cell>
          <cell r="K17" t="str">
            <v>Not applicable</v>
          </cell>
          <cell r="L17">
            <v>10005539</v>
          </cell>
          <cell r="M17">
            <v>42283</v>
          </cell>
          <cell r="N17">
            <v>42284</v>
          </cell>
          <cell r="O17" t="str">
            <v>Maintained Academy and School Short inspection</v>
          </cell>
          <cell r="P17" t="str">
            <v>Schools - S8 deemed S5</v>
          </cell>
          <cell r="Q17" t="str">
            <v>NULL</v>
          </cell>
          <cell r="R17">
            <v>1</v>
          </cell>
          <cell r="S17" t="str">
            <v>NULL</v>
          </cell>
          <cell r="T17">
            <v>1</v>
          </cell>
          <cell r="U17">
            <v>1</v>
          </cell>
          <cell r="V17">
            <v>1</v>
          </cell>
          <cell r="W17">
            <v>1</v>
          </cell>
          <cell r="X17" t="str">
            <v>NULL</v>
          </cell>
          <cell r="Y17" t="str">
            <v>NULL</v>
          </cell>
          <cell r="Z17" t="str">
            <v>NULL</v>
          </cell>
          <cell r="AA17" t="str">
            <v>NULL</v>
          </cell>
          <cell r="AB17" t="str">
            <v>NULL</v>
          </cell>
          <cell r="AC17" t="str">
            <v>NULL</v>
          </cell>
          <cell r="AD17">
            <v>2</v>
          </cell>
          <cell r="AE17" t="str">
            <v>NULL</v>
          </cell>
          <cell r="AF17">
            <v>2</v>
          </cell>
          <cell r="AG17">
            <v>2</v>
          </cell>
          <cell r="AH17">
            <v>1</v>
          </cell>
          <cell r="AI17">
            <v>2</v>
          </cell>
          <cell r="AJ17" t="str">
            <v>NULL</v>
          </cell>
          <cell r="AK17">
            <v>8</v>
          </cell>
          <cell r="AL17" t="str">
            <v>NULL</v>
          </cell>
        </row>
        <row r="18">
          <cell r="A18">
            <v>100885</v>
          </cell>
          <cell r="B18">
            <v>2111031</v>
          </cell>
          <cell r="C18" t="str">
            <v>Old Church Nursery School</v>
          </cell>
          <cell r="D18" t="str">
            <v>London</v>
          </cell>
          <cell r="E18" t="str">
            <v>London</v>
          </cell>
          <cell r="F18" t="str">
            <v>Tower Hamlets</v>
          </cell>
          <cell r="G18" t="str">
            <v>Bethnal Green and Bow</v>
          </cell>
          <cell r="H18" t="str">
            <v>E1 0RJ</v>
          </cell>
          <cell r="I18" t="str">
            <v>LA Nursery School</v>
          </cell>
          <cell r="J18" t="str">
            <v>Nursery</v>
          </cell>
          <cell r="K18" t="str">
            <v>Not applicable</v>
          </cell>
          <cell r="L18">
            <v>10005533</v>
          </cell>
          <cell r="M18">
            <v>42341</v>
          </cell>
          <cell r="N18">
            <v>42341</v>
          </cell>
          <cell r="O18" t="str">
            <v>Maintained Academy and School Short inspection</v>
          </cell>
          <cell r="P18" t="str">
            <v>Schools - Short inspection</v>
          </cell>
          <cell r="Q18" t="str">
            <v>NULL</v>
          </cell>
          <cell r="R18" t="str">
            <v>NULL</v>
          </cell>
          <cell r="S18" t="str">
            <v>NULL</v>
          </cell>
          <cell r="T18" t="str">
            <v>NULL</v>
          </cell>
          <cell r="U18" t="str">
            <v>NULL</v>
          </cell>
          <cell r="V18" t="str">
            <v>NULL</v>
          </cell>
          <cell r="W18" t="str">
            <v>NULL</v>
          </cell>
          <cell r="X18" t="str">
            <v>NULL</v>
          </cell>
          <cell r="Y18" t="str">
            <v>NULL</v>
          </cell>
          <cell r="Z18" t="str">
            <v>NULL</v>
          </cell>
          <cell r="AA18" t="str">
            <v>NULL</v>
          </cell>
          <cell r="AB18" t="str">
            <v>NULL</v>
          </cell>
          <cell r="AC18" t="str">
            <v>NULL</v>
          </cell>
          <cell r="AD18">
            <v>1</v>
          </cell>
          <cell r="AE18" t="str">
            <v>NULL</v>
          </cell>
          <cell r="AF18">
            <v>1</v>
          </cell>
          <cell r="AG18">
            <v>1</v>
          </cell>
          <cell r="AH18">
            <v>1</v>
          </cell>
          <cell r="AI18">
            <v>1</v>
          </cell>
          <cell r="AJ18" t="str">
            <v>NULL</v>
          </cell>
          <cell r="AK18">
            <v>1</v>
          </cell>
          <cell r="AL18" t="str">
            <v>NULL</v>
          </cell>
        </row>
        <row r="19">
          <cell r="A19">
            <v>100898</v>
          </cell>
          <cell r="B19">
            <v>2112144</v>
          </cell>
          <cell r="C19" t="str">
            <v>Cubitt Town Junior School</v>
          </cell>
          <cell r="D19" t="str">
            <v>London</v>
          </cell>
          <cell r="E19" t="str">
            <v>London</v>
          </cell>
          <cell r="F19" t="str">
            <v>Tower Hamlets</v>
          </cell>
          <cell r="G19" t="str">
            <v>Poplar and Limehouse</v>
          </cell>
          <cell r="H19" t="str">
            <v>E14 3NE</v>
          </cell>
          <cell r="I19" t="str">
            <v>Community School</v>
          </cell>
          <cell r="J19" t="str">
            <v>Primary</v>
          </cell>
          <cell r="K19" t="str">
            <v>Does not have a sixth form</v>
          </cell>
          <cell r="L19">
            <v>10005686</v>
          </cell>
          <cell r="M19">
            <v>42297</v>
          </cell>
          <cell r="N19">
            <v>42297</v>
          </cell>
          <cell r="O19" t="str">
            <v>Maintained Academy and School Short inspection</v>
          </cell>
          <cell r="P19" t="str">
            <v>Schools - Short inspection</v>
          </cell>
          <cell r="Q19" t="str">
            <v>NULL</v>
          </cell>
          <cell r="R19" t="str">
            <v>NULL</v>
          </cell>
          <cell r="S19" t="str">
            <v>NULL</v>
          </cell>
          <cell r="T19" t="str">
            <v>NULL</v>
          </cell>
          <cell r="U19" t="str">
            <v>NULL</v>
          </cell>
          <cell r="V19" t="str">
            <v>NULL</v>
          </cell>
          <cell r="W19" t="str">
            <v>NULL</v>
          </cell>
          <cell r="X19" t="str">
            <v>NULL</v>
          </cell>
          <cell r="Y19" t="str">
            <v>NULL</v>
          </cell>
          <cell r="Z19" t="str">
            <v>NULL</v>
          </cell>
          <cell r="AA19" t="str">
            <v>NULL</v>
          </cell>
          <cell r="AB19" t="str">
            <v>NULL</v>
          </cell>
          <cell r="AC19" t="str">
            <v>NULL</v>
          </cell>
          <cell r="AD19">
            <v>2</v>
          </cell>
          <cell r="AE19" t="str">
            <v>NULL</v>
          </cell>
          <cell r="AF19">
            <v>2</v>
          </cell>
          <cell r="AG19">
            <v>2</v>
          </cell>
          <cell r="AH19">
            <v>2</v>
          </cell>
          <cell r="AI19">
            <v>2</v>
          </cell>
          <cell r="AJ19" t="str">
            <v>NULL</v>
          </cell>
          <cell r="AK19">
            <v>9</v>
          </cell>
          <cell r="AL19" t="str">
            <v>NULL</v>
          </cell>
        </row>
        <row r="20">
          <cell r="A20">
            <v>100935</v>
          </cell>
          <cell r="B20">
            <v>2112909</v>
          </cell>
          <cell r="C20" t="str">
            <v>Shapla Primary School</v>
          </cell>
          <cell r="D20" t="str">
            <v>London</v>
          </cell>
          <cell r="E20" t="str">
            <v>London</v>
          </cell>
          <cell r="F20" t="str">
            <v>Tower Hamlets</v>
          </cell>
          <cell r="G20" t="str">
            <v>Poplar and Limehouse</v>
          </cell>
          <cell r="H20" t="str">
            <v>E1 8HY</v>
          </cell>
          <cell r="I20" t="str">
            <v>Community School</v>
          </cell>
          <cell r="J20" t="str">
            <v>Primary</v>
          </cell>
          <cell r="K20" t="str">
            <v>Does not have a sixth form</v>
          </cell>
          <cell r="L20">
            <v>10001493</v>
          </cell>
          <cell r="M20">
            <v>42325</v>
          </cell>
          <cell r="N20">
            <v>42326</v>
          </cell>
          <cell r="O20" t="str">
            <v>Maintained Academy and School Short inspection</v>
          </cell>
          <cell r="P20" t="str">
            <v>Schools - S8 deemed S5</v>
          </cell>
          <cell r="Q20" t="str">
            <v>NULL</v>
          </cell>
          <cell r="R20">
            <v>3</v>
          </cell>
          <cell r="S20" t="str">
            <v>NULL</v>
          </cell>
          <cell r="T20">
            <v>3</v>
          </cell>
          <cell r="U20">
            <v>3</v>
          </cell>
          <cell r="V20">
            <v>2</v>
          </cell>
          <cell r="W20">
            <v>3</v>
          </cell>
          <cell r="X20" t="str">
            <v>NULL</v>
          </cell>
          <cell r="Y20">
            <v>3</v>
          </cell>
          <cell r="Z20" t="str">
            <v>NULL</v>
          </cell>
          <cell r="AA20" t="str">
            <v>NULL</v>
          </cell>
          <cell r="AB20" t="str">
            <v>NULL</v>
          </cell>
          <cell r="AC20" t="str">
            <v>NULL</v>
          </cell>
          <cell r="AD20">
            <v>2</v>
          </cell>
          <cell r="AE20" t="str">
            <v>NULL</v>
          </cell>
          <cell r="AF20">
            <v>2</v>
          </cell>
          <cell r="AG20">
            <v>2</v>
          </cell>
          <cell r="AH20">
            <v>2</v>
          </cell>
          <cell r="AI20">
            <v>2</v>
          </cell>
          <cell r="AJ20" t="str">
            <v>NULL</v>
          </cell>
          <cell r="AK20">
            <v>8</v>
          </cell>
          <cell r="AL20" t="str">
            <v>NULL</v>
          </cell>
        </row>
        <row r="21">
          <cell r="A21">
            <v>100939</v>
          </cell>
          <cell r="B21">
            <v>2112917</v>
          </cell>
          <cell r="C21" t="str">
            <v>Bigland Green Primary School</v>
          </cell>
          <cell r="D21" t="str">
            <v>London</v>
          </cell>
          <cell r="E21" t="str">
            <v>London</v>
          </cell>
          <cell r="F21" t="str">
            <v>Tower Hamlets</v>
          </cell>
          <cell r="G21" t="str">
            <v>Poplar and Limehouse</v>
          </cell>
          <cell r="H21" t="str">
            <v>E1 2ND</v>
          </cell>
          <cell r="I21" t="str">
            <v>Community School</v>
          </cell>
          <cell r="J21" t="str">
            <v>Primary</v>
          </cell>
          <cell r="K21" t="str">
            <v>Does not have a sixth form</v>
          </cell>
          <cell r="L21">
            <v>10001413</v>
          </cell>
          <cell r="M21">
            <v>42290</v>
          </cell>
          <cell r="N21">
            <v>42290</v>
          </cell>
          <cell r="O21" t="str">
            <v>Maintained Academy and School Short inspection</v>
          </cell>
          <cell r="P21" t="str">
            <v>Schools - S8 deemed S5</v>
          </cell>
          <cell r="Q21" t="str">
            <v>NULL</v>
          </cell>
          <cell r="R21">
            <v>3</v>
          </cell>
          <cell r="S21" t="str">
            <v>NULL</v>
          </cell>
          <cell r="T21">
            <v>3</v>
          </cell>
          <cell r="U21">
            <v>3</v>
          </cell>
          <cell r="V21">
            <v>2</v>
          </cell>
          <cell r="W21">
            <v>3</v>
          </cell>
          <cell r="X21" t="str">
            <v>NULL</v>
          </cell>
          <cell r="Y21">
            <v>2</v>
          </cell>
          <cell r="Z21" t="str">
            <v>NULL</v>
          </cell>
          <cell r="AA21" t="str">
            <v>NULL</v>
          </cell>
          <cell r="AB21" t="str">
            <v>NULL</v>
          </cell>
          <cell r="AC21" t="str">
            <v>NULL</v>
          </cell>
          <cell r="AD21">
            <v>2</v>
          </cell>
          <cell r="AE21" t="str">
            <v>NULL</v>
          </cell>
          <cell r="AF21">
            <v>2</v>
          </cell>
          <cell r="AG21">
            <v>2</v>
          </cell>
          <cell r="AH21">
            <v>2</v>
          </cell>
          <cell r="AI21">
            <v>2</v>
          </cell>
          <cell r="AJ21" t="str">
            <v>NULL</v>
          </cell>
          <cell r="AK21">
            <v>2</v>
          </cell>
          <cell r="AL21">
            <v>9</v>
          </cell>
        </row>
        <row r="22">
          <cell r="A22">
            <v>100940</v>
          </cell>
          <cell r="B22">
            <v>2112918</v>
          </cell>
          <cell r="C22" t="str">
            <v>Kobi Nazrul Primary School</v>
          </cell>
          <cell r="D22" t="str">
            <v>London</v>
          </cell>
          <cell r="E22" t="str">
            <v>London</v>
          </cell>
          <cell r="F22" t="str">
            <v>Tower Hamlets</v>
          </cell>
          <cell r="G22" t="str">
            <v>Bethnal Green and Bow</v>
          </cell>
          <cell r="H22" t="str">
            <v>E1 1JP</v>
          </cell>
          <cell r="I22" t="str">
            <v>Community School</v>
          </cell>
          <cell r="J22" t="str">
            <v>Primary</v>
          </cell>
          <cell r="K22" t="str">
            <v>Does not have a sixth form</v>
          </cell>
          <cell r="L22">
            <v>10005386</v>
          </cell>
          <cell r="M22">
            <v>42311</v>
          </cell>
          <cell r="N22">
            <v>42312</v>
          </cell>
          <cell r="O22" t="str">
            <v>Schools into Special Measures Visit 4</v>
          </cell>
          <cell r="P22" t="str">
            <v>Schools - S8</v>
          </cell>
          <cell r="Q22" t="str">
            <v>NULL</v>
          </cell>
          <cell r="R22" t="str">
            <v>NULL</v>
          </cell>
          <cell r="S22" t="str">
            <v>NULL</v>
          </cell>
          <cell r="T22" t="str">
            <v>NULL</v>
          </cell>
          <cell r="U22" t="str">
            <v>NULL</v>
          </cell>
          <cell r="V22" t="str">
            <v>NULL</v>
          </cell>
          <cell r="W22" t="str">
            <v>NULL</v>
          </cell>
          <cell r="X22" t="str">
            <v>NULL</v>
          </cell>
          <cell r="Y22" t="str">
            <v>NULL</v>
          </cell>
          <cell r="Z22" t="str">
            <v>NULL</v>
          </cell>
          <cell r="AA22" t="str">
            <v>NULL</v>
          </cell>
          <cell r="AB22" t="str">
            <v>NULL</v>
          </cell>
          <cell r="AC22" t="str">
            <v>NULL</v>
          </cell>
          <cell r="AD22">
            <v>4</v>
          </cell>
          <cell r="AE22" t="str">
            <v>SM</v>
          </cell>
          <cell r="AF22">
            <v>4</v>
          </cell>
          <cell r="AG22">
            <v>4</v>
          </cell>
          <cell r="AH22">
            <v>4</v>
          </cell>
          <cell r="AI22">
            <v>4</v>
          </cell>
          <cell r="AJ22" t="str">
            <v>NULL</v>
          </cell>
          <cell r="AK22" t="str">
            <v>NULL</v>
          </cell>
          <cell r="AL22" t="str">
            <v>NULL</v>
          </cell>
        </row>
        <row r="23">
          <cell r="A23">
            <v>100977</v>
          </cell>
          <cell r="B23">
            <v>2114722</v>
          </cell>
          <cell r="C23" t="str">
            <v>Sir John Cass Foundation and Redcoat Church of England Secondary School</v>
          </cell>
          <cell r="D23" t="str">
            <v>London</v>
          </cell>
          <cell r="E23" t="str">
            <v>London</v>
          </cell>
          <cell r="F23" t="str">
            <v>Tower Hamlets</v>
          </cell>
          <cell r="G23" t="str">
            <v>Bethnal Green and Bow</v>
          </cell>
          <cell r="H23" t="str">
            <v>E1 0RH</v>
          </cell>
          <cell r="I23" t="str">
            <v>Voluntary Aided School</v>
          </cell>
          <cell r="J23" t="str">
            <v>Secondary</v>
          </cell>
          <cell r="K23" t="str">
            <v>Has a sixth form</v>
          </cell>
          <cell r="L23">
            <v>10003991</v>
          </cell>
          <cell r="M23">
            <v>42284</v>
          </cell>
          <cell r="N23">
            <v>42285</v>
          </cell>
          <cell r="O23" t="str">
            <v>Schools into Special Measures Visit 3</v>
          </cell>
          <cell r="P23" t="str">
            <v>Schools - S8 deemed S5</v>
          </cell>
          <cell r="Q23" t="str">
            <v>NULL</v>
          </cell>
          <cell r="R23">
            <v>1</v>
          </cell>
          <cell r="S23" t="str">
            <v>NULL</v>
          </cell>
          <cell r="T23">
            <v>1</v>
          </cell>
          <cell r="U23">
            <v>1</v>
          </cell>
          <cell r="V23">
            <v>1</v>
          </cell>
          <cell r="W23">
            <v>1</v>
          </cell>
          <cell r="X23" t="str">
            <v>NULL</v>
          </cell>
          <cell r="Y23" t="str">
            <v>NULL</v>
          </cell>
          <cell r="Z23">
            <v>2</v>
          </cell>
          <cell r="AA23" t="str">
            <v>NULL</v>
          </cell>
          <cell r="AB23" t="str">
            <v>NULL</v>
          </cell>
          <cell r="AC23" t="str">
            <v>NULL</v>
          </cell>
          <cell r="AD23">
            <v>4</v>
          </cell>
          <cell r="AE23" t="str">
            <v>SM</v>
          </cell>
          <cell r="AF23">
            <v>2</v>
          </cell>
          <cell r="AG23">
            <v>2</v>
          </cell>
          <cell r="AH23">
            <v>4</v>
          </cell>
          <cell r="AI23">
            <v>4</v>
          </cell>
          <cell r="AJ23" t="str">
            <v>NULL</v>
          </cell>
          <cell r="AK23">
            <v>9</v>
          </cell>
          <cell r="AL23">
            <v>4</v>
          </cell>
        </row>
        <row r="24">
          <cell r="A24">
            <v>100979</v>
          </cell>
          <cell r="B24">
            <v>2115400</v>
          </cell>
          <cell r="C24" t="str">
            <v>Raine's Foundation School</v>
          </cell>
          <cell r="D24" t="str">
            <v>London</v>
          </cell>
          <cell r="E24" t="str">
            <v>London</v>
          </cell>
          <cell r="F24" t="str">
            <v>Tower Hamlets</v>
          </cell>
          <cell r="G24" t="str">
            <v>Bethnal Green and Bow</v>
          </cell>
          <cell r="H24" t="str">
            <v>E2 9LY</v>
          </cell>
          <cell r="I24" t="str">
            <v>Voluntary Aided School</v>
          </cell>
          <cell r="J24" t="str">
            <v>Secondary</v>
          </cell>
          <cell r="K24" t="str">
            <v>Has a sixth form</v>
          </cell>
          <cell r="L24">
            <v>10005682</v>
          </cell>
          <cell r="M24">
            <v>42318</v>
          </cell>
          <cell r="N24">
            <v>42319</v>
          </cell>
          <cell r="O24" t="str">
            <v>Maintained Academy and School Short inspection</v>
          </cell>
          <cell r="P24" t="str">
            <v>Schools - S8 deemed S5</v>
          </cell>
          <cell r="Q24" t="str">
            <v>NULL</v>
          </cell>
          <cell r="R24">
            <v>3</v>
          </cell>
          <cell r="S24" t="str">
            <v>NULL</v>
          </cell>
          <cell r="T24">
            <v>3</v>
          </cell>
          <cell r="U24">
            <v>3</v>
          </cell>
          <cell r="V24">
            <v>3</v>
          </cell>
          <cell r="W24">
            <v>3</v>
          </cell>
          <cell r="X24" t="str">
            <v>NULL</v>
          </cell>
          <cell r="Y24" t="str">
            <v>NULL</v>
          </cell>
          <cell r="Z24">
            <v>2</v>
          </cell>
          <cell r="AA24" t="str">
            <v>NULL</v>
          </cell>
          <cell r="AB24" t="str">
            <v>NULL</v>
          </cell>
          <cell r="AC24" t="str">
            <v>NULL</v>
          </cell>
          <cell r="AD24">
            <v>2</v>
          </cell>
          <cell r="AE24" t="str">
            <v>NULL</v>
          </cell>
          <cell r="AF24">
            <v>2</v>
          </cell>
          <cell r="AG24">
            <v>2</v>
          </cell>
          <cell r="AH24">
            <v>2</v>
          </cell>
          <cell r="AI24">
            <v>1</v>
          </cell>
          <cell r="AJ24" t="str">
            <v>NULL</v>
          </cell>
          <cell r="AK24">
            <v>9</v>
          </cell>
          <cell r="AL24">
            <v>2</v>
          </cell>
        </row>
        <row r="25">
          <cell r="A25">
            <v>101010</v>
          </cell>
          <cell r="B25">
            <v>2122301</v>
          </cell>
          <cell r="C25" t="str">
            <v>High View Primary School</v>
          </cell>
          <cell r="D25" t="str">
            <v>London</v>
          </cell>
          <cell r="E25" t="str">
            <v>London</v>
          </cell>
          <cell r="F25" t="str">
            <v>Wandsworth</v>
          </cell>
          <cell r="G25" t="str">
            <v>Battersea</v>
          </cell>
          <cell r="H25" t="str">
            <v>SW11 2AA</v>
          </cell>
          <cell r="I25" t="str">
            <v>Community School</v>
          </cell>
          <cell r="J25" t="str">
            <v>Primary</v>
          </cell>
          <cell r="K25" t="str">
            <v>Does not have a sixth form</v>
          </cell>
          <cell r="L25">
            <v>10001206</v>
          </cell>
          <cell r="M25">
            <v>42325</v>
          </cell>
          <cell r="N25">
            <v>42326</v>
          </cell>
          <cell r="O25" t="str">
            <v>Maintained Academy and School Short inspection</v>
          </cell>
          <cell r="P25" t="str">
            <v>Schools - S8 deemed S5</v>
          </cell>
          <cell r="Q25" t="str">
            <v>NULL</v>
          </cell>
          <cell r="R25">
            <v>3</v>
          </cell>
          <cell r="S25" t="str">
            <v>NULL</v>
          </cell>
          <cell r="T25">
            <v>3</v>
          </cell>
          <cell r="U25">
            <v>3</v>
          </cell>
          <cell r="V25">
            <v>2</v>
          </cell>
          <cell r="W25">
            <v>2</v>
          </cell>
          <cell r="X25" t="str">
            <v>NULL</v>
          </cell>
          <cell r="Y25">
            <v>2</v>
          </cell>
          <cell r="Z25" t="str">
            <v>NULL</v>
          </cell>
          <cell r="AA25" t="str">
            <v>NULL</v>
          </cell>
          <cell r="AB25" t="str">
            <v>NULL</v>
          </cell>
          <cell r="AC25" t="str">
            <v>NULL</v>
          </cell>
          <cell r="AD25">
            <v>2</v>
          </cell>
          <cell r="AE25" t="str">
            <v>NULL</v>
          </cell>
          <cell r="AF25">
            <v>2</v>
          </cell>
          <cell r="AG25">
            <v>2</v>
          </cell>
          <cell r="AH25">
            <v>2</v>
          </cell>
          <cell r="AI25">
            <v>2</v>
          </cell>
          <cell r="AJ25" t="str">
            <v>NULL</v>
          </cell>
          <cell r="AK25">
            <v>2</v>
          </cell>
          <cell r="AL25">
            <v>9</v>
          </cell>
        </row>
        <row r="26">
          <cell r="A26">
            <v>101093</v>
          </cell>
        </row>
        <row r="27">
          <cell r="A27">
            <v>101108</v>
          </cell>
          <cell r="B27">
            <v>2132087</v>
          </cell>
          <cell r="C27" t="str">
            <v>Paddington Green Primary School</v>
          </cell>
          <cell r="D27" t="str">
            <v>London</v>
          </cell>
          <cell r="E27" t="str">
            <v>London</v>
          </cell>
          <cell r="F27" t="str">
            <v>Westminster</v>
          </cell>
          <cell r="G27" t="str">
            <v>Westminster North</v>
          </cell>
          <cell r="H27" t="str">
            <v>W2 1SP</v>
          </cell>
          <cell r="I27" t="str">
            <v>Community School</v>
          </cell>
          <cell r="J27" t="str">
            <v>Primary</v>
          </cell>
          <cell r="K27" t="str">
            <v>Does not have a sixth form</v>
          </cell>
          <cell r="L27">
            <v>10008915</v>
          </cell>
          <cell r="M27">
            <v>42353</v>
          </cell>
          <cell r="N27">
            <v>42354</v>
          </cell>
          <cell r="O27" t="str">
            <v>S8 No Formal Designation Visit</v>
          </cell>
          <cell r="P27" t="str">
            <v>Schools - S8</v>
          </cell>
          <cell r="Q27" t="str">
            <v>NULL</v>
          </cell>
          <cell r="R27" t="str">
            <v>NULL</v>
          </cell>
          <cell r="S27" t="str">
            <v>NULL</v>
          </cell>
          <cell r="T27" t="str">
            <v>NULL</v>
          </cell>
          <cell r="U27" t="str">
            <v>NULL</v>
          </cell>
          <cell r="V27" t="str">
            <v>NULL</v>
          </cell>
          <cell r="W27" t="str">
            <v>NULL</v>
          </cell>
          <cell r="X27" t="str">
            <v>NULL</v>
          </cell>
          <cell r="Y27" t="str">
            <v>NULL</v>
          </cell>
          <cell r="Z27" t="str">
            <v>NULL</v>
          </cell>
          <cell r="AA27" t="str">
            <v>NULL</v>
          </cell>
          <cell r="AB27" t="str">
            <v>NULL</v>
          </cell>
          <cell r="AC27" t="str">
            <v>NULL</v>
          </cell>
          <cell r="AD27">
            <v>2</v>
          </cell>
          <cell r="AE27" t="str">
            <v>NULL</v>
          </cell>
          <cell r="AF27">
            <v>2</v>
          </cell>
          <cell r="AG27">
            <v>2</v>
          </cell>
          <cell r="AH27">
            <v>2</v>
          </cell>
          <cell r="AI27">
            <v>2</v>
          </cell>
          <cell r="AJ27" t="str">
            <v>NULL</v>
          </cell>
          <cell r="AK27">
            <v>8</v>
          </cell>
          <cell r="AL27" t="str">
            <v>NULL</v>
          </cell>
        </row>
        <row r="28">
          <cell r="A28">
            <v>101227</v>
          </cell>
          <cell r="B28">
            <v>3012064</v>
          </cell>
          <cell r="C28" t="str">
            <v>Parsloes Primary School</v>
          </cell>
          <cell r="D28" t="str">
            <v>London</v>
          </cell>
          <cell r="E28" t="str">
            <v>London</v>
          </cell>
          <cell r="F28" t="str">
            <v>Barking and Dagenham</v>
          </cell>
          <cell r="G28" t="str">
            <v>Barking</v>
          </cell>
          <cell r="H28" t="str">
            <v>RM9 5RH</v>
          </cell>
          <cell r="I28" t="str">
            <v>Community School</v>
          </cell>
          <cell r="J28" t="str">
            <v>Primary</v>
          </cell>
          <cell r="K28" t="str">
            <v>Does not have a sixth form</v>
          </cell>
          <cell r="L28">
            <v>10005980</v>
          </cell>
          <cell r="M28">
            <v>42276</v>
          </cell>
          <cell r="N28">
            <v>42276</v>
          </cell>
          <cell r="O28" t="str">
            <v>Requires Improvement monitoring Visit 1</v>
          </cell>
          <cell r="P28" t="str">
            <v>Schools - S8</v>
          </cell>
          <cell r="Q28" t="str">
            <v>NULL</v>
          </cell>
          <cell r="R28" t="str">
            <v>NULL</v>
          </cell>
          <cell r="S28" t="str">
            <v>NULL</v>
          </cell>
          <cell r="T28" t="str">
            <v>NULL</v>
          </cell>
          <cell r="U28" t="str">
            <v>NULL</v>
          </cell>
          <cell r="V28" t="str">
            <v>NULL</v>
          </cell>
          <cell r="W28" t="str">
            <v>NULL</v>
          </cell>
          <cell r="X28" t="str">
            <v>NULL</v>
          </cell>
          <cell r="Y28" t="str">
            <v>NULL</v>
          </cell>
          <cell r="Z28" t="str">
            <v>NULL</v>
          </cell>
          <cell r="AA28" t="str">
            <v>NULL</v>
          </cell>
          <cell r="AB28" t="str">
            <v>NULL</v>
          </cell>
          <cell r="AC28" t="str">
            <v>NULL</v>
          </cell>
          <cell r="AD28">
            <v>3</v>
          </cell>
          <cell r="AE28" t="str">
            <v>NULL</v>
          </cell>
          <cell r="AF28">
            <v>3</v>
          </cell>
          <cell r="AG28">
            <v>3</v>
          </cell>
          <cell r="AH28">
            <v>2</v>
          </cell>
          <cell r="AI28">
            <v>3</v>
          </cell>
          <cell r="AJ28" t="str">
            <v>NULL</v>
          </cell>
          <cell r="AK28">
            <v>2</v>
          </cell>
          <cell r="AL28">
            <v>9</v>
          </cell>
        </row>
        <row r="29">
          <cell r="A29">
            <v>101285</v>
          </cell>
          <cell r="B29">
            <v>3022031</v>
          </cell>
          <cell r="C29" t="str">
            <v>Hollickwood Primary School</v>
          </cell>
          <cell r="D29" t="str">
            <v>London</v>
          </cell>
          <cell r="E29" t="str">
            <v>London</v>
          </cell>
          <cell r="F29" t="str">
            <v>Barnet</v>
          </cell>
          <cell r="G29" t="str">
            <v>Chipping Barnet</v>
          </cell>
          <cell r="H29" t="str">
            <v>N10 2NL</v>
          </cell>
          <cell r="I29" t="str">
            <v>Foundation School</v>
          </cell>
          <cell r="J29" t="str">
            <v>Primary</v>
          </cell>
          <cell r="K29" t="str">
            <v>Does not have a sixth form</v>
          </cell>
          <cell r="L29">
            <v>10005497</v>
          </cell>
          <cell r="M29">
            <v>42269</v>
          </cell>
          <cell r="N29">
            <v>42270</v>
          </cell>
          <cell r="O29" t="str">
            <v>Maintained Academy and School Short inspection</v>
          </cell>
          <cell r="P29" t="str">
            <v>Schools - S8 deemed S5</v>
          </cell>
          <cell r="Q29" t="str">
            <v>NULL</v>
          </cell>
          <cell r="R29">
            <v>3</v>
          </cell>
          <cell r="S29" t="str">
            <v>NULL</v>
          </cell>
          <cell r="T29">
            <v>3</v>
          </cell>
          <cell r="U29">
            <v>3</v>
          </cell>
          <cell r="V29">
            <v>2</v>
          </cell>
          <cell r="W29">
            <v>3</v>
          </cell>
          <cell r="X29" t="str">
            <v>NULL</v>
          </cell>
          <cell r="Y29">
            <v>2</v>
          </cell>
          <cell r="Z29" t="str">
            <v>NULL</v>
          </cell>
          <cell r="AA29" t="str">
            <v>NULL</v>
          </cell>
          <cell r="AB29" t="str">
            <v>NULL</v>
          </cell>
          <cell r="AC29" t="str">
            <v>NULL</v>
          </cell>
          <cell r="AD29">
            <v>2</v>
          </cell>
          <cell r="AE29" t="str">
            <v>NULL</v>
          </cell>
          <cell r="AF29">
            <v>2</v>
          </cell>
          <cell r="AG29">
            <v>2</v>
          </cell>
          <cell r="AH29">
            <v>2</v>
          </cell>
          <cell r="AI29">
            <v>2</v>
          </cell>
          <cell r="AJ29" t="str">
            <v>NULL</v>
          </cell>
          <cell r="AK29" t="str">
            <v>NULL</v>
          </cell>
          <cell r="AL29" t="str">
            <v>NULL</v>
          </cell>
        </row>
        <row r="30">
          <cell r="A30">
            <v>101455</v>
          </cell>
          <cell r="B30">
            <v>3033500</v>
          </cell>
          <cell r="C30" t="str">
            <v>St Stephen's Catholic Primary School</v>
          </cell>
          <cell r="D30" t="str">
            <v>London</v>
          </cell>
          <cell r="E30" t="str">
            <v>London</v>
          </cell>
          <cell r="F30" t="str">
            <v>Bexley</v>
          </cell>
          <cell r="G30" t="str">
            <v>Old Bexley and Sidcup</v>
          </cell>
          <cell r="H30" t="str">
            <v>DA16 3QG</v>
          </cell>
          <cell r="I30" t="str">
            <v>Voluntary Aided School</v>
          </cell>
          <cell r="J30" t="str">
            <v>Primary</v>
          </cell>
          <cell r="K30" t="str">
            <v>Does not have a sixth form</v>
          </cell>
          <cell r="L30">
            <v>10001220</v>
          </cell>
          <cell r="M30">
            <v>42311</v>
          </cell>
          <cell r="N30">
            <v>42312</v>
          </cell>
          <cell r="O30" t="str">
            <v>Maintained Academy and School Short inspection</v>
          </cell>
          <cell r="P30" t="str">
            <v>Schools - S8 deemed S5</v>
          </cell>
          <cell r="Q30" t="str">
            <v>NULL</v>
          </cell>
          <cell r="R30">
            <v>1</v>
          </cell>
          <cell r="S30" t="str">
            <v>NULL</v>
          </cell>
          <cell r="T30">
            <v>1</v>
          </cell>
          <cell r="U30">
            <v>1</v>
          </cell>
          <cell r="V30">
            <v>1</v>
          </cell>
          <cell r="W30">
            <v>1</v>
          </cell>
          <cell r="X30" t="str">
            <v>NULL</v>
          </cell>
          <cell r="Y30">
            <v>1</v>
          </cell>
          <cell r="Z30" t="str">
            <v>NULL</v>
          </cell>
          <cell r="AA30" t="str">
            <v>NULL</v>
          </cell>
          <cell r="AB30" t="str">
            <v>NULL</v>
          </cell>
          <cell r="AC30" t="str">
            <v>NULL</v>
          </cell>
          <cell r="AD30">
            <v>2</v>
          </cell>
          <cell r="AE30" t="str">
            <v>NULL</v>
          </cell>
          <cell r="AF30">
            <v>2</v>
          </cell>
          <cell r="AG30">
            <v>2</v>
          </cell>
          <cell r="AH30">
            <v>1</v>
          </cell>
          <cell r="AI30">
            <v>2</v>
          </cell>
          <cell r="AJ30" t="str">
            <v>NULL</v>
          </cell>
          <cell r="AK30">
            <v>2</v>
          </cell>
          <cell r="AL30">
            <v>9</v>
          </cell>
        </row>
        <row r="31">
          <cell r="A31">
            <v>101486</v>
          </cell>
          <cell r="B31">
            <v>3037001</v>
          </cell>
          <cell r="C31" t="str">
            <v>Shenstone School</v>
          </cell>
          <cell r="D31" t="str">
            <v>London</v>
          </cell>
          <cell r="E31" t="str">
            <v>London</v>
          </cell>
          <cell r="F31" t="str">
            <v>Bexley</v>
          </cell>
          <cell r="G31" t="str">
            <v>Bexleyheath and Crayford</v>
          </cell>
          <cell r="H31" t="str">
            <v>DA1 4DZ</v>
          </cell>
          <cell r="I31" t="str">
            <v>Community Special School</v>
          </cell>
          <cell r="J31" t="str">
            <v>Special</v>
          </cell>
          <cell r="K31" t="str">
            <v>Not applicable</v>
          </cell>
          <cell r="L31">
            <v>10001121</v>
          </cell>
          <cell r="M31">
            <v>42327</v>
          </cell>
          <cell r="N31">
            <v>42327</v>
          </cell>
          <cell r="O31" t="str">
            <v>Maintained Academy and School Short inspection</v>
          </cell>
          <cell r="P31" t="str">
            <v>Schools - Short inspection</v>
          </cell>
          <cell r="Q31" t="str">
            <v>NULL</v>
          </cell>
          <cell r="R31" t="str">
            <v>NULL</v>
          </cell>
          <cell r="S31" t="str">
            <v>NULL</v>
          </cell>
          <cell r="T31" t="str">
            <v>NULL</v>
          </cell>
          <cell r="U31" t="str">
            <v>NULL</v>
          </cell>
          <cell r="V31" t="str">
            <v>NULL</v>
          </cell>
          <cell r="W31" t="str">
            <v>NULL</v>
          </cell>
          <cell r="X31" t="str">
            <v>NULL</v>
          </cell>
          <cell r="Y31" t="str">
            <v>NULL</v>
          </cell>
          <cell r="Z31" t="str">
            <v>NULL</v>
          </cell>
          <cell r="AA31" t="str">
            <v>NULL</v>
          </cell>
          <cell r="AB31" t="str">
            <v>NULL</v>
          </cell>
          <cell r="AC31" t="str">
            <v>NULL</v>
          </cell>
          <cell r="AD31">
            <v>2</v>
          </cell>
          <cell r="AE31" t="str">
            <v>NULL</v>
          </cell>
          <cell r="AF31">
            <v>2</v>
          </cell>
          <cell r="AG31">
            <v>2</v>
          </cell>
          <cell r="AH31">
            <v>1</v>
          </cell>
          <cell r="AI31">
            <v>2</v>
          </cell>
          <cell r="AJ31" t="str">
            <v>NULL</v>
          </cell>
          <cell r="AK31" t="str">
            <v>NULL</v>
          </cell>
          <cell r="AL31" t="str">
            <v>NULL</v>
          </cell>
        </row>
        <row r="32">
          <cell r="A32">
            <v>101522</v>
          </cell>
          <cell r="B32">
            <v>3042064</v>
          </cell>
          <cell r="C32" t="str">
            <v>Newfield Primary School</v>
          </cell>
          <cell r="D32" t="str">
            <v>London</v>
          </cell>
          <cell r="E32" t="str">
            <v>London</v>
          </cell>
          <cell r="F32" t="str">
            <v>Brent</v>
          </cell>
          <cell r="G32" t="str">
            <v>Brent Central</v>
          </cell>
          <cell r="H32" t="str">
            <v>NW10 3UD</v>
          </cell>
          <cell r="I32" t="str">
            <v>Community School</v>
          </cell>
          <cell r="J32" t="str">
            <v>Primary</v>
          </cell>
          <cell r="K32" t="str">
            <v>Does not have a sixth form</v>
          </cell>
          <cell r="L32">
            <v>10005982</v>
          </cell>
          <cell r="M32">
            <v>42326</v>
          </cell>
          <cell r="N32">
            <v>42326</v>
          </cell>
          <cell r="O32" t="str">
            <v>Requires Improvement monitoring Visit 1</v>
          </cell>
          <cell r="P32" t="str">
            <v>Schools - S8</v>
          </cell>
          <cell r="Q32" t="str">
            <v>NULL</v>
          </cell>
          <cell r="R32" t="str">
            <v>NULL</v>
          </cell>
          <cell r="S32" t="str">
            <v>NULL</v>
          </cell>
          <cell r="T32" t="str">
            <v>NULL</v>
          </cell>
          <cell r="U32" t="str">
            <v>NULL</v>
          </cell>
          <cell r="V32" t="str">
            <v>NULL</v>
          </cell>
          <cell r="W32" t="str">
            <v>NULL</v>
          </cell>
          <cell r="X32" t="str">
            <v>NULL</v>
          </cell>
          <cell r="Y32" t="str">
            <v>NULL</v>
          </cell>
          <cell r="Z32" t="str">
            <v>NULL</v>
          </cell>
          <cell r="AA32" t="str">
            <v>NULL</v>
          </cell>
          <cell r="AB32" t="str">
            <v>NULL</v>
          </cell>
          <cell r="AC32" t="str">
            <v>NULL</v>
          </cell>
          <cell r="AD32">
            <v>3</v>
          </cell>
          <cell r="AE32" t="str">
            <v>NULL</v>
          </cell>
          <cell r="AF32">
            <v>3</v>
          </cell>
          <cell r="AG32">
            <v>3</v>
          </cell>
          <cell r="AH32">
            <v>3</v>
          </cell>
          <cell r="AI32">
            <v>3</v>
          </cell>
          <cell r="AJ32" t="str">
            <v>NULL</v>
          </cell>
          <cell r="AK32">
            <v>2</v>
          </cell>
          <cell r="AL32">
            <v>9</v>
          </cell>
        </row>
        <row r="33">
          <cell r="A33">
            <v>101524</v>
          </cell>
          <cell r="B33">
            <v>3042066</v>
          </cell>
          <cell r="C33" t="str">
            <v>Mitchell Brook Primary School</v>
          </cell>
          <cell r="D33" t="str">
            <v>London</v>
          </cell>
          <cell r="E33" t="str">
            <v>London</v>
          </cell>
          <cell r="F33" t="str">
            <v>Brent</v>
          </cell>
          <cell r="G33" t="str">
            <v>Brent Central</v>
          </cell>
          <cell r="H33" t="str">
            <v>NW10 9BX</v>
          </cell>
          <cell r="I33" t="str">
            <v>Community School</v>
          </cell>
          <cell r="J33" t="str">
            <v>Primary</v>
          </cell>
          <cell r="K33" t="str">
            <v>Does not have a sixth form</v>
          </cell>
          <cell r="L33">
            <v>10001285</v>
          </cell>
          <cell r="M33">
            <v>42311</v>
          </cell>
          <cell r="N33">
            <v>42312</v>
          </cell>
          <cell r="O33" t="str">
            <v>Maintained Academy and School Short inspection</v>
          </cell>
          <cell r="P33" t="str">
            <v>Schools - S8 deemed S5</v>
          </cell>
          <cell r="Q33" t="str">
            <v>NULL</v>
          </cell>
          <cell r="R33">
            <v>1</v>
          </cell>
          <cell r="S33" t="str">
            <v>NULL</v>
          </cell>
          <cell r="T33">
            <v>1</v>
          </cell>
          <cell r="U33">
            <v>1</v>
          </cell>
          <cell r="V33">
            <v>1</v>
          </cell>
          <cell r="W33">
            <v>1</v>
          </cell>
          <cell r="X33" t="str">
            <v>NULL</v>
          </cell>
          <cell r="Y33">
            <v>1</v>
          </cell>
          <cell r="Z33">
            <v>1</v>
          </cell>
          <cell r="AA33" t="str">
            <v>NULL</v>
          </cell>
          <cell r="AB33" t="str">
            <v>NULL</v>
          </cell>
          <cell r="AC33" t="str">
            <v>NULL</v>
          </cell>
          <cell r="AD33">
            <v>2</v>
          </cell>
          <cell r="AE33" t="str">
            <v>NULL</v>
          </cell>
          <cell r="AF33">
            <v>2</v>
          </cell>
          <cell r="AG33">
            <v>2</v>
          </cell>
          <cell r="AH33">
            <v>2</v>
          </cell>
          <cell r="AI33">
            <v>2</v>
          </cell>
          <cell r="AJ33" t="str">
            <v>NULL</v>
          </cell>
          <cell r="AK33">
            <v>3</v>
          </cell>
          <cell r="AL33">
            <v>9</v>
          </cell>
        </row>
        <row r="34">
          <cell r="A34">
            <v>101548</v>
          </cell>
          <cell r="B34">
            <v>3043511</v>
          </cell>
          <cell r="C34" t="str">
            <v>St Margaret Clitherow RC Primary School</v>
          </cell>
          <cell r="D34" t="str">
            <v>London</v>
          </cell>
          <cell r="E34" t="str">
            <v>London</v>
          </cell>
          <cell r="F34" t="str">
            <v>Brent</v>
          </cell>
          <cell r="G34" t="str">
            <v>Brent Central</v>
          </cell>
          <cell r="H34" t="str">
            <v>NW10 0BG</v>
          </cell>
          <cell r="I34" t="str">
            <v>Voluntary Aided School</v>
          </cell>
          <cell r="J34" t="str">
            <v>Primary</v>
          </cell>
          <cell r="K34" t="str">
            <v>Does not have a sixth form</v>
          </cell>
          <cell r="L34">
            <v>10001342</v>
          </cell>
          <cell r="M34">
            <v>42312</v>
          </cell>
          <cell r="N34">
            <v>42312</v>
          </cell>
          <cell r="O34" t="str">
            <v>Maintained Academy and School Short inspection</v>
          </cell>
          <cell r="P34" t="str">
            <v>Schools - Short inspection</v>
          </cell>
          <cell r="Q34" t="str">
            <v>NULL</v>
          </cell>
          <cell r="R34" t="str">
            <v>NULL</v>
          </cell>
          <cell r="S34" t="str">
            <v>NULL</v>
          </cell>
          <cell r="T34" t="str">
            <v>NULL</v>
          </cell>
          <cell r="U34" t="str">
            <v>NULL</v>
          </cell>
          <cell r="V34" t="str">
            <v>NULL</v>
          </cell>
          <cell r="W34" t="str">
            <v>NULL</v>
          </cell>
          <cell r="X34" t="str">
            <v>NULL</v>
          </cell>
          <cell r="Y34" t="str">
            <v>NULL</v>
          </cell>
          <cell r="Z34" t="str">
            <v>NULL</v>
          </cell>
          <cell r="AA34" t="str">
            <v>NULL</v>
          </cell>
          <cell r="AB34" t="str">
            <v>NULL</v>
          </cell>
          <cell r="AC34" t="str">
            <v>NULL</v>
          </cell>
          <cell r="AD34">
            <v>2</v>
          </cell>
          <cell r="AE34" t="str">
            <v>NULL</v>
          </cell>
          <cell r="AF34">
            <v>2</v>
          </cell>
          <cell r="AG34">
            <v>2</v>
          </cell>
          <cell r="AH34">
            <v>2</v>
          </cell>
          <cell r="AI34">
            <v>2</v>
          </cell>
          <cell r="AJ34" t="str">
            <v>NULL</v>
          </cell>
          <cell r="AK34">
            <v>2</v>
          </cell>
          <cell r="AL34">
            <v>9</v>
          </cell>
        </row>
        <row r="35">
          <cell r="A35">
            <v>101554</v>
          </cell>
          <cell r="B35">
            <v>3045202</v>
          </cell>
          <cell r="C35" t="str">
            <v>Malorees Junior School</v>
          </cell>
          <cell r="D35" t="str">
            <v>London</v>
          </cell>
          <cell r="E35" t="str">
            <v>London</v>
          </cell>
          <cell r="F35" t="str">
            <v>Brent</v>
          </cell>
          <cell r="G35" t="str">
            <v>Hampstead and Kilburn</v>
          </cell>
          <cell r="H35" t="str">
            <v>NW6 7PB</v>
          </cell>
          <cell r="I35" t="str">
            <v>Foundation School</v>
          </cell>
          <cell r="J35" t="str">
            <v>Primary</v>
          </cell>
          <cell r="K35" t="str">
            <v>Does not have a sixth form</v>
          </cell>
          <cell r="L35">
            <v>10007628</v>
          </cell>
          <cell r="M35">
            <v>42290</v>
          </cell>
          <cell r="N35">
            <v>42290</v>
          </cell>
          <cell r="O35" t="str">
            <v>Requires Improvement monitoring Visit 1</v>
          </cell>
          <cell r="P35" t="str">
            <v>Schools - S8</v>
          </cell>
          <cell r="Q35" t="str">
            <v>NULL</v>
          </cell>
          <cell r="R35" t="str">
            <v>NULL</v>
          </cell>
          <cell r="S35" t="str">
            <v>NULL</v>
          </cell>
          <cell r="T35" t="str">
            <v>NULL</v>
          </cell>
          <cell r="U35" t="str">
            <v>NULL</v>
          </cell>
          <cell r="V35" t="str">
            <v>NULL</v>
          </cell>
          <cell r="W35" t="str">
            <v>NULL</v>
          </cell>
          <cell r="X35" t="str">
            <v>NULL</v>
          </cell>
          <cell r="Y35" t="str">
            <v>NULL</v>
          </cell>
          <cell r="Z35" t="str">
            <v>NULL</v>
          </cell>
          <cell r="AA35" t="str">
            <v>NULL</v>
          </cell>
          <cell r="AB35" t="str">
            <v>NULL</v>
          </cell>
          <cell r="AC35" t="str">
            <v>NULL</v>
          </cell>
          <cell r="AD35">
            <v>3</v>
          </cell>
          <cell r="AE35" t="str">
            <v>NULL</v>
          </cell>
          <cell r="AF35">
            <v>3</v>
          </cell>
          <cell r="AG35">
            <v>3</v>
          </cell>
          <cell r="AH35">
            <v>3</v>
          </cell>
          <cell r="AI35">
            <v>3</v>
          </cell>
          <cell r="AJ35" t="str">
            <v>NULL</v>
          </cell>
          <cell r="AK35">
            <v>9</v>
          </cell>
          <cell r="AL35">
            <v>9</v>
          </cell>
        </row>
        <row r="36">
          <cell r="A36">
            <v>101745</v>
          </cell>
          <cell r="B36">
            <v>3062050</v>
          </cell>
          <cell r="C36" t="str">
            <v>Winterbourne Junior Girls' School</v>
          </cell>
          <cell r="D36" t="str">
            <v>London</v>
          </cell>
          <cell r="E36" t="str">
            <v>London</v>
          </cell>
          <cell r="F36" t="str">
            <v>Croydon</v>
          </cell>
          <cell r="G36" t="str">
            <v>Croydon North</v>
          </cell>
          <cell r="H36" t="str">
            <v>CR7 7QT</v>
          </cell>
          <cell r="I36" t="str">
            <v>Community School</v>
          </cell>
          <cell r="J36" t="str">
            <v>Primary</v>
          </cell>
          <cell r="K36" t="str">
            <v>Does not have a sixth form</v>
          </cell>
          <cell r="L36">
            <v>10005498</v>
          </cell>
          <cell r="M36">
            <v>42283</v>
          </cell>
          <cell r="N36">
            <v>42284</v>
          </cell>
          <cell r="O36" t="str">
            <v>Maintained Academy and School Short inspection</v>
          </cell>
          <cell r="P36" t="str">
            <v>Schools - S8 deemed S5</v>
          </cell>
          <cell r="Q36" t="str">
            <v>NULL</v>
          </cell>
          <cell r="R36">
            <v>3</v>
          </cell>
          <cell r="S36" t="str">
            <v>NULL</v>
          </cell>
          <cell r="T36">
            <v>3</v>
          </cell>
          <cell r="U36">
            <v>3</v>
          </cell>
          <cell r="V36">
            <v>3</v>
          </cell>
          <cell r="W36">
            <v>3</v>
          </cell>
          <cell r="X36" t="str">
            <v>NULL</v>
          </cell>
          <cell r="Y36" t="str">
            <v>NULL</v>
          </cell>
          <cell r="Z36" t="str">
            <v>NULL</v>
          </cell>
          <cell r="AA36" t="str">
            <v>NULL</v>
          </cell>
          <cell r="AB36" t="str">
            <v>NULL</v>
          </cell>
          <cell r="AC36" t="str">
            <v>NULL</v>
          </cell>
          <cell r="AD36">
            <v>2</v>
          </cell>
          <cell r="AE36" t="str">
            <v>NULL</v>
          </cell>
          <cell r="AF36">
            <v>2</v>
          </cell>
          <cell r="AG36">
            <v>2</v>
          </cell>
          <cell r="AH36">
            <v>2</v>
          </cell>
          <cell r="AI36">
            <v>2</v>
          </cell>
          <cell r="AJ36" t="str">
            <v>NULL</v>
          </cell>
          <cell r="AK36" t="str">
            <v>NULL</v>
          </cell>
          <cell r="AL36" t="str">
            <v>NULL</v>
          </cell>
        </row>
        <row r="37">
          <cell r="A37">
            <v>101746</v>
          </cell>
          <cell r="B37">
            <v>3062051</v>
          </cell>
          <cell r="C37" t="str">
            <v>Winterbourne Nursery and Infants' School</v>
          </cell>
          <cell r="D37" t="str">
            <v>London</v>
          </cell>
          <cell r="E37" t="str">
            <v>London</v>
          </cell>
          <cell r="F37" t="str">
            <v>Croydon</v>
          </cell>
          <cell r="G37" t="str">
            <v>Croydon North</v>
          </cell>
          <cell r="H37" t="str">
            <v>CR7 7QT</v>
          </cell>
          <cell r="I37" t="str">
            <v>Community School</v>
          </cell>
          <cell r="J37" t="str">
            <v>Primary</v>
          </cell>
          <cell r="K37" t="str">
            <v>Does not have a sixth form</v>
          </cell>
          <cell r="L37">
            <v>10005687</v>
          </cell>
          <cell r="M37">
            <v>42325</v>
          </cell>
          <cell r="N37">
            <v>42326</v>
          </cell>
          <cell r="O37" t="str">
            <v>Maintained Academy and School Short inspection</v>
          </cell>
          <cell r="P37" t="str">
            <v>Schools - S8 deemed S5</v>
          </cell>
          <cell r="Q37" t="str">
            <v>NULL</v>
          </cell>
          <cell r="R37">
            <v>3</v>
          </cell>
          <cell r="S37" t="str">
            <v>NULL</v>
          </cell>
          <cell r="T37">
            <v>3</v>
          </cell>
          <cell r="U37">
            <v>3</v>
          </cell>
          <cell r="V37">
            <v>2</v>
          </cell>
          <cell r="W37">
            <v>3</v>
          </cell>
          <cell r="X37" t="str">
            <v>NULL</v>
          </cell>
          <cell r="Y37">
            <v>3</v>
          </cell>
          <cell r="Z37" t="str">
            <v>NULL</v>
          </cell>
          <cell r="AA37" t="str">
            <v>NULL</v>
          </cell>
          <cell r="AB37" t="str">
            <v>NULL</v>
          </cell>
          <cell r="AC37" t="str">
            <v>NULL</v>
          </cell>
          <cell r="AD37">
            <v>2</v>
          </cell>
          <cell r="AE37" t="str">
            <v>NULL</v>
          </cell>
          <cell r="AF37">
            <v>2</v>
          </cell>
          <cell r="AG37">
            <v>2</v>
          </cell>
          <cell r="AH37">
            <v>2</v>
          </cell>
          <cell r="AI37">
            <v>2</v>
          </cell>
          <cell r="AJ37" t="str">
            <v>NULL</v>
          </cell>
          <cell r="AK37">
            <v>2</v>
          </cell>
          <cell r="AL37">
            <v>9</v>
          </cell>
        </row>
        <row r="38">
          <cell r="A38">
            <v>101785</v>
          </cell>
          <cell r="B38">
            <v>3062105</v>
          </cell>
          <cell r="C38" t="str">
            <v>Norbury Manor Primary School</v>
          </cell>
          <cell r="D38" t="str">
            <v>London</v>
          </cell>
          <cell r="E38" t="str">
            <v>London</v>
          </cell>
          <cell r="F38" t="str">
            <v>Croydon</v>
          </cell>
          <cell r="G38" t="str">
            <v>Croydon North</v>
          </cell>
          <cell r="H38" t="str">
            <v>SW16 5QR</v>
          </cell>
          <cell r="I38" t="str">
            <v>Community School</v>
          </cell>
          <cell r="J38" t="str">
            <v>Primary</v>
          </cell>
          <cell r="K38" t="str">
            <v>Does not have a sixth form</v>
          </cell>
          <cell r="L38">
            <v>10005978</v>
          </cell>
          <cell r="M38">
            <v>42341</v>
          </cell>
          <cell r="N38">
            <v>42341</v>
          </cell>
          <cell r="O38" t="str">
            <v>Requires Improvement monitoring Visit 1</v>
          </cell>
          <cell r="P38" t="str">
            <v>Schools - S8</v>
          </cell>
          <cell r="Q38" t="str">
            <v>NULL</v>
          </cell>
          <cell r="R38" t="str">
            <v>NULL</v>
          </cell>
          <cell r="S38" t="str">
            <v>NULL</v>
          </cell>
          <cell r="T38" t="str">
            <v>NULL</v>
          </cell>
          <cell r="U38" t="str">
            <v>NULL</v>
          </cell>
          <cell r="V38" t="str">
            <v>NULL</v>
          </cell>
          <cell r="W38" t="str">
            <v>NULL</v>
          </cell>
          <cell r="X38" t="str">
            <v>NULL</v>
          </cell>
          <cell r="Y38" t="str">
            <v>NULL</v>
          </cell>
          <cell r="Z38" t="str">
            <v>NULL</v>
          </cell>
          <cell r="AA38" t="str">
            <v>NULL</v>
          </cell>
          <cell r="AB38" t="str">
            <v>NULL</v>
          </cell>
          <cell r="AC38" t="str">
            <v>NULL</v>
          </cell>
          <cell r="AD38">
            <v>3</v>
          </cell>
          <cell r="AE38" t="str">
            <v>NULL</v>
          </cell>
          <cell r="AF38">
            <v>3</v>
          </cell>
          <cell r="AG38">
            <v>3</v>
          </cell>
          <cell r="AH38">
            <v>3</v>
          </cell>
          <cell r="AI38">
            <v>3</v>
          </cell>
          <cell r="AJ38" t="str">
            <v>NULL</v>
          </cell>
          <cell r="AK38">
            <v>3</v>
          </cell>
          <cell r="AL38">
            <v>9</v>
          </cell>
        </row>
        <row r="39">
          <cell r="A39">
            <v>101790</v>
          </cell>
          <cell r="B39">
            <v>3063006</v>
          </cell>
          <cell r="C39" t="str">
            <v>The Minster Junior School</v>
          </cell>
          <cell r="D39" t="str">
            <v>London</v>
          </cell>
          <cell r="E39" t="str">
            <v>London</v>
          </cell>
          <cell r="F39" t="str">
            <v>Croydon</v>
          </cell>
          <cell r="G39" t="str">
            <v>Croydon South</v>
          </cell>
          <cell r="H39" t="str">
            <v>CR0 4BH</v>
          </cell>
          <cell r="I39" t="str">
            <v>Voluntary Aided School</v>
          </cell>
          <cell r="J39" t="str">
            <v>Primary</v>
          </cell>
          <cell r="K39" t="str">
            <v>Does not have a sixth form</v>
          </cell>
          <cell r="L39">
            <v>10005968</v>
          </cell>
          <cell r="M39">
            <v>42332</v>
          </cell>
          <cell r="N39">
            <v>42333</v>
          </cell>
          <cell r="O39" t="str">
            <v>Schools into Special Measures Visit 4</v>
          </cell>
          <cell r="P39" t="str">
            <v>Schools - S8</v>
          </cell>
          <cell r="Q39" t="str">
            <v>NULL</v>
          </cell>
          <cell r="R39" t="str">
            <v>NULL</v>
          </cell>
          <cell r="S39" t="str">
            <v>NULL</v>
          </cell>
          <cell r="T39" t="str">
            <v>NULL</v>
          </cell>
          <cell r="U39" t="str">
            <v>NULL</v>
          </cell>
          <cell r="V39" t="str">
            <v>NULL</v>
          </cell>
          <cell r="W39" t="str">
            <v>NULL</v>
          </cell>
          <cell r="X39" t="str">
            <v>NULL</v>
          </cell>
          <cell r="Y39" t="str">
            <v>NULL</v>
          </cell>
          <cell r="Z39" t="str">
            <v>NULL</v>
          </cell>
          <cell r="AA39" t="str">
            <v>NULL</v>
          </cell>
          <cell r="AB39" t="str">
            <v>NULL</v>
          </cell>
          <cell r="AC39" t="str">
            <v>NULL</v>
          </cell>
          <cell r="AD39">
            <v>4</v>
          </cell>
          <cell r="AE39" t="str">
            <v>SM</v>
          </cell>
          <cell r="AF39">
            <v>4</v>
          </cell>
          <cell r="AG39">
            <v>4</v>
          </cell>
          <cell r="AH39">
            <v>3</v>
          </cell>
          <cell r="AI39">
            <v>4</v>
          </cell>
          <cell r="AJ39" t="str">
            <v>NULL</v>
          </cell>
          <cell r="AK39" t="str">
            <v>NULL</v>
          </cell>
          <cell r="AL39" t="str">
            <v>NULL</v>
          </cell>
        </row>
        <row r="40">
          <cell r="A40">
            <v>101914</v>
          </cell>
          <cell r="B40">
            <v>3072184</v>
          </cell>
          <cell r="C40" t="str">
            <v>Hathaway Primary School</v>
          </cell>
          <cell r="D40" t="str">
            <v>London</v>
          </cell>
          <cell r="E40" t="str">
            <v>London</v>
          </cell>
          <cell r="F40" t="str">
            <v>Ealing</v>
          </cell>
          <cell r="G40" t="str">
            <v>Ealing North</v>
          </cell>
          <cell r="H40" t="str">
            <v>W13 0DH</v>
          </cell>
          <cell r="I40" t="str">
            <v>Community School</v>
          </cell>
          <cell r="J40" t="str">
            <v>Primary</v>
          </cell>
          <cell r="K40" t="str">
            <v>Does not have a sixth form</v>
          </cell>
          <cell r="L40">
            <v>10005989</v>
          </cell>
          <cell r="M40">
            <v>42269</v>
          </cell>
          <cell r="N40">
            <v>42270</v>
          </cell>
          <cell r="O40" t="str">
            <v>Schools into Special Measures Visit 3</v>
          </cell>
          <cell r="P40" t="str">
            <v>Schools - S8</v>
          </cell>
          <cell r="Q40" t="str">
            <v>NULL</v>
          </cell>
          <cell r="R40" t="str">
            <v>NULL</v>
          </cell>
          <cell r="S40" t="str">
            <v>NULL</v>
          </cell>
          <cell r="T40" t="str">
            <v>NULL</v>
          </cell>
          <cell r="U40" t="str">
            <v>NULL</v>
          </cell>
          <cell r="V40" t="str">
            <v>NULL</v>
          </cell>
          <cell r="W40" t="str">
            <v>NULL</v>
          </cell>
          <cell r="X40" t="str">
            <v>NULL</v>
          </cell>
          <cell r="Y40" t="str">
            <v>NULL</v>
          </cell>
          <cell r="Z40" t="str">
            <v>NULL</v>
          </cell>
          <cell r="AA40" t="str">
            <v>NULL</v>
          </cell>
          <cell r="AB40" t="str">
            <v>NULL</v>
          </cell>
          <cell r="AC40" t="str">
            <v>NULL</v>
          </cell>
          <cell r="AD40">
            <v>4</v>
          </cell>
          <cell r="AE40" t="str">
            <v>SM</v>
          </cell>
          <cell r="AF40">
            <v>4</v>
          </cell>
          <cell r="AG40">
            <v>4</v>
          </cell>
          <cell r="AH40">
            <v>3</v>
          </cell>
          <cell r="AI40">
            <v>4</v>
          </cell>
          <cell r="AJ40" t="str">
            <v>NULL</v>
          </cell>
          <cell r="AK40" t="str">
            <v>NULL</v>
          </cell>
          <cell r="AL40" t="str">
            <v>NULL</v>
          </cell>
        </row>
        <row r="41">
          <cell r="A41">
            <v>101930</v>
          </cell>
          <cell r="B41">
            <v>3074030</v>
          </cell>
          <cell r="C41" t="str">
            <v>Dormers Wells High School</v>
          </cell>
          <cell r="D41" t="str">
            <v>London</v>
          </cell>
          <cell r="E41" t="str">
            <v>London</v>
          </cell>
          <cell r="F41" t="str">
            <v>Ealing</v>
          </cell>
          <cell r="G41" t="str">
            <v>Ealing, Southall</v>
          </cell>
          <cell r="H41" t="str">
            <v>UB1 3HZ</v>
          </cell>
          <cell r="I41" t="str">
            <v>Community School</v>
          </cell>
          <cell r="J41" t="str">
            <v>Secondary</v>
          </cell>
          <cell r="K41" t="str">
            <v>Has a sixth form</v>
          </cell>
          <cell r="L41">
            <v>10000919</v>
          </cell>
          <cell r="M41">
            <v>42354</v>
          </cell>
          <cell r="N41">
            <v>42354</v>
          </cell>
          <cell r="O41" t="str">
            <v>Maintained Academy and School Short inspection</v>
          </cell>
          <cell r="P41" t="str">
            <v>Schools - Short inspection</v>
          </cell>
          <cell r="Q41" t="str">
            <v>NULL</v>
          </cell>
          <cell r="R41" t="str">
            <v>NULL</v>
          </cell>
          <cell r="S41" t="str">
            <v>NULL</v>
          </cell>
          <cell r="T41" t="str">
            <v>NULL</v>
          </cell>
          <cell r="U41" t="str">
            <v>NULL</v>
          </cell>
          <cell r="V41" t="str">
            <v>NULL</v>
          </cell>
          <cell r="W41" t="str">
            <v>NULL</v>
          </cell>
          <cell r="X41" t="str">
            <v>NULL</v>
          </cell>
          <cell r="Y41" t="str">
            <v>NULL</v>
          </cell>
          <cell r="Z41" t="str">
            <v>NULL</v>
          </cell>
          <cell r="AA41" t="str">
            <v>NULL</v>
          </cell>
          <cell r="AB41" t="str">
            <v>NULL</v>
          </cell>
          <cell r="AC41" t="str">
            <v>NULL</v>
          </cell>
          <cell r="AD41">
            <v>2</v>
          </cell>
          <cell r="AE41" t="str">
            <v>NULL</v>
          </cell>
          <cell r="AF41">
            <v>2</v>
          </cell>
          <cell r="AG41">
            <v>2</v>
          </cell>
          <cell r="AH41">
            <v>2</v>
          </cell>
          <cell r="AI41">
            <v>1</v>
          </cell>
          <cell r="AJ41" t="str">
            <v>NULL</v>
          </cell>
          <cell r="AK41">
            <v>9</v>
          </cell>
          <cell r="AL41" t="str">
            <v>NULL</v>
          </cell>
        </row>
        <row r="42">
          <cell r="A42">
            <v>102176</v>
          </cell>
          <cell r="B42">
            <v>3097001</v>
          </cell>
          <cell r="C42" t="str">
            <v>Vale School</v>
          </cell>
          <cell r="D42" t="str">
            <v>London</v>
          </cell>
          <cell r="E42" t="str">
            <v>London</v>
          </cell>
          <cell r="F42" t="str">
            <v>Haringey</v>
          </cell>
          <cell r="G42" t="str">
            <v>Tottenham</v>
          </cell>
          <cell r="H42" t="str">
            <v>N17 0PG</v>
          </cell>
          <cell r="I42" t="str">
            <v>Community Special School</v>
          </cell>
          <cell r="J42" t="str">
            <v>Special</v>
          </cell>
          <cell r="K42" t="str">
            <v>Does not have a sixth form</v>
          </cell>
          <cell r="L42">
            <v>10001256</v>
          </cell>
          <cell r="M42">
            <v>42270</v>
          </cell>
          <cell r="N42">
            <v>42270</v>
          </cell>
          <cell r="O42" t="str">
            <v>Maintained Academy and School Short inspection</v>
          </cell>
          <cell r="P42" t="str">
            <v>Schools - Short inspection</v>
          </cell>
          <cell r="Q42" t="str">
            <v>NULL</v>
          </cell>
          <cell r="R42" t="str">
            <v>NULL</v>
          </cell>
          <cell r="S42" t="str">
            <v>NULL</v>
          </cell>
          <cell r="T42" t="str">
            <v>NULL</v>
          </cell>
          <cell r="U42" t="str">
            <v>NULL</v>
          </cell>
          <cell r="V42" t="str">
            <v>NULL</v>
          </cell>
          <cell r="W42" t="str">
            <v>NULL</v>
          </cell>
          <cell r="X42" t="str">
            <v>NULL</v>
          </cell>
          <cell r="Y42" t="str">
            <v>NULL</v>
          </cell>
          <cell r="Z42" t="str">
            <v>NULL</v>
          </cell>
          <cell r="AA42" t="str">
            <v>NULL</v>
          </cell>
          <cell r="AB42" t="str">
            <v>NULL</v>
          </cell>
          <cell r="AC42" t="str">
            <v>NULL</v>
          </cell>
          <cell r="AD42">
            <v>2</v>
          </cell>
          <cell r="AE42" t="str">
            <v>NULL</v>
          </cell>
          <cell r="AF42">
            <v>2</v>
          </cell>
          <cell r="AG42">
            <v>2</v>
          </cell>
          <cell r="AH42">
            <v>2</v>
          </cell>
          <cell r="AI42">
            <v>2</v>
          </cell>
          <cell r="AJ42" t="str">
            <v>NULL</v>
          </cell>
          <cell r="AK42" t="str">
            <v>NULL</v>
          </cell>
          <cell r="AL42" t="str">
            <v>NULL</v>
          </cell>
        </row>
        <row r="43">
          <cell r="A43">
            <v>102185</v>
          </cell>
          <cell r="B43">
            <v>3102050</v>
          </cell>
          <cell r="C43" t="str">
            <v>Roxeth Primary School</v>
          </cell>
          <cell r="D43" t="str">
            <v>London</v>
          </cell>
          <cell r="E43" t="str">
            <v>London</v>
          </cell>
          <cell r="F43" t="str">
            <v>Harrow</v>
          </cell>
          <cell r="G43" t="str">
            <v>Harrow West</v>
          </cell>
          <cell r="H43" t="str">
            <v>HA2 0JA</v>
          </cell>
          <cell r="I43" t="str">
            <v>Community School</v>
          </cell>
          <cell r="J43" t="str">
            <v>Primary</v>
          </cell>
          <cell r="K43" t="str">
            <v>Does not have a sixth form</v>
          </cell>
          <cell r="L43">
            <v>10001538</v>
          </cell>
          <cell r="M43">
            <v>42291</v>
          </cell>
          <cell r="N43">
            <v>42291</v>
          </cell>
          <cell r="O43" t="str">
            <v>Maintained Academy and School Short inspection</v>
          </cell>
          <cell r="P43" t="str">
            <v>Schools - Short inspection</v>
          </cell>
          <cell r="Q43" t="str">
            <v>NULL</v>
          </cell>
          <cell r="R43" t="str">
            <v>NULL</v>
          </cell>
          <cell r="S43" t="str">
            <v>NULL</v>
          </cell>
          <cell r="T43" t="str">
            <v>NULL</v>
          </cell>
          <cell r="U43" t="str">
            <v>NULL</v>
          </cell>
          <cell r="V43" t="str">
            <v>NULL</v>
          </cell>
          <cell r="W43" t="str">
            <v>NULL</v>
          </cell>
          <cell r="X43" t="str">
            <v>NULL</v>
          </cell>
          <cell r="Y43" t="str">
            <v>NULL</v>
          </cell>
          <cell r="Z43" t="str">
            <v>NULL</v>
          </cell>
          <cell r="AA43" t="str">
            <v>NULL</v>
          </cell>
          <cell r="AB43" t="str">
            <v>NULL</v>
          </cell>
          <cell r="AC43" t="str">
            <v>NULL</v>
          </cell>
          <cell r="AD43">
            <v>2</v>
          </cell>
          <cell r="AE43" t="str">
            <v>NULL</v>
          </cell>
          <cell r="AF43">
            <v>2</v>
          </cell>
          <cell r="AG43">
            <v>2</v>
          </cell>
          <cell r="AH43">
            <v>2</v>
          </cell>
          <cell r="AI43">
            <v>2</v>
          </cell>
          <cell r="AJ43" t="str">
            <v>NULL</v>
          </cell>
          <cell r="AK43">
            <v>2</v>
          </cell>
          <cell r="AL43">
            <v>9</v>
          </cell>
        </row>
        <row r="44">
          <cell r="A44">
            <v>102277</v>
          </cell>
          <cell r="B44">
            <v>3112015</v>
          </cell>
          <cell r="C44" t="str">
            <v>Hacton Primary School</v>
          </cell>
          <cell r="D44" t="str">
            <v>London</v>
          </cell>
          <cell r="E44" t="str">
            <v>London</v>
          </cell>
          <cell r="F44" t="str">
            <v>Havering</v>
          </cell>
          <cell r="G44" t="str">
            <v>Hornchurch and Upminster</v>
          </cell>
          <cell r="H44" t="str">
            <v>RM12 6AU</v>
          </cell>
          <cell r="I44" t="str">
            <v>Community School</v>
          </cell>
          <cell r="J44" t="str">
            <v>Primary</v>
          </cell>
          <cell r="K44" t="str">
            <v>Does not have a sixth form</v>
          </cell>
          <cell r="L44">
            <v>10001204</v>
          </cell>
          <cell r="M44">
            <v>42332</v>
          </cell>
          <cell r="N44">
            <v>42333</v>
          </cell>
          <cell r="O44" t="str">
            <v>Maintained Academy and School Short inspection</v>
          </cell>
          <cell r="P44" t="str">
            <v>Schools - S8 deemed S5</v>
          </cell>
          <cell r="Q44" t="str">
            <v>NULL</v>
          </cell>
          <cell r="R44">
            <v>1</v>
          </cell>
          <cell r="S44" t="str">
            <v>NULL</v>
          </cell>
          <cell r="T44">
            <v>1</v>
          </cell>
          <cell r="U44">
            <v>1</v>
          </cell>
          <cell r="V44">
            <v>1</v>
          </cell>
          <cell r="W44">
            <v>1</v>
          </cell>
          <cell r="X44" t="str">
            <v>NULL</v>
          </cell>
          <cell r="Y44">
            <v>1</v>
          </cell>
          <cell r="Z44" t="str">
            <v>NULL</v>
          </cell>
          <cell r="AA44" t="str">
            <v>NULL</v>
          </cell>
          <cell r="AB44" t="str">
            <v>NULL</v>
          </cell>
          <cell r="AC44" t="str">
            <v>NULL</v>
          </cell>
          <cell r="AD44">
            <v>2</v>
          </cell>
          <cell r="AE44" t="str">
            <v>NULL</v>
          </cell>
          <cell r="AF44">
            <v>2</v>
          </cell>
          <cell r="AG44">
            <v>2</v>
          </cell>
          <cell r="AH44">
            <v>2</v>
          </cell>
          <cell r="AI44">
            <v>2</v>
          </cell>
          <cell r="AJ44" t="str">
            <v>NULL</v>
          </cell>
          <cell r="AK44">
            <v>2</v>
          </cell>
          <cell r="AL44">
            <v>9</v>
          </cell>
        </row>
        <row r="45">
          <cell r="A45">
            <v>102313</v>
          </cell>
          <cell r="B45">
            <v>3112076</v>
          </cell>
          <cell r="C45" t="str">
            <v>Towers Junior School</v>
          </cell>
          <cell r="D45" t="str">
            <v>London</v>
          </cell>
          <cell r="E45" t="str">
            <v>London</v>
          </cell>
          <cell r="F45" t="str">
            <v>Havering</v>
          </cell>
          <cell r="G45" t="str">
            <v>Romford</v>
          </cell>
          <cell r="H45" t="str">
            <v>RM11 1PD</v>
          </cell>
          <cell r="I45" t="str">
            <v>Community School</v>
          </cell>
          <cell r="J45" t="str">
            <v>Primary</v>
          </cell>
          <cell r="K45" t="str">
            <v>Does not have a sixth form</v>
          </cell>
          <cell r="L45">
            <v>10001992</v>
          </cell>
          <cell r="M45">
            <v>42347</v>
          </cell>
          <cell r="N45">
            <v>42348</v>
          </cell>
          <cell r="O45" t="str">
            <v>Requires Improvement S5 Reinspection Visit 1</v>
          </cell>
          <cell r="P45" t="str">
            <v>Schools - S5</v>
          </cell>
          <cell r="Q45" t="str">
            <v>NULL</v>
          </cell>
          <cell r="R45">
            <v>2</v>
          </cell>
          <cell r="S45" t="str">
            <v>NULL</v>
          </cell>
          <cell r="T45">
            <v>2</v>
          </cell>
          <cell r="U45">
            <v>2</v>
          </cell>
          <cell r="V45">
            <v>2</v>
          </cell>
          <cell r="W45">
            <v>2</v>
          </cell>
          <cell r="X45" t="str">
            <v>NULL</v>
          </cell>
          <cell r="Y45" t="str">
            <v>NULL</v>
          </cell>
          <cell r="Z45" t="str">
            <v>NULL</v>
          </cell>
          <cell r="AA45" t="str">
            <v>NULL</v>
          </cell>
          <cell r="AB45" t="str">
            <v>NULL</v>
          </cell>
          <cell r="AC45" t="str">
            <v>NULL</v>
          </cell>
          <cell r="AD45">
            <v>3</v>
          </cell>
          <cell r="AE45" t="str">
            <v>NULL</v>
          </cell>
          <cell r="AF45">
            <v>3</v>
          </cell>
          <cell r="AG45">
            <v>3</v>
          </cell>
          <cell r="AH45">
            <v>2</v>
          </cell>
          <cell r="AI45">
            <v>3</v>
          </cell>
          <cell r="AJ45" t="str">
            <v>NULL</v>
          </cell>
          <cell r="AK45" t="str">
            <v>NULL</v>
          </cell>
          <cell r="AL45" t="str">
            <v>NULL</v>
          </cell>
        </row>
        <row r="46">
          <cell r="A46">
            <v>102373</v>
          </cell>
          <cell r="B46">
            <v>3122010</v>
          </cell>
          <cell r="C46" t="str">
            <v>Colham Manor Primary School</v>
          </cell>
          <cell r="D46" t="str">
            <v>London</v>
          </cell>
          <cell r="E46" t="str">
            <v>London</v>
          </cell>
          <cell r="F46" t="str">
            <v>Hillingdon</v>
          </cell>
          <cell r="G46" t="str">
            <v>Uxbridge and South Ruislip</v>
          </cell>
          <cell r="H46" t="str">
            <v>UB8 3PT</v>
          </cell>
          <cell r="I46" t="str">
            <v>Community School</v>
          </cell>
          <cell r="J46" t="str">
            <v>Primary</v>
          </cell>
          <cell r="K46" t="str">
            <v>Does not have a sixth form</v>
          </cell>
          <cell r="L46">
            <v>10001990</v>
          </cell>
          <cell r="M46">
            <v>42340</v>
          </cell>
          <cell r="N46">
            <v>42341</v>
          </cell>
          <cell r="O46" t="str">
            <v>Requires Improvement S5 Reinspection Visit 1</v>
          </cell>
          <cell r="P46" t="str">
            <v>Schools - S5</v>
          </cell>
          <cell r="Q46" t="str">
            <v>NULL</v>
          </cell>
          <cell r="R46">
            <v>2</v>
          </cell>
          <cell r="S46" t="str">
            <v>NULL</v>
          </cell>
          <cell r="T46">
            <v>2</v>
          </cell>
          <cell r="U46">
            <v>2</v>
          </cell>
          <cell r="V46">
            <v>1</v>
          </cell>
          <cell r="W46">
            <v>2</v>
          </cell>
          <cell r="X46" t="str">
            <v>NULL</v>
          </cell>
          <cell r="Y46">
            <v>2</v>
          </cell>
          <cell r="Z46" t="str">
            <v>NULL</v>
          </cell>
          <cell r="AA46" t="str">
            <v>NULL</v>
          </cell>
          <cell r="AB46" t="str">
            <v>NULL</v>
          </cell>
          <cell r="AC46" t="str">
            <v>NULL</v>
          </cell>
          <cell r="AD46">
            <v>3</v>
          </cell>
          <cell r="AE46" t="str">
            <v>NULL</v>
          </cell>
          <cell r="AF46">
            <v>3</v>
          </cell>
          <cell r="AG46">
            <v>3</v>
          </cell>
          <cell r="AH46">
            <v>2</v>
          </cell>
          <cell r="AI46">
            <v>2</v>
          </cell>
          <cell r="AJ46" t="str">
            <v>NULL</v>
          </cell>
          <cell r="AK46" t="str">
            <v>NULL</v>
          </cell>
          <cell r="AL46" t="str">
            <v>NULL</v>
          </cell>
        </row>
        <row r="47">
          <cell r="A47">
            <v>102378</v>
          </cell>
          <cell r="B47">
            <v>3122018</v>
          </cell>
          <cell r="C47" t="str">
            <v>Field End Junior School</v>
          </cell>
          <cell r="D47" t="str">
            <v>London</v>
          </cell>
          <cell r="E47" t="str">
            <v>London</v>
          </cell>
          <cell r="F47" t="str">
            <v>Hillingdon</v>
          </cell>
          <cell r="G47" t="str">
            <v>Uxbridge and South Ruislip</v>
          </cell>
          <cell r="H47" t="str">
            <v>HA4 9PQ</v>
          </cell>
          <cell r="I47" t="str">
            <v>Community School</v>
          </cell>
          <cell r="J47" t="str">
            <v>Primary</v>
          </cell>
          <cell r="K47" t="str">
            <v>Does not have a sixth form</v>
          </cell>
          <cell r="L47">
            <v>10005689</v>
          </cell>
          <cell r="M47">
            <v>42339</v>
          </cell>
          <cell r="N47">
            <v>42340</v>
          </cell>
          <cell r="O47" t="str">
            <v>Maintained Academy and School Short inspection</v>
          </cell>
          <cell r="P47" t="str">
            <v>Schools - S8 deemed S5</v>
          </cell>
          <cell r="Q47" t="str">
            <v>NULL</v>
          </cell>
          <cell r="R47">
            <v>3</v>
          </cell>
          <cell r="S47" t="str">
            <v>NULL</v>
          </cell>
          <cell r="T47">
            <v>3</v>
          </cell>
          <cell r="U47">
            <v>3</v>
          </cell>
          <cell r="V47">
            <v>2</v>
          </cell>
          <cell r="W47">
            <v>3</v>
          </cell>
          <cell r="X47" t="str">
            <v>NULL</v>
          </cell>
          <cell r="Y47" t="str">
            <v>NULL</v>
          </cell>
          <cell r="Z47" t="str">
            <v>NULL</v>
          </cell>
          <cell r="AA47" t="str">
            <v>NULL</v>
          </cell>
          <cell r="AB47" t="str">
            <v>NULL</v>
          </cell>
          <cell r="AC47" t="str">
            <v>NULL</v>
          </cell>
          <cell r="AD47">
            <v>2</v>
          </cell>
          <cell r="AE47" t="str">
            <v>NULL</v>
          </cell>
          <cell r="AF47">
            <v>2</v>
          </cell>
          <cell r="AG47">
            <v>2</v>
          </cell>
          <cell r="AH47">
            <v>2</v>
          </cell>
          <cell r="AI47">
            <v>2</v>
          </cell>
          <cell r="AJ47" t="str">
            <v>NULL</v>
          </cell>
          <cell r="AK47">
            <v>9</v>
          </cell>
          <cell r="AL47">
            <v>9</v>
          </cell>
        </row>
        <row r="48">
          <cell r="A48">
            <v>102391</v>
          </cell>
          <cell r="B48">
            <v>3122036</v>
          </cell>
          <cell r="C48" t="str">
            <v>Minet Junior School</v>
          </cell>
          <cell r="D48" t="str">
            <v>London</v>
          </cell>
          <cell r="E48" t="str">
            <v>London</v>
          </cell>
          <cell r="F48" t="str">
            <v>Hillingdon</v>
          </cell>
          <cell r="G48" t="str">
            <v>Hayes and Harlington</v>
          </cell>
          <cell r="H48" t="str">
            <v>UB3 3NR</v>
          </cell>
          <cell r="I48" t="str">
            <v>Community School</v>
          </cell>
          <cell r="J48" t="str">
            <v>Primary</v>
          </cell>
          <cell r="K48" t="str">
            <v>Does not have a sixth form</v>
          </cell>
          <cell r="L48">
            <v>10001989</v>
          </cell>
          <cell r="M48">
            <v>42271</v>
          </cell>
          <cell r="N48">
            <v>42272</v>
          </cell>
          <cell r="O48" t="str">
            <v>Requires Improvement S5 Reinspection Visit 1</v>
          </cell>
          <cell r="P48" t="str">
            <v>Schools - S5</v>
          </cell>
          <cell r="Q48" t="str">
            <v>NULL</v>
          </cell>
          <cell r="R48">
            <v>2</v>
          </cell>
          <cell r="S48" t="str">
            <v>NULL</v>
          </cell>
          <cell r="T48">
            <v>2</v>
          </cell>
          <cell r="U48">
            <v>2</v>
          </cell>
          <cell r="V48">
            <v>2</v>
          </cell>
          <cell r="W48">
            <v>2</v>
          </cell>
          <cell r="X48" t="str">
            <v>NULL</v>
          </cell>
          <cell r="Y48" t="str">
            <v>NULL</v>
          </cell>
          <cell r="Z48" t="str">
            <v>NULL</v>
          </cell>
          <cell r="AA48" t="str">
            <v>NULL</v>
          </cell>
          <cell r="AB48" t="str">
            <v>NULL</v>
          </cell>
          <cell r="AC48" t="str">
            <v>NULL</v>
          </cell>
          <cell r="AD48">
            <v>3</v>
          </cell>
          <cell r="AE48" t="str">
            <v>NULL</v>
          </cell>
          <cell r="AF48">
            <v>3</v>
          </cell>
          <cell r="AG48">
            <v>3</v>
          </cell>
          <cell r="AH48">
            <v>2</v>
          </cell>
          <cell r="AI48">
            <v>3</v>
          </cell>
          <cell r="AJ48" t="str">
            <v>NULL</v>
          </cell>
          <cell r="AK48" t="str">
            <v>NULL</v>
          </cell>
          <cell r="AL48" t="str">
            <v>NULL</v>
          </cell>
        </row>
        <row r="49">
          <cell r="A49">
            <v>102435</v>
          </cell>
          <cell r="B49">
            <v>3125205</v>
          </cell>
          <cell r="C49" t="str">
            <v>Hillside Junior School</v>
          </cell>
          <cell r="D49" t="str">
            <v>London</v>
          </cell>
          <cell r="E49" t="str">
            <v>London</v>
          </cell>
          <cell r="F49" t="str">
            <v>Hillingdon</v>
          </cell>
          <cell r="G49" t="str">
            <v>Ruislip, Northwood and Pinner</v>
          </cell>
          <cell r="H49" t="str">
            <v>HA6 1RX</v>
          </cell>
          <cell r="I49" t="str">
            <v>Foundation School</v>
          </cell>
          <cell r="J49" t="str">
            <v>Primary</v>
          </cell>
          <cell r="K49" t="str">
            <v>Does not have a sixth form</v>
          </cell>
          <cell r="L49">
            <v>10001486</v>
          </cell>
          <cell r="M49">
            <v>42346</v>
          </cell>
          <cell r="N49">
            <v>42346</v>
          </cell>
          <cell r="O49" t="str">
            <v>Maintained Academy and School Short inspection</v>
          </cell>
          <cell r="P49" t="str">
            <v>Schools - Short inspection</v>
          </cell>
          <cell r="Q49" t="str">
            <v>NULL</v>
          </cell>
          <cell r="R49" t="str">
            <v>NULL</v>
          </cell>
          <cell r="S49" t="str">
            <v>NULL</v>
          </cell>
          <cell r="T49" t="str">
            <v>NULL</v>
          </cell>
          <cell r="U49" t="str">
            <v>NULL</v>
          </cell>
          <cell r="V49" t="str">
            <v>NULL</v>
          </cell>
          <cell r="W49" t="str">
            <v>NULL</v>
          </cell>
          <cell r="X49" t="str">
            <v>NULL</v>
          </cell>
          <cell r="Y49" t="str">
            <v>NULL</v>
          </cell>
          <cell r="Z49" t="str">
            <v>NULL</v>
          </cell>
          <cell r="AA49" t="str">
            <v>NULL</v>
          </cell>
          <cell r="AB49" t="str">
            <v>NULL</v>
          </cell>
          <cell r="AC49" t="str">
            <v>NULL</v>
          </cell>
          <cell r="AD49">
            <v>2</v>
          </cell>
          <cell r="AE49" t="str">
            <v>NULL</v>
          </cell>
          <cell r="AF49">
            <v>2</v>
          </cell>
          <cell r="AG49">
            <v>2</v>
          </cell>
          <cell r="AH49">
            <v>1</v>
          </cell>
          <cell r="AI49">
            <v>2</v>
          </cell>
          <cell r="AJ49" t="str">
            <v>NULL</v>
          </cell>
          <cell r="AK49">
            <v>9</v>
          </cell>
          <cell r="AL49">
            <v>9</v>
          </cell>
        </row>
        <row r="50">
          <cell r="A50">
            <v>102592</v>
          </cell>
          <cell r="B50">
            <v>3143310</v>
          </cell>
          <cell r="C50" t="str">
            <v>St Matthew's CofE Primary School</v>
          </cell>
          <cell r="D50" t="str">
            <v>London</v>
          </cell>
          <cell r="E50" t="str">
            <v>London</v>
          </cell>
          <cell r="F50" t="str">
            <v>Kingston upon Thames</v>
          </cell>
          <cell r="G50" t="str">
            <v>Kingston and Surbiton</v>
          </cell>
          <cell r="H50" t="str">
            <v>KT6 6LW</v>
          </cell>
          <cell r="I50" t="str">
            <v>Voluntary Aided School</v>
          </cell>
          <cell r="J50" t="str">
            <v>Primary</v>
          </cell>
          <cell r="K50" t="str">
            <v>Does not have a sixth form</v>
          </cell>
          <cell r="L50">
            <v>10001984</v>
          </cell>
          <cell r="M50">
            <v>42319</v>
          </cell>
          <cell r="N50">
            <v>42320</v>
          </cell>
          <cell r="O50" t="str">
            <v>Requires Improvement S5 Reinspection Visit 1</v>
          </cell>
          <cell r="P50" t="str">
            <v>Schools - S5</v>
          </cell>
          <cell r="Q50" t="str">
            <v>NULL</v>
          </cell>
          <cell r="R50">
            <v>2</v>
          </cell>
          <cell r="S50" t="str">
            <v>NULL</v>
          </cell>
          <cell r="T50">
            <v>2</v>
          </cell>
          <cell r="U50">
            <v>2</v>
          </cell>
          <cell r="V50">
            <v>2</v>
          </cell>
          <cell r="W50">
            <v>2</v>
          </cell>
          <cell r="X50" t="str">
            <v>NULL</v>
          </cell>
          <cell r="Y50">
            <v>2</v>
          </cell>
          <cell r="Z50" t="str">
            <v>NULL</v>
          </cell>
          <cell r="AA50" t="str">
            <v>NULL</v>
          </cell>
          <cell r="AB50" t="str">
            <v>NULL</v>
          </cell>
          <cell r="AC50" t="str">
            <v>NULL</v>
          </cell>
          <cell r="AD50">
            <v>3</v>
          </cell>
          <cell r="AE50" t="str">
            <v>NULL</v>
          </cell>
          <cell r="AF50">
            <v>3</v>
          </cell>
          <cell r="AG50">
            <v>3</v>
          </cell>
          <cell r="AH50">
            <v>2</v>
          </cell>
          <cell r="AI50">
            <v>3</v>
          </cell>
          <cell r="AJ50" t="str">
            <v>NULL</v>
          </cell>
          <cell r="AK50" t="str">
            <v>NULL</v>
          </cell>
          <cell r="AL50" t="str">
            <v>NULL</v>
          </cell>
        </row>
        <row r="51">
          <cell r="A51">
            <v>102623</v>
          </cell>
          <cell r="B51">
            <v>3147002</v>
          </cell>
          <cell r="C51" t="str">
            <v>Dysart School</v>
          </cell>
          <cell r="D51" t="str">
            <v>London</v>
          </cell>
          <cell r="E51" t="str">
            <v>London</v>
          </cell>
          <cell r="F51" t="str">
            <v>Kingston upon Thames</v>
          </cell>
          <cell r="G51" t="str">
            <v>Kingston and Surbiton</v>
          </cell>
          <cell r="H51" t="str">
            <v>KT6 6HL</v>
          </cell>
          <cell r="I51" t="str">
            <v>Community Special School</v>
          </cell>
          <cell r="J51" t="str">
            <v>Special</v>
          </cell>
          <cell r="K51" t="str">
            <v>Has a sixth form</v>
          </cell>
          <cell r="L51">
            <v>10001167</v>
          </cell>
          <cell r="M51">
            <v>42270</v>
          </cell>
          <cell r="N51">
            <v>42270</v>
          </cell>
          <cell r="O51" t="str">
            <v>Maintained Academy and School Short inspection</v>
          </cell>
          <cell r="P51" t="str">
            <v>Schools - Short inspection</v>
          </cell>
          <cell r="Q51" t="str">
            <v>NULL</v>
          </cell>
          <cell r="R51" t="str">
            <v>NULL</v>
          </cell>
          <cell r="S51" t="str">
            <v>NULL</v>
          </cell>
          <cell r="T51" t="str">
            <v>NULL</v>
          </cell>
          <cell r="U51" t="str">
            <v>NULL</v>
          </cell>
          <cell r="V51" t="str">
            <v>NULL</v>
          </cell>
          <cell r="W51" t="str">
            <v>NULL</v>
          </cell>
          <cell r="X51" t="str">
            <v>NULL</v>
          </cell>
          <cell r="Y51" t="str">
            <v>NULL</v>
          </cell>
          <cell r="Z51" t="str">
            <v>NULL</v>
          </cell>
          <cell r="AA51" t="str">
            <v>NULL</v>
          </cell>
          <cell r="AB51" t="str">
            <v>NULL</v>
          </cell>
          <cell r="AC51" t="str">
            <v>NULL</v>
          </cell>
          <cell r="AD51">
            <v>1</v>
          </cell>
          <cell r="AE51" t="str">
            <v>NULL</v>
          </cell>
          <cell r="AF51">
            <v>1</v>
          </cell>
          <cell r="AG51">
            <v>1</v>
          </cell>
          <cell r="AH51">
            <v>1</v>
          </cell>
          <cell r="AI51">
            <v>1</v>
          </cell>
          <cell r="AJ51" t="str">
            <v>NULL</v>
          </cell>
          <cell r="AK51">
            <v>8</v>
          </cell>
          <cell r="AL51" t="str">
            <v>NULL</v>
          </cell>
        </row>
        <row r="52">
          <cell r="A52">
            <v>102631</v>
          </cell>
          <cell r="B52">
            <v>3152058</v>
          </cell>
          <cell r="C52" t="str">
            <v>Beecholme Primary School</v>
          </cell>
          <cell r="D52" t="str">
            <v>London</v>
          </cell>
          <cell r="E52" t="str">
            <v>London</v>
          </cell>
          <cell r="F52" t="str">
            <v>Merton</v>
          </cell>
          <cell r="G52" t="str">
            <v>Mitcham and Morden</v>
          </cell>
          <cell r="H52" t="str">
            <v>CR4 2HZ</v>
          </cell>
          <cell r="I52" t="str">
            <v>Community School</v>
          </cell>
          <cell r="J52" t="str">
            <v>Primary</v>
          </cell>
          <cell r="K52" t="str">
            <v>Does not have a sixth form</v>
          </cell>
          <cell r="L52">
            <v>10005690</v>
          </cell>
          <cell r="M52">
            <v>42318</v>
          </cell>
          <cell r="N52">
            <v>42319</v>
          </cell>
          <cell r="O52" t="str">
            <v>Maintained Academy and School Short inspection</v>
          </cell>
          <cell r="P52" t="str">
            <v>Schools - S8 deemed S5</v>
          </cell>
          <cell r="Q52" t="str">
            <v>NULL</v>
          </cell>
          <cell r="R52">
            <v>4</v>
          </cell>
          <cell r="S52" t="str">
            <v>SM</v>
          </cell>
          <cell r="T52">
            <v>4</v>
          </cell>
          <cell r="U52">
            <v>4</v>
          </cell>
          <cell r="V52">
            <v>3</v>
          </cell>
          <cell r="W52">
            <v>4</v>
          </cell>
          <cell r="X52" t="str">
            <v>NULL</v>
          </cell>
          <cell r="Y52">
            <v>3</v>
          </cell>
          <cell r="Z52" t="str">
            <v>NULL</v>
          </cell>
          <cell r="AA52" t="str">
            <v>NULL</v>
          </cell>
          <cell r="AB52" t="str">
            <v>NULL</v>
          </cell>
          <cell r="AC52" t="str">
            <v>NULL</v>
          </cell>
          <cell r="AD52">
            <v>2</v>
          </cell>
          <cell r="AE52" t="str">
            <v>NULL</v>
          </cell>
          <cell r="AF52">
            <v>2</v>
          </cell>
          <cell r="AG52">
            <v>2</v>
          </cell>
          <cell r="AH52">
            <v>2</v>
          </cell>
          <cell r="AI52">
            <v>2</v>
          </cell>
          <cell r="AJ52" t="str">
            <v>NULL</v>
          </cell>
          <cell r="AK52">
            <v>8</v>
          </cell>
          <cell r="AL52" t="str">
            <v>NULL</v>
          </cell>
        </row>
        <row r="53">
          <cell r="A53">
            <v>102636</v>
          </cell>
          <cell r="B53">
            <v>3152064</v>
          </cell>
          <cell r="C53" t="str">
            <v>Lonesome Primary School</v>
          </cell>
          <cell r="D53" t="str">
            <v>London</v>
          </cell>
          <cell r="E53" t="str">
            <v>London</v>
          </cell>
          <cell r="F53" t="str">
            <v>Merton</v>
          </cell>
          <cell r="G53" t="str">
            <v>Mitcham and Morden</v>
          </cell>
          <cell r="H53" t="str">
            <v>CR4 1SD</v>
          </cell>
          <cell r="I53" t="str">
            <v>Community School</v>
          </cell>
          <cell r="J53" t="str">
            <v>Primary</v>
          </cell>
          <cell r="K53" t="str">
            <v>Does not have a sixth form</v>
          </cell>
          <cell r="L53">
            <v>10005771</v>
          </cell>
          <cell r="M53">
            <v>42297</v>
          </cell>
          <cell r="N53">
            <v>42298</v>
          </cell>
          <cell r="O53" t="str">
            <v>Requires Improvement S5 Reinspection Visit 1</v>
          </cell>
          <cell r="P53" t="str">
            <v>Schools - S5</v>
          </cell>
          <cell r="Q53" t="str">
            <v>NULL</v>
          </cell>
          <cell r="R53">
            <v>2</v>
          </cell>
          <cell r="S53" t="str">
            <v>NULL</v>
          </cell>
          <cell r="T53">
            <v>2</v>
          </cell>
          <cell r="U53">
            <v>2</v>
          </cell>
          <cell r="V53">
            <v>2</v>
          </cell>
          <cell r="W53">
            <v>2</v>
          </cell>
          <cell r="X53" t="str">
            <v>NULL</v>
          </cell>
          <cell r="Y53">
            <v>2</v>
          </cell>
          <cell r="Z53" t="str">
            <v>NULL</v>
          </cell>
          <cell r="AA53" t="str">
            <v>NULL</v>
          </cell>
          <cell r="AB53" t="str">
            <v>NULL</v>
          </cell>
          <cell r="AC53" t="str">
            <v>NULL</v>
          </cell>
          <cell r="AD53">
            <v>3</v>
          </cell>
          <cell r="AE53" t="str">
            <v>NULL</v>
          </cell>
          <cell r="AF53">
            <v>3</v>
          </cell>
          <cell r="AG53">
            <v>3</v>
          </cell>
          <cell r="AH53">
            <v>2</v>
          </cell>
          <cell r="AI53">
            <v>3</v>
          </cell>
          <cell r="AJ53" t="str">
            <v>NULL</v>
          </cell>
          <cell r="AK53" t="str">
            <v>NULL</v>
          </cell>
          <cell r="AL53" t="str">
            <v>NULL</v>
          </cell>
        </row>
        <row r="54">
          <cell r="A54">
            <v>102654</v>
          </cell>
          <cell r="B54">
            <v>3152083</v>
          </cell>
          <cell r="C54" t="str">
            <v>Gorringe Park Primary School</v>
          </cell>
          <cell r="D54" t="str">
            <v>London</v>
          </cell>
          <cell r="E54" t="str">
            <v>London</v>
          </cell>
          <cell r="F54" t="str">
            <v>Merton</v>
          </cell>
          <cell r="G54" t="str">
            <v>Mitcham and Morden</v>
          </cell>
          <cell r="H54" t="str">
            <v>CR4 2YA</v>
          </cell>
          <cell r="I54" t="str">
            <v>Community School</v>
          </cell>
          <cell r="J54" t="str">
            <v>Primary</v>
          </cell>
          <cell r="K54" t="str">
            <v>Does not have a sixth form</v>
          </cell>
          <cell r="L54" t="str">
            <v>ITS462142</v>
          </cell>
          <cell r="M54">
            <v>42137</v>
          </cell>
          <cell r="N54">
            <v>42269</v>
          </cell>
          <cell r="O54" t="str">
            <v>Requires Improvement S5 Reinspection Visit 1</v>
          </cell>
          <cell r="P54" t="str">
            <v>Schools - S5</v>
          </cell>
          <cell r="Q54" t="str">
            <v>NULL</v>
          </cell>
          <cell r="R54">
            <v>4</v>
          </cell>
          <cell r="S54" t="str">
            <v>SM</v>
          </cell>
          <cell r="T54">
            <v>4</v>
          </cell>
          <cell r="U54">
            <v>4</v>
          </cell>
          <cell r="V54" t="str">
            <v>NULL</v>
          </cell>
          <cell r="W54">
            <v>4</v>
          </cell>
          <cell r="X54">
            <v>4</v>
          </cell>
          <cell r="Y54">
            <v>3</v>
          </cell>
          <cell r="Z54">
            <v>9</v>
          </cell>
          <cell r="AA54" t="str">
            <v>NULL</v>
          </cell>
          <cell r="AB54" t="str">
            <v>NULL</v>
          </cell>
          <cell r="AC54" t="str">
            <v>NULL</v>
          </cell>
          <cell r="AD54">
            <v>3</v>
          </cell>
          <cell r="AE54" t="str">
            <v>NULL</v>
          </cell>
          <cell r="AF54">
            <v>3</v>
          </cell>
          <cell r="AG54">
            <v>3</v>
          </cell>
          <cell r="AH54">
            <v>2</v>
          </cell>
          <cell r="AI54">
            <v>3</v>
          </cell>
          <cell r="AJ54" t="str">
            <v>NULL</v>
          </cell>
          <cell r="AK54" t="str">
            <v>NULL</v>
          </cell>
          <cell r="AL54" t="str">
            <v>NULL</v>
          </cell>
        </row>
        <row r="55">
          <cell r="A55">
            <v>102674</v>
          </cell>
          <cell r="B55">
            <v>3154052</v>
          </cell>
          <cell r="C55" t="str">
            <v>Raynes Park High School</v>
          </cell>
          <cell r="D55" t="str">
            <v>London</v>
          </cell>
          <cell r="E55" t="str">
            <v>London</v>
          </cell>
          <cell r="F55" t="str">
            <v>Merton</v>
          </cell>
          <cell r="G55" t="str">
            <v>Wimbledon</v>
          </cell>
          <cell r="H55" t="str">
            <v>SW20 0JL</v>
          </cell>
          <cell r="I55" t="str">
            <v>Community School</v>
          </cell>
          <cell r="J55" t="str">
            <v>Secondary</v>
          </cell>
          <cell r="K55" t="str">
            <v>Has a sixth form</v>
          </cell>
          <cell r="L55">
            <v>10001980</v>
          </cell>
          <cell r="M55">
            <v>42290</v>
          </cell>
          <cell r="N55">
            <v>42291</v>
          </cell>
          <cell r="O55" t="str">
            <v>Requires Improvement S5 Reinspection Visit 1</v>
          </cell>
          <cell r="P55" t="str">
            <v>Schools - S5</v>
          </cell>
          <cell r="Q55" t="str">
            <v>NULL</v>
          </cell>
          <cell r="R55">
            <v>2</v>
          </cell>
          <cell r="S55" t="str">
            <v>NULL</v>
          </cell>
          <cell r="T55">
            <v>2</v>
          </cell>
          <cell r="U55">
            <v>2</v>
          </cell>
          <cell r="V55">
            <v>2</v>
          </cell>
          <cell r="W55">
            <v>2</v>
          </cell>
          <cell r="X55" t="str">
            <v>NULL</v>
          </cell>
          <cell r="Y55" t="str">
            <v>NULL</v>
          </cell>
          <cell r="Z55">
            <v>2</v>
          </cell>
          <cell r="AA55" t="str">
            <v>NULL</v>
          </cell>
          <cell r="AB55" t="str">
            <v>NULL</v>
          </cell>
          <cell r="AC55" t="str">
            <v>NULL</v>
          </cell>
          <cell r="AD55">
            <v>3</v>
          </cell>
          <cell r="AE55" t="str">
            <v>NULL</v>
          </cell>
          <cell r="AF55">
            <v>3</v>
          </cell>
          <cell r="AG55">
            <v>3</v>
          </cell>
          <cell r="AH55">
            <v>2</v>
          </cell>
          <cell r="AI55">
            <v>3</v>
          </cell>
          <cell r="AJ55" t="str">
            <v>NULL</v>
          </cell>
          <cell r="AK55" t="str">
            <v>NULL</v>
          </cell>
          <cell r="AL55" t="str">
            <v>NULL</v>
          </cell>
        </row>
        <row r="56">
          <cell r="A56">
            <v>102698</v>
          </cell>
          <cell r="B56">
            <v>3157004</v>
          </cell>
          <cell r="C56" t="str">
            <v>Perseid School</v>
          </cell>
          <cell r="D56" t="str">
            <v>London</v>
          </cell>
          <cell r="E56" t="str">
            <v>London</v>
          </cell>
          <cell r="F56" t="str">
            <v>Merton</v>
          </cell>
          <cell r="G56" t="str">
            <v>Mitcham and Morden</v>
          </cell>
          <cell r="H56" t="str">
            <v>SM4 5LT</v>
          </cell>
          <cell r="I56" t="str">
            <v>Community Special School</v>
          </cell>
          <cell r="J56" t="str">
            <v>Special</v>
          </cell>
          <cell r="K56" t="str">
            <v>Has a sixth form</v>
          </cell>
          <cell r="L56">
            <v>10003521</v>
          </cell>
          <cell r="M56">
            <v>42339</v>
          </cell>
          <cell r="N56">
            <v>42339</v>
          </cell>
          <cell r="O56" t="str">
            <v>Maintained Academy and School Short inspection</v>
          </cell>
          <cell r="P56" t="str">
            <v>Schools - Short inspection</v>
          </cell>
          <cell r="Q56" t="str">
            <v>NULL</v>
          </cell>
          <cell r="R56" t="str">
            <v>NULL</v>
          </cell>
          <cell r="S56" t="str">
            <v>NULL</v>
          </cell>
          <cell r="T56" t="str">
            <v>NULL</v>
          </cell>
          <cell r="U56" t="str">
            <v>NULL</v>
          </cell>
          <cell r="V56" t="str">
            <v>NULL</v>
          </cell>
          <cell r="W56" t="str">
            <v>NULL</v>
          </cell>
          <cell r="X56" t="str">
            <v>NULL</v>
          </cell>
          <cell r="Y56" t="str">
            <v>NULL</v>
          </cell>
          <cell r="Z56" t="str">
            <v>NULL</v>
          </cell>
          <cell r="AA56" t="str">
            <v>NULL</v>
          </cell>
          <cell r="AB56" t="str">
            <v>NULL</v>
          </cell>
          <cell r="AC56" t="str">
            <v>NULL</v>
          </cell>
          <cell r="AD56">
            <v>1</v>
          </cell>
          <cell r="AE56" t="str">
            <v>NULL</v>
          </cell>
          <cell r="AF56">
            <v>1</v>
          </cell>
          <cell r="AG56">
            <v>1</v>
          </cell>
          <cell r="AH56">
            <v>1</v>
          </cell>
          <cell r="AI56">
            <v>1</v>
          </cell>
          <cell r="AJ56" t="str">
            <v>NULL</v>
          </cell>
          <cell r="AK56">
            <v>8</v>
          </cell>
          <cell r="AL56" t="str">
            <v>NULL</v>
          </cell>
        </row>
        <row r="57">
          <cell r="A57">
            <v>102716</v>
          </cell>
          <cell r="B57">
            <v>3162015</v>
          </cell>
          <cell r="C57" t="str">
            <v>Dersingham Primary School</v>
          </cell>
          <cell r="D57" t="str">
            <v>London</v>
          </cell>
          <cell r="E57" t="str">
            <v>London</v>
          </cell>
          <cell r="F57" t="str">
            <v>Newham</v>
          </cell>
          <cell r="G57" t="str">
            <v>East Ham</v>
          </cell>
          <cell r="H57" t="str">
            <v>E12 5QJ</v>
          </cell>
          <cell r="I57" t="str">
            <v>Community School</v>
          </cell>
          <cell r="J57" t="str">
            <v>Primary</v>
          </cell>
          <cell r="K57" t="str">
            <v>Does not have a sixth form</v>
          </cell>
          <cell r="L57">
            <v>10005494</v>
          </cell>
          <cell r="M57">
            <v>42285</v>
          </cell>
          <cell r="N57">
            <v>42285</v>
          </cell>
          <cell r="O57" t="str">
            <v>Maintained Academy and School Short inspection</v>
          </cell>
          <cell r="P57" t="str">
            <v>Schools - Short inspection</v>
          </cell>
          <cell r="Q57" t="str">
            <v>NULL</v>
          </cell>
          <cell r="R57" t="str">
            <v>NULL</v>
          </cell>
          <cell r="S57" t="str">
            <v>NULL</v>
          </cell>
          <cell r="T57" t="str">
            <v>NULL</v>
          </cell>
          <cell r="U57" t="str">
            <v>NULL</v>
          </cell>
          <cell r="V57" t="str">
            <v>NULL</v>
          </cell>
          <cell r="W57" t="str">
            <v>NULL</v>
          </cell>
          <cell r="X57" t="str">
            <v>NULL</v>
          </cell>
          <cell r="Y57" t="str">
            <v>NULL</v>
          </cell>
          <cell r="Z57" t="str">
            <v>NULL</v>
          </cell>
          <cell r="AA57" t="str">
            <v>NULL</v>
          </cell>
          <cell r="AB57" t="str">
            <v>NULL</v>
          </cell>
          <cell r="AC57" t="str">
            <v>NULL</v>
          </cell>
          <cell r="AD57">
            <v>2</v>
          </cell>
          <cell r="AE57" t="str">
            <v>NULL</v>
          </cell>
          <cell r="AF57">
            <v>2</v>
          </cell>
          <cell r="AG57">
            <v>2</v>
          </cell>
          <cell r="AH57">
            <v>2</v>
          </cell>
          <cell r="AI57">
            <v>2</v>
          </cell>
          <cell r="AJ57" t="str">
            <v>NULL</v>
          </cell>
          <cell r="AK57">
            <v>3</v>
          </cell>
          <cell r="AL57">
            <v>9</v>
          </cell>
        </row>
        <row r="58">
          <cell r="A58">
            <v>102729</v>
          </cell>
          <cell r="B58">
            <v>3162038</v>
          </cell>
          <cell r="C58" t="str">
            <v>Manor Primary School</v>
          </cell>
          <cell r="D58" t="str">
            <v>London</v>
          </cell>
          <cell r="E58" t="str">
            <v>London</v>
          </cell>
          <cell r="F58" t="str">
            <v>Newham</v>
          </cell>
          <cell r="G58" t="str">
            <v>West Ham</v>
          </cell>
          <cell r="H58" t="str">
            <v>E15 3BA</v>
          </cell>
          <cell r="I58" t="str">
            <v>Community School</v>
          </cell>
          <cell r="J58" t="str">
            <v>Primary</v>
          </cell>
          <cell r="K58" t="str">
            <v>Does not have a sixth form</v>
          </cell>
          <cell r="L58">
            <v>10007629</v>
          </cell>
          <cell r="M58">
            <v>42272</v>
          </cell>
          <cell r="N58">
            <v>42272</v>
          </cell>
          <cell r="O58" t="str">
            <v>Requires Improvement monitoring Visit 1</v>
          </cell>
          <cell r="P58" t="str">
            <v>Schools - S8</v>
          </cell>
          <cell r="Q58" t="str">
            <v>NULL</v>
          </cell>
          <cell r="R58" t="str">
            <v>NULL</v>
          </cell>
          <cell r="S58" t="str">
            <v>NULL</v>
          </cell>
          <cell r="T58" t="str">
            <v>NULL</v>
          </cell>
          <cell r="U58" t="str">
            <v>NULL</v>
          </cell>
          <cell r="V58" t="str">
            <v>NULL</v>
          </cell>
          <cell r="W58" t="str">
            <v>NULL</v>
          </cell>
          <cell r="X58" t="str">
            <v>NULL</v>
          </cell>
          <cell r="Y58" t="str">
            <v>NULL</v>
          </cell>
          <cell r="Z58" t="str">
            <v>NULL</v>
          </cell>
          <cell r="AA58" t="str">
            <v>NULL</v>
          </cell>
          <cell r="AB58" t="str">
            <v>NULL</v>
          </cell>
          <cell r="AC58" t="str">
            <v>NULL</v>
          </cell>
          <cell r="AD58">
            <v>3</v>
          </cell>
          <cell r="AE58" t="str">
            <v>NULL</v>
          </cell>
          <cell r="AF58">
            <v>3</v>
          </cell>
          <cell r="AG58">
            <v>3</v>
          </cell>
          <cell r="AH58">
            <v>3</v>
          </cell>
          <cell r="AI58">
            <v>3</v>
          </cell>
          <cell r="AJ58" t="str">
            <v>NULL</v>
          </cell>
          <cell r="AK58">
            <v>2</v>
          </cell>
          <cell r="AL58">
            <v>9</v>
          </cell>
        </row>
        <row r="59">
          <cell r="A59">
            <v>102751</v>
          </cell>
          <cell r="B59">
            <v>3162077</v>
          </cell>
          <cell r="C59" t="str">
            <v>Winsor Primary School</v>
          </cell>
          <cell r="D59" t="str">
            <v>London</v>
          </cell>
          <cell r="E59" t="str">
            <v>London</v>
          </cell>
          <cell r="F59" t="str">
            <v>Newham</v>
          </cell>
          <cell r="G59" t="str">
            <v>East Ham</v>
          </cell>
          <cell r="H59" t="str">
            <v>E6 5NA</v>
          </cell>
          <cell r="I59" t="str">
            <v>Community School</v>
          </cell>
          <cell r="J59" t="str">
            <v>Primary</v>
          </cell>
          <cell r="K59" t="str">
            <v>Does not have a sixth form</v>
          </cell>
          <cell r="L59">
            <v>10005721</v>
          </cell>
          <cell r="M59">
            <v>42269</v>
          </cell>
          <cell r="N59">
            <v>42271</v>
          </cell>
          <cell r="O59" t="str">
            <v>Maintained Academy and School Short inspection</v>
          </cell>
          <cell r="P59" t="str">
            <v>Schools - S8 deemed S5</v>
          </cell>
          <cell r="Q59" t="str">
            <v>NULL</v>
          </cell>
          <cell r="R59">
            <v>3</v>
          </cell>
          <cell r="S59" t="str">
            <v>NULL</v>
          </cell>
          <cell r="T59">
            <v>3</v>
          </cell>
          <cell r="U59">
            <v>3</v>
          </cell>
          <cell r="V59">
            <v>3</v>
          </cell>
          <cell r="W59">
            <v>3</v>
          </cell>
          <cell r="X59" t="str">
            <v>NULL</v>
          </cell>
          <cell r="Y59">
            <v>2</v>
          </cell>
          <cell r="Z59" t="str">
            <v>NULL</v>
          </cell>
          <cell r="AA59" t="str">
            <v>NULL</v>
          </cell>
          <cell r="AB59" t="str">
            <v>NULL</v>
          </cell>
          <cell r="AC59" t="str">
            <v>NULL</v>
          </cell>
          <cell r="AD59">
            <v>2</v>
          </cell>
          <cell r="AE59" t="str">
            <v>NULL</v>
          </cell>
          <cell r="AF59">
            <v>2</v>
          </cell>
          <cell r="AG59">
            <v>2</v>
          </cell>
          <cell r="AH59">
            <v>2</v>
          </cell>
          <cell r="AI59">
            <v>2</v>
          </cell>
          <cell r="AJ59" t="str">
            <v>NULL</v>
          </cell>
          <cell r="AK59">
            <v>8</v>
          </cell>
          <cell r="AL59" t="str">
            <v>NULL</v>
          </cell>
        </row>
        <row r="60">
          <cell r="A60">
            <v>102759</v>
          </cell>
          <cell r="B60">
            <v>3162090</v>
          </cell>
          <cell r="C60" t="str">
            <v>Ellen Wilkinson Primary School</v>
          </cell>
          <cell r="D60" t="str">
            <v>London</v>
          </cell>
          <cell r="E60" t="str">
            <v>London</v>
          </cell>
          <cell r="F60" t="str">
            <v>Newham</v>
          </cell>
          <cell r="G60" t="str">
            <v>West Ham</v>
          </cell>
          <cell r="H60" t="str">
            <v>E6 5UP</v>
          </cell>
          <cell r="I60" t="str">
            <v>Community School</v>
          </cell>
          <cell r="J60" t="str">
            <v>Primary</v>
          </cell>
          <cell r="K60" t="str">
            <v>Does not have a sixth form</v>
          </cell>
          <cell r="L60">
            <v>10005728</v>
          </cell>
          <cell r="M60">
            <v>42339</v>
          </cell>
          <cell r="N60">
            <v>42339</v>
          </cell>
          <cell r="O60" t="str">
            <v>Maintained Academy and School Short inspection</v>
          </cell>
          <cell r="P60" t="str">
            <v>Schools - Short inspection</v>
          </cell>
          <cell r="Q60" t="str">
            <v>NULL</v>
          </cell>
          <cell r="R60" t="str">
            <v>NULL</v>
          </cell>
          <cell r="S60" t="str">
            <v>NULL</v>
          </cell>
          <cell r="T60" t="str">
            <v>NULL</v>
          </cell>
          <cell r="U60" t="str">
            <v>NULL</v>
          </cell>
          <cell r="V60" t="str">
            <v>NULL</v>
          </cell>
          <cell r="W60" t="str">
            <v>NULL</v>
          </cell>
          <cell r="X60" t="str">
            <v>NULL</v>
          </cell>
          <cell r="Y60" t="str">
            <v>NULL</v>
          </cell>
          <cell r="Z60" t="str">
            <v>NULL</v>
          </cell>
          <cell r="AA60" t="str">
            <v>NULL</v>
          </cell>
          <cell r="AB60" t="str">
            <v>NULL</v>
          </cell>
          <cell r="AC60" t="str">
            <v>NULL</v>
          </cell>
          <cell r="AD60">
            <v>2</v>
          </cell>
          <cell r="AE60" t="str">
            <v>NULL</v>
          </cell>
          <cell r="AF60">
            <v>2</v>
          </cell>
          <cell r="AG60">
            <v>2</v>
          </cell>
          <cell r="AH60">
            <v>2</v>
          </cell>
          <cell r="AI60">
            <v>2</v>
          </cell>
          <cell r="AJ60" t="str">
            <v>NULL</v>
          </cell>
          <cell r="AK60">
            <v>2</v>
          </cell>
          <cell r="AL60">
            <v>9</v>
          </cell>
        </row>
        <row r="61">
          <cell r="A61">
            <v>102760</v>
          </cell>
          <cell r="B61">
            <v>3162091</v>
          </cell>
          <cell r="C61" t="str">
            <v>Cleves Primary School</v>
          </cell>
          <cell r="D61" t="str">
            <v>London</v>
          </cell>
          <cell r="E61" t="str">
            <v>London</v>
          </cell>
          <cell r="F61" t="str">
            <v>Newham</v>
          </cell>
          <cell r="G61" t="str">
            <v>East Ham</v>
          </cell>
          <cell r="H61" t="str">
            <v>E6 1QP</v>
          </cell>
          <cell r="I61" t="str">
            <v>Community School</v>
          </cell>
          <cell r="J61" t="str">
            <v>Primary</v>
          </cell>
          <cell r="K61" t="str">
            <v>Does not have a sixth form</v>
          </cell>
          <cell r="L61">
            <v>10001976</v>
          </cell>
          <cell r="M61">
            <v>42311</v>
          </cell>
          <cell r="N61">
            <v>42312</v>
          </cell>
          <cell r="O61" t="str">
            <v>Requires Improvement S5 Reinspection Visit 1</v>
          </cell>
          <cell r="P61" t="str">
            <v>Schools - S5</v>
          </cell>
          <cell r="Q61" t="str">
            <v>NULL</v>
          </cell>
          <cell r="R61">
            <v>1</v>
          </cell>
          <cell r="S61" t="str">
            <v>NULL</v>
          </cell>
          <cell r="T61">
            <v>1</v>
          </cell>
          <cell r="U61">
            <v>1</v>
          </cell>
          <cell r="V61">
            <v>1</v>
          </cell>
          <cell r="W61">
            <v>1</v>
          </cell>
          <cell r="X61" t="str">
            <v>NULL</v>
          </cell>
          <cell r="Y61">
            <v>1</v>
          </cell>
          <cell r="Z61" t="str">
            <v>NULL</v>
          </cell>
          <cell r="AA61" t="str">
            <v>NULL</v>
          </cell>
          <cell r="AB61" t="str">
            <v>NULL</v>
          </cell>
          <cell r="AC61" t="str">
            <v>NULL</v>
          </cell>
          <cell r="AD61">
            <v>3</v>
          </cell>
          <cell r="AE61" t="str">
            <v>NULL</v>
          </cell>
          <cell r="AF61">
            <v>3</v>
          </cell>
          <cell r="AG61">
            <v>3</v>
          </cell>
          <cell r="AH61">
            <v>2</v>
          </cell>
          <cell r="AI61">
            <v>3</v>
          </cell>
          <cell r="AJ61" t="str">
            <v>NULL</v>
          </cell>
          <cell r="AK61" t="str">
            <v>NULL</v>
          </cell>
          <cell r="AL61" t="str">
            <v>NULL</v>
          </cell>
        </row>
        <row r="62">
          <cell r="A62">
            <v>102812</v>
          </cell>
          <cell r="B62">
            <v>3172031</v>
          </cell>
          <cell r="C62" t="str">
            <v>Newbury Park Primary School</v>
          </cell>
          <cell r="D62" t="str">
            <v>London</v>
          </cell>
          <cell r="E62" t="str">
            <v>London</v>
          </cell>
          <cell r="F62" t="str">
            <v>Redbridge</v>
          </cell>
          <cell r="G62" t="str">
            <v>Ilford North</v>
          </cell>
          <cell r="H62" t="str">
            <v>IG2 7LB</v>
          </cell>
          <cell r="I62" t="str">
            <v>Community School</v>
          </cell>
          <cell r="J62" t="str">
            <v>Primary</v>
          </cell>
          <cell r="K62" t="str">
            <v>Does not have a sixth form</v>
          </cell>
          <cell r="L62">
            <v>10001260</v>
          </cell>
          <cell r="M62">
            <v>42311</v>
          </cell>
          <cell r="N62">
            <v>42311</v>
          </cell>
          <cell r="O62" t="str">
            <v>Maintained Academy and School Short inspection</v>
          </cell>
          <cell r="P62" t="str">
            <v>Schools - Short inspection</v>
          </cell>
          <cell r="Q62" t="str">
            <v>NULL</v>
          </cell>
          <cell r="R62" t="str">
            <v>NULL</v>
          </cell>
          <cell r="S62" t="str">
            <v>NULL</v>
          </cell>
          <cell r="T62" t="str">
            <v>NULL</v>
          </cell>
          <cell r="U62" t="str">
            <v>NULL</v>
          </cell>
          <cell r="V62" t="str">
            <v>NULL</v>
          </cell>
          <cell r="W62" t="str">
            <v>NULL</v>
          </cell>
          <cell r="X62" t="str">
            <v>NULL</v>
          </cell>
          <cell r="Y62" t="str">
            <v>NULL</v>
          </cell>
          <cell r="Z62" t="str">
            <v>NULL</v>
          </cell>
          <cell r="AA62" t="str">
            <v>NULL</v>
          </cell>
          <cell r="AB62" t="str">
            <v>NULL</v>
          </cell>
          <cell r="AC62" t="str">
            <v>NULL</v>
          </cell>
          <cell r="AD62">
            <v>2</v>
          </cell>
          <cell r="AE62" t="str">
            <v>NULL</v>
          </cell>
          <cell r="AF62">
            <v>2</v>
          </cell>
          <cell r="AG62">
            <v>2</v>
          </cell>
          <cell r="AH62">
            <v>2</v>
          </cell>
          <cell r="AI62">
            <v>2</v>
          </cell>
          <cell r="AJ62" t="str">
            <v>NULL</v>
          </cell>
          <cell r="AK62">
            <v>3</v>
          </cell>
          <cell r="AL62">
            <v>9</v>
          </cell>
        </row>
        <row r="63">
          <cell r="A63">
            <v>102849</v>
          </cell>
          <cell r="B63">
            <v>3174006</v>
          </cell>
          <cell r="C63" t="str">
            <v>Caterham High School</v>
          </cell>
          <cell r="D63" t="str">
            <v>London</v>
          </cell>
          <cell r="E63" t="str">
            <v>London</v>
          </cell>
          <cell r="F63" t="str">
            <v>Redbridge</v>
          </cell>
          <cell r="G63" t="str">
            <v>Ilford North</v>
          </cell>
          <cell r="H63" t="str">
            <v>IG5 0QW</v>
          </cell>
          <cell r="I63" t="str">
            <v>Community School</v>
          </cell>
          <cell r="J63" t="str">
            <v>Secondary</v>
          </cell>
          <cell r="K63" t="str">
            <v>Has a sixth form</v>
          </cell>
          <cell r="L63">
            <v>10009392</v>
          </cell>
          <cell r="M63">
            <v>42353</v>
          </cell>
          <cell r="N63">
            <v>42353</v>
          </cell>
          <cell r="O63" t="str">
            <v>S8 No Formal Designation Visit</v>
          </cell>
          <cell r="P63" t="str">
            <v>Schools - S8</v>
          </cell>
          <cell r="Q63" t="str">
            <v>NULL</v>
          </cell>
          <cell r="R63" t="str">
            <v>NULL</v>
          </cell>
          <cell r="S63" t="str">
            <v>NULL</v>
          </cell>
          <cell r="T63" t="str">
            <v>NULL</v>
          </cell>
          <cell r="U63" t="str">
            <v>NULL</v>
          </cell>
          <cell r="V63" t="str">
            <v>NULL</v>
          </cell>
          <cell r="W63" t="str">
            <v>NULL</v>
          </cell>
          <cell r="X63" t="str">
            <v>NULL</v>
          </cell>
          <cell r="Y63" t="str">
            <v>NULL</v>
          </cell>
          <cell r="Z63" t="str">
            <v>NULL</v>
          </cell>
          <cell r="AA63" t="str">
            <v>NULL</v>
          </cell>
          <cell r="AB63" t="str">
            <v>NULL</v>
          </cell>
          <cell r="AC63" t="str">
            <v>NULL</v>
          </cell>
          <cell r="AD63">
            <v>2</v>
          </cell>
          <cell r="AE63" t="str">
            <v>NULL</v>
          </cell>
          <cell r="AF63">
            <v>2</v>
          </cell>
          <cell r="AG63">
            <v>2</v>
          </cell>
          <cell r="AH63">
            <v>2</v>
          </cell>
          <cell r="AI63">
            <v>2</v>
          </cell>
          <cell r="AJ63" t="str">
            <v>NULL</v>
          </cell>
          <cell r="AK63">
            <v>9</v>
          </cell>
          <cell r="AL63">
            <v>3</v>
          </cell>
        </row>
        <row r="64">
          <cell r="A64">
            <v>102851</v>
          </cell>
          <cell r="B64">
            <v>3174021</v>
          </cell>
          <cell r="C64" t="str">
            <v>Wanstead High School</v>
          </cell>
          <cell r="D64" t="str">
            <v>London</v>
          </cell>
          <cell r="E64" t="str">
            <v>London</v>
          </cell>
          <cell r="F64" t="str">
            <v>Redbridge</v>
          </cell>
          <cell r="G64" t="str">
            <v>Leyton and Wanstead</v>
          </cell>
          <cell r="H64" t="str">
            <v>E11 2JZ</v>
          </cell>
          <cell r="I64" t="str">
            <v>Community School</v>
          </cell>
          <cell r="J64" t="str">
            <v>Secondary</v>
          </cell>
          <cell r="K64" t="str">
            <v>Has a sixth form</v>
          </cell>
          <cell r="L64">
            <v>10005765</v>
          </cell>
          <cell r="M64">
            <v>42298</v>
          </cell>
          <cell r="N64">
            <v>42299</v>
          </cell>
          <cell r="O64" t="str">
            <v>Requires Improvement S5 Reinspection Visit 1</v>
          </cell>
          <cell r="P64" t="str">
            <v>Schools - S5</v>
          </cell>
          <cell r="Q64" t="str">
            <v>NULL</v>
          </cell>
          <cell r="R64">
            <v>2</v>
          </cell>
          <cell r="S64" t="str">
            <v>NULL</v>
          </cell>
          <cell r="T64">
            <v>2</v>
          </cell>
          <cell r="U64">
            <v>2</v>
          </cell>
          <cell r="V64">
            <v>2</v>
          </cell>
          <cell r="W64">
            <v>2</v>
          </cell>
          <cell r="X64" t="str">
            <v>NULL</v>
          </cell>
          <cell r="Y64" t="str">
            <v>NULL</v>
          </cell>
          <cell r="Z64">
            <v>2</v>
          </cell>
          <cell r="AA64" t="str">
            <v>NULL</v>
          </cell>
          <cell r="AB64" t="str">
            <v>NULL</v>
          </cell>
          <cell r="AC64" t="str">
            <v>NULL</v>
          </cell>
          <cell r="AD64">
            <v>3</v>
          </cell>
          <cell r="AE64" t="str">
            <v>NULL</v>
          </cell>
          <cell r="AF64">
            <v>3</v>
          </cell>
          <cell r="AG64">
            <v>3</v>
          </cell>
          <cell r="AH64">
            <v>2</v>
          </cell>
          <cell r="AI64">
            <v>3</v>
          </cell>
          <cell r="AJ64" t="str">
            <v>NULL</v>
          </cell>
          <cell r="AK64" t="str">
            <v>NULL</v>
          </cell>
          <cell r="AL64" t="str">
            <v>NULL</v>
          </cell>
        </row>
        <row r="65">
          <cell r="A65">
            <v>102882</v>
          </cell>
          <cell r="B65">
            <v>3181001</v>
          </cell>
          <cell r="C65" t="str">
            <v>Windham Nursery School</v>
          </cell>
          <cell r="D65" t="str">
            <v>London</v>
          </cell>
          <cell r="E65" t="str">
            <v>London</v>
          </cell>
          <cell r="F65" t="str">
            <v>Richmond upon Thames</v>
          </cell>
          <cell r="G65" t="str">
            <v>Richmond Park</v>
          </cell>
          <cell r="H65" t="str">
            <v>TW9 2HP</v>
          </cell>
          <cell r="I65" t="str">
            <v>LA Nursery School</v>
          </cell>
          <cell r="J65" t="str">
            <v>Nursery</v>
          </cell>
          <cell r="K65" t="str">
            <v>Not applicable</v>
          </cell>
          <cell r="L65">
            <v>10001286</v>
          </cell>
          <cell r="M65">
            <v>42333</v>
          </cell>
          <cell r="N65">
            <v>42333</v>
          </cell>
          <cell r="O65" t="str">
            <v>Maintained Academy and School Short inspection</v>
          </cell>
          <cell r="P65" t="str">
            <v>Schools - Short inspection</v>
          </cell>
          <cell r="Q65" t="str">
            <v>NULL</v>
          </cell>
          <cell r="R65" t="str">
            <v>NULL</v>
          </cell>
          <cell r="S65" t="str">
            <v>NULL</v>
          </cell>
          <cell r="T65" t="str">
            <v>NULL</v>
          </cell>
          <cell r="U65" t="str">
            <v>NULL</v>
          </cell>
          <cell r="V65" t="str">
            <v>NULL</v>
          </cell>
          <cell r="W65" t="str">
            <v>NULL</v>
          </cell>
          <cell r="X65" t="str">
            <v>NULL</v>
          </cell>
          <cell r="Y65" t="str">
            <v>NULL</v>
          </cell>
          <cell r="Z65" t="str">
            <v>NULL</v>
          </cell>
          <cell r="AA65" t="str">
            <v>NULL</v>
          </cell>
          <cell r="AB65" t="str">
            <v>NULL</v>
          </cell>
          <cell r="AC65" t="str">
            <v>NULL</v>
          </cell>
          <cell r="AD65">
            <v>1</v>
          </cell>
          <cell r="AE65" t="str">
            <v>NULL</v>
          </cell>
          <cell r="AF65">
            <v>1</v>
          </cell>
          <cell r="AG65">
            <v>1</v>
          </cell>
          <cell r="AH65">
            <v>1</v>
          </cell>
          <cell r="AI65">
            <v>1</v>
          </cell>
          <cell r="AJ65" t="str">
            <v>NULL</v>
          </cell>
          <cell r="AK65" t="str">
            <v>NULL</v>
          </cell>
          <cell r="AL65" t="str">
            <v>NULL</v>
          </cell>
        </row>
        <row r="66">
          <cell r="A66">
            <v>102904</v>
          </cell>
          <cell r="B66">
            <v>3182035</v>
          </cell>
          <cell r="C66" t="str">
            <v>Buckingham Primary School</v>
          </cell>
          <cell r="D66" t="str">
            <v>London</v>
          </cell>
          <cell r="E66" t="str">
            <v>London</v>
          </cell>
          <cell r="F66" t="str">
            <v>Richmond upon Thames</v>
          </cell>
          <cell r="G66" t="str">
            <v>Twickenham</v>
          </cell>
          <cell r="H66" t="str">
            <v>TW12 3LT</v>
          </cell>
          <cell r="I66" t="str">
            <v>Community School</v>
          </cell>
          <cell r="J66" t="str">
            <v>Primary</v>
          </cell>
          <cell r="K66" t="str">
            <v>Does not have a sixth form</v>
          </cell>
          <cell r="L66">
            <v>10001972</v>
          </cell>
          <cell r="M66">
            <v>42277</v>
          </cell>
          <cell r="N66">
            <v>42278</v>
          </cell>
          <cell r="O66" t="str">
            <v>Requires Improvement S5 Reinspection Visit 1</v>
          </cell>
          <cell r="P66" t="str">
            <v>Schools - S5</v>
          </cell>
          <cell r="Q66" t="str">
            <v>NULL</v>
          </cell>
          <cell r="R66">
            <v>2</v>
          </cell>
          <cell r="S66" t="str">
            <v>NULL</v>
          </cell>
          <cell r="T66">
            <v>2</v>
          </cell>
          <cell r="U66">
            <v>2</v>
          </cell>
          <cell r="V66">
            <v>2</v>
          </cell>
          <cell r="W66">
            <v>2</v>
          </cell>
          <cell r="X66" t="str">
            <v>NULL</v>
          </cell>
          <cell r="Y66">
            <v>2</v>
          </cell>
          <cell r="Z66" t="str">
            <v>NULL</v>
          </cell>
          <cell r="AA66" t="str">
            <v>NULL</v>
          </cell>
          <cell r="AB66" t="str">
            <v>NULL</v>
          </cell>
          <cell r="AC66" t="str">
            <v>NULL</v>
          </cell>
          <cell r="AD66">
            <v>3</v>
          </cell>
          <cell r="AE66" t="str">
            <v>NULL</v>
          </cell>
          <cell r="AF66">
            <v>3</v>
          </cell>
          <cell r="AG66">
            <v>3</v>
          </cell>
          <cell r="AH66">
            <v>2</v>
          </cell>
          <cell r="AI66">
            <v>3</v>
          </cell>
          <cell r="AJ66" t="str">
            <v>NULL</v>
          </cell>
          <cell r="AK66" t="str">
            <v>NULL</v>
          </cell>
          <cell r="AL66" t="str">
            <v>NULL</v>
          </cell>
        </row>
        <row r="67">
          <cell r="A67">
            <v>102996</v>
          </cell>
          <cell r="B67">
            <v>3193503</v>
          </cell>
          <cell r="C67" t="str">
            <v>St Elphege's RC Junior School</v>
          </cell>
          <cell r="D67" t="str">
            <v>London</v>
          </cell>
          <cell r="E67" t="str">
            <v>London</v>
          </cell>
          <cell r="F67" t="str">
            <v>Sutton</v>
          </cell>
          <cell r="G67" t="str">
            <v>Carshalton and Wallington</v>
          </cell>
          <cell r="H67" t="str">
            <v>SM6 9HY</v>
          </cell>
          <cell r="I67" t="str">
            <v>Voluntary Aided School</v>
          </cell>
          <cell r="J67" t="str">
            <v>Primary</v>
          </cell>
          <cell r="K67" t="str">
            <v>Does not have a sixth form</v>
          </cell>
          <cell r="L67">
            <v>10001383</v>
          </cell>
          <cell r="M67">
            <v>42290</v>
          </cell>
          <cell r="N67">
            <v>42290</v>
          </cell>
          <cell r="O67" t="str">
            <v>Maintained Academy and School Short inspection</v>
          </cell>
          <cell r="P67" t="str">
            <v>Schools - S8 deemed S5</v>
          </cell>
          <cell r="Q67" t="str">
            <v>NULL</v>
          </cell>
          <cell r="R67">
            <v>1</v>
          </cell>
          <cell r="S67" t="str">
            <v>NULL</v>
          </cell>
          <cell r="T67">
            <v>1</v>
          </cell>
          <cell r="U67">
            <v>1</v>
          </cell>
          <cell r="V67">
            <v>1</v>
          </cell>
          <cell r="W67">
            <v>1</v>
          </cell>
          <cell r="X67" t="str">
            <v>NULL</v>
          </cell>
          <cell r="Y67" t="str">
            <v>NULL</v>
          </cell>
          <cell r="Z67" t="str">
            <v>NULL</v>
          </cell>
          <cell r="AA67" t="str">
            <v>NULL</v>
          </cell>
          <cell r="AB67" t="str">
            <v>NULL</v>
          </cell>
          <cell r="AC67" t="str">
            <v>NULL</v>
          </cell>
          <cell r="AD67">
            <v>2</v>
          </cell>
          <cell r="AE67" t="str">
            <v>NULL</v>
          </cell>
          <cell r="AF67">
            <v>2</v>
          </cell>
          <cell r="AG67">
            <v>2</v>
          </cell>
          <cell r="AH67">
            <v>2</v>
          </cell>
          <cell r="AI67">
            <v>2</v>
          </cell>
          <cell r="AJ67" t="str">
            <v>NULL</v>
          </cell>
          <cell r="AK67">
            <v>9</v>
          </cell>
          <cell r="AL67">
            <v>9</v>
          </cell>
        </row>
        <row r="68">
          <cell r="A68">
            <v>103003</v>
          </cell>
          <cell r="B68">
            <v>3194015</v>
          </cell>
          <cell r="C68" t="str">
            <v>Stanley Park High School</v>
          </cell>
          <cell r="D68" t="str">
            <v>London</v>
          </cell>
          <cell r="E68" t="str">
            <v>London</v>
          </cell>
          <cell r="F68" t="str">
            <v>Sutton</v>
          </cell>
          <cell r="G68" t="str">
            <v>Carshalton and Wallington</v>
          </cell>
          <cell r="H68" t="str">
            <v>SM5 4NS</v>
          </cell>
          <cell r="I68" t="str">
            <v>Community School</v>
          </cell>
          <cell r="J68" t="str">
            <v>Secondary</v>
          </cell>
          <cell r="K68" t="str">
            <v>Has a sixth form</v>
          </cell>
          <cell r="L68">
            <v>10006373</v>
          </cell>
          <cell r="M68">
            <v>42312</v>
          </cell>
          <cell r="N68">
            <v>42313</v>
          </cell>
          <cell r="O68" t="str">
            <v>Requires Improvement S5 Reinspection Visit 1</v>
          </cell>
          <cell r="P68" t="str">
            <v>Schools - S5</v>
          </cell>
          <cell r="Q68" t="str">
            <v>NULL</v>
          </cell>
          <cell r="R68">
            <v>2</v>
          </cell>
          <cell r="S68" t="str">
            <v>NULL</v>
          </cell>
          <cell r="T68">
            <v>2</v>
          </cell>
          <cell r="U68">
            <v>2</v>
          </cell>
          <cell r="V68">
            <v>1</v>
          </cell>
          <cell r="W68">
            <v>2</v>
          </cell>
          <cell r="X68" t="str">
            <v>NULL</v>
          </cell>
          <cell r="Y68" t="str">
            <v>NULL</v>
          </cell>
          <cell r="Z68">
            <v>2</v>
          </cell>
          <cell r="AA68" t="str">
            <v>NULL</v>
          </cell>
          <cell r="AB68" t="str">
            <v>NULL</v>
          </cell>
          <cell r="AC68" t="str">
            <v>NULL</v>
          </cell>
          <cell r="AD68">
            <v>3</v>
          </cell>
          <cell r="AE68" t="str">
            <v>NULL</v>
          </cell>
          <cell r="AF68">
            <v>3</v>
          </cell>
          <cell r="AG68">
            <v>2</v>
          </cell>
          <cell r="AH68">
            <v>2</v>
          </cell>
          <cell r="AI68">
            <v>2</v>
          </cell>
          <cell r="AJ68" t="str">
            <v>NULL</v>
          </cell>
          <cell r="AK68" t="str">
            <v>NULL</v>
          </cell>
          <cell r="AL68" t="str">
            <v>NULL</v>
          </cell>
        </row>
        <row r="69">
          <cell r="A69">
            <v>103030</v>
          </cell>
          <cell r="B69">
            <v>3201004</v>
          </cell>
          <cell r="C69" t="str">
            <v>Acacia Nursery</v>
          </cell>
          <cell r="D69" t="str">
            <v>London</v>
          </cell>
          <cell r="E69" t="str">
            <v>London</v>
          </cell>
          <cell r="F69" t="str">
            <v>Waltham Forest</v>
          </cell>
          <cell r="G69" t="str">
            <v>Leyton and Wanstead</v>
          </cell>
          <cell r="H69" t="str">
            <v>E11 3HF</v>
          </cell>
          <cell r="I69" t="str">
            <v>LA Nursery School</v>
          </cell>
          <cell r="J69" t="str">
            <v>Nursery</v>
          </cell>
          <cell r="K69" t="str">
            <v>Not applicable</v>
          </cell>
          <cell r="L69">
            <v>10004137</v>
          </cell>
          <cell r="M69">
            <v>42276</v>
          </cell>
          <cell r="N69">
            <v>42277</v>
          </cell>
          <cell r="O69" t="str">
            <v>Schools into Special Measures Visit 2</v>
          </cell>
          <cell r="P69" t="str">
            <v>Schools - S8</v>
          </cell>
          <cell r="Q69" t="str">
            <v>NULL</v>
          </cell>
          <cell r="R69" t="str">
            <v>NULL</v>
          </cell>
          <cell r="S69" t="str">
            <v>NULL</v>
          </cell>
          <cell r="T69" t="str">
            <v>NULL</v>
          </cell>
          <cell r="U69" t="str">
            <v>NULL</v>
          </cell>
          <cell r="V69" t="str">
            <v>NULL</v>
          </cell>
          <cell r="W69" t="str">
            <v>NULL</v>
          </cell>
          <cell r="X69" t="str">
            <v>NULL</v>
          </cell>
          <cell r="Y69" t="str">
            <v>NULL</v>
          </cell>
          <cell r="Z69" t="str">
            <v>NULL</v>
          </cell>
          <cell r="AA69" t="str">
            <v>NULL</v>
          </cell>
          <cell r="AB69" t="str">
            <v>NULL</v>
          </cell>
          <cell r="AC69" t="str">
            <v>NULL</v>
          </cell>
          <cell r="AD69">
            <v>4</v>
          </cell>
          <cell r="AE69" t="str">
            <v>SM</v>
          </cell>
          <cell r="AF69">
            <v>4</v>
          </cell>
          <cell r="AG69">
            <v>4</v>
          </cell>
          <cell r="AH69">
            <v>3</v>
          </cell>
          <cell r="AI69">
            <v>4</v>
          </cell>
          <cell r="AJ69" t="str">
            <v>NULL</v>
          </cell>
          <cell r="AK69">
            <v>4</v>
          </cell>
          <cell r="AL69">
            <v>9</v>
          </cell>
        </row>
        <row r="70">
          <cell r="A70">
            <v>103035</v>
          </cell>
          <cell r="B70">
            <v>3202004</v>
          </cell>
          <cell r="C70" t="str">
            <v>Longshaw Primary School</v>
          </cell>
          <cell r="D70" t="str">
            <v>London</v>
          </cell>
          <cell r="E70" t="str">
            <v>London</v>
          </cell>
          <cell r="F70" t="str">
            <v>Waltham Forest</v>
          </cell>
          <cell r="G70" t="str">
            <v>Chingford and Woodford Green</v>
          </cell>
          <cell r="H70" t="str">
            <v>E4 6LH</v>
          </cell>
          <cell r="I70" t="str">
            <v>Community School</v>
          </cell>
          <cell r="J70" t="str">
            <v>Primary</v>
          </cell>
          <cell r="K70" t="str">
            <v>Does not have a sixth form</v>
          </cell>
          <cell r="L70">
            <v>10007994</v>
          </cell>
          <cell r="M70">
            <v>42311</v>
          </cell>
          <cell r="N70">
            <v>42312</v>
          </cell>
          <cell r="O70" t="str">
            <v>Schools into Special Measures Visit 1</v>
          </cell>
          <cell r="P70" t="str">
            <v>Schools - S8</v>
          </cell>
          <cell r="Q70" t="str">
            <v>NULL</v>
          </cell>
          <cell r="R70" t="str">
            <v>NULL</v>
          </cell>
          <cell r="S70" t="str">
            <v>NULL</v>
          </cell>
          <cell r="T70" t="str">
            <v>NULL</v>
          </cell>
          <cell r="U70" t="str">
            <v>NULL</v>
          </cell>
          <cell r="V70" t="str">
            <v>NULL</v>
          </cell>
          <cell r="W70" t="str">
            <v>NULL</v>
          </cell>
          <cell r="X70" t="str">
            <v>NULL</v>
          </cell>
          <cell r="Y70" t="str">
            <v>NULL</v>
          </cell>
          <cell r="Z70" t="str">
            <v>NULL</v>
          </cell>
          <cell r="AA70" t="str">
            <v>NULL</v>
          </cell>
          <cell r="AB70" t="str">
            <v>NULL</v>
          </cell>
          <cell r="AC70" t="str">
            <v>NULL</v>
          </cell>
          <cell r="AD70">
            <v>4</v>
          </cell>
          <cell r="AE70" t="str">
            <v>SM</v>
          </cell>
          <cell r="AF70">
            <v>4</v>
          </cell>
          <cell r="AG70">
            <v>4</v>
          </cell>
          <cell r="AH70">
            <v>3</v>
          </cell>
          <cell r="AI70">
            <v>4</v>
          </cell>
          <cell r="AJ70" t="str">
            <v>NULL</v>
          </cell>
          <cell r="AK70">
            <v>3</v>
          </cell>
          <cell r="AL70">
            <v>9</v>
          </cell>
        </row>
        <row r="71">
          <cell r="A71">
            <v>103073</v>
          </cell>
          <cell r="B71">
            <v>3202067</v>
          </cell>
          <cell r="C71" t="str">
            <v>Dawlish Primary School</v>
          </cell>
          <cell r="D71" t="str">
            <v>London</v>
          </cell>
          <cell r="E71" t="str">
            <v>London</v>
          </cell>
          <cell r="F71" t="str">
            <v>Waltham Forest</v>
          </cell>
          <cell r="G71" t="str">
            <v>Leyton and Wanstead</v>
          </cell>
          <cell r="H71" t="str">
            <v>E10 6NN</v>
          </cell>
          <cell r="I71" t="str">
            <v>Community School</v>
          </cell>
          <cell r="J71" t="str">
            <v>Primary</v>
          </cell>
          <cell r="K71" t="str">
            <v>Does not have a sixth form</v>
          </cell>
          <cell r="L71">
            <v>10005729</v>
          </cell>
          <cell r="M71">
            <v>42332</v>
          </cell>
          <cell r="N71">
            <v>42333</v>
          </cell>
          <cell r="O71" t="str">
            <v>Maintained Academy and School Short inspection</v>
          </cell>
          <cell r="P71" t="str">
            <v>Schools - S8 deemed S5</v>
          </cell>
          <cell r="Q71" t="str">
            <v>NULL</v>
          </cell>
          <cell r="R71">
            <v>3</v>
          </cell>
          <cell r="S71" t="str">
            <v>NULL</v>
          </cell>
          <cell r="T71">
            <v>3</v>
          </cell>
          <cell r="U71">
            <v>3</v>
          </cell>
          <cell r="V71">
            <v>2</v>
          </cell>
          <cell r="W71">
            <v>2</v>
          </cell>
          <cell r="X71" t="str">
            <v>NULL</v>
          </cell>
          <cell r="Y71">
            <v>2</v>
          </cell>
          <cell r="Z71" t="str">
            <v>NULL</v>
          </cell>
          <cell r="AA71" t="str">
            <v>NULL</v>
          </cell>
          <cell r="AB71" t="str">
            <v>NULL</v>
          </cell>
          <cell r="AC71" t="str">
            <v>NULL</v>
          </cell>
          <cell r="AD71">
            <v>2</v>
          </cell>
          <cell r="AE71" t="str">
            <v>NULL</v>
          </cell>
          <cell r="AF71">
            <v>2</v>
          </cell>
          <cell r="AG71">
            <v>2</v>
          </cell>
          <cell r="AH71">
            <v>2</v>
          </cell>
          <cell r="AI71">
            <v>2</v>
          </cell>
          <cell r="AJ71" t="str">
            <v>NULL</v>
          </cell>
          <cell r="AK71">
            <v>8</v>
          </cell>
          <cell r="AL71" t="str">
            <v>NULL</v>
          </cell>
        </row>
        <row r="72">
          <cell r="A72">
            <v>103094</v>
          </cell>
          <cell r="B72">
            <v>3204060</v>
          </cell>
          <cell r="C72" t="str">
            <v>Frederick Bremer School</v>
          </cell>
          <cell r="D72" t="str">
            <v>London</v>
          </cell>
          <cell r="E72" t="str">
            <v>London</v>
          </cell>
          <cell r="F72" t="str">
            <v>Waltham Forest</v>
          </cell>
          <cell r="G72" t="str">
            <v>Walthamstow</v>
          </cell>
          <cell r="H72" t="str">
            <v>E17 4EY</v>
          </cell>
          <cell r="I72" t="str">
            <v>Community School</v>
          </cell>
          <cell r="J72" t="str">
            <v>Secondary</v>
          </cell>
          <cell r="K72" t="str">
            <v>Does not have a sixth form</v>
          </cell>
          <cell r="L72">
            <v>10001965</v>
          </cell>
          <cell r="M72">
            <v>42346</v>
          </cell>
          <cell r="N72">
            <v>42347</v>
          </cell>
          <cell r="O72" t="str">
            <v>Requires Improvement S5 Reinspection Visit 1</v>
          </cell>
          <cell r="P72" t="str">
            <v>Schools - S5</v>
          </cell>
          <cell r="Q72" t="str">
            <v>NULL</v>
          </cell>
          <cell r="R72">
            <v>2</v>
          </cell>
          <cell r="S72" t="str">
            <v>NULL</v>
          </cell>
          <cell r="T72">
            <v>2</v>
          </cell>
          <cell r="U72">
            <v>2</v>
          </cell>
          <cell r="V72">
            <v>2</v>
          </cell>
          <cell r="W72">
            <v>2</v>
          </cell>
          <cell r="X72" t="str">
            <v>NULL</v>
          </cell>
          <cell r="Y72" t="str">
            <v>NULL</v>
          </cell>
          <cell r="Z72" t="str">
            <v>NULL</v>
          </cell>
          <cell r="AA72" t="str">
            <v>NULL</v>
          </cell>
          <cell r="AB72" t="str">
            <v>NULL</v>
          </cell>
          <cell r="AC72" t="str">
            <v>NULL</v>
          </cell>
          <cell r="AD72">
            <v>3</v>
          </cell>
          <cell r="AE72" t="str">
            <v>NULL</v>
          </cell>
          <cell r="AF72">
            <v>3</v>
          </cell>
          <cell r="AG72">
            <v>3</v>
          </cell>
          <cell r="AH72">
            <v>2</v>
          </cell>
          <cell r="AI72">
            <v>2</v>
          </cell>
          <cell r="AJ72" t="str">
            <v>NULL</v>
          </cell>
          <cell r="AK72" t="str">
            <v>NULL</v>
          </cell>
          <cell r="AL72" t="str">
            <v>NULL</v>
          </cell>
        </row>
        <row r="73">
          <cell r="A73">
            <v>103136</v>
          </cell>
          <cell r="B73">
            <v>3301023</v>
          </cell>
          <cell r="C73" t="str">
            <v>Jakeman Nursery School</v>
          </cell>
          <cell r="D73" t="str">
            <v>West Midlands</v>
          </cell>
          <cell r="E73" t="str">
            <v>West Midlands</v>
          </cell>
          <cell r="F73" t="str">
            <v>Birmingham</v>
          </cell>
          <cell r="G73" t="str">
            <v>Birmingham, Hall Green</v>
          </cell>
          <cell r="H73" t="str">
            <v>B12 9NX</v>
          </cell>
          <cell r="I73" t="str">
            <v>LA Nursery School</v>
          </cell>
          <cell r="J73" t="str">
            <v>Nursery</v>
          </cell>
          <cell r="K73" t="str">
            <v>Not applicable</v>
          </cell>
          <cell r="L73">
            <v>10005264</v>
          </cell>
          <cell r="M73">
            <v>42311</v>
          </cell>
          <cell r="N73">
            <v>42312</v>
          </cell>
          <cell r="O73" t="str">
            <v>Schools into Special Measures Visit 2</v>
          </cell>
          <cell r="P73" t="str">
            <v>Schools - S8</v>
          </cell>
          <cell r="Q73" t="str">
            <v>NULL</v>
          </cell>
          <cell r="R73" t="str">
            <v>NULL</v>
          </cell>
          <cell r="S73" t="str">
            <v>NULL</v>
          </cell>
          <cell r="T73" t="str">
            <v>NULL</v>
          </cell>
          <cell r="U73" t="str">
            <v>NULL</v>
          </cell>
          <cell r="V73" t="str">
            <v>NULL</v>
          </cell>
          <cell r="W73" t="str">
            <v>NULL</v>
          </cell>
          <cell r="X73" t="str">
            <v>NULL</v>
          </cell>
          <cell r="Y73" t="str">
            <v>NULL</v>
          </cell>
          <cell r="Z73" t="str">
            <v>NULL</v>
          </cell>
          <cell r="AA73" t="str">
            <v>NULL</v>
          </cell>
          <cell r="AB73" t="str">
            <v>NULL</v>
          </cell>
          <cell r="AC73" t="str">
            <v>NULL</v>
          </cell>
          <cell r="AD73">
            <v>4</v>
          </cell>
          <cell r="AE73" t="str">
            <v>SM</v>
          </cell>
          <cell r="AF73">
            <v>4</v>
          </cell>
          <cell r="AG73">
            <v>4</v>
          </cell>
          <cell r="AH73">
            <v>3</v>
          </cell>
          <cell r="AI73">
            <v>4</v>
          </cell>
          <cell r="AJ73" t="str">
            <v>NULL</v>
          </cell>
          <cell r="AK73">
            <v>4</v>
          </cell>
          <cell r="AL73">
            <v>9</v>
          </cell>
        </row>
        <row r="74">
          <cell r="A74">
            <v>103186</v>
          </cell>
          <cell r="B74">
            <v>3302051</v>
          </cell>
          <cell r="C74" t="str">
            <v>Colmers Farm Junior School</v>
          </cell>
          <cell r="D74" t="str">
            <v>West Midlands</v>
          </cell>
          <cell r="E74" t="str">
            <v>West Midlands</v>
          </cell>
          <cell r="F74" t="str">
            <v>Birmingham</v>
          </cell>
          <cell r="G74" t="str">
            <v>Birmingham, Northfield</v>
          </cell>
          <cell r="H74" t="str">
            <v>B45 9PB</v>
          </cell>
          <cell r="I74" t="str">
            <v>Community School</v>
          </cell>
          <cell r="J74" t="str">
            <v>Primary</v>
          </cell>
          <cell r="K74" t="str">
            <v>Does not have a sixth form</v>
          </cell>
          <cell r="L74">
            <v>10004062</v>
          </cell>
          <cell r="M74">
            <v>42346</v>
          </cell>
          <cell r="N74">
            <v>42347</v>
          </cell>
          <cell r="O74" t="str">
            <v>Schools into Special Measures Visit 2</v>
          </cell>
          <cell r="P74" t="str">
            <v>Schools - S8</v>
          </cell>
          <cell r="Q74" t="str">
            <v>NULL</v>
          </cell>
          <cell r="R74" t="str">
            <v>NULL</v>
          </cell>
          <cell r="S74" t="str">
            <v>NULL</v>
          </cell>
          <cell r="T74" t="str">
            <v>NULL</v>
          </cell>
          <cell r="U74" t="str">
            <v>NULL</v>
          </cell>
          <cell r="V74" t="str">
            <v>NULL</v>
          </cell>
          <cell r="W74" t="str">
            <v>NULL</v>
          </cell>
          <cell r="X74" t="str">
            <v>NULL</v>
          </cell>
          <cell r="Y74" t="str">
            <v>NULL</v>
          </cell>
          <cell r="Z74" t="str">
            <v>NULL</v>
          </cell>
          <cell r="AA74" t="str">
            <v>NULL</v>
          </cell>
          <cell r="AB74" t="str">
            <v>NULL</v>
          </cell>
          <cell r="AC74" t="str">
            <v>NULL</v>
          </cell>
          <cell r="AD74">
            <v>4</v>
          </cell>
          <cell r="AE74" t="str">
            <v>SM</v>
          </cell>
          <cell r="AF74">
            <v>4</v>
          </cell>
          <cell r="AG74">
            <v>4</v>
          </cell>
          <cell r="AH74">
            <v>3</v>
          </cell>
          <cell r="AI74">
            <v>4</v>
          </cell>
          <cell r="AJ74" t="str">
            <v>NULL</v>
          </cell>
          <cell r="AK74">
            <v>9</v>
          </cell>
          <cell r="AL74">
            <v>9</v>
          </cell>
        </row>
        <row r="75">
          <cell r="A75">
            <v>103215</v>
          </cell>
          <cell r="B75">
            <v>3302101</v>
          </cell>
          <cell r="C75" t="str">
            <v>Highfield Junior and Infant School</v>
          </cell>
          <cell r="D75" t="str">
            <v>West Midlands</v>
          </cell>
          <cell r="E75" t="str">
            <v>West Midlands</v>
          </cell>
          <cell r="F75" t="str">
            <v>Birmingham</v>
          </cell>
          <cell r="G75" t="str">
            <v>Birmingham, Hodge Hill</v>
          </cell>
          <cell r="H75" t="str">
            <v>B8 3QF</v>
          </cell>
          <cell r="I75" t="str">
            <v>Community School</v>
          </cell>
          <cell r="J75" t="str">
            <v>Primary</v>
          </cell>
          <cell r="K75" t="str">
            <v>Not applicable</v>
          </cell>
          <cell r="L75">
            <v>10004023</v>
          </cell>
          <cell r="M75">
            <v>42339</v>
          </cell>
          <cell r="N75">
            <v>42340</v>
          </cell>
          <cell r="O75" t="str">
            <v>Schools into Special Measures Visit 3</v>
          </cell>
          <cell r="P75" t="str">
            <v>Schools - S8</v>
          </cell>
          <cell r="Q75" t="str">
            <v>NULL</v>
          </cell>
          <cell r="R75" t="str">
            <v>NULL</v>
          </cell>
          <cell r="S75" t="str">
            <v>NULL</v>
          </cell>
          <cell r="T75" t="str">
            <v>NULL</v>
          </cell>
          <cell r="U75" t="str">
            <v>NULL</v>
          </cell>
          <cell r="V75" t="str">
            <v>NULL</v>
          </cell>
          <cell r="W75" t="str">
            <v>NULL</v>
          </cell>
          <cell r="X75" t="str">
            <v>NULL</v>
          </cell>
          <cell r="Y75" t="str">
            <v>NULL</v>
          </cell>
          <cell r="Z75" t="str">
            <v>NULL</v>
          </cell>
          <cell r="AA75" t="str">
            <v>NULL</v>
          </cell>
          <cell r="AB75" t="str">
            <v>NULL</v>
          </cell>
          <cell r="AC75" t="str">
            <v>NULL</v>
          </cell>
          <cell r="AD75">
            <v>4</v>
          </cell>
          <cell r="AE75" t="str">
            <v>SM</v>
          </cell>
          <cell r="AF75">
            <v>4</v>
          </cell>
          <cell r="AG75">
            <v>4</v>
          </cell>
          <cell r="AH75">
            <v>4</v>
          </cell>
          <cell r="AI75">
            <v>4</v>
          </cell>
          <cell r="AJ75" t="str">
            <v>NULL</v>
          </cell>
          <cell r="AK75">
            <v>3</v>
          </cell>
          <cell r="AL75">
            <v>9</v>
          </cell>
        </row>
        <row r="76">
          <cell r="A76">
            <v>103267</v>
          </cell>
          <cell r="B76">
            <v>3302191</v>
          </cell>
          <cell r="C76" t="str">
            <v>Court Farm Primary School</v>
          </cell>
          <cell r="D76" t="str">
            <v>West Midlands</v>
          </cell>
          <cell r="E76" t="str">
            <v>West Midlands</v>
          </cell>
          <cell r="F76" t="str">
            <v>Birmingham</v>
          </cell>
          <cell r="G76" t="str">
            <v>Birmingham, Erdington</v>
          </cell>
          <cell r="H76" t="str">
            <v>B23 5NS</v>
          </cell>
          <cell r="I76" t="str">
            <v>Community School</v>
          </cell>
          <cell r="J76" t="str">
            <v>Primary</v>
          </cell>
          <cell r="K76" t="str">
            <v>Not applicable</v>
          </cell>
          <cell r="L76">
            <v>10004054</v>
          </cell>
          <cell r="M76">
            <v>42270</v>
          </cell>
          <cell r="N76">
            <v>42271</v>
          </cell>
          <cell r="O76" t="str">
            <v>Schools into Special Measures Visit 2</v>
          </cell>
          <cell r="P76" t="str">
            <v>Schools - S8</v>
          </cell>
          <cell r="Q76" t="str">
            <v>NULL</v>
          </cell>
          <cell r="R76" t="str">
            <v>NULL</v>
          </cell>
          <cell r="S76" t="str">
            <v>NULL</v>
          </cell>
          <cell r="T76" t="str">
            <v>NULL</v>
          </cell>
          <cell r="U76" t="str">
            <v>NULL</v>
          </cell>
          <cell r="V76" t="str">
            <v>NULL</v>
          </cell>
          <cell r="W76" t="str">
            <v>NULL</v>
          </cell>
          <cell r="X76" t="str">
            <v>NULL</v>
          </cell>
          <cell r="Y76" t="str">
            <v>NULL</v>
          </cell>
          <cell r="Z76" t="str">
            <v>NULL</v>
          </cell>
          <cell r="AA76" t="str">
            <v>NULL</v>
          </cell>
          <cell r="AB76" t="str">
            <v>NULL</v>
          </cell>
          <cell r="AC76" t="str">
            <v>NULL</v>
          </cell>
          <cell r="AD76">
            <v>4</v>
          </cell>
          <cell r="AE76" t="str">
            <v>SM</v>
          </cell>
          <cell r="AF76">
            <v>4</v>
          </cell>
          <cell r="AG76">
            <v>4</v>
          </cell>
          <cell r="AH76">
            <v>4</v>
          </cell>
          <cell r="AI76">
            <v>4</v>
          </cell>
          <cell r="AJ76" t="str">
            <v>NULL</v>
          </cell>
          <cell r="AK76">
            <v>3</v>
          </cell>
          <cell r="AL76">
            <v>9</v>
          </cell>
        </row>
        <row r="77">
          <cell r="A77">
            <v>103268</v>
          </cell>
          <cell r="B77">
            <v>3302192</v>
          </cell>
          <cell r="C77" t="str">
            <v>Thornton Primary School</v>
          </cell>
          <cell r="D77" t="str">
            <v>West Midlands</v>
          </cell>
          <cell r="E77" t="str">
            <v>West Midlands</v>
          </cell>
          <cell r="F77" t="str">
            <v>Birmingham</v>
          </cell>
          <cell r="G77" t="str">
            <v>Birmingham, Hodge Hill</v>
          </cell>
          <cell r="H77" t="str">
            <v>B8 2LQ</v>
          </cell>
          <cell r="I77" t="str">
            <v>Community School</v>
          </cell>
          <cell r="J77" t="str">
            <v>Primary</v>
          </cell>
          <cell r="K77" t="str">
            <v>Not applicable</v>
          </cell>
          <cell r="L77">
            <v>10008006</v>
          </cell>
          <cell r="M77">
            <v>42283</v>
          </cell>
          <cell r="N77">
            <v>42284</v>
          </cell>
          <cell r="O77" t="str">
            <v>S8 No Formal Designation Visit</v>
          </cell>
          <cell r="P77" t="str">
            <v>Schools - S8 deemed S5</v>
          </cell>
          <cell r="Q77" t="str">
            <v>NULL</v>
          </cell>
          <cell r="R77">
            <v>3</v>
          </cell>
          <cell r="S77" t="str">
            <v>NULL</v>
          </cell>
          <cell r="T77">
            <v>3</v>
          </cell>
          <cell r="U77">
            <v>3</v>
          </cell>
          <cell r="V77">
            <v>3</v>
          </cell>
          <cell r="W77">
            <v>3</v>
          </cell>
          <cell r="X77" t="str">
            <v>NULL</v>
          </cell>
          <cell r="Y77">
            <v>3</v>
          </cell>
          <cell r="Z77" t="str">
            <v>NULL</v>
          </cell>
          <cell r="AA77" t="str">
            <v>NULL</v>
          </cell>
          <cell r="AB77" t="str">
            <v>NULL</v>
          </cell>
          <cell r="AC77" t="str">
            <v>NULL</v>
          </cell>
          <cell r="AD77">
            <v>2</v>
          </cell>
          <cell r="AE77" t="str">
            <v>NULL</v>
          </cell>
          <cell r="AF77">
            <v>2</v>
          </cell>
          <cell r="AG77">
            <v>2</v>
          </cell>
          <cell r="AH77">
            <v>2</v>
          </cell>
          <cell r="AI77">
            <v>2</v>
          </cell>
          <cell r="AJ77" t="str">
            <v>NULL</v>
          </cell>
          <cell r="AK77" t="str">
            <v>NULL</v>
          </cell>
          <cell r="AL77" t="str">
            <v>NULL</v>
          </cell>
        </row>
        <row r="78">
          <cell r="A78">
            <v>103318</v>
          </cell>
          <cell r="B78">
            <v>3302294</v>
          </cell>
          <cell r="C78" t="str">
            <v>Featherstone Primary School</v>
          </cell>
          <cell r="D78" t="str">
            <v>West Midlands</v>
          </cell>
          <cell r="E78" t="str">
            <v>West Midlands</v>
          </cell>
          <cell r="F78" t="str">
            <v>Birmingham</v>
          </cell>
          <cell r="G78" t="str">
            <v>Birmingham, Erdington</v>
          </cell>
          <cell r="H78" t="str">
            <v>B23 6PR</v>
          </cell>
          <cell r="I78" t="str">
            <v>Community School</v>
          </cell>
          <cell r="J78" t="str">
            <v>Primary</v>
          </cell>
          <cell r="K78" t="str">
            <v>Not applicable</v>
          </cell>
          <cell r="L78">
            <v>10002515</v>
          </cell>
          <cell r="M78">
            <v>42326</v>
          </cell>
          <cell r="N78">
            <v>42327</v>
          </cell>
          <cell r="O78" t="str">
            <v>Requires Improvement S5 Reinspection Visit 1</v>
          </cell>
          <cell r="P78" t="str">
            <v>Schools - S5</v>
          </cell>
          <cell r="Q78" t="str">
            <v>NULL</v>
          </cell>
          <cell r="R78">
            <v>2</v>
          </cell>
          <cell r="S78" t="str">
            <v>NULL</v>
          </cell>
          <cell r="T78">
            <v>2</v>
          </cell>
          <cell r="U78">
            <v>2</v>
          </cell>
          <cell r="V78">
            <v>2</v>
          </cell>
          <cell r="W78">
            <v>2</v>
          </cell>
          <cell r="X78" t="str">
            <v>NULL</v>
          </cell>
          <cell r="Y78">
            <v>2</v>
          </cell>
          <cell r="Z78" t="str">
            <v>NULL</v>
          </cell>
          <cell r="AA78" t="str">
            <v>NULL</v>
          </cell>
          <cell r="AB78" t="str">
            <v>NULL</v>
          </cell>
          <cell r="AC78" t="str">
            <v>NULL</v>
          </cell>
          <cell r="AD78">
            <v>3</v>
          </cell>
          <cell r="AE78" t="str">
            <v>NULL</v>
          </cell>
          <cell r="AF78">
            <v>3</v>
          </cell>
          <cell r="AG78">
            <v>3</v>
          </cell>
          <cell r="AH78">
            <v>2</v>
          </cell>
          <cell r="AI78">
            <v>3</v>
          </cell>
          <cell r="AJ78" t="str">
            <v>NULL</v>
          </cell>
          <cell r="AK78" t="str">
            <v>NULL</v>
          </cell>
          <cell r="AL78" t="str">
            <v>NULL</v>
          </cell>
        </row>
        <row r="79">
          <cell r="A79">
            <v>103368</v>
          </cell>
          <cell r="B79">
            <v>3302441</v>
          </cell>
          <cell r="C79" t="str">
            <v>Kingsthorne Primary School</v>
          </cell>
          <cell r="D79" t="str">
            <v>West Midlands</v>
          </cell>
          <cell r="E79" t="str">
            <v>West Midlands</v>
          </cell>
          <cell r="F79" t="str">
            <v>Birmingham</v>
          </cell>
          <cell r="G79" t="str">
            <v>Birmingham, Erdington</v>
          </cell>
          <cell r="H79" t="str">
            <v>B44 0BX</v>
          </cell>
          <cell r="I79" t="str">
            <v>Community School</v>
          </cell>
          <cell r="J79" t="str">
            <v>Primary</v>
          </cell>
          <cell r="K79" t="str">
            <v>Not applicable</v>
          </cell>
          <cell r="L79">
            <v>10004519</v>
          </cell>
          <cell r="M79">
            <v>42268</v>
          </cell>
          <cell r="N79">
            <v>42268</v>
          </cell>
          <cell r="O79" t="str">
            <v>Requires Improvement monitoring Visit 1</v>
          </cell>
          <cell r="P79" t="str">
            <v>Schools - S8</v>
          </cell>
          <cell r="Q79" t="str">
            <v>NULL</v>
          </cell>
          <cell r="R79" t="str">
            <v>NULL</v>
          </cell>
          <cell r="S79" t="str">
            <v>NULL</v>
          </cell>
          <cell r="T79" t="str">
            <v>NULL</v>
          </cell>
          <cell r="U79" t="str">
            <v>NULL</v>
          </cell>
          <cell r="V79" t="str">
            <v>NULL</v>
          </cell>
          <cell r="W79" t="str">
            <v>NULL</v>
          </cell>
          <cell r="X79" t="str">
            <v>NULL</v>
          </cell>
          <cell r="Y79" t="str">
            <v>NULL</v>
          </cell>
          <cell r="Z79" t="str">
            <v>NULL</v>
          </cell>
          <cell r="AA79" t="str">
            <v>NULL</v>
          </cell>
          <cell r="AB79" t="str">
            <v>NULL</v>
          </cell>
          <cell r="AC79" t="str">
            <v>NULL</v>
          </cell>
          <cell r="AD79">
            <v>3</v>
          </cell>
          <cell r="AE79" t="str">
            <v>NULL</v>
          </cell>
          <cell r="AF79">
            <v>3</v>
          </cell>
          <cell r="AG79">
            <v>3</v>
          </cell>
          <cell r="AH79">
            <v>3</v>
          </cell>
          <cell r="AI79">
            <v>3</v>
          </cell>
          <cell r="AJ79" t="str">
            <v>NULL</v>
          </cell>
          <cell r="AK79">
            <v>3</v>
          </cell>
          <cell r="AL79">
            <v>9</v>
          </cell>
        </row>
        <row r="80">
          <cell r="A80">
            <v>103442</v>
          </cell>
          <cell r="B80">
            <v>3303350</v>
          </cell>
          <cell r="C80" t="str">
            <v>St Mary and St John Junior and Infant School</v>
          </cell>
          <cell r="D80" t="str">
            <v>West Midlands</v>
          </cell>
          <cell r="E80" t="str">
            <v>West Midlands</v>
          </cell>
          <cell r="F80" t="str">
            <v>Birmingham</v>
          </cell>
          <cell r="G80" t="str">
            <v>Birmingham, Erdington</v>
          </cell>
          <cell r="H80" t="str">
            <v>B23 7NB</v>
          </cell>
          <cell r="I80" t="str">
            <v>Voluntary Aided School</v>
          </cell>
          <cell r="J80" t="str">
            <v>Primary</v>
          </cell>
          <cell r="K80" t="str">
            <v>Not applicable</v>
          </cell>
          <cell r="L80">
            <v>10006678</v>
          </cell>
          <cell r="M80">
            <v>42312</v>
          </cell>
          <cell r="N80">
            <v>42312</v>
          </cell>
          <cell r="O80" t="str">
            <v>Requires Improvement monitoring Visit 1</v>
          </cell>
          <cell r="P80" t="str">
            <v>Schools - S8</v>
          </cell>
          <cell r="Q80" t="str">
            <v>NULL</v>
          </cell>
          <cell r="R80" t="str">
            <v>NULL</v>
          </cell>
          <cell r="S80" t="str">
            <v>NULL</v>
          </cell>
          <cell r="T80" t="str">
            <v>NULL</v>
          </cell>
          <cell r="U80" t="str">
            <v>NULL</v>
          </cell>
          <cell r="V80" t="str">
            <v>NULL</v>
          </cell>
          <cell r="W80" t="str">
            <v>NULL</v>
          </cell>
          <cell r="X80" t="str">
            <v>NULL</v>
          </cell>
          <cell r="Y80" t="str">
            <v>NULL</v>
          </cell>
          <cell r="Z80" t="str">
            <v>NULL</v>
          </cell>
          <cell r="AA80" t="str">
            <v>NULL</v>
          </cell>
          <cell r="AB80" t="str">
            <v>NULL</v>
          </cell>
          <cell r="AC80" t="str">
            <v>NULL</v>
          </cell>
          <cell r="AD80">
            <v>3</v>
          </cell>
          <cell r="AE80" t="str">
            <v>NULL</v>
          </cell>
          <cell r="AF80">
            <v>3</v>
          </cell>
          <cell r="AG80">
            <v>3</v>
          </cell>
          <cell r="AH80">
            <v>3</v>
          </cell>
          <cell r="AI80">
            <v>3</v>
          </cell>
          <cell r="AJ80" t="str">
            <v>NULL</v>
          </cell>
          <cell r="AK80">
            <v>3</v>
          </cell>
          <cell r="AL80">
            <v>9</v>
          </cell>
        </row>
        <row r="81">
          <cell r="A81">
            <v>103477</v>
          </cell>
          <cell r="B81">
            <v>3303409</v>
          </cell>
          <cell r="C81" t="str">
            <v>Sacred Heart Catholic School</v>
          </cell>
          <cell r="D81" t="str">
            <v>West Midlands</v>
          </cell>
          <cell r="E81" t="str">
            <v>West Midlands</v>
          </cell>
          <cell r="F81" t="str">
            <v>Birmingham</v>
          </cell>
          <cell r="G81" t="str">
            <v>Birmingham, Ladywood</v>
          </cell>
          <cell r="H81" t="str">
            <v>B20 3AE</v>
          </cell>
          <cell r="I81" t="str">
            <v>Voluntary Aided School</v>
          </cell>
          <cell r="J81" t="str">
            <v>Primary</v>
          </cell>
          <cell r="K81" t="str">
            <v>Not applicable</v>
          </cell>
          <cell r="L81">
            <v>10006701</v>
          </cell>
          <cell r="M81">
            <v>42353</v>
          </cell>
          <cell r="N81">
            <v>42353</v>
          </cell>
          <cell r="O81" t="str">
            <v>Requires Improvement monitoring Visit 1</v>
          </cell>
          <cell r="P81" t="str">
            <v>Schools - S8</v>
          </cell>
          <cell r="Q81" t="str">
            <v>NULL</v>
          </cell>
          <cell r="R81" t="str">
            <v>NULL</v>
          </cell>
          <cell r="S81" t="str">
            <v>NULL</v>
          </cell>
          <cell r="T81" t="str">
            <v>NULL</v>
          </cell>
          <cell r="U81" t="str">
            <v>NULL</v>
          </cell>
          <cell r="V81" t="str">
            <v>NULL</v>
          </cell>
          <cell r="W81" t="str">
            <v>NULL</v>
          </cell>
          <cell r="X81" t="str">
            <v>NULL</v>
          </cell>
          <cell r="Y81" t="str">
            <v>NULL</v>
          </cell>
          <cell r="Z81" t="str">
            <v>NULL</v>
          </cell>
          <cell r="AA81" t="str">
            <v>NULL</v>
          </cell>
          <cell r="AB81" t="str">
            <v>NULL</v>
          </cell>
          <cell r="AC81" t="str">
            <v>NULL</v>
          </cell>
          <cell r="AD81">
            <v>3</v>
          </cell>
          <cell r="AE81" t="str">
            <v>NULL</v>
          </cell>
          <cell r="AF81">
            <v>3</v>
          </cell>
          <cell r="AG81">
            <v>3</v>
          </cell>
          <cell r="AH81">
            <v>2</v>
          </cell>
          <cell r="AI81">
            <v>3</v>
          </cell>
          <cell r="AJ81" t="str">
            <v>NULL</v>
          </cell>
          <cell r="AK81">
            <v>3</v>
          </cell>
          <cell r="AL81">
            <v>9</v>
          </cell>
        </row>
        <row r="82">
          <cell r="A82">
            <v>103479</v>
          </cell>
          <cell r="B82">
            <v>3303411</v>
          </cell>
          <cell r="C82" t="str">
            <v>Holly Hill Methodist CofE Infant School</v>
          </cell>
          <cell r="D82" t="str">
            <v>West Midlands</v>
          </cell>
          <cell r="E82" t="str">
            <v>West Midlands</v>
          </cell>
          <cell r="F82" t="str">
            <v>Birmingham</v>
          </cell>
          <cell r="G82" t="str">
            <v>Birmingham, Northfield</v>
          </cell>
          <cell r="H82" t="str">
            <v>B45 0EU</v>
          </cell>
          <cell r="I82" t="str">
            <v>Voluntary Aided School</v>
          </cell>
          <cell r="J82" t="str">
            <v>Primary</v>
          </cell>
          <cell r="K82" t="str">
            <v>Not applicable</v>
          </cell>
          <cell r="L82">
            <v>10006695</v>
          </cell>
          <cell r="M82">
            <v>42293</v>
          </cell>
          <cell r="N82">
            <v>42293</v>
          </cell>
          <cell r="O82" t="str">
            <v>Requires Improvement monitoring Visit 1</v>
          </cell>
          <cell r="P82" t="str">
            <v>Schools - S8</v>
          </cell>
          <cell r="Q82" t="str">
            <v>NULL</v>
          </cell>
          <cell r="R82" t="str">
            <v>NULL</v>
          </cell>
          <cell r="S82" t="str">
            <v>NULL</v>
          </cell>
          <cell r="T82" t="str">
            <v>NULL</v>
          </cell>
          <cell r="U82" t="str">
            <v>NULL</v>
          </cell>
          <cell r="V82" t="str">
            <v>NULL</v>
          </cell>
          <cell r="W82" t="str">
            <v>NULL</v>
          </cell>
          <cell r="X82" t="str">
            <v>NULL</v>
          </cell>
          <cell r="Y82" t="str">
            <v>NULL</v>
          </cell>
          <cell r="Z82" t="str">
            <v>NULL</v>
          </cell>
          <cell r="AA82" t="str">
            <v>NULL</v>
          </cell>
          <cell r="AB82" t="str">
            <v>NULL</v>
          </cell>
          <cell r="AC82" t="str">
            <v>NULL</v>
          </cell>
          <cell r="AD82">
            <v>3</v>
          </cell>
          <cell r="AE82" t="str">
            <v>NULL</v>
          </cell>
          <cell r="AF82">
            <v>3</v>
          </cell>
          <cell r="AG82">
            <v>3</v>
          </cell>
          <cell r="AH82">
            <v>2</v>
          </cell>
          <cell r="AI82">
            <v>3</v>
          </cell>
          <cell r="AJ82" t="str">
            <v>NULL</v>
          </cell>
          <cell r="AK82">
            <v>2</v>
          </cell>
          <cell r="AL82">
            <v>9</v>
          </cell>
        </row>
        <row r="83">
          <cell r="A83">
            <v>103513</v>
          </cell>
          <cell r="B83">
            <v>3304233</v>
          </cell>
          <cell r="C83" t="str">
            <v>Cockshut Hill Technology College</v>
          </cell>
          <cell r="D83" t="str">
            <v>West Midlands</v>
          </cell>
          <cell r="E83" t="str">
            <v>West Midlands</v>
          </cell>
          <cell r="F83" t="str">
            <v>Birmingham</v>
          </cell>
          <cell r="G83" t="str">
            <v>Birmingham, Yardley</v>
          </cell>
          <cell r="H83" t="str">
            <v>B26 2HX</v>
          </cell>
          <cell r="I83" t="str">
            <v>Community School</v>
          </cell>
          <cell r="J83" t="str">
            <v>Secondary</v>
          </cell>
          <cell r="K83" t="str">
            <v>Has a sixth form</v>
          </cell>
          <cell r="L83">
            <v>10001617</v>
          </cell>
          <cell r="M83">
            <v>42325</v>
          </cell>
          <cell r="N83">
            <v>42326</v>
          </cell>
          <cell r="O83" t="str">
            <v>Special Measures S5 ReInspection</v>
          </cell>
          <cell r="P83" t="str">
            <v>Schools - S5</v>
          </cell>
          <cell r="Q83" t="str">
            <v>NULL</v>
          </cell>
          <cell r="R83">
            <v>3</v>
          </cell>
          <cell r="S83" t="str">
            <v>NULL</v>
          </cell>
          <cell r="T83">
            <v>3</v>
          </cell>
          <cell r="U83">
            <v>3</v>
          </cell>
          <cell r="V83">
            <v>3</v>
          </cell>
          <cell r="W83">
            <v>2</v>
          </cell>
          <cell r="X83" t="str">
            <v>NULL</v>
          </cell>
          <cell r="Y83" t="str">
            <v>NULL</v>
          </cell>
          <cell r="Z83">
            <v>2</v>
          </cell>
          <cell r="AA83" t="str">
            <v>NULL</v>
          </cell>
          <cell r="AB83" t="str">
            <v>NULL</v>
          </cell>
          <cell r="AC83" t="str">
            <v>NULL</v>
          </cell>
          <cell r="AD83">
            <v>4</v>
          </cell>
          <cell r="AE83" t="str">
            <v>SM</v>
          </cell>
          <cell r="AF83">
            <v>4</v>
          </cell>
          <cell r="AG83">
            <v>4</v>
          </cell>
          <cell r="AH83">
            <v>4</v>
          </cell>
          <cell r="AI83">
            <v>4</v>
          </cell>
          <cell r="AJ83" t="str">
            <v>NULL</v>
          </cell>
          <cell r="AK83" t="str">
            <v>NULL</v>
          </cell>
          <cell r="AL83" t="str">
            <v>NULL</v>
          </cell>
        </row>
        <row r="84">
          <cell r="A84">
            <v>103526</v>
          </cell>
          <cell r="B84">
            <v>3304330</v>
          </cell>
          <cell r="C84" t="str">
            <v>Kingsbury School and Sports College</v>
          </cell>
          <cell r="D84" t="str">
            <v>West Midlands</v>
          </cell>
          <cell r="E84" t="str">
            <v>West Midlands</v>
          </cell>
          <cell r="F84" t="str">
            <v>Birmingham</v>
          </cell>
          <cell r="G84" t="str">
            <v>Birmingham, Erdington</v>
          </cell>
          <cell r="H84" t="str">
            <v>B24 8RE</v>
          </cell>
          <cell r="I84" t="str">
            <v>Community School</v>
          </cell>
          <cell r="J84" t="str">
            <v>Secondary</v>
          </cell>
          <cell r="K84" t="str">
            <v>Does not have a sixth form</v>
          </cell>
          <cell r="L84">
            <v>10001618</v>
          </cell>
          <cell r="M84">
            <v>42312</v>
          </cell>
          <cell r="N84">
            <v>42313</v>
          </cell>
          <cell r="O84" t="str">
            <v>Special Measures S5 ReInspection</v>
          </cell>
          <cell r="P84" t="str">
            <v>Schools - S5</v>
          </cell>
          <cell r="Q84" t="str">
            <v>NULL</v>
          </cell>
          <cell r="R84">
            <v>3</v>
          </cell>
          <cell r="S84" t="str">
            <v>NULL</v>
          </cell>
          <cell r="T84">
            <v>3</v>
          </cell>
          <cell r="U84">
            <v>3</v>
          </cell>
          <cell r="V84">
            <v>3</v>
          </cell>
          <cell r="W84">
            <v>3</v>
          </cell>
          <cell r="X84" t="str">
            <v>NULL</v>
          </cell>
          <cell r="Y84" t="str">
            <v>NULL</v>
          </cell>
          <cell r="Z84" t="str">
            <v>NULL</v>
          </cell>
          <cell r="AA84" t="str">
            <v>NULL</v>
          </cell>
          <cell r="AB84" t="str">
            <v>NULL</v>
          </cell>
          <cell r="AC84" t="str">
            <v>NULL</v>
          </cell>
          <cell r="AD84">
            <v>4</v>
          </cell>
          <cell r="AE84" t="str">
            <v>SM</v>
          </cell>
          <cell r="AF84">
            <v>4</v>
          </cell>
          <cell r="AG84">
            <v>4</v>
          </cell>
          <cell r="AH84">
            <v>4</v>
          </cell>
          <cell r="AI84">
            <v>4</v>
          </cell>
          <cell r="AJ84" t="str">
            <v>NULL</v>
          </cell>
          <cell r="AK84" t="str">
            <v>NULL</v>
          </cell>
          <cell r="AL84" t="str">
            <v>NULL</v>
          </cell>
        </row>
        <row r="85">
          <cell r="A85">
            <v>103538</v>
          </cell>
          <cell r="B85">
            <v>3304664</v>
          </cell>
          <cell r="C85" t="str">
            <v>Holy Trinity Catholic Media Arts College</v>
          </cell>
          <cell r="D85" t="str">
            <v>West Midlands</v>
          </cell>
          <cell r="E85" t="str">
            <v>West Midlands</v>
          </cell>
          <cell r="F85" t="str">
            <v>Birmingham</v>
          </cell>
          <cell r="G85" t="str">
            <v>Birmingham, Ladywood</v>
          </cell>
          <cell r="H85" t="str">
            <v>B10 0AX</v>
          </cell>
          <cell r="I85" t="str">
            <v>Voluntary Aided School</v>
          </cell>
          <cell r="J85" t="str">
            <v>Secondary</v>
          </cell>
          <cell r="K85" t="str">
            <v>Does not have a sixth form</v>
          </cell>
          <cell r="L85">
            <v>10004112</v>
          </cell>
          <cell r="M85">
            <v>42353</v>
          </cell>
          <cell r="N85">
            <v>42354</v>
          </cell>
          <cell r="O85" t="str">
            <v>Schools into Special Measures Visit 3</v>
          </cell>
          <cell r="P85" t="str">
            <v>Schools - S8</v>
          </cell>
          <cell r="Q85" t="str">
            <v>NULL</v>
          </cell>
          <cell r="R85" t="str">
            <v>NULL</v>
          </cell>
          <cell r="S85" t="str">
            <v>NULL</v>
          </cell>
          <cell r="T85" t="str">
            <v>NULL</v>
          </cell>
          <cell r="U85" t="str">
            <v>NULL</v>
          </cell>
          <cell r="V85" t="str">
            <v>NULL</v>
          </cell>
          <cell r="W85" t="str">
            <v>NULL</v>
          </cell>
          <cell r="X85" t="str">
            <v>NULL</v>
          </cell>
          <cell r="Y85" t="str">
            <v>NULL</v>
          </cell>
          <cell r="Z85" t="str">
            <v>NULL</v>
          </cell>
          <cell r="AA85" t="str">
            <v>NULL</v>
          </cell>
          <cell r="AB85" t="str">
            <v>NULL</v>
          </cell>
          <cell r="AC85" t="str">
            <v>NULL</v>
          </cell>
          <cell r="AD85">
            <v>4</v>
          </cell>
          <cell r="AE85" t="str">
            <v>SM</v>
          </cell>
          <cell r="AF85">
            <v>4</v>
          </cell>
          <cell r="AG85">
            <v>4</v>
          </cell>
          <cell r="AH85">
            <v>3</v>
          </cell>
          <cell r="AI85">
            <v>4</v>
          </cell>
          <cell r="AJ85" t="str">
            <v>NULL</v>
          </cell>
          <cell r="AK85">
            <v>9</v>
          </cell>
          <cell r="AL85">
            <v>9</v>
          </cell>
        </row>
        <row r="86">
          <cell r="A86">
            <v>103545</v>
          </cell>
          <cell r="B86">
            <v>3305204</v>
          </cell>
          <cell r="C86" t="str">
            <v>Manor Park Primary School</v>
          </cell>
          <cell r="D86" t="str">
            <v>West Midlands</v>
          </cell>
          <cell r="E86" t="str">
            <v>West Midlands</v>
          </cell>
          <cell r="F86" t="str">
            <v>Birmingham</v>
          </cell>
          <cell r="G86" t="str">
            <v>Birmingham, Ladywood</v>
          </cell>
          <cell r="H86" t="str">
            <v>B6 5UQ</v>
          </cell>
          <cell r="I86" t="str">
            <v>Foundation School</v>
          </cell>
          <cell r="J86" t="str">
            <v>Primary</v>
          </cell>
          <cell r="K86" t="str">
            <v>Not applicable</v>
          </cell>
          <cell r="L86">
            <v>10005196</v>
          </cell>
          <cell r="M86">
            <v>42340</v>
          </cell>
          <cell r="N86">
            <v>42341</v>
          </cell>
          <cell r="O86" t="str">
            <v>Schools into Special Measures Visit 4</v>
          </cell>
          <cell r="P86" t="str">
            <v>Schools - S8</v>
          </cell>
          <cell r="Q86" t="str">
            <v>NULL</v>
          </cell>
          <cell r="R86" t="str">
            <v>NULL</v>
          </cell>
          <cell r="S86" t="str">
            <v>NULL</v>
          </cell>
          <cell r="T86" t="str">
            <v>NULL</v>
          </cell>
          <cell r="U86" t="str">
            <v>NULL</v>
          </cell>
          <cell r="V86" t="str">
            <v>NULL</v>
          </cell>
          <cell r="W86" t="str">
            <v>NULL</v>
          </cell>
          <cell r="X86" t="str">
            <v>NULL</v>
          </cell>
          <cell r="Y86" t="str">
            <v>NULL</v>
          </cell>
          <cell r="Z86" t="str">
            <v>NULL</v>
          </cell>
          <cell r="AA86" t="str">
            <v>NULL</v>
          </cell>
          <cell r="AB86" t="str">
            <v>NULL</v>
          </cell>
          <cell r="AC86" t="str">
            <v>NULL</v>
          </cell>
          <cell r="AD86">
            <v>4</v>
          </cell>
          <cell r="AE86" t="str">
            <v>SM</v>
          </cell>
          <cell r="AF86">
            <v>4</v>
          </cell>
          <cell r="AG86">
            <v>4</v>
          </cell>
          <cell r="AH86">
            <v>3</v>
          </cell>
          <cell r="AI86">
            <v>4</v>
          </cell>
          <cell r="AJ86" t="str">
            <v>NULL</v>
          </cell>
          <cell r="AK86" t="str">
            <v>NULL</v>
          </cell>
          <cell r="AL86" t="str">
            <v>NULL</v>
          </cell>
        </row>
        <row r="87">
          <cell r="A87">
            <v>103548</v>
          </cell>
          <cell r="B87">
            <v>3305401</v>
          </cell>
          <cell r="C87" t="str">
            <v>Small Heath School</v>
          </cell>
          <cell r="D87" t="str">
            <v>West Midlands</v>
          </cell>
          <cell r="E87" t="str">
            <v>West Midlands</v>
          </cell>
          <cell r="F87" t="str">
            <v>Birmingham</v>
          </cell>
          <cell r="G87" t="str">
            <v>Birmingham, Ladywood</v>
          </cell>
          <cell r="H87" t="str">
            <v>B10 9RX</v>
          </cell>
          <cell r="I87" t="str">
            <v>Foundation School</v>
          </cell>
          <cell r="J87" t="str">
            <v>Secondary</v>
          </cell>
          <cell r="K87" t="str">
            <v>Has a sixth form</v>
          </cell>
          <cell r="L87">
            <v>10004048</v>
          </cell>
          <cell r="M87">
            <v>42332</v>
          </cell>
          <cell r="N87">
            <v>42333</v>
          </cell>
          <cell r="O87" t="str">
            <v>Schools into Special Measures Visit 2</v>
          </cell>
          <cell r="P87" t="str">
            <v>Schools - S8</v>
          </cell>
          <cell r="Q87" t="str">
            <v>NULL</v>
          </cell>
          <cell r="R87" t="str">
            <v>NULL</v>
          </cell>
          <cell r="S87" t="str">
            <v>NULL</v>
          </cell>
          <cell r="T87" t="str">
            <v>NULL</v>
          </cell>
          <cell r="U87" t="str">
            <v>NULL</v>
          </cell>
          <cell r="V87" t="str">
            <v>NULL</v>
          </cell>
          <cell r="W87" t="str">
            <v>NULL</v>
          </cell>
          <cell r="X87" t="str">
            <v>NULL</v>
          </cell>
          <cell r="Y87" t="str">
            <v>NULL</v>
          </cell>
          <cell r="Z87" t="str">
            <v>NULL</v>
          </cell>
          <cell r="AA87" t="str">
            <v>NULL</v>
          </cell>
          <cell r="AB87" t="str">
            <v>NULL</v>
          </cell>
          <cell r="AC87" t="str">
            <v>NULL</v>
          </cell>
          <cell r="AD87">
            <v>4</v>
          </cell>
          <cell r="AE87" t="str">
            <v>SM</v>
          </cell>
          <cell r="AF87">
            <v>4</v>
          </cell>
          <cell r="AG87">
            <v>3</v>
          </cell>
          <cell r="AH87">
            <v>2</v>
          </cell>
          <cell r="AI87">
            <v>4</v>
          </cell>
          <cell r="AJ87" t="str">
            <v>NULL</v>
          </cell>
          <cell r="AK87">
            <v>9</v>
          </cell>
          <cell r="AL87">
            <v>3</v>
          </cell>
        </row>
        <row r="88">
          <cell r="A88">
            <v>103562</v>
          </cell>
          <cell r="B88">
            <v>3305415</v>
          </cell>
          <cell r="C88" t="str">
            <v>King's Norton Boys' School</v>
          </cell>
          <cell r="D88" t="str">
            <v>West Midlands</v>
          </cell>
          <cell r="E88" t="str">
            <v>West Midlands</v>
          </cell>
          <cell r="F88" t="str">
            <v>Birmingham</v>
          </cell>
          <cell r="G88" t="str">
            <v>Birmingham, Selly Oak</v>
          </cell>
          <cell r="H88" t="str">
            <v>B30 1DY</v>
          </cell>
          <cell r="I88" t="str">
            <v>Foundation School</v>
          </cell>
          <cell r="J88" t="str">
            <v>Secondary</v>
          </cell>
          <cell r="K88" t="str">
            <v>Has a sixth form</v>
          </cell>
          <cell r="L88">
            <v>10002516</v>
          </cell>
          <cell r="M88">
            <v>42340</v>
          </cell>
          <cell r="N88">
            <v>42341</v>
          </cell>
          <cell r="O88" t="str">
            <v>Requires Improvement S5 Reinspection Visit 1</v>
          </cell>
          <cell r="P88" t="str">
            <v>Schools - S5</v>
          </cell>
          <cell r="Q88" t="str">
            <v>NULL</v>
          </cell>
          <cell r="R88">
            <v>3</v>
          </cell>
          <cell r="S88" t="str">
            <v>NULL</v>
          </cell>
          <cell r="T88">
            <v>3</v>
          </cell>
          <cell r="U88">
            <v>3</v>
          </cell>
          <cell r="V88">
            <v>2</v>
          </cell>
          <cell r="W88">
            <v>3</v>
          </cell>
          <cell r="X88" t="str">
            <v>NULL</v>
          </cell>
          <cell r="Y88" t="str">
            <v>NULL</v>
          </cell>
          <cell r="Z88">
            <v>3</v>
          </cell>
          <cell r="AA88" t="str">
            <v>NULL</v>
          </cell>
          <cell r="AB88" t="str">
            <v>NULL</v>
          </cell>
          <cell r="AC88" t="str">
            <v>NULL</v>
          </cell>
          <cell r="AD88">
            <v>3</v>
          </cell>
          <cell r="AE88" t="str">
            <v>NULL</v>
          </cell>
          <cell r="AF88">
            <v>3</v>
          </cell>
          <cell r="AG88">
            <v>3</v>
          </cell>
          <cell r="AH88">
            <v>3</v>
          </cell>
          <cell r="AI88">
            <v>3</v>
          </cell>
          <cell r="AJ88" t="str">
            <v>NULL</v>
          </cell>
          <cell r="AK88" t="str">
            <v>NULL</v>
          </cell>
          <cell r="AL88" t="str">
            <v>NULL</v>
          </cell>
        </row>
        <row r="89">
          <cell r="A89">
            <v>103600</v>
          </cell>
          <cell r="B89">
            <v>3307006</v>
          </cell>
          <cell r="C89" t="str">
            <v>Hamilton School</v>
          </cell>
          <cell r="D89" t="str">
            <v>West Midlands</v>
          </cell>
          <cell r="E89" t="str">
            <v>West Midlands</v>
          </cell>
          <cell r="F89" t="str">
            <v>Birmingham</v>
          </cell>
          <cell r="G89" t="str">
            <v>Birmingham, Perry Barr</v>
          </cell>
          <cell r="H89" t="str">
            <v>B21 8AH</v>
          </cell>
          <cell r="I89" t="str">
            <v>Community Special School</v>
          </cell>
          <cell r="J89" t="str">
            <v>Special</v>
          </cell>
          <cell r="K89" t="str">
            <v>Not applicable</v>
          </cell>
          <cell r="L89">
            <v>10002519</v>
          </cell>
          <cell r="M89">
            <v>42348</v>
          </cell>
          <cell r="N89">
            <v>42349</v>
          </cell>
          <cell r="O89" t="str">
            <v>Requires Improvement S5 Reinspection Visit 1</v>
          </cell>
          <cell r="P89" t="str">
            <v>Schools - S5</v>
          </cell>
          <cell r="Q89" t="str">
            <v>NULL</v>
          </cell>
          <cell r="R89">
            <v>1</v>
          </cell>
          <cell r="S89" t="str">
            <v>NULL</v>
          </cell>
          <cell r="T89">
            <v>1</v>
          </cell>
          <cell r="U89">
            <v>1</v>
          </cell>
          <cell r="V89">
            <v>1</v>
          </cell>
          <cell r="W89">
            <v>1</v>
          </cell>
          <cell r="X89" t="str">
            <v>NULL</v>
          </cell>
          <cell r="Y89">
            <v>1</v>
          </cell>
          <cell r="Z89" t="str">
            <v>NULL</v>
          </cell>
          <cell r="AA89" t="str">
            <v>NULL</v>
          </cell>
          <cell r="AB89" t="str">
            <v>NULL</v>
          </cell>
          <cell r="AC89" t="str">
            <v>NULL</v>
          </cell>
          <cell r="AD89">
            <v>3</v>
          </cell>
          <cell r="AE89" t="str">
            <v>NULL</v>
          </cell>
          <cell r="AF89">
            <v>3</v>
          </cell>
          <cell r="AG89">
            <v>3</v>
          </cell>
          <cell r="AH89">
            <v>2</v>
          </cell>
          <cell r="AI89">
            <v>3</v>
          </cell>
          <cell r="AJ89" t="str">
            <v>NULL</v>
          </cell>
          <cell r="AK89" t="str">
            <v>NULL</v>
          </cell>
          <cell r="AL89" t="str">
            <v>NULL</v>
          </cell>
        </row>
        <row r="90">
          <cell r="A90">
            <v>103610</v>
          </cell>
          <cell r="B90">
            <v>3307027</v>
          </cell>
          <cell r="C90" t="str">
            <v>Hallmoor School</v>
          </cell>
          <cell r="D90" t="str">
            <v>West Midlands</v>
          </cell>
          <cell r="E90" t="str">
            <v>West Midlands</v>
          </cell>
          <cell r="F90" t="str">
            <v>Birmingham</v>
          </cell>
          <cell r="G90" t="str">
            <v>Birmingham, Hodge Hill</v>
          </cell>
          <cell r="H90" t="str">
            <v>B33 0DL</v>
          </cell>
          <cell r="I90" t="str">
            <v>Community Special School</v>
          </cell>
          <cell r="J90" t="str">
            <v>Special</v>
          </cell>
          <cell r="K90" t="str">
            <v>Has a sixth form</v>
          </cell>
          <cell r="L90">
            <v>10004089</v>
          </cell>
          <cell r="M90">
            <v>42339</v>
          </cell>
          <cell r="N90">
            <v>42340</v>
          </cell>
          <cell r="O90" t="str">
            <v>Schools into Special Measures Visit 2</v>
          </cell>
          <cell r="P90" t="str">
            <v>Schools - S8</v>
          </cell>
          <cell r="Q90" t="str">
            <v>NULL</v>
          </cell>
          <cell r="R90" t="str">
            <v>NULL</v>
          </cell>
          <cell r="S90" t="str">
            <v>NULL</v>
          </cell>
          <cell r="T90" t="str">
            <v>NULL</v>
          </cell>
          <cell r="U90" t="str">
            <v>NULL</v>
          </cell>
          <cell r="V90" t="str">
            <v>NULL</v>
          </cell>
          <cell r="W90" t="str">
            <v>NULL</v>
          </cell>
          <cell r="X90" t="str">
            <v>NULL</v>
          </cell>
          <cell r="Y90" t="str">
            <v>NULL</v>
          </cell>
          <cell r="Z90" t="str">
            <v>NULL</v>
          </cell>
          <cell r="AA90" t="str">
            <v>NULL</v>
          </cell>
          <cell r="AB90" t="str">
            <v>NULL</v>
          </cell>
          <cell r="AC90" t="str">
            <v>NULL</v>
          </cell>
          <cell r="AD90">
            <v>4</v>
          </cell>
          <cell r="AE90" t="str">
            <v>SM</v>
          </cell>
          <cell r="AF90">
            <v>4</v>
          </cell>
          <cell r="AG90">
            <v>4</v>
          </cell>
          <cell r="AH90">
            <v>4</v>
          </cell>
          <cell r="AI90">
            <v>4</v>
          </cell>
          <cell r="AJ90" t="str">
            <v>NULL</v>
          </cell>
          <cell r="AK90">
            <v>9</v>
          </cell>
          <cell r="AL90">
            <v>4</v>
          </cell>
        </row>
        <row r="91">
          <cell r="A91">
            <v>103623</v>
          </cell>
          <cell r="B91">
            <v>3307047</v>
          </cell>
          <cell r="C91" t="str">
            <v>Springfield House Community Special School</v>
          </cell>
          <cell r="D91" t="str">
            <v>West Midlands</v>
          </cell>
          <cell r="E91" t="str">
            <v>West Midlands</v>
          </cell>
          <cell r="F91" t="str">
            <v>Birmingham</v>
          </cell>
          <cell r="G91" t="str">
            <v>Meriden</v>
          </cell>
          <cell r="H91" t="str">
            <v>B93 0AJ</v>
          </cell>
          <cell r="I91" t="str">
            <v>Community Special School</v>
          </cell>
          <cell r="J91" t="str">
            <v>Special</v>
          </cell>
          <cell r="K91" t="str">
            <v>Not applicable</v>
          </cell>
          <cell r="L91">
            <v>10003931</v>
          </cell>
          <cell r="M91">
            <v>42346</v>
          </cell>
          <cell r="N91">
            <v>42346</v>
          </cell>
          <cell r="O91" t="str">
            <v>Maintained Academy and School Short inspection</v>
          </cell>
          <cell r="P91" t="str">
            <v>Schools - Short inspection</v>
          </cell>
          <cell r="Q91" t="str">
            <v>NULL</v>
          </cell>
          <cell r="R91" t="str">
            <v>NULL</v>
          </cell>
          <cell r="S91" t="str">
            <v>NULL</v>
          </cell>
          <cell r="T91" t="str">
            <v>NULL</v>
          </cell>
          <cell r="U91" t="str">
            <v>NULL</v>
          </cell>
          <cell r="V91" t="str">
            <v>NULL</v>
          </cell>
          <cell r="W91" t="str">
            <v>NULL</v>
          </cell>
          <cell r="X91" t="str">
            <v>NULL</v>
          </cell>
          <cell r="Y91" t="str">
            <v>NULL</v>
          </cell>
          <cell r="Z91" t="str">
            <v>NULL</v>
          </cell>
          <cell r="AA91" t="str">
            <v>NULL</v>
          </cell>
          <cell r="AB91" t="str">
            <v>NULL</v>
          </cell>
          <cell r="AC91" t="str">
            <v>NULL</v>
          </cell>
          <cell r="AD91">
            <v>1</v>
          </cell>
          <cell r="AE91" t="str">
            <v>NULL</v>
          </cell>
          <cell r="AF91">
            <v>1</v>
          </cell>
          <cell r="AG91">
            <v>1</v>
          </cell>
          <cell r="AH91">
            <v>1</v>
          </cell>
          <cell r="AI91">
            <v>1</v>
          </cell>
          <cell r="AJ91" t="str">
            <v>NULL</v>
          </cell>
          <cell r="AK91">
            <v>9</v>
          </cell>
          <cell r="AL91" t="str">
            <v>NULL</v>
          </cell>
        </row>
        <row r="92">
          <cell r="A92">
            <v>103705</v>
          </cell>
          <cell r="B92">
            <v>3313302</v>
          </cell>
          <cell r="C92" t="str">
            <v>Leigh Church of England Primary School</v>
          </cell>
          <cell r="D92" t="str">
            <v>West Midlands</v>
          </cell>
          <cell r="E92" t="str">
            <v>West Midlands</v>
          </cell>
          <cell r="F92" t="str">
            <v>Coventry</v>
          </cell>
          <cell r="G92" t="str">
            <v>Coventry South</v>
          </cell>
          <cell r="H92" t="str">
            <v>CV4 9RQ</v>
          </cell>
          <cell r="I92" t="str">
            <v>Voluntary Aided School</v>
          </cell>
          <cell r="J92" t="str">
            <v>Primary</v>
          </cell>
          <cell r="K92" t="str">
            <v>Does not have a sixth form</v>
          </cell>
          <cell r="L92">
            <v>10006699</v>
          </cell>
          <cell r="M92">
            <v>42341</v>
          </cell>
          <cell r="N92">
            <v>42341</v>
          </cell>
          <cell r="O92" t="str">
            <v>Requires Improvement monitoring Visit 1</v>
          </cell>
          <cell r="P92" t="str">
            <v>Schools - S8</v>
          </cell>
          <cell r="Q92" t="str">
            <v>NULL</v>
          </cell>
          <cell r="R92" t="str">
            <v>NULL</v>
          </cell>
          <cell r="S92" t="str">
            <v>NULL</v>
          </cell>
          <cell r="T92" t="str">
            <v>NULL</v>
          </cell>
          <cell r="U92" t="str">
            <v>NULL</v>
          </cell>
          <cell r="V92" t="str">
            <v>NULL</v>
          </cell>
          <cell r="W92" t="str">
            <v>NULL</v>
          </cell>
          <cell r="X92" t="str">
            <v>NULL</v>
          </cell>
          <cell r="Y92" t="str">
            <v>NULL</v>
          </cell>
          <cell r="Z92" t="str">
            <v>NULL</v>
          </cell>
          <cell r="AA92" t="str">
            <v>NULL</v>
          </cell>
          <cell r="AB92" t="str">
            <v>NULL</v>
          </cell>
          <cell r="AC92" t="str">
            <v>NULL</v>
          </cell>
          <cell r="AD92">
            <v>3</v>
          </cell>
          <cell r="AE92" t="str">
            <v>NULL</v>
          </cell>
          <cell r="AF92">
            <v>3</v>
          </cell>
          <cell r="AG92">
            <v>3</v>
          </cell>
          <cell r="AH92">
            <v>3</v>
          </cell>
          <cell r="AI92">
            <v>3</v>
          </cell>
          <cell r="AJ92" t="str">
            <v>NULL</v>
          </cell>
          <cell r="AK92">
            <v>3</v>
          </cell>
          <cell r="AL92">
            <v>9</v>
          </cell>
        </row>
        <row r="93">
          <cell r="A93">
            <v>103808</v>
          </cell>
          <cell r="B93">
            <v>3322125</v>
          </cell>
          <cell r="C93" t="str">
            <v>Ham Dingle Primary School</v>
          </cell>
          <cell r="D93" t="str">
            <v>West Midlands</v>
          </cell>
          <cell r="E93" t="str">
            <v>West Midlands</v>
          </cell>
          <cell r="F93" t="str">
            <v>Dudley</v>
          </cell>
          <cell r="G93" t="str">
            <v>Stourbridge</v>
          </cell>
          <cell r="H93" t="str">
            <v>DY9 0UN</v>
          </cell>
          <cell r="I93" t="str">
            <v>Community School</v>
          </cell>
          <cell r="J93" t="str">
            <v>Primary</v>
          </cell>
          <cell r="K93" t="str">
            <v>Does not have a sixth form</v>
          </cell>
          <cell r="L93">
            <v>10009072</v>
          </cell>
          <cell r="M93">
            <v>42318</v>
          </cell>
          <cell r="N93">
            <v>42319</v>
          </cell>
          <cell r="O93" t="str">
            <v>S8 No Formal Designation Visit</v>
          </cell>
          <cell r="P93" t="str">
            <v>Schools - S8 deemed S5</v>
          </cell>
          <cell r="Q93" t="str">
            <v>NULL</v>
          </cell>
          <cell r="R93">
            <v>4</v>
          </cell>
          <cell r="S93" t="str">
            <v>SM</v>
          </cell>
          <cell r="T93">
            <v>3</v>
          </cell>
          <cell r="U93">
            <v>3</v>
          </cell>
          <cell r="V93">
            <v>4</v>
          </cell>
          <cell r="W93">
            <v>4</v>
          </cell>
          <cell r="X93" t="str">
            <v>NULL</v>
          </cell>
          <cell r="Y93">
            <v>4</v>
          </cell>
          <cell r="Z93" t="str">
            <v>NULL</v>
          </cell>
          <cell r="AA93" t="str">
            <v>NULL</v>
          </cell>
          <cell r="AB93" t="str">
            <v>NULL</v>
          </cell>
          <cell r="AC93" t="str">
            <v>NULL</v>
          </cell>
          <cell r="AD93">
            <v>2</v>
          </cell>
          <cell r="AE93" t="str">
            <v>NULL</v>
          </cell>
          <cell r="AF93">
            <v>2</v>
          </cell>
          <cell r="AG93">
            <v>2</v>
          </cell>
          <cell r="AH93">
            <v>2</v>
          </cell>
          <cell r="AI93">
            <v>2</v>
          </cell>
          <cell r="AJ93" t="str">
            <v>NULL</v>
          </cell>
          <cell r="AK93">
            <v>8</v>
          </cell>
          <cell r="AL93" t="str">
            <v>NULL</v>
          </cell>
        </row>
        <row r="94">
          <cell r="A94">
            <v>103817</v>
          </cell>
          <cell r="B94">
            <v>3322140</v>
          </cell>
          <cell r="C94" t="str">
            <v>Woodside Community School and Little Bears Nursery</v>
          </cell>
          <cell r="D94" t="str">
            <v>West Midlands</v>
          </cell>
          <cell r="E94" t="str">
            <v>West Midlands</v>
          </cell>
          <cell r="F94" t="str">
            <v>Dudley</v>
          </cell>
          <cell r="G94" t="str">
            <v>Dudley South</v>
          </cell>
          <cell r="H94" t="str">
            <v>DY2 0SN</v>
          </cell>
          <cell r="I94" t="str">
            <v>Community School</v>
          </cell>
          <cell r="J94" t="str">
            <v>Primary</v>
          </cell>
          <cell r="K94" t="str">
            <v>Does not have a sixth form</v>
          </cell>
          <cell r="L94">
            <v>10006723</v>
          </cell>
          <cell r="M94">
            <v>42353</v>
          </cell>
          <cell r="N94">
            <v>42354</v>
          </cell>
          <cell r="O94" t="str">
            <v>Schools into Special Measures Visit 1</v>
          </cell>
          <cell r="P94" t="str">
            <v>Schools - S8</v>
          </cell>
          <cell r="Q94" t="str">
            <v>NULL</v>
          </cell>
          <cell r="R94" t="str">
            <v>NULL</v>
          </cell>
          <cell r="S94" t="str">
            <v>NULL</v>
          </cell>
          <cell r="T94" t="str">
            <v>NULL</v>
          </cell>
          <cell r="U94" t="str">
            <v>NULL</v>
          </cell>
          <cell r="V94" t="str">
            <v>NULL</v>
          </cell>
          <cell r="W94" t="str">
            <v>NULL</v>
          </cell>
          <cell r="X94" t="str">
            <v>NULL</v>
          </cell>
          <cell r="Y94" t="str">
            <v>NULL</v>
          </cell>
          <cell r="Z94" t="str">
            <v>NULL</v>
          </cell>
          <cell r="AA94" t="str">
            <v>NULL</v>
          </cell>
          <cell r="AB94" t="str">
            <v>NULL</v>
          </cell>
          <cell r="AC94" t="str">
            <v>NULL</v>
          </cell>
          <cell r="AD94">
            <v>4</v>
          </cell>
          <cell r="AE94" t="str">
            <v>SM</v>
          </cell>
          <cell r="AF94">
            <v>4</v>
          </cell>
          <cell r="AG94">
            <v>4</v>
          </cell>
          <cell r="AH94">
            <v>4</v>
          </cell>
          <cell r="AI94">
            <v>4</v>
          </cell>
          <cell r="AJ94" t="str">
            <v>NULL</v>
          </cell>
          <cell r="AK94">
            <v>3</v>
          </cell>
          <cell r="AL94">
            <v>9</v>
          </cell>
        </row>
        <row r="95">
          <cell r="A95">
            <v>103825</v>
          </cell>
          <cell r="B95">
            <v>3322148</v>
          </cell>
          <cell r="C95" t="str">
            <v>Hurst Hill Primary School</v>
          </cell>
          <cell r="D95" t="str">
            <v>West Midlands</v>
          </cell>
          <cell r="E95" t="str">
            <v>West Midlands</v>
          </cell>
          <cell r="F95" t="str">
            <v>Dudley</v>
          </cell>
          <cell r="G95" t="str">
            <v>Wolverhampton South East</v>
          </cell>
          <cell r="H95" t="str">
            <v>WV14 9AJ</v>
          </cell>
          <cell r="I95" t="str">
            <v>Community School</v>
          </cell>
          <cell r="J95" t="str">
            <v>Primary</v>
          </cell>
          <cell r="K95" t="str">
            <v>Does not have a sixth form</v>
          </cell>
          <cell r="L95">
            <v>10005197</v>
          </cell>
          <cell r="M95">
            <v>42339</v>
          </cell>
          <cell r="N95">
            <v>42340</v>
          </cell>
          <cell r="O95" t="str">
            <v>Schools into Special Measures Visit 4</v>
          </cell>
          <cell r="P95" t="str">
            <v>Schools - S8</v>
          </cell>
          <cell r="Q95" t="str">
            <v>NULL</v>
          </cell>
          <cell r="R95" t="str">
            <v>NULL</v>
          </cell>
          <cell r="S95" t="str">
            <v>NULL</v>
          </cell>
          <cell r="T95" t="str">
            <v>NULL</v>
          </cell>
          <cell r="U95" t="str">
            <v>NULL</v>
          </cell>
          <cell r="V95" t="str">
            <v>NULL</v>
          </cell>
          <cell r="W95" t="str">
            <v>NULL</v>
          </cell>
          <cell r="X95" t="str">
            <v>NULL</v>
          </cell>
          <cell r="Y95" t="str">
            <v>NULL</v>
          </cell>
          <cell r="Z95" t="str">
            <v>NULL</v>
          </cell>
          <cell r="AA95" t="str">
            <v>NULL</v>
          </cell>
          <cell r="AB95" t="str">
            <v>NULL</v>
          </cell>
          <cell r="AC95" t="str">
            <v>NULL</v>
          </cell>
          <cell r="AD95">
            <v>4</v>
          </cell>
          <cell r="AE95" t="str">
            <v>SM</v>
          </cell>
          <cell r="AF95">
            <v>4</v>
          </cell>
          <cell r="AG95">
            <v>4</v>
          </cell>
          <cell r="AH95">
            <v>4</v>
          </cell>
          <cell r="AI95">
            <v>4</v>
          </cell>
          <cell r="AJ95" t="str">
            <v>NULL</v>
          </cell>
          <cell r="AK95" t="str">
            <v>NULL</v>
          </cell>
          <cell r="AL95" t="str">
            <v>NULL</v>
          </cell>
        </row>
        <row r="96">
          <cell r="A96">
            <v>103840</v>
          </cell>
          <cell r="B96">
            <v>3323052</v>
          </cell>
          <cell r="C96" t="str">
            <v>St Margaret's At Hasbury CofE Primary School</v>
          </cell>
          <cell r="D96" t="str">
            <v>West Midlands</v>
          </cell>
          <cell r="E96" t="str">
            <v>West Midlands</v>
          </cell>
          <cell r="F96" t="str">
            <v>Dudley</v>
          </cell>
          <cell r="G96" t="str">
            <v>Halesowen and Rowley Regis</v>
          </cell>
          <cell r="H96" t="str">
            <v>B63 4QD</v>
          </cell>
          <cell r="I96" t="str">
            <v>Voluntary Controlled School</v>
          </cell>
          <cell r="J96" t="str">
            <v>Primary</v>
          </cell>
          <cell r="K96" t="str">
            <v>Does not have a sixth form</v>
          </cell>
          <cell r="L96">
            <v>10001556</v>
          </cell>
          <cell r="M96">
            <v>42283</v>
          </cell>
          <cell r="N96">
            <v>42283</v>
          </cell>
          <cell r="O96" t="str">
            <v>Maintained Academy and School Short inspection</v>
          </cell>
          <cell r="P96" t="str">
            <v>Schools - Short inspection</v>
          </cell>
          <cell r="Q96" t="str">
            <v>NULL</v>
          </cell>
          <cell r="R96" t="str">
            <v>NULL</v>
          </cell>
          <cell r="S96" t="str">
            <v>NULL</v>
          </cell>
          <cell r="T96" t="str">
            <v>NULL</v>
          </cell>
          <cell r="U96" t="str">
            <v>NULL</v>
          </cell>
          <cell r="V96" t="str">
            <v>NULL</v>
          </cell>
          <cell r="W96" t="str">
            <v>NULL</v>
          </cell>
          <cell r="X96" t="str">
            <v>NULL</v>
          </cell>
          <cell r="Y96" t="str">
            <v>NULL</v>
          </cell>
          <cell r="Z96" t="str">
            <v>NULL</v>
          </cell>
          <cell r="AA96" t="str">
            <v>NULL</v>
          </cell>
          <cell r="AB96" t="str">
            <v>NULL</v>
          </cell>
          <cell r="AC96" t="str">
            <v>NULL</v>
          </cell>
          <cell r="AD96">
            <v>2</v>
          </cell>
          <cell r="AE96" t="str">
            <v>NULL</v>
          </cell>
          <cell r="AF96">
            <v>2</v>
          </cell>
          <cell r="AG96">
            <v>2</v>
          </cell>
          <cell r="AH96">
            <v>2</v>
          </cell>
          <cell r="AI96">
            <v>2</v>
          </cell>
          <cell r="AJ96" t="str">
            <v>NULL</v>
          </cell>
          <cell r="AK96">
            <v>2</v>
          </cell>
          <cell r="AL96">
            <v>9</v>
          </cell>
        </row>
        <row r="97">
          <cell r="A97">
            <v>103850</v>
          </cell>
          <cell r="B97">
            <v>3323357</v>
          </cell>
          <cell r="C97" t="str">
            <v>Our Lady and St Kenelm RC School</v>
          </cell>
          <cell r="D97" t="str">
            <v>West Midlands</v>
          </cell>
          <cell r="E97" t="str">
            <v>West Midlands</v>
          </cell>
          <cell r="F97" t="str">
            <v>Dudley</v>
          </cell>
          <cell r="G97" t="str">
            <v>Halesowen and Rowley Regis</v>
          </cell>
          <cell r="H97" t="str">
            <v>B63 4AR</v>
          </cell>
          <cell r="I97" t="str">
            <v>Voluntary Aided School</v>
          </cell>
          <cell r="J97" t="str">
            <v>Primary</v>
          </cell>
          <cell r="K97" t="str">
            <v>Does not have a sixth form</v>
          </cell>
          <cell r="L97">
            <v>10008073</v>
          </cell>
          <cell r="M97">
            <v>42299</v>
          </cell>
          <cell r="N97">
            <v>42299</v>
          </cell>
          <cell r="O97" t="str">
            <v>S8 No Formal Designation Visit</v>
          </cell>
          <cell r="P97" t="str">
            <v>Schools - S8</v>
          </cell>
          <cell r="Q97" t="str">
            <v>NULL</v>
          </cell>
          <cell r="R97" t="str">
            <v>NULL</v>
          </cell>
          <cell r="S97" t="str">
            <v>NULL</v>
          </cell>
          <cell r="T97" t="str">
            <v>NULL</v>
          </cell>
          <cell r="U97" t="str">
            <v>NULL</v>
          </cell>
          <cell r="V97" t="str">
            <v>NULL</v>
          </cell>
          <cell r="W97" t="str">
            <v>NULL</v>
          </cell>
          <cell r="X97" t="str">
            <v>NULL</v>
          </cell>
          <cell r="Y97" t="str">
            <v>NULL</v>
          </cell>
          <cell r="Z97" t="str">
            <v>NULL</v>
          </cell>
          <cell r="AA97" t="str">
            <v>NULL</v>
          </cell>
          <cell r="AB97" t="str">
            <v>NULL</v>
          </cell>
          <cell r="AC97" t="str">
            <v>NULL</v>
          </cell>
          <cell r="AD97">
            <v>1</v>
          </cell>
          <cell r="AE97" t="str">
            <v>NULL</v>
          </cell>
          <cell r="AF97">
            <v>1</v>
          </cell>
          <cell r="AG97">
            <v>1</v>
          </cell>
          <cell r="AH97">
            <v>1</v>
          </cell>
          <cell r="AI97">
            <v>1</v>
          </cell>
          <cell r="AJ97" t="str">
            <v>NULL</v>
          </cell>
          <cell r="AK97" t="str">
            <v>NULL</v>
          </cell>
          <cell r="AL97" t="str">
            <v>NULL</v>
          </cell>
        </row>
        <row r="98">
          <cell r="A98">
            <v>103852</v>
          </cell>
          <cell r="B98">
            <v>3323359</v>
          </cell>
          <cell r="C98" t="str">
            <v>The CofE School of St Edmund and St John</v>
          </cell>
          <cell r="D98" t="str">
            <v>West Midlands</v>
          </cell>
          <cell r="E98" t="str">
            <v>West Midlands</v>
          </cell>
          <cell r="F98" t="str">
            <v>Dudley</v>
          </cell>
          <cell r="G98" t="str">
            <v>Dudley North</v>
          </cell>
          <cell r="H98" t="str">
            <v>DY2 7QA</v>
          </cell>
          <cell r="I98" t="str">
            <v>Voluntary Aided School</v>
          </cell>
          <cell r="J98" t="str">
            <v>Primary</v>
          </cell>
          <cell r="K98" t="str">
            <v>Does not have a sixth form</v>
          </cell>
          <cell r="L98">
            <v>10006570</v>
          </cell>
          <cell r="M98">
            <v>42311</v>
          </cell>
          <cell r="N98">
            <v>42312</v>
          </cell>
          <cell r="O98" t="str">
            <v>Schools into Special Measures Visit 3</v>
          </cell>
          <cell r="P98" t="str">
            <v>Schools - S8</v>
          </cell>
          <cell r="Q98" t="str">
            <v>NULL</v>
          </cell>
          <cell r="R98" t="str">
            <v>NULL</v>
          </cell>
          <cell r="S98" t="str">
            <v>NULL</v>
          </cell>
          <cell r="T98" t="str">
            <v>NULL</v>
          </cell>
          <cell r="U98" t="str">
            <v>NULL</v>
          </cell>
          <cell r="V98" t="str">
            <v>NULL</v>
          </cell>
          <cell r="W98" t="str">
            <v>NULL</v>
          </cell>
          <cell r="X98" t="str">
            <v>NULL</v>
          </cell>
          <cell r="Y98" t="str">
            <v>NULL</v>
          </cell>
          <cell r="Z98" t="str">
            <v>NULL</v>
          </cell>
          <cell r="AA98" t="str">
            <v>NULL</v>
          </cell>
          <cell r="AB98" t="str">
            <v>NULL</v>
          </cell>
          <cell r="AC98" t="str">
            <v>NULL</v>
          </cell>
          <cell r="AD98">
            <v>4</v>
          </cell>
          <cell r="AE98" t="str">
            <v>SM</v>
          </cell>
          <cell r="AF98">
            <v>4</v>
          </cell>
          <cell r="AG98">
            <v>4</v>
          </cell>
          <cell r="AH98">
            <v>3</v>
          </cell>
          <cell r="AI98">
            <v>4</v>
          </cell>
          <cell r="AJ98" t="str">
            <v>NULL</v>
          </cell>
          <cell r="AK98" t="str">
            <v>NULL</v>
          </cell>
          <cell r="AL98" t="str">
            <v>NULL</v>
          </cell>
        </row>
        <row r="99">
          <cell r="A99">
            <v>103861</v>
          </cell>
          <cell r="B99">
            <v>3324110</v>
          </cell>
          <cell r="C99" t="str">
            <v>Leasowes High School</v>
          </cell>
          <cell r="D99" t="str">
            <v>West Midlands</v>
          </cell>
          <cell r="E99" t="str">
            <v>West Midlands</v>
          </cell>
          <cell r="F99" t="str">
            <v>Dudley</v>
          </cell>
          <cell r="G99" t="str">
            <v>Halesowen and Rowley Regis</v>
          </cell>
          <cell r="H99" t="str">
            <v>B62 8PJ</v>
          </cell>
          <cell r="I99" t="str">
            <v>Foundation School</v>
          </cell>
          <cell r="J99" t="str">
            <v>Secondary</v>
          </cell>
          <cell r="K99" t="str">
            <v>Does not have a sixth form</v>
          </cell>
          <cell r="L99">
            <v>10002510</v>
          </cell>
          <cell r="M99">
            <v>42339</v>
          </cell>
          <cell r="N99">
            <v>42340</v>
          </cell>
          <cell r="O99" t="str">
            <v>Requires Improvement S5 Reinspection Visit 1</v>
          </cell>
          <cell r="P99" t="str">
            <v>Schools - S5</v>
          </cell>
          <cell r="Q99" t="str">
            <v>NULL</v>
          </cell>
          <cell r="R99">
            <v>2</v>
          </cell>
          <cell r="S99" t="str">
            <v>NULL</v>
          </cell>
          <cell r="T99">
            <v>2</v>
          </cell>
          <cell r="U99">
            <v>2</v>
          </cell>
          <cell r="V99">
            <v>2</v>
          </cell>
          <cell r="W99">
            <v>2</v>
          </cell>
          <cell r="X99" t="str">
            <v>NULL</v>
          </cell>
          <cell r="Y99" t="str">
            <v>NULL</v>
          </cell>
          <cell r="Z99" t="str">
            <v>NULL</v>
          </cell>
          <cell r="AA99" t="str">
            <v>NULL</v>
          </cell>
          <cell r="AB99" t="str">
            <v>NULL</v>
          </cell>
          <cell r="AC99" t="str">
            <v>NULL</v>
          </cell>
          <cell r="AD99">
            <v>3</v>
          </cell>
          <cell r="AE99" t="str">
            <v>NULL</v>
          </cell>
          <cell r="AF99">
            <v>3</v>
          </cell>
          <cell r="AG99">
            <v>3</v>
          </cell>
          <cell r="AH99">
            <v>2</v>
          </cell>
          <cell r="AI99">
            <v>3</v>
          </cell>
          <cell r="AJ99" t="str">
            <v>NULL</v>
          </cell>
          <cell r="AK99" t="str">
            <v>NULL</v>
          </cell>
          <cell r="AL99" t="str">
            <v>NULL</v>
          </cell>
        </row>
        <row r="100">
          <cell r="A100">
            <v>103878</v>
          </cell>
          <cell r="B100">
            <v>3327002</v>
          </cell>
          <cell r="C100" t="str">
            <v>The Brier School</v>
          </cell>
          <cell r="D100" t="str">
            <v>West Midlands</v>
          </cell>
          <cell r="E100" t="str">
            <v>West Midlands</v>
          </cell>
          <cell r="F100" t="str">
            <v>Dudley</v>
          </cell>
          <cell r="G100" t="str">
            <v>Dudley South</v>
          </cell>
          <cell r="H100" t="str">
            <v>DY6 8QN</v>
          </cell>
          <cell r="I100" t="str">
            <v>Community Special School</v>
          </cell>
          <cell r="J100" t="str">
            <v>Special</v>
          </cell>
          <cell r="K100" t="str">
            <v>Not applicable</v>
          </cell>
          <cell r="L100">
            <v>10003821</v>
          </cell>
          <cell r="M100">
            <v>42346</v>
          </cell>
          <cell r="N100">
            <v>42346</v>
          </cell>
          <cell r="O100" t="str">
            <v>Maintained Academy and School Short inspection</v>
          </cell>
          <cell r="P100" t="str">
            <v>Schools - Short inspection</v>
          </cell>
          <cell r="Q100" t="str">
            <v>NULL</v>
          </cell>
          <cell r="R100" t="str">
            <v>NULL</v>
          </cell>
          <cell r="S100" t="str">
            <v>NULL</v>
          </cell>
          <cell r="T100" t="str">
            <v>NULL</v>
          </cell>
          <cell r="U100" t="str">
            <v>NULL</v>
          </cell>
          <cell r="V100" t="str">
            <v>NULL</v>
          </cell>
          <cell r="W100" t="str">
            <v>NULL</v>
          </cell>
          <cell r="X100" t="str">
            <v>NULL</v>
          </cell>
          <cell r="Y100" t="str">
            <v>NULL</v>
          </cell>
          <cell r="Z100" t="str">
            <v>NULL</v>
          </cell>
          <cell r="AA100" t="str">
            <v>NULL</v>
          </cell>
          <cell r="AB100" t="str">
            <v>NULL</v>
          </cell>
          <cell r="AC100" t="str">
            <v>NULL</v>
          </cell>
          <cell r="AD100">
            <v>1</v>
          </cell>
          <cell r="AE100" t="str">
            <v>NULL</v>
          </cell>
          <cell r="AF100">
            <v>1</v>
          </cell>
          <cell r="AG100">
            <v>1</v>
          </cell>
          <cell r="AH100">
            <v>1</v>
          </cell>
          <cell r="AI100">
            <v>1</v>
          </cell>
          <cell r="AJ100" t="str">
            <v>NULL</v>
          </cell>
          <cell r="AK100">
            <v>8</v>
          </cell>
          <cell r="AL100" t="str">
            <v>NULL</v>
          </cell>
        </row>
        <row r="101">
          <cell r="A101">
            <v>103922</v>
          </cell>
          <cell r="B101">
            <v>3332070</v>
          </cell>
          <cell r="C101" t="str">
            <v>Whitecrest Primary School</v>
          </cell>
          <cell r="D101" t="str">
            <v>West Midlands</v>
          </cell>
          <cell r="E101" t="str">
            <v>West Midlands</v>
          </cell>
          <cell r="F101" t="str">
            <v>Sandwell</v>
          </cell>
          <cell r="G101" t="str">
            <v>West Bromwich East</v>
          </cell>
          <cell r="H101" t="str">
            <v>B43 6HQ</v>
          </cell>
          <cell r="I101" t="str">
            <v>Community School</v>
          </cell>
          <cell r="J101" t="str">
            <v>Primary</v>
          </cell>
          <cell r="K101" t="str">
            <v>Does not have a sixth form</v>
          </cell>
          <cell r="L101">
            <v>10001563</v>
          </cell>
          <cell r="M101">
            <v>42332</v>
          </cell>
          <cell r="N101">
            <v>42332</v>
          </cell>
          <cell r="O101" t="str">
            <v>Maintained Academy and School Short inspection</v>
          </cell>
          <cell r="P101" t="str">
            <v>Schools - Short inspection</v>
          </cell>
          <cell r="Q101" t="str">
            <v>NULL</v>
          </cell>
          <cell r="R101" t="str">
            <v>NULL</v>
          </cell>
          <cell r="S101" t="str">
            <v>NULL</v>
          </cell>
          <cell r="T101" t="str">
            <v>NULL</v>
          </cell>
          <cell r="U101" t="str">
            <v>NULL</v>
          </cell>
          <cell r="V101" t="str">
            <v>NULL</v>
          </cell>
          <cell r="W101" t="str">
            <v>NULL</v>
          </cell>
          <cell r="X101" t="str">
            <v>NULL</v>
          </cell>
          <cell r="Y101" t="str">
            <v>NULL</v>
          </cell>
          <cell r="Z101" t="str">
            <v>NULL</v>
          </cell>
          <cell r="AA101" t="str">
            <v>NULL</v>
          </cell>
          <cell r="AB101" t="str">
            <v>NULL</v>
          </cell>
          <cell r="AC101" t="str">
            <v>NULL</v>
          </cell>
          <cell r="AD101">
            <v>2</v>
          </cell>
          <cell r="AE101" t="str">
            <v>NULL</v>
          </cell>
          <cell r="AF101">
            <v>1</v>
          </cell>
          <cell r="AG101">
            <v>2</v>
          </cell>
          <cell r="AH101">
            <v>2</v>
          </cell>
          <cell r="AI101">
            <v>2</v>
          </cell>
          <cell r="AJ101" t="str">
            <v>NULL</v>
          </cell>
          <cell r="AK101">
            <v>2</v>
          </cell>
          <cell r="AL101">
            <v>9</v>
          </cell>
        </row>
        <row r="102">
          <cell r="A102">
            <v>104012</v>
          </cell>
          <cell r="B102">
            <v>3334111</v>
          </cell>
          <cell r="C102" t="str">
            <v>Perryfields High School Specialist Maths and Computing College</v>
          </cell>
          <cell r="D102" t="str">
            <v>West Midlands</v>
          </cell>
          <cell r="E102" t="str">
            <v>West Midlands</v>
          </cell>
          <cell r="F102" t="str">
            <v>Sandwell</v>
          </cell>
          <cell r="G102" t="str">
            <v>Warley</v>
          </cell>
          <cell r="H102" t="str">
            <v>B68 0RG</v>
          </cell>
          <cell r="I102" t="str">
            <v>Community School</v>
          </cell>
          <cell r="J102" t="str">
            <v>Secondary</v>
          </cell>
          <cell r="K102" t="str">
            <v>Has a sixth form</v>
          </cell>
          <cell r="L102">
            <v>10002504</v>
          </cell>
          <cell r="M102">
            <v>42348</v>
          </cell>
          <cell r="N102">
            <v>42349</v>
          </cell>
          <cell r="O102" t="str">
            <v>Requires Improvement S5 Reinspection Visit 1</v>
          </cell>
          <cell r="P102" t="str">
            <v>Schools - S5</v>
          </cell>
          <cell r="Q102" t="str">
            <v>NULL</v>
          </cell>
          <cell r="R102">
            <v>3</v>
          </cell>
          <cell r="S102" t="str">
            <v>NULL</v>
          </cell>
          <cell r="T102">
            <v>3</v>
          </cell>
          <cell r="U102">
            <v>3</v>
          </cell>
          <cell r="V102">
            <v>2</v>
          </cell>
          <cell r="W102">
            <v>3</v>
          </cell>
          <cell r="X102" t="str">
            <v>NULL</v>
          </cell>
          <cell r="Y102" t="str">
            <v>NULL</v>
          </cell>
          <cell r="Z102">
            <v>3</v>
          </cell>
          <cell r="AA102" t="str">
            <v>NULL</v>
          </cell>
          <cell r="AB102" t="str">
            <v>NULL</v>
          </cell>
          <cell r="AC102" t="str">
            <v>NULL</v>
          </cell>
          <cell r="AD102">
            <v>3</v>
          </cell>
          <cell r="AE102" t="str">
            <v>NULL</v>
          </cell>
          <cell r="AF102">
            <v>3</v>
          </cell>
          <cell r="AG102">
            <v>3</v>
          </cell>
          <cell r="AH102">
            <v>2</v>
          </cell>
          <cell r="AI102">
            <v>3</v>
          </cell>
          <cell r="AJ102" t="str">
            <v>NULL</v>
          </cell>
          <cell r="AK102" t="str">
            <v>NULL</v>
          </cell>
          <cell r="AL102" t="str">
            <v>NULL</v>
          </cell>
        </row>
        <row r="103">
          <cell r="A103">
            <v>104137</v>
          </cell>
          <cell r="B103">
            <v>3351005</v>
          </cell>
          <cell r="C103" t="str">
            <v>Valley Nursery School</v>
          </cell>
          <cell r="D103" t="str">
            <v>West Midlands</v>
          </cell>
          <cell r="E103" t="str">
            <v>West Midlands</v>
          </cell>
          <cell r="F103" t="str">
            <v>Walsall</v>
          </cell>
          <cell r="G103" t="str">
            <v>Walsall North</v>
          </cell>
          <cell r="H103" t="str">
            <v>WS3 1HT</v>
          </cell>
          <cell r="I103" t="str">
            <v>LA Nursery School</v>
          </cell>
          <cell r="J103" t="str">
            <v>Nursery</v>
          </cell>
          <cell r="K103" t="str">
            <v>Not applicable</v>
          </cell>
          <cell r="L103">
            <v>10005540</v>
          </cell>
          <cell r="M103">
            <v>42278</v>
          </cell>
          <cell r="N103">
            <v>42278</v>
          </cell>
          <cell r="O103" t="str">
            <v>Maintained Academy and School Short inspection</v>
          </cell>
          <cell r="P103" t="str">
            <v>Schools - Short inspection</v>
          </cell>
          <cell r="Q103" t="str">
            <v>NULL</v>
          </cell>
          <cell r="R103" t="str">
            <v>NULL</v>
          </cell>
          <cell r="S103" t="str">
            <v>NULL</v>
          </cell>
          <cell r="T103" t="str">
            <v>NULL</v>
          </cell>
          <cell r="U103" t="str">
            <v>NULL</v>
          </cell>
          <cell r="V103" t="str">
            <v>NULL</v>
          </cell>
          <cell r="W103" t="str">
            <v>NULL</v>
          </cell>
          <cell r="X103" t="str">
            <v>NULL</v>
          </cell>
          <cell r="Y103" t="str">
            <v>NULL</v>
          </cell>
          <cell r="Z103" t="str">
            <v>NULL</v>
          </cell>
          <cell r="AA103" t="str">
            <v>NULL</v>
          </cell>
          <cell r="AB103" t="str">
            <v>NULL</v>
          </cell>
          <cell r="AC103" t="str">
            <v>NULL</v>
          </cell>
          <cell r="AD103">
            <v>1</v>
          </cell>
          <cell r="AE103" t="str">
            <v>NULL</v>
          </cell>
          <cell r="AF103">
            <v>1</v>
          </cell>
          <cell r="AG103">
            <v>1</v>
          </cell>
          <cell r="AH103">
            <v>1</v>
          </cell>
          <cell r="AI103">
            <v>1</v>
          </cell>
          <cell r="AJ103" t="str">
            <v>NULL</v>
          </cell>
          <cell r="AK103">
            <v>8</v>
          </cell>
          <cell r="AL103" t="str">
            <v>NULL</v>
          </cell>
        </row>
        <row r="104">
          <cell r="A104">
            <v>104139</v>
          </cell>
          <cell r="B104">
            <v>3351007</v>
          </cell>
          <cell r="C104" t="str">
            <v>Lane Head Nursery School</v>
          </cell>
          <cell r="D104" t="str">
            <v>West Midlands</v>
          </cell>
          <cell r="E104" t="str">
            <v>West Midlands</v>
          </cell>
          <cell r="F104" t="str">
            <v>Walsall</v>
          </cell>
          <cell r="G104" t="str">
            <v>Walsall North</v>
          </cell>
          <cell r="H104" t="str">
            <v>WV12 4JQ</v>
          </cell>
          <cell r="I104" t="str">
            <v>LA Nursery School</v>
          </cell>
          <cell r="J104" t="str">
            <v>Nursery</v>
          </cell>
          <cell r="K104" t="str">
            <v>Not applicable</v>
          </cell>
          <cell r="L104">
            <v>10005541</v>
          </cell>
          <cell r="M104">
            <v>42346</v>
          </cell>
          <cell r="N104">
            <v>42346</v>
          </cell>
          <cell r="O104" t="str">
            <v>Maintained Academy and School Short inspection</v>
          </cell>
          <cell r="P104" t="str">
            <v>Schools - Short inspection</v>
          </cell>
          <cell r="Q104" t="str">
            <v>NULL</v>
          </cell>
          <cell r="R104" t="str">
            <v>NULL</v>
          </cell>
          <cell r="S104" t="str">
            <v>NULL</v>
          </cell>
          <cell r="T104" t="str">
            <v>NULL</v>
          </cell>
          <cell r="U104" t="str">
            <v>NULL</v>
          </cell>
          <cell r="V104" t="str">
            <v>NULL</v>
          </cell>
          <cell r="W104" t="str">
            <v>NULL</v>
          </cell>
          <cell r="X104" t="str">
            <v>NULL</v>
          </cell>
          <cell r="Y104" t="str">
            <v>NULL</v>
          </cell>
          <cell r="Z104" t="str">
            <v>NULL</v>
          </cell>
          <cell r="AA104" t="str">
            <v>NULL</v>
          </cell>
          <cell r="AB104" t="str">
            <v>NULL</v>
          </cell>
          <cell r="AC104" t="str">
            <v>NULL</v>
          </cell>
          <cell r="AD104">
            <v>1</v>
          </cell>
          <cell r="AE104" t="str">
            <v>NULL</v>
          </cell>
          <cell r="AF104">
            <v>1</v>
          </cell>
          <cell r="AG104">
            <v>1</v>
          </cell>
          <cell r="AH104">
            <v>1</v>
          </cell>
          <cell r="AI104">
            <v>1</v>
          </cell>
          <cell r="AJ104" t="str">
            <v>NULL</v>
          </cell>
          <cell r="AK104">
            <v>8</v>
          </cell>
          <cell r="AL104" t="str">
            <v>NULL</v>
          </cell>
        </row>
        <row r="105">
          <cell r="A105">
            <v>104160</v>
          </cell>
          <cell r="B105">
            <v>3352028</v>
          </cell>
          <cell r="C105" t="str">
            <v>Palfrey Junior School</v>
          </cell>
          <cell r="D105" t="str">
            <v>West Midlands</v>
          </cell>
          <cell r="E105" t="str">
            <v>West Midlands</v>
          </cell>
          <cell r="F105" t="str">
            <v>Walsall</v>
          </cell>
          <cell r="G105" t="str">
            <v>Walsall South</v>
          </cell>
          <cell r="H105" t="str">
            <v>WS1 4AH</v>
          </cell>
          <cell r="I105" t="str">
            <v>Community School</v>
          </cell>
          <cell r="J105" t="str">
            <v>Primary</v>
          </cell>
          <cell r="K105" t="str">
            <v>Does not have a sixth form</v>
          </cell>
          <cell r="L105">
            <v>10001605</v>
          </cell>
          <cell r="M105">
            <v>42339</v>
          </cell>
          <cell r="N105">
            <v>42340</v>
          </cell>
          <cell r="O105" t="str">
            <v>Special Measures S5 ReInspection</v>
          </cell>
          <cell r="P105" t="str">
            <v>Schools - S5</v>
          </cell>
          <cell r="Q105" t="str">
            <v>NULL</v>
          </cell>
          <cell r="R105">
            <v>3</v>
          </cell>
          <cell r="S105" t="str">
            <v>NULL</v>
          </cell>
          <cell r="T105">
            <v>3</v>
          </cell>
          <cell r="U105">
            <v>3</v>
          </cell>
          <cell r="V105">
            <v>3</v>
          </cell>
          <cell r="W105">
            <v>3</v>
          </cell>
          <cell r="X105" t="str">
            <v>NULL</v>
          </cell>
          <cell r="Y105" t="str">
            <v>NULL</v>
          </cell>
          <cell r="Z105" t="str">
            <v>NULL</v>
          </cell>
          <cell r="AA105" t="str">
            <v>NULL</v>
          </cell>
          <cell r="AB105" t="str">
            <v>NULL</v>
          </cell>
          <cell r="AC105" t="str">
            <v>NULL</v>
          </cell>
          <cell r="AD105">
            <v>4</v>
          </cell>
          <cell r="AE105" t="str">
            <v>SM</v>
          </cell>
          <cell r="AF105">
            <v>4</v>
          </cell>
          <cell r="AG105">
            <v>4</v>
          </cell>
          <cell r="AH105">
            <v>3</v>
          </cell>
          <cell r="AI105">
            <v>4</v>
          </cell>
          <cell r="AJ105" t="str">
            <v>NULL</v>
          </cell>
          <cell r="AK105" t="str">
            <v>NULL</v>
          </cell>
          <cell r="AL105" t="str">
            <v>NULL</v>
          </cell>
        </row>
        <row r="106">
          <cell r="A106">
            <v>104188</v>
          </cell>
          <cell r="B106">
            <v>3352116</v>
          </cell>
          <cell r="C106" t="str">
            <v>Short Heath Junior School</v>
          </cell>
          <cell r="D106" t="str">
            <v>West Midlands</v>
          </cell>
          <cell r="E106" t="str">
            <v>West Midlands</v>
          </cell>
          <cell r="F106" t="str">
            <v>Walsall</v>
          </cell>
          <cell r="G106" t="str">
            <v>Walsall North</v>
          </cell>
          <cell r="H106" t="str">
            <v>WV12 4DS</v>
          </cell>
          <cell r="I106" t="str">
            <v>Community School</v>
          </cell>
          <cell r="J106" t="str">
            <v>Primary</v>
          </cell>
          <cell r="K106" t="str">
            <v>Does not have a sixth form</v>
          </cell>
          <cell r="L106">
            <v>10006703</v>
          </cell>
          <cell r="M106">
            <v>42328</v>
          </cell>
          <cell r="N106">
            <v>42328</v>
          </cell>
          <cell r="O106" t="str">
            <v>Requires Improvement monitoring Visit 1</v>
          </cell>
          <cell r="P106" t="str">
            <v>Schools - S8</v>
          </cell>
          <cell r="Q106" t="str">
            <v>NULL</v>
          </cell>
          <cell r="R106" t="str">
            <v>NULL</v>
          </cell>
          <cell r="S106" t="str">
            <v>NULL</v>
          </cell>
          <cell r="T106" t="str">
            <v>NULL</v>
          </cell>
          <cell r="U106" t="str">
            <v>NULL</v>
          </cell>
          <cell r="V106" t="str">
            <v>NULL</v>
          </cell>
          <cell r="W106" t="str">
            <v>NULL</v>
          </cell>
          <cell r="X106" t="str">
            <v>NULL</v>
          </cell>
          <cell r="Y106" t="str">
            <v>NULL</v>
          </cell>
          <cell r="Z106" t="str">
            <v>NULL</v>
          </cell>
          <cell r="AA106" t="str">
            <v>NULL</v>
          </cell>
          <cell r="AB106" t="str">
            <v>NULL</v>
          </cell>
          <cell r="AC106" t="str">
            <v>NULL</v>
          </cell>
          <cell r="AD106">
            <v>3</v>
          </cell>
          <cell r="AE106" t="str">
            <v>NULL</v>
          </cell>
          <cell r="AF106">
            <v>3</v>
          </cell>
          <cell r="AG106">
            <v>3</v>
          </cell>
          <cell r="AH106">
            <v>2</v>
          </cell>
          <cell r="AI106">
            <v>3</v>
          </cell>
          <cell r="AJ106" t="str">
            <v>NULL</v>
          </cell>
          <cell r="AK106">
            <v>9</v>
          </cell>
          <cell r="AL106">
            <v>9</v>
          </cell>
        </row>
        <row r="107">
          <cell r="A107">
            <v>104203</v>
          </cell>
          <cell r="B107">
            <v>3352220</v>
          </cell>
          <cell r="C107" t="str">
            <v>Millfield Primary School</v>
          </cell>
          <cell r="D107" t="str">
            <v>West Midlands</v>
          </cell>
          <cell r="E107" t="str">
            <v>West Midlands</v>
          </cell>
          <cell r="F107" t="str">
            <v>Walsall</v>
          </cell>
          <cell r="G107" t="str">
            <v>Aldridge-Brownhills</v>
          </cell>
          <cell r="H107" t="str">
            <v>WS8 6BN</v>
          </cell>
          <cell r="I107" t="str">
            <v>Community School</v>
          </cell>
          <cell r="J107" t="str">
            <v>Primary</v>
          </cell>
          <cell r="K107" t="str">
            <v>Does not have a sixth form</v>
          </cell>
          <cell r="L107">
            <v>10001499</v>
          </cell>
          <cell r="M107">
            <v>42284</v>
          </cell>
          <cell r="N107">
            <v>42284</v>
          </cell>
          <cell r="O107" t="str">
            <v>Maintained Academy and School Short inspection</v>
          </cell>
          <cell r="P107" t="str">
            <v>Schools - Short inspection</v>
          </cell>
          <cell r="Q107" t="str">
            <v>NULL</v>
          </cell>
          <cell r="R107" t="str">
            <v>NULL</v>
          </cell>
          <cell r="S107" t="str">
            <v>NULL</v>
          </cell>
          <cell r="T107" t="str">
            <v>NULL</v>
          </cell>
          <cell r="U107" t="str">
            <v>NULL</v>
          </cell>
          <cell r="V107" t="str">
            <v>NULL</v>
          </cell>
          <cell r="W107" t="str">
            <v>NULL</v>
          </cell>
          <cell r="X107" t="str">
            <v>NULL</v>
          </cell>
          <cell r="Y107" t="str">
            <v>NULL</v>
          </cell>
          <cell r="Z107" t="str">
            <v>NULL</v>
          </cell>
          <cell r="AA107" t="str">
            <v>NULL</v>
          </cell>
          <cell r="AB107" t="str">
            <v>NULL</v>
          </cell>
          <cell r="AC107" t="str">
            <v>NULL</v>
          </cell>
          <cell r="AD107">
            <v>2</v>
          </cell>
          <cell r="AE107" t="str">
            <v>NULL</v>
          </cell>
          <cell r="AF107">
            <v>2</v>
          </cell>
          <cell r="AG107">
            <v>2</v>
          </cell>
          <cell r="AH107">
            <v>2</v>
          </cell>
          <cell r="AI107">
            <v>2</v>
          </cell>
          <cell r="AJ107" t="str">
            <v>NULL</v>
          </cell>
          <cell r="AK107">
            <v>8</v>
          </cell>
          <cell r="AL107" t="str">
            <v>NULL</v>
          </cell>
        </row>
        <row r="108">
          <cell r="A108">
            <v>104251</v>
          </cell>
          <cell r="B108">
            <v>3354106</v>
          </cell>
          <cell r="C108" t="str">
            <v>Pool Hayes Arts and Community School</v>
          </cell>
          <cell r="D108" t="str">
            <v>West Midlands</v>
          </cell>
          <cell r="E108" t="str">
            <v>West Midlands</v>
          </cell>
          <cell r="F108" t="str">
            <v>Walsall</v>
          </cell>
          <cell r="G108" t="str">
            <v>Walsall North</v>
          </cell>
          <cell r="H108" t="str">
            <v>WV12 4QZ</v>
          </cell>
          <cell r="I108" t="str">
            <v>Foundation School</v>
          </cell>
          <cell r="J108" t="str">
            <v>Secondary</v>
          </cell>
          <cell r="K108" t="str">
            <v>Has a sixth form</v>
          </cell>
          <cell r="L108">
            <v>10002470</v>
          </cell>
          <cell r="M108">
            <v>42283</v>
          </cell>
          <cell r="N108">
            <v>42284</v>
          </cell>
          <cell r="O108" t="str">
            <v>Requires Improvement S5 Reinspection Visit 1</v>
          </cell>
          <cell r="P108" t="str">
            <v>Schools - S5</v>
          </cell>
          <cell r="Q108" t="str">
            <v>NULL</v>
          </cell>
          <cell r="R108">
            <v>3</v>
          </cell>
          <cell r="S108" t="str">
            <v>NULL</v>
          </cell>
          <cell r="T108">
            <v>3</v>
          </cell>
          <cell r="U108">
            <v>3</v>
          </cell>
          <cell r="V108">
            <v>2</v>
          </cell>
          <cell r="W108">
            <v>2</v>
          </cell>
          <cell r="X108" t="str">
            <v>NULL</v>
          </cell>
          <cell r="Y108" t="str">
            <v>NULL</v>
          </cell>
          <cell r="Z108">
            <v>2</v>
          </cell>
          <cell r="AA108" t="str">
            <v>NULL</v>
          </cell>
          <cell r="AB108" t="str">
            <v>NULL</v>
          </cell>
          <cell r="AC108" t="str">
            <v>NULL</v>
          </cell>
          <cell r="AD108">
            <v>3</v>
          </cell>
          <cell r="AE108" t="str">
            <v>NULL</v>
          </cell>
          <cell r="AF108">
            <v>3</v>
          </cell>
          <cell r="AG108">
            <v>3</v>
          </cell>
          <cell r="AH108">
            <v>3</v>
          </cell>
          <cell r="AI108">
            <v>3</v>
          </cell>
          <cell r="AJ108" t="str">
            <v>NULL</v>
          </cell>
          <cell r="AK108" t="str">
            <v>NULL</v>
          </cell>
          <cell r="AL108" t="str">
            <v>NULL</v>
          </cell>
        </row>
        <row r="109">
          <cell r="A109">
            <v>104286</v>
          </cell>
          <cell r="B109">
            <v>3361101</v>
          </cell>
          <cell r="C109" t="str">
            <v>Kingston Centre (Primary PRU)</v>
          </cell>
          <cell r="D109" t="str">
            <v>West Midlands</v>
          </cell>
          <cell r="E109" t="str">
            <v>West Midlands</v>
          </cell>
          <cell r="F109" t="str">
            <v>Wolverhampton</v>
          </cell>
          <cell r="G109" t="str">
            <v>Wolverhampton South West</v>
          </cell>
          <cell r="H109" t="str">
            <v>WV6 0TD</v>
          </cell>
          <cell r="I109" t="str">
            <v>Pupil Referral Unit</v>
          </cell>
          <cell r="J109" t="str">
            <v>PRU</v>
          </cell>
          <cell r="K109" t="str">
            <v>Not applicable</v>
          </cell>
          <cell r="L109">
            <v>10004109</v>
          </cell>
          <cell r="M109">
            <v>42313</v>
          </cell>
          <cell r="N109">
            <v>42313</v>
          </cell>
          <cell r="O109" t="str">
            <v>Schools into Special Measures Visit 2</v>
          </cell>
          <cell r="P109" t="str">
            <v>Schools - S8</v>
          </cell>
          <cell r="Q109" t="str">
            <v>NULL</v>
          </cell>
          <cell r="R109" t="str">
            <v>NULL</v>
          </cell>
          <cell r="S109" t="str">
            <v>NULL</v>
          </cell>
          <cell r="T109" t="str">
            <v>NULL</v>
          </cell>
          <cell r="U109" t="str">
            <v>NULL</v>
          </cell>
          <cell r="V109" t="str">
            <v>NULL</v>
          </cell>
          <cell r="W109" t="str">
            <v>NULL</v>
          </cell>
          <cell r="X109" t="str">
            <v>NULL</v>
          </cell>
          <cell r="Y109" t="str">
            <v>NULL</v>
          </cell>
          <cell r="Z109" t="str">
            <v>NULL</v>
          </cell>
          <cell r="AA109" t="str">
            <v>NULL</v>
          </cell>
          <cell r="AB109" t="str">
            <v>NULL</v>
          </cell>
          <cell r="AC109" t="str">
            <v>NULL</v>
          </cell>
          <cell r="AD109">
            <v>4</v>
          </cell>
          <cell r="AE109" t="str">
            <v>SM</v>
          </cell>
          <cell r="AF109">
            <v>4</v>
          </cell>
          <cell r="AG109">
            <v>4</v>
          </cell>
          <cell r="AH109">
            <v>4</v>
          </cell>
          <cell r="AI109">
            <v>4</v>
          </cell>
          <cell r="AJ109" t="str">
            <v>NULL</v>
          </cell>
          <cell r="AK109">
            <v>3</v>
          </cell>
          <cell r="AL109">
            <v>9</v>
          </cell>
        </row>
        <row r="110">
          <cell r="A110">
            <v>104295</v>
          </cell>
          <cell r="B110">
            <v>3362016</v>
          </cell>
          <cell r="C110" t="str">
            <v>Oxley Primary School</v>
          </cell>
          <cell r="D110" t="str">
            <v>West Midlands</v>
          </cell>
          <cell r="E110" t="str">
            <v>West Midlands</v>
          </cell>
          <cell r="F110" t="str">
            <v>Wolverhampton</v>
          </cell>
          <cell r="G110" t="str">
            <v>Wolverhampton North East</v>
          </cell>
          <cell r="H110" t="str">
            <v>WV10 9TR</v>
          </cell>
          <cell r="I110" t="str">
            <v>Community School</v>
          </cell>
          <cell r="J110" t="str">
            <v>Primary</v>
          </cell>
          <cell r="K110" t="str">
            <v>Does not have a sixth form</v>
          </cell>
          <cell r="L110">
            <v>10006698</v>
          </cell>
          <cell r="M110">
            <v>42298</v>
          </cell>
          <cell r="N110">
            <v>42298</v>
          </cell>
          <cell r="O110" t="str">
            <v>Requires Improvement monitoring Visit 1</v>
          </cell>
          <cell r="P110" t="str">
            <v>Schools - S8</v>
          </cell>
          <cell r="Q110" t="str">
            <v>NULL</v>
          </cell>
          <cell r="R110" t="str">
            <v>NULL</v>
          </cell>
          <cell r="S110" t="str">
            <v>NULL</v>
          </cell>
          <cell r="T110" t="str">
            <v>NULL</v>
          </cell>
          <cell r="U110" t="str">
            <v>NULL</v>
          </cell>
          <cell r="V110" t="str">
            <v>NULL</v>
          </cell>
          <cell r="W110" t="str">
            <v>NULL</v>
          </cell>
          <cell r="X110" t="str">
            <v>NULL</v>
          </cell>
          <cell r="Y110" t="str">
            <v>NULL</v>
          </cell>
          <cell r="Z110" t="str">
            <v>NULL</v>
          </cell>
          <cell r="AA110" t="str">
            <v>NULL</v>
          </cell>
          <cell r="AB110" t="str">
            <v>NULL</v>
          </cell>
          <cell r="AC110" t="str">
            <v>NULL</v>
          </cell>
          <cell r="AD110">
            <v>3</v>
          </cell>
          <cell r="AE110" t="str">
            <v>NULL</v>
          </cell>
          <cell r="AF110">
            <v>3</v>
          </cell>
          <cell r="AG110">
            <v>3</v>
          </cell>
          <cell r="AH110">
            <v>2</v>
          </cell>
          <cell r="AI110">
            <v>3</v>
          </cell>
          <cell r="AJ110" t="str">
            <v>NULL</v>
          </cell>
          <cell r="AK110">
            <v>3</v>
          </cell>
          <cell r="AL110">
            <v>9</v>
          </cell>
        </row>
        <row r="111">
          <cell r="A111">
            <v>104297</v>
          </cell>
          <cell r="B111">
            <v>3362022</v>
          </cell>
          <cell r="C111" t="str">
            <v>Whitgreave Junior School</v>
          </cell>
          <cell r="D111" t="str">
            <v>West Midlands</v>
          </cell>
          <cell r="E111" t="str">
            <v>West Midlands</v>
          </cell>
          <cell r="F111" t="str">
            <v>Wolverhampton</v>
          </cell>
          <cell r="G111" t="str">
            <v>Wolverhampton North East</v>
          </cell>
          <cell r="H111" t="str">
            <v>WV10 9JP</v>
          </cell>
          <cell r="I111" t="str">
            <v>Community School</v>
          </cell>
          <cell r="J111" t="str">
            <v>Primary</v>
          </cell>
          <cell r="K111" t="str">
            <v>Does not have a sixth form</v>
          </cell>
          <cell r="L111">
            <v>10001373</v>
          </cell>
          <cell r="M111">
            <v>42311</v>
          </cell>
          <cell r="N111">
            <v>42312</v>
          </cell>
          <cell r="O111" t="str">
            <v>Maintained Academy and School Short inspection</v>
          </cell>
          <cell r="P111" t="str">
            <v>Schools - S8 deemed S5</v>
          </cell>
          <cell r="Q111" t="str">
            <v>NULL</v>
          </cell>
          <cell r="R111">
            <v>1</v>
          </cell>
          <cell r="S111" t="str">
            <v>NULL</v>
          </cell>
          <cell r="T111">
            <v>1</v>
          </cell>
          <cell r="U111">
            <v>1</v>
          </cell>
          <cell r="V111">
            <v>1</v>
          </cell>
          <cell r="W111">
            <v>1</v>
          </cell>
          <cell r="X111" t="str">
            <v>NULL</v>
          </cell>
          <cell r="Y111" t="str">
            <v>NULL</v>
          </cell>
          <cell r="Z111" t="str">
            <v>NULL</v>
          </cell>
          <cell r="AA111" t="str">
            <v>NULL</v>
          </cell>
          <cell r="AB111" t="str">
            <v>NULL</v>
          </cell>
          <cell r="AC111" t="str">
            <v>NULL</v>
          </cell>
          <cell r="AD111">
            <v>2</v>
          </cell>
          <cell r="AE111" t="str">
            <v>NULL</v>
          </cell>
          <cell r="AF111">
            <v>2</v>
          </cell>
          <cell r="AG111">
            <v>2</v>
          </cell>
          <cell r="AH111">
            <v>2</v>
          </cell>
          <cell r="AI111">
            <v>2</v>
          </cell>
          <cell r="AJ111" t="str">
            <v>NULL</v>
          </cell>
          <cell r="AK111">
            <v>9</v>
          </cell>
          <cell r="AL111">
            <v>9</v>
          </cell>
        </row>
        <row r="112">
          <cell r="A112">
            <v>104300</v>
          </cell>
          <cell r="B112">
            <v>3362027</v>
          </cell>
          <cell r="C112" t="str">
            <v>Woodfield Infant School</v>
          </cell>
          <cell r="D112" t="str">
            <v>West Midlands</v>
          </cell>
          <cell r="E112" t="str">
            <v>West Midlands</v>
          </cell>
          <cell r="F112" t="str">
            <v>Wolverhampton</v>
          </cell>
          <cell r="G112" t="str">
            <v>Wolverhampton South West</v>
          </cell>
          <cell r="H112" t="str">
            <v>WV4 4AG</v>
          </cell>
          <cell r="I112" t="str">
            <v>Community School</v>
          </cell>
          <cell r="J112" t="str">
            <v>Primary</v>
          </cell>
          <cell r="K112" t="str">
            <v>Does not have a sixth form</v>
          </cell>
          <cell r="L112">
            <v>10001120</v>
          </cell>
          <cell r="M112">
            <v>42346</v>
          </cell>
          <cell r="N112">
            <v>42347</v>
          </cell>
          <cell r="O112" t="str">
            <v>Maintained Academy and School Short inspection</v>
          </cell>
          <cell r="P112" t="str">
            <v>Schools - S8 deemed S5</v>
          </cell>
          <cell r="Q112" t="str">
            <v>NULL</v>
          </cell>
          <cell r="R112">
            <v>3</v>
          </cell>
          <cell r="S112" t="str">
            <v>NULL</v>
          </cell>
          <cell r="T112">
            <v>3</v>
          </cell>
          <cell r="U112">
            <v>3</v>
          </cell>
          <cell r="V112">
            <v>2</v>
          </cell>
          <cell r="W112">
            <v>3</v>
          </cell>
          <cell r="X112" t="str">
            <v>NULL</v>
          </cell>
          <cell r="Y112">
            <v>2</v>
          </cell>
          <cell r="Z112" t="str">
            <v>NULL</v>
          </cell>
          <cell r="AA112" t="str">
            <v>NULL</v>
          </cell>
          <cell r="AB112" t="str">
            <v>NULL</v>
          </cell>
          <cell r="AC112" t="str">
            <v>NULL</v>
          </cell>
          <cell r="AD112">
            <v>2</v>
          </cell>
          <cell r="AE112" t="str">
            <v>NULL</v>
          </cell>
          <cell r="AF112">
            <v>1</v>
          </cell>
          <cell r="AG112">
            <v>2</v>
          </cell>
          <cell r="AH112">
            <v>2</v>
          </cell>
          <cell r="AI112">
            <v>2</v>
          </cell>
          <cell r="AJ112" t="str">
            <v>NULL</v>
          </cell>
          <cell r="AK112">
            <v>2</v>
          </cell>
          <cell r="AL112">
            <v>9</v>
          </cell>
        </row>
        <row r="113">
          <cell r="A113">
            <v>104326</v>
          </cell>
          <cell r="B113">
            <v>3362070</v>
          </cell>
          <cell r="C113" t="str">
            <v>Hill Avenue Primary School</v>
          </cell>
          <cell r="D113" t="str">
            <v>West Midlands</v>
          </cell>
          <cell r="E113" t="str">
            <v>West Midlands</v>
          </cell>
          <cell r="F113" t="str">
            <v>Wolverhampton</v>
          </cell>
          <cell r="G113" t="str">
            <v>Wolverhampton South East</v>
          </cell>
          <cell r="H113" t="str">
            <v>WV4 6PY</v>
          </cell>
          <cell r="I113" t="str">
            <v>Community School</v>
          </cell>
          <cell r="J113" t="str">
            <v>Primary</v>
          </cell>
          <cell r="K113" t="str">
            <v>Does not have a sixth form</v>
          </cell>
          <cell r="L113">
            <v>10004041</v>
          </cell>
          <cell r="M113">
            <v>42312</v>
          </cell>
          <cell r="N113">
            <v>42313</v>
          </cell>
          <cell r="O113" t="str">
            <v>Schools into Special Measures Visit 2</v>
          </cell>
          <cell r="P113" t="str">
            <v>Schools - S8</v>
          </cell>
          <cell r="Q113" t="str">
            <v>NULL</v>
          </cell>
          <cell r="R113" t="str">
            <v>NULL</v>
          </cell>
          <cell r="S113" t="str">
            <v>NULL</v>
          </cell>
          <cell r="T113" t="str">
            <v>NULL</v>
          </cell>
          <cell r="U113" t="str">
            <v>NULL</v>
          </cell>
          <cell r="V113" t="str">
            <v>NULL</v>
          </cell>
          <cell r="W113" t="str">
            <v>NULL</v>
          </cell>
          <cell r="X113" t="str">
            <v>NULL</v>
          </cell>
          <cell r="Y113" t="str">
            <v>NULL</v>
          </cell>
          <cell r="Z113" t="str">
            <v>NULL</v>
          </cell>
          <cell r="AA113" t="str">
            <v>NULL</v>
          </cell>
          <cell r="AB113" t="str">
            <v>NULL</v>
          </cell>
          <cell r="AC113" t="str">
            <v>NULL</v>
          </cell>
          <cell r="AD113">
            <v>4</v>
          </cell>
          <cell r="AE113" t="str">
            <v>SM</v>
          </cell>
          <cell r="AF113">
            <v>4</v>
          </cell>
          <cell r="AG113">
            <v>4</v>
          </cell>
          <cell r="AH113">
            <v>4</v>
          </cell>
          <cell r="AI113">
            <v>4</v>
          </cell>
          <cell r="AJ113" t="str">
            <v>NULL</v>
          </cell>
          <cell r="AK113">
            <v>3</v>
          </cell>
          <cell r="AL113">
            <v>9</v>
          </cell>
        </row>
        <row r="114">
          <cell r="A114">
            <v>104387</v>
          </cell>
          <cell r="B114">
            <v>3364115</v>
          </cell>
          <cell r="C114" t="str">
            <v>St Matthias School</v>
          </cell>
          <cell r="D114" t="str">
            <v>West Midlands</v>
          </cell>
          <cell r="E114" t="str">
            <v>West Midlands</v>
          </cell>
          <cell r="F114" t="str">
            <v>Wolverhampton</v>
          </cell>
          <cell r="G114" t="str">
            <v>Wolverhampton South East</v>
          </cell>
          <cell r="H114" t="str">
            <v>WV1 2BH</v>
          </cell>
          <cell r="I114" t="str">
            <v>Community School</v>
          </cell>
          <cell r="J114" t="str">
            <v>Secondary</v>
          </cell>
          <cell r="K114" t="str">
            <v>Has a sixth form</v>
          </cell>
          <cell r="L114">
            <v>10005242</v>
          </cell>
          <cell r="M114">
            <v>42332</v>
          </cell>
          <cell r="N114">
            <v>42333</v>
          </cell>
          <cell r="O114" t="str">
            <v>Schools into Special Measures Visit 4</v>
          </cell>
          <cell r="P114" t="str">
            <v>Schools - S8</v>
          </cell>
          <cell r="Q114" t="str">
            <v>NULL</v>
          </cell>
          <cell r="R114" t="str">
            <v>NULL</v>
          </cell>
          <cell r="S114" t="str">
            <v>NULL</v>
          </cell>
          <cell r="T114" t="str">
            <v>NULL</v>
          </cell>
          <cell r="U114" t="str">
            <v>NULL</v>
          </cell>
          <cell r="V114" t="str">
            <v>NULL</v>
          </cell>
          <cell r="W114" t="str">
            <v>NULL</v>
          </cell>
          <cell r="X114" t="str">
            <v>NULL</v>
          </cell>
          <cell r="Y114" t="str">
            <v>NULL</v>
          </cell>
          <cell r="Z114" t="str">
            <v>NULL</v>
          </cell>
          <cell r="AA114" t="str">
            <v>NULL</v>
          </cell>
          <cell r="AB114" t="str">
            <v>NULL</v>
          </cell>
          <cell r="AC114" t="str">
            <v>NULL</v>
          </cell>
          <cell r="AD114">
            <v>4</v>
          </cell>
          <cell r="AE114" t="str">
            <v>SM</v>
          </cell>
          <cell r="AF114">
            <v>4</v>
          </cell>
          <cell r="AG114">
            <v>4</v>
          </cell>
          <cell r="AH114">
            <v>3</v>
          </cell>
          <cell r="AI114">
            <v>4</v>
          </cell>
          <cell r="AJ114" t="str">
            <v>NULL</v>
          </cell>
          <cell r="AK114" t="str">
            <v>NULL</v>
          </cell>
          <cell r="AL114" t="str">
            <v>NULL</v>
          </cell>
        </row>
        <row r="115">
          <cell r="A115">
            <v>104415</v>
          </cell>
          <cell r="B115">
            <v>3367008</v>
          </cell>
          <cell r="C115" t="str">
            <v>Green Park School</v>
          </cell>
          <cell r="D115" t="str">
            <v>West Midlands</v>
          </cell>
          <cell r="E115" t="str">
            <v>West Midlands</v>
          </cell>
          <cell r="F115" t="str">
            <v>Wolverhampton</v>
          </cell>
          <cell r="G115" t="str">
            <v>Wolverhampton South East</v>
          </cell>
          <cell r="H115" t="str">
            <v>WV14 6EH</v>
          </cell>
          <cell r="I115" t="str">
            <v>Community Special School</v>
          </cell>
          <cell r="J115" t="str">
            <v>Special</v>
          </cell>
          <cell r="K115" t="str">
            <v>Has a sixth form</v>
          </cell>
          <cell r="L115">
            <v>10003820</v>
          </cell>
          <cell r="M115">
            <v>42353</v>
          </cell>
          <cell r="N115">
            <v>42353</v>
          </cell>
          <cell r="O115" t="str">
            <v>Maintained Academy and School Short inspection</v>
          </cell>
          <cell r="P115" t="str">
            <v>Schools - Short inspection</v>
          </cell>
          <cell r="Q115" t="str">
            <v>NULL</v>
          </cell>
          <cell r="R115" t="str">
            <v>NULL</v>
          </cell>
          <cell r="S115" t="str">
            <v>NULL</v>
          </cell>
          <cell r="T115" t="str">
            <v>NULL</v>
          </cell>
          <cell r="U115" t="str">
            <v>NULL</v>
          </cell>
          <cell r="V115" t="str">
            <v>NULL</v>
          </cell>
          <cell r="W115" t="str">
            <v>NULL</v>
          </cell>
          <cell r="X115" t="str">
            <v>NULL</v>
          </cell>
          <cell r="Y115" t="str">
            <v>NULL</v>
          </cell>
          <cell r="Z115" t="str">
            <v>NULL</v>
          </cell>
          <cell r="AA115" t="str">
            <v>NULL</v>
          </cell>
          <cell r="AB115" t="str">
            <v>NULL</v>
          </cell>
          <cell r="AC115" t="str">
            <v>NULL</v>
          </cell>
          <cell r="AD115">
            <v>2</v>
          </cell>
          <cell r="AE115" t="str">
            <v>NULL</v>
          </cell>
          <cell r="AF115">
            <v>2</v>
          </cell>
          <cell r="AG115">
            <v>2</v>
          </cell>
          <cell r="AH115">
            <v>1</v>
          </cell>
          <cell r="AI115">
            <v>2</v>
          </cell>
          <cell r="AJ115" t="str">
            <v>NULL</v>
          </cell>
          <cell r="AK115" t="str">
            <v>NULL</v>
          </cell>
          <cell r="AL115" t="str">
            <v>NULL</v>
          </cell>
        </row>
        <row r="116">
          <cell r="A116">
            <v>104445</v>
          </cell>
          <cell r="B116">
            <v>3402049</v>
          </cell>
          <cell r="C116" t="str">
            <v>Blacklow Brow Primary School</v>
          </cell>
          <cell r="D116" t="str">
            <v>North West</v>
          </cell>
          <cell r="E116" t="str">
            <v>North West</v>
          </cell>
          <cell r="F116" t="str">
            <v>Knowsley</v>
          </cell>
          <cell r="G116" t="str">
            <v>Knowsley</v>
          </cell>
          <cell r="H116" t="str">
            <v>L36 5XW</v>
          </cell>
          <cell r="I116" t="str">
            <v>Community School</v>
          </cell>
          <cell r="J116" t="str">
            <v>Primary</v>
          </cell>
          <cell r="K116" t="str">
            <v>Does not have a sixth form</v>
          </cell>
          <cell r="L116">
            <v>10002591</v>
          </cell>
          <cell r="M116">
            <v>42297</v>
          </cell>
          <cell r="N116">
            <v>42297</v>
          </cell>
          <cell r="O116" t="str">
            <v>S8 No Formal Designation Visit</v>
          </cell>
          <cell r="P116" t="str">
            <v>Schools - S8 deemed S5</v>
          </cell>
          <cell r="Q116" t="str">
            <v>NULL</v>
          </cell>
          <cell r="R116">
            <v>4</v>
          </cell>
          <cell r="S116" t="str">
            <v>SM</v>
          </cell>
          <cell r="T116">
            <v>4</v>
          </cell>
          <cell r="U116">
            <v>4</v>
          </cell>
          <cell r="V116">
            <v>3</v>
          </cell>
          <cell r="W116">
            <v>4</v>
          </cell>
          <cell r="X116" t="str">
            <v>NULL</v>
          </cell>
          <cell r="Y116">
            <v>3</v>
          </cell>
          <cell r="Z116" t="str">
            <v>NULL</v>
          </cell>
          <cell r="AA116" t="str">
            <v>NULL</v>
          </cell>
          <cell r="AB116" t="str">
            <v>NULL</v>
          </cell>
          <cell r="AC116" t="str">
            <v>NULL</v>
          </cell>
          <cell r="AD116">
            <v>1</v>
          </cell>
          <cell r="AE116" t="str">
            <v>NULL</v>
          </cell>
          <cell r="AF116">
            <v>1</v>
          </cell>
          <cell r="AG116">
            <v>1</v>
          </cell>
          <cell r="AH116">
            <v>1</v>
          </cell>
          <cell r="AI116">
            <v>1</v>
          </cell>
          <cell r="AJ116" t="str">
            <v>NULL</v>
          </cell>
          <cell r="AK116">
            <v>1</v>
          </cell>
          <cell r="AL116">
            <v>9</v>
          </cell>
        </row>
        <row r="117">
          <cell r="A117">
            <v>104506</v>
          </cell>
          <cell r="B117">
            <v>3411005</v>
          </cell>
          <cell r="C117" t="str">
            <v>Ellergreen Nursery School and Childcare Centre</v>
          </cell>
          <cell r="D117" t="str">
            <v>North West</v>
          </cell>
          <cell r="E117" t="str">
            <v>North West</v>
          </cell>
          <cell r="F117" t="str">
            <v>Liverpool</v>
          </cell>
          <cell r="G117" t="str">
            <v>Liverpool, West Derby</v>
          </cell>
          <cell r="H117" t="str">
            <v>L11 2RY</v>
          </cell>
          <cell r="I117" t="str">
            <v>LA Nursery School</v>
          </cell>
          <cell r="J117" t="str">
            <v>Nursery</v>
          </cell>
          <cell r="K117" t="str">
            <v>Not applicable</v>
          </cell>
          <cell r="L117">
            <v>10001122</v>
          </cell>
          <cell r="M117">
            <v>42340</v>
          </cell>
          <cell r="N117">
            <v>42341</v>
          </cell>
          <cell r="O117" t="str">
            <v>Maintained Academy and School Short inspection</v>
          </cell>
          <cell r="P117" t="str">
            <v>Schools - S8 deemed S5</v>
          </cell>
          <cell r="Q117" t="str">
            <v>NULL</v>
          </cell>
          <cell r="R117">
            <v>1</v>
          </cell>
          <cell r="S117" t="str">
            <v>NULL</v>
          </cell>
          <cell r="T117">
            <v>1</v>
          </cell>
          <cell r="U117">
            <v>1</v>
          </cell>
          <cell r="V117">
            <v>1</v>
          </cell>
          <cell r="W117">
            <v>1</v>
          </cell>
          <cell r="X117" t="str">
            <v>NULL</v>
          </cell>
          <cell r="Y117" t="str">
            <v>NULL</v>
          </cell>
          <cell r="Z117" t="str">
            <v>NULL</v>
          </cell>
          <cell r="AA117" t="str">
            <v>NULL</v>
          </cell>
          <cell r="AB117" t="str">
            <v>NULL</v>
          </cell>
          <cell r="AC117" t="str">
            <v>NULL</v>
          </cell>
          <cell r="AD117">
            <v>2</v>
          </cell>
          <cell r="AE117" t="str">
            <v>NULL</v>
          </cell>
          <cell r="AF117">
            <v>2</v>
          </cell>
          <cell r="AG117">
            <v>2</v>
          </cell>
          <cell r="AH117">
            <v>1</v>
          </cell>
          <cell r="AI117">
            <v>2</v>
          </cell>
          <cell r="AJ117" t="str">
            <v>NULL</v>
          </cell>
          <cell r="AK117" t="str">
            <v>NULL</v>
          </cell>
          <cell r="AL117" t="str">
            <v>NULL</v>
          </cell>
        </row>
        <row r="118">
          <cell r="A118">
            <v>104530</v>
          </cell>
          <cell r="B118">
            <v>3412039</v>
          </cell>
          <cell r="C118" t="str">
            <v>Corinthian Community Primary School</v>
          </cell>
          <cell r="D118" t="str">
            <v>North West</v>
          </cell>
          <cell r="E118" t="str">
            <v>North West</v>
          </cell>
          <cell r="F118" t="str">
            <v>Liverpool</v>
          </cell>
          <cell r="G118" t="str">
            <v>Liverpool, Wavertree</v>
          </cell>
          <cell r="H118" t="str">
            <v>L13 6SH</v>
          </cell>
          <cell r="I118" t="str">
            <v>Community School</v>
          </cell>
          <cell r="J118" t="str">
            <v>Primary</v>
          </cell>
          <cell r="K118" t="str">
            <v>Does not have a sixth form</v>
          </cell>
          <cell r="L118">
            <v>10002223</v>
          </cell>
          <cell r="M118">
            <v>42297</v>
          </cell>
          <cell r="N118">
            <v>42298</v>
          </cell>
          <cell r="O118" t="str">
            <v>Requires Improvement S5 Reinspection Visit 1</v>
          </cell>
          <cell r="P118" t="str">
            <v>Schools - S5</v>
          </cell>
          <cell r="Q118" t="str">
            <v>NULL</v>
          </cell>
          <cell r="R118">
            <v>2</v>
          </cell>
          <cell r="S118" t="str">
            <v>NULL</v>
          </cell>
          <cell r="T118">
            <v>2</v>
          </cell>
          <cell r="U118">
            <v>2</v>
          </cell>
          <cell r="V118">
            <v>2</v>
          </cell>
          <cell r="W118">
            <v>2</v>
          </cell>
          <cell r="X118" t="str">
            <v>NULL</v>
          </cell>
          <cell r="Y118">
            <v>2</v>
          </cell>
          <cell r="Z118" t="str">
            <v>NULL</v>
          </cell>
          <cell r="AA118" t="str">
            <v>NULL</v>
          </cell>
          <cell r="AB118" t="str">
            <v>NULL</v>
          </cell>
          <cell r="AC118" t="str">
            <v>NULL</v>
          </cell>
          <cell r="AD118">
            <v>3</v>
          </cell>
          <cell r="AE118" t="str">
            <v>NULL</v>
          </cell>
          <cell r="AF118">
            <v>3</v>
          </cell>
          <cell r="AG118">
            <v>3</v>
          </cell>
          <cell r="AH118">
            <v>2</v>
          </cell>
          <cell r="AI118">
            <v>3</v>
          </cell>
          <cell r="AJ118" t="str">
            <v>NULL</v>
          </cell>
          <cell r="AK118" t="str">
            <v>NULL</v>
          </cell>
          <cell r="AL118" t="str">
            <v>NULL</v>
          </cell>
        </row>
        <row r="119">
          <cell r="A119">
            <v>104632</v>
          </cell>
          <cell r="B119">
            <v>3413511</v>
          </cell>
          <cell r="C119" t="str">
            <v>Our Lady and St Swithin's Catholic Primary School</v>
          </cell>
          <cell r="D119" t="str">
            <v>North West</v>
          </cell>
          <cell r="E119" t="str">
            <v>North West</v>
          </cell>
          <cell r="F119" t="str">
            <v>Liverpool</v>
          </cell>
          <cell r="G119" t="str">
            <v>Liverpool, West Derby</v>
          </cell>
          <cell r="H119" t="str">
            <v>L11 0BQ</v>
          </cell>
          <cell r="I119" t="str">
            <v>Voluntary Aided School</v>
          </cell>
          <cell r="J119" t="str">
            <v>Primary</v>
          </cell>
          <cell r="K119" t="str">
            <v>Does not have a sixth form</v>
          </cell>
          <cell r="L119">
            <v>10005419</v>
          </cell>
          <cell r="M119">
            <v>42346</v>
          </cell>
          <cell r="N119">
            <v>42347</v>
          </cell>
          <cell r="O119" t="str">
            <v>Schools into Special Measures Visit 5</v>
          </cell>
          <cell r="P119" t="str">
            <v>Schools - S8 deemed S5</v>
          </cell>
          <cell r="Q119" t="str">
            <v>NULL</v>
          </cell>
          <cell r="R119">
            <v>3</v>
          </cell>
          <cell r="S119" t="str">
            <v>NULL</v>
          </cell>
          <cell r="T119">
            <v>3</v>
          </cell>
          <cell r="U119">
            <v>3</v>
          </cell>
          <cell r="V119">
            <v>2</v>
          </cell>
          <cell r="W119">
            <v>2</v>
          </cell>
          <cell r="X119" t="str">
            <v>NULL</v>
          </cell>
          <cell r="Y119">
            <v>2</v>
          </cell>
          <cell r="Z119" t="str">
            <v>NULL</v>
          </cell>
          <cell r="AA119" t="str">
            <v>NULL</v>
          </cell>
          <cell r="AB119" t="str">
            <v>NULL</v>
          </cell>
          <cell r="AC119" t="str">
            <v>NULL</v>
          </cell>
          <cell r="AD119">
            <v>4</v>
          </cell>
          <cell r="AE119" t="str">
            <v>SM</v>
          </cell>
          <cell r="AF119">
            <v>4</v>
          </cell>
          <cell r="AG119">
            <v>4</v>
          </cell>
          <cell r="AH119">
            <v>3</v>
          </cell>
          <cell r="AI119">
            <v>4</v>
          </cell>
          <cell r="AJ119" t="str">
            <v>NULL</v>
          </cell>
          <cell r="AK119" t="str">
            <v>NULL</v>
          </cell>
          <cell r="AL119" t="str">
            <v>NULL</v>
          </cell>
        </row>
        <row r="120">
          <cell r="A120">
            <v>104688</v>
          </cell>
          <cell r="B120">
            <v>3414404</v>
          </cell>
          <cell r="C120" t="str">
            <v>Holly Lodge Girls' College</v>
          </cell>
          <cell r="D120" t="str">
            <v>North West</v>
          </cell>
          <cell r="E120" t="str">
            <v>North West</v>
          </cell>
          <cell r="F120" t="str">
            <v>Liverpool</v>
          </cell>
          <cell r="G120" t="str">
            <v>Liverpool, West Derby</v>
          </cell>
          <cell r="H120" t="str">
            <v>L12 7LE</v>
          </cell>
          <cell r="I120" t="str">
            <v>Community School</v>
          </cell>
          <cell r="J120" t="str">
            <v>Secondary</v>
          </cell>
          <cell r="K120" t="str">
            <v>Has a sixth form</v>
          </cell>
          <cell r="L120">
            <v>10006758</v>
          </cell>
          <cell r="M120">
            <v>42339</v>
          </cell>
          <cell r="N120">
            <v>42339</v>
          </cell>
          <cell r="O120" t="str">
            <v>Requires Improvement monitoring Visit 1</v>
          </cell>
          <cell r="P120" t="str">
            <v>Schools - S8</v>
          </cell>
          <cell r="Q120" t="str">
            <v>NULL</v>
          </cell>
          <cell r="R120" t="str">
            <v>NULL</v>
          </cell>
          <cell r="S120" t="str">
            <v>NULL</v>
          </cell>
          <cell r="T120" t="str">
            <v>NULL</v>
          </cell>
          <cell r="U120" t="str">
            <v>NULL</v>
          </cell>
          <cell r="V120" t="str">
            <v>NULL</v>
          </cell>
          <cell r="W120" t="str">
            <v>NULL</v>
          </cell>
          <cell r="X120" t="str">
            <v>NULL</v>
          </cell>
          <cell r="Y120" t="str">
            <v>NULL</v>
          </cell>
          <cell r="Z120" t="str">
            <v>NULL</v>
          </cell>
          <cell r="AA120" t="str">
            <v>NULL</v>
          </cell>
          <cell r="AB120" t="str">
            <v>NULL</v>
          </cell>
          <cell r="AC120" t="str">
            <v>NULL</v>
          </cell>
          <cell r="AD120">
            <v>3</v>
          </cell>
          <cell r="AE120" t="str">
            <v>NULL</v>
          </cell>
          <cell r="AF120">
            <v>3</v>
          </cell>
          <cell r="AG120">
            <v>3</v>
          </cell>
          <cell r="AH120">
            <v>2</v>
          </cell>
          <cell r="AI120">
            <v>3</v>
          </cell>
          <cell r="AJ120" t="str">
            <v>NULL</v>
          </cell>
          <cell r="AK120">
            <v>9</v>
          </cell>
          <cell r="AL120">
            <v>2</v>
          </cell>
        </row>
        <row r="121">
          <cell r="A121">
            <v>104717</v>
          </cell>
          <cell r="B121">
            <v>3414796</v>
          </cell>
          <cell r="C121" t="str">
            <v>Archbishop Beck Catholic Sports College</v>
          </cell>
          <cell r="D121" t="str">
            <v>North West</v>
          </cell>
          <cell r="E121" t="str">
            <v>North West</v>
          </cell>
          <cell r="F121" t="str">
            <v>Liverpool</v>
          </cell>
          <cell r="G121" t="str">
            <v>Liverpool, Walton</v>
          </cell>
          <cell r="H121" t="str">
            <v>L9 9AF</v>
          </cell>
          <cell r="I121" t="str">
            <v>Voluntary Aided School</v>
          </cell>
          <cell r="J121" t="str">
            <v>Secondary</v>
          </cell>
          <cell r="K121" t="str">
            <v>Has a sixth form</v>
          </cell>
          <cell r="L121">
            <v>10000959</v>
          </cell>
          <cell r="M121">
            <v>42269</v>
          </cell>
          <cell r="N121">
            <v>42269</v>
          </cell>
          <cell r="O121" t="str">
            <v>Maintained Academy and School Short inspection</v>
          </cell>
          <cell r="P121" t="str">
            <v>Schools - S8 deemed S5</v>
          </cell>
          <cell r="Q121" t="str">
            <v>NULL</v>
          </cell>
          <cell r="R121">
            <v>3</v>
          </cell>
          <cell r="S121" t="str">
            <v>NULL</v>
          </cell>
          <cell r="T121">
            <v>3</v>
          </cell>
          <cell r="U121">
            <v>3</v>
          </cell>
          <cell r="V121">
            <v>2</v>
          </cell>
          <cell r="W121">
            <v>2</v>
          </cell>
          <cell r="X121" t="str">
            <v>NULL</v>
          </cell>
          <cell r="Y121" t="str">
            <v>NULL</v>
          </cell>
          <cell r="Z121">
            <v>2</v>
          </cell>
          <cell r="AA121" t="str">
            <v>NULL</v>
          </cell>
          <cell r="AB121" t="str">
            <v>NULL</v>
          </cell>
          <cell r="AC121" t="str">
            <v>NULL</v>
          </cell>
          <cell r="AD121">
            <v>2</v>
          </cell>
          <cell r="AE121" t="str">
            <v>NULL</v>
          </cell>
          <cell r="AF121">
            <v>2</v>
          </cell>
          <cell r="AG121">
            <v>2</v>
          </cell>
          <cell r="AH121">
            <v>2</v>
          </cell>
          <cell r="AI121">
            <v>2</v>
          </cell>
          <cell r="AJ121" t="str">
            <v>NULL</v>
          </cell>
          <cell r="AK121">
            <v>9</v>
          </cell>
          <cell r="AL121" t="str">
            <v>NULL</v>
          </cell>
        </row>
        <row r="122">
          <cell r="A122">
            <v>104721</v>
          </cell>
          <cell r="B122">
            <v>3415403</v>
          </cell>
          <cell r="C122" t="str">
            <v>St Hilda's Church of England High School</v>
          </cell>
          <cell r="D122" t="str">
            <v>North West</v>
          </cell>
          <cell r="E122" t="str">
            <v>North West</v>
          </cell>
          <cell r="F122" t="str">
            <v>Liverpool</v>
          </cell>
          <cell r="G122" t="str">
            <v>Liverpool, Riverside</v>
          </cell>
          <cell r="H122" t="str">
            <v>L17 3AL</v>
          </cell>
          <cell r="I122" t="str">
            <v>Voluntary Aided School</v>
          </cell>
          <cell r="J122" t="str">
            <v>Secondary</v>
          </cell>
          <cell r="K122" t="str">
            <v>Has a sixth form</v>
          </cell>
          <cell r="L122">
            <v>10005573</v>
          </cell>
          <cell r="M122">
            <v>42332</v>
          </cell>
          <cell r="N122">
            <v>42332</v>
          </cell>
          <cell r="O122" t="str">
            <v>Maintained Academy and School Short inspection</v>
          </cell>
          <cell r="P122" t="str">
            <v>Schools - Short inspection</v>
          </cell>
          <cell r="Q122" t="str">
            <v>NULL</v>
          </cell>
          <cell r="R122" t="str">
            <v>NULL</v>
          </cell>
          <cell r="S122" t="str">
            <v>NULL</v>
          </cell>
          <cell r="T122" t="str">
            <v>NULL</v>
          </cell>
          <cell r="U122" t="str">
            <v>NULL</v>
          </cell>
          <cell r="V122" t="str">
            <v>NULL</v>
          </cell>
          <cell r="W122" t="str">
            <v>NULL</v>
          </cell>
          <cell r="X122" t="str">
            <v>NULL</v>
          </cell>
          <cell r="Y122" t="str">
            <v>NULL</v>
          </cell>
          <cell r="Z122" t="str">
            <v>NULL</v>
          </cell>
          <cell r="AA122" t="str">
            <v>NULL</v>
          </cell>
          <cell r="AB122" t="str">
            <v>NULL</v>
          </cell>
          <cell r="AC122" t="str">
            <v>NULL</v>
          </cell>
          <cell r="AD122">
            <v>2</v>
          </cell>
          <cell r="AE122" t="str">
            <v>NULL</v>
          </cell>
          <cell r="AF122">
            <v>2</v>
          </cell>
          <cell r="AG122">
            <v>2</v>
          </cell>
          <cell r="AH122">
            <v>1</v>
          </cell>
          <cell r="AI122">
            <v>2</v>
          </cell>
          <cell r="AJ122" t="str">
            <v>NULL</v>
          </cell>
          <cell r="AK122">
            <v>9</v>
          </cell>
          <cell r="AL122" t="str">
            <v>NULL</v>
          </cell>
        </row>
        <row r="123">
          <cell r="A123">
            <v>104834</v>
          </cell>
          <cell r="B123">
            <v>3424714</v>
          </cell>
          <cell r="C123" t="str">
            <v>De La Salle School</v>
          </cell>
          <cell r="D123" t="str">
            <v>North West</v>
          </cell>
          <cell r="E123" t="str">
            <v>North West</v>
          </cell>
          <cell r="F123" t="str">
            <v>St Helens</v>
          </cell>
          <cell r="G123" t="str">
            <v>St Helens South and Whiston</v>
          </cell>
          <cell r="H123" t="str">
            <v>WA10 4QH</v>
          </cell>
          <cell r="I123" t="str">
            <v>Voluntary Aided School</v>
          </cell>
          <cell r="J123" t="str">
            <v>Secondary</v>
          </cell>
          <cell r="K123" t="str">
            <v>Does not have a sixth form</v>
          </cell>
          <cell r="L123">
            <v>10004118</v>
          </cell>
          <cell r="M123">
            <v>42346</v>
          </cell>
          <cell r="N123">
            <v>42347</v>
          </cell>
          <cell r="O123" t="str">
            <v>Schools into Special Measures Visit 3</v>
          </cell>
          <cell r="P123" t="str">
            <v>Schools - S8</v>
          </cell>
          <cell r="Q123" t="str">
            <v>NULL</v>
          </cell>
          <cell r="R123" t="str">
            <v>NULL</v>
          </cell>
          <cell r="S123" t="str">
            <v>NULL</v>
          </cell>
          <cell r="T123" t="str">
            <v>NULL</v>
          </cell>
          <cell r="U123" t="str">
            <v>NULL</v>
          </cell>
          <cell r="V123" t="str">
            <v>NULL</v>
          </cell>
          <cell r="W123" t="str">
            <v>NULL</v>
          </cell>
          <cell r="X123" t="str">
            <v>NULL</v>
          </cell>
          <cell r="Y123" t="str">
            <v>NULL</v>
          </cell>
          <cell r="Z123" t="str">
            <v>NULL</v>
          </cell>
          <cell r="AA123" t="str">
            <v>NULL</v>
          </cell>
          <cell r="AB123" t="str">
            <v>NULL</v>
          </cell>
          <cell r="AC123" t="str">
            <v>NULL</v>
          </cell>
          <cell r="AD123">
            <v>4</v>
          </cell>
          <cell r="AE123" t="str">
            <v>SM</v>
          </cell>
          <cell r="AF123">
            <v>4</v>
          </cell>
          <cell r="AG123">
            <v>4</v>
          </cell>
          <cell r="AH123">
            <v>3</v>
          </cell>
          <cell r="AI123">
            <v>4</v>
          </cell>
          <cell r="AJ123" t="str">
            <v>NULL</v>
          </cell>
          <cell r="AK123">
            <v>9</v>
          </cell>
          <cell r="AL123">
            <v>9</v>
          </cell>
        </row>
        <row r="124">
          <cell r="A124">
            <v>104864</v>
          </cell>
          <cell r="B124">
            <v>3432036</v>
          </cell>
          <cell r="C124" t="str">
            <v>Linaker Primary School</v>
          </cell>
          <cell r="D124" t="str">
            <v>North West</v>
          </cell>
          <cell r="E124" t="str">
            <v>North West</v>
          </cell>
          <cell r="F124" t="str">
            <v>Sefton</v>
          </cell>
          <cell r="G124" t="str">
            <v>Southport</v>
          </cell>
          <cell r="H124" t="str">
            <v>PR8 5DB</v>
          </cell>
          <cell r="I124" t="str">
            <v>Community School</v>
          </cell>
          <cell r="J124" t="str">
            <v>Primary</v>
          </cell>
          <cell r="K124" t="str">
            <v>Does not have a sixth form</v>
          </cell>
          <cell r="L124">
            <v>10002202</v>
          </cell>
          <cell r="M124">
            <v>42332</v>
          </cell>
          <cell r="N124">
            <v>42333</v>
          </cell>
          <cell r="O124" t="str">
            <v>Requires Improvement S5 Reinspection Visit 1</v>
          </cell>
          <cell r="P124" t="str">
            <v>Schools - S5</v>
          </cell>
          <cell r="Q124" t="str">
            <v>NULL</v>
          </cell>
          <cell r="R124">
            <v>2</v>
          </cell>
          <cell r="S124" t="str">
            <v>NULL</v>
          </cell>
          <cell r="T124">
            <v>2</v>
          </cell>
          <cell r="U124">
            <v>2</v>
          </cell>
          <cell r="V124">
            <v>2</v>
          </cell>
          <cell r="W124">
            <v>2</v>
          </cell>
          <cell r="X124" t="str">
            <v>NULL</v>
          </cell>
          <cell r="Y124">
            <v>2</v>
          </cell>
          <cell r="Z124" t="str">
            <v>NULL</v>
          </cell>
          <cell r="AA124" t="str">
            <v>NULL</v>
          </cell>
          <cell r="AB124" t="str">
            <v>NULL</v>
          </cell>
          <cell r="AC124" t="str">
            <v>NULL</v>
          </cell>
          <cell r="AD124">
            <v>3</v>
          </cell>
          <cell r="AE124" t="str">
            <v>NULL</v>
          </cell>
          <cell r="AF124">
            <v>3</v>
          </cell>
          <cell r="AG124">
            <v>3</v>
          </cell>
          <cell r="AH124">
            <v>3</v>
          </cell>
          <cell r="AI124">
            <v>3</v>
          </cell>
          <cell r="AJ124" t="str">
            <v>NULL</v>
          </cell>
          <cell r="AK124" t="str">
            <v>NULL</v>
          </cell>
          <cell r="AL124" t="str">
            <v>NULL</v>
          </cell>
        </row>
        <row r="125">
          <cell r="A125">
            <v>104865</v>
          </cell>
          <cell r="B125">
            <v>3432038</v>
          </cell>
          <cell r="C125" t="str">
            <v>Norwood Primary School</v>
          </cell>
          <cell r="D125" t="str">
            <v>North West</v>
          </cell>
          <cell r="E125" t="str">
            <v>North West</v>
          </cell>
          <cell r="F125" t="str">
            <v>Sefton</v>
          </cell>
          <cell r="G125" t="str">
            <v>Southport</v>
          </cell>
          <cell r="H125" t="str">
            <v>PR9 7DU</v>
          </cell>
          <cell r="I125" t="str">
            <v>Community School</v>
          </cell>
          <cell r="J125" t="str">
            <v>Primary</v>
          </cell>
          <cell r="K125" t="str">
            <v>Does not have a sixth form</v>
          </cell>
          <cell r="L125">
            <v>10007247</v>
          </cell>
          <cell r="M125">
            <v>42345</v>
          </cell>
          <cell r="N125">
            <v>42345</v>
          </cell>
          <cell r="O125" t="str">
            <v>Requires Improvement monitoring Visit 1</v>
          </cell>
          <cell r="P125" t="str">
            <v>Schools - S8</v>
          </cell>
          <cell r="Q125" t="str">
            <v>NULL</v>
          </cell>
          <cell r="R125" t="str">
            <v>NULL</v>
          </cell>
          <cell r="S125" t="str">
            <v>NULL</v>
          </cell>
          <cell r="T125" t="str">
            <v>NULL</v>
          </cell>
          <cell r="U125" t="str">
            <v>NULL</v>
          </cell>
          <cell r="V125" t="str">
            <v>NULL</v>
          </cell>
          <cell r="W125" t="str">
            <v>NULL</v>
          </cell>
          <cell r="X125" t="str">
            <v>NULL</v>
          </cell>
          <cell r="Y125" t="str">
            <v>NULL</v>
          </cell>
          <cell r="Z125" t="str">
            <v>NULL</v>
          </cell>
          <cell r="AA125" t="str">
            <v>NULL</v>
          </cell>
          <cell r="AB125" t="str">
            <v>NULL</v>
          </cell>
          <cell r="AC125" t="str">
            <v>NULL</v>
          </cell>
          <cell r="AD125">
            <v>3</v>
          </cell>
          <cell r="AE125" t="str">
            <v>NULL</v>
          </cell>
          <cell r="AF125">
            <v>3</v>
          </cell>
          <cell r="AG125">
            <v>3</v>
          </cell>
          <cell r="AH125">
            <v>2</v>
          </cell>
          <cell r="AI125">
            <v>3</v>
          </cell>
          <cell r="AJ125" t="str">
            <v>NULL</v>
          </cell>
          <cell r="AK125">
            <v>3</v>
          </cell>
          <cell r="AL125">
            <v>9</v>
          </cell>
        </row>
        <row r="126">
          <cell r="A126">
            <v>104871</v>
          </cell>
          <cell r="B126">
            <v>3432056</v>
          </cell>
          <cell r="C126" t="str">
            <v>Forefield Junior School</v>
          </cell>
          <cell r="D126" t="str">
            <v>North West</v>
          </cell>
          <cell r="E126" t="str">
            <v>North West</v>
          </cell>
          <cell r="F126" t="str">
            <v>Sefton</v>
          </cell>
          <cell r="G126" t="str">
            <v>Bootle</v>
          </cell>
          <cell r="H126" t="str">
            <v>L23 9TJ</v>
          </cell>
          <cell r="I126" t="str">
            <v>Community School</v>
          </cell>
          <cell r="J126" t="str">
            <v>Primary</v>
          </cell>
          <cell r="K126" t="str">
            <v>Does not have a sixth form</v>
          </cell>
          <cell r="L126">
            <v>10000747</v>
          </cell>
          <cell r="M126">
            <v>42325</v>
          </cell>
          <cell r="N126">
            <v>42325</v>
          </cell>
          <cell r="O126" t="str">
            <v>Maintained Academy and School Short inspection</v>
          </cell>
          <cell r="P126" t="str">
            <v>Schools - Short inspection</v>
          </cell>
          <cell r="Q126" t="str">
            <v>NULL</v>
          </cell>
          <cell r="R126" t="str">
            <v>NULL</v>
          </cell>
          <cell r="S126" t="str">
            <v>NULL</v>
          </cell>
          <cell r="T126" t="str">
            <v>NULL</v>
          </cell>
          <cell r="U126" t="str">
            <v>NULL</v>
          </cell>
          <cell r="V126" t="str">
            <v>NULL</v>
          </cell>
          <cell r="W126" t="str">
            <v>NULL</v>
          </cell>
          <cell r="X126" t="str">
            <v>NULL</v>
          </cell>
          <cell r="Y126" t="str">
            <v>NULL</v>
          </cell>
          <cell r="Z126" t="str">
            <v>NULL</v>
          </cell>
          <cell r="AA126" t="str">
            <v>NULL</v>
          </cell>
          <cell r="AB126" t="str">
            <v>NULL</v>
          </cell>
          <cell r="AC126" t="str">
            <v>NULL</v>
          </cell>
          <cell r="AD126">
            <v>2</v>
          </cell>
          <cell r="AE126" t="str">
            <v>NULL</v>
          </cell>
          <cell r="AF126">
            <v>2</v>
          </cell>
          <cell r="AG126">
            <v>2</v>
          </cell>
          <cell r="AH126">
            <v>1</v>
          </cell>
          <cell r="AI126">
            <v>2</v>
          </cell>
          <cell r="AJ126" t="str">
            <v>NULL</v>
          </cell>
          <cell r="AK126">
            <v>9</v>
          </cell>
          <cell r="AL126" t="str">
            <v>NULL</v>
          </cell>
        </row>
        <row r="127">
          <cell r="A127">
            <v>104885</v>
          </cell>
          <cell r="B127">
            <v>3432086</v>
          </cell>
          <cell r="C127" t="str">
            <v>Redgate Primary School</v>
          </cell>
          <cell r="D127" t="str">
            <v>North West</v>
          </cell>
          <cell r="E127" t="str">
            <v>North West</v>
          </cell>
          <cell r="F127" t="str">
            <v>Sefton</v>
          </cell>
          <cell r="G127" t="str">
            <v>Sefton Central</v>
          </cell>
          <cell r="H127" t="str">
            <v>L37 4EW</v>
          </cell>
          <cell r="I127" t="str">
            <v>Community School</v>
          </cell>
          <cell r="J127" t="str">
            <v>Primary</v>
          </cell>
          <cell r="K127" t="str">
            <v>Does not have a sixth form</v>
          </cell>
          <cell r="L127">
            <v>10002205</v>
          </cell>
          <cell r="M127">
            <v>42283</v>
          </cell>
          <cell r="N127">
            <v>42284</v>
          </cell>
          <cell r="O127" t="str">
            <v>Requires Improvement S5 Reinspection Visit 1</v>
          </cell>
          <cell r="P127" t="str">
            <v>Schools - S5</v>
          </cell>
          <cell r="Q127" t="str">
            <v>NULL</v>
          </cell>
          <cell r="R127">
            <v>3</v>
          </cell>
          <cell r="S127" t="str">
            <v>NULL</v>
          </cell>
          <cell r="T127">
            <v>3</v>
          </cell>
          <cell r="U127">
            <v>3</v>
          </cell>
          <cell r="V127">
            <v>2</v>
          </cell>
          <cell r="W127">
            <v>3</v>
          </cell>
          <cell r="X127" t="str">
            <v>NULL</v>
          </cell>
          <cell r="Y127">
            <v>3</v>
          </cell>
          <cell r="Z127" t="str">
            <v>NULL</v>
          </cell>
          <cell r="AA127" t="str">
            <v>NULL</v>
          </cell>
          <cell r="AB127" t="str">
            <v>NULL</v>
          </cell>
          <cell r="AC127" t="str">
            <v>NULL</v>
          </cell>
          <cell r="AD127">
            <v>3</v>
          </cell>
          <cell r="AE127" t="str">
            <v>NULL</v>
          </cell>
          <cell r="AF127">
            <v>3</v>
          </cell>
          <cell r="AG127">
            <v>3</v>
          </cell>
          <cell r="AH127">
            <v>3</v>
          </cell>
          <cell r="AI127">
            <v>3</v>
          </cell>
          <cell r="AJ127" t="str">
            <v>NULL</v>
          </cell>
          <cell r="AK127" t="str">
            <v>NULL</v>
          </cell>
          <cell r="AL127" t="str">
            <v>NULL</v>
          </cell>
        </row>
        <row r="128">
          <cell r="A128">
            <v>104935</v>
          </cell>
          <cell r="B128">
            <v>3433366</v>
          </cell>
          <cell r="C128" t="str">
            <v>Our Lady Queen of Peace Catholic Primary School</v>
          </cell>
          <cell r="D128" t="str">
            <v>North West</v>
          </cell>
          <cell r="E128" t="str">
            <v>North West</v>
          </cell>
          <cell r="F128" t="str">
            <v>Sefton</v>
          </cell>
          <cell r="G128" t="str">
            <v>Bootle</v>
          </cell>
          <cell r="H128" t="str">
            <v>L21 0EP</v>
          </cell>
          <cell r="I128" t="str">
            <v>Voluntary Aided School</v>
          </cell>
          <cell r="J128" t="str">
            <v>Primary</v>
          </cell>
          <cell r="K128" t="str">
            <v>Does not have a sixth form</v>
          </cell>
          <cell r="L128">
            <v>10000558</v>
          </cell>
          <cell r="M128">
            <v>42332</v>
          </cell>
          <cell r="N128">
            <v>42333</v>
          </cell>
          <cell r="O128" t="str">
            <v>Maintained Academy and School Short inspection</v>
          </cell>
          <cell r="P128" t="str">
            <v>Schools - S8 deemed S5</v>
          </cell>
          <cell r="Q128" t="str">
            <v>NULL</v>
          </cell>
          <cell r="R128">
            <v>2</v>
          </cell>
          <cell r="S128" t="str">
            <v>NULL</v>
          </cell>
          <cell r="T128">
            <v>2</v>
          </cell>
          <cell r="U128">
            <v>2</v>
          </cell>
          <cell r="V128">
            <v>2</v>
          </cell>
          <cell r="W128">
            <v>2</v>
          </cell>
          <cell r="X128" t="str">
            <v>NULL</v>
          </cell>
          <cell r="Y128">
            <v>2</v>
          </cell>
          <cell r="Z128" t="str">
            <v>NULL</v>
          </cell>
          <cell r="AA128" t="str">
            <v>NULL</v>
          </cell>
          <cell r="AB128" t="str">
            <v>NULL</v>
          </cell>
          <cell r="AC128" t="str">
            <v>NULL</v>
          </cell>
          <cell r="AD128">
            <v>2</v>
          </cell>
          <cell r="AE128" t="str">
            <v>NULL</v>
          </cell>
          <cell r="AF128">
            <v>2</v>
          </cell>
          <cell r="AG128">
            <v>2</v>
          </cell>
          <cell r="AH128">
            <v>1</v>
          </cell>
          <cell r="AI128">
            <v>2</v>
          </cell>
          <cell r="AJ128" t="str">
            <v>NULL</v>
          </cell>
          <cell r="AK128">
            <v>8</v>
          </cell>
          <cell r="AL128" t="str">
            <v>NULL</v>
          </cell>
        </row>
        <row r="129">
          <cell r="A129">
            <v>104963</v>
          </cell>
          <cell r="B129">
            <v>3434625</v>
          </cell>
          <cell r="C129" t="str">
            <v>St Ambrose Barlow Catholic College</v>
          </cell>
          <cell r="D129" t="str">
            <v>North West</v>
          </cell>
          <cell r="E129" t="str">
            <v>North West</v>
          </cell>
          <cell r="F129" t="str">
            <v>Sefton</v>
          </cell>
          <cell r="G129" t="str">
            <v>Bootle</v>
          </cell>
          <cell r="H129" t="str">
            <v>L30 7PQ</v>
          </cell>
          <cell r="I129" t="str">
            <v>Voluntary Aided School</v>
          </cell>
          <cell r="J129" t="str">
            <v>Secondary</v>
          </cell>
          <cell r="K129" t="str">
            <v>Does not have a sixth form</v>
          </cell>
          <cell r="L129">
            <v>10007255</v>
          </cell>
          <cell r="M129">
            <v>42331</v>
          </cell>
          <cell r="N129">
            <v>42331</v>
          </cell>
          <cell r="O129" t="str">
            <v>Requires Improvement monitoring Visit 1</v>
          </cell>
          <cell r="P129" t="str">
            <v>Schools - S8</v>
          </cell>
          <cell r="Q129" t="str">
            <v>NULL</v>
          </cell>
          <cell r="R129" t="str">
            <v>NULL</v>
          </cell>
          <cell r="S129" t="str">
            <v>NULL</v>
          </cell>
          <cell r="T129" t="str">
            <v>NULL</v>
          </cell>
          <cell r="U129" t="str">
            <v>NULL</v>
          </cell>
          <cell r="V129" t="str">
            <v>NULL</v>
          </cell>
          <cell r="W129" t="str">
            <v>NULL</v>
          </cell>
          <cell r="X129" t="str">
            <v>NULL</v>
          </cell>
          <cell r="Y129" t="str">
            <v>NULL</v>
          </cell>
          <cell r="Z129" t="str">
            <v>NULL</v>
          </cell>
          <cell r="AA129" t="str">
            <v>NULL</v>
          </cell>
          <cell r="AB129" t="str">
            <v>NULL</v>
          </cell>
          <cell r="AC129" t="str">
            <v>NULL</v>
          </cell>
          <cell r="AD129">
            <v>3</v>
          </cell>
          <cell r="AE129" t="str">
            <v>NULL</v>
          </cell>
          <cell r="AF129">
            <v>3</v>
          </cell>
          <cell r="AG129">
            <v>3</v>
          </cell>
          <cell r="AH129">
            <v>2</v>
          </cell>
          <cell r="AI129">
            <v>3</v>
          </cell>
          <cell r="AJ129" t="str">
            <v>NULL</v>
          </cell>
          <cell r="AK129">
            <v>9</v>
          </cell>
          <cell r="AL129">
            <v>9</v>
          </cell>
        </row>
        <row r="130">
          <cell r="A130">
            <v>104964</v>
          </cell>
          <cell r="B130">
            <v>3434800</v>
          </cell>
          <cell r="C130" t="str">
            <v>Christ The King Catholic High School and Sixth Form Centre</v>
          </cell>
          <cell r="D130" t="str">
            <v>North West</v>
          </cell>
          <cell r="E130" t="str">
            <v>North West</v>
          </cell>
          <cell r="F130" t="str">
            <v>Sefton</v>
          </cell>
          <cell r="G130" t="str">
            <v>Southport</v>
          </cell>
          <cell r="H130" t="str">
            <v>PR8 4EX</v>
          </cell>
          <cell r="I130" t="str">
            <v>Voluntary Aided School</v>
          </cell>
          <cell r="J130" t="str">
            <v>Secondary</v>
          </cell>
          <cell r="K130" t="str">
            <v>Has a sixth form</v>
          </cell>
          <cell r="L130">
            <v>10002201</v>
          </cell>
          <cell r="M130">
            <v>42319</v>
          </cell>
          <cell r="N130">
            <v>42320</v>
          </cell>
          <cell r="O130" t="str">
            <v>Requires Improvement S5 Reinspection Visit 1</v>
          </cell>
          <cell r="P130" t="str">
            <v>Schools - S5</v>
          </cell>
          <cell r="Q130" t="str">
            <v>NULL</v>
          </cell>
          <cell r="R130">
            <v>3</v>
          </cell>
          <cell r="S130" t="str">
            <v>NULL</v>
          </cell>
          <cell r="T130">
            <v>3</v>
          </cell>
          <cell r="U130">
            <v>3</v>
          </cell>
          <cell r="V130">
            <v>2</v>
          </cell>
          <cell r="W130">
            <v>2</v>
          </cell>
          <cell r="X130" t="str">
            <v>NULL</v>
          </cell>
          <cell r="Y130" t="str">
            <v>NULL</v>
          </cell>
          <cell r="Z130">
            <v>2</v>
          </cell>
          <cell r="AA130" t="str">
            <v>NULL</v>
          </cell>
          <cell r="AB130" t="str">
            <v>NULL</v>
          </cell>
          <cell r="AC130" t="str">
            <v>NULL</v>
          </cell>
          <cell r="AD130">
            <v>3</v>
          </cell>
          <cell r="AE130" t="str">
            <v>NULL</v>
          </cell>
          <cell r="AF130">
            <v>3</v>
          </cell>
          <cell r="AG130">
            <v>3</v>
          </cell>
          <cell r="AH130">
            <v>2</v>
          </cell>
          <cell r="AI130">
            <v>3</v>
          </cell>
          <cell r="AJ130" t="str">
            <v>NULL</v>
          </cell>
          <cell r="AK130" t="str">
            <v>NULL</v>
          </cell>
          <cell r="AL130" t="str">
            <v>NULL</v>
          </cell>
        </row>
        <row r="131">
          <cell r="A131">
            <v>105025</v>
          </cell>
          <cell r="B131">
            <v>3442224</v>
          </cell>
          <cell r="C131" t="str">
            <v>Irby Primary School</v>
          </cell>
          <cell r="D131" t="str">
            <v>North West</v>
          </cell>
          <cell r="E131" t="str">
            <v>North West</v>
          </cell>
          <cell r="F131" t="str">
            <v>Wirral</v>
          </cell>
          <cell r="G131" t="str">
            <v>Wirral West</v>
          </cell>
          <cell r="H131" t="str">
            <v>CH61 4UR</v>
          </cell>
          <cell r="I131" t="str">
            <v>Community School</v>
          </cell>
          <cell r="J131" t="str">
            <v>Primary</v>
          </cell>
          <cell r="K131" t="str">
            <v>Does not have a sixth form</v>
          </cell>
          <cell r="L131">
            <v>10001503</v>
          </cell>
          <cell r="M131">
            <v>42318</v>
          </cell>
          <cell r="N131">
            <v>42319</v>
          </cell>
          <cell r="O131" t="str">
            <v>Maintained Academy and School Short inspection</v>
          </cell>
          <cell r="P131" t="str">
            <v>Schools - S8 deemed S5</v>
          </cell>
          <cell r="Q131" t="str">
            <v>NULL</v>
          </cell>
          <cell r="R131">
            <v>1</v>
          </cell>
          <cell r="S131" t="str">
            <v>NULL</v>
          </cell>
          <cell r="T131">
            <v>1</v>
          </cell>
          <cell r="U131">
            <v>1</v>
          </cell>
          <cell r="V131">
            <v>1</v>
          </cell>
          <cell r="W131">
            <v>1</v>
          </cell>
          <cell r="X131" t="str">
            <v>NULL</v>
          </cell>
          <cell r="Y131">
            <v>1</v>
          </cell>
          <cell r="Z131" t="str">
            <v>NULL</v>
          </cell>
          <cell r="AA131" t="str">
            <v>NULL</v>
          </cell>
          <cell r="AB131" t="str">
            <v>NULL</v>
          </cell>
          <cell r="AC131" t="str">
            <v>NULL</v>
          </cell>
          <cell r="AD131">
            <v>2</v>
          </cell>
          <cell r="AE131" t="str">
            <v>NULL</v>
          </cell>
          <cell r="AF131">
            <v>2</v>
          </cell>
          <cell r="AG131">
            <v>2</v>
          </cell>
          <cell r="AH131">
            <v>1</v>
          </cell>
          <cell r="AI131">
            <v>2</v>
          </cell>
          <cell r="AJ131" t="str">
            <v>NULL</v>
          </cell>
          <cell r="AK131">
            <v>8</v>
          </cell>
          <cell r="AL131" t="str">
            <v>NULL</v>
          </cell>
        </row>
        <row r="132">
          <cell r="A132">
            <v>105033</v>
          </cell>
          <cell r="B132">
            <v>3442234</v>
          </cell>
          <cell r="C132" t="str">
            <v>Great Meols Primary School</v>
          </cell>
          <cell r="D132" t="str">
            <v>North West</v>
          </cell>
          <cell r="E132" t="str">
            <v>North West</v>
          </cell>
          <cell r="F132" t="str">
            <v>Wirral</v>
          </cell>
          <cell r="G132" t="str">
            <v>Wirral West</v>
          </cell>
          <cell r="H132" t="str">
            <v>CH47 7AP</v>
          </cell>
          <cell r="I132" t="str">
            <v>Community School</v>
          </cell>
          <cell r="J132" t="str">
            <v>Primary</v>
          </cell>
          <cell r="K132" t="str">
            <v>Does not have a sixth form</v>
          </cell>
          <cell r="L132">
            <v>10002590</v>
          </cell>
          <cell r="M132">
            <v>42269</v>
          </cell>
          <cell r="N132">
            <v>42269</v>
          </cell>
          <cell r="O132" t="str">
            <v>S8 No Formal Designation Visit</v>
          </cell>
          <cell r="P132" t="str">
            <v>Schools - S8</v>
          </cell>
          <cell r="Q132" t="str">
            <v>NULL</v>
          </cell>
          <cell r="R132" t="str">
            <v>NULL</v>
          </cell>
          <cell r="S132" t="str">
            <v>NULL</v>
          </cell>
          <cell r="T132" t="str">
            <v>NULL</v>
          </cell>
          <cell r="U132" t="str">
            <v>NULL</v>
          </cell>
          <cell r="V132" t="str">
            <v>NULL</v>
          </cell>
          <cell r="W132" t="str">
            <v>NULL</v>
          </cell>
          <cell r="X132" t="str">
            <v>NULL</v>
          </cell>
          <cell r="Y132" t="str">
            <v>NULL</v>
          </cell>
          <cell r="Z132" t="str">
            <v>NULL</v>
          </cell>
          <cell r="AA132" t="str">
            <v>NULL</v>
          </cell>
          <cell r="AB132" t="str">
            <v>NULL</v>
          </cell>
          <cell r="AC132" t="str">
            <v>NULL</v>
          </cell>
          <cell r="AD132">
            <v>1</v>
          </cell>
          <cell r="AE132" t="str">
            <v>NULL</v>
          </cell>
          <cell r="AF132">
            <v>1</v>
          </cell>
          <cell r="AG132">
            <v>2</v>
          </cell>
          <cell r="AH132">
            <v>1</v>
          </cell>
          <cell r="AI132">
            <v>1</v>
          </cell>
          <cell r="AJ132" t="str">
            <v>NULL</v>
          </cell>
          <cell r="AK132">
            <v>2</v>
          </cell>
          <cell r="AL132">
            <v>9</v>
          </cell>
        </row>
        <row r="133">
          <cell r="A133">
            <v>105097</v>
          </cell>
          <cell r="B133">
            <v>3444018</v>
          </cell>
          <cell r="C133" t="str">
            <v>Ridgeway High School</v>
          </cell>
          <cell r="D133" t="str">
            <v>North West</v>
          </cell>
          <cell r="E133" t="str">
            <v>North West</v>
          </cell>
          <cell r="F133" t="str">
            <v>Wirral</v>
          </cell>
          <cell r="G133" t="str">
            <v>Birkenhead</v>
          </cell>
          <cell r="H133" t="str">
            <v>CH43 9EB</v>
          </cell>
          <cell r="I133" t="str">
            <v>Foundation School</v>
          </cell>
          <cell r="J133" t="str">
            <v>Secondary</v>
          </cell>
          <cell r="K133" t="str">
            <v>Does not have a sixth form</v>
          </cell>
          <cell r="L133">
            <v>10006829</v>
          </cell>
          <cell r="M133">
            <v>42277</v>
          </cell>
          <cell r="N133">
            <v>42277</v>
          </cell>
          <cell r="O133" t="str">
            <v>Section 8 Inspection due to Parental Complaint</v>
          </cell>
          <cell r="P133" t="str">
            <v>Schools - S8</v>
          </cell>
          <cell r="Q133" t="str">
            <v>NULL</v>
          </cell>
          <cell r="R133" t="str">
            <v>NULL</v>
          </cell>
          <cell r="S133" t="str">
            <v>NULL</v>
          </cell>
          <cell r="T133" t="str">
            <v>NULL</v>
          </cell>
          <cell r="U133" t="str">
            <v>NULL</v>
          </cell>
          <cell r="V133" t="str">
            <v>NULL</v>
          </cell>
          <cell r="W133" t="str">
            <v>NULL</v>
          </cell>
          <cell r="X133" t="str">
            <v>NULL</v>
          </cell>
          <cell r="Y133" t="str">
            <v>NULL</v>
          </cell>
          <cell r="Z133" t="str">
            <v>NULL</v>
          </cell>
          <cell r="AA133" t="str">
            <v>NULL</v>
          </cell>
          <cell r="AB133" t="str">
            <v>NULL</v>
          </cell>
          <cell r="AC133" t="str">
            <v>NULL</v>
          </cell>
          <cell r="AD133">
            <v>2</v>
          </cell>
          <cell r="AE133" t="str">
            <v>NULL</v>
          </cell>
          <cell r="AF133">
            <v>2</v>
          </cell>
          <cell r="AG133">
            <v>2</v>
          </cell>
          <cell r="AH133">
            <v>2</v>
          </cell>
          <cell r="AI133">
            <v>2</v>
          </cell>
          <cell r="AJ133" t="str">
            <v>NULL</v>
          </cell>
          <cell r="AK133" t="str">
            <v>NULL</v>
          </cell>
          <cell r="AL133" t="str">
            <v>NULL</v>
          </cell>
        </row>
        <row r="134">
          <cell r="A134">
            <v>105150</v>
          </cell>
          <cell r="B134">
            <v>3502005</v>
          </cell>
          <cell r="C134" t="str">
            <v>Castle Hill Primary School</v>
          </cell>
          <cell r="D134" t="str">
            <v>North West</v>
          </cell>
          <cell r="E134" t="str">
            <v>North West</v>
          </cell>
          <cell r="F134" t="str">
            <v>Bolton</v>
          </cell>
          <cell r="G134" t="str">
            <v>Bolton North East</v>
          </cell>
          <cell r="H134" t="str">
            <v>BL2 2JT</v>
          </cell>
          <cell r="I134" t="str">
            <v>Community School</v>
          </cell>
          <cell r="J134" t="str">
            <v>Primary</v>
          </cell>
          <cell r="K134" t="str">
            <v>Does not have a sixth form</v>
          </cell>
          <cell r="L134">
            <v>10002276</v>
          </cell>
          <cell r="M134">
            <v>42325</v>
          </cell>
          <cell r="N134">
            <v>42326</v>
          </cell>
          <cell r="O134" t="str">
            <v>Requires Improvement S5 Reinspection Visit 1</v>
          </cell>
          <cell r="P134" t="str">
            <v>Schools - S5</v>
          </cell>
          <cell r="Q134" t="str">
            <v>NULL</v>
          </cell>
          <cell r="R134">
            <v>2</v>
          </cell>
          <cell r="S134" t="str">
            <v>NULL</v>
          </cell>
          <cell r="T134">
            <v>2</v>
          </cell>
          <cell r="U134">
            <v>2</v>
          </cell>
          <cell r="V134">
            <v>2</v>
          </cell>
          <cell r="W134">
            <v>2</v>
          </cell>
          <cell r="X134" t="str">
            <v>NULL</v>
          </cell>
          <cell r="Y134">
            <v>2</v>
          </cell>
          <cell r="Z134" t="str">
            <v>NULL</v>
          </cell>
          <cell r="AA134" t="str">
            <v>NULL</v>
          </cell>
          <cell r="AB134" t="str">
            <v>NULL</v>
          </cell>
          <cell r="AC134" t="str">
            <v>NULL</v>
          </cell>
          <cell r="AD134">
            <v>3</v>
          </cell>
          <cell r="AE134" t="str">
            <v>NULL</v>
          </cell>
          <cell r="AF134">
            <v>3</v>
          </cell>
          <cell r="AG134">
            <v>3</v>
          </cell>
          <cell r="AH134">
            <v>3</v>
          </cell>
          <cell r="AI134">
            <v>3</v>
          </cell>
          <cell r="AJ134" t="str">
            <v>NULL</v>
          </cell>
          <cell r="AK134" t="str">
            <v>NULL</v>
          </cell>
          <cell r="AL134" t="str">
            <v>NULL</v>
          </cell>
        </row>
        <row r="135">
          <cell r="A135">
            <v>105192</v>
          </cell>
          <cell r="B135">
            <v>3502068</v>
          </cell>
          <cell r="C135" t="str">
            <v>Egerton Primary School</v>
          </cell>
          <cell r="D135" t="str">
            <v>North West</v>
          </cell>
          <cell r="E135" t="str">
            <v>North West</v>
          </cell>
          <cell r="F135" t="str">
            <v>Bolton</v>
          </cell>
          <cell r="G135" t="str">
            <v>Bolton North East</v>
          </cell>
          <cell r="H135" t="str">
            <v>BL7 9RE</v>
          </cell>
          <cell r="I135" t="str">
            <v>Community School</v>
          </cell>
          <cell r="J135" t="str">
            <v>Primary</v>
          </cell>
          <cell r="K135" t="str">
            <v>Does not have a sixth form</v>
          </cell>
          <cell r="L135">
            <v>10002596</v>
          </cell>
          <cell r="M135">
            <v>42290</v>
          </cell>
          <cell r="N135">
            <v>42290</v>
          </cell>
          <cell r="O135" t="str">
            <v>S8 No Formal Designation Visit</v>
          </cell>
          <cell r="P135" t="str">
            <v>Schools - S8</v>
          </cell>
          <cell r="Q135" t="str">
            <v>NULL</v>
          </cell>
          <cell r="R135" t="str">
            <v>NULL</v>
          </cell>
          <cell r="S135" t="str">
            <v>NULL</v>
          </cell>
          <cell r="T135" t="str">
            <v>NULL</v>
          </cell>
          <cell r="U135" t="str">
            <v>NULL</v>
          </cell>
          <cell r="V135" t="str">
            <v>NULL</v>
          </cell>
          <cell r="W135" t="str">
            <v>NULL</v>
          </cell>
          <cell r="X135" t="str">
            <v>NULL</v>
          </cell>
          <cell r="Y135" t="str">
            <v>NULL</v>
          </cell>
          <cell r="Z135" t="str">
            <v>NULL</v>
          </cell>
          <cell r="AA135" t="str">
            <v>NULL</v>
          </cell>
          <cell r="AB135" t="str">
            <v>NULL</v>
          </cell>
          <cell r="AC135" t="str">
            <v>NULL</v>
          </cell>
          <cell r="AD135">
            <v>1</v>
          </cell>
          <cell r="AE135" t="str">
            <v>NULL</v>
          </cell>
          <cell r="AF135">
            <v>1</v>
          </cell>
          <cell r="AG135">
            <v>1</v>
          </cell>
          <cell r="AH135">
            <v>1</v>
          </cell>
          <cell r="AI135">
            <v>1</v>
          </cell>
          <cell r="AJ135" t="str">
            <v>NULL</v>
          </cell>
          <cell r="AK135">
            <v>2</v>
          </cell>
          <cell r="AL135">
            <v>9</v>
          </cell>
        </row>
        <row r="136">
          <cell r="A136">
            <v>105225</v>
          </cell>
          <cell r="B136">
            <v>3503328</v>
          </cell>
          <cell r="C136" t="str">
            <v>St Peter and St Paul RC Primary School</v>
          </cell>
          <cell r="D136" t="str">
            <v>North West</v>
          </cell>
          <cell r="E136" t="str">
            <v>North West</v>
          </cell>
          <cell r="F136" t="str">
            <v>Bolton</v>
          </cell>
          <cell r="G136" t="str">
            <v>Bolton South East</v>
          </cell>
          <cell r="H136" t="str">
            <v>BL3 6HP</v>
          </cell>
          <cell r="I136" t="str">
            <v>Voluntary Aided School</v>
          </cell>
          <cell r="J136" t="str">
            <v>Primary</v>
          </cell>
          <cell r="K136" t="str">
            <v>Does not have a sixth form</v>
          </cell>
          <cell r="L136">
            <v>10001504</v>
          </cell>
          <cell r="M136">
            <v>42353</v>
          </cell>
          <cell r="N136">
            <v>42353</v>
          </cell>
          <cell r="O136" t="str">
            <v>Maintained Academy and School Short inspection</v>
          </cell>
          <cell r="P136" t="str">
            <v>Schools - Short inspection</v>
          </cell>
          <cell r="Q136" t="str">
            <v>NULL</v>
          </cell>
          <cell r="R136" t="str">
            <v>NULL</v>
          </cell>
          <cell r="S136" t="str">
            <v>NULL</v>
          </cell>
          <cell r="T136" t="str">
            <v>NULL</v>
          </cell>
          <cell r="U136" t="str">
            <v>NULL</v>
          </cell>
          <cell r="V136" t="str">
            <v>NULL</v>
          </cell>
          <cell r="W136" t="str">
            <v>NULL</v>
          </cell>
          <cell r="X136" t="str">
            <v>NULL</v>
          </cell>
          <cell r="Y136" t="str">
            <v>NULL</v>
          </cell>
          <cell r="Z136" t="str">
            <v>NULL</v>
          </cell>
          <cell r="AA136" t="str">
            <v>NULL</v>
          </cell>
          <cell r="AB136" t="str">
            <v>NULL</v>
          </cell>
          <cell r="AC136" t="str">
            <v>NULL</v>
          </cell>
          <cell r="AD136">
            <v>2</v>
          </cell>
          <cell r="AE136" t="str">
            <v>NULL</v>
          </cell>
          <cell r="AF136">
            <v>2</v>
          </cell>
          <cell r="AG136">
            <v>2</v>
          </cell>
          <cell r="AH136">
            <v>2</v>
          </cell>
          <cell r="AI136">
            <v>2</v>
          </cell>
          <cell r="AJ136" t="str">
            <v>NULL</v>
          </cell>
          <cell r="AK136">
            <v>8</v>
          </cell>
          <cell r="AL136" t="str">
            <v>NULL</v>
          </cell>
        </row>
        <row r="137">
          <cell r="A137">
            <v>105252</v>
          </cell>
          <cell r="B137">
            <v>3504031</v>
          </cell>
          <cell r="C137" t="str">
            <v>Westhoughton High School</v>
          </cell>
          <cell r="D137" t="str">
            <v>North West</v>
          </cell>
          <cell r="E137" t="str">
            <v>North West</v>
          </cell>
          <cell r="F137" t="str">
            <v>Bolton</v>
          </cell>
          <cell r="G137" t="str">
            <v>Bolton West</v>
          </cell>
          <cell r="H137" t="str">
            <v>BL5 3BZ</v>
          </cell>
          <cell r="I137" t="str">
            <v>Community School</v>
          </cell>
          <cell r="J137" t="str">
            <v>Secondary</v>
          </cell>
          <cell r="K137" t="str">
            <v>Does not have a sixth form</v>
          </cell>
          <cell r="L137">
            <v>10002281</v>
          </cell>
          <cell r="M137">
            <v>42297</v>
          </cell>
          <cell r="N137">
            <v>42298</v>
          </cell>
          <cell r="O137" t="str">
            <v>Requires Improvement S5 Reinspection Visit 1</v>
          </cell>
          <cell r="P137" t="str">
            <v>Schools - S5</v>
          </cell>
          <cell r="Q137" t="str">
            <v>NULL</v>
          </cell>
          <cell r="R137">
            <v>2</v>
          </cell>
          <cell r="S137" t="str">
            <v>NULL</v>
          </cell>
          <cell r="T137">
            <v>2</v>
          </cell>
          <cell r="U137">
            <v>2</v>
          </cell>
          <cell r="V137">
            <v>1</v>
          </cell>
          <cell r="W137">
            <v>2</v>
          </cell>
          <cell r="X137" t="str">
            <v>NULL</v>
          </cell>
          <cell r="Y137" t="str">
            <v>NULL</v>
          </cell>
          <cell r="Z137" t="str">
            <v>NULL</v>
          </cell>
          <cell r="AA137" t="str">
            <v>NULL</v>
          </cell>
          <cell r="AB137" t="str">
            <v>NULL</v>
          </cell>
          <cell r="AC137" t="str">
            <v>NULL</v>
          </cell>
          <cell r="AD137">
            <v>3</v>
          </cell>
          <cell r="AE137" t="str">
            <v>NULL</v>
          </cell>
          <cell r="AF137">
            <v>3</v>
          </cell>
          <cell r="AG137">
            <v>3</v>
          </cell>
          <cell r="AH137">
            <v>2</v>
          </cell>
          <cell r="AI137">
            <v>3</v>
          </cell>
          <cell r="AJ137" t="str">
            <v>NULL</v>
          </cell>
          <cell r="AK137" t="str">
            <v>NULL</v>
          </cell>
          <cell r="AL137" t="str">
            <v>NULL</v>
          </cell>
        </row>
        <row r="138">
          <cell r="A138">
            <v>105257</v>
          </cell>
          <cell r="B138">
            <v>3504046</v>
          </cell>
          <cell r="C138" t="str">
            <v>Harper Green School</v>
          </cell>
          <cell r="D138" t="str">
            <v>North West</v>
          </cell>
          <cell r="E138" t="str">
            <v>North West</v>
          </cell>
          <cell r="F138" t="str">
            <v>Bolton</v>
          </cell>
          <cell r="G138" t="str">
            <v>Bolton South East</v>
          </cell>
          <cell r="H138" t="str">
            <v>BL4 0DH</v>
          </cell>
          <cell r="I138" t="str">
            <v>Community School</v>
          </cell>
          <cell r="J138" t="str">
            <v>Secondary</v>
          </cell>
          <cell r="K138" t="str">
            <v>Does not have a sixth form</v>
          </cell>
          <cell r="L138">
            <v>10002278</v>
          </cell>
          <cell r="M138">
            <v>42283</v>
          </cell>
          <cell r="N138">
            <v>42284</v>
          </cell>
          <cell r="O138" t="str">
            <v>Requires Improvement S5 Reinspection Visit 1</v>
          </cell>
          <cell r="P138" t="str">
            <v>Schools - S5</v>
          </cell>
          <cell r="Q138" t="str">
            <v>NULL</v>
          </cell>
          <cell r="R138">
            <v>3</v>
          </cell>
          <cell r="S138" t="str">
            <v>NULL</v>
          </cell>
          <cell r="T138">
            <v>3</v>
          </cell>
          <cell r="U138">
            <v>3</v>
          </cell>
          <cell r="V138">
            <v>2</v>
          </cell>
          <cell r="W138">
            <v>3</v>
          </cell>
          <cell r="X138" t="str">
            <v>NULL</v>
          </cell>
          <cell r="Y138" t="str">
            <v>NULL</v>
          </cell>
          <cell r="Z138" t="str">
            <v>NULL</v>
          </cell>
          <cell r="AA138" t="str">
            <v>NULL</v>
          </cell>
          <cell r="AB138" t="str">
            <v>NULL</v>
          </cell>
          <cell r="AC138" t="str">
            <v>NULL</v>
          </cell>
          <cell r="AD138">
            <v>3</v>
          </cell>
          <cell r="AE138" t="str">
            <v>NULL</v>
          </cell>
          <cell r="AF138">
            <v>3</v>
          </cell>
          <cell r="AG138">
            <v>3</v>
          </cell>
          <cell r="AH138">
            <v>2</v>
          </cell>
          <cell r="AI138">
            <v>3</v>
          </cell>
          <cell r="AJ138" t="str">
            <v>NULL</v>
          </cell>
          <cell r="AK138" t="str">
            <v>NULL</v>
          </cell>
          <cell r="AL138" t="str">
            <v>NULL</v>
          </cell>
        </row>
        <row r="139">
          <cell r="A139">
            <v>105264</v>
          </cell>
          <cell r="B139">
            <v>3504612</v>
          </cell>
          <cell r="C139" t="str">
            <v>Thornleigh Salesian College</v>
          </cell>
          <cell r="D139" t="str">
            <v>North West</v>
          </cell>
          <cell r="E139" t="str">
            <v>North West</v>
          </cell>
          <cell r="F139" t="str">
            <v>Bolton</v>
          </cell>
          <cell r="G139" t="str">
            <v>Bolton North East</v>
          </cell>
          <cell r="H139" t="str">
            <v>BL1 6PQ</v>
          </cell>
          <cell r="I139" t="str">
            <v>Voluntary Aided School</v>
          </cell>
          <cell r="J139" t="str">
            <v>Secondary</v>
          </cell>
          <cell r="K139" t="str">
            <v>Has a sixth form</v>
          </cell>
          <cell r="L139">
            <v>10001090</v>
          </cell>
          <cell r="M139">
            <v>42353</v>
          </cell>
          <cell r="N139">
            <v>42353</v>
          </cell>
          <cell r="O139" t="str">
            <v>Maintained Academy and School Short inspection</v>
          </cell>
          <cell r="P139" t="str">
            <v>Schools - Short inspection</v>
          </cell>
          <cell r="Q139" t="str">
            <v>NULL</v>
          </cell>
          <cell r="R139" t="str">
            <v>NULL</v>
          </cell>
          <cell r="S139" t="str">
            <v>NULL</v>
          </cell>
          <cell r="T139" t="str">
            <v>NULL</v>
          </cell>
          <cell r="U139" t="str">
            <v>NULL</v>
          </cell>
          <cell r="V139" t="str">
            <v>NULL</v>
          </cell>
          <cell r="W139" t="str">
            <v>NULL</v>
          </cell>
          <cell r="X139" t="str">
            <v>NULL</v>
          </cell>
          <cell r="Y139" t="str">
            <v>NULL</v>
          </cell>
          <cell r="Z139" t="str">
            <v>NULL</v>
          </cell>
          <cell r="AA139" t="str">
            <v>NULL</v>
          </cell>
          <cell r="AB139" t="str">
            <v>NULL</v>
          </cell>
          <cell r="AC139" t="str">
            <v>NULL</v>
          </cell>
          <cell r="AD139">
            <v>2</v>
          </cell>
          <cell r="AE139" t="str">
            <v>NULL</v>
          </cell>
          <cell r="AF139">
            <v>2</v>
          </cell>
          <cell r="AG139">
            <v>2</v>
          </cell>
          <cell r="AH139">
            <v>2</v>
          </cell>
          <cell r="AI139">
            <v>2</v>
          </cell>
          <cell r="AJ139" t="str">
            <v>NULL</v>
          </cell>
          <cell r="AK139">
            <v>9</v>
          </cell>
          <cell r="AL139">
            <v>3</v>
          </cell>
        </row>
        <row r="140">
          <cell r="A140">
            <v>105338</v>
          </cell>
          <cell r="B140">
            <v>3513330</v>
          </cell>
          <cell r="C140" t="str">
            <v>Emmanuel Holcombe Church of England Primary School</v>
          </cell>
          <cell r="D140" t="str">
            <v>North West</v>
          </cell>
          <cell r="E140" t="str">
            <v>North West</v>
          </cell>
          <cell r="F140" t="str">
            <v>Bury</v>
          </cell>
          <cell r="G140" t="str">
            <v>Bury North</v>
          </cell>
          <cell r="H140" t="str">
            <v>BL8 4PA</v>
          </cell>
          <cell r="I140" t="str">
            <v>Voluntary Aided School</v>
          </cell>
          <cell r="J140" t="str">
            <v>Primary</v>
          </cell>
          <cell r="K140" t="str">
            <v>Does not have a sixth form</v>
          </cell>
          <cell r="L140">
            <v>10002274</v>
          </cell>
          <cell r="M140">
            <v>42270</v>
          </cell>
          <cell r="N140">
            <v>42271</v>
          </cell>
          <cell r="O140" t="str">
            <v>Requires Improvement S5 Reinspection Visit 1</v>
          </cell>
          <cell r="P140" t="str">
            <v>Schools - S5</v>
          </cell>
          <cell r="Q140" t="str">
            <v>NULL</v>
          </cell>
          <cell r="R140">
            <v>3</v>
          </cell>
          <cell r="S140" t="str">
            <v>NULL</v>
          </cell>
          <cell r="T140">
            <v>3</v>
          </cell>
          <cell r="U140">
            <v>3</v>
          </cell>
          <cell r="V140">
            <v>2</v>
          </cell>
          <cell r="W140">
            <v>3</v>
          </cell>
          <cell r="X140" t="str">
            <v>NULL</v>
          </cell>
          <cell r="Y140">
            <v>3</v>
          </cell>
          <cell r="Z140" t="str">
            <v>NULL</v>
          </cell>
          <cell r="AA140" t="str">
            <v>NULL</v>
          </cell>
          <cell r="AB140" t="str">
            <v>NULL</v>
          </cell>
          <cell r="AC140" t="str">
            <v>NULL</v>
          </cell>
          <cell r="AD140">
            <v>3</v>
          </cell>
          <cell r="AE140" t="str">
            <v>NULL</v>
          </cell>
          <cell r="AF140">
            <v>3</v>
          </cell>
          <cell r="AG140">
            <v>3</v>
          </cell>
          <cell r="AH140">
            <v>1</v>
          </cell>
          <cell r="AI140">
            <v>3</v>
          </cell>
          <cell r="AJ140" t="str">
            <v>NULL</v>
          </cell>
          <cell r="AK140" t="str">
            <v>NULL</v>
          </cell>
          <cell r="AL140" t="str">
            <v>NULL</v>
          </cell>
        </row>
        <row r="141">
          <cell r="A141">
            <v>105353</v>
          </cell>
          <cell r="B141">
            <v>3513350</v>
          </cell>
          <cell r="C141" t="str">
            <v>St Mary's Roman Catholic Primary School, Radcliffe</v>
          </cell>
          <cell r="D141" t="str">
            <v>North West</v>
          </cell>
          <cell r="E141" t="str">
            <v>North West</v>
          </cell>
          <cell r="F141" t="str">
            <v>Bury</v>
          </cell>
          <cell r="G141" t="str">
            <v>Bury South</v>
          </cell>
          <cell r="H141" t="str">
            <v>M26 4DG</v>
          </cell>
          <cell r="I141" t="str">
            <v>Voluntary Aided School</v>
          </cell>
          <cell r="J141" t="str">
            <v>Primary</v>
          </cell>
          <cell r="K141" t="str">
            <v>Does not have a sixth form</v>
          </cell>
          <cell r="L141">
            <v>10006762</v>
          </cell>
          <cell r="M141">
            <v>42328</v>
          </cell>
          <cell r="N141">
            <v>42328</v>
          </cell>
          <cell r="O141" t="str">
            <v>Requires Improvement monitoring Visit 1</v>
          </cell>
          <cell r="P141" t="str">
            <v>Schools - S8</v>
          </cell>
          <cell r="Q141" t="str">
            <v>NULL</v>
          </cell>
          <cell r="R141" t="str">
            <v>NULL</v>
          </cell>
          <cell r="S141" t="str">
            <v>NULL</v>
          </cell>
          <cell r="T141" t="str">
            <v>NULL</v>
          </cell>
          <cell r="U141" t="str">
            <v>NULL</v>
          </cell>
          <cell r="V141" t="str">
            <v>NULL</v>
          </cell>
          <cell r="W141" t="str">
            <v>NULL</v>
          </cell>
          <cell r="X141" t="str">
            <v>NULL</v>
          </cell>
          <cell r="Y141" t="str">
            <v>NULL</v>
          </cell>
          <cell r="Z141" t="str">
            <v>NULL</v>
          </cell>
          <cell r="AA141" t="str">
            <v>NULL</v>
          </cell>
          <cell r="AB141" t="str">
            <v>NULL</v>
          </cell>
          <cell r="AC141" t="str">
            <v>NULL</v>
          </cell>
          <cell r="AD141">
            <v>3</v>
          </cell>
          <cell r="AE141" t="str">
            <v>NULL</v>
          </cell>
          <cell r="AF141">
            <v>3</v>
          </cell>
          <cell r="AG141">
            <v>3</v>
          </cell>
          <cell r="AH141">
            <v>2</v>
          </cell>
          <cell r="AI141">
            <v>3</v>
          </cell>
          <cell r="AJ141" t="str">
            <v>NULL</v>
          </cell>
          <cell r="AK141">
            <v>2</v>
          </cell>
          <cell r="AL141">
            <v>9</v>
          </cell>
        </row>
        <row r="142">
          <cell r="A142">
            <v>105357</v>
          </cell>
          <cell r="B142">
            <v>3514020</v>
          </cell>
          <cell r="C142" t="str">
            <v>Tottington High School</v>
          </cell>
          <cell r="D142" t="str">
            <v>North West</v>
          </cell>
          <cell r="E142" t="str">
            <v>North West</v>
          </cell>
          <cell r="F142" t="str">
            <v>Bury</v>
          </cell>
          <cell r="G142" t="str">
            <v>Bury North</v>
          </cell>
          <cell r="H142" t="str">
            <v>BL8 3LY</v>
          </cell>
          <cell r="I142" t="str">
            <v>Community School</v>
          </cell>
          <cell r="J142" t="str">
            <v>Secondary</v>
          </cell>
          <cell r="K142" t="str">
            <v>Does not have a sixth form</v>
          </cell>
          <cell r="L142">
            <v>10000745</v>
          </cell>
          <cell r="M142">
            <v>42311</v>
          </cell>
          <cell r="N142">
            <v>42311</v>
          </cell>
          <cell r="O142" t="str">
            <v>Maintained Academy and School Short inspection</v>
          </cell>
          <cell r="P142" t="str">
            <v>Schools - Short inspection</v>
          </cell>
          <cell r="Q142" t="str">
            <v>NULL</v>
          </cell>
          <cell r="R142" t="str">
            <v>NULL</v>
          </cell>
          <cell r="S142" t="str">
            <v>NULL</v>
          </cell>
          <cell r="T142" t="str">
            <v>NULL</v>
          </cell>
          <cell r="U142" t="str">
            <v>NULL</v>
          </cell>
          <cell r="V142" t="str">
            <v>NULL</v>
          </cell>
          <cell r="W142" t="str">
            <v>NULL</v>
          </cell>
          <cell r="X142" t="str">
            <v>NULL</v>
          </cell>
          <cell r="Y142" t="str">
            <v>NULL</v>
          </cell>
          <cell r="Z142" t="str">
            <v>NULL</v>
          </cell>
          <cell r="AA142" t="str">
            <v>NULL</v>
          </cell>
          <cell r="AB142" t="str">
            <v>NULL</v>
          </cell>
          <cell r="AC142" t="str">
            <v>NULL</v>
          </cell>
          <cell r="AD142">
            <v>2</v>
          </cell>
          <cell r="AE142" t="str">
            <v>NULL</v>
          </cell>
          <cell r="AF142">
            <v>2</v>
          </cell>
          <cell r="AG142">
            <v>2</v>
          </cell>
          <cell r="AH142">
            <v>2</v>
          </cell>
          <cell r="AI142">
            <v>2</v>
          </cell>
          <cell r="AJ142" t="str">
            <v>NULL</v>
          </cell>
          <cell r="AK142">
            <v>9</v>
          </cell>
          <cell r="AL142" t="str">
            <v>NULL</v>
          </cell>
        </row>
        <row r="143">
          <cell r="A143">
            <v>105468</v>
          </cell>
          <cell r="B143">
            <v>3522300</v>
          </cell>
          <cell r="C143" t="str">
            <v>Peel Hall Primary School</v>
          </cell>
          <cell r="D143" t="str">
            <v>North West</v>
          </cell>
          <cell r="E143" t="str">
            <v>North West</v>
          </cell>
          <cell r="F143" t="str">
            <v>Manchester</v>
          </cell>
          <cell r="G143" t="str">
            <v>Wythenshawe and Sale East</v>
          </cell>
          <cell r="H143" t="str">
            <v>M22 5AU</v>
          </cell>
          <cell r="I143" t="str">
            <v>Community School</v>
          </cell>
          <cell r="J143" t="str">
            <v>Primary</v>
          </cell>
          <cell r="K143" t="str">
            <v>Does not have a sixth form</v>
          </cell>
          <cell r="L143">
            <v>10002914</v>
          </cell>
          <cell r="M143">
            <v>42346</v>
          </cell>
          <cell r="N143">
            <v>42346</v>
          </cell>
          <cell r="O143" t="str">
            <v>Maintained Academy and School Short inspection</v>
          </cell>
          <cell r="P143" t="str">
            <v>Schools - Short inspection</v>
          </cell>
          <cell r="Q143" t="str">
            <v>NULL</v>
          </cell>
          <cell r="R143" t="str">
            <v>NULL</v>
          </cell>
          <cell r="S143" t="str">
            <v>NULL</v>
          </cell>
          <cell r="T143" t="str">
            <v>NULL</v>
          </cell>
          <cell r="U143" t="str">
            <v>NULL</v>
          </cell>
          <cell r="V143" t="str">
            <v>NULL</v>
          </cell>
          <cell r="W143" t="str">
            <v>NULL</v>
          </cell>
          <cell r="X143" t="str">
            <v>NULL</v>
          </cell>
          <cell r="Y143" t="str">
            <v>NULL</v>
          </cell>
          <cell r="Z143" t="str">
            <v>NULL</v>
          </cell>
          <cell r="AA143" t="str">
            <v>NULL</v>
          </cell>
          <cell r="AB143" t="str">
            <v>NULL</v>
          </cell>
          <cell r="AC143" t="str">
            <v>NULL</v>
          </cell>
          <cell r="AD143">
            <v>2</v>
          </cell>
          <cell r="AE143" t="str">
            <v>NULL</v>
          </cell>
          <cell r="AF143">
            <v>2</v>
          </cell>
          <cell r="AG143">
            <v>2</v>
          </cell>
          <cell r="AH143">
            <v>2</v>
          </cell>
          <cell r="AI143">
            <v>2</v>
          </cell>
          <cell r="AJ143" t="str">
            <v>NULL</v>
          </cell>
          <cell r="AK143">
            <v>8</v>
          </cell>
          <cell r="AL143" t="str">
            <v>NULL</v>
          </cell>
        </row>
        <row r="144">
          <cell r="A144">
            <v>105486</v>
          </cell>
          <cell r="B144">
            <v>3522327</v>
          </cell>
          <cell r="C144" t="str">
            <v>Crumpsall Lane Primary School</v>
          </cell>
          <cell r="D144" t="str">
            <v>North West</v>
          </cell>
          <cell r="E144" t="str">
            <v>North West</v>
          </cell>
          <cell r="F144" t="str">
            <v>Manchester</v>
          </cell>
          <cell r="G144" t="str">
            <v>Blackley and Broughton</v>
          </cell>
          <cell r="H144" t="str">
            <v>M8 5SR</v>
          </cell>
          <cell r="I144" t="str">
            <v>Community School</v>
          </cell>
          <cell r="J144" t="str">
            <v>Primary</v>
          </cell>
          <cell r="K144" t="str">
            <v>Does not have a sixth form</v>
          </cell>
          <cell r="L144">
            <v>10006761</v>
          </cell>
          <cell r="M144">
            <v>42331</v>
          </cell>
          <cell r="N144">
            <v>42331</v>
          </cell>
          <cell r="O144" t="str">
            <v>Requires Improvement monitoring Visit 1</v>
          </cell>
          <cell r="P144" t="str">
            <v>Schools - S8</v>
          </cell>
          <cell r="Q144" t="str">
            <v>NULL</v>
          </cell>
          <cell r="R144" t="str">
            <v>NULL</v>
          </cell>
          <cell r="S144" t="str">
            <v>NULL</v>
          </cell>
          <cell r="T144" t="str">
            <v>NULL</v>
          </cell>
          <cell r="U144" t="str">
            <v>NULL</v>
          </cell>
          <cell r="V144" t="str">
            <v>NULL</v>
          </cell>
          <cell r="W144" t="str">
            <v>NULL</v>
          </cell>
          <cell r="X144" t="str">
            <v>NULL</v>
          </cell>
          <cell r="Y144" t="str">
            <v>NULL</v>
          </cell>
          <cell r="Z144" t="str">
            <v>NULL</v>
          </cell>
          <cell r="AA144" t="str">
            <v>NULL</v>
          </cell>
          <cell r="AB144" t="str">
            <v>NULL</v>
          </cell>
          <cell r="AC144" t="str">
            <v>NULL</v>
          </cell>
          <cell r="AD144">
            <v>3</v>
          </cell>
          <cell r="AE144" t="str">
            <v>NULL</v>
          </cell>
          <cell r="AF144">
            <v>3</v>
          </cell>
          <cell r="AG144">
            <v>3</v>
          </cell>
          <cell r="AH144">
            <v>3</v>
          </cell>
          <cell r="AI144">
            <v>3</v>
          </cell>
          <cell r="AJ144" t="str">
            <v>NULL</v>
          </cell>
          <cell r="AK144">
            <v>3</v>
          </cell>
          <cell r="AL144">
            <v>9</v>
          </cell>
        </row>
        <row r="145">
          <cell r="A145">
            <v>105529</v>
          </cell>
          <cell r="B145">
            <v>3523445</v>
          </cell>
          <cell r="C145" t="str">
            <v>St Francis RC Primary School</v>
          </cell>
          <cell r="D145" t="str">
            <v>North West</v>
          </cell>
          <cell r="E145" t="str">
            <v>North West</v>
          </cell>
          <cell r="F145" t="str">
            <v>Manchester</v>
          </cell>
          <cell r="G145" t="str">
            <v>Manchester, Gorton</v>
          </cell>
          <cell r="H145" t="str">
            <v>M12 5LZ</v>
          </cell>
          <cell r="I145" t="str">
            <v>Voluntary Aided School</v>
          </cell>
          <cell r="J145" t="str">
            <v>Primary</v>
          </cell>
          <cell r="K145" t="str">
            <v>Does not have a sixth form</v>
          </cell>
          <cell r="L145">
            <v>10002583</v>
          </cell>
          <cell r="M145">
            <v>42332</v>
          </cell>
          <cell r="N145">
            <v>42332</v>
          </cell>
          <cell r="O145" t="str">
            <v>S8 No Formal Designation Visit</v>
          </cell>
          <cell r="P145" t="str">
            <v>Schools - S8</v>
          </cell>
          <cell r="Q145" t="str">
            <v>NULL</v>
          </cell>
          <cell r="R145" t="str">
            <v>NULL</v>
          </cell>
          <cell r="S145" t="str">
            <v>NULL</v>
          </cell>
          <cell r="T145" t="str">
            <v>NULL</v>
          </cell>
          <cell r="U145" t="str">
            <v>NULL</v>
          </cell>
          <cell r="V145" t="str">
            <v>NULL</v>
          </cell>
          <cell r="W145" t="str">
            <v>NULL</v>
          </cell>
          <cell r="X145" t="str">
            <v>NULL</v>
          </cell>
          <cell r="Y145" t="str">
            <v>NULL</v>
          </cell>
          <cell r="Z145" t="str">
            <v>NULL</v>
          </cell>
          <cell r="AA145" t="str">
            <v>NULL</v>
          </cell>
          <cell r="AB145" t="str">
            <v>NULL</v>
          </cell>
          <cell r="AC145" t="str">
            <v>NULL</v>
          </cell>
          <cell r="AD145">
            <v>1</v>
          </cell>
          <cell r="AE145" t="str">
            <v>NULL</v>
          </cell>
          <cell r="AF145">
            <v>1</v>
          </cell>
          <cell r="AG145">
            <v>2</v>
          </cell>
          <cell r="AH145">
            <v>1</v>
          </cell>
          <cell r="AI145">
            <v>1</v>
          </cell>
          <cell r="AJ145" t="str">
            <v>NULL</v>
          </cell>
          <cell r="AK145">
            <v>2</v>
          </cell>
          <cell r="AL145">
            <v>9</v>
          </cell>
        </row>
        <row r="146">
          <cell r="A146">
            <v>105549</v>
          </cell>
          <cell r="B146">
            <v>3523492</v>
          </cell>
          <cell r="C146" t="str">
            <v>St Wilfrid's CofE Aided Primary School Northenden</v>
          </cell>
          <cell r="D146" t="str">
            <v>North West</v>
          </cell>
          <cell r="E146" t="str">
            <v>North West</v>
          </cell>
          <cell r="F146" t="str">
            <v>Manchester</v>
          </cell>
          <cell r="G146" t="str">
            <v>Wythenshawe and Sale East</v>
          </cell>
          <cell r="H146" t="str">
            <v>M22 4NR</v>
          </cell>
          <cell r="I146" t="str">
            <v>Voluntary Aided School</v>
          </cell>
          <cell r="J146" t="str">
            <v>Primary</v>
          </cell>
          <cell r="K146" t="str">
            <v>Does not have a sixth form</v>
          </cell>
          <cell r="L146">
            <v>10006714</v>
          </cell>
          <cell r="M146">
            <v>42353</v>
          </cell>
          <cell r="N146">
            <v>42354</v>
          </cell>
          <cell r="O146" t="str">
            <v>Schools into Special Measures Visit 1</v>
          </cell>
          <cell r="P146" t="str">
            <v>Schools - S8</v>
          </cell>
          <cell r="Q146" t="str">
            <v>NULL</v>
          </cell>
          <cell r="R146" t="str">
            <v>NULL</v>
          </cell>
          <cell r="S146" t="str">
            <v>NULL</v>
          </cell>
          <cell r="T146" t="str">
            <v>NULL</v>
          </cell>
          <cell r="U146" t="str">
            <v>NULL</v>
          </cell>
          <cell r="V146" t="str">
            <v>NULL</v>
          </cell>
          <cell r="W146" t="str">
            <v>NULL</v>
          </cell>
          <cell r="X146" t="str">
            <v>NULL</v>
          </cell>
          <cell r="Y146" t="str">
            <v>NULL</v>
          </cell>
          <cell r="Z146" t="str">
            <v>NULL</v>
          </cell>
          <cell r="AA146" t="str">
            <v>NULL</v>
          </cell>
          <cell r="AB146" t="str">
            <v>NULL</v>
          </cell>
          <cell r="AC146" t="str">
            <v>NULL</v>
          </cell>
          <cell r="AD146">
            <v>4</v>
          </cell>
          <cell r="AE146" t="str">
            <v>SM</v>
          </cell>
          <cell r="AF146">
            <v>4</v>
          </cell>
          <cell r="AG146">
            <v>4</v>
          </cell>
          <cell r="AH146">
            <v>4</v>
          </cell>
          <cell r="AI146">
            <v>4</v>
          </cell>
          <cell r="AJ146" t="str">
            <v>NULL</v>
          </cell>
          <cell r="AK146">
            <v>4</v>
          </cell>
          <cell r="AL146">
            <v>9</v>
          </cell>
        </row>
        <row r="147">
          <cell r="A147">
            <v>105560</v>
          </cell>
          <cell r="B147">
            <v>3524271</v>
          </cell>
          <cell r="C147" t="str">
            <v>Abraham Moss Community School</v>
          </cell>
          <cell r="D147" t="str">
            <v>North West</v>
          </cell>
          <cell r="E147" t="str">
            <v>North West</v>
          </cell>
          <cell r="F147" t="str">
            <v>Manchester</v>
          </cell>
          <cell r="G147" t="str">
            <v>Blackley and Broughton</v>
          </cell>
          <cell r="H147" t="str">
            <v>M8 5UF</v>
          </cell>
          <cell r="I147" t="str">
            <v>Community School</v>
          </cell>
          <cell r="J147" t="str">
            <v>Secondary</v>
          </cell>
          <cell r="K147" t="str">
            <v>Does not have a sixth form</v>
          </cell>
          <cell r="L147">
            <v>10008956</v>
          </cell>
          <cell r="M147">
            <v>42339</v>
          </cell>
          <cell r="N147">
            <v>42340</v>
          </cell>
          <cell r="O147" t="str">
            <v>Requires Improvement S5 Reinspection Visit 1</v>
          </cell>
          <cell r="P147" t="str">
            <v>Schools - S5</v>
          </cell>
          <cell r="Q147" t="str">
            <v>NULL</v>
          </cell>
          <cell r="R147">
            <v>3</v>
          </cell>
          <cell r="S147" t="str">
            <v>NULL</v>
          </cell>
          <cell r="T147">
            <v>3</v>
          </cell>
          <cell r="U147">
            <v>3</v>
          </cell>
          <cell r="V147">
            <v>3</v>
          </cell>
          <cell r="W147">
            <v>3</v>
          </cell>
          <cell r="X147" t="str">
            <v>NULL</v>
          </cell>
          <cell r="Y147">
            <v>2</v>
          </cell>
          <cell r="Z147" t="str">
            <v>NULL</v>
          </cell>
          <cell r="AA147" t="str">
            <v>NULL</v>
          </cell>
          <cell r="AB147" t="str">
            <v>NULL</v>
          </cell>
          <cell r="AC147" t="str">
            <v>NULL</v>
          </cell>
          <cell r="AD147">
            <v>3</v>
          </cell>
          <cell r="AE147" t="str">
            <v>NULL</v>
          </cell>
          <cell r="AF147">
            <v>3</v>
          </cell>
          <cell r="AG147">
            <v>3</v>
          </cell>
          <cell r="AH147">
            <v>3</v>
          </cell>
          <cell r="AI147">
            <v>3</v>
          </cell>
          <cell r="AJ147" t="str">
            <v>NULL</v>
          </cell>
          <cell r="AK147" t="str">
            <v>NULL</v>
          </cell>
          <cell r="AL147" t="str">
            <v>NULL</v>
          </cell>
        </row>
        <row r="148">
          <cell r="A148">
            <v>105577</v>
          </cell>
          <cell r="B148">
            <v>3524762</v>
          </cell>
          <cell r="C148" t="str">
            <v>St Matthew's RC High School</v>
          </cell>
          <cell r="D148" t="str">
            <v>North West</v>
          </cell>
          <cell r="E148" t="str">
            <v>North West</v>
          </cell>
          <cell r="F148" t="str">
            <v>Manchester</v>
          </cell>
          <cell r="G148" t="str">
            <v>Blackley and Broughton</v>
          </cell>
          <cell r="H148" t="str">
            <v>M40 0EW</v>
          </cell>
          <cell r="I148" t="str">
            <v>Voluntary Aided School</v>
          </cell>
          <cell r="J148" t="str">
            <v>Secondary</v>
          </cell>
          <cell r="K148" t="str">
            <v>Does not have a sixth form</v>
          </cell>
          <cell r="L148">
            <v>10000494</v>
          </cell>
          <cell r="M148">
            <v>42269</v>
          </cell>
          <cell r="N148">
            <v>42270</v>
          </cell>
          <cell r="O148" t="str">
            <v>Maintained Academy and School Short inspection</v>
          </cell>
          <cell r="P148" t="str">
            <v>Schools - S8 deemed S5</v>
          </cell>
          <cell r="Q148" t="str">
            <v>NULL</v>
          </cell>
          <cell r="R148">
            <v>3</v>
          </cell>
          <cell r="S148" t="str">
            <v>NULL</v>
          </cell>
          <cell r="T148">
            <v>3</v>
          </cell>
          <cell r="U148">
            <v>3</v>
          </cell>
          <cell r="V148">
            <v>3</v>
          </cell>
          <cell r="W148">
            <v>3</v>
          </cell>
          <cell r="X148" t="str">
            <v>NULL</v>
          </cell>
          <cell r="Y148" t="str">
            <v>NULL</v>
          </cell>
          <cell r="Z148" t="str">
            <v>NULL</v>
          </cell>
          <cell r="AA148" t="str">
            <v>NULL</v>
          </cell>
          <cell r="AB148" t="str">
            <v>NULL</v>
          </cell>
          <cell r="AC148" t="str">
            <v>NULL</v>
          </cell>
          <cell r="AD148">
            <v>2</v>
          </cell>
          <cell r="AE148" t="str">
            <v>NULL</v>
          </cell>
          <cell r="AF148">
            <v>2</v>
          </cell>
          <cell r="AG148">
            <v>2</v>
          </cell>
          <cell r="AH148">
            <v>2</v>
          </cell>
          <cell r="AI148">
            <v>1</v>
          </cell>
          <cell r="AJ148" t="str">
            <v>NULL</v>
          </cell>
          <cell r="AK148" t="str">
            <v>NULL</v>
          </cell>
          <cell r="AL148" t="str">
            <v>NULL</v>
          </cell>
        </row>
        <row r="149">
          <cell r="A149">
            <v>105584</v>
          </cell>
          <cell r="B149">
            <v>3525200</v>
          </cell>
          <cell r="C149" t="str">
            <v>St Kentigern's RC Primary</v>
          </cell>
          <cell r="D149" t="str">
            <v>North West</v>
          </cell>
          <cell r="E149" t="str">
            <v>North West</v>
          </cell>
          <cell r="F149" t="str">
            <v>Manchester</v>
          </cell>
          <cell r="G149" t="str">
            <v>Manchester, Gorton</v>
          </cell>
          <cell r="H149" t="str">
            <v>M14 7ED</v>
          </cell>
          <cell r="I149" t="str">
            <v>Voluntary Aided School</v>
          </cell>
          <cell r="J149" t="str">
            <v>Primary</v>
          </cell>
          <cell r="K149" t="str">
            <v>Does not have a sixth form</v>
          </cell>
          <cell r="L149">
            <v>10001639</v>
          </cell>
          <cell r="M149">
            <v>42277</v>
          </cell>
          <cell r="N149">
            <v>42278</v>
          </cell>
          <cell r="O149" t="str">
            <v>Serious Weaknesses S5 Reinspection</v>
          </cell>
          <cell r="P149" t="str">
            <v>Schools - S5</v>
          </cell>
          <cell r="Q149" t="str">
            <v>NULL</v>
          </cell>
          <cell r="R149">
            <v>3</v>
          </cell>
          <cell r="S149" t="str">
            <v>NULL</v>
          </cell>
          <cell r="T149">
            <v>3</v>
          </cell>
          <cell r="U149">
            <v>2</v>
          </cell>
          <cell r="V149">
            <v>2</v>
          </cell>
          <cell r="W149">
            <v>2</v>
          </cell>
          <cell r="X149" t="str">
            <v>NULL</v>
          </cell>
          <cell r="Y149">
            <v>2</v>
          </cell>
          <cell r="Z149" t="str">
            <v>NULL</v>
          </cell>
          <cell r="AA149" t="str">
            <v>NULL</v>
          </cell>
          <cell r="AB149" t="str">
            <v>NULL</v>
          </cell>
          <cell r="AC149" t="str">
            <v>NULL</v>
          </cell>
          <cell r="AD149">
            <v>4</v>
          </cell>
          <cell r="AE149" t="str">
            <v>SWK</v>
          </cell>
          <cell r="AF149">
            <v>4</v>
          </cell>
          <cell r="AG149">
            <v>4</v>
          </cell>
          <cell r="AH149">
            <v>3</v>
          </cell>
          <cell r="AI149">
            <v>3</v>
          </cell>
          <cell r="AJ149" t="str">
            <v>NULL</v>
          </cell>
          <cell r="AK149" t="str">
            <v>NULL</v>
          </cell>
          <cell r="AL149" t="str">
            <v>NULL</v>
          </cell>
        </row>
        <row r="150">
          <cell r="A150">
            <v>105632</v>
          </cell>
          <cell r="B150">
            <v>3532012</v>
          </cell>
          <cell r="C150" t="str">
            <v>Lyndhurst Primary and Nursery School</v>
          </cell>
          <cell r="D150" t="str">
            <v>North West</v>
          </cell>
          <cell r="E150" t="str">
            <v>North West</v>
          </cell>
          <cell r="F150" t="str">
            <v>Oldham</v>
          </cell>
          <cell r="G150" t="str">
            <v>Oldham West and Royton</v>
          </cell>
          <cell r="H150" t="str">
            <v>OL8 4JD</v>
          </cell>
          <cell r="I150" t="str">
            <v>Community School</v>
          </cell>
          <cell r="J150" t="str">
            <v>Primary</v>
          </cell>
          <cell r="K150" t="str">
            <v>Does not have a sixth form</v>
          </cell>
          <cell r="L150">
            <v>10004031</v>
          </cell>
          <cell r="M150">
            <v>42290</v>
          </cell>
          <cell r="N150">
            <v>42291</v>
          </cell>
          <cell r="O150" t="str">
            <v>Schools into Special Measures Visit 2</v>
          </cell>
          <cell r="P150" t="str">
            <v>Schools - S8</v>
          </cell>
          <cell r="Q150" t="str">
            <v>NULL</v>
          </cell>
          <cell r="R150" t="str">
            <v>NULL</v>
          </cell>
          <cell r="S150" t="str">
            <v>NULL</v>
          </cell>
          <cell r="T150" t="str">
            <v>NULL</v>
          </cell>
          <cell r="U150" t="str">
            <v>NULL</v>
          </cell>
          <cell r="V150" t="str">
            <v>NULL</v>
          </cell>
          <cell r="W150" t="str">
            <v>NULL</v>
          </cell>
          <cell r="X150" t="str">
            <v>NULL</v>
          </cell>
          <cell r="Y150" t="str">
            <v>NULL</v>
          </cell>
          <cell r="Z150" t="str">
            <v>NULL</v>
          </cell>
          <cell r="AA150" t="str">
            <v>NULL</v>
          </cell>
          <cell r="AB150" t="str">
            <v>NULL</v>
          </cell>
          <cell r="AC150" t="str">
            <v>NULL</v>
          </cell>
          <cell r="AD150">
            <v>4</v>
          </cell>
          <cell r="AE150" t="str">
            <v>SM</v>
          </cell>
          <cell r="AF150">
            <v>4</v>
          </cell>
          <cell r="AG150">
            <v>4</v>
          </cell>
          <cell r="AH150">
            <v>4</v>
          </cell>
          <cell r="AI150">
            <v>4</v>
          </cell>
          <cell r="AJ150" t="str">
            <v>NULL</v>
          </cell>
          <cell r="AK150">
            <v>2</v>
          </cell>
          <cell r="AL150">
            <v>9</v>
          </cell>
        </row>
        <row r="151">
          <cell r="A151">
            <v>105708</v>
          </cell>
          <cell r="B151">
            <v>3533342</v>
          </cell>
          <cell r="C151" t="str">
            <v>St Luke's CofE Primary School</v>
          </cell>
          <cell r="D151" t="str">
            <v>North West</v>
          </cell>
          <cell r="E151" t="str">
            <v>North West</v>
          </cell>
          <cell r="F151" t="str">
            <v>Oldham</v>
          </cell>
          <cell r="G151" t="str">
            <v>Oldham West and Royton</v>
          </cell>
          <cell r="H151" t="str">
            <v>OL9 9HT</v>
          </cell>
          <cell r="I151" t="str">
            <v>Voluntary Aided School</v>
          </cell>
          <cell r="J151" t="str">
            <v>Primary</v>
          </cell>
          <cell r="K151" t="str">
            <v>Does not have a sixth form</v>
          </cell>
          <cell r="L151">
            <v>10002216</v>
          </cell>
          <cell r="M151">
            <v>42347</v>
          </cell>
          <cell r="N151">
            <v>42348</v>
          </cell>
          <cell r="O151" t="str">
            <v>Requires Improvement S5 Reinspection Visit 1</v>
          </cell>
          <cell r="P151" t="str">
            <v>Schools - S5</v>
          </cell>
          <cell r="Q151" t="str">
            <v>NULL</v>
          </cell>
          <cell r="R151">
            <v>2</v>
          </cell>
          <cell r="S151" t="str">
            <v>NULL</v>
          </cell>
          <cell r="T151">
            <v>2</v>
          </cell>
          <cell r="U151">
            <v>2</v>
          </cell>
          <cell r="V151">
            <v>2</v>
          </cell>
          <cell r="W151">
            <v>2</v>
          </cell>
          <cell r="X151" t="str">
            <v>NULL</v>
          </cell>
          <cell r="Y151">
            <v>3</v>
          </cell>
          <cell r="Z151" t="str">
            <v>NULL</v>
          </cell>
          <cell r="AA151" t="str">
            <v>NULL</v>
          </cell>
          <cell r="AB151" t="str">
            <v>NULL</v>
          </cell>
          <cell r="AC151" t="str">
            <v>NULL</v>
          </cell>
          <cell r="AD151">
            <v>3</v>
          </cell>
          <cell r="AE151" t="str">
            <v>NULL</v>
          </cell>
          <cell r="AF151">
            <v>3</v>
          </cell>
          <cell r="AG151">
            <v>3</v>
          </cell>
          <cell r="AH151">
            <v>3</v>
          </cell>
          <cell r="AI151">
            <v>3</v>
          </cell>
          <cell r="AJ151" t="str">
            <v>NULL</v>
          </cell>
          <cell r="AK151" t="str">
            <v>NULL</v>
          </cell>
          <cell r="AL151" t="str">
            <v>NULL</v>
          </cell>
        </row>
        <row r="152">
          <cell r="A152">
            <v>105718</v>
          </cell>
          <cell r="B152">
            <v>3533358</v>
          </cell>
          <cell r="C152" t="str">
            <v>Corpus Christi RC Primary School</v>
          </cell>
          <cell r="D152" t="str">
            <v>North West</v>
          </cell>
          <cell r="E152" t="str">
            <v>North West</v>
          </cell>
          <cell r="F152" t="str">
            <v>Oldham</v>
          </cell>
          <cell r="G152" t="str">
            <v>Oldham West and Royton</v>
          </cell>
          <cell r="H152" t="str">
            <v>OL9 7HA</v>
          </cell>
          <cell r="I152" t="str">
            <v>Voluntary Aided School</v>
          </cell>
          <cell r="J152" t="str">
            <v>Primary</v>
          </cell>
          <cell r="K152" t="str">
            <v>Does not have a sixth form</v>
          </cell>
          <cell r="L152">
            <v>10003374</v>
          </cell>
          <cell r="M152">
            <v>42339</v>
          </cell>
          <cell r="N152">
            <v>42340</v>
          </cell>
          <cell r="O152" t="str">
            <v>Maintained Academy and School Short inspection</v>
          </cell>
          <cell r="P152" t="str">
            <v>Schools - S8 deemed S5</v>
          </cell>
          <cell r="Q152" t="str">
            <v>NULL</v>
          </cell>
          <cell r="R152">
            <v>1</v>
          </cell>
          <cell r="S152" t="str">
            <v>NULL</v>
          </cell>
          <cell r="T152">
            <v>1</v>
          </cell>
          <cell r="U152">
            <v>1</v>
          </cell>
          <cell r="V152">
            <v>1</v>
          </cell>
          <cell r="W152">
            <v>1</v>
          </cell>
          <cell r="X152" t="str">
            <v>NULL</v>
          </cell>
          <cell r="Y152">
            <v>2</v>
          </cell>
          <cell r="Z152" t="str">
            <v>NULL</v>
          </cell>
          <cell r="AA152" t="str">
            <v>NULL</v>
          </cell>
          <cell r="AB152" t="str">
            <v>NULL</v>
          </cell>
          <cell r="AC152" t="str">
            <v>NULL</v>
          </cell>
          <cell r="AD152">
            <v>2</v>
          </cell>
          <cell r="AE152" t="str">
            <v>NULL</v>
          </cell>
          <cell r="AF152">
            <v>2</v>
          </cell>
          <cell r="AG152">
            <v>2</v>
          </cell>
          <cell r="AH152">
            <v>2</v>
          </cell>
          <cell r="AI152">
            <v>2</v>
          </cell>
          <cell r="AJ152" t="str">
            <v>NULL</v>
          </cell>
          <cell r="AK152">
            <v>2</v>
          </cell>
          <cell r="AL152">
            <v>9</v>
          </cell>
        </row>
        <row r="153">
          <cell r="A153">
            <v>105734</v>
          </cell>
          <cell r="B153">
            <v>3534022</v>
          </cell>
          <cell r="C153" t="str">
            <v>Royton and Crompton School</v>
          </cell>
          <cell r="D153" t="str">
            <v>North West</v>
          </cell>
          <cell r="E153" t="str">
            <v>North West</v>
          </cell>
          <cell r="F153" t="str">
            <v>Oldham</v>
          </cell>
          <cell r="G153" t="str">
            <v>Oldham East and Saddleworth</v>
          </cell>
          <cell r="H153" t="str">
            <v>OL2 6NT</v>
          </cell>
          <cell r="I153" t="str">
            <v>Foundation School</v>
          </cell>
          <cell r="J153" t="str">
            <v>Secondary</v>
          </cell>
          <cell r="K153" t="str">
            <v>Does not have a sixth form</v>
          </cell>
          <cell r="L153">
            <v>10006752</v>
          </cell>
          <cell r="M153">
            <v>42327</v>
          </cell>
          <cell r="N153">
            <v>42327</v>
          </cell>
          <cell r="O153" t="str">
            <v>Requires Improvement monitoring Visit 1</v>
          </cell>
          <cell r="P153" t="str">
            <v>Schools - S8</v>
          </cell>
          <cell r="Q153" t="str">
            <v>NULL</v>
          </cell>
          <cell r="R153" t="str">
            <v>NULL</v>
          </cell>
          <cell r="S153" t="str">
            <v>NULL</v>
          </cell>
          <cell r="T153" t="str">
            <v>NULL</v>
          </cell>
          <cell r="U153" t="str">
            <v>NULL</v>
          </cell>
          <cell r="V153" t="str">
            <v>NULL</v>
          </cell>
          <cell r="W153" t="str">
            <v>NULL</v>
          </cell>
          <cell r="X153" t="str">
            <v>NULL</v>
          </cell>
          <cell r="Y153" t="str">
            <v>NULL</v>
          </cell>
          <cell r="Z153" t="str">
            <v>NULL</v>
          </cell>
          <cell r="AA153" t="str">
            <v>NULL</v>
          </cell>
          <cell r="AB153" t="str">
            <v>NULL</v>
          </cell>
          <cell r="AC153" t="str">
            <v>NULL</v>
          </cell>
          <cell r="AD153">
            <v>3</v>
          </cell>
          <cell r="AE153" t="str">
            <v>NULL</v>
          </cell>
          <cell r="AF153">
            <v>3</v>
          </cell>
          <cell r="AG153">
            <v>3</v>
          </cell>
          <cell r="AH153">
            <v>3</v>
          </cell>
          <cell r="AI153">
            <v>3</v>
          </cell>
          <cell r="AJ153" t="str">
            <v>NULL</v>
          </cell>
          <cell r="AK153">
            <v>9</v>
          </cell>
          <cell r="AL153">
            <v>9</v>
          </cell>
        </row>
        <row r="154">
          <cell r="A154">
            <v>105735</v>
          </cell>
          <cell r="B154">
            <v>3534023</v>
          </cell>
          <cell r="C154" t="str">
            <v>Failsworth School</v>
          </cell>
          <cell r="D154" t="str">
            <v>North West</v>
          </cell>
          <cell r="E154" t="str">
            <v>North West</v>
          </cell>
          <cell r="F154" t="str">
            <v>Oldham</v>
          </cell>
          <cell r="G154" t="str">
            <v>Ashton-under-Lyne</v>
          </cell>
          <cell r="H154" t="str">
            <v>M35 9HA</v>
          </cell>
          <cell r="I154" t="str">
            <v>Foundation School</v>
          </cell>
          <cell r="J154" t="str">
            <v>Secondary</v>
          </cell>
          <cell r="K154" t="str">
            <v>Does not have a sixth form</v>
          </cell>
          <cell r="L154">
            <v>10004100</v>
          </cell>
          <cell r="M154">
            <v>42318</v>
          </cell>
          <cell r="N154">
            <v>42319</v>
          </cell>
          <cell r="O154" t="str">
            <v>Schools into Special Measures Visit 3</v>
          </cell>
          <cell r="P154" t="str">
            <v>Schools - S8</v>
          </cell>
          <cell r="Q154" t="str">
            <v>NULL</v>
          </cell>
          <cell r="R154" t="str">
            <v>NULL</v>
          </cell>
          <cell r="S154" t="str">
            <v>NULL</v>
          </cell>
          <cell r="T154" t="str">
            <v>NULL</v>
          </cell>
          <cell r="U154" t="str">
            <v>NULL</v>
          </cell>
          <cell r="V154" t="str">
            <v>NULL</v>
          </cell>
          <cell r="W154" t="str">
            <v>NULL</v>
          </cell>
          <cell r="X154" t="str">
            <v>NULL</v>
          </cell>
          <cell r="Y154" t="str">
            <v>NULL</v>
          </cell>
          <cell r="Z154" t="str">
            <v>NULL</v>
          </cell>
          <cell r="AA154" t="str">
            <v>NULL</v>
          </cell>
          <cell r="AB154" t="str">
            <v>NULL</v>
          </cell>
          <cell r="AC154" t="str">
            <v>NULL</v>
          </cell>
          <cell r="AD154">
            <v>4</v>
          </cell>
          <cell r="AE154" t="str">
            <v>SM</v>
          </cell>
          <cell r="AF154">
            <v>4</v>
          </cell>
          <cell r="AG154">
            <v>4</v>
          </cell>
          <cell r="AH154">
            <v>3</v>
          </cell>
          <cell r="AI154">
            <v>4</v>
          </cell>
          <cell r="AJ154" t="str">
            <v>NULL</v>
          </cell>
          <cell r="AK154">
            <v>9</v>
          </cell>
          <cell r="AL154">
            <v>9</v>
          </cell>
        </row>
        <row r="155">
          <cell r="A155">
            <v>105738</v>
          </cell>
          <cell r="B155">
            <v>3534028</v>
          </cell>
          <cell r="C155" t="str">
            <v>The Radclyffe School</v>
          </cell>
          <cell r="D155" t="str">
            <v>North West</v>
          </cell>
          <cell r="E155" t="str">
            <v>North West</v>
          </cell>
          <cell r="F155" t="str">
            <v>Oldham</v>
          </cell>
          <cell r="G155" t="str">
            <v>Oldham West and Royton</v>
          </cell>
          <cell r="H155" t="str">
            <v>OL9 0LS</v>
          </cell>
          <cell r="I155" t="str">
            <v>Foundation School</v>
          </cell>
          <cell r="J155" t="str">
            <v>Secondary</v>
          </cell>
          <cell r="K155" t="str">
            <v>Does not have a sixth form</v>
          </cell>
          <cell r="L155">
            <v>10002215</v>
          </cell>
          <cell r="M155">
            <v>42327</v>
          </cell>
          <cell r="N155">
            <v>42328</v>
          </cell>
          <cell r="O155" t="str">
            <v>Requires Improvement S5 Reinspection Visit 1</v>
          </cell>
          <cell r="P155" t="str">
            <v>Schools - S5</v>
          </cell>
          <cell r="Q155" t="str">
            <v>NULL</v>
          </cell>
          <cell r="R155">
            <v>1</v>
          </cell>
          <cell r="S155" t="str">
            <v>NULL</v>
          </cell>
          <cell r="T155">
            <v>1</v>
          </cell>
          <cell r="U155">
            <v>1</v>
          </cell>
          <cell r="V155">
            <v>1</v>
          </cell>
          <cell r="W155">
            <v>1</v>
          </cell>
          <cell r="X155" t="str">
            <v>NULL</v>
          </cell>
          <cell r="Y155" t="str">
            <v>NULL</v>
          </cell>
          <cell r="Z155" t="str">
            <v>NULL</v>
          </cell>
          <cell r="AA155" t="str">
            <v>NULL</v>
          </cell>
          <cell r="AB155" t="str">
            <v>NULL</v>
          </cell>
          <cell r="AC155" t="str">
            <v>NULL</v>
          </cell>
          <cell r="AD155">
            <v>3</v>
          </cell>
          <cell r="AE155" t="str">
            <v>NULL</v>
          </cell>
          <cell r="AF155">
            <v>3</v>
          </cell>
          <cell r="AG155">
            <v>3</v>
          </cell>
          <cell r="AH155">
            <v>2</v>
          </cell>
          <cell r="AI155">
            <v>3</v>
          </cell>
          <cell r="AJ155" t="str">
            <v>NULL</v>
          </cell>
          <cell r="AK155" t="str">
            <v>NULL</v>
          </cell>
          <cell r="AL155" t="str">
            <v>NULL</v>
          </cell>
        </row>
        <row r="156">
          <cell r="A156">
            <v>105773</v>
          </cell>
          <cell r="B156">
            <v>3542015</v>
          </cell>
          <cell r="C156" t="str">
            <v>Meanwood Community Nursery and Primary School</v>
          </cell>
          <cell r="D156" t="str">
            <v>North West</v>
          </cell>
          <cell r="E156" t="str">
            <v>North West</v>
          </cell>
          <cell r="F156" t="str">
            <v>Rochdale</v>
          </cell>
          <cell r="G156" t="str">
            <v>Rochdale</v>
          </cell>
          <cell r="H156" t="str">
            <v>OL12 7DJ</v>
          </cell>
          <cell r="I156" t="str">
            <v>Community School</v>
          </cell>
          <cell r="J156" t="str">
            <v>Primary</v>
          </cell>
          <cell r="K156" t="str">
            <v>Does not have a sixth form</v>
          </cell>
          <cell r="L156">
            <v>10002212</v>
          </cell>
          <cell r="M156">
            <v>42270</v>
          </cell>
          <cell r="N156">
            <v>42271</v>
          </cell>
          <cell r="O156" t="str">
            <v>Requires Improvement S5 Reinspection Visit 1</v>
          </cell>
          <cell r="P156" t="str">
            <v>Schools - S5</v>
          </cell>
          <cell r="Q156" t="str">
            <v>NULL</v>
          </cell>
          <cell r="R156">
            <v>2</v>
          </cell>
          <cell r="S156" t="str">
            <v>NULL</v>
          </cell>
          <cell r="T156">
            <v>2</v>
          </cell>
          <cell r="U156">
            <v>2</v>
          </cell>
          <cell r="V156">
            <v>2</v>
          </cell>
          <cell r="W156">
            <v>2</v>
          </cell>
          <cell r="X156" t="str">
            <v>NULL</v>
          </cell>
          <cell r="Y156">
            <v>2</v>
          </cell>
          <cell r="Z156" t="str">
            <v>NULL</v>
          </cell>
          <cell r="AA156" t="str">
            <v>NULL</v>
          </cell>
          <cell r="AB156" t="str">
            <v>NULL</v>
          </cell>
          <cell r="AC156" t="str">
            <v>NULL</v>
          </cell>
          <cell r="AD156">
            <v>3</v>
          </cell>
          <cell r="AE156" t="str">
            <v>NULL</v>
          </cell>
          <cell r="AF156">
            <v>3</v>
          </cell>
          <cell r="AG156">
            <v>3</v>
          </cell>
          <cell r="AH156">
            <v>3</v>
          </cell>
          <cell r="AI156">
            <v>3</v>
          </cell>
          <cell r="AJ156" t="str">
            <v>NULL</v>
          </cell>
          <cell r="AK156" t="str">
            <v>NULL</v>
          </cell>
          <cell r="AL156" t="str">
            <v>NULL</v>
          </cell>
        </row>
        <row r="157">
          <cell r="A157">
            <v>105804</v>
          </cell>
          <cell r="B157">
            <v>3543004</v>
          </cell>
          <cell r="C157" t="str">
            <v>St Mary's Church of England Primary School, Balderstone</v>
          </cell>
          <cell r="D157" t="str">
            <v>North West</v>
          </cell>
          <cell r="E157" t="str">
            <v>North West</v>
          </cell>
          <cell r="F157" t="str">
            <v>Rochdale</v>
          </cell>
          <cell r="G157" t="str">
            <v>Rochdale</v>
          </cell>
          <cell r="H157" t="str">
            <v>OL11 2HB</v>
          </cell>
          <cell r="I157" t="str">
            <v>Voluntary Controlled School</v>
          </cell>
          <cell r="J157" t="str">
            <v>Primary</v>
          </cell>
          <cell r="K157" t="str">
            <v>Does not have a sixth form</v>
          </cell>
          <cell r="L157">
            <v>10006411</v>
          </cell>
          <cell r="M157">
            <v>42282</v>
          </cell>
          <cell r="N157">
            <v>42282</v>
          </cell>
          <cell r="O157" t="str">
            <v>Requires Improvement monitoring Visit 1</v>
          </cell>
          <cell r="P157" t="str">
            <v>Schools - S8</v>
          </cell>
          <cell r="Q157" t="str">
            <v>NULL</v>
          </cell>
          <cell r="R157" t="str">
            <v>NULL</v>
          </cell>
          <cell r="S157" t="str">
            <v>NULL</v>
          </cell>
          <cell r="T157" t="str">
            <v>NULL</v>
          </cell>
          <cell r="U157" t="str">
            <v>NULL</v>
          </cell>
          <cell r="V157" t="str">
            <v>NULL</v>
          </cell>
          <cell r="W157" t="str">
            <v>NULL</v>
          </cell>
          <cell r="X157" t="str">
            <v>NULL</v>
          </cell>
          <cell r="Y157" t="str">
            <v>NULL</v>
          </cell>
          <cell r="Z157" t="str">
            <v>NULL</v>
          </cell>
          <cell r="AA157" t="str">
            <v>NULL</v>
          </cell>
          <cell r="AB157" t="str">
            <v>NULL</v>
          </cell>
          <cell r="AC157" t="str">
            <v>NULL</v>
          </cell>
          <cell r="AD157">
            <v>3</v>
          </cell>
          <cell r="AE157" t="str">
            <v>NULL</v>
          </cell>
          <cell r="AF157">
            <v>3</v>
          </cell>
          <cell r="AG157">
            <v>3</v>
          </cell>
          <cell r="AH157">
            <v>3</v>
          </cell>
          <cell r="AI157">
            <v>3</v>
          </cell>
          <cell r="AJ157" t="str">
            <v>NULL</v>
          </cell>
          <cell r="AK157">
            <v>3</v>
          </cell>
          <cell r="AL157">
            <v>9</v>
          </cell>
        </row>
        <row r="158">
          <cell r="A158">
            <v>105830</v>
          </cell>
          <cell r="B158">
            <v>3543507</v>
          </cell>
          <cell r="C158" t="str">
            <v>Holy Family Roman Catholic Primary School, Rochdale</v>
          </cell>
          <cell r="D158" t="str">
            <v>North West</v>
          </cell>
          <cell r="E158" t="str">
            <v>North West</v>
          </cell>
          <cell r="F158" t="str">
            <v>Rochdale</v>
          </cell>
          <cell r="G158" t="str">
            <v>Rochdale</v>
          </cell>
          <cell r="H158" t="str">
            <v>OL11 2DA</v>
          </cell>
          <cell r="I158" t="str">
            <v>Voluntary Aided School</v>
          </cell>
          <cell r="J158" t="str">
            <v>Primary</v>
          </cell>
          <cell r="K158" t="str">
            <v>Does not have a sixth form</v>
          </cell>
          <cell r="L158">
            <v>10002595</v>
          </cell>
          <cell r="M158">
            <v>42339</v>
          </cell>
          <cell r="N158">
            <v>42340</v>
          </cell>
          <cell r="O158" t="str">
            <v>S8 No Formal Designation Visit</v>
          </cell>
          <cell r="P158" t="str">
            <v>Schools - S8 deemed S5</v>
          </cell>
          <cell r="Q158" t="str">
            <v>NULL</v>
          </cell>
          <cell r="R158">
            <v>2</v>
          </cell>
          <cell r="S158" t="str">
            <v>NULL</v>
          </cell>
          <cell r="T158">
            <v>2</v>
          </cell>
          <cell r="U158">
            <v>2</v>
          </cell>
          <cell r="V158">
            <v>1</v>
          </cell>
          <cell r="W158">
            <v>2</v>
          </cell>
          <cell r="X158" t="str">
            <v>NULL</v>
          </cell>
          <cell r="Y158">
            <v>2</v>
          </cell>
          <cell r="Z158" t="str">
            <v>NULL</v>
          </cell>
          <cell r="AA158" t="str">
            <v>NULL</v>
          </cell>
          <cell r="AB158" t="str">
            <v>NULL</v>
          </cell>
          <cell r="AC158" t="str">
            <v>NULL</v>
          </cell>
          <cell r="AD158">
            <v>1</v>
          </cell>
          <cell r="AE158" t="str">
            <v>NULL</v>
          </cell>
          <cell r="AF158">
            <v>1</v>
          </cell>
          <cell r="AG158">
            <v>1</v>
          </cell>
          <cell r="AH158">
            <v>1</v>
          </cell>
          <cell r="AI158">
            <v>1</v>
          </cell>
          <cell r="AJ158" t="str">
            <v>NULL</v>
          </cell>
          <cell r="AK158">
            <v>1</v>
          </cell>
          <cell r="AL158">
            <v>9</v>
          </cell>
        </row>
        <row r="159">
          <cell r="A159">
            <v>105848</v>
          </cell>
          <cell r="B159">
            <v>3545202</v>
          </cell>
          <cell r="C159" t="str">
            <v>St James' Church of England Primary School</v>
          </cell>
          <cell r="D159" t="str">
            <v>North West</v>
          </cell>
          <cell r="E159" t="str">
            <v>North West</v>
          </cell>
          <cell r="F159" t="str">
            <v>Rochdale</v>
          </cell>
          <cell r="G159" t="str">
            <v>Rochdale</v>
          </cell>
          <cell r="H159" t="str">
            <v>OL12 9JW</v>
          </cell>
          <cell r="I159" t="str">
            <v>Foundation School</v>
          </cell>
          <cell r="J159" t="str">
            <v>Primary</v>
          </cell>
          <cell r="K159" t="str">
            <v>Does not have a sixth form</v>
          </cell>
          <cell r="L159">
            <v>10007249</v>
          </cell>
          <cell r="M159">
            <v>42331</v>
          </cell>
          <cell r="N159">
            <v>42331</v>
          </cell>
          <cell r="O159" t="str">
            <v>Requires Improvement monitoring Visit 1</v>
          </cell>
          <cell r="P159" t="str">
            <v>Schools - S8</v>
          </cell>
          <cell r="Q159" t="str">
            <v>NULL</v>
          </cell>
          <cell r="R159" t="str">
            <v>NULL</v>
          </cell>
          <cell r="S159" t="str">
            <v>NULL</v>
          </cell>
          <cell r="T159" t="str">
            <v>NULL</v>
          </cell>
          <cell r="U159" t="str">
            <v>NULL</v>
          </cell>
          <cell r="V159" t="str">
            <v>NULL</v>
          </cell>
          <cell r="W159" t="str">
            <v>NULL</v>
          </cell>
          <cell r="X159" t="str">
            <v>NULL</v>
          </cell>
          <cell r="Y159" t="str">
            <v>NULL</v>
          </cell>
          <cell r="Z159" t="str">
            <v>NULL</v>
          </cell>
          <cell r="AA159" t="str">
            <v>NULL</v>
          </cell>
          <cell r="AB159" t="str">
            <v>NULL</v>
          </cell>
          <cell r="AC159" t="str">
            <v>NULL</v>
          </cell>
          <cell r="AD159">
            <v>3</v>
          </cell>
          <cell r="AE159" t="str">
            <v>NULL</v>
          </cell>
          <cell r="AF159">
            <v>3</v>
          </cell>
          <cell r="AG159">
            <v>3</v>
          </cell>
          <cell r="AH159">
            <v>2</v>
          </cell>
          <cell r="AI159">
            <v>3</v>
          </cell>
          <cell r="AJ159" t="str">
            <v>NULL</v>
          </cell>
          <cell r="AK159">
            <v>2</v>
          </cell>
          <cell r="AL159">
            <v>9</v>
          </cell>
        </row>
        <row r="160">
          <cell r="A160">
            <v>105942</v>
          </cell>
          <cell r="B160">
            <v>3553043</v>
          </cell>
          <cell r="C160" t="str">
            <v>Boothstown Methodist Primary School</v>
          </cell>
          <cell r="D160" t="str">
            <v>North West</v>
          </cell>
          <cell r="E160" t="str">
            <v>North West</v>
          </cell>
          <cell r="F160" t="str">
            <v>Salford</v>
          </cell>
          <cell r="G160" t="str">
            <v>Worsley and Eccles South</v>
          </cell>
          <cell r="H160" t="str">
            <v>M28 1DG</v>
          </cell>
          <cell r="I160" t="str">
            <v>Voluntary Controlled School</v>
          </cell>
          <cell r="J160" t="str">
            <v>Primary</v>
          </cell>
          <cell r="K160" t="str">
            <v>Does not have a sixth form</v>
          </cell>
          <cell r="L160" t="str">
            <v>ITS461739</v>
          </cell>
          <cell r="M160">
            <v>42171</v>
          </cell>
          <cell r="N160">
            <v>42292</v>
          </cell>
          <cell r="O160" t="str">
            <v>S5 Inspection</v>
          </cell>
          <cell r="P160" t="str">
            <v>Schools - S5</v>
          </cell>
          <cell r="Q160" t="str">
            <v>NULL</v>
          </cell>
          <cell r="R160">
            <v>3</v>
          </cell>
          <cell r="S160" t="str">
            <v>NULL</v>
          </cell>
          <cell r="T160">
            <v>3</v>
          </cell>
          <cell r="U160">
            <v>3</v>
          </cell>
          <cell r="V160" t="str">
            <v>NULL</v>
          </cell>
          <cell r="W160">
            <v>3</v>
          </cell>
          <cell r="X160">
            <v>1</v>
          </cell>
          <cell r="Y160">
            <v>3</v>
          </cell>
          <cell r="Z160">
            <v>9</v>
          </cell>
          <cell r="AA160" t="str">
            <v>NULL</v>
          </cell>
          <cell r="AB160" t="str">
            <v>NULL</v>
          </cell>
          <cell r="AC160" t="str">
            <v>NULL</v>
          </cell>
          <cell r="AD160">
            <v>2</v>
          </cell>
          <cell r="AE160" t="str">
            <v>NULL</v>
          </cell>
          <cell r="AF160">
            <v>2</v>
          </cell>
          <cell r="AG160">
            <v>2</v>
          </cell>
          <cell r="AH160">
            <v>1</v>
          </cell>
          <cell r="AI160">
            <v>2</v>
          </cell>
          <cell r="AJ160" t="str">
            <v>NULL</v>
          </cell>
          <cell r="AK160">
            <v>8</v>
          </cell>
          <cell r="AL160" t="str">
            <v>NULL</v>
          </cell>
        </row>
        <row r="161">
          <cell r="A161">
            <v>106144</v>
          </cell>
          <cell r="B161">
            <v>3564603</v>
          </cell>
          <cell r="C161" t="str">
            <v>St Anne's Roman Catholic High School, Stockport</v>
          </cell>
          <cell r="D161" t="str">
            <v>North West</v>
          </cell>
          <cell r="E161" t="str">
            <v>North West</v>
          </cell>
          <cell r="F161" t="str">
            <v>Stockport</v>
          </cell>
          <cell r="G161" t="str">
            <v>Stockport</v>
          </cell>
          <cell r="H161" t="str">
            <v>SK4 2QP</v>
          </cell>
          <cell r="I161" t="str">
            <v>Voluntary Aided School</v>
          </cell>
          <cell r="J161" t="str">
            <v>Secondary</v>
          </cell>
          <cell r="K161" t="str">
            <v>Does not have a sixth form</v>
          </cell>
          <cell r="L161">
            <v>10003967</v>
          </cell>
          <cell r="M161">
            <v>42290</v>
          </cell>
          <cell r="N161">
            <v>42291</v>
          </cell>
          <cell r="O161" t="str">
            <v>Schools into Special Measures Visit 3</v>
          </cell>
          <cell r="P161" t="str">
            <v>Schools - S8</v>
          </cell>
          <cell r="Q161" t="str">
            <v>NULL</v>
          </cell>
          <cell r="R161" t="str">
            <v>NULL</v>
          </cell>
          <cell r="S161" t="str">
            <v>NULL</v>
          </cell>
          <cell r="T161" t="str">
            <v>NULL</v>
          </cell>
          <cell r="U161" t="str">
            <v>NULL</v>
          </cell>
          <cell r="V161" t="str">
            <v>NULL</v>
          </cell>
          <cell r="W161" t="str">
            <v>NULL</v>
          </cell>
          <cell r="X161" t="str">
            <v>NULL</v>
          </cell>
          <cell r="Y161" t="str">
            <v>NULL</v>
          </cell>
          <cell r="Z161" t="str">
            <v>NULL</v>
          </cell>
          <cell r="AA161" t="str">
            <v>NULL</v>
          </cell>
          <cell r="AB161" t="str">
            <v>NULL</v>
          </cell>
          <cell r="AC161" t="str">
            <v>NULL</v>
          </cell>
          <cell r="AD161">
            <v>4</v>
          </cell>
          <cell r="AE161" t="str">
            <v>SM</v>
          </cell>
          <cell r="AF161">
            <v>4</v>
          </cell>
          <cell r="AG161">
            <v>4</v>
          </cell>
          <cell r="AH161">
            <v>3</v>
          </cell>
          <cell r="AI161">
            <v>4</v>
          </cell>
          <cell r="AJ161" t="str">
            <v>NULL</v>
          </cell>
          <cell r="AK161">
            <v>9</v>
          </cell>
          <cell r="AL161">
            <v>9</v>
          </cell>
        </row>
        <row r="162">
          <cell r="A162">
            <v>106178</v>
          </cell>
          <cell r="B162">
            <v>3572001</v>
          </cell>
          <cell r="C162" t="str">
            <v>Greenfield Primary School and Early Years Centre</v>
          </cell>
          <cell r="D162" t="str">
            <v>North West</v>
          </cell>
          <cell r="E162" t="str">
            <v>North West</v>
          </cell>
          <cell r="F162" t="str">
            <v>Tameside</v>
          </cell>
          <cell r="G162" t="str">
            <v>Stalybridge and Hyde</v>
          </cell>
          <cell r="H162" t="str">
            <v>SK14 1QD</v>
          </cell>
          <cell r="I162" t="str">
            <v>Community School</v>
          </cell>
          <cell r="J162" t="str">
            <v>Primary</v>
          </cell>
          <cell r="K162" t="str">
            <v>Does not have a sixth form</v>
          </cell>
          <cell r="L162">
            <v>10006768</v>
          </cell>
          <cell r="M162">
            <v>42346</v>
          </cell>
          <cell r="N162">
            <v>42346</v>
          </cell>
          <cell r="O162" t="str">
            <v>Requires Improvement monitoring Visit 1</v>
          </cell>
          <cell r="P162" t="str">
            <v>Schools - S8</v>
          </cell>
          <cell r="Q162" t="str">
            <v>NULL</v>
          </cell>
          <cell r="R162" t="str">
            <v>NULL</v>
          </cell>
          <cell r="S162" t="str">
            <v>NULL</v>
          </cell>
          <cell r="T162" t="str">
            <v>NULL</v>
          </cell>
          <cell r="U162" t="str">
            <v>NULL</v>
          </cell>
          <cell r="V162" t="str">
            <v>NULL</v>
          </cell>
          <cell r="W162" t="str">
            <v>NULL</v>
          </cell>
          <cell r="X162" t="str">
            <v>NULL</v>
          </cell>
          <cell r="Y162" t="str">
            <v>NULL</v>
          </cell>
          <cell r="Z162" t="str">
            <v>NULL</v>
          </cell>
          <cell r="AA162" t="str">
            <v>NULL</v>
          </cell>
          <cell r="AB162" t="str">
            <v>NULL</v>
          </cell>
          <cell r="AC162" t="str">
            <v>NULL</v>
          </cell>
          <cell r="AD162">
            <v>3</v>
          </cell>
          <cell r="AE162" t="str">
            <v>NULL</v>
          </cell>
          <cell r="AF162">
            <v>3</v>
          </cell>
          <cell r="AG162">
            <v>3</v>
          </cell>
          <cell r="AH162">
            <v>3</v>
          </cell>
          <cell r="AI162">
            <v>3</v>
          </cell>
          <cell r="AJ162" t="str">
            <v>NULL</v>
          </cell>
          <cell r="AK162">
            <v>3</v>
          </cell>
          <cell r="AL162">
            <v>9</v>
          </cell>
        </row>
        <row r="163">
          <cell r="A163">
            <v>106226</v>
          </cell>
          <cell r="B163">
            <v>3573000</v>
          </cell>
          <cell r="C163" t="str">
            <v>Gee Cross Holy Trinity CofE  (VC) Primary School</v>
          </cell>
          <cell r="D163" t="str">
            <v>North West</v>
          </cell>
          <cell r="E163" t="str">
            <v>North West</v>
          </cell>
          <cell r="F163" t="str">
            <v>Tameside</v>
          </cell>
          <cell r="G163" t="str">
            <v>Stalybridge and Hyde</v>
          </cell>
          <cell r="H163" t="str">
            <v>SK14 5LX</v>
          </cell>
          <cell r="I163" t="str">
            <v>Voluntary Controlled School</v>
          </cell>
          <cell r="J163" t="str">
            <v>Primary</v>
          </cell>
          <cell r="K163" t="str">
            <v>Does not have a sixth form</v>
          </cell>
          <cell r="L163">
            <v>10000445</v>
          </cell>
          <cell r="M163">
            <v>42318</v>
          </cell>
          <cell r="N163">
            <v>42319</v>
          </cell>
          <cell r="O163" t="str">
            <v>Maintained Academy and School Short inspection</v>
          </cell>
          <cell r="P163" t="str">
            <v>Schools - S8 deemed S5</v>
          </cell>
          <cell r="Q163" t="str">
            <v>NULL</v>
          </cell>
          <cell r="R163">
            <v>3</v>
          </cell>
          <cell r="S163" t="str">
            <v>NULL</v>
          </cell>
          <cell r="T163">
            <v>3</v>
          </cell>
          <cell r="U163">
            <v>3</v>
          </cell>
          <cell r="V163">
            <v>2</v>
          </cell>
          <cell r="W163">
            <v>3</v>
          </cell>
          <cell r="X163" t="str">
            <v>NULL</v>
          </cell>
          <cell r="Y163">
            <v>3</v>
          </cell>
          <cell r="Z163" t="str">
            <v>NULL</v>
          </cell>
          <cell r="AA163" t="str">
            <v>NULL</v>
          </cell>
          <cell r="AB163" t="str">
            <v>NULL</v>
          </cell>
          <cell r="AC163" t="str">
            <v>NULL</v>
          </cell>
          <cell r="AD163">
            <v>2</v>
          </cell>
          <cell r="AE163" t="str">
            <v>NULL</v>
          </cell>
          <cell r="AF163">
            <v>2</v>
          </cell>
          <cell r="AG163">
            <v>2</v>
          </cell>
          <cell r="AH163">
            <v>2</v>
          </cell>
          <cell r="AI163">
            <v>2</v>
          </cell>
          <cell r="AJ163" t="str">
            <v>NULL</v>
          </cell>
          <cell r="AK163">
            <v>8</v>
          </cell>
          <cell r="AL163" t="str">
            <v>NULL</v>
          </cell>
        </row>
        <row r="164">
          <cell r="A164">
            <v>106231</v>
          </cell>
          <cell r="B164">
            <v>3573022</v>
          </cell>
          <cell r="C164" t="str">
            <v>St James CofE Primary School, Ashton-under-Lyne</v>
          </cell>
          <cell r="D164" t="str">
            <v>North West</v>
          </cell>
          <cell r="E164" t="str">
            <v>North West</v>
          </cell>
          <cell r="F164" t="str">
            <v>Tameside</v>
          </cell>
          <cell r="G164" t="str">
            <v>Ashton-under-Lyne</v>
          </cell>
          <cell r="H164" t="str">
            <v>OL6 9HU</v>
          </cell>
          <cell r="I164" t="str">
            <v>Voluntary Controlled School</v>
          </cell>
          <cell r="J164" t="str">
            <v>Primary</v>
          </cell>
          <cell r="K164" t="str">
            <v>Does not have a sixth form</v>
          </cell>
          <cell r="L164">
            <v>10002195</v>
          </cell>
          <cell r="M164">
            <v>42312</v>
          </cell>
          <cell r="N164">
            <v>42313</v>
          </cell>
          <cell r="O164" t="str">
            <v>Requires Improvement S5 Reinspection Visit 1</v>
          </cell>
          <cell r="P164" t="str">
            <v>Schools - S5</v>
          </cell>
          <cell r="Q164" t="str">
            <v>NULL</v>
          </cell>
          <cell r="R164">
            <v>2</v>
          </cell>
          <cell r="S164" t="str">
            <v>NULL</v>
          </cell>
          <cell r="T164">
            <v>2</v>
          </cell>
          <cell r="U164">
            <v>2</v>
          </cell>
          <cell r="V164">
            <v>2</v>
          </cell>
          <cell r="W164">
            <v>2</v>
          </cell>
          <cell r="X164" t="str">
            <v>NULL</v>
          </cell>
          <cell r="Y164">
            <v>2</v>
          </cell>
          <cell r="Z164" t="str">
            <v>NULL</v>
          </cell>
          <cell r="AA164" t="str">
            <v>NULL</v>
          </cell>
          <cell r="AB164" t="str">
            <v>NULL</v>
          </cell>
          <cell r="AC164" t="str">
            <v>NULL</v>
          </cell>
          <cell r="AD164">
            <v>3</v>
          </cell>
          <cell r="AE164" t="str">
            <v>NULL</v>
          </cell>
          <cell r="AF164">
            <v>3</v>
          </cell>
          <cell r="AG164">
            <v>3</v>
          </cell>
          <cell r="AH164">
            <v>2</v>
          </cell>
          <cell r="AI164">
            <v>3</v>
          </cell>
          <cell r="AJ164" t="str">
            <v>NULL</v>
          </cell>
          <cell r="AK164" t="str">
            <v>NULL</v>
          </cell>
          <cell r="AL164" t="str">
            <v>NULL</v>
          </cell>
        </row>
        <row r="165">
          <cell r="A165">
            <v>106233</v>
          </cell>
          <cell r="B165">
            <v>3573025</v>
          </cell>
          <cell r="C165" t="str">
            <v>St Paul's CofE Primary School, Stalybridge</v>
          </cell>
          <cell r="D165" t="str">
            <v>North West</v>
          </cell>
          <cell r="E165" t="str">
            <v>North West</v>
          </cell>
          <cell r="F165" t="str">
            <v>Tameside</v>
          </cell>
          <cell r="G165" t="str">
            <v>Stalybridge and Hyde</v>
          </cell>
          <cell r="H165" t="str">
            <v>SK15 2PT</v>
          </cell>
          <cell r="I165" t="str">
            <v>Voluntary Controlled School</v>
          </cell>
          <cell r="J165" t="str">
            <v>Primary</v>
          </cell>
          <cell r="K165" t="str">
            <v>Does not have a sixth form</v>
          </cell>
          <cell r="L165">
            <v>10004033</v>
          </cell>
          <cell r="M165">
            <v>42312</v>
          </cell>
          <cell r="N165">
            <v>42313</v>
          </cell>
          <cell r="O165" t="str">
            <v>Schools into Special Measures Visit 2</v>
          </cell>
          <cell r="P165" t="str">
            <v>Schools - S8</v>
          </cell>
          <cell r="Q165" t="str">
            <v>NULL</v>
          </cell>
          <cell r="R165" t="str">
            <v>NULL</v>
          </cell>
          <cell r="S165" t="str">
            <v>NULL</v>
          </cell>
          <cell r="T165" t="str">
            <v>NULL</v>
          </cell>
          <cell r="U165" t="str">
            <v>NULL</v>
          </cell>
          <cell r="V165" t="str">
            <v>NULL</v>
          </cell>
          <cell r="W165" t="str">
            <v>NULL</v>
          </cell>
          <cell r="X165" t="str">
            <v>NULL</v>
          </cell>
          <cell r="Y165" t="str">
            <v>NULL</v>
          </cell>
          <cell r="Z165" t="str">
            <v>NULL</v>
          </cell>
          <cell r="AA165" t="str">
            <v>NULL</v>
          </cell>
          <cell r="AB165" t="str">
            <v>NULL</v>
          </cell>
          <cell r="AC165" t="str">
            <v>NULL</v>
          </cell>
          <cell r="AD165">
            <v>4</v>
          </cell>
          <cell r="AE165" t="str">
            <v>SM</v>
          </cell>
          <cell r="AF165">
            <v>4</v>
          </cell>
          <cell r="AG165">
            <v>4</v>
          </cell>
          <cell r="AH165">
            <v>3</v>
          </cell>
          <cell r="AI165">
            <v>4</v>
          </cell>
          <cell r="AJ165" t="str">
            <v>NULL</v>
          </cell>
          <cell r="AK165">
            <v>3</v>
          </cell>
          <cell r="AL165">
            <v>9</v>
          </cell>
        </row>
        <row r="166">
          <cell r="A166">
            <v>106267</v>
          </cell>
          <cell r="B166">
            <v>3574023</v>
          </cell>
          <cell r="C166" t="str">
            <v>Longdendale High School</v>
          </cell>
          <cell r="D166" t="str">
            <v>North West</v>
          </cell>
          <cell r="E166" t="str">
            <v>North West</v>
          </cell>
          <cell r="F166" t="str">
            <v>Tameside</v>
          </cell>
          <cell r="G166" t="str">
            <v>Stalybridge and Hyde</v>
          </cell>
          <cell r="H166" t="str">
            <v>SK14 8LW</v>
          </cell>
          <cell r="I166" t="str">
            <v>Community School</v>
          </cell>
          <cell r="J166" t="str">
            <v>Secondary</v>
          </cell>
          <cell r="K166" t="str">
            <v>Does not have a sixth form</v>
          </cell>
          <cell r="L166">
            <v>10002194</v>
          </cell>
          <cell r="M166">
            <v>42311</v>
          </cell>
          <cell r="N166">
            <v>42312</v>
          </cell>
          <cell r="O166" t="str">
            <v>Requires Improvement S5 Reinspection Visit 1</v>
          </cell>
          <cell r="P166" t="str">
            <v>Schools - S5</v>
          </cell>
          <cell r="Q166" t="str">
            <v>NULL</v>
          </cell>
          <cell r="R166">
            <v>2</v>
          </cell>
          <cell r="S166" t="str">
            <v>NULL</v>
          </cell>
          <cell r="T166">
            <v>2</v>
          </cell>
          <cell r="U166">
            <v>2</v>
          </cell>
          <cell r="V166">
            <v>2</v>
          </cell>
          <cell r="W166">
            <v>1</v>
          </cell>
          <cell r="X166" t="str">
            <v>NULL</v>
          </cell>
          <cell r="Y166" t="str">
            <v>NULL</v>
          </cell>
          <cell r="Z166" t="str">
            <v>NULL</v>
          </cell>
          <cell r="AA166" t="str">
            <v>NULL</v>
          </cell>
          <cell r="AB166" t="str">
            <v>NULL</v>
          </cell>
          <cell r="AC166" t="str">
            <v>NULL</v>
          </cell>
          <cell r="AD166">
            <v>3</v>
          </cell>
          <cell r="AE166" t="str">
            <v>NULL</v>
          </cell>
          <cell r="AF166">
            <v>3</v>
          </cell>
          <cell r="AG166">
            <v>3</v>
          </cell>
          <cell r="AH166">
            <v>3</v>
          </cell>
          <cell r="AI166">
            <v>3</v>
          </cell>
          <cell r="AJ166" t="str">
            <v>NULL</v>
          </cell>
          <cell r="AK166" t="str">
            <v>NULL</v>
          </cell>
          <cell r="AL166" t="str">
            <v>NULL</v>
          </cell>
        </row>
        <row r="167">
          <cell r="A167">
            <v>106452</v>
          </cell>
          <cell r="B167">
            <v>3593310</v>
          </cell>
          <cell r="C167" t="str">
            <v>St Mark's CofE Primary School</v>
          </cell>
          <cell r="D167" t="str">
            <v>North West</v>
          </cell>
          <cell r="E167" t="str">
            <v>North West</v>
          </cell>
          <cell r="F167" t="str">
            <v>Wigan</v>
          </cell>
          <cell r="G167" t="str">
            <v>Wigan</v>
          </cell>
          <cell r="H167" t="str">
            <v>WN5 9DS</v>
          </cell>
          <cell r="I167" t="str">
            <v>Voluntary Aided School</v>
          </cell>
          <cell r="J167" t="str">
            <v>Primary</v>
          </cell>
          <cell r="K167" t="str">
            <v>Does not have a sixth form</v>
          </cell>
          <cell r="L167">
            <v>10005392</v>
          </cell>
          <cell r="M167">
            <v>42353</v>
          </cell>
          <cell r="N167">
            <v>42354</v>
          </cell>
          <cell r="O167" t="str">
            <v>Schools into Special Measures Visit 2</v>
          </cell>
          <cell r="P167" t="str">
            <v>Schools - S8</v>
          </cell>
          <cell r="Q167" t="str">
            <v>NULL</v>
          </cell>
          <cell r="R167" t="str">
            <v>NULL</v>
          </cell>
          <cell r="S167" t="str">
            <v>NULL</v>
          </cell>
          <cell r="T167" t="str">
            <v>NULL</v>
          </cell>
          <cell r="U167" t="str">
            <v>NULL</v>
          </cell>
          <cell r="V167" t="str">
            <v>NULL</v>
          </cell>
          <cell r="W167" t="str">
            <v>NULL</v>
          </cell>
          <cell r="X167" t="str">
            <v>NULL</v>
          </cell>
          <cell r="Y167" t="str">
            <v>NULL</v>
          </cell>
          <cell r="Z167" t="str">
            <v>NULL</v>
          </cell>
          <cell r="AA167" t="str">
            <v>NULL</v>
          </cell>
          <cell r="AB167" t="str">
            <v>NULL</v>
          </cell>
          <cell r="AC167" t="str">
            <v>NULL</v>
          </cell>
          <cell r="AD167">
            <v>4</v>
          </cell>
          <cell r="AE167" t="str">
            <v>SM</v>
          </cell>
          <cell r="AF167">
            <v>4</v>
          </cell>
          <cell r="AG167">
            <v>4</v>
          </cell>
          <cell r="AH167">
            <v>3</v>
          </cell>
          <cell r="AI167">
            <v>4</v>
          </cell>
          <cell r="AJ167" t="str">
            <v>NULL</v>
          </cell>
          <cell r="AK167">
            <v>4</v>
          </cell>
          <cell r="AL167">
            <v>9</v>
          </cell>
        </row>
        <row r="168">
          <cell r="A168">
            <v>106464</v>
          </cell>
          <cell r="B168">
            <v>3593338</v>
          </cell>
          <cell r="C168" t="str">
            <v>St Catharine's CofE Primary School</v>
          </cell>
          <cell r="D168" t="str">
            <v>North West</v>
          </cell>
          <cell r="E168" t="str">
            <v>North West</v>
          </cell>
          <cell r="F168" t="str">
            <v>Wigan</v>
          </cell>
          <cell r="G168" t="str">
            <v>Wigan</v>
          </cell>
          <cell r="H168" t="str">
            <v>WN1 3LP</v>
          </cell>
          <cell r="I168" t="str">
            <v>Voluntary Aided School</v>
          </cell>
          <cell r="J168" t="str">
            <v>Primary</v>
          </cell>
          <cell r="K168" t="str">
            <v>Does not have a sixth form</v>
          </cell>
          <cell r="L168">
            <v>10002185</v>
          </cell>
          <cell r="M168">
            <v>42270</v>
          </cell>
          <cell r="N168">
            <v>42271</v>
          </cell>
          <cell r="O168" t="str">
            <v>Requires Improvement S5 Reinspection Visit 1</v>
          </cell>
          <cell r="P168" t="str">
            <v>Schools - S5</v>
          </cell>
          <cell r="Q168" t="str">
            <v>NULL</v>
          </cell>
          <cell r="R168">
            <v>2</v>
          </cell>
          <cell r="S168" t="str">
            <v>NULL</v>
          </cell>
          <cell r="T168">
            <v>2</v>
          </cell>
          <cell r="U168">
            <v>2</v>
          </cell>
          <cell r="V168">
            <v>2</v>
          </cell>
          <cell r="W168">
            <v>2</v>
          </cell>
          <cell r="X168" t="str">
            <v>NULL</v>
          </cell>
          <cell r="Y168">
            <v>2</v>
          </cell>
          <cell r="Z168" t="str">
            <v>NULL</v>
          </cell>
          <cell r="AA168" t="str">
            <v>NULL</v>
          </cell>
          <cell r="AB168" t="str">
            <v>NULL</v>
          </cell>
          <cell r="AC168" t="str">
            <v>NULL</v>
          </cell>
          <cell r="AD168">
            <v>3</v>
          </cell>
          <cell r="AE168" t="str">
            <v>NULL</v>
          </cell>
          <cell r="AF168">
            <v>3</v>
          </cell>
          <cell r="AG168">
            <v>3</v>
          </cell>
          <cell r="AH168">
            <v>2</v>
          </cell>
          <cell r="AI168">
            <v>3</v>
          </cell>
          <cell r="AJ168" t="str">
            <v>NULL</v>
          </cell>
          <cell r="AK168" t="str">
            <v>NULL</v>
          </cell>
          <cell r="AL168" t="str">
            <v>NULL</v>
          </cell>
        </row>
        <row r="169">
          <cell r="A169">
            <v>106528</v>
          </cell>
          <cell r="B169">
            <v>3594026</v>
          </cell>
          <cell r="C169" t="str">
            <v>Hindley High School</v>
          </cell>
          <cell r="D169" t="str">
            <v>North West</v>
          </cell>
          <cell r="E169" t="str">
            <v>North West</v>
          </cell>
          <cell r="F169" t="str">
            <v>Wigan</v>
          </cell>
          <cell r="G169" t="str">
            <v>Makerfield</v>
          </cell>
          <cell r="H169" t="str">
            <v>WN2 4LG</v>
          </cell>
          <cell r="I169" t="str">
            <v>Foundation School</v>
          </cell>
          <cell r="J169" t="str">
            <v>Secondary</v>
          </cell>
          <cell r="K169" t="str">
            <v>Does not have a sixth form</v>
          </cell>
          <cell r="L169">
            <v>10005478</v>
          </cell>
          <cell r="M169">
            <v>42290</v>
          </cell>
          <cell r="N169">
            <v>42291</v>
          </cell>
          <cell r="O169" t="str">
            <v>Maintained Academy and School Short inspection</v>
          </cell>
          <cell r="P169" t="str">
            <v>Schools - S8 deemed S5</v>
          </cell>
          <cell r="Q169" t="str">
            <v>NULL</v>
          </cell>
          <cell r="R169">
            <v>3</v>
          </cell>
          <cell r="S169" t="str">
            <v>NULL</v>
          </cell>
          <cell r="T169">
            <v>3</v>
          </cell>
          <cell r="U169">
            <v>3</v>
          </cell>
          <cell r="V169">
            <v>2</v>
          </cell>
          <cell r="W169">
            <v>3</v>
          </cell>
          <cell r="X169" t="str">
            <v>NULL</v>
          </cell>
          <cell r="Y169" t="str">
            <v>NULL</v>
          </cell>
          <cell r="Z169" t="str">
            <v>NULL</v>
          </cell>
          <cell r="AA169" t="str">
            <v>NULL</v>
          </cell>
          <cell r="AB169" t="str">
            <v>NULL</v>
          </cell>
          <cell r="AC169" t="str">
            <v>NULL</v>
          </cell>
          <cell r="AD169">
            <v>2</v>
          </cell>
          <cell r="AE169" t="str">
            <v>NULL</v>
          </cell>
          <cell r="AF169">
            <v>2</v>
          </cell>
          <cell r="AG169">
            <v>2</v>
          </cell>
          <cell r="AH169">
            <v>2</v>
          </cell>
          <cell r="AI169">
            <v>2</v>
          </cell>
          <cell r="AJ169" t="str">
            <v>NULL</v>
          </cell>
          <cell r="AK169">
            <v>9</v>
          </cell>
          <cell r="AL169">
            <v>9</v>
          </cell>
        </row>
        <row r="170">
          <cell r="A170">
            <v>106588</v>
          </cell>
          <cell r="B170">
            <v>3702079</v>
          </cell>
          <cell r="C170" t="str">
            <v>Thurlstone Primary School</v>
          </cell>
          <cell r="D170" t="str">
            <v>Yorkshire and the Humber</v>
          </cell>
          <cell r="E170" t="str">
            <v>North East, Yorkshire and the Humber</v>
          </cell>
          <cell r="F170" t="str">
            <v>Barnsley</v>
          </cell>
          <cell r="G170" t="str">
            <v>Penistone and Stocksbridge</v>
          </cell>
          <cell r="H170" t="str">
            <v>S36 9RD</v>
          </cell>
          <cell r="I170" t="str">
            <v>Community School</v>
          </cell>
          <cell r="J170" t="str">
            <v>Primary</v>
          </cell>
          <cell r="K170" t="str">
            <v>Does not have a sixth form</v>
          </cell>
          <cell r="L170">
            <v>10001195</v>
          </cell>
          <cell r="M170">
            <v>42332</v>
          </cell>
          <cell r="N170">
            <v>42333</v>
          </cell>
          <cell r="O170" t="str">
            <v>Maintained Academy and School Short inspection</v>
          </cell>
          <cell r="P170" t="str">
            <v>Schools - S8 deemed S5</v>
          </cell>
          <cell r="Q170" t="str">
            <v>NULL</v>
          </cell>
          <cell r="R170">
            <v>1</v>
          </cell>
          <cell r="S170" t="str">
            <v>NULL</v>
          </cell>
          <cell r="T170">
            <v>1</v>
          </cell>
          <cell r="U170">
            <v>1</v>
          </cell>
          <cell r="V170">
            <v>1</v>
          </cell>
          <cell r="W170">
            <v>1</v>
          </cell>
          <cell r="X170" t="str">
            <v>NULL</v>
          </cell>
          <cell r="Y170">
            <v>1</v>
          </cell>
          <cell r="Z170" t="str">
            <v>NULL</v>
          </cell>
          <cell r="AA170" t="str">
            <v>NULL</v>
          </cell>
          <cell r="AB170" t="str">
            <v>NULL</v>
          </cell>
          <cell r="AC170" t="str">
            <v>NULL</v>
          </cell>
          <cell r="AD170">
            <v>2</v>
          </cell>
          <cell r="AE170" t="str">
            <v>NULL</v>
          </cell>
          <cell r="AF170">
            <v>2</v>
          </cell>
          <cell r="AG170">
            <v>2</v>
          </cell>
          <cell r="AH170">
            <v>2</v>
          </cell>
          <cell r="AI170">
            <v>2</v>
          </cell>
          <cell r="AJ170" t="str">
            <v>NULL</v>
          </cell>
          <cell r="AK170">
            <v>3</v>
          </cell>
          <cell r="AL170">
            <v>9</v>
          </cell>
        </row>
        <row r="171">
          <cell r="A171">
            <v>106643</v>
          </cell>
          <cell r="B171">
            <v>3703320</v>
          </cell>
          <cell r="C171" t="str">
            <v>Sacred Heart Catholic Primary School</v>
          </cell>
          <cell r="D171" t="str">
            <v>Yorkshire and the Humber</v>
          </cell>
          <cell r="E171" t="str">
            <v>North East, Yorkshire and the Humber</v>
          </cell>
          <cell r="F171" t="str">
            <v>Barnsley</v>
          </cell>
          <cell r="G171" t="str">
            <v>Wentworth and Dearne</v>
          </cell>
          <cell r="H171" t="str">
            <v>S63 9JY</v>
          </cell>
          <cell r="I171" t="str">
            <v>Voluntary Aided School</v>
          </cell>
          <cell r="J171" t="str">
            <v>Primary</v>
          </cell>
          <cell r="K171" t="str">
            <v>Does not have a sixth form</v>
          </cell>
          <cell r="L171">
            <v>10000523</v>
          </cell>
          <cell r="M171">
            <v>42318</v>
          </cell>
          <cell r="N171">
            <v>42319</v>
          </cell>
          <cell r="O171" t="str">
            <v>Maintained Academy and School Short inspection</v>
          </cell>
          <cell r="P171" t="str">
            <v>Schools - S8 deemed S5</v>
          </cell>
          <cell r="Q171" t="str">
            <v>NULL</v>
          </cell>
          <cell r="R171">
            <v>3</v>
          </cell>
          <cell r="S171" t="str">
            <v>NULL</v>
          </cell>
          <cell r="T171">
            <v>3</v>
          </cell>
          <cell r="U171">
            <v>3</v>
          </cell>
          <cell r="V171">
            <v>2</v>
          </cell>
          <cell r="W171">
            <v>3</v>
          </cell>
          <cell r="X171" t="str">
            <v>NULL</v>
          </cell>
          <cell r="Y171">
            <v>2</v>
          </cell>
          <cell r="Z171" t="str">
            <v>NULL</v>
          </cell>
          <cell r="AA171" t="str">
            <v>NULL</v>
          </cell>
          <cell r="AB171" t="str">
            <v>NULL</v>
          </cell>
          <cell r="AC171" t="str">
            <v>NULL</v>
          </cell>
          <cell r="AD171">
            <v>2</v>
          </cell>
          <cell r="AE171" t="str">
            <v>NULL</v>
          </cell>
          <cell r="AF171">
            <v>2</v>
          </cell>
          <cell r="AG171">
            <v>2</v>
          </cell>
          <cell r="AH171">
            <v>2</v>
          </cell>
          <cell r="AI171">
            <v>2</v>
          </cell>
          <cell r="AJ171" t="str">
            <v>NULL</v>
          </cell>
          <cell r="AK171">
            <v>8</v>
          </cell>
          <cell r="AL171" t="str">
            <v>NULL</v>
          </cell>
        </row>
        <row r="172">
          <cell r="A172">
            <v>106675</v>
          </cell>
          <cell r="B172">
            <v>3712062</v>
          </cell>
          <cell r="C172" t="str">
            <v>Edenthorpe Hall Primary School</v>
          </cell>
          <cell r="D172" t="str">
            <v>Yorkshire and the Humber</v>
          </cell>
          <cell r="E172" t="str">
            <v>North East, Yorkshire and the Humber</v>
          </cell>
          <cell r="F172" t="str">
            <v>Doncaster</v>
          </cell>
          <cell r="G172" t="str">
            <v>Doncaster Central</v>
          </cell>
          <cell r="H172" t="str">
            <v>DN3 2LS</v>
          </cell>
          <cell r="I172" t="str">
            <v>Community School</v>
          </cell>
          <cell r="J172" t="str">
            <v>Primary</v>
          </cell>
          <cell r="K172" t="str">
            <v>Does not have a sixth form</v>
          </cell>
          <cell r="L172">
            <v>10006826</v>
          </cell>
          <cell r="M172">
            <v>42314</v>
          </cell>
          <cell r="N172">
            <v>42314</v>
          </cell>
          <cell r="O172" t="str">
            <v>Requires Improvement monitoring Visit 1</v>
          </cell>
          <cell r="P172" t="str">
            <v>Schools - S8</v>
          </cell>
          <cell r="Q172" t="str">
            <v>NULL</v>
          </cell>
          <cell r="R172" t="str">
            <v>NULL</v>
          </cell>
          <cell r="S172" t="str">
            <v>NULL</v>
          </cell>
          <cell r="T172" t="str">
            <v>NULL</v>
          </cell>
          <cell r="U172" t="str">
            <v>NULL</v>
          </cell>
          <cell r="V172" t="str">
            <v>NULL</v>
          </cell>
          <cell r="W172" t="str">
            <v>NULL</v>
          </cell>
          <cell r="X172" t="str">
            <v>NULL</v>
          </cell>
          <cell r="Y172" t="str">
            <v>NULL</v>
          </cell>
          <cell r="Z172" t="str">
            <v>NULL</v>
          </cell>
          <cell r="AA172" t="str">
            <v>NULL</v>
          </cell>
          <cell r="AB172" t="str">
            <v>NULL</v>
          </cell>
          <cell r="AC172" t="str">
            <v>NULL</v>
          </cell>
          <cell r="AD172">
            <v>3</v>
          </cell>
          <cell r="AE172" t="str">
            <v>NULL</v>
          </cell>
          <cell r="AF172">
            <v>3</v>
          </cell>
          <cell r="AG172">
            <v>3</v>
          </cell>
          <cell r="AH172">
            <v>3</v>
          </cell>
          <cell r="AI172">
            <v>3</v>
          </cell>
          <cell r="AJ172" t="str">
            <v>NULL</v>
          </cell>
          <cell r="AK172">
            <v>3</v>
          </cell>
          <cell r="AL172">
            <v>9</v>
          </cell>
        </row>
        <row r="173">
          <cell r="A173">
            <v>106711</v>
          </cell>
          <cell r="B173">
            <v>3712139</v>
          </cell>
          <cell r="C173" t="str">
            <v>Morley Place Junior School</v>
          </cell>
          <cell r="D173" t="str">
            <v>Yorkshire and the Humber</v>
          </cell>
          <cell r="E173" t="str">
            <v>North East, Yorkshire and the Humber</v>
          </cell>
          <cell r="F173" t="str">
            <v>Doncaster</v>
          </cell>
          <cell r="G173" t="str">
            <v>Don Valley</v>
          </cell>
          <cell r="H173" t="str">
            <v>DN12 3LZ</v>
          </cell>
          <cell r="I173" t="str">
            <v>Community School</v>
          </cell>
          <cell r="J173" t="str">
            <v>Primary</v>
          </cell>
          <cell r="K173" t="str">
            <v>Does not have a sixth form</v>
          </cell>
          <cell r="L173">
            <v>10005220</v>
          </cell>
          <cell r="M173">
            <v>42312</v>
          </cell>
          <cell r="N173">
            <v>42313</v>
          </cell>
          <cell r="O173" t="str">
            <v>Schools into Special Measures Visit 2</v>
          </cell>
          <cell r="P173" t="str">
            <v>Schools - S8</v>
          </cell>
          <cell r="Q173" t="str">
            <v>NULL</v>
          </cell>
          <cell r="R173" t="str">
            <v>NULL</v>
          </cell>
          <cell r="S173" t="str">
            <v>NULL</v>
          </cell>
          <cell r="T173" t="str">
            <v>NULL</v>
          </cell>
          <cell r="U173" t="str">
            <v>NULL</v>
          </cell>
          <cell r="V173" t="str">
            <v>NULL</v>
          </cell>
          <cell r="W173" t="str">
            <v>NULL</v>
          </cell>
          <cell r="X173" t="str">
            <v>NULL</v>
          </cell>
          <cell r="Y173" t="str">
            <v>NULL</v>
          </cell>
          <cell r="Z173" t="str">
            <v>NULL</v>
          </cell>
          <cell r="AA173" t="str">
            <v>NULL</v>
          </cell>
          <cell r="AB173" t="str">
            <v>NULL</v>
          </cell>
          <cell r="AC173" t="str">
            <v>NULL</v>
          </cell>
          <cell r="AD173">
            <v>4</v>
          </cell>
          <cell r="AE173" t="str">
            <v>SM</v>
          </cell>
          <cell r="AF173">
            <v>4</v>
          </cell>
          <cell r="AG173">
            <v>4</v>
          </cell>
          <cell r="AH173">
            <v>4</v>
          </cell>
          <cell r="AI173">
            <v>4</v>
          </cell>
          <cell r="AJ173" t="str">
            <v>NULL</v>
          </cell>
          <cell r="AK173">
            <v>9</v>
          </cell>
          <cell r="AL173">
            <v>9</v>
          </cell>
        </row>
        <row r="174">
          <cell r="A174">
            <v>106721</v>
          </cell>
          <cell r="B174">
            <v>3712155</v>
          </cell>
          <cell r="C174" t="str">
            <v>Scawsby Rosedale Primary School</v>
          </cell>
          <cell r="D174" t="str">
            <v>Yorkshire and the Humber</v>
          </cell>
          <cell r="E174" t="str">
            <v>North East, Yorkshire and the Humber</v>
          </cell>
          <cell r="F174" t="str">
            <v>Doncaster</v>
          </cell>
          <cell r="G174" t="str">
            <v>Doncaster North</v>
          </cell>
          <cell r="H174" t="str">
            <v>DN5 8RL</v>
          </cell>
          <cell r="I174" t="str">
            <v>Community School</v>
          </cell>
          <cell r="J174" t="str">
            <v>Primary</v>
          </cell>
          <cell r="K174" t="str">
            <v>Does not have a sixth form</v>
          </cell>
          <cell r="L174">
            <v>10006645</v>
          </cell>
          <cell r="M174">
            <v>42332</v>
          </cell>
          <cell r="N174">
            <v>42333</v>
          </cell>
          <cell r="O174" t="str">
            <v>Schools into Special Measures Visit 1</v>
          </cell>
          <cell r="P174" t="str">
            <v>Schools - S8</v>
          </cell>
          <cell r="Q174" t="str">
            <v>NULL</v>
          </cell>
          <cell r="R174" t="str">
            <v>NULL</v>
          </cell>
          <cell r="S174" t="str">
            <v>NULL</v>
          </cell>
          <cell r="T174" t="str">
            <v>NULL</v>
          </cell>
          <cell r="U174" t="str">
            <v>NULL</v>
          </cell>
          <cell r="V174" t="str">
            <v>NULL</v>
          </cell>
          <cell r="W174" t="str">
            <v>NULL</v>
          </cell>
          <cell r="X174" t="str">
            <v>NULL</v>
          </cell>
          <cell r="Y174" t="str">
            <v>NULL</v>
          </cell>
          <cell r="Z174" t="str">
            <v>NULL</v>
          </cell>
          <cell r="AA174" t="str">
            <v>NULL</v>
          </cell>
          <cell r="AB174" t="str">
            <v>NULL</v>
          </cell>
          <cell r="AC174" t="str">
            <v>NULL</v>
          </cell>
          <cell r="AD174">
            <v>4</v>
          </cell>
          <cell r="AE174" t="str">
            <v>SM</v>
          </cell>
          <cell r="AF174">
            <v>4</v>
          </cell>
          <cell r="AG174">
            <v>4</v>
          </cell>
          <cell r="AH174">
            <v>3</v>
          </cell>
          <cell r="AI174">
            <v>4</v>
          </cell>
          <cell r="AJ174" t="str">
            <v>NULL</v>
          </cell>
          <cell r="AK174">
            <v>2</v>
          </cell>
          <cell r="AL174">
            <v>9</v>
          </cell>
        </row>
        <row r="175">
          <cell r="A175">
            <v>106729</v>
          </cell>
          <cell r="B175">
            <v>3712166</v>
          </cell>
          <cell r="C175" t="str">
            <v>Intake Primary School</v>
          </cell>
          <cell r="D175" t="str">
            <v>Yorkshire and the Humber</v>
          </cell>
          <cell r="E175" t="str">
            <v>North East, Yorkshire and the Humber</v>
          </cell>
          <cell r="F175" t="str">
            <v>Doncaster</v>
          </cell>
          <cell r="G175" t="str">
            <v>Doncaster Central</v>
          </cell>
          <cell r="H175" t="str">
            <v>DN2 6EW</v>
          </cell>
          <cell r="I175" t="str">
            <v>Community School</v>
          </cell>
          <cell r="J175" t="str">
            <v>Primary</v>
          </cell>
          <cell r="K175" t="str">
            <v>Does not have a sixth form</v>
          </cell>
          <cell r="L175">
            <v>10006716</v>
          </cell>
          <cell r="M175">
            <v>42269</v>
          </cell>
          <cell r="N175">
            <v>42269</v>
          </cell>
          <cell r="O175" t="str">
            <v>Requires Improvement monitoring Visit 1</v>
          </cell>
          <cell r="P175" t="str">
            <v>Schools - S8</v>
          </cell>
          <cell r="Q175" t="str">
            <v>NULL</v>
          </cell>
          <cell r="R175" t="str">
            <v>NULL</v>
          </cell>
          <cell r="S175" t="str">
            <v>NULL</v>
          </cell>
          <cell r="T175" t="str">
            <v>NULL</v>
          </cell>
          <cell r="U175" t="str">
            <v>NULL</v>
          </cell>
          <cell r="V175" t="str">
            <v>NULL</v>
          </cell>
          <cell r="W175" t="str">
            <v>NULL</v>
          </cell>
          <cell r="X175" t="str">
            <v>NULL</v>
          </cell>
          <cell r="Y175" t="str">
            <v>NULL</v>
          </cell>
          <cell r="Z175" t="str">
            <v>NULL</v>
          </cell>
          <cell r="AA175" t="str">
            <v>NULL</v>
          </cell>
          <cell r="AB175" t="str">
            <v>NULL</v>
          </cell>
          <cell r="AC175" t="str">
            <v>NULL</v>
          </cell>
          <cell r="AD175">
            <v>3</v>
          </cell>
          <cell r="AE175" t="str">
            <v>NULL</v>
          </cell>
          <cell r="AF175">
            <v>3</v>
          </cell>
          <cell r="AG175">
            <v>3</v>
          </cell>
          <cell r="AH175">
            <v>2</v>
          </cell>
          <cell r="AI175">
            <v>3</v>
          </cell>
          <cell r="AJ175" t="str">
            <v>NULL</v>
          </cell>
          <cell r="AK175">
            <v>3</v>
          </cell>
          <cell r="AL175">
            <v>9</v>
          </cell>
        </row>
        <row r="176">
          <cell r="A176">
            <v>106735</v>
          </cell>
          <cell r="B176">
            <v>3712172</v>
          </cell>
          <cell r="C176" t="str">
            <v>Waverley Primary School</v>
          </cell>
          <cell r="D176" t="str">
            <v>Yorkshire and the Humber</v>
          </cell>
          <cell r="E176" t="str">
            <v>North East, Yorkshire and the Humber</v>
          </cell>
          <cell r="F176" t="str">
            <v>Doncaster</v>
          </cell>
          <cell r="G176" t="str">
            <v>Doncaster Central</v>
          </cell>
          <cell r="H176" t="str">
            <v>DN4 0UB</v>
          </cell>
          <cell r="I176" t="str">
            <v>Community School</v>
          </cell>
          <cell r="J176" t="str">
            <v>Primary</v>
          </cell>
          <cell r="K176" t="str">
            <v>Does not have a sixth form</v>
          </cell>
          <cell r="L176">
            <v>10004098</v>
          </cell>
          <cell r="M176">
            <v>42318</v>
          </cell>
          <cell r="N176">
            <v>42319</v>
          </cell>
          <cell r="O176" t="str">
            <v>Schools into Special Measures Visit 2</v>
          </cell>
          <cell r="P176" t="str">
            <v>Schools - S8</v>
          </cell>
          <cell r="Q176" t="str">
            <v>NULL</v>
          </cell>
          <cell r="R176" t="str">
            <v>NULL</v>
          </cell>
          <cell r="S176" t="str">
            <v>NULL</v>
          </cell>
          <cell r="T176" t="str">
            <v>NULL</v>
          </cell>
          <cell r="U176" t="str">
            <v>NULL</v>
          </cell>
          <cell r="V176" t="str">
            <v>NULL</v>
          </cell>
          <cell r="W176" t="str">
            <v>NULL</v>
          </cell>
          <cell r="X176" t="str">
            <v>NULL</v>
          </cell>
          <cell r="Y176" t="str">
            <v>NULL</v>
          </cell>
          <cell r="Z176" t="str">
            <v>NULL</v>
          </cell>
          <cell r="AA176" t="str">
            <v>NULL</v>
          </cell>
          <cell r="AB176" t="str">
            <v>NULL</v>
          </cell>
          <cell r="AC176" t="str">
            <v>NULL</v>
          </cell>
          <cell r="AD176">
            <v>4</v>
          </cell>
          <cell r="AE176" t="str">
            <v>SM</v>
          </cell>
          <cell r="AF176">
            <v>4</v>
          </cell>
          <cell r="AG176">
            <v>4</v>
          </cell>
          <cell r="AH176">
            <v>3</v>
          </cell>
          <cell r="AI176">
            <v>4</v>
          </cell>
          <cell r="AJ176" t="str">
            <v>NULL</v>
          </cell>
          <cell r="AK176">
            <v>3</v>
          </cell>
          <cell r="AL176">
            <v>9</v>
          </cell>
        </row>
        <row r="177">
          <cell r="A177">
            <v>106746</v>
          </cell>
          <cell r="B177">
            <v>3712184</v>
          </cell>
          <cell r="C177" t="str">
            <v>Hayfield Lane Primary School</v>
          </cell>
          <cell r="D177" t="str">
            <v>Yorkshire and the Humber</v>
          </cell>
          <cell r="E177" t="str">
            <v>North East, Yorkshire and the Humber</v>
          </cell>
          <cell r="F177" t="str">
            <v>Doncaster</v>
          </cell>
          <cell r="G177" t="str">
            <v>Don Valley</v>
          </cell>
          <cell r="H177" t="str">
            <v>DN9 3NB</v>
          </cell>
          <cell r="I177" t="str">
            <v>Community School</v>
          </cell>
          <cell r="J177" t="str">
            <v>Primary</v>
          </cell>
          <cell r="K177" t="str">
            <v>Does not have a sixth form</v>
          </cell>
          <cell r="L177">
            <v>10002159</v>
          </cell>
          <cell r="M177">
            <v>42347</v>
          </cell>
          <cell r="N177">
            <v>42348</v>
          </cell>
          <cell r="O177" t="str">
            <v>Requires Improvement S5 Reinspection Visit 1</v>
          </cell>
          <cell r="P177" t="str">
            <v>Schools - S5</v>
          </cell>
          <cell r="Q177" t="str">
            <v>NULL</v>
          </cell>
          <cell r="R177">
            <v>3</v>
          </cell>
          <cell r="S177" t="str">
            <v>NULL</v>
          </cell>
          <cell r="T177">
            <v>3</v>
          </cell>
          <cell r="U177">
            <v>3</v>
          </cell>
          <cell r="V177">
            <v>2</v>
          </cell>
          <cell r="W177">
            <v>2</v>
          </cell>
          <cell r="X177" t="str">
            <v>NULL</v>
          </cell>
          <cell r="Y177">
            <v>2</v>
          </cell>
          <cell r="Z177" t="str">
            <v>NULL</v>
          </cell>
          <cell r="AA177" t="str">
            <v>NULL</v>
          </cell>
          <cell r="AB177" t="str">
            <v>NULL</v>
          </cell>
          <cell r="AC177" t="str">
            <v>NULL</v>
          </cell>
          <cell r="AD177">
            <v>3</v>
          </cell>
          <cell r="AE177" t="str">
            <v>NULL</v>
          </cell>
          <cell r="AF177">
            <v>3</v>
          </cell>
          <cell r="AG177">
            <v>3</v>
          </cell>
          <cell r="AH177">
            <v>3</v>
          </cell>
          <cell r="AI177">
            <v>3</v>
          </cell>
          <cell r="AJ177" t="str">
            <v>NULL</v>
          </cell>
          <cell r="AK177" t="str">
            <v>NULL</v>
          </cell>
          <cell r="AL177" t="str">
            <v>NULL</v>
          </cell>
        </row>
        <row r="178">
          <cell r="A178">
            <v>106747</v>
          </cell>
          <cell r="B178">
            <v>3712185</v>
          </cell>
          <cell r="C178" t="str">
            <v>Scawthorpe Sunnyfields Primary School</v>
          </cell>
          <cell r="D178" t="str">
            <v>Yorkshire and the Humber</v>
          </cell>
          <cell r="E178" t="str">
            <v>North East, Yorkshire and the Humber</v>
          </cell>
          <cell r="F178" t="str">
            <v>Doncaster</v>
          </cell>
          <cell r="G178" t="str">
            <v>Doncaster North</v>
          </cell>
          <cell r="H178" t="str">
            <v>DN5 9EW</v>
          </cell>
          <cell r="I178" t="str">
            <v>Community School</v>
          </cell>
          <cell r="J178" t="str">
            <v>Primary</v>
          </cell>
          <cell r="K178" t="str">
            <v>Does not have a sixth form</v>
          </cell>
          <cell r="L178">
            <v>10006803</v>
          </cell>
          <cell r="M178">
            <v>42324</v>
          </cell>
          <cell r="N178">
            <v>42324</v>
          </cell>
          <cell r="O178" t="str">
            <v>Requires Improvement monitoring Visit 1</v>
          </cell>
          <cell r="P178" t="str">
            <v>Schools - S8</v>
          </cell>
          <cell r="Q178" t="str">
            <v>NULL</v>
          </cell>
          <cell r="R178" t="str">
            <v>NULL</v>
          </cell>
          <cell r="S178" t="str">
            <v>NULL</v>
          </cell>
          <cell r="T178" t="str">
            <v>NULL</v>
          </cell>
          <cell r="U178" t="str">
            <v>NULL</v>
          </cell>
          <cell r="V178" t="str">
            <v>NULL</v>
          </cell>
          <cell r="W178" t="str">
            <v>NULL</v>
          </cell>
          <cell r="X178" t="str">
            <v>NULL</v>
          </cell>
          <cell r="Y178" t="str">
            <v>NULL</v>
          </cell>
          <cell r="Z178" t="str">
            <v>NULL</v>
          </cell>
          <cell r="AA178" t="str">
            <v>NULL</v>
          </cell>
          <cell r="AB178" t="str">
            <v>NULL</v>
          </cell>
          <cell r="AC178" t="str">
            <v>NULL</v>
          </cell>
          <cell r="AD178">
            <v>3</v>
          </cell>
          <cell r="AE178" t="str">
            <v>NULL</v>
          </cell>
          <cell r="AF178">
            <v>3</v>
          </cell>
          <cell r="AG178">
            <v>3</v>
          </cell>
          <cell r="AH178">
            <v>2</v>
          </cell>
          <cell r="AI178">
            <v>3</v>
          </cell>
          <cell r="AJ178" t="str">
            <v>NULL</v>
          </cell>
          <cell r="AK178">
            <v>2</v>
          </cell>
          <cell r="AL178">
            <v>9</v>
          </cell>
        </row>
        <row r="179">
          <cell r="A179">
            <v>106758</v>
          </cell>
          <cell r="B179">
            <v>3712197</v>
          </cell>
          <cell r="C179" t="str">
            <v>Edlington Victoria Primary School</v>
          </cell>
          <cell r="D179" t="str">
            <v>Yorkshire and the Humber</v>
          </cell>
          <cell r="E179" t="str">
            <v>North East, Yorkshire and the Humber</v>
          </cell>
          <cell r="F179" t="str">
            <v>Doncaster</v>
          </cell>
          <cell r="G179" t="str">
            <v>Don Valley</v>
          </cell>
          <cell r="H179" t="str">
            <v>DN12 1BN</v>
          </cell>
          <cell r="I179" t="str">
            <v>Community School</v>
          </cell>
          <cell r="J179" t="str">
            <v>Primary</v>
          </cell>
          <cell r="K179" t="str">
            <v>Does not have a sixth form</v>
          </cell>
          <cell r="L179">
            <v>10004066</v>
          </cell>
          <cell r="M179">
            <v>42297</v>
          </cell>
          <cell r="N179">
            <v>42298</v>
          </cell>
          <cell r="O179" t="str">
            <v>Schools into Special Measures Visit 2</v>
          </cell>
          <cell r="P179" t="str">
            <v>Schools - S8</v>
          </cell>
          <cell r="Q179" t="str">
            <v>NULL</v>
          </cell>
          <cell r="R179" t="str">
            <v>NULL</v>
          </cell>
          <cell r="S179" t="str">
            <v>NULL</v>
          </cell>
          <cell r="T179" t="str">
            <v>NULL</v>
          </cell>
          <cell r="U179" t="str">
            <v>NULL</v>
          </cell>
          <cell r="V179" t="str">
            <v>NULL</v>
          </cell>
          <cell r="W179" t="str">
            <v>NULL</v>
          </cell>
          <cell r="X179" t="str">
            <v>NULL</v>
          </cell>
          <cell r="Y179" t="str">
            <v>NULL</v>
          </cell>
          <cell r="Z179" t="str">
            <v>NULL</v>
          </cell>
          <cell r="AA179" t="str">
            <v>NULL</v>
          </cell>
          <cell r="AB179" t="str">
            <v>NULL</v>
          </cell>
          <cell r="AC179" t="str">
            <v>NULL</v>
          </cell>
          <cell r="AD179">
            <v>4</v>
          </cell>
          <cell r="AE179" t="str">
            <v>SM</v>
          </cell>
          <cell r="AF179">
            <v>4</v>
          </cell>
          <cell r="AG179">
            <v>4</v>
          </cell>
          <cell r="AH179">
            <v>2</v>
          </cell>
          <cell r="AI179">
            <v>4</v>
          </cell>
          <cell r="AJ179" t="str">
            <v>NULL</v>
          </cell>
          <cell r="AK179">
            <v>3</v>
          </cell>
          <cell r="AL179">
            <v>9</v>
          </cell>
        </row>
        <row r="180">
          <cell r="A180">
            <v>106833</v>
          </cell>
          <cell r="B180">
            <v>3722004</v>
          </cell>
          <cell r="C180" t="str">
            <v>Badsley Primary School</v>
          </cell>
          <cell r="D180" t="str">
            <v>Yorkshire and the Humber</v>
          </cell>
          <cell r="E180" t="str">
            <v>North East, Yorkshire and the Humber</v>
          </cell>
          <cell r="F180" t="str">
            <v>Rotherham</v>
          </cell>
          <cell r="G180" t="str">
            <v>Rotherham</v>
          </cell>
          <cell r="H180" t="str">
            <v>S65 2QS</v>
          </cell>
          <cell r="I180" t="str">
            <v>Community School</v>
          </cell>
          <cell r="J180" t="str">
            <v>Primary</v>
          </cell>
          <cell r="K180" t="str">
            <v>Does not have a sixth form</v>
          </cell>
          <cell r="L180">
            <v>10006741</v>
          </cell>
          <cell r="M180">
            <v>42296</v>
          </cell>
          <cell r="N180">
            <v>42296</v>
          </cell>
          <cell r="O180" t="str">
            <v>Requires Improvement monitoring Visit 1</v>
          </cell>
          <cell r="P180" t="str">
            <v>Schools - S8</v>
          </cell>
          <cell r="Q180" t="str">
            <v>NULL</v>
          </cell>
          <cell r="R180" t="str">
            <v>NULL</v>
          </cell>
          <cell r="S180" t="str">
            <v>NULL</v>
          </cell>
          <cell r="T180" t="str">
            <v>NULL</v>
          </cell>
          <cell r="U180" t="str">
            <v>NULL</v>
          </cell>
          <cell r="V180" t="str">
            <v>NULL</v>
          </cell>
          <cell r="W180" t="str">
            <v>NULL</v>
          </cell>
          <cell r="X180" t="str">
            <v>NULL</v>
          </cell>
          <cell r="Y180" t="str">
            <v>NULL</v>
          </cell>
          <cell r="Z180" t="str">
            <v>NULL</v>
          </cell>
          <cell r="AA180" t="str">
            <v>NULL</v>
          </cell>
          <cell r="AB180" t="str">
            <v>NULL</v>
          </cell>
          <cell r="AC180" t="str">
            <v>NULL</v>
          </cell>
          <cell r="AD180">
            <v>3</v>
          </cell>
          <cell r="AE180" t="str">
            <v>NULL</v>
          </cell>
          <cell r="AF180">
            <v>3</v>
          </cell>
          <cell r="AG180">
            <v>3</v>
          </cell>
          <cell r="AH180">
            <v>3</v>
          </cell>
          <cell r="AI180">
            <v>3</v>
          </cell>
          <cell r="AJ180" t="str">
            <v>NULL</v>
          </cell>
          <cell r="AK180">
            <v>2</v>
          </cell>
          <cell r="AL180">
            <v>9</v>
          </cell>
        </row>
        <row r="181">
          <cell r="A181">
            <v>106863</v>
          </cell>
          <cell r="B181">
            <v>3722054</v>
          </cell>
          <cell r="C181" t="str">
            <v>Brinsworth Manor Junior School</v>
          </cell>
          <cell r="D181" t="str">
            <v>Yorkshire and the Humber</v>
          </cell>
          <cell r="E181" t="str">
            <v>North East, Yorkshire and the Humber</v>
          </cell>
          <cell r="F181" t="str">
            <v>Rotherham</v>
          </cell>
          <cell r="G181" t="str">
            <v>Rotherham</v>
          </cell>
          <cell r="H181" t="str">
            <v>S60 5BX</v>
          </cell>
          <cell r="I181" t="str">
            <v>Community School</v>
          </cell>
          <cell r="J181" t="str">
            <v>Primary</v>
          </cell>
          <cell r="K181" t="str">
            <v>Does not have a sixth form</v>
          </cell>
          <cell r="L181">
            <v>10006799</v>
          </cell>
          <cell r="M181">
            <v>42331</v>
          </cell>
          <cell r="N181">
            <v>42331</v>
          </cell>
          <cell r="O181" t="str">
            <v>Requires Improvement monitoring Visit 1</v>
          </cell>
          <cell r="P181" t="str">
            <v>Schools - S8</v>
          </cell>
          <cell r="Q181" t="str">
            <v>NULL</v>
          </cell>
          <cell r="R181" t="str">
            <v>NULL</v>
          </cell>
          <cell r="S181" t="str">
            <v>NULL</v>
          </cell>
          <cell r="T181" t="str">
            <v>NULL</v>
          </cell>
          <cell r="U181" t="str">
            <v>NULL</v>
          </cell>
          <cell r="V181" t="str">
            <v>NULL</v>
          </cell>
          <cell r="W181" t="str">
            <v>NULL</v>
          </cell>
          <cell r="X181" t="str">
            <v>NULL</v>
          </cell>
          <cell r="Y181" t="str">
            <v>NULL</v>
          </cell>
          <cell r="Z181" t="str">
            <v>NULL</v>
          </cell>
          <cell r="AA181" t="str">
            <v>NULL</v>
          </cell>
          <cell r="AB181" t="str">
            <v>NULL</v>
          </cell>
          <cell r="AC181" t="str">
            <v>NULL</v>
          </cell>
          <cell r="AD181">
            <v>3</v>
          </cell>
          <cell r="AE181" t="str">
            <v>NULL</v>
          </cell>
          <cell r="AF181">
            <v>3</v>
          </cell>
          <cell r="AG181">
            <v>3</v>
          </cell>
          <cell r="AH181">
            <v>2</v>
          </cell>
          <cell r="AI181">
            <v>3</v>
          </cell>
          <cell r="AJ181" t="str">
            <v>NULL</v>
          </cell>
          <cell r="AK181">
            <v>9</v>
          </cell>
          <cell r="AL181">
            <v>9</v>
          </cell>
        </row>
        <row r="182">
          <cell r="A182">
            <v>106888</v>
          </cell>
          <cell r="B182">
            <v>3722087</v>
          </cell>
          <cell r="C182" t="str">
            <v>Aston Lodge Primary School</v>
          </cell>
          <cell r="D182" t="str">
            <v>Yorkshire and the Humber</v>
          </cell>
          <cell r="E182" t="str">
            <v>North East, Yorkshire and the Humber</v>
          </cell>
          <cell r="F182" t="str">
            <v>Rotherham</v>
          </cell>
          <cell r="G182" t="str">
            <v>Rother Valley</v>
          </cell>
          <cell r="H182" t="str">
            <v>S26 2BL</v>
          </cell>
          <cell r="I182" t="str">
            <v>Community School</v>
          </cell>
          <cell r="J182" t="str">
            <v>Primary</v>
          </cell>
          <cell r="K182" t="str">
            <v>Does not have a sixth form</v>
          </cell>
          <cell r="L182">
            <v>10006811</v>
          </cell>
          <cell r="M182">
            <v>42352</v>
          </cell>
          <cell r="N182">
            <v>42352</v>
          </cell>
          <cell r="O182" t="str">
            <v>Requires Improvement monitoring Visit 1</v>
          </cell>
          <cell r="P182" t="str">
            <v>Schools - S8</v>
          </cell>
          <cell r="Q182" t="str">
            <v>NULL</v>
          </cell>
          <cell r="R182" t="str">
            <v>NULL</v>
          </cell>
          <cell r="S182" t="str">
            <v>NULL</v>
          </cell>
          <cell r="T182" t="str">
            <v>NULL</v>
          </cell>
          <cell r="U182" t="str">
            <v>NULL</v>
          </cell>
          <cell r="V182" t="str">
            <v>NULL</v>
          </cell>
          <cell r="W182" t="str">
            <v>NULL</v>
          </cell>
          <cell r="X182" t="str">
            <v>NULL</v>
          </cell>
          <cell r="Y182" t="str">
            <v>NULL</v>
          </cell>
          <cell r="Z182" t="str">
            <v>NULL</v>
          </cell>
          <cell r="AA182" t="str">
            <v>NULL</v>
          </cell>
          <cell r="AB182" t="str">
            <v>NULL</v>
          </cell>
          <cell r="AC182" t="str">
            <v>NULL</v>
          </cell>
          <cell r="AD182">
            <v>3</v>
          </cell>
          <cell r="AE182" t="str">
            <v>NULL</v>
          </cell>
          <cell r="AF182">
            <v>3</v>
          </cell>
          <cell r="AG182">
            <v>3</v>
          </cell>
          <cell r="AH182">
            <v>2</v>
          </cell>
          <cell r="AI182">
            <v>3</v>
          </cell>
          <cell r="AJ182" t="str">
            <v>NULL</v>
          </cell>
          <cell r="AK182">
            <v>2</v>
          </cell>
          <cell r="AL182">
            <v>9</v>
          </cell>
        </row>
        <row r="183">
          <cell r="A183">
            <v>106893</v>
          </cell>
          <cell r="B183">
            <v>3722092</v>
          </cell>
          <cell r="C183" t="str">
            <v>Wath Central Primary</v>
          </cell>
          <cell r="D183" t="str">
            <v>Yorkshire and the Humber</v>
          </cell>
          <cell r="E183" t="str">
            <v>North East, Yorkshire and the Humber</v>
          </cell>
          <cell r="F183" t="str">
            <v>Rotherham</v>
          </cell>
          <cell r="G183" t="str">
            <v>Wentworth and Dearne</v>
          </cell>
          <cell r="H183" t="str">
            <v>S63 7HG</v>
          </cell>
          <cell r="I183" t="str">
            <v>Foundation School</v>
          </cell>
          <cell r="J183" t="str">
            <v>Primary</v>
          </cell>
          <cell r="K183" t="str">
            <v>Does not have a sixth form</v>
          </cell>
          <cell r="L183">
            <v>10005211</v>
          </cell>
          <cell r="M183">
            <v>42341</v>
          </cell>
          <cell r="N183">
            <v>42342</v>
          </cell>
          <cell r="O183" t="str">
            <v>Schools into Special Measures Visit 4</v>
          </cell>
          <cell r="P183" t="str">
            <v>Schools - S8</v>
          </cell>
          <cell r="Q183" t="str">
            <v>NULL</v>
          </cell>
          <cell r="R183" t="str">
            <v>NULL</v>
          </cell>
          <cell r="S183" t="str">
            <v>NULL</v>
          </cell>
          <cell r="T183" t="str">
            <v>NULL</v>
          </cell>
          <cell r="U183" t="str">
            <v>NULL</v>
          </cell>
          <cell r="V183" t="str">
            <v>NULL</v>
          </cell>
          <cell r="W183" t="str">
            <v>NULL</v>
          </cell>
          <cell r="X183" t="str">
            <v>NULL</v>
          </cell>
          <cell r="Y183" t="str">
            <v>NULL</v>
          </cell>
          <cell r="Z183" t="str">
            <v>NULL</v>
          </cell>
          <cell r="AA183" t="str">
            <v>NULL</v>
          </cell>
          <cell r="AB183" t="str">
            <v>NULL</v>
          </cell>
          <cell r="AC183" t="str">
            <v>NULL</v>
          </cell>
          <cell r="AD183">
            <v>4</v>
          </cell>
          <cell r="AE183" t="str">
            <v>SM</v>
          </cell>
          <cell r="AF183">
            <v>3</v>
          </cell>
          <cell r="AG183">
            <v>3</v>
          </cell>
          <cell r="AH183">
            <v>4</v>
          </cell>
          <cell r="AI183">
            <v>4</v>
          </cell>
          <cell r="AJ183" t="str">
            <v>NULL</v>
          </cell>
          <cell r="AK183" t="str">
            <v>NULL</v>
          </cell>
          <cell r="AL183" t="str">
            <v>NULL</v>
          </cell>
        </row>
        <row r="184">
          <cell r="A184">
            <v>106947</v>
          </cell>
          <cell r="B184">
            <v>3724000</v>
          </cell>
          <cell r="C184" t="str">
            <v>Clifton Community School</v>
          </cell>
          <cell r="D184" t="str">
            <v>Yorkshire and the Humber</v>
          </cell>
          <cell r="E184" t="str">
            <v>North East, Yorkshire and the Humber</v>
          </cell>
          <cell r="F184" t="str">
            <v>Rotherham</v>
          </cell>
          <cell r="G184" t="str">
            <v>Rotherham</v>
          </cell>
          <cell r="H184" t="str">
            <v>S65 2SN</v>
          </cell>
          <cell r="I184" t="str">
            <v>Community School</v>
          </cell>
          <cell r="J184" t="str">
            <v>Secondary</v>
          </cell>
          <cell r="K184" t="str">
            <v>Does not have a sixth form</v>
          </cell>
          <cell r="L184">
            <v>10005215</v>
          </cell>
          <cell r="M184">
            <v>42340</v>
          </cell>
          <cell r="N184">
            <v>42341</v>
          </cell>
          <cell r="O184" t="str">
            <v>Schools into Special Measures Visit 4</v>
          </cell>
          <cell r="P184" t="str">
            <v>Schools - S8</v>
          </cell>
          <cell r="Q184" t="str">
            <v>NULL</v>
          </cell>
          <cell r="R184" t="str">
            <v>NULL</v>
          </cell>
          <cell r="S184" t="str">
            <v>NULL</v>
          </cell>
          <cell r="T184" t="str">
            <v>NULL</v>
          </cell>
          <cell r="U184" t="str">
            <v>NULL</v>
          </cell>
          <cell r="V184" t="str">
            <v>NULL</v>
          </cell>
          <cell r="W184" t="str">
            <v>NULL</v>
          </cell>
          <cell r="X184" t="str">
            <v>NULL</v>
          </cell>
          <cell r="Y184" t="str">
            <v>NULL</v>
          </cell>
          <cell r="Z184" t="str">
            <v>NULL</v>
          </cell>
          <cell r="AA184" t="str">
            <v>NULL</v>
          </cell>
          <cell r="AB184" t="str">
            <v>NULL</v>
          </cell>
          <cell r="AC184" t="str">
            <v>NULL</v>
          </cell>
          <cell r="AD184">
            <v>4</v>
          </cell>
          <cell r="AE184" t="str">
            <v>SM</v>
          </cell>
          <cell r="AF184">
            <v>4</v>
          </cell>
          <cell r="AG184">
            <v>4</v>
          </cell>
          <cell r="AH184">
            <v>4</v>
          </cell>
          <cell r="AI184">
            <v>4</v>
          </cell>
          <cell r="AJ184" t="str">
            <v>NULL</v>
          </cell>
          <cell r="AK184">
            <v>9</v>
          </cell>
          <cell r="AL184">
            <v>9</v>
          </cell>
        </row>
        <row r="185">
          <cell r="A185">
            <v>106967</v>
          </cell>
          <cell r="B185">
            <v>3727001</v>
          </cell>
          <cell r="C185" t="str">
            <v>Abbey School</v>
          </cell>
          <cell r="D185" t="str">
            <v>Yorkshire and the Humber</v>
          </cell>
          <cell r="E185" t="str">
            <v>North East, Yorkshire and the Humber</v>
          </cell>
          <cell r="F185" t="str">
            <v>Rotherham</v>
          </cell>
          <cell r="G185" t="str">
            <v>Rotherham</v>
          </cell>
          <cell r="H185" t="str">
            <v>S61 2RA</v>
          </cell>
          <cell r="I185" t="str">
            <v>Community Special School</v>
          </cell>
          <cell r="J185" t="str">
            <v>Special</v>
          </cell>
          <cell r="K185" t="str">
            <v>Not applicable</v>
          </cell>
          <cell r="L185">
            <v>10004128</v>
          </cell>
          <cell r="M185">
            <v>42334</v>
          </cell>
          <cell r="N185">
            <v>42334</v>
          </cell>
          <cell r="O185" t="str">
            <v>Schools into Special Measures Visit 3</v>
          </cell>
          <cell r="P185" t="str">
            <v>Schools - S8</v>
          </cell>
          <cell r="Q185" t="str">
            <v>NULL</v>
          </cell>
          <cell r="R185" t="str">
            <v>NULL</v>
          </cell>
          <cell r="S185" t="str">
            <v>NULL</v>
          </cell>
          <cell r="T185" t="str">
            <v>NULL</v>
          </cell>
          <cell r="U185" t="str">
            <v>NULL</v>
          </cell>
          <cell r="V185" t="str">
            <v>NULL</v>
          </cell>
          <cell r="W185" t="str">
            <v>NULL</v>
          </cell>
          <cell r="X185" t="str">
            <v>NULL</v>
          </cell>
          <cell r="Y185" t="str">
            <v>NULL</v>
          </cell>
          <cell r="Z185" t="str">
            <v>NULL</v>
          </cell>
          <cell r="AA185" t="str">
            <v>NULL</v>
          </cell>
          <cell r="AB185" t="str">
            <v>NULL</v>
          </cell>
          <cell r="AC185" t="str">
            <v>NULL</v>
          </cell>
          <cell r="AD185">
            <v>4</v>
          </cell>
          <cell r="AE185" t="str">
            <v>SM</v>
          </cell>
          <cell r="AF185">
            <v>4</v>
          </cell>
          <cell r="AG185">
            <v>4</v>
          </cell>
          <cell r="AH185">
            <v>4</v>
          </cell>
          <cell r="AI185">
            <v>4</v>
          </cell>
          <cell r="AJ185" t="str">
            <v>NULL</v>
          </cell>
          <cell r="AK185">
            <v>9</v>
          </cell>
          <cell r="AL185">
            <v>9</v>
          </cell>
        </row>
        <row r="186">
          <cell r="A186">
            <v>107005</v>
          </cell>
          <cell r="B186">
            <v>3732363</v>
          </cell>
          <cell r="C186" t="str">
            <v>Rainbow Forge Primary School</v>
          </cell>
          <cell r="D186" t="str">
            <v>Yorkshire and the Humber</v>
          </cell>
          <cell r="E186" t="str">
            <v>North East, Yorkshire and the Humber</v>
          </cell>
          <cell r="F186" t="str">
            <v>Sheffield</v>
          </cell>
          <cell r="G186" t="str">
            <v>Sheffield South East</v>
          </cell>
          <cell r="H186" t="str">
            <v>S12 4LQ</v>
          </cell>
          <cell r="I186" t="str">
            <v>Foundation School</v>
          </cell>
          <cell r="J186" t="str">
            <v>Primary</v>
          </cell>
          <cell r="K186" t="str">
            <v>Does not have a sixth form</v>
          </cell>
          <cell r="L186">
            <v>10006733</v>
          </cell>
          <cell r="M186">
            <v>42338</v>
          </cell>
          <cell r="N186">
            <v>42338</v>
          </cell>
          <cell r="O186" t="str">
            <v>Requires Improvement monitoring Visit 1</v>
          </cell>
          <cell r="P186" t="str">
            <v>Schools - S8</v>
          </cell>
          <cell r="Q186" t="str">
            <v>NULL</v>
          </cell>
          <cell r="R186" t="str">
            <v>NULL</v>
          </cell>
          <cell r="S186" t="str">
            <v>NULL</v>
          </cell>
          <cell r="T186" t="str">
            <v>NULL</v>
          </cell>
          <cell r="U186" t="str">
            <v>NULL</v>
          </cell>
          <cell r="V186" t="str">
            <v>NULL</v>
          </cell>
          <cell r="W186" t="str">
            <v>NULL</v>
          </cell>
          <cell r="X186" t="str">
            <v>NULL</v>
          </cell>
          <cell r="Y186" t="str">
            <v>NULL</v>
          </cell>
          <cell r="Z186" t="str">
            <v>NULL</v>
          </cell>
          <cell r="AA186" t="str">
            <v>NULL</v>
          </cell>
          <cell r="AB186" t="str">
            <v>NULL</v>
          </cell>
          <cell r="AC186" t="str">
            <v>NULL</v>
          </cell>
          <cell r="AD186">
            <v>3</v>
          </cell>
          <cell r="AE186" t="str">
            <v>NULL</v>
          </cell>
          <cell r="AF186">
            <v>3</v>
          </cell>
          <cell r="AG186">
            <v>3</v>
          </cell>
          <cell r="AH186">
            <v>3</v>
          </cell>
          <cell r="AI186">
            <v>3</v>
          </cell>
          <cell r="AJ186" t="str">
            <v>NULL</v>
          </cell>
          <cell r="AK186">
            <v>2</v>
          </cell>
          <cell r="AL186">
            <v>9</v>
          </cell>
        </row>
        <row r="187">
          <cell r="A187">
            <v>107006</v>
          </cell>
          <cell r="B187">
            <v>3732092</v>
          </cell>
          <cell r="C187" t="str">
            <v>Mundella Primary School</v>
          </cell>
          <cell r="D187" t="str">
            <v>Yorkshire and the Humber</v>
          </cell>
          <cell r="E187" t="str">
            <v>North East, Yorkshire and the Humber</v>
          </cell>
          <cell r="F187" t="str">
            <v>Sheffield</v>
          </cell>
          <cell r="G187" t="str">
            <v>Sheffield, Heeley</v>
          </cell>
          <cell r="H187" t="str">
            <v>S8 8SJ</v>
          </cell>
          <cell r="I187" t="str">
            <v>Community School</v>
          </cell>
          <cell r="J187" t="str">
            <v>Primary</v>
          </cell>
          <cell r="K187" t="str">
            <v>Does not have a sixth form</v>
          </cell>
          <cell r="L187">
            <v>10003409</v>
          </cell>
          <cell r="M187">
            <v>42320</v>
          </cell>
          <cell r="N187">
            <v>42320</v>
          </cell>
          <cell r="O187" t="str">
            <v>Maintained Academy and School Short inspection</v>
          </cell>
          <cell r="P187" t="str">
            <v>Schools - Short inspection</v>
          </cell>
          <cell r="Q187" t="str">
            <v>NULL</v>
          </cell>
          <cell r="R187" t="str">
            <v>NULL</v>
          </cell>
          <cell r="S187" t="str">
            <v>NULL</v>
          </cell>
          <cell r="T187" t="str">
            <v>NULL</v>
          </cell>
          <cell r="U187" t="str">
            <v>NULL</v>
          </cell>
          <cell r="V187" t="str">
            <v>NULL</v>
          </cell>
          <cell r="W187" t="str">
            <v>NULL</v>
          </cell>
          <cell r="X187" t="str">
            <v>NULL</v>
          </cell>
          <cell r="Y187" t="str">
            <v>NULL</v>
          </cell>
          <cell r="Z187" t="str">
            <v>NULL</v>
          </cell>
          <cell r="AA187" t="str">
            <v>NULL</v>
          </cell>
          <cell r="AB187" t="str">
            <v>NULL</v>
          </cell>
          <cell r="AC187" t="str">
            <v>NULL</v>
          </cell>
          <cell r="AD187">
            <v>2</v>
          </cell>
          <cell r="AE187" t="str">
            <v>NULL</v>
          </cell>
          <cell r="AF187">
            <v>2</v>
          </cell>
          <cell r="AG187">
            <v>2</v>
          </cell>
          <cell r="AH187">
            <v>1</v>
          </cell>
          <cell r="AI187">
            <v>2</v>
          </cell>
          <cell r="AJ187" t="str">
            <v>NULL</v>
          </cell>
          <cell r="AK187">
            <v>2</v>
          </cell>
          <cell r="AL187">
            <v>9</v>
          </cell>
        </row>
        <row r="188">
          <cell r="A188">
            <v>107063</v>
          </cell>
          <cell r="B188">
            <v>3732318</v>
          </cell>
          <cell r="C188" t="str">
            <v>Acres Hill Community Primary School</v>
          </cell>
          <cell r="D188" t="str">
            <v>Yorkshire and the Humber</v>
          </cell>
          <cell r="E188" t="str">
            <v>North East, Yorkshire and the Humber</v>
          </cell>
          <cell r="F188" t="str">
            <v>Sheffield</v>
          </cell>
          <cell r="G188" t="str">
            <v>Sheffield South East</v>
          </cell>
          <cell r="H188" t="str">
            <v>S9 4GQ</v>
          </cell>
          <cell r="I188" t="str">
            <v>Community School</v>
          </cell>
          <cell r="J188" t="str">
            <v>Primary</v>
          </cell>
          <cell r="K188" t="str">
            <v>Does not have a sixth form</v>
          </cell>
          <cell r="L188">
            <v>10002047</v>
          </cell>
          <cell r="M188">
            <v>42332</v>
          </cell>
          <cell r="N188">
            <v>42333</v>
          </cell>
          <cell r="O188" t="str">
            <v>Requires Improvement S5 Reinspection Visit 1</v>
          </cell>
          <cell r="P188" t="str">
            <v>Schools - S5</v>
          </cell>
          <cell r="Q188" t="str">
            <v>NULL</v>
          </cell>
          <cell r="R188">
            <v>4</v>
          </cell>
          <cell r="S188" t="str">
            <v>SM</v>
          </cell>
          <cell r="T188">
            <v>4</v>
          </cell>
          <cell r="U188">
            <v>4</v>
          </cell>
          <cell r="V188">
            <v>3</v>
          </cell>
          <cell r="W188">
            <v>4</v>
          </cell>
          <cell r="X188" t="str">
            <v>NULL</v>
          </cell>
          <cell r="Y188">
            <v>3</v>
          </cell>
          <cell r="Z188" t="str">
            <v>NULL</v>
          </cell>
          <cell r="AA188" t="str">
            <v>NULL</v>
          </cell>
          <cell r="AB188" t="str">
            <v>NULL</v>
          </cell>
          <cell r="AC188" t="str">
            <v>NULL</v>
          </cell>
          <cell r="AD188">
            <v>3</v>
          </cell>
          <cell r="AE188" t="str">
            <v>NULL</v>
          </cell>
          <cell r="AF188">
            <v>3</v>
          </cell>
          <cell r="AG188">
            <v>3</v>
          </cell>
          <cell r="AH188">
            <v>2</v>
          </cell>
          <cell r="AI188">
            <v>3</v>
          </cell>
          <cell r="AJ188" t="str">
            <v>NULL</v>
          </cell>
          <cell r="AK188" t="str">
            <v>NULL</v>
          </cell>
          <cell r="AL188" t="str">
            <v>NULL</v>
          </cell>
        </row>
        <row r="189">
          <cell r="A189">
            <v>107073</v>
          </cell>
          <cell r="B189">
            <v>3732329</v>
          </cell>
          <cell r="C189" t="str">
            <v>Springfield Primary School</v>
          </cell>
          <cell r="D189" t="str">
            <v>Yorkshire and the Humber</v>
          </cell>
          <cell r="E189" t="str">
            <v>North East, Yorkshire and the Humber</v>
          </cell>
          <cell r="F189" t="str">
            <v>Sheffield</v>
          </cell>
          <cell r="G189" t="str">
            <v>Sheffield Central</v>
          </cell>
          <cell r="H189" t="str">
            <v>S10 2FA</v>
          </cell>
          <cell r="I189" t="str">
            <v>Community School</v>
          </cell>
          <cell r="J189" t="str">
            <v>Primary</v>
          </cell>
          <cell r="K189" t="str">
            <v>Does not have a sixth form</v>
          </cell>
          <cell r="L189">
            <v>10002042</v>
          </cell>
          <cell r="M189">
            <v>42284</v>
          </cell>
          <cell r="N189">
            <v>42285</v>
          </cell>
          <cell r="O189" t="str">
            <v>Requires Improvement S5 Reinspection Visit 1</v>
          </cell>
          <cell r="P189" t="str">
            <v>Schools - S5</v>
          </cell>
          <cell r="Q189" t="str">
            <v>NULL</v>
          </cell>
          <cell r="R189">
            <v>2</v>
          </cell>
          <cell r="S189" t="str">
            <v>NULL</v>
          </cell>
          <cell r="T189">
            <v>2</v>
          </cell>
          <cell r="U189">
            <v>2</v>
          </cell>
          <cell r="V189">
            <v>2</v>
          </cell>
          <cell r="W189">
            <v>2</v>
          </cell>
          <cell r="X189" t="str">
            <v>NULL</v>
          </cell>
          <cell r="Y189">
            <v>2</v>
          </cell>
          <cell r="Z189" t="str">
            <v>NULL</v>
          </cell>
          <cell r="AA189" t="str">
            <v>NULL</v>
          </cell>
          <cell r="AB189" t="str">
            <v>NULL</v>
          </cell>
          <cell r="AC189" t="str">
            <v>NULL</v>
          </cell>
          <cell r="AD189">
            <v>3</v>
          </cell>
          <cell r="AE189" t="str">
            <v>NULL</v>
          </cell>
          <cell r="AF189">
            <v>3</v>
          </cell>
          <cell r="AG189">
            <v>3</v>
          </cell>
          <cell r="AH189">
            <v>2</v>
          </cell>
          <cell r="AI189">
            <v>3</v>
          </cell>
          <cell r="AJ189" t="str">
            <v>NULL</v>
          </cell>
          <cell r="AK189" t="str">
            <v>NULL</v>
          </cell>
          <cell r="AL189" t="str">
            <v>NULL</v>
          </cell>
        </row>
        <row r="190">
          <cell r="A190">
            <v>107081</v>
          </cell>
          <cell r="B190">
            <v>3732338</v>
          </cell>
          <cell r="C190" t="str">
            <v>Rivelin Primary School</v>
          </cell>
          <cell r="D190" t="str">
            <v>Yorkshire and the Humber</v>
          </cell>
          <cell r="E190" t="str">
            <v>North East, Yorkshire and the Humber</v>
          </cell>
          <cell r="F190" t="str">
            <v>Sheffield</v>
          </cell>
          <cell r="G190" t="str">
            <v>Sheffield Central</v>
          </cell>
          <cell r="H190" t="str">
            <v>S6 2PL</v>
          </cell>
          <cell r="I190" t="str">
            <v>Community School</v>
          </cell>
          <cell r="J190" t="str">
            <v>Primary</v>
          </cell>
          <cell r="K190" t="str">
            <v>Does not have a sixth form</v>
          </cell>
          <cell r="L190">
            <v>10002048</v>
          </cell>
          <cell r="M190">
            <v>42346</v>
          </cell>
          <cell r="N190">
            <v>42347</v>
          </cell>
          <cell r="O190" t="str">
            <v>Requires Improvement S5 Reinspection Visit 1</v>
          </cell>
          <cell r="P190" t="str">
            <v>Schools - S5</v>
          </cell>
          <cell r="Q190" t="str">
            <v>NULL</v>
          </cell>
          <cell r="R190">
            <v>2</v>
          </cell>
          <cell r="S190" t="str">
            <v>NULL</v>
          </cell>
          <cell r="T190">
            <v>2</v>
          </cell>
          <cell r="U190">
            <v>2</v>
          </cell>
          <cell r="V190">
            <v>2</v>
          </cell>
          <cell r="W190">
            <v>2</v>
          </cell>
          <cell r="X190" t="str">
            <v>NULL</v>
          </cell>
          <cell r="Y190">
            <v>2</v>
          </cell>
          <cell r="Z190" t="str">
            <v>NULL</v>
          </cell>
          <cell r="AA190" t="str">
            <v>NULL</v>
          </cell>
          <cell r="AB190" t="str">
            <v>NULL</v>
          </cell>
          <cell r="AC190" t="str">
            <v>NULL</v>
          </cell>
          <cell r="AD190">
            <v>3</v>
          </cell>
          <cell r="AE190" t="str">
            <v>NULL</v>
          </cell>
          <cell r="AF190">
            <v>3</v>
          </cell>
          <cell r="AG190">
            <v>3</v>
          </cell>
          <cell r="AH190">
            <v>2</v>
          </cell>
          <cell r="AI190">
            <v>2</v>
          </cell>
          <cell r="AJ190" t="str">
            <v>NULL</v>
          </cell>
          <cell r="AK190" t="str">
            <v>NULL</v>
          </cell>
          <cell r="AL190" t="str">
            <v>NULL</v>
          </cell>
        </row>
        <row r="191">
          <cell r="A191">
            <v>107084</v>
          </cell>
          <cell r="B191">
            <v>3732341</v>
          </cell>
          <cell r="C191" t="str">
            <v>Greenhill Primary School</v>
          </cell>
          <cell r="D191" t="str">
            <v>Yorkshire and the Humber</v>
          </cell>
          <cell r="E191" t="str">
            <v>North East, Yorkshire and the Humber</v>
          </cell>
          <cell r="F191" t="str">
            <v>Sheffield</v>
          </cell>
          <cell r="G191" t="str">
            <v>Sheffield, Heeley</v>
          </cell>
          <cell r="H191" t="str">
            <v>S8 7RA</v>
          </cell>
          <cell r="I191" t="str">
            <v>Community School</v>
          </cell>
          <cell r="J191" t="str">
            <v>Primary</v>
          </cell>
          <cell r="K191" t="str">
            <v>Does not have a sixth form</v>
          </cell>
          <cell r="L191">
            <v>10002045</v>
          </cell>
          <cell r="M191">
            <v>42340</v>
          </cell>
          <cell r="N191">
            <v>42341</v>
          </cell>
          <cell r="O191" t="str">
            <v>Requires Improvement S5 Reinspection Visit 1</v>
          </cell>
          <cell r="P191" t="str">
            <v>Schools - S5</v>
          </cell>
          <cell r="Q191" t="str">
            <v>NULL</v>
          </cell>
          <cell r="R191">
            <v>3</v>
          </cell>
          <cell r="S191" t="str">
            <v>NULL</v>
          </cell>
          <cell r="T191">
            <v>3</v>
          </cell>
          <cell r="U191">
            <v>3</v>
          </cell>
          <cell r="V191">
            <v>2</v>
          </cell>
          <cell r="W191">
            <v>3</v>
          </cell>
          <cell r="X191" t="str">
            <v>NULL</v>
          </cell>
          <cell r="Y191">
            <v>3</v>
          </cell>
          <cell r="Z191" t="str">
            <v>NULL</v>
          </cell>
          <cell r="AA191" t="str">
            <v>NULL</v>
          </cell>
          <cell r="AB191" t="str">
            <v>NULL</v>
          </cell>
          <cell r="AC191" t="str">
            <v>NULL</v>
          </cell>
          <cell r="AD191">
            <v>3</v>
          </cell>
          <cell r="AE191" t="str">
            <v>NULL</v>
          </cell>
          <cell r="AF191">
            <v>3</v>
          </cell>
          <cell r="AG191">
            <v>3</v>
          </cell>
          <cell r="AH191">
            <v>3</v>
          </cell>
          <cell r="AI191">
            <v>3</v>
          </cell>
          <cell r="AJ191" t="str">
            <v>NULL</v>
          </cell>
          <cell r="AK191" t="str">
            <v>NULL</v>
          </cell>
          <cell r="AL191" t="str">
            <v>NULL</v>
          </cell>
        </row>
        <row r="192">
          <cell r="A192">
            <v>107106</v>
          </cell>
          <cell r="B192">
            <v>3733010</v>
          </cell>
          <cell r="C192" t="str">
            <v>Norton Free Church of England Primary School</v>
          </cell>
          <cell r="D192" t="str">
            <v>Yorkshire and the Humber</v>
          </cell>
          <cell r="E192" t="str">
            <v>North East, Yorkshire and the Humber</v>
          </cell>
          <cell r="F192" t="str">
            <v>Sheffield</v>
          </cell>
          <cell r="G192" t="str">
            <v>Sheffield, Heeley</v>
          </cell>
          <cell r="H192" t="str">
            <v>S8 8JS</v>
          </cell>
          <cell r="I192" t="str">
            <v>Voluntary Controlled School</v>
          </cell>
          <cell r="J192" t="str">
            <v>Primary</v>
          </cell>
          <cell r="K192" t="str">
            <v>Does not have a sixth form</v>
          </cell>
          <cell r="L192">
            <v>10002753</v>
          </cell>
          <cell r="M192">
            <v>42318</v>
          </cell>
          <cell r="N192">
            <v>42318</v>
          </cell>
          <cell r="O192" t="str">
            <v>Maintained Academy and School Short inspection</v>
          </cell>
          <cell r="P192" t="str">
            <v>Schools - Short inspection</v>
          </cell>
          <cell r="Q192" t="str">
            <v>NULL</v>
          </cell>
          <cell r="R192" t="str">
            <v>NULL</v>
          </cell>
          <cell r="S192" t="str">
            <v>NULL</v>
          </cell>
          <cell r="T192" t="str">
            <v>NULL</v>
          </cell>
          <cell r="U192" t="str">
            <v>NULL</v>
          </cell>
          <cell r="V192" t="str">
            <v>NULL</v>
          </cell>
          <cell r="W192" t="str">
            <v>NULL</v>
          </cell>
          <cell r="X192" t="str">
            <v>NULL</v>
          </cell>
          <cell r="Y192" t="str">
            <v>NULL</v>
          </cell>
          <cell r="Z192" t="str">
            <v>NULL</v>
          </cell>
          <cell r="AA192" t="str">
            <v>NULL</v>
          </cell>
          <cell r="AB192" t="str">
            <v>NULL</v>
          </cell>
          <cell r="AC192" t="str">
            <v>NULL</v>
          </cell>
          <cell r="AD192">
            <v>2</v>
          </cell>
          <cell r="AE192" t="str">
            <v>NULL</v>
          </cell>
          <cell r="AF192">
            <v>2</v>
          </cell>
          <cell r="AG192">
            <v>2</v>
          </cell>
          <cell r="AH192">
            <v>2</v>
          </cell>
          <cell r="AI192">
            <v>2</v>
          </cell>
          <cell r="AJ192" t="str">
            <v>NULL</v>
          </cell>
          <cell r="AK192">
            <v>8</v>
          </cell>
          <cell r="AL192" t="str">
            <v>NULL</v>
          </cell>
        </row>
        <row r="193">
          <cell r="A193">
            <v>107206</v>
          </cell>
          <cell r="B193">
            <v>3802033</v>
          </cell>
          <cell r="C193" t="str">
            <v>Greengates Primary School</v>
          </cell>
          <cell r="D193" t="str">
            <v>Yorkshire and the Humber</v>
          </cell>
          <cell r="E193" t="str">
            <v>North East, Yorkshire and the Humber</v>
          </cell>
          <cell r="F193" t="str">
            <v>Bradford</v>
          </cell>
          <cell r="G193" t="str">
            <v>Bradford East</v>
          </cell>
          <cell r="H193" t="str">
            <v>BD10 9AX</v>
          </cell>
          <cell r="I193" t="str">
            <v>Community School</v>
          </cell>
          <cell r="J193" t="str">
            <v>Primary</v>
          </cell>
          <cell r="K193" t="str">
            <v>Does not have a sixth form</v>
          </cell>
          <cell r="L193">
            <v>10001635</v>
          </cell>
          <cell r="M193">
            <v>42333</v>
          </cell>
          <cell r="N193">
            <v>42334</v>
          </cell>
          <cell r="O193" t="str">
            <v>Serious Weaknesses S5 Reinspection</v>
          </cell>
          <cell r="P193" t="str">
            <v>Schools - S5</v>
          </cell>
          <cell r="Q193" t="str">
            <v>NULL</v>
          </cell>
          <cell r="R193">
            <v>3</v>
          </cell>
          <cell r="S193" t="str">
            <v>NULL</v>
          </cell>
          <cell r="T193">
            <v>3</v>
          </cell>
          <cell r="U193">
            <v>3</v>
          </cell>
          <cell r="V193">
            <v>2</v>
          </cell>
          <cell r="W193">
            <v>3</v>
          </cell>
          <cell r="X193" t="str">
            <v>NULL</v>
          </cell>
          <cell r="Y193">
            <v>3</v>
          </cell>
          <cell r="Z193" t="str">
            <v>NULL</v>
          </cell>
          <cell r="AA193" t="str">
            <v>NULL</v>
          </cell>
          <cell r="AB193" t="str">
            <v>NULL</v>
          </cell>
          <cell r="AC193" t="str">
            <v>NULL</v>
          </cell>
          <cell r="AD193">
            <v>4</v>
          </cell>
          <cell r="AE193" t="str">
            <v>SWK</v>
          </cell>
          <cell r="AF193">
            <v>4</v>
          </cell>
          <cell r="AG193">
            <v>4</v>
          </cell>
          <cell r="AH193">
            <v>2</v>
          </cell>
          <cell r="AI193">
            <v>3</v>
          </cell>
          <cell r="AJ193" t="str">
            <v>NULL</v>
          </cell>
          <cell r="AK193" t="str">
            <v>NULL</v>
          </cell>
          <cell r="AL193" t="str">
            <v>NULL</v>
          </cell>
        </row>
        <row r="194">
          <cell r="A194">
            <v>107221</v>
          </cell>
          <cell r="B194">
            <v>3802058</v>
          </cell>
          <cell r="C194" t="str">
            <v>Thackley Primary School</v>
          </cell>
          <cell r="D194" t="str">
            <v>Yorkshire and the Humber</v>
          </cell>
          <cell r="E194" t="str">
            <v>North East, Yorkshire and the Humber</v>
          </cell>
          <cell r="F194" t="str">
            <v>Bradford</v>
          </cell>
          <cell r="G194" t="str">
            <v>Bradford East</v>
          </cell>
          <cell r="H194" t="str">
            <v>BD10 8PJ</v>
          </cell>
          <cell r="I194" t="str">
            <v>Community School</v>
          </cell>
          <cell r="J194" t="str">
            <v>Primary</v>
          </cell>
          <cell r="K194" t="str">
            <v>Does not have a sixth form</v>
          </cell>
          <cell r="L194">
            <v>10000701</v>
          </cell>
          <cell r="M194">
            <v>42297</v>
          </cell>
          <cell r="N194">
            <v>42297</v>
          </cell>
          <cell r="O194" t="str">
            <v>Maintained Academy and School Short inspection</v>
          </cell>
          <cell r="P194" t="str">
            <v>Schools - Short inspection</v>
          </cell>
          <cell r="Q194" t="str">
            <v>NULL</v>
          </cell>
          <cell r="R194" t="str">
            <v>NULL</v>
          </cell>
          <cell r="S194" t="str">
            <v>NULL</v>
          </cell>
          <cell r="T194" t="str">
            <v>NULL</v>
          </cell>
          <cell r="U194" t="str">
            <v>NULL</v>
          </cell>
          <cell r="V194" t="str">
            <v>NULL</v>
          </cell>
          <cell r="W194" t="str">
            <v>NULL</v>
          </cell>
          <cell r="X194" t="str">
            <v>NULL</v>
          </cell>
          <cell r="Y194" t="str">
            <v>NULL</v>
          </cell>
          <cell r="Z194" t="str">
            <v>NULL</v>
          </cell>
          <cell r="AA194" t="str">
            <v>NULL</v>
          </cell>
          <cell r="AB194" t="str">
            <v>NULL</v>
          </cell>
          <cell r="AC194" t="str">
            <v>NULL</v>
          </cell>
          <cell r="AD194">
            <v>2</v>
          </cell>
          <cell r="AE194" t="str">
            <v>NULL</v>
          </cell>
          <cell r="AF194">
            <v>2</v>
          </cell>
          <cell r="AG194">
            <v>2</v>
          </cell>
          <cell r="AH194">
            <v>1</v>
          </cell>
          <cell r="AI194">
            <v>1</v>
          </cell>
          <cell r="AJ194" t="str">
            <v>NULL</v>
          </cell>
          <cell r="AK194">
            <v>2</v>
          </cell>
          <cell r="AL194">
            <v>9</v>
          </cell>
        </row>
        <row r="195">
          <cell r="A195">
            <v>107271</v>
          </cell>
          <cell r="B195">
            <v>3802142</v>
          </cell>
          <cell r="C195" t="str">
            <v>High Crags Primary School</v>
          </cell>
          <cell r="D195" t="str">
            <v>Yorkshire and the Humber</v>
          </cell>
          <cell r="E195" t="str">
            <v>North East, Yorkshire and the Humber</v>
          </cell>
          <cell r="F195" t="str">
            <v>Bradford</v>
          </cell>
          <cell r="G195" t="str">
            <v>Shipley</v>
          </cell>
          <cell r="H195" t="str">
            <v>BD18 2ES</v>
          </cell>
          <cell r="I195" t="str">
            <v>Community School</v>
          </cell>
          <cell r="J195" t="str">
            <v>Primary</v>
          </cell>
          <cell r="K195" t="str">
            <v>Does not have a sixth form</v>
          </cell>
          <cell r="L195">
            <v>10006707</v>
          </cell>
          <cell r="M195">
            <v>42339</v>
          </cell>
          <cell r="N195">
            <v>42340</v>
          </cell>
          <cell r="O195" t="str">
            <v>Schools into Special Measures Visit 1</v>
          </cell>
          <cell r="P195" t="str">
            <v>Schools - S8</v>
          </cell>
          <cell r="Q195" t="str">
            <v>NULL</v>
          </cell>
          <cell r="R195" t="str">
            <v>NULL</v>
          </cell>
          <cell r="S195" t="str">
            <v>NULL</v>
          </cell>
          <cell r="T195" t="str">
            <v>NULL</v>
          </cell>
          <cell r="U195" t="str">
            <v>NULL</v>
          </cell>
          <cell r="V195" t="str">
            <v>NULL</v>
          </cell>
          <cell r="W195" t="str">
            <v>NULL</v>
          </cell>
          <cell r="X195" t="str">
            <v>NULL</v>
          </cell>
          <cell r="Y195" t="str">
            <v>NULL</v>
          </cell>
          <cell r="Z195" t="str">
            <v>NULL</v>
          </cell>
          <cell r="AA195" t="str">
            <v>NULL</v>
          </cell>
          <cell r="AB195" t="str">
            <v>NULL</v>
          </cell>
          <cell r="AC195" t="str">
            <v>NULL</v>
          </cell>
          <cell r="AD195">
            <v>4</v>
          </cell>
          <cell r="AE195" t="str">
            <v>SM</v>
          </cell>
          <cell r="AF195">
            <v>4</v>
          </cell>
          <cell r="AG195">
            <v>4</v>
          </cell>
          <cell r="AH195">
            <v>3</v>
          </cell>
          <cell r="AI195">
            <v>4</v>
          </cell>
          <cell r="AJ195" t="str">
            <v>NULL</v>
          </cell>
          <cell r="AK195">
            <v>2</v>
          </cell>
          <cell r="AL195">
            <v>9</v>
          </cell>
        </row>
        <row r="196">
          <cell r="A196">
            <v>107330</v>
          </cell>
          <cell r="B196">
            <v>3803349</v>
          </cell>
          <cell r="C196" t="str">
            <v>St William's Catholic Primary School</v>
          </cell>
          <cell r="D196" t="str">
            <v>Yorkshire and the Humber</v>
          </cell>
          <cell r="E196" t="str">
            <v>North East, Yorkshire and the Humber</v>
          </cell>
          <cell r="F196" t="str">
            <v>Bradford</v>
          </cell>
          <cell r="G196" t="str">
            <v>Bradford West</v>
          </cell>
          <cell r="H196" t="str">
            <v>BD8 9RG</v>
          </cell>
          <cell r="I196" t="str">
            <v>Voluntary Aided School</v>
          </cell>
          <cell r="J196" t="str">
            <v>Primary</v>
          </cell>
          <cell r="K196" t="str">
            <v>Does not have a sixth form</v>
          </cell>
          <cell r="L196">
            <v>10006820</v>
          </cell>
          <cell r="M196">
            <v>42321</v>
          </cell>
          <cell r="N196">
            <v>42321</v>
          </cell>
          <cell r="O196" t="str">
            <v>Requires Improvement monitoring Visit 1</v>
          </cell>
          <cell r="P196" t="str">
            <v>Schools - S8</v>
          </cell>
          <cell r="Q196" t="str">
            <v>NULL</v>
          </cell>
          <cell r="R196" t="str">
            <v>NULL</v>
          </cell>
          <cell r="S196" t="str">
            <v>NULL</v>
          </cell>
          <cell r="T196" t="str">
            <v>NULL</v>
          </cell>
          <cell r="U196" t="str">
            <v>NULL</v>
          </cell>
          <cell r="V196" t="str">
            <v>NULL</v>
          </cell>
          <cell r="W196" t="str">
            <v>NULL</v>
          </cell>
          <cell r="X196" t="str">
            <v>NULL</v>
          </cell>
          <cell r="Y196" t="str">
            <v>NULL</v>
          </cell>
          <cell r="Z196" t="str">
            <v>NULL</v>
          </cell>
          <cell r="AA196" t="str">
            <v>NULL</v>
          </cell>
          <cell r="AB196" t="str">
            <v>NULL</v>
          </cell>
          <cell r="AC196" t="str">
            <v>NULL</v>
          </cell>
          <cell r="AD196">
            <v>3</v>
          </cell>
          <cell r="AE196" t="str">
            <v>NULL</v>
          </cell>
          <cell r="AF196">
            <v>3</v>
          </cell>
          <cell r="AG196">
            <v>3</v>
          </cell>
          <cell r="AH196">
            <v>2</v>
          </cell>
          <cell r="AI196">
            <v>3</v>
          </cell>
          <cell r="AJ196" t="str">
            <v>NULL</v>
          </cell>
          <cell r="AK196">
            <v>3</v>
          </cell>
          <cell r="AL196">
            <v>9</v>
          </cell>
        </row>
        <row r="197">
          <cell r="A197">
            <v>107334</v>
          </cell>
          <cell r="B197">
            <v>3803353</v>
          </cell>
          <cell r="C197" t="str">
            <v>Our Lady and St Brendan's Catholic Primary School</v>
          </cell>
          <cell r="D197" t="str">
            <v>Yorkshire and the Humber</v>
          </cell>
          <cell r="E197" t="str">
            <v>North East, Yorkshire and the Humber</v>
          </cell>
          <cell r="F197" t="str">
            <v>Bradford</v>
          </cell>
          <cell r="G197" t="str">
            <v>Bradford East</v>
          </cell>
          <cell r="H197" t="str">
            <v>BD10 0QA</v>
          </cell>
          <cell r="I197" t="str">
            <v>Voluntary Aided School</v>
          </cell>
          <cell r="J197" t="str">
            <v>Primary</v>
          </cell>
          <cell r="K197" t="str">
            <v>Does not have a sixth form</v>
          </cell>
          <cell r="L197">
            <v>10006821</v>
          </cell>
          <cell r="M197">
            <v>42331</v>
          </cell>
          <cell r="N197">
            <v>42331</v>
          </cell>
          <cell r="O197" t="str">
            <v>Requires Improvement monitoring Visit 1</v>
          </cell>
          <cell r="P197" t="str">
            <v>Schools - S8</v>
          </cell>
          <cell r="Q197" t="str">
            <v>NULL</v>
          </cell>
          <cell r="R197" t="str">
            <v>NULL</v>
          </cell>
          <cell r="S197" t="str">
            <v>NULL</v>
          </cell>
          <cell r="T197" t="str">
            <v>NULL</v>
          </cell>
          <cell r="U197" t="str">
            <v>NULL</v>
          </cell>
          <cell r="V197" t="str">
            <v>NULL</v>
          </cell>
          <cell r="W197" t="str">
            <v>NULL</v>
          </cell>
          <cell r="X197" t="str">
            <v>NULL</v>
          </cell>
          <cell r="Y197" t="str">
            <v>NULL</v>
          </cell>
          <cell r="Z197" t="str">
            <v>NULL</v>
          </cell>
          <cell r="AA197" t="str">
            <v>NULL</v>
          </cell>
          <cell r="AB197" t="str">
            <v>NULL</v>
          </cell>
          <cell r="AC197" t="str">
            <v>NULL</v>
          </cell>
          <cell r="AD197">
            <v>3</v>
          </cell>
          <cell r="AE197" t="str">
            <v>NULL</v>
          </cell>
          <cell r="AF197">
            <v>3</v>
          </cell>
          <cell r="AG197">
            <v>3</v>
          </cell>
          <cell r="AH197">
            <v>2</v>
          </cell>
          <cell r="AI197">
            <v>3</v>
          </cell>
          <cell r="AJ197" t="str">
            <v>NULL</v>
          </cell>
          <cell r="AK197">
            <v>2</v>
          </cell>
          <cell r="AL197">
            <v>9</v>
          </cell>
        </row>
        <row r="198">
          <cell r="A198">
            <v>107335</v>
          </cell>
          <cell r="B198">
            <v>3803354</v>
          </cell>
          <cell r="C198" t="str">
            <v>St Cuthbert and The First Martyrs' Catholic Primary School</v>
          </cell>
          <cell r="D198" t="str">
            <v>Yorkshire and the Humber</v>
          </cell>
          <cell r="E198" t="str">
            <v>North East, Yorkshire and the Humber</v>
          </cell>
          <cell r="F198" t="str">
            <v>Bradford</v>
          </cell>
          <cell r="G198" t="str">
            <v>Bradford West</v>
          </cell>
          <cell r="H198" t="str">
            <v>BD9 5AT</v>
          </cell>
          <cell r="I198" t="str">
            <v>Voluntary Aided School</v>
          </cell>
          <cell r="J198" t="str">
            <v>Primary</v>
          </cell>
          <cell r="K198" t="str">
            <v>Does not have a sixth form</v>
          </cell>
          <cell r="L198">
            <v>10003334</v>
          </cell>
          <cell r="M198">
            <v>42346</v>
          </cell>
          <cell r="N198">
            <v>42346</v>
          </cell>
          <cell r="O198" t="str">
            <v>Maintained Academy and School Short inspection</v>
          </cell>
          <cell r="P198" t="str">
            <v>Schools - Short inspection</v>
          </cell>
          <cell r="Q198" t="str">
            <v>NULL</v>
          </cell>
          <cell r="R198" t="str">
            <v>NULL</v>
          </cell>
          <cell r="S198" t="str">
            <v>NULL</v>
          </cell>
          <cell r="T198" t="str">
            <v>NULL</v>
          </cell>
          <cell r="U198" t="str">
            <v>NULL</v>
          </cell>
          <cell r="V198" t="str">
            <v>NULL</v>
          </cell>
          <cell r="W198" t="str">
            <v>NULL</v>
          </cell>
          <cell r="X198" t="str">
            <v>NULL</v>
          </cell>
          <cell r="Y198" t="str">
            <v>NULL</v>
          </cell>
          <cell r="Z198" t="str">
            <v>NULL</v>
          </cell>
          <cell r="AA198" t="str">
            <v>NULL</v>
          </cell>
          <cell r="AB198" t="str">
            <v>NULL</v>
          </cell>
          <cell r="AC198" t="str">
            <v>NULL</v>
          </cell>
          <cell r="AD198">
            <v>2</v>
          </cell>
          <cell r="AE198" t="str">
            <v>NULL</v>
          </cell>
          <cell r="AF198">
            <v>2</v>
          </cell>
          <cell r="AG198">
            <v>2</v>
          </cell>
          <cell r="AH198">
            <v>1</v>
          </cell>
          <cell r="AI198">
            <v>2</v>
          </cell>
          <cell r="AJ198" t="str">
            <v>NULL</v>
          </cell>
          <cell r="AK198">
            <v>8</v>
          </cell>
          <cell r="AL198" t="str">
            <v>NULL</v>
          </cell>
        </row>
        <row r="199">
          <cell r="A199">
            <v>107413</v>
          </cell>
          <cell r="B199">
            <v>3804100</v>
          </cell>
          <cell r="C199" t="str">
            <v>Carlton Bolling College</v>
          </cell>
          <cell r="D199" t="str">
            <v>Yorkshire and the Humber</v>
          </cell>
          <cell r="E199" t="str">
            <v>North East, Yorkshire and the Humber</v>
          </cell>
          <cell r="F199" t="str">
            <v>Bradford</v>
          </cell>
          <cell r="G199" t="str">
            <v>Bradford East</v>
          </cell>
          <cell r="H199" t="str">
            <v>BD3 0DU</v>
          </cell>
          <cell r="I199" t="str">
            <v>Community School</v>
          </cell>
          <cell r="J199" t="str">
            <v>Secondary</v>
          </cell>
          <cell r="K199" t="str">
            <v>Has a sixth form</v>
          </cell>
          <cell r="L199">
            <v>10005213</v>
          </cell>
          <cell r="M199">
            <v>42291</v>
          </cell>
          <cell r="N199">
            <v>42292</v>
          </cell>
          <cell r="O199" t="str">
            <v>Schools into Special Measures Visit 4</v>
          </cell>
          <cell r="P199" t="str">
            <v>Schools - S8 deemed S5</v>
          </cell>
          <cell r="Q199" t="str">
            <v>NULL</v>
          </cell>
          <cell r="R199">
            <v>3</v>
          </cell>
          <cell r="S199" t="str">
            <v>NULL</v>
          </cell>
          <cell r="T199">
            <v>3</v>
          </cell>
          <cell r="U199">
            <v>3</v>
          </cell>
          <cell r="V199">
            <v>3</v>
          </cell>
          <cell r="W199">
            <v>3</v>
          </cell>
          <cell r="X199" t="str">
            <v>NULL</v>
          </cell>
          <cell r="Y199" t="str">
            <v>NULL</v>
          </cell>
          <cell r="Z199">
            <v>3</v>
          </cell>
          <cell r="AA199" t="str">
            <v>NULL</v>
          </cell>
          <cell r="AB199" t="str">
            <v>NULL</v>
          </cell>
          <cell r="AC199" t="str">
            <v>NULL</v>
          </cell>
          <cell r="AD199">
            <v>4</v>
          </cell>
          <cell r="AE199" t="str">
            <v>SM</v>
          </cell>
          <cell r="AF199">
            <v>3</v>
          </cell>
          <cell r="AG199">
            <v>3</v>
          </cell>
          <cell r="AH199">
            <v>4</v>
          </cell>
          <cell r="AI199">
            <v>4</v>
          </cell>
          <cell r="AJ199" t="str">
            <v>NULL</v>
          </cell>
          <cell r="AK199" t="str">
            <v>NULL</v>
          </cell>
          <cell r="AL199" t="str">
            <v>NULL</v>
          </cell>
        </row>
        <row r="200">
          <cell r="A200">
            <v>107440</v>
          </cell>
          <cell r="B200">
            <v>3805401</v>
          </cell>
          <cell r="C200" t="str">
            <v>Hanson School</v>
          </cell>
          <cell r="D200" t="str">
            <v>Yorkshire and the Humber</v>
          </cell>
          <cell r="E200" t="str">
            <v>North East, Yorkshire and the Humber</v>
          </cell>
          <cell r="F200" t="str">
            <v>Bradford</v>
          </cell>
          <cell r="G200" t="str">
            <v>Bradford East</v>
          </cell>
          <cell r="H200" t="str">
            <v>BD2 1JP</v>
          </cell>
          <cell r="I200" t="str">
            <v>Foundation School</v>
          </cell>
          <cell r="J200" t="str">
            <v>Secondary</v>
          </cell>
          <cell r="K200" t="str">
            <v>Has a sixth form</v>
          </cell>
          <cell r="L200">
            <v>10005882</v>
          </cell>
          <cell r="M200">
            <v>42327</v>
          </cell>
          <cell r="N200">
            <v>42328</v>
          </cell>
          <cell r="O200" t="str">
            <v>Schools into Special Measures Visit 2</v>
          </cell>
          <cell r="P200" t="str">
            <v>Schools - S8</v>
          </cell>
          <cell r="Q200" t="str">
            <v>NULL</v>
          </cell>
          <cell r="R200" t="str">
            <v>NULL</v>
          </cell>
          <cell r="S200" t="str">
            <v>NULL</v>
          </cell>
          <cell r="T200" t="str">
            <v>NULL</v>
          </cell>
          <cell r="U200" t="str">
            <v>NULL</v>
          </cell>
          <cell r="V200" t="str">
            <v>NULL</v>
          </cell>
          <cell r="W200" t="str">
            <v>NULL</v>
          </cell>
          <cell r="X200" t="str">
            <v>NULL</v>
          </cell>
          <cell r="Y200" t="str">
            <v>NULL</v>
          </cell>
          <cell r="Z200" t="str">
            <v>NULL</v>
          </cell>
          <cell r="AA200" t="str">
            <v>NULL</v>
          </cell>
          <cell r="AB200" t="str">
            <v>NULL</v>
          </cell>
          <cell r="AC200" t="str">
            <v>NULL</v>
          </cell>
          <cell r="AD200">
            <v>4</v>
          </cell>
          <cell r="AE200" t="str">
            <v>SM</v>
          </cell>
          <cell r="AF200">
            <v>4</v>
          </cell>
          <cell r="AG200">
            <v>4</v>
          </cell>
          <cell r="AH200">
            <v>4</v>
          </cell>
          <cell r="AI200">
            <v>4</v>
          </cell>
          <cell r="AJ200" t="str">
            <v>NULL</v>
          </cell>
          <cell r="AK200">
            <v>9</v>
          </cell>
          <cell r="AL200">
            <v>3</v>
          </cell>
        </row>
        <row r="201">
          <cell r="A201">
            <v>107443</v>
          </cell>
          <cell r="B201">
            <v>3805404</v>
          </cell>
          <cell r="C201" t="str">
            <v>Laisterdyke Business and Enterprise College</v>
          </cell>
          <cell r="D201" t="str">
            <v>Yorkshire and the Humber</v>
          </cell>
          <cell r="E201" t="str">
            <v>North East, Yorkshire and the Humber</v>
          </cell>
          <cell r="F201" t="str">
            <v>Bradford</v>
          </cell>
          <cell r="G201" t="str">
            <v>Bradford East</v>
          </cell>
          <cell r="H201" t="str">
            <v>BD3 8HE</v>
          </cell>
          <cell r="I201" t="str">
            <v>Foundation School</v>
          </cell>
          <cell r="J201" t="str">
            <v>Secondary</v>
          </cell>
          <cell r="K201" t="str">
            <v>Has a sixth form</v>
          </cell>
          <cell r="L201">
            <v>10002170</v>
          </cell>
          <cell r="M201">
            <v>42276</v>
          </cell>
          <cell r="N201">
            <v>42277</v>
          </cell>
          <cell r="O201" t="str">
            <v>Requires Improvement S5 Reinspection Visit 1</v>
          </cell>
          <cell r="P201" t="str">
            <v>Schools - S5</v>
          </cell>
          <cell r="Q201" t="str">
            <v>NULL</v>
          </cell>
          <cell r="R201">
            <v>4</v>
          </cell>
          <cell r="S201" t="str">
            <v>SM</v>
          </cell>
          <cell r="T201">
            <v>4</v>
          </cell>
          <cell r="U201">
            <v>4</v>
          </cell>
          <cell r="V201">
            <v>3</v>
          </cell>
          <cell r="W201">
            <v>4</v>
          </cell>
          <cell r="X201" t="str">
            <v>NULL</v>
          </cell>
          <cell r="Y201" t="str">
            <v>NULL</v>
          </cell>
          <cell r="Z201">
            <v>3</v>
          </cell>
          <cell r="AA201" t="str">
            <v>NULL</v>
          </cell>
          <cell r="AB201" t="str">
            <v>NULL</v>
          </cell>
          <cell r="AC201" t="str">
            <v>NULL</v>
          </cell>
          <cell r="AD201">
            <v>3</v>
          </cell>
          <cell r="AE201" t="str">
            <v>NULL</v>
          </cell>
          <cell r="AF201">
            <v>3</v>
          </cell>
          <cell r="AG201">
            <v>3</v>
          </cell>
          <cell r="AH201">
            <v>3</v>
          </cell>
          <cell r="AI201">
            <v>3</v>
          </cell>
          <cell r="AJ201" t="str">
            <v>NULL</v>
          </cell>
          <cell r="AK201" t="str">
            <v>NULL</v>
          </cell>
          <cell r="AL201" t="str">
            <v>NULL</v>
          </cell>
        </row>
        <row r="202">
          <cell r="A202">
            <v>107505</v>
          </cell>
          <cell r="B202">
            <v>3812050</v>
          </cell>
          <cell r="C202" t="str">
            <v>Holywell Green Primary School</v>
          </cell>
          <cell r="D202" t="str">
            <v>Yorkshire and the Humber</v>
          </cell>
          <cell r="E202" t="str">
            <v>North East, Yorkshire and the Humber</v>
          </cell>
          <cell r="F202" t="str">
            <v>Calderdale</v>
          </cell>
          <cell r="G202" t="str">
            <v>Calder Valley</v>
          </cell>
          <cell r="H202" t="str">
            <v>HX4 9AE</v>
          </cell>
          <cell r="I202" t="str">
            <v>Community School</v>
          </cell>
          <cell r="J202" t="str">
            <v>Primary</v>
          </cell>
          <cell r="K202" t="str">
            <v>Does not have a sixth form</v>
          </cell>
          <cell r="L202">
            <v>10001209</v>
          </cell>
          <cell r="M202">
            <v>42341</v>
          </cell>
          <cell r="N202">
            <v>42341</v>
          </cell>
          <cell r="O202" t="str">
            <v>Maintained Academy and School Short inspection</v>
          </cell>
          <cell r="P202" t="str">
            <v>Schools - Short inspection</v>
          </cell>
          <cell r="Q202" t="str">
            <v>NULL</v>
          </cell>
          <cell r="R202" t="str">
            <v>NULL</v>
          </cell>
          <cell r="S202" t="str">
            <v>NULL</v>
          </cell>
          <cell r="T202" t="str">
            <v>NULL</v>
          </cell>
          <cell r="U202" t="str">
            <v>NULL</v>
          </cell>
          <cell r="V202" t="str">
            <v>NULL</v>
          </cell>
          <cell r="W202" t="str">
            <v>NULL</v>
          </cell>
          <cell r="X202" t="str">
            <v>NULL</v>
          </cell>
          <cell r="Y202" t="str">
            <v>NULL</v>
          </cell>
          <cell r="Z202" t="str">
            <v>NULL</v>
          </cell>
          <cell r="AA202" t="str">
            <v>NULL</v>
          </cell>
          <cell r="AB202" t="str">
            <v>NULL</v>
          </cell>
          <cell r="AC202" t="str">
            <v>NULL</v>
          </cell>
          <cell r="AD202">
            <v>2</v>
          </cell>
          <cell r="AE202" t="str">
            <v>NULL</v>
          </cell>
          <cell r="AF202">
            <v>2</v>
          </cell>
          <cell r="AG202">
            <v>2</v>
          </cell>
          <cell r="AH202">
            <v>2</v>
          </cell>
          <cell r="AI202">
            <v>2</v>
          </cell>
          <cell r="AJ202" t="str">
            <v>NULL</v>
          </cell>
          <cell r="AK202">
            <v>2</v>
          </cell>
          <cell r="AL202">
            <v>9</v>
          </cell>
        </row>
        <row r="203">
          <cell r="A203">
            <v>107533</v>
          </cell>
          <cell r="B203">
            <v>3812087</v>
          </cell>
          <cell r="C203" t="str">
            <v>Cross Lane Primary and Nursery School</v>
          </cell>
          <cell r="D203" t="str">
            <v>Yorkshire and the Humber</v>
          </cell>
          <cell r="E203" t="str">
            <v>North East, Yorkshire and the Humber</v>
          </cell>
          <cell r="F203" t="str">
            <v>Calderdale</v>
          </cell>
          <cell r="G203" t="str">
            <v>Calder Valley</v>
          </cell>
          <cell r="H203" t="str">
            <v>HX5 0LP</v>
          </cell>
          <cell r="I203" t="str">
            <v>Community School</v>
          </cell>
          <cell r="J203" t="str">
            <v>Primary</v>
          </cell>
          <cell r="K203" t="str">
            <v>Does not have a sixth form</v>
          </cell>
          <cell r="L203">
            <v>10006732</v>
          </cell>
          <cell r="M203">
            <v>42268</v>
          </cell>
          <cell r="N203">
            <v>42268</v>
          </cell>
          <cell r="O203" t="str">
            <v>Requires Improvement monitoring Visit 1</v>
          </cell>
          <cell r="P203" t="str">
            <v>Schools - S8</v>
          </cell>
          <cell r="Q203" t="str">
            <v>NULL</v>
          </cell>
          <cell r="R203" t="str">
            <v>NULL</v>
          </cell>
          <cell r="S203" t="str">
            <v>NULL</v>
          </cell>
          <cell r="T203" t="str">
            <v>NULL</v>
          </cell>
          <cell r="U203" t="str">
            <v>NULL</v>
          </cell>
          <cell r="V203" t="str">
            <v>NULL</v>
          </cell>
          <cell r="W203" t="str">
            <v>NULL</v>
          </cell>
          <cell r="X203" t="str">
            <v>NULL</v>
          </cell>
          <cell r="Y203" t="str">
            <v>NULL</v>
          </cell>
          <cell r="Z203" t="str">
            <v>NULL</v>
          </cell>
          <cell r="AA203" t="str">
            <v>NULL</v>
          </cell>
          <cell r="AB203" t="str">
            <v>NULL</v>
          </cell>
          <cell r="AC203" t="str">
            <v>NULL</v>
          </cell>
          <cell r="AD203">
            <v>3</v>
          </cell>
          <cell r="AE203" t="str">
            <v>NULL</v>
          </cell>
          <cell r="AF203">
            <v>3</v>
          </cell>
          <cell r="AG203">
            <v>3</v>
          </cell>
          <cell r="AH203">
            <v>2</v>
          </cell>
          <cell r="AI203">
            <v>3</v>
          </cell>
          <cell r="AJ203" t="str">
            <v>NULL</v>
          </cell>
          <cell r="AK203">
            <v>3</v>
          </cell>
          <cell r="AL203">
            <v>9</v>
          </cell>
        </row>
        <row r="204">
          <cell r="A204">
            <v>107535</v>
          </cell>
          <cell r="B204">
            <v>3813001</v>
          </cell>
          <cell r="C204" t="str">
            <v>Christ Church Pellon CofE VC Primary School</v>
          </cell>
          <cell r="D204" t="str">
            <v>Yorkshire and the Humber</v>
          </cell>
          <cell r="E204" t="str">
            <v>North East, Yorkshire and the Humber</v>
          </cell>
          <cell r="F204" t="str">
            <v>Calderdale</v>
          </cell>
          <cell r="G204" t="str">
            <v>Halifax</v>
          </cell>
          <cell r="H204" t="str">
            <v>HX2 0QQ</v>
          </cell>
          <cell r="I204" t="str">
            <v>Voluntary Controlled School</v>
          </cell>
          <cell r="J204" t="str">
            <v>Primary</v>
          </cell>
          <cell r="K204" t="str">
            <v>Does not have a sixth form</v>
          </cell>
          <cell r="L204">
            <v>10006737</v>
          </cell>
          <cell r="M204">
            <v>42297</v>
          </cell>
          <cell r="N204">
            <v>42297</v>
          </cell>
          <cell r="O204" t="str">
            <v>Requires Improvement monitoring Visit 1</v>
          </cell>
          <cell r="P204" t="str">
            <v>Schools - S8</v>
          </cell>
          <cell r="Q204" t="str">
            <v>NULL</v>
          </cell>
          <cell r="R204" t="str">
            <v>NULL</v>
          </cell>
          <cell r="S204" t="str">
            <v>NULL</v>
          </cell>
          <cell r="T204" t="str">
            <v>NULL</v>
          </cell>
          <cell r="U204" t="str">
            <v>NULL</v>
          </cell>
          <cell r="V204" t="str">
            <v>NULL</v>
          </cell>
          <cell r="W204" t="str">
            <v>NULL</v>
          </cell>
          <cell r="X204" t="str">
            <v>NULL</v>
          </cell>
          <cell r="Y204" t="str">
            <v>NULL</v>
          </cell>
          <cell r="Z204" t="str">
            <v>NULL</v>
          </cell>
          <cell r="AA204" t="str">
            <v>NULL</v>
          </cell>
          <cell r="AB204" t="str">
            <v>NULL</v>
          </cell>
          <cell r="AC204" t="str">
            <v>NULL</v>
          </cell>
          <cell r="AD204">
            <v>3</v>
          </cell>
          <cell r="AE204" t="str">
            <v>NULL</v>
          </cell>
          <cell r="AF204">
            <v>3</v>
          </cell>
          <cell r="AG204">
            <v>3</v>
          </cell>
          <cell r="AH204">
            <v>2</v>
          </cell>
          <cell r="AI204">
            <v>3</v>
          </cell>
          <cell r="AJ204" t="str">
            <v>NULL</v>
          </cell>
          <cell r="AK204">
            <v>2</v>
          </cell>
          <cell r="AL204">
            <v>9</v>
          </cell>
        </row>
        <row r="205">
          <cell r="A205">
            <v>107562</v>
          </cell>
          <cell r="B205">
            <v>3814022</v>
          </cell>
          <cell r="C205" t="str">
            <v>Calder High School, A Specialist Technology College</v>
          </cell>
          <cell r="D205" t="str">
            <v>Yorkshire and the Humber</v>
          </cell>
          <cell r="E205" t="str">
            <v>North East, Yorkshire and the Humber</v>
          </cell>
          <cell r="F205" t="str">
            <v>Calderdale</v>
          </cell>
          <cell r="G205" t="str">
            <v>Calder Valley</v>
          </cell>
          <cell r="H205" t="str">
            <v>HX7 5QN</v>
          </cell>
          <cell r="I205" t="str">
            <v>Foundation School</v>
          </cell>
          <cell r="J205" t="str">
            <v>Secondary</v>
          </cell>
          <cell r="K205" t="str">
            <v>Has a sixth form</v>
          </cell>
          <cell r="L205">
            <v>10006730</v>
          </cell>
          <cell r="M205">
            <v>42290</v>
          </cell>
          <cell r="N205">
            <v>42290</v>
          </cell>
          <cell r="O205" t="str">
            <v>Requires Improvement monitoring Visit 1</v>
          </cell>
          <cell r="P205" t="str">
            <v>Schools - S8</v>
          </cell>
          <cell r="Q205" t="str">
            <v>NULL</v>
          </cell>
          <cell r="R205" t="str">
            <v>NULL</v>
          </cell>
          <cell r="S205" t="str">
            <v>NULL</v>
          </cell>
          <cell r="T205" t="str">
            <v>NULL</v>
          </cell>
          <cell r="U205" t="str">
            <v>NULL</v>
          </cell>
          <cell r="V205" t="str">
            <v>NULL</v>
          </cell>
          <cell r="W205" t="str">
            <v>NULL</v>
          </cell>
          <cell r="X205" t="str">
            <v>NULL</v>
          </cell>
          <cell r="Y205" t="str">
            <v>NULL</v>
          </cell>
          <cell r="Z205" t="str">
            <v>NULL</v>
          </cell>
          <cell r="AA205" t="str">
            <v>NULL</v>
          </cell>
          <cell r="AB205" t="str">
            <v>NULL</v>
          </cell>
          <cell r="AC205" t="str">
            <v>NULL</v>
          </cell>
          <cell r="AD205">
            <v>3</v>
          </cell>
          <cell r="AE205" t="str">
            <v>NULL</v>
          </cell>
          <cell r="AF205">
            <v>3</v>
          </cell>
          <cell r="AG205">
            <v>3</v>
          </cell>
          <cell r="AH205">
            <v>2</v>
          </cell>
          <cell r="AI205">
            <v>3</v>
          </cell>
          <cell r="AJ205" t="str">
            <v>NULL</v>
          </cell>
          <cell r="AK205">
            <v>9</v>
          </cell>
          <cell r="AL205">
            <v>3</v>
          </cell>
        </row>
        <row r="206">
          <cell r="A206">
            <v>107647</v>
          </cell>
          <cell r="B206">
            <v>3822076</v>
          </cell>
          <cell r="C206" t="str">
            <v>Wellhouse Junior and Infant School</v>
          </cell>
          <cell r="D206" t="str">
            <v>Yorkshire and the Humber</v>
          </cell>
          <cell r="E206" t="str">
            <v>North East, Yorkshire and the Humber</v>
          </cell>
          <cell r="F206" t="str">
            <v>Kirklees</v>
          </cell>
          <cell r="G206" t="str">
            <v>Colne Valley</v>
          </cell>
          <cell r="H206" t="str">
            <v>HD7 4ES</v>
          </cell>
          <cell r="I206" t="str">
            <v>Community School</v>
          </cell>
          <cell r="J206" t="str">
            <v>Primary</v>
          </cell>
          <cell r="K206" t="str">
            <v>Does not have a sixth form</v>
          </cell>
          <cell r="L206">
            <v>10000476</v>
          </cell>
          <cell r="M206">
            <v>42339</v>
          </cell>
          <cell r="N206">
            <v>42339</v>
          </cell>
          <cell r="O206" t="str">
            <v>Maintained Academy and School Short inspection</v>
          </cell>
          <cell r="P206" t="str">
            <v>Schools - Short inspection</v>
          </cell>
          <cell r="Q206" t="str">
            <v>NULL</v>
          </cell>
          <cell r="R206" t="str">
            <v>NULL</v>
          </cell>
          <cell r="S206" t="str">
            <v>NULL</v>
          </cell>
          <cell r="T206" t="str">
            <v>NULL</v>
          </cell>
          <cell r="U206" t="str">
            <v>NULL</v>
          </cell>
          <cell r="V206" t="str">
            <v>NULL</v>
          </cell>
          <cell r="W206" t="str">
            <v>NULL</v>
          </cell>
          <cell r="X206" t="str">
            <v>NULL</v>
          </cell>
          <cell r="Y206" t="str">
            <v>NULL</v>
          </cell>
          <cell r="Z206" t="str">
            <v>NULL</v>
          </cell>
          <cell r="AA206" t="str">
            <v>NULL</v>
          </cell>
          <cell r="AB206" t="str">
            <v>NULL</v>
          </cell>
          <cell r="AC206" t="str">
            <v>NULL</v>
          </cell>
          <cell r="AD206">
            <v>2</v>
          </cell>
          <cell r="AE206" t="str">
            <v>NULL</v>
          </cell>
          <cell r="AF206">
            <v>2</v>
          </cell>
          <cell r="AG206">
            <v>2</v>
          </cell>
          <cell r="AH206">
            <v>2</v>
          </cell>
          <cell r="AI206">
            <v>2</v>
          </cell>
          <cell r="AJ206" t="str">
            <v>NULL</v>
          </cell>
          <cell r="AK206">
            <v>8</v>
          </cell>
          <cell r="AL206" t="str">
            <v>NULL</v>
          </cell>
        </row>
        <row r="207">
          <cell r="A207">
            <v>107667</v>
          </cell>
          <cell r="B207">
            <v>3822100</v>
          </cell>
          <cell r="C207" t="str">
            <v>Hartshead Junior and Infant School</v>
          </cell>
          <cell r="D207" t="str">
            <v>Yorkshire and the Humber</v>
          </cell>
          <cell r="E207" t="str">
            <v>North East, Yorkshire and the Humber</v>
          </cell>
          <cell r="F207" t="str">
            <v>Kirklees</v>
          </cell>
          <cell r="G207" t="str">
            <v>Batley and Spen</v>
          </cell>
          <cell r="H207" t="str">
            <v>WF15 8AW</v>
          </cell>
          <cell r="I207" t="str">
            <v>Community School</v>
          </cell>
          <cell r="J207" t="str">
            <v>Primary</v>
          </cell>
          <cell r="K207" t="str">
            <v>Does not have a sixth form</v>
          </cell>
          <cell r="L207">
            <v>10003657</v>
          </cell>
          <cell r="M207">
            <v>42339</v>
          </cell>
          <cell r="N207">
            <v>42339</v>
          </cell>
          <cell r="O207" t="str">
            <v>Maintained Academy and School Short inspection</v>
          </cell>
          <cell r="P207" t="str">
            <v>Schools - Short inspection</v>
          </cell>
          <cell r="Q207" t="str">
            <v>NULL</v>
          </cell>
          <cell r="R207" t="str">
            <v>NULL</v>
          </cell>
          <cell r="S207" t="str">
            <v>NULL</v>
          </cell>
          <cell r="T207" t="str">
            <v>NULL</v>
          </cell>
          <cell r="U207" t="str">
            <v>NULL</v>
          </cell>
          <cell r="V207" t="str">
            <v>NULL</v>
          </cell>
          <cell r="W207" t="str">
            <v>NULL</v>
          </cell>
          <cell r="X207" t="str">
            <v>NULL</v>
          </cell>
          <cell r="Y207" t="str">
            <v>NULL</v>
          </cell>
          <cell r="Z207" t="str">
            <v>NULL</v>
          </cell>
          <cell r="AA207" t="str">
            <v>NULL</v>
          </cell>
          <cell r="AB207" t="str">
            <v>NULL</v>
          </cell>
          <cell r="AC207" t="str">
            <v>NULL</v>
          </cell>
          <cell r="AD207">
            <v>2</v>
          </cell>
          <cell r="AE207" t="str">
            <v>NULL</v>
          </cell>
          <cell r="AF207">
            <v>2</v>
          </cell>
          <cell r="AG207">
            <v>2</v>
          </cell>
          <cell r="AH207">
            <v>1</v>
          </cell>
          <cell r="AI207">
            <v>3</v>
          </cell>
          <cell r="AJ207" t="str">
            <v>NULL</v>
          </cell>
          <cell r="AK207">
            <v>2</v>
          </cell>
          <cell r="AL207">
            <v>9</v>
          </cell>
        </row>
        <row r="208">
          <cell r="A208">
            <v>107678</v>
          </cell>
          <cell r="B208">
            <v>3822122</v>
          </cell>
          <cell r="C208" t="str">
            <v>Lydgate Junior and Infant School</v>
          </cell>
          <cell r="D208" t="str">
            <v>Yorkshire and the Humber</v>
          </cell>
          <cell r="E208" t="str">
            <v>North East, Yorkshire and the Humber</v>
          </cell>
          <cell r="F208" t="str">
            <v>Kirklees</v>
          </cell>
          <cell r="G208" t="str">
            <v>Batley and Spen</v>
          </cell>
          <cell r="H208" t="str">
            <v>WF17 6EY</v>
          </cell>
          <cell r="I208" t="str">
            <v>Community School</v>
          </cell>
          <cell r="J208" t="str">
            <v>Primary</v>
          </cell>
          <cell r="K208" t="str">
            <v>Does not have a sixth form</v>
          </cell>
          <cell r="L208">
            <v>10000520</v>
          </cell>
          <cell r="M208">
            <v>42283</v>
          </cell>
          <cell r="N208">
            <v>42283</v>
          </cell>
          <cell r="O208" t="str">
            <v>Maintained Academy and School Short inspection</v>
          </cell>
          <cell r="P208" t="str">
            <v>Schools - Short inspection</v>
          </cell>
          <cell r="Q208" t="str">
            <v>NULL</v>
          </cell>
          <cell r="R208" t="str">
            <v>NULL</v>
          </cell>
          <cell r="S208" t="str">
            <v>NULL</v>
          </cell>
          <cell r="T208" t="str">
            <v>NULL</v>
          </cell>
          <cell r="U208" t="str">
            <v>NULL</v>
          </cell>
          <cell r="V208" t="str">
            <v>NULL</v>
          </cell>
          <cell r="W208" t="str">
            <v>NULL</v>
          </cell>
          <cell r="X208" t="str">
            <v>NULL</v>
          </cell>
          <cell r="Y208" t="str">
            <v>NULL</v>
          </cell>
          <cell r="Z208" t="str">
            <v>NULL</v>
          </cell>
          <cell r="AA208" t="str">
            <v>NULL</v>
          </cell>
          <cell r="AB208" t="str">
            <v>NULL</v>
          </cell>
          <cell r="AC208" t="str">
            <v>NULL</v>
          </cell>
          <cell r="AD208">
            <v>2</v>
          </cell>
          <cell r="AE208" t="str">
            <v>NULL</v>
          </cell>
          <cell r="AF208">
            <v>2</v>
          </cell>
          <cell r="AG208">
            <v>2</v>
          </cell>
          <cell r="AH208">
            <v>2</v>
          </cell>
          <cell r="AI208">
            <v>2</v>
          </cell>
          <cell r="AJ208" t="str">
            <v>NULL</v>
          </cell>
          <cell r="AK208">
            <v>2</v>
          </cell>
          <cell r="AL208">
            <v>9</v>
          </cell>
        </row>
        <row r="209">
          <cell r="A209">
            <v>107716</v>
          </cell>
          <cell r="B209">
            <v>3823026</v>
          </cell>
          <cell r="C209" t="str">
            <v>Lepton Church of England Voluntary Controlled Junior, Infant and Nursery School</v>
          </cell>
          <cell r="D209" t="str">
            <v>Yorkshire and the Humber</v>
          </cell>
          <cell r="E209" t="str">
            <v>North East, Yorkshire and the Humber</v>
          </cell>
          <cell r="F209" t="str">
            <v>Kirklees</v>
          </cell>
          <cell r="G209" t="str">
            <v>Huddersfield</v>
          </cell>
          <cell r="H209" t="str">
            <v>HD8 0DE</v>
          </cell>
          <cell r="I209" t="str">
            <v>Voluntary Controlled School</v>
          </cell>
          <cell r="J209" t="str">
            <v>Primary</v>
          </cell>
          <cell r="K209" t="str">
            <v>Does not have a sixth form</v>
          </cell>
          <cell r="L209">
            <v>10002113</v>
          </cell>
          <cell r="M209">
            <v>42341</v>
          </cell>
          <cell r="N209">
            <v>42342</v>
          </cell>
          <cell r="O209" t="str">
            <v>Requires Improvement S5 Reinspection Visit 1</v>
          </cell>
          <cell r="P209" t="str">
            <v>Schools - S5</v>
          </cell>
          <cell r="Q209" t="str">
            <v>NULL</v>
          </cell>
          <cell r="R209">
            <v>2</v>
          </cell>
          <cell r="S209" t="str">
            <v>NULL</v>
          </cell>
          <cell r="T209">
            <v>2</v>
          </cell>
          <cell r="U209">
            <v>2</v>
          </cell>
          <cell r="V209">
            <v>2</v>
          </cell>
          <cell r="W209">
            <v>2</v>
          </cell>
          <cell r="X209" t="str">
            <v>NULL</v>
          </cell>
          <cell r="Y209">
            <v>3</v>
          </cell>
          <cell r="Z209" t="str">
            <v>NULL</v>
          </cell>
          <cell r="AA209" t="str">
            <v>NULL</v>
          </cell>
          <cell r="AB209" t="str">
            <v>NULL</v>
          </cell>
          <cell r="AC209" t="str">
            <v>NULL</v>
          </cell>
          <cell r="AD209">
            <v>3</v>
          </cell>
          <cell r="AE209" t="str">
            <v>NULL</v>
          </cell>
          <cell r="AF209">
            <v>3</v>
          </cell>
          <cell r="AG209">
            <v>3</v>
          </cell>
          <cell r="AH209">
            <v>2</v>
          </cell>
          <cell r="AI209">
            <v>3</v>
          </cell>
          <cell r="AJ209" t="str">
            <v>NULL</v>
          </cell>
          <cell r="AK209" t="str">
            <v>NULL</v>
          </cell>
          <cell r="AL209" t="str">
            <v>NULL</v>
          </cell>
        </row>
        <row r="210">
          <cell r="A210">
            <v>107758</v>
          </cell>
          <cell r="B210">
            <v>3824019</v>
          </cell>
          <cell r="C210" t="str">
            <v>Almondbury Community School</v>
          </cell>
          <cell r="D210" t="str">
            <v>Yorkshire and the Humber</v>
          </cell>
          <cell r="E210" t="str">
            <v>North East, Yorkshire and the Humber</v>
          </cell>
          <cell r="F210" t="str">
            <v>Kirklees</v>
          </cell>
          <cell r="G210" t="str">
            <v>Huddersfield</v>
          </cell>
          <cell r="H210" t="str">
            <v>HD5 8PQ</v>
          </cell>
          <cell r="I210" t="str">
            <v>Community School</v>
          </cell>
          <cell r="J210" t="str">
            <v>Secondary</v>
          </cell>
          <cell r="K210" t="str">
            <v>Does not have a sixth form</v>
          </cell>
          <cell r="L210">
            <v>10007783</v>
          </cell>
          <cell r="M210">
            <v>42313</v>
          </cell>
          <cell r="N210">
            <v>42313</v>
          </cell>
          <cell r="O210" t="str">
            <v>Requires Improvement monitoring Visit 1</v>
          </cell>
          <cell r="P210" t="str">
            <v>Schools - S8</v>
          </cell>
          <cell r="Q210" t="str">
            <v>NULL</v>
          </cell>
          <cell r="R210" t="str">
            <v>NULL</v>
          </cell>
          <cell r="S210" t="str">
            <v>NULL</v>
          </cell>
          <cell r="T210" t="str">
            <v>NULL</v>
          </cell>
          <cell r="U210" t="str">
            <v>NULL</v>
          </cell>
          <cell r="V210" t="str">
            <v>NULL</v>
          </cell>
          <cell r="W210" t="str">
            <v>NULL</v>
          </cell>
          <cell r="X210" t="str">
            <v>NULL</v>
          </cell>
          <cell r="Y210" t="str">
            <v>NULL</v>
          </cell>
          <cell r="Z210" t="str">
            <v>NULL</v>
          </cell>
          <cell r="AA210" t="str">
            <v>NULL</v>
          </cell>
          <cell r="AB210" t="str">
            <v>NULL</v>
          </cell>
          <cell r="AC210" t="str">
            <v>NULL</v>
          </cell>
          <cell r="AD210">
            <v>3</v>
          </cell>
          <cell r="AE210" t="str">
            <v>NULL</v>
          </cell>
          <cell r="AF210">
            <v>3</v>
          </cell>
          <cell r="AG210">
            <v>3</v>
          </cell>
          <cell r="AH210">
            <v>3</v>
          </cell>
          <cell r="AI210">
            <v>3</v>
          </cell>
          <cell r="AJ210" t="str">
            <v>NULL</v>
          </cell>
          <cell r="AK210">
            <v>2</v>
          </cell>
          <cell r="AL210">
            <v>9</v>
          </cell>
        </row>
        <row r="211">
          <cell r="A211">
            <v>107763</v>
          </cell>
          <cell r="B211">
            <v>3824038</v>
          </cell>
          <cell r="C211" t="str">
            <v>Honley High School</v>
          </cell>
          <cell r="D211" t="str">
            <v>Yorkshire and the Humber</v>
          </cell>
          <cell r="E211" t="str">
            <v>North East, Yorkshire and the Humber</v>
          </cell>
          <cell r="F211" t="str">
            <v>Kirklees</v>
          </cell>
          <cell r="G211" t="str">
            <v>Colne Valley</v>
          </cell>
          <cell r="H211" t="str">
            <v>HD9 6QJ</v>
          </cell>
          <cell r="I211" t="str">
            <v>Foundation School</v>
          </cell>
          <cell r="J211" t="str">
            <v>Secondary</v>
          </cell>
          <cell r="K211" t="str">
            <v>Does not have a sixth form</v>
          </cell>
          <cell r="L211">
            <v>10002114</v>
          </cell>
          <cell r="M211">
            <v>42291</v>
          </cell>
          <cell r="N211">
            <v>42292</v>
          </cell>
          <cell r="O211" t="str">
            <v>Requires Improvement S5 Reinspection Visit 1</v>
          </cell>
          <cell r="P211" t="str">
            <v>Schools - S5</v>
          </cell>
          <cell r="Q211" t="str">
            <v>NULL</v>
          </cell>
          <cell r="R211">
            <v>2</v>
          </cell>
          <cell r="S211" t="str">
            <v>NULL</v>
          </cell>
          <cell r="T211">
            <v>2</v>
          </cell>
          <cell r="U211">
            <v>2</v>
          </cell>
          <cell r="V211">
            <v>2</v>
          </cell>
          <cell r="W211">
            <v>2</v>
          </cell>
          <cell r="X211" t="str">
            <v>NULL</v>
          </cell>
          <cell r="Y211" t="str">
            <v>NULL</v>
          </cell>
          <cell r="Z211" t="str">
            <v>NULL</v>
          </cell>
          <cell r="AA211" t="str">
            <v>NULL</v>
          </cell>
          <cell r="AB211" t="str">
            <v>NULL</v>
          </cell>
          <cell r="AC211" t="str">
            <v>NULL</v>
          </cell>
          <cell r="AD211">
            <v>3</v>
          </cell>
          <cell r="AE211" t="str">
            <v>NULL</v>
          </cell>
          <cell r="AF211">
            <v>3</v>
          </cell>
          <cell r="AG211">
            <v>3</v>
          </cell>
          <cell r="AH211">
            <v>2</v>
          </cell>
          <cell r="AI211">
            <v>2</v>
          </cell>
          <cell r="AJ211" t="str">
            <v>NULL</v>
          </cell>
          <cell r="AK211" t="str">
            <v>NULL</v>
          </cell>
          <cell r="AL211" t="str">
            <v>NULL</v>
          </cell>
        </row>
        <row r="212">
          <cell r="A212">
            <v>107767</v>
          </cell>
          <cell r="B212">
            <v>3824044</v>
          </cell>
          <cell r="C212" t="str">
            <v>Upper Batley High School</v>
          </cell>
          <cell r="D212" t="str">
            <v>Yorkshire and the Humber</v>
          </cell>
          <cell r="E212" t="str">
            <v>North East, Yorkshire and the Humber</v>
          </cell>
          <cell r="F212" t="str">
            <v>Kirklees</v>
          </cell>
          <cell r="G212" t="str">
            <v>Batley and Spen</v>
          </cell>
          <cell r="H212" t="str">
            <v>WF17 0BJ</v>
          </cell>
          <cell r="I212" t="str">
            <v>Community School</v>
          </cell>
          <cell r="J212" t="str">
            <v>Secondary</v>
          </cell>
          <cell r="K212" t="str">
            <v>Does not have a sixth form</v>
          </cell>
          <cell r="L212">
            <v>10005394</v>
          </cell>
          <cell r="M212">
            <v>42353</v>
          </cell>
          <cell r="N212">
            <v>42354</v>
          </cell>
          <cell r="O212" t="str">
            <v>Schools with Serious Weaknesses Visit 3</v>
          </cell>
          <cell r="P212" t="str">
            <v>Schools - S8 deemed S5</v>
          </cell>
          <cell r="Q212" t="str">
            <v>NULL</v>
          </cell>
          <cell r="R212">
            <v>2</v>
          </cell>
          <cell r="S212" t="str">
            <v>NULL</v>
          </cell>
          <cell r="T212">
            <v>2</v>
          </cell>
          <cell r="U212">
            <v>2</v>
          </cell>
          <cell r="V212">
            <v>2</v>
          </cell>
          <cell r="W212">
            <v>2</v>
          </cell>
          <cell r="X212" t="str">
            <v>NULL</v>
          </cell>
          <cell r="Y212" t="str">
            <v>NULL</v>
          </cell>
          <cell r="Z212" t="str">
            <v>NULL</v>
          </cell>
          <cell r="AA212" t="str">
            <v>NULL</v>
          </cell>
          <cell r="AB212" t="str">
            <v>NULL</v>
          </cell>
          <cell r="AC212" t="str">
            <v>NULL</v>
          </cell>
          <cell r="AD212">
            <v>4</v>
          </cell>
          <cell r="AE212" t="str">
            <v>SWK</v>
          </cell>
          <cell r="AF212">
            <v>4</v>
          </cell>
          <cell r="AG212">
            <v>4</v>
          </cell>
          <cell r="AH212">
            <v>3</v>
          </cell>
          <cell r="AI212">
            <v>3</v>
          </cell>
          <cell r="AJ212" t="str">
            <v>NULL</v>
          </cell>
          <cell r="AK212">
            <v>9</v>
          </cell>
          <cell r="AL212">
            <v>9</v>
          </cell>
        </row>
        <row r="213">
          <cell r="A213">
            <v>107797</v>
          </cell>
          <cell r="B213">
            <v>3827001</v>
          </cell>
          <cell r="C213" t="str">
            <v>Longley School</v>
          </cell>
          <cell r="D213" t="str">
            <v>Yorkshire and the Humber</v>
          </cell>
          <cell r="E213" t="str">
            <v>North East, Yorkshire and the Humber</v>
          </cell>
          <cell r="F213" t="str">
            <v>Kirklees</v>
          </cell>
          <cell r="G213" t="str">
            <v>Huddersfield</v>
          </cell>
          <cell r="H213" t="str">
            <v>HD5 8JE</v>
          </cell>
          <cell r="I213" t="str">
            <v>Community Special School</v>
          </cell>
          <cell r="J213" t="str">
            <v>Special</v>
          </cell>
          <cell r="K213" t="str">
            <v>Not applicable</v>
          </cell>
          <cell r="L213">
            <v>10002120</v>
          </cell>
          <cell r="M213">
            <v>42276</v>
          </cell>
          <cell r="N213">
            <v>42277</v>
          </cell>
          <cell r="O213" t="str">
            <v>Requires Improvement S5 Reinspection Visit 1</v>
          </cell>
          <cell r="P213" t="str">
            <v>Schools - S5</v>
          </cell>
          <cell r="Q213" t="str">
            <v>NULL</v>
          </cell>
          <cell r="R213">
            <v>3</v>
          </cell>
          <cell r="S213" t="str">
            <v>NULL</v>
          </cell>
          <cell r="T213">
            <v>3</v>
          </cell>
          <cell r="U213">
            <v>3</v>
          </cell>
          <cell r="V213">
            <v>2</v>
          </cell>
          <cell r="W213">
            <v>3</v>
          </cell>
          <cell r="X213" t="str">
            <v>NULL</v>
          </cell>
          <cell r="Y213" t="str">
            <v>NULL</v>
          </cell>
          <cell r="Z213" t="str">
            <v>NULL</v>
          </cell>
          <cell r="AA213" t="str">
            <v>NULL</v>
          </cell>
          <cell r="AB213" t="str">
            <v>NULL</v>
          </cell>
          <cell r="AC213" t="str">
            <v>NULL</v>
          </cell>
          <cell r="AD213">
            <v>3</v>
          </cell>
          <cell r="AE213" t="str">
            <v>NULL</v>
          </cell>
          <cell r="AF213">
            <v>3</v>
          </cell>
          <cell r="AG213">
            <v>3</v>
          </cell>
          <cell r="AH213">
            <v>3</v>
          </cell>
          <cell r="AI213">
            <v>3</v>
          </cell>
          <cell r="AJ213" t="str">
            <v>NULL</v>
          </cell>
          <cell r="AK213" t="str">
            <v>NULL</v>
          </cell>
          <cell r="AL213" t="str">
            <v>NULL</v>
          </cell>
        </row>
        <row r="214">
          <cell r="A214">
            <v>107823</v>
          </cell>
          <cell r="B214">
            <v>3832292</v>
          </cell>
          <cell r="C214" t="str">
            <v>Hill Top Primary School</v>
          </cell>
          <cell r="D214" t="str">
            <v>Yorkshire and the Humber</v>
          </cell>
          <cell r="E214" t="str">
            <v>North East, Yorkshire and the Humber</v>
          </cell>
          <cell r="F214" t="str">
            <v>Leeds</v>
          </cell>
          <cell r="G214" t="str">
            <v>Morley and Outwood</v>
          </cell>
          <cell r="H214" t="str">
            <v>WF3 1HD</v>
          </cell>
          <cell r="I214" t="str">
            <v>Community School</v>
          </cell>
          <cell r="J214" t="str">
            <v>Primary</v>
          </cell>
          <cell r="K214" t="str">
            <v>Does not have a sixth form</v>
          </cell>
          <cell r="L214">
            <v>10001533</v>
          </cell>
          <cell r="M214">
            <v>42290</v>
          </cell>
          <cell r="N214">
            <v>42290</v>
          </cell>
          <cell r="O214" t="str">
            <v>Maintained Academy and School Short inspection</v>
          </cell>
          <cell r="P214" t="str">
            <v>Schools - Short inspection</v>
          </cell>
          <cell r="Q214" t="str">
            <v>NULL</v>
          </cell>
          <cell r="R214" t="str">
            <v>NULL</v>
          </cell>
          <cell r="S214" t="str">
            <v>NULL</v>
          </cell>
          <cell r="T214" t="str">
            <v>NULL</v>
          </cell>
          <cell r="U214" t="str">
            <v>NULL</v>
          </cell>
          <cell r="V214" t="str">
            <v>NULL</v>
          </cell>
          <cell r="W214" t="str">
            <v>NULL</v>
          </cell>
          <cell r="X214" t="str">
            <v>NULL</v>
          </cell>
          <cell r="Y214" t="str">
            <v>NULL</v>
          </cell>
          <cell r="Z214" t="str">
            <v>NULL</v>
          </cell>
          <cell r="AA214" t="str">
            <v>NULL</v>
          </cell>
          <cell r="AB214" t="str">
            <v>NULL</v>
          </cell>
          <cell r="AC214" t="str">
            <v>NULL</v>
          </cell>
          <cell r="AD214">
            <v>2</v>
          </cell>
          <cell r="AE214" t="str">
            <v>NULL</v>
          </cell>
          <cell r="AF214">
            <v>2</v>
          </cell>
          <cell r="AG214">
            <v>2</v>
          </cell>
          <cell r="AH214">
            <v>2</v>
          </cell>
          <cell r="AI214">
            <v>2</v>
          </cell>
          <cell r="AJ214" t="str">
            <v>NULL</v>
          </cell>
          <cell r="AK214">
            <v>2</v>
          </cell>
          <cell r="AL214">
            <v>9</v>
          </cell>
        </row>
        <row r="215">
          <cell r="A215">
            <v>107843</v>
          </cell>
          <cell r="B215">
            <v>3832328</v>
          </cell>
          <cell r="C215" t="str">
            <v>Swillington Primary School</v>
          </cell>
          <cell r="D215" t="str">
            <v>Yorkshire and the Humber</v>
          </cell>
          <cell r="E215" t="str">
            <v>North East, Yorkshire and the Humber</v>
          </cell>
          <cell r="F215" t="str">
            <v>Leeds</v>
          </cell>
          <cell r="G215" t="str">
            <v>Elmet and Rothwell</v>
          </cell>
          <cell r="H215" t="str">
            <v>LS26 8DX</v>
          </cell>
          <cell r="I215" t="str">
            <v>Foundation School</v>
          </cell>
          <cell r="J215" t="str">
            <v>Primary</v>
          </cell>
          <cell r="K215" t="str">
            <v>Does not have a sixth form</v>
          </cell>
          <cell r="L215">
            <v>10002099</v>
          </cell>
          <cell r="M215">
            <v>42319</v>
          </cell>
          <cell r="N215">
            <v>42320</v>
          </cell>
          <cell r="O215" t="str">
            <v>Requires Improvement S5 Reinspection Visit 1</v>
          </cell>
          <cell r="P215" t="str">
            <v>Schools - S5</v>
          </cell>
          <cell r="Q215" t="str">
            <v>NULL</v>
          </cell>
          <cell r="R215">
            <v>2</v>
          </cell>
          <cell r="S215" t="str">
            <v>NULL</v>
          </cell>
          <cell r="T215">
            <v>2</v>
          </cell>
          <cell r="U215">
            <v>2</v>
          </cell>
          <cell r="V215">
            <v>2</v>
          </cell>
          <cell r="W215">
            <v>2</v>
          </cell>
          <cell r="X215" t="str">
            <v>NULL</v>
          </cell>
          <cell r="Y215">
            <v>2</v>
          </cell>
          <cell r="Z215" t="str">
            <v>NULL</v>
          </cell>
          <cell r="AA215" t="str">
            <v>NULL</v>
          </cell>
          <cell r="AB215" t="str">
            <v>NULL</v>
          </cell>
          <cell r="AC215" t="str">
            <v>NULL</v>
          </cell>
          <cell r="AD215">
            <v>3</v>
          </cell>
          <cell r="AE215" t="str">
            <v>NULL</v>
          </cell>
          <cell r="AF215">
            <v>3</v>
          </cell>
          <cell r="AG215">
            <v>3</v>
          </cell>
          <cell r="AH215">
            <v>2</v>
          </cell>
          <cell r="AI215">
            <v>3</v>
          </cell>
          <cell r="AJ215" t="str">
            <v>NULL</v>
          </cell>
          <cell r="AK215" t="str">
            <v>NULL</v>
          </cell>
          <cell r="AL215" t="str">
            <v>NULL</v>
          </cell>
        </row>
        <row r="216">
          <cell r="A216">
            <v>107889</v>
          </cell>
          <cell r="B216">
            <v>3832413</v>
          </cell>
          <cell r="C216" t="str">
            <v>Quarry Mount Primary School</v>
          </cell>
          <cell r="D216" t="str">
            <v>Yorkshire and the Humber</v>
          </cell>
          <cell r="E216" t="str">
            <v>North East, Yorkshire and the Humber</v>
          </cell>
          <cell r="F216" t="str">
            <v>Leeds</v>
          </cell>
          <cell r="G216" t="str">
            <v>Leeds Central</v>
          </cell>
          <cell r="H216" t="str">
            <v>LS6 2JP</v>
          </cell>
          <cell r="I216" t="str">
            <v>Foundation School</v>
          </cell>
          <cell r="J216" t="str">
            <v>Primary</v>
          </cell>
          <cell r="K216" t="str">
            <v>Does not have a sixth form</v>
          </cell>
          <cell r="L216">
            <v>10002098</v>
          </cell>
          <cell r="M216">
            <v>42292</v>
          </cell>
          <cell r="N216">
            <v>42293</v>
          </cell>
          <cell r="O216" t="str">
            <v>Requires Improvement S5 Reinspection Visit 1</v>
          </cell>
          <cell r="P216" t="str">
            <v>Schools - S5</v>
          </cell>
          <cell r="Q216" t="str">
            <v>NULL</v>
          </cell>
          <cell r="R216">
            <v>2</v>
          </cell>
          <cell r="S216" t="str">
            <v>NULL</v>
          </cell>
          <cell r="T216">
            <v>2</v>
          </cell>
          <cell r="U216">
            <v>2</v>
          </cell>
          <cell r="V216">
            <v>2</v>
          </cell>
          <cell r="W216">
            <v>2</v>
          </cell>
          <cell r="X216" t="str">
            <v>NULL</v>
          </cell>
          <cell r="Y216">
            <v>2</v>
          </cell>
          <cell r="Z216" t="str">
            <v>NULL</v>
          </cell>
          <cell r="AA216" t="str">
            <v>NULL</v>
          </cell>
          <cell r="AB216" t="str">
            <v>NULL</v>
          </cell>
          <cell r="AC216" t="str">
            <v>NULL</v>
          </cell>
          <cell r="AD216">
            <v>3</v>
          </cell>
          <cell r="AE216" t="str">
            <v>NULL</v>
          </cell>
          <cell r="AF216">
            <v>3</v>
          </cell>
          <cell r="AG216">
            <v>3</v>
          </cell>
          <cell r="AH216">
            <v>3</v>
          </cell>
          <cell r="AI216">
            <v>3</v>
          </cell>
          <cell r="AJ216" t="str">
            <v>NULL</v>
          </cell>
          <cell r="AK216" t="str">
            <v>NULL</v>
          </cell>
          <cell r="AL216" t="str">
            <v>NULL</v>
          </cell>
        </row>
        <row r="217">
          <cell r="A217">
            <v>107925</v>
          </cell>
          <cell r="B217">
            <v>3832449</v>
          </cell>
          <cell r="C217" t="str">
            <v>Harehills Primary School</v>
          </cell>
          <cell r="D217" t="str">
            <v>Yorkshire and the Humber</v>
          </cell>
          <cell r="E217" t="str">
            <v>North East, Yorkshire and the Humber</v>
          </cell>
          <cell r="F217" t="str">
            <v>Leeds</v>
          </cell>
          <cell r="G217" t="str">
            <v>Leeds East</v>
          </cell>
          <cell r="H217" t="str">
            <v>LS8 5DQ</v>
          </cell>
          <cell r="I217" t="str">
            <v>Community School</v>
          </cell>
          <cell r="J217" t="str">
            <v>Primary</v>
          </cell>
          <cell r="K217" t="str">
            <v>Does not have a sixth form</v>
          </cell>
          <cell r="L217">
            <v>10002104</v>
          </cell>
          <cell r="M217">
            <v>42318</v>
          </cell>
          <cell r="N217">
            <v>42319</v>
          </cell>
          <cell r="O217" t="str">
            <v>Requires Improvement S5 Reinspection Visit 1</v>
          </cell>
          <cell r="P217" t="str">
            <v>Schools - S5</v>
          </cell>
          <cell r="Q217" t="str">
            <v>NULL</v>
          </cell>
          <cell r="R217">
            <v>2</v>
          </cell>
          <cell r="S217" t="str">
            <v>NULL</v>
          </cell>
          <cell r="T217">
            <v>2</v>
          </cell>
          <cell r="U217">
            <v>2</v>
          </cell>
          <cell r="V217">
            <v>1</v>
          </cell>
          <cell r="W217">
            <v>1</v>
          </cell>
          <cell r="X217" t="str">
            <v>NULL</v>
          </cell>
          <cell r="Y217">
            <v>2</v>
          </cell>
          <cell r="Z217" t="str">
            <v>NULL</v>
          </cell>
          <cell r="AA217" t="str">
            <v>NULL</v>
          </cell>
          <cell r="AB217" t="str">
            <v>NULL</v>
          </cell>
          <cell r="AC217" t="str">
            <v>NULL</v>
          </cell>
          <cell r="AD217">
            <v>3</v>
          </cell>
          <cell r="AE217" t="str">
            <v>NULL</v>
          </cell>
          <cell r="AF217">
            <v>3</v>
          </cell>
          <cell r="AG217">
            <v>3</v>
          </cell>
          <cell r="AH217">
            <v>3</v>
          </cell>
          <cell r="AI217">
            <v>3</v>
          </cell>
          <cell r="AJ217" t="str">
            <v>NULL</v>
          </cell>
          <cell r="AK217" t="str">
            <v>NULL</v>
          </cell>
          <cell r="AL217" t="str">
            <v>NULL</v>
          </cell>
        </row>
        <row r="218">
          <cell r="A218">
            <v>108051</v>
          </cell>
          <cell r="B218">
            <v>3833912</v>
          </cell>
          <cell r="C218" t="str">
            <v>Whinmoor St Paul's Church of England Primary School</v>
          </cell>
          <cell r="D218" t="str">
            <v>Yorkshire and the Humber</v>
          </cell>
          <cell r="E218" t="str">
            <v>North East, Yorkshire and the Humber</v>
          </cell>
          <cell r="F218" t="str">
            <v>Leeds</v>
          </cell>
          <cell r="G218" t="str">
            <v>Leeds East</v>
          </cell>
          <cell r="H218" t="str">
            <v>LS14 1EG</v>
          </cell>
          <cell r="I218" t="str">
            <v>Voluntary Aided School</v>
          </cell>
          <cell r="J218" t="str">
            <v>Primary</v>
          </cell>
          <cell r="K218" t="str">
            <v>Does not have a sixth form</v>
          </cell>
          <cell r="L218">
            <v>10002101</v>
          </cell>
          <cell r="M218">
            <v>42332</v>
          </cell>
          <cell r="N218">
            <v>42333</v>
          </cell>
          <cell r="O218" t="str">
            <v>Requires Improvement S5 Reinspection Visit 1</v>
          </cell>
          <cell r="P218" t="str">
            <v>Schools - S5</v>
          </cell>
          <cell r="Q218" t="str">
            <v>NULL</v>
          </cell>
          <cell r="R218">
            <v>3</v>
          </cell>
          <cell r="S218" t="str">
            <v>NULL</v>
          </cell>
          <cell r="T218">
            <v>3</v>
          </cell>
          <cell r="U218">
            <v>3</v>
          </cell>
          <cell r="V218">
            <v>2</v>
          </cell>
          <cell r="W218">
            <v>3</v>
          </cell>
          <cell r="X218" t="str">
            <v>NULL</v>
          </cell>
          <cell r="Y218">
            <v>3</v>
          </cell>
          <cell r="Z218" t="str">
            <v>NULL</v>
          </cell>
          <cell r="AA218" t="str">
            <v>NULL</v>
          </cell>
          <cell r="AB218" t="str">
            <v>NULL</v>
          </cell>
          <cell r="AC218" t="str">
            <v>NULL</v>
          </cell>
          <cell r="AD218">
            <v>3</v>
          </cell>
          <cell r="AE218" t="str">
            <v>NULL</v>
          </cell>
          <cell r="AF218">
            <v>3</v>
          </cell>
          <cell r="AG218">
            <v>3</v>
          </cell>
          <cell r="AH218">
            <v>3</v>
          </cell>
          <cell r="AI218">
            <v>3</v>
          </cell>
          <cell r="AJ218" t="str">
            <v>NULL</v>
          </cell>
          <cell r="AK218" t="str">
            <v>NULL</v>
          </cell>
          <cell r="AL218" t="str">
            <v>NULL</v>
          </cell>
        </row>
        <row r="219">
          <cell r="A219">
            <v>108081</v>
          </cell>
          <cell r="B219">
            <v>3834104</v>
          </cell>
          <cell r="C219" t="str">
            <v>Royds School</v>
          </cell>
          <cell r="D219" t="str">
            <v>Yorkshire and the Humber</v>
          </cell>
          <cell r="E219" t="str">
            <v>North East, Yorkshire and the Humber</v>
          </cell>
          <cell r="F219" t="str">
            <v>Leeds</v>
          </cell>
          <cell r="G219" t="str">
            <v>Elmet and Rothwell</v>
          </cell>
          <cell r="H219" t="str">
            <v>LS26 8EX</v>
          </cell>
          <cell r="I219" t="str">
            <v>Foundation School</v>
          </cell>
          <cell r="J219" t="str">
            <v>Secondary</v>
          </cell>
          <cell r="K219" t="str">
            <v>Has a sixth form</v>
          </cell>
          <cell r="L219">
            <v>10005393</v>
          </cell>
          <cell r="M219">
            <v>42339</v>
          </cell>
          <cell r="N219">
            <v>42339</v>
          </cell>
          <cell r="O219" t="str">
            <v>Schools with Serious Weaknesses Visit 3</v>
          </cell>
          <cell r="P219" t="str">
            <v>Schools - S8</v>
          </cell>
          <cell r="Q219" t="str">
            <v>NULL</v>
          </cell>
          <cell r="R219" t="str">
            <v>NULL</v>
          </cell>
          <cell r="S219" t="str">
            <v>NULL</v>
          </cell>
          <cell r="T219" t="str">
            <v>NULL</v>
          </cell>
          <cell r="U219" t="str">
            <v>NULL</v>
          </cell>
          <cell r="V219" t="str">
            <v>NULL</v>
          </cell>
          <cell r="W219" t="str">
            <v>NULL</v>
          </cell>
          <cell r="X219" t="str">
            <v>NULL</v>
          </cell>
          <cell r="Y219" t="str">
            <v>NULL</v>
          </cell>
          <cell r="Z219" t="str">
            <v>NULL</v>
          </cell>
          <cell r="AA219" t="str">
            <v>NULL</v>
          </cell>
          <cell r="AB219" t="str">
            <v>NULL</v>
          </cell>
          <cell r="AC219" t="str">
            <v>NULL</v>
          </cell>
          <cell r="AD219">
            <v>4</v>
          </cell>
          <cell r="AE219" t="str">
            <v>SWK</v>
          </cell>
          <cell r="AF219">
            <v>3</v>
          </cell>
          <cell r="AG219">
            <v>3</v>
          </cell>
          <cell r="AH219">
            <v>4</v>
          </cell>
          <cell r="AI219">
            <v>3</v>
          </cell>
          <cell r="AJ219" t="str">
            <v>NULL</v>
          </cell>
          <cell r="AK219">
            <v>9</v>
          </cell>
          <cell r="AL219">
            <v>3</v>
          </cell>
        </row>
        <row r="220">
          <cell r="A220">
            <v>108097</v>
          </cell>
          <cell r="B220">
            <v>3834753</v>
          </cell>
          <cell r="C220" t="str">
            <v>Mount St Mary's Catholic High School</v>
          </cell>
          <cell r="D220" t="str">
            <v>Yorkshire and the Humber</v>
          </cell>
          <cell r="E220" t="str">
            <v>North East, Yorkshire and the Humber</v>
          </cell>
          <cell r="F220" t="str">
            <v>Leeds</v>
          </cell>
          <cell r="G220" t="str">
            <v>Leeds Central</v>
          </cell>
          <cell r="H220" t="str">
            <v>LS9 8LA</v>
          </cell>
          <cell r="I220" t="str">
            <v>Voluntary Aided School</v>
          </cell>
          <cell r="J220" t="str">
            <v>Secondary</v>
          </cell>
          <cell r="K220" t="str">
            <v>Does not have a sixth form</v>
          </cell>
          <cell r="L220">
            <v>10006805</v>
          </cell>
          <cell r="M220">
            <v>42324</v>
          </cell>
          <cell r="N220">
            <v>42324</v>
          </cell>
          <cell r="O220" t="str">
            <v>Requires Improvement monitoring Visit 1</v>
          </cell>
          <cell r="P220" t="str">
            <v>Schools - S8</v>
          </cell>
          <cell r="Q220" t="str">
            <v>NULL</v>
          </cell>
          <cell r="R220" t="str">
            <v>NULL</v>
          </cell>
          <cell r="S220" t="str">
            <v>NULL</v>
          </cell>
          <cell r="T220" t="str">
            <v>NULL</v>
          </cell>
          <cell r="U220" t="str">
            <v>NULL</v>
          </cell>
          <cell r="V220" t="str">
            <v>NULL</v>
          </cell>
          <cell r="W220" t="str">
            <v>NULL</v>
          </cell>
          <cell r="X220" t="str">
            <v>NULL</v>
          </cell>
          <cell r="Y220" t="str">
            <v>NULL</v>
          </cell>
          <cell r="Z220" t="str">
            <v>NULL</v>
          </cell>
          <cell r="AA220" t="str">
            <v>NULL</v>
          </cell>
          <cell r="AB220" t="str">
            <v>NULL</v>
          </cell>
          <cell r="AC220" t="str">
            <v>NULL</v>
          </cell>
          <cell r="AD220">
            <v>3</v>
          </cell>
          <cell r="AE220" t="str">
            <v>NULL</v>
          </cell>
          <cell r="AF220">
            <v>3</v>
          </cell>
          <cell r="AG220">
            <v>3</v>
          </cell>
          <cell r="AH220">
            <v>3</v>
          </cell>
          <cell r="AI220">
            <v>3</v>
          </cell>
          <cell r="AJ220" t="str">
            <v>NULL</v>
          </cell>
          <cell r="AK220">
            <v>9</v>
          </cell>
          <cell r="AL220">
            <v>9</v>
          </cell>
        </row>
        <row r="221">
          <cell r="A221">
            <v>108123</v>
          </cell>
          <cell r="B221">
            <v>3837062</v>
          </cell>
          <cell r="C221" t="str">
            <v>Broomfield South SILC</v>
          </cell>
          <cell r="D221" t="str">
            <v>Yorkshire and the Humber</v>
          </cell>
          <cell r="E221" t="str">
            <v>North East, Yorkshire and the Humber</v>
          </cell>
          <cell r="F221" t="str">
            <v>Leeds</v>
          </cell>
          <cell r="G221" t="str">
            <v>Leeds Central</v>
          </cell>
          <cell r="H221" t="str">
            <v>LS10 3JP</v>
          </cell>
          <cell r="I221" t="str">
            <v>Community Special School</v>
          </cell>
          <cell r="J221" t="str">
            <v>Special</v>
          </cell>
          <cell r="K221" t="str">
            <v>Has a sixth form</v>
          </cell>
          <cell r="L221">
            <v>10003741</v>
          </cell>
          <cell r="M221">
            <v>42312</v>
          </cell>
          <cell r="N221">
            <v>42313</v>
          </cell>
          <cell r="O221" t="str">
            <v>Maintained Academy and School Short inspection</v>
          </cell>
          <cell r="P221" t="str">
            <v>Schools - S8 deemed S5</v>
          </cell>
          <cell r="Q221" t="str">
            <v>NULL</v>
          </cell>
          <cell r="R221">
            <v>3</v>
          </cell>
          <cell r="S221" t="str">
            <v>NULL</v>
          </cell>
          <cell r="T221">
            <v>3</v>
          </cell>
          <cell r="U221">
            <v>3</v>
          </cell>
          <cell r="V221">
            <v>3</v>
          </cell>
          <cell r="W221">
            <v>3</v>
          </cell>
          <cell r="X221" t="str">
            <v>NULL</v>
          </cell>
          <cell r="Y221">
            <v>3</v>
          </cell>
          <cell r="Z221">
            <v>3</v>
          </cell>
          <cell r="AA221" t="str">
            <v>NULL</v>
          </cell>
          <cell r="AB221" t="str">
            <v>NULL</v>
          </cell>
          <cell r="AC221" t="str">
            <v>NULL</v>
          </cell>
          <cell r="AD221">
            <v>2</v>
          </cell>
          <cell r="AE221" t="str">
            <v>NULL</v>
          </cell>
          <cell r="AF221">
            <v>2</v>
          </cell>
          <cell r="AG221">
            <v>2</v>
          </cell>
          <cell r="AH221">
            <v>2</v>
          </cell>
          <cell r="AI221">
            <v>2</v>
          </cell>
          <cell r="AJ221" t="str">
            <v>NULL</v>
          </cell>
          <cell r="AK221" t="str">
            <v>NULL</v>
          </cell>
          <cell r="AL221" t="str">
            <v>NULL</v>
          </cell>
        </row>
        <row r="222">
          <cell r="A222">
            <v>108129</v>
          </cell>
          <cell r="B222">
            <v>3837068</v>
          </cell>
          <cell r="C222" t="str">
            <v>Elmete Wood - BESD SILC (Behaviour, Emotional, Social Difficulties Specialist Learning Centre)</v>
          </cell>
          <cell r="D222" t="str">
            <v>Yorkshire and the Humber</v>
          </cell>
          <cell r="E222" t="str">
            <v>North East, Yorkshire and the Humber</v>
          </cell>
          <cell r="F222" t="str">
            <v>Leeds</v>
          </cell>
          <cell r="G222" t="str">
            <v>Leeds North East</v>
          </cell>
          <cell r="H222" t="str">
            <v>LS8 2LJ</v>
          </cell>
          <cell r="I222" t="str">
            <v>Community Special School</v>
          </cell>
          <cell r="J222" t="str">
            <v>Special</v>
          </cell>
          <cell r="K222" t="str">
            <v>Does not have a sixth form</v>
          </cell>
          <cell r="L222">
            <v>10005216</v>
          </cell>
          <cell r="M222">
            <v>42332</v>
          </cell>
          <cell r="N222">
            <v>42333</v>
          </cell>
          <cell r="O222" t="str">
            <v>Schools into Special Measures Visit 4</v>
          </cell>
          <cell r="P222" t="str">
            <v>Schools - S8</v>
          </cell>
          <cell r="Q222" t="str">
            <v>NULL</v>
          </cell>
          <cell r="R222" t="str">
            <v>NULL</v>
          </cell>
          <cell r="S222" t="str">
            <v>NULL</v>
          </cell>
          <cell r="T222" t="str">
            <v>NULL</v>
          </cell>
          <cell r="U222" t="str">
            <v>NULL</v>
          </cell>
          <cell r="V222" t="str">
            <v>NULL</v>
          </cell>
          <cell r="W222" t="str">
            <v>NULL</v>
          </cell>
          <cell r="X222" t="str">
            <v>NULL</v>
          </cell>
          <cell r="Y222" t="str">
            <v>NULL</v>
          </cell>
          <cell r="Z222" t="str">
            <v>NULL</v>
          </cell>
          <cell r="AA222" t="str">
            <v>NULL</v>
          </cell>
          <cell r="AB222" t="str">
            <v>NULL</v>
          </cell>
          <cell r="AC222" t="str">
            <v>NULL</v>
          </cell>
          <cell r="AD222">
            <v>4</v>
          </cell>
          <cell r="AE222" t="str">
            <v>SM</v>
          </cell>
          <cell r="AF222">
            <v>4</v>
          </cell>
          <cell r="AG222">
            <v>4</v>
          </cell>
          <cell r="AH222">
            <v>4</v>
          </cell>
          <cell r="AI222">
            <v>4</v>
          </cell>
          <cell r="AJ222" t="str">
            <v>NULL</v>
          </cell>
          <cell r="AK222">
            <v>9</v>
          </cell>
          <cell r="AL222">
            <v>9</v>
          </cell>
        </row>
        <row r="223">
          <cell r="A223">
            <v>108196</v>
          </cell>
          <cell r="B223">
            <v>3842129</v>
          </cell>
          <cell r="C223" t="str">
            <v>Towngate Primary School</v>
          </cell>
          <cell r="D223" t="str">
            <v>Yorkshire and the Humber</v>
          </cell>
          <cell r="E223" t="str">
            <v>North East, Yorkshire and the Humber</v>
          </cell>
          <cell r="F223" t="str">
            <v>Wakefield</v>
          </cell>
          <cell r="G223" t="str">
            <v>Wakefield</v>
          </cell>
          <cell r="H223" t="str">
            <v>WF5 0QA</v>
          </cell>
          <cell r="I223" t="str">
            <v>Foundation School</v>
          </cell>
          <cell r="J223" t="str">
            <v>Primary</v>
          </cell>
          <cell r="K223" t="str">
            <v>Does not have a sixth form</v>
          </cell>
          <cell r="L223">
            <v>10006734</v>
          </cell>
          <cell r="M223">
            <v>42276</v>
          </cell>
          <cell r="N223">
            <v>42276</v>
          </cell>
          <cell r="O223" t="str">
            <v>Requires Improvement monitoring Visit 1</v>
          </cell>
          <cell r="P223" t="str">
            <v>Schools - S8</v>
          </cell>
          <cell r="Q223" t="str">
            <v>NULL</v>
          </cell>
          <cell r="R223" t="str">
            <v>NULL</v>
          </cell>
          <cell r="S223" t="str">
            <v>NULL</v>
          </cell>
          <cell r="T223" t="str">
            <v>NULL</v>
          </cell>
          <cell r="U223" t="str">
            <v>NULL</v>
          </cell>
          <cell r="V223" t="str">
            <v>NULL</v>
          </cell>
          <cell r="W223" t="str">
            <v>NULL</v>
          </cell>
          <cell r="X223" t="str">
            <v>NULL</v>
          </cell>
          <cell r="Y223" t="str">
            <v>NULL</v>
          </cell>
          <cell r="Z223" t="str">
            <v>NULL</v>
          </cell>
          <cell r="AA223" t="str">
            <v>NULL</v>
          </cell>
          <cell r="AB223" t="str">
            <v>NULL</v>
          </cell>
          <cell r="AC223" t="str">
            <v>NULL</v>
          </cell>
          <cell r="AD223">
            <v>3</v>
          </cell>
          <cell r="AE223" t="str">
            <v>NULL</v>
          </cell>
          <cell r="AF223">
            <v>3</v>
          </cell>
          <cell r="AG223">
            <v>3</v>
          </cell>
          <cell r="AH223">
            <v>2</v>
          </cell>
          <cell r="AI223">
            <v>3</v>
          </cell>
          <cell r="AJ223" t="str">
            <v>NULL</v>
          </cell>
          <cell r="AK223">
            <v>2</v>
          </cell>
          <cell r="AL223">
            <v>9</v>
          </cell>
        </row>
        <row r="224">
          <cell r="A224">
            <v>108346</v>
          </cell>
          <cell r="B224">
            <v>3902177</v>
          </cell>
          <cell r="C224" t="str">
            <v>Winlaton West Lane Community Primary School</v>
          </cell>
          <cell r="D224" t="str">
            <v>North East</v>
          </cell>
          <cell r="E224" t="str">
            <v>North East, Yorkshire and the Humber</v>
          </cell>
          <cell r="F224" t="str">
            <v>Gateshead</v>
          </cell>
          <cell r="G224" t="str">
            <v>Blaydon</v>
          </cell>
          <cell r="H224" t="str">
            <v>NE21 6PH</v>
          </cell>
          <cell r="I224" t="str">
            <v>Community School</v>
          </cell>
          <cell r="J224" t="str">
            <v>Primary</v>
          </cell>
          <cell r="K224" t="str">
            <v>Does not have a sixth form</v>
          </cell>
          <cell r="L224">
            <v>10006797</v>
          </cell>
          <cell r="M224">
            <v>42348</v>
          </cell>
          <cell r="N224">
            <v>42348</v>
          </cell>
          <cell r="O224" t="str">
            <v>Requires Improvement monitoring Visit 1</v>
          </cell>
          <cell r="P224" t="str">
            <v>Schools - S8</v>
          </cell>
          <cell r="Q224" t="str">
            <v>NULL</v>
          </cell>
          <cell r="R224" t="str">
            <v>NULL</v>
          </cell>
          <cell r="S224" t="str">
            <v>NULL</v>
          </cell>
          <cell r="T224" t="str">
            <v>NULL</v>
          </cell>
          <cell r="U224" t="str">
            <v>NULL</v>
          </cell>
          <cell r="V224" t="str">
            <v>NULL</v>
          </cell>
          <cell r="W224" t="str">
            <v>NULL</v>
          </cell>
          <cell r="X224" t="str">
            <v>NULL</v>
          </cell>
          <cell r="Y224" t="str">
            <v>NULL</v>
          </cell>
          <cell r="Z224" t="str">
            <v>NULL</v>
          </cell>
          <cell r="AA224" t="str">
            <v>NULL</v>
          </cell>
          <cell r="AB224" t="str">
            <v>NULL</v>
          </cell>
          <cell r="AC224" t="str">
            <v>NULL</v>
          </cell>
          <cell r="AD224">
            <v>3</v>
          </cell>
          <cell r="AE224" t="str">
            <v>NULL</v>
          </cell>
          <cell r="AF224">
            <v>3</v>
          </cell>
          <cell r="AG224">
            <v>3</v>
          </cell>
          <cell r="AH224">
            <v>2</v>
          </cell>
          <cell r="AI224">
            <v>3</v>
          </cell>
          <cell r="AJ224" t="str">
            <v>NULL</v>
          </cell>
          <cell r="AK224">
            <v>2</v>
          </cell>
          <cell r="AL224">
            <v>9</v>
          </cell>
        </row>
        <row r="225">
          <cell r="A225">
            <v>108352</v>
          </cell>
          <cell r="B225">
            <v>3902188</v>
          </cell>
          <cell r="C225" t="str">
            <v>Ryton Community Infant School</v>
          </cell>
          <cell r="D225" t="str">
            <v>North East</v>
          </cell>
          <cell r="E225" t="str">
            <v>North East, Yorkshire and the Humber</v>
          </cell>
          <cell r="F225" t="str">
            <v>Gateshead</v>
          </cell>
          <cell r="G225" t="str">
            <v>Blaydon</v>
          </cell>
          <cell r="H225" t="str">
            <v>NE40 3AF</v>
          </cell>
          <cell r="I225" t="str">
            <v>Community School</v>
          </cell>
          <cell r="J225" t="str">
            <v>Primary</v>
          </cell>
          <cell r="K225" t="str">
            <v>Does not have a sixth form</v>
          </cell>
          <cell r="L225">
            <v>10003906</v>
          </cell>
          <cell r="M225">
            <v>42290</v>
          </cell>
          <cell r="N225">
            <v>42291</v>
          </cell>
          <cell r="O225" t="str">
            <v>Maintained Academy and School Short inspection</v>
          </cell>
          <cell r="P225" t="str">
            <v>Schools - S8 deemed S5</v>
          </cell>
          <cell r="Q225" t="str">
            <v>NULL</v>
          </cell>
          <cell r="R225">
            <v>3</v>
          </cell>
          <cell r="S225" t="str">
            <v>NULL</v>
          </cell>
          <cell r="T225">
            <v>3</v>
          </cell>
          <cell r="U225">
            <v>3</v>
          </cell>
          <cell r="V225">
            <v>2</v>
          </cell>
          <cell r="W225">
            <v>3</v>
          </cell>
          <cell r="X225" t="str">
            <v>NULL</v>
          </cell>
          <cell r="Y225">
            <v>3</v>
          </cell>
          <cell r="Z225" t="str">
            <v>NULL</v>
          </cell>
          <cell r="AA225" t="str">
            <v>NULL</v>
          </cell>
          <cell r="AB225" t="str">
            <v>NULL</v>
          </cell>
          <cell r="AC225" t="str">
            <v>NULL</v>
          </cell>
          <cell r="AD225">
            <v>2</v>
          </cell>
          <cell r="AE225" t="str">
            <v>NULL</v>
          </cell>
          <cell r="AF225">
            <v>2</v>
          </cell>
          <cell r="AG225">
            <v>2</v>
          </cell>
          <cell r="AH225">
            <v>2</v>
          </cell>
          <cell r="AI225">
            <v>2</v>
          </cell>
          <cell r="AJ225" t="str">
            <v>NULL</v>
          </cell>
          <cell r="AK225">
            <v>3</v>
          </cell>
          <cell r="AL225">
            <v>9</v>
          </cell>
        </row>
        <row r="226">
          <cell r="A226">
            <v>108355</v>
          </cell>
          <cell r="B226">
            <v>3902193</v>
          </cell>
          <cell r="C226" t="str">
            <v>Ryton Junior School</v>
          </cell>
          <cell r="D226" t="str">
            <v>North East</v>
          </cell>
          <cell r="E226" t="str">
            <v>North East, Yorkshire and the Humber</v>
          </cell>
          <cell r="F226" t="str">
            <v>Gateshead</v>
          </cell>
          <cell r="G226" t="str">
            <v>Blaydon</v>
          </cell>
          <cell r="H226" t="str">
            <v>NE40 3AF</v>
          </cell>
          <cell r="I226" t="str">
            <v>Community School</v>
          </cell>
          <cell r="J226" t="str">
            <v>Primary</v>
          </cell>
          <cell r="K226" t="str">
            <v>Does not have a sixth form</v>
          </cell>
          <cell r="L226">
            <v>10004117</v>
          </cell>
          <cell r="M226">
            <v>42283</v>
          </cell>
          <cell r="N226">
            <v>42284</v>
          </cell>
          <cell r="O226" t="str">
            <v>Schools into Special Measures Visit 3</v>
          </cell>
          <cell r="P226" t="str">
            <v>Schools - S8 deemed S5</v>
          </cell>
          <cell r="Q226" t="str">
            <v>NULL</v>
          </cell>
          <cell r="R226">
            <v>2</v>
          </cell>
          <cell r="S226" t="str">
            <v>NULL</v>
          </cell>
          <cell r="T226">
            <v>2</v>
          </cell>
          <cell r="U226">
            <v>2</v>
          </cell>
          <cell r="V226">
            <v>2</v>
          </cell>
          <cell r="W226">
            <v>2</v>
          </cell>
          <cell r="X226" t="str">
            <v>NULL</v>
          </cell>
          <cell r="Y226" t="str">
            <v>NULL</v>
          </cell>
          <cell r="Z226" t="str">
            <v>NULL</v>
          </cell>
          <cell r="AA226" t="str">
            <v>NULL</v>
          </cell>
          <cell r="AB226" t="str">
            <v>NULL</v>
          </cell>
          <cell r="AC226" t="str">
            <v>NULL</v>
          </cell>
          <cell r="AD226">
            <v>4</v>
          </cell>
          <cell r="AE226" t="str">
            <v>SM</v>
          </cell>
          <cell r="AF226">
            <v>3</v>
          </cell>
          <cell r="AG226">
            <v>3</v>
          </cell>
          <cell r="AH226">
            <v>4</v>
          </cell>
          <cell r="AI226">
            <v>4</v>
          </cell>
          <cell r="AJ226" t="str">
            <v>NULL</v>
          </cell>
          <cell r="AK226">
            <v>9</v>
          </cell>
          <cell r="AL226">
            <v>9</v>
          </cell>
        </row>
        <row r="227">
          <cell r="A227">
            <v>108509</v>
          </cell>
          <cell r="B227">
            <v>3913792</v>
          </cell>
          <cell r="C227" t="str">
            <v>St Lawrence's RC Primary School</v>
          </cell>
          <cell r="D227" t="str">
            <v>North East</v>
          </cell>
          <cell r="E227" t="str">
            <v>North East, Yorkshire and the Humber</v>
          </cell>
          <cell r="F227" t="str">
            <v>Newcastle upon Tyne</v>
          </cell>
          <cell r="G227" t="str">
            <v>Newcastle upon Tyne East</v>
          </cell>
          <cell r="H227" t="str">
            <v>NE6 2JX</v>
          </cell>
          <cell r="I227" t="str">
            <v>Voluntary Aided School</v>
          </cell>
          <cell r="J227" t="str">
            <v>Primary</v>
          </cell>
          <cell r="K227" t="str">
            <v>Does not have a sixth form</v>
          </cell>
          <cell r="L227">
            <v>10007012</v>
          </cell>
          <cell r="M227">
            <v>42339</v>
          </cell>
          <cell r="N227">
            <v>42340</v>
          </cell>
          <cell r="O227" t="str">
            <v>Maintained Academy and School Short inspection</v>
          </cell>
          <cell r="P227" t="str">
            <v>Schools - S8 deemed S5</v>
          </cell>
          <cell r="Q227" t="str">
            <v>NULL</v>
          </cell>
          <cell r="R227">
            <v>3</v>
          </cell>
          <cell r="S227" t="str">
            <v>NULL</v>
          </cell>
          <cell r="T227">
            <v>3</v>
          </cell>
          <cell r="U227">
            <v>3</v>
          </cell>
          <cell r="V227">
            <v>2</v>
          </cell>
          <cell r="W227">
            <v>3</v>
          </cell>
          <cell r="X227" t="str">
            <v>NULL</v>
          </cell>
          <cell r="Y227">
            <v>3</v>
          </cell>
          <cell r="Z227" t="str">
            <v>NULL</v>
          </cell>
          <cell r="AA227" t="str">
            <v>NULL</v>
          </cell>
          <cell r="AB227" t="str">
            <v>NULL</v>
          </cell>
          <cell r="AC227" t="str">
            <v>NULL</v>
          </cell>
          <cell r="AD227">
            <v>2</v>
          </cell>
          <cell r="AE227" t="str">
            <v>NULL</v>
          </cell>
          <cell r="AF227">
            <v>2</v>
          </cell>
          <cell r="AG227">
            <v>2</v>
          </cell>
          <cell r="AH227">
            <v>1</v>
          </cell>
          <cell r="AI227">
            <v>2</v>
          </cell>
          <cell r="AJ227" t="str">
            <v>NULL</v>
          </cell>
          <cell r="AK227">
            <v>8</v>
          </cell>
          <cell r="AL227" t="str">
            <v>NULL</v>
          </cell>
        </row>
        <row r="228">
          <cell r="A228">
            <v>108578</v>
          </cell>
          <cell r="B228">
            <v>3922026</v>
          </cell>
          <cell r="C228" t="str">
            <v>Preston Grange Primary School</v>
          </cell>
          <cell r="D228" t="str">
            <v>North East</v>
          </cell>
          <cell r="E228" t="str">
            <v>North East, Yorkshire and the Humber</v>
          </cell>
          <cell r="F228" t="str">
            <v>North Tyneside</v>
          </cell>
          <cell r="G228" t="str">
            <v>Tynemouth</v>
          </cell>
          <cell r="H228" t="str">
            <v>NE29 9QL</v>
          </cell>
          <cell r="I228" t="str">
            <v>Foundation School</v>
          </cell>
          <cell r="J228" t="str">
            <v>Primary</v>
          </cell>
          <cell r="K228" t="str">
            <v>Does not have a sixth form</v>
          </cell>
          <cell r="L228">
            <v>10000540</v>
          </cell>
          <cell r="M228">
            <v>42278</v>
          </cell>
          <cell r="N228">
            <v>42279</v>
          </cell>
          <cell r="O228" t="str">
            <v>Maintained Academy and School Short inspection</v>
          </cell>
          <cell r="P228" t="str">
            <v>Schools - S8 deemed S5</v>
          </cell>
          <cell r="Q228" t="str">
            <v>NULL</v>
          </cell>
          <cell r="R228">
            <v>2</v>
          </cell>
          <cell r="S228" t="str">
            <v>NULL</v>
          </cell>
          <cell r="T228">
            <v>2</v>
          </cell>
          <cell r="U228">
            <v>2</v>
          </cell>
          <cell r="V228">
            <v>2</v>
          </cell>
          <cell r="W228">
            <v>2</v>
          </cell>
          <cell r="X228" t="str">
            <v>NULL</v>
          </cell>
          <cell r="Y228">
            <v>2</v>
          </cell>
          <cell r="Z228" t="str">
            <v>NULL</v>
          </cell>
          <cell r="AA228" t="str">
            <v>NULL</v>
          </cell>
          <cell r="AB228" t="str">
            <v>NULL</v>
          </cell>
          <cell r="AC228" t="str">
            <v>NULL</v>
          </cell>
          <cell r="AD228">
            <v>2</v>
          </cell>
          <cell r="AE228" t="str">
            <v>NULL</v>
          </cell>
          <cell r="AF228">
            <v>2</v>
          </cell>
          <cell r="AG228">
            <v>2</v>
          </cell>
          <cell r="AH228">
            <v>2</v>
          </cell>
          <cell r="AI228">
            <v>2</v>
          </cell>
          <cell r="AJ228" t="str">
            <v>NULL</v>
          </cell>
          <cell r="AK228">
            <v>8</v>
          </cell>
          <cell r="AL228" t="str">
            <v>NULL</v>
          </cell>
        </row>
        <row r="229">
          <cell r="A229">
            <v>108606</v>
          </cell>
          <cell r="B229">
            <v>3922080</v>
          </cell>
          <cell r="C229" t="str">
            <v>Ivy Road Primary School</v>
          </cell>
          <cell r="D229" t="str">
            <v>North East</v>
          </cell>
          <cell r="E229" t="str">
            <v>North East, Yorkshire and the Humber</v>
          </cell>
          <cell r="F229" t="str">
            <v>North Tyneside</v>
          </cell>
          <cell r="G229" t="str">
            <v>North Tyneside</v>
          </cell>
          <cell r="H229" t="str">
            <v>NE12 9AP</v>
          </cell>
          <cell r="I229" t="str">
            <v>Foundation School</v>
          </cell>
          <cell r="J229" t="str">
            <v>Primary</v>
          </cell>
          <cell r="K229" t="str">
            <v>Does not have a sixth form</v>
          </cell>
          <cell r="L229">
            <v>10001439</v>
          </cell>
          <cell r="M229">
            <v>42290</v>
          </cell>
          <cell r="N229">
            <v>42291</v>
          </cell>
          <cell r="O229" t="str">
            <v>Maintained Academy and School Short inspection</v>
          </cell>
          <cell r="P229" t="str">
            <v>Schools - S8 deemed S5</v>
          </cell>
          <cell r="Q229" t="str">
            <v>NULL</v>
          </cell>
          <cell r="R229">
            <v>3</v>
          </cell>
          <cell r="S229" t="str">
            <v>NULL</v>
          </cell>
          <cell r="T229">
            <v>3</v>
          </cell>
          <cell r="U229">
            <v>3</v>
          </cell>
          <cell r="V229">
            <v>2</v>
          </cell>
          <cell r="W229">
            <v>3</v>
          </cell>
          <cell r="X229" t="str">
            <v>NULL</v>
          </cell>
          <cell r="Y229">
            <v>3</v>
          </cell>
          <cell r="Z229" t="str">
            <v>NULL</v>
          </cell>
          <cell r="AA229" t="str">
            <v>NULL</v>
          </cell>
          <cell r="AB229" t="str">
            <v>NULL</v>
          </cell>
          <cell r="AC229" t="str">
            <v>NULL</v>
          </cell>
          <cell r="AD229">
            <v>2</v>
          </cell>
          <cell r="AE229" t="str">
            <v>NULL</v>
          </cell>
          <cell r="AF229">
            <v>2</v>
          </cell>
          <cell r="AG229">
            <v>2</v>
          </cell>
          <cell r="AH229">
            <v>2</v>
          </cell>
          <cell r="AI229">
            <v>2</v>
          </cell>
          <cell r="AJ229" t="str">
            <v>NULL</v>
          </cell>
          <cell r="AK229">
            <v>2</v>
          </cell>
          <cell r="AL229">
            <v>9</v>
          </cell>
        </row>
        <row r="230">
          <cell r="A230">
            <v>108628</v>
          </cell>
          <cell r="B230">
            <v>3924008</v>
          </cell>
          <cell r="C230" t="str">
            <v>Norham High School</v>
          </cell>
          <cell r="D230" t="str">
            <v>North East</v>
          </cell>
          <cell r="E230" t="str">
            <v>North East, Yorkshire and the Humber</v>
          </cell>
          <cell r="F230" t="str">
            <v>North Tyneside</v>
          </cell>
          <cell r="G230" t="str">
            <v>Tynemouth</v>
          </cell>
          <cell r="H230" t="str">
            <v>NE29 7BU</v>
          </cell>
          <cell r="I230" t="str">
            <v>Foundation School</v>
          </cell>
          <cell r="J230" t="str">
            <v>Secondary</v>
          </cell>
          <cell r="K230" t="str">
            <v>Does not have a sixth form</v>
          </cell>
          <cell r="L230">
            <v>10005847</v>
          </cell>
          <cell r="M230">
            <v>42333</v>
          </cell>
          <cell r="N230">
            <v>42333</v>
          </cell>
          <cell r="O230" t="str">
            <v>Schools with Serious Weaknesses Visit 3</v>
          </cell>
          <cell r="P230" t="str">
            <v>Schools - S8</v>
          </cell>
          <cell r="Q230" t="str">
            <v>NULL</v>
          </cell>
          <cell r="R230" t="str">
            <v>NULL</v>
          </cell>
          <cell r="S230" t="str">
            <v>NULL</v>
          </cell>
          <cell r="T230" t="str">
            <v>NULL</v>
          </cell>
          <cell r="U230" t="str">
            <v>NULL</v>
          </cell>
          <cell r="V230" t="str">
            <v>NULL</v>
          </cell>
          <cell r="W230" t="str">
            <v>NULL</v>
          </cell>
          <cell r="X230" t="str">
            <v>NULL</v>
          </cell>
          <cell r="Y230" t="str">
            <v>NULL</v>
          </cell>
          <cell r="Z230" t="str">
            <v>NULL</v>
          </cell>
          <cell r="AA230" t="str">
            <v>NULL</v>
          </cell>
          <cell r="AB230" t="str">
            <v>NULL</v>
          </cell>
          <cell r="AC230" t="str">
            <v>NULL</v>
          </cell>
          <cell r="AD230">
            <v>4</v>
          </cell>
          <cell r="AE230" t="str">
            <v>SWK</v>
          </cell>
          <cell r="AF230">
            <v>4</v>
          </cell>
          <cell r="AG230">
            <v>4</v>
          </cell>
          <cell r="AH230">
            <v>3</v>
          </cell>
          <cell r="AI230">
            <v>3</v>
          </cell>
          <cell r="AJ230" t="str">
            <v>NULL</v>
          </cell>
          <cell r="AK230">
            <v>9</v>
          </cell>
          <cell r="AL230">
            <v>9</v>
          </cell>
        </row>
        <row r="231">
          <cell r="A231">
            <v>108647</v>
          </cell>
          <cell r="B231">
            <v>3924041</v>
          </cell>
          <cell r="C231" t="str">
            <v>Seaton Burn College, A Specialist Business and Enterprise School</v>
          </cell>
          <cell r="D231" t="str">
            <v>North East</v>
          </cell>
          <cell r="E231" t="str">
            <v>North East, Yorkshire and the Humber</v>
          </cell>
          <cell r="F231" t="str">
            <v>North Tyneside</v>
          </cell>
          <cell r="G231" t="str">
            <v>North Tyneside</v>
          </cell>
          <cell r="H231" t="str">
            <v>NE13 6EJ</v>
          </cell>
          <cell r="I231" t="str">
            <v>Foundation School</v>
          </cell>
          <cell r="J231" t="str">
            <v>Secondary</v>
          </cell>
          <cell r="K231" t="str">
            <v>Has a sixth form</v>
          </cell>
          <cell r="L231">
            <v>10000492</v>
          </cell>
          <cell r="M231">
            <v>42291</v>
          </cell>
          <cell r="N231">
            <v>42292</v>
          </cell>
          <cell r="O231" t="str">
            <v>Maintained Academy and School Short inspection</v>
          </cell>
          <cell r="P231" t="str">
            <v>Schools - S8 deemed S5</v>
          </cell>
          <cell r="Q231" t="str">
            <v>NULL</v>
          </cell>
          <cell r="R231">
            <v>4</v>
          </cell>
          <cell r="S231" t="str">
            <v>SM</v>
          </cell>
          <cell r="T231">
            <v>4</v>
          </cell>
          <cell r="U231">
            <v>4</v>
          </cell>
          <cell r="V231">
            <v>3</v>
          </cell>
          <cell r="W231">
            <v>4</v>
          </cell>
          <cell r="X231" t="str">
            <v>NULL</v>
          </cell>
          <cell r="Y231" t="str">
            <v>NULL</v>
          </cell>
          <cell r="Z231">
            <v>3</v>
          </cell>
          <cell r="AA231" t="str">
            <v>NULL</v>
          </cell>
          <cell r="AB231" t="str">
            <v>NULL</v>
          </cell>
          <cell r="AC231" t="str">
            <v>NULL</v>
          </cell>
          <cell r="AD231">
            <v>2</v>
          </cell>
          <cell r="AE231" t="str">
            <v>NULL</v>
          </cell>
          <cell r="AF231">
            <v>2</v>
          </cell>
          <cell r="AG231">
            <v>2</v>
          </cell>
          <cell r="AH231">
            <v>2</v>
          </cell>
          <cell r="AI231">
            <v>2</v>
          </cell>
          <cell r="AJ231" t="str">
            <v>NULL</v>
          </cell>
          <cell r="AK231" t="str">
            <v>NULL</v>
          </cell>
          <cell r="AL231" t="str">
            <v>NULL</v>
          </cell>
        </row>
        <row r="232">
          <cell r="A232">
            <v>108719</v>
          </cell>
          <cell r="B232">
            <v>3933306</v>
          </cell>
          <cell r="C232" t="str">
            <v>St Aloysius' RC Voluntary Aided Junior School</v>
          </cell>
          <cell r="D232" t="str">
            <v>North East</v>
          </cell>
          <cell r="E232" t="str">
            <v>North East, Yorkshire and the Humber</v>
          </cell>
          <cell r="F232" t="str">
            <v>South Tyneside</v>
          </cell>
          <cell r="G232" t="str">
            <v>Jarrow</v>
          </cell>
          <cell r="H232" t="str">
            <v>NE31 1BQ</v>
          </cell>
          <cell r="I232" t="str">
            <v>Voluntary Aided School</v>
          </cell>
          <cell r="J232" t="str">
            <v>Primary</v>
          </cell>
          <cell r="K232" t="str">
            <v>Does not have a sixth form</v>
          </cell>
          <cell r="L232">
            <v>10002039</v>
          </cell>
          <cell r="M232">
            <v>42277</v>
          </cell>
          <cell r="N232">
            <v>42278</v>
          </cell>
          <cell r="O232" t="str">
            <v>Requires Improvement S5 Reinspection Visit 1</v>
          </cell>
          <cell r="P232" t="str">
            <v>Schools - S5</v>
          </cell>
          <cell r="Q232" t="str">
            <v>NULL</v>
          </cell>
          <cell r="R232">
            <v>1</v>
          </cell>
          <cell r="S232" t="str">
            <v>NULL</v>
          </cell>
          <cell r="T232">
            <v>1</v>
          </cell>
          <cell r="U232">
            <v>1</v>
          </cell>
          <cell r="V232">
            <v>1</v>
          </cell>
          <cell r="W232">
            <v>1</v>
          </cell>
          <cell r="X232" t="str">
            <v>NULL</v>
          </cell>
          <cell r="Y232" t="str">
            <v>NULL</v>
          </cell>
          <cell r="Z232" t="str">
            <v>NULL</v>
          </cell>
          <cell r="AA232" t="str">
            <v>NULL</v>
          </cell>
          <cell r="AB232" t="str">
            <v>NULL</v>
          </cell>
          <cell r="AC232" t="str">
            <v>NULL</v>
          </cell>
          <cell r="AD232">
            <v>3</v>
          </cell>
          <cell r="AE232" t="str">
            <v>NULL</v>
          </cell>
          <cell r="AF232">
            <v>3</v>
          </cell>
          <cell r="AG232">
            <v>3</v>
          </cell>
          <cell r="AH232">
            <v>2</v>
          </cell>
          <cell r="AI232">
            <v>2</v>
          </cell>
          <cell r="AJ232" t="str">
            <v>NULL</v>
          </cell>
          <cell r="AK232" t="str">
            <v>NULL</v>
          </cell>
          <cell r="AL232" t="str">
            <v>NULL</v>
          </cell>
        </row>
        <row r="233">
          <cell r="A233">
            <v>108745</v>
          </cell>
          <cell r="B233">
            <v>3941002</v>
          </cell>
          <cell r="C233" t="str">
            <v>Millfield Community Nursery School</v>
          </cell>
          <cell r="D233" t="str">
            <v>North East</v>
          </cell>
          <cell r="E233" t="str">
            <v>North East, Yorkshire and the Humber</v>
          </cell>
          <cell r="F233" t="str">
            <v>Sunderland</v>
          </cell>
          <cell r="G233" t="str">
            <v>Sunderland Central</v>
          </cell>
          <cell r="H233" t="str">
            <v>SR4 6JR</v>
          </cell>
          <cell r="I233" t="str">
            <v>LA Nursery School</v>
          </cell>
          <cell r="J233" t="str">
            <v>Nursery</v>
          </cell>
          <cell r="K233" t="str">
            <v>Not applicable</v>
          </cell>
          <cell r="L233">
            <v>10001574</v>
          </cell>
          <cell r="M233">
            <v>42326</v>
          </cell>
          <cell r="N233">
            <v>42327</v>
          </cell>
          <cell r="O233" t="str">
            <v>Special Measures S5 ReInspection</v>
          </cell>
          <cell r="P233" t="str">
            <v>Schools - S5</v>
          </cell>
          <cell r="Q233" t="str">
            <v>NULL</v>
          </cell>
          <cell r="R233">
            <v>2</v>
          </cell>
          <cell r="S233" t="str">
            <v>NULL</v>
          </cell>
          <cell r="T233">
            <v>2</v>
          </cell>
          <cell r="U233">
            <v>2</v>
          </cell>
          <cell r="V233">
            <v>2</v>
          </cell>
          <cell r="W233">
            <v>2</v>
          </cell>
          <cell r="X233" t="str">
            <v>NULL</v>
          </cell>
          <cell r="Y233">
            <v>2</v>
          </cell>
          <cell r="Z233" t="str">
            <v>NULL</v>
          </cell>
          <cell r="AA233" t="str">
            <v>NULL</v>
          </cell>
          <cell r="AB233" t="str">
            <v>NULL</v>
          </cell>
          <cell r="AC233" t="str">
            <v>NULL</v>
          </cell>
          <cell r="AD233">
            <v>4</v>
          </cell>
          <cell r="AE233" t="str">
            <v>SM</v>
          </cell>
          <cell r="AF233">
            <v>4</v>
          </cell>
          <cell r="AG233">
            <v>4</v>
          </cell>
          <cell r="AH233">
            <v>3</v>
          </cell>
          <cell r="AI233">
            <v>4</v>
          </cell>
          <cell r="AJ233" t="str">
            <v>NULL</v>
          </cell>
          <cell r="AK233" t="str">
            <v>NULL</v>
          </cell>
          <cell r="AL233" t="str">
            <v>NULL</v>
          </cell>
        </row>
        <row r="234">
          <cell r="A234">
            <v>108790</v>
          </cell>
          <cell r="B234">
            <v>3942096</v>
          </cell>
          <cell r="C234" t="str">
            <v>New Silksworth Infant School</v>
          </cell>
          <cell r="D234" t="str">
            <v>North East</v>
          </cell>
          <cell r="E234" t="str">
            <v>North East, Yorkshire and the Humber</v>
          </cell>
          <cell r="F234" t="str">
            <v>Sunderland</v>
          </cell>
          <cell r="G234" t="str">
            <v>Houghton and Sunderland South</v>
          </cell>
          <cell r="H234" t="str">
            <v>SR3 1AS</v>
          </cell>
          <cell r="I234" t="str">
            <v>Community School</v>
          </cell>
          <cell r="J234" t="str">
            <v>Primary</v>
          </cell>
          <cell r="K234" t="str">
            <v>Does not have a sixth form</v>
          </cell>
          <cell r="L234">
            <v>10004049</v>
          </cell>
          <cell r="M234">
            <v>42339</v>
          </cell>
          <cell r="N234">
            <v>42340</v>
          </cell>
          <cell r="O234" t="str">
            <v>Schools into Special Measures Visit 2</v>
          </cell>
          <cell r="P234" t="str">
            <v>Schools - S8</v>
          </cell>
          <cell r="Q234" t="str">
            <v>NULL</v>
          </cell>
          <cell r="R234" t="str">
            <v>NULL</v>
          </cell>
          <cell r="S234" t="str">
            <v>NULL</v>
          </cell>
          <cell r="T234" t="str">
            <v>NULL</v>
          </cell>
          <cell r="U234" t="str">
            <v>NULL</v>
          </cell>
          <cell r="V234" t="str">
            <v>NULL</v>
          </cell>
          <cell r="W234" t="str">
            <v>NULL</v>
          </cell>
          <cell r="X234" t="str">
            <v>NULL</v>
          </cell>
          <cell r="Y234" t="str">
            <v>NULL</v>
          </cell>
          <cell r="Z234" t="str">
            <v>NULL</v>
          </cell>
          <cell r="AA234" t="str">
            <v>NULL</v>
          </cell>
          <cell r="AB234" t="str">
            <v>NULL</v>
          </cell>
          <cell r="AC234" t="str">
            <v>NULL</v>
          </cell>
          <cell r="AD234">
            <v>4</v>
          </cell>
          <cell r="AE234" t="str">
            <v>SM</v>
          </cell>
          <cell r="AF234">
            <v>4</v>
          </cell>
          <cell r="AG234">
            <v>4</v>
          </cell>
          <cell r="AH234">
            <v>4</v>
          </cell>
          <cell r="AI234">
            <v>4</v>
          </cell>
          <cell r="AJ234" t="str">
            <v>NULL</v>
          </cell>
          <cell r="AK234">
            <v>4</v>
          </cell>
          <cell r="AL234">
            <v>9</v>
          </cell>
        </row>
        <row r="235">
          <cell r="A235">
            <v>108830</v>
          </cell>
          <cell r="B235">
            <v>3942176</v>
          </cell>
          <cell r="C235" t="str">
            <v>Bernard Gilpin Primary School</v>
          </cell>
          <cell r="D235" t="str">
            <v>North East</v>
          </cell>
          <cell r="E235" t="str">
            <v>North East, Yorkshire and the Humber</v>
          </cell>
          <cell r="F235" t="str">
            <v>Sunderland</v>
          </cell>
          <cell r="G235" t="str">
            <v>Houghton and Sunderland South</v>
          </cell>
          <cell r="H235" t="str">
            <v>DH5 8DA</v>
          </cell>
          <cell r="I235" t="str">
            <v>Community School</v>
          </cell>
          <cell r="J235" t="str">
            <v>Primary</v>
          </cell>
          <cell r="K235" t="str">
            <v>Does not have a sixth form</v>
          </cell>
          <cell r="L235">
            <v>10003430</v>
          </cell>
          <cell r="M235">
            <v>42318</v>
          </cell>
          <cell r="N235">
            <v>42318</v>
          </cell>
          <cell r="O235" t="str">
            <v>Maintained Academy and School Short inspection</v>
          </cell>
          <cell r="P235" t="str">
            <v>Schools - Short inspection</v>
          </cell>
          <cell r="Q235" t="str">
            <v>NULL</v>
          </cell>
          <cell r="R235" t="str">
            <v>NULL</v>
          </cell>
          <cell r="S235" t="str">
            <v>NULL</v>
          </cell>
          <cell r="T235" t="str">
            <v>NULL</v>
          </cell>
          <cell r="U235" t="str">
            <v>NULL</v>
          </cell>
          <cell r="V235" t="str">
            <v>NULL</v>
          </cell>
          <cell r="W235" t="str">
            <v>NULL</v>
          </cell>
          <cell r="X235" t="str">
            <v>NULL</v>
          </cell>
          <cell r="Y235" t="str">
            <v>NULL</v>
          </cell>
          <cell r="Z235" t="str">
            <v>NULL</v>
          </cell>
          <cell r="AA235" t="str">
            <v>NULL</v>
          </cell>
          <cell r="AB235" t="str">
            <v>NULL</v>
          </cell>
          <cell r="AC235" t="str">
            <v>NULL</v>
          </cell>
          <cell r="AD235">
            <v>2</v>
          </cell>
          <cell r="AE235" t="str">
            <v>NULL</v>
          </cell>
          <cell r="AF235">
            <v>2</v>
          </cell>
          <cell r="AG235">
            <v>2</v>
          </cell>
          <cell r="AH235">
            <v>2</v>
          </cell>
          <cell r="AI235">
            <v>2</v>
          </cell>
          <cell r="AJ235" t="str">
            <v>NULL</v>
          </cell>
          <cell r="AK235">
            <v>8</v>
          </cell>
          <cell r="AL235" t="str">
            <v>NULL</v>
          </cell>
        </row>
        <row r="236">
          <cell r="A236">
            <v>108845</v>
          </cell>
          <cell r="B236">
            <v>3943317</v>
          </cell>
          <cell r="C236" t="str">
            <v>St Patrick's Roman Catholic Voluntary Aided Primary School</v>
          </cell>
          <cell r="D236" t="str">
            <v>North East</v>
          </cell>
          <cell r="E236" t="str">
            <v>North East, Yorkshire and the Humber</v>
          </cell>
          <cell r="F236" t="str">
            <v>Sunderland</v>
          </cell>
          <cell r="G236" t="str">
            <v>Sunderland Central</v>
          </cell>
          <cell r="H236" t="str">
            <v>SR2 0RQ</v>
          </cell>
          <cell r="I236" t="str">
            <v>Voluntary Aided School</v>
          </cell>
          <cell r="J236" t="str">
            <v>Primary</v>
          </cell>
          <cell r="K236" t="str">
            <v>Does not have a sixth form</v>
          </cell>
          <cell r="L236">
            <v>10002033</v>
          </cell>
          <cell r="M236">
            <v>42326</v>
          </cell>
          <cell r="N236">
            <v>42327</v>
          </cell>
          <cell r="O236" t="str">
            <v>Requires Improvement S5 Reinspection Visit 1</v>
          </cell>
          <cell r="P236" t="str">
            <v>Schools - S5</v>
          </cell>
          <cell r="Q236" t="str">
            <v>NULL</v>
          </cell>
          <cell r="R236">
            <v>2</v>
          </cell>
          <cell r="S236" t="str">
            <v>NULL</v>
          </cell>
          <cell r="T236">
            <v>2</v>
          </cell>
          <cell r="U236">
            <v>2</v>
          </cell>
          <cell r="V236">
            <v>2</v>
          </cell>
          <cell r="W236">
            <v>2</v>
          </cell>
          <cell r="X236" t="str">
            <v>NULL</v>
          </cell>
          <cell r="Y236">
            <v>2</v>
          </cell>
          <cell r="Z236" t="str">
            <v>NULL</v>
          </cell>
          <cell r="AA236" t="str">
            <v>NULL</v>
          </cell>
          <cell r="AB236" t="str">
            <v>NULL</v>
          </cell>
          <cell r="AC236" t="str">
            <v>NULL</v>
          </cell>
          <cell r="AD236">
            <v>3</v>
          </cell>
          <cell r="AE236" t="str">
            <v>NULL</v>
          </cell>
          <cell r="AF236">
            <v>3</v>
          </cell>
          <cell r="AG236">
            <v>3</v>
          </cell>
          <cell r="AH236">
            <v>2</v>
          </cell>
          <cell r="AI236">
            <v>3</v>
          </cell>
          <cell r="AJ236" t="str">
            <v>NULL</v>
          </cell>
          <cell r="AK236" t="str">
            <v>NULL</v>
          </cell>
          <cell r="AL236" t="str">
            <v>NULL</v>
          </cell>
        </row>
        <row r="237">
          <cell r="A237">
            <v>108846</v>
          </cell>
          <cell r="B237">
            <v>3943319</v>
          </cell>
          <cell r="C237" t="str">
            <v>St Leonard's Roman Catholic Voluntary Aided Primary School</v>
          </cell>
          <cell r="D237" t="str">
            <v>North East</v>
          </cell>
          <cell r="E237" t="str">
            <v>North East, Yorkshire and the Humber</v>
          </cell>
          <cell r="F237" t="str">
            <v>Sunderland</v>
          </cell>
          <cell r="G237" t="str">
            <v>Houghton and Sunderland South</v>
          </cell>
          <cell r="H237" t="str">
            <v>SR3 2BB</v>
          </cell>
          <cell r="I237" t="str">
            <v>Voluntary Aided School</v>
          </cell>
          <cell r="J237" t="str">
            <v>Primary</v>
          </cell>
          <cell r="K237" t="str">
            <v>Does not have a sixth form</v>
          </cell>
          <cell r="L237">
            <v>10002034</v>
          </cell>
          <cell r="M237">
            <v>42298</v>
          </cell>
          <cell r="N237">
            <v>42299</v>
          </cell>
          <cell r="O237" t="str">
            <v>Requires Improvement S5 Reinspection Visit 1</v>
          </cell>
          <cell r="P237" t="str">
            <v>Schools - S5</v>
          </cell>
          <cell r="Q237" t="str">
            <v>NULL</v>
          </cell>
          <cell r="R237">
            <v>2</v>
          </cell>
          <cell r="S237" t="str">
            <v>NULL</v>
          </cell>
          <cell r="T237">
            <v>2</v>
          </cell>
          <cell r="U237">
            <v>2</v>
          </cell>
          <cell r="V237">
            <v>2</v>
          </cell>
          <cell r="W237">
            <v>2</v>
          </cell>
          <cell r="X237" t="str">
            <v>NULL</v>
          </cell>
          <cell r="Y237">
            <v>2</v>
          </cell>
          <cell r="Z237" t="str">
            <v>NULL</v>
          </cell>
          <cell r="AA237" t="str">
            <v>NULL</v>
          </cell>
          <cell r="AB237" t="str">
            <v>NULL</v>
          </cell>
          <cell r="AC237" t="str">
            <v>NULL</v>
          </cell>
          <cell r="AD237">
            <v>3</v>
          </cell>
          <cell r="AE237" t="str">
            <v>NULL</v>
          </cell>
          <cell r="AF237">
            <v>3</v>
          </cell>
          <cell r="AG237">
            <v>3</v>
          </cell>
          <cell r="AH237">
            <v>2</v>
          </cell>
          <cell r="AI237">
            <v>3</v>
          </cell>
          <cell r="AJ237" t="str">
            <v>NULL</v>
          </cell>
          <cell r="AK237" t="str">
            <v>NULL</v>
          </cell>
          <cell r="AL237" t="str">
            <v>NULL</v>
          </cell>
        </row>
        <row r="238">
          <cell r="A238">
            <v>108860</v>
          </cell>
          <cell r="B238">
            <v>3944042</v>
          </cell>
          <cell r="C238" t="str">
            <v>Thornhill School Business &amp; Enterprise College</v>
          </cell>
          <cell r="D238" t="str">
            <v>North East</v>
          </cell>
          <cell r="E238" t="str">
            <v>North East, Yorkshire and the Humber</v>
          </cell>
          <cell r="F238" t="str">
            <v>Sunderland</v>
          </cell>
          <cell r="G238" t="str">
            <v>Sunderland Central</v>
          </cell>
          <cell r="H238" t="str">
            <v>SR2 7NA</v>
          </cell>
          <cell r="I238" t="str">
            <v>Community School</v>
          </cell>
          <cell r="J238" t="str">
            <v>Secondary</v>
          </cell>
          <cell r="K238" t="str">
            <v>Does not have a sixth form</v>
          </cell>
          <cell r="L238">
            <v>10002031</v>
          </cell>
          <cell r="M238">
            <v>42341</v>
          </cell>
          <cell r="N238">
            <v>42342</v>
          </cell>
          <cell r="O238" t="str">
            <v>Requires Improvement S5 Reinspection Visit 1</v>
          </cell>
          <cell r="P238" t="str">
            <v>Schools - S5</v>
          </cell>
          <cell r="Q238" t="str">
            <v>NULL</v>
          </cell>
          <cell r="R238">
            <v>4</v>
          </cell>
          <cell r="S238" t="str">
            <v>SM</v>
          </cell>
          <cell r="T238">
            <v>3</v>
          </cell>
          <cell r="U238">
            <v>3</v>
          </cell>
          <cell r="V238">
            <v>3</v>
          </cell>
          <cell r="W238">
            <v>4</v>
          </cell>
          <cell r="X238" t="str">
            <v>NULL</v>
          </cell>
          <cell r="Y238" t="str">
            <v>NULL</v>
          </cell>
          <cell r="Z238" t="str">
            <v>NULL</v>
          </cell>
          <cell r="AA238" t="str">
            <v>NULL</v>
          </cell>
          <cell r="AB238" t="str">
            <v>NULL</v>
          </cell>
          <cell r="AC238" t="str">
            <v>NULL</v>
          </cell>
          <cell r="AD238">
            <v>3</v>
          </cell>
          <cell r="AE238" t="str">
            <v>NULL</v>
          </cell>
          <cell r="AF238">
            <v>3</v>
          </cell>
          <cell r="AG238">
            <v>3</v>
          </cell>
          <cell r="AH238">
            <v>2</v>
          </cell>
          <cell r="AI238">
            <v>2</v>
          </cell>
          <cell r="AJ238" t="str">
            <v>NULL</v>
          </cell>
          <cell r="AK238" t="str">
            <v>NULL</v>
          </cell>
          <cell r="AL238" t="str">
            <v>NULL</v>
          </cell>
        </row>
        <row r="239">
          <cell r="A239">
            <v>108865</v>
          </cell>
          <cell r="B239">
            <v>3944065</v>
          </cell>
          <cell r="C239" t="str">
            <v>Washington School</v>
          </cell>
          <cell r="D239" t="str">
            <v>North East</v>
          </cell>
          <cell r="E239" t="str">
            <v>North East, Yorkshire and the Humber</v>
          </cell>
          <cell r="F239" t="str">
            <v>Sunderland</v>
          </cell>
          <cell r="G239" t="str">
            <v>Washington and Sunderland West</v>
          </cell>
          <cell r="H239" t="str">
            <v>NE37 2AA</v>
          </cell>
          <cell r="I239" t="str">
            <v>Community School</v>
          </cell>
          <cell r="J239" t="str">
            <v>Secondary</v>
          </cell>
          <cell r="K239" t="str">
            <v>Does not have a sixth form</v>
          </cell>
          <cell r="L239">
            <v>10007068</v>
          </cell>
          <cell r="M239">
            <v>42284</v>
          </cell>
          <cell r="N239">
            <v>42284</v>
          </cell>
          <cell r="O239" t="str">
            <v>Section 8 Inspection due to Parental Complaint</v>
          </cell>
          <cell r="P239" t="str">
            <v>Schools - S8</v>
          </cell>
          <cell r="Q239" t="str">
            <v>NULL</v>
          </cell>
          <cell r="R239" t="str">
            <v>NULL</v>
          </cell>
          <cell r="S239" t="str">
            <v>NULL</v>
          </cell>
          <cell r="T239" t="str">
            <v>NULL</v>
          </cell>
          <cell r="U239" t="str">
            <v>NULL</v>
          </cell>
          <cell r="V239" t="str">
            <v>NULL</v>
          </cell>
          <cell r="W239" t="str">
            <v>NULL</v>
          </cell>
          <cell r="X239" t="str">
            <v>NULL</v>
          </cell>
          <cell r="Y239" t="str">
            <v>NULL</v>
          </cell>
          <cell r="Z239" t="str">
            <v>NULL</v>
          </cell>
          <cell r="AA239" t="str">
            <v>NULL</v>
          </cell>
          <cell r="AB239" t="str">
            <v>NULL</v>
          </cell>
          <cell r="AC239" t="str">
            <v>NULL</v>
          </cell>
          <cell r="AD239">
            <v>2</v>
          </cell>
          <cell r="AE239" t="str">
            <v>NULL</v>
          </cell>
          <cell r="AF239">
            <v>2</v>
          </cell>
          <cell r="AG239">
            <v>2</v>
          </cell>
          <cell r="AH239">
            <v>2</v>
          </cell>
          <cell r="AI239">
            <v>2</v>
          </cell>
          <cell r="AJ239" t="str">
            <v>NULL</v>
          </cell>
          <cell r="AK239" t="str">
            <v>NULL</v>
          </cell>
          <cell r="AL239" t="str">
            <v>NULL</v>
          </cell>
        </row>
        <row r="240">
          <cell r="A240">
            <v>108914</v>
          </cell>
          <cell r="B240">
            <v>8012006</v>
          </cell>
          <cell r="C240" t="str">
            <v>Avon Primary School</v>
          </cell>
          <cell r="D240" t="str">
            <v>South West</v>
          </cell>
          <cell r="E240" t="str">
            <v>South West</v>
          </cell>
          <cell r="F240" t="str">
            <v>Bristol</v>
          </cell>
          <cell r="G240" t="str">
            <v>Bristol North West</v>
          </cell>
          <cell r="H240" t="str">
            <v>BS11 9NG</v>
          </cell>
          <cell r="I240" t="str">
            <v>Community School</v>
          </cell>
          <cell r="J240" t="str">
            <v>Primary</v>
          </cell>
          <cell r="K240" t="str">
            <v>Does not have a sixth form</v>
          </cell>
          <cell r="L240">
            <v>10002447</v>
          </cell>
          <cell r="M240">
            <v>42347</v>
          </cell>
          <cell r="N240">
            <v>42348</v>
          </cell>
          <cell r="O240" t="str">
            <v>Requires Improvement S5 Reinspection Visit 1</v>
          </cell>
          <cell r="P240" t="str">
            <v>Schools - S5</v>
          </cell>
          <cell r="Q240" t="str">
            <v>NULL</v>
          </cell>
          <cell r="R240">
            <v>2</v>
          </cell>
          <cell r="S240" t="str">
            <v>NULL</v>
          </cell>
          <cell r="T240">
            <v>2</v>
          </cell>
          <cell r="U240">
            <v>2</v>
          </cell>
          <cell r="V240">
            <v>2</v>
          </cell>
          <cell r="W240">
            <v>2</v>
          </cell>
          <cell r="X240" t="str">
            <v>NULL</v>
          </cell>
          <cell r="Y240">
            <v>2</v>
          </cell>
          <cell r="Z240" t="str">
            <v>NULL</v>
          </cell>
          <cell r="AA240" t="str">
            <v>NULL</v>
          </cell>
          <cell r="AB240" t="str">
            <v>NULL</v>
          </cell>
          <cell r="AC240" t="str">
            <v>NULL</v>
          </cell>
          <cell r="AD240">
            <v>3</v>
          </cell>
          <cell r="AE240" t="str">
            <v>NULL</v>
          </cell>
          <cell r="AF240">
            <v>3</v>
          </cell>
          <cell r="AG240">
            <v>3</v>
          </cell>
          <cell r="AH240">
            <v>3</v>
          </cell>
          <cell r="AI240">
            <v>3</v>
          </cell>
          <cell r="AJ240" t="str">
            <v>NULL</v>
          </cell>
          <cell r="AK240" t="str">
            <v>NULL</v>
          </cell>
          <cell r="AL240" t="str">
            <v>NULL</v>
          </cell>
        </row>
        <row r="241">
          <cell r="A241">
            <v>109029</v>
          </cell>
          <cell r="B241">
            <v>8032192</v>
          </cell>
          <cell r="C241" t="str">
            <v>Bromley Heath Infant School</v>
          </cell>
          <cell r="D241" t="str">
            <v>South West</v>
          </cell>
          <cell r="E241" t="str">
            <v>South West</v>
          </cell>
          <cell r="F241" t="str">
            <v>South Gloucestershire</v>
          </cell>
          <cell r="G241" t="str">
            <v>Filton and Bradley Stoke</v>
          </cell>
          <cell r="H241" t="str">
            <v>BS16 6NJ</v>
          </cell>
          <cell r="I241" t="str">
            <v>Community School</v>
          </cell>
          <cell r="J241" t="str">
            <v>Primary</v>
          </cell>
          <cell r="K241" t="str">
            <v>Does not have a sixth form</v>
          </cell>
          <cell r="L241">
            <v>10001135</v>
          </cell>
          <cell r="M241">
            <v>42291</v>
          </cell>
          <cell r="N241">
            <v>42292</v>
          </cell>
          <cell r="O241" t="str">
            <v>Maintained Academy and School Short inspection</v>
          </cell>
          <cell r="P241" t="str">
            <v>Schools - S8 deemed S5</v>
          </cell>
          <cell r="Q241" t="str">
            <v>NULL</v>
          </cell>
          <cell r="R241">
            <v>2</v>
          </cell>
          <cell r="S241" t="str">
            <v>NULL</v>
          </cell>
          <cell r="T241">
            <v>2</v>
          </cell>
          <cell r="U241">
            <v>2</v>
          </cell>
          <cell r="V241">
            <v>2</v>
          </cell>
          <cell r="W241">
            <v>2</v>
          </cell>
          <cell r="X241" t="str">
            <v>NULL</v>
          </cell>
          <cell r="Y241">
            <v>2</v>
          </cell>
          <cell r="Z241" t="str">
            <v>NULL</v>
          </cell>
          <cell r="AA241" t="str">
            <v>NULL</v>
          </cell>
          <cell r="AB241" t="str">
            <v>NULL</v>
          </cell>
          <cell r="AC241" t="str">
            <v>NULL</v>
          </cell>
          <cell r="AD241">
            <v>2</v>
          </cell>
          <cell r="AE241" t="str">
            <v>NULL</v>
          </cell>
          <cell r="AF241">
            <v>2</v>
          </cell>
          <cell r="AG241">
            <v>2</v>
          </cell>
          <cell r="AH241">
            <v>2</v>
          </cell>
          <cell r="AI241">
            <v>2</v>
          </cell>
          <cell r="AJ241" t="str">
            <v>NULL</v>
          </cell>
          <cell r="AK241">
            <v>2</v>
          </cell>
          <cell r="AL241">
            <v>9</v>
          </cell>
        </row>
        <row r="242">
          <cell r="A242">
            <v>109030</v>
          </cell>
          <cell r="B242">
            <v>8032194</v>
          </cell>
          <cell r="C242" t="str">
            <v>Longwell Green Primary School</v>
          </cell>
          <cell r="D242" t="str">
            <v>South West</v>
          </cell>
          <cell r="E242" t="str">
            <v>South West</v>
          </cell>
          <cell r="F242" t="str">
            <v>South Gloucestershire</v>
          </cell>
          <cell r="G242" t="str">
            <v>Kingswood</v>
          </cell>
          <cell r="H242" t="str">
            <v>BS30 9BA</v>
          </cell>
          <cell r="I242" t="str">
            <v>Community School</v>
          </cell>
          <cell r="J242" t="str">
            <v>Primary</v>
          </cell>
          <cell r="K242" t="str">
            <v>Does not have a sixth form</v>
          </cell>
          <cell r="L242">
            <v>10005482</v>
          </cell>
          <cell r="M242">
            <v>42312</v>
          </cell>
          <cell r="N242">
            <v>42312</v>
          </cell>
          <cell r="O242" t="str">
            <v>Maintained Academy and School Short inspection</v>
          </cell>
          <cell r="P242" t="str">
            <v>Schools - Short inspection</v>
          </cell>
          <cell r="Q242" t="str">
            <v>NULL</v>
          </cell>
          <cell r="R242" t="str">
            <v>NULL</v>
          </cell>
          <cell r="S242" t="str">
            <v>NULL</v>
          </cell>
          <cell r="T242" t="str">
            <v>NULL</v>
          </cell>
          <cell r="U242" t="str">
            <v>NULL</v>
          </cell>
          <cell r="V242" t="str">
            <v>NULL</v>
          </cell>
          <cell r="W242" t="str">
            <v>NULL</v>
          </cell>
          <cell r="X242" t="str">
            <v>NULL</v>
          </cell>
          <cell r="Y242" t="str">
            <v>NULL</v>
          </cell>
          <cell r="Z242" t="str">
            <v>NULL</v>
          </cell>
          <cell r="AA242" t="str">
            <v>NULL</v>
          </cell>
          <cell r="AB242" t="str">
            <v>NULL</v>
          </cell>
          <cell r="AC242" t="str">
            <v>NULL</v>
          </cell>
          <cell r="AD242">
            <v>2</v>
          </cell>
          <cell r="AE242" t="str">
            <v>NULL</v>
          </cell>
          <cell r="AF242">
            <v>2</v>
          </cell>
          <cell r="AG242">
            <v>2</v>
          </cell>
          <cell r="AH242">
            <v>2</v>
          </cell>
          <cell r="AI242">
            <v>2</v>
          </cell>
          <cell r="AJ242" t="str">
            <v>NULL</v>
          </cell>
          <cell r="AK242">
            <v>8</v>
          </cell>
          <cell r="AL242" t="str">
            <v>NULL</v>
          </cell>
        </row>
        <row r="243">
          <cell r="A243">
            <v>109047</v>
          </cell>
          <cell r="B243">
            <v>8032216</v>
          </cell>
          <cell r="C243" t="str">
            <v>Barley Close Community Primary School</v>
          </cell>
          <cell r="D243" t="str">
            <v>South West</v>
          </cell>
          <cell r="E243" t="str">
            <v>South West</v>
          </cell>
          <cell r="F243" t="str">
            <v>South Gloucestershire</v>
          </cell>
          <cell r="G243" t="str">
            <v>Kingswood</v>
          </cell>
          <cell r="H243" t="str">
            <v>BS16 9DL</v>
          </cell>
          <cell r="I243" t="str">
            <v>Community School</v>
          </cell>
          <cell r="J243" t="str">
            <v>Primary</v>
          </cell>
          <cell r="K243" t="str">
            <v>Does not have a sixth form</v>
          </cell>
          <cell r="L243">
            <v>10006969</v>
          </cell>
          <cell r="M243">
            <v>42354</v>
          </cell>
          <cell r="N243">
            <v>42354</v>
          </cell>
          <cell r="O243" t="str">
            <v>Requires Improvement monitoring Visit 1</v>
          </cell>
          <cell r="P243" t="str">
            <v>Schools - S8</v>
          </cell>
          <cell r="Q243" t="str">
            <v>NULL</v>
          </cell>
          <cell r="R243" t="str">
            <v>NULL</v>
          </cell>
          <cell r="S243" t="str">
            <v>NULL</v>
          </cell>
          <cell r="T243" t="str">
            <v>NULL</v>
          </cell>
          <cell r="U243" t="str">
            <v>NULL</v>
          </cell>
          <cell r="V243" t="str">
            <v>NULL</v>
          </cell>
          <cell r="W243" t="str">
            <v>NULL</v>
          </cell>
          <cell r="X243" t="str">
            <v>NULL</v>
          </cell>
          <cell r="Y243" t="str">
            <v>NULL</v>
          </cell>
          <cell r="Z243" t="str">
            <v>NULL</v>
          </cell>
          <cell r="AA243" t="str">
            <v>NULL</v>
          </cell>
          <cell r="AB243" t="str">
            <v>NULL</v>
          </cell>
          <cell r="AC243" t="str">
            <v>NULL</v>
          </cell>
          <cell r="AD243">
            <v>3</v>
          </cell>
          <cell r="AE243" t="str">
            <v>NULL</v>
          </cell>
          <cell r="AF243">
            <v>3</v>
          </cell>
          <cell r="AG243">
            <v>3</v>
          </cell>
          <cell r="AH243">
            <v>3</v>
          </cell>
          <cell r="AI243">
            <v>3</v>
          </cell>
          <cell r="AJ243" t="str">
            <v>NULL</v>
          </cell>
          <cell r="AK243">
            <v>2</v>
          </cell>
          <cell r="AL243">
            <v>9</v>
          </cell>
        </row>
        <row r="244">
          <cell r="A244">
            <v>109068</v>
          </cell>
          <cell r="B244">
            <v>8002246</v>
          </cell>
          <cell r="C244" t="str">
            <v>Pensford Primary School</v>
          </cell>
          <cell r="D244" t="str">
            <v>South West</v>
          </cell>
          <cell r="E244" t="str">
            <v>South West</v>
          </cell>
          <cell r="F244" t="str">
            <v>Bath and North East Somerset</v>
          </cell>
          <cell r="G244" t="str">
            <v>North East Somerset</v>
          </cell>
          <cell r="H244" t="str">
            <v>BS39 4AA</v>
          </cell>
          <cell r="I244" t="str">
            <v>Community School</v>
          </cell>
          <cell r="J244" t="str">
            <v>Primary</v>
          </cell>
          <cell r="K244" t="str">
            <v>Does not have a sixth form</v>
          </cell>
          <cell r="L244">
            <v>10005820</v>
          </cell>
          <cell r="M244">
            <v>42293</v>
          </cell>
          <cell r="N244">
            <v>42293</v>
          </cell>
          <cell r="O244" t="str">
            <v>Requires Improvement monitoring Visit 1</v>
          </cell>
          <cell r="P244" t="str">
            <v>Schools - S8</v>
          </cell>
          <cell r="Q244" t="str">
            <v>NULL</v>
          </cell>
          <cell r="R244" t="str">
            <v>NULL</v>
          </cell>
          <cell r="S244" t="str">
            <v>NULL</v>
          </cell>
          <cell r="T244" t="str">
            <v>NULL</v>
          </cell>
          <cell r="U244" t="str">
            <v>NULL</v>
          </cell>
          <cell r="V244" t="str">
            <v>NULL</v>
          </cell>
          <cell r="W244" t="str">
            <v>NULL</v>
          </cell>
          <cell r="X244" t="str">
            <v>NULL</v>
          </cell>
          <cell r="Y244" t="str">
            <v>NULL</v>
          </cell>
          <cell r="Z244" t="str">
            <v>NULL</v>
          </cell>
          <cell r="AA244" t="str">
            <v>NULL</v>
          </cell>
          <cell r="AB244" t="str">
            <v>NULL</v>
          </cell>
          <cell r="AC244" t="str">
            <v>NULL</v>
          </cell>
          <cell r="AD244">
            <v>3</v>
          </cell>
          <cell r="AE244" t="str">
            <v>NULL</v>
          </cell>
          <cell r="AF244">
            <v>3</v>
          </cell>
          <cell r="AG244">
            <v>3</v>
          </cell>
          <cell r="AH244">
            <v>3</v>
          </cell>
          <cell r="AI244">
            <v>3</v>
          </cell>
          <cell r="AJ244" t="str">
            <v>NULL</v>
          </cell>
          <cell r="AK244">
            <v>3</v>
          </cell>
          <cell r="AL244">
            <v>9</v>
          </cell>
        </row>
        <row r="245">
          <cell r="A245">
            <v>109071</v>
          </cell>
          <cell r="B245">
            <v>8002249</v>
          </cell>
          <cell r="C245" t="str">
            <v>Welton Primary School</v>
          </cell>
          <cell r="D245" t="str">
            <v>South West</v>
          </cell>
          <cell r="E245" t="str">
            <v>South West</v>
          </cell>
          <cell r="F245" t="str">
            <v>Bath and North East Somerset</v>
          </cell>
          <cell r="G245" t="str">
            <v>North East Somerset</v>
          </cell>
          <cell r="H245" t="str">
            <v>BA3 2AG</v>
          </cell>
          <cell r="I245" t="str">
            <v>Community School</v>
          </cell>
          <cell r="J245" t="str">
            <v>Primary</v>
          </cell>
          <cell r="K245" t="str">
            <v>Does not have a sixth form</v>
          </cell>
          <cell r="L245">
            <v>10005511</v>
          </cell>
          <cell r="M245">
            <v>42283</v>
          </cell>
          <cell r="N245">
            <v>42283</v>
          </cell>
          <cell r="O245" t="str">
            <v>Maintained Academy and School Short inspection</v>
          </cell>
          <cell r="P245" t="str">
            <v>Schools - Short inspection</v>
          </cell>
          <cell r="Q245" t="str">
            <v>NULL</v>
          </cell>
          <cell r="R245" t="str">
            <v>NULL</v>
          </cell>
          <cell r="S245" t="str">
            <v>NULL</v>
          </cell>
          <cell r="T245" t="str">
            <v>NULL</v>
          </cell>
          <cell r="U245" t="str">
            <v>NULL</v>
          </cell>
          <cell r="V245" t="str">
            <v>NULL</v>
          </cell>
          <cell r="W245" t="str">
            <v>NULL</v>
          </cell>
          <cell r="X245" t="str">
            <v>NULL</v>
          </cell>
          <cell r="Y245" t="str">
            <v>NULL</v>
          </cell>
          <cell r="Z245" t="str">
            <v>NULL</v>
          </cell>
          <cell r="AA245" t="str">
            <v>NULL</v>
          </cell>
          <cell r="AB245" t="str">
            <v>NULL</v>
          </cell>
          <cell r="AC245" t="str">
            <v>NULL</v>
          </cell>
          <cell r="AD245">
            <v>2</v>
          </cell>
          <cell r="AE245" t="str">
            <v>NULL</v>
          </cell>
          <cell r="AF245">
            <v>2</v>
          </cell>
          <cell r="AG245">
            <v>2</v>
          </cell>
          <cell r="AH245">
            <v>2</v>
          </cell>
          <cell r="AI245">
            <v>2</v>
          </cell>
          <cell r="AJ245" t="str">
            <v>NULL</v>
          </cell>
          <cell r="AK245">
            <v>2</v>
          </cell>
          <cell r="AL245">
            <v>9</v>
          </cell>
        </row>
        <row r="246">
          <cell r="A246">
            <v>109084</v>
          </cell>
          <cell r="B246">
            <v>8022263</v>
          </cell>
          <cell r="C246" t="str">
            <v>High Down Junior School</v>
          </cell>
          <cell r="D246" t="str">
            <v>South West</v>
          </cell>
          <cell r="E246" t="str">
            <v>South West</v>
          </cell>
          <cell r="F246" t="str">
            <v>North Somerset</v>
          </cell>
          <cell r="G246" t="str">
            <v>North Somerset</v>
          </cell>
          <cell r="H246" t="str">
            <v>BS20 6DY</v>
          </cell>
          <cell r="I246" t="str">
            <v>Community School</v>
          </cell>
          <cell r="J246" t="str">
            <v>Primary</v>
          </cell>
          <cell r="K246" t="str">
            <v>Does not have a sixth form</v>
          </cell>
          <cell r="L246">
            <v>10002430</v>
          </cell>
          <cell r="M246">
            <v>42339</v>
          </cell>
          <cell r="N246">
            <v>42340</v>
          </cell>
          <cell r="O246" t="str">
            <v>Requires Improvement S5 Reinspection Visit 1</v>
          </cell>
          <cell r="P246" t="str">
            <v>Schools - S5</v>
          </cell>
          <cell r="Q246" t="str">
            <v>NULL</v>
          </cell>
          <cell r="R246">
            <v>2</v>
          </cell>
          <cell r="S246" t="str">
            <v>NULL</v>
          </cell>
          <cell r="T246">
            <v>2</v>
          </cell>
          <cell r="U246">
            <v>2</v>
          </cell>
          <cell r="V246">
            <v>2</v>
          </cell>
          <cell r="W246">
            <v>2</v>
          </cell>
          <cell r="X246" t="str">
            <v>NULL</v>
          </cell>
          <cell r="Y246" t="str">
            <v>NULL</v>
          </cell>
          <cell r="Z246" t="str">
            <v>NULL</v>
          </cell>
          <cell r="AA246" t="str">
            <v>NULL</v>
          </cell>
          <cell r="AB246" t="str">
            <v>NULL</v>
          </cell>
          <cell r="AC246" t="str">
            <v>NULL</v>
          </cell>
          <cell r="AD246">
            <v>3</v>
          </cell>
          <cell r="AE246" t="str">
            <v>NULL</v>
          </cell>
          <cell r="AF246">
            <v>3</v>
          </cell>
          <cell r="AG246">
            <v>3</v>
          </cell>
          <cell r="AH246">
            <v>2</v>
          </cell>
          <cell r="AI246">
            <v>3</v>
          </cell>
          <cell r="AJ246" t="str">
            <v>NULL</v>
          </cell>
          <cell r="AK246" t="str">
            <v>NULL</v>
          </cell>
          <cell r="AL246" t="str">
            <v>NULL</v>
          </cell>
        </row>
        <row r="247">
          <cell r="A247">
            <v>109107</v>
          </cell>
          <cell r="B247">
            <v>8002293</v>
          </cell>
          <cell r="C247" t="str">
            <v>Longvernal Primary School</v>
          </cell>
          <cell r="D247" t="str">
            <v>South West</v>
          </cell>
          <cell r="E247" t="str">
            <v>South West</v>
          </cell>
          <cell r="F247" t="str">
            <v>Bath and North East Somerset</v>
          </cell>
          <cell r="G247" t="str">
            <v>North East Somerset</v>
          </cell>
          <cell r="H247" t="str">
            <v>BA3 2LP</v>
          </cell>
          <cell r="I247" t="str">
            <v>Community School</v>
          </cell>
          <cell r="J247" t="str">
            <v>Primary</v>
          </cell>
          <cell r="K247" t="str">
            <v>Does not have a sixth form</v>
          </cell>
          <cell r="L247">
            <v>10002451</v>
          </cell>
          <cell r="M247">
            <v>42298</v>
          </cell>
          <cell r="N247">
            <v>42299</v>
          </cell>
          <cell r="O247" t="str">
            <v>Requires Improvement S5 Reinspection Visit 1</v>
          </cell>
          <cell r="P247" t="str">
            <v>Schools - S5</v>
          </cell>
          <cell r="Q247" t="str">
            <v>NULL</v>
          </cell>
          <cell r="R247">
            <v>2</v>
          </cell>
          <cell r="S247" t="str">
            <v>NULL</v>
          </cell>
          <cell r="T247">
            <v>2</v>
          </cell>
          <cell r="U247">
            <v>2</v>
          </cell>
          <cell r="V247">
            <v>2</v>
          </cell>
          <cell r="W247">
            <v>1</v>
          </cell>
          <cell r="X247" t="str">
            <v>NULL</v>
          </cell>
          <cell r="Y247">
            <v>2</v>
          </cell>
          <cell r="Z247" t="str">
            <v>NULL</v>
          </cell>
          <cell r="AA247" t="str">
            <v>NULL</v>
          </cell>
          <cell r="AB247" t="str">
            <v>NULL</v>
          </cell>
          <cell r="AC247" t="str">
            <v>NULL</v>
          </cell>
          <cell r="AD247">
            <v>3</v>
          </cell>
          <cell r="AE247" t="str">
            <v>NULL</v>
          </cell>
          <cell r="AF247">
            <v>3</v>
          </cell>
          <cell r="AG247">
            <v>3</v>
          </cell>
          <cell r="AH247">
            <v>2</v>
          </cell>
          <cell r="AI247">
            <v>3</v>
          </cell>
          <cell r="AJ247" t="str">
            <v>NULL</v>
          </cell>
          <cell r="AK247" t="str">
            <v>NULL</v>
          </cell>
          <cell r="AL247" t="str">
            <v>NULL</v>
          </cell>
        </row>
        <row r="248">
          <cell r="A248">
            <v>109148</v>
          </cell>
          <cell r="B248">
            <v>8013018</v>
          </cell>
          <cell r="C248" t="str">
            <v>St Michael's on the Mount Church of England Primary School</v>
          </cell>
          <cell r="D248" t="str">
            <v>South West</v>
          </cell>
          <cell r="E248" t="str">
            <v>South West</v>
          </cell>
          <cell r="F248" t="str">
            <v>Bristol</v>
          </cell>
          <cell r="G248" t="str">
            <v>Bristol West</v>
          </cell>
          <cell r="H248" t="str">
            <v>BS2 8BE</v>
          </cell>
          <cell r="I248" t="str">
            <v>Voluntary Controlled School</v>
          </cell>
          <cell r="J248" t="str">
            <v>Primary</v>
          </cell>
          <cell r="K248" t="str">
            <v>Does not have a sixth form</v>
          </cell>
          <cell r="L248">
            <v>10002448</v>
          </cell>
          <cell r="M248">
            <v>42270</v>
          </cell>
          <cell r="N248">
            <v>42271</v>
          </cell>
          <cell r="O248" t="str">
            <v>Requires Improvement S5 Reinspection Visit 1</v>
          </cell>
          <cell r="P248" t="str">
            <v>Schools - S5</v>
          </cell>
          <cell r="Q248" t="str">
            <v>NULL</v>
          </cell>
          <cell r="R248">
            <v>2</v>
          </cell>
          <cell r="S248" t="str">
            <v>NULL</v>
          </cell>
          <cell r="T248">
            <v>2</v>
          </cell>
          <cell r="U248">
            <v>2</v>
          </cell>
          <cell r="V248">
            <v>2</v>
          </cell>
          <cell r="W248">
            <v>2</v>
          </cell>
          <cell r="X248" t="str">
            <v>NULL</v>
          </cell>
          <cell r="Y248">
            <v>2</v>
          </cell>
          <cell r="Z248" t="str">
            <v>NULL</v>
          </cell>
          <cell r="AA248" t="str">
            <v>NULL</v>
          </cell>
          <cell r="AB248" t="str">
            <v>NULL</v>
          </cell>
          <cell r="AC248" t="str">
            <v>NULL</v>
          </cell>
          <cell r="AD248">
            <v>3</v>
          </cell>
          <cell r="AE248" t="str">
            <v>NULL</v>
          </cell>
          <cell r="AF248">
            <v>3</v>
          </cell>
          <cell r="AG248">
            <v>3</v>
          </cell>
          <cell r="AH248">
            <v>3</v>
          </cell>
          <cell r="AI248">
            <v>3</v>
          </cell>
          <cell r="AJ248" t="str">
            <v>NULL</v>
          </cell>
          <cell r="AK248" t="str">
            <v>NULL</v>
          </cell>
          <cell r="AL248" t="str">
            <v>NULL</v>
          </cell>
        </row>
        <row r="249">
          <cell r="A249">
            <v>109167</v>
          </cell>
          <cell r="B249">
            <v>8033052</v>
          </cell>
          <cell r="C249" t="str">
            <v>St Stephen's Church of England Junior School, Soundwell</v>
          </cell>
          <cell r="D249" t="str">
            <v>South West</v>
          </cell>
          <cell r="E249" t="str">
            <v>South West</v>
          </cell>
          <cell r="F249" t="str">
            <v>South Gloucestershire</v>
          </cell>
          <cell r="G249" t="str">
            <v>Kingswood</v>
          </cell>
          <cell r="H249" t="str">
            <v>BS15 1XD</v>
          </cell>
          <cell r="I249" t="str">
            <v>Voluntary Controlled School</v>
          </cell>
          <cell r="J249" t="str">
            <v>Primary</v>
          </cell>
          <cell r="K249" t="str">
            <v>Does not have a sixth form</v>
          </cell>
          <cell r="L249">
            <v>10002421</v>
          </cell>
          <cell r="M249">
            <v>42271</v>
          </cell>
          <cell r="N249">
            <v>42272</v>
          </cell>
          <cell r="O249" t="str">
            <v>Requires Improvement S5 Reinspection Visit 1</v>
          </cell>
          <cell r="P249" t="str">
            <v>Schools - S5</v>
          </cell>
          <cell r="Q249" t="str">
            <v>NULL</v>
          </cell>
          <cell r="R249">
            <v>1</v>
          </cell>
          <cell r="S249" t="str">
            <v>NULL</v>
          </cell>
          <cell r="T249">
            <v>1</v>
          </cell>
          <cell r="U249">
            <v>1</v>
          </cell>
          <cell r="V249">
            <v>1</v>
          </cell>
          <cell r="W249">
            <v>1</v>
          </cell>
          <cell r="X249" t="str">
            <v>NULL</v>
          </cell>
          <cell r="Y249" t="str">
            <v>NULL</v>
          </cell>
          <cell r="Z249" t="str">
            <v>NULL</v>
          </cell>
          <cell r="AA249" t="str">
            <v>NULL</v>
          </cell>
          <cell r="AB249" t="str">
            <v>NULL</v>
          </cell>
          <cell r="AC249" t="str">
            <v>NULL</v>
          </cell>
          <cell r="AD249">
            <v>3</v>
          </cell>
          <cell r="AE249" t="str">
            <v>NULL</v>
          </cell>
          <cell r="AF249">
            <v>3</v>
          </cell>
          <cell r="AG249">
            <v>3</v>
          </cell>
          <cell r="AH249">
            <v>3</v>
          </cell>
          <cell r="AI249">
            <v>3</v>
          </cell>
          <cell r="AJ249" t="str">
            <v>NULL</v>
          </cell>
          <cell r="AK249" t="str">
            <v>NULL</v>
          </cell>
          <cell r="AL249" t="str">
            <v>NULL</v>
          </cell>
        </row>
        <row r="250">
          <cell r="A250">
            <v>109178</v>
          </cell>
          <cell r="B250">
            <v>8033067</v>
          </cell>
          <cell r="C250" t="str">
            <v>Frenchay Church of England Primary School</v>
          </cell>
          <cell r="D250" t="str">
            <v>South West</v>
          </cell>
          <cell r="E250" t="str">
            <v>South West</v>
          </cell>
          <cell r="F250" t="str">
            <v>South Gloucestershire</v>
          </cell>
          <cell r="G250" t="str">
            <v>Filton and Bradley Stoke</v>
          </cell>
          <cell r="H250" t="str">
            <v>BS16 1NB</v>
          </cell>
          <cell r="I250" t="str">
            <v>Voluntary Controlled School</v>
          </cell>
          <cell r="J250" t="str">
            <v>Primary</v>
          </cell>
          <cell r="K250" t="str">
            <v>Does not have a sixth form</v>
          </cell>
          <cell r="L250">
            <v>10001320</v>
          </cell>
          <cell r="M250">
            <v>42269</v>
          </cell>
          <cell r="N250">
            <v>42269</v>
          </cell>
          <cell r="O250" t="str">
            <v>Maintained Academy and School Short inspection</v>
          </cell>
          <cell r="P250" t="str">
            <v>Schools - Short inspection</v>
          </cell>
          <cell r="Q250" t="str">
            <v>NULL</v>
          </cell>
          <cell r="R250" t="str">
            <v>NULL</v>
          </cell>
          <cell r="S250" t="str">
            <v>NULL</v>
          </cell>
          <cell r="T250" t="str">
            <v>NULL</v>
          </cell>
          <cell r="U250" t="str">
            <v>NULL</v>
          </cell>
          <cell r="V250" t="str">
            <v>NULL</v>
          </cell>
          <cell r="W250" t="str">
            <v>NULL</v>
          </cell>
          <cell r="X250" t="str">
            <v>NULL</v>
          </cell>
          <cell r="Y250" t="str">
            <v>NULL</v>
          </cell>
          <cell r="Z250" t="str">
            <v>NULL</v>
          </cell>
          <cell r="AA250" t="str">
            <v>NULL</v>
          </cell>
          <cell r="AB250" t="str">
            <v>NULL</v>
          </cell>
          <cell r="AC250" t="str">
            <v>NULL</v>
          </cell>
          <cell r="AD250">
            <v>2</v>
          </cell>
          <cell r="AE250" t="str">
            <v>NULL</v>
          </cell>
          <cell r="AF250">
            <v>2</v>
          </cell>
          <cell r="AG250">
            <v>2</v>
          </cell>
          <cell r="AH250">
            <v>2</v>
          </cell>
          <cell r="AI250">
            <v>2</v>
          </cell>
          <cell r="AJ250" t="str">
            <v>NULL</v>
          </cell>
          <cell r="AK250">
            <v>2</v>
          </cell>
          <cell r="AL250">
            <v>9</v>
          </cell>
        </row>
        <row r="251">
          <cell r="A251">
            <v>109208</v>
          </cell>
          <cell r="B251">
            <v>8003105</v>
          </cell>
          <cell r="C251" t="str">
            <v>St Mary's CofE Primary School</v>
          </cell>
          <cell r="D251" t="str">
            <v>South West</v>
          </cell>
          <cell r="E251" t="str">
            <v>South West</v>
          </cell>
          <cell r="F251" t="str">
            <v>Bath and North East Somerset</v>
          </cell>
          <cell r="G251" t="str">
            <v>North East Somerset</v>
          </cell>
          <cell r="H251" t="str">
            <v>BA2 0JR</v>
          </cell>
          <cell r="I251" t="str">
            <v>Voluntary Controlled School</v>
          </cell>
          <cell r="J251" t="str">
            <v>Primary</v>
          </cell>
          <cell r="K251" t="str">
            <v>Does not have a sixth form</v>
          </cell>
          <cell r="L251">
            <v>10006378</v>
          </cell>
          <cell r="M251">
            <v>42276</v>
          </cell>
          <cell r="N251">
            <v>42277</v>
          </cell>
          <cell r="O251" t="str">
            <v>Requires Improvement S5 Reinspection Visit 1</v>
          </cell>
          <cell r="P251" t="str">
            <v>Schools - S5</v>
          </cell>
          <cell r="Q251" t="str">
            <v>NULL</v>
          </cell>
          <cell r="R251">
            <v>3</v>
          </cell>
          <cell r="S251" t="str">
            <v>NULL</v>
          </cell>
          <cell r="T251">
            <v>3</v>
          </cell>
          <cell r="U251">
            <v>3</v>
          </cell>
          <cell r="V251">
            <v>2</v>
          </cell>
          <cell r="W251">
            <v>3</v>
          </cell>
          <cell r="X251" t="str">
            <v>NULL</v>
          </cell>
          <cell r="Y251">
            <v>2</v>
          </cell>
          <cell r="Z251" t="str">
            <v>NULL</v>
          </cell>
          <cell r="AA251" t="str">
            <v>NULL</v>
          </cell>
          <cell r="AB251" t="str">
            <v>NULL</v>
          </cell>
          <cell r="AC251" t="str">
            <v>NULL</v>
          </cell>
          <cell r="AD251">
            <v>3</v>
          </cell>
          <cell r="AE251" t="str">
            <v>NULL</v>
          </cell>
          <cell r="AF251">
            <v>3</v>
          </cell>
          <cell r="AG251">
            <v>3</v>
          </cell>
          <cell r="AH251">
            <v>2</v>
          </cell>
          <cell r="AI251">
            <v>3</v>
          </cell>
          <cell r="AJ251" t="str">
            <v>NULL</v>
          </cell>
          <cell r="AK251" t="str">
            <v>NULL</v>
          </cell>
          <cell r="AL251" t="str">
            <v>NULL</v>
          </cell>
        </row>
        <row r="252">
          <cell r="A252">
            <v>109237</v>
          </cell>
          <cell r="B252">
            <v>8023348</v>
          </cell>
          <cell r="C252" t="str">
            <v>Wraxall Church of England Voluntary Aided Primary School</v>
          </cell>
          <cell r="D252" t="str">
            <v>South West</v>
          </cell>
          <cell r="E252" t="str">
            <v>South West</v>
          </cell>
          <cell r="F252" t="str">
            <v>North Somerset</v>
          </cell>
          <cell r="G252" t="str">
            <v>North Somerset</v>
          </cell>
          <cell r="H252" t="str">
            <v>BS48 1LB</v>
          </cell>
          <cell r="I252" t="str">
            <v>Voluntary Aided School</v>
          </cell>
          <cell r="J252" t="str">
            <v>Primary</v>
          </cell>
          <cell r="K252" t="str">
            <v>Does not have a sixth form</v>
          </cell>
          <cell r="L252">
            <v>10001792</v>
          </cell>
          <cell r="M252">
            <v>42278</v>
          </cell>
          <cell r="N252">
            <v>42279</v>
          </cell>
          <cell r="O252" t="str">
            <v>Requires Improvement S5 Reinspection Visit 1</v>
          </cell>
          <cell r="P252" t="str">
            <v>Schools - S5</v>
          </cell>
          <cell r="Q252" t="str">
            <v>NULL</v>
          </cell>
          <cell r="R252">
            <v>2</v>
          </cell>
          <cell r="S252" t="str">
            <v>NULL</v>
          </cell>
          <cell r="T252">
            <v>2</v>
          </cell>
          <cell r="U252">
            <v>2</v>
          </cell>
          <cell r="V252">
            <v>1</v>
          </cell>
          <cell r="W252">
            <v>1</v>
          </cell>
          <cell r="X252" t="str">
            <v>NULL</v>
          </cell>
          <cell r="Y252">
            <v>2</v>
          </cell>
          <cell r="Z252" t="str">
            <v>NULL</v>
          </cell>
          <cell r="AA252" t="str">
            <v>NULL</v>
          </cell>
          <cell r="AB252" t="str">
            <v>NULL</v>
          </cell>
          <cell r="AC252" t="str">
            <v>NULL</v>
          </cell>
          <cell r="AD252">
            <v>3</v>
          </cell>
          <cell r="AE252" t="str">
            <v>NULL</v>
          </cell>
          <cell r="AF252">
            <v>3</v>
          </cell>
          <cell r="AG252">
            <v>3</v>
          </cell>
          <cell r="AH252">
            <v>3</v>
          </cell>
          <cell r="AI252">
            <v>3</v>
          </cell>
          <cell r="AJ252" t="str">
            <v>NULL</v>
          </cell>
          <cell r="AK252" t="str">
            <v>NULL</v>
          </cell>
          <cell r="AL252" t="str">
            <v>NULL</v>
          </cell>
        </row>
        <row r="253">
          <cell r="A253">
            <v>109244</v>
          </cell>
          <cell r="B253">
            <v>8013401</v>
          </cell>
          <cell r="C253" t="str">
            <v>Holy Cross RC Primary School</v>
          </cell>
          <cell r="D253" t="str">
            <v>South West</v>
          </cell>
          <cell r="E253" t="str">
            <v>South West</v>
          </cell>
          <cell r="F253" t="str">
            <v>Bristol</v>
          </cell>
          <cell r="G253" t="str">
            <v>Bristol South</v>
          </cell>
          <cell r="H253" t="str">
            <v>BS3 1DB</v>
          </cell>
          <cell r="I253" t="str">
            <v>Voluntary Aided School</v>
          </cell>
          <cell r="J253" t="str">
            <v>Primary</v>
          </cell>
          <cell r="K253" t="str">
            <v>Does not have a sixth form</v>
          </cell>
          <cell r="L253">
            <v>10005706</v>
          </cell>
          <cell r="M253">
            <v>42311</v>
          </cell>
          <cell r="N253">
            <v>42312</v>
          </cell>
          <cell r="O253" t="str">
            <v>Maintained Academy and School Short inspection</v>
          </cell>
          <cell r="P253" t="str">
            <v>Schools - S8 deemed S5</v>
          </cell>
          <cell r="Q253" t="str">
            <v>NULL</v>
          </cell>
          <cell r="R253">
            <v>4</v>
          </cell>
          <cell r="S253" t="str">
            <v>SM</v>
          </cell>
          <cell r="T253">
            <v>4</v>
          </cell>
          <cell r="U253">
            <v>4</v>
          </cell>
          <cell r="V253">
            <v>3</v>
          </cell>
          <cell r="W253">
            <v>4</v>
          </cell>
          <cell r="X253" t="str">
            <v>NULL</v>
          </cell>
          <cell r="Y253">
            <v>3</v>
          </cell>
          <cell r="Z253" t="str">
            <v>NULL</v>
          </cell>
          <cell r="AA253" t="str">
            <v>NULL</v>
          </cell>
          <cell r="AB253" t="str">
            <v>NULL</v>
          </cell>
          <cell r="AC253" t="str">
            <v>NULL</v>
          </cell>
          <cell r="AD253">
            <v>2</v>
          </cell>
          <cell r="AE253" t="str">
            <v>NULL</v>
          </cell>
          <cell r="AF253">
            <v>2</v>
          </cell>
          <cell r="AG253">
            <v>2</v>
          </cell>
          <cell r="AH253">
            <v>2</v>
          </cell>
          <cell r="AI253">
            <v>2</v>
          </cell>
          <cell r="AJ253" t="str">
            <v>NULL</v>
          </cell>
          <cell r="AK253">
            <v>2</v>
          </cell>
          <cell r="AL253">
            <v>9</v>
          </cell>
        </row>
        <row r="254">
          <cell r="A254">
            <v>109268</v>
          </cell>
          <cell r="B254">
            <v>8033437</v>
          </cell>
          <cell r="C254" t="str">
            <v>St Augustines of Canterbury RC Primary School</v>
          </cell>
          <cell r="D254" t="str">
            <v>South West</v>
          </cell>
          <cell r="E254" t="str">
            <v>South West</v>
          </cell>
          <cell r="F254" t="str">
            <v>South Gloucestershire</v>
          </cell>
          <cell r="G254" t="str">
            <v>Filton and Bradley Stoke</v>
          </cell>
          <cell r="H254" t="str">
            <v>BS16 6QR</v>
          </cell>
          <cell r="I254" t="str">
            <v>Voluntary Aided School</v>
          </cell>
          <cell r="J254" t="str">
            <v>Primary</v>
          </cell>
          <cell r="K254" t="str">
            <v>Does not have a sixth form</v>
          </cell>
          <cell r="L254">
            <v>10008089</v>
          </cell>
          <cell r="M254">
            <v>42353</v>
          </cell>
          <cell r="N254">
            <v>42353</v>
          </cell>
          <cell r="O254" t="str">
            <v>S8 No Formal Designation Visit</v>
          </cell>
          <cell r="P254" t="str">
            <v>Schools - S8</v>
          </cell>
          <cell r="Q254" t="str">
            <v>NULL</v>
          </cell>
          <cell r="R254" t="str">
            <v>NULL</v>
          </cell>
          <cell r="S254" t="str">
            <v>NULL</v>
          </cell>
          <cell r="T254" t="str">
            <v>NULL</v>
          </cell>
          <cell r="U254" t="str">
            <v>NULL</v>
          </cell>
          <cell r="V254" t="str">
            <v>NULL</v>
          </cell>
          <cell r="W254" t="str">
            <v>NULL</v>
          </cell>
          <cell r="X254" t="str">
            <v>NULL</v>
          </cell>
          <cell r="Y254" t="str">
            <v>NULL</v>
          </cell>
          <cell r="Z254" t="str">
            <v>NULL</v>
          </cell>
          <cell r="AA254" t="str">
            <v>NULL</v>
          </cell>
          <cell r="AB254" t="str">
            <v>NULL</v>
          </cell>
          <cell r="AC254" t="str">
            <v>NULL</v>
          </cell>
          <cell r="AD254">
            <v>3</v>
          </cell>
          <cell r="AE254" t="str">
            <v>NULL</v>
          </cell>
          <cell r="AF254">
            <v>3</v>
          </cell>
          <cell r="AG254">
            <v>3</v>
          </cell>
          <cell r="AH254">
            <v>3</v>
          </cell>
          <cell r="AI254">
            <v>2</v>
          </cell>
          <cell r="AJ254" t="str">
            <v>NULL</v>
          </cell>
          <cell r="AK254" t="str">
            <v>NULL</v>
          </cell>
          <cell r="AL254" t="str">
            <v>NULL</v>
          </cell>
        </row>
        <row r="255">
          <cell r="A255">
            <v>109272</v>
          </cell>
          <cell r="B255">
            <v>8023446</v>
          </cell>
          <cell r="C255" t="str">
            <v>St Mary's Church of England Voluntary Aided Primary School, Portbury</v>
          </cell>
          <cell r="D255" t="str">
            <v>South West</v>
          </cell>
          <cell r="E255" t="str">
            <v>South West</v>
          </cell>
          <cell r="F255" t="str">
            <v>North Somerset</v>
          </cell>
          <cell r="G255" t="str">
            <v>North Somerset</v>
          </cell>
          <cell r="H255" t="str">
            <v>BS20 7TR</v>
          </cell>
          <cell r="I255" t="str">
            <v>Voluntary Aided School</v>
          </cell>
          <cell r="J255" t="str">
            <v>Primary</v>
          </cell>
          <cell r="K255" t="str">
            <v>Does not have a sixth form</v>
          </cell>
          <cell r="L255">
            <v>10001791</v>
          </cell>
          <cell r="M255">
            <v>42325</v>
          </cell>
          <cell r="N255">
            <v>42326</v>
          </cell>
          <cell r="O255" t="str">
            <v>Requires Improvement S5 Reinspection Visit 1</v>
          </cell>
          <cell r="P255" t="str">
            <v>Schools - S5</v>
          </cell>
          <cell r="Q255" t="str">
            <v>NULL</v>
          </cell>
          <cell r="R255">
            <v>2</v>
          </cell>
          <cell r="S255" t="str">
            <v>NULL</v>
          </cell>
          <cell r="T255">
            <v>2</v>
          </cell>
          <cell r="U255">
            <v>2</v>
          </cell>
          <cell r="V255">
            <v>2</v>
          </cell>
          <cell r="W255">
            <v>2</v>
          </cell>
          <cell r="X255" t="str">
            <v>NULL</v>
          </cell>
          <cell r="Y255">
            <v>2</v>
          </cell>
          <cell r="Z255" t="str">
            <v>NULL</v>
          </cell>
          <cell r="AA255" t="str">
            <v>NULL</v>
          </cell>
          <cell r="AB255" t="str">
            <v>NULL</v>
          </cell>
          <cell r="AC255" t="str">
            <v>NULL</v>
          </cell>
          <cell r="AD255">
            <v>3</v>
          </cell>
          <cell r="AE255" t="str">
            <v>NULL</v>
          </cell>
          <cell r="AF255">
            <v>3</v>
          </cell>
          <cell r="AG255">
            <v>3</v>
          </cell>
          <cell r="AH255">
            <v>3</v>
          </cell>
          <cell r="AI255">
            <v>3</v>
          </cell>
          <cell r="AJ255" t="str">
            <v>NULL</v>
          </cell>
          <cell r="AK255" t="str">
            <v>NULL</v>
          </cell>
          <cell r="AL255" t="str">
            <v>NULL</v>
          </cell>
        </row>
        <row r="256">
          <cell r="A256">
            <v>109317</v>
          </cell>
          <cell r="B256">
            <v>8024144</v>
          </cell>
          <cell r="C256" t="str">
            <v>St Katherine's School</v>
          </cell>
          <cell r="D256" t="str">
            <v>South West</v>
          </cell>
          <cell r="E256" t="str">
            <v>South West</v>
          </cell>
          <cell r="F256" t="str">
            <v>North Somerset</v>
          </cell>
          <cell r="G256" t="str">
            <v>North Somerset</v>
          </cell>
          <cell r="H256" t="str">
            <v>BS20 0HU</v>
          </cell>
          <cell r="I256" t="str">
            <v>Community School</v>
          </cell>
          <cell r="J256" t="str">
            <v>Secondary</v>
          </cell>
          <cell r="K256" t="str">
            <v>Has a sixth form</v>
          </cell>
          <cell r="L256">
            <v>10002429</v>
          </cell>
          <cell r="M256">
            <v>42276</v>
          </cell>
          <cell r="N256">
            <v>42277</v>
          </cell>
          <cell r="O256" t="str">
            <v>Requires Improvement S5 Reinspection Visit 1</v>
          </cell>
          <cell r="P256" t="str">
            <v>Schools - S5</v>
          </cell>
          <cell r="Q256" t="str">
            <v>NULL</v>
          </cell>
          <cell r="R256">
            <v>2</v>
          </cell>
          <cell r="S256" t="str">
            <v>NULL</v>
          </cell>
          <cell r="T256">
            <v>2</v>
          </cell>
          <cell r="U256">
            <v>2</v>
          </cell>
          <cell r="V256">
            <v>2</v>
          </cell>
          <cell r="W256">
            <v>1</v>
          </cell>
          <cell r="X256" t="str">
            <v>NULL</v>
          </cell>
          <cell r="Y256" t="str">
            <v>NULL</v>
          </cell>
          <cell r="Z256">
            <v>2</v>
          </cell>
          <cell r="AA256" t="str">
            <v>NULL</v>
          </cell>
          <cell r="AB256" t="str">
            <v>NULL</v>
          </cell>
          <cell r="AC256" t="str">
            <v>NULL</v>
          </cell>
          <cell r="AD256">
            <v>3</v>
          </cell>
          <cell r="AE256" t="str">
            <v>NULL</v>
          </cell>
          <cell r="AF256">
            <v>3</v>
          </cell>
          <cell r="AG256">
            <v>3</v>
          </cell>
          <cell r="AH256">
            <v>3</v>
          </cell>
          <cell r="AI256">
            <v>3</v>
          </cell>
          <cell r="AJ256" t="str">
            <v>NULL</v>
          </cell>
          <cell r="AK256" t="str">
            <v>NULL</v>
          </cell>
          <cell r="AL256" t="str">
            <v>NULL</v>
          </cell>
        </row>
        <row r="257">
          <cell r="A257">
            <v>109324</v>
          </cell>
          <cell r="B257">
            <v>8034502</v>
          </cell>
          <cell r="C257" t="str">
            <v>Chipping Sodbury School</v>
          </cell>
          <cell r="D257" t="str">
            <v>South West</v>
          </cell>
          <cell r="E257" t="str">
            <v>South West</v>
          </cell>
          <cell r="F257" t="str">
            <v>South Gloucestershire</v>
          </cell>
          <cell r="G257" t="str">
            <v>Thornbury and Yate</v>
          </cell>
          <cell r="H257" t="str">
            <v>BS37 6EW</v>
          </cell>
          <cell r="I257" t="str">
            <v>Foundation School</v>
          </cell>
          <cell r="J257" t="str">
            <v>Secondary</v>
          </cell>
          <cell r="K257" t="str">
            <v>Has a sixth form</v>
          </cell>
          <cell r="L257">
            <v>10002419</v>
          </cell>
          <cell r="M257">
            <v>42346</v>
          </cell>
          <cell r="N257">
            <v>42347</v>
          </cell>
          <cell r="O257" t="str">
            <v>Requires Improvement S5 Reinspection Visit 1</v>
          </cell>
          <cell r="P257" t="str">
            <v>Schools - S5</v>
          </cell>
          <cell r="Q257" t="str">
            <v>NULL</v>
          </cell>
          <cell r="R257">
            <v>3</v>
          </cell>
          <cell r="S257" t="str">
            <v>NULL</v>
          </cell>
          <cell r="T257">
            <v>3</v>
          </cell>
          <cell r="U257">
            <v>3</v>
          </cell>
          <cell r="V257">
            <v>2</v>
          </cell>
          <cell r="W257">
            <v>3</v>
          </cell>
          <cell r="X257" t="str">
            <v>NULL</v>
          </cell>
          <cell r="Y257" t="str">
            <v>NULL</v>
          </cell>
          <cell r="Z257">
            <v>3</v>
          </cell>
          <cell r="AA257" t="str">
            <v>NULL</v>
          </cell>
          <cell r="AB257" t="str">
            <v>NULL</v>
          </cell>
          <cell r="AC257" t="str">
            <v>NULL</v>
          </cell>
          <cell r="AD257">
            <v>3</v>
          </cell>
          <cell r="AE257" t="str">
            <v>NULL</v>
          </cell>
          <cell r="AF257">
            <v>3</v>
          </cell>
          <cell r="AG257">
            <v>2</v>
          </cell>
          <cell r="AH257">
            <v>2</v>
          </cell>
          <cell r="AI257">
            <v>2</v>
          </cell>
          <cell r="AJ257" t="str">
            <v>NULL</v>
          </cell>
          <cell r="AK257" t="str">
            <v>NULL</v>
          </cell>
          <cell r="AL257" t="str">
            <v>NULL</v>
          </cell>
        </row>
        <row r="258">
          <cell r="A258">
            <v>109458</v>
          </cell>
          <cell r="B258">
            <v>8232057</v>
          </cell>
          <cell r="C258" t="str">
            <v>Houghton Conquest Lower School</v>
          </cell>
          <cell r="D258" t="str">
            <v>East of England</v>
          </cell>
          <cell r="E258" t="str">
            <v>East of England</v>
          </cell>
          <cell r="F258" t="str">
            <v>Central Bedfordshire</v>
          </cell>
          <cell r="G258" t="str">
            <v>Mid Bedfordshire</v>
          </cell>
          <cell r="H258" t="str">
            <v>MK45 3LL</v>
          </cell>
          <cell r="I258" t="str">
            <v>Community School</v>
          </cell>
          <cell r="J258" t="str">
            <v>Primary</v>
          </cell>
          <cell r="K258" t="str">
            <v>Does not have a sixth form</v>
          </cell>
          <cell r="L258">
            <v>10001330</v>
          </cell>
          <cell r="M258">
            <v>42332</v>
          </cell>
          <cell r="N258">
            <v>42332</v>
          </cell>
          <cell r="O258" t="str">
            <v>Maintained Academy and School Short inspection</v>
          </cell>
          <cell r="P258" t="str">
            <v>Schools - Short inspection</v>
          </cell>
          <cell r="Q258" t="str">
            <v>NULL</v>
          </cell>
          <cell r="R258" t="str">
            <v>NULL</v>
          </cell>
          <cell r="S258" t="str">
            <v>NULL</v>
          </cell>
          <cell r="T258" t="str">
            <v>NULL</v>
          </cell>
          <cell r="U258" t="str">
            <v>NULL</v>
          </cell>
          <cell r="V258" t="str">
            <v>NULL</v>
          </cell>
          <cell r="W258" t="str">
            <v>NULL</v>
          </cell>
          <cell r="X258" t="str">
            <v>NULL</v>
          </cell>
          <cell r="Y258" t="str">
            <v>NULL</v>
          </cell>
          <cell r="Z258" t="str">
            <v>NULL</v>
          </cell>
          <cell r="AA258" t="str">
            <v>NULL</v>
          </cell>
          <cell r="AB258" t="str">
            <v>NULL</v>
          </cell>
          <cell r="AC258" t="str">
            <v>NULL</v>
          </cell>
          <cell r="AD258">
            <v>2</v>
          </cell>
          <cell r="AE258" t="str">
            <v>NULL</v>
          </cell>
          <cell r="AF258">
            <v>2</v>
          </cell>
          <cell r="AG258">
            <v>2</v>
          </cell>
          <cell r="AH258">
            <v>2</v>
          </cell>
          <cell r="AI258">
            <v>2</v>
          </cell>
          <cell r="AJ258" t="str">
            <v>NULL</v>
          </cell>
          <cell r="AK258">
            <v>2</v>
          </cell>
          <cell r="AL258">
            <v>9</v>
          </cell>
        </row>
        <row r="259">
          <cell r="A259">
            <v>109499</v>
          </cell>
          <cell r="B259">
            <v>8232152</v>
          </cell>
          <cell r="C259" t="str">
            <v>Watling Lower School</v>
          </cell>
          <cell r="D259" t="str">
            <v>East of England</v>
          </cell>
          <cell r="E259" t="str">
            <v>East of England</v>
          </cell>
          <cell r="F259" t="str">
            <v>Central Bedfordshire</v>
          </cell>
          <cell r="G259" t="str">
            <v>South West Bedfordshire</v>
          </cell>
          <cell r="H259" t="str">
            <v>LU6 3BJ</v>
          </cell>
          <cell r="I259" t="str">
            <v>Community School</v>
          </cell>
          <cell r="J259" t="str">
            <v>Primary</v>
          </cell>
          <cell r="K259" t="str">
            <v>Does not have a sixth form</v>
          </cell>
          <cell r="L259">
            <v>10001940</v>
          </cell>
          <cell r="M259">
            <v>42270</v>
          </cell>
          <cell r="N259">
            <v>42271</v>
          </cell>
          <cell r="O259" t="str">
            <v>Requires Improvement S5 Reinspection Visit 1</v>
          </cell>
          <cell r="P259" t="str">
            <v>Schools - S5</v>
          </cell>
          <cell r="Q259" t="str">
            <v>NULL</v>
          </cell>
          <cell r="R259">
            <v>2</v>
          </cell>
          <cell r="S259" t="str">
            <v>NULL</v>
          </cell>
          <cell r="T259">
            <v>2</v>
          </cell>
          <cell r="U259">
            <v>2</v>
          </cell>
          <cell r="V259">
            <v>2</v>
          </cell>
          <cell r="W259">
            <v>2</v>
          </cell>
          <cell r="X259" t="str">
            <v>NULL</v>
          </cell>
          <cell r="Y259">
            <v>2</v>
          </cell>
          <cell r="Z259" t="str">
            <v>NULL</v>
          </cell>
          <cell r="AA259" t="str">
            <v>NULL</v>
          </cell>
          <cell r="AB259" t="str">
            <v>NULL</v>
          </cell>
          <cell r="AC259" t="str">
            <v>NULL</v>
          </cell>
          <cell r="AD259">
            <v>3</v>
          </cell>
          <cell r="AE259" t="str">
            <v>NULL</v>
          </cell>
          <cell r="AF259">
            <v>3</v>
          </cell>
          <cell r="AG259">
            <v>3</v>
          </cell>
          <cell r="AH259">
            <v>2</v>
          </cell>
          <cell r="AI259">
            <v>3</v>
          </cell>
          <cell r="AJ259" t="str">
            <v>NULL</v>
          </cell>
          <cell r="AK259" t="str">
            <v>NULL</v>
          </cell>
          <cell r="AL259" t="str">
            <v>NULL</v>
          </cell>
        </row>
        <row r="260">
          <cell r="A260">
            <v>109527</v>
          </cell>
          <cell r="B260">
            <v>8232213</v>
          </cell>
          <cell r="C260" t="str">
            <v>Templefield Lower School</v>
          </cell>
          <cell r="D260" t="str">
            <v>East of England</v>
          </cell>
          <cell r="E260" t="str">
            <v>East of England</v>
          </cell>
          <cell r="F260" t="str">
            <v>Central Bedfordshire</v>
          </cell>
          <cell r="G260" t="str">
            <v>Mid Bedfordshire</v>
          </cell>
          <cell r="H260" t="str">
            <v>MK45 1AJ</v>
          </cell>
          <cell r="I260" t="str">
            <v>Community School</v>
          </cell>
          <cell r="J260" t="str">
            <v>Primary</v>
          </cell>
          <cell r="K260" t="str">
            <v>Does not have a sixth form</v>
          </cell>
          <cell r="L260">
            <v>10006581</v>
          </cell>
          <cell r="M260">
            <v>42279</v>
          </cell>
          <cell r="N260">
            <v>42279</v>
          </cell>
          <cell r="O260" t="str">
            <v>Requires Improvement monitoring Visit 1</v>
          </cell>
          <cell r="P260" t="str">
            <v>Schools - S8</v>
          </cell>
          <cell r="Q260" t="str">
            <v>NULL</v>
          </cell>
          <cell r="R260" t="str">
            <v>NULL</v>
          </cell>
          <cell r="S260" t="str">
            <v>NULL</v>
          </cell>
          <cell r="T260" t="str">
            <v>NULL</v>
          </cell>
          <cell r="U260" t="str">
            <v>NULL</v>
          </cell>
          <cell r="V260" t="str">
            <v>NULL</v>
          </cell>
          <cell r="W260" t="str">
            <v>NULL</v>
          </cell>
          <cell r="X260" t="str">
            <v>NULL</v>
          </cell>
          <cell r="Y260" t="str">
            <v>NULL</v>
          </cell>
          <cell r="Z260" t="str">
            <v>NULL</v>
          </cell>
          <cell r="AA260" t="str">
            <v>NULL</v>
          </cell>
          <cell r="AB260" t="str">
            <v>NULL</v>
          </cell>
          <cell r="AC260" t="str">
            <v>NULL</v>
          </cell>
          <cell r="AD260">
            <v>3</v>
          </cell>
          <cell r="AE260" t="str">
            <v>NULL</v>
          </cell>
          <cell r="AF260">
            <v>3</v>
          </cell>
          <cell r="AG260">
            <v>3</v>
          </cell>
          <cell r="AH260">
            <v>2</v>
          </cell>
          <cell r="AI260">
            <v>3</v>
          </cell>
          <cell r="AJ260" t="str">
            <v>NULL</v>
          </cell>
          <cell r="AK260">
            <v>3</v>
          </cell>
          <cell r="AL260">
            <v>9</v>
          </cell>
        </row>
        <row r="261">
          <cell r="A261">
            <v>109555</v>
          </cell>
          <cell r="B261">
            <v>8212246</v>
          </cell>
          <cell r="C261" t="str">
            <v>Sundon Park Junior School</v>
          </cell>
          <cell r="D261" t="str">
            <v>East of England</v>
          </cell>
          <cell r="E261" t="str">
            <v>East of England</v>
          </cell>
          <cell r="F261" t="str">
            <v>Luton</v>
          </cell>
          <cell r="G261" t="str">
            <v>Luton North</v>
          </cell>
          <cell r="H261" t="str">
            <v>LU3 3JU</v>
          </cell>
          <cell r="I261" t="str">
            <v>Community School</v>
          </cell>
          <cell r="J261" t="str">
            <v>Primary</v>
          </cell>
          <cell r="K261" t="str">
            <v>Does not have a sixth form</v>
          </cell>
          <cell r="L261">
            <v>10003984</v>
          </cell>
          <cell r="M261">
            <v>42269</v>
          </cell>
          <cell r="N261">
            <v>42270</v>
          </cell>
          <cell r="O261" t="str">
            <v>Schools into Special Measures Visit 2</v>
          </cell>
          <cell r="P261" t="str">
            <v>Schools - S8</v>
          </cell>
          <cell r="Q261" t="str">
            <v>NULL</v>
          </cell>
          <cell r="R261" t="str">
            <v>NULL</v>
          </cell>
          <cell r="S261" t="str">
            <v>NULL</v>
          </cell>
          <cell r="T261" t="str">
            <v>NULL</v>
          </cell>
          <cell r="U261" t="str">
            <v>NULL</v>
          </cell>
          <cell r="V261" t="str">
            <v>NULL</v>
          </cell>
          <cell r="W261" t="str">
            <v>NULL</v>
          </cell>
          <cell r="X261" t="str">
            <v>NULL</v>
          </cell>
          <cell r="Y261" t="str">
            <v>NULL</v>
          </cell>
          <cell r="Z261" t="str">
            <v>NULL</v>
          </cell>
          <cell r="AA261" t="str">
            <v>NULL</v>
          </cell>
          <cell r="AB261" t="str">
            <v>NULL</v>
          </cell>
          <cell r="AC261" t="str">
            <v>NULL</v>
          </cell>
          <cell r="AD261">
            <v>4</v>
          </cell>
          <cell r="AE261" t="str">
            <v>SM</v>
          </cell>
          <cell r="AF261">
            <v>4</v>
          </cell>
          <cell r="AG261">
            <v>4</v>
          </cell>
          <cell r="AH261">
            <v>3</v>
          </cell>
          <cell r="AI261">
            <v>4</v>
          </cell>
          <cell r="AJ261" t="str">
            <v>NULL</v>
          </cell>
          <cell r="AK261">
            <v>9</v>
          </cell>
          <cell r="AL261">
            <v>9</v>
          </cell>
        </row>
        <row r="262">
          <cell r="A262">
            <v>109596</v>
          </cell>
          <cell r="B262">
            <v>8233003</v>
          </cell>
          <cell r="C262" t="str">
            <v>Caldecote VC Lower School</v>
          </cell>
          <cell r="D262" t="str">
            <v>East of England</v>
          </cell>
          <cell r="E262" t="str">
            <v>East of England</v>
          </cell>
          <cell r="F262" t="str">
            <v>Central Bedfordshire</v>
          </cell>
          <cell r="G262" t="str">
            <v>North East Bedfordshire</v>
          </cell>
          <cell r="H262" t="str">
            <v>SG18 9DA</v>
          </cell>
          <cell r="I262" t="str">
            <v>Voluntary Controlled School</v>
          </cell>
          <cell r="J262" t="str">
            <v>Primary</v>
          </cell>
          <cell r="K262" t="str">
            <v>Does not have a sixth form</v>
          </cell>
          <cell r="L262">
            <v>10009082</v>
          </cell>
          <cell r="M262">
            <v>42318</v>
          </cell>
          <cell r="N262">
            <v>42319</v>
          </cell>
          <cell r="O262" t="str">
            <v>S8 No Formal Designation Visit</v>
          </cell>
          <cell r="P262" t="str">
            <v>Schools - S8</v>
          </cell>
          <cell r="Q262" t="str">
            <v>NULL</v>
          </cell>
          <cell r="R262">
            <v>4</v>
          </cell>
          <cell r="S262" t="str">
            <v>SM</v>
          </cell>
          <cell r="T262">
            <v>3</v>
          </cell>
          <cell r="U262">
            <v>3</v>
          </cell>
          <cell r="V262">
            <v>2</v>
          </cell>
          <cell r="W262">
            <v>4</v>
          </cell>
          <cell r="X262" t="str">
            <v>NULL</v>
          </cell>
          <cell r="Y262">
            <v>2</v>
          </cell>
          <cell r="Z262" t="str">
            <v>NULL</v>
          </cell>
          <cell r="AA262" t="str">
            <v>NULL</v>
          </cell>
          <cell r="AB262" t="str">
            <v>NULL</v>
          </cell>
          <cell r="AC262" t="str">
            <v>NULL</v>
          </cell>
          <cell r="AD262">
            <v>2</v>
          </cell>
          <cell r="AE262" t="str">
            <v>NULL</v>
          </cell>
          <cell r="AF262">
            <v>2</v>
          </cell>
          <cell r="AG262">
            <v>2</v>
          </cell>
          <cell r="AH262">
            <v>2</v>
          </cell>
          <cell r="AI262">
            <v>2</v>
          </cell>
          <cell r="AJ262" t="str">
            <v>NULL</v>
          </cell>
          <cell r="AK262" t="str">
            <v>NULL</v>
          </cell>
          <cell r="AL262" t="str">
            <v>NULL</v>
          </cell>
        </row>
        <row r="263">
          <cell r="A263">
            <v>109630</v>
          </cell>
          <cell r="B263">
            <v>8233346</v>
          </cell>
          <cell r="C263" t="str">
            <v>St Mary's Catholic Primary School</v>
          </cell>
          <cell r="D263" t="str">
            <v>East of England</v>
          </cell>
          <cell r="E263" t="str">
            <v>East of England</v>
          </cell>
          <cell r="F263" t="str">
            <v>Central Bedfordshire</v>
          </cell>
          <cell r="G263" t="str">
            <v>Luton South</v>
          </cell>
          <cell r="H263" t="str">
            <v>LU1 4BB</v>
          </cell>
          <cell r="I263" t="str">
            <v>Voluntary Aided School</v>
          </cell>
          <cell r="J263" t="str">
            <v>Primary</v>
          </cell>
          <cell r="K263" t="str">
            <v>Does not have a sixth form</v>
          </cell>
          <cell r="L263">
            <v>10001941</v>
          </cell>
          <cell r="M263">
            <v>42284</v>
          </cell>
          <cell r="N263">
            <v>42285</v>
          </cell>
          <cell r="O263" t="str">
            <v>Requires Improvement S5 Reinspection Visit 1</v>
          </cell>
          <cell r="P263" t="str">
            <v>Schools - S5</v>
          </cell>
          <cell r="Q263" t="str">
            <v>NULL</v>
          </cell>
          <cell r="R263">
            <v>3</v>
          </cell>
          <cell r="S263" t="str">
            <v>NULL</v>
          </cell>
          <cell r="T263">
            <v>3</v>
          </cell>
          <cell r="U263">
            <v>3</v>
          </cell>
          <cell r="V263">
            <v>2</v>
          </cell>
          <cell r="W263">
            <v>3</v>
          </cell>
          <cell r="X263" t="str">
            <v>NULL</v>
          </cell>
          <cell r="Y263">
            <v>2</v>
          </cell>
          <cell r="Z263" t="str">
            <v>NULL</v>
          </cell>
          <cell r="AA263" t="str">
            <v>NULL</v>
          </cell>
          <cell r="AB263" t="str">
            <v>NULL</v>
          </cell>
          <cell r="AC263" t="str">
            <v>NULL</v>
          </cell>
          <cell r="AD263">
            <v>3</v>
          </cell>
          <cell r="AE263" t="str">
            <v>NULL</v>
          </cell>
          <cell r="AF263">
            <v>3</v>
          </cell>
          <cell r="AG263">
            <v>3</v>
          </cell>
          <cell r="AH263">
            <v>2</v>
          </cell>
          <cell r="AI263">
            <v>2</v>
          </cell>
          <cell r="AJ263" t="str">
            <v>NULL</v>
          </cell>
          <cell r="AK263" t="str">
            <v>NULL</v>
          </cell>
          <cell r="AL263" t="str">
            <v>NULL</v>
          </cell>
        </row>
        <row r="264">
          <cell r="A264">
            <v>109660</v>
          </cell>
          <cell r="B264">
            <v>8224047</v>
          </cell>
          <cell r="C264" t="str">
            <v>Robert Bruce Middle School</v>
          </cell>
          <cell r="D264" t="str">
            <v>East of England</v>
          </cell>
          <cell r="E264" t="str">
            <v>East of England</v>
          </cell>
          <cell r="F264" t="str">
            <v>Bedford</v>
          </cell>
          <cell r="G264" t="str">
            <v>Bedford</v>
          </cell>
          <cell r="H264" t="str">
            <v>MK42 8PU</v>
          </cell>
          <cell r="I264" t="str">
            <v>Foundation School</v>
          </cell>
          <cell r="J264" t="str">
            <v>Secondary</v>
          </cell>
          <cell r="K264" t="str">
            <v>Does not have a sixth form</v>
          </cell>
          <cell r="L264">
            <v>10007861</v>
          </cell>
          <cell r="M264">
            <v>42269</v>
          </cell>
          <cell r="N264">
            <v>42269</v>
          </cell>
          <cell r="O264" t="str">
            <v>Requires Improvement monitoring Visit 2</v>
          </cell>
          <cell r="P264" t="str">
            <v>Schools - S8</v>
          </cell>
          <cell r="Q264" t="str">
            <v>NULL</v>
          </cell>
          <cell r="R264" t="str">
            <v>NULL</v>
          </cell>
          <cell r="S264" t="str">
            <v>NULL</v>
          </cell>
          <cell r="T264" t="str">
            <v>NULL</v>
          </cell>
          <cell r="U264" t="str">
            <v>NULL</v>
          </cell>
          <cell r="V264" t="str">
            <v>NULL</v>
          </cell>
          <cell r="W264" t="str">
            <v>NULL</v>
          </cell>
          <cell r="X264" t="str">
            <v>NULL</v>
          </cell>
          <cell r="Y264" t="str">
            <v>NULL</v>
          </cell>
          <cell r="Z264" t="str">
            <v>NULL</v>
          </cell>
          <cell r="AA264" t="str">
            <v>NULL</v>
          </cell>
          <cell r="AB264" t="str">
            <v>NULL</v>
          </cell>
          <cell r="AC264" t="str">
            <v>NULL</v>
          </cell>
          <cell r="AD264">
            <v>3</v>
          </cell>
          <cell r="AE264" t="str">
            <v>NULL</v>
          </cell>
          <cell r="AF264">
            <v>3</v>
          </cell>
          <cell r="AG264">
            <v>3</v>
          </cell>
          <cell r="AH264">
            <v>3</v>
          </cell>
          <cell r="AI264">
            <v>3</v>
          </cell>
          <cell r="AJ264" t="str">
            <v>NULL</v>
          </cell>
          <cell r="AK264">
            <v>9</v>
          </cell>
          <cell r="AL264">
            <v>9</v>
          </cell>
        </row>
        <row r="265">
          <cell r="A265">
            <v>109664</v>
          </cell>
          <cell r="B265">
            <v>8233353</v>
          </cell>
          <cell r="C265" t="str">
            <v>Caddington Village School</v>
          </cell>
          <cell r="D265" t="str">
            <v>East of England</v>
          </cell>
          <cell r="E265" t="str">
            <v>East of England</v>
          </cell>
          <cell r="F265" t="str">
            <v>Central Bedfordshire</v>
          </cell>
          <cell r="G265" t="str">
            <v>Luton South</v>
          </cell>
          <cell r="H265" t="str">
            <v>LU1 4JD</v>
          </cell>
          <cell r="I265" t="str">
            <v>Community School</v>
          </cell>
          <cell r="J265" t="str">
            <v>Primary</v>
          </cell>
          <cell r="K265" t="str">
            <v>Does not have a sixth form</v>
          </cell>
          <cell r="L265">
            <v>10008049</v>
          </cell>
          <cell r="M265">
            <v>42311</v>
          </cell>
          <cell r="N265">
            <v>42312</v>
          </cell>
          <cell r="O265" t="str">
            <v>Requires Improvement S5 Reinspection Visit 1</v>
          </cell>
          <cell r="P265" t="str">
            <v>Schools - S5</v>
          </cell>
          <cell r="Q265" t="str">
            <v>NULL</v>
          </cell>
          <cell r="R265">
            <v>2</v>
          </cell>
          <cell r="S265" t="str">
            <v>NULL</v>
          </cell>
          <cell r="T265">
            <v>2</v>
          </cell>
          <cell r="U265">
            <v>2</v>
          </cell>
          <cell r="V265">
            <v>2</v>
          </cell>
          <cell r="W265">
            <v>2</v>
          </cell>
          <cell r="X265" t="str">
            <v>NULL</v>
          </cell>
          <cell r="Y265">
            <v>2</v>
          </cell>
          <cell r="Z265" t="str">
            <v>NULL</v>
          </cell>
          <cell r="AA265" t="str">
            <v>NULL</v>
          </cell>
          <cell r="AB265" t="str">
            <v>NULL</v>
          </cell>
          <cell r="AC265" t="str">
            <v>NULL</v>
          </cell>
          <cell r="AD265">
            <v>3</v>
          </cell>
          <cell r="AE265" t="str">
            <v>NULL</v>
          </cell>
          <cell r="AF265">
            <v>3</v>
          </cell>
          <cell r="AG265">
            <v>3</v>
          </cell>
          <cell r="AH265">
            <v>2</v>
          </cell>
          <cell r="AI265">
            <v>3</v>
          </cell>
          <cell r="AJ265" t="str">
            <v>NULL</v>
          </cell>
          <cell r="AK265" t="str">
            <v>NULL</v>
          </cell>
          <cell r="AL265" t="str">
            <v>NULL</v>
          </cell>
        </row>
        <row r="266">
          <cell r="A266">
            <v>109682</v>
          </cell>
          <cell r="B266">
            <v>8214103</v>
          </cell>
          <cell r="C266" t="str">
            <v>Challney High School for Girls</v>
          </cell>
          <cell r="D266" t="str">
            <v>East of England</v>
          </cell>
          <cell r="E266" t="str">
            <v>East of England</v>
          </cell>
          <cell r="F266" t="str">
            <v>Luton</v>
          </cell>
          <cell r="G266" t="str">
            <v>Luton North</v>
          </cell>
          <cell r="H266" t="str">
            <v>LU4 9FJ</v>
          </cell>
          <cell r="I266" t="str">
            <v>Community School</v>
          </cell>
          <cell r="J266" t="str">
            <v>Secondary</v>
          </cell>
          <cell r="K266" t="str">
            <v>Does not have a sixth form</v>
          </cell>
          <cell r="L266">
            <v>10005460</v>
          </cell>
          <cell r="M266">
            <v>42285</v>
          </cell>
          <cell r="N266">
            <v>42285</v>
          </cell>
          <cell r="O266" t="str">
            <v>Requires Improvement monitoring Visit 1</v>
          </cell>
          <cell r="P266" t="str">
            <v>Schools - S8</v>
          </cell>
          <cell r="Q266" t="str">
            <v>NULL</v>
          </cell>
          <cell r="R266" t="str">
            <v>NULL</v>
          </cell>
          <cell r="S266" t="str">
            <v>NULL</v>
          </cell>
          <cell r="T266" t="str">
            <v>NULL</v>
          </cell>
          <cell r="U266" t="str">
            <v>NULL</v>
          </cell>
          <cell r="V266" t="str">
            <v>NULL</v>
          </cell>
          <cell r="W266" t="str">
            <v>NULL</v>
          </cell>
          <cell r="X266" t="str">
            <v>NULL</v>
          </cell>
          <cell r="Y266" t="str">
            <v>NULL</v>
          </cell>
          <cell r="Z266" t="str">
            <v>NULL</v>
          </cell>
          <cell r="AA266" t="str">
            <v>NULL</v>
          </cell>
          <cell r="AB266" t="str">
            <v>NULL</v>
          </cell>
          <cell r="AC266" t="str">
            <v>NULL</v>
          </cell>
          <cell r="AD266">
            <v>3</v>
          </cell>
          <cell r="AE266" t="str">
            <v>NULL</v>
          </cell>
          <cell r="AF266">
            <v>3</v>
          </cell>
          <cell r="AG266">
            <v>3</v>
          </cell>
          <cell r="AH266">
            <v>3</v>
          </cell>
          <cell r="AI266">
            <v>3</v>
          </cell>
          <cell r="AJ266" t="str">
            <v>NULL</v>
          </cell>
          <cell r="AK266">
            <v>9</v>
          </cell>
          <cell r="AL266">
            <v>9</v>
          </cell>
        </row>
        <row r="267">
          <cell r="A267">
            <v>109690</v>
          </cell>
          <cell r="B267">
            <v>8224124</v>
          </cell>
          <cell r="C267" t="str">
            <v>Biddenham Upper School and Sports College</v>
          </cell>
          <cell r="D267" t="str">
            <v>East of England</v>
          </cell>
          <cell r="E267" t="str">
            <v>East of England</v>
          </cell>
          <cell r="F267" t="str">
            <v>Bedford</v>
          </cell>
          <cell r="G267" t="str">
            <v>North East Bedfordshire</v>
          </cell>
          <cell r="H267" t="str">
            <v>MK40 4AZ</v>
          </cell>
          <cell r="I267" t="str">
            <v>Foundation School</v>
          </cell>
          <cell r="J267" t="str">
            <v>Secondary</v>
          </cell>
          <cell r="K267" t="str">
            <v>Has a sixth form</v>
          </cell>
          <cell r="L267">
            <v>10001960</v>
          </cell>
          <cell r="M267">
            <v>42311</v>
          </cell>
          <cell r="N267">
            <v>42312</v>
          </cell>
          <cell r="O267" t="str">
            <v>Requires Improvement S5 Reinspection Visit 1</v>
          </cell>
          <cell r="P267" t="str">
            <v>Schools - S5</v>
          </cell>
          <cell r="Q267" t="str">
            <v>NULL</v>
          </cell>
          <cell r="R267">
            <v>2</v>
          </cell>
          <cell r="S267" t="str">
            <v>NULL</v>
          </cell>
          <cell r="T267">
            <v>2</v>
          </cell>
          <cell r="U267">
            <v>2</v>
          </cell>
          <cell r="V267">
            <v>2</v>
          </cell>
          <cell r="W267">
            <v>2</v>
          </cell>
          <cell r="X267" t="str">
            <v>NULL</v>
          </cell>
          <cell r="Y267" t="str">
            <v>NULL</v>
          </cell>
          <cell r="Z267">
            <v>2</v>
          </cell>
          <cell r="AA267" t="str">
            <v>NULL</v>
          </cell>
          <cell r="AB267" t="str">
            <v>NULL</v>
          </cell>
          <cell r="AC267" t="str">
            <v>NULL</v>
          </cell>
          <cell r="AD267">
            <v>3</v>
          </cell>
          <cell r="AE267" t="str">
            <v>NULL</v>
          </cell>
          <cell r="AF267">
            <v>3</v>
          </cell>
          <cell r="AG267">
            <v>3</v>
          </cell>
          <cell r="AH267">
            <v>2</v>
          </cell>
          <cell r="AI267">
            <v>3</v>
          </cell>
          <cell r="AJ267" t="str">
            <v>NULL</v>
          </cell>
          <cell r="AK267" t="str">
            <v>NULL</v>
          </cell>
          <cell r="AL267" t="str">
            <v>NULL</v>
          </cell>
        </row>
        <row r="268">
          <cell r="A268">
            <v>109701</v>
          </cell>
          <cell r="B268">
            <v>8235200</v>
          </cell>
          <cell r="C268" t="str">
            <v>Thomas Whitehead CofE School</v>
          </cell>
          <cell r="D268" t="str">
            <v>East of England</v>
          </cell>
          <cell r="E268" t="str">
            <v>East of England</v>
          </cell>
          <cell r="F268" t="str">
            <v>Central Bedfordshire</v>
          </cell>
          <cell r="G268" t="str">
            <v>South West Bedfordshire</v>
          </cell>
          <cell r="H268" t="str">
            <v>LU5 5HH</v>
          </cell>
          <cell r="I268" t="str">
            <v>Voluntary Aided School</v>
          </cell>
          <cell r="J268" t="str">
            <v>Primary</v>
          </cell>
          <cell r="K268" t="str">
            <v>Does not have a sixth form</v>
          </cell>
          <cell r="L268">
            <v>10001942</v>
          </cell>
          <cell r="M268">
            <v>42325</v>
          </cell>
          <cell r="N268">
            <v>42326</v>
          </cell>
          <cell r="O268" t="str">
            <v>Requires Improvement S5 Reinspection Visit 1</v>
          </cell>
          <cell r="P268" t="str">
            <v>Schools - S5</v>
          </cell>
          <cell r="Q268" t="str">
            <v>NULL</v>
          </cell>
          <cell r="R268">
            <v>4</v>
          </cell>
          <cell r="S268" t="str">
            <v>SM</v>
          </cell>
          <cell r="T268">
            <v>4</v>
          </cell>
          <cell r="U268">
            <v>4</v>
          </cell>
          <cell r="V268">
            <v>3</v>
          </cell>
          <cell r="W268">
            <v>4</v>
          </cell>
          <cell r="X268" t="str">
            <v>NULL</v>
          </cell>
          <cell r="Y268">
            <v>3</v>
          </cell>
          <cell r="Z268" t="str">
            <v>NULL</v>
          </cell>
          <cell r="AA268" t="str">
            <v>NULL</v>
          </cell>
          <cell r="AB268" t="str">
            <v>NULL</v>
          </cell>
          <cell r="AC268" t="str">
            <v>NULL</v>
          </cell>
          <cell r="AD268">
            <v>3</v>
          </cell>
          <cell r="AE268" t="str">
            <v>NULL</v>
          </cell>
          <cell r="AF268">
            <v>3</v>
          </cell>
          <cell r="AG268">
            <v>3</v>
          </cell>
          <cell r="AH268">
            <v>2</v>
          </cell>
          <cell r="AI268">
            <v>3</v>
          </cell>
          <cell r="AJ268" t="str">
            <v>NULL</v>
          </cell>
          <cell r="AK268" t="str">
            <v>NULL</v>
          </cell>
          <cell r="AL268" t="str">
            <v>NULL</v>
          </cell>
        </row>
        <row r="269">
          <cell r="A269">
            <v>109705</v>
          </cell>
          <cell r="B269">
            <v>8235401</v>
          </cell>
          <cell r="C269" t="str">
            <v>Manshead School</v>
          </cell>
          <cell r="D269" t="str">
            <v>East of England</v>
          </cell>
          <cell r="E269" t="str">
            <v>East of England</v>
          </cell>
          <cell r="F269" t="str">
            <v>Central Bedfordshire</v>
          </cell>
          <cell r="G269" t="str">
            <v>Luton South</v>
          </cell>
          <cell r="H269" t="str">
            <v>LU1 4BB</v>
          </cell>
          <cell r="I269" t="str">
            <v>Voluntary Aided School</v>
          </cell>
          <cell r="J269" t="str">
            <v>Secondary</v>
          </cell>
          <cell r="K269" t="str">
            <v>Has a sixth form</v>
          </cell>
          <cell r="L269">
            <v>10001939</v>
          </cell>
          <cell r="M269">
            <v>42319</v>
          </cell>
          <cell r="N269">
            <v>42320</v>
          </cell>
          <cell r="O269" t="str">
            <v>Requires Improvement S5 Reinspection Visit 1</v>
          </cell>
          <cell r="P269" t="str">
            <v>Schools - S5</v>
          </cell>
          <cell r="Q269" t="str">
            <v>NULL</v>
          </cell>
          <cell r="R269">
            <v>4</v>
          </cell>
          <cell r="S269" t="str">
            <v>SM</v>
          </cell>
          <cell r="T269">
            <v>4</v>
          </cell>
          <cell r="U269">
            <v>4</v>
          </cell>
          <cell r="V269">
            <v>3</v>
          </cell>
          <cell r="W269">
            <v>4</v>
          </cell>
          <cell r="X269" t="str">
            <v>NULL</v>
          </cell>
          <cell r="Y269" t="str">
            <v>NULL</v>
          </cell>
          <cell r="Z269">
            <v>3</v>
          </cell>
          <cell r="AA269" t="str">
            <v>NULL</v>
          </cell>
          <cell r="AB269" t="str">
            <v>NULL</v>
          </cell>
          <cell r="AC269" t="str">
            <v>NULL</v>
          </cell>
          <cell r="AD269">
            <v>3</v>
          </cell>
          <cell r="AE269" t="str">
            <v>NULL</v>
          </cell>
          <cell r="AF269">
            <v>3</v>
          </cell>
          <cell r="AG269">
            <v>3</v>
          </cell>
          <cell r="AH269">
            <v>2</v>
          </cell>
          <cell r="AI269">
            <v>3</v>
          </cell>
          <cell r="AJ269" t="str">
            <v>NULL</v>
          </cell>
          <cell r="AK269" t="str">
            <v>NULL</v>
          </cell>
          <cell r="AL269" t="str">
            <v>NULL</v>
          </cell>
        </row>
        <row r="270">
          <cell r="A270">
            <v>109763</v>
          </cell>
          <cell r="B270">
            <v>8711023</v>
          </cell>
          <cell r="C270" t="str">
            <v>Lea Nursery School</v>
          </cell>
          <cell r="D270" t="str">
            <v>South East</v>
          </cell>
          <cell r="E270" t="str">
            <v>South East</v>
          </cell>
          <cell r="F270" t="str">
            <v>Slough</v>
          </cell>
          <cell r="G270" t="str">
            <v>Slough</v>
          </cell>
          <cell r="H270" t="str">
            <v>SL2 5JW</v>
          </cell>
          <cell r="I270" t="str">
            <v>LA Nursery School</v>
          </cell>
          <cell r="J270" t="str">
            <v>Nursery</v>
          </cell>
          <cell r="K270" t="str">
            <v>Not applicable</v>
          </cell>
          <cell r="L270">
            <v>10005506</v>
          </cell>
          <cell r="M270">
            <v>42353</v>
          </cell>
          <cell r="N270">
            <v>42353</v>
          </cell>
          <cell r="O270" t="str">
            <v>Maintained Academy and School Short inspection</v>
          </cell>
          <cell r="P270" t="str">
            <v>Schools - Short inspection</v>
          </cell>
          <cell r="Q270" t="str">
            <v>NULL</v>
          </cell>
          <cell r="R270" t="str">
            <v>NULL</v>
          </cell>
          <cell r="S270" t="str">
            <v>NULL</v>
          </cell>
          <cell r="T270" t="str">
            <v>NULL</v>
          </cell>
          <cell r="U270" t="str">
            <v>NULL</v>
          </cell>
          <cell r="V270" t="str">
            <v>NULL</v>
          </cell>
          <cell r="W270" t="str">
            <v>NULL</v>
          </cell>
          <cell r="X270" t="str">
            <v>NULL</v>
          </cell>
          <cell r="Y270" t="str">
            <v>NULL</v>
          </cell>
          <cell r="Z270" t="str">
            <v>NULL</v>
          </cell>
          <cell r="AA270" t="str">
            <v>NULL</v>
          </cell>
          <cell r="AB270" t="str">
            <v>NULL</v>
          </cell>
          <cell r="AC270" t="str">
            <v>NULL</v>
          </cell>
          <cell r="AD270">
            <v>1</v>
          </cell>
          <cell r="AE270" t="str">
            <v>NULL</v>
          </cell>
          <cell r="AF270">
            <v>1</v>
          </cell>
          <cell r="AG270">
            <v>1</v>
          </cell>
          <cell r="AH270">
            <v>1</v>
          </cell>
          <cell r="AI270">
            <v>1</v>
          </cell>
          <cell r="AJ270" t="str">
            <v>NULL</v>
          </cell>
          <cell r="AK270">
            <v>8</v>
          </cell>
          <cell r="AL270" t="str">
            <v>NULL</v>
          </cell>
        </row>
        <row r="271">
          <cell r="A271">
            <v>109785</v>
          </cell>
          <cell r="B271">
            <v>8702014</v>
          </cell>
          <cell r="C271" t="str">
            <v>New Town Primary School</v>
          </cell>
          <cell r="D271" t="str">
            <v>South East</v>
          </cell>
          <cell r="E271" t="str">
            <v>South East</v>
          </cell>
          <cell r="F271" t="str">
            <v>Reading</v>
          </cell>
          <cell r="G271" t="str">
            <v>Reading East</v>
          </cell>
          <cell r="H271" t="str">
            <v>RG1 3LS</v>
          </cell>
          <cell r="I271" t="str">
            <v>Community School</v>
          </cell>
          <cell r="J271" t="str">
            <v>Primary</v>
          </cell>
          <cell r="K271" t="str">
            <v>Does not have a sixth form</v>
          </cell>
          <cell r="L271">
            <v>10004026</v>
          </cell>
          <cell r="M271">
            <v>42290</v>
          </cell>
          <cell r="N271">
            <v>42291</v>
          </cell>
          <cell r="O271" t="str">
            <v>Schools into Special Measures Visit 3</v>
          </cell>
          <cell r="P271" t="str">
            <v>Schools - S8</v>
          </cell>
          <cell r="Q271" t="str">
            <v>NULL</v>
          </cell>
          <cell r="R271" t="str">
            <v>NULL</v>
          </cell>
          <cell r="S271" t="str">
            <v>NULL</v>
          </cell>
          <cell r="T271" t="str">
            <v>NULL</v>
          </cell>
          <cell r="U271" t="str">
            <v>NULL</v>
          </cell>
          <cell r="V271" t="str">
            <v>NULL</v>
          </cell>
          <cell r="W271" t="str">
            <v>NULL</v>
          </cell>
          <cell r="X271" t="str">
            <v>NULL</v>
          </cell>
          <cell r="Y271" t="str">
            <v>NULL</v>
          </cell>
          <cell r="Z271" t="str">
            <v>NULL</v>
          </cell>
          <cell r="AA271" t="str">
            <v>NULL</v>
          </cell>
          <cell r="AB271" t="str">
            <v>NULL</v>
          </cell>
          <cell r="AC271" t="str">
            <v>NULL</v>
          </cell>
          <cell r="AD271">
            <v>4</v>
          </cell>
          <cell r="AE271" t="str">
            <v>SM</v>
          </cell>
          <cell r="AF271">
            <v>4</v>
          </cell>
          <cell r="AG271">
            <v>4</v>
          </cell>
          <cell r="AH271">
            <v>4</v>
          </cell>
          <cell r="AI271">
            <v>4</v>
          </cell>
          <cell r="AJ271" t="str">
            <v>NULL</v>
          </cell>
          <cell r="AK271">
            <v>4</v>
          </cell>
          <cell r="AL271">
            <v>9</v>
          </cell>
        </row>
        <row r="272">
          <cell r="A272">
            <v>109802</v>
          </cell>
          <cell r="B272">
            <v>8692050</v>
          </cell>
          <cell r="C272" t="str">
            <v>Beenham Primary School</v>
          </cell>
          <cell r="D272" t="str">
            <v>South East</v>
          </cell>
          <cell r="E272" t="str">
            <v>South East</v>
          </cell>
          <cell r="F272" t="str">
            <v>West Berkshire</v>
          </cell>
          <cell r="G272" t="str">
            <v>Wokingham</v>
          </cell>
          <cell r="H272" t="str">
            <v>RG7 5NN</v>
          </cell>
          <cell r="I272" t="str">
            <v>Community School</v>
          </cell>
          <cell r="J272" t="str">
            <v>Primary</v>
          </cell>
          <cell r="K272" t="str">
            <v>Does not have a sixth form</v>
          </cell>
          <cell r="L272">
            <v>10007339</v>
          </cell>
          <cell r="M272">
            <v>42293</v>
          </cell>
          <cell r="N272">
            <v>42293</v>
          </cell>
          <cell r="O272" t="str">
            <v>Requires Improvement monitoring Visit 1</v>
          </cell>
          <cell r="P272" t="str">
            <v>Schools - S8</v>
          </cell>
          <cell r="Q272" t="str">
            <v>NULL</v>
          </cell>
          <cell r="R272" t="str">
            <v>NULL</v>
          </cell>
          <cell r="S272" t="str">
            <v>NULL</v>
          </cell>
          <cell r="T272" t="str">
            <v>NULL</v>
          </cell>
          <cell r="U272" t="str">
            <v>NULL</v>
          </cell>
          <cell r="V272" t="str">
            <v>NULL</v>
          </cell>
          <cell r="W272" t="str">
            <v>NULL</v>
          </cell>
          <cell r="X272" t="str">
            <v>NULL</v>
          </cell>
          <cell r="Y272" t="str">
            <v>NULL</v>
          </cell>
          <cell r="Z272" t="str">
            <v>NULL</v>
          </cell>
          <cell r="AA272" t="str">
            <v>NULL</v>
          </cell>
          <cell r="AB272" t="str">
            <v>NULL</v>
          </cell>
          <cell r="AC272" t="str">
            <v>NULL</v>
          </cell>
          <cell r="AD272">
            <v>3</v>
          </cell>
          <cell r="AE272" t="str">
            <v>NULL</v>
          </cell>
          <cell r="AF272">
            <v>3</v>
          </cell>
          <cell r="AG272">
            <v>3</v>
          </cell>
          <cell r="AH272">
            <v>3</v>
          </cell>
          <cell r="AI272">
            <v>3</v>
          </cell>
          <cell r="AJ272" t="str">
            <v>NULL</v>
          </cell>
          <cell r="AK272">
            <v>2</v>
          </cell>
          <cell r="AL272">
            <v>9</v>
          </cell>
        </row>
        <row r="273">
          <cell r="A273">
            <v>109810</v>
          </cell>
          <cell r="B273">
            <v>8692063</v>
          </cell>
          <cell r="C273" t="str">
            <v>Chieveley Primary School</v>
          </cell>
          <cell r="D273" t="str">
            <v>South East</v>
          </cell>
          <cell r="E273" t="str">
            <v>South East</v>
          </cell>
          <cell r="F273" t="str">
            <v>West Berkshire</v>
          </cell>
          <cell r="G273" t="str">
            <v>Newbury</v>
          </cell>
          <cell r="H273" t="str">
            <v>RG20 8TY</v>
          </cell>
          <cell r="I273" t="str">
            <v>Community School</v>
          </cell>
          <cell r="J273" t="str">
            <v>Primary</v>
          </cell>
          <cell r="K273" t="str">
            <v>Does not have a sixth form</v>
          </cell>
          <cell r="L273">
            <v>10001248</v>
          </cell>
          <cell r="M273">
            <v>42312</v>
          </cell>
          <cell r="N273">
            <v>42312</v>
          </cell>
          <cell r="O273" t="str">
            <v>Maintained Academy and School Short inspection</v>
          </cell>
          <cell r="P273" t="str">
            <v>Schools - Short inspection</v>
          </cell>
          <cell r="Q273" t="str">
            <v>NULL</v>
          </cell>
          <cell r="R273" t="str">
            <v>NULL</v>
          </cell>
          <cell r="S273" t="str">
            <v>NULL</v>
          </cell>
          <cell r="T273" t="str">
            <v>NULL</v>
          </cell>
          <cell r="U273" t="str">
            <v>NULL</v>
          </cell>
          <cell r="V273" t="str">
            <v>NULL</v>
          </cell>
          <cell r="W273" t="str">
            <v>NULL</v>
          </cell>
          <cell r="X273" t="str">
            <v>NULL</v>
          </cell>
          <cell r="Y273" t="str">
            <v>NULL</v>
          </cell>
          <cell r="Z273" t="str">
            <v>NULL</v>
          </cell>
          <cell r="AA273" t="str">
            <v>NULL</v>
          </cell>
          <cell r="AB273" t="str">
            <v>NULL</v>
          </cell>
          <cell r="AC273" t="str">
            <v>NULL</v>
          </cell>
          <cell r="AD273">
            <v>2</v>
          </cell>
          <cell r="AE273" t="str">
            <v>NULL</v>
          </cell>
          <cell r="AF273">
            <v>2</v>
          </cell>
          <cell r="AG273">
            <v>2</v>
          </cell>
          <cell r="AH273">
            <v>2</v>
          </cell>
          <cell r="AI273">
            <v>2</v>
          </cell>
          <cell r="AJ273" t="str">
            <v>NULL</v>
          </cell>
          <cell r="AK273">
            <v>2</v>
          </cell>
          <cell r="AL273">
            <v>9</v>
          </cell>
        </row>
        <row r="274">
          <cell r="A274">
            <v>109843</v>
          </cell>
          <cell r="B274">
            <v>8682109</v>
          </cell>
          <cell r="C274" t="str">
            <v>South Ascot Village Primary School</v>
          </cell>
          <cell r="D274" t="str">
            <v>South East</v>
          </cell>
          <cell r="E274" t="str">
            <v>South East</v>
          </cell>
          <cell r="F274" t="str">
            <v>Windsor and Maidenhead</v>
          </cell>
          <cell r="G274" t="str">
            <v>Windsor</v>
          </cell>
          <cell r="H274" t="str">
            <v>SL5 9EA</v>
          </cell>
          <cell r="I274" t="str">
            <v>Community School</v>
          </cell>
          <cell r="J274" t="str">
            <v>Primary</v>
          </cell>
          <cell r="K274" t="str">
            <v>Does not have a sixth form</v>
          </cell>
          <cell r="L274">
            <v>10002290</v>
          </cell>
          <cell r="M274">
            <v>42326</v>
          </cell>
          <cell r="N274">
            <v>42327</v>
          </cell>
          <cell r="O274" t="str">
            <v>Requires Improvement S5 Reinspection Visit 1</v>
          </cell>
          <cell r="P274" t="str">
            <v>Schools - S5</v>
          </cell>
          <cell r="Q274" t="str">
            <v>NULL</v>
          </cell>
          <cell r="R274">
            <v>2</v>
          </cell>
          <cell r="S274" t="str">
            <v>NULL</v>
          </cell>
          <cell r="T274">
            <v>2</v>
          </cell>
          <cell r="U274">
            <v>2</v>
          </cell>
          <cell r="V274">
            <v>1</v>
          </cell>
          <cell r="W274">
            <v>2</v>
          </cell>
          <cell r="X274" t="str">
            <v>NULL</v>
          </cell>
          <cell r="Y274">
            <v>2</v>
          </cell>
          <cell r="Z274" t="str">
            <v>NULL</v>
          </cell>
          <cell r="AA274" t="str">
            <v>NULL</v>
          </cell>
          <cell r="AB274" t="str">
            <v>NULL</v>
          </cell>
          <cell r="AC274" t="str">
            <v>NULL</v>
          </cell>
          <cell r="AD274">
            <v>3</v>
          </cell>
          <cell r="AE274" t="str">
            <v>NULL</v>
          </cell>
          <cell r="AF274">
            <v>3</v>
          </cell>
          <cell r="AG274">
            <v>3</v>
          </cell>
          <cell r="AH274">
            <v>2</v>
          </cell>
          <cell r="AI274">
            <v>3</v>
          </cell>
          <cell r="AJ274" t="str">
            <v>NULL</v>
          </cell>
          <cell r="AK274" t="str">
            <v>NULL</v>
          </cell>
          <cell r="AL274" t="str">
            <v>NULL</v>
          </cell>
        </row>
        <row r="275">
          <cell r="A275">
            <v>109845</v>
          </cell>
          <cell r="B275">
            <v>8692111</v>
          </cell>
          <cell r="C275" t="str">
            <v>Westwood Farm Junior School</v>
          </cell>
          <cell r="D275" t="str">
            <v>South East</v>
          </cell>
          <cell r="E275" t="str">
            <v>South East</v>
          </cell>
          <cell r="F275" t="str">
            <v>West Berkshire</v>
          </cell>
          <cell r="G275" t="str">
            <v>Reading West</v>
          </cell>
          <cell r="H275" t="str">
            <v>RG31 6RY</v>
          </cell>
          <cell r="I275" t="str">
            <v>Community School</v>
          </cell>
          <cell r="J275" t="str">
            <v>Primary</v>
          </cell>
          <cell r="K275" t="str">
            <v>Does not have a sixth form</v>
          </cell>
          <cell r="L275">
            <v>10006853</v>
          </cell>
          <cell r="M275">
            <v>42312</v>
          </cell>
          <cell r="N275">
            <v>42312</v>
          </cell>
          <cell r="O275" t="str">
            <v>Requires Improvement monitoring Visit 2</v>
          </cell>
          <cell r="P275" t="str">
            <v>Schools - S8</v>
          </cell>
          <cell r="Q275" t="str">
            <v>NULL</v>
          </cell>
          <cell r="R275" t="str">
            <v>NULL</v>
          </cell>
          <cell r="S275" t="str">
            <v>NULL</v>
          </cell>
          <cell r="T275" t="str">
            <v>NULL</v>
          </cell>
          <cell r="U275" t="str">
            <v>NULL</v>
          </cell>
          <cell r="V275" t="str">
            <v>NULL</v>
          </cell>
          <cell r="W275" t="str">
            <v>NULL</v>
          </cell>
          <cell r="X275" t="str">
            <v>NULL</v>
          </cell>
          <cell r="Y275" t="str">
            <v>NULL</v>
          </cell>
          <cell r="Z275" t="str">
            <v>NULL</v>
          </cell>
          <cell r="AA275" t="str">
            <v>NULL</v>
          </cell>
          <cell r="AB275" t="str">
            <v>NULL</v>
          </cell>
          <cell r="AC275" t="str">
            <v>NULL</v>
          </cell>
          <cell r="AD275">
            <v>3</v>
          </cell>
          <cell r="AE275" t="str">
            <v>NULL</v>
          </cell>
          <cell r="AF275">
            <v>3</v>
          </cell>
          <cell r="AG275">
            <v>3</v>
          </cell>
          <cell r="AH275">
            <v>2</v>
          </cell>
          <cell r="AI275">
            <v>3</v>
          </cell>
          <cell r="AJ275" t="str">
            <v>NULL</v>
          </cell>
          <cell r="AK275">
            <v>9</v>
          </cell>
          <cell r="AL275">
            <v>9</v>
          </cell>
        </row>
        <row r="276">
          <cell r="A276">
            <v>109859</v>
          </cell>
          <cell r="B276">
            <v>8672126</v>
          </cell>
          <cell r="C276" t="str">
            <v>College Town Junior School</v>
          </cell>
          <cell r="D276" t="str">
            <v>South East</v>
          </cell>
          <cell r="E276" t="str">
            <v>South East</v>
          </cell>
          <cell r="F276" t="str">
            <v>Bracknell Forest</v>
          </cell>
          <cell r="G276" t="str">
            <v>Bracknell</v>
          </cell>
          <cell r="H276" t="str">
            <v>GU47 0QE</v>
          </cell>
          <cell r="I276" t="str">
            <v>Community School</v>
          </cell>
          <cell r="J276" t="str">
            <v>Primary</v>
          </cell>
          <cell r="K276" t="str">
            <v>Does not have a sixth form</v>
          </cell>
          <cell r="L276">
            <v>10002403</v>
          </cell>
          <cell r="M276">
            <v>42284</v>
          </cell>
          <cell r="N276">
            <v>42285</v>
          </cell>
          <cell r="O276" t="str">
            <v>Requires Improvement S5 Reinspection Visit 1</v>
          </cell>
          <cell r="P276" t="str">
            <v>Schools - S5</v>
          </cell>
          <cell r="Q276" t="str">
            <v>NULL</v>
          </cell>
          <cell r="R276">
            <v>2</v>
          </cell>
          <cell r="S276" t="str">
            <v>NULL</v>
          </cell>
          <cell r="T276">
            <v>2</v>
          </cell>
          <cell r="U276">
            <v>2</v>
          </cell>
          <cell r="V276">
            <v>2</v>
          </cell>
          <cell r="W276">
            <v>2</v>
          </cell>
          <cell r="X276" t="str">
            <v>NULL</v>
          </cell>
          <cell r="Y276" t="str">
            <v>NULL</v>
          </cell>
          <cell r="Z276" t="str">
            <v>NULL</v>
          </cell>
          <cell r="AA276" t="str">
            <v>NULL</v>
          </cell>
          <cell r="AB276" t="str">
            <v>NULL</v>
          </cell>
          <cell r="AC276" t="str">
            <v>NULL</v>
          </cell>
          <cell r="AD276">
            <v>3</v>
          </cell>
          <cell r="AE276" t="str">
            <v>NULL</v>
          </cell>
          <cell r="AF276">
            <v>3</v>
          </cell>
          <cell r="AG276">
            <v>3</v>
          </cell>
          <cell r="AH276">
            <v>2</v>
          </cell>
          <cell r="AI276">
            <v>3</v>
          </cell>
          <cell r="AJ276" t="str">
            <v>NULL</v>
          </cell>
          <cell r="AK276" t="str">
            <v>NULL</v>
          </cell>
          <cell r="AL276" t="str">
            <v>NULL</v>
          </cell>
        </row>
        <row r="277">
          <cell r="A277">
            <v>109922</v>
          </cell>
          <cell r="B277">
            <v>8672228</v>
          </cell>
          <cell r="C277" t="str">
            <v>Wooden Hill Primary and Nursery School</v>
          </cell>
          <cell r="D277" t="str">
            <v>South East</v>
          </cell>
          <cell r="E277" t="str">
            <v>South East</v>
          </cell>
          <cell r="F277" t="str">
            <v>Bracknell Forest</v>
          </cell>
          <cell r="G277" t="str">
            <v>Bracknell</v>
          </cell>
          <cell r="H277" t="str">
            <v>RG12 8DB</v>
          </cell>
          <cell r="I277" t="str">
            <v>Community School</v>
          </cell>
          <cell r="J277" t="str">
            <v>Primary</v>
          </cell>
          <cell r="K277" t="str">
            <v>Does not have a sixth form</v>
          </cell>
          <cell r="L277">
            <v>10002404</v>
          </cell>
          <cell r="M277">
            <v>42333</v>
          </cell>
          <cell r="N277">
            <v>42334</v>
          </cell>
          <cell r="O277" t="str">
            <v>Requires Improvement S5 Reinspection Visit 1</v>
          </cell>
          <cell r="P277" t="str">
            <v>Schools - S5</v>
          </cell>
          <cell r="Q277" t="str">
            <v>NULL</v>
          </cell>
          <cell r="R277">
            <v>2</v>
          </cell>
          <cell r="S277" t="str">
            <v>NULL</v>
          </cell>
          <cell r="T277">
            <v>2</v>
          </cell>
          <cell r="U277">
            <v>2</v>
          </cell>
          <cell r="V277">
            <v>2</v>
          </cell>
          <cell r="W277">
            <v>2</v>
          </cell>
          <cell r="X277" t="str">
            <v>NULL</v>
          </cell>
          <cell r="Y277">
            <v>2</v>
          </cell>
          <cell r="Z277" t="str">
            <v>NULL</v>
          </cell>
          <cell r="AA277" t="str">
            <v>NULL</v>
          </cell>
          <cell r="AB277" t="str">
            <v>NULL</v>
          </cell>
          <cell r="AC277" t="str">
            <v>NULL</v>
          </cell>
          <cell r="AD277">
            <v>3</v>
          </cell>
          <cell r="AE277" t="str">
            <v>NULL</v>
          </cell>
          <cell r="AF277">
            <v>3</v>
          </cell>
          <cell r="AG277">
            <v>3</v>
          </cell>
          <cell r="AH277">
            <v>2</v>
          </cell>
          <cell r="AI277">
            <v>3</v>
          </cell>
          <cell r="AJ277" t="str">
            <v>NULL</v>
          </cell>
          <cell r="AK277" t="str">
            <v>NULL</v>
          </cell>
          <cell r="AL277" t="str">
            <v>NULL</v>
          </cell>
        </row>
        <row r="278">
          <cell r="A278">
            <v>109923</v>
          </cell>
          <cell r="B278">
            <v>8692231</v>
          </cell>
          <cell r="C278" t="str">
            <v>Parsons Down Junior School</v>
          </cell>
          <cell r="D278" t="str">
            <v>South East</v>
          </cell>
          <cell r="E278" t="str">
            <v>South East</v>
          </cell>
          <cell r="F278" t="str">
            <v>West Berkshire</v>
          </cell>
          <cell r="G278" t="str">
            <v>Newbury</v>
          </cell>
          <cell r="H278" t="str">
            <v>RG19 3SR</v>
          </cell>
          <cell r="I278" t="str">
            <v>Community School</v>
          </cell>
          <cell r="J278" t="str">
            <v>Primary</v>
          </cell>
          <cell r="K278" t="str">
            <v>Does not have a sixth form</v>
          </cell>
          <cell r="L278">
            <v>10005917</v>
          </cell>
          <cell r="M278">
            <v>42298</v>
          </cell>
          <cell r="N278">
            <v>42298</v>
          </cell>
          <cell r="O278" t="str">
            <v>Requires Improvement monitoring Visit 1</v>
          </cell>
          <cell r="P278" t="str">
            <v>Schools - S8</v>
          </cell>
          <cell r="Q278" t="str">
            <v>NULL</v>
          </cell>
          <cell r="R278" t="str">
            <v>NULL</v>
          </cell>
          <cell r="S278" t="str">
            <v>NULL</v>
          </cell>
          <cell r="T278" t="str">
            <v>NULL</v>
          </cell>
          <cell r="U278" t="str">
            <v>NULL</v>
          </cell>
          <cell r="V278" t="str">
            <v>NULL</v>
          </cell>
          <cell r="W278" t="str">
            <v>NULL</v>
          </cell>
          <cell r="X278" t="str">
            <v>NULL</v>
          </cell>
          <cell r="Y278" t="str">
            <v>NULL</v>
          </cell>
          <cell r="Z278" t="str">
            <v>NULL</v>
          </cell>
          <cell r="AA278" t="str">
            <v>NULL</v>
          </cell>
          <cell r="AB278" t="str">
            <v>NULL</v>
          </cell>
          <cell r="AC278" t="str">
            <v>NULL</v>
          </cell>
          <cell r="AD278">
            <v>3</v>
          </cell>
          <cell r="AE278" t="str">
            <v>NULL</v>
          </cell>
          <cell r="AF278">
            <v>3</v>
          </cell>
          <cell r="AG278">
            <v>3</v>
          </cell>
          <cell r="AH278">
            <v>2</v>
          </cell>
          <cell r="AI278">
            <v>3</v>
          </cell>
          <cell r="AJ278" t="str">
            <v>NULL</v>
          </cell>
          <cell r="AK278">
            <v>9</v>
          </cell>
          <cell r="AL278">
            <v>9</v>
          </cell>
        </row>
        <row r="279">
          <cell r="A279">
            <v>109926</v>
          </cell>
          <cell r="B279">
            <v>8702234</v>
          </cell>
          <cell r="C279" t="str">
            <v>Micklands Primary School</v>
          </cell>
          <cell r="D279" t="str">
            <v>South East</v>
          </cell>
          <cell r="E279" t="str">
            <v>South East</v>
          </cell>
          <cell r="F279" t="str">
            <v>Reading</v>
          </cell>
          <cell r="G279" t="str">
            <v>Reading East</v>
          </cell>
          <cell r="H279" t="str">
            <v>RG4 6LU</v>
          </cell>
          <cell r="I279" t="str">
            <v>Community School</v>
          </cell>
          <cell r="J279" t="str">
            <v>Primary</v>
          </cell>
          <cell r="K279" t="str">
            <v>Does not have a sixth form</v>
          </cell>
          <cell r="L279">
            <v>10002325</v>
          </cell>
          <cell r="M279">
            <v>42291</v>
          </cell>
          <cell r="N279">
            <v>42292</v>
          </cell>
          <cell r="O279" t="str">
            <v>Requires Improvement S5 Reinspection Visit 1</v>
          </cell>
          <cell r="P279" t="str">
            <v>Schools - S5</v>
          </cell>
          <cell r="Q279" t="str">
            <v>NULL</v>
          </cell>
          <cell r="R279">
            <v>2</v>
          </cell>
          <cell r="S279" t="str">
            <v>NULL</v>
          </cell>
          <cell r="T279">
            <v>2</v>
          </cell>
          <cell r="U279">
            <v>2</v>
          </cell>
          <cell r="V279">
            <v>1</v>
          </cell>
          <cell r="W279">
            <v>2</v>
          </cell>
          <cell r="X279" t="str">
            <v>NULL</v>
          </cell>
          <cell r="Y279">
            <v>2</v>
          </cell>
          <cell r="Z279" t="str">
            <v>NULL</v>
          </cell>
          <cell r="AA279" t="str">
            <v>NULL</v>
          </cell>
          <cell r="AB279" t="str">
            <v>NULL</v>
          </cell>
          <cell r="AC279" t="str">
            <v>NULL</v>
          </cell>
          <cell r="AD279">
            <v>3</v>
          </cell>
          <cell r="AE279" t="str">
            <v>NULL</v>
          </cell>
          <cell r="AF279">
            <v>3</v>
          </cell>
          <cell r="AG279">
            <v>3</v>
          </cell>
          <cell r="AH279">
            <v>3</v>
          </cell>
          <cell r="AI279">
            <v>3</v>
          </cell>
          <cell r="AJ279" t="str">
            <v>NULL</v>
          </cell>
          <cell r="AK279" t="str">
            <v>NULL</v>
          </cell>
          <cell r="AL279" t="str">
            <v>NULL</v>
          </cell>
        </row>
        <row r="280">
          <cell r="A280">
            <v>109951</v>
          </cell>
          <cell r="B280">
            <v>8683010</v>
          </cell>
          <cell r="C280" t="str">
            <v>Bisham CofE Primary School</v>
          </cell>
          <cell r="D280" t="str">
            <v>South East</v>
          </cell>
          <cell r="E280" t="str">
            <v>South East</v>
          </cell>
          <cell r="F280" t="str">
            <v>Windsor and Maidenhead</v>
          </cell>
          <cell r="G280" t="str">
            <v>Maidenhead</v>
          </cell>
          <cell r="H280" t="str">
            <v>SL7 1RW</v>
          </cell>
          <cell r="I280" t="str">
            <v>Voluntary Controlled School</v>
          </cell>
          <cell r="J280" t="str">
            <v>Primary</v>
          </cell>
          <cell r="K280" t="str">
            <v>Does not have a sixth form</v>
          </cell>
          <cell r="L280">
            <v>10004035</v>
          </cell>
          <cell r="M280">
            <v>42353</v>
          </cell>
          <cell r="N280">
            <v>42354</v>
          </cell>
          <cell r="O280" t="str">
            <v>Schools into Special Measures Visit 3</v>
          </cell>
          <cell r="P280" t="str">
            <v>Schools - S8</v>
          </cell>
          <cell r="Q280" t="str">
            <v>NULL</v>
          </cell>
          <cell r="R280" t="str">
            <v>NULL</v>
          </cell>
          <cell r="S280" t="str">
            <v>NULL</v>
          </cell>
          <cell r="T280" t="str">
            <v>NULL</v>
          </cell>
          <cell r="U280" t="str">
            <v>NULL</v>
          </cell>
          <cell r="V280" t="str">
            <v>NULL</v>
          </cell>
          <cell r="W280" t="str">
            <v>NULL</v>
          </cell>
          <cell r="X280" t="str">
            <v>NULL</v>
          </cell>
          <cell r="Y280" t="str">
            <v>NULL</v>
          </cell>
          <cell r="Z280" t="str">
            <v>NULL</v>
          </cell>
          <cell r="AA280" t="str">
            <v>NULL</v>
          </cell>
          <cell r="AB280" t="str">
            <v>NULL</v>
          </cell>
          <cell r="AC280" t="str">
            <v>NULL</v>
          </cell>
          <cell r="AD280">
            <v>4</v>
          </cell>
          <cell r="AE280" t="str">
            <v>SM</v>
          </cell>
          <cell r="AF280">
            <v>4</v>
          </cell>
          <cell r="AG280">
            <v>4</v>
          </cell>
          <cell r="AH280">
            <v>4</v>
          </cell>
          <cell r="AI280">
            <v>4</v>
          </cell>
          <cell r="AJ280" t="str">
            <v>NULL</v>
          </cell>
          <cell r="AK280">
            <v>4</v>
          </cell>
          <cell r="AL280">
            <v>9</v>
          </cell>
        </row>
        <row r="281">
          <cell r="A281">
            <v>109961</v>
          </cell>
          <cell r="B281">
            <v>8683022</v>
          </cell>
          <cell r="C281" t="str">
            <v>Holy Trinity CofE Primary School, Cookham</v>
          </cell>
          <cell r="D281" t="str">
            <v>South East</v>
          </cell>
          <cell r="E281" t="str">
            <v>South East</v>
          </cell>
          <cell r="F281" t="str">
            <v>Windsor and Maidenhead</v>
          </cell>
          <cell r="G281" t="str">
            <v>Maidenhead</v>
          </cell>
          <cell r="H281" t="str">
            <v>SL6 9QJ</v>
          </cell>
          <cell r="I281" t="str">
            <v>Voluntary Controlled School</v>
          </cell>
          <cell r="J281" t="str">
            <v>Primary</v>
          </cell>
          <cell r="K281" t="str">
            <v>Does not have a sixth form</v>
          </cell>
          <cell r="L281">
            <v>10002291</v>
          </cell>
          <cell r="M281">
            <v>42284</v>
          </cell>
          <cell r="N281">
            <v>42285</v>
          </cell>
          <cell r="O281" t="str">
            <v>Requires Improvement S5 Reinspection Visit 1</v>
          </cell>
          <cell r="P281" t="str">
            <v>Schools - S5</v>
          </cell>
          <cell r="Q281" t="str">
            <v>NULL</v>
          </cell>
          <cell r="R281">
            <v>1</v>
          </cell>
          <cell r="S281" t="str">
            <v>NULL</v>
          </cell>
          <cell r="T281">
            <v>1</v>
          </cell>
          <cell r="U281">
            <v>1</v>
          </cell>
          <cell r="V281">
            <v>1</v>
          </cell>
          <cell r="W281">
            <v>1</v>
          </cell>
          <cell r="X281" t="str">
            <v>NULL</v>
          </cell>
          <cell r="Y281">
            <v>1</v>
          </cell>
          <cell r="Z281" t="str">
            <v>NULL</v>
          </cell>
          <cell r="AA281" t="str">
            <v>NULL</v>
          </cell>
          <cell r="AB281" t="str">
            <v>NULL</v>
          </cell>
          <cell r="AC281" t="str">
            <v>NULL</v>
          </cell>
          <cell r="AD281">
            <v>3</v>
          </cell>
          <cell r="AE281" t="str">
            <v>NULL</v>
          </cell>
          <cell r="AF281">
            <v>3</v>
          </cell>
          <cell r="AG281">
            <v>3</v>
          </cell>
          <cell r="AH281">
            <v>2</v>
          </cell>
          <cell r="AI281">
            <v>3</v>
          </cell>
          <cell r="AJ281" t="str">
            <v>NULL</v>
          </cell>
          <cell r="AK281" t="str">
            <v>NULL</v>
          </cell>
          <cell r="AL281" t="str">
            <v>NULL</v>
          </cell>
        </row>
        <row r="282">
          <cell r="A282">
            <v>109972</v>
          </cell>
          <cell r="B282">
            <v>8723037</v>
          </cell>
          <cell r="C282" t="str">
            <v>St Nicholas Church of England Primary, Hurst</v>
          </cell>
          <cell r="D282" t="str">
            <v>South East</v>
          </cell>
          <cell r="E282" t="str">
            <v>South East</v>
          </cell>
          <cell r="F282" t="str">
            <v>Wokingham</v>
          </cell>
          <cell r="G282" t="str">
            <v>Maidenhead</v>
          </cell>
          <cell r="H282" t="str">
            <v>RG10 0DR</v>
          </cell>
          <cell r="I282" t="str">
            <v>Voluntary Controlled School</v>
          </cell>
          <cell r="J282" t="str">
            <v>Primary</v>
          </cell>
          <cell r="K282" t="str">
            <v>Does not have a sixth form</v>
          </cell>
          <cell r="L282">
            <v>10001515</v>
          </cell>
          <cell r="M282">
            <v>42270</v>
          </cell>
          <cell r="N282">
            <v>42270</v>
          </cell>
          <cell r="O282" t="str">
            <v>Maintained Academy and School Short inspection</v>
          </cell>
          <cell r="P282" t="str">
            <v>Schools - Short inspection</v>
          </cell>
          <cell r="Q282" t="str">
            <v>NULL</v>
          </cell>
          <cell r="R282" t="str">
            <v>NULL</v>
          </cell>
          <cell r="S282" t="str">
            <v>NULL</v>
          </cell>
          <cell r="T282" t="str">
            <v>NULL</v>
          </cell>
          <cell r="U282" t="str">
            <v>NULL</v>
          </cell>
          <cell r="V282" t="str">
            <v>NULL</v>
          </cell>
          <cell r="W282" t="str">
            <v>NULL</v>
          </cell>
          <cell r="X282" t="str">
            <v>NULL</v>
          </cell>
          <cell r="Y282" t="str">
            <v>NULL</v>
          </cell>
          <cell r="Z282" t="str">
            <v>NULL</v>
          </cell>
          <cell r="AA282" t="str">
            <v>NULL</v>
          </cell>
          <cell r="AB282" t="str">
            <v>NULL</v>
          </cell>
          <cell r="AC282" t="str">
            <v>NULL</v>
          </cell>
          <cell r="AD282">
            <v>2</v>
          </cell>
          <cell r="AE282" t="str">
            <v>NULL</v>
          </cell>
          <cell r="AF282">
            <v>2</v>
          </cell>
          <cell r="AG282">
            <v>2</v>
          </cell>
          <cell r="AH282">
            <v>2</v>
          </cell>
          <cell r="AI282">
            <v>2</v>
          </cell>
          <cell r="AJ282" t="str">
            <v>NULL</v>
          </cell>
          <cell r="AK282">
            <v>9</v>
          </cell>
          <cell r="AL282" t="str">
            <v>NULL</v>
          </cell>
        </row>
        <row r="283">
          <cell r="A283">
            <v>109998</v>
          </cell>
          <cell r="B283">
            <v>8683075</v>
          </cell>
          <cell r="C283" t="str">
            <v>Eton Porny CofE First School</v>
          </cell>
          <cell r="D283" t="str">
            <v>South East</v>
          </cell>
          <cell r="E283" t="str">
            <v>South East</v>
          </cell>
          <cell r="F283" t="str">
            <v>Windsor and Maidenhead</v>
          </cell>
          <cell r="G283" t="str">
            <v>Windsor</v>
          </cell>
          <cell r="H283" t="str">
            <v>SL4 6AS</v>
          </cell>
          <cell r="I283" t="str">
            <v>Voluntary Controlled School</v>
          </cell>
          <cell r="J283" t="str">
            <v>Primary</v>
          </cell>
          <cell r="K283" t="str">
            <v>Does not have a sixth form</v>
          </cell>
          <cell r="L283">
            <v>10005240</v>
          </cell>
          <cell r="M283">
            <v>42332</v>
          </cell>
          <cell r="N283">
            <v>42333</v>
          </cell>
          <cell r="O283" t="str">
            <v>Schools into Special Measures Visit 5</v>
          </cell>
          <cell r="P283" t="str">
            <v>Schools - S8 deemed S5</v>
          </cell>
          <cell r="Q283" t="str">
            <v>NULL</v>
          </cell>
          <cell r="R283">
            <v>3</v>
          </cell>
          <cell r="S283" t="str">
            <v>NULL</v>
          </cell>
          <cell r="T283">
            <v>3</v>
          </cell>
          <cell r="U283">
            <v>3</v>
          </cell>
          <cell r="V283">
            <v>2</v>
          </cell>
          <cell r="W283">
            <v>3</v>
          </cell>
          <cell r="X283" t="str">
            <v>NULL</v>
          </cell>
          <cell r="Y283">
            <v>3</v>
          </cell>
          <cell r="Z283" t="str">
            <v>NULL</v>
          </cell>
          <cell r="AA283" t="str">
            <v>NULL</v>
          </cell>
          <cell r="AB283" t="str">
            <v>NULL</v>
          </cell>
          <cell r="AC283" t="str">
            <v>NULL</v>
          </cell>
          <cell r="AD283">
            <v>4</v>
          </cell>
          <cell r="AE283" t="str">
            <v>SM</v>
          </cell>
          <cell r="AF283">
            <v>4</v>
          </cell>
          <cell r="AG283">
            <v>4</v>
          </cell>
          <cell r="AH283">
            <v>3</v>
          </cell>
          <cell r="AI283">
            <v>4</v>
          </cell>
          <cell r="AJ283" t="str">
            <v>NULL</v>
          </cell>
          <cell r="AK283" t="str">
            <v>NULL</v>
          </cell>
          <cell r="AL283" t="str">
            <v>NULL</v>
          </cell>
        </row>
        <row r="284">
          <cell r="A284">
            <v>110002</v>
          </cell>
          <cell r="B284">
            <v>8703301</v>
          </cell>
          <cell r="C284" t="str">
            <v>St Mary and All Saints Church of England Voluntary Aided Primary School</v>
          </cell>
          <cell r="D284" t="str">
            <v>South East</v>
          </cell>
          <cell r="E284" t="str">
            <v>South East</v>
          </cell>
          <cell r="F284" t="str">
            <v>Reading</v>
          </cell>
          <cell r="G284" t="str">
            <v>Reading West</v>
          </cell>
          <cell r="H284" t="str">
            <v>RG1 6DU</v>
          </cell>
          <cell r="I284" t="str">
            <v>Voluntary Aided School</v>
          </cell>
          <cell r="J284" t="str">
            <v>Primary</v>
          </cell>
          <cell r="K284" t="str">
            <v>Does not have a sixth form</v>
          </cell>
          <cell r="L284">
            <v>10004036</v>
          </cell>
          <cell r="M284">
            <v>42283</v>
          </cell>
          <cell r="N284">
            <v>42284</v>
          </cell>
          <cell r="O284" t="str">
            <v>Schools into Special Measures Visit 3</v>
          </cell>
          <cell r="P284" t="str">
            <v>Schools - S8</v>
          </cell>
          <cell r="Q284" t="str">
            <v>NULL</v>
          </cell>
          <cell r="R284" t="str">
            <v>NULL</v>
          </cell>
          <cell r="S284" t="str">
            <v>NULL</v>
          </cell>
          <cell r="T284" t="str">
            <v>NULL</v>
          </cell>
          <cell r="U284" t="str">
            <v>NULL</v>
          </cell>
          <cell r="V284" t="str">
            <v>NULL</v>
          </cell>
          <cell r="W284" t="str">
            <v>NULL</v>
          </cell>
          <cell r="X284" t="str">
            <v>NULL</v>
          </cell>
          <cell r="Y284" t="str">
            <v>NULL</v>
          </cell>
          <cell r="Z284" t="str">
            <v>NULL</v>
          </cell>
          <cell r="AA284" t="str">
            <v>NULL</v>
          </cell>
          <cell r="AB284" t="str">
            <v>NULL</v>
          </cell>
          <cell r="AC284" t="str">
            <v>NULL</v>
          </cell>
          <cell r="AD284">
            <v>4</v>
          </cell>
          <cell r="AE284" t="str">
            <v>SM</v>
          </cell>
          <cell r="AF284">
            <v>4</v>
          </cell>
          <cell r="AG284">
            <v>4</v>
          </cell>
          <cell r="AH284">
            <v>4</v>
          </cell>
          <cell r="AI284">
            <v>4</v>
          </cell>
          <cell r="AJ284" t="str">
            <v>NULL</v>
          </cell>
          <cell r="AK284">
            <v>4</v>
          </cell>
          <cell r="AL284">
            <v>9</v>
          </cell>
        </row>
        <row r="285">
          <cell r="A285">
            <v>110003</v>
          </cell>
          <cell r="B285">
            <v>8703302</v>
          </cell>
          <cell r="C285" t="str">
            <v>St Anne's Catholic Primary School</v>
          </cell>
          <cell r="D285" t="str">
            <v>South East</v>
          </cell>
          <cell r="E285" t="str">
            <v>South East</v>
          </cell>
          <cell r="F285" t="str">
            <v>Reading</v>
          </cell>
          <cell r="G285" t="str">
            <v>Reading East</v>
          </cell>
          <cell r="H285" t="str">
            <v>RG4 5AA</v>
          </cell>
          <cell r="I285" t="str">
            <v>Voluntary Aided School</v>
          </cell>
          <cell r="J285" t="str">
            <v>Primary</v>
          </cell>
          <cell r="K285" t="str">
            <v>Does not have a sixth form</v>
          </cell>
          <cell r="L285">
            <v>10001591</v>
          </cell>
          <cell r="M285">
            <v>42313</v>
          </cell>
          <cell r="N285">
            <v>42314</v>
          </cell>
          <cell r="O285" t="str">
            <v>Special Measures S5 ReInspection</v>
          </cell>
          <cell r="P285" t="str">
            <v>Schools - S5</v>
          </cell>
          <cell r="Q285" t="str">
            <v>NULL</v>
          </cell>
          <cell r="R285">
            <v>2</v>
          </cell>
          <cell r="S285" t="str">
            <v>NULL</v>
          </cell>
          <cell r="T285">
            <v>2</v>
          </cell>
          <cell r="U285">
            <v>2</v>
          </cell>
          <cell r="V285">
            <v>2</v>
          </cell>
          <cell r="W285">
            <v>2</v>
          </cell>
          <cell r="X285" t="str">
            <v>NULL</v>
          </cell>
          <cell r="Y285">
            <v>2</v>
          </cell>
          <cell r="Z285" t="str">
            <v>NULL</v>
          </cell>
          <cell r="AA285" t="str">
            <v>NULL</v>
          </cell>
          <cell r="AB285" t="str">
            <v>NULL</v>
          </cell>
          <cell r="AC285" t="str">
            <v>NULL</v>
          </cell>
          <cell r="AD285">
            <v>4</v>
          </cell>
          <cell r="AE285" t="str">
            <v>SM</v>
          </cell>
          <cell r="AF285">
            <v>4</v>
          </cell>
          <cell r="AG285">
            <v>4</v>
          </cell>
          <cell r="AH285">
            <v>3</v>
          </cell>
          <cell r="AI285">
            <v>4</v>
          </cell>
          <cell r="AJ285" t="str">
            <v>NULL</v>
          </cell>
          <cell r="AK285" t="str">
            <v>NULL</v>
          </cell>
          <cell r="AL285" t="str">
            <v>NULL</v>
          </cell>
        </row>
        <row r="286">
          <cell r="A286">
            <v>110041</v>
          </cell>
          <cell r="B286">
            <v>8723368</v>
          </cell>
          <cell r="C286" t="str">
            <v>St Dominic Savio Catholic Primary School</v>
          </cell>
          <cell r="D286" t="str">
            <v>South East</v>
          </cell>
          <cell r="E286" t="str">
            <v>South East</v>
          </cell>
          <cell r="F286" t="str">
            <v>Wokingham</v>
          </cell>
          <cell r="G286" t="str">
            <v>Maidenhead</v>
          </cell>
          <cell r="H286" t="str">
            <v>RG5 3BH</v>
          </cell>
          <cell r="I286" t="str">
            <v>Voluntary Aided School</v>
          </cell>
          <cell r="J286" t="str">
            <v>Primary</v>
          </cell>
          <cell r="K286" t="str">
            <v>Does not have a sixth form</v>
          </cell>
          <cell r="L286">
            <v>10002288</v>
          </cell>
          <cell r="M286">
            <v>42291</v>
          </cell>
          <cell r="N286">
            <v>42292</v>
          </cell>
          <cell r="O286" t="str">
            <v>Requires Improvement S5 Reinspection Visit 1</v>
          </cell>
          <cell r="P286" t="str">
            <v>Schools - S5</v>
          </cell>
          <cell r="Q286" t="str">
            <v>NULL</v>
          </cell>
          <cell r="R286">
            <v>2</v>
          </cell>
          <cell r="S286" t="str">
            <v>NULL</v>
          </cell>
          <cell r="T286">
            <v>2</v>
          </cell>
          <cell r="U286">
            <v>2</v>
          </cell>
          <cell r="V286">
            <v>1</v>
          </cell>
          <cell r="W286">
            <v>1</v>
          </cell>
          <cell r="X286" t="str">
            <v>NULL</v>
          </cell>
          <cell r="Y286">
            <v>2</v>
          </cell>
          <cell r="Z286" t="str">
            <v>NULL</v>
          </cell>
          <cell r="AA286" t="str">
            <v>NULL</v>
          </cell>
          <cell r="AB286" t="str">
            <v>NULL</v>
          </cell>
          <cell r="AC286" t="str">
            <v>NULL</v>
          </cell>
          <cell r="AD286">
            <v>3</v>
          </cell>
          <cell r="AE286" t="str">
            <v>NULL</v>
          </cell>
          <cell r="AF286">
            <v>3</v>
          </cell>
          <cell r="AG286">
            <v>3</v>
          </cell>
          <cell r="AH286">
            <v>2</v>
          </cell>
          <cell r="AI286">
            <v>3</v>
          </cell>
          <cell r="AJ286" t="str">
            <v>NULL</v>
          </cell>
          <cell r="AK286" t="str">
            <v>NULL</v>
          </cell>
          <cell r="AL286" t="str">
            <v>NULL</v>
          </cell>
        </row>
        <row r="287">
          <cell r="A287">
            <v>110096</v>
          </cell>
          <cell r="B287">
            <v>8705400</v>
          </cell>
          <cell r="C287" t="str">
            <v>Reading Girls' School</v>
          </cell>
          <cell r="D287" t="str">
            <v>South East</v>
          </cell>
          <cell r="E287" t="str">
            <v>South East</v>
          </cell>
          <cell r="F287" t="str">
            <v>Reading</v>
          </cell>
          <cell r="G287" t="str">
            <v>Reading East</v>
          </cell>
          <cell r="H287" t="str">
            <v>RG2 7PY</v>
          </cell>
          <cell r="I287" t="str">
            <v>Foundation School</v>
          </cell>
          <cell r="J287" t="str">
            <v>Secondary</v>
          </cell>
          <cell r="K287" t="str">
            <v>Has a sixth form</v>
          </cell>
          <cell r="L287">
            <v>10000516</v>
          </cell>
          <cell r="M287">
            <v>42346</v>
          </cell>
          <cell r="N287">
            <v>42347</v>
          </cell>
          <cell r="O287" t="str">
            <v>Maintained Academy and School Short inspection</v>
          </cell>
          <cell r="P287" t="str">
            <v>Schools - S8 deemed S5</v>
          </cell>
          <cell r="Q287" t="str">
            <v>NULL</v>
          </cell>
          <cell r="R287">
            <v>4</v>
          </cell>
          <cell r="S287" t="str">
            <v>SM</v>
          </cell>
          <cell r="T287">
            <v>4</v>
          </cell>
          <cell r="U287">
            <v>4</v>
          </cell>
          <cell r="V287">
            <v>4</v>
          </cell>
          <cell r="W287">
            <v>4</v>
          </cell>
          <cell r="X287" t="str">
            <v>NULL</v>
          </cell>
          <cell r="Y287" t="str">
            <v>NULL</v>
          </cell>
          <cell r="Z287">
            <v>4</v>
          </cell>
          <cell r="AA287" t="str">
            <v>NULL</v>
          </cell>
          <cell r="AB287" t="str">
            <v>NULL</v>
          </cell>
          <cell r="AC287" t="str">
            <v>NULL</v>
          </cell>
          <cell r="AD287">
            <v>2</v>
          </cell>
          <cell r="AE287" t="str">
            <v>NULL</v>
          </cell>
          <cell r="AF287">
            <v>2</v>
          </cell>
          <cell r="AG287">
            <v>2</v>
          </cell>
          <cell r="AH287">
            <v>2</v>
          </cell>
          <cell r="AI287">
            <v>2</v>
          </cell>
          <cell r="AJ287" t="str">
            <v>NULL</v>
          </cell>
          <cell r="AK287">
            <v>9</v>
          </cell>
          <cell r="AL287" t="str">
            <v>NULL</v>
          </cell>
        </row>
        <row r="288">
          <cell r="A288">
            <v>110190</v>
          </cell>
          <cell r="B288">
            <v>8677032</v>
          </cell>
          <cell r="C288" t="str">
            <v>Kennel Lane School</v>
          </cell>
          <cell r="D288" t="str">
            <v>South East</v>
          </cell>
          <cell r="E288" t="str">
            <v>South East</v>
          </cell>
          <cell r="F288" t="str">
            <v>Bracknell Forest</v>
          </cell>
          <cell r="G288" t="str">
            <v>Windsor</v>
          </cell>
          <cell r="H288" t="str">
            <v>RG42 2EX</v>
          </cell>
          <cell r="I288" t="str">
            <v>Community Special School</v>
          </cell>
          <cell r="J288" t="str">
            <v>Special</v>
          </cell>
          <cell r="K288" t="str">
            <v>Has a sixth form</v>
          </cell>
          <cell r="L288">
            <v>10005229</v>
          </cell>
          <cell r="M288">
            <v>42319</v>
          </cell>
          <cell r="N288">
            <v>42320</v>
          </cell>
          <cell r="O288" t="str">
            <v>Schools into Special Measures Visit 5</v>
          </cell>
          <cell r="P288" t="str">
            <v>Schools - S8 deemed S5</v>
          </cell>
          <cell r="Q288" t="str">
            <v>NULL</v>
          </cell>
          <cell r="R288">
            <v>2</v>
          </cell>
          <cell r="S288" t="str">
            <v>NULL</v>
          </cell>
          <cell r="T288">
            <v>2</v>
          </cell>
          <cell r="U288">
            <v>2</v>
          </cell>
          <cell r="V288">
            <v>1</v>
          </cell>
          <cell r="W288">
            <v>2</v>
          </cell>
          <cell r="X288" t="str">
            <v>NULL</v>
          </cell>
          <cell r="Y288">
            <v>1</v>
          </cell>
          <cell r="Z288">
            <v>2</v>
          </cell>
          <cell r="AA288" t="str">
            <v>NULL</v>
          </cell>
          <cell r="AB288" t="str">
            <v>NULL</v>
          </cell>
          <cell r="AC288" t="str">
            <v>NULL</v>
          </cell>
          <cell r="AD288">
            <v>4</v>
          </cell>
          <cell r="AE288" t="str">
            <v>SM</v>
          </cell>
          <cell r="AF288">
            <v>4</v>
          </cell>
          <cell r="AG288">
            <v>4</v>
          </cell>
          <cell r="AH288">
            <v>3</v>
          </cell>
          <cell r="AI288">
            <v>4</v>
          </cell>
          <cell r="AJ288" t="str">
            <v>NULL</v>
          </cell>
          <cell r="AK288" t="str">
            <v>NULL</v>
          </cell>
          <cell r="AL288" t="str">
            <v>NULL</v>
          </cell>
        </row>
        <row r="289">
          <cell r="A289">
            <v>110309</v>
          </cell>
          <cell r="B289">
            <v>8252213</v>
          </cell>
          <cell r="C289" t="str">
            <v>Elmtree School</v>
          </cell>
          <cell r="D289" t="str">
            <v>South East</v>
          </cell>
          <cell r="E289" t="str">
            <v>South East</v>
          </cell>
          <cell r="F289" t="str">
            <v>Buckinghamshire</v>
          </cell>
          <cell r="G289" t="str">
            <v>Chesham and Amersham</v>
          </cell>
          <cell r="H289" t="str">
            <v>HP5 2PA</v>
          </cell>
          <cell r="I289" t="str">
            <v>Community School</v>
          </cell>
          <cell r="J289" t="str">
            <v>Primary</v>
          </cell>
          <cell r="K289" t="str">
            <v>Does not have a sixth form</v>
          </cell>
          <cell r="L289">
            <v>10005888</v>
          </cell>
          <cell r="M289">
            <v>42298</v>
          </cell>
          <cell r="N289">
            <v>42298</v>
          </cell>
          <cell r="O289" t="str">
            <v>Requires Improvement monitoring Visit 1</v>
          </cell>
          <cell r="P289" t="str">
            <v>Schools - S8</v>
          </cell>
          <cell r="Q289" t="str">
            <v>NULL</v>
          </cell>
          <cell r="R289" t="str">
            <v>NULL</v>
          </cell>
          <cell r="S289" t="str">
            <v>NULL</v>
          </cell>
          <cell r="T289" t="str">
            <v>NULL</v>
          </cell>
          <cell r="U289" t="str">
            <v>NULL</v>
          </cell>
          <cell r="V289" t="str">
            <v>NULL</v>
          </cell>
          <cell r="W289" t="str">
            <v>NULL</v>
          </cell>
          <cell r="X289" t="str">
            <v>NULL</v>
          </cell>
          <cell r="Y289" t="str">
            <v>NULL</v>
          </cell>
          <cell r="Z289" t="str">
            <v>NULL</v>
          </cell>
          <cell r="AA289" t="str">
            <v>NULL</v>
          </cell>
          <cell r="AB289" t="str">
            <v>NULL</v>
          </cell>
          <cell r="AC289" t="str">
            <v>NULL</v>
          </cell>
          <cell r="AD289">
            <v>3</v>
          </cell>
          <cell r="AE289" t="str">
            <v>NULL</v>
          </cell>
          <cell r="AF289">
            <v>3</v>
          </cell>
          <cell r="AG289">
            <v>3</v>
          </cell>
          <cell r="AH289">
            <v>2</v>
          </cell>
          <cell r="AI289">
            <v>3</v>
          </cell>
          <cell r="AJ289" t="str">
            <v>NULL</v>
          </cell>
          <cell r="AK289">
            <v>3</v>
          </cell>
          <cell r="AL289">
            <v>9</v>
          </cell>
        </row>
        <row r="290">
          <cell r="A290">
            <v>110313</v>
          </cell>
          <cell r="B290">
            <v>8252219</v>
          </cell>
          <cell r="C290" t="str">
            <v>Thomas Hickman School</v>
          </cell>
          <cell r="D290" t="str">
            <v>South East</v>
          </cell>
          <cell r="E290" t="str">
            <v>South East</v>
          </cell>
          <cell r="F290" t="str">
            <v>Buckinghamshire</v>
          </cell>
          <cell r="G290" t="str">
            <v>Aylesbury</v>
          </cell>
          <cell r="H290" t="str">
            <v>HP19 9HP</v>
          </cell>
          <cell r="I290" t="str">
            <v>Community School</v>
          </cell>
          <cell r="J290" t="str">
            <v>Primary</v>
          </cell>
          <cell r="K290" t="str">
            <v>Does not have a sixth form</v>
          </cell>
          <cell r="L290">
            <v>10001643</v>
          </cell>
          <cell r="M290">
            <v>42284</v>
          </cell>
          <cell r="N290">
            <v>42285</v>
          </cell>
          <cell r="O290" t="str">
            <v>Serious Weaknesses S5 Reinspection</v>
          </cell>
          <cell r="P290" t="str">
            <v>Schools - S5</v>
          </cell>
          <cell r="Q290" t="str">
            <v>NULL</v>
          </cell>
          <cell r="R290">
            <v>2</v>
          </cell>
          <cell r="S290" t="str">
            <v>NULL</v>
          </cell>
          <cell r="T290">
            <v>2</v>
          </cell>
          <cell r="U290">
            <v>2</v>
          </cell>
          <cell r="V290">
            <v>2</v>
          </cell>
          <cell r="W290">
            <v>2</v>
          </cell>
          <cell r="X290" t="str">
            <v>NULL</v>
          </cell>
          <cell r="Y290">
            <v>2</v>
          </cell>
          <cell r="Z290" t="str">
            <v>NULL</v>
          </cell>
          <cell r="AA290" t="str">
            <v>NULL</v>
          </cell>
          <cell r="AB290" t="str">
            <v>NULL</v>
          </cell>
          <cell r="AC290" t="str">
            <v>NULL</v>
          </cell>
          <cell r="AD290">
            <v>4</v>
          </cell>
          <cell r="AE290" t="str">
            <v>SWK</v>
          </cell>
          <cell r="AF290">
            <v>4</v>
          </cell>
          <cell r="AG290">
            <v>4</v>
          </cell>
          <cell r="AH290">
            <v>2</v>
          </cell>
          <cell r="AI290">
            <v>3</v>
          </cell>
          <cell r="AJ290" t="str">
            <v>NULL</v>
          </cell>
          <cell r="AK290" t="str">
            <v>NULL</v>
          </cell>
          <cell r="AL290" t="str">
            <v>NULL</v>
          </cell>
        </row>
        <row r="291">
          <cell r="A291">
            <v>110314</v>
          </cell>
          <cell r="B291">
            <v>8252220</v>
          </cell>
          <cell r="C291" t="str">
            <v>Burford School</v>
          </cell>
          <cell r="D291" t="str">
            <v>South East</v>
          </cell>
          <cell r="E291" t="str">
            <v>South East</v>
          </cell>
          <cell r="F291" t="str">
            <v>Buckinghamshire</v>
          </cell>
          <cell r="G291" t="str">
            <v>Wycombe</v>
          </cell>
          <cell r="H291" t="str">
            <v>SL7 3PQ</v>
          </cell>
          <cell r="I291" t="str">
            <v>Community School</v>
          </cell>
          <cell r="J291" t="str">
            <v>Primary</v>
          </cell>
          <cell r="K291" t="str">
            <v>Does not have a sixth form</v>
          </cell>
          <cell r="L291">
            <v>10001112</v>
          </cell>
          <cell r="M291">
            <v>42318</v>
          </cell>
          <cell r="N291">
            <v>42318</v>
          </cell>
          <cell r="O291" t="str">
            <v>Maintained Academy and School Short inspection</v>
          </cell>
          <cell r="P291" t="str">
            <v>Schools - Short inspection</v>
          </cell>
          <cell r="Q291" t="str">
            <v>NULL</v>
          </cell>
          <cell r="R291" t="str">
            <v>NULL</v>
          </cell>
          <cell r="S291" t="str">
            <v>NULL</v>
          </cell>
          <cell r="T291" t="str">
            <v>NULL</v>
          </cell>
          <cell r="U291" t="str">
            <v>NULL</v>
          </cell>
          <cell r="V291" t="str">
            <v>NULL</v>
          </cell>
          <cell r="W291" t="str">
            <v>NULL</v>
          </cell>
          <cell r="X291" t="str">
            <v>NULL</v>
          </cell>
          <cell r="Y291" t="str">
            <v>NULL</v>
          </cell>
          <cell r="Z291" t="str">
            <v>NULL</v>
          </cell>
          <cell r="AA291" t="str">
            <v>NULL</v>
          </cell>
          <cell r="AB291" t="str">
            <v>NULL</v>
          </cell>
          <cell r="AC291" t="str">
            <v>NULL</v>
          </cell>
          <cell r="AD291">
            <v>2</v>
          </cell>
          <cell r="AE291" t="str">
            <v>NULL</v>
          </cell>
          <cell r="AF291">
            <v>1</v>
          </cell>
          <cell r="AG291">
            <v>2</v>
          </cell>
          <cell r="AH291">
            <v>2</v>
          </cell>
          <cell r="AI291">
            <v>2</v>
          </cell>
          <cell r="AJ291" t="str">
            <v>NULL</v>
          </cell>
          <cell r="AK291">
            <v>2</v>
          </cell>
          <cell r="AL291">
            <v>9</v>
          </cell>
        </row>
        <row r="292">
          <cell r="A292">
            <v>110367</v>
          </cell>
          <cell r="B292">
            <v>8262305</v>
          </cell>
          <cell r="C292" t="str">
            <v>Greenleys Junior School</v>
          </cell>
          <cell r="D292" t="str">
            <v>South East</v>
          </cell>
          <cell r="E292" t="str">
            <v>South East</v>
          </cell>
          <cell r="F292" t="str">
            <v>Milton Keynes</v>
          </cell>
          <cell r="G292" t="str">
            <v>Milton Keynes North</v>
          </cell>
          <cell r="H292" t="str">
            <v>MK12 5DE</v>
          </cell>
          <cell r="I292" t="str">
            <v>Community School</v>
          </cell>
          <cell r="J292" t="str">
            <v>Primary</v>
          </cell>
          <cell r="K292" t="str">
            <v>Does not have a sixth form</v>
          </cell>
          <cell r="L292">
            <v>10004606</v>
          </cell>
          <cell r="M292">
            <v>42332</v>
          </cell>
          <cell r="N292">
            <v>42333</v>
          </cell>
          <cell r="O292" t="str">
            <v>Requires Improvement S5 Reinspection Visit 1</v>
          </cell>
          <cell r="P292" t="str">
            <v>Schools - S5</v>
          </cell>
          <cell r="Q292" t="str">
            <v>NULL</v>
          </cell>
          <cell r="R292">
            <v>1</v>
          </cell>
          <cell r="S292" t="str">
            <v>NULL</v>
          </cell>
          <cell r="T292">
            <v>1</v>
          </cell>
          <cell r="U292">
            <v>1</v>
          </cell>
          <cell r="V292">
            <v>1</v>
          </cell>
          <cell r="W292">
            <v>1</v>
          </cell>
          <cell r="X292" t="str">
            <v>NULL</v>
          </cell>
          <cell r="Y292" t="str">
            <v>NULL</v>
          </cell>
          <cell r="Z292" t="str">
            <v>NULL</v>
          </cell>
          <cell r="AA292" t="str">
            <v>NULL</v>
          </cell>
          <cell r="AB292" t="str">
            <v>NULL</v>
          </cell>
          <cell r="AC292" t="str">
            <v>NULL</v>
          </cell>
          <cell r="AD292">
            <v>3</v>
          </cell>
          <cell r="AE292" t="str">
            <v>NULL</v>
          </cell>
          <cell r="AF292">
            <v>3</v>
          </cell>
          <cell r="AG292">
            <v>3</v>
          </cell>
          <cell r="AH292">
            <v>2</v>
          </cell>
          <cell r="AI292">
            <v>2</v>
          </cell>
          <cell r="AJ292" t="str">
            <v>NULL</v>
          </cell>
          <cell r="AK292" t="str">
            <v>NULL</v>
          </cell>
          <cell r="AL292" t="str">
            <v>NULL</v>
          </cell>
        </row>
        <row r="293">
          <cell r="A293">
            <v>110435</v>
          </cell>
          <cell r="B293">
            <v>8253053</v>
          </cell>
          <cell r="C293" t="str">
            <v>St Mary's Farnham Royal CofE Primary School</v>
          </cell>
          <cell r="D293" t="str">
            <v>South East</v>
          </cell>
          <cell r="E293" t="str">
            <v>South East</v>
          </cell>
          <cell r="F293" t="str">
            <v>Buckinghamshire</v>
          </cell>
          <cell r="G293" t="str">
            <v>Beaconsfield</v>
          </cell>
          <cell r="H293" t="str">
            <v>SL2 3AW</v>
          </cell>
          <cell r="I293" t="str">
            <v>Voluntary Aided School</v>
          </cell>
          <cell r="J293" t="str">
            <v>Primary</v>
          </cell>
          <cell r="K293" t="str">
            <v>Does not have a sixth form</v>
          </cell>
          <cell r="L293">
            <v>10002396</v>
          </cell>
          <cell r="M293">
            <v>42326</v>
          </cell>
          <cell r="N293">
            <v>42327</v>
          </cell>
          <cell r="O293" t="str">
            <v>Requires Improvement S5 Reinspection Visit 1</v>
          </cell>
          <cell r="P293" t="str">
            <v>Schools - S5</v>
          </cell>
          <cell r="Q293" t="str">
            <v>NULL</v>
          </cell>
          <cell r="R293">
            <v>2</v>
          </cell>
          <cell r="S293" t="str">
            <v>NULL</v>
          </cell>
          <cell r="T293">
            <v>2</v>
          </cell>
          <cell r="U293">
            <v>2</v>
          </cell>
          <cell r="V293">
            <v>2</v>
          </cell>
          <cell r="W293">
            <v>2</v>
          </cell>
          <cell r="X293" t="str">
            <v>NULL</v>
          </cell>
          <cell r="Y293">
            <v>2</v>
          </cell>
          <cell r="Z293" t="str">
            <v>NULL</v>
          </cell>
          <cell r="AA293" t="str">
            <v>NULL</v>
          </cell>
          <cell r="AB293" t="str">
            <v>NULL</v>
          </cell>
          <cell r="AC293" t="str">
            <v>NULL</v>
          </cell>
          <cell r="AD293">
            <v>3</v>
          </cell>
          <cell r="AE293" t="str">
            <v>NULL</v>
          </cell>
          <cell r="AF293">
            <v>3</v>
          </cell>
          <cell r="AG293">
            <v>3</v>
          </cell>
          <cell r="AH293">
            <v>3</v>
          </cell>
          <cell r="AI293">
            <v>3</v>
          </cell>
          <cell r="AJ293" t="str">
            <v>NULL</v>
          </cell>
          <cell r="AK293" t="str">
            <v>NULL</v>
          </cell>
          <cell r="AL293" t="str">
            <v>NULL</v>
          </cell>
        </row>
        <row r="294">
          <cell r="A294">
            <v>110445</v>
          </cell>
          <cell r="B294">
            <v>8253072</v>
          </cell>
          <cell r="C294" t="str">
            <v>Hawridge and Cholesbury Church of England School</v>
          </cell>
          <cell r="D294" t="str">
            <v>South East</v>
          </cell>
          <cell r="E294" t="str">
            <v>South East</v>
          </cell>
          <cell r="F294" t="str">
            <v>Buckinghamshire</v>
          </cell>
          <cell r="G294" t="str">
            <v>Chesham and Amersham</v>
          </cell>
          <cell r="H294" t="str">
            <v>HP5 2UQ</v>
          </cell>
          <cell r="I294" t="str">
            <v>Voluntary Aided School</v>
          </cell>
          <cell r="J294" t="str">
            <v>Primary</v>
          </cell>
          <cell r="K294" t="str">
            <v>Does not have a sixth form</v>
          </cell>
          <cell r="L294">
            <v>10002397</v>
          </cell>
          <cell r="M294">
            <v>42270</v>
          </cell>
          <cell r="N294">
            <v>42271</v>
          </cell>
          <cell r="O294" t="str">
            <v>Requires Improvement S5 Reinspection Visit 1</v>
          </cell>
          <cell r="P294" t="str">
            <v>Schools - S5</v>
          </cell>
          <cell r="Q294" t="str">
            <v>NULL</v>
          </cell>
          <cell r="R294">
            <v>2</v>
          </cell>
          <cell r="S294" t="str">
            <v>NULL</v>
          </cell>
          <cell r="T294">
            <v>2</v>
          </cell>
          <cell r="U294">
            <v>2</v>
          </cell>
          <cell r="V294">
            <v>1</v>
          </cell>
          <cell r="W294">
            <v>2</v>
          </cell>
          <cell r="X294" t="str">
            <v>NULL</v>
          </cell>
          <cell r="Y294">
            <v>2</v>
          </cell>
          <cell r="Z294" t="str">
            <v>NULL</v>
          </cell>
          <cell r="AA294" t="str">
            <v>NULL</v>
          </cell>
          <cell r="AB294" t="str">
            <v>NULL</v>
          </cell>
          <cell r="AC294" t="str">
            <v>NULL</v>
          </cell>
          <cell r="AD294">
            <v>3</v>
          </cell>
          <cell r="AE294" t="str">
            <v>NULL</v>
          </cell>
          <cell r="AF294">
            <v>3</v>
          </cell>
          <cell r="AG294">
            <v>3</v>
          </cell>
          <cell r="AH294">
            <v>3</v>
          </cell>
          <cell r="AI294">
            <v>3</v>
          </cell>
          <cell r="AJ294" t="str">
            <v>NULL</v>
          </cell>
          <cell r="AK294" t="str">
            <v>NULL</v>
          </cell>
          <cell r="AL294" t="str">
            <v>NULL</v>
          </cell>
        </row>
        <row r="295">
          <cell r="A295">
            <v>110448</v>
          </cell>
          <cell r="B295">
            <v>8253100</v>
          </cell>
          <cell r="C295" t="str">
            <v>Oakley Church of England Combined School</v>
          </cell>
          <cell r="D295" t="str">
            <v>South East</v>
          </cell>
          <cell r="E295" t="str">
            <v>South East</v>
          </cell>
          <cell r="F295" t="str">
            <v>Buckinghamshire</v>
          </cell>
          <cell r="G295" t="str">
            <v>Buckingham</v>
          </cell>
          <cell r="H295" t="str">
            <v>HP18 9QY</v>
          </cell>
          <cell r="I295" t="str">
            <v>Voluntary Controlled School</v>
          </cell>
          <cell r="J295" t="str">
            <v>Primary</v>
          </cell>
          <cell r="K295" t="str">
            <v>Does not have a sixth form</v>
          </cell>
          <cell r="L295">
            <v>10004288</v>
          </cell>
          <cell r="M295">
            <v>42353</v>
          </cell>
          <cell r="N295">
            <v>42353</v>
          </cell>
          <cell r="O295" t="str">
            <v>Maintained Academy and School Short inspection</v>
          </cell>
          <cell r="P295" t="str">
            <v>Schools - Short inspection</v>
          </cell>
          <cell r="Q295" t="str">
            <v>NULL</v>
          </cell>
          <cell r="R295" t="str">
            <v>NULL</v>
          </cell>
          <cell r="S295" t="str">
            <v>NULL</v>
          </cell>
          <cell r="T295" t="str">
            <v>NULL</v>
          </cell>
          <cell r="U295" t="str">
            <v>NULL</v>
          </cell>
          <cell r="V295" t="str">
            <v>NULL</v>
          </cell>
          <cell r="W295" t="str">
            <v>NULL</v>
          </cell>
          <cell r="X295" t="str">
            <v>NULL</v>
          </cell>
          <cell r="Y295" t="str">
            <v>NULL</v>
          </cell>
          <cell r="Z295" t="str">
            <v>NULL</v>
          </cell>
          <cell r="AA295" t="str">
            <v>NULL</v>
          </cell>
          <cell r="AB295" t="str">
            <v>NULL</v>
          </cell>
          <cell r="AC295" t="str">
            <v>NULL</v>
          </cell>
          <cell r="AD295">
            <v>2</v>
          </cell>
          <cell r="AE295" t="str">
            <v>NULL</v>
          </cell>
          <cell r="AF295">
            <v>2</v>
          </cell>
          <cell r="AG295">
            <v>2</v>
          </cell>
          <cell r="AH295">
            <v>2</v>
          </cell>
          <cell r="AI295">
            <v>2</v>
          </cell>
          <cell r="AJ295" t="str">
            <v>NULL</v>
          </cell>
          <cell r="AK295">
            <v>3</v>
          </cell>
          <cell r="AL295">
            <v>9</v>
          </cell>
        </row>
        <row r="296">
          <cell r="A296">
            <v>110488</v>
          </cell>
          <cell r="B296">
            <v>8254034</v>
          </cell>
          <cell r="C296" t="str">
            <v>The Grange School</v>
          </cell>
          <cell r="D296" t="str">
            <v>South East</v>
          </cell>
          <cell r="E296" t="str">
            <v>South East</v>
          </cell>
          <cell r="F296" t="str">
            <v>Buckinghamshire</v>
          </cell>
          <cell r="G296" t="str">
            <v>Aylesbury</v>
          </cell>
          <cell r="H296" t="str">
            <v>HP21 7NH</v>
          </cell>
          <cell r="I296" t="str">
            <v>Foundation School</v>
          </cell>
          <cell r="J296" t="str">
            <v>Secondary</v>
          </cell>
          <cell r="K296" t="str">
            <v>Has a sixth form</v>
          </cell>
          <cell r="L296">
            <v>10000538</v>
          </cell>
          <cell r="M296">
            <v>42353</v>
          </cell>
          <cell r="N296">
            <v>42354</v>
          </cell>
          <cell r="O296" t="str">
            <v>Maintained Academy and School Short inspection</v>
          </cell>
          <cell r="P296" t="str">
            <v>Schools - S8 deemed S5</v>
          </cell>
          <cell r="Q296" t="str">
            <v>NULL</v>
          </cell>
          <cell r="R296">
            <v>3</v>
          </cell>
          <cell r="S296" t="str">
            <v>NULL</v>
          </cell>
          <cell r="T296">
            <v>3</v>
          </cell>
          <cell r="U296">
            <v>3</v>
          </cell>
          <cell r="V296">
            <v>2</v>
          </cell>
          <cell r="W296">
            <v>2</v>
          </cell>
          <cell r="X296" t="str">
            <v>NULL</v>
          </cell>
          <cell r="Y296" t="str">
            <v>NULL</v>
          </cell>
          <cell r="Z296">
            <v>3</v>
          </cell>
          <cell r="AA296" t="str">
            <v>NULL</v>
          </cell>
          <cell r="AB296" t="str">
            <v>NULL</v>
          </cell>
          <cell r="AC296" t="str">
            <v>NULL</v>
          </cell>
          <cell r="AD296">
            <v>2</v>
          </cell>
          <cell r="AE296" t="str">
            <v>NULL</v>
          </cell>
          <cell r="AF296">
            <v>2</v>
          </cell>
          <cell r="AG296">
            <v>2</v>
          </cell>
          <cell r="AH296">
            <v>2</v>
          </cell>
          <cell r="AI296">
            <v>2</v>
          </cell>
          <cell r="AJ296" t="str">
            <v>NULL</v>
          </cell>
          <cell r="AK296">
            <v>9</v>
          </cell>
          <cell r="AL296">
            <v>2</v>
          </cell>
        </row>
        <row r="297">
          <cell r="A297">
            <v>110497</v>
          </cell>
          <cell r="B297">
            <v>8254067</v>
          </cell>
          <cell r="C297" t="str">
            <v>The Mandeville School</v>
          </cell>
          <cell r="D297" t="str">
            <v>South East</v>
          </cell>
          <cell r="E297" t="str">
            <v>South East</v>
          </cell>
          <cell r="F297" t="str">
            <v>Buckinghamshire</v>
          </cell>
          <cell r="G297" t="str">
            <v>Aylesbury</v>
          </cell>
          <cell r="H297" t="str">
            <v>HP21 8ES</v>
          </cell>
          <cell r="I297" t="str">
            <v>Community School</v>
          </cell>
          <cell r="J297" t="str">
            <v>Secondary</v>
          </cell>
          <cell r="K297" t="str">
            <v>Has a sixth form</v>
          </cell>
          <cell r="L297">
            <v>10005226</v>
          </cell>
          <cell r="M297">
            <v>42269</v>
          </cell>
          <cell r="N297">
            <v>42270</v>
          </cell>
          <cell r="O297" t="str">
            <v>Schools into Special Measures Visit 4</v>
          </cell>
          <cell r="P297" t="str">
            <v>Schools - S8</v>
          </cell>
          <cell r="Q297" t="str">
            <v>NULL</v>
          </cell>
          <cell r="R297" t="str">
            <v>NULL</v>
          </cell>
          <cell r="S297" t="str">
            <v>NULL</v>
          </cell>
          <cell r="T297" t="str">
            <v>NULL</v>
          </cell>
          <cell r="U297" t="str">
            <v>NULL</v>
          </cell>
          <cell r="V297" t="str">
            <v>NULL</v>
          </cell>
          <cell r="W297" t="str">
            <v>NULL</v>
          </cell>
          <cell r="X297" t="str">
            <v>NULL</v>
          </cell>
          <cell r="Y297" t="str">
            <v>NULL</v>
          </cell>
          <cell r="Z297" t="str">
            <v>NULL</v>
          </cell>
          <cell r="AA297" t="str">
            <v>NULL</v>
          </cell>
          <cell r="AB297" t="str">
            <v>NULL</v>
          </cell>
          <cell r="AC297" t="str">
            <v>NULL</v>
          </cell>
          <cell r="AD297">
            <v>4</v>
          </cell>
          <cell r="AE297" t="str">
            <v>SM</v>
          </cell>
          <cell r="AF297">
            <v>4</v>
          </cell>
          <cell r="AG297">
            <v>4</v>
          </cell>
          <cell r="AH297">
            <v>3</v>
          </cell>
          <cell r="AI297">
            <v>4</v>
          </cell>
          <cell r="AJ297" t="str">
            <v>NULL</v>
          </cell>
          <cell r="AK297" t="str">
            <v>NULL</v>
          </cell>
          <cell r="AL297" t="str">
            <v>NULL</v>
          </cell>
        </row>
        <row r="298">
          <cell r="A298">
            <v>110497</v>
          </cell>
          <cell r="B298">
            <v>8254067</v>
          </cell>
          <cell r="C298" t="str">
            <v>The Mandeville School</v>
          </cell>
          <cell r="D298" t="str">
            <v>South East</v>
          </cell>
          <cell r="E298" t="str">
            <v>South East</v>
          </cell>
          <cell r="F298" t="str">
            <v>Buckinghamshire</v>
          </cell>
          <cell r="G298" t="str">
            <v>Aylesbury</v>
          </cell>
          <cell r="H298" t="str">
            <v>HP21 8ES</v>
          </cell>
          <cell r="I298" t="str">
            <v>Community School</v>
          </cell>
          <cell r="J298" t="str">
            <v>Secondary</v>
          </cell>
          <cell r="K298" t="str">
            <v>Has a sixth form</v>
          </cell>
          <cell r="L298">
            <v>10001624</v>
          </cell>
          <cell r="M298">
            <v>42333</v>
          </cell>
          <cell r="N298">
            <v>42334</v>
          </cell>
          <cell r="O298" t="str">
            <v>Special Measures S5 ReInspection</v>
          </cell>
          <cell r="P298" t="str">
            <v>Schools - S5</v>
          </cell>
          <cell r="Q298" t="str">
            <v>NULL</v>
          </cell>
          <cell r="R298">
            <v>3</v>
          </cell>
          <cell r="S298" t="str">
            <v>NULL</v>
          </cell>
          <cell r="T298">
            <v>3</v>
          </cell>
          <cell r="U298">
            <v>3</v>
          </cell>
          <cell r="V298">
            <v>3</v>
          </cell>
          <cell r="W298">
            <v>3</v>
          </cell>
          <cell r="X298" t="str">
            <v>NULL</v>
          </cell>
          <cell r="Y298" t="str">
            <v>NULL</v>
          </cell>
          <cell r="Z298">
            <v>3</v>
          </cell>
          <cell r="AA298" t="str">
            <v>NULL</v>
          </cell>
          <cell r="AB298" t="str">
            <v>NULL</v>
          </cell>
          <cell r="AC298" t="str">
            <v>NULL</v>
          </cell>
          <cell r="AD298">
            <v>4</v>
          </cell>
          <cell r="AE298" t="str">
            <v>SM</v>
          </cell>
          <cell r="AF298">
            <v>4</v>
          </cell>
          <cell r="AG298">
            <v>4</v>
          </cell>
          <cell r="AH298">
            <v>3</v>
          </cell>
          <cell r="AI298">
            <v>4</v>
          </cell>
          <cell r="AJ298" t="str">
            <v>NULL</v>
          </cell>
          <cell r="AK298" t="str">
            <v>NULL</v>
          </cell>
          <cell r="AL298" t="str">
            <v>NULL</v>
          </cell>
        </row>
        <row r="299">
          <cell r="A299">
            <v>110521</v>
          </cell>
          <cell r="B299">
            <v>8255203</v>
          </cell>
          <cell r="C299" t="str">
            <v>Beechview School</v>
          </cell>
          <cell r="D299" t="str">
            <v>South East</v>
          </cell>
          <cell r="E299" t="str">
            <v>South East</v>
          </cell>
          <cell r="F299" t="str">
            <v>Buckinghamshire</v>
          </cell>
          <cell r="G299" t="str">
            <v>Wycombe</v>
          </cell>
          <cell r="H299" t="str">
            <v>HP13 7NT</v>
          </cell>
          <cell r="I299" t="str">
            <v>Foundation School</v>
          </cell>
          <cell r="J299" t="str">
            <v>Primary</v>
          </cell>
          <cell r="K299" t="str">
            <v>Does not have a sixth form</v>
          </cell>
          <cell r="L299">
            <v>10004021</v>
          </cell>
          <cell r="M299">
            <v>42270</v>
          </cell>
          <cell r="N299">
            <v>42271</v>
          </cell>
          <cell r="O299" t="str">
            <v>Schools into Special Measures Visit 2</v>
          </cell>
          <cell r="P299" t="str">
            <v>Schools - S8</v>
          </cell>
          <cell r="Q299" t="str">
            <v>NULL</v>
          </cell>
          <cell r="R299" t="str">
            <v>NULL</v>
          </cell>
          <cell r="S299" t="str">
            <v>NULL</v>
          </cell>
          <cell r="T299" t="str">
            <v>NULL</v>
          </cell>
          <cell r="U299" t="str">
            <v>NULL</v>
          </cell>
          <cell r="V299" t="str">
            <v>NULL</v>
          </cell>
          <cell r="W299" t="str">
            <v>NULL</v>
          </cell>
          <cell r="X299" t="str">
            <v>NULL</v>
          </cell>
          <cell r="Y299" t="str">
            <v>NULL</v>
          </cell>
          <cell r="Z299" t="str">
            <v>NULL</v>
          </cell>
          <cell r="AA299" t="str">
            <v>NULL</v>
          </cell>
          <cell r="AB299" t="str">
            <v>NULL</v>
          </cell>
          <cell r="AC299" t="str">
            <v>NULL</v>
          </cell>
          <cell r="AD299">
            <v>4</v>
          </cell>
          <cell r="AE299" t="str">
            <v>SM</v>
          </cell>
          <cell r="AF299">
            <v>4</v>
          </cell>
          <cell r="AG299">
            <v>4</v>
          </cell>
          <cell r="AH299">
            <v>3</v>
          </cell>
          <cell r="AI299">
            <v>4</v>
          </cell>
          <cell r="AJ299" t="str">
            <v>NULL</v>
          </cell>
          <cell r="AK299">
            <v>9</v>
          </cell>
          <cell r="AL299">
            <v>9</v>
          </cell>
        </row>
        <row r="300">
          <cell r="A300">
            <v>110526</v>
          </cell>
          <cell r="B300">
            <v>8265400</v>
          </cell>
          <cell r="C300" t="str">
            <v>Stantonbury Campus</v>
          </cell>
          <cell r="D300" t="str">
            <v>South East</v>
          </cell>
          <cell r="E300" t="str">
            <v>South East</v>
          </cell>
          <cell r="F300" t="str">
            <v>Milton Keynes</v>
          </cell>
          <cell r="G300" t="str">
            <v>Milton Keynes North</v>
          </cell>
          <cell r="H300" t="str">
            <v>MK14 6BN</v>
          </cell>
          <cell r="I300" t="str">
            <v>Foundation School</v>
          </cell>
          <cell r="J300" t="str">
            <v>Secondary</v>
          </cell>
          <cell r="K300" t="str">
            <v>Has a sixth form</v>
          </cell>
          <cell r="L300">
            <v>10005922</v>
          </cell>
          <cell r="M300">
            <v>42290</v>
          </cell>
          <cell r="N300">
            <v>42290</v>
          </cell>
          <cell r="O300" t="str">
            <v>Requires Improvement monitoring Visit 1</v>
          </cell>
          <cell r="P300" t="str">
            <v>Schools - S8</v>
          </cell>
          <cell r="Q300" t="str">
            <v>NULL</v>
          </cell>
          <cell r="R300" t="str">
            <v>NULL</v>
          </cell>
          <cell r="S300" t="str">
            <v>NULL</v>
          </cell>
          <cell r="T300" t="str">
            <v>NULL</v>
          </cell>
          <cell r="U300" t="str">
            <v>NULL</v>
          </cell>
          <cell r="V300" t="str">
            <v>NULL</v>
          </cell>
          <cell r="W300" t="str">
            <v>NULL</v>
          </cell>
          <cell r="X300" t="str">
            <v>NULL</v>
          </cell>
          <cell r="Y300" t="str">
            <v>NULL</v>
          </cell>
          <cell r="Z300" t="str">
            <v>NULL</v>
          </cell>
          <cell r="AA300" t="str">
            <v>NULL</v>
          </cell>
          <cell r="AB300" t="str">
            <v>NULL</v>
          </cell>
          <cell r="AC300" t="str">
            <v>NULL</v>
          </cell>
          <cell r="AD300">
            <v>3</v>
          </cell>
          <cell r="AE300" t="str">
            <v>NULL</v>
          </cell>
          <cell r="AF300">
            <v>3</v>
          </cell>
          <cell r="AG300">
            <v>3</v>
          </cell>
          <cell r="AH300">
            <v>3</v>
          </cell>
          <cell r="AI300">
            <v>3</v>
          </cell>
          <cell r="AJ300" t="str">
            <v>NULL</v>
          </cell>
          <cell r="AK300">
            <v>9</v>
          </cell>
          <cell r="AL300">
            <v>2</v>
          </cell>
        </row>
        <row r="301">
          <cell r="A301">
            <v>110532</v>
          </cell>
          <cell r="B301">
            <v>8265406</v>
          </cell>
          <cell r="C301" t="str">
            <v>The Radcliffe School</v>
          </cell>
          <cell r="D301" t="str">
            <v>South East</v>
          </cell>
          <cell r="E301" t="str">
            <v>South East</v>
          </cell>
          <cell r="F301" t="str">
            <v>Milton Keynes</v>
          </cell>
          <cell r="G301" t="str">
            <v>Milton Keynes North</v>
          </cell>
          <cell r="H301" t="str">
            <v>MK12 5BT</v>
          </cell>
          <cell r="I301" t="str">
            <v>Foundation School</v>
          </cell>
          <cell r="J301" t="str">
            <v>Secondary</v>
          </cell>
          <cell r="K301" t="str">
            <v>Has a sixth form</v>
          </cell>
          <cell r="L301">
            <v>10000535</v>
          </cell>
          <cell r="M301">
            <v>42311</v>
          </cell>
          <cell r="N301">
            <v>42312</v>
          </cell>
          <cell r="O301" t="str">
            <v>Maintained Academy and School Short inspection</v>
          </cell>
          <cell r="P301" t="str">
            <v>Schools - S8 deemed S5</v>
          </cell>
          <cell r="Q301" t="str">
            <v>NULL</v>
          </cell>
          <cell r="R301">
            <v>3</v>
          </cell>
          <cell r="S301" t="str">
            <v>NULL</v>
          </cell>
          <cell r="T301">
            <v>3</v>
          </cell>
          <cell r="U301">
            <v>3</v>
          </cell>
          <cell r="V301">
            <v>2</v>
          </cell>
          <cell r="W301">
            <v>2</v>
          </cell>
          <cell r="X301" t="str">
            <v>NULL</v>
          </cell>
          <cell r="Y301" t="str">
            <v>NULL</v>
          </cell>
          <cell r="Z301">
            <v>2</v>
          </cell>
          <cell r="AA301" t="str">
            <v>NULL</v>
          </cell>
          <cell r="AB301" t="str">
            <v>NULL</v>
          </cell>
          <cell r="AC301" t="str">
            <v>NULL</v>
          </cell>
          <cell r="AD301">
            <v>2</v>
          </cell>
          <cell r="AE301" t="str">
            <v>NULL</v>
          </cell>
          <cell r="AF301">
            <v>2</v>
          </cell>
          <cell r="AG301">
            <v>2</v>
          </cell>
          <cell r="AH301">
            <v>2</v>
          </cell>
          <cell r="AI301">
            <v>1</v>
          </cell>
          <cell r="AJ301" t="str">
            <v>NULL</v>
          </cell>
          <cell r="AK301">
            <v>9</v>
          </cell>
          <cell r="AL301">
            <v>2</v>
          </cell>
        </row>
        <row r="302">
          <cell r="A302">
            <v>110595</v>
          </cell>
          <cell r="B302">
            <v>8731003</v>
          </cell>
          <cell r="C302" t="str">
            <v>Histon Early Years Centre</v>
          </cell>
          <cell r="D302" t="str">
            <v>East of England</v>
          </cell>
          <cell r="E302" t="str">
            <v>East of England</v>
          </cell>
          <cell r="F302" t="str">
            <v>Cambridgeshire</v>
          </cell>
          <cell r="G302" t="str">
            <v>South East Cambridgeshire</v>
          </cell>
          <cell r="H302" t="str">
            <v>CB24 9LL</v>
          </cell>
          <cell r="I302" t="str">
            <v>LA Nursery School</v>
          </cell>
          <cell r="J302" t="str">
            <v>Nursery</v>
          </cell>
          <cell r="K302" t="str">
            <v>Not applicable</v>
          </cell>
          <cell r="L302">
            <v>10001471</v>
          </cell>
          <cell r="M302">
            <v>42291</v>
          </cell>
          <cell r="N302">
            <v>42292</v>
          </cell>
          <cell r="O302" t="str">
            <v>Maintained Academy and School Short inspection</v>
          </cell>
          <cell r="P302" t="str">
            <v>Schools - S8 deemed S5</v>
          </cell>
          <cell r="Q302" t="str">
            <v>NULL</v>
          </cell>
          <cell r="R302">
            <v>2</v>
          </cell>
          <cell r="S302" t="str">
            <v>NULL</v>
          </cell>
          <cell r="T302">
            <v>2</v>
          </cell>
          <cell r="U302">
            <v>2</v>
          </cell>
          <cell r="V302">
            <v>1</v>
          </cell>
          <cell r="W302">
            <v>2</v>
          </cell>
          <cell r="X302" t="str">
            <v>NULL</v>
          </cell>
          <cell r="Y302" t="str">
            <v>NULL</v>
          </cell>
          <cell r="Z302" t="str">
            <v>NULL</v>
          </cell>
          <cell r="AA302" t="str">
            <v>NULL</v>
          </cell>
          <cell r="AB302" t="str">
            <v>NULL</v>
          </cell>
          <cell r="AC302" t="str">
            <v>NULL</v>
          </cell>
          <cell r="AD302">
            <v>1</v>
          </cell>
          <cell r="AE302" t="str">
            <v>NULL</v>
          </cell>
          <cell r="AF302">
            <v>1</v>
          </cell>
          <cell r="AG302">
            <v>1</v>
          </cell>
          <cell r="AH302">
            <v>1</v>
          </cell>
          <cell r="AI302">
            <v>1</v>
          </cell>
          <cell r="AJ302" t="str">
            <v>NULL</v>
          </cell>
          <cell r="AK302" t="str">
            <v>NULL</v>
          </cell>
          <cell r="AL302" t="str">
            <v>NULL</v>
          </cell>
        </row>
        <row r="303">
          <cell r="A303">
            <v>110607</v>
          </cell>
          <cell r="B303">
            <v>8732011</v>
          </cell>
          <cell r="C303" t="str">
            <v>Fowlmere Primary School</v>
          </cell>
          <cell r="D303" t="str">
            <v>East of England</v>
          </cell>
          <cell r="E303" t="str">
            <v>East of England</v>
          </cell>
          <cell r="F303" t="str">
            <v>Cambridgeshire</v>
          </cell>
          <cell r="G303" t="str">
            <v>South Cambridgeshire</v>
          </cell>
          <cell r="H303" t="str">
            <v>SG8 7SL</v>
          </cell>
          <cell r="I303" t="str">
            <v>Community School</v>
          </cell>
          <cell r="J303" t="str">
            <v>Primary</v>
          </cell>
          <cell r="K303" t="str">
            <v>Does not have a sixth form</v>
          </cell>
          <cell r="L303">
            <v>10001562</v>
          </cell>
          <cell r="M303">
            <v>42326</v>
          </cell>
          <cell r="N303">
            <v>42327</v>
          </cell>
          <cell r="O303" t="str">
            <v>Maintained Academy and School Short inspection</v>
          </cell>
          <cell r="P303" t="str">
            <v>Schools - S8 deemed S5</v>
          </cell>
          <cell r="Q303" t="str">
            <v>NULL</v>
          </cell>
          <cell r="R303">
            <v>3</v>
          </cell>
          <cell r="S303" t="str">
            <v>NULL</v>
          </cell>
          <cell r="T303">
            <v>3</v>
          </cell>
          <cell r="U303">
            <v>3</v>
          </cell>
          <cell r="V303">
            <v>3</v>
          </cell>
          <cell r="W303">
            <v>3</v>
          </cell>
          <cell r="X303" t="str">
            <v>NULL</v>
          </cell>
          <cell r="Y303">
            <v>3</v>
          </cell>
          <cell r="Z303" t="str">
            <v>NULL</v>
          </cell>
          <cell r="AA303" t="str">
            <v>NULL</v>
          </cell>
          <cell r="AB303" t="str">
            <v>NULL</v>
          </cell>
          <cell r="AC303" t="str">
            <v>NULL</v>
          </cell>
          <cell r="AD303">
            <v>2</v>
          </cell>
          <cell r="AE303" t="str">
            <v>NULL</v>
          </cell>
          <cell r="AF303">
            <v>2</v>
          </cell>
          <cell r="AG303">
            <v>2</v>
          </cell>
          <cell r="AH303">
            <v>2</v>
          </cell>
          <cell r="AI303">
            <v>2</v>
          </cell>
          <cell r="AJ303" t="str">
            <v>NULL</v>
          </cell>
          <cell r="AK303">
            <v>2</v>
          </cell>
          <cell r="AL303">
            <v>9</v>
          </cell>
        </row>
        <row r="304">
          <cell r="A304">
            <v>110622</v>
          </cell>
          <cell r="B304">
            <v>8732054</v>
          </cell>
          <cell r="C304" t="str">
            <v>Willingham Primary School</v>
          </cell>
          <cell r="D304" t="str">
            <v>East of England</v>
          </cell>
          <cell r="E304" t="str">
            <v>East of England</v>
          </cell>
          <cell r="F304" t="str">
            <v>Cambridgeshire</v>
          </cell>
          <cell r="G304" t="str">
            <v>South East Cambridgeshire</v>
          </cell>
          <cell r="H304" t="str">
            <v>CB24 5LE</v>
          </cell>
          <cell r="I304" t="str">
            <v>Community School</v>
          </cell>
          <cell r="J304" t="str">
            <v>Primary</v>
          </cell>
          <cell r="K304" t="str">
            <v>Does not have a sixth form</v>
          </cell>
          <cell r="L304">
            <v>10005718</v>
          </cell>
          <cell r="M304">
            <v>42340</v>
          </cell>
          <cell r="N304">
            <v>42341</v>
          </cell>
          <cell r="O304" t="str">
            <v>Maintained Academy and School Short inspection</v>
          </cell>
          <cell r="P304" t="str">
            <v>Schools - S8 deemed S5</v>
          </cell>
          <cell r="Q304" t="str">
            <v>NULL</v>
          </cell>
          <cell r="R304">
            <v>3</v>
          </cell>
          <cell r="S304" t="str">
            <v>NULL</v>
          </cell>
          <cell r="T304">
            <v>3</v>
          </cell>
          <cell r="U304">
            <v>3</v>
          </cell>
          <cell r="V304">
            <v>3</v>
          </cell>
          <cell r="W304">
            <v>3</v>
          </cell>
          <cell r="X304" t="str">
            <v>NULL</v>
          </cell>
          <cell r="Y304">
            <v>3</v>
          </cell>
          <cell r="Z304" t="str">
            <v>NULL</v>
          </cell>
          <cell r="AA304" t="str">
            <v>NULL</v>
          </cell>
          <cell r="AB304" t="str">
            <v>NULL</v>
          </cell>
          <cell r="AC304" t="str">
            <v>NULL</v>
          </cell>
          <cell r="AD304">
            <v>2</v>
          </cell>
          <cell r="AE304" t="str">
            <v>NULL</v>
          </cell>
          <cell r="AF304">
            <v>2</v>
          </cell>
          <cell r="AG304">
            <v>2</v>
          </cell>
          <cell r="AH304">
            <v>2</v>
          </cell>
          <cell r="AI304">
            <v>2</v>
          </cell>
          <cell r="AJ304" t="str">
            <v>NULL</v>
          </cell>
          <cell r="AK304">
            <v>2</v>
          </cell>
          <cell r="AL304" t="str">
            <v>NULL</v>
          </cell>
        </row>
        <row r="305">
          <cell r="A305">
            <v>110626</v>
          </cell>
          <cell r="B305">
            <v>8732059</v>
          </cell>
          <cell r="C305" t="str">
            <v>Meridian Primary School</v>
          </cell>
          <cell r="D305" t="str">
            <v>East of England</v>
          </cell>
          <cell r="E305" t="str">
            <v>East of England</v>
          </cell>
          <cell r="F305" t="str">
            <v>Cambridgeshire</v>
          </cell>
          <cell r="G305" t="str">
            <v>South Cambridgeshire</v>
          </cell>
          <cell r="H305" t="str">
            <v>CB23 7DD</v>
          </cell>
          <cell r="I305" t="str">
            <v>Community School</v>
          </cell>
          <cell r="J305" t="str">
            <v>Primary</v>
          </cell>
          <cell r="K305" t="str">
            <v>Does not have a sixth form</v>
          </cell>
          <cell r="L305">
            <v>10001030</v>
          </cell>
          <cell r="M305">
            <v>42346</v>
          </cell>
          <cell r="N305">
            <v>42347</v>
          </cell>
          <cell r="O305" t="str">
            <v>Maintained Academy and School Short inspection</v>
          </cell>
          <cell r="P305" t="str">
            <v>Schools - S8 deemed S5</v>
          </cell>
          <cell r="Q305" t="str">
            <v>NULL</v>
          </cell>
          <cell r="R305">
            <v>3</v>
          </cell>
          <cell r="S305" t="str">
            <v>NULL</v>
          </cell>
          <cell r="T305">
            <v>3</v>
          </cell>
          <cell r="U305">
            <v>3</v>
          </cell>
          <cell r="V305">
            <v>2</v>
          </cell>
          <cell r="W305">
            <v>3</v>
          </cell>
          <cell r="X305" t="str">
            <v>NULL</v>
          </cell>
          <cell r="Y305">
            <v>3</v>
          </cell>
          <cell r="Z305" t="str">
            <v>NULL</v>
          </cell>
          <cell r="AA305" t="str">
            <v>NULL</v>
          </cell>
          <cell r="AB305" t="str">
            <v>NULL</v>
          </cell>
          <cell r="AC305" t="str">
            <v>NULL</v>
          </cell>
          <cell r="AD305">
            <v>2</v>
          </cell>
          <cell r="AE305" t="str">
            <v>NULL</v>
          </cell>
          <cell r="AF305">
            <v>2</v>
          </cell>
          <cell r="AG305">
            <v>2</v>
          </cell>
          <cell r="AH305">
            <v>2</v>
          </cell>
          <cell r="AI305">
            <v>2</v>
          </cell>
          <cell r="AJ305" t="str">
            <v>NULL</v>
          </cell>
          <cell r="AK305">
            <v>2</v>
          </cell>
          <cell r="AL305">
            <v>9</v>
          </cell>
        </row>
        <row r="306">
          <cell r="A306">
            <v>110638</v>
          </cell>
          <cell r="B306">
            <v>8732075</v>
          </cell>
          <cell r="C306" t="str">
            <v>Manea Community Primary School</v>
          </cell>
          <cell r="D306" t="str">
            <v>East of England</v>
          </cell>
          <cell r="E306" t="str">
            <v>East of England</v>
          </cell>
          <cell r="F306" t="str">
            <v>Cambridgeshire</v>
          </cell>
          <cell r="G306" t="str">
            <v>North East Cambridgeshire</v>
          </cell>
          <cell r="H306" t="str">
            <v>PE15 0HA</v>
          </cell>
          <cell r="I306" t="str">
            <v>Community School</v>
          </cell>
          <cell r="J306" t="str">
            <v>Primary</v>
          </cell>
          <cell r="K306" t="str">
            <v>Does not have a sixth form</v>
          </cell>
          <cell r="L306">
            <v>10001956</v>
          </cell>
          <cell r="M306">
            <v>42283</v>
          </cell>
          <cell r="N306">
            <v>42284</v>
          </cell>
          <cell r="O306" t="str">
            <v>Requires Improvement S5 Reinspection Visit 1</v>
          </cell>
          <cell r="P306" t="str">
            <v>Schools - S5</v>
          </cell>
          <cell r="Q306" t="str">
            <v>NULL</v>
          </cell>
          <cell r="R306">
            <v>2</v>
          </cell>
          <cell r="S306" t="str">
            <v>NULL</v>
          </cell>
          <cell r="T306">
            <v>2</v>
          </cell>
          <cell r="U306">
            <v>2</v>
          </cell>
          <cell r="V306">
            <v>2</v>
          </cell>
          <cell r="W306">
            <v>2</v>
          </cell>
          <cell r="X306" t="str">
            <v>NULL</v>
          </cell>
          <cell r="Y306">
            <v>1</v>
          </cell>
          <cell r="Z306" t="str">
            <v>NULL</v>
          </cell>
          <cell r="AA306" t="str">
            <v>NULL</v>
          </cell>
          <cell r="AB306" t="str">
            <v>NULL</v>
          </cell>
          <cell r="AC306" t="str">
            <v>NULL</v>
          </cell>
          <cell r="AD306">
            <v>3</v>
          </cell>
          <cell r="AE306" t="str">
            <v>NULL</v>
          </cell>
          <cell r="AF306">
            <v>3</v>
          </cell>
          <cell r="AG306">
            <v>3</v>
          </cell>
          <cell r="AH306">
            <v>2</v>
          </cell>
          <cell r="AI306">
            <v>2</v>
          </cell>
          <cell r="AJ306" t="str">
            <v>NULL</v>
          </cell>
          <cell r="AK306" t="str">
            <v>NULL</v>
          </cell>
          <cell r="AL306" t="str">
            <v>NULL</v>
          </cell>
        </row>
        <row r="307">
          <cell r="A307">
            <v>110665</v>
          </cell>
          <cell r="B307">
            <v>8732119</v>
          </cell>
          <cell r="C307" t="str">
            <v>Colville Primary School</v>
          </cell>
          <cell r="D307" t="str">
            <v>East of England</v>
          </cell>
          <cell r="E307" t="str">
            <v>East of England</v>
          </cell>
          <cell r="F307" t="str">
            <v>Cambridgeshire</v>
          </cell>
          <cell r="G307" t="str">
            <v>Cambridge</v>
          </cell>
          <cell r="H307" t="str">
            <v>CB1 9EJ</v>
          </cell>
          <cell r="I307" t="str">
            <v>Community School</v>
          </cell>
          <cell r="J307" t="str">
            <v>Primary</v>
          </cell>
          <cell r="K307" t="str">
            <v>Does not have a sixth form</v>
          </cell>
          <cell r="L307">
            <v>10001946</v>
          </cell>
          <cell r="M307">
            <v>42297</v>
          </cell>
          <cell r="N307">
            <v>42298</v>
          </cell>
          <cell r="O307" t="str">
            <v>Requires Improvement S5 Reinspection Visit 1</v>
          </cell>
          <cell r="P307" t="str">
            <v>Schools - S5</v>
          </cell>
          <cell r="Q307" t="str">
            <v>NULL</v>
          </cell>
          <cell r="R307">
            <v>2</v>
          </cell>
          <cell r="S307" t="str">
            <v>NULL</v>
          </cell>
          <cell r="T307">
            <v>2</v>
          </cell>
          <cell r="U307">
            <v>2</v>
          </cell>
          <cell r="V307">
            <v>1</v>
          </cell>
          <cell r="W307">
            <v>2</v>
          </cell>
          <cell r="X307" t="str">
            <v>NULL</v>
          </cell>
          <cell r="Y307">
            <v>2</v>
          </cell>
          <cell r="Z307" t="str">
            <v>NULL</v>
          </cell>
          <cell r="AA307" t="str">
            <v>NULL</v>
          </cell>
          <cell r="AB307" t="str">
            <v>NULL</v>
          </cell>
          <cell r="AC307" t="str">
            <v>NULL</v>
          </cell>
          <cell r="AD307">
            <v>3</v>
          </cell>
          <cell r="AE307" t="str">
            <v>NULL</v>
          </cell>
          <cell r="AF307">
            <v>3</v>
          </cell>
          <cell r="AG307">
            <v>3</v>
          </cell>
          <cell r="AH307">
            <v>2</v>
          </cell>
          <cell r="AI307">
            <v>3</v>
          </cell>
          <cell r="AJ307" t="str">
            <v>NULL</v>
          </cell>
          <cell r="AK307" t="str">
            <v>NULL</v>
          </cell>
          <cell r="AL307" t="str">
            <v>NULL</v>
          </cell>
        </row>
        <row r="308">
          <cell r="A308">
            <v>110714</v>
          </cell>
          <cell r="B308">
            <v>8732255</v>
          </cell>
          <cell r="C308" t="str">
            <v>Sawtry Infants' School</v>
          </cell>
          <cell r="D308" t="str">
            <v>East of England</v>
          </cell>
          <cell r="E308" t="str">
            <v>East of England</v>
          </cell>
          <cell r="F308" t="str">
            <v>Cambridgeshire</v>
          </cell>
          <cell r="G308" t="str">
            <v>North West Cambridgeshire</v>
          </cell>
          <cell r="H308" t="str">
            <v>PE28 5SH</v>
          </cell>
          <cell r="I308" t="str">
            <v>Community School</v>
          </cell>
          <cell r="J308" t="str">
            <v>Primary</v>
          </cell>
          <cell r="K308" t="str">
            <v>Does not have a sixth form</v>
          </cell>
          <cell r="L308">
            <v>10001365</v>
          </cell>
          <cell r="M308">
            <v>42353</v>
          </cell>
          <cell r="N308">
            <v>42353</v>
          </cell>
          <cell r="O308" t="str">
            <v>Maintained Academy and School Short inspection</v>
          </cell>
          <cell r="P308" t="str">
            <v>Schools - Short inspection</v>
          </cell>
          <cell r="Q308" t="str">
            <v>NULL</v>
          </cell>
          <cell r="R308" t="str">
            <v>NULL</v>
          </cell>
          <cell r="S308" t="str">
            <v>NULL</v>
          </cell>
          <cell r="T308" t="str">
            <v>NULL</v>
          </cell>
          <cell r="U308" t="str">
            <v>NULL</v>
          </cell>
          <cell r="V308" t="str">
            <v>NULL</v>
          </cell>
          <cell r="W308" t="str">
            <v>NULL</v>
          </cell>
          <cell r="X308" t="str">
            <v>NULL</v>
          </cell>
          <cell r="Y308" t="str">
            <v>NULL</v>
          </cell>
          <cell r="Z308" t="str">
            <v>NULL</v>
          </cell>
          <cell r="AA308" t="str">
            <v>NULL</v>
          </cell>
          <cell r="AB308" t="str">
            <v>NULL</v>
          </cell>
          <cell r="AC308" t="str">
            <v>NULL</v>
          </cell>
          <cell r="AD308">
            <v>2</v>
          </cell>
          <cell r="AE308" t="str">
            <v>NULL</v>
          </cell>
          <cell r="AF308">
            <v>2</v>
          </cell>
          <cell r="AG308">
            <v>2</v>
          </cell>
          <cell r="AH308">
            <v>2</v>
          </cell>
          <cell r="AI308">
            <v>2</v>
          </cell>
          <cell r="AJ308" t="str">
            <v>NULL</v>
          </cell>
          <cell r="AK308">
            <v>2</v>
          </cell>
          <cell r="AL308">
            <v>9</v>
          </cell>
        </row>
        <row r="309">
          <cell r="A309">
            <v>110715</v>
          </cell>
          <cell r="B309">
            <v>8732256</v>
          </cell>
          <cell r="C309" t="str">
            <v>Warboys Community Primary School</v>
          </cell>
          <cell r="D309" t="str">
            <v>East of England</v>
          </cell>
          <cell r="E309" t="str">
            <v>East of England</v>
          </cell>
          <cell r="F309" t="str">
            <v>Cambridgeshire</v>
          </cell>
          <cell r="G309" t="str">
            <v>North West Cambridgeshire</v>
          </cell>
          <cell r="H309" t="str">
            <v>PE28 2RX</v>
          </cell>
          <cell r="I309" t="str">
            <v>Community School</v>
          </cell>
          <cell r="J309" t="str">
            <v>Primary</v>
          </cell>
          <cell r="K309" t="str">
            <v>Does not have a sixth form</v>
          </cell>
          <cell r="L309">
            <v>10001947</v>
          </cell>
          <cell r="M309">
            <v>42332</v>
          </cell>
          <cell r="N309">
            <v>42333</v>
          </cell>
          <cell r="O309" t="str">
            <v>Requires Improvement S5 Reinspection Visit 1</v>
          </cell>
          <cell r="P309" t="str">
            <v>Schools - S5</v>
          </cell>
          <cell r="Q309" t="str">
            <v>NULL</v>
          </cell>
          <cell r="R309">
            <v>3</v>
          </cell>
          <cell r="S309" t="str">
            <v>NULL</v>
          </cell>
          <cell r="T309">
            <v>3</v>
          </cell>
          <cell r="U309">
            <v>3</v>
          </cell>
          <cell r="V309">
            <v>3</v>
          </cell>
          <cell r="W309">
            <v>3</v>
          </cell>
          <cell r="X309" t="str">
            <v>NULL</v>
          </cell>
          <cell r="Y309">
            <v>2</v>
          </cell>
          <cell r="Z309" t="str">
            <v>NULL</v>
          </cell>
          <cell r="AA309" t="str">
            <v>NULL</v>
          </cell>
          <cell r="AB309" t="str">
            <v>NULL</v>
          </cell>
          <cell r="AC309" t="str">
            <v>NULL</v>
          </cell>
          <cell r="AD309">
            <v>3</v>
          </cell>
          <cell r="AE309" t="str">
            <v>NULL</v>
          </cell>
          <cell r="AF309">
            <v>3</v>
          </cell>
          <cell r="AG309">
            <v>3</v>
          </cell>
          <cell r="AH309">
            <v>3</v>
          </cell>
          <cell r="AI309">
            <v>3</v>
          </cell>
          <cell r="AJ309" t="str">
            <v>NULL</v>
          </cell>
          <cell r="AK309" t="str">
            <v>NULL</v>
          </cell>
          <cell r="AL309" t="str">
            <v>NULL</v>
          </cell>
        </row>
        <row r="310">
          <cell r="A310">
            <v>110719</v>
          </cell>
          <cell r="B310">
            <v>8742264</v>
          </cell>
          <cell r="C310" t="str">
            <v>Dogsthorpe Infant School</v>
          </cell>
          <cell r="D310" t="str">
            <v>East of England</v>
          </cell>
          <cell r="E310" t="str">
            <v>East of England</v>
          </cell>
          <cell r="F310" t="str">
            <v>Peterborough</v>
          </cell>
          <cell r="G310" t="str">
            <v>Peterborough</v>
          </cell>
          <cell r="H310" t="str">
            <v>PE1 4LH</v>
          </cell>
          <cell r="I310" t="str">
            <v>Community School</v>
          </cell>
          <cell r="J310" t="str">
            <v>Primary</v>
          </cell>
          <cell r="K310" t="str">
            <v>Does not have a sixth form</v>
          </cell>
          <cell r="L310">
            <v>10005849</v>
          </cell>
          <cell r="M310">
            <v>42268</v>
          </cell>
          <cell r="N310">
            <v>42268</v>
          </cell>
          <cell r="O310" t="str">
            <v>Requires Improvement monitoring Visit 2</v>
          </cell>
          <cell r="P310" t="str">
            <v>Schools - S8</v>
          </cell>
          <cell r="Q310" t="str">
            <v>NULL</v>
          </cell>
          <cell r="R310" t="str">
            <v>NULL</v>
          </cell>
          <cell r="S310" t="str">
            <v>NULL</v>
          </cell>
          <cell r="T310" t="str">
            <v>NULL</v>
          </cell>
          <cell r="U310" t="str">
            <v>NULL</v>
          </cell>
          <cell r="V310" t="str">
            <v>NULL</v>
          </cell>
          <cell r="W310" t="str">
            <v>NULL</v>
          </cell>
          <cell r="X310" t="str">
            <v>NULL</v>
          </cell>
          <cell r="Y310" t="str">
            <v>NULL</v>
          </cell>
          <cell r="Z310" t="str">
            <v>NULL</v>
          </cell>
          <cell r="AA310" t="str">
            <v>NULL</v>
          </cell>
          <cell r="AB310" t="str">
            <v>NULL</v>
          </cell>
          <cell r="AC310" t="str">
            <v>NULL</v>
          </cell>
          <cell r="AD310">
            <v>3</v>
          </cell>
          <cell r="AE310" t="str">
            <v>NULL</v>
          </cell>
          <cell r="AF310">
            <v>3</v>
          </cell>
          <cell r="AG310">
            <v>3</v>
          </cell>
          <cell r="AH310">
            <v>2</v>
          </cell>
          <cell r="AI310">
            <v>3</v>
          </cell>
          <cell r="AJ310" t="str">
            <v>NULL</v>
          </cell>
          <cell r="AK310" t="str">
            <v>NULL</v>
          </cell>
          <cell r="AL310" t="str">
            <v>NULL</v>
          </cell>
        </row>
        <row r="311">
          <cell r="A311">
            <v>110790</v>
          </cell>
          <cell r="B311">
            <v>8733018</v>
          </cell>
          <cell r="C311" t="str">
            <v>Guilden Morden CofE Primary School</v>
          </cell>
          <cell r="D311" t="str">
            <v>East of England</v>
          </cell>
          <cell r="E311" t="str">
            <v>East of England</v>
          </cell>
          <cell r="F311" t="str">
            <v>Cambridgeshire</v>
          </cell>
          <cell r="G311" t="str">
            <v>South Cambridgeshire</v>
          </cell>
          <cell r="H311" t="str">
            <v>SG8 0JZ</v>
          </cell>
          <cell r="I311" t="str">
            <v>Voluntary Controlled School</v>
          </cell>
          <cell r="J311" t="str">
            <v>Primary</v>
          </cell>
          <cell r="K311" t="str">
            <v>Does not have a sixth form</v>
          </cell>
          <cell r="L311">
            <v>10001025</v>
          </cell>
          <cell r="M311">
            <v>42269</v>
          </cell>
          <cell r="N311">
            <v>42270</v>
          </cell>
          <cell r="O311" t="str">
            <v>Maintained Academy and School Short inspection</v>
          </cell>
          <cell r="P311" t="str">
            <v>Schools - S8 deemed S5</v>
          </cell>
          <cell r="Q311" t="str">
            <v>NULL</v>
          </cell>
          <cell r="R311">
            <v>4</v>
          </cell>
          <cell r="S311" t="str">
            <v>SM</v>
          </cell>
          <cell r="T311">
            <v>3</v>
          </cell>
          <cell r="U311">
            <v>3</v>
          </cell>
          <cell r="V311">
            <v>3</v>
          </cell>
          <cell r="W311">
            <v>4</v>
          </cell>
          <cell r="X311" t="str">
            <v>NULL</v>
          </cell>
          <cell r="Y311">
            <v>3</v>
          </cell>
          <cell r="Z311" t="str">
            <v>NULL</v>
          </cell>
          <cell r="AA311" t="str">
            <v>NULL</v>
          </cell>
          <cell r="AB311" t="str">
            <v>NULL</v>
          </cell>
          <cell r="AC311" t="str">
            <v>NULL</v>
          </cell>
          <cell r="AD311">
            <v>2</v>
          </cell>
          <cell r="AE311" t="str">
            <v>NULL</v>
          </cell>
          <cell r="AF311">
            <v>2</v>
          </cell>
          <cell r="AG311">
            <v>2</v>
          </cell>
          <cell r="AH311">
            <v>2</v>
          </cell>
          <cell r="AI311">
            <v>2</v>
          </cell>
          <cell r="AJ311" t="str">
            <v>NULL</v>
          </cell>
          <cell r="AK311">
            <v>2</v>
          </cell>
          <cell r="AL311">
            <v>9</v>
          </cell>
        </row>
        <row r="312">
          <cell r="A312">
            <v>110809</v>
          </cell>
          <cell r="B312">
            <v>8733061</v>
          </cell>
          <cell r="C312" t="str">
            <v>Alconbury CofE Primary School</v>
          </cell>
          <cell r="D312" t="str">
            <v>East of England</v>
          </cell>
          <cell r="E312" t="str">
            <v>East of England</v>
          </cell>
          <cell r="F312" t="str">
            <v>Cambridgeshire</v>
          </cell>
          <cell r="G312" t="str">
            <v>Huntingdon</v>
          </cell>
          <cell r="H312" t="str">
            <v>PE28 4EQ</v>
          </cell>
          <cell r="I312" t="str">
            <v>Voluntary Controlled School</v>
          </cell>
          <cell r="J312" t="str">
            <v>Primary</v>
          </cell>
          <cell r="K312" t="str">
            <v>Does not have a sixth form</v>
          </cell>
          <cell r="L312">
            <v>10001046</v>
          </cell>
          <cell r="M312">
            <v>42339</v>
          </cell>
          <cell r="N312">
            <v>42339</v>
          </cell>
          <cell r="O312" t="str">
            <v>Maintained Academy and School Short inspection</v>
          </cell>
          <cell r="P312" t="str">
            <v>Schools - Short inspection</v>
          </cell>
          <cell r="Q312" t="str">
            <v>NULL</v>
          </cell>
          <cell r="R312" t="str">
            <v>NULL</v>
          </cell>
          <cell r="S312" t="str">
            <v>NULL</v>
          </cell>
          <cell r="T312" t="str">
            <v>NULL</v>
          </cell>
          <cell r="U312" t="str">
            <v>NULL</v>
          </cell>
          <cell r="V312" t="str">
            <v>NULL</v>
          </cell>
          <cell r="W312" t="str">
            <v>NULL</v>
          </cell>
          <cell r="X312" t="str">
            <v>NULL</v>
          </cell>
          <cell r="Y312" t="str">
            <v>NULL</v>
          </cell>
          <cell r="Z312" t="str">
            <v>NULL</v>
          </cell>
          <cell r="AA312" t="str">
            <v>NULL</v>
          </cell>
          <cell r="AB312" t="str">
            <v>NULL</v>
          </cell>
          <cell r="AC312" t="str">
            <v>NULL</v>
          </cell>
          <cell r="AD312">
            <v>2</v>
          </cell>
          <cell r="AE312" t="str">
            <v>NULL</v>
          </cell>
          <cell r="AF312">
            <v>2</v>
          </cell>
          <cell r="AG312">
            <v>2</v>
          </cell>
          <cell r="AH312">
            <v>2</v>
          </cell>
          <cell r="AI312">
            <v>2</v>
          </cell>
          <cell r="AJ312" t="str">
            <v>NULL</v>
          </cell>
          <cell r="AK312">
            <v>2</v>
          </cell>
          <cell r="AL312">
            <v>9</v>
          </cell>
        </row>
        <row r="313">
          <cell r="A313">
            <v>110811</v>
          </cell>
          <cell r="B313">
            <v>8733064</v>
          </cell>
          <cell r="C313" t="str">
            <v>Farcet CofE (C) Primary School</v>
          </cell>
          <cell r="D313" t="str">
            <v>East of England</v>
          </cell>
          <cell r="E313" t="str">
            <v>East of England</v>
          </cell>
          <cell r="F313" t="str">
            <v>Cambridgeshire</v>
          </cell>
          <cell r="G313" t="str">
            <v>North West Cambridgeshire</v>
          </cell>
          <cell r="H313" t="str">
            <v>PE7 3AR</v>
          </cell>
          <cell r="I313" t="str">
            <v>Voluntary Controlled School</v>
          </cell>
          <cell r="J313" t="str">
            <v>Primary</v>
          </cell>
          <cell r="K313" t="str">
            <v>Does not have a sixth form</v>
          </cell>
          <cell r="L313">
            <v>10001958</v>
          </cell>
          <cell r="M313">
            <v>42270</v>
          </cell>
          <cell r="N313">
            <v>42271</v>
          </cell>
          <cell r="O313" t="str">
            <v>Requires Improvement S5 Reinspection Visit 1</v>
          </cell>
          <cell r="P313" t="str">
            <v>Schools - S5</v>
          </cell>
          <cell r="Q313" t="str">
            <v>NULL</v>
          </cell>
          <cell r="R313">
            <v>3</v>
          </cell>
          <cell r="S313" t="str">
            <v>NULL</v>
          </cell>
          <cell r="T313">
            <v>3</v>
          </cell>
          <cell r="U313">
            <v>3</v>
          </cell>
          <cell r="V313">
            <v>2</v>
          </cell>
          <cell r="W313">
            <v>3</v>
          </cell>
          <cell r="X313" t="str">
            <v>NULL</v>
          </cell>
          <cell r="Y313">
            <v>2</v>
          </cell>
          <cell r="Z313" t="str">
            <v>NULL</v>
          </cell>
          <cell r="AA313" t="str">
            <v>NULL</v>
          </cell>
          <cell r="AB313" t="str">
            <v>NULL</v>
          </cell>
          <cell r="AC313" t="str">
            <v>NULL</v>
          </cell>
          <cell r="AD313">
            <v>3</v>
          </cell>
          <cell r="AE313" t="str">
            <v>NULL</v>
          </cell>
          <cell r="AF313">
            <v>3</v>
          </cell>
          <cell r="AG313">
            <v>3</v>
          </cell>
          <cell r="AH313">
            <v>2</v>
          </cell>
          <cell r="AI313">
            <v>3</v>
          </cell>
          <cell r="AJ313" t="str">
            <v>NULL</v>
          </cell>
          <cell r="AK313" t="str">
            <v>NULL</v>
          </cell>
          <cell r="AL313" t="str">
            <v>NULL</v>
          </cell>
        </row>
        <row r="314">
          <cell r="A314">
            <v>110813</v>
          </cell>
          <cell r="B314">
            <v>8733066</v>
          </cell>
          <cell r="C314" t="str">
            <v>Great Gidding CofE Primary School</v>
          </cell>
          <cell r="D314" t="str">
            <v>East of England</v>
          </cell>
          <cell r="E314" t="str">
            <v>East of England</v>
          </cell>
          <cell r="F314" t="str">
            <v>Cambridgeshire</v>
          </cell>
          <cell r="G314" t="str">
            <v>North West Cambridgeshire</v>
          </cell>
          <cell r="H314" t="str">
            <v>PE28 5NX</v>
          </cell>
          <cell r="I314" t="str">
            <v>Voluntary Controlled School</v>
          </cell>
          <cell r="J314" t="str">
            <v>Primary</v>
          </cell>
          <cell r="K314" t="str">
            <v>Does not have a sixth form</v>
          </cell>
          <cell r="L314">
            <v>10005665</v>
          </cell>
          <cell r="M314">
            <v>42269</v>
          </cell>
          <cell r="N314">
            <v>42270</v>
          </cell>
          <cell r="O314" t="str">
            <v>Maintained Academy and School Short inspection</v>
          </cell>
          <cell r="P314" t="str">
            <v>Schools - S8 deemed S5</v>
          </cell>
          <cell r="Q314" t="str">
            <v>NULL</v>
          </cell>
          <cell r="R314">
            <v>3</v>
          </cell>
          <cell r="S314" t="str">
            <v>NULL</v>
          </cell>
          <cell r="T314">
            <v>3</v>
          </cell>
          <cell r="U314">
            <v>3</v>
          </cell>
          <cell r="V314">
            <v>2</v>
          </cell>
          <cell r="W314">
            <v>3</v>
          </cell>
          <cell r="X314" t="str">
            <v>NULL</v>
          </cell>
          <cell r="Y314">
            <v>4</v>
          </cell>
          <cell r="Z314" t="str">
            <v>NULL</v>
          </cell>
          <cell r="AA314" t="str">
            <v>NULL</v>
          </cell>
          <cell r="AB314" t="str">
            <v>NULL</v>
          </cell>
          <cell r="AC314" t="str">
            <v>NULL</v>
          </cell>
          <cell r="AD314">
            <v>2</v>
          </cell>
          <cell r="AE314" t="str">
            <v>NULL</v>
          </cell>
          <cell r="AF314">
            <v>2</v>
          </cell>
          <cell r="AG314">
            <v>2</v>
          </cell>
          <cell r="AH314">
            <v>1</v>
          </cell>
          <cell r="AI314">
            <v>2</v>
          </cell>
          <cell r="AJ314" t="str">
            <v>NULL</v>
          </cell>
          <cell r="AK314">
            <v>8</v>
          </cell>
          <cell r="AL314" t="str">
            <v>NULL</v>
          </cell>
        </row>
        <row r="315">
          <cell r="A315">
            <v>110827</v>
          </cell>
          <cell r="B315">
            <v>8733081</v>
          </cell>
          <cell r="C315" t="str">
            <v>Brington CofE Primary School</v>
          </cell>
          <cell r="D315" t="str">
            <v>East of England</v>
          </cell>
          <cell r="E315" t="str">
            <v>East of England</v>
          </cell>
          <cell r="F315" t="str">
            <v>Cambridgeshire</v>
          </cell>
          <cell r="G315" t="str">
            <v>North West Cambridgeshire</v>
          </cell>
          <cell r="H315" t="str">
            <v>PE28 5AE</v>
          </cell>
          <cell r="I315" t="str">
            <v>Voluntary Controlled School</v>
          </cell>
          <cell r="J315" t="str">
            <v>Primary</v>
          </cell>
          <cell r="K315" t="str">
            <v>Does not have a sixth form</v>
          </cell>
          <cell r="L315">
            <v>10005666</v>
          </cell>
          <cell r="M315">
            <v>42269</v>
          </cell>
          <cell r="N315">
            <v>42270</v>
          </cell>
          <cell r="O315" t="str">
            <v>Maintained Academy and School Short inspection</v>
          </cell>
          <cell r="P315" t="str">
            <v>Schools - S8 deemed S5</v>
          </cell>
          <cell r="Q315" t="str">
            <v>NULL</v>
          </cell>
          <cell r="R315">
            <v>3</v>
          </cell>
          <cell r="S315" t="str">
            <v>NULL</v>
          </cell>
          <cell r="T315">
            <v>3</v>
          </cell>
          <cell r="U315">
            <v>3</v>
          </cell>
          <cell r="V315">
            <v>2</v>
          </cell>
          <cell r="W315">
            <v>2</v>
          </cell>
          <cell r="X315" t="str">
            <v>NULL</v>
          </cell>
          <cell r="Y315">
            <v>3</v>
          </cell>
          <cell r="Z315" t="str">
            <v>NULL</v>
          </cell>
          <cell r="AA315" t="str">
            <v>NULL</v>
          </cell>
          <cell r="AB315" t="str">
            <v>NULL</v>
          </cell>
          <cell r="AC315" t="str">
            <v>NULL</v>
          </cell>
          <cell r="AD315">
            <v>2</v>
          </cell>
          <cell r="AE315" t="str">
            <v>NULL</v>
          </cell>
          <cell r="AF315">
            <v>2</v>
          </cell>
          <cell r="AG315">
            <v>2</v>
          </cell>
          <cell r="AH315">
            <v>1</v>
          </cell>
          <cell r="AI315">
            <v>2</v>
          </cell>
          <cell r="AJ315" t="str">
            <v>NULL</v>
          </cell>
          <cell r="AK315">
            <v>8</v>
          </cell>
          <cell r="AL315" t="str">
            <v>NULL</v>
          </cell>
        </row>
        <row r="316">
          <cell r="A316">
            <v>110839</v>
          </cell>
          <cell r="B316">
            <v>8733356</v>
          </cell>
          <cell r="C316" t="str">
            <v>St Pauls CofE VA Primary School</v>
          </cell>
          <cell r="D316" t="str">
            <v>East of England</v>
          </cell>
          <cell r="E316" t="str">
            <v>East of England</v>
          </cell>
          <cell r="F316" t="str">
            <v>Cambridgeshire</v>
          </cell>
          <cell r="G316" t="str">
            <v>Cambridge</v>
          </cell>
          <cell r="H316" t="str">
            <v>CB2 1HJ</v>
          </cell>
          <cell r="I316" t="str">
            <v>Voluntary Aided School</v>
          </cell>
          <cell r="J316" t="str">
            <v>Primary</v>
          </cell>
          <cell r="K316" t="str">
            <v>Does not have a sixth form</v>
          </cell>
          <cell r="L316">
            <v>10005667</v>
          </cell>
          <cell r="M316">
            <v>42353</v>
          </cell>
          <cell r="N316">
            <v>42354</v>
          </cell>
          <cell r="O316" t="str">
            <v>Maintained Academy and School Short inspection</v>
          </cell>
          <cell r="P316" t="str">
            <v>Schools - S8 deemed S5</v>
          </cell>
          <cell r="Q316" t="str">
            <v>NULL</v>
          </cell>
          <cell r="R316">
            <v>3</v>
          </cell>
          <cell r="S316" t="str">
            <v>NULL</v>
          </cell>
          <cell r="T316">
            <v>3</v>
          </cell>
          <cell r="U316">
            <v>3</v>
          </cell>
          <cell r="V316">
            <v>2</v>
          </cell>
          <cell r="W316">
            <v>3</v>
          </cell>
          <cell r="X316" t="str">
            <v>NULL</v>
          </cell>
          <cell r="Y316">
            <v>3</v>
          </cell>
          <cell r="Z316" t="str">
            <v>NULL</v>
          </cell>
          <cell r="AA316" t="str">
            <v>NULL</v>
          </cell>
          <cell r="AB316" t="str">
            <v>NULL</v>
          </cell>
          <cell r="AC316" t="str">
            <v>NULL</v>
          </cell>
          <cell r="AD316">
            <v>2</v>
          </cell>
          <cell r="AE316" t="str">
            <v>NULL</v>
          </cell>
          <cell r="AF316">
            <v>2</v>
          </cell>
          <cell r="AG316">
            <v>2</v>
          </cell>
          <cell r="AH316">
            <v>2</v>
          </cell>
          <cell r="AI316">
            <v>2</v>
          </cell>
          <cell r="AJ316" t="str">
            <v>NULL</v>
          </cell>
          <cell r="AK316">
            <v>8</v>
          </cell>
          <cell r="AL316" t="str">
            <v>NULL</v>
          </cell>
        </row>
        <row r="317">
          <cell r="A317">
            <v>110843</v>
          </cell>
          <cell r="B317">
            <v>8733363</v>
          </cell>
          <cell r="C317" t="str">
            <v>Wisbech St Mary CofE Aided Primary School</v>
          </cell>
          <cell r="D317" t="str">
            <v>East of England</v>
          </cell>
          <cell r="E317" t="str">
            <v>East of England</v>
          </cell>
          <cell r="F317" t="str">
            <v>Cambridgeshire</v>
          </cell>
          <cell r="G317" t="str">
            <v>North East Cambridgeshire</v>
          </cell>
          <cell r="H317" t="str">
            <v>PE13 4RJ</v>
          </cell>
          <cell r="I317" t="str">
            <v>Voluntary Aided School</v>
          </cell>
          <cell r="J317" t="str">
            <v>Primary</v>
          </cell>
          <cell r="K317" t="str">
            <v>Does not have a sixth form</v>
          </cell>
          <cell r="L317">
            <v>10005668</v>
          </cell>
          <cell r="M317">
            <v>42326</v>
          </cell>
          <cell r="N317">
            <v>42327</v>
          </cell>
          <cell r="O317" t="str">
            <v>Maintained Academy and School Short inspection</v>
          </cell>
          <cell r="P317" t="str">
            <v>Schools - S8 deemed S5</v>
          </cell>
          <cell r="Q317" t="str">
            <v>NULL</v>
          </cell>
          <cell r="R317">
            <v>4</v>
          </cell>
          <cell r="S317" t="str">
            <v>SWK</v>
          </cell>
          <cell r="T317">
            <v>4</v>
          </cell>
          <cell r="U317">
            <v>3</v>
          </cell>
          <cell r="V317">
            <v>3</v>
          </cell>
          <cell r="W317">
            <v>3</v>
          </cell>
          <cell r="X317" t="str">
            <v>NULL</v>
          </cell>
          <cell r="Y317">
            <v>2</v>
          </cell>
          <cell r="Z317" t="str">
            <v>NULL</v>
          </cell>
          <cell r="AA317" t="str">
            <v>NULL</v>
          </cell>
          <cell r="AB317" t="str">
            <v>NULL</v>
          </cell>
          <cell r="AC317" t="str">
            <v>NULL</v>
          </cell>
          <cell r="AD317">
            <v>2</v>
          </cell>
          <cell r="AE317" t="str">
            <v>NULL</v>
          </cell>
          <cell r="AF317">
            <v>2</v>
          </cell>
          <cell r="AG317">
            <v>2</v>
          </cell>
          <cell r="AH317">
            <v>2</v>
          </cell>
          <cell r="AI317">
            <v>2</v>
          </cell>
          <cell r="AJ317" t="str">
            <v>NULL</v>
          </cell>
          <cell r="AK317">
            <v>8</v>
          </cell>
          <cell r="AL317" t="str">
            <v>NULL</v>
          </cell>
        </row>
        <row r="318">
          <cell r="A318">
            <v>110873</v>
          </cell>
          <cell r="B318">
            <v>8734061</v>
          </cell>
          <cell r="C318" t="str">
            <v>The Netherhall School</v>
          </cell>
          <cell r="D318" t="str">
            <v>East of England</v>
          </cell>
          <cell r="E318" t="str">
            <v>East of England</v>
          </cell>
          <cell r="F318" t="str">
            <v>Cambridgeshire</v>
          </cell>
          <cell r="G318" t="str">
            <v>South Cambridgeshire</v>
          </cell>
          <cell r="H318" t="str">
            <v>CB1 8NN</v>
          </cell>
          <cell r="I318" t="str">
            <v>Foundation School</v>
          </cell>
          <cell r="J318" t="str">
            <v>Secondary</v>
          </cell>
          <cell r="K318" t="str">
            <v>Has a sixth form</v>
          </cell>
          <cell r="L318">
            <v>10008867</v>
          </cell>
          <cell r="M318">
            <v>42339</v>
          </cell>
          <cell r="N318">
            <v>42339</v>
          </cell>
          <cell r="O318" t="str">
            <v>Requires Improvement monitoring Visit 2</v>
          </cell>
          <cell r="P318" t="str">
            <v>Schools - S8</v>
          </cell>
          <cell r="Q318" t="str">
            <v>NULL</v>
          </cell>
          <cell r="R318" t="str">
            <v>NULL</v>
          </cell>
          <cell r="S318" t="str">
            <v>NULL</v>
          </cell>
          <cell r="T318" t="str">
            <v>NULL</v>
          </cell>
          <cell r="U318" t="str">
            <v>NULL</v>
          </cell>
          <cell r="V318" t="str">
            <v>NULL</v>
          </cell>
          <cell r="W318" t="str">
            <v>NULL</v>
          </cell>
          <cell r="X318" t="str">
            <v>NULL</v>
          </cell>
          <cell r="Y318" t="str">
            <v>NULL</v>
          </cell>
          <cell r="Z318" t="str">
            <v>NULL</v>
          </cell>
          <cell r="AA318" t="str">
            <v>NULL</v>
          </cell>
          <cell r="AB318" t="str">
            <v>NULL</v>
          </cell>
          <cell r="AC318" t="str">
            <v>NULL</v>
          </cell>
          <cell r="AD318">
            <v>3</v>
          </cell>
          <cell r="AE318" t="str">
            <v>NULL</v>
          </cell>
          <cell r="AF318">
            <v>3</v>
          </cell>
          <cell r="AG318">
            <v>3</v>
          </cell>
          <cell r="AH318">
            <v>2</v>
          </cell>
          <cell r="AI318">
            <v>3</v>
          </cell>
          <cell r="AJ318" t="str">
            <v>NULL</v>
          </cell>
          <cell r="AK318" t="str">
            <v>NULL</v>
          </cell>
          <cell r="AL318" t="str">
            <v>NULL</v>
          </cell>
        </row>
        <row r="319">
          <cell r="A319">
            <v>110949</v>
          </cell>
          <cell r="B319">
            <v>8737021</v>
          </cell>
          <cell r="C319" t="str">
            <v>Meadowgate School</v>
          </cell>
          <cell r="D319" t="str">
            <v>East of England</v>
          </cell>
          <cell r="E319" t="str">
            <v>East of England</v>
          </cell>
          <cell r="F319" t="str">
            <v>Cambridgeshire</v>
          </cell>
          <cell r="G319" t="str">
            <v>North East Cambridgeshire</v>
          </cell>
          <cell r="H319" t="str">
            <v>PE13 2JH</v>
          </cell>
          <cell r="I319" t="str">
            <v>Community Special School</v>
          </cell>
          <cell r="J319" t="str">
            <v>Special</v>
          </cell>
          <cell r="K319" t="str">
            <v>Has a sixth form</v>
          </cell>
          <cell r="L319">
            <v>10001249</v>
          </cell>
          <cell r="M319">
            <v>42311</v>
          </cell>
          <cell r="N319">
            <v>42311</v>
          </cell>
          <cell r="O319" t="str">
            <v>Maintained Academy and School Short inspection</v>
          </cell>
          <cell r="P319" t="str">
            <v>Schools - Short inspection</v>
          </cell>
          <cell r="Q319" t="str">
            <v>NULL</v>
          </cell>
          <cell r="R319" t="str">
            <v>NULL</v>
          </cell>
          <cell r="S319" t="str">
            <v>NULL</v>
          </cell>
          <cell r="T319" t="str">
            <v>NULL</v>
          </cell>
          <cell r="U319" t="str">
            <v>NULL</v>
          </cell>
          <cell r="V319" t="str">
            <v>NULL</v>
          </cell>
          <cell r="W319" t="str">
            <v>NULL</v>
          </cell>
          <cell r="X319" t="str">
            <v>NULL</v>
          </cell>
          <cell r="Y319" t="str">
            <v>NULL</v>
          </cell>
          <cell r="Z319" t="str">
            <v>NULL</v>
          </cell>
          <cell r="AA319" t="str">
            <v>NULL</v>
          </cell>
          <cell r="AB319" t="str">
            <v>NULL</v>
          </cell>
          <cell r="AC319" t="str">
            <v>NULL</v>
          </cell>
          <cell r="AD319">
            <v>1</v>
          </cell>
          <cell r="AE319" t="str">
            <v>NULL</v>
          </cell>
          <cell r="AF319">
            <v>1</v>
          </cell>
          <cell r="AG319">
            <v>1</v>
          </cell>
          <cell r="AH319">
            <v>1</v>
          </cell>
          <cell r="AI319">
            <v>1</v>
          </cell>
          <cell r="AJ319" t="str">
            <v>NULL</v>
          </cell>
          <cell r="AK319">
            <v>1</v>
          </cell>
          <cell r="AL319">
            <v>1</v>
          </cell>
        </row>
        <row r="320">
          <cell r="A320">
            <v>110973</v>
          </cell>
          <cell r="B320">
            <v>8772016</v>
          </cell>
          <cell r="C320" t="str">
            <v>Meadowside Community Primary and Nursery School</v>
          </cell>
          <cell r="D320" t="str">
            <v>North West</v>
          </cell>
          <cell r="E320" t="str">
            <v>North West</v>
          </cell>
          <cell r="F320" t="str">
            <v>Warrington</v>
          </cell>
          <cell r="G320" t="str">
            <v>Warrington North</v>
          </cell>
          <cell r="H320" t="str">
            <v>WA2 9PH</v>
          </cell>
          <cell r="I320" t="str">
            <v>Community School</v>
          </cell>
          <cell r="J320" t="str">
            <v>Primary</v>
          </cell>
          <cell r="K320" t="str">
            <v>Does not have a sixth form</v>
          </cell>
          <cell r="L320">
            <v>10002191</v>
          </cell>
          <cell r="M320">
            <v>42311</v>
          </cell>
          <cell r="N320">
            <v>42312</v>
          </cell>
          <cell r="O320" t="str">
            <v>Requires Improvement S5 Reinspection Visit 1</v>
          </cell>
          <cell r="P320" t="str">
            <v>Schools - S5</v>
          </cell>
          <cell r="Q320" t="str">
            <v>NULL</v>
          </cell>
          <cell r="R320">
            <v>2</v>
          </cell>
          <cell r="S320" t="str">
            <v>NULL</v>
          </cell>
          <cell r="T320">
            <v>2</v>
          </cell>
          <cell r="U320">
            <v>2</v>
          </cell>
          <cell r="V320">
            <v>2</v>
          </cell>
          <cell r="W320">
            <v>2</v>
          </cell>
          <cell r="X320" t="str">
            <v>NULL</v>
          </cell>
          <cell r="Y320">
            <v>2</v>
          </cell>
          <cell r="Z320" t="str">
            <v>NULL</v>
          </cell>
          <cell r="AA320" t="str">
            <v>NULL</v>
          </cell>
          <cell r="AB320" t="str">
            <v>NULL</v>
          </cell>
          <cell r="AC320" t="str">
            <v>NULL</v>
          </cell>
          <cell r="AD320">
            <v>3</v>
          </cell>
          <cell r="AE320" t="str">
            <v>NULL</v>
          </cell>
          <cell r="AF320">
            <v>3</v>
          </cell>
          <cell r="AG320">
            <v>3</v>
          </cell>
          <cell r="AH320">
            <v>2</v>
          </cell>
          <cell r="AI320">
            <v>3</v>
          </cell>
          <cell r="AJ320" t="str">
            <v>NULL</v>
          </cell>
          <cell r="AK320" t="str">
            <v>NULL</v>
          </cell>
          <cell r="AL320" t="str">
            <v>NULL</v>
          </cell>
        </row>
        <row r="321">
          <cell r="A321">
            <v>111078</v>
          </cell>
          <cell r="B321">
            <v>8952225</v>
          </cell>
          <cell r="C321" t="str">
            <v>Wrenbury Primary School</v>
          </cell>
          <cell r="D321" t="str">
            <v>North West</v>
          </cell>
          <cell r="E321" t="str">
            <v>North West</v>
          </cell>
          <cell r="F321" t="str">
            <v>Cheshire East</v>
          </cell>
          <cell r="G321" t="str">
            <v>Eddisbury</v>
          </cell>
          <cell r="H321" t="str">
            <v>CW5 8EN</v>
          </cell>
          <cell r="I321" t="str">
            <v>Community School</v>
          </cell>
          <cell r="J321" t="str">
            <v>Primary</v>
          </cell>
          <cell r="K321" t="str">
            <v>Does not have a sixth form</v>
          </cell>
          <cell r="L321">
            <v>10003347</v>
          </cell>
          <cell r="M321">
            <v>42353</v>
          </cell>
          <cell r="N321">
            <v>42354</v>
          </cell>
          <cell r="O321" t="str">
            <v>Maintained Academy and School Short inspection</v>
          </cell>
          <cell r="P321" t="str">
            <v>Schools - S8 deemed S5</v>
          </cell>
          <cell r="Q321" t="str">
            <v>NULL</v>
          </cell>
          <cell r="R321">
            <v>3</v>
          </cell>
          <cell r="S321" t="str">
            <v>NULL</v>
          </cell>
          <cell r="T321">
            <v>3</v>
          </cell>
          <cell r="U321">
            <v>3</v>
          </cell>
          <cell r="V321">
            <v>2</v>
          </cell>
          <cell r="W321">
            <v>3</v>
          </cell>
          <cell r="X321" t="str">
            <v>NULL</v>
          </cell>
          <cell r="Y321">
            <v>3</v>
          </cell>
          <cell r="Z321" t="str">
            <v>NULL</v>
          </cell>
          <cell r="AA321" t="str">
            <v>NULL</v>
          </cell>
          <cell r="AB321" t="str">
            <v>NULL</v>
          </cell>
          <cell r="AC321" t="str">
            <v>NULL</v>
          </cell>
          <cell r="AD321">
            <v>2</v>
          </cell>
          <cell r="AE321" t="str">
            <v>NULL</v>
          </cell>
          <cell r="AF321">
            <v>2</v>
          </cell>
          <cell r="AG321">
            <v>2</v>
          </cell>
          <cell r="AH321">
            <v>2</v>
          </cell>
          <cell r="AI321">
            <v>2</v>
          </cell>
          <cell r="AJ321" t="str">
            <v>NULL</v>
          </cell>
          <cell r="AK321">
            <v>8</v>
          </cell>
          <cell r="AL321" t="str">
            <v>NULL</v>
          </cell>
        </row>
        <row r="322">
          <cell r="A322">
            <v>111089</v>
          </cell>
          <cell r="B322">
            <v>8962242</v>
          </cell>
          <cell r="C322" t="str">
            <v>Wolverham Primary and Nursery School</v>
          </cell>
          <cell r="D322" t="str">
            <v>North West</v>
          </cell>
          <cell r="E322" t="str">
            <v>North West</v>
          </cell>
          <cell r="F322" t="str">
            <v>Cheshire West and Chester</v>
          </cell>
          <cell r="G322" t="str">
            <v>Ellesmere Port and Neston</v>
          </cell>
          <cell r="H322" t="str">
            <v>CH65 5AT</v>
          </cell>
          <cell r="I322" t="str">
            <v>Community School</v>
          </cell>
          <cell r="J322" t="str">
            <v>Primary</v>
          </cell>
          <cell r="K322" t="str">
            <v>Does not have a sixth form</v>
          </cell>
          <cell r="L322">
            <v>10002594</v>
          </cell>
          <cell r="M322">
            <v>42269</v>
          </cell>
          <cell r="N322">
            <v>42269</v>
          </cell>
          <cell r="O322" t="str">
            <v>S8 No Formal Designation Visit</v>
          </cell>
          <cell r="P322" t="str">
            <v>Schools - S8</v>
          </cell>
          <cell r="Q322" t="str">
            <v>NULL</v>
          </cell>
          <cell r="R322" t="str">
            <v>NULL</v>
          </cell>
          <cell r="S322" t="str">
            <v>NULL</v>
          </cell>
          <cell r="T322" t="str">
            <v>NULL</v>
          </cell>
          <cell r="U322" t="str">
            <v>NULL</v>
          </cell>
          <cell r="V322" t="str">
            <v>NULL</v>
          </cell>
          <cell r="W322" t="str">
            <v>NULL</v>
          </cell>
          <cell r="X322" t="str">
            <v>NULL</v>
          </cell>
          <cell r="Y322" t="str">
            <v>NULL</v>
          </cell>
          <cell r="Z322" t="str">
            <v>NULL</v>
          </cell>
          <cell r="AA322" t="str">
            <v>NULL</v>
          </cell>
          <cell r="AB322" t="str">
            <v>NULL</v>
          </cell>
          <cell r="AC322" t="str">
            <v>NULL</v>
          </cell>
          <cell r="AD322">
            <v>1</v>
          </cell>
          <cell r="AE322" t="str">
            <v>NULL</v>
          </cell>
          <cell r="AF322">
            <v>1</v>
          </cell>
          <cell r="AG322">
            <v>1</v>
          </cell>
          <cell r="AH322">
            <v>1</v>
          </cell>
          <cell r="AI322">
            <v>1</v>
          </cell>
          <cell r="AJ322" t="str">
            <v>NULL</v>
          </cell>
          <cell r="AK322" t="str">
            <v>NULL</v>
          </cell>
          <cell r="AL322" t="str">
            <v>NULL</v>
          </cell>
        </row>
        <row r="323">
          <cell r="A323">
            <v>111100</v>
          </cell>
          <cell r="B323">
            <v>8962260</v>
          </cell>
          <cell r="C323" t="str">
            <v>Upton Westlea Primary School</v>
          </cell>
          <cell r="D323" t="str">
            <v>North West</v>
          </cell>
          <cell r="E323" t="str">
            <v>North West</v>
          </cell>
          <cell r="F323" t="str">
            <v>Cheshire West and Chester</v>
          </cell>
          <cell r="G323" t="str">
            <v>City of Chester</v>
          </cell>
          <cell r="H323" t="str">
            <v>CH2 1QJ</v>
          </cell>
          <cell r="I323" t="str">
            <v>Community School</v>
          </cell>
          <cell r="J323" t="str">
            <v>Primary</v>
          </cell>
          <cell r="K323" t="str">
            <v>Does not have a sixth form</v>
          </cell>
          <cell r="L323">
            <v>10002589</v>
          </cell>
          <cell r="M323">
            <v>42276</v>
          </cell>
          <cell r="N323">
            <v>42277</v>
          </cell>
          <cell r="O323" t="str">
            <v>S8 No Formal Designation Visit</v>
          </cell>
          <cell r="P323" t="str">
            <v>Schools - S8 deemed S5</v>
          </cell>
          <cell r="Q323" t="str">
            <v>NULL</v>
          </cell>
          <cell r="R323">
            <v>3</v>
          </cell>
          <cell r="S323" t="str">
            <v>NULL</v>
          </cell>
          <cell r="T323">
            <v>3</v>
          </cell>
          <cell r="U323">
            <v>3</v>
          </cell>
          <cell r="V323">
            <v>2</v>
          </cell>
          <cell r="W323">
            <v>3</v>
          </cell>
          <cell r="X323" t="str">
            <v>NULL</v>
          </cell>
          <cell r="Y323">
            <v>2</v>
          </cell>
          <cell r="Z323" t="str">
            <v>NULL</v>
          </cell>
          <cell r="AA323" t="str">
            <v>NULL</v>
          </cell>
          <cell r="AB323" t="str">
            <v>NULL</v>
          </cell>
          <cell r="AC323" t="str">
            <v>NULL</v>
          </cell>
          <cell r="AD323">
            <v>1</v>
          </cell>
          <cell r="AE323" t="str">
            <v>NULL</v>
          </cell>
          <cell r="AF323">
            <v>1</v>
          </cell>
          <cell r="AG323">
            <v>1</v>
          </cell>
          <cell r="AH323">
            <v>1</v>
          </cell>
          <cell r="AI323">
            <v>1</v>
          </cell>
          <cell r="AJ323" t="str">
            <v>NULL</v>
          </cell>
          <cell r="AK323">
            <v>1</v>
          </cell>
          <cell r="AL323">
            <v>9</v>
          </cell>
        </row>
        <row r="324">
          <cell r="A324">
            <v>111110</v>
          </cell>
          <cell r="B324">
            <v>8962276</v>
          </cell>
          <cell r="C324" t="str">
            <v>Tarvin Primary School</v>
          </cell>
          <cell r="D324" t="str">
            <v>North West</v>
          </cell>
          <cell r="E324" t="str">
            <v>North West</v>
          </cell>
          <cell r="F324" t="str">
            <v>Cheshire West and Chester</v>
          </cell>
          <cell r="G324" t="str">
            <v>Eddisbury</v>
          </cell>
          <cell r="H324" t="str">
            <v>CH3 8LS</v>
          </cell>
          <cell r="I324" t="str">
            <v>Community School</v>
          </cell>
          <cell r="J324" t="str">
            <v>Primary</v>
          </cell>
          <cell r="K324" t="str">
            <v>Does not have a sixth form</v>
          </cell>
          <cell r="L324">
            <v>10000836</v>
          </cell>
          <cell r="M324">
            <v>42340</v>
          </cell>
          <cell r="N324">
            <v>42340</v>
          </cell>
          <cell r="O324" t="str">
            <v>Maintained Academy and School Short inspection</v>
          </cell>
          <cell r="P324" t="str">
            <v>Schools - Short inspection</v>
          </cell>
          <cell r="Q324" t="str">
            <v>NULL</v>
          </cell>
          <cell r="R324" t="str">
            <v>NULL</v>
          </cell>
          <cell r="S324" t="str">
            <v>NULL</v>
          </cell>
          <cell r="T324" t="str">
            <v>NULL</v>
          </cell>
          <cell r="U324" t="str">
            <v>NULL</v>
          </cell>
          <cell r="V324" t="str">
            <v>NULL</v>
          </cell>
          <cell r="W324" t="str">
            <v>NULL</v>
          </cell>
          <cell r="X324" t="str">
            <v>NULL</v>
          </cell>
          <cell r="Y324" t="str">
            <v>NULL</v>
          </cell>
          <cell r="Z324" t="str">
            <v>NULL</v>
          </cell>
          <cell r="AA324" t="str">
            <v>NULL</v>
          </cell>
          <cell r="AB324" t="str">
            <v>NULL</v>
          </cell>
          <cell r="AC324" t="str">
            <v>NULL</v>
          </cell>
          <cell r="AD324">
            <v>2</v>
          </cell>
          <cell r="AE324" t="str">
            <v>NULL</v>
          </cell>
          <cell r="AF324">
            <v>2</v>
          </cell>
          <cell r="AG324">
            <v>2</v>
          </cell>
          <cell r="AH324">
            <v>1</v>
          </cell>
          <cell r="AI324">
            <v>1</v>
          </cell>
          <cell r="AJ324" t="str">
            <v>NULL</v>
          </cell>
          <cell r="AK324">
            <v>8</v>
          </cell>
          <cell r="AL324" t="str">
            <v>NULL</v>
          </cell>
        </row>
        <row r="325">
          <cell r="A325">
            <v>111115</v>
          </cell>
          <cell r="B325">
            <v>8962282</v>
          </cell>
          <cell r="C325" t="str">
            <v>Frodsham Weaver Vale Primary School</v>
          </cell>
          <cell r="D325" t="str">
            <v>North West</v>
          </cell>
          <cell r="E325" t="str">
            <v>North West</v>
          </cell>
          <cell r="F325" t="str">
            <v>Cheshire West and Chester</v>
          </cell>
          <cell r="G325" t="str">
            <v>Weaver Vale</v>
          </cell>
          <cell r="H325" t="str">
            <v>WA6 7PZ</v>
          </cell>
          <cell r="I325" t="str">
            <v>Community School</v>
          </cell>
          <cell r="J325" t="str">
            <v>Primary</v>
          </cell>
          <cell r="K325" t="str">
            <v>Does not have a sixth form</v>
          </cell>
          <cell r="L325">
            <v>10002271</v>
          </cell>
          <cell r="M325">
            <v>42270</v>
          </cell>
          <cell r="N325">
            <v>42271</v>
          </cell>
          <cell r="O325" t="str">
            <v>Requires Improvement S5 Reinspection Visit 1</v>
          </cell>
          <cell r="P325" t="str">
            <v>Schools - S5</v>
          </cell>
          <cell r="Q325" t="str">
            <v>NULL</v>
          </cell>
          <cell r="R325">
            <v>2</v>
          </cell>
          <cell r="S325" t="str">
            <v>NULL</v>
          </cell>
          <cell r="T325">
            <v>2</v>
          </cell>
          <cell r="U325">
            <v>2</v>
          </cell>
          <cell r="V325">
            <v>2</v>
          </cell>
          <cell r="W325">
            <v>2</v>
          </cell>
          <cell r="X325" t="str">
            <v>NULL</v>
          </cell>
          <cell r="Y325">
            <v>2</v>
          </cell>
          <cell r="Z325" t="str">
            <v>NULL</v>
          </cell>
          <cell r="AA325" t="str">
            <v>NULL</v>
          </cell>
          <cell r="AB325" t="str">
            <v>NULL</v>
          </cell>
          <cell r="AC325" t="str">
            <v>NULL</v>
          </cell>
          <cell r="AD325">
            <v>3</v>
          </cell>
          <cell r="AE325" t="str">
            <v>NULL</v>
          </cell>
          <cell r="AF325">
            <v>3</v>
          </cell>
          <cell r="AG325">
            <v>3</v>
          </cell>
          <cell r="AH325">
            <v>2</v>
          </cell>
          <cell r="AI325">
            <v>3</v>
          </cell>
          <cell r="AJ325" t="str">
            <v>NULL</v>
          </cell>
          <cell r="AK325" t="str">
            <v>NULL</v>
          </cell>
          <cell r="AL325" t="str">
            <v>NULL</v>
          </cell>
        </row>
        <row r="326">
          <cell r="A326">
            <v>111175</v>
          </cell>
          <cell r="B326">
            <v>8762382</v>
          </cell>
          <cell r="C326" t="str">
            <v>Beechwood Primary School</v>
          </cell>
          <cell r="D326" t="str">
            <v>North West</v>
          </cell>
          <cell r="E326" t="str">
            <v>North West</v>
          </cell>
          <cell r="F326" t="str">
            <v>Halton</v>
          </cell>
          <cell r="G326" t="str">
            <v>Weaver Vale</v>
          </cell>
          <cell r="H326" t="str">
            <v>WA7 2TT</v>
          </cell>
          <cell r="I326" t="str">
            <v>Community School</v>
          </cell>
          <cell r="J326" t="str">
            <v>Primary</v>
          </cell>
          <cell r="K326" t="str">
            <v>Does not have a sixth form</v>
          </cell>
          <cell r="L326">
            <v>10002556</v>
          </cell>
          <cell r="M326">
            <v>42346</v>
          </cell>
          <cell r="N326">
            <v>42347</v>
          </cell>
          <cell r="O326" t="str">
            <v>S8 No Formal Designation Visit</v>
          </cell>
          <cell r="P326" t="str">
            <v>Schools - S8 deemed S5</v>
          </cell>
          <cell r="Q326" t="str">
            <v>NULL</v>
          </cell>
          <cell r="R326">
            <v>2</v>
          </cell>
          <cell r="S326" t="str">
            <v>NULL</v>
          </cell>
          <cell r="T326">
            <v>2</v>
          </cell>
          <cell r="U326">
            <v>2</v>
          </cell>
          <cell r="V326">
            <v>2</v>
          </cell>
          <cell r="W326">
            <v>2</v>
          </cell>
          <cell r="X326" t="str">
            <v>NULL</v>
          </cell>
          <cell r="Y326">
            <v>2</v>
          </cell>
          <cell r="Z326" t="str">
            <v>NULL</v>
          </cell>
          <cell r="AA326" t="str">
            <v>NULL</v>
          </cell>
          <cell r="AB326" t="str">
            <v>NULL</v>
          </cell>
          <cell r="AC326" t="str">
            <v>NULL</v>
          </cell>
          <cell r="AD326">
            <v>1</v>
          </cell>
          <cell r="AE326" t="str">
            <v>NULL</v>
          </cell>
          <cell r="AF326">
            <v>1</v>
          </cell>
          <cell r="AG326">
            <v>1</v>
          </cell>
          <cell r="AH326">
            <v>1</v>
          </cell>
          <cell r="AI326">
            <v>1</v>
          </cell>
          <cell r="AJ326" t="str">
            <v>NULL</v>
          </cell>
          <cell r="AK326">
            <v>8</v>
          </cell>
          <cell r="AL326" t="str">
            <v>NULL</v>
          </cell>
        </row>
        <row r="327">
          <cell r="A327">
            <v>111203</v>
          </cell>
          <cell r="B327">
            <v>8952664</v>
          </cell>
          <cell r="C327" t="str">
            <v>Rainow Primary School</v>
          </cell>
          <cell r="D327" t="str">
            <v>North West</v>
          </cell>
          <cell r="E327" t="str">
            <v>North West</v>
          </cell>
          <cell r="F327" t="str">
            <v>Cheshire East</v>
          </cell>
          <cell r="G327" t="str">
            <v>Macclesfield</v>
          </cell>
          <cell r="H327" t="str">
            <v>SK10 5UB</v>
          </cell>
          <cell r="I327" t="str">
            <v>Community School</v>
          </cell>
          <cell r="J327" t="str">
            <v>Primary</v>
          </cell>
          <cell r="K327" t="str">
            <v>Does not have a sixth form</v>
          </cell>
          <cell r="L327">
            <v>10001085</v>
          </cell>
          <cell r="M327">
            <v>42353</v>
          </cell>
          <cell r="N327">
            <v>42354</v>
          </cell>
          <cell r="O327" t="str">
            <v>Maintained Academy and School Short inspection</v>
          </cell>
          <cell r="P327" t="str">
            <v>Schools - S8 deemed S5</v>
          </cell>
          <cell r="Q327" t="str">
            <v>NULL</v>
          </cell>
          <cell r="R327">
            <v>1</v>
          </cell>
          <cell r="S327" t="str">
            <v>NULL</v>
          </cell>
          <cell r="T327">
            <v>1</v>
          </cell>
          <cell r="U327">
            <v>1</v>
          </cell>
          <cell r="V327">
            <v>1</v>
          </cell>
          <cell r="W327">
            <v>1</v>
          </cell>
          <cell r="X327" t="str">
            <v>NULL</v>
          </cell>
          <cell r="Y327">
            <v>1</v>
          </cell>
          <cell r="Z327" t="str">
            <v>NULL</v>
          </cell>
          <cell r="AA327" t="str">
            <v>NULL</v>
          </cell>
          <cell r="AB327" t="str">
            <v>NULL</v>
          </cell>
          <cell r="AC327" t="str">
            <v>NULL</v>
          </cell>
          <cell r="AD327">
            <v>2</v>
          </cell>
          <cell r="AE327" t="str">
            <v>NULL</v>
          </cell>
          <cell r="AF327">
            <v>2</v>
          </cell>
          <cell r="AG327">
            <v>2</v>
          </cell>
          <cell r="AH327">
            <v>1</v>
          </cell>
          <cell r="AI327">
            <v>2</v>
          </cell>
          <cell r="AJ327" t="str">
            <v>NULL</v>
          </cell>
          <cell r="AK327">
            <v>2</v>
          </cell>
          <cell r="AL327">
            <v>9</v>
          </cell>
        </row>
        <row r="328">
          <cell r="A328">
            <v>111209</v>
          </cell>
          <cell r="B328">
            <v>8962688</v>
          </cell>
          <cell r="C328" t="str">
            <v>Cherry Grove Primary School</v>
          </cell>
          <cell r="D328" t="str">
            <v>North West</v>
          </cell>
          <cell r="E328" t="str">
            <v>North West</v>
          </cell>
          <cell r="F328" t="str">
            <v>Cheshire West and Chester</v>
          </cell>
          <cell r="G328" t="str">
            <v>City of Chester</v>
          </cell>
          <cell r="H328" t="str">
            <v>CH3 5EN</v>
          </cell>
          <cell r="I328" t="str">
            <v>Community School</v>
          </cell>
          <cell r="J328" t="str">
            <v>Primary</v>
          </cell>
          <cell r="K328" t="str">
            <v>Does not have a sixth form</v>
          </cell>
          <cell r="L328">
            <v>10002268</v>
          </cell>
          <cell r="M328">
            <v>42269</v>
          </cell>
          <cell r="N328">
            <v>42270</v>
          </cell>
          <cell r="O328" t="str">
            <v>Requires Improvement S5 Reinspection Visit 1</v>
          </cell>
          <cell r="P328" t="str">
            <v>Schools - S5</v>
          </cell>
          <cell r="Q328" t="str">
            <v>NULL</v>
          </cell>
          <cell r="R328">
            <v>2</v>
          </cell>
          <cell r="S328" t="str">
            <v>NULL</v>
          </cell>
          <cell r="T328">
            <v>2</v>
          </cell>
          <cell r="U328">
            <v>2</v>
          </cell>
          <cell r="V328">
            <v>2</v>
          </cell>
          <cell r="W328">
            <v>2</v>
          </cell>
          <cell r="X328" t="str">
            <v>NULL</v>
          </cell>
          <cell r="Y328">
            <v>2</v>
          </cell>
          <cell r="Z328" t="str">
            <v>NULL</v>
          </cell>
          <cell r="AA328" t="str">
            <v>NULL</v>
          </cell>
          <cell r="AB328" t="str">
            <v>NULL</v>
          </cell>
          <cell r="AC328" t="str">
            <v>NULL</v>
          </cell>
          <cell r="AD328">
            <v>3</v>
          </cell>
          <cell r="AE328" t="str">
            <v>NULL</v>
          </cell>
          <cell r="AF328">
            <v>3</v>
          </cell>
          <cell r="AG328">
            <v>3</v>
          </cell>
          <cell r="AH328">
            <v>2</v>
          </cell>
          <cell r="AI328">
            <v>2</v>
          </cell>
          <cell r="AJ328" t="str">
            <v>NULL</v>
          </cell>
          <cell r="AK328" t="str">
            <v>NULL</v>
          </cell>
          <cell r="AL328" t="str">
            <v>NULL</v>
          </cell>
        </row>
        <row r="329">
          <cell r="A329">
            <v>111262</v>
          </cell>
          <cell r="B329">
            <v>8963134</v>
          </cell>
          <cell r="C329" t="str">
            <v>St Chad's CofE Primary School</v>
          </cell>
          <cell r="D329" t="str">
            <v>North West</v>
          </cell>
          <cell r="E329" t="str">
            <v>North West</v>
          </cell>
          <cell r="F329" t="str">
            <v>Cheshire West and Chester</v>
          </cell>
          <cell r="G329" t="str">
            <v>Eddisbury</v>
          </cell>
          <cell r="H329" t="str">
            <v>CW7 4AT</v>
          </cell>
          <cell r="I329" t="str">
            <v>Voluntary Controlled School</v>
          </cell>
          <cell r="J329" t="str">
            <v>Primary</v>
          </cell>
          <cell r="K329" t="str">
            <v>Does not have a sixth form</v>
          </cell>
          <cell r="L329">
            <v>10007257</v>
          </cell>
          <cell r="M329">
            <v>42328</v>
          </cell>
          <cell r="N329">
            <v>42328</v>
          </cell>
          <cell r="O329" t="str">
            <v>Requires Improvement monitoring Visit 1</v>
          </cell>
          <cell r="P329" t="str">
            <v>Schools - S8</v>
          </cell>
          <cell r="Q329" t="str">
            <v>NULL</v>
          </cell>
          <cell r="R329" t="str">
            <v>NULL</v>
          </cell>
          <cell r="S329" t="str">
            <v>NULL</v>
          </cell>
          <cell r="T329" t="str">
            <v>NULL</v>
          </cell>
          <cell r="U329" t="str">
            <v>NULL</v>
          </cell>
          <cell r="V329" t="str">
            <v>NULL</v>
          </cell>
          <cell r="W329" t="str">
            <v>NULL</v>
          </cell>
          <cell r="X329" t="str">
            <v>NULL</v>
          </cell>
          <cell r="Y329" t="str">
            <v>NULL</v>
          </cell>
          <cell r="Z329" t="str">
            <v>NULL</v>
          </cell>
          <cell r="AA329" t="str">
            <v>NULL</v>
          </cell>
          <cell r="AB329" t="str">
            <v>NULL</v>
          </cell>
          <cell r="AC329" t="str">
            <v>NULL</v>
          </cell>
          <cell r="AD329">
            <v>3</v>
          </cell>
          <cell r="AE329" t="str">
            <v>NULL</v>
          </cell>
          <cell r="AF329">
            <v>3</v>
          </cell>
          <cell r="AG329">
            <v>3</v>
          </cell>
          <cell r="AH329">
            <v>2</v>
          </cell>
          <cell r="AI329">
            <v>3</v>
          </cell>
          <cell r="AJ329" t="str">
            <v>NULL</v>
          </cell>
          <cell r="AK329">
            <v>2</v>
          </cell>
          <cell r="AL329">
            <v>9</v>
          </cell>
        </row>
        <row r="330">
          <cell r="A330">
            <v>111309</v>
          </cell>
          <cell r="B330">
            <v>8773409</v>
          </cell>
          <cell r="C330" t="str">
            <v>St Augustine's Catholic Primary School</v>
          </cell>
          <cell r="D330" t="str">
            <v>North West</v>
          </cell>
          <cell r="E330" t="str">
            <v>North West</v>
          </cell>
          <cell r="F330" t="str">
            <v>Warrington</v>
          </cell>
          <cell r="G330" t="str">
            <v>Warrington South</v>
          </cell>
          <cell r="H330" t="str">
            <v>WA4 1PY</v>
          </cell>
          <cell r="I330" t="str">
            <v>Voluntary Aided School</v>
          </cell>
          <cell r="J330" t="str">
            <v>Primary</v>
          </cell>
          <cell r="K330" t="str">
            <v>Does not have a sixth form</v>
          </cell>
          <cell r="L330">
            <v>10005399</v>
          </cell>
          <cell r="M330">
            <v>42290</v>
          </cell>
          <cell r="N330">
            <v>42291</v>
          </cell>
          <cell r="O330" t="str">
            <v>Schools into Special Measures Visit 4</v>
          </cell>
          <cell r="P330" t="str">
            <v>Schools - S8</v>
          </cell>
          <cell r="Q330" t="str">
            <v>NULL</v>
          </cell>
          <cell r="R330" t="str">
            <v>NULL</v>
          </cell>
          <cell r="S330" t="str">
            <v>NULL</v>
          </cell>
          <cell r="T330" t="str">
            <v>NULL</v>
          </cell>
          <cell r="U330" t="str">
            <v>NULL</v>
          </cell>
          <cell r="V330" t="str">
            <v>NULL</v>
          </cell>
          <cell r="W330" t="str">
            <v>NULL</v>
          </cell>
          <cell r="X330" t="str">
            <v>NULL</v>
          </cell>
          <cell r="Y330" t="str">
            <v>NULL</v>
          </cell>
          <cell r="Z330" t="str">
            <v>NULL</v>
          </cell>
          <cell r="AA330" t="str">
            <v>NULL</v>
          </cell>
          <cell r="AB330" t="str">
            <v>NULL</v>
          </cell>
          <cell r="AC330" t="str">
            <v>NULL</v>
          </cell>
          <cell r="AD330">
            <v>4</v>
          </cell>
          <cell r="AE330" t="str">
            <v>SM</v>
          </cell>
          <cell r="AF330">
            <v>4</v>
          </cell>
          <cell r="AG330">
            <v>4</v>
          </cell>
          <cell r="AH330">
            <v>3</v>
          </cell>
          <cell r="AI330">
            <v>4</v>
          </cell>
          <cell r="AJ330" t="str">
            <v>NULL</v>
          </cell>
          <cell r="AK330" t="str">
            <v>NULL</v>
          </cell>
          <cell r="AL330" t="str">
            <v>NULL</v>
          </cell>
        </row>
        <row r="331">
          <cell r="A331">
            <v>111311</v>
          </cell>
          <cell r="B331">
            <v>8963415</v>
          </cell>
          <cell r="C331" t="str">
            <v>St Clare's Catholic Primary School</v>
          </cell>
          <cell r="D331" t="str">
            <v>North West</v>
          </cell>
          <cell r="E331" t="str">
            <v>North West</v>
          </cell>
          <cell r="F331" t="str">
            <v>Cheshire West and Chester</v>
          </cell>
          <cell r="G331" t="str">
            <v>City of Chester</v>
          </cell>
          <cell r="H331" t="str">
            <v>CH4 8HX</v>
          </cell>
          <cell r="I331" t="str">
            <v>Voluntary Aided School</v>
          </cell>
          <cell r="J331" t="str">
            <v>Primary</v>
          </cell>
          <cell r="K331" t="str">
            <v>Does not have a sixth form</v>
          </cell>
          <cell r="L331">
            <v>10002269</v>
          </cell>
          <cell r="M331">
            <v>42283</v>
          </cell>
          <cell r="N331">
            <v>42284</v>
          </cell>
          <cell r="O331" t="str">
            <v>Requires Improvement S5 Reinspection Visit 1</v>
          </cell>
          <cell r="P331" t="str">
            <v>Schools - S5</v>
          </cell>
          <cell r="Q331" t="str">
            <v>NULL</v>
          </cell>
          <cell r="R331">
            <v>2</v>
          </cell>
          <cell r="S331" t="str">
            <v>NULL</v>
          </cell>
          <cell r="T331">
            <v>2</v>
          </cell>
          <cell r="U331">
            <v>2</v>
          </cell>
          <cell r="V331">
            <v>2</v>
          </cell>
          <cell r="W331">
            <v>2</v>
          </cell>
          <cell r="X331" t="str">
            <v>NULL</v>
          </cell>
          <cell r="Y331">
            <v>2</v>
          </cell>
          <cell r="Z331" t="str">
            <v>NULL</v>
          </cell>
          <cell r="AA331" t="str">
            <v>NULL</v>
          </cell>
          <cell r="AB331" t="str">
            <v>NULL</v>
          </cell>
          <cell r="AC331" t="str">
            <v>NULL</v>
          </cell>
          <cell r="AD331">
            <v>3</v>
          </cell>
          <cell r="AE331" t="str">
            <v>NULL</v>
          </cell>
          <cell r="AF331">
            <v>3</v>
          </cell>
          <cell r="AG331">
            <v>3</v>
          </cell>
          <cell r="AH331">
            <v>3</v>
          </cell>
          <cell r="AI331">
            <v>3</v>
          </cell>
          <cell r="AJ331" t="str">
            <v>NULL</v>
          </cell>
          <cell r="AK331" t="str">
            <v>NULL</v>
          </cell>
          <cell r="AL331" t="str">
            <v>NULL</v>
          </cell>
        </row>
        <row r="332">
          <cell r="A332">
            <v>111322</v>
          </cell>
          <cell r="B332">
            <v>8773512</v>
          </cell>
          <cell r="C332" t="str">
            <v>St Monica's Catholic Primary School</v>
          </cell>
          <cell r="D332" t="str">
            <v>North West</v>
          </cell>
          <cell r="E332" t="str">
            <v>North West</v>
          </cell>
          <cell r="F332" t="str">
            <v>Warrington</v>
          </cell>
          <cell r="G332" t="str">
            <v>Warrington South</v>
          </cell>
          <cell r="H332" t="str">
            <v>WA4 3AG</v>
          </cell>
          <cell r="I332" t="str">
            <v>Voluntary Aided School</v>
          </cell>
          <cell r="J332" t="str">
            <v>Primary</v>
          </cell>
          <cell r="K332" t="str">
            <v>Does not have a sixth form</v>
          </cell>
          <cell r="L332">
            <v>10000800</v>
          </cell>
          <cell r="M332">
            <v>42269</v>
          </cell>
          <cell r="N332">
            <v>42269</v>
          </cell>
          <cell r="O332" t="str">
            <v>Maintained Academy and School Short inspection</v>
          </cell>
          <cell r="P332" t="str">
            <v>Schools - Short inspection</v>
          </cell>
          <cell r="Q332" t="str">
            <v>NULL</v>
          </cell>
          <cell r="R332" t="str">
            <v>NULL</v>
          </cell>
          <cell r="S332" t="str">
            <v>NULL</v>
          </cell>
          <cell r="T332" t="str">
            <v>NULL</v>
          </cell>
          <cell r="U332" t="str">
            <v>NULL</v>
          </cell>
          <cell r="V332" t="str">
            <v>NULL</v>
          </cell>
          <cell r="W332" t="str">
            <v>NULL</v>
          </cell>
          <cell r="X332" t="str">
            <v>NULL</v>
          </cell>
          <cell r="Y332" t="str">
            <v>NULL</v>
          </cell>
          <cell r="Z332" t="str">
            <v>NULL</v>
          </cell>
          <cell r="AA332" t="str">
            <v>NULL</v>
          </cell>
          <cell r="AB332" t="str">
            <v>NULL</v>
          </cell>
          <cell r="AC332" t="str">
            <v>NULL</v>
          </cell>
          <cell r="AD332">
            <v>2</v>
          </cell>
          <cell r="AE332" t="str">
            <v>NULL</v>
          </cell>
          <cell r="AF332">
            <v>2</v>
          </cell>
          <cell r="AG332">
            <v>2</v>
          </cell>
          <cell r="AH332">
            <v>2</v>
          </cell>
          <cell r="AI332">
            <v>2</v>
          </cell>
          <cell r="AJ332" t="str">
            <v>NULL</v>
          </cell>
          <cell r="AK332">
            <v>8</v>
          </cell>
          <cell r="AL332" t="str">
            <v>NULL</v>
          </cell>
        </row>
        <row r="333">
          <cell r="A333">
            <v>111329</v>
          </cell>
          <cell r="B333">
            <v>8953524</v>
          </cell>
          <cell r="C333" t="str">
            <v>Marton and District CofE Aided Primary School</v>
          </cell>
          <cell r="D333" t="str">
            <v>North West</v>
          </cell>
          <cell r="E333" t="str">
            <v>North West</v>
          </cell>
          <cell r="F333" t="str">
            <v>Cheshire East</v>
          </cell>
          <cell r="G333" t="str">
            <v>Macclesfield</v>
          </cell>
          <cell r="H333" t="str">
            <v>SK11 9HD</v>
          </cell>
          <cell r="I333" t="str">
            <v>Voluntary Aided School</v>
          </cell>
          <cell r="J333" t="str">
            <v>Primary</v>
          </cell>
          <cell r="K333" t="str">
            <v>Does not have a sixth form</v>
          </cell>
          <cell r="L333">
            <v>10006769</v>
          </cell>
          <cell r="M333">
            <v>42349</v>
          </cell>
          <cell r="N333">
            <v>42349</v>
          </cell>
          <cell r="O333" t="str">
            <v>Requires Improvement monitoring Visit 1</v>
          </cell>
          <cell r="P333" t="str">
            <v>Schools - S8</v>
          </cell>
          <cell r="Q333" t="str">
            <v>NULL</v>
          </cell>
          <cell r="R333" t="str">
            <v>NULL</v>
          </cell>
          <cell r="S333" t="str">
            <v>NULL</v>
          </cell>
          <cell r="T333" t="str">
            <v>NULL</v>
          </cell>
          <cell r="U333" t="str">
            <v>NULL</v>
          </cell>
          <cell r="V333" t="str">
            <v>NULL</v>
          </cell>
          <cell r="W333" t="str">
            <v>NULL</v>
          </cell>
          <cell r="X333" t="str">
            <v>NULL</v>
          </cell>
          <cell r="Y333" t="str">
            <v>NULL</v>
          </cell>
          <cell r="Z333" t="str">
            <v>NULL</v>
          </cell>
          <cell r="AA333" t="str">
            <v>NULL</v>
          </cell>
          <cell r="AB333" t="str">
            <v>NULL</v>
          </cell>
          <cell r="AC333" t="str">
            <v>NULL</v>
          </cell>
          <cell r="AD333">
            <v>3</v>
          </cell>
          <cell r="AE333" t="str">
            <v>NULL</v>
          </cell>
          <cell r="AF333">
            <v>3</v>
          </cell>
          <cell r="AG333">
            <v>3</v>
          </cell>
          <cell r="AH333">
            <v>3</v>
          </cell>
          <cell r="AI333">
            <v>3</v>
          </cell>
          <cell r="AJ333" t="str">
            <v>NULL</v>
          </cell>
          <cell r="AK333">
            <v>3</v>
          </cell>
          <cell r="AL333">
            <v>9</v>
          </cell>
        </row>
        <row r="334">
          <cell r="A334">
            <v>111344</v>
          </cell>
          <cell r="B334">
            <v>8953544</v>
          </cell>
          <cell r="C334" t="str">
            <v>Bunbury Aldersey CofE Primary School</v>
          </cell>
          <cell r="D334" t="str">
            <v>North West</v>
          </cell>
          <cell r="E334" t="str">
            <v>North West</v>
          </cell>
          <cell r="F334" t="str">
            <v>Cheshire East</v>
          </cell>
          <cell r="G334" t="str">
            <v>Eddisbury</v>
          </cell>
          <cell r="H334" t="str">
            <v>CW6 9NR</v>
          </cell>
          <cell r="I334" t="str">
            <v>Voluntary Aided School</v>
          </cell>
          <cell r="J334" t="str">
            <v>Primary</v>
          </cell>
          <cell r="K334" t="str">
            <v>Does not have a sixth form</v>
          </cell>
          <cell r="L334">
            <v>10003974</v>
          </cell>
          <cell r="M334">
            <v>42277</v>
          </cell>
          <cell r="N334">
            <v>42278</v>
          </cell>
          <cell r="O334" t="str">
            <v>Schools into Special Measures Visit 2</v>
          </cell>
          <cell r="P334" t="str">
            <v>Schools - S8</v>
          </cell>
          <cell r="Q334" t="str">
            <v>NULL</v>
          </cell>
          <cell r="R334" t="str">
            <v>NULL</v>
          </cell>
          <cell r="S334" t="str">
            <v>NULL</v>
          </cell>
          <cell r="T334" t="str">
            <v>NULL</v>
          </cell>
          <cell r="U334" t="str">
            <v>NULL</v>
          </cell>
          <cell r="V334" t="str">
            <v>NULL</v>
          </cell>
          <cell r="W334" t="str">
            <v>NULL</v>
          </cell>
          <cell r="X334" t="str">
            <v>NULL</v>
          </cell>
          <cell r="Y334" t="str">
            <v>NULL</v>
          </cell>
          <cell r="Z334" t="str">
            <v>NULL</v>
          </cell>
          <cell r="AA334" t="str">
            <v>NULL</v>
          </cell>
          <cell r="AB334" t="str">
            <v>NULL</v>
          </cell>
          <cell r="AC334" t="str">
            <v>NULL</v>
          </cell>
          <cell r="AD334">
            <v>4</v>
          </cell>
          <cell r="AE334" t="str">
            <v>SM</v>
          </cell>
          <cell r="AF334">
            <v>2</v>
          </cell>
          <cell r="AG334">
            <v>2</v>
          </cell>
          <cell r="AH334">
            <v>4</v>
          </cell>
          <cell r="AI334">
            <v>4</v>
          </cell>
          <cell r="AJ334" t="str">
            <v>NULL</v>
          </cell>
          <cell r="AK334">
            <v>2</v>
          </cell>
          <cell r="AL334">
            <v>9</v>
          </cell>
        </row>
        <row r="335">
          <cell r="A335">
            <v>111410</v>
          </cell>
          <cell r="B335">
            <v>8954127</v>
          </cell>
          <cell r="C335" t="str">
            <v>Middlewich High School</v>
          </cell>
          <cell r="D335" t="str">
            <v>North West</v>
          </cell>
          <cell r="E335" t="str">
            <v>North West</v>
          </cell>
          <cell r="F335" t="str">
            <v>Cheshire East</v>
          </cell>
          <cell r="G335" t="str">
            <v>Congleton</v>
          </cell>
          <cell r="H335" t="str">
            <v>CW10 9BU</v>
          </cell>
          <cell r="I335" t="str">
            <v>Community School</v>
          </cell>
          <cell r="J335" t="str">
            <v>Secondary</v>
          </cell>
          <cell r="K335" t="str">
            <v>Does not have a sixth form</v>
          </cell>
          <cell r="L335">
            <v>10005524</v>
          </cell>
          <cell r="M335">
            <v>42332</v>
          </cell>
          <cell r="N335">
            <v>42332</v>
          </cell>
          <cell r="O335" t="str">
            <v>Maintained Academy and School Short inspection</v>
          </cell>
          <cell r="P335" t="str">
            <v>Schools - Short inspection</v>
          </cell>
          <cell r="Q335" t="str">
            <v>NULL</v>
          </cell>
          <cell r="R335" t="str">
            <v>NULL</v>
          </cell>
          <cell r="S335" t="str">
            <v>NULL</v>
          </cell>
          <cell r="T335" t="str">
            <v>NULL</v>
          </cell>
          <cell r="U335" t="str">
            <v>NULL</v>
          </cell>
          <cell r="V335" t="str">
            <v>NULL</v>
          </cell>
          <cell r="W335" t="str">
            <v>NULL</v>
          </cell>
          <cell r="X335" t="str">
            <v>NULL</v>
          </cell>
          <cell r="Y335" t="str">
            <v>NULL</v>
          </cell>
          <cell r="Z335" t="str">
            <v>NULL</v>
          </cell>
          <cell r="AA335" t="str">
            <v>NULL</v>
          </cell>
          <cell r="AB335" t="str">
            <v>NULL</v>
          </cell>
          <cell r="AC335" t="str">
            <v>NULL</v>
          </cell>
          <cell r="AD335">
            <v>2</v>
          </cell>
          <cell r="AE335" t="str">
            <v>NULL</v>
          </cell>
          <cell r="AF335">
            <v>2</v>
          </cell>
          <cell r="AG335">
            <v>2</v>
          </cell>
          <cell r="AH335">
            <v>2</v>
          </cell>
          <cell r="AI335">
            <v>2</v>
          </cell>
          <cell r="AJ335" t="str">
            <v>NULL</v>
          </cell>
          <cell r="AK335" t="str">
            <v>NULL</v>
          </cell>
          <cell r="AL335" t="str">
            <v>NULL</v>
          </cell>
        </row>
        <row r="336">
          <cell r="A336">
            <v>111419</v>
          </cell>
          <cell r="B336">
            <v>8954143</v>
          </cell>
          <cell r="C336" t="str">
            <v>Malbank School and Sixth Form College</v>
          </cell>
          <cell r="D336" t="str">
            <v>North West</v>
          </cell>
          <cell r="E336" t="str">
            <v>North West</v>
          </cell>
          <cell r="F336" t="str">
            <v>Cheshire East</v>
          </cell>
          <cell r="G336" t="str">
            <v>Crewe and Nantwich</v>
          </cell>
          <cell r="H336" t="str">
            <v>CW5 5HD</v>
          </cell>
          <cell r="I336" t="str">
            <v>Foundation School</v>
          </cell>
          <cell r="J336" t="str">
            <v>Secondary</v>
          </cell>
          <cell r="K336" t="str">
            <v>Has a sixth form</v>
          </cell>
          <cell r="L336">
            <v>10000787</v>
          </cell>
          <cell r="M336">
            <v>42332</v>
          </cell>
          <cell r="N336">
            <v>42334</v>
          </cell>
          <cell r="O336" t="str">
            <v>Maintained Academy and School Short inspection</v>
          </cell>
          <cell r="P336" t="str">
            <v>Schools - S8 deemed S5</v>
          </cell>
          <cell r="Q336" t="str">
            <v>NULL</v>
          </cell>
          <cell r="R336">
            <v>2</v>
          </cell>
          <cell r="S336" t="str">
            <v>NULL</v>
          </cell>
          <cell r="T336">
            <v>2</v>
          </cell>
          <cell r="U336">
            <v>2</v>
          </cell>
          <cell r="V336">
            <v>2</v>
          </cell>
          <cell r="W336">
            <v>2</v>
          </cell>
          <cell r="X336" t="str">
            <v>NULL</v>
          </cell>
          <cell r="Y336" t="str">
            <v>NULL</v>
          </cell>
          <cell r="Z336">
            <v>2</v>
          </cell>
          <cell r="AA336" t="str">
            <v>NULL</v>
          </cell>
          <cell r="AB336" t="str">
            <v>NULL</v>
          </cell>
          <cell r="AC336" t="str">
            <v>NULL</v>
          </cell>
          <cell r="AD336">
            <v>2</v>
          </cell>
          <cell r="AE336" t="str">
            <v>NULL</v>
          </cell>
          <cell r="AF336">
            <v>2</v>
          </cell>
          <cell r="AG336">
            <v>2</v>
          </cell>
          <cell r="AH336">
            <v>2</v>
          </cell>
          <cell r="AI336">
            <v>1</v>
          </cell>
          <cell r="AJ336" t="str">
            <v>NULL</v>
          </cell>
          <cell r="AK336">
            <v>9</v>
          </cell>
          <cell r="AL336">
            <v>2</v>
          </cell>
        </row>
        <row r="337">
          <cell r="A337">
            <v>111436</v>
          </cell>
          <cell r="B337">
            <v>8954211</v>
          </cell>
          <cell r="C337" t="str">
            <v>Poynton High School</v>
          </cell>
          <cell r="D337" t="str">
            <v>North West</v>
          </cell>
          <cell r="E337" t="str">
            <v>North West</v>
          </cell>
          <cell r="F337" t="str">
            <v>Cheshire East</v>
          </cell>
          <cell r="G337" t="str">
            <v>Macclesfield</v>
          </cell>
          <cell r="H337" t="str">
            <v>SK12 1PU</v>
          </cell>
          <cell r="I337" t="str">
            <v>Community School</v>
          </cell>
          <cell r="J337" t="str">
            <v>Secondary</v>
          </cell>
          <cell r="K337" t="str">
            <v>Has a sixth form</v>
          </cell>
          <cell r="L337">
            <v>10010080</v>
          </cell>
          <cell r="M337">
            <v>42348</v>
          </cell>
          <cell r="N337">
            <v>42349</v>
          </cell>
          <cell r="O337" t="str">
            <v>Requires Improvement S5 Reinspection Visit 1</v>
          </cell>
          <cell r="P337" t="str">
            <v>Schools - S5</v>
          </cell>
          <cell r="Q337" t="str">
            <v>NULL</v>
          </cell>
          <cell r="R337">
            <v>2</v>
          </cell>
          <cell r="S337" t="str">
            <v>NULL</v>
          </cell>
          <cell r="T337">
            <v>2</v>
          </cell>
          <cell r="U337">
            <v>2</v>
          </cell>
          <cell r="V337">
            <v>2</v>
          </cell>
          <cell r="W337">
            <v>2</v>
          </cell>
          <cell r="X337" t="str">
            <v>NULL</v>
          </cell>
          <cell r="Y337" t="str">
            <v>NULL</v>
          </cell>
          <cell r="Z337">
            <v>2</v>
          </cell>
          <cell r="AA337" t="str">
            <v>NULL</v>
          </cell>
          <cell r="AB337" t="str">
            <v>NULL</v>
          </cell>
          <cell r="AC337" t="str">
            <v>NULL</v>
          </cell>
          <cell r="AD337">
            <v>3</v>
          </cell>
          <cell r="AE337" t="str">
            <v>NULL</v>
          </cell>
          <cell r="AF337">
            <v>2</v>
          </cell>
          <cell r="AG337">
            <v>2</v>
          </cell>
          <cell r="AH337">
            <v>2</v>
          </cell>
          <cell r="AI337">
            <v>3</v>
          </cell>
          <cell r="AJ337" t="str">
            <v>NULL</v>
          </cell>
          <cell r="AK337" t="str">
            <v>NULL</v>
          </cell>
          <cell r="AL337" t="str">
            <v>NULL</v>
          </cell>
        </row>
        <row r="338">
          <cell r="A338">
            <v>111442</v>
          </cell>
          <cell r="B338">
            <v>8954223</v>
          </cell>
          <cell r="C338" t="str">
            <v>Kings Grove School</v>
          </cell>
          <cell r="D338" t="str">
            <v>North West</v>
          </cell>
          <cell r="E338" t="str">
            <v>North West</v>
          </cell>
          <cell r="F338" t="str">
            <v>Cheshire East</v>
          </cell>
          <cell r="G338" t="str">
            <v>Crewe and Nantwich</v>
          </cell>
          <cell r="H338" t="str">
            <v>CW2 7NQ</v>
          </cell>
          <cell r="I338" t="str">
            <v>Foundation School</v>
          </cell>
          <cell r="J338" t="str">
            <v>Secondary</v>
          </cell>
          <cell r="K338" t="str">
            <v>Does not have a sixth form</v>
          </cell>
          <cell r="L338">
            <v>10005875</v>
          </cell>
          <cell r="M338">
            <v>42276</v>
          </cell>
          <cell r="N338">
            <v>42277</v>
          </cell>
          <cell r="O338" t="str">
            <v>Schools into Special Measures Visit 2</v>
          </cell>
          <cell r="P338" t="str">
            <v>Schools - S8</v>
          </cell>
          <cell r="Q338" t="str">
            <v>NULL</v>
          </cell>
          <cell r="R338" t="str">
            <v>NULL</v>
          </cell>
          <cell r="S338" t="str">
            <v>NULL</v>
          </cell>
          <cell r="T338" t="str">
            <v>NULL</v>
          </cell>
          <cell r="U338" t="str">
            <v>NULL</v>
          </cell>
          <cell r="V338" t="str">
            <v>NULL</v>
          </cell>
          <cell r="W338" t="str">
            <v>NULL</v>
          </cell>
          <cell r="X338" t="str">
            <v>NULL</v>
          </cell>
          <cell r="Y338" t="str">
            <v>NULL</v>
          </cell>
          <cell r="Z338" t="str">
            <v>NULL</v>
          </cell>
          <cell r="AA338" t="str">
            <v>NULL</v>
          </cell>
          <cell r="AB338" t="str">
            <v>NULL</v>
          </cell>
          <cell r="AC338" t="str">
            <v>NULL</v>
          </cell>
          <cell r="AD338">
            <v>4</v>
          </cell>
          <cell r="AE338" t="str">
            <v>SM</v>
          </cell>
          <cell r="AF338">
            <v>4</v>
          </cell>
          <cell r="AG338">
            <v>4</v>
          </cell>
          <cell r="AH338">
            <v>3</v>
          </cell>
          <cell r="AI338">
            <v>4</v>
          </cell>
          <cell r="AJ338" t="str">
            <v>NULL</v>
          </cell>
          <cell r="AK338">
            <v>9</v>
          </cell>
          <cell r="AL338">
            <v>9</v>
          </cell>
        </row>
        <row r="339">
          <cell r="A339">
            <v>111507</v>
          </cell>
          <cell r="B339">
            <v>8957111</v>
          </cell>
          <cell r="C339" t="str">
            <v>Springfield School</v>
          </cell>
          <cell r="D339" t="str">
            <v>North West</v>
          </cell>
          <cell r="E339" t="str">
            <v>North West</v>
          </cell>
          <cell r="F339" t="str">
            <v>Cheshire East</v>
          </cell>
          <cell r="G339" t="str">
            <v>Crewe and Nantwich</v>
          </cell>
          <cell r="H339" t="str">
            <v>CW1 5HS</v>
          </cell>
          <cell r="I339" t="str">
            <v>Community Special School</v>
          </cell>
          <cell r="J339" t="str">
            <v>Special</v>
          </cell>
          <cell r="K339" t="str">
            <v>Has a sixth form</v>
          </cell>
          <cell r="L339">
            <v>10008293</v>
          </cell>
          <cell r="M339">
            <v>42298</v>
          </cell>
          <cell r="N339">
            <v>42298</v>
          </cell>
          <cell r="O339" t="str">
            <v>Section 8 Inspection due to Parental Complaint</v>
          </cell>
          <cell r="P339" t="str">
            <v>Schools - S8</v>
          </cell>
          <cell r="Q339" t="str">
            <v>NULL</v>
          </cell>
          <cell r="R339" t="str">
            <v>NULL</v>
          </cell>
          <cell r="S339" t="str">
            <v>NULL</v>
          </cell>
          <cell r="T339" t="str">
            <v>NULL</v>
          </cell>
          <cell r="U339" t="str">
            <v>NULL</v>
          </cell>
          <cell r="V339" t="str">
            <v>NULL</v>
          </cell>
          <cell r="W339" t="str">
            <v>NULL</v>
          </cell>
          <cell r="X339" t="str">
            <v>NULL</v>
          </cell>
          <cell r="Y339" t="str">
            <v>NULL</v>
          </cell>
          <cell r="Z339" t="str">
            <v>NULL</v>
          </cell>
          <cell r="AA339" t="str">
            <v>NULL</v>
          </cell>
          <cell r="AB339" t="str">
            <v>NULL</v>
          </cell>
          <cell r="AC339" t="str">
            <v>NULL</v>
          </cell>
          <cell r="AD339">
            <v>1</v>
          </cell>
          <cell r="AE339" t="str">
            <v>NULL</v>
          </cell>
          <cell r="AF339">
            <v>1</v>
          </cell>
          <cell r="AG339">
            <v>1</v>
          </cell>
          <cell r="AH339">
            <v>1</v>
          </cell>
          <cell r="AI339">
            <v>1</v>
          </cell>
          <cell r="AJ339" t="str">
            <v>NULL</v>
          </cell>
          <cell r="AK339" t="str">
            <v>NULL</v>
          </cell>
          <cell r="AL339" t="str">
            <v>NULL</v>
          </cell>
        </row>
        <row r="340">
          <cell r="A340">
            <v>111585</v>
          </cell>
          <cell r="B340">
            <v>8062138</v>
          </cell>
          <cell r="C340" t="str">
            <v>Newham Bridge Primary School</v>
          </cell>
          <cell r="D340" t="str">
            <v>North East</v>
          </cell>
          <cell r="E340" t="str">
            <v>North East, Yorkshire and the Humber</v>
          </cell>
          <cell r="F340" t="str">
            <v>Middlesbrough</v>
          </cell>
          <cell r="G340" t="str">
            <v>Middlesbrough</v>
          </cell>
          <cell r="H340" t="str">
            <v>TS5 7NJ</v>
          </cell>
          <cell r="I340" t="str">
            <v>Community School</v>
          </cell>
          <cell r="J340" t="str">
            <v>Primary</v>
          </cell>
          <cell r="K340" t="str">
            <v>Does not have a sixth form</v>
          </cell>
          <cell r="L340">
            <v>10002097</v>
          </cell>
          <cell r="M340">
            <v>42284</v>
          </cell>
          <cell r="N340">
            <v>42285</v>
          </cell>
          <cell r="O340" t="str">
            <v>Requires Improvement S5 Reinspection Visit 1</v>
          </cell>
          <cell r="P340" t="str">
            <v>Schools - S5</v>
          </cell>
          <cell r="Q340" t="str">
            <v>NULL</v>
          </cell>
          <cell r="R340">
            <v>2</v>
          </cell>
          <cell r="S340" t="str">
            <v>NULL</v>
          </cell>
          <cell r="T340">
            <v>2</v>
          </cell>
          <cell r="U340">
            <v>2</v>
          </cell>
          <cell r="V340">
            <v>2</v>
          </cell>
          <cell r="W340">
            <v>2</v>
          </cell>
          <cell r="X340" t="str">
            <v>NULL</v>
          </cell>
          <cell r="Y340">
            <v>2</v>
          </cell>
          <cell r="Z340" t="str">
            <v>NULL</v>
          </cell>
          <cell r="AA340" t="str">
            <v>NULL</v>
          </cell>
          <cell r="AB340" t="str">
            <v>NULL</v>
          </cell>
          <cell r="AC340" t="str">
            <v>NULL</v>
          </cell>
          <cell r="AD340">
            <v>3</v>
          </cell>
          <cell r="AE340" t="str">
            <v>NULL</v>
          </cell>
          <cell r="AF340">
            <v>3</v>
          </cell>
          <cell r="AG340">
            <v>3</v>
          </cell>
          <cell r="AH340">
            <v>2</v>
          </cell>
          <cell r="AI340">
            <v>3</v>
          </cell>
          <cell r="AJ340" t="str">
            <v>NULL</v>
          </cell>
          <cell r="AK340" t="str">
            <v>NULL</v>
          </cell>
          <cell r="AL340" t="str">
            <v>NULL</v>
          </cell>
        </row>
        <row r="341">
          <cell r="A341">
            <v>111726</v>
          </cell>
          <cell r="B341">
            <v>8074007</v>
          </cell>
          <cell r="C341" t="str">
            <v>Huntcliff School</v>
          </cell>
          <cell r="D341" t="str">
            <v>North East</v>
          </cell>
          <cell r="E341" t="str">
            <v>North East, Yorkshire and the Humber</v>
          </cell>
          <cell r="F341" t="str">
            <v>Redcar and Cleveland</v>
          </cell>
          <cell r="G341" t="str">
            <v>Middlesbrough South and East Cleveland</v>
          </cell>
          <cell r="H341" t="str">
            <v>TS12 1HJ</v>
          </cell>
          <cell r="I341" t="str">
            <v>Foundation School</v>
          </cell>
          <cell r="J341" t="str">
            <v>Secondary</v>
          </cell>
          <cell r="K341" t="str">
            <v>Does not have a sixth form</v>
          </cell>
          <cell r="L341">
            <v>10003281</v>
          </cell>
          <cell r="M341">
            <v>42346</v>
          </cell>
          <cell r="N341">
            <v>42346</v>
          </cell>
          <cell r="O341" t="str">
            <v>Maintained Academy and School Short inspection</v>
          </cell>
          <cell r="P341" t="str">
            <v>Schools - Short inspection</v>
          </cell>
          <cell r="Q341" t="str">
            <v>NULL</v>
          </cell>
          <cell r="R341" t="str">
            <v>NULL</v>
          </cell>
          <cell r="S341" t="str">
            <v>NULL</v>
          </cell>
          <cell r="T341" t="str">
            <v>NULL</v>
          </cell>
          <cell r="U341" t="str">
            <v>NULL</v>
          </cell>
          <cell r="V341" t="str">
            <v>NULL</v>
          </cell>
          <cell r="W341" t="str">
            <v>NULL</v>
          </cell>
          <cell r="X341" t="str">
            <v>NULL</v>
          </cell>
          <cell r="Y341" t="str">
            <v>NULL</v>
          </cell>
          <cell r="Z341" t="str">
            <v>NULL</v>
          </cell>
          <cell r="AA341" t="str">
            <v>NULL</v>
          </cell>
          <cell r="AB341" t="str">
            <v>NULL</v>
          </cell>
          <cell r="AC341" t="str">
            <v>NULL</v>
          </cell>
          <cell r="AD341">
            <v>2</v>
          </cell>
          <cell r="AE341" t="str">
            <v>NULL</v>
          </cell>
          <cell r="AF341">
            <v>2</v>
          </cell>
          <cell r="AG341">
            <v>2</v>
          </cell>
          <cell r="AH341">
            <v>2</v>
          </cell>
          <cell r="AI341">
            <v>2</v>
          </cell>
          <cell r="AJ341" t="str">
            <v>NULL</v>
          </cell>
          <cell r="AK341">
            <v>9</v>
          </cell>
          <cell r="AL341" t="str">
            <v>NULL</v>
          </cell>
        </row>
        <row r="342">
          <cell r="A342">
            <v>111774</v>
          </cell>
          <cell r="B342">
            <v>8067004</v>
          </cell>
          <cell r="C342" t="str">
            <v>Prince Bishop School</v>
          </cell>
          <cell r="D342" t="str">
            <v>North East</v>
          </cell>
          <cell r="E342" t="str">
            <v>North East, Yorkshire and the Humber</v>
          </cell>
          <cell r="F342" t="str">
            <v>Middlesbrough</v>
          </cell>
          <cell r="G342" t="str">
            <v>Middlesbrough</v>
          </cell>
          <cell r="H342" t="str">
            <v>TS4 3JS</v>
          </cell>
          <cell r="I342" t="str">
            <v>Community Special School</v>
          </cell>
          <cell r="J342" t="str">
            <v>Special</v>
          </cell>
          <cell r="K342" t="str">
            <v>Not applicable</v>
          </cell>
          <cell r="L342">
            <v>10005217</v>
          </cell>
          <cell r="M342">
            <v>42325</v>
          </cell>
          <cell r="N342">
            <v>42326</v>
          </cell>
          <cell r="O342" t="str">
            <v>Schools into Special Measures Visit 4</v>
          </cell>
          <cell r="P342" t="str">
            <v>Schools - S8</v>
          </cell>
          <cell r="Q342" t="str">
            <v>NULL</v>
          </cell>
          <cell r="R342" t="str">
            <v>NULL</v>
          </cell>
          <cell r="S342" t="str">
            <v>NULL</v>
          </cell>
          <cell r="T342" t="str">
            <v>NULL</v>
          </cell>
          <cell r="U342" t="str">
            <v>NULL</v>
          </cell>
          <cell r="V342" t="str">
            <v>NULL</v>
          </cell>
          <cell r="W342" t="str">
            <v>NULL</v>
          </cell>
          <cell r="X342" t="str">
            <v>NULL</v>
          </cell>
          <cell r="Y342" t="str">
            <v>NULL</v>
          </cell>
          <cell r="Z342" t="str">
            <v>NULL</v>
          </cell>
          <cell r="AA342" t="str">
            <v>NULL</v>
          </cell>
          <cell r="AB342" t="str">
            <v>NULL</v>
          </cell>
          <cell r="AC342" t="str">
            <v>NULL</v>
          </cell>
          <cell r="AD342">
            <v>4</v>
          </cell>
          <cell r="AE342" t="str">
            <v>SM</v>
          </cell>
          <cell r="AF342">
            <v>4</v>
          </cell>
          <cell r="AG342">
            <v>4</v>
          </cell>
          <cell r="AH342">
            <v>4</v>
          </cell>
          <cell r="AI342">
            <v>4</v>
          </cell>
          <cell r="AJ342" t="str">
            <v>NULL</v>
          </cell>
          <cell r="AK342">
            <v>9</v>
          </cell>
          <cell r="AL342">
            <v>9</v>
          </cell>
        </row>
        <row r="343">
          <cell r="A343">
            <v>111789</v>
          </cell>
          <cell r="B343">
            <v>9081000</v>
          </cell>
          <cell r="C343" t="str">
            <v>Camborne Nursery School</v>
          </cell>
          <cell r="D343" t="str">
            <v>South West</v>
          </cell>
          <cell r="E343" t="str">
            <v>South West</v>
          </cell>
          <cell r="F343" t="str">
            <v>Cornwall</v>
          </cell>
          <cell r="G343" t="str">
            <v>Camborne and Redruth</v>
          </cell>
          <cell r="H343" t="str">
            <v>TR14 7DT</v>
          </cell>
          <cell r="I343" t="str">
            <v>LA Nursery School</v>
          </cell>
          <cell r="J343" t="str">
            <v>Nursery</v>
          </cell>
          <cell r="K343" t="str">
            <v>Not applicable</v>
          </cell>
          <cell r="L343">
            <v>10005507</v>
          </cell>
          <cell r="M343">
            <v>42332</v>
          </cell>
          <cell r="N343">
            <v>42332</v>
          </cell>
          <cell r="O343" t="str">
            <v>Maintained Academy and School Short inspection</v>
          </cell>
          <cell r="P343" t="str">
            <v>Schools - Short inspection</v>
          </cell>
          <cell r="Q343" t="str">
            <v>NULL</v>
          </cell>
          <cell r="R343" t="str">
            <v>NULL</v>
          </cell>
          <cell r="S343" t="str">
            <v>NULL</v>
          </cell>
          <cell r="T343" t="str">
            <v>NULL</v>
          </cell>
          <cell r="U343" t="str">
            <v>NULL</v>
          </cell>
          <cell r="V343" t="str">
            <v>NULL</v>
          </cell>
          <cell r="W343" t="str">
            <v>NULL</v>
          </cell>
          <cell r="X343" t="str">
            <v>NULL</v>
          </cell>
          <cell r="Y343" t="str">
            <v>NULL</v>
          </cell>
          <cell r="Z343" t="str">
            <v>NULL</v>
          </cell>
          <cell r="AA343" t="str">
            <v>NULL</v>
          </cell>
          <cell r="AB343" t="str">
            <v>NULL</v>
          </cell>
          <cell r="AC343" t="str">
            <v>NULL</v>
          </cell>
          <cell r="AD343">
            <v>1</v>
          </cell>
          <cell r="AE343" t="str">
            <v>NULL</v>
          </cell>
          <cell r="AF343">
            <v>1</v>
          </cell>
          <cell r="AG343">
            <v>1</v>
          </cell>
          <cell r="AH343">
            <v>1</v>
          </cell>
          <cell r="AI343">
            <v>1</v>
          </cell>
          <cell r="AJ343" t="str">
            <v>NULL</v>
          </cell>
          <cell r="AK343">
            <v>8</v>
          </cell>
          <cell r="AL343" t="str">
            <v>NULL</v>
          </cell>
        </row>
        <row r="344">
          <cell r="A344">
            <v>111792</v>
          </cell>
          <cell r="B344">
            <v>9082004</v>
          </cell>
          <cell r="C344" t="str">
            <v>Marazion School</v>
          </cell>
          <cell r="D344" t="str">
            <v>South West</v>
          </cell>
          <cell r="E344" t="str">
            <v>South West</v>
          </cell>
          <cell r="F344" t="str">
            <v>Cornwall</v>
          </cell>
          <cell r="G344" t="str">
            <v>St Ives</v>
          </cell>
          <cell r="H344" t="str">
            <v>TR17 0DG</v>
          </cell>
          <cell r="I344" t="str">
            <v>Foundation School</v>
          </cell>
          <cell r="J344" t="str">
            <v>Primary</v>
          </cell>
          <cell r="K344" t="str">
            <v>Does not have a sixth form</v>
          </cell>
          <cell r="L344">
            <v>10000469</v>
          </cell>
          <cell r="M344">
            <v>42290</v>
          </cell>
          <cell r="N344">
            <v>42291</v>
          </cell>
          <cell r="O344" t="str">
            <v>Maintained Academy and School Short inspection</v>
          </cell>
          <cell r="P344" t="str">
            <v>Schools - S8 deemed S5</v>
          </cell>
          <cell r="Q344" t="str">
            <v>NULL</v>
          </cell>
          <cell r="R344">
            <v>3</v>
          </cell>
          <cell r="S344" t="str">
            <v>NULL</v>
          </cell>
          <cell r="T344">
            <v>3</v>
          </cell>
          <cell r="U344">
            <v>3</v>
          </cell>
          <cell r="V344">
            <v>2</v>
          </cell>
          <cell r="W344">
            <v>3</v>
          </cell>
          <cell r="X344" t="str">
            <v>NULL</v>
          </cell>
          <cell r="Y344">
            <v>2</v>
          </cell>
          <cell r="Z344" t="str">
            <v>NULL</v>
          </cell>
          <cell r="AA344" t="str">
            <v>NULL</v>
          </cell>
          <cell r="AB344" t="str">
            <v>NULL</v>
          </cell>
          <cell r="AC344" t="str">
            <v>NULL</v>
          </cell>
          <cell r="AD344">
            <v>2</v>
          </cell>
          <cell r="AE344" t="str">
            <v>NULL</v>
          </cell>
          <cell r="AF344">
            <v>2</v>
          </cell>
          <cell r="AG344">
            <v>2</v>
          </cell>
          <cell r="AH344">
            <v>2</v>
          </cell>
          <cell r="AI344">
            <v>2</v>
          </cell>
          <cell r="AJ344" t="str">
            <v>NULL</v>
          </cell>
          <cell r="AK344">
            <v>8</v>
          </cell>
          <cell r="AL344" t="str">
            <v>NULL</v>
          </cell>
        </row>
        <row r="345">
          <cell r="A345">
            <v>111824</v>
          </cell>
          <cell r="B345">
            <v>9082124</v>
          </cell>
          <cell r="C345" t="str">
            <v>Sithney Community Primary School</v>
          </cell>
          <cell r="D345" t="str">
            <v>South West</v>
          </cell>
          <cell r="E345" t="str">
            <v>South West</v>
          </cell>
          <cell r="F345" t="str">
            <v>Cornwall</v>
          </cell>
          <cell r="G345" t="str">
            <v>St Ives</v>
          </cell>
          <cell r="H345" t="str">
            <v>TR13 0AE</v>
          </cell>
          <cell r="I345" t="str">
            <v>Foundation School</v>
          </cell>
          <cell r="J345" t="str">
            <v>Primary</v>
          </cell>
          <cell r="K345" t="str">
            <v>Does not have a sixth form</v>
          </cell>
          <cell r="L345">
            <v>10005870</v>
          </cell>
          <cell r="M345">
            <v>42339</v>
          </cell>
          <cell r="N345">
            <v>42340</v>
          </cell>
          <cell r="O345" t="str">
            <v>Maintained Academy and School Short inspection</v>
          </cell>
          <cell r="P345" t="str">
            <v>Schools - S8 deemed S5</v>
          </cell>
          <cell r="Q345" t="str">
            <v>NULL</v>
          </cell>
          <cell r="R345">
            <v>1</v>
          </cell>
          <cell r="S345" t="str">
            <v>NULL</v>
          </cell>
          <cell r="T345">
            <v>1</v>
          </cell>
          <cell r="U345">
            <v>1</v>
          </cell>
          <cell r="V345">
            <v>1</v>
          </cell>
          <cell r="W345">
            <v>1</v>
          </cell>
          <cell r="X345" t="str">
            <v>NULL</v>
          </cell>
          <cell r="Y345">
            <v>1</v>
          </cell>
          <cell r="Z345" t="str">
            <v>NULL</v>
          </cell>
          <cell r="AA345" t="str">
            <v>NULL</v>
          </cell>
          <cell r="AB345" t="str">
            <v>NULL</v>
          </cell>
          <cell r="AC345" t="str">
            <v>NULL</v>
          </cell>
          <cell r="AD345">
            <v>2</v>
          </cell>
          <cell r="AE345" t="str">
            <v>NULL</v>
          </cell>
          <cell r="AF345">
            <v>2</v>
          </cell>
          <cell r="AG345">
            <v>2</v>
          </cell>
          <cell r="AH345">
            <v>2</v>
          </cell>
          <cell r="AI345">
            <v>2</v>
          </cell>
          <cell r="AJ345" t="str">
            <v>NULL</v>
          </cell>
          <cell r="AK345">
            <v>2</v>
          </cell>
          <cell r="AL345">
            <v>9</v>
          </cell>
        </row>
        <row r="346">
          <cell r="A346">
            <v>111831</v>
          </cell>
          <cell r="B346">
            <v>9082133</v>
          </cell>
          <cell r="C346" t="str">
            <v>Parc Eglos School</v>
          </cell>
          <cell r="D346" t="str">
            <v>South West</v>
          </cell>
          <cell r="E346" t="str">
            <v>South West</v>
          </cell>
          <cell r="F346" t="str">
            <v>Cornwall</v>
          </cell>
          <cell r="G346" t="str">
            <v>St Ives</v>
          </cell>
          <cell r="H346" t="str">
            <v>TR13 8UP</v>
          </cell>
          <cell r="I346" t="str">
            <v>Foundation School</v>
          </cell>
          <cell r="J346" t="str">
            <v>Primary</v>
          </cell>
          <cell r="K346" t="str">
            <v>Does not have a sixth form</v>
          </cell>
          <cell r="L346">
            <v>10008091</v>
          </cell>
          <cell r="M346">
            <v>42338</v>
          </cell>
          <cell r="N346">
            <v>42338</v>
          </cell>
          <cell r="O346" t="str">
            <v>S8 No Formal Designation Visit</v>
          </cell>
          <cell r="P346" t="str">
            <v>Schools - S8</v>
          </cell>
          <cell r="Q346" t="str">
            <v>NULL</v>
          </cell>
          <cell r="R346" t="str">
            <v>NULL</v>
          </cell>
          <cell r="S346" t="str">
            <v>NULL</v>
          </cell>
          <cell r="T346" t="str">
            <v>NULL</v>
          </cell>
          <cell r="U346" t="str">
            <v>NULL</v>
          </cell>
          <cell r="V346" t="str">
            <v>NULL</v>
          </cell>
          <cell r="W346" t="str">
            <v>NULL</v>
          </cell>
          <cell r="X346" t="str">
            <v>NULL</v>
          </cell>
          <cell r="Y346" t="str">
            <v>NULL</v>
          </cell>
          <cell r="Z346" t="str">
            <v>NULL</v>
          </cell>
          <cell r="AA346" t="str">
            <v>NULL</v>
          </cell>
          <cell r="AB346" t="str">
            <v>NULL</v>
          </cell>
          <cell r="AC346" t="str">
            <v>NULL</v>
          </cell>
          <cell r="AD346">
            <v>1</v>
          </cell>
          <cell r="AE346" t="str">
            <v>NULL</v>
          </cell>
          <cell r="AF346">
            <v>1</v>
          </cell>
          <cell r="AG346">
            <v>1</v>
          </cell>
          <cell r="AH346">
            <v>1</v>
          </cell>
          <cell r="AI346">
            <v>1</v>
          </cell>
          <cell r="AJ346" t="str">
            <v>NULL</v>
          </cell>
          <cell r="AK346">
            <v>1</v>
          </cell>
          <cell r="AL346">
            <v>9</v>
          </cell>
        </row>
        <row r="347">
          <cell r="A347">
            <v>111967</v>
          </cell>
          <cell r="B347">
            <v>9082724</v>
          </cell>
          <cell r="C347" t="str">
            <v>Stoke Climsland School</v>
          </cell>
          <cell r="D347" t="str">
            <v>South West</v>
          </cell>
          <cell r="E347" t="str">
            <v>South West</v>
          </cell>
          <cell r="F347" t="str">
            <v>Cornwall</v>
          </cell>
          <cell r="G347" t="str">
            <v>North Cornwall</v>
          </cell>
          <cell r="H347" t="str">
            <v>PL17 8ND</v>
          </cell>
          <cell r="I347" t="str">
            <v>Community School</v>
          </cell>
          <cell r="J347" t="str">
            <v>Primary</v>
          </cell>
          <cell r="K347" t="str">
            <v>Does not have a sixth form</v>
          </cell>
          <cell r="L347">
            <v>10007655</v>
          </cell>
          <cell r="M347">
            <v>42270</v>
          </cell>
          <cell r="N347">
            <v>42270</v>
          </cell>
          <cell r="O347" t="str">
            <v>Requires Improvement monitoring Visit 1</v>
          </cell>
          <cell r="P347" t="str">
            <v>Schools - S8</v>
          </cell>
          <cell r="Q347" t="str">
            <v>NULL</v>
          </cell>
          <cell r="R347" t="str">
            <v>NULL</v>
          </cell>
          <cell r="S347" t="str">
            <v>NULL</v>
          </cell>
          <cell r="T347" t="str">
            <v>NULL</v>
          </cell>
          <cell r="U347" t="str">
            <v>NULL</v>
          </cell>
          <cell r="V347" t="str">
            <v>NULL</v>
          </cell>
          <cell r="W347" t="str">
            <v>NULL</v>
          </cell>
          <cell r="X347" t="str">
            <v>NULL</v>
          </cell>
          <cell r="Y347" t="str">
            <v>NULL</v>
          </cell>
          <cell r="Z347" t="str">
            <v>NULL</v>
          </cell>
          <cell r="AA347" t="str">
            <v>NULL</v>
          </cell>
          <cell r="AB347" t="str">
            <v>NULL</v>
          </cell>
          <cell r="AC347" t="str">
            <v>NULL</v>
          </cell>
          <cell r="AD347">
            <v>3</v>
          </cell>
          <cell r="AE347" t="str">
            <v>NULL</v>
          </cell>
          <cell r="AF347">
            <v>3</v>
          </cell>
          <cell r="AG347">
            <v>3</v>
          </cell>
          <cell r="AH347">
            <v>2</v>
          </cell>
          <cell r="AI347">
            <v>3</v>
          </cell>
          <cell r="AJ347" t="str">
            <v>NULL</v>
          </cell>
          <cell r="AK347">
            <v>2</v>
          </cell>
          <cell r="AL347">
            <v>9</v>
          </cell>
        </row>
        <row r="348">
          <cell r="A348">
            <v>112045</v>
          </cell>
          <cell r="B348">
            <v>9084150</v>
          </cell>
          <cell r="C348" t="str">
            <v>Budehaven Community School</v>
          </cell>
          <cell r="D348" t="str">
            <v>South West</v>
          </cell>
          <cell r="E348" t="str">
            <v>South West</v>
          </cell>
          <cell r="F348" t="str">
            <v>Cornwall</v>
          </cell>
          <cell r="G348" t="str">
            <v>North Cornwall</v>
          </cell>
          <cell r="H348" t="str">
            <v>EX23 8DQ</v>
          </cell>
          <cell r="I348" t="str">
            <v>Foundation School</v>
          </cell>
          <cell r="J348" t="str">
            <v>Secondary</v>
          </cell>
          <cell r="K348" t="str">
            <v>Has a sixth form</v>
          </cell>
          <cell r="L348">
            <v>10004061</v>
          </cell>
          <cell r="M348">
            <v>42342</v>
          </cell>
          <cell r="N348">
            <v>42342</v>
          </cell>
          <cell r="O348" t="str">
            <v>Requires Improvement monitoring Visit 2</v>
          </cell>
          <cell r="P348" t="str">
            <v>Schools - S8</v>
          </cell>
          <cell r="Q348" t="str">
            <v>NULL</v>
          </cell>
          <cell r="R348" t="str">
            <v>NULL</v>
          </cell>
          <cell r="S348" t="str">
            <v>NULL</v>
          </cell>
          <cell r="T348" t="str">
            <v>NULL</v>
          </cell>
          <cell r="U348" t="str">
            <v>NULL</v>
          </cell>
          <cell r="V348" t="str">
            <v>NULL</v>
          </cell>
          <cell r="W348" t="str">
            <v>NULL</v>
          </cell>
          <cell r="X348" t="str">
            <v>NULL</v>
          </cell>
          <cell r="Y348" t="str">
            <v>NULL</v>
          </cell>
          <cell r="Z348" t="str">
            <v>NULL</v>
          </cell>
          <cell r="AA348" t="str">
            <v>NULL</v>
          </cell>
          <cell r="AB348" t="str">
            <v>NULL</v>
          </cell>
          <cell r="AC348" t="str">
            <v>NULL</v>
          </cell>
          <cell r="AD348">
            <v>3</v>
          </cell>
          <cell r="AE348" t="str">
            <v>NULL</v>
          </cell>
          <cell r="AF348">
            <v>3</v>
          </cell>
          <cell r="AG348">
            <v>3</v>
          </cell>
          <cell r="AH348">
            <v>2</v>
          </cell>
          <cell r="AI348">
            <v>3</v>
          </cell>
          <cell r="AJ348" t="str">
            <v>NULL</v>
          </cell>
          <cell r="AK348">
            <v>9</v>
          </cell>
          <cell r="AL348">
            <v>2</v>
          </cell>
        </row>
        <row r="349">
          <cell r="A349">
            <v>112050</v>
          </cell>
          <cell r="B349">
            <v>9084155</v>
          </cell>
          <cell r="C349" t="str">
            <v>Brannel School</v>
          </cell>
          <cell r="D349" t="str">
            <v>South West</v>
          </cell>
          <cell r="E349" t="str">
            <v>South West</v>
          </cell>
          <cell r="F349" t="str">
            <v>Cornwall</v>
          </cell>
          <cell r="G349" t="str">
            <v>St Austell and Newquay</v>
          </cell>
          <cell r="H349" t="str">
            <v>PL26 7RN</v>
          </cell>
          <cell r="I349" t="str">
            <v>Foundation School</v>
          </cell>
          <cell r="J349" t="str">
            <v>Secondary</v>
          </cell>
          <cell r="K349" t="str">
            <v>Does not have a sixth form</v>
          </cell>
          <cell r="L349">
            <v>10001788</v>
          </cell>
          <cell r="M349">
            <v>42278</v>
          </cell>
          <cell r="N349">
            <v>42279</v>
          </cell>
          <cell r="O349" t="str">
            <v>Requires Improvement S5 Reinspection Visit 1</v>
          </cell>
          <cell r="P349" t="str">
            <v>Schools - S5</v>
          </cell>
          <cell r="Q349" t="str">
            <v>NULL</v>
          </cell>
          <cell r="R349">
            <v>3</v>
          </cell>
          <cell r="S349" t="str">
            <v>NULL</v>
          </cell>
          <cell r="T349">
            <v>3</v>
          </cell>
          <cell r="U349">
            <v>3</v>
          </cell>
          <cell r="V349">
            <v>3</v>
          </cell>
          <cell r="W349">
            <v>3</v>
          </cell>
          <cell r="X349" t="str">
            <v>NULL</v>
          </cell>
          <cell r="Y349" t="str">
            <v>NULL</v>
          </cell>
          <cell r="Z349" t="str">
            <v>NULL</v>
          </cell>
          <cell r="AA349" t="str">
            <v>NULL</v>
          </cell>
          <cell r="AB349" t="str">
            <v>NULL</v>
          </cell>
          <cell r="AC349" t="str">
            <v>NULL</v>
          </cell>
          <cell r="AD349">
            <v>3</v>
          </cell>
          <cell r="AE349" t="str">
            <v>NULL</v>
          </cell>
          <cell r="AF349">
            <v>3</v>
          </cell>
          <cell r="AG349">
            <v>3</v>
          </cell>
          <cell r="AH349">
            <v>3</v>
          </cell>
          <cell r="AI349">
            <v>3</v>
          </cell>
          <cell r="AJ349" t="str">
            <v>NULL</v>
          </cell>
          <cell r="AK349" t="str">
            <v>NULL</v>
          </cell>
          <cell r="AL349" t="str">
            <v>NULL</v>
          </cell>
        </row>
        <row r="350">
          <cell r="A350">
            <v>112052</v>
          </cell>
          <cell r="B350">
            <v>9084157</v>
          </cell>
          <cell r="C350" t="str">
            <v>Poltair School</v>
          </cell>
          <cell r="D350" t="str">
            <v>South West</v>
          </cell>
          <cell r="E350" t="str">
            <v>South West</v>
          </cell>
          <cell r="F350" t="str">
            <v>Cornwall</v>
          </cell>
          <cell r="G350" t="str">
            <v>St Austell and Newquay</v>
          </cell>
          <cell r="H350" t="str">
            <v>PL25 4BZ</v>
          </cell>
          <cell r="I350" t="str">
            <v>Foundation School</v>
          </cell>
          <cell r="J350" t="str">
            <v>Secondary</v>
          </cell>
          <cell r="K350" t="str">
            <v>Does not have a sixth form</v>
          </cell>
          <cell r="L350">
            <v>10002444</v>
          </cell>
          <cell r="M350">
            <v>42311</v>
          </cell>
          <cell r="N350">
            <v>42312</v>
          </cell>
          <cell r="O350" t="str">
            <v>Requires Improvement S5 Reinspection Visit 1</v>
          </cell>
          <cell r="P350" t="str">
            <v>Schools - S5</v>
          </cell>
          <cell r="Q350" t="str">
            <v>NULL</v>
          </cell>
          <cell r="R350">
            <v>3</v>
          </cell>
          <cell r="S350" t="str">
            <v>NULL</v>
          </cell>
          <cell r="T350">
            <v>3</v>
          </cell>
          <cell r="U350">
            <v>3</v>
          </cell>
          <cell r="V350">
            <v>2</v>
          </cell>
          <cell r="W350">
            <v>3</v>
          </cell>
          <cell r="X350" t="str">
            <v>NULL</v>
          </cell>
          <cell r="Y350" t="str">
            <v>NULL</v>
          </cell>
          <cell r="Z350" t="str">
            <v>NULL</v>
          </cell>
          <cell r="AA350" t="str">
            <v>NULL</v>
          </cell>
          <cell r="AB350" t="str">
            <v>NULL</v>
          </cell>
          <cell r="AC350" t="str">
            <v>NULL</v>
          </cell>
          <cell r="AD350">
            <v>3</v>
          </cell>
          <cell r="AE350" t="str">
            <v>NULL</v>
          </cell>
          <cell r="AF350">
            <v>3</v>
          </cell>
          <cell r="AG350">
            <v>3</v>
          </cell>
          <cell r="AH350">
            <v>2</v>
          </cell>
          <cell r="AI350">
            <v>3</v>
          </cell>
          <cell r="AJ350" t="str">
            <v>NULL</v>
          </cell>
          <cell r="AK350" t="str">
            <v>NULL</v>
          </cell>
          <cell r="AL350" t="str">
            <v>NULL</v>
          </cell>
        </row>
        <row r="351">
          <cell r="A351">
            <v>112096</v>
          </cell>
          <cell r="B351">
            <v>9091103</v>
          </cell>
          <cell r="C351" t="str">
            <v>West Cumbria Learning Centre</v>
          </cell>
          <cell r="D351" t="str">
            <v>North West</v>
          </cell>
          <cell r="E351" t="str">
            <v>North West</v>
          </cell>
          <cell r="F351" t="str">
            <v>Cumbria</v>
          </cell>
          <cell r="G351" t="str">
            <v>Workington</v>
          </cell>
          <cell r="H351" t="str">
            <v>CA14 4PJ</v>
          </cell>
          <cell r="I351" t="str">
            <v>Pupil Referral Unit</v>
          </cell>
          <cell r="J351" t="str">
            <v>PRU</v>
          </cell>
          <cell r="K351" t="str">
            <v>Not applicable</v>
          </cell>
          <cell r="L351">
            <v>10001586</v>
          </cell>
          <cell r="M351">
            <v>42332</v>
          </cell>
          <cell r="N351">
            <v>42333</v>
          </cell>
          <cell r="O351" t="str">
            <v>Special Measures S5 ReInspection</v>
          </cell>
          <cell r="P351" t="str">
            <v>Schools - S5</v>
          </cell>
          <cell r="Q351" t="str">
            <v>NULL</v>
          </cell>
          <cell r="R351">
            <v>2</v>
          </cell>
          <cell r="S351" t="str">
            <v>NULL</v>
          </cell>
          <cell r="T351">
            <v>2</v>
          </cell>
          <cell r="U351">
            <v>2</v>
          </cell>
          <cell r="V351">
            <v>2</v>
          </cell>
          <cell r="W351">
            <v>1</v>
          </cell>
          <cell r="X351" t="str">
            <v>NULL</v>
          </cell>
          <cell r="Y351" t="str">
            <v>NULL</v>
          </cell>
          <cell r="Z351" t="str">
            <v>NULL</v>
          </cell>
          <cell r="AA351" t="str">
            <v>NULL</v>
          </cell>
          <cell r="AB351" t="str">
            <v>NULL</v>
          </cell>
          <cell r="AC351" t="str">
            <v>NULL</v>
          </cell>
          <cell r="AD351">
            <v>4</v>
          </cell>
          <cell r="AE351" t="str">
            <v>SM</v>
          </cell>
          <cell r="AF351">
            <v>3</v>
          </cell>
          <cell r="AG351">
            <v>3</v>
          </cell>
          <cell r="AH351">
            <v>3</v>
          </cell>
          <cell r="AI351">
            <v>4</v>
          </cell>
          <cell r="AJ351" t="str">
            <v>NULL</v>
          </cell>
          <cell r="AK351" t="str">
            <v>NULL</v>
          </cell>
          <cell r="AL351" t="str">
            <v>NULL</v>
          </cell>
        </row>
        <row r="352">
          <cell r="A352">
            <v>112142</v>
          </cell>
          <cell r="B352">
            <v>9092136</v>
          </cell>
          <cell r="C352" t="str">
            <v>Northside Primary School</v>
          </cell>
          <cell r="D352" t="str">
            <v>North West</v>
          </cell>
          <cell r="E352" t="str">
            <v>North West</v>
          </cell>
          <cell r="F352" t="str">
            <v>Cumbria</v>
          </cell>
          <cell r="G352" t="str">
            <v>Workington</v>
          </cell>
          <cell r="H352" t="str">
            <v>CA14 1BD</v>
          </cell>
          <cell r="I352" t="str">
            <v>Community School</v>
          </cell>
          <cell r="J352" t="str">
            <v>Primary</v>
          </cell>
          <cell r="K352" t="str">
            <v>Does not have a sixth form</v>
          </cell>
          <cell r="L352">
            <v>10002261</v>
          </cell>
          <cell r="M352">
            <v>42283</v>
          </cell>
          <cell r="N352">
            <v>42284</v>
          </cell>
          <cell r="O352" t="str">
            <v>Requires Improvement S5 Reinspection Visit 1</v>
          </cell>
          <cell r="P352" t="str">
            <v>Schools - S5</v>
          </cell>
          <cell r="Q352" t="str">
            <v>NULL</v>
          </cell>
          <cell r="R352">
            <v>4</v>
          </cell>
          <cell r="S352" t="str">
            <v>SM</v>
          </cell>
          <cell r="T352">
            <v>4</v>
          </cell>
          <cell r="U352">
            <v>4</v>
          </cell>
          <cell r="V352">
            <v>3</v>
          </cell>
          <cell r="W352">
            <v>4</v>
          </cell>
          <cell r="X352" t="str">
            <v>NULL</v>
          </cell>
          <cell r="Y352">
            <v>4</v>
          </cell>
          <cell r="Z352" t="str">
            <v>NULL</v>
          </cell>
          <cell r="AA352" t="str">
            <v>NULL</v>
          </cell>
          <cell r="AB352" t="str">
            <v>NULL</v>
          </cell>
          <cell r="AC352" t="str">
            <v>NULL</v>
          </cell>
          <cell r="AD352">
            <v>3</v>
          </cell>
          <cell r="AE352" t="str">
            <v>NULL</v>
          </cell>
          <cell r="AF352">
            <v>3</v>
          </cell>
          <cell r="AG352">
            <v>3</v>
          </cell>
          <cell r="AH352">
            <v>3</v>
          </cell>
          <cell r="AI352">
            <v>3</v>
          </cell>
          <cell r="AJ352" t="str">
            <v>NULL</v>
          </cell>
          <cell r="AK352" t="str">
            <v>NULL</v>
          </cell>
          <cell r="AL352" t="str">
            <v>NULL</v>
          </cell>
        </row>
        <row r="353">
          <cell r="A353">
            <v>112177</v>
          </cell>
          <cell r="B353">
            <v>9092302</v>
          </cell>
          <cell r="C353" t="str">
            <v>Brough Primary School</v>
          </cell>
          <cell r="D353" t="str">
            <v>North West</v>
          </cell>
          <cell r="E353" t="str">
            <v>North West</v>
          </cell>
          <cell r="F353" t="str">
            <v>Cumbria</v>
          </cell>
          <cell r="G353" t="str">
            <v>Penrith and The Border</v>
          </cell>
          <cell r="H353" t="str">
            <v>CA17 4EW</v>
          </cell>
          <cell r="I353" t="str">
            <v>Community School</v>
          </cell>
          <cell r="J353" t="str">
            <v>Primary</v>
          </cell>
          <cell r="K353" t="str">
            <v>Does not have a sixth form</v>
          </cell>
          <cell r="L353">
            <v>10007251</v>
          </cell>
          <cell r="M353">
            <v>42347</v>
          </cell>
          <cell r="N353">
            <v>42347</v>
          </cell>
          <cell r="O353" t="str">
            <v>Requires Improvement monitoring Visit 1</v>
          </cell>
          <cell r="P353" t="str">
            <v>Schools - S8</v>
          </cell>
          <cell r="Q353" t="str">
            <v>NULL</v>
          </cell>
          <cell r="R353" t="str">
            <v>NULL</v>
          </cell>
          <cell r="S353" t="str">
            <v>NULL</v>
          </cell>
          <cell r="T353" t="str">
            <v>NULL</v>
          </cell>
          <cell r="U353" t="str">
            <v>NULL</v>
          </cell>
          <cell r="V353" t="str">
            <v>NULL</v>
          </cell>
          <cell r="W353" t="str">
            <v>NULL</v>
          </cell>
          <cell r="X353" t="str">
            <v>NULL</v>
          </cell>
          <cell r="Y353" t="str">
            <v>NULL</v>
          </cell>
          <cell r="Z353" t="str">
            <v>NULL</v>
          </cell>
          <cell r="AA353" t="str">
            <v>NULL</v>
          </cell>
          <cell r="AB353" t="str">
            <v>NULL</v>
          </cell>
          <cell r="AC353" t="str">
            <v>NULL</v>
          </cell>
          <cell r="AD353">
            <v>3</v>
          </cell>
          <cell r="AE353" t="str">
            <v>NULL</v>
          </cell>
          <cell r="AF353">
            <v>3</v>
          </cell>
          <cell r="AG353">
            <v>3</v>
          </cell>
          <cell r="AH353">
            <v>3</v>
          </cell>
          <cell r="AI353">
            <v>3</v>
          </cell>
          <cell r="AJ353" t="str">
            <v>NULL</v>
          </cell>
          <cell r="AK353">
            <v>2</v>
          </cell>
          <cell r="AL353">
            <v>9</v>
          </cell>
        </row>
        <row r="354">
          <cell r="A354">
            <v>112183</v>
          </cell>
          <cell r="B354">
            <v>9092314</v>
          </cell>
          <cell r="C354" t="str">
            <v>Milburn School</v>
          </cell>
          <cell r="D354" t="str">
            <v>North West</v>
          </cell>
          <cell r="E354" t="str">
            <v>North West</v>
          </cell>
          <cell r="F354" t="str">
            <v>Cumbria</v>
          </cell>
          <cell r="G354" t="str">
            <v>Penrith and The Border</v>
          </cell>
          <cell r="H354" t="str">
            <v>CA10 1TN</v>
          </cell>
          <cell r="I354" t="str">
            <v>Community School</v>
          </cell>
          <cell r="J354" t="str">
            <v>Primary</v>
          </cell>
          <cell r="K354" t="str">
            <v>Does not have a sixth form</v>
          </cell>
          <cell r="L354">
            <v>10005417</v>
          </cell>
          <cell r="M354">
            <v>42332</v>
          </cell>
          <cell r="N354">
            <v>42333</v>
          </cell>
          <cell r="O354" t="str">
            <v>Schools into Special Measures Visit 5</v>
          </cell>
          <cell r="P354" t="str">
            <v>Schools - S8 deemed S5</v>
          </cell>
          <cell r="Q354" t="str">
            <v>NULL</v>
          </cell>
          <cell r="R354">
            <v>2</v>
          </cell>
          <cell r="S354" t="str">
            <v>NULL</v>
          </cell>
          <cell r="T354">
            <v>2</v>
          </cell>
          <cell r="U354">
            <v>2</v>
          </cell>
          <cell r="V354">
            <v>1</v>
          </cell>
          <cell r="W354">
            <v>2</v>
          </cell>
          <cell r="X354" t="str">
            <v>NULL</v>
          </cell>
          <cell r="Y354">
            <v>0</v>
          </cell>
          <cell r="Z354" t="str">
            <v>NULL</v>
          </cell>
          <cell r="AA354" t="str">
            <v>NULL</v>
          </cell>
          <cell r="AB354" t="str">
            <v>NULL</v>
          </cell>
          <cell r="AC354" t="str">
            <v>NULL</v>
          </cell>
          <cell r="AD354">
            <v>4</v>
          </cell>
          <cell r="AE354" t="str">
            <v>SM</v>
          </cell>
          <cell r="AF354">
            <v>4</v>
          </cell>
          <cell r="AG354">
            <v>4</v>
          </cell>
          <cell r="AH354">
            <v>4</v>
          </cell>
          <cell r="AI354">
            <v>4</v>
          </cell>
          <cell r="AJ354" t="str">
            <v>NULL</v>
          </cell>
          <cell r="AK354" t="str">
            <v>NULL</v>
          </cell>
          <cell r="AL354" t="str">
            <v>NULL</v>
          </cell>
        </row>
        <row r="355">
          <cell r="A355">
            <v>112230</v>
          </cell>
          <cell r="B355">
            <v>9092625</v>
          </cell>
          <cell r="C355" t="str">
            <v>Kingmoor Nursery and Infant School</v>
          </cell>
          <cell r="D355" t="str">
            <v>North West</v>
          </cell>
          <cell r="E355" t="str">
            <v>North West</v>
          </cell>
          <cell r="F355" t="str">
            <v>Cumbria</v>
          </cell>
          <cell r="G355" t="str">
            <v>Carlisle</v>
          </cell>
          <cell r="H355" t="str">
            <v>CA3 0ES</v>
          </cell>
          <cell r="I355" t="str">
            <v>Community School</v>
          </cell>
          <cell r="J355" t="str">
            <v>Primary</v>
          </cell>
          <cell r="K355" t="str">
            <v>Does not have a sixth form</v>
          </cell>
          <cell r="L355">
            <v>10007253</v>
          </cell>
          <cell r="M355">
            <v>42328</v>
          </cell>
          <cell r="N355">
            <v>42328</v>
          </cell>
          <cell r="O355" t="str">
            <v>Requires Improvement monitoring Visit 1</v>
          </cell>
          <cell r="P355" t="str">
            <v>Schools - S8</v>
          </cell>
          <cell r="Q355" t="str">
            <v>NULL</v>
          </cell>
          <cell r="R355" t="str">
            <v>NULL</v>
          </cell>
          <cell r="S355" t="str">
            <v>NULL</v>
          </cell>
          <cell r="T355" t="str">
            <v>NULL</v>
          </cell>
          <cell r="U355" t="str">
            <v>NULL</v>
          </cell>
          <cell r="V355" t="str">
            <v>NULL</v>
          </cell>
          <cell r="W355" t="str">
            <v>NULL</v>
          </cell>
          <cell r="X355" t="str">
            <v>NULL</v>
          </cell>
          <cell r="Y355" t="str">
            <v>NULL</v>
          </cell>
          <cell r="Z355" t="str">
            <v>NULL</v>
          </cell>
          <cell r="AA355" t="str">
            <v>NULL</v>
          </cell>
          <cell r="AB355" t="str">
            <v>NULL</v>
          </cell>
          <cell r="AC355" t="str">
            <v>NULL</v>
          </cell>
          <cell r="AD355">
            <v>3</v>
          </cell>
          <cell r="AE355" t="str">
            <v>NULL</v>
          </cell>
          <cell r="AF355">
            <v>2</v>
          </cell>
          <cell r="AG355">
            <v>2</v>
          </cell>
          <cell r="AH355">
            <v>3</v>
          </cell>
          <cell r="AI355">
            <v>3</v>
          </cell>
          <cell r="AJ355" t="str">
            <v>NULL</v>
          </cell>
          <cell r="AK355">
            <v>2</v>
          </cell>
          <cell r="AL355">
            <v>9</v>
          </cell>
        </row>
        <row r="356">
          <cell r="A356">
            <v>112269</v>
          </cell>
          <cell r="B356">
            <v>9093064</v>
          </cell>
          <cell r="C356" t="str">
            <v>Vicarage Park CofE Primary School</v>
          </cell>
          <cell r="D356" t="str">
            <v>North West</v>
          </cell>
          <cell r="E356" t="str">
            <v>North West</v>
          </cell>
          <cell r="F356" t="str">
            <v>Cumbria</v>
          </cell>
          <cell r="G356" t="str">
            <v>Westmorland and Lonsdale</v>
          </cell>
          <cell r="H356" t="str">
            <v>LA9 5BP</v>
          </cell>
          <cell r="I356" t="str">
            <v>Voluntary Controlled School</v>
          </cell>
          <cell r="J356" t="str">
            <v>Primary</v>
          </cell>
          <cell r="K356" t="str">
            <v>Does not have a sixth form</v>
          </cell>
          <cell r="L356">
            <v>10002553</v>
          </cell>
          <cell r="M356">
            <v>42319</v>
          </cell>
          <cell r="N356">
            <v>42320</v>
          </cell>
          <cell r="O356" t="str">
            <v>S8 No Formal Designation Visit</v>
          </cell>
          <cell r="P356" t="str">
            <v>Schools - S8 deemed S5</v>
          </cell>
          <cell r="Q356" t="str">
            <v>NULL</v>
          </cell>
          <cell r="R356">
            <v>3</v>
          </cell>
          <cell r="S356" t="str">
            <v>NULL</v>
          </cell>
          <cell r="T356">
            <v>3</v>
          </cell>
          <cell r="U356">
            <v>3</v>
          </cell>
          <cell r="V356">
            <v>3</v>
          </cell>
          <cell r="W356">
            <v>3</v>
          </cell>
          <cell r="X356" t="str">
            <v>NULL</v>
          </cell>
          <cell r="Y356">
            <v>3</v>
          </cell>
          <cell r="Z356">
            <v>0</v>
          </cell>
          <cell r="AA356" t="str">
            <v>NULL</v>
          </cell>
          <cell r="AB356" t="str">
            <v>NULL</v>
          </cell>
          <cell r="AC356" t="str">
            <v>NULL</v>
          </cell>
          <cell r="AD356">
            <v>1</v>
          </cell>
          <cell r="AE356" t="str">
            <v>NULL</v>
          </cell>
          <cell r="AF356">
            <v>1</v>
          </cell>
          <cell r="AG356">
            <v>1</v>
          </cell>
          <cell r="AH356">
            <v>1</v>
          </cell>
          <cell r="AI356">
            <v>1</v>
          </cell>
          <cell r="AJ356" t="str">
            <v>NULL</v>
          </cell>
          <cell r="AK356">
            <v>2</v>
          </cell>
          <cell r="AL356">
            <v>9</v>
          </cell>
        </row>
        <row r="357">
          <cell r="A357">
            <v>112281</v>
          </cell>
          <cell r="B357">
            <v>9093124</v>
          </cell>
          <cell r="C357" t="str">
            <v>Burlington CofE School</v>
          </cell>
          <cell r="D357" t="str">
            <v>North West</v>
          </cell>
          <cell r="E357" t="str">
            <v>North West</v>
          </cell>
          <cell r="F357" t="str">
            <v>Cumbria</v>
          </cell>
          <cell r="G357" t="str">
            <v>Barrow and Furness</v>
          </cell>
          <cell r="H357" t="str">
            <v>LA17 7UH</v>
          </cell>
          <cell r="I357" t="str">
            <v>Voluntary Controlled School</v>
          </cell>
          <cell r="J357" t="str">
            <v>Primary</v>
          </cell>
          <cell r="K357" t="str">
            <v>Does not have a sixth form</v>
          </cell>
          <cell r="L357">
            <v>10002264</v>
          </cell>
          <cell r="M357">
            <v>42291</v>
          </cell>
          <cell r="N357">
            <v>42292</v>
          </cell>
          <cell r="O357" t="str">
            <v>Requires Improvement S5 Reinspection Visit 1</v>
          </cell>
          <cell r="P357" t="str">
            <v>Schools - S5</v>
          </cell>
          <cell r="Q357" t="str">
            <v>NULL</v>
          </cell>
          <cell r="R357">
            <v>2</v>
          </cell>
          <cell r="S357" t="str">
            <v>NULL</v>
          </cell>
          <cell r="T357">
            <v>2</v>
          </cell>
          <cell r="U357">
            <v>2</v>
          </cell>
          <cell r="V357">
            <v>2</v>
          </cell>
          <cell r="W357">
            <v>2</v>
          </cell>
          <cell r="X357" t="str">
            <v>NULL</v>
          </cell>
          <cell r="Y357">
            <v>2</v>
          </cell>
          <cell r="Z357" t="str">
            <v>NULL</v>
          </cell>
          <cell r="AA357" t="str">
            <v>NULL</v>
          </cell>
          <cell r="AB357" t="str">
            <v>NULL</v>
          </cell>
          <cell r="AC357" t="str">
            <v>NULL</v>
          </cell>
          <cell r="AD357">
            <v>3</v>
          </cell>
          <cell r="AE357" t="str">
            <v>NULL</v>
          </cell>
          <cell r="AF357">
            <v>3</v>
          </cell>
          <cell r="AG357">
            <v>3</v>
          </cell>
          <cell r="AH357">
            <v>2</v>
          </cell>
          <cell r="AI357">
            <v>3</v>
          </cell>
          <cell r="AJ357" t="str">
            <v>NULL</v>
          </cell>
          <cell r="AK357" t="str">
            <v>NULL</v>
          </cell>
          <cell r="AL357" t="str">
            <v>NULL</v>
          </cell>
        </row>
        <row r="358">
          <cell r="A358">
            <v>112315</v>
          </cell>
          <cell r="B358">
            <v>9093356</v>
          </cell>
          <cell r="C358" t="str">
            <v>Crosby Ravensworth CofE School</v>
          </cell>
          <cell r="D358" t="str">
            <v>North West</v>
          </cell>
          <cell r="E358" t="str">
            <v>North West</v>
          </cell>
          <cell r="F358" t="str">
            <v>Cumbria</v>
          </cell>
          <cell r="G358" t="str">
            <v>Penrith and The Border</v>
          </cell>
          <cell r="H358" t="str">
            <v>CA10 3JJ</v>
          </cell>
          <cell r="I358" t="str">
            <v>Voluntary Aided School</v>
          </cell>
          <cell r="J358" t="str">
            <v>Primary</v>
          </cell>
          <cell r="K358" t="str">
            <v>Does not have a sixth form</v>
          </cell>
          <cell r="L358">
            <v>10003752</v>
          </cell>
          <cell r="M358">
            <v>42269</v>
          </cell>
          <cell r="N358">
            <v>42269</v>
          </cell>
          <cell r="O358" t="str">
            <v>Maintained Academy and School Short inspection</v>
          </cell>
          <cell r="P358" t="str">
            <v>Schools - Short inspection</v>
          </cell>
          <cell r="Q358" t="str">
            <v>NULL</v>
          </cell>
          <cell r="R358" t="str">
            <v>NULL</v>
          </cell>
          <cell r="S358" t="str">
            <v>NULL</v>
          </cell>
          <cell r="T358" t="str">
            <v>NULL</v>
          </cell>
          <cell r="U358" t="str">
            <v>NULL</v>
          </cell>
          <cell r="V358" t="str">
            <v>NULL</v>
          </cell>
          <cell r="W358" t="str">
            <v>NULL</v>
          </cell>
          <cell r="X358" t="str">
            <v>NULL</v>
          </cell>
          <cell r="Y358" t="str">
            <v>NULL</v>
          </cell>
          <cell r="Z358" t="str">
            <v>NULL</v>
          </cell>
          <cell r="AA358" t="str">
            <v>NULL</v>
          </cell>
          <cell r="AB358" t="str">
            <v>NULL</v>
          </cell>
          <cell r="AC358" t="str">
            <v>NULL</v>
          </cell>
          <cell r="AD358">
            <v>2</v>
          </cell>
          <cell r="AE358" t="str">
            <v>NULL</v>
          </cell>
          <cell r="AF358">
            <v>2</v>
          </cell>
          <cell r="AG358">
            <v>2</v>
          </cell>
          <cell r="AH358">
            <v>2</v>
          </cell>
          <cell r="AI358">
            <v>2</v>
          </cell>
          <cell r="AJ358" t="str">
            <v>NULL</v>
          </cell>
          <cell r="AK358">
            <v>2</v>
          </cell>
          <cell r="AL358">
            <v>9</v>
          </cell>
        </row>
        <row r="359">
          <cell r="A359">
            <v>112370</v>
          </cell>
          <cell r="B359">
            <v>9093653</v>
          </cell>
          <cell r="C359" t="str">
            <v>St Cuthbert's Catholic Community School</v>
          </cell>
          <cell r="D359" t="str">
            <v>North West</v>
          </cell>
          <cell r="E359" t="str">
            <v>North West</v>
          </cell>
          <cell r="F359" t="str">
            <v>Cumbria</v>
          </cell>
          <cell r="G359" t="str">
            <v>Carlisle</v>
          </cell>
          <cell r="H359" t="str">
            <v>CA1 2UE</v>
          </cell>
          <cell r="I359" t="str">
            <v>Voluntary Aided School</v>
          </cell>
          <cell r="J359" t="str">
            <v>Primary</v>
          </cell>
          <cell r="K359" t="str">
            <v>Does not have a sixth form</v>
          </cell>
          <cell r="L359">
            <v>10002258</v>
          </cell>
          <cell r="M359">
            <v>42270</v>
          </cell>
          <cell r="N359">
            <v>42271</v>
          </cell>
          <cell r="O359" t="str">
            <v>Requires Improvement S5 Reinspection Visit 1</v>
          </cell>
          <cell r="P359" t="str">
            <v>Schools - S5</v>
          </cell>
          <cell r="Q359" t="str">
            <v>NULL</v>
          </cell>
          <cell r="R359">
            <v>3</v>
          </cell>
          <cell r="S359" t="str">
            <v>NULL</v>
          </cell>
          <cell r="T359">
            <v>3</v>
          </cell>
          <cell r="U359">
            <v>3</v>
          </cell>
          <cell r="V359">
            <v>3</v>
          </cell>
          <cell r="W359">
            <v>3</v>
          </cell>
          <cell r="X359" t="str">
            <v>NULL</v>
          </cell>
          <cell r="Y359">
            <v>3</v>
          </cell>
          <cell r="Z359" t="str">
            <v>NULL</v>
          </cell>
          <cell r="AA359" t="str">
            <v>NULL</v>
          </cell>
          <cell r="AB359" t="str">
            <v>NULL</v>
          </cell>
          <cell r="AC359" t="str">
            <v>NULL</v>
          </cell>
          <cell r="AD359">
            <v>3</v>
          </cell>
          <cell r="AE359" t="str">
            <v>NULL</v>
          </cell>
          <cell r="AF359">
            <v>3</v>
          </cell>
          <cell r="AG359">
            <v>3</v>
          </cell>
          <cell r="AH359">
            <v>3</v>
          </cell>
          <cell r="AI359">
            <v>2</v>
          </cell>
          <cell r="AJ359" t="str">
            <v>NULL</v>
          </cell>
          <cell r="AK359" t="str">
            <v>NULL</v>
          </cell>
          <cell r="AL359" t="str">
            <v>NULL</v>
          </cell>
        </row>
        <row r="360">
          <cell r="A360">
            <v>112375</v>
          </cell>
          <cell r="B360">
            <v>9094001</v>
          </cell>
          <cell r="C360" t="str">
            <v>Beacon Hill Community School</v>
          </cell>
          <cell r="D360" t="str">
            <v>North West</v>
          </cell>
          <cell r="E360" t="str">
            <v>North West</v>
          </cell>
          <cell r="F360" t="str">
            <v>Cumbria</v>
          </cell>
          <cell r="G360" t="str">
            <v>Workington</v>
          </cell>
          <cell r="H360" t="str">
            <v>CA7 3EZ</v>
          </cell>
          <cell r="I360" t="str">
            <v>Community School</v>
          </cell>
          <cell r="J360" t="str">
            <v>Secondary</v>
          </cell>
          <cell r="K360" t="str">
            <v>Does not have a sixth form</v>
          </cell>
          <cell r="L360">
            <v>10001638</v>
          </cell>
          <cell r="M360">
            <v>42277</v>
          </cell>
          <cell r="N360">
            <v>42278</v>
          </cell>
          <cell r="O360" t="str">
            <v>Serious Weaknesses S5 Reinspection</v>
          </cell>
          <cell r="P360" t="str">
            <v>Schools - S5</v>
          </cell>
          <cell r="Q360" t="str">
            <v>NULL</v>
          </cell>
          <cell r="R360">
            <v>3</v>
          </cell>
          <cell r="S360" t="str">
            <v>NULL</v>
          </cell>
          <cell r="T360">
            <v>3</v>
          </cell>
          <cell r="U360">
            <v>3</v>
          </cell>
          <cell r="V360">
            <v>2</v>
          </cell>
          <cell r="W360">
            <v>3</v>
          </cell>
          <cell r="X360" t="str">
            <v>NULL</v>
          </cell>
          <cell r="Y360" t="str">
            <v>NULL</v>
          </cell>
          <cell r="Z360" t="str">
            <v>NULL</v>
          </cell>
          <cell r="AA360" t="str">
            <v>NULL</v>
          </cell>
          <cell r="AB360" t="str">
            <v>NULL</v>
          </cell>
          <cell r="AC360" t="str">
            <v>NULL</v>
          </cell>
          <cell r="AD360">
            <v>4</v>
          </cell>
          <cell r="AE360" t="str">
            <v>SWK</v>
          </cell>
          <cell r="AF360">
            <v>4</v>
          </cell>
          <cell r="AG360">
            <v>3</v>
          </cell>
          <cell r="AH360">
            <v>2</v>
          </cell>
          <cell r="AI360">
            <v>3</v>
          </cell>
          <cell r="AJ360" t="str">
            <v>NULL</v>
          </cell>
          <cell r="AK360" t="str">
            <v>NULL</v>
          </cell>
          <cell r="AL360" t="str">
            <v>NULL</v>
          </cell>
        </row>
        <row r="361">
          <cell r="A361">
            <v>112379</v>
          </cell>
          <cell r="B361">
            <v>9094056</v>
          </cell>
          <cell r="C361" t="str">
            <v>The Lakes School</v>
          </cell>
          <cell r="D361" t="str">
            <v>North West</v>
          </cell>
          <cell r="E361" t="str">
            <v>North West</v>
          </cell>
          <cell r="F361" t="str">
            <v>Cumbria</v>
          </cell>
          <cell r="G361" t="str">
            <v>Westmorland and Lonsdale</v>
          </cell>
          <cell r="H361" t="str">
            <v>LA23 1HW</v>
          </cell>
          <cell r="I361" t="str">
            <v>Community School</v>
          </cell>
          <cell r="J361" t="str">
            <v>Secondary</v>
          </cell>
          <cell r="K361" t="str">
            <v>Has a sixth form</v>
          </cell>
          <cell r="L361">
            <v>10006749</v>
          </cell>
          <cell r="M361">
            <v>42348</v>
          </cell>
          <cell r="N361">
            <v>42348</v>
          </cell>
          <cell r="O361" t="str">
            <v>Requires Improvement monitoring Visit 1</v>
          </cell>
          <cell r="P361" t="str">
            <v>Schools - S8</v>
          </cell>
          <cell r="Q361" t="str">
            <v>NULL</v>
          </cell>
          <cell r="R361" t="str">
            <v>NULL</v>
          </cell>
          <cell r="S361" t="str">
            <v>NULL</v>
          </cell>
          <cell r="T361" t="str">
            <v>NULL</v>
          </cell>
          <cell r="U361" t="str">
            <v>NULL</v>
          </cell>
          <cell r="V361" t="str">
            <v>NULL</v>
          </cell>
          <cell r="W361" t="str">
            <v>NULL</v>
          </cell>
          <cell r="X361" t="str">
            <v>NULL</v>
          </cell>
          <cell r="Y361" t="str">
            <v>NULL</v>
          </cell>
          <cell r="Z361" t="str">
            <v>NULL</v>
          </cell>
          <cell r="AA361" t="str">
            <v>NULL</v>
          </cell>
          <cell r="AB361" t="str">
            <v>NULL</v>
          </cell>
          <cell r="AC361" t="str">
            <v>NULL</v>
          </cell>
          <cell r="AD361">
            <v>3</v>
          </cell>
          <cell r="AE361" t="str">
            <v>NULL</v>
          </cell>
          <cell r="AF361">
            <v>3</v>
          </cell>
          <cell r="AG361">
            <v>3</v>
          </cell>
          <cell r="AH361">
            <v>3</v>
          </cell>
          <cell r="AI361">
            <v>3</v>
          </cell>
          <cell r="AJ361" t="str">
            <v>NULL</v>
          </cell>
          <cell r="AK361">
            <v>9</v>
          </cell>
          <cell r="AL361">
            <v>2</v>
          </cell>
        </row>
        <row r="362">
          <cell r="A362">
            <v>112498</v>
          </cell>
          <cell r="B362">
            <v>8302008</v>
          </cell>
          <cell r="C362" t="str">
            <v>Somerlea Park Junior School</v>
          </cell>
          <cell r="D362" t="str">
            <v>East Midlands</v>
          </cell>
          <cell r="E362" t="str">
            <v>East Midlands</v>
          </cell>
          <cell r="F362" t="str">
            <v>Derbyshire</v>
          </cell>
          <cell r="G362" t="str">
            <v>Amber Valley</v>
          </cell>
          <cell r="H362" t="str">
            <v>DE55 4JE</v>
          </cell>
          <cell r="I362" t="str">
            <v>Community School</v>
          </cell>
          <cell r="J362" t="str">
            <v>Primary</v>
          </cell>
          <cell r="K362" t="str">
            <v>Does not have a sixth form</v>
          </cell>
          <cell r="L362">
            <v>10005931</v>
          </cell>
          <cell r="M362">
            <v>42286</v>
          </cell>
          <cell r="N362">
            <v>42286</v>
          </cell>
          <cell r="O362" t="str">
            <v>Requires Improvement monitoring Visit 1</v>
          </cell>
          <cell r="P362" t="str">
            <v>Schools - S8</v>
          </cell>
          <cell r="Q362" t="str">
            <v>NULL</v>
          </cell>
          <cell r="R362" t="str">
            <v>NULL</v>
          </cell>
          <cell r="S362" t="str">
            <v>NULL</v>
          </cell>
          <cell r="T362" t="str">
            <v>NULL</v>
          </cell>
          <cell r="U362" t="str">
            <v>NULL</v>
          </cell>
          <cell r="V362" t="str">
            <v>NULL</v>
          </cell>
          <cell r="W362" t="str">
            <v>NULL</v>
          </cell>
          <cell r="X362" t="str">
            <v>NULL</v>
          </cell>
          <cell r="Y362" t="str">
            <v>NULL</v>
          </cell>
          <cell r="Z362" t="str">
            <v>NULL</v>
          </cell>
          <cell r="AA362" t="str">
            <v>NULL</v>
          </cell>
          <cell r="AB362" t="str">
            <v>NULL</v>
          </cell>
          <cell r="AC362" t="str">
            <v>NULL</v>
          </cell>
          <cell r="AD362">
            <v>3</v>
          </cell>
          <cell r="AE362" t="str">
            <v>NULL</v>
          </cell>
          <cell r="AF362">
            <v>3</v>
          </cell>
          <cell r="AG362">
            <v>3</v>
          </cell>
          <cell r="AH362">
            <v>2</v>
          </cell>
          <cell r="AI362">
            <v>3</v>
          </cell>
          <cell r="AJ362" t="str">
            <v>NULL</v>
          </cell>
          <cell r="AK362">
            <v>9</v>
          </cell>
          <cell r="AL362">
            <v>9</v>
          </cell>
        </row>
        <row r="363">
          <cell r="A363">
            <v>112508</v>
          </cell>
          <cell r="B363">
            <v>8302044</v>
          </cell>
          <cell r="C363" t="str">
            <v>Westhouses Primary School</v>
          </cell>
          <cell r="D363" t="str">
            <v>East Midlands</v>
          </cell>
          <cell r="E363" t="str">
            <v>East Midlands</v>
          </cell>
          <cell r="F363" t="str">
            <v>Derbyshire</v>
          </cell>
          <cell r="G363" t="str">
            <v>Bolsover</v>
          </cell>
          <cell r="H363" t="str">
            <v>DE55 5AF</v>
          </cell>
          <cell r="I363" t="str">
            <v>Community School</v>
          </cell>
          <cell r="J363" t="str">
            <v>Primary</v>
          </cell>
          <cell r="K363" t="str">
            <v>Does not have a sixth form</v>
          </cell>
          <cell r="L363">
            <v>10000569</v>
          </cell>
          <cell r="M363">
            <v>42334</v>
          </cell>
          <cell r="N363">
            <v>42334</v>
          </cell>
          <cell r="O363" t="str">
            <v>Maintained Academy and School Short inspection</v>
          </cell>
          <cell r="P363" t="str">
            <v>Schools - Short inspection</v>
          </cell>
          <cell r="Q363" t="str">
            <v>NULL</v>
          </cell>
          <cell r="R363" t="str">
            <v>NULL</v>
          </cell>
          <cell r="S363" t="str">
            <v>NULL</v>
          </cell>
          <cell r="T363" t="str">
            <v>NULL</v>
          </cell>
          <cell r="U363" t="str">
            <v>NULL</v>
          </cell>
          <cell r="V363" t="str">
            <v>NULL</v>
          </cell>
          <cell r="W363" t="str">
            <v>NULL</v>
          </cell>
          <cell r="X363" t="str">
            <v>NULL</v>
          </cell>
          <cell r="Y363" t="str">
            <v>NULL</v>
          </cell>
          <cell r="Z363" t="str">
            <v>NULL</v>
          </cell>
          <cell r="AA363" t="str">
            <v>NULL</v>
          </cell>
          <cell r="AB363" t="str">
            <v>NULL</v>
          </cell>
          <cell r="AC363" t="str">
            <v>NULL</v>
          </cell>
          <cell r="AD363">
            <v>2</v>
          </cell>
          <cell r="AE363" t="str">
            <v>NULL</v>
          </cell>
          <cell r="AF363">
            <v>2</v>
          </cell>
          <cell r="AG363">
            <v>2</v>
          </cell>
          <cell r="AH363">
            <v>2</v>
          </cell>
          <cell r="AI363">
            <v>2</v>
          </cell>
          <cell r="AJ363" t="str">
            <v>NULL</v>
          </cell>
          <cell r="AK363">
            <v>2</v>
          </cell>
          <cell r="AL363">
            <v>9</v>
          </cell>
        </row>
        <row r="364">
          <cell r="A364">
            <v>112542</v>
          </cell>
          <cell r="B364">
            <v>8302093</v>
          </cell>
          <cell r="C364" t="str">
            <v>Eckington Junior School</v>
          </cell>
          <cell r="D364" t="str">
            <v>East Midlands</v>
          </cell>
          <cell r="E364" t="str">
            <v>East Midlands</v>
          </cell>
          <cell r="F364" t="str">
            <v>Derbyshire</v>
          </cell>
          <cell r="G364" t="str">
            <v>North East Derbyshire</v>
          </cell>
          <cell r="H364" t="str">
            <v>S21 4FL</v>
          </cell>
          <cell r="I364" t="str">
            <v>Community School</v>
          </cell>
          <cell r="J364" t="str">
            <v>Primary</v>
          </cell>
          <cell r="K364" t="str">
            <v>Does not have a sixth form</v>
          </cell>
          <cell r="L364">
            <v>10005957</v>
          </cell>
          <cell r="M364">
            <v>42348</v>
          </cell>
          <cell r="N364">
            <v>42348</v>
          </cell>
          <cell r="O364" t="str">
            <v>Requires Improvement monitoring Visit 1</v>
          </cell>
          <cell r="P364" t="str">
            <v>Schools - S8</v>
          </cell>
          <cell r="Q364" t="str">
            <v>NULL</v>
          </cell>
          <cell r="R364" t="str">
            <v>NULL</v>
          </cell>
          <cell r="S364" t="str">
            <v>NULL</v>
          </cell>
          <cell r="T364" t="str">
            <v>NULL</v>
          </cell>
          <cell r="U364" t="str">
            <v>NULL</v>
          </cell>
          <cell r="V364" t="str">
            <v>NULL</v>
          </cell>
          <cell r="W364" t="str">
            <v>NULL</v>
          </cell>
          <cell r="X364" t="str">
            <v>NULL</v>
          </cell>
          <cell r="Y364" t="str">
            <v>NULL</v>
          </cell>
          <cell r="Z364" t="str">
            <v>NULL</v>
          </cell>
          <cell r="AA364" t="str">
            <v>NULL</v>
          </cell>
          <cell r="AB364" t="str">
            <v>NULL</v>
          </cell>
          <cell r="AC364" t="str">
            <v>NULL</v>
          </cell>
          <cell r="AD364">
            <v>3</v>
          </cell>
          <cell r="AE364" t="str">
            <v>NULL</v>
          </cell>
          <cell r="AF364">
            <v>3</v>
          </cell>
          <cell r="AG364">
            <v>3</v>
          </cell>
          <cell r="AH364">
            <v>2</v>
          </cell>
          <cell r="AI364">
            <v>3</v>
          </cell>
          <cell r="AJ364" t="str">
            <v>NULL</v>
          </cell>
          <cell r="AK364">
            <v>9</v>
          </cell>
          <cell r="AL364">
            <v>9</v>
          </cell>
        </row>
        <row r="365">
          <cell r="A365">
            <v>112557</v>
          </cell>
          <cell r="B365">
            <v>8302118</v>
          </cell>
          <cell r="C365" t="str">
            <v>Heanor Langley Infant School</v>
          </cell>
          <cell r="D365" t="str">
            <v>East Midlands</v>
          </cell>
          <cell r="E365" t="str">
            <v>East Midlands</v>
          </cell>
          <cell r="F365" t="str">
            <v>Derbyshire</v>
          </cell>
          <cell r="G365" t="str">
            <v>Amber Valley</v>
          </cell>
          <cell r="H365" t="str">
            <v>DE75 7HJ</v>
          </cell>
          <cell r="I365" t="str">
            <v>Community School</v>
          </cell>
          <cell r="J365" t="str">
            <v>Primary</v>
          </cell>
          <cell r="K365" t="str">
            <v>Does not have a sixth form</v>
          </cell>
          <cell r="L365">
            <v>10005932</v>
          </cell>
          <cell r="M365">
            <v>42278</v>
          </cell>
          <cell r="N365">
            <v>42278</v>
          </cell>
          <cell r="O365" t="str">
            <v>Requires Improvement monitoring Visit 1</v>
          </cell>
          <cell r="P365" t="str">
            <v>Schools - S8</v>
          </cell>
          <cell r="Q365" t="str">
            <v>NULL</v>
          </cell>
          <cell r="R365" t="str">
            <v>NULL</v>
          </cell>
          <cell r="S365" t="str">
            <v>NULL</v>
          </cell>
          <cell r="T365" t="str">
            <v>NULL</v>
          </cell>
          <cell r="U365" t="str">
            <v>NULL</v>
          </cell>
          <cell r="V365" t="str">
            <v>NULL</v>
          </cell>
          <cell r="W365" t="str">
            <v>NULL</v>
          </cell>
          <cell r="X365" t="str">
            <v>NULL</v>
          </cell>
          <cell r="Y365" t="str">
            <v>NULL</v>
          </cell>
          <cell r="Z365" t="str">
            <v>NULL</v>
          </cell>
          <cell r="AA365" t="str">
            <v>NULL</v>
          </cell>
          <cell r="AB365" t="str">
            <v>NULL</v>
          </cell>
          <cell r="AC365" t="str">
            <v>NULL</v>
          </cell>
          <cell r="AD365">
            <v>3</v>
          </cell>
          <cell r="AE365" t="str">
            <v>NULL</v>
          </cell>
          <cell r="AF365">
            <v>3</v>
          </cell>
          <cell r="AG365">
            <v>3</v>
          </cell>
          <cell r="AH365">
            <v>2</v>
          </cell>
          <cell r="AI365">
            <v>3</v>
          </cell>
          <cell r="AJ365" t="str">
            <v>NULL</v>
          </cell>
          <cell r="AK365">
            <v>2</v>
          </cell>
          <cell r="AL365">
            <v>9</v>
          </cell>
        </row>
        <row r="366">
          <cell r="A366">
            <v>112569</v>
          </cell>
          <cell r="B366">
            <v>8302138</v>
          </cell>
          <cell r="C366" t="str">
            <v>Cotmanhay Junior School</v>
          </cell>
          <cell r="D366" t="str">
            <v>East Midlands</v>
          </cell>
          <cell r="E366" t="str">
            <v>East Midlands</v>
          </cell>
          <cell r="F366" t="str">
            <v>Derbyshire</v>
          </cell>
          <cell r="G366" t="str">
            <v>Erewash</v>
          </cell>
          <cell r="H366" t="str">
            <v>DE7 8RR</v>
          </cell>
          <cell r="I366" t="str">
            <v>Community School</v>
          </cell>
          <cell r="J366" t="str">
            <v>Primary</v>
          </cell>
          <cell r="K366" t="str">
            <v>Does not have a sixth form</v>
          </cell>
          <cell r="L366">
            <v>10001847</v>
          </cell>
          <cell r="M366">
            <v>42339</v>
          </cell>
          <cell r="N366">
            <v>42340</v>
          </cell>
          <cell r="O366" t="str">
            <v>Requires Improvement S5 Reinspection Visit 1</v>
          </cell>
          <cell r="P366" t="str">
            <v>Schools - S5</v>
          </cell>
          <cell r="Q366" t="str">
            <v>NULL</v>
          </cell>
          <cell r="R366">
            <v>2</v>
          </cell>
          <cell r="S366" t="str">
            <v>NULL</v>
          </cell>
          <cell r="T366">
            <v>2</v>
          </cell>
          <cell r="U366">
            <v>2</v>
          </cell>
          <cell r="V366">
            <v>2</v>
          </cell>
          <cell r="W366">
            <v>2</v>
          </cell>
          <cell r="X366" t="str">
            <v>NULL</v>
          </cell>
          <cell r="Y366" t="str">
            <v>NULL</v>
          </cell>
          <cell r="Z366" t="str">
            <v>NULL</v>
          </cell>
          <cell r="AA366" t="str">
            <v>NULL</v>
          </cell>
          <cell r="AB366" t="str">
            <v>NULL</v>
          </cell>
          <cell r="AC366" t="str">
            <v>NULL</v>
          </cell>
          <cell r="AD366">
            <v>3</v>
          </cell>
          <cell r="AE366" t="str">
            <v>NULL</v>
          </cell>
          <cell r="AF366">
            <v>3</v>
          </cell>
          <cell r="AG366">
            <v>3</v>
          </cell>
          <cell r="AH366">
            <v>3</v>
          </cell>
          <cell r="AI366">
            <v>3</v>
          </cell>
          <cell r="AJ366" t="str">
            <v>NULL</v>
          </cell>
          <cell r="AK366" t="str">
            <v>NULL</v>
          </cell>
          <cell r="AL366" t="str">
            <v>NULL</v>
          </cell>
        </row>
        <row r="367">
          <cell r="A367">
            <v>112611</v>
          </cell>
          <cell r="B367">
            <v>8302201</v>
          </cell>
          <cell r="C367" t="str">
            <v>Ripley Junior School</v>
          </cell>
          <cell r="D367" t="str">
            <v>East Midlands</v>
          </cell>
          <cell r="E367" t="str">
            <v>East Midlands</v>
          </cell>
          <cell r="F367" t="str">
            <v>Derbyshire</v>
          </cell>
          <cell r="G367" t="str">
            <v>Amber Valley</v>
          </cell>
          <cell r="H367" t="str">
            <v>DE5 3PN</v>
          </cell>
          <cell r="I367" t="str">
            <v>Community School</v>
          </cell>
          <cell r="J367" t="str">
            <v>Primary</v>
          </cell>
          <cell r="K367" t="str">
            <v>Does not have a sixth form</v>
          </cell>
          <cell r="L367">
            <v>10001845</v>
          </cell>
          <cell r="M367">
            <v>42311</v>
          </cell>
          <cell r="N367">
            <v>42312</v>
          </cell>
          <cell r="O367" t="str">
            <v>Requires Improvement S5 Reinspection Visit 1</v>
          </cell>
          <cell r="P367" t="str">
            <v>Schools - S5</v>
          </cell>
          <cell r="Q367" t="str">
            <v>NULL</v>
          </cell>
          <cell r="R367">
            <v>3</v>
          </cell>
          <cell r="S367" t="str">
            <v>NULL</v>
          </cell>
          <cell r="T367">
            <v>3</v>
          </cell>
          <cell r="U367">
            <v>3</v>
          </cell>
          <cell r="V367">
            <v>2</v>
          </cell>
          <cell r="W367">
            <v>3</v>
          </cell>
          <cell r="X367" t="str">
            <v>NULL</v>
          </cell>
          <cell r="Y367" t="str">
            <v>NULL</v>
          </cell>
          <cell r="Z367" t="str">
            <v>NULL</v>
          </cell>
          <cell r="AA367" t="str">
            <v>NULL</v>
          </cell>
          <cell r="AB367" t="str">
            <v>NULL</v>
          </cell>
          <cell r="AC367" t="str">
            <v>NULL</v>
          </cell>
          <cell r="AD367">
            <v>3</v>
          </cell>
          <cell r="AE367" t="str">
            <v>NULL</v>
          </cell>
          <cell r="AF367">
            <v>3</v>
          </cell>
          <cell r="AG367">
            <v>3</v>
          </cell>
          <cell r="AH367">
            <v>3</v>
          </cell>
          <cell r="AI367">
            <v>2</v>
          </cell>
          <cell r="AJ367" t="str">
            <v>NULL</v>
          </cell>
          <cell r="AK367" t="str">
            <v>NULL</v>
          </cell>
          <cell r="AL367" t="str">
            <v>NULL</v>
          </cell>
        </row>
        <row r="368">
          <cell r="A368">
            <v>112650</v>
          </cell>
          <cell r="B368">
            <v>8302272</v>
          </cell>
          <cell r="C368" t="str">
            <v>Hodthorpe Primary School</v>
          </cell>
          <cell r="D368" t="str">
            <v>East Midlands</v>
          </cell>
          <cell r="E368" t="str">
            <v>East Midlands</v>
          </cell>
          <cell r="F368" t="str">
            <v>Derbyshire</v>
          </cell>
          <cell r="G368" t="str">
            <v>Bolsover</v>
          </cell>
          <cell r="H368" t="str">
            <v>S80 4UT</v>
          </cell>
          <cell r="I368" t="str">
            <v>Community School</v>
          </cell>
          <cell r="J368" t="str">
            <v>Primary</v>
          </cell>
          <cell r="K368" t="str">
            <v>Does not have a sixth form</v>
          </cell>
          <cell r="L368">
            <v>10005658</v>
          </cell>
          <cell r="M368">
            <v>42276</v>
          </cell>
          <cell r="N368">
            <v>42276</v>
          </cell>
          <cell r="O368" t="str">
            <v>Maintained Academy and School Short inspection</v>
          </cell>
          <cell r="P368" t="str">
            <v>Schools - Short inspection</v>
          </cell>
          <cell r="Q368" t="str">
            <v>NULL</v>
          </cell>
          <cell r="R368" t="str">
            <v>NULL</v>
          </cell>
          <cell r="S368" t="str">
            <v>NULL</v>
          </cell>
          <cell r="T368" t="str">
            <v>NULL</v>
          </cell>
          <cell r="U368" t="str">
            <v>NULL</v>
          </cell>
          <cell r="V368" t="str">
            <v>NULL</v>
          </cell>
          <cell r="W368" t="str">
            <v>NULL</v>
          </cell>
          <cell r="X368" t="str">
            <v>NULL</v>
          </cell>
          <cell r="Y368" t="str">
            <v>NULL</v>
          </cell>
          <cell r="Z368" t="str">
            <v>NULL</v>
          </cell>
          <cell r="AA368" t="str">
            <v>NULL</v>
          </cell>
          <cell r="AB368" t="str">
            <v>NULL</v>
          </cell>
          <cell r="AC368" t="str">
            <v>NULL</v>
          </cell>
          <cell r="AD368">
            <v>2</v>
          </cell>
          <cell r="AE368" t="str">
            <v>NULL</v>
          </cell>
          <cell r="AF368">
            <v>2</v>
          </cell>
          <cell r="AG368">
            <v>2</v>
          </cell>
          <cell r="AH368">
            <v>2</v>
          </cell>
          <cell r="AI368">
            <v>2</v>
          </cell>
          <cell r="AJ368" t="str">
            <v>NULL</v>
          </cell>
          <cell r="AK368">
            <v>1</v>
          </cell>
          <cell r="AL368">
            <v>9</v>
          </cell>
        </row>
        <row r="369">
          <cell r="A369">
            <v>112671</v>
          </cell>
          <cell r="B369">
            <v>8302299</v>
          </cell>
          <cell r="C369" t="str">
            <v>William Rhodes Primary School</v>
          </cell>
          <cell r="D369" t="str">
            <v>East Midlands</v>
          </cell>
          <cell r="E369" t="str">
            <v>East Midlands</v>
          </cell>
          <cell r="F369" t="str">
            <v>Derbyshire</v>
          </cell>
          <cell r="G369" t="str">
            <v>Chesterfield</v>
          </cell>
          <cell r="H369" t="str">
            <v>S40 2NR</v>
          </cell>
          <cell r="I369" t="str">
            <v>Community School</v>
          </cell>
          <cell r="J369" t="str">
            <v>Primary</v>
          </cell>
          <cell r="K369" t="str">
            <v>Does not have a sixth form</v>
          </cell>
          <cell r="L369">
            <v>10001848</v>
          </cell>
          <cell r="M369">
            <v>42312</v>
          </cell>
          <cell r="N369">
            <v>42313</v>
          </cell>
          <cell r="O369" t="str">
            <v>Requires Improvement S5 Reinspection Visit 1</v>
          </cell>
          <cell r="P369" t="str">
            <v>Schools - S5</v>
          </cell>
          <cell r="Q369" t="str">
            <v>NULL</v>
          </cell>
          <cell r="R369">
            <v>3</v>
          </cell>
          <cell r="S369" t="str">
            <v>NULL</v>
          </cell>
          <cell r="T369">
            <v>3</v>
          </cell>
          <cell r="U369">
            <v>3</v>
          </cell>
          <cell r="V369">
            <v>3</v>
          </cell>
          <cell r="W369">
            <v>3</v>
          </cell>
          <cell r="X369" t="str">
            <v>NULL</v>
          </cell>
          <cell r="Y369">
            <v>2</v>
          </cell>
          <cell r="Z369" t="str">
            <v>NULL</v>
          </cell>
          <cell r="AA369" t="str">
            <v>NULL</v>
          </cell>
          <cell r="AB369" t="str">
            <v>NULL</v>
          </cell>
          <cell r="AC369" t="str">
            <v>NULL</v>
          </cell>
          <cell r="AD369">
            <v>3</v>
          </cell>
          <cell r="AE369" t="str">
            <v>NULL</v>
          </cell>
          <cell r="AF369">
            <v>3</v>
          </cell>
          <cell r="AG369">
            <v>3</v>
          </cell>
          <cell r="AH369">
            <v>2</v>
          </cell>
          <cell r="AI369">
            <v>3</v>
          </cell>
          <cell r="AJ369" t="str">
            <v>NULL</v>
          </cell>
          <cell r="AK369" t="str">
            <v>NULL</v>
          </cell>
          <cell r="AL369" t="str">
            <v>NULL</v>
          </cell>
        </row>
        <row r="370">
          <cell r="A370">
            <v>112706</v>
          </cell>
          <cell r="B370">
            <v>8302373</v>
          </cell>
          <cell r="C370" t="str">
            <v>Simmondley Primary School</v>
          </cell>
          <cell r="D370" t="str">
            <v>East Midlands</v>
          </cell>
          <cell r="E370" t="str">
            <v>East Midlands</v>
          </cell>
          <cell r="F370" t="str">
            <v>Derbyshire</v>
          </cell>
          <cell r="G370" t="str">
            <v>High Peak</v>
          </cell>
          <cell r="H370" t="str">
            <v>SK13 6NN</v>
          </cell>
          <cell r="I370" t="str">
            <v>Community School</v>
          </cell>
          <cell r="J370" t="str">
            <v>Primary</v>
          </cell>
          <cell r="K370" t="str">
            <v>Does not have a sixth form</v>
          </cell>
          <cell r="L370">
            <v>10001846</v>
          </cell>
          <cell r="M370">
            <v>42353</v>
          </cell>
          <cell r="N370">
            <v>42354</v>
          </cell>
          <cell r="O370" t="str">
            <v>Requires Improvement S5 Reinspection Visit 1</v>
          </cell>
          <cell r="P370" t="str">
            <v>Schools - S5</v>
          </cell>
          <cell r="Q370" t="str">
            <v>NULL</v>
          </cell>
          <cell r="R370">
            <v>2</v>
          </cell>
          <cell r="S370" t="str">
            <v>NULL</v>
          </cell>
          <cell r="T370">
            <v>2</v>
          </cell>
          <cell r="U370">
            <v>2</v>
          </cell>
          <cell r="V370">
            <v>2</v>
          </cell>
          <cell r="W370">
            <v>2</v>
          </cell>
          <cell r="X370" t="str">
            <v>NULL</v>
          </cell>
          <cell r="Y370">
            <v>2</v>
          </cell>
          <cell r="Z370" t="str">
            <v>NULL</v>
          </cell>
          <cell r="AA370" t="str">
            <v>NULL</v>
          </cell>
          <cell r="AB370" t="str">
            <v>NULL</v>
          </cell>
          <cell r="AC370" t="str">
            <v>NULL</v>
          </cell>
          <cell r="AD370">
            <v>3</v>
          </cell>
          <cell r="AE370" t="str">
            <v>NULL</v>
          </cell>
          <cell r="AF370">
            <v>3</v>
          </cell>
          <cell r="AG370">
            <v>3</v>
          </cell>
          <cell r="AH370">
            <v>3</v>
          </cell>
          <cell r="AI370">
            <v>3</v>
          </cell>
          <cell r="AJ370" t="str">
            <v>NULL</v>
          </cell>
          <cell r="AK370" t="str">
            <v>NULL</v>
          </cell>
          <cell r="AL370" t="str">
            <v>NULL</v>
          </cell>
        </row>
        <row r="371">
          <cell r="A371">
            <v>112725</v>
          </cell>
          <cell r="B371">
            <v>8312420</v>
          </cell>
          <cell r="C371" t="str">
            <v>Osmaston Primary School</v>
          </cell>
          <cell r="D371" t="str">
            <v>East Midlands</v>
          </cell>
          <cell r="E371" t="str">
            <v>East Midlands</v>
          </cell>
          <cell r="F371" t="str">
            <v>Derby</v>
          </cell>
          <cell r="G371" t="str">
            <v>Derby South</v>
          </cell>
          <cell r="H371" t="str">
            <v>DE24 8FH</v>
          </cell>
          <cell r="I371" t="str">
            <v>Community School</v>
          </cell>
          <cell r="J371" t="str">
            <v>Primary</v>
          </cell>
          <cell r="K371" t="str">
            <v>Does not have a sixth form</v>
          </cell>
          <cell r="L371">
            <v>10005929</v>
          </cell>
          <cell r="M371">
            <v>42286</v>
          </cell>
          <cell r="N371">
            <v>42286</v>
          </cell>
          <cell r="O371" t="str">
            <v>Requires Improvement monitoring Visit 1</v>
          </cell>
          <cell r="P371" t="str">
            <v>Schools - S8</v>
          </cell>
          <cell r="Q371" t="str">
            <v>NULL</v>
          </cell>
          <cell r="R371" t="str">
            <v>NULL</v>
          </cell>
          <cell r="S371" t="str">
            <v>NULL</v>
          </cell>
          <cell r="T371" t="str">
            <v>NULL</v>
          </cell>
          <cell r="U371" t="str">
            <v>NULL</v>
          </cell>
          <cell r="V371" t="str">
            <v>NULL</v>
          </cell>
          <cell r="W371" t="str">
            <v>NULL</v>
          </cell>
          <cell r="X371" t="str">
            <v>NULL</v>
          </cell>
          <cell r="Y371" t="str">
            <v>NULL</v>
          </cell>
          <cell r="Z371" t="str">
            <v>NULL</v>
          </cell>
          <cell r="AA371" t="str">
            <v>NULL</v>
          </cell>
          <cell r="AB371" t="str">
            <v>NULL</v>
          </cell>
          <cell r="AC371" t="str">
            <v>NULL</v>
          </cell>
          <cell r="AD371">
            <v>3</v>
          </cell>
          <cell r="AE371" t="str">
            <v>NULL</v>
          </cell>
          <cell r="AF371">
            <v>3</v>
          </cell>
          <cell r="AG371">
            <v>3</v>
          </cell>
          <cell r="AH371">
            <v>2</v>
          </cell>
          <cell r="AI371">
            <v>3</v>
          </cell>
          <cell r="AJ371" t="str">
            <v>NULL</v>
          </cell>
          <cell r="AK371">
            <v>2</v>
          </cell>
          <cell r="AL371">
            <v>9</v>
          </cell>
        </row>
        <row r="372">
          <cell r="A372">
            <v>112738</v>
          </cell>
          <cell r="B372">
            <v>8312434</v>
          </cell>
          <cell r="C372" t="str">
            <v>Lakeside Community Primary School</v>
          </cell>
          <cell r="D372" t="str">
            <v>East Midlands</v>
          </cell>
          <cell r="E372" t="str">
            <v>East Midlands</v>
          </cell>
          <cell r="F372" t="str">
            <v>Derby</v>
          </cell>
          <cell r="G372" t="str">
            <v>Derby South</v>
          </cell>
          <cell r="H372" t="str">
            <v>DE24 8UY</v>
          </cell>
          <cell r="I372" t="str">
            <v>Community School</v>
          </cell>
          <cell r="J372" t="str">
            <v>Primary</v>
          </cell>
          <cell r="K372" t="str">
            <v>Does not have a sixth form</v>
          </cell>
          <cell r="L372">
            <v>10001866</v>
          </cell>
          <cell r="M372">
            <v>42298</v>
          </cell>
          <cell r="N372">
            <v>42299</v>
          </cell>
          <cell r="O372" t="str">
            <v>Requires Improvement S5 Reinspection Visit 1</v>
          </cell>
          <cell r="P372" t="str">
            <v>Schools - S5</v>
          </cell>
          <cell r="Q372" t="str">
            <v>NULL</v>
          </cell>
          <cell r="R372">
            <v>3</v>
          </cell>
          <cell r="S372" t="str">
            <v>NULL</v>
          </cell>
          <cell r="T372">
            <v>3</v>
          </cell>
          <cell r="U372">
            <v>3</v>
          </cell>
          <cell r="V372">
            <v>2</v>
          </cell>
          <cell r="W372">
            <v>3</v>
          </cell>
          <cell r="X372" t="str">
            <v>NULL</v>
          </cell>
          <cell r="Y372">
            <v>3</v>
          </cell>
          <cell r="Z372" t="str">
            <v>NULL</v>
          </cell>
          <cell r="AA372" t="str">
            <v>NULL</v>
          </cell>
          <cell r="AB372" t="str">
            <v>NULL</v>
          </cell>
          <cell r="AC372" t="str">
            <v>NULL</v>
          </cell>
          <cell r="AD372">
            <v>3</v>
          </cell>
          <cell r="AE372" t="str">
            <v>NULL</v>
          </cell>
          <cell r="AF372">
            <v>3</v>
          </cell>
          <cell r="AG372">
            <v>3</v>
          </cell>
          <cell r="AH372">
            <v>2</v>
          </cell>
          <cell r="AI372">
            <v>3</v>
          </cell>
          <cell r="AJ372" t="str">
            <v>NULL</v>
          </cell>
          <cell r="AK372" t="str">
            <v>NULL</v>
          </cell>
          <cell r="AL372" t="str">
            <v>NULL</v>
          </cell>
        </row>
        <row r="373">
          <cell r="A373">
            <v>112744</v>
          </cell>
          <cell r="B373">
            <v>8312443</v>
          </cell>
          <cell r="C373" t="str">
            <v>Alvaston Infant and Nursery School</v>
          </cell>
          <cell r="D373" t="str">
            <v>East Midlands</v>
          </cell>
          <cell r="E373" t="str">
            <v>East Midlands</v>
          </cell>
          <cell r="F373" t="str">
            <v>Derby</v>
          </cell>
          <cell r="G373" t="str">
            <v>Derby South</v>
          </cell>
          <cell r="H373" t="str">
            <v>DE24 0PU</v>
          </cell>
          <cell r="I373" t="str">
            <v>Community School</v>
          </cell>
          <cell r="J373" t="str">
            <v>Primary</v>
          </cell>
          <cell r="K373" t="str">
            <v>Does not have a sixth form</v>
          </cell>
          <cell r="L373">
            <v>10005928</v>
          </cell>
          <cell r="M373">
            <v>42289</v>
          </cell>
          <cell r="N373">
            <v>42289</v>
          </cell>
          <cell r="O373" t="str">
            <v>Requires Improvement monitoring Visit 1</v>
          </cell>
          <cell r="P373" t="str">
            <v>Schools - S8</v>
          </cell>
          <cell r="Q373" t="str">
            <v>NULL</v>
          </cell>
          <cell r="R373" t="str">
            <v>NULL</v>
          </cell>
          <cell r="S373" t="str">
            <v>NULL</v>
          </cell>
          <cell r="T373" t="str">
            <v>NULL</v>
          </cell>
          <cell r="U373" t="str">
            <v>NULL</v>
          </cell>
          <cell r="V373" t="str">
            <v>NULL</v>
          </cell>
          <cell r="W373" t="str">
            <v>NULL</v>
          </cell>
          <cell r="X373" t="str">
            <v>NULL</v>
          </cell>
          <cell r="Y373" t="str">
            <v>NULL</v>
          </cell>
          <cell r="Z373" t="str">
            <v>NULL</v>
          </cell>
          <cell r="AA373" t="str">
            <v>NULL</v>
          </cell>
          <cell r="AB373" t="str">
            <v>NULL</v>
          </cell>
          <cell r="AC373" t="str">
            <v>NULL</v>
          </cell>
          <cell r="AD373">
            <v>3</v>
          </cell>
          <cell r="AE373" t="str">
            <v>NULL</v>
          </cell>
          <cell r="AF373">
            <v>3</v>
          </cell>
          <cell r="AG373">
            <v>3</v>
          </cell>
          <cell r="AH373">
            <v>3</v>
          </cell>
          <cell r="AI373">
            <v>3</v>
          </cell>
          <cell r="AJ373" t="str">
            <v>NULL</v>
          </cell>
          <cell r="AK373">
            <v>3</v>
          </cell>
          <cell r="AL373">
            <v>9</v>
          </cell>
        </row>
        <row r="374">
          <cell r="A374">
            <v>112763</v>
          </cell>
          <cell r="B374">
            <v>8312467</v>
          </cell>
          <cell r="C374" t="str">
            <v>Chaddesden Park Primary School</v>
          </cell>
          <cell r="D374" t="str">
            <v>East Midlands</v>
          </cell>
          <cell r="E374" t="str">
            <v>East Midlands</v>
          </cell>
          <cell r="F374" t="str">
            <v>Derby</v>
          </cell>
          <cell r="G374" t="str">
            <v>Derby North</v>
          </cell>
          <cell r="H374" t="str">
            <v>DE21 6LF</v>
          </cell>
          <cell r="I374" t="str">
            <v>Community School</v>
          </cell>
          <cell r="J374" t="str">
            <v>Primary</v>
          </cell>
          <cell r="K374" t="str">
            <v>Does not have a sixth form</v>
          </cell>
          <cell r="L374">
            <v>10001864</v>
          </cell>
          <cell r="M374">
            <v>42340</v>
          </cell>
          <cell r="N374">
            <v>42341</v>
          </cell>
          <cell r="O374" t="str">
            <v>Requires Improvement S5 Reinspection Visit 1</v>
          </cell>
          <cell r="P374" t="str">
            <v>Schools - S5</v>
          </cell>
          <cell r="Q374" t="str">
            <v>NULL</v>
          </cell>
          <cell r="R374">
            <v>2</v>
          </cell>
          <cell r="S374" t="str">
            <v>NULL</v>
          </cell>
          <cell r="T374">
            <v>2</v>
          </cell>
          <cell r="U374">
            <v>2</v>
          </cell>
          <cell r="V374">
            <v>2</v>
          </cell>
          <cell r="W374">
            <v>2</v>
          </cell>
          <cell r="X374" t="str">
            <v>NULL</v>
          </cell>
          <cell r="Y374">
            <v>2</v>
          </cell>
          <cell r="Z374" t="str">
            <v>NULL</v>
          </cell>
          <cell r="AA374" t="str">
            <v>NULL</v>
          </cell>
          <cell r="AB374" t="str">
            <v>NULL</v>
          </cell>
          <cell r="AC374" t="str">
            <v>NULL</v>
          </cell>
          <cell r="AD374">
            <v>3</v>
          </cell>
          <cell r="AE374" t="str">
            <v>NULL</v>
          </cell>
          <cell r="AF374">
            <v>3</v>
          </cell>
          <cell r="AG374">
            <v>3</v>
          </cell>
          <cell r="AH374">
            <v>2</v>
          </cell>
          <cell r="AI374">
            <v>3</v>
          </cell>
          <cell r="AJ374" t="str">
            <v>NULL</v>
          </cell>
          <cell r="AK374" t="str">
            <v>NULL</v>
          </cell>
          <cell r="AL374" t="str">
            <v>NULL</v>
          </cell>
        </row>
        <row r="375">
          <cell r="A375">
            <v>112777</v>
          </cell>
          <cell r="B375">
            <v>8302517</v>
          </cell>
          <cell r="C375" t="str">
            <v>Dunston Primary and Nursery School</v>
          </cell>
          <cell r="D375" t="str">
            <v>East Midlands</v>
          </cell>
          <cell r="E375" t="str">
            <v>East Midlands</v>
          </cell>
          <cell r="F375" t="str">
            <v>Derbyshire</v>
          </cell>
          <cell r="G375" t="str">
            <v>Chesterfield</v>
          </cell>
          <cell r="H375" t="str">
            <v>S41 8EY</v>
          </cell>
          <cell r="I375" t="str">
            <v>Community School</v>
          </cell>
          <cell r="J375" t="str">
            <v>Primary</v>
          </cell>
          <cell r="K375" t="str">
            <v>Does not have a sixth form</v>
          </cell>
          <cell r="L375">
            <v>10005959</v>
          </cell>
          <cell r="M375">
            <v>42321</v>
          </cell>
          <cell r="N375">
            <v>42321</v>
          </cell>
          <cell r="O375" t="str">
            <v>Requires Improvement monitoring Visit 1</v>
          </cell>
          <cell r="P375" t="str">
            <v>Schools - S8</v>
          </cell>
          <cell r="Q375" t="str">
            <v>NULL</v>
          </cell>
          <cell r="R375" t="str">
            <v>NULL</v>
          </cell>
          <cell r="S375" t="str">
            <v>NULL</v>
          </cell>
          <cell r="T375" t="str">
            <v>NULL</v>
          </cell>
          <cell r="U375" t="str">
            <v>NULL</v>
          </cell>
          <cell r="V375" t="str">
            <v>NULL</v>
          </cell>
          <cell r="W375" t="str">
            <v>NULL</v>
          </cell>
          <cell r="X375" t="str">
            <v>NULL</v>
          </cell>
          <cell r="Y375" t="str">
            <v>NULL</v>
          </cell>
          <cell r="Z375" t="str">
            <v>NULL</v>
          </cell>
          <cell r="AA375" t="str">
            <v>NULL</v>
          </cell>
          <cell r="AB375" t="str">
            <v>NULL</v>
          </cell>
          <cell r="AC375" t="str">
            <v>NULL</v>
          </cell>
          <cell r="AD375">
            <v>3</v>
          </cell>
          <cell r="AE375" t="str">
            <v>NULL</v>
          </cell>
          <cell r="AF375">
            <v>2</v>
          </cell>
          <cell r="AG375">
            <v>2</v>
          </cell>
          <cell r="AH375">
            <v>3</v>
          </cell>
          <cell r="AI375">
            <v>3</v>
          </cell>
          <cell r="AJ375" t="str">
            <v>NULL</v>
          </cell>
          <cell r="AK375">
            <v>2</v>
          </cell>
          <cell r="AL375">
            <v>9</v>
          </cell>
        </row>
        <row r="376">
          <cell r="A376">
            <v>112790</v>
          </cell>
          <cell r="B376">
            <v>8312627</v>
          </cell>
          <cell r="C376" t="str">
            <v>Mickleover Primary School</v>
          </cell>
          <cell r="D376" t="str">
            <v>East Midlands</v>
          </cell>
          <cell r="E376" t="str">
            <v>East Midlands</v>
          </cell>
          <cell r="F376" t="str">
            <v>Derby</v>
          </cell>
          <cell r="G376" t="str">
            <v>Derby North</v>
          </cell>
          <cell r="H376" t="str">
            <v>DE3 0EY</v>
          </cell>
          <cell r="I376" t="str">
            <v>Community School</v>
          </cell>
          <cell r="J376" t="str">
            <v>Primary</v>
          </cell>
          <cell r="K376" t="str">
            <v>Does not have a sixth form</v>
          </cell>
          <cell r="L376">
            <v>10006623</v>
          </cell>
          <cell r="M376">
            <v>42283</v>
          </cell>
          <cell r="N376">
            <v>42283</v>
          </cell>
          <cell r="O376" t="str">
            <v>S8 No Formal Designation Visit</v>
          </cell>
          <cell r="P376" t="str">
            <v>Schools - S8</v>
          </cell>
          <cell r="Q376" t="str">
            <v>NULL</v>
          </cell>
          <cell r="R376" t="str">
            <v>NULL</v>
          </cell>
          <cell r="S376" t="str">
            <v>NULL</v>
          </cell>
          <cell r="T376" t="str">
            <v>NULL</v>
          </cell>
          <cell r="U376" t="str">
            <v>NULL</v>
          </cell>
          <cell r="V376" t="str">
            <v>NULL</v>
          </cell>
          <cell r="W376" t="str">
            <v>NULL</v>
          </cell>
          <cell r="X376" t="str">
            <v>NULL</v>
          </cell>
          <cell r="Y376" t="str">
            <v>NULL</v>
          </cell>
          <cell r="Z376" t="str">
            <v>NULL</v>
          </cell>
          <cell r="AA376" t="str">
            <v>NULL</v>
          </cell>
          <cell r="AB376" t="str">
            <v>NULL</v>
          </cell>
          <cell r="AC376" t="str">
            <v>NULL</v>
          </cell>
          <cell r="AD376">
            <v>2</v>
          </cell>
          <cell r="AE376" t="str">
            <v>NULL</v>
          </cell>
          <cell r="AF376">
            <v>2</v>
          </cell>
          <cell r="AG376">
            <v>2</v>
          </cell>
          <cell r="AH376">
            <v>2</v>
          </cell>
          <cell r="AI376">
            <v>2</v>
          </cell>
          <cell r="AJ376" t="str">
            <v>NULL</v>
          </cell>
          <cell r="AK376" t="str">
            <v>NULL</v>
          </cell>
          <cell r="AL376" t="str">
            <v>NULL</v>
          </cell>
        </row>
        <row r="377">
          <cell r="A377">
            <v>112793</v>
          </cell>
          <cell r="B377">
            <v>8302630</v>
          </cell>
          <cell r="C377" t="str">
            <v>Whaley Thorns Primary School</v>
          </cell>
          <cell r="D377" t="str">
            <v>East Midlands</v>
          </cell>
          <cell r="E377" t="str">
            <v>East Midlands</v>
          </cell>
          <cell r="F377" t="str">
            <v>Derbyshire</v>
          </cell>
          <cell r="G377" t="str">
            <v>Bolsover</v>
          </cell>
          <cell r="H377" t="str">
            <v>NG20 9HB</v>
          </cell>
          <cell r="I377" t="str">
            <v>Community School</v>
          </cell>
          <cell r="J377" t="str">
            <v>Primary</v>
          </cell>
          <cell r="K377" t="str">
            <v>Does not have a sixth form</v>
          </cell>
          <cell r="L377">
            <v>10005640</v>
          </cell>
          <cell r="M377">
            <v>42290</v>
          </cell>
          <cell r="N377">
            <v>42291</v>
          </cell>
          <cell r="O377" t="str">
            <v>Maintained Academy and School Short inspection</v>
          </cell>
          <cell r="P377" t="str">
            <v>Schools - S8 deemed S5</v>
          </cell>
          <cell r="Q377" t="str">
            <v>NULL</v>
          </cell>
          <cell r="R377">
            <v>3</v>
          </cell>
          <cell r="S377" t="str">
            <v>NULL</v>
          </cell>
          <cell r="T377">
            <v>3</v>
          </cell>
          <cell r="U377">
            <v>3</v>
          </cell>
          <cell r="V377">
            <v>3</v>
          </cell>
          <cell r="W377">
            <v>3</v>
          </cell>
          <cell r="X377" t="str">
            <v>NULL</v>
          </cell>
          <cell r="Y377">
            <v>3</v>
          </cell>
          <cell r="Z377" t="str">
            <v>NULL</v>
          </cell>
          <cell r="AA377" t="str">
            <v>NULL</v>
          </cell>
          <cell r="AB377" t="str">
            <v>NULL</v>
          </cell>
          <cell r="AC377" t="str">
            <v>NULL</v>
          </cell>
          <cell r="AD377">
            <v>2</v>
          </cell>
          <cell r="AE377" t="str">
            <v>NULL</v>
          </cell>
          <cell r="AF377">
            <v>2</v>
          </cell>
          <cell r="AG377">
            <v>2</v>
          </cell>
          <cell r="AH377">
            <v>2</v>
          </cell>
          <cell r="AI377">
            <v>2</v>
          </cell>
          <cell r="AJ377" t="str">
            <v>NULL</v>
          </cell>
          <cell r="AK377">
            <v>2</v>
          </cell>
          <cell r="AL377">
            <v>9</v>
          </cell>
        </row>
        <row r="378">
          <cell r="A378">
            <v>112818</v>
          </cell>
          <cell r="B378">
            <v>8303036</v>
          </cell>
          <cell r="C378" t="str">
            <v>St James' CofE Controlled Primary School</v>
          </cell>
          <cell r="D378" t="str">
            <v>East Midlands</v>
          </cell>
          <cell r="E378" t="str">
            <v>East Midlands</v>
          </cell>
          <cell r="F378" t="str">
            <v>Derbyshire</v>
          </cell>
          <cell r="G378" t="str">
            <v>High Peak</v>
          </cell>
          <cell r="H378" t="str">
            <v>SK13 8EF</v>
          </cell>
          <cell r="I378" t="str">
            <v>Voluntary Controlled School</v>
          </cell>
          <cell r="J378" t="str">
            <v>Primary</v>
          </cell>
          <cell r="K378" t="str">
            <v>Does not have a sixth form</v>
          </cell>
          <cell r="L378">
            <v>10001859</v>
          </cell>
          <cell r="M378">
            <v>42339</v>
          </cell>
          <cell r="N378">
            <v>42340</v>
          </cell>
          <cell r="O378" t="str">
            <v>Requires Improvement S5 Reinspection Visit 1</v>
          </cell>
          <cell r="P378" t="str">
            <v>Schools - S5</v>
          </cell>
          <cell r="Q378" t="str">
            <v>NULL</v>
          </cell>
          <cell r="R378">
            <v>2</v>
          </cell>
          <cell r="S378" t="str">
            <v>NULL</v>
          </cell>
          <cell r="T378">
            <v>2</v>
          </cell>
          <cell r="U378">
            <v>2</v>
          </cell>
          <cell r="V378">
            <v>2</v>
          </cell>
          <cell r="W378">
            <v>2</v>
          </cell>
          <cell r="X378" t="str">
            <v>NULL</v>
          </cell>
          <cell r="Y378">
            <v>2</v>
          </cell>
          <cell r="Z378" t="str">
            <v>NULL</v>
          </cell>
          <cell r="AA378" t="str">
            <v>NULL</v>
          </cell>
          <cell r="AB378" t="str">
            <v>NULL</v>
          </cell>
          <cell r="AC378" t="str">
            <v>NULL</v>
          </cell>
          <cell r="AD378">
            <v>3</v>
          </cell>
          <cell r="AE378" t="str">
            <v>NULL</v>
          </cell>
          <cell r="AF378">
            <v>3</v>
          </cell>
          <cell r="AG378">
            <v>3</v>
          </cell>
          <cell r="AH378">
            <v>2</v>
          </cell>
          <cell r="AI378">
            <v>3</v>
          </cell>
          <cell r="AJ378" t="str">
            <v>NULL</v>
          </cell>
          <cell r="AK378" t="str">
            <v>NULL</v>
          </cell>
          <cell r="AL378" t="str">
            <v>NULL</v>
          </cell>
        </row>
        <row r="379">
          <cell r="A379">
            <v>112830</v>
          </cell>
          <cell r="B379">
            <v>8303055</v>
          </cell>
          <cell r="C379" t="str">
            <v>Horsley CofE (Controlled) Primary School</v>
          </cell>
          <cell r="D379" t="str">
            <v>East Midlands</v>
          </cell>
          <cell r="E379" t="str">
            <v>East Midlands</v>
          </cell>
          <cell r="F379" t="str">
            <v>Derbyshire</v>
          </cell>
          <cell r="G379" t="str">
            <v>Amber Valley</v>
          </cell>
          <cell r="H379" t="str">
            <v>DE21 5BR</v>
          </cell>
          <cell r="I379" t="str">
            <v>Voluntary Controlled School</v>
          </cell>
          <cell r="J379" t="str">
            <v>Primary</v>
          </cell>
          <cell r="K379" t="str">
            <v>Does not have a sixth form</v>
          </cell>
          <cell r="L379">
            <v>10003133</v>
          </cell>
          <cell r="M379">
            <v>42346</v>
          </cell>
          <cell r="N379">
            <v>42347</v>
          </cell>
          <cell r="O379" t="str">
            <v>Maintained Academy and School Short inspection</v>
          </cell>
          <cell r="P379" t="str">
            <v>Schools - S8 deemed S5</v>
          </cell>
          <cell r="Q379" t="str">
            <v>NULL</v>
          </cell>
          <cell r="R379">
            <v>2</v>
          </cell>
          <cell r="S379" t="str">
            <v>NULL</v>
          </cell>
          <cell r="T379">
            <v>2</v>
          </cell>
          <cell r="U379">
            <v>2</v>
          </cell>
          <cell r="V379">
            <v>2</v>
          </cell>
          <cell r="W379">
            <v>2</v>
          </cell>
          <cell r="X379" t="str">
            <v>NULL</v>
          </cell>
          <cell r="Y379">
            <v>2</v>
          </cell>
          <cell r="Z379" t="str">
            <v>NULL</v>
          </cell>
          <cell r="AA379" t="str">
            <v>NULL</v>
          </cell>
          <cell r="AB379" t="str">
            <v>NULL</v>
          </cell>
          <cell r="AC379" t="str">
            <v>NULL</v>
          </cell>
          <cell r="AD379">
            <v>2</v>
          </cell>
          <cell r="AE379" t="str">
            <v>NULL</v>
          </cell>
          <cell r="AF379">
            <v>2</v>
          </cell>
          <cell r="AG379">
            <v>2</v>
          </cell>
          <cell r="AH379">
            <v>2</v>
          </cell>
          <cell r="AI379">
            <v>2</v>
          </cell>
          <cell r="AJ379" t="str">
            <v>NULL</v>
          </cell>
          <cell r="AK379">
            <v>8</v>
          </cell>
          <cell r="AL379" t="str">
            <v>NULL</v>
          </cell>
        </row>
        <row r="380">
          <cell r="A380">
            <v>112849</v>
          </cell>
          <cell r="B380">
            <v>8303080</v>
          </cell>
          <cell r="C380" t="str">
            <v>St John's CofE Primary School</v>
          </cell>
          <cell r="D380" t="str">
            <v>East Midlands</v>
          </cell>
          <cell r="E380" t="str">
            <v>East Midlands</v>
          </cell>
          <cell r="F380" t="str">
            <v>Derbyshire</v>
          </cell>
          <cell r="G380" t="str">
            <v>Amber Valley</v>
          </cell>
          <cell r="H380" t="str">
            <v>DE5 3BD</v>
          </cell>
          <cell r="I380" t="str">
            <v>Voluntary Controlled School</v>
          </cell>
          <cell r="J380" t="str">
            <v>Primary</v>
          </cell>
          <cell r="K380" t="str">
            <v>Does not have a sixth form</v>
          </cell>
          <cell r="L380">
            <v>10001849</v>
          </cell>
          <cell r="M380">
            <v>42318</v>
          </cell>
          <cell r="N380">
            <v>42319</v>
          </cell>
          <cell r="O380" t="str">
            <v>Requires Improvement S5 Reinspection Visit 1</v>
          </cell>
          <cell r="P380" t="str">
            <v>Schools - S5</v>
          </cell>
          <cell r="Q380" t="str">
            <v>NULL</v>
          </cell>
          <cell r="R380">
            <v>2</v>
          </cell>
          <cell r="S380" t="str">
            <v>NULL</v>
          </cell>
          <cell r="T380">
            <v>2</v>
          </cell>
          <cell r="U380">
            <v>2</v>
          </cell>
          <cell r="V380">
            <v>2</v>
          </cell>
          <cell r="W380">
            <v>2</v>
          </cell>
          <cell r="X380" t="str">
            <v>NULL</v>
          </cell>
          <cell r="Y380">
            <v>2</v>
          </cell>
          <cell r="Z380" t="str">
            <v>NULL</v>
          </cell>
          <cell r="AA380" t="str">
            <v>NULL</v>
          </cell>
          <cell r="AB380" t="str">
            <v>NULL</v>
          </cell>
          <cell r="AC380" t="str">
            <v>NULL</v>
          </cell>
          <cell r="AD380">
            <v>3</v>
          </cell>
          <cell r="AE380" t="str">
            <v>NULL</v>
          </cell>
          <cell r="AF380">
            <v>3</v>
          </cell>
          <cell r="AG380">
            <v>3</v>
          </cell>
          <cell r="AH380">
            <v>3</v>
          </cell>
          <cell r="AI380">
            <v>3</v>
          </cell>
          <cell r="AJ380" t="str">
            <v>NULL</v>
          </cell>
          <cell r="AK380" t="str">
            <v>NULL</v>
          </cell>
          <cell r="AL380" t="str">
            <v>NULL</v>
          </cell>
        </row>
        <row r="381">
          <cell r="A381">
            <v>112888</v>
          </cell>
          <cell r="B381">
            <v>8303326</v>
          </cell>
          <cell r="C381" t="str">
            <v>Bonsall CofE (A) Primary School</v>
          </cell>
          <cell r="D381" t="str">
            <v>East Midlands</v>
          </cell>
          <cell r="E381" t="str">
            <v>East Midlands</v>
          </cell>
          <cell r="F381" t="str">
            <v>Derbyshire</v>
          </cell>
          <cell r="G381" t="str">
            <v>Derbyshire Dales</v>
          </cell>
          <cell r="H381" t="str">
            <v>DE4 2AE</v>
          </cell>
          <cell r="I381" t="str">
            <v>Voluntary Aided School</v>
          </cell>
          <cell r="J381" t="str">
            <v>Primary</v>
          </cell>
          <cell r="K381" t="str">
            <v>Does not have a sixth form</v>
          </cell>
          <cell r="L381">
            <v>10001537</v>
          </cell>
          <cell r="M381">
            <v>42276</v>
          </cell>
          <cell r="N381">
            <v>42276</v>
          </cell>
          <cell r="O381" t="str">
            <v>Maintained Academy and School Short inspection</v>
          </cell>
          <cell r="P381" t="str">
            <v>Schools - Short inspection</v>
          </cell>
          <cell r="Q381" t="str">
            <v>NULL</v>
          </cell>
          <cell r="R381" t="str">
            <v>NULL</v>
          </cell>
          <cell r="S381" t="str">
            <v>NULL</v>
          </cell>
          <cell r="T381" t="str">
            <v>NULL</v>
          </cell>
          <cell r="U381" t="str">
            <v>NULL</v>
          </cell>
          <cell r="V381" t="str">
            <v>NULL</v>
          </cell>
          <cell r="W381" t="str">
            <v>NULL</v>
          </cell>
          <cell r="X381" t="str">
            <v>NULL</v>
          </cell>
          <cell r="Y381" t="str">
            <v>NULL</v>
          </cell>
          <cell r="Z381" t="str">
            <v>NULL</v>
          </cell>
          <cell r="AA381" t="str">
            <v>NULL</v>
          </cell>
          <cell r="AB381" t="str">
            <v>NULL</v>
          </cell>
          <cell r="AC381" t="str">
            <v>NULL</v>
          </cell>
          <cell r="AD381">
            <v>2</v>
          </cell>
          <cell r="AE381" t="str">
            <v>NULL</v>
          </cell>
          <cell r="AF381">
            <v>2</v>
          </cell>
          <cell r="AG381">
            <v>2</v>
          </cell>
          <cell r="AH381">
            <v>1</v>
          </cell>
          <cell r="AI381">
            <v>2</v>
          </cell>
          <cell r="AJ381" t="str">
            <v>NULL</v>
          </cell>
          <cell r="AK381">
            <v>2</v>
          </cell>
          <cell r="AL381">
            <v>9</v>
          </cell>
        </row>
        <row r="382">
          <cell r="A382">
            <v>112897</v>
          </cell>
          <cell r="B382">
            <v>8303501</v>
          </cell>
          <cell r="C382" t="str">
            <v>St Anne's Catholic Primary School</v>
          </cell>
          <cell r="D382" t="str">
            <v>East Midlands</v>
          </cell>
          <cell r="E382" t="str">
            <v>East Midlands</v>
          </cell>
          <cell r="F382" t="str">
            <v>Derbyshire</v>
          </cell>
          <cell r="G382" t="str">
            <v>High Peak</v>
          </cell>
          <cell r="H382" t="str">
            <v>SK17 7AN</v>
          </cell>
          <cell r="I382" t="str">
            <v>Voluntary Aided School</v>
          </cell>
          <cell r="J382" t="str">
            <v>Primary</v>
          </cell>
          <cell r="K382" t="str">
            <v>Does not have a sixth form</v>
          </cell>
          <cell r="L382">
            <v>10005960</v>
          </cell>
          <cell r="M382">
            <v>42325</v>
          </cell>
          <cell r="N382">
            <v>42325</v>
          </cell>
          <cell r="O382" t="str">
            <v>Requires Improvement monitoring Visit 1</v>
          </cell>
          <cell r="P382" t="str">
            <v>Schools - S8</v>
          </cell>
          <cell r="Q382" t="str">
            <v>NULL</v>
          </cell>
          <cell r="R382" t="str">
            <v>NULL</v>
          </cell>
          <cell r="S382" t="str">
            <v>NULL</v>
          </cell>
          <cell r="T382" t="str">
            <v>NULL</v>
          </cell>
          <cell r="U382" t="str">
            <v>NULL</v>
          </cell>
          <cell r="V382" t="str">
            <v>NULL</v>
          </cell>
          <cell r="W382" t="str">
            <v>NULL</v>
          </cell>
          <cell r="X382" t="str">
            <v>NULL</v>
          </cell>
          <cell r="Y382" t="str">
            <v>NULL</v>
          </cell>
          <cell r="Z382" t="str">
            <v>NULL</v>
          </cell>
          <cell r="AA382" t="str">
            <v>NULL</v>
          </cell>
          <cell r="AB382" t="str">
            <v>NULL</v>
          </cell>
          <cell r="AC382" t="str">
            <v>NULL</v>
          </cell>
          <cell r="AD382">
            <v>3</v>
          </cell>
          <cell r="AE382" t="str">
            <v>NULL</v>
          </cell>
          <cell r="AF382">
            <v>3</v>
          </cell>
          <cell r="AG382">
            <v>3</v>
          </cell>
          <cell r="AH382">
            <v>2</v>
          </cell>
          <cell r="AI382">
            <v>3</v>
          </cell>
          <cell r="AJ382" t="str">
            <v>NULL</v>
          </cell>
          <cell r="AK382">
            <v>3</v>
          </cell>
          <cell r="AL382">
            <v>9</v>
          </cell>
        </row>
        <row r="383">
          <cell r="A383">
            <v>112931</v>
          </cell>
          <cell r="B383">
            <v>8304001</v>
          </cell>
          <cell r="C383" t="str">
            <v>Alfreton Grange Arts College</v>
          </cell>
          <cell r="D383" t="str">
            <v>East Midlands</v>
          </cell>
          <cell r="E383" t="str">
            <v>East Midlands</v>
          </cell>
          <cell r="F383" t="str">
            <v>Derbyshire</v>
          </cell>
          <cell r="G383" t="str">
            <v>Amber Valley</v>
          </cell>
          <cell r="H383" t="str">
            <v>DE55 7JA</v>
          </cell>
          <cell r="I383" t="str">
            <v>Community School</v>
          </cell>
          <cell r="J383" t="str">
            <v>Secondary</v>
          </cell>
          <cell r="K383" t="str">
            <v>Has a sixth form</v>
          </cell>
          <cell r="L383">
            <v>10001570</v>
          </cell>
          <cell r="M383">
            <v>42276</v>
          </cell>
          <cell r="N383">
            <v>42277</v>
          </cell>
          <cell r="O383" t="str">
            <v>Special Measures S5 ReInspection</v>
          </cell>
          <cell r="P383" t="str">
            <v>Schools - S5</v>
          </cell>
          <cell r="Q383" t="str">
            <v>NULL</v>
          </cell>
          <cell r="R383">
            <v>4</v>
          </cell>
          <cell r="S383" t="str">
            <v>SWK</v>
          </cell>
          <cell r="T383">
            <v>4</v>
          </cell>
          <cell r="U383">
            <v>4</v>
          </cell>
          <cell r="V383">
            <v>3</v>
          </cell>
          <cell r="W383">
            <v>3</v>
          </cell>
          <cell r="X383" t="str">
            <v>NULL</v>
          </cell>
          <cell r="Y383" t="str">
            <v>NULL</v>
          </cell>
          <cell r="Z383" t="str">
            <v>NULL</v>
          </cell>
          <cell r="AA383" t="str">
            <v>NULL</v>
          </cell>
          <cell r="AB383" t="str">
            <v>NULL</v>
          </cell>
          <cell r="AC383" t="str">
            <v>NULL</v>
          </cell>
          <cell r="AD383">
            <v>4</v>
          </cell>
          <cell r="AE383" t="str">
            <v>SM</v>
          </cell>
          <cell r="AF383">
            <v>4</v>
          </cell>
          <cell r="AG383">
            <v>4</v>
          </cell>
          <cell r="AH383">
            <v>3</v>
          </cell>
          <cell r="AI383">
            <v>4</v>
          </cell>
          <cell r="AJ383" t="str">
            <v>NULL</v>
          </cell>
          <cell r="AK383" t="str">
            <v>NULL</v>
          </cell>
          <cell r="AL383" t="str">
            <v>NULL</v>
          </cell>
        </row>
        <row r="384">
          <cell r="A384">
            <v>112941</v>
          </cell>
          <cell r="B384">
            <v>8304103</v>
          </cell>
          <cell r="C384" t="str">
            <v>Frederick Gent School</v>
          </cell>
          <cell r="D384" t="str">
            <v>East Midlands</v>
          </cell>
          <cell r="E384" t="str">
            <v>East Midlands</v>
          </cell>
          <cell r="F384" t="str">
            <v>Derbyshire</v>
          </cell>
          <cell r="G384" t="str">
            <v>Bolsover</v>
          </cell>
          <cell r="H384" t="str">
            <v>DE55 2ER</v>
          </cell>
          <cell r="I384" t="str">
            <v>Community School</v>
          </cell>
          <cell r="J384" t="str">
            <v>Secondary</v>
          </cell>
          <cell r="K384" t="str">
            <v>Does not have a sixth form</v>
          </cell>
          <cell r="L384">
            <v>10005930</v>
          </cell>
          <cell r="M384">
            <v>42353</v>
          </cell>
          <cell r="N384">
            <v>42353</v>
          </cell>
          <cell r="O384" t="str">
            <v>Requires Improvement monitoring Visit 1</v>
          </cell>
          <cell r="P384" t="str">
            <v>Schools - S8</v>
          </cell>
          <cell r="Q384" t="str">
            <v>NULL</v>
          </cell>
          <cell r="R384" t="str">
            <v>NULL</v>
          </cell>
          <cell r="S384" t="str">
            <v>NULL</v>
          </cell>
          <cell r="T384" t="str">
            <v>NULL</v>
          </cell>
          <cell r="U384" t="str">
            <v>NULL</v>
          </cell>
          <cell r="V384" t="str">
            <v>NULL</v>
          </cell>
          <cell r="W384" t="str">
            <v>NULL</v>
          </cell>
          <cell r="X384" t="str">
            <v>NULL</v>
          </cell>
          <cell r="Y384" t="str">
            <v>NULL</v>
          </cell>
          <cell r="Z384" t="str">
            <v>NULL</v>
          </cell>
          <cell r="AA384" t="str">
            <v>NULL</v>
          </cell>
          <cell r="AB384" t="str">
            <v>NULL</v>
          </cell>
          <cell r="AC384" t="str">
            <v>NULL</v>
          </cell>
          <cell r="AD384">
            <v>3</v>
          </cell>
          <cell r="AE384" t="str">
            <v>NULL</v>
          </cell>
          <cell r="AF384">
            <v>3</v>
          </cell>
          <cell r="AG384">
            <v>3</v>
          </cell>
          <cell r="AH384">
            <v>3</v>
          </cell>
          <cell r="AI384">
            <v>3</v>
          </cell>
          <cell r="AJ384" t="str">
            <v>NULL</v>
          </cell>
          <cell r="AK384">
            <v>9</v>
          </cell>
          <cell r="AL384">
            <v>9</v>
          </cell>
        </row>
        <row r="385">
          <cell r="A385">
            <v>112951</v>
          </cell>
          <cell r="B385">
            <v>8314177</v>
          </cell>
          <cell r="C385" t="str">
            <v>Bemrose School</v>
          </cell>
          <cell r="D385" t="str">
            <v>East Midlands</v>
          </cell>
          <cell r="E385" t="str">
            <v>East Midlands</v>
          </cell>
          <cell r="F385" t="str">
            <v>Derby</v>
          </cell>
          <cell r="G385" t="str">
            <v>Derby North</v>
          </cell>
          <cell r="H385" t="str">
            <v>DE22 3HU</v>
          </cell>
          <cell r="I385" t="str">
            <v>Foundation School</v>
          </cell>
          <cell r="J385" t="str">
            <v>Secondary</v>
          </cell>
          <cell r="K385" t="str">
            <v>Has a sixth form</v>
          </cell>
          <cell r="L385">
            <v>10009899</v>
          </cell>
          <cell r="M385">
            <v>42354</v>
          </cell>
          <cell r="N385">
            <v>42355</v>
          </cell>
          <cell r="O385" t="str">
            <v>Section 8 Inspection due to Parental Complaint</v>
          </cell>
          <cell r="P385" t="str">
            <v>Schools - S8 deemed S5</v>
          </cell>
          <cell r="Q385" t="str">
            <v>NULL</v>
          </cell>
          <cell r="R385">
            <v>3</v>
          </cell>
          <cell r="S385" t="str">
            <v>NULL</v>
          </cell>
          <cell r="T385">
            <v>3</v>
          </cell>
          <cell r="U385">
            <v>3</v>
          </cell>
          <cell r="V385">
            <v>3</v>
          </cell>
          <cell r="W385">
            <v>3</v>
          </cell>
          <cell r="X385" t="str">
            <v>NULL</v>
          </cell>
          <cell r="Y385">
            <v>3</v>
          </cell>
          <cell r="Z385">
            <v>2</v>
          </cell>
          <cell r="AA385" t="str">
            <v>NULL</v>
          </cell>
          <cell r="AB385" t="str">
            <v>NULL</v>
          </cell>
          <cell r="AC385" t="str">
            <v>NULL</v>
          </cell>
          <cell r="AD385">
            <v>2</v>
          </cell>
          <cell r="AE385" t="str">
            <v>NULL</v>
          </cell>
          <cell r="AF385">
            <v>2</v>
          </cell>
          <cell r="AG385">
            <v>2</v>
          </cell>
          <cell r="AH385">
            <v>2</v>
          </cell>
          <cell r="AI385">
            <v>2</v>
          </cell>
          <cell r="AJ385" t="str">
            <v>NULL</v>
          </cell>
          <cell r="AK385" t="str">
            <v>NULL</v>
          </cell>
          <cell r="AL385" t="str">
            <v>NULL</v>
          </cell>
        </row>
        <row r="386">
          <cell r="A386">
            <v>112959</v>
          </cell>
          <cell r="B386">
            <v>8304193</v>
          </cell>
          <cell r="C386" t="str">
            <v>Hasland Hall Community School</v>
          </cell>
          <cell r="D386" t="str">
            <v>East Midlands</v>
          </cell>
          <cell r="E386" t="str">
            <v>East Midlands</v>
          </cell>
          <cell r="F386" t="str">
            <v>Derbyshire</v>
          </cell>
          <cell r="G386" t="str">
            <v>Chesterfield</v>
          </cell>
          <cell r="H386" t="str">
            <v>S41 0LP</v>
          </cell>
          <cell r="I386" t="str">
            <v>Community School</v>
          </cell>
          <cell r="J386" t="str">
            <v>Secondary</v>
          </cell>
          <cell r="K386" t="str">
            <v>Does not have a sixth form</v>
          </cell>
          <cell r="L386">
            <v>10001854</v>
          </cell>
          <cell r="M386">
            <v>42276</v>
          </cell>
          <cell r="N386">
            <v>42277</v>
          </cell>
          <cell r="O386" t="str">
            <v>Requires Improvement S5 Reinspection Visit 1</v>
          </cell>
          <cell r="P386" t="str">
            <v>Schools - S5</v>
          </cell>
          <cell r="Q386" t="str">
            <v>NULL</v>
          </cell>
          <cell r="R386">
            <v>2</v>
          </cell>
          <cell r="S386" t="str">
            <v>NULL</v>
          </cell>
          <cell r="T386">
            <v>2</v>
          </cell>
          <cell r="U386">
            <v>2</v>
          </cell>
          <cell r="V386">
            <v>2</v>
          </cell>
          <cell r="W386">
            <v>2</v>
          </cell>
          <cell r="X386" t="str">
            <v>NULL</v>
          </cell>
          <cell r="Y386" t="str">
            <v>NULL</v>
          </cell>
          <cell r="Z386" t="str">
            <v>NULL</v>
          </cell>
          <cell r="AA386" t="str">
            <v>NULL</v>
          </cell>
          <cell r="AB386" t="str">
            <v>NULL</v>
          </cell>
          <cell r="AC386" t="str">
            <v>NULL</v>
          </cell>
          <cell r="AD386">
            <v>3</v>
          </cell>
          <cell r="AE386" t="str">
            <v>NULL</v>
          </cell>
          <cell r="AF386">
            <v>3</v>
          </cell>
          <cell r="AG386">
            <v>3</v>
          </cell>
          <cell r="AH386">
            <v>2</v>
          </cell>
          <cell r="AI386">
            <v>3</v>
          </cell>
          <cell r="AJ386" t="str">
            <v>NULL</v>
          </cell>
          <cell r="AK386" t="str">
            <v>NULL</v>
          </cell>
          <cell r="AL386" t="str">
            <v>NULL</v>
          </cell>
        </row>
        <row r="387">
          <cell r="A387">
            <v>112961</v>
          </cell>
          <cell r="B387">
            <v>8304195</v>
          </cell>
          <cell r="C387" t="str">
            <v>Parkside Community School</v>
          </cell>
          <cell r="D387" t="str">
            <v>East Midlands</v>
          </cell>
          <cell r="E387" t="str">
            <v>East Midlands</v>
          </cell>
          <cell r="F387" t="str">
            <v>Derbyshire</v>
          </cell>
          <cell r="G387" t="str">
            <v>Chesterfield</v>
          </cell>
          <cell r="H387" t="str">
            <v>S40 2NS</v>
          </cell>
          <cell r="I387" t="str">
            <v>Community School</v>
          </cell>
          <cell r="J387" t="str">
            <v>Secondary</v>
          </cell>
          <cell r="K387" t="str">
            <v>Does not have a sixth form</v>
          </cell>
          <cell r="L387">
            <v>10005958</v>
          </cell>
          <cell r="M387">
            <v>42327</v>
          </cell>
          <cell r="N387">
            <v>42327</v>
          </cell>
          <cell r="O387" t="str">
            <v>Requires Improvement monitoring Visit 1</v>
          </cell>
          <cell r="P387" t="str">
            <v>Schools - S8</v>
          </cell>
          <cell r="Q387" t="str">
            <v>NULL</v>
          </cell>
          <cell r="R387" t="str">
            <v>NULL</v>
          </cell>
          <cell r="S387" t="str">
            <v>NULL</v>
          </cell>
          <cell r="T387" t="str">
            <v>NULL</v>
          </cell>
          <cell r="U387" t="str">
            <v>NULL</v>
          </cell>
          <cell r="V387" t="str">
            <v>NULL</v>
          </cell>
          <cell r="W387" t="str">
            <v>NULL</v>
          </cell>
          <cell r="X387" t="str">
            <v>NULL</v>
          </cell>
          <cell r="Y387" t="str">
            <v>NULL</v>
          </cell>
          <cell r="Z387" t="str">
            <v>NULL</v>
          </cell>
          <cell r="AA387" t="str">
            <v>NULL</v>
          </cell>
          <cell r="AB387" t="str">
            <v>NULL</v>
          </cell>
          <cell r="AC387" t="str">
            <v>NULL</v>
          </cell>
          <cell r="AD387">
            <v>3</v>
          </cell>
          <cell r="AE387" t="str">
            <v>NULL</v>
          </cell>
          <cell r="AF387">
            <v>3</v>
          </cell>
          <cell r="AG387">
            <v>3</v>
          </cell>
          <cell r="AH387">
            <v>3</v>
          </cell>
          <cell r="AI387">
            <v>3</v>
          </cell>
          <cell r="AJ387" t="str">
            <v>NULL</v>
          </cell>
          <cell r="AK387">
            <v>9</v>
          </cell>
          <cell r="AL387">
            <v>9</v>
          </cell>
        </row>
        <row r="388">
          <cell r="A388">
            <v>112964</v>
          </cell>
          <cell r="B388">
            <v>8304198</v>
          </cell>
          <cell r="C388" t="str">
            <v>Heritage High School</v>
          </cell>
          <cell r="D388" t="str">
            <v>East Midlands</v>
          </cell>
          <cell r="E388" t="str">
            <v>East Midlands</v>
          </cell>
          <cell r="F388" t="str">
            <v>Derbyshire</v>
          </cell>
          <cell r="G388" t="str">
            <v>Bolsover</v>
          </cell>
          <cell r="H388" t="str">
            <v>S43 4QG</v>
          </cell>
          <cell r="I388" t="str">
            <v>Community School</v>
          </cell>
          <cell r="J388" t="str">
            <v>Secondary</v>
          </cell>
          <cell r="K388" t="str">
            <v>Does not have a sixth form</v>
          </cell>
          <cell r="L388">
            <v>10006591</v>
          </cell>
          <cell r="M388">
            <v>42327</v>
          </cell>
          <cell r="N388">
            <v>42327</v>
          </cell>
          <cell r="O388" t="str">
            <v>Requires Improvement monitoring Visit 2</v>
          </cell>
          <cell r="P388" t="str">
            <v>Schools - S8</v>
          </cell>
          <cell r="Q388" t="str">
            <v>NULL</v>
          </cell>
          <cell r="R388" t="str">
            <v>NULL</v>
          </cell>
          <cell r="S388" t="str">
            <v>NULL</v>
          </cell>
          <cell r="T388" t="str">
            <v>NULL</v>
          </cell>
          <cell r="U388" t="str">
            <v>NULL</v>
          </cell>
          <cell r="V388" t="str">
            <v>NULL</v>
          </cell>
          <cell r="W388" t="str">
            <v>NULL</v>
          </cell>
          <cell r="X388" t="str">
            <v>NULL</v>
          </cell>
          <cell r="Y388" t="str">
            <v>NULL</v>
          </cell>
          <cell r="Z388" t="str">
            <v>NULL</v>
          </cell>
          <cell r="AA388" t="str">
            <v>NULL</v>
          </cell>
          <cell r="AB388" t="str">
            <v>NULL</v>
          </cell>
          <cell r="AC388" t="str">
            <v>NULL</v>
          </cell>
          <cell r="AD388">
            <v>3</v>
          </cell>
          <cell r="AE388" t="str">
            <v>NULL</v>
          </cell>
          <cell r="AF388">
            <v>3</v>
          </cell>
          <cell r="AG388">
            <v>3</v>
          </cell>
          <cell r="AH388">
            <v>2</v>
          </cell>
          <cell r="AI388">
            <v>3</v>
          </cell>
          <cell r="AJ388" t="str">
            <v>NULL</v>
          </cell>
          <cell r="AK388">
            <v>9</v>
          </cell>
          <cell r="AL388">
            <v>9</v>
          </cell>
        </row>
        <row r="389">
          <cell r="A389">
            <v>112969</v>
          </cell>
          <cell r="B389">
            <v>8304509</v>
          </cell>
          <cell r="C389" t="str">
            <v>Dronfield Henry Fanshawe School</v>
          </cell>
          <cell r="D389" t="str">
            <v>East Midlands</v>
          </cell>
          <cell r="E389" t="str">
            <v>East Midlands</v>
          </cell>
          <cell r="F389" t="str">
            <v>Derbyshire</v>
          </cell>
          <cell r="G389" t="str">
            <v>North East Derbyshire</v>
          </cell>
          <cell r="H389" t="str">
            <v>S18 2FZ</v>
          </cell>
          <cell r="I389" t="str">
            <v>Voluntary Controlled School</v>
          </cell>
          <cell r="J389" t="str">
            <v>Secondary</v>
          </cell>
          <cell r="K389" t="str">
            <v>Has a sixth form</v>
          </cell>
          <cell r="L389">
            <v>10001856</v>
          </cell>
          <cell r="M389">
            <v>42325</v>
          </cell>
          <cell r="N389">
            <v>42326</v>
          </cell>
          <cell r="O389" t="str">
            <v>Requires Improvement S5 Reinspection Visit 1</v>
          </cell>
          <cell r="P389" t="str">
            <v>Schools - S5</v>
          </cell>
          <cell r="Q389" t="str">
            <v>NULL</v>
          </cell>
          <cell r="R389">
            <v>1</v>
          </cell>
          <cell r="S389" t="str">
            <v>NULL</v>
          </cell>
          <cell r="T389">
            <v>1</v>
          </cell>
          <cell r="U389">
            <v>1</v>
          </cell>
          <cell r="V389">
            <v>1</v>
          </cell>
          <cell r="W389">
            <v>1</v>
          </cell>
          <cell r="X389" t="str">
            <v>NULL</v>
          </cell>
          <cell r="Y389" t="str">
            <v>NULL</v>
          </cell>
          <cell r="Z389">
            <v>1</v>
          </cell>
          <cell r="AA389" t="str">
            <v>NULL</v>
          </cell>
          <cell r="AB389" t="str">
            <v>NULL</v>
          </cell>
          <cell r="AC389" t="str">
            <v>NULL</v>
          </cell>
          <cell r="AD389">
            <v>3</v>
          </cell>
          <cell r="AE389" t="str">
            <v>NULL</v>
          </cell>
          <cell r="AF389">
            <v>3</v>
          </cell>
          <cell r="AG389">
            <v>3</v>
          </cell>
          <cell r="AH389">
            <v>2</v>
          </cell>
          <cell r="AI389">
            <v>2</v>
          </cell>
          <cell r="AJ389" t="str">
            <v>NULL</v>
          </cell>
          <cell r="AK389" t="str">
            <v>NULL</v>
          </cell>
          <cell r="AL389" t="str">
            <v>NULL</v>
          </cell>
        </row>
        <row r="390">
          <cell r="A390">
            <v>112981</v>
          </cell>
          <cell r="B390">
            <v>8305207</v>
          </cell>
          <cell r="C390" t="str">
            <v>The Curzon CofE Primary School</v>
          </cell>
          <cell r="D390" t="str">
            <v>East Midlands</v>
          </cell>
          <cell r="E390" t="str">
            <v>East Midlands</v>
          </cell>
          <cell r="F390" t="str">
            <v>Derbyshire</v>
          </cell>
          <cell r="G390" t="str">
            <v>Derbyshire Dales</v>
          </cell>
          <cell r="H390" t="str">
            <v>DE22 5JA</v>
          </cell>
          <cell r="I390" t="str">
            <v>Voluntary Aided School</v>
          </cell>
          <cell r="J390" t="str">
            <v>Primary</v>
          </cell>
          <cell r="K390" t="str">
            <v>Does not have a sixth form</v>
          </cell>
          <cell r="L390">
            <v>10005638</v>
          </cell>
          <cell r="M390">
            <v>42346</v>
          </cell>
          <cell r="N390">
            <v>42346</v>
          </cell>
          <cell r="O390" t="str">
            <v>Maintained Academy and School Short inspection</v>
          </cell>
          <cell r="P390" t="str">
            <v>Schools - Short inspection</v>
          </cell>
          <cell r="Q390" t="str">
            <v>NULL</v>
          </cell>
          <cell r="R390" t="str">
            <v>NULL</v>
          </cell>
          <cell r="S390" t="str">
            <v>NULL</v>
          </cell>
          <cell r="T390" t="str">
            <v>NULL</v>
          </cell>
          <cell r="U390" t="str">
            <v>NULL</v>
          </cell>
          <cell r="V390" t="str">
            <v>NULL</v>
          </cell>
          <cell r="W390" t="str">
            <v>NULL</v>
          </cell>
          <cell r="X390" t="str">
            <v>NULL</v>
          </cell>
          <cell r="Y390" t="str">
            <v>NULL</v>
          </cell>
          <cell r="Z390" t="str">
            <v>NULL</v>
          </cell>
          <cell r="AA390" t="str">
            <v>NULL</v>
          </cell>
          <cell r="AB390" t="str">
            <v>NULL</v>
          </cell>
          <cell r="AC390" t="str">
            <v>NULL</v>
          </cell>
          <cell r="AD390">
            <v>2</v>
          </cell>
          <cell r="AE390" t="str">
            <v>NULL</v>
          </cell>
          <cell r="AF390">
            <v>2</v>
          </cell>
          <cell r="AG390">
            <v>2</v>
          </cell>
          <cell r="AH390">
            <v>2</v>
          </cell>
          <cell r="AI390">
            <v>2</v>
          </cell>
          <cell r="AJ390" t="str">
            <v>NULL</v>
          </cell>
          <cell r="AK390">
            <v>2</v>
          </cell>
          <cell r="AL390">
            <v>9</v>
          </cell>
        </row>
        <row r="391">
          <cell r="A391">
            <v>112992</v>
          </cell>
          <cell r="B391">
            <v>8315407</v>
          </cell>
          <cell r="C391" t="str">
            <v>Noel-Baker School</v>
          </cell>
          <cell r="D391" t="str">
            <v>East Midlands</v>
          </cell>
          <cell r="E391" t="str">
            <v>East Midlands</v>
          </cell>
          <cell r="F391" t="str">
            <v>Derby</v>
          </cell>
          <cell r="G391" t="str">
            <v>Derby South</v>
          </cell>
          <cell r="H391" t="str">
            <v>DE24 0BR</v>
          </cell>
          <cell r="I391" t="str">
            <v>Foundation School</v>
          </cell>
          <cell r="J391" t="str">
            <v>Secondary</v>
          </cell>
          <cell r="K391" t="str">
            <v>Has a sixth form</v>
          </cell>
          <cell r="L391">
            <v>10006816</v>
          </cell>
          <cell r="M391">
            <v>42296</v>
          </cell>
          <cell r="N391">
            <v>42296</v>
          </cell>
          <cell r="O391" t="str">
            <v>Requires Improvement monitoring Visit 2</v>
          </cell>
          <cell r="P391" t="str">
            <v>Schools - S8</v>
          </cell>
          <cell r="Q391" t="str">
            <v>NULL</v>
          </cell>
          <cell r="R391" t="str">
            <v>NULL</v>
          </cell>
          <cell r="S391" t="str">
            <v>NULL</v>
          </cell>
          <cell r="T391" t="str">
            <v>NULL</v>
          </cell>
          <cell r="U391" t="str">
            <v>NULL</v>
          </cell>
          <cell r="V391" t="str">
            <v>NULL</v>
          </cell>
          <cell r="W391" t="str">
            <v>NULL</v>
          </cell>
          <cell r="X391" t="str">
            <v>NULL</v>
          </cell>
          <cell r="Y391" t="str">
            <v>NULL</v>
          </cell>
          <cell r="Z391" t="str">
            <v>NULL</v>
          </cell>
          <cell r="AA391" t="str">
            <v>NULL</v>
          </cell>
          <cell r="AB391" t="str">
            <v>NULL</v>
          </cell>
          <cell r="AC391" t="str">
            <v>NULL</v>
          </cell>
          <cell r="AD391">
            <v>3</v>
          </cell>
          <cell r="AE391" t="str">
            <v>NULL</v>
          </cell>
          <cell r="AF391">
            <v>3</v>
          </cell>
          <cell r="AG391">
            <v>3</v>
          </cell>
          <cell r="AH391">
            <v>3</v>
          </cell>
          <cell r="AI391">
            <v>3</v>
          </cell>
          <cell r="AJ391" t="str">
            <v>NULL</v>
          </cell>
          <cell r="AK391">
            <v>9</v>
          </cell>
          <cell r="AL391">
            <v>3</v>
          </cell>
        </row>
        <row r="392">
          <cell r="A392">
            <v>113356</v>
          </cell>
          <cell r="B392">
            <v>8783012</v>
          </cell>
          <cell r="C392" t="str">
            <v>Hawkchurch Church of England School</v>
          </cell>
          <cell r="D392" t="str">
            <v>South West</v>
          </cell>
          <cell r="E392" t="str">
            <v>South West</v>
          </cell>
          <cell r="F392" t="str">
            <v>Devon</v>
          </cell>
          <cell r="G392" t="str">
            <v>Tiverton and Honiton</v>
          </cell>
          <cell r="H392" t="str">
            <v>EX13 5XD</v>
          </cell>
          <cell r="I392" t="str">
            <v>Voluntary Controlled School</v>
          </cell>
          <cell r="J392" t="str">
            <v>Primary</v>
          </cell>
          <cell r="K392" t="str">
            <v>Does not have a sixth form</v>
          </cell>
          <cell r="L392">
            <v>10003881</v>
          </cell>
          <cell r="M392">
            <v>42332</v>
          </cell>
          <cell r="N392">
            <v>42332</v>
          </cell>
          <cell r="O392" t="str">
            <v>Maintained Academy and School Short inspection</v>
          </cell>
          <cell r="P392" t="str">
            <v>Schools - Short inspection</v>
          </cell>
          <cell r="Q392" t="str">
            <v>NULL</v>
          </cell>
          <cell r="R392" t="str">
            <v>NULL</v>
          </cell>
          <cell r="S392" t="str">
            <v>NULL</v>
          </cell>
          <cell r="T392" t="str">
            <v>NULL</v>
          </cell>
          <cell r="U392" t="str">
            <v>NULL</v>
          </cell>
          <cell r="V392" t="str">
            <v>NULL</v>
          </cell>
          <cell r="W392" t="str">
            <v>NULL</v>
          </cell>
          <cell r="X392" t="str">
            <v>NULL</v>
          </cell>
          <cell r="Y392" t="str">
            <v>NULL</v>
          </cell>
          <cell r="Z392" t="str">
            <v>NULL</v>
          </cell>
          <cell r="AA392" t="str">
            <v>NULL</v>
          </cell>
          <cell r="AB392" t="str">
            <v>NULL</v>
          </cell>
          <cell r="AC392" t="str">
            <v>NULL</v>
          </cell>
          <cell r="AD392">
            <v>2</v>
          </cell>
          <cell r="AE392" t="str">
            <v>NULL</v>
          </cell>
          <cell r="AF392">
            <v>2</v>
          </cell>
          <cell r="AG392">
            <v>2</v>
          </cell>
          <cell r="AH392">
            <v>1</v>
          </cell>
          <cell r="AI392">
            <v>2</v>
          </cell>
          <cell r="AJ392" t="str">
            <v>NULL</v>
          </cell>
          <cell r="AK392">
            <v>2</v>
          </cell>
          <cell r="AL392">
            <v>9</v>
          </cell>
        </row>
        <row r="393">
          <cell r="A393">
            <v>113453</v>
          </cell>
          <cell r="B393">
            <v>8783457</v>
          </cell>
          <cell r="C393" t="str">
            <v>St Margaret's Church of England (Aided) Junior School</v>
          </cell>
          <cell r="D393" t="str">
            <v>South West</v>
          </cell>
          <cell r="E393" t="str">
            <v>South West</v>
          </cell>
          <cell r="F393" t="str">
            <v>Devon</v>
          </cell>
          <cell r="G393" t="str">
            <v>Torridge and West Devon</v>
          </cell>
          <cell r="H393" t="str">
            <v>EX39 1EL</v>
          </cell>
          <cell r="I393" t="str">
            <v>Voluntary Aided School</v>
          </cell>
          <cell r="J393" t="str">
            <v>Primary</v>
          </cell>
          <cell r="K393" t="str">
            <v>Does not have a sixth form</v>
          </cell>
          <cell r="L393">
            <v>10005785</v>
          </cell>
          <cell r="M393">
            <v>42313</v>
          </cell>
          <cell r="N393">
            <v>42314</v>
          </cell>
          <cell r="O393" t="str">
            <v>Requires Improvement S5 Reinspection Visit 1</v>
          </cell>
          <cell r="P393" t="str">
            <v>Schools - S5</v>
          </cell>
          <cell r="Q393" t="str">
            <v>NULL</v>
          </cell>
          <cell r="R393">
            <v>2</v>
          </cell>
          <cell r="S393" t="str">
            <v>NULL</v>
          </cell>
          <cell r="T393">
            <v>2</v>
          </cell>
          <cell r="U393">
            <v>2</v>
          </cell>
          <cell r="V393">
            <v>2</v>
          </cell>
          <cell r="W393">
            <v>2</v>
          </cell>
          <cell r="X393" t="str">
            <v>NULL</v>
          </cell>
          <cell r="Y393" t="str">
            <v>NULL</v>
          </cell>
          <cell r="Z393" t="str">
            <v>NULL</v>
          </cell>
          <cell r="AA393" t="str">
            <v>NULL</v>
          </cell>
          <cell r="AB393" t="str">
            <v>NULL</v>
          </cell>
          <cell r="AC393" t="str">
            <v>NULL</v>
          </cell>
          <cell r="AD393">
            <v>3</v>
          </cell>
          <cell r="AE393" t="str">
            <v>NULL</v>
          </cell>
          <cell r="AF393">
            <v>3</v>
          </cell>
          <cell r="AG393">
            <v>3</v>
          </cell>
          <cell r="AH393">
            <v>2</v>
          </cell>
          <cell r="AI393">
            <v>2</v>
          </cell>
          <cell r="AJ393" t="str">
            <v>NULL</v>
          </cell>
          <cell r="AK393" t="str">
            <v>NULL</v>
          </cell>
          <cell r="AL393" t="str">
            <v>NULL</v>
          </cell>
        </row>
        <row r="394">
          <cell r="A394">
            <v>113512</v>
          </cell>
          <cell r="B394">
            <v>8784057</v>
          </cell>
          <cell r="C394" t="str">
            <v>South Molton Community College</v>
          </cell>
          <cell r="D394" t="str">
            <v>South West</v>
          </cell>
          <cell r="E394" t="str">
            <v>South West</v>
          </cell>
          <cell r="F394" t="str">
            <v>Devon</v>
          </cell>
          <cell r="G394" t="str">
            <v>North Devon</v>
          </cell>
          <cell r="H394" t="str">
            <v>EX36 4LA</v>
          </cell>
          <cell r="I394" t="str">
            <v>Foundation School</v>
          </cell>
          <cell r="J394" t="str">
            <v>Secondary</v>
          </cell>
          <cell r="K394" t="str">
            <v>Does not have a sixth form</v>
          </cell>
          <cell r="L394">
            <v>10000668</v>
          </cell>
          <cell r="M394">
            <v>42326</v>
          </cell>
          <cell r="N394">
            <v>42327</v>
          </cell>
          <cell r="O394" t="str">
            <v>Maintained Academy and School Short inspection</v>
          </cell>
          <cell r="P394" t="str">
            <v>Schools - S8 deemed S5</v>
          </cell>
          <cell r="Q394" t="str">
            <v>NULL</v>
          </cell>
          <cell r="R394">
            <v>2</v>
          </cell>
          <cell r="S394" t="str">
            <v>NULL</v>
          </cell>
          <cell r="T394">
            <v>2</v>
          </cell>
          <cell r="U394">
            <v>2</v>
          </cell>
          <cell r="V394">
            <v>2</v>
          </cell>
          <cell r="W394">
            <v>2</v>
          </cell>
          <cell r="X394" t="str">
            <v>NULL</v>
          </cell>
          <cell r="Y394" t="str">
            <v>NULL</v>
          </cell>
          <cell r="Z394" t="str">
            <v>NULL</v>
          </cell>
          <cell r="AA394" t="str">
            <v>NULL</v>
          </cell>
          <cell r="AB394" t="str">
            <v>NULL</v>
          </cell>
          <cell r="AC394" t="str">
            <v>NULL</v>
          </cell>
          <cell r="AD394">
            <v>2</v>
          </cell>
          <cell r="AE394" t="str">
            <v>NULL</v>
          </cell>
          <cell r="AF394">
            <v>2</v>
          </cell>
          <cell r="AG394">
            <v>2</v>
          </cell>
          <cell r="AH394">
            <v>1</v>
          </cell>
          <cell r="AI394">
            <v>2</v>
          </cell>
          <cell r="AJ394" t="str">
            <v>NULL</v>
          </cell>
          <cell r="AK394">
            <v>9</v>
          </cell>
          <cell r="AL394" t="str">
            <v>NULL</v>
          </cell>
        </row>
        <row r="395">
          <cell r="A395">
            <v>113553</v>
          </cell>
          <cell r="B395">
            <v>8784607</v>
          </cell>
          <cell r="C395" t="str">
            <v>St Peter's Church of England Aided School</v>
          </cell>
          <cell r="D395" t="str">
            <v>South West</v>
          </cell>
          <cell r="E395" t="str">
            <v>South West</v>
          </cell>
          <cell r="F395" t="str">
            <v>Devon</v>
          </cell>
          <cell r="G395" t="str">
            <v>East Devon</v>
          </cell>
          <cell r="H395" t="str">
            <v>EX2 5AP</v>
          </cell>
          <cell r="I395" t="str">
            <v>Voluntary Aided School</v>
          </cell>
          <cell r="J395" t="str">
            <v>Secondary</v>
          </cell>
          <cell r="K395" t="str">
            <v>Does not have a sixth form</v>
          </cell>
          <cell r="L395">
            <v>10002440</v>
          </cell>
          <cell r="M395">
            <v>42277</v>
          </cell>
          <cell r="N395">
            <v>42278</v>
          </cell>
          <cell r="O395" t="str">
            <v>Requires Improvement S5 Reinspection Visit 1</v>
          </cell>
          <cell r="P395" t="str">
            <v>Schools - S5</v>
          </cell>
          <cell r="Q395" t="str">
            <v>NULL</v>
          </cell>
          <cell r="R395">
            <v>2</v>
          </cell>
          <cell r="S395" t="str">
            <v>NULL</v>
          </cell>
          <cell r="T395">
            <v>2</v>
          </cell>
          <cell r="U395">
            <v>2</v>
          </cell>
          <cell r="V395">
            <v>2</v>
          </cell>
          <cell r="W395">
            <v>2</v>
          </cell>
          <cell r="X395" t="str">
            <v>NULL</v>
          </cell>
          <cell r="Y395" t="str">
            <v>NULL</v>
          </cell>
          <cell r="Z395" t="str">
            <v>NULL</v>
          </cell>
          <cell r="AA395" t="str">
            <v>NULL</v>
          </cell>
          <cell r="AB395" t="str">
            <v>NULL</v>
          </cell>
          <cell r="AC395" t="str">
            <v>NULL</v>
          </cell>
          <cell r="AD395">
            <v>3</v>
          </cell>
          <cell r="AE395" t="str">
            <v>NULL</v>
          </cell>
          <cell r="AF395">
            <v>3</v>
          </cell>
          <cell r="AG395">
            <v>3</v>
          </cell>
          <cell r="AH395">
            <v>3</v>
          </cell>
          <cell r="AI395">
            <v>3</v>
          </cell>
          <cell r="AJ395" t="str">
            <v>NULL</v>
          </cell>
          <cell r="AK395" t="str">
            <v>NULL</v>
          </cell>
          <cell r="AL395" t="str">
            <v>NULL</v>
          </cell>
        </row>
        <row r="396">
          <cell r="A396">
            <v>113641</v>
          </cell>
          <cell r="B396">
            <v>8807042</v>
          </cell>
          <cell r="C396" t="str">
            <v>Mayfield School</v>
          </cell>
          <cell r="D396" t="str">
            <v>South West</v>
          </cell>
          <cell r="E396" t="str">
            <v>South West</v>
          </cell>
          <cell r="F396" t="str">
            <v>Torbay</v>
          </cell>
          <cell r="G396" t="str">
            <v>Torbay</v>
          </cell>
          <cell r="H396" t="str">
            <v>TQ2 8NH</v>
          </cell>
          <cell r="I396" t="str">
            <v>Community Special School</v>
          </cell>
          <cell r="J396" t="str">
            <v>Special</v>
          </cell>
          <cell r="K396" t="str">
            <v>Has a sixth form</v>
          </cell>
          <cell r="L396">
            <v>10007204</v>
          </cell>
          <cell r="M396">
            <v>42283</v>
          </cell>
          <cell r="N396">
            <v>42284</v>
          </cell>
          <cell r="O396" t="str">
            <v>S8 No Formal Designation Visit</v>
          </cell>
          <cell r="P396" t="str">
            <v>Schools - S8</v>
          </cell>
          <cell r="Q396" t="str">
            <v>NULL</v>
          </cell>
          <cell r="R396" t="str">
            <v>NULL</v>
          </cell>
          <cell r="S396" t="str">
            <v>NULL</v>
          </cell>
          <cell r="T396" t="str">
            <v>NULL</v>
          </cell>
          <cell r="U396" t="str">
            <v>NULL</v>
          </cell>
          <cell r="V396" t="str">
            <v>NULL</v>
          </cell>
          <cell r="W396" t="str">
            <v>NULL</v>
          </cell>
          <cell r="X396" t="str">
            <v>NULL</v>
          </cell>
          <cell r="Y396" t="str">
            <v>NULL</v>
          </cell>
          <cell r="Z396" t="str">
            <v>NULL</v>
          </cell>
          <cell r="AA396" t="str">
            <v>NULL</v>
          </cell>
          <cell r="AB396" t="str">
            <v>NULL</v>
          </cell>
          <cell r="AC396" t="str">
            <v>NULL</v>
          </cell>
          <cell r="AD396">
            <v>2</v>
          </cell>
          <cell r="AE396" t="str">
            <v>NULL</v>
          </cell>
          <cell r="AF396">
            <v>2</v>
          </cell>
          <cell r="AG396">
            <v>2</v>
          </cell>
          <cell r="AH396">
            <v>2</v>
          </cell>
          <cell r="AI396">
            <v>2</v>
          </cell>
          <cell r="AJ396" t="str">
            <v>NULL</v>
          </cell>
          <cell r="AK396">
            <v>1</v>
          </cell>
          <cell r="AL396">
            <v>2</v>
          </cell>
        </row>
        <row r="397">
          <cell r="A397">
            <v>113835</v>
          </cell>
          <cell r="B397">
            <v>8353653</v>
          </cell>
          <cell r="C397" t="str">
            <v>St Andrew's Church of England Voluntary Aided School, Preston, Weymouth</v>
          </cell>
          <cell r="D397" t="str">
            <v>South West</v>
          </cell>
          <cell r="E397" t="str">
            <v>South West</v>
          </cell>
          <cell r="F397" t="str">
            <v>Dorset</v>
          </cell>
          <cell r="G397" t="str">
            <v>South Dorset</v>
          </cell>
          <cell r="H397" t="str">
            <v>DT3 6AA</v>
          </cell>
          <cell r="I397" t="str">
            <v>Voluntary Aided School</v>
          </cell>
          <cell r="J397" t="str">
            <v>Primary</v>
          </cell>
          <cell r="K397" t="str">
            <v>Does not have a sixth form</v>
          </cell>
          <cell r="L397">
            <v>10002436</v>
          </cell>
          <cell r="M397">
            <v>42277</v>
          </cell>
          <cell r="N397">
            <v>42278</v>
          </cell>
          <cell r="O397" t="str">
            <v>Requires Improvement S5 Reinspection Visit 1</v>
          </cell>
          <cell r="P397" t="str">
            <v>Schools - S5</v>
          </cell>
          <cell r="Q397" t="str">
            <v>NULL</v>
          </cell>
          <cell r="R397">
            <v>3</v>
          </cell>
          <cell r="S397" t="str">
            <v>NULL</v>
          </cell>
          <cell r="T397">
            <v>3</v>
          </cell>
          <cell r="U397">
            <v>3</v>
          </cell>
          <cell r="V397">
            <v>2</v>
          </cell>
          <cell r="W397">
            <v>3</v>
          </cell>
          <cell r="X397" t="str">
            <v>NULL</v>
          </cell>
          <cell r="Y397">
            <v>3</v>
          </cell>
          <cell r="Z397" t="str">
            <v>NULL</v>
          </cell>
          <cell r="AA397" t="str">
            <v>NULL</v>
          </cell>
          <cell r="AB397" t="str">
            <v>NULL</v>
          </cell>
          <cell r="AC397" t="str">
            <v>NULL</v>
          </cell>
          <cell r="AD397">
            <v>3</v>
          </cell>
          <cell r="AE397" t="str">
            <v>NULL</v>
          </cell>
          <cell r="AF397">
            <v>3</v>
          </cell>
          <cell r="AG397">
            <v>3</v>
          </cell>
          <cell r="AH397">
            <v>2</v>
          </cell>
          <cell r="AI397">
            <v>3</v>
          </cell>
          <cell r="AJ397" t="str">
            <v>NULL</v>
          </cell>
          <cell r="AK397" t="str">
            <v>NULL</v>
          </cell>
          <cell r="AL397" t="str">
            <v>NULL</v>
          </cell>
        </row>
        <row r="398">
          <cell r="A398">
            <v>113907</v>
          </cell>
          <cell r="B398">
            <v>8365407</v>
          </cell>
          <cell r="C398" t="str">
            <v>Poole High School</v>
          </cell>
          <cell r="D398" t="str">
            <v>South West</v>
          </cell>
          <cell r="E398" t="str">
            <v>South West</v>
          </cell>
          <cell r="F398" t="str">
            <v>Poole</v>
          </cell>
          <cell r="G398" t="str">
            <v>Poole</v>
          </cell>
          <cell r="H398" t="str">
            <v>BH15 2BW</v>
          </cell>
          <cell r="I398" t="str">
            <v>Foundation School</v>
          </cell>
          <cell r="J398" t="str">
            <v>Secondary</v>
          </cell>
          <cell r="K398" t="str">
            <v>Has a sixth form</v>
          </cell>
          <cell r="L398">
            <v>10007142</v>
          </cell>
          <cell r="M398">
            <v>42348</v>
          </cell>
          <cell r="N398">
            <v>42348</v>
          </cell>
          <cell r="O398" t="str">
            <v>Requires Improvement monitoring Visit 1</v>
          </cell>
          <cell r="P398" t="str">
            <v>Schools - S8</v>
          </cell>
          <cell r="Q398" t="str">
            <v>NULL</v>
          </cell>
          <cell r="R398" t="str">
            <v>NULL</v>
          </cell>
          <cell r="S398" t="str">
            <v>NULL</v>
          </cell>
          <cell r="T398" t="str">
            <v>NULL</v>
          </cell>
          <cell r="U398" t="str">
            <v>NULL</v>
          </cell>
          <cell r="V398" t="str">
            <v>NULL</v>
          </cell>
          <cell r="W398" t="str">
            <v>NULL</v>
          </cell>
          <cell r="X398" t="str">
            <v>NULL</v>
          </cell>
          <cell r="Y398" t="str">
            <v>NULL</v>
          </cell>
          <cell r="Z398" t="str">
            <v>NULL</v>
          </cell>
          <cell r="AA398" t="str">
            <v>NULL</v>
          </cell>
          <cell r="AB398" t="str">
            <v>NULL</v>
          </cell>
          <cell r="AC398" t="str">
            <v>NULL</v>
          </cell>
          <cell r="AD398">
            <v>3</v>
          </cell>
          <cell r="AE398" t="str">
            <v>NULL</v>
          </cell>
          <cell r="AF398">
            <v>3</v>
          </cell>
          <cell r="AG398">
            <v>3</v>
          </cell>
          <cell r="AH398">
            <v>3</v>
          </cell>
          <cell r="AI398">
            <v>3</v>
          </cell>
          <cell r="AJ398" t="str">
            <v>NULL</v>
          </cell>
          <cell r="AK398">
            <v>9</v>
          </cell>
          <cell r="AL398">
            <v>3</v>
          </cell>
        </row>
        <row r="399">
          <cell r="A399">
            <v>114004</v>
          </cell>
          <cell r="B399">
            <v>8402114</v>
          </cell>
          <cell r="C399" t="str">
            <v>West Pelton Primary School</v>
          </cell>
          <cell r="D399" t="str">
            <v>North East</v>
          </cell>
          <cell r="E399" t="str">
            <v>North East, Yorkshire and the Humber</v>
          </cell>
          <cell r="F399" t="str">
            <v>Durham</v>
          </cell>
          <cell r="G399" t="str">
            <v>North Durham</v>
          </cell>
          <cell r="H399" t="str">
            <v>DH9 6SQ</v>
          </cell>
          <cell r="I399" t="str">
            <v>Community School</v>
          </cell>
          <cell r="J399" t="str">
            <v>Primary</v>
          </cell>
          <cell r="K399" t="str">
            <v>Does not have a sixth form</v>
          </cell>
          <cell r="L399">
            <v>10007210</v>
          </cell>
          <cell r="M399">
            <v>42332</v>
          </cell>
          <cell r="N399">
            <v>42332</v>
          </cell>
          <cell r="O399" t="str">
            <v>S8 No Formal Designation Visit</v>
          </cell>
          <cell r="P399" t="str">
            <v>Schools - S8</v>
          </cell>
          <cell r="Q399" t="str">
            <v>NULL</v>
          </cell>
          <cell r="R399" t="str">
            <v>NULL</v>
          </cell>
          <cell r="S399" t="str">
            <v>NULL</v>
          </cell>
          <cell r="T399" t="str">
            <v>NULL</v>
          </cell>
          <cell r="U399" t="str">
            <v>NULL</v>
          </cell>
          <cell r="V399" t="str">
            <v>NULL</v>
          </cell>
          <cell r="W399" t="str">
            <v>NULL</v>
          </cell>
          <cell r="X399" t="str">
            <v>NULL</v>
          </cell>
          <cell r="Y399" t="str">
            <v>NULL</v>
          </cell>
          <cell r="Z399" t="str">
            <v>NULL</v>
          </cell>
          <cell r="AA399" t="str">
            <v>NULL</v>
          </cell>
          <cell r="AB399" t="str">
            <v>NULL</v>
          </cell>
          <cell r="AC399" t="str">
            <v>NULL</v>
          </cell>
          <cell r="AD399">
            <v>2</v>
          </cell>
          <cell r="AE399" t="str">
            <v>NULL</v>
          </cell>
          <cell r="AF399">
            <v>2</v>
          </cell>
          <cell r="AG399">
            <v>2</v>
          </cell>
          <cell r="AH399">
            <v>2</v>
          </cell>
          <cell r="AI399">
            <v>2</v>
          </cell>
          <cell r="AJ399" t="str">
            <v>NULL</v>
          </cell>
          <cell r="AK399" t="str">
            <v>NULL</v>
          </cell>
          <cell r="AL399" t="str">
            <v>NULL</v>
          </cell>
        </row>
        <row r="400">
          <cell r="A400">
            <v>114024</v>
          </cell>
          <cell r="B400">
            <v>8402212</v>
          </cell>
          <cell r="C400" t="str">
            <v>Annfield Plain Junior School</v>
          </cell>
          <cell r="D400" t="str">
            <v>North East</v>
          </cell>
          <cell r="E400" t="str">
            <v>North East, Yorkshire and the Humber</v>
          </cell>
          <cell r="F400" t="str">
            <v>Durham</v>
          </cell>
          <cell r="G400" t="str">
            <v>North Durham</v>
          </cell>
          <cell r="H400" t="str">
            <v>DH9 7ST</v>
          </cell>
          <cell r="I400" t="str">
            <v>Community School</v>
          </cell>
          <cell r="J400" t="str">
            <v>Primary</v>
          </cell>
          <cell r="K400" t="str">
            <v>Does not have a sixth form</v>
          </cell>
          <cell r="L400">
            <v>10000776</v>
          </cell>
          <cell r="M400">
            <v>42348</v>
          </cell>
          <cell r="N400">
            <v>42348</v>
          </cell>
          <cell r="O400" t="str">
            <v>Maintained Academy and School Short inspection</v>
          </cell>
          <cell r="P400" t="str">
            <v>Schools - Short inspection</v>
          </cell>
          <cell r="Q400" t="str">
            <v>NULL</v>
          </cell>
          <cell r="R400" t="str">
            <v>NULL</v>
          </cell>
          <cell r="S400" t="str">
            <v>NULL</v>
          </cell>
          <cell r="T400" t="str">
            <v>NULL</v>
          </cell>
          <cell r="U400" t="str">
            <v>NULL</v>
          </cell>
          <cell r="V400" t="str">
            <v>NULL</v>
          </cell>
          <cell r="W400" t="str">
            <v>NULL</v>
          </cell>
          <cell r="X400" t="str">
            <v>NULL</v>
          </cell>
          <cell r="Y400" t="str">
            <v>NULL</v>
          </cell>
          <cell r="Z400" t="str">
            <v>NULL</v>
          </cell>
          <cell r="AA400" t="str">
            <v>NULL</v>
          </cell>
          <cell r="AB400" t="str">
            <v>NULL</v>
          </cell>
          <cell r="AC400" t="str">
            <v>NULL</v>
          </cell>
          <cell r="AD400">
            <v>2</v>
          </cell>
          <cell r="AE400" t="str">
            <v>NULL</v>
          </cell>
          <cell r="AF400">
            <v>2</v>
          </cell>
          <cell r="AG400">
            <v>2</v>
          </cell>
          <cell r="AH400">
            <v>2</v>
          </cell>
          <cell r="AI400">
            <v>2</v>
          </cell>
          <cell r="AJ400" t="str">
            <v>NULL</v>
          </cell>
          <cell r="AK400">
            <v>9</v>
          </cell>
          <cell r="AL400" t="str">
            <v>NULL</v>
          </cell>
        </row>
        <row r="401">
          <cell r="A401">
            <v>114070</v>
          </cell>
          <cell r="B401">
            <v>8402351</v>
          </cell>
          <cell r="C401" t="str">
            <v>Byers Green Primary School</v>
          </cell>
          <cell r="D401" t="str">
            <v>North East</v>
          </cell>
          <cell r="E401" t="str">
            <v>North East, Yorkshire and the Humber</v>
          </cell>
          <cell r="F401" t="str">
            <v>Durham</v>
          </cell>
          <cell r="G401" t="str">
            <v>Bishop Auckland</v>
          </cell>
          <cell r="H401" t="str">
            <v>DL16 7PN</v>
          </cell>
          <cell r="I401" t="str">
            <v>Community School</v>
          </cell>
          <cell r="J401" t="str">
            <v>Primary</v>
          </cell>
          <cell r="K401" t="str">
            <v>Does not have a sixth form</v>
          </cell>
          <cell r="L401">
            <v>10001370</v>
          </cell>
          <cell r="M401">
            <v>42339</v>
          </cell>
          <cell r="N401">
            <v>42339</v>
          </cell>
          <cell r="O401" t="str">
            <v>Maintained Academy and School Short inspection</v>
          </cell>
          <cell r="P401" t="str">
            <v>Schools - Short inspection</v>
          </cell>
          <cell r="Q401" t="str">
            <v>NULL</v>
          </cell>
          <cell r="R401" t="str">
            <v>NULL</v>
          </cell>
          <cell r="S401" t="str">
            <v>NULL</v>
          </cell>
          <cell r="T401" t="str">
            <v>NULL</v>
          </cell>
          <cell r="U401" t="str">
            <v>NULL</v>
          </cell>
          <cell r="V401" t="str">
            <v>NULL</v>
          </cell>
          <cell r="W401" t="str">
            <v>NULL</v>
          </cell>
          <cell r="X401" t="str">
            <v>NULL</v>
          </cell>
          <cell r="Y401" t="str">
            <v>NULL</v>
          </cell>
          <cell r="Z401" t="str">
            <v>NULL</v>
          </cell>
          <cell r="AA401" t="str">
            <v>NULL</v>
          </cell>
          <cell r="AB401" t="str">
            <v>NULL</v>
          </cell>
          <cell r="AC401" t="str">
            <v>NULL</v>
          </cell>
          <cell r="AD401">
            <v>2</v>
          </cell>
          <cell r="AE401" t="str">
            <v>NULL</v>
          </cell>
          <cell r="AF401">
            <v>2</v>
          </cell>
          <cell r="AG401">
            <v>2</v>
          </cell>
          <cell r="AH401">
            <v>1</v>
          </cell>
          <cell r="AI401">
            <v>2</v>
          </cell>
          <cell r="AJ401" t="str">
            <v>NULL</v>
          </cell>
          <cell r="AK401">
            <v>3</v>
          </cell>
          <cell r="AL401">
            <v>9</v>
          </cell>
        </row>
        <row r="402">
          <cell r="A402">
            <v>114113</v>
          </cell>
          <cell r="B402">
            <v>8402438</v>
          </cell>
          <cell r="C402" t="str">
            <v>Timothy Hackworth Primary School</v>
          </cell>
          <cell r="D402" t="str">
            <v>North East</v>
          </cell>
          <cell r="E402" t="str">
            <v>North East, Yorkshire and the Humber</v>
          </cell>
          <cell r="F402" t="str">
            <v>Durham</v>
          </cell>
          <cell r="G402" t="str">
            <v>Bishop Auckland</v>
          </cell>
          <cell r="H402" t="str">
            <v>DL4 1HN</v>
          </cell>
          <cell r="I402" t="str">
            <v>Community School</v>
          </cell>
          <cell r="J402" t="str">
            <v>Primary</v>
          </cell>
          <cell r="K402" t="str">
            <v>Does not have a sixth form</v>
          </cell>
          <cell r="L402">
            <v>10000468</v>
          </cell>
          <cell r="M402">
            <v>42325</v>
          </cell>
          <cell r="N402">
            <v>42326</v>
          </cell>
          <cell r="O402" t="str">
            <v>Maintained Academy and School Short inspection</v>
          </cell>
          <cell r="P402" t="str">
            <v>Schools - S8 deemed S5</v>
          </cell>
          <cell r="Q402" t="str">
            <v>NULL</v>
          </cell>
          <cell r="R402">
            <v>3</v>
          </cell>
          <cell r="S402" t="str">
            <v>NULL</v>
          </cell>
          <cell r="T402">
            <v>3</v>
          </cell>
          <cell r="U402">
            <v>3</v>
          </cell>
          <cell r="V402">
            <v>3</v>
          </cell>
          <cell r="W402">
            <v>3</v>
          </cell>
          <cell r="X402" t="str">
            <v>NULL</v>
          </cell>
          <cell r="Y402">
            <v>3</v>
          </cell>
          <cell r="Z402" t="str">
            <v>NULL</v>
          </cell>
          <cell r="AA402" t="str">
            <v>NULL</v>
          </cell>
          <cell r="AB402" t="str">
            <v>NULL</v>
          </cell>
          <cell r="AC402" t="str">
            <v>NULL</v>
          </cell>
          <cell r="AD402">
            <v>2</v>
          </cell>
          <cell r="AE402" t="str">
            <v>NULL</v>
          </cell>
          <cell r="AF402">
            <v>2</v>
          </cell>
          <cell r="AG402">
            <v>2</v>
          </cell>
          <cell r="AH402">
            <v>1</v>
          </cell>
          <cell r="AI402">
            <v>2</v>
          </cell>
          <cell r="AJ402" t="str">
            <v>NULL</v>
          </cell>
          <cell r="AK402">
            <v>8</v>
          </cell>
          <cell r="AL402" t="str">
            <v>NULL</v>
          </cell>
        </row>
        <row r="403">
          <cell r="A403">
            <v>114130</v>
          </cell>
          <cell r="B403">
            <v>8402481</v>
          </cell>
          <cell r="C403" t="str">
            <v>Neville's Cross Primary School</v>
          </cell>
          <cell r="D403" t="str">
            <v>North East</v>
          </cell>
          <cell r="E403" t="str">
            <v>North East, Yorkshire and the Humber</v>
          </cell>
          <cell r="F403" t="str">
            <v>Durham</v>
          </cell>
          <cell r="G403" t="str">
            <v>City of Durham</v>
          </cell>
          <cell r="H403" t="str">
            <v>DH1 4JG</v>
          </cell>
          <cell r="I403" t="str">
            <v>Community School</v>
          </cell>
          <cell r="J403" t="str">
            <v>Primary</v>
          </cell>
          <cell r="K403" t="str">
            <v>Does not have a sixth form</v>
          </cell>
          <cell r="L403">
            <v>10001273</v>
          </cell>
          <cell r="M403">
            <v>42353</v>
          </cell>
          <cell r="N403">
            <v>42353</v>
          </cell>
          <cell r="O403" t="str">
            <v>Maintained Academy and School Short inspection</v>
          </cell>
          <cell r="P403" t="str">
            <v>Schools - Short inspection</v>
          </cell>
          <cell r="Q403" t="str">
            <v>NULL</v>
          </cell>
          <cell r="R403" t="str">
            <v>NULL</v>
          </cell>
          <cell r="S403" t="str">
            <v>NULL</v>
          </cell>
          <cell r="T403" t="str">
            <v>NULL</v>
          </cell>
          <cell r="U403" t="str">
            <v>NULL</v>
          </cell>
          <cell r="V403" t="str">
            <v>NULL</v>
          </cell>
          <cell r="W403" t="str">
            <v>NULL</v>
          </cell>
          <cell r="X403" t="str">
            <v>NULL</v>
          </cell>
          <cell r="Y403" t="str">
            <v>NULL</v>
          </cell>
          <cell r="Z403" t="str">
            <v>NULL</v>
          </cell>
          <cell r="AA403" t="str">
            <v>NULL</v>
          </cell>
          <cell r="AB403" t="str">
            <v>NULL</v>
          </cell>
          <cell r="AC403" t="str">
            <v>NULL</v>
          </cell>
          <cell r="AD403">
            <v>2</v>
          </cell>
          <cell r="AE403" t="str">
            <v>NULL</v>
          </cell>
          <cell r="AF403">
            <v>2</v>
          </cell>
          <cell r="AG403">
            <v>2</v>
          </cell>
          <cell r="AH403">
            <v>2</v>
          </cell>
          <cell r="AI403">
            <v>2</v>
          </cell>
          <cell r="AJ403" t="str">
            <v>NULL</v>
          </cell>
          <cell r="AK403">
            <v>3</v>
          </cell>
          <cell r="AL403">
            <v>9</v>
          </cell>
        </row>
        <row r="404">
          <cell r="A404">
            <v>114188</v>
          </cell>
          <cell r="B404">
            <v>8402705</v>
          </cell>
          <cell r="C404" t="str">
            <v>St Andrew's Primary School</v>
          </cell>
          <cell r="D404" t="str">
            <v>North East</v>
          </cell>
          <cell r="E404" t="str">
            <v>North East, Yorkshire and the Humber</v>
          </cell>
          <cell r="F404" t="str">
            <v>Durham</v>
          </cell>
          <cell r="G404" t="str">
            <v>Bishop Auckland</v>
          </cell>
          <cell r="H404" t="str">
            <v>DL14 6RY</v>
          </cell>
          <cell r="I404" t="str">
            <v>Community School</v>
          </cell>
          <cell r="J404" t="str">
            <v>Primary</v>
          </cell>
          <cell r="K404" t="str">
            <v>Does not have a sixth form</v>
          </cell>
          <cell r="L404">
            <v>10002146</v>
          </cell>
          <cell r="M404">
            <v>42320</v>
          </cell>
          <cell r="N404">
            <v>42321</v>
          </cell>
          <cell r="O404" t="str">
            <v>Requires Improvement S5 Reinspection Visit 1</v>
          </cell>
          <cell r="P404" t="str">
            <v>Schools - S5</v>
          </cell>
          <cell r="Q404" t="str">
            <v>NULL</v>
          </cell>
          <cell r="R404">
            <v>2</v>
          </cell>
          <cell r="S404" t="str">
            <v>NULL</v>
          </cell>
          <cell r="T404">
            <v>2</v>
          </cell>
          <cell r="U404">
            <v>2</v>
          </cell>
          <cell r="V404">
            <v>1</v>
          </cell>
          <cell r="W404">
            <v>2</v>
          </cell>
          <cell r="X404" t="str">
            <v>NULL</v>
          </cell>
          <cell r="Y404">
            <v>2</v>
          </cell>
          <cell r="Z404" t="str">
            <v>NULL</v>
          </cell>
          <cell r="AA404" t="str">
            <v>NULL</v>
          </cell>
          <cell r="AB404" t="str">
            <v>NULL</v>
          </cell>
          <cell r="AC404" t="str">
            <v>NULL</v>
          </cell>
          <cell r="AD404">
            <v>3</v>
          </cell>
          <cell r="AE404" t="str">
            <v>NULL</v>
          </cell>
          <cell r="AF404">
            <v>3</v>
          </cell>
          <cell r="AG404">
            <v>3</v>
          </cell>
          <cell r="AH404">
            <v>2</v>
          </cell>
          <cell r="AI404">
            <v>2</v>
          </cell>
          <cell r="AJ404" t="str">
            <v>NULL</v>
          </cell>
          <cell r="AK404" t="str">
            <v>NULL</v>
          </cell>
          <cell r="AL404" t="str">
            <v>NULL</v>
          </cell>
        </row>
        <row r="405">
          <cell r="A405">
            <v>114256</v>
          </cell>
          <cell r="B405">
            <v>8403421</v>
          </cell>
          <cell r="C405" t="str">
            <v>St Cuthberts Roman Catholic Voluntary Aided Primary School</v>
          </cell>
          <cell r="D405" t="str">
            <v>North East</v>
          </cell>
          <cell r="E405" t="str">
            <v>North East, Yorkshire and the Humber</v>
          </cell>
          <cell r="F405" t="str">
            <v>Durham</v>
          </cell>
          <cell r="G405" t="str">
            <v>North West Durham</v>
          </cell>
          <cell r="H405" t="str">
            <v>DL15 9DN</v>
          </cell>
          <cell r="I405" t="str">
            <v>Voluntary Aided School</v>
          </cell>
          <cell r="J405" t="str">
            <v>Primary</v>
          </cell>
          <cell r="K405" t="str">
            <v>Does not have a sixth form</v>
          </cell>
          <cell r="L405">
            <v>10002779</v>
          </cell>
          <cell r="M405">
            <v>42339</v>
          </cell>
          <cell r="N405">
            <v>42340</v>
          </cell>
          <cell r="O405" t="str">
            <v>Maintained Academy and School Short inspection</v>
          </cell>
          <cell r="P405" t="str">
            <v>Schools - S8 deemed S5</v>
          </cell>
          <cell r="Q405" t="str">
            <v>NULL</v>
          </cell>
          <cell r="R405">
            <v>3</v>
          </cell>
          <cell r="S405" t="str">
            <v>NULL</v>
          </cell>
          <cell r="T405">
            <v>3</v>
          </cell>
          <cell r="U405">
            <v>3</v>
          </cell>
          <cell r="V405">
            <v>2</v>
          </cell>
          <cell r="W405">
            <v>2</v>
          </cell>
          <cell r="X405" t="str">
            <v>NULL</v>
          </cell>
          <cell r="Y405">
            <v>3</v>
          </cell>
          <cell r="Z405" t="str">
            <v>NULL</v>
          </cell>
          <cell r="AA405" t="str">
            <v>NULL</v>
          </cell>
          <cell r="AB405" t="str">
            <v>NULL</v>
          </cell>
          <cell r="AC405" t="str">
            <v>NULL</v>
          </cell>
          <cell r="AD405">
            <v>2</v>
          </cell>
          <cell r="AE405" t="str">
            <v>NULL</v>
          </cell>
          <cell r="AF405">
            <v>2</v>
          </cell>
          <cell r="AG405">
            <v>2</v>
          </cell>
          <cell r="AH405">
            <v>2</v>
          </cell>
          <cell r="AI405">
            <v>2</v>
          </cell>
          <cell r="AJ405" t="str">
            <v>NULL</v>
          </cell>
          <cell r="AK405">
            <v>8</v>
          </cell>
          <cell r="AL405" t="str">
            <v>NULL</v>
          </cell>
        </row>
        <row r="406">
          <cell r="A406">
            <v>114266</v>
          </cell>
          <cell r="B406">
            <v>8403471</v>
          </cell>
          <cell r="C406" t="str">
            <v>St Joseph's Roman Catholic Voluntary Aided Primary School, Newton Aycliffe</v>
          </cell>
          <cell r="D406" t="str">
            <v>North East</v>
          </cell>
          <cell r="E406" t="str">
            <v>North East, Yorkshire and the Humber</v>
          </cell>
          <cell r="F406" t="str">
            <v>Durham</v>
          </cell>
          <cell r="G406" t="str">
            <v>Sedgefield</v>
          </cell>
          <cell r="H406" t="str">
            <v>DL5 7DE</v>
          </cell>
          <cell r="I406" t="str">
            <v>Voluntary Aided School</v>
          </cell>
          <cell r="J406" t="str">
            <v>Primary</v>
          </cell>
          <cell r="K406" t="str">
            <v>Does not have a sixth form</v>
          </cell>
          <cell r="L406">
            <v>10005221</v>
          </cell>
          <cell r="M406">
            <v>42326</v>
          </cell>
          <cell r="N406">
            <v>42327</v>
          </cell>
          <cell r="O406" t="str">
            <v>Schools into Special Measures Visit 2</v>
          </cell>
          <cell r="P406" t="str">
            <v>Schools - S8</v>
          </cell>
          <cell r="Q406" t="str">
            <v>NULL</v>
          </cell>
          <cell r="R406" t="str">
            <v>NULL</v>
          </cell>
          <cell r="S406" t="str">
            <v>NULL</v>
          </cell>
          <cell r="T406" t="str">
            <v>NULL</v>
          </cell>
          <cell r="U406" t="str">
            <v>NULL</v>
          </cell>
          <cell r="V406" t="str">
            <v>NULL</v>
          </cell>
          <cell r="W406" t="str">
            <v>NULL</v>
          </cell>
          <cell r="X406" t="str">
            <v>NULL</v>
          </cell>
          <cell r="Y406" t="str">
            <v>NULL</v>
          </cell>
          <cell r="Z406" t="str">
            <v>NULL</v>
          </cell>
          <cell r="AA406" t="str">
            <v>NULL</v>
          </cell>
          <cell r="AB406" t="str">
            <v>NULL</v>
          </cell>
          <cell r="AC406" t="str">
            <v>NULL</v>
          </cell>
          <cell r="AD406">
            <v>4</v>
          </cell>
          <cell r="AE406" t="str">
            <v>SM</v>
          </cell>
          <cell r="AF406">
            <v>4</v>
          </cell>
          <cell r="AG406">
            <v>4</v>
          </cell>
          <cell r="AH406">
            <v>4</v>
          </cell>
          <cell r="AI406">
            <v>4</v>
          </cell>
          <cell r="AJ406" t="str">
            <v>NULL</v>
          </cell>
          <cell r="AK406">
            <v>4</v>
          </cell>
          <cell r="AL406">
            <v>9</v>
          </cell>
        </row>
        <row r="407">
          <cell r="A407">
            <v>114269</v>
          </cell>
          <cell r="B407">
            <v>8403483</v>
          </cell>
          <cell r="C407" t="str">
            <v>Our Lady Queen of Martyrs Roman Catholic Voluntary Aided Primary School, Newhouse</v>
          </cell>
          <cell r="D407" t="str">
            <v>North East</v>
          </cell>
          <cell r="E407" t="str">
            <v>North East, Yorkshire and the Humber</v>
          </cell>
          <cell r="F407" t="str">
            <v>Durham</v>
          </cell>
          <cell r="G407" t="str">
            <v>City of Durham</v>
          </cell>
          <cell r="H407" t="str">
            <v>DH7 9PA</v>
          </cell>
          <cell r="I407" t="str">
            <v>Voluntary Aided School</v>
          </cell>
          <cell r="J407" t="str">
            <v>Primary</v>
          </cell>
          <cell r="K407" t="str">
            <v>Does not have a sixth form</v>
          </cell>
          <cell r="L407">
            <v>10003351</v>
          </cell>
          <cell r="M407">
            <v>42290</v>
          </cell>
          <cell r="N407">
            <v>42291</v>
          </cell>
          <cell r="O407" t="str">
            <v>Maintained Academy and School Short inspection</v>
          </cell>
          <cell r="P407" t="str">
            <v>Schools - S8 deemed S5</v>
          </cell>
          <cell r="Q407" t="str">
            <v>NULL</v>
          </cell>
          <cell r="R407">
            <v>2</v>
          </cell>
          <cell r="S407" t="str">
            <v>NULL</v>
          </cell>
          <cell r="T407">
            <v>2</v>
          </cell>
          <cell r="U407">
            <v>2</v>
          </cell>
          <cell r="V407">
            <v>2</v>
          </cell>
          <cell r="W407">
            <v>2</v>
          </cell>
          <cell r="X407" t="str">
            <v>NULL</v>
          </cell>
          <cell r="Y407">
            <v>2</v>
          </cell>
          <cell r="Z407" t="str">
            <v>NULL</v>
          </cell>
          <cell r="AA407" t="str">
            <v>NULL</v>
          </cell>
          <cell r="AB407" t="str">
            <v>NULL</v>
          </cell>
          <cell r="AC407" t="str">
            <v>NULL</v>
          </cell>
          <cell r="AD407">
            <v>2</v>
          </cell>
          <cell r="AE407" t="str">
            <v>NULL</v>
          </cell>
          <cell r="AF407">
            <v>2</v>
          </cell>
          <cell r="AG407">
            <v>2</v>
          </cell>
          <cell r="AH407">
            <v>1</v>
          </cell>
          <cell r="AI407">
            <v>2</v>
          </cell>
          <cell r="AJ407" t="str">
            <v>NULL</v>
          </cell>
          <cell r="AK407">
            <v>8</v>
          </cell>
          <cell r="AL407" t="str">
            <v>NULL</v>
          </cell>
        </row>
        <row r="408">
          <cell r="A408">
            <v>114278</v>
          </cell>
          <cell r="B408">
            <v>8403504</v>
          </cell>
          <cell r="C408" t="str">
            <v>Our Lady of Lourdes Roman Catholic Voluntary Aided Primary</v>
          </cell>
          <cell r="D408" t="str">
            <v>North East</v>
          </cell>
          <cell r="E408" t="str">
            <v>North East, Yorkshire and the Humber</v>
          </cell>
          <cell r="F408" t="str">
            <v>Durham</v>
          </cell>
          <cell r="G408" t="str">
            <v>Easington</v>
          </cell>
          <cell r="H408" t="str">
            <v>DH6 2JQ</v>
          </cell>
          <cell r="I408" t="str">
            <v>Voluntary Aided School</v>
          </cell>
          <cell r="J408" t="str">
            <v>Primary</v>
          </cell>
          <cell r="K408" t="str">
            <v>Does not have a sixth form</v>
          </cell>
          <cell r="L408">
            <v>10003289</v>
          </cell>
          <cell r="M408">
            <v>42320</v>
          </cell>
          <cell r="N408">
            <v>42320</v>
          </cell>
          <cell r="O408" t="str">
            <v>Maintained Academy and School Short inspection</v>
          </cell>
          <cell r="P408" t="str">
            <v>Schools - Short inspection</v>
          </cell>
          <cell r="Q408" t="str">
            <v>NULL</v>
          </cell>
          <cell r="R408" t="str">
            <v>NULL</v>
          </cell>
          <cell r="S408" t="str">
            <v>NULL</v>
          </cell>
          <cell r="T408" t="str">
            <v>NULL</v>
          </cell>
          <cell r="U408" t="str">
            <v>NULL</v>
          </cell>
          <cell r="V408" t="str">
            <v>NULL</v>
          </cell>
          <cell r="W408" t="str">
            <v>NULL</v>
          </cell>
          <cell r="X408" t="str">
            <v>NULL</v>
          </cell>
          <cell r="Y408" t="str">
            <v>NULL</v>
          </cell>
          <cell r="Z408" t="str">
            <v>NULL</v>
          </cell>
          <cell r="AA408" t="str">
            <v>NULL</v>
          </cell>
          <cell r="AB408" t="str">
            <v>NULL</v>
          </cell>
          <cell r="AC408" t="str">
            <v>NULL</v>
          </cell>
          <cell r="AD408">
            <v>2</v>
          </cell>
          <cell r="AE408" t="str">
            <v>NULL</v>
          </cell>
          <cell r="AF408">
            <v>2</v>
          </cell>
          <cell r="AG408">
            <v>2</v>
          </cell>
          <cell r="AH408">
            <v>1</v>
          </cell>
          <cell r="AI408">
            <v>2</v>
          </cell>
          <cell r="AJ408" t="str">
            <v>NULL</v>
          </cell>
          <cell r="AK408">
            <v>8</v>
          </cell>
          <cell r="AL408" t="str">
            <v>NULL</v>
          </cell>
        </row>
        <row r="409">
          <cell r="A409">
            <v>114289</v>
          </cell>
          <cell r="B409">
            <v>8404052</v>
          </cell>
          <cell r="C409" t="str">
            <v>Fyndoune Community College</v>
          </cell>
          <cell r="D409" t="str">
            <v>North East</v>
          </cell>
          <cell r="E409" t="str">
            <v>North East, Yorkshire and the Humber</v>
          </cell>
          <cell r="F409" t="str">
            <v>Durham</v>
          </cell>
          <cell r="G409" t="str">
            <v>North Durham</v>
          </cell>
          <cell r="H409" t="str">
            <v>DH7 6LU</v>
          </cell>
          <cell r="I409" t="str">
            <v>Community School</v>
          </cell>
          <cell r="J409" t="str">
            <v>Secondary</v>
          </cell>
          <cell r="K409" t="str">
            <v>Does not have a sixth form</v>
          </cell>
          <cell r="L409">
            <v>10004057</v>
          </cell>
          <cell r="M409">
            <v>42291</v>
          </cell>
          <cell r="N409">
            <v>42291</v>
          </cell>
          <cell r="O409" t="str">
            <v>Schools into Special Measures Visit 3</v>
          </cell>
          <cell r="P409" t="str">
            <v>Schools - S8</v>
          </cell>
          <cell r="Q409" t="str">
            <v>NULL</v>
          </cell>
          <cell r="R409" t="str">
            <v>NULL</v>
          </cell>
          <cell r="S409" t="str">
            <v>NULL</v>
          </cell>
          <cell r="T409" t="str">
            <v>NULL</v>
          </cell>
          <cell r="U409" t="str">
            <v>NULL</v>
          </cell>
          <cell r="V409" t="str">
            <v>NULL</v>
          </cell>
          <cell r="W409" t="str">
            <v>NULL</v>
          </cell>
          <cell r="X409" t="str">
            <v>NULL</v>
          </cell>
          <cell r="Y409" t="str">
            <v>NULL</v>
          </cell>
          <cell r="Z409" t="str">
            <v>NULL</v>
          </cell>
          <cell r="AA409" t="str">
            <v>NULL</v>
          </cell>
          <cell r="AB409" t="str">
            <v>NULL</v>
          </cell>
          <cell r="AC409" t="str">
            <v>NULL</v>
          </cell>
          <cell r="AD409">
            <v>4</v>
          </cell>
          <cell r="AE409" t="str">
            <v>SM</v>
          </cell>
          <cell r="AF409">
            <v>3</v>
          </cell>
          <cell r="AG409">
            <v>3</v>
          </cell>
          <cell r="AH409">
            <v>3</v>
          </cell>
          <cell r="AI409">
            <v>4</v>
          </cell>
          <cell r="AJ409" t="str">
            <v>NULL</v>
          </cell>
          <cell r="AK409">
            <v>9</v>
          </cell>
          <cell r="AL409">
            <v>9</v>
          </cell>
        </row>
        <row r="410">
          <cell r="A410">
            <v>114311</v>
          </cell>
          <cell r="B410">
            <v>8404192</v>
          </cell>
          <cell r="C410" t="str">
            <v>Durham Community Business College for Technology and Enterprise</v>
          </cell>
          <cell r="D410" t="str">
            <v>North East</v>
          </cell>
          <cell r="E410" t="str">
            <v>North East, Yorkshire and the Humber</v>
          </cell>
          <cell r="F410" t="str">
            <v>Durham</v>
          </cell>
          <cell r="G410" t="str">
            <v>City of Durham</v>
          </cell>
          <cell r="H410" t="str">
            <v>DH7 7NG</v>
          </cell>
          <cell r="I410" t="str">
            <v>Community School</v>
          </cell>
          <cell r="J410" t="str">
            <v>Secondary</v>
          </cell>
          <cell r="K410" t="str">
            <v>Does not have a sixth form</v>
          </cell>
          <cell r="L410">
            <v>10004101</v>
          </cell>
          <cell r="M410">
            <v>42348</v>
          </cell>
          <cell r="N410">
            <v>42349</v>
          </cell>
          <cell r="O410" t="str">
            <v>Schools into Special Measures Visit 3</v>
          </cell>
          <cell r="P410" t="str">
            <v>Schools - S8</v>
          </cell>
          <cell r="Q410" t="str">
            <v>NULL</v>
          </cell>
          <cell r="R410" t="str">
            <v>NULL</v>
          </cell>
          <cell r="S410" t="str">
            <v>NULL</v>
          </cell>
          <cell r="T410" t="str">
            <v>NULL</v>
          </cell>
          <cell r="U410" t="str">
            <v>NULL</v>
          </cell>
          <cell r="V410" t="str">
            <v>NULL</v>
          </cell>
          <cell r="W410" t="str">
            <v>NULL</v>
          </cell>
          <cell r="X410" t="str">
            <v>NULL</v>
          </cell>
          <cell r="Y410" t="str">
            <v>NULL</v>
          </cell>
          <cell r="Z410" t="str">
            <v>NULL</v>
          </cell>
          <cell r="AA410" t="str">
            <v>NULL</v>
          </cell>
          <cell r="AB410" t="str">
            <v>NULL</v>
          </cell>
          <cell r="AC410" t="str">
            <v>NULL</v>
          </cell>
          <cell r="AD410">
            <v>4</v>
          </cell>
          <cell r="AE410" t="str">
            <v>SM</v>
          </cell>
          <cell r="AF410">
            <v>4</v>
          </cell>
          <cell r="AG410">
            <v>4</v>
          </cell>
          <cell r="AH410">
            <v>3</v>
          </cell>
          <cell r="AI410">
            <v>4</v>
          </cell>
          <cell r="AJ410" t="str">
            <v>NULL</v>
          </cell>
          <cell r="AK410">
            <v>9</v>
          </cell>
          <cell r="AL410">
            <v>4</v>
          </cell>
        </row>
        <row r="411">
          <cell r="A411">
            <v>114340</v>
          </cell>
          <cell r="B411">
            <v>8407013</v>
          </cell>
          <cell r="C411" t="str">
            <v>Croft Community School</v>
          </cell>
          <cell r="D411" t="str">
            <v>North East</v>
          </cell>
          <cell r="E411" t="str">
            <v>North East, Yorkshire and the Humber</v>
          </cell>
          <cell r="F411" t="str">
            <v>Durham</v>
          </cell>
          <cell r="G411" t="str">
            <v>North Durham</v>
          </cell>
          <cell r="H411" t="str">
            <v>DH9 8PR</v>
          </cell>
          <cell r="I411" t="str">
            <v>Community Special School</v>
          </cell>
          <cell r="J411" t="str">
            <v>Special</v>
          </cell>
          <cell r="K411" t="str">
            <v>Not applicable</v>
          </cell>
          <cell r="L411">
            <v>10006612</v>
          </cell>
          <cell r="M411">
            <v>42297</v>
          </cell>
          <cell r="N411">
            <v>42298</v>
          </cell>
          <cell r="O411" t="str">
            <v>Maintained Academy and School Short inspection</v>
          </cell>
          <cell r="P411" t="str">
            <v>Schools - S8 deemed S5</v>
          </cell>
          <cell r="Q411" t="str">
            <v>NULL</v>
          </cell>
          <cell r="R411">
            <v>3</v>
          </cell>
          <cell r="S411" t="str">
            <v>NULL</v>
          </cell>
          <cell r="T411">
            <v>3</v>
          </cell>
          <cell r="U411">
            <v>3</v>
          </cell>
          <cell r="V411">
            <v>2</v>
          </cell>
          <cell r="W411">
            <v>3</v>
          </cell>
          <cell r="X411" t="str">
            <v>NULL</v>
          </cell>
          <cell r="Y411">
            <v>2</v>
          </cell>
          <cell r="Z411" t="str">
            <v>NULL</v>
          </cell>
          <cell r="AA411" t="str">
            <v>NULL</v>
          </cell>
          <cell r="AB411" t="str">
            <v>NULL</v>
          </cell>
          <cell r="AC411" t="str">
            <v>NULL</v>
          </cell>
          <cell r="AD411">
            <v>2</v>
          </cell>
          <cell r="AE411" t="str">
            <v>NULL</v>
          </cell>
          <cell r="AF411">
            <v>2</v>
          </cell>
          <cell r="AG411">
            <v>2</v>
          </cell>
          <cell r="AH411">
            <v>2</v>
          </cell>
          <cell r="AI411">
            <v>2</v>
          </cell>
          <cell r="AJ411" t="str">
            <v>NULL</v>
          </cell>
          <cell r="AK411">
            <v>9</v>
          </cell>
          <cell r="AL411" t="str">
            <v>NULL</v>
          </cell>
        </row>
        <row r="412">
          <cell r="A412">
            <v>114347</v>
          </cell>
          <cell r="B412">
            <v>8407030</v>
          </cell>
          <cell r="C412" t="str">
            <v>Windlestone School</v>
          </cell>
          <cell r="D412" t="str">
            <v>North East</v>
          </cell>
          <cell r="E412" t="str">
            <v>North East, Yorkshire and the Humber</v>
          </cell>
          <cell r="F412" t="str">
            <v>Durham</v>
          </cell>
          <cell r="G412" t="str">
            <v>Sedgefield</v>
          </cell>
          <cell r="H412" t="str">
            <v>DL17 0HP</v>
          </cell>
          <cell r="I412" t="str">
            <v>Community Special School</v>
          </cell>
          <cell r="J412" t="str">
            <v>Special</v>
          </cell>
          <cell r="K412" t="str">
            <v>Not applicable</v>
          </cell>
          <cell r="L412">
            <v>10001564</v>
          </cell>
          <cell r="M412">
            <v>42291</v>
          </cell>
          <cell r="N412">
            <v>42292</v>
          </cell>
          <cell r="O412" t="str">
            <v>S8 No Formal Designation Visit</v>
          </cell>
          <cell r="P412" t="str">
            <v>Schools - S8</v>
          </cell>
          <cell r="Q412" t="str">
            <v>NULL</v>
          </cell>
          <cell r="R412" t="str">
            <v>NULL</v>
          </cell>
          <cell r="S412" t="str">
            <v>NULL</v>
          </cell>
          <cell r="T412" t="str">
            <v>NULL</v>
          </cell>
          <cell r="U412" t="str">
            <v>NULL</v>
          </cell>
          <cell r="V412" t="str">
            <v>NULL</v>
          </cell>
          <cell r="W412" t="str">
            <v>NULL</v>
          </cell>
          <cell r="X412" t="str">
            <v>NULL</v>
          </cell>
          <cell r="Y412" t="str">
            <v>NULL</v>
          </cell>
          <cell r="Z412" t="str">
            <v>NULL</v>
          </cell>
          <cell r="AA412" t="str">
            <v>NULL</v>
          </cell>
          <cell r="AB412" t="str">
            <v>NULL</v>
          </cell>
          <cell r="AC412" t="str">
            <v>NULL</v>
          </cell>
          <cell r="AD412">
            <v>2</v>
          </cell>
          <cell r="AE412" t="str">
            <v>NULL</v>
          </cell>
          <cell r="AF412">
            <v>2</v>
          </cell>
          <cell r="AG412">
            <v>2</v>
          </cell>
          <cell r="AH412">
            <v>2</v>
          </cell>
          <cell r="AI412">
            <v>2</v>
          </cell>
          <cell r="AJ412" t="str">
            <v>NULL</v>
          </cell>
          <cell r="AK412" t="str">
            <v>NULL</v>
          </cell>
          <cell r="AL412" t="str">
            <v>NULL</v>
          </cell>
        </row>
        <row r="413">
          <cell r="A413">
            <v>114391</v>
          </cell>
          <cell r="B413">
            <v>8452056</v>
          </cell>
          <cell r="C413" t="str">
            <v>Chiddingly Primary School</v>
          </cell>
          <cell r="D413" t="str">
            <v>South East</v>
          </cell>
          <cell r="E413" t="str">
            <v>South East</v>
          </cell>
          <cell r="F413" t="str">
            <v>East Sussex</v>
          </cell>
          <cell r="G413" t="str">
            <v>Wealden</v>
          </cell>
          <cell r="H413" t="str">
            <v>BN8 6HN</v>
          </cell>
          <cell r="I413" t="str">
            <v>Community School</v>
          </cell>
          <cell r="J413" t="str">
            <v>Primary</v>
          </cell>
          <cell r="K413" t="str">
            <v>Does not have a sixth form</v>
          </cell>
          <cell r="L413">
            <v>10005735</v>
          </cell>
          <cell r="M413">
            <v>42312</v>
          </cell>
          <cell r="N413">
            <v>42313</v>
          </cell>
          <cell r="O413" t="str">
            <v>Requires Improvement S5 Reinspection Visit 1</v>
          </cell>
          <cell r="P413" t="str">
            <v>Schools - S5</v>
          </cell>
          <cell r="Q413" t="str">
            <v>NULL</v>
          </cell>
          <cell r="R413">
            <v>2</v>
          </cell>
          <cell r="S413" t="str">
            <v>NULL</v>
          </cell>
          <cell r="T413">
            <v>2</v>
          </cell>
          <cell r="U413">
            <v>2</v>
          </cell>
          <cell r="V413">
            <v>2</v>
          </cell>
          <cell r="W413">
            <v>2</v>
          </cell>
          <cell r="X413" t="str">
            <v>NULL</v>
          </cell>
          <cell r="Y413">
            <v>1</v>
          </cell>
          <cell r="Z413" t="str">
            <v>NULL</v>
          </cell>
          <cell r="AA413" t="str">
            <v>NULL</v>
          </cell>
          <cell r="AB413" t="str">
            <v>NULL</v>
          </cell>
          <cell r="AC413" t="str">
            <v>NULL</v>
          </cell>
          <cell r="AD413">
            <v>3</v>
          </cell>
          <cell r="AE413" t="str">
            <v>NULL</v>
          </cell>
          <cell r="AF413">
            <v>3</v>
          </cell>
          <cell r="AG413">
            <v>3</v>
          </cell>
          <cell r="AH413">
            <v>2</v>
          </cell>
          <cell r="AI413">
            <v>2</v>
          </cell>
          <cell r="AJ413" t="str">
            <v>NULL</v>
          </cell>
          <cell r="AK413" t="str">
            <v>NULL</v>
          </cell>
          <cell r="AL413" t="str">
            <v>NULL</v>
          </cell>
        </row>
        <row r="414">
          <cell r="A414">
            <v>114393</v>
          </cell>
          <cell r="B414">
            <v>8452059</v>
          </cell>
          <cell r="C414" t="str">
            <v>Grovelands Community Primary School</v>
          </cell>
          <cell r="D414" t="str">
            <v>South East</v>
          </cell>
          <cell r="E414" t="str">
            <v>South East</v>
          </cell>
          <cell r="F414" t="str">
            <v>East Sussex</v>
          </cell>
          <cell r="G414" t="str">
            <v>Wealden</v>
          </cell>
          <cell r="H414" t="str">
            <v>BN27 3UW</v>
          </cell>
          <cell r="I414" t="str">
            <v>Foundation School</v>
          </cell>
          <cell r="J414" t="str">
            <v>Primary</v>
          </cell>
          <cell r="K414" t="str">
            <v>Does not have a sixth form</v>
          </cell>
          <cell r="L414">
            <v>10006377</v>
          </cell>
          <cell r="M414">
            <v>42298</v>
          </cell>
          <cell r="N414">
            <v>42299</v>
          </cell>
          <cell r="O414" t="str">
            <v>Requires Improvement S5 Reinspection Visit 1</v>
          </cell>
          <cell r="P414" t="str">
            <v>Schools - S5</v>
          </cell>
          <cell r="Q414" t="str">
            <v>NULL</v>
          </cell>
          <cell r="R414">
            <v>2</v>
          </cell>
          <cell r="S414" t="str">
            <v>NULL</v>
          </cell>
          <cell r="T414">
            <v>2</v>
          </cell>
          <cell r="U414">
            <v>2</v>
          </cell>
          <cell r="V414">
            <v>2</v>
          </cell>
          <cell r="W414">
            <v>2</v>
          </cell>
          <cell r="X414" t="str">
            <v>NULL</v>
          </cell>
          <cell r="Y414">
            <v>2</v>
          </cell>
          <cell r="Z414" t="str">
            <v>NULL</v>
          </cell>
          <cell r="AA414" t="str">
            <v>NULL</v>
          </cell>
          <cell r="AB414" t="str">
            <v>NULL</v>
          </cell>
          <cell r="AC414" t="str">
            <v>NULL</v>
          </cell>
          <cell r="AD414">
            <v>3</v>
          </cell>
          <cell r="AE414" t="str">
            <v>NULL</v>
          </cell>
          <cell r="AF414">
            <v>3</v>
          </cell>
          <cell r="AG414">
            <v>3</v>
          </cell>
          <cell r="AH414">
            <v>2</v>
          </cell>
          <cell r="AI414">
            <v>3</v>
          </cell>
          <cell r="AJ414" t="str">
            <v>NULL</v>
          </cell>
          <cell r="AK414" t="str">
            <v>NULL</v>
          </cell>
          <cell r="AL414" t="str">
            <v>NULL</v>
          </cell>
        </row>
        <row r="415">
          <cell r="A415">
            <v>114415</v>
          </cell>
          <cell r="B415">
            <v>8452083</v>
          </cell>
          <cell r="C415" t="str">
            <v>Ringmer Primary School</v>
          </cell>
          <cell r="D415" t="str">
            <v>South East</v>
          </cell>
          <cell r="E415" t="str">
            <v>South East</v>
          </cell>
          <cell r="F415" t="str">
            <v>East Sussex</v>
          </cell>
          <cell r="G415" t="str">
            <v>Lewes</v>
          </cell>
          <cell r="H415" t="str">
            <v>BN8 5LL</v>
          </cell>
          <cell r="I415" t="str">
            <v>Community School</v>
          </cell>
          <cell r="J415" t="str">
            <v>Primary</v>
          </cell>
          <cell r="K415" t="str">
            <v>Does not have a sixth form</v>
          </cell>
          <cell r="L415">
            <v>10002392</v>
          </cell>
          <cell r="M415">
            <v>42312</v>
          </cell>
          <cell r="N415">
            <v>42313</v>
          </cell>
          <cell r="O415" t="str">
            <v>Requires Improvement S5 Reinspection Visit 1</v>
          </cell>
          <cell r="P415" t="str">
            <v>Schools - S5</v>
          </cell>
          <cell r="Q415" t="str">
            <v>NULL</v>
          </cell>
          <cell r="R415">
            <v>2</v>
          </cell>
          <cell r="S415" t="str">
            <v>NULL</v>
          </cell>
          <cell r="T415">
            <v>2</v>
          </cell>
          <cell r="U415">
            <v>2</v>
          </cell>
          <cell r="V415">
            <v>2</v>
          </cell>
          <cell r="W415">
            <v>2</v>
          </cell>
          <cell r="X415" t="str">
            <v>NULL</v>
          </cell>
          <cell r="Y415">
            <v>2</v>
          </cell>
          <cell r="Z415" t="str">
            <v>NULL</v>
          </cell>
          <cell r="AA415" t="str">
            <v>NULL</v>
          </cell>
          <cell r="AB415" t="str">
            <v>NULL</v>
          </cell>
          <cell r="AC415" t="str">
            <v>NULL</v>
          </cell>
          <cell r="AD415">
            <v>3</v>
          </cell>
          <cell r="AE415" t="str">
            <v>NULL</v>
          </cell>
          <cell r="AF415">
            <v>3</v>
          </cell>
          <cell r="AG415">
            <v>3</v>
          </cell>
          <cell r="AH415">
            <v>2</v>
          </cell>
          <cell r="AI415">
            <v>3</v>
          </cell>
          <cell r="AJ415" t="str">
            <v>NULL</v>
          </cell>
          <cell r="AK415" t="str">
            <v>NULL</v>
          </cell>
          <cell r="AL415" t="str">
            <v>NULL</v>
          </cell>
        </row>
        <row r="416">
          <cell r="A416">
            <v>114426</v>
          </cell>
          <cell r="B416">
            <v>8452094</v>
          </cell>
          <cell r="C416" t="str">
            <v>Chyngton School</v>
          </cell>
          <cell r="D416" t="str">
            <v>South East</v>
          </cell>
          <cell r="E416" t="str">
            <v>South East</v>
          </cell>
          <cell r="F416" t="str">
            <v>East Sussex</v>
          </cell>
          <cell r="G416" t="str">
            <v>Lewes</v>
          </cell>
          <cell r="H416" t="str">
            <v>BN25 3ST</v>
          </cell>
          <cell r="I416" t="str">
            <v>Community School</v>
          </cell>
          <cell r="J416" t="str">
            <v>Primary</v>
          </cell>
          <cell r="K416" t="str">
            <v>Does not have a sixth form</v>
          </cell>
          <cell r="L416">
            <v>10002393</v>
          </cell>
          <cell r="M416">
            <v>42278</v>
          </cell>
          <cell r="N416">
            <v>42279</v>
          </cell>
          <cell r="O416" t="str">
            <v>Requires Improvement S5 Reinspection Visit 1</v>
          </cell>
          <cell r="P416" t="str">
            <v>Schools - S5</v>
          </cell>
          <cell r="Q416" t="str">
            <v>NULL</v>
          </cell>
          <cell r="R416">
            <v>2</v>
          </cell>
          <cell r="S416" t="str">
            <v>NULL</v>
          </cell>
          <cell r="T416">
            <v>2</v>
          </cell>
          <cell r="U416">
            <v>2</v>
          </cell>
          <cell r="V416">
            <v>2</v>
          </cell>
          <cell r="W416">
            <v>2</v>
          </cell>
          <cell r="X416" t="str">
            <v>NULL</v>
          </cell>
          <cell r="Y416">
            <v>2</v>
          </cell>
          <cell r="Z416" t="str">
            <v>NULL</v>
          </cell>
          <cell r="AA416" t="str">
            <v>NULL</v>
          </cell>
          <cell r="AB416" t="str">
            <v>NULL</v>
          </cell>
          <cell r="AC416" t="str">
            <v>NULL</v>
          </cell>
          <cell r="AD416">
            <v>3</v>
          </cell>
          <cell r="AE416" t="str">
            <v>NULL</v>
          </cell>
          <cell r="AF416">
            <v>3</v>
          </cell>
          <cell r="AG416">
            <v>3</v>
          </cell>
          <cell r="AH416">
            <v>3</v>
          </cell>
          <cell r="AI416">
            <v>3</v>
          </cell>
          <cell r="AJ416" t="str">
            <v>NULL</v>
          </cell>
          <cell r="AK416" t="str">
            <v>NULL</v>
          </cell>
          <cell r="AL416" t="str">
            <v>NULL</v>
          </cell>
        </row>
        <row r="417">
          <cell r="A417">
            <v>114438</v>
          </cell>
          <cell r="B417">
            <v>8452108</v>
          </cell>
          <cell r="C417" t="str">
            <v>Hawkes Farm Primary School</v>
          </cell>
          <cell r="D417" t="str">
            <v>South East</v>
          </cell>
          <cell r="E417" t="str">
            <v>South East</v>
          </cell>
          <cell r="F417" t="str">
            <v>East Sussex</v>
          </cell>
          <cell r="G417" t="str">
            <v>Wealden</v>
          </cell>
          <cell r="H417" t="str">
            <v>BN27 1ND</v>
          </cell>
          <cell r="I417" t="str">
            <v>Community School</v>
          </cell>
          <cell r="J417" t="str">
            <v>Primary</v>
          </cell>
          <cell r="K417" t="str">
            <v>Does not have a sixth form</v>
          </cell>
          <cell r="L417">
            <v>10005619</v>
          </cell>
          <cell r="M417">
            <v>42311</v>
          </cell>
          <cell r="N417">
            <v>42312</v>
          </cell>
          <cell r="O417" t="str">
            <v>Maintained Academy and School Short inspection</v>
          </cell>
          <cell r="P417" t="str">
            <v>Schools - S8 deemed S5</v>
          </cell>
          <cell r="Q417" t="str">
            <v>NULL</v>
          </cell>
          <cell r="R417">
            <v>4</v>
          </cell>
          <cell r="S417" t="str">
            <v>SM</v>
          </cell>
          <cell r="T417">
            <v>4</v>
          </cell>
          <cell r="U417">
            <v>4</v>
          </cell>
          <cell r="V417">
            <v>3</v>
          </cell>
          <cell r="W417">
            <v>4</v>
          </cell>
          <cell r="X417" t="str">
            <v>NULL</v>
          </cell>
          <cell r="Y417">
            <v>2</v>
          </cell>
          <cell r="Z417" t="str">
            <v>NULL</v>
          </cell>
          <cell r="AA417" t="str">
            <v>NULL</v>
          </cell>
          <cell r="AB417" t="str">
            <v>NULL</v>
          </cell>
          <cell r="AC417" t="str">
            <v>NULL</v>
          </cell>
          <cell r="AD417">
            <v>2</v>
          </cell>
          <cell r="AE417" t="str">
            <v>NULL</v>
          </cell>
          <cell r="AF417">
            <v>2</v>
          </cell>
          <cell r="AG417">
            <v>2</v>
          </cell>
          <cell r="AH417">
            <v>2</v>
          </cell>
          <cell r="AI417">
            <v>2</v>
          </cell>
          <cell r="AJ417" t="str">
            <v>NULL</v>
          </cell>
          <cell r="AK417">
            <v>8</v>
          </cell>
          <cell r="AL417" t="str">
            <v>NULL</v>
          </cell>
        </row>
        <row r="418">
          <cell r="A418">
            <v>114444</v>
          </cell>
          <cell r="B418">
            <v>8452115</v>
          </cell>
          <cell r="C418" t="str">
            <v>Jarvis Brook Primary School</v>
          </cell>
          <cell r="D418" t="str">
            <v>South East</v>
          </cell>
          <cell r="E418" t="str">
            <v>South East</v>
          </cell>
          <cell r="F418" t="str">
            <v>East Sussex</v>
          </cell>
          <cell r="G418" t="str">
            <v>Wealden</v>
          </cell>
          <cell r="H418" t="str">
            <v>TN6 3RG</v>
          </cell>
          <cell r="I418" t="str">
            <v>Community School</v>
          </cell>
          <cell r="J418" t="str">
            <v>Primary</v>
          </cell>
          <cell r="K418" t="str">
            <v>Does not have a sixth form</v>
          </cell>
          <cell r="L418">
            <v>10005275</v>
          </cell>
          <cell r="M418">
            <v>42311</v>
          </cell>
          <cell r="N418">
            <v>42312</v>
          </cell>
          <cell r="O418" t="str">
            <v>Schools into Special Measures Visit 3</v>
          </cell>
          <cell r="P418" t="str">
            <v>Schools - S8 deemed S5</v>
          </cell>
          <cell r="Q418" t="str">
            <v>NULL</v>
          </cell>
          <cell r="R418">
            <v>2</v>
          </cell>
          <cell r="S418" t="str">
            <v>NULL</v>
          </cell>
          <cell r="T418">
            <v>2</v>
          </cell>
          <cell r="U418">
            <v>2</v>
          </cell>
          <cell r="V418">
            <v>2</v>
          </cell>
          <cell r="W418">
            <v>2</v>
          </cell>
          <cell r="X418" t="str">
            <v>NULL</v>
          </cell>
          <cell r="Y418" t="str">
            <v>NULL</v>
          </cell>
          <cell r="Z418" t="str">
            <v>NULL</v>
          </cell>
          <cell r="AA418" t="str">
            <v>NULL</v>
          </cell>
          <cell r="AB418" t="str">
            <v>NULL</v>
          </cell>
          <cell r="AC418" t="str">
            <v>NULL</v>
          </cell>
          <cell r="AD418">
            <v>4</v>
          </cell>
          <cell r="AE418" t="str">
            <v>SM</v>
          </cell>
          <cell r="AF418">
            <v>4</v>
          </cell>
          <cell r="AG418">
            <v>4</v>
          </cell>
          <cell r="AH418">
            <v>3</v>
          </cell>
          <cell r="AI418">
            <v>4</v>
          </cell>
          <cell r="AJ418" t="str">
            <v>NULL</v>
          </cell>
          <cell r="AK418">
            <v>3</v>
          </cell>
          <cell r="AL418">
            <v>9</v>
          </cell>
        </row>
        <row r="419">
          <cell r="A419">
            <v>114465</v>
          </cell>
          <cell r="B419">
            <v>8452141</v>
          </cell>
          <cell r="C419" t="str">
            <v>Parkland Infant School</v>
          </cell>
          <cell r="D419" t="str">
            <v>South East</v>
          </cell>
          <cell r="E419" t="str">
            <v>South East</v>
          </cell>
          <cell r="F419" t="str">
            <v>East Sussex</v>
          </cell>
          <cell r="G419" t="str">
            <v>Eastbourne</v>
          </cell>
          <cell r="H419" t="str">
            <v>BN22 9QJ</v>
          </cell>
          <cell r="I419" t="str">
            <v>Community School</v>
          </cell>
          <cell r="J419" t="str">
            <v>Primary</v>
          </cell>
          <cell r="K419" t="str">
            <v>Does not have a sixth form</v>
          </cell>
          <cell r="L419">
            <v>10005782</v>
          </cell>
          <cell r="M419">
            <v>42341</v>
          </cell>
          <cell r="N419">
            <v>42342</v>
          </cell>
          <cell r="O419" t="str">
            <v>Requires Improvement S5 Reinspection Visit 1</v>
          </cell>
          <cell r="P419" t="str">
            <v>Schools - S5</v>
          </cell>
          <cell r="Q419" t="str">
            <v>NULL</v>
          </cell>
          <cell r="R419">
            <v>2</v>
          </cell>
          <cell r="S419" t="str">
            <v>NULL</v>
          </cell>
          <cell r="T419">
            <v>2</v>
          </cell>
          <cell r="U419">
            <v>2</v>
          </cell>
          <cell r="V419">
            <v>2</v>
          </cell>
          <cell r="W419">
            <v>2</v>
          </cell>
          <cell r="X419" t="str">
            <v>NULL</v>
          </cell>
          <cell r="Y419">
            <v>2</v>
          </cell>
          <cell r="Z419" t="str">
            <v>NULL</v>
          </cell>
          <cell r="AA419" t="str">
            <v>NULL</v>
          </cell>
          <cell r="AB419" t="str">
            <v>NULL</v>
          </cell>
          <cell r="AC419" t="str">
            <v>NULL</v>
          </cell>
          <cell r="AD419">
            <v>3</v>
          </cell>
          <cell r="AE419" t="str">
            <v>NULL</v>
          </cell>
          <cell r="AF419">
            <v>3</v>
          </cell>
          <cell r="AG419">
            <v>3</v>
          </cell>
          <cell r="AH419">
            <v>3</v>
          </cell>
          <cell r="AI419">
            <v>3</v>
          </cell>
          <cell r="AJ419" t="str">
            <v>NULL</v>
          </cell>
          <cell r="AK419" t="str">
            <v>NULL</v>
          </cell>
          <cell r="AL419" t="str">
            <v>NULL</v>
          </cell>
        </row>
        <row r="420">
          <cell r="A420">
            <v>114489</v>
          </cell>
          <cell r="B420">
            <v>8453003</v>
          </cell>
          <cell r="C420" t="str">
            <v>Battle and Langton Church of England Primary School</v>
          </cell>
          <cell r="D420" t="str">
            <v>South East</v>
          </cell>
          <cell r="E420" t="str">
            <v>South East</v>
          </cell>
          <cell r="F420" t="str">
            <v>East Sussex</v>
          </cell>
          <cell r="G420" t="str">
            <v>Bexhill and Battle</v>
          </cell>
          <cell r="H420" t="str">
            <v>TN33 0HQ</v>
          </cell>
          <cell r="I420" t="str">
            <v>Voluntary Controlled School</v>
          </cell>
          <cell r="J420" t="str">
            <v>Primary</v>
          </cell>
          <cell r="K420" t="str">
            <v>Does not have a sixth form</v>
          </cell>
          <cell r="L420">
            <v>10000493</v>
          </cell>
          <cell r="M420">
            <v>42332</v>
          </cell>
          <cell r="N420">
            <v>42333</v>
          </cell>
          <cell r="O420" t="str">
            <v>Maintained Academy and School Short inspection</v>
          </cell>
          <cell r="P420" t="str">
            <v>Schools - S8 deemed S5</v>
          </cell>
          <cell r="Q420" t="str">
            <v>NULL</v>
          </cell>
          <cell r="R420">
            <v>2</v>
          </cell>
          <cell r="S420" t="str">
            <v>NULL</v>
          </cell>
          <cell r="T420">
            <v>2</v>
          </cell>
          <cell r="U420">
            <v>2</v>
          </cell>
          <cell r="V420">
            <v>2</v>
          </cell>
          <cell r="W420">
            <v>2</v>
          </cell>
          <cell r="X420" t="str">
            <v>NULL</v>
          </cell>
          <cell r="Y420">
            <v>2</v>
          </cell>
          <cell r="Z420" t="str">
            <v>NULL</v>
          </cell>
          <cell r="AA420" t="str">
            <v>NULL</v>
          </cell>
          <cell r="AB420" t="str">
            <v>NULL</v>
          </cell>
          <cell r="AC420" t="str">
            <v>NULL</v>
          </cell>
          <cell r="AD420">
            <v>2</v>
          </cell>
          <cell r="AE420" t="str">
            <v>NULL</v>
          </cell>
          <cell r="AF420">
            <v>2</v>
          </cell>
          <cell r="AG420">
            <v>2</v>
          </cell>
          <cell r="AH420">
            <v>2</v>
          </cell>
          <cell r="AI420">
            <v>2</v>
          </cell>
          <cell r="AJ420" t="str">
            <v>NULL</v>
          </cell>
          <cell r="AK420">
            <v>8</v>
          </cell>
          <cell r="AL420" t="str">
            <v>NULL</v>
          </cell>
        </row>
        <row r="421">
          <cell r="A421">
            <v>114508</v>
          </cell>
          <cell r="B421">
            <v>8453035</v>
          </cell>
          <cell r="C421" t="str">
            <v>Hurst Green Church of England Primary School</v>
          </cell>
          <cell r="D421" t="str">
            <v>South East</v>
          </cell>
          <cell r="E421" t="str">
            <v>South East</v>
          </cell>
          <cell r="F421" t="str">
            <v>East Sussex</v>
          </cell>
          <cell r="G421" t="str">
            <v>Bexhill and Battle</v>
          </cell>
          <cell r="H421" t="str">
            <v>TN19 7PN</v>
          </cell>
          <cell r="I421" t="str">
            <v>Voluntary Controlled School</v>
          </cell>
          <cell r="J421" t="str">
            <v>Primary</v>
          </cell>
          <cell r="K421" t="str">
            <v>Does not have a sixth form</v>
          </cell>
          <cell r="L421">
            <v>10002390</v>
          </cell>
          <cell r="M421">
            <v>42312</v>
          </cell>
          <cell r="N421">
            <v>42313</v>
          </cell>
          <cell r="O421" t="str">
            <v>Requires Improvement S5 Reinspection Visit 1</v>
          </cell>
          <cell r="P421" t="str">
            <v>Schools - S5</v>
          </cell>
          <cell r="Q421" t="str">
            <v>NULL</v>
          </cell>
          <cell r="R421">
            <v>2</v>
          </cell>
          <cell r="S421" t="str">
            <v>NULL</v>
          </cell>
          <cell r="T421">
            <v>2</v>
          </cell>
          <cell r="U421">
            <v>2</v>
          </cell>
          <cell r="V421">
            <v>2</v>
          </cell>
          <cell r="W421">
            <v>2</v>
          </cell>
          <cell r="X421" t="str">
            <v>NULL</v>
          </cell>
          <cell r="Y421">
            <v>2</v>
          </cell>
          <cell r="Z421" t="str">
            <v>NULL</v>
          </cell>
          <cell r="AA421" t="str">
            <v>NULL</v>
          </cell>
          <cell r="AB421" t="str">
            <v>NULL</v>
          </cell>
          <cell r="AC421" t="str">
            <v>NULL</v>
          </cell>
          <cell r="AD421">
            <v>3</v>
          </cell>
          <cell r="AE421" t="str">
            <v>NULL</v>
          </cell>
          <cell r="AF421">
            <v>3</v>
          </cell>
          <cell r="AG421">
            <v>3</v>
          </cell>
          <cell r="AH421">
            <v>2</v>
          </cell>
          <cell r="AI421">
            <v>3</v>
          </cell>
          <cell r="AJ421" t="str">
            <v>NULL</v>
          </cell>
          <cell r="AK421" t="str">
            <v>NULL</v>
          </cell>
          <cell r="AL421" t="str">
            <v>NULL</v>
          </cell>
        </row>
        <row r="422">
          <cell r="A422">
            <v>114512</v>
          </cell>
          <cell r="B422">
            <v>8453043</v>
          </cell>
          <cell r="C422" t="str">
            <v>Mayfield Church of England Primary School</v>
          </cell>
          <cell r="D422" t="str">
            <v>South East</v>
          </cell>
          <cell r="E422" t="str">
            <v>South East</v>
          </cell>
          <cell r="F422" t="str">
            <v>East Sussex</v>
          </cell>
          <cell r="G422" t="str">
            <v>Wealden</v>
          </cell>
          <cell r="H422" t="str">
            <v>TN20 6TA</v>
          </cell>
          <cell r="I422" t="str">
            <v>Voluntary Controlled School</v>
          </cell>
          <cell r="J422" t="str">
            <v>Primary</v>
          </cell>
          <cell r="K422" t="str">
            <v>Does not have a sixth form</v>
          </cell>
          <cell r="L422">
            <v>10000562</v>
          </cell>
          <cell r="M422">
            <v>42353</v>
          </cell>
          <cell r="N422">
            <v>42353</v>
          </cell>
          <cell r="O422" t="str">
            <v>Maintained Academy and School Short inspection</v>
          </cell>
          <cell r="P422" t="str">
            <v>Schools - Short inspection</v>
          </cell>
          <cell r="Q422" t="str">
            <v>NULL</v>
          </cell>
          <cell r="R422" t="str">
            <v>NULL</v>
          </cell>
          <cell r="S422" t="str">
            <v>NULL</v>
          </cell>
          <cell r="T422" t="str">
            <v>NULL</v>
          </cell>
          <cell r="U422" t="str">
            <v>NULL</v>
          </cell>
          <cell r="V422" t="str">
            <v>NULL</v>
          </cell>
          <cell r="W422" t="str">
            <v>NULL</v>
          </cell>
          <cell r="X422" t="str">
            <v>NULL</v>
          </cell>
          <cell r="Y422" t="str">
            <v>NULL</v>
          </cell>
          <cell r="Z422" t="str">
            <v>NULL</v>
          </cell>
          <cell r="AA422" t="str">
            <v>NULL</v>
          </cell>
          <cell r="AB422" t="str">
            <v>NULL</v>
          </cell>
          <cell r="AC422" t="str">
            <v>NULL</v>
          </cell>
          <cell r="AD422">
            <v>2</v>
          </cell>
          <cell r="AE422" t="str">
            <v>NULL</v>
          </cell>
          <cell r="AF422">
            <v>2</v>
          </cell>
          <cell r="AG422">
            <v>2</v>
          </cell>
          <cell r="AH422">
            <v>2</v>
          </cell>
          <cell r="AI422">
            <v>2</v>
          </cell>
          <cell r="AJ422" t="str">
            <v>NULL</v>
          </cell>
          <cell r="AK422">
            <v>2</v>
          </cell>
          <cell r="AL422">
            <v>9</v>
          </cell>
        </row>
        <row r="423">
          <cell r="A423">
            <v>114539</v>
          </cell>
          <cell r="B423">
            <v>8463308</v>
          </cell>
          <cell r="C423" t="str">
            <v>St Martin's CofE Primary School</v>
          </cell>
          <cell r="D423" t="str">
            <v>South East</v>
          </cell>
          <cell r="E423" t="str">
            <v>South East</v>
          </cell>
          <cell r="F423" t="str">
            <v>Brighton and Hove</v>
          </cell>
          <cell r="G423" t="str">
            <v>Brighton, Pavilion</v>
          </cell>
          <cell r="H423" t="str">
            <v>BN2 3LJ</v>
          </cell>
          <cell r="I423" t="str">
            <v>Voluntary Aided School</v>
          </cell>
          <cell r="J423" t="str">
            <v>Primary</v>
          </cell>
          <cell r="K423" t="str">
            <v>Does not have a sixth form</v>
          </cell>
          <cell r="L423">
            <v>10005691</v>
          </cell>
          <cell r="M423">
            <v>42318</v>
          </cell>
          <cell r="N423">
            <v>42319</v>
          </cell>
          <cell r="O423" t="str">
            <v>Maintained Academy and School Short inspection</v>
          </cell>
          <cell r="P423" t="str">
            <v>Schools - S8 deemed S5</v>
          </cell>
          <cell r="Q423" t="str">
            <v>NULL</v>
          </cell>
          <cell r="R423">
            <v>3</v>
          </cell>
          <cell r="S423" t="str">
            <v>NULL</v>
          </cell>
          <cell r="T423">
            <v>3</v>
          </cell>
          <cell r="U423">
            <v>3</v>
          </cell>
          <cell r="V423">
            <v>2</v>
          </cell>
          <cell r="W423">
            <v>3</v>
          </cell>
          <cell r="X423" t="str">
            <v>NULL</v>
          </cell>
          <cell r="Y423">
            <v>2</v>
          </cell>
          <cell r="Z423" t="str">
            <v>NULL</v>
          </cell>
          <cell r="AA423" t="str">
            <v>NULL</v>
          </cell>
          <cell r="AB423" t="str">
            <v>NULL</v>
          </cell>
          <cell r="AC423" t="str">
            <v>NULL</v>
          </cell>
          <cell r="AD423">
            <v>2</v>
          </cell>
          <cell r="AE423" t="str">
            <v>NULL</v>
          </cell>
          <cell r="AF423">
            <v>2</v>
          </cell>
          <cell r="AG423">
            <v>2</v>
          </cell>
          <cell r="AH423">
            <v>2</v>
          </cell>
          <cell r="AI423">
            <v>2</v>
          </cell>
          <cell r="AJ423" t="str">
            <v>NULL</v>
          </cell>
          <cell r="AK423">
            <v>8</v>
          </cell>
          <cell r="AL423" t="str">
            <v>NULL</v>
          </cell>
        </row>
        <row r="424">
          <cell r="A424">
            <v>114540</v>
          </cell>
          <cell r="B424">
            <v>8463311</v>
          </cell>
          <cell r="C424" t="str">
            <v>St John the Baptist Catholic Primary School</v>
          </cell>
          <cell r="D424" t="str">
            <v>South East</v>
          </cell>
          <cell r="E424" t="str">
            <v>South East</v>
          </cell>
          <cell r="F424" t="str">
            <v>Brighton and Hove</v>
          </cell>
          <cell r="G424" t="str">
            <v>Brighton, Kemptown</v>
          </cell>
          <cell r="H424" t="str">
            <v>BN2 0AH</v>
          </cell>
          <cell r="I424" t="str">
            <v>Voluntary Aided School</v>
          </cell>
          <cell r="J424" t="str">
            <v>Primary</v>
          </cell>
          <cell r="K424" t="str">
            <v>Does not have a sixth form</v>
          </cell>
          <cell r="L424">
            <v>10001526</v>
          </cell>
          <cell r="M424">
            <v>42297</v>
          </cell>
          <cell r="N424">
            <v>42297</v>
          </cell>
          <cell r="O424" t="str">
            <v>Maintained Academy and School Short inspection</v>
          </cell>
          <cell r="P424" t="str">
            <v>Schools - Short inspection</v>
          </cell>
          <cell r="Q424" t="str">
            <v>NULL</v>
          </cell>
          <cell r="R424" t="str">
            <v>NULL</v>
          </cell>
          <cell r="S424" t="str">
            <v>NULL</v>
          </cell>
          <cell r="T424" t="str">
            <v>NULL</v>
          </cell>
          <cell r="U424" t="str">
            <v>NULL</v>
          </cell>
          <cell r="V424" t="str">
            <v>NULL</v>
          </cell>
          <cell r="W424" t="str">
            <v>NULL</v>
          </cell>
          <cell r="X424" t="str">
            <v>NULL</v>
          </cell>
          <cell r="Y424" t="str">
            <v>NULL</v>
          </cell>
          <cell r="Z424" t="str">
            <v>NULL</v>
          </cell>
          <cell r="AA424" t="str">
            <v>NULL</v>
          </cell>
          <cell r="AB424" t="str">
            <v>NULL</v>
          </cell>
          <cell r="AC424" t="str">
            <v>NULL</v>
          </cell>
          <cell r="AD424">
            <v>2</v>
          </cell>
          <cell r="AE424" t="str">
            <v>NULL</v>
          </cell>
          <cell r="AF424">
            <v>2</v>
          </cell>
          <cell r="AG424">
            <v>2</v>
          </cell>
          <cell r="AH424">
            <v>2</v>
          </cell>
          <cell r="AI424">
            <v>2</v>
          </cell>
          <cell r="AJ424" t="str">
            <v>NULL</v>
          </cell>
          <cell r="AK424">
            <v>2</v>
          </cell>
          <cell r="AL424">
            <v>9</v>
          </cell>
        </row>
        <row r="425">
          <cell r="A425">
            <v>114545</v>
          </cell>
          <cell r="B425">
            <v>8463317</v>
          </cell>
          <cell r="C425" t="str">
            <v>St Mark's CofE Primary School</v>
          </cell>
          <cell r="D425" t="str">
            <v>South East</v>
          </cell>
          <cell r="E425" t="str">
            <v>South East</v>
          </cell>
          <cell r="F425" t="str">
            <v>Brighton and Hove</v>
          </cell>
          <cell r="G425" t="str">
            <v>Brighton, Kemptown</v>
          </cell>
          <cell r="H425" t="str">
            <v>BN2 5EA</v>
          </cell>
          <cell r="I425" t="str">
            <v>Voluntary Aided School</v>
          </cell>
          <cell r="J425" t="str">
            <v>Primary</v>
          </cell>
          <cell r="K425" t="str">
            <v>Does not have a sixth form</v>
          </cell>
          <cell r="L425">
            <v>10005783</v>
          </cell>
          <cell r="M425">
            <v>42277</v>
          </cell>
          <cell r="N425">
            <v>42278</v>
          </cell>
          <cell r="O425" t="str">
            <v>Requires Improvement S5 Reinspection Visit 1</v>
          </cell>
          <cell r="P425" t="str">
            <v>Schools - S5</v>
          </cell>
          <cell r="Q425" t="str">
            <v>NULL</v>
          </cell>
          <cell r="R425">
            <v>2</v>
          </cell>
          <cell r="S425" t="str">
            <v>NULL</v>
          </cell>
          <cell r="T425">
            <v>2</v>
          </cell>
          <cell r="U425">
            <v>2</v>
          </cell>
          <cell r="V425">
            <v>2</v>
          </cell>
          <cell r="W425">
            <v>2</v>
          </cell>
          <cell r="X425" t="str">
            <v>NULL</v>
          </cell>
          <cell r="Y425">
            <v>2</v>
          </cell>
          <cell r="Z425" t="str">
            <v>NULL</v>
          </cell>
          <cell r="AA425" t="str">
            <v>NULL</v>
          </cell>
          <cell r="AB425" t="str">
            <v>NULL</v>
          </cell>
          <cell r="AC425" t="str">
            <v>NULL</v>
          </cell>
          <cell r="AD425">
            <v>3</v>
          </cell>
          <cell r="AE425" t="str">
            <v>NULL</v>
          </cell>
          <cell r="AF425">
            <v>3</v>
          </cell>
          <cell r="AG425">
            <v>3</v>
          </cell>
          <cell r="AH425">
            <v>3</v>
          </cell>
          <cell r="AI425">
            <v>3</v>
          </cell>
          <cell r="AJ425" t="str">
            <v>NULL</v>
          </cell>
          <cell r="AK425" t="str">
            <v>NULL</v>
          </cell>
          <cell r="AL425" t="str">
            <v>NULL</v>
          </cell>
        </row>
        <row r="426">
          <cell r="A426">
            <v>114548</v>
          </cell>
          <cell r="B426">
            <v>8453321</v>
          </cell>
          <cell r="C426" t="str">
            <v>Sir Henry Fermor Church of England Primary School</v>
          </cell>
          <cell r="D426" t="str">
            <v>South East</v>
          </cell>
          <cell r="E426" t="str">
            <v>South East</v>
          </cell>
          <cell r="F426" t="str">
            <v>East Sussex</v>
          </cell>
          <cell r="G426" t="str">
            <v>Wealden</v>
          </cell>
          <cell r="H426" t="str">
            <v>TN6 2SD</v>
          </cell>
          <cell r="I426" t="str">
            <v>Voluntary Aided School</v>
          </cell>
          <cell r="J426" t="str">
            <v>Primary</v>
          </cell>
          <cell r="K426" t="str">
            <v>Does not have a sixth form</v>
          </cell>
          <cell r="L426">
            <v>10007870</v>
          </cell>
          <cell r="M426">
            <v>42284</v>
          </cell>
          <cell r="N426">
            <v>42285</v>
          </cell>
          <cell r="O426" t="str">
            <v>Requires Improvement S5 Reinspection Visit 1</v>
          </cell>
          <cell r="P426" t="str">
            <v>Schools - S5</v>
          </cell>
          <cell r="Q426" t="str">
            <v>NULL</v>
          </cell>
          <cell r="R426">
            <v>3</v>
          </cell>
          <cell r="S426" t="str">
            <v>NULL</v>
          </cell>
          <cell r="T426">
            <v>3</v>
          </cell>
          <cell r="U426">
            <v>3</v>
          </cell>
          <cell r="V426">
            <v>3</v>
          </cell>
          <cell r="W426">
            <v>3</v>
          </cell>
          <cell r="X426" t="str">
            <v>NULL</v>
          </cell>
          <cell r="Y426">
            <v>3</v>
          </cell>
          <cell r="Z426" t="str">
            <v>NULL</v>
          </cell>
          <cell r="AA426" t="str">
            <v>NULL</v>
          </cell>
          <cell r="AB426" t="str">
            <v>NULL</v>
          </cell>
          <cell r="AC426" t="str">
            <v>NULL</v>
          </cell>
          <cell r="AD426">
            <v>3</v>
          </cell>
          <cell r="AE426" t="str">
            <v>NULL</v>
          </cell>
          <cell r="AF426">
            <v>3</v>
          </cell>
          <cell r="AG426">
            <v>3</v>
          </cell>
          <cell r="AH426">
            <v>2</v>
          </cell>
          <cell r="AI426">
            <v>3</v>
          </cell>
          <cell r="AJ426" t="str">
            <v>NULL</v>
          </cell>
          <cell r="AK426" t="str">
            <v>NULL</v>
          </cell>
          <cell r="AL426" t="str">
            <v>NULL</v>
          </cell>
        </row>
        <row r="427">
          <cell r="A427">
            <v>114550</v>
          </cell>
          <cell r="B427">
            <v>8453323</v>
          </cell>
          <cell r="C427" t="str">
            <v>Framfield Church of England Primary School</v>
          </cell>
          <cell r="D427" t="str">
            <v>South East</v>
          </cell>
          <cell r="E427" t="str">
            <v>South East</v>
          </cell>
          <cell r="F427" t="str">
            <v>East Sussex</v>
          </cell>
          <cell r="G427" t="str">
            <v>Wealden</v>
          </cell>
          <cell r="H427" t="str">
            <v>TN22 5NR</v>
          </cell>
          <cell r="I427" t="str">
            <v>Voluntary Aided School</v>
          </cell>
          <cell r="J427" t="str">
            <v>Primary</v>
          </cell>
          <cell r="K427" t="str">
            <v>Does not have a sixth form</v>
          </cell>
          <cell r="L427">
            <v>10005700</v>
          </cell>
          <cell r="M427">
            <v>42311</v>
          </cell>
          <cell r="N427">
            <v>42312</v>
          </cell>
          <cell r="O427" t="str">
            <v>Maintained Academy and School Short inspection</v>
          </cell>
          <cell r="P427" t="str">
            <v>Schools - S8 deemed S5</v>
          </cell>
          <cell r="Q427" t="str">
            <v>NULL</v>
          </cell>
          <cell r="R427">
            <v>2</v>
          </cell>
          <cell r="S427" t="str">
            <v>NULL</v>
          </cell>
          <cell r="T427">
            <v>2</v>
          </cell>
          <cell r="U427">
            <v>2</v>
          </cell>
          <cell r="V427">
            <v>2</v>
          </cell>
          <cell r="W427">
            <v>2</v>
          </cell>
          <cell r="X427" t="str">
            <v>NULL</v>
          </cell>
          <cell r="Y427">
            <v>2</v>
          </cell>
          <cell r="Z427" t="str">
            <v>NULL</v>
          </cell>
          <cell r="AA427" t="str">
            <v>NULL</v>
          </cell>
          <cell r="AB427" t="str">
            <v>NULL</v>
          </cell>
          <cell r="AC427" t="str">
            <v>NULL</v>
          </cell>
          <cell r="AD427">
            <v>2</v>
          </cell>
          <cell r="AE427" t="str">
            <v>NULL</v>
          </cell>
          <cell r="AF427">
            <v>2</v>
          </cell>
          <cell r="AG427">
            <v>2</v>
          </cell>
          <cell r="AH427">
            <v>1</v>
          </cell>
          <cell r="AI427">
            <v>2</v>
          </cell>
          <cell r="AJ427" t="str">
            <v>NULL</v>
          </cell>
          <cell r="AK427">
            <v>1</v>
          </cell>
          <cell r="AL427">
            <v>9</v>
          </cell>
        </row>
        <row r="428">
          <cell r="A428">
            <v>114561</v>
          </cell>
          <cell r="B428">
            <v>8453334</v>
          </cell>
          <cell r="C428" t="str">
            <v>Rodmell Church of England Primary School</v>
          </cell>
          <cell r="D428" t="str">
            <v>South East</v>
          </cell>
          <cell r="E428" t="str">
            <v>South East</v>
          </cell>
          <cell r="F428" t="str">
            <v>East Sussex</v>
          </cell>
          <cell r="G428" t="str">
            <v>Lewes</v>
          </cell>
          <cell r="H428" t="str">
            <v>BN7 3HF</v>
          </cell>
          <cell r="I428" t="str">
            <v>Voluntary Aided School</v>
          </cell>
          <cell r="J428" t="str">
            <v>Primary</v>
          </cell>
          <cell r="K428" t="str">
            <v>Does not have a sixth form</v>
          </cell>
          <cell r="L428">
            <v>10002389</v>
          </cell>
          <cell r="M428">
            <v>42312</v>
          </cell>
          <cell r="N428">
            <v>42313</v>
          </cell>
          <cell r="O428" t="str">
            <v>Requires Improvement S5 Reinspection Visit 1</v>
          </cell>
          <cell r="P428" t="str">
            <v>Schools - S5</v>
          </cell>
          <cell r="Q428" t="str">
            <v>NULL</v>
          </cell>
          <cell r="R428">
            <v>2</v>
          </cell>
          <cell r="S428" t="str">
            <v>NULL</v>
          </cell>
          <cell r="T428">
            <v>2</v>
          </cell>
          <cell r="U428">
            <v>2</v>
          </cell>
          <cell r="V428">
            <v>2</v>
          </cell>
          <cell r="W428">
            <v>2</v>
          </cell>
          <cell r="X428" t="str">
            <v>NULL</v>
          </cell>
          <cell r="Y428">
            <v>2</v>
          </cell>
          <cell r="Z428" t="str">
            <v>NULL</v>
          </cell>
          <cell r="AA428" t="str">
            <v>NULL</v>
          </cell>
          <cell r="AB428" t="str">
            <v>NULL</v>
          </cell>
          <cell r="AC428" t="str">
            <v>NULL</v>
          </cell>
          <cell r="AD428">
            <v>3</v>
          </cell>
          <cell r="AE428" t="str">
            <v>NULL</v>
          </cell>
          <cell r="AF428">
            <v>3</v>
          </cell>
          <cell r="AG428">
            <v>3</v>
          </cell>
          <cell r="AH428">
            <v>2</v>
          </cell>
          <cell r="AI428">
            <v>3</v>
          </cell>
          <cell r="AJ428" t="str">
            <v>NULL</v>
          </cell>
          <cell r="AK428" t="str">
            <v>NULL</v>
          </cell>
          <cell r="AL428" t="str">
            <v>NULL</v>
          </cell>
        </row>
        <row r="429">
          <cell r="A429">
            <v>114611</v>
          </cell>
          <cell r="B429">
            <v>8464605</v>
          </cell>
          <cell r="C429" t="str">
            <v>Cardinal Newman Catholic School</v>
          </cell>
          <cell r="D429" t="str">
            <v>South East</v>
          </cell>
          <cell r="E429" t="str">
            <v>South East</v>
          </cell>
          <cell r="F429" t="str">
            <v>Brighton and Hove</v>
          </cell>
          <cell r="G429" t="str">
            <v>Hove</v>
          </cell>
          <cell r="H429" t="str">
            <v>BN3 6ND</v>
          </cell>
          <cell r="I429" t="str">
            <v>Voluntary Aided School</v>
          </cell>
          <cell r="J429" t="str">
            <v>Secondary</v>
          </cell>
          <cell r="K429" t="str">
            <v>Has a sixth form</v>
          </cell>
          <cell r="L429">
            <v>10007276</v>
          </cell>
          <cell r="M429">
            <v>42347</v>
          </cell>
          <cell r="N429">
            <v>42348</v>
          </cell>
          <cell r="O429" t="str">
            <v>S8 No Formal Designation Visit</v>
          </cell>
          <cell r="P429" t="str">
            <v>Schools - S8 deemed S5</v>
          </cell>
          <cell r="Q429" t="str">
            <v>NULL</v>
          </cell>
          <cell r="R429">
            <v>3</v>
          </cell>
          <cell r="S429" t="str">
            <v>NULL</v>
          </cell>
          <cell r="T429">
            <v>3</v>
          </cell>
          <cell r="U429">
            <v>3</v>
          </cell>
          <cell r="V429">
            <v>3</v>
          </cell>
          <cell r="W429">
            <v>3</v>
          </cell>
          <cell r="X429" t="str">
            <v>NULL</v>
          </cell>
          <cell r="Y429" t="str">
            <v>NULL</v>
          </cell>
          <cell r="Z429">
            <v>2</v>
          </cell>
          <cell r="AA429" t="str">
            <v>NULL</v>
          </cell>
          <cell r="AB429" t="str">
            <v>NULL</v>
          </cell>
          <cell r="AC429" t="str">
            <v>NULL</v>
          </cell>
          <cell r="AD429">
            <v>2</v>
          </cell>
          <cell r="AE429" t="str">
            <v>NULL</v>
          </cell>
          <cell r="AF429">
            <v>2</v>
          </cell>
          <cell r="AG429">
            <v>2</v>
          </cell>
          <cell r="AH429">
            <v>2</v>
          </cell>
          <cell r="AI429">
            <v>2</v>
          </cell>
          <cell r="AJ429" t="str">
            <v>NULL</v>
          </cell>
          <cell r="AK429">
            <v>9</v>
          </cell>
          <cell r="AL429" t="str">
            <v>NULL</v>
          </cell>
        </row>
        <row r="430">
          <cell r="A430">
            <v>114619</v>
          </cell>
          <cell r="B430">
            <v>8467003</v>
          </cell>
          <cell r="C430" t="str">
            <v>Hamilton Lodge School for Deaf Children</v>
          </cell>
          <cell r="D430" t="str">
            <v>South East</v>
          </cell>
          <cell r="E430" t="str">
            <v>South East</v>
          </cell>
          <cell r="F430" t="str">
            <v>Brighton and Hove</v>
          </cell>
          <cell r="G430" t="str">
            <v>Brighton, Kemptown</v>
          </cell>
          <cell r="H430" t="str">
            <v>BN2 0LS</v>
          </cell>
          <cell r="I430" t="str">
            <v>Non-Maintained Special School</v>
          </cell>
          <cell r="J430" t="str">
            <v>Special</v>
          </cell>
          <cell r="K430" t="str">
            <v>Has a sixth form</v>
          </cell>
          <cell r="L430">
            <v>10005625</v>
          </cell>
          <cell r="M430">
            <v>42353</v>
          </cell>
          <cell r="N430">
            <v>42353</v>
          </cell>
          <cell r="O430" t="str">
            <v>Maintained Academy and School Short inspection</v>
          </cell>
          <cell r="P430" t="str">
            <v>Schools - Short inspection</v>
          </cell>
          <cell r="Q430" t="str">
            <v>NULL</v>
          </cell>
          <cell r="R430" t="str">
            <v>NULL</v>
          </cell>
          <cell r="S430" t="str">
            <v>NULL</v>
          </cell>
          <cell r="T430" t="str">
            <v>NULL</v>
          </cell>
          <cell r="U430" t="str">
            <v>NULL</v>
          </cell>
          <cell r="V430" t="str">
            <v>NULL</v>
          </cell>
          <cell r="W430" t="str">
            <v>NULL</v>
          </cell>
          <cell r="X430" t="str">
            <v>NULL</v>
          </cell>
          <cell r="Y430" t="str">
            <v>NULL</v>
          </cell>
          <cell r="Z430" t="str">
            <v>NULL</v>
          </cell>
          <cell r="AA430" t="str">
            <v>NULL</v>
          </cell>
          <cell r="AB430" t="str">
            <v>NULL</v>
          </cell>
          <cell r="AC430" t="str">
            <v>NULL</v>
          </cell>
          <cell r="AD430">
            <v>2</v>
          </cell>
          <cell r="AE430" t="str">
            <v>NULL</v>
          </cell>
          <cell r="AF430">
            <v>2</v>
          </cell>
          <cell r="AG430">
            <v>2</v>
          </cell>
          <cell r="AH430">
            <v>2</v>
          </cell>
          <cell r="AI430">
            <v>2</v>
          </cell>
          <cell r="AJ430" t="str">
            <v>NULL</v>
          </cell>
          <cell r="AK430">
            <v>9</v>
          </cell>
          <cell r="AL430" t="str">
            <v>NULL</v>
          </cell>
        </row>
        <row r="431">
          <cell r="A431">
            <v>114693</v>
          </cell>
          <cell r="B431">
            <v>8457031</v>
          </cell>
          <cell r="C431" t="str">
            <v>The Lindfield School</v>
          </cell>
          <cell r="D431" t="str">
            <v>South East</v>
          </cell>
          <cell r="E431" t="str">
            <v>South East</v>
          </cell>
          <cell r="F431" t="str">
            <v>East Sussex</v>
          </cell>
          <cell r="G431" t="str">
            <v>Eastbourne</v>
          </cell>
          <cell r="H431" t="str">
            <v>BN22 0BQ</v>
          </cell>
          <cell r="I431" t="str">
            <v>Community Special School</v>
          </cell>
          <cell r="J431" t="str">
            <v>Special</v>
          </cell>
          <cell r="K431" t="str">
            <v>Not applicable</v>
          </cell>
          <cell r="L431">
            <v>10005621</v>
          </cell>
          <cell r="M431">
            <v>42348</v>
          </cell>
          <cell r="N431">
            <v>42349</v>
          </cell>
          <cell r="O431" t="str">
            <v>Maintained Academy and School Short inspection</v>
          </cell>
          <cell r="P431" t="str">
            <v>Schools - S8 deemed S5</v>
          </cell>
          <cell r="Q431" t="str">
            <v>NULL</v>
          </cell>
          <cell r="R431">
            <v>1</v>
          </cell>
          <cell r="S431" t="str">
            <v>NULL</v>
          </cell>
          <cell r="T431">
            <v>1</v>
          </cell>
          <cell r="U431">
            <v>1</v>
          </cell>
          <cell r="V431">
            <v>1</v>
          </cell>
          <cell r="W431">
            <v>1</v>
          </cell>
          <cell r="X431" t="str">
            <v>NULL</v>
          </cell>
          <cell r="Y431" t="str">
            <v>NULL</v>
          </cell>
          <cell r="Z431" t="str">
            <v>NULL</v>
          </cell>
          <cell r="AA431" t="str">
            <v>NULL</v>
          </cell>
          <cell r="AB431" t="str">
            <v>NULL</v>
          </cell>
          <cell r="AC431" t="str">
            <v>NULL</v>
          </cell>
          <cell r="AD431">
            <v>2</v>
          </cell>
          <cell r="AE431" t="str">
            <v>NULL</v>
          </cell>
          <cell r="AF431">
            <v>2</v>
          </cell>
          <cell r="AG431">
            <v>2</v>
          </cell>
          <cell r="AH431">
            <v>2</v>
          </cell>
          <cell r="AI431">
            <v>2</v>
          </cell>
          <cell r="AJ431" t="str">
            <v>NULL</v>
          </cell>
          <cell r="AK431">
            <v>9</v>
          </cell>
          <cell r="AL431">
            <v>9</v>
          </cell>
        </row>
        <row r="432">
          <cell r="A432">
            <v>114704</v>
          </cell>
          <cell r="B432">
            <v>8812001</v>
          </cell>
          <cell r="C432" t="str">
            <v>St George's New Town Junior School</v>
          </cell>
          <cell r="D432" t="str">
            <v>East of England</v>
          </cell>
          <cell r="E432" t="str">
            <v>East of England</v>
          </cell>
          <cell r="F432" t="str">
            <v>Essex</v>
          </cell>
          <cell r="G432" t="str">
            <v>Colchester</v>
          </cell>
          <cell r="H432" t="str">
            <v>CO2 7RU</v>
          </cell>
          <cell r="I432" t="str">
            <v>Community School</v>
          </cell>
          <cell r="J432" t="str">
            <v>Primary</v>
          </cell>
          <cell r="K432" t="str">
            <v>Does not have a sixth form</v>
          </cell>
          <cell r="L432">
            <v>10005669</v>
          </cell>
          <cell r="M432">
            <v>42346</v>
          </cell>
          <cell r="N432">
            <v>42347</v>
          </cell>
          <cell r="O432" t="str">
            <v>Maintained Academy and School Short inspection</v>
          </cell>
          <cell r="P432" t="str">
            <v>Schools - S8 deemed S5</v>
          </cell>
          <cell r="Q432" t="str">
            <v>NULL</v>
          </cell>
          <cell r="R432">
            <v>3</v>
          </cell>
          <cell r="S432" t="str">
            <v>NULL</v>
          </cell>
          <cell r="T432">
            <v>3</v>
          </cell>
          <cell r="U432">
            <v>3</v>
          </cell>
          <cell r="V432">
            <v>2</v>
          </cell>
          <cell r="W432">
            <v>3</v>
          </cell>
          <cell r="X432" t="str">
            <v>NULL</v>
          </cell>
          <cell r="Y432" t="str">
            <v>NULL</v>
          </cell>
          <cell r="Z432" t="str">
            <v>NULL</v>
          </cell>
          <cell r="AA432" t="str">
            <v>NULL</v>
          </cell>
          <cell r="AB432" t="str">
            <v>NULL</v>
          </cell>
          <cell r="AC432" t="str">
            <v>NULL</v>
          </cell>
          <cell r="AD432">
            <v>2</v>
          </cell>
          <cell r="AE432" t="str">
            <v>NULL</v>
          </cell>
          <cell r="AF432">
            <v>2</v>
          </cell>
          <cell r="AG432">
            <v>2</v>
          </cell>
          <cell r="AH432">
            <v>2</v>
          </cell>
          <cell r="AI432">
            <v>2</v>
          </cell>
          <cell r="AJ432" t="str">
            <v>NULL</v>
          </cell>
          <cell r="AK432">
            <v>9</v>
          </cell>
          <cell r="AL432" t="str">
            <v>NULL</v>
          </cell>
        </row>
        <row r="433">
          <cell r="A433">
            <v>114736</v>
          </cell>
          <cell r="B433">
            <v>8812045</v>
          </cell>
          <cell r="C433" t="str">
            <v>Great Bentley Primary School</v>
          </cell>
          <cell r="D433" t="str">
            <v>East of England</v>
          </cell>
          <cell r="E433" t="str">
            <v>East of England</v>
          </cell>
          <cell r="F433" t="str">
            <v>Essex</v>
          </cell>
          <cell r="G433" t="str">
            <v>Harwich and North Essex</v>
          </cell>
          <cell r="H433" t="str">
            <v>CO7 8LD</v>
          </cell>
          <cell r="I433" t="str">
            <v>Community School</v>
          </cell>
          <cell r="J433" t="str">
            <v>Primary</v>
          </cell>
          <cell r="K433" t="str">
            <v>Does not have a sixth form</v>
          </cell>
          <cell r="L433">
            <v>10001961</v>
          </cell>
          <cell r="M433">
            <v>42276</v>
          </cell>
          <cell r="N433">
            <v>42277</v>
          </cell>
          <cell r="O433" t="str">
            <v>Requires Improvement S5 Reinspection Visit 1</v>
          </cell>
          <cell r="P433" t="str">
            <v>Schools - S5</v>
          </cell>
          <cell r="Q433" t="str">
            <v>NULL</v>
          </cell>
          <cell r="R433">
            <v>1</v>
          </cell>
          <cell r="S433" t="str">
            <v>NULL</v>
          </cell>
          <cell r="T433">
            <v>1</v>
          </cell>
          <cell r="U433">
            <v>1</v>
          </cell>
          <cell r="V433">
            <v>1</v>
          </cell>
          <cell r="W433">
            <v>1</v>
          </cell>
          <cell r="X433" t="str">
            <v>NULL</v>
          </cell>
          <cell r="Y433">
            <v>1</v>
          </cell>
          <cell r="Z433" t="str">
            <v>NULL</v>
          </cell>
          <cell r="AA433" t="str">
            <v>NULL</v>
          </cell>
          <cell r="AB433" t="str">
            <v>NULL</v>
          </cell>
          <cell r="AC433" t="str">
            <v>NULL</v>
          </cell>
          <cell r="AD433">
            <v>3</v>
          </cell>
          <cell r="AE433" t="str">
            <v>NULL</v>
          </cell>
          <cell r="AF433">
            <v>3</v>
          </cell>
          <cell r="AG433">
            <v>3</v>
          </cell>
          <cell r="AH433">
            <v>2</v>
          </cell>
          <cell r="AI433">
            <v>3</v>
          </cell>
          <cell r="AJ433" t="str">
            <v>NULL</v>
          </cell>
          <cell r="AK433" t="str">
            <v>NULL</v>
          </cell>
          <cell r="AL433" t="str">
            <v>NULL</v>
          </cell>
        </row>
        <row r="434">
          <cell r="A434">
            <v>114745</v>
          </cell>
          <cell r="B434">
            <v>8812057</v>
          </cell>
          <cell r="C434" t="str">
            <v>Hazelmere Junior School</v>
          </cell>
          <cell r="D434" t="str">
            <v>East of England</v>
          </cell>
          <cell r="E434" t="str">
            <v>East of England</v>
          </cell>
          <cell r="F434" t="str">
            <v>Essex</v>
          </cell>
          <cell r="G434" t="str">
            <v>Colchester</v>
          </cell>
          <cell r="H434" t="str">
            <v>CO4 3JP</v>
          </cell>
          <cell r="I434" t="str">
            <v>Community School</v>
          </cell>
          <cell r="J434" t="str">
            <v>Primary</v>
          </cell>
          <cell r="K434" t="str">
            <v>Does not have a sixth form</v>
          </cell>
          <cell r="L434">
            <v>10005670</v>
          </cell>
          <cell r="M434">
            <v>42297</v>
          </cell>
          <cell r="N434">
            <v>42297</v>
          </cell>
          <cell r="O434" t="str">
            <v>Maintained Academy and School Short inspection</v>
          </cell>
          <cell r="P434" t="str">
            <v>Schools - Short inspection</v>
          </cell>
          <cell r="Q434" t="str">
            <v>NULL</v>
          </cell>
          <cell r="R434" t="str">
            <v>NULL</v>
          </cell>
          <cell r="S434" t="str">
            <v>NULL</v>
          </cell>
          <cell r="T434" t="str">
            <v>NULL</v>
          </cell>
          <cell r="U434" t="str">
            <v>NULL</v>
          </cell>
          <cell r="V434" t="str">
            <v>NULL</v>
          </cell>
          <cell r="W434" t="str">
            <v>NULL</v>
          </cell>
          <cell r="X434" t="str">
            <v>NULL</v>
          </cell>
          <cell r="Y434" t="str">
            <v>NULL</v>
          </cell>
          <cell r="Z434" t="str">
            <v>NULL</v>
          </cell>
          <cell r="AA434" t="str">
            <v>NULL</v>
          </cell>
          <cell r="AB434" t="str">
            <v>NULL</v>
          </cell>
          <cell r="AC434" t="str">
            <v>NULL</v>
          </cell>
          <cell r="AD434">
            <v>2</v>
          </cell>
          <cell r="AE434" t="str">
            <v>NULL</v>
          </cell>
          <cell r="AF434">
            <v>2</v>
          </cell>
          <cell r="AG434">
            <v>2</v>
          </cell>
          <cell r="AH434">
            <v>2</v>
          </cell>
          <cell r="AI434">
            <v>2</v>
          </cell>
          <cell r="AJ434" t="str">
            <v>NULL</v>
          </cell>
          <cell r="AK434">
            <v>9</v>
          </cell>
          <cell r="AL434">
            <v>9</v>
          </cell>
        </row>
        <row r="435">
          <cell r="A435">
            <v>114764</v>
          </cell>
          <cell r="B435">
            <v>8812081</v>
          </cell>
          <cell r="C435" t="str">
            <v>Stanway Fiveways Primary School</v>
          </cell>
          <cell r="D435" t="str">
            <v>East of England</v>
          </cell>
          <cell r="E435" t="str">
            <v>East of England</v>
          </cell>
          <cell r="F435" t="str">
            <v>Essex</v>
          </cell>
          <cell r="G435" t="str">
            <v>Witham</v>
          </cell>
          <cell r="H435" t="str">
            <v>CO3 0QG</v>
          </cell>
          <cell r="I435" t="str">
            <v>Community School</v>
          </cell>
          <cell r="J435" t="str">
            <v>Primary</v>
          </cell>
          <cell r="K435" t="str">
            <v>Does not have a sixth form</v>
          </cell>
          <cell r="L435">
            <v>10006944</v>
          </cell>
          <cell r="M435">
            <v>42328</v>
          </cell>
          <cell r="N435">
            <v>42328</v>
          </cell>
          <cell r="O435" t="str">
            <v>Requires Improvement monitoring Visit 1</v>
          </cell>
          <cell r="P435" t="str">
            <v>Schools - S8</v>
          </cell>
          <cell r="Q435" t="str">
            <v>NULL</v>
          </cell>
          <cell r="R435" t="str">
            <v>NULL</v>
          </cell>
          <cell r="S435" t="str">
            <v>NULL</v>
          </cell>
          <cell r="T435" t="str">
            <v>NULL</v>
          </cell>
          <cell r="U435" t="str">
            <v>NULL</v>
          </cell>
          <cell r="V435" t="str">
            <v>NULL</v>
          </cell>
          <cell r="W435" t="str">
            <v>NULL</v>
          </cell>
          <cell r="X435" t="str">
            <v>NULL</v>
          </cell>
          <cell r="Y435" t="str">
            <v>NULL</v>
          </cell>
          <cell r="Z435" t="str">
            <v>NULL</v>
          </cell>
          <cell r="AA435" t="str">
            <v>NULL</v>
          </cell>
          <cell r="AB435" t="str">
            <v>NULL</v>
          </cell>
          <cell r="AC435" t="str">
            <v>NULL</v>
          </cell>
          <cell r="AD435">
            <v>3</v>
          </cell>
          <cell r="AE435" t="str">
            <v>NULL</v>
          </cell>
          <cell r="AF435">
            <v>3</v>
          </cell>
          <cell r="AG435">
            <v>3</v>
          </cell>
          <cell r="AH435">
            <v>2</v>
          </cell>
          <cell r="AI435">
            <v>3</v>
          </cell>
          <cell r="AJ435" t="str">
            <v>NULL</v>
          </cell>
          <cell r="AK435">
            <v>2</v>
          </cell>
          <cell r="AL435">
            <v>9</v>
          </cell>
        </row>
        <row r="436">
          <cell r="A436">
            <v>114844</v>
          </cell>
          <cell r="B436">
            <v>8812420</v>
          </cell>
          <cell r="C436" t="str">
            <v>Shalford Primary School</v>
          </cell>
          <cell r="D436" t="str">
            <v>East of England</v>
          </cell>
          <cell r="E436" t="str">
            <v>East of England</v>
          </cell>
          <cell r="F436" t="str">
            <v>Essex</v>
          </cell>
          <cell r="G436" t="str">
            <v>Braintree</v>
          </cell>
          <cell r="H436" t="str">
            <v>CM7 5EZ</v>
          </cell>
          <cell r="I436" t="str">
            <v>Community School</v>
          </cell>
          <cell r="J436" t="str">
            <v>Primary</v>
          </cell>
          <cell r="K436" t="str">
            <v>Does not have a sixth form</v>
          </cell>
          <cell r="L436">
            <v>10005831</v>
          </cell>
          <cell r="M436">
            <v>42348</v>
          </cell>
          <cell r="N436">
            <v>42348</v>
          </cell>
          <cell r="O436" t="str">
            <v>Schools with Serious Weaknesses Visit 2</v>
          </cell>
          <cell r="P436" t="str">
            <v>Schools - S8</v>
          </cell>
          <cell r="Q436" t="str">
            <v>NULL</v>
          </cell>
          <cell r="R436" t="str">
            <v>NULL</v>
          </cell>
          <cell r="S436" t="str">
            <v>NULL</v>
          </cell>
          <cell r="T436" t="str">
            <v>NULL</v>
          </cell>
          <cell r="U436" t="str">
            <v>NULL</v>
          </cell>
          <cell r="V436" t="str">
            <v>NULL</v>
          </cell>
          <cell r="W436" t="str">
            <v>NULL</v>
          </cell>
          <cell r="X436" t="str">
            <v>NULL</v>
          </cell>
          <cell r="Y436" t="str">
            <v>NULL</v>
          </cell>
          <cell r="Z436" t="str">
            <v>NULL</v>
          </cell>
          <cell r="AA436" t="str">
            <v>NULL</v>
          </cell>
          <cell r="AB436" t="str">
            <v>NULL</v>
          </cell>
          <cell r="AC436" t="str">
            <v>NULL</v>
          </cell>
          <cell r="AD436">
            <v>4</v>
          </cell>
          <cell r="AE436" t="str">
            <v>SWK</v>
          </cell>
          <cell r="AF436">
            <v>4</v>
          </cell>
          <cell r="AG436">
            <v>4</v>
          </cell>
          <cell r="AH436">
            <v>2</v>
          </cell>
          <cell r="AI436">
            <v>3</v>
          </cell>
          <cell r="AJ436" t="str">
            <v>NULL</v>
          </cell>
          <cell r="AK436">
            <v>3</v>
          </cell>
          <cell r="AL436">
            <v>9</v>
          </cell>
        </row>
        <row r="437">
          <cell r="A437">
            <v>114902</v>
          </cell>
          <cell r="B437">
            <v>8812588</v>
          </cell>
          <cell r="C437" t="str">
            <v>Long Ridings Primary School</v>
          </cell>
          <cell r="D437" t="str">
            <v>East of England</v>
          </cell>
          <cell r="E437" t="str">
            <v>East of England</v>
          </cell>
          <cell r="F437" t="str">
            <v>Essex</v>
          </cell>
          <cell r="G437" t="str">
            <v>Brentwood and Ongar</v>
          </cell>
          <cell r="H437" t="str">
            <v>CM13 1DU</v>
          </cell>
          <cell r="I437" t="str">
            <v>Community School</v>
          </cell>
          <cell r="J437" t="str">
            <v>Primary</v>
          </cell>
          <cell r="K437" t="str">
            <v>Does not have a sixth form</v>
          </cell>
          <cell r="L437">
            <v>10005538</v>
          </cell>
          <cell r="M437">
            <v>42290</v>
          </cell>
          <cell r="N437">
            <v>42291</v>
          </cell>
          <cell r="O437" t="str">
            <v>Maintained Academy and School Short inspection</v>
          </cell>
          <cell r="P437" t="str">
            <v>Schools - S8 deemed S5</v>
          </cell>
          <cell r="Q437" t="str">
            <v>NULL</v>
          </cell>
          <cell r="R437">
            <v>2</v>
          </cell>
          <cell r="S437" t="str">
            <v>NULL</v>
          </cell>
          <cell r="T437">
            <v>2</v>
          </cell>
          <cell r="U437">
            <v>2</v>
          </cell>
          <cell r="V437">
            <v>2</v>
          </cell>
          <cell r="W437">
            <v>2</v>
          </cell>
          <cell r="X437" t="str">
            <v>NULL</v>
          </cell>
          <cell r="Y437">
            <v>2</v>
          </cell>
          <cell r="Z437" t="str">
            <v>NULL</v>
          </cell>
          <cell r="AA437" t="str">
            <v>NULL</v>
          </cell>
          <cell r="AB437" t="str">
            <v>NULL</v>
          </cell>
          <cell r="AC437" t="str">
            <v>NULL</v>
          </cell>
          <cell r="AD437">
            <v>2</v>
          </cell>
          <cell r="AE437" t="str">
            <v>NULL</v>
          </cell>
          <cell r="AF437">
            <v>2</v>
          </cell>
          <cell r="AG437">
            <v>2</v>
          </cell>
          <cell r="AH437">
            <v>1</v>
          </cell>
          <cell r="AI437">
            <v>2</v>
          </cell>
          <cell r="AJ437" t="str">
            <v>NULL</v>
          </cell>
          <cell r="AK437">
            <v>1</v>
          </cell>
          <cell r="AL437">
            <v>9</v>
          </cell>
        </row>
        <row r="438">
          <cell r="A438">
            <v>114975</v>
          </cell>
          <cell r="B438">
            <v>8812740</v>
          </cell>
          <cell r="C438" t="str">
            <v>Henham and Ugley Primary and Nursery School</v>
          </cell>
          <cell r="D438" t="str">
            <v>East of England</v>
          </cell>
          <cell r="E438" t="str">
            <v>East of England</v>
          </cell>
          <cell r="F438" t="str">
            <v>Essex</v>
          </cell>
          <cell r="G438" t="str">
            <v>Saffron Walden</v>
          </cell>
          <cell r="H438" t="str">
            <v>CM22 6BP</v>
          </cell>
          <cell r="I438" t="str">
            <v>Community School</v>
          </cell>
          <cell r="J438" t="str">
            <v>Primary</v>
          </cell>
          <cell r="K438" t="str">
            <v>Does not have a sixth form</v>
          </cell>
          <cell r="L438">
            <v>10001927</v>
          </cell>
          <cell r="M438">
            <v>42270</v>
          </cell>
          <cell r="N438">
            <v>42271</v>
          </cell>
          <cell r="O438" t="str">
            <v>Requires Improvement S5 Reinspection Visit 1</v>
          </cell>
          <cell r="P438" t="str">
            <v>Schools - S5</v>
          </cell>
          <cell r="Q438" t="str">
            <v>NULL</v>
          </cell>
          <cell r="R438">
            <v>2</v>
          </cell>
          <cell r="S438" t="str">
            <v>NULL</v>
          </cell>
          <cell r="T438">
            <v>2</v>
          </cell>
          <cell r="U438">
            <v>2</v>
          </cell>
          <cell r="V438">
            <v>2</v>
          </cell>
          <cell r="W438">
            <v>2</v>
          </cell>
          <cell r="X438" t="str">
            <v>NULL</v>
          </cell>
          <cell r="Y438">
            <v>2</v>
          </cell>
          <cell r="Z438" t="str">
            <v>NULL</v>
          </cell>
          <cell r="AA438" t="str">
            <v>NULL</v>
          </cell>
          <cell r="AB438" t="str">
            <v>NULL</v>
          </cell>
          <cell r="AC438" t="str">
            <v>NULL</v>
          </cell>
          <cell r="AD438">
            <v>3</v>
          </cell>
          <cell r="AE438" t="str">
            <v>NULL</v>
          </cell>
          <cell r="AF438">
            <v>3</v>
          </cell>
          <cell r="AG438">
            <v>3</v>
          </cell>
          <cell r="AH438">
            <v>2</v>
          </cell>
          <cell r="AI438">
            <v>3</v>
          </cell>
          <cell r="AJ438" t="str">
            <v>NULL</v>
          </cell>
          <cell r="AK438" t="str">
            <v>NULL</v>
          </cell>
          <cell r="AL438" t="str">
            <v>NULL</v>
          </cell>
        </row>
        <row r="439">
          <cell r="A439">
            <v>114984</v>
          </cell>
          <cell r="B439">
            <v>8812759</v>
          </cell>
          <cell r="C439" t="str">
            <v>Great Bradfords Junior School</v>
          </cell>
          <cell r="D439" t="str">
            <v>East of England</v>
          </cell>
          <cell r="E439" t="str">
            <v>East of England</v>
          </cell>
          <cell r="F439" t="str">
            <v>Essex</v>
          </cell>
          <cell r="G439" t="str">
            <v>Braintree</v>
          </cell>
          <cell r="H439" t="str">
            <v>CM7 9LW</v>
          </cell>
          <cell r="I439" t="str">
            <v>Community School</v>
          </cell>
          <cell r="J439" t="str">
            <v>Primary</v>
          </cell>
          <cell r="K439" t="str">
            <v>Does not have a sixth form</v>
          </cell>
          <cell r="L439">
            <v>10001926</v>
          </cell>
          <cell r="M439">
            <v>42348</v>
          </cell>
          <cell r="N439">
            <v>42349</v>
          </cell>
          <cell r="O439" t="str">
            <v>Requires Improvement S5 Reinspection Visit 1</v>
          </cell>
          <cell r="P439" t="str">
            <v>Schools - S5</v>
          </cell>
          <cell r="Q439" t="str">
            <v>NULL</v>
          </cell>
          <cell r="R439">
            <v>2</v>
          </cell>
          <cell r="S439" t="str">
            <v>NULL</v>
          </cell>
          <cell r="T439">
            <v>2</v>
          </cell>
          <cell r="U439">
            <v>2</v>
          </cell>
          <cell r="V439">
            <v>2</v>
          </cell>
          <cell r="W439">
            <v>2</v>
          </cell>
          <cell r="X439" t="str">
            <v>NULL</v>
          </cell>
          <cell r="Y439" t="str">
            <v>NULL</v>
          </cell>
          <cell r="Z439" t="str">
            <v>NULL</v>
          </cell>
          <cell r="AA439" t="str">
            <v>NULL</v>
          </cell>
          <cell r="AB439" t="str">
            <v>NULL</v>
          </cell>
          <cell r="AC439" t="str">
            <v>NULL</v>
          </cell>
          <cell r="AD439">
            <v>3</v>
          </cell>
          <cell r="AE439" t="str">
            <v>NULL</v>
          </cell>
          <cell r="AF439">
            <v>3</v>
          </cell>
          <cell r="AG439">
            <v>3</v>
          </cell>
          <cell r="AH439">
            <v>2</v>
          </cell>
          <cell r="AI439">
            <v>2</v>
          </cell>
          <cell r="AJ439" t="str">
            <v>NULL</v>
          </cell>
          <cell r="AK439" t="str">
            <v>NULL</v>
          </cell>
          <cell r="AL439" t="str">
            <v>NULL</v>
          </cell>
        </row>
        <row r="440">
          <cell r="A440">
            <v>115019</v>
          </cell>
          <cell r="B440">
            <v>8812839</v>
          </cell>
          <cell r="C440" t="str">
            <v>Barnes Farm Junior School</v>
          </cell>
          <cell r="D440" t="str">
            <v>East of England</v>
          </cell>
          <cell r="E440" t="str">
            <v>East of England</v>
          </cell>
          <cell r="F440" t="str">
            <v>Essex</v>
          </cell>
          <cell r="G440" t="str">
            <v>Chelmsford</v>
          </cell>
          <cell r="H440" t="str">
            <v>CM2 6QH</v>
          </cell>
          <cell r="I440" t="str">
            <v>Community School</v>
          </cell>
          <cell r="J440" t="str">
            <v>Primary</v>
          </cell>
          <cell r="K440" t="str">
            <v>Does not have a sixth form</v>
          </cell>
          <cell r="L440">
            <v>10007027</v>
          </cell>
          <cell r="M440">
            <v>42312</v>
          </cell>
          <cell r="N440">
            <v>42312</v>
          </cell>
          <cell r="O440" t="str">
            <v>Requires Improvement monitoring Visit 1</v>
          </cell>
          <cell r="P440" t="str">
            <v>Schools - S8</v>
          </cell>
          <cell r="Q440" t="str">
            <v>NULL</v>
          </cell>
          <cell r="R440" t="str">
            <v>NULL</v>
          </cell>
          <cell r="S440" t="str">
            <v>NULL</v>
          </cell>
          <cell r="T440" t="str">
            <v>NULL</v>
          </cell>
          <cell r="U440" t="str">
            <v>NULL</v>
          </cell>
          <cell r="V440" t="str">
            <v>NULL</v>
          </cell>
          <cell r="W440" t="str">
            <v>NULL</v>
          </cell>
          <cell r="X440" t="str">
            <v>NULL</v>
          </cell>
          <cell r="Y440" t="str">
            <v>NULL</v>
          </cell>
          <cell r="Z440" t="str">
            <v>NULL</v>
          </cell>
          <cell r="AA440" t="str">
            <v>NULL</v>
          </cell>
          <cell r="AB440" t="str">
            <v>NULL</v>
          </cell>
          <cell r="AC440" t="str">
            <v>NULL</v>
          </cell>
          <cell r="AD440">
            <v>3</v>
          </cell>
          <cell r="AE440" t="str">
            <v>NULL</v>
          </cell>
          <cell r="AF440">
            <v>3</v>
          </cell>
          <cell r="AG440">
            <v>3</v>
          </cell>
          <cell r="AH440">
            <v>3</v>
          </cell>
          <cell r="AI440">
            <v>3</v>
          </cell>
          <cell r="AJ440" t="str">
            <v>NULL</v>
          </cell>
          <cell r="AK440">
            <v>9</v>
          </cell>
          <cell r="AL440">
            <v>9</v>
          </cell>
        </row>
        <row r="441">
          <cell r="A441">
            <v>115036</v>
          </cell>
          <cell r="B441">
            <v>8812900</v>
          </cell>
          <cell r="C441" t="str">
            <v>Templars Primary &amp; Nursery School</v>
          </cell>
          <cell r="D441" t="str">
            <v>East of England</v>
          </cell>
          <cell r="E441" t="str">
            <v>East of England</v>
          </cell>
          <cell r="F441" t="str">
            <v>Essex</v>
          </cell>
          <cell r="G441" t="str">
            <v>Witham</v>
          </cell>
          <cell r="H441" t="str">
            <v>CM8 2NJ</v>
          </cell>
          <cell r="I441" t="str">
            <v>Community School</v>
          </cell>
          <cell r="J441" t="str">
            <v>Primary</v>
          </cell>
          <cell r="K441" t="str">
            <v>Does not have a sixth form</v>
          </cell>
          <cell r="L441">
            <v>10005671</v>
          </cell>
          <cell r="M441">
            <v>42325</v>
          </cell>
          <cell r="N441">
            <v>42326</v>
          </cell>
          <cell r="O441" t="str">
            <v>Maintained Academy and School Short inspection</v>
          </cell>
          <cell r="P441" t="str">
            <v>Schools - S8 deemed S5</v>
          </cell>
          <cell r="Q441" t="str">
            <v>NULL</v>
          </cell>
          <cell r="R441">
            <v>4</v>
          </cell>
          <cell r="S441" t="str">
            <v>SM</v>
          </cell>
          <cell r="T441">
            <v>4</v>
          </cell>
          <cell r="U441">
            <v>4</v>
          </cell>
          <cell r="V441">
            <v>3</v>
          </cell>
          <cell r="W441">
            <v>4</v>
          </cell>
          <cell r="X441" t="str">
            <v>NULL</v>
          </cell>
          <cell r="Y441">
            <v>3</v>
          </cell>
          <cell r="Z441" t="str">
            <v>NULL</v>
          </cell>
          <cell r="AA441" t="str">
            <v>NULL</v>
          </cell>
          <cell r="AB441" t="str">
            <v>NULL</v>
          </cell>
          <cell r="AC441" t="str">
            <v>NULL</v>
          </cell>
          <cell r="AD441">
            <v>2</v>
          </cell>
          <cell r="AE441" t="str">
            <v>NULL</v>
          </cell>
          <cell r="AF441">
            <v>2</v>
          </cell>
          <cell r="AG441">
            <v>2</v>
          </cell>
          <cell r="AH441">
            <v>2</v>
          </cell>
          <cell r="AI441">
            <v>2</v>
          </cell>
          <cell r="AJ441" t="str">
            <v>NULL</v>
          </cell>
          <cell r="AK441">
            <v>8</v>
          </cell>
          <cell r="AL441" t="str">
            <v>NULL</v>
          </cell>
        </row>
        <row r="442">
          <cell r="A442">
            <v>115128</v>
          </cell>
          <cell r="B442">
            <v>8813243</v>
          </cell>
          <cell r="C442" t="str">
            <v>Debden Church of England Voluntary Controlled Primary School</v>
          </cell>
          <cell r="D442" t="str">
            <v>East of England</v>
          </cell>
          <cell r="E442" t="str">
            <v>East of England</v>
          </cell>
          <cell r="F442" t="str">
            <v>Essex</v>
          </cell>
          <cell r="G442" t="str">
            <v>Saffron Walden</v>
          </cell>
          <cell r="H442" t="str">
            <v>CB11 3LE</v>
          </cell>
          <cell r="I442" t="str">
            <v>Voluntary Controlled School</v>
          </cell>
          <cell r="J442" t="str">
            <v>Primary</v>
          </cell>
          <cell r="K442" t="str">
            <v>Does not have a sixth form</v>
          </cell>
          <cell r="L442">
            <v>10006955</v>
          </cell>
          <cell r="M442">
            <v>42349</v>
          </cell>
          <cell r="N442">
            <v>42349</v>
          </cell>
          <cell r="O442" t="str">
            <v>Schools with Serious Weaknesses Visit 1</v>
          </cell>
          <cell r="P442" t="str">
            <v>Schools - S8</v>
          </cell>
          <cell r="Q442" t="str">
            <v>NULL</v>
          </cell>
          <cell r="R442" t="str">
            <v>NULL</v>
          </cell>
          <cell r="S442" t="str">
            <v>NULL</v>
          </cell>
          <cell r="T442" t="str">
            <v>NULL</v>
          </cell>
          <cell r="U442" t="str">
            <v>NULL</v>
          </cell>
          <cell r="V442" t="str">
            <v>NULL</v>
          </cell>
          <cell r="W442" t="str">
            <v>NULL</v>
          </cell>
          <cell r="X442" t="str">
            <v>NULL</v>
          </cell>
          <cell r="Y442" t="str">
            <v>NULL</v>
          </cell>
          <cell r="Z442" t="str">
            <v>NULL</v>
          </cell>
          <cell r="AA442" t="str">
            <v>NULL</v>
          </cell>
          <cell r="AB442" t="str">
            <v>NULL</v>
          </cell>
          <cell r="AC442" t="str">
            <v>NULL</v>
          </cell>
          <cell r="AD442">
            <v>4</v>
          </cell>
          <cell r="AE442" t="str">
            <v>SWK</v>
          </cell>
          <cell r="AF442">
            <v>3</v>
          </cell>
          <cell r="AG442">
            <v>3</v>
          </cell>
          <cell r="AH442">
            <v>3</v>
          </cell>
          <cell r="AI442">
            <v>4</v>
          </cell>
          <cell r="AJ442" t="str">
            <v>NULL</v>
          </cell>
          <cell r="AK442">
            <v>3</v>
          </cell>
          <cell r="AL442">
            <v>9</v>
          </cell>
        </row>
        <row r="443">
          <cell r="A443">
            <v>115130</v>
          </cell>
          <cell r="B443">
            <v>8813247</v>
          </cell>
          <cell r="C443" t="str">
            <v>Rickling Church of England Voluntary Controlled Primary School</v>
          </cell>
          <cell r="D443" t="str">
            <v>East of England</v>
          </cell>
          <cell r="E443" t="str">
            <v>East of England</v>
          </cell>
          <cell r="F443" t="str">
            <v>Essex</v>
          </cell>
          <cell r="G443" t="str">
            <v>Saffron Walden</v>
          </cell>
          <cell r="H443" t="str">
            <v>CB11 3YG</v>
          </cell>
          <cell r="I443" t="str">
            <v>Voluntary Aided School</v>
          </cell>
          <cell r="J443" t="str">
            <v>Primary</v>
          </cell>
          <cell r="K443" t="str">
            <v>Does not have a sixth form</v>
          </cell>
          <cell r="L443">
            <v>10001920</v>
          </cell>
          <cell r="M443">
            <v>42284</v>
          </cell>
          <cell r="N443">
            <v>42285</v>
          </cell>
          <cell r="O443" t="str">
            <v>Requires Improvement S5 Reinspection Visit 1</v>
          </cell>
          <cell r="P443" t="str">
            <v>Schools - S5</v>
          </cell>
          <cell r="Q443" t="str">
            <v>NULL</v>
          </cell>
          <cell r="R443">
            <v>2</v>
          </cell>
          <cell r="S443" t="str">
            <v>NULL</v>
          </cell>
          <cell r="T443">
            <v>2</v>
          </cell>
          <cell r="U443">
            <v>2</v>
          </cell>
          <cell r="V443">
            <v>1</v>
          </cell>
          <cell r="W443">
            <v>2</v>
          </cell>
          <cell r="X443" t="str">
            <v>NULL</v>
          </cell>
          <cell r="Y443">
            <v>2</v>
          </cell>
          <cell r="Z443" t="str">
            <v>NULL</v>
          </cell>
          <cell r="AA443" t="str">
            <v>NULL</v>
          </cell>
          <cell r="AB443" t="str">
            <v>NULL</v>
          </cell>
          <cell r="AC443" t="str">
            <v>NULL</v>
          </cell>
          <cell r="AD443">
            <v>3</v>
          </cell>
          <cell r="AE443" t="str">
            <v>NULL</v>
          </cell>
          <cell r="AF443">
            <v>3</v>
          </cell>
          <cell r="AG443">
            <v>3</v>
          </cell>
          <cell r="AH443">
            <v>2</v>
          </cell>
          <cell r="AI443">
            <v>2</v>
          </cell>
          <cell r="AJ443" t="str">
            <v>NULL</v>
          </cell>
          <cell r="AK443" t="str">
            <v>NULL</v>
          </cell>
          <cell r="AL443" t="str">
            <v>NULL</v>
          </cell>
        </row>
        <row r="444">
          <cell r="A444">
            <v>115157</v>
          </cell>
          <cell r="B444">
            <v>8813440</v>
          </cell>
          <cell r="C444" t="str">
            <v>St Michael's Church of England Voluntary Aided Primary School</v>
          </cell>
          <cell r="D444" t="str">
            <v>East of England</v>
          </cell>
          <cell r="E444" t="str">
            <v>East of England</v>
          </cell>
          <cell r="F444" t="str">
            <v>Essex</v>
          </cell>
          <cell r="G444" t="str">
            <v>Braintree</v>
          </cell>
          <cell r="H444" t="str">
            <v>CM7 2NS</v>
          </cell>
          <cell r="I444" t="str">
            <v>Voluntary Aided School</v>
          </cell>
          <cell r="J444" t="str">
            <v>Primary</v>
          </cell>
          <cell r="K444" t="str">
            <v>Does not have a sixth form</v>
          </cell>
          <cell r="L444">
            <v>10003435</v>
          </cell>
          <cell r="M444">
            <v>42353</v>
          </cell>
          <cell r="N444">
            <v>42354</v>
          </cell>
          <cell r="O444" t="str">
            <v>Maintained Academy and School Short inspection</v>
          </cell>
          <cell r="P444" t="str">
            <v>Schools - S8 deemed S5</v>
          </cell>
          <cell r="Q444" t="str">
            <v>NULL</v>
          </cell>
          <cell r="R444">
            <v>1</v>
          </cell>
          <cell r="S444" t="str">
            <v>NULL</v>
          </cell>
          <cell r="T444">
            <v>1</v>
          </cell>
          <cell r="U444">
            <v>1</v>
          </cell>
          <cell r="V444">
            <v>1</v>
          </cell>
          <cell r="W444">
            <v>1</v>
          </cell>
          <cell r="X444" t="str">
            <v>NULL</v>
          </cell>
          <cell r="Y444">
            <v>1</v>
          </cell>
          <cell r="Z444" t="str">
            <v>NULL</v>
          </cell>
          <cell r="AA444" t="str">
            <v>NULL</v>
          </cell>
          <cell r="AB444" t="str">
            <v>NULL</v>
          </cell>
          <cell r="AC444" t="str">
            <v>NULL</v>
          </cell>
          <cell r="AD444">
            <v>2</v>
          </cell>
          <cell r="AE444" t="str">
            <v>NULL</v>
          </cell>
          <cell r="AF444">
            <v>2</v>
          </cell>
          <cell r="AG444">
            <v>2</v>
          </cell>
          <cell r="AH444">
            <v>1</v>
          </cell>
          <cell r="AI444">
            <v>2</v>
          </cell>
          <cell r="AJ444" t="str">
            <v>NULL</v>
          </cell>
          <cell r="AK444">
            <v>8</v>
          </cell>
          <cell r="AL444" t="str">
            <v>NULL</v>
          </cell>
        </row>
        <row r="445">
          <cell r="A445">
            <v>115189</v>
          </cell>
          <cell r="B445">
            <v>8813700</v>
          </cell>
          <cell r="C445" t="str">
            <v>Farnham Church of England Primary School</v>
          </cell>
          <cell r="D445" t="str">
            <v>East of England</v>
          </cell>
          <cell r="E445" t="str">
            <v>East of England</v>
          </cell>
          <cell r="F445" t="str">
            <v>Essex</v>
          </cell>
          <cell r="G445" t="str">
            <v>Saffron Walden</v>
          </cell>
          <cell r="H445" t="str">
            <v>CM23 1HR</v>
          </cell>
          <cell r="I445" t="str">
            <v>Voluntary Aided School</v>
          </cell>
          <cell r="J445" t="str">
            <v>Primary</v>
          </cell>
          <cell r="K445" t="str">
            <v>Does not have a sixth form</v>
          </cell>
          <cell r="L445">
            <v>10001921</v>
          </cell>
          <cell r="M445">
            <v>42297</v>
          </cell>
          <cell r="N445">
            <v>42298</v>
          </cell>
          <cell r="O445" t="str">
            <v>Requires Improvement S5 Reinspection Visit 1</v>
          </cell>
          <cell r="P445" t="str">
            <v>Schools - S5</v>
          </cell>
          <cell r="Q445" t="str">
            <v>NULL</v>
          </cell>
          <cell r="R445">
            <v>2</v>
          </cell>
          <cell r="S445" t="str">
            <v>NULL</v>
          </cell>
          <cell r="T445">
            <v>2</v>
          </cell>
          <cell r="U445">
            <v>2</v>
          </cell>
          <cell r="V445">
            <v>1</v>
          </cell>
          <cell r="W445">
            <v>2</v>
          </cell>
          <cell r="X445" t="str">
            <v>NULL</v>
          </cell>
          <cell r="Y445">
            <v>2</v>
          </cell>
          <cell r="Z445" t="str">
            <v>NULL</v>
          </cell>
          <cell r="AA445" t="str">
            <v>NULL</v>
          </cell>
          <cell r="AB445" t="str">
            <v>NULL</v>
          </cell>
          <cell r="AC445" t="str">
            <v>NULL</v>
          </cell>
          <cell r="AD445">
            <v>3</v>
          </cell>
          <cell r="AE445" t="str">
            <v>NULL</v>
          </cell>
          <cell r="AF445">
            <v>3</v>
          </cell>
          <cell r="AG445">
            <v>3</v>
          </cell>
          <cell r="AH445">
            <v>2</v>
          </cell>
          <cell r="AI445">
            <v>2</v>
          </cell>
          <cell r="AJ445" t="str">
            <v>NULL</v>
          </cell>
          <cell r="AK445" t="str">
            <v>NULL</v>
          </cell>
          <cell r="AL445" t="str">
            <v>NULL</v>
          </cell>
        </row>
        <row r="446">
          <cell r="A446">
            <v>115254</v>
          </cell>
          <cell r="B446">
            <v>8815214</v>
          </cell>
          <cell r="C446" t="str">
            <v>Takeley Primary School</v>
          </cell>
          <cell r="D446" t="str">
            <v>East of England</v>
          </cell>
          <cell r="E446" t="str">
            <v>East of England</v>
          </cell>
          <cell r="F446" t="str">
            <v>Essex</v>
          </cell>
          <cell r="G446" t="str">
            <v>Saffron Walden</v>
          </cell>
          <cell r="H446" t="str">
            <v>CM6 1YE</v>
          </cell>
          <cell r="I446" t="str">
            <v>Foundation School</v>
          </cell>
          <cell r="J446" t="str">
            <v>Primary</v>
          </cell>
          <cell r="K446" t="str">
            <v>Does not have a sixth form</v>
          </cell>
          <cell r="L446">
            <v>10005306</v>
          </cell>
          <cell r="M446">
            <v>42347</v>
          </cell>
          <cell r="N446">
            <v>42348</v>
          </cell>
          <cell r="O446" t="str">
            <v>Schools into Special Measures Visit 4</v>
          </cell>
          <cell r="P446" t="str">
            <v>Schools - S8 deemed S5</v>
          </cell>
          <cell r="Q446" t="str">
            <v>NULL</v>
          </cell>
          <cell r="R446">
            <v>2</v>
          </cell>
          <cell r="S446" t="str">
            <v>NULL</v>
          </cell>
          <cell r="T446">
            <v>2</v>
          </cell>
          <cell r="U446">
            <v>2</v>
          </cell>
          <cell r="V446">
            <v>2</v>
          </cell>
          <cell r="W446">
            <v>2</v>
          </cell>
          <cell r="X446" t="str">
            <v>NULL</v>
          </cell>
          <cell r="Y446">
            <v>2</v>
          </cell>
          <cell r="Z446" t="str">
            <v>NULL</v>
          </cell>
          <cell r="AA446" t="str">
            <v>NULL</v>
          </cell>
          <cell r="AB446" t="str">
            <v>NULL</v>
          </cell>
          <cell r="AC446" t="str">
            <v>NULL</v>
          </cell>
          <cell r="AD446">
            <v>4</v>
          </cell>
          <cell r="AE446" t="str">
            <v>SM</v>
          </cell>
          <cell r="AF446">
            <v>4</v>
          </cell>
          <cell r="AG446">
            <v>4</v>
          </cell>
          <cell r="AH446">
            <v>3</v>
          </cell>
          <cell r="AI446">
            <v>4</v>
          </cell>
          <cell r="AJ446" t="str">
            <v>NULL</v>
          </cell>
          <cell r="AK446" t="str">
            <v>NULL</v>
          </cell>
          <cell r="AL446" t="str">
            <v>NULL</v>
          </cell>
        </row>
        <row r="447">
          <cell r="A447">
            <v>115257</v>
          </cell>
          <cell r="B447">
            <v>8815217</v>
          </cell>
          <cell r="C447" t="str">
            <v>St Osyth Church of England Primary School</v>
          </cell>
          <cell r="D447" t="str">
            <v>East of England</v>
          </cell>
          <cell r="E447" t="str">
            <v>East of England</v>
          </cell>
          <cell r="F447" t="str">
            <v>Essex</v>
          </cell>
          <cell r="G447" t="str">
            <v>Clacton</v>
          </cell>
          <cell r="H447" t="str">
            <v>CO16 8PN</v>
          </cell>
          <cell r="I447" t="str">
            <v>Foundation School</v>
          </cell>
          <cell r="J447" t="str">
            <v>Primary</v>
          </cell>
          <cell r="K447" t="str">
            <v>Does not have a sixth form</v>
          </cell>
          <cell r="L447">
            <v>10005315</v>
          </cell>
          <cell r="M447">
            <v>42318</v>
          </cell>
          <cell r="N447">
            <v>42319</v>
          </cell>
          <cell r="O447" t="str">
            <v>Schools into Special Measures Visit 2</v>
          </cell>
          <cell r="P447" t="str">
            <v>Schools - S8</v>
          </cell>
          <cell r="Q447" t="str">
            <v>NULL</v>
          </cell>
          <cell r="R447" t="str">
            <v>NULL</v>
          </cell>
          <cell r="S447" t="str">
            <v>NULL</v>
          </cell>
          <cell r="T447" t="str">
            <v>NULL</v>
          </cell>
          <cell r="U447" t="str">
            <v>NULL</v>
          </cell>
          <cell r="V447" t="str">
            <v>NULL</v>
          </cell>
          <cell r="W447" t="str">
            <v>NULL</v>
          </cell>
          <cell r="X447" t="str">
            <v>NULL</v>
          </cell>
          <cell r="Y447" t="str">
            <v>NULL</v>
          </cell>
          <cell r="Z447" t="str">
            <v>NULL</v>
          </cell>
          <cell r="AA447" t="str">
            <v>NULL</v>
          </cell>
          <cell r="AB447" t="str">
            <v>NULL</v>
          </cell>
          <cell r="AC447" t="str">
            <v>NULL</v>
          </cell>
          <cell r="AD447">
            <v>4</v>
          </cell>
          <cell r="AE447" t="str">
            <v>SM</v>
          </cell>
          <cell r="AF447">
            <v>4</v>
          </cell>
          <cell r="AG447">
            <v>4</v>
          </cell>
          <cell r="AH447">
            <v>3</v>
          </cell>
          <cell r="AI447">
            <v>4</v>
          </cell>
          <cell r="AJ447" t="str">
            <v>NULL</v>
          </cell>
          <cell r="AK447">
            <v>3</v>
          </cell>
          <cell r="AL447">
            <v>9</v>
          </cell>
        </row>
        <row r="448">
          <cell r="A448">
            <v>115264</v>
          </cell>
          <cell r="B448">
            <v>8815224</v>
          </cell>
          <cell r="C448" t="str">
            <v>St Katherine's Church of England Primary School</v>
          </cell>
          <cell r="D448" t="str">
            <v>East of England</v>
          </cell>
          <cell r="E448" t="str">
            <v>East of England</v>
          </cell>
          <cell r="F448" t="str">
            <v>Essex</v>
          </cell>
          <cell r="G448" t="str">
            <v>Castle Point</v>
          </cell>
          <cell r="H448" t="str">
            <v>SS8 9QA</v>
          </cell>
          <cell r="I448" t="str">
            <v>Foundation School</v>
          </cell>
          <cell r="J448" t="str">
            <v>Primary</v>
          </cell>
          <cell r="K448" t="str">
            <v>Does not have a sixth form</v>
          </cell>
          <cell r="L448">
            <v>10002734</v>
          </cell>
          <cell r="M448">
            <v>42327</v>
          </cell>
          <cell r="N448">
            <v>42327</v>
          </cell>
          <cell r="O448" t="str">
            <v>Maintained Academy and School Short inspection</v>
          </cell>
          <cell r="P448" t="str">
            <v>Schools - Short inspection</v>
          </cell>
          <cell r="Q448" t="str">
            <v>NULL</v>
          </cell>
          <cell r="R448" t="str">
            <v>NULL</v>
          </cell>
          <cell r="S448" t="str">
            <v>NULL</v>
          </cell>
          <cell r="T448" t="str">
            <v>NULL</v>
          </cell>
          <cell r="U448" t="str">
            <v>NULL</v>
          </cell>
          <cell r="V448" t="str">
            <v>NULL</v>
          </cell>
          <cell r="W448" t="str">
            <v>NULL</v>
          </cell>
          <cell r="X448" t="str">
            <v>NULL</v>
          </cell>
          <cell r="Y448" t="str">
            <v>NULL</v>
          </cell>
          <cell r="Z448" t="str">
            <v>NULL</v>
          </cell>
          <cell r="AA448" t="str">
            <v>NULL</v>
          </cell>
          <cell r="AB448" t="str">
            <v>NULL</v>
          </cell>
          <cell r="AC448" t="str">
            <v>NULL</v>
          </cell>
          <cell r="AD448">
            <v>2</v>
          </cell>
          <cell r="AE448" t="str">
            <v>NULL</v>
          </cell>
          <cell r="AF448">
            <v>2</v>
          </cell>
          <cell r="AG448">
            <v>2</v>
          </cell>
          <cell r="AH448">
            <v>2</v>
          </cell>
          <cell r="AI448">
            <v>2</v>
          </cell>
          <cell r="AJ448" t="str">
            <v>NULL</v>
          </cell>
          <cell r="AK448">
            <v>2</v>
          </cell>
          <cell r="AL448">
            <v>9</v>
          </cell>
        </row>
        <row r="449">
          <cell r="A449">
            <v>115340</v>
          </cell>
          <cell r="B449">
            <v>8815424</v>
          </cell>
          <cell r="C449" t="str">
            <v>The Deanes School</v>
          </cell>
          <cell r="D449" t="str">
            <v>East of England</v>
          </cell>
          <cell r="E449" t="str">
            <v>East of England</v>
          </cell>
          <cell r="F449" t="str">
            <v>Essex</v>
          </cell>
          <cell r="G449" t="str">
            <v>Castle Point</v>
          </cell>
          <cell r="H449" t="str">
            <v>SS7 2TD</v>
          </cell>
          <cell r="I449" t="str">
            <v>Foundation School</v>
          </cell>
          <cell r="J449" t="str">
            <v>Secondary</v>
          </cell>
          <cell r="K449" t="str">
            <v>Does not have a sixth form</v>
          </cell>
          <cell r="L449">
            <v>10006578</v>
          </cell>
          <cell r="M449">
            <v>42290</v>
          </cell>
          <cell r="N449">
            <v>42290</v>
          </cell>
          <cell r="O449" t="str">
            <v>Requires Improvement monitoring Visit 1</v>
          </cell>
          <cell r="P449" t="str">
            <v>Schools - S8</v>
          </cell>
          <cell r="Q449" t="str">
            <v>NULL</v>
          </cell>
          <cell r="R449" t="str">
            <v>NULL</v>
          </cell>
          <cell r="S449" t="str">
            <v>NULL</v>
          </cell>
          <cell r="T449" t="str">
            <v>NULL</v>
          </cell>
          <cell r="U449" t="str">
            <v>NULL</v>
          </cell>
          <cell r="V449" t="str">
            <v>NULL</v>
          </cell>
          <cell r="W449" t="str">
            <v>NULL</v>
          </cell>
          <cell r="X449" t="str">
            <v>NULL</v>
          </cell>
          <cell r="Y449" t="str">
            <v>NULL</v>
          </cell>
          <cell r="Z449" t="str">
            <v>NULL</v>
          </cell>
          <cell r="AA449" t="str">
            <v>NULL</v>
          </cell>
          <cell r="AB449" t="str">
            <v>NULL</v>
          </cell>
          <cell r="AC449" t="str">
            <v>NULL</v>
          </cell>
          <cell r="AD449">
            <v>3</v>
          </cell>
          <cell r="AE449" t="str">
            <v>NULL</v>
          </cell>
          <cell r="AF449">
            <v>3</v>
          </cell>
          <cell r="AG449">
            <v>3</v>
          </cell>
          <cell r="AH449">
            <v>3</v>
          </cell>
          <cell r="AI449">
            <v>3</v>
          </cell>
          <cell r="AJ449" t="str">
            <v>NULL</v>
          </cell>
          <cell r="AK449">
            <v>9</v>
          </cell>
          <cell r="AL449">
            <v>9</v>
          </cell>
        </row>
        <row r="450">
          <cell r="A450">
            <v>115449</v>
          </cell>
          <cell r="B450">
            <v>8817021</v>
          </cell>
          <cell r="C450" t="str">
            <v>Ramsden Hall School</v>
          </cell>
          <cell r="D450" t="str">
            <v>East of England</v>
          </cell>
          <cell r="E450" t="str">
            <v>East of England</v>
          </cell>
          <cell r="F450" t="str">
            <v>Essex</v>
          </cell>
          <cell r="G450" t="str">
            <v>Harwich and North Essex</v>
          </cell>
          <cell r="H450" t="str">
            <v>CO4 5PA</v>
          </cell>
          <cell r="I450" t="str">
            <v>Community Special School</v>
          </cell>
          <cell r="J450" t="str">
            <v>Special</v>
          </cell>
          <cell r="K450" t="str">
            <v>Does not have a sixth form</v>
          </cell>
          <cell r="L450">
            <v>10005251</v>
          </cell>
          <cell r="M450">
            <v>42297</v>
          </cell>
          <cell r="N450">
            <v>42298</v>
          </cell>
          <cell r="O450" t="str">
            <v>Schools into Special Measures Visit 5</v>
          </cell>
          <cell r="P450" t="str">
            <v>Schools - S8</v>
          </cell>
          <cell r="Q450" t="str">
            <v>NULL</v>
          </cell>
          <cell r="R450" t="str">
            <v>NULL</v>
          </cell>
          <cell r="S450" t="str">
            <v>NULL</v>
          </cell>
          <cell r="T450" t="str">
            <v>NULL</v>
          </cell>
          <cell r="U450" t="str">
            <v>NULL</v>
          </cell>
          <cell r="V450" t="str">
            <v>NULL</v>
          </cell>
          <cell r="W450" t="str">
            <v>NULL</v>
          </cell>
          <cell r="X450" t="str">
            <v>NULL</v>
          </cell>
          <cell r="Y450" t="str">
            <v>NULL</v>
          </cell>
          <cell r="Z450" t="str">
            <v>NULL</v>
          </cell>
          <cell r="AA450" t="str">
            <v>NULL</v>
          </cell>
          <cell r="AB450" t="str">
            <v>NULL</v>
          </cell>
          <cell r="AC450" t="str">
            <v>NULL</v>
          </cell>
          <cell r="AD450">
            <v>4</v>
          </cell>
          <cell r="AE450" t="str">
            <v>SM</v>
          </cell>
          <cell r="AF450">
            <v>4</v>
          </cell>
          <cell r="AG450">
            <v>4</v>
          </cell>
          <cell r="AH450">
            <v>4</v>
          </cell>
          <cell r="AI450">
            <v>4</v>
          </cell>
          <cell r="AJ450" t="str">
            <v>NULL</v>
          </cell>
          <cell r="AK450" t="str">
            <v>NULL</v>
          </cell>
          <cell r="AL450" t="str">
            <v>NULL</v>
          </cell>
        </row>
        <row r="451">
          <cell r="A451">
            <v>115462</v>
          </cell>
          <cell r="B451">
            <v>8815951</v>
          </cell>
          <cell r="C451" t="str">
            <v>The Endeavour School</v>
          </cell>
          <cell r="D451" t="str">
            <v>East of England</v>
          </cell>
          <cell r="E451" t="str">
            <v>East of England</v>
          </cell>
          <cell r="F451" t="str">
            <v>Essex</v>
          </cell>
          <cell r="G451" t="str">
            <v>Brentwood and Ongar</v>
          </cell>
          <cell r="H451" t="str">
            <v>CM15 8BE</v>
          </cell>
          <cell r="I451" t="str">
            <v>Foundation Special School</v>
          </cell>
          <cell r="J451" t="str">
            <v>Special</v>
          </cell>
          <cell r="K451" t="str">
            <v>Not applicable</v>
          </cell>
          <cell r="L451">
            <v>10001380</v>
          </cell>
          <cell r="M451">
            <v>42353</v>
          </cell>
          <cell r="N451">
            <v>42353</v>
          </cell>
          <cell r="O451" t="str">
            <v>Maintained Academy and School Short inspection</v>
          </cell>
          <cell r="P451" t="str">
            <v>Schools - Short inspection</v>
          </cell>
          <cell r="Q451" t="str">
            <v>NULL</v>
          </cell>
          <cell r="R451" t="str">
            <v>NULL</v>
          </cell>
          <cell r="S451" t="str">
            <v>NULL</v>
          </cell>
          <cell r="T451" t="str">
            <v>NULL</v>
          </cell>
          <cell r="U451" t="str">
            <v>NULL</v>
          </cell>
          <cell r="V451" t="str">
            <v>NULL</v>
          </cell>
          <cell r="W451" t="str">
            <v>NULL</v>
          </cell>
          <cell r="X451" t="str">
            <v>NULL</v>
          </cell>
          <cell r="Y451" t="str">
            <v>NULL</v>
          </cell>
          <cell r="Z451" t="str">
            <v>NULL</v>
          </cell>
          <cell r="AA451" t="str">
            <v>NULL</v>
          </cell>
          <cell r="AB451" t="str">
            <v>NULL</v>
          </cell>
          <cell r="AC451" t="str">
            <v>NULL</v>
          </cell>
          <cell r="AD451">
            <v>2</v>
          </cell>
          <cell r="AE451" t="str">
            <v>NULL</v>
          </cell>
          <cell r="AF451">
            <v>2</v>
          </cell>
          <cell r="AG451">
            <v>2</v>
          </cell>
          <cell r="AH451">
            <v>1</v>
          </cell>
          <cell r="AI451">
            <v>2</v>
          </cell>
          <cell r="AJ451" t="str">
            <v>NULL</v>
          </cell>
          <cell r="AK451" t="str">
            <v>NULL</v>
          </cell>
          <cell r="AL451" t="str">
            <v>NULL</v>
          </cell>
        </row>
        <row r="452">
          <cell r="A452">
            <v>115471</v>
          </cell>
          <cell r="B452">
            <v>8817060</v>
          </cell>
          <cell r="C452" t="str">
            <v>Shorefields School</v>
          </cell>
          <cell r="D452" t="str">
            <v>East of England</v>
          </cell>
          <cell r="E452" t="str">
            <v>East of England</v>
          </cell>
          <cell r="F452" t="str">
            <v>Essex</v>
          </cell>
          <cell r="G452" t="str">
            <v>Clacton</v>
          </cell>
          <cell r="H452" t="str">
            <v>CO15 6HF</v>
          </cell>
          <cell r="I452" t="str">
            <v>Community Special School</v>
          </cell>
          <cell r="J452" t="str">
            <v>Special</v>
          </cell>
          <cell r="K452" t="str">
            <v>Has a sixth form</v>
          </cell>
          <cell r="L452">
            <v>10001557</v>
          </cell>
          <cell r="M452">
            <v>42297</v>
          </cell>
          <cell r="N452">
            <v>42297</v>
          </cell>
          <cell r="O452" t="str">
            <v>Maintained Academy and School Short inspection</v>
          </cell>
          <cell r="P452" t="str">
            <v>Schools - Short inspection</v>
          </cell>
          <cell r="Q452" t="str">
            <v>NULL</v>
          </cell>
          <cell r="R452" t="str">
            <v>NULL</v>
          </cell>
          <cell r="S452" t="str">
            <v>NULL</v>
          </cell>
          <cell r="T452" t="str">
            <v>NULL</v>
          </cell>
          <cell r="U452" t="str">
            <v>NULL</v>
          </cell>
          <cell r="V452" t="str">
            <v>NULL</v>
          </cell>
          <cell r="W452" t="str">
            <v>NULL</v>
          </cell>
          <cell r="X452" t="str">
            <v>NULL</v>
          </cell>
          <cell r="Y452" t="str">
            <v>NULL</v>
          </cell>
          <cell r="Z452" t="str">
            <v>NULL</v>
          </cell>
          <cell r="AA452" t="str">
            <v>NULL</v>
          </cell>
          <cell r="AB452" t="str">
            <v>NULL</v>
          </cell>
          <cell r="AC452" t="str">
            <v>NULL</v>
          </cell>
          <cell r="AD452">
            <v>1</v>
          </cell>
          <cell r="AE452" t="str">
            <v>NULL</v>
          </cell>
          <cell r="AF452">
            <v>1</v>
          </cell>
          <cell r="AG452">
            <v>1</v>
          </cell>
          <cell r="AH452">
            <v>1</v>
          </cell>
          <cell r="AI452">
            <v>1</v>
          </cell>
          <cell r="AJ452" t="str">
            <v>NULL</v>
          </cell>
          <cell r="AK452" t="str">
            <v>NULL</v>
          </cell>
          <cell r="AL452" t="str">
            <v>NULL</v>
          </cell>
        </row>
        <row r="453">
          <cell r="A453">
            <v>115520</v>
          </cell>
          <cell r="B453">
            <v>9162065</v>
          </cell>
          <cell r="C453" t="str">
            <v>St White's Primary School</v>
          </cell>
          <cell r="D453" t="str">
            <v>South West</v>
          </cell>
          <cell r="E453" t="str">
            <v>South West</v>
          </cell>
          <cell r="F453" t="str">
            <v>Gloucestershire</v>
          </cell>
          <cell r="G453" t="str">
            <v>Forest of Dean</v>
          </cell>
          <cell r="H453" t="str">
            <v>GL14 3DH</v>
          </cell>
          <cell r="I453" t="str">
            <v>Community School</v>
          </cell>
          <cell r="J453" t="str">
            <v>Primary</v>
          </cell>
          <cell r="K453" t="str">
            <v>Does not have a sixth form</v>
          </cell>
          <cell r="L453">
            <v>10004230</v>
          </cell>
          <cell r="M453">
            <v>42311</v>
          </cell>
          <cell r="N453">
            <v>42312</v>
          </cell>
          <cell r="O453" t="str">
            <v>Schools into Special Measures Visit 5</v>
          </cell>
          <cell r="P453" t="str">
            <v>Schools - S8 deemed S5</v>
          </cell>
          <cell r="Q453" t="str">
            <v>NULL</v>
          </cell>
          <cell r="R453">
            <v>2</v>
          </cell>
          <cell r="S453" t="str">
            <v>NULL</v>
          </cell>
          <cell r="T453">
            <v>2</v>
          </cell>
          <cell r="U453">
            <v>2</v>
          </cell>
          <cell r="V453">
            <v>2</v>
          </cell>
          <cell r="W453">
            <v>2</v>
          </cell>
          <cell r="X453" t="str">
            <v>NULL</v>
          </cell>
          <cell r="Y453" t="str">
            <v>NULL</v>
          </cell>
          <cell r="Z453" t="str">
            <v>NULL</v>
          </cell>
          <cell r="AA453" t="str">
            <v>NULL</v>
          </cell>
          <cell r="AB453" t="str">
            <v>NULL</v>
          </cell>
          <cell r="AC453" t="str">
            <v>NULL</v>
          </cell>
          <cell r="AD453">
            <v>4</v>
          </cell>
          <cell r="AE453" t="str">
            <v>SM</v>
          </cell>
          <cell r="AF453">
            <v>4</v>
          </cell>
          <cell r="AG453">
            <v>4</v>
          </cell>
          <cell r="AH453">
            <v>3</v>
          </cell>
          <cell r="AI453">
            <v>4</v>
          </cell>
          <cell r="AJ453" t="str">
            <v>NULL</v>
          </cell>
          <cell r="AK453" t="str">
            <v>NULL</v>
          </cell>
          <cell r="AL453" t="str">
            <v>NULL</v>
          </cell>
        </row>
        <row r="454">
          <cell r="A454">
            <v>115544</v>
          </cell>
          <cell r="B454">
            <v>9162098</v>
          </cell>
          <cell r="C454" t="str">
            <v>Thrupp School</v>
          </cell>
          <cell r="D454" t="str">
            <v>South West</v>
          </cell>
          <cell r="E454" t="str">
            <v>South West</v>
          </cell>
          <cell r="F454" t="str">
            <v>Gloucestershire</v>
          </cell>
          <cell r="G454" t="str">
            <v>Stroud</v>
          </cell>
          <cell r="H454" t="str">
            <v>GL5 2EN</v>
          </cell>
          <cell r="I454" t="str">
            <v>Community School</v>
          </cell>
          <cell r="J454" t="str">
            <v>Primary</v>
          </cell>
          <cell r="K454" t="str">
            <v>Does not have a sixth form</v>
          </cell>
          <cell r="L454">
            <v>10001312</v>
          </cell>
          <cell r="M454">
            <v>42276</v>
          </cell>
          <cell r="N454">
            <v>42276</v>
          </cell>
          <cell r="O454" t="str">
            <v>Maintained Academy and School Short inspection</v>
          </cell>
          <cell r="P454" t="str">
            <v>Schools - Short inspection</v>
          </cell>
          <cell r="Q454" t="str">
            <v>NULL</v>
          </cell>
          <cell r="R454" t="str">
            <v>NULL</v>
          </cell>
          <cell r="S454" t="str">
            <v>NULL</v>
          </cell>
          <cell r="T454" t="str">
            <v>NULL</v>
          </cell>
          <cell r="U454" t="str">
            <v>NULL</v>
          </cell>
          <cell r="V454" t="str">
            <v>NULL</v>
          </cell>
          <cell r="W454" t="str">
            <v>NULL</v>
          </cell>
          <cell r="X454" t="str">
            <v>NULL</v>
          </cell>
          <cell r="Y454" t="str">
            <v>NULL</v>
          </cell>
          <cell r="Z454" t="str">
            <v>NULL</v>
          </cell>
          <cell r="AA454" t="str">
            <v>NULL</v>
          </cell>
          <cell r="AB454" t="str">
            <v>NULL</v>
          </cell>
          <cell r="AC454" t="str">
            <v>NULL</v>
          </cell>
          <cell r="AD454">
            <v>2</v>
          </cell>
          <cell r="AE454" t="str">
            <v>NULL</v>
          </cell>
          <cell r="AF454">
            <v>2</v>
          </cell>
          <cell r="AG454">
            <v>2</v>
          </cell>
          <cell r="AH454">
            <v>1</v>
          </cell>
          <cell r="AI454">
            <v>2</v>
          </cell>
          <cell r="AJ454" t="str">
            <v>NULL</v>
          </cell>
          <cell r="AK454">
            <v>2</v>
          </cell>
          <cell r="AL454">
            <v>9</v>
          </cell>
        </row>
        <row r="455">
          <cell r="A455">
            <v>115548</v>
          </cell>
          <cell r="B455">
            <v>9162102</v>
          </cell>
          <cell r="C455" t="str">
            <v>Walmore Hill Primary School</v>
          </cell>
          <cell r="D455" t="str">
            <v>South West</v>
          </cell>
          <cell r="E455" t="str">
            <v>South West</v>
          </cell>
          <cell r="F455" t="str">
            <v>Gloucestershire</v>
          </cell>
          <cell r="G455" t="str">
            <v>Forest of Dean</v>
          </cell>
          <cell r="H455" t="str">
            <v>GL2 8LA</v>
          </cell>
          <cell r="I455" t="str">
            <v>Community School</v>
          </cell>
          <cell r="J455" t="str">
            <v>Primary</v>
          </cell>
          <cell r="K455" t="str">
            <v>Does not have a sixth form</v>
          </cell>
          <cell r="L455">
            <v>10004059</v>
          </cell>
          <cell r="M455">
            <v>42319</v>
          </cell>
          <cell r="N455">
            <v>42320</v>
          </cell>
          <cell r="O455" t="str">
            <v>Schools into Special Measures Visit 5</v>
          </cell>
          <cell r="P455" t="str">
            <v>Schools - S8 deemed S5</v>
          </cell>
          <cell r="Q455" t="str">
            <v>NULL</v>
          </cell>
          <cell r="R455">
            <v>3</v>
          </cell>
          <cell r="S455" t="str">
            <v>NULL</v>
          </cell>
          <cell r="T455">
            <v>3</v>
          </cell>
          <cell r="U455">
            <v>2</v>
          </cell>
          <cell r="V455">
            <v>2</v>
          </cell>
          <cell r="W455">
            <v>2</v>
          </cell>
          <cell r="X455" t="str">
            <v>NULL</v>
          </cell>
          <cell r="Y455">
            <v>3</v>
          </cell>
          <cell r="Z455" t="str">
            <v>NULL</v>
          </cell>
          <cell r="AA455" t="str">
            <v>NULL</v>
          </cell>
          <cell r="AB455" t="str">
            <v>NULL</v>
          </cell>
          <cell r="AC455" t="str">
            <v>NULL</v>
          </cell>
          <cell r="AD455">
            <v>4</v>
          </cell>
          <cell r="AE455" t="str">
            <v>SM</v>
          </cell>
          <cell r="AF455">
            <v>4</v>
          </cell>
          <cell r="AG455">
            <v>4</v>
          </cell>
          <cell r="AH455">
            <v>3</v>
          </cell>
          <cell r="AI455">
            <v>4</v>
          </cell>
          <cell r="AJ455" t="str">
            <v>NULL</v>
          </cell>
          <cell r="AK455" t="str">
            <v>NULL</v>
          </cell>
          <cell r="AL455" t="str">
            <v>NULL</v>
          </cell>
        </row>
        <row r="456">
          <cell r="A456">
            <v>115619</v>
          </cell>
          <cell r="B456">
            <v>9163030</v>
          </cell>
          <cell r="C456" t="str">
            <v>Deerhurst and Apperley Church of England Primary School</v>
          </cell>
          <cell r="D456" t="str">
            <v>South West</v>
          </cell>
          <cell r="E456" t="str">
            <v>South West</v>
          </cell>
          <cell r="F456" t="str">
            <v>Gloucestershire</v>
          </cell>
          <cell r="G456" t="str">
            <v>Tewkesbury</v>
          </cell>
          <cell r="H456" t="str">
            <v>GL19 4DQ</v>
          </cell>
          <cell r="I456" t="str">
            <v>Voluntary Controlled School</v>
          </cell>
          <cell r="J456" t="str">
            <v>Primary</v>
          </cell>
          <cell r="K456" t="str">
            <v>Does not have a sixth form</v>
          </cell>
          <cell r="L456">
            <v>10003914</v>
          </cell>
          <cell r="M456">
            <v>42332</v>
          </cell>
          <cell r="N456">
            <v>42333</v>
          </cell>
          <cell r="O456" t="str">
            <v>Maintained Academy and School Short inspection</v>
          </cell>
          <cell r="P456" t="str">
            <v>Schools - S8 deemed S5</v>
          </cell>
          <cell r="Q456" t="str">
            <v>NULL</v>
          </cell>
          <cell r="R456">
            <v>3</v>
          </cell>
          <cell r="S456" t="str">
            <v>NULL</v>
          </cell>
          <cell r="T456">
            <v>3</v>
          </cell>
          <cell r="U456">
            <v>3</v>
          </cell>
          <cell r="V456">
            <v>2</v>
          </cell>
          <cell r="W456">
            <v>3</v>
          </cell>
          <cell r="X456" t="str">
            <v>NULL</v>
          </cell>
          <cell r="Y456">
            <v>3</v>
          </cell>
          <cell r="Z456" t="str">
            <v>NULL</v>
          </cell>
          <cell r="AA456" t="str">
            <v>NULL</v>
          </cell>
          <cell r="AB456" t="str">
            <v>NULL</v>
          </cell>
          <cell r="AC456" t="str">
            <v>NULL</v>
          </cell>
          <cell r="AD456">
            <v>2</v>
          </cell>
          <cell r="AE456" t="str">
            <v>NULL</v>
          </cell>
          <cell r="AF456">
            <v>2</v>
          </cell>
          <cell r="AG456">
            <v>2</v>
          </cell>
          <cell r="AH456">
            <v>1</v>
          </cell>
          <cell r="AI456">
            <v>2</v>
          </cell>
          <cell r="AJ456" t="str">
            <v>NULL</v>
          </cell>
          <cell r="AK456">
            <v>2</v>
          </cell>
          <cell r="AL456">
            <v>9</v>
          </cell>
        </row>
        <row r="457">
          <cell r="A457">
            <v>115685</v>
          </cell>
          <cell r="B457">
            <v>9163327</v>
          </cell>
          <cell r="C457" t="str">
            <v>Horsley Church of England Primary School</v>
          </cell>
          <cell r="D457" t="str">
            <v>South West</v>
          </cell>
          <cell r="E457" t="str">
            <v>South West</v>
          </cell>
          <cell r="F457" t="str">
            <v>Gloucestershire</v>
          </cell>
          <cell r="G457" t="str">
            <v>Stroud</v>
          </cell>
          <cell r="H457" t="str">
            <v>GL6 0PU</v>
          </cell>
          <cell r="I457" t="str">
            <v>Voluntary Aided School</v>
          </cell>
          <cell r="J457" t="str">
            <v>Primary</v>
          </cell>
          <cell r="K457" t="str">
            <v>Does not have a sixth form</v>
          </cell>
          <cell r="L457">
            <v>10000635</v>
          </cell>
          <cell r="M457">
            <v>42297</v>
          </cell>
          <cell r="N457">
            <v>42298</v>
          </cell>
          <cell r="O457" t="str">
            <v>Maintained Academy and School Short inspection</v>
          </cell>
          <cell r="P457" t="str">
            <v>Schools - S8 deemed S5</v>
          </cell>
          <cell r="Q457" t="str">
            <v>NULL</v>
          </cell>
          <cell r="R457">
            <v>2</v>
          </cell>
          <cell r="S457" t="str">
            <v>NULL</v>
          </cell>
          <cell r="T457">
            <v>2</v>
          </cell>
          <cell r="U457">
            <v>2</v>
          </cell>
          <cell r="V457">
            <v>2</v>
          </cell>
          <cell r="W457">
            <v>2</v>
          </cell>
          <cell r="X457" t="str">
            <v>NULL</v>
          </cell>
          <cell r="Y457">
            <v>3</v>
          </cell>
          <cell r="Z457" t="str">
            <v>NULL</v>
          </cell>
          <cell r="AA457" t="str">
            <v>NULL</v>
          </cell>
          <cell r="AB457" t="str">
            <v>NULL</v>
          </cell>
          <cell r="AC457" t="str">
            <v>NULL</v>
          </cell>
          <cell r="AD457">
            <v>2</v>
          </cell>
          <cell r="AE457" t="str">
            <v>NULL</v>
          </cell>
          <cell r="AF457">
            <v>2</v>
          </cell>
          <cell r="AG457">
            <v>2</v>
          </cell>
          <cell r="AH457">
            <v>2</v>
          </cell>
          <cell r="AI457">
            <v>2</v>
          </cell>
          <cell r="AJ457" t="str">
            <v>NULL</v>
          </cell>
          <cell r="AK457">
            <v>9</v>
          </cell>
          <cell r="AL457" t="str">
            <v>NULL</v>
          </cell>
        </row>
        <row r="458">
          <cell r="A458">
            <v>115749</v>
          </cell>
          <cell r="B458">
            <v>9165219</v>
          </cell>
          <cell r="C458" t="str">
            <v>Heron Primary School</v>
          </cell>
          <cell r="D458" t="str">
            <v>South West</v>
          </cell>
          <cell r="E458" t="str">
            <v>South West</v>
          </cell>
          <cell r="F458" t="str">
            <v>Gloucestershire</v>
          </cell>
          <cell r="G458" t="str">
            <v>Gloucester</v>
          </cell>
          <cell r="H458" t="str">
            <v>GL4 4BN</v>
          </cell>
          <cell r="I458" t="str">
            <v>Foundation School</v>
          </cell>
          <cell r="J458" t="str">
            <v>Primary</v>
          </cell>
          <cell r="K458" t="str">
            <v>Does not have a sixth form</v>
          </cell>
          <cell r="L458">
            <v>10001502</v>
          </cell>
          <cell r="M458">
            <v>42278</v>
          </cell>
          <cell r="N458">
            <v>42278</v>
          </cell>
          <cell r="O458" t="str">
            <v>Maintained Academy and School Short inspection</v>
          </cell>
          <cell r="P458" t="str">
            <v>Schools - Short inspection</v>
          </cell>
          <cell r="Q458" t="str">
            <v>NULL</v>
          </cell>
          <cell r="R458" t="str">
            <v>NULL</v>
          </cell>
          <cell r="S458" t="str">
            <v>NULL</v>
          </cell>
          <cell r="T458" t="str">
            <v>NULL</v>
          </cell>
          <cell r="U458" t="str">
            <v>NULL</v>
          </cell>
          <cell r="V458" t="str">
            <v>NULL</v>
          </cell>
          <cell r="W458" t="str">
            <v>NULL</v>
          </cell>
          <cell r="X458" t="str">
            <v>NULL</v>
          </cell>
          <cell r="Y458" t="str">
            <v>NULL</v>
          </cell>
          <cell r="Z458" t="str">
            <v>NULL</v>
          </cell>
          <cell r="AA458" t="str">
            <v>NULL</v>
          </cell>
          <cell r="AB458" t="str">
            <v>NULL</v>
          </cell>
          <cell r="AC458" t="str">
            <v>NULL</v>
          </cell>
          <cell r="AD458">
            <v>2</v>
          </cell>
          <cell r="AE458" t="str">
            <v>NULL</v>
          </cell>
          <cell r="AF458">
            <v>2</v>
          </cell>
          <cell r="AG458">
            <v>2</v>
          </cell>
          <cell r="AH458">
            <v>1</v>
          </cell>
          <cell r="AI458">
            <v>2</v>
          </cell>
          <cell r="AJ458" t="str">
            <v>NULL</v>
          </cell>
          <cell r="AK458">
            <v>8</v>
          </cell>
          <cell r="AL458" t="str">
            <v>NULL</v>
          </cell>
        </row>
        <row r="459">
          <cell r="A459">
            <v>115772</v>
          </cell>
          <cell r="B459">
            <v>9165421</v>
          </cell>
          <cell r="C459" t="str">
            <v>Pittville School</v>
          </cell>
          <cell r="D459" t="str">
            <v>South West</v>
          </cell>
          <cell r="E459" t="str">
            <v>South West</v>
          </cell>
          <cell r="F459" t="str">
            <v>Gloucestershire</v>
          </cell>
          <cell r="G459" t="str">
            <v>Cheltenham</v>
          </cell>
          <cell r="H459" t="str">
            <v>GL52 3JD</v>
          </cell>
          <cell r="I459" t="str">
            <v>Foundation School</v>
          </cell>
          <cell r="J459" t="str">
            <v>Secondary</v>
          </cell>
          <cell r="K459" t="str">
            <v>Does not have a sixth form</v>
          </cell>
          <cell r="L459">
            <v>10002408</v>
          </cell>
          <cell r="M459">
            <v>42333</v>
          </cell>
          <cell r="N459">
            <v>42334</v>
          </cell>
          <cell r="O459" t="str">
            <v>Requires Improvement S5 Reinspection Visit 1</v>
          </cell>
          <cell r="P459" t="str">
            <v>Schools - S5</v>
          </cell>
          <cell r="Q459" t="str">
            <v>NULL</v>
          </cell>
          <cell r="R459">
            <v>2</v>
          </cell>
          <cell r="S459" t="str">
            <v>NULL</v>
          </cell>
          <cell r="T459">
            <v>2</v>
          </cell>
          <cell r="U459">
            <v>2</v>
          </cell>
          <cell r="V459">
            <v>2</v>
          </cell>
          <cell r="W459">
            <v>2</v>
          </cell>
          <cell r="X459" t="str">
            <v>NULL</v>
          </cell>
          <cell r="Y459" t="str">
            <v>NULL</v>
          </cell>
          <cell r="Z459" t="str">
            <v>NULL</v>
          </cell>
          <cell r="AA459" t="str">
            <v>NULL</v>
          </cell>
          <cell r="AB459" t="str">
            <v>NULL</v>
          </cell>
          <cell r="AC459" t="str">
            <v>NULL</v>
          </cell>
          <cell r="AD459">
            <v>3</v>
          </cell>
          <cell r="AE459" t="str">
            <v>NULL</v>
          </cell>
          <cell r="AF459">
            <v>3</v>
          </cell>
          <cell r="AG459">
            <v>3</v>
          </cell>
          <cell r="AH459">
            <v>2</v>
          </cell>
          <cell r="AI459">
            <v>3</v>
          </cell>
          <cell r="AJ459" t="str">
            <v>NULL</v>
          </cell>
          <cell r="AK459" t="str">
            <v>NULL</v>
          </cell>
          <cell r="AL459" t="str">
            <v>NULL</v>
          </cell>
        </row>
        <row r="460">
          <cell r="A460">
            <v>115774</v>
          </cell>
          <cell r="B460">
            <v>9165423</v>
          </cell>
          <cell r="C460" t="str">
            <v>Lakers School</v>
          </cell>
          <cell r="D460" t="str">
            <v>South West</v>
          </cell>
          <cell r="E460" t="str">
            <v>South West</v>
          </cell>
          <cell r="F460" t="str">
            <v>Gloucestershire</v>
          </cell>
          <cell r="G460" t="str">
            <v>Forest of Dean</v>
          </cell>
          <cell r="H460" t="str">
            <v>GL16 7QW</v>
          </cell>
          <cell r="I460" t="str">
            <v>Foundation School</v>
          </cell>
          <cell r="J460" t="str">
            <v>Secondary</v>
          </cell>
          <cell r="K460" t="str">
            <v>Does not have a sixth form</v>
          </cell>
          <cell r="L460">
            <v>10002433</v>
          </cell>
          <cell r="M460">
            <v>42346</v>
          </cell>
          <cell r="N460">
            <v>42347</v>
          </cell>
          <cell r="O460" t="str">
            <v>Requires Improvement S5 Reinspection Visit 1</v>
          </cell>
          <cell r="P460" t="str">
            <v>Schools - S5</v>
          </cell>
          <cell r="Q460" t="str">
            <v>NULL</v>
          </cell>
          <cell r="R460">
            <v>4</v>
          </cell>
          <cell r="S460" t="str">
            <v>SM</v>
          </cell>
          <cell r="T460">
            <v>4</v>
          </cell>
          <cell r="U460">
            <v>4</v>
          </cell>
          <cell r="V460">
            <v>4</v>
          </cell>
          <cell r="W460">
            <v>4</v>
          </cell>
          <cell r="X460" t="str">
            <v>NULL</v>
          </cell>
          <cell r="Y460" t="str">
            <v>NULL</v>
          </cell>
          <cell r="Z460" t="str">
            <v>NULL</v>
          </cell>
          <cell r="AA460" t="str">
            <v>NULL</v>
          </cell>
          <cell r="AB460" t="str">
            <v>NULL</v>
          </cell>
          <cell r="AC460" t="str">
            <v>NULL</v>
          </cell>
          <cell r="AD460">
            <v>3</v>
          </cell>
          <cell r="AE460" t="str">
            <v>NULL</v>
          </cell>
          <cell r="AF460">
            <v>3</v>
          </cell>
          <cell r="AG460">
            <v>3</v>
          </cell>
          <cell r="AH460">
            <v>3</v>
          </cell>
          <cell r="AI460">
            <v>3</v>
          </cell>
          <cell r="AJ460" t="str">
            <v>NULL</v>
          </cell>
          <cell r="AK460" t="str">
            <v>NULL</v>
          </cell>
          <cell r="AL460" t="str">
            <v>NULL</v>
          </cell>
        </row>
        <row r="461">
          <cell r="A461">
            <v>115898</v>
          </cell>
          <cell r="B461">
            <v>8502086</v>
          </cell>
          <cell r="C461" t="str">
            <v>Greatham Primary School</v>
          </cell>
          <cell r="D461" t="str">
            <v>South East</v>
          </cell>
          <cell r="E461" t="str">
            <v>South East</v>
          </cell>
          <cell r="F461" t="str">
            <v>Hampshire</v>
          </cell>
          <cell r="G461" t="str">
            <v>East Hampshire</v>
          </cell>
          <cell r="H461" t="str">
            <v>GU33 6HA</v>
          </cell>
          <cell r="I461" t="str">
            <v>Community School</v>
          </cell>
          <cell r="J461" t="str">
            <v>Primary</v>
          </cell>
          <cell r="K461" t="str">
            <v>Does not have a sixth form</v>
          </cell>
          <cell r="L461">
            <v>10002372</v>
          </cell>
          <cell r="M461">
            <v>42299</v>
          </cell>
          <cell r="N461">
            <v>42300</v>
          </cell>
          <cell r="O461" t="str">
            <v>Requires Improvement S5 Reinspection Visit 1</v>
          </cell>
          <cell r="P461" t="str">
            <v>Schools - S5</v>
          </cell>
          <cell r="Q461" t="str">
            <v>NULL</v>
          </cell>
          <cell r="R461">
            <v>3</v>
          </cell>
          <cell r="S461" t="str">
            <v>NULL</v>
          </cell>
          <cell r="T461">
            <v>3</v>
          </cell>
          <cell r="U461">
            <v>3</v>
          </cell>
          <cell r="V461">
            <v>3</v>
          </cell>
          <cell r="W461">
            <v>3</v>
          </cell>
          <cell r="X461" t="str">
            <v>NULL</v>
          </cell>
          <cell r="Y461">
            <v>3</v>
          </cell>
          <cell r="Z461" t="str">
            <v>NULL</v>
          </cell>
          <cell r="AA461" t="str">
            <v>NULL</v>
          </cell>
          <cell r="AB461" t="str">
            <v>NULL</v>
          </cell>
          <cell r="AC461" t="str">
            <v>NULL</v>
          </cell>
          <cell r="AD461">
            <v>3</v>
          </cell>
          <cell r="AE461" t="str">
            <v>NULL</v>
          </cell>
          <cell r="AF461">
            <v>3</v>
          </cell>
          <cell r="AG461">
            <v>3</v>
          </cell>
          <cell r="AH461">
            <v>2</v>
          </cell>
          <cell r="AI461">
            <v>3</v>
          </cell>
          <cell r="AJ461" t="str">
            <v>NULL</v>
          </cell>
          <cell r="AK461" t="str">
            <v>NULL</v>
          </cell>
          <cell r="AL461" t="str">
            <v>NULL</v>
          </cell>
        </row>
        <row r="462">
          <cell r="A462">
            <v>115957</v>
          </cell>
          <cell r="B462">
            <v>8502200</v>
          </cell>
          <cell r="C462" t="str">
            <v>Wallop Primary School</v>
          </cell>
          <cell r="D462" t="str">
            <v>South East</v>
          </cell>
          <cell r="E462" t="str">
            <v>South East</v>
          </cell>
          <cell r="F462" t="str">
            <v>Hampshire</v>
          </cell>
          <cell r="G462" t="str">
            <v>Romsey and Southampton North</v>
          </cell>
          <cell r="H462" t="str">
            <v>SO20 8EH</v>
          </cell>
          <cell r="I462" t="str">
            <v>Community School</v>
          </cell>
          <cell r="J462" t="str">
            <v>Primary</v>
          </cell>
          <cell r="K462" t="str">
            <v>Does not have a sixth form</v>
          </cell>
          <cell r="L462">
            <v>10005224</v>
          </cell>
          <cell r="M462">
            <v>42269</v>
          </cell>
          <cell r="N462">
            <v>42270</v>
          </cell>
          <cell r="O462" t="str">
            <v>Schools into Special Measures Visit 2</v>
          </cell>
          <cell r="P462" t="str">
            <v>Schools - S8</v>
          </cell>
          <cell r="Q462" t="str">
            <v>NULL</v>
          </cell>
          <cell r="R462" t="str">
            <v>NULL</v>
          </cell>
          <cell r="S462" t="str">
            <v>NULL</v>
          </cell>
          <cell r="T462" t="str">
            <v>NULL</v>
          </cell>
          <cell r="U462" t="str">
            <v>NULL</v>
          </cell>
          <cell r="V462" t="str">
            <v>NULL</v>
          </cell>
          <cell r="W462" t="str">
            <v>NULL</v>
          </cell>
          <cell r="X462" t="str">
            <v>NULL</v>
          </cell>
          <cell r="Y462" t="str">
            <v>NULL</v>
          </cell>
          <cell r="Z462" t="str">
            <v>NULL</v>
          </cell>
          <cell r="AA462" t="str">
            <v>NULL</v>
          </cell>
          <cell r="AB462" t="str">
            <v>NULL</v>
          </cell>
          <cell r="AC462" t="str">
            <v>NULL</v>
          </cell>
          <cell r="AD462">
            <v>4</v>
          </cell>
          <cell r="AE462" t="str">
            <v>SM</v>
          </cell>
          <cell r="AF462">
            <v>4</v>
          </cell>
          <cell r="AG462">
            <v>4</v>
          </cell>
          <cell r="AH462">
            <v>4</v>
          </cell>
          <cell r="AI462">
            <v>4</v>
          </cell>
          <cell r="AJ462" t="str">
            <v>NULL</v>
          </cell>
          <cell r="AK462">
            <v>3</v>
          </cell>
          <cell r="AL462">
            <v>9</v>
          </cell>
        </row>
        <row r="463">
          <cell r="A463">
            <v>115963</v>
          </cell>
          <cell r="B463">
            <v>8502211</v>
          </cell>
          <cell r="C463" t="str">
            <v>Winnall Primary School</v>
          </cell>
          <cell r="D463" t="str">
            <v>South East</v>
          </cell>
          <cell r="E463" t="str">
            <v>South East</v>
          </cell>
          <cell r="F463" t="str">
            <v>Hampshire</v>
          </cell>
          <cell r="G463" t="str">
            <v>Winchester</v>
          </cell>
          <cell r="H463" t="str">
            <v>SO23 0NY</v>
          </cell>
          <cell r="I463" t="str">
            <v>Community School</v>
          </cell>
          <cell r="J463" t="str">
            <v>Primary</v>
          </cell>
          <cell r="K463" t="str">
            <v>Does not have a sixth form</v>
          </cell>
          <cell r="L463">
            <v>10002377</v>
          </cell>
          <cell r="M463">
            <v>42326</v>
          </cell>
          <cell r="N463">
            <v>42327</v>
          </cell>
          <cell r="O463" t="str">
            <v>Requires Improvement S5 Reinspection Visit 1</v>
          </cell>
          <cell r="P463" t="str">
            <v>Schools - S5</v>
          </cell>
          <cell r="Q463" t="str">
            <v>NULL</v>
          </cell>
          <cell r="R463">
            <v>2</v>
          </cell>
          <cell r="S463" t="str">
            <v>NULL</v>
          </cell>
          <cell r="T463">
            <v>2</v>
          </cell>
          <cell r="U463">
            <v>2</v>
          </cell>
          <cell r="V463">
            <v>2</v>
          </cell>
          <cell r="W463">
            <v>2</v>
          </cell>
          <cell r="X463" t="str">
            <v>NULL</v>
          </cell>
          <cell r="Y463">
            <v>2</v>
          </cell>
          <cell r="Z463" t="str">
            <v>NULL</v>
          </cell>
          <cell r="AA463" t="str">
            <v>NULL</v>
          </cell>
          <cell r="AB463" t="str">
            <v>NULL</v>
          </cell>
          <cell r="AC463" t="str">
            <v>NULL</v>
          </cell>
          <cell r="AD463">
            <v>3</v>
          </cell>
          <cell r="AE463" t="str">
            <v>NULL</v>
          </cell>
          <cell r="AF463">
            <v>3</v>
          </cell>
          <cell r="AG463">
            <v>3</v>
          </cell>
          <cell r="AH463">
            <v>3</v>
          </cell>
          <cell r="AI463">
            <v>3</v>
          </cell>
          <cell r="AJ463" t="str">
            <v>NULL</v>
          </cell>
          <cell r="AK463" t="str">
            <v>NULL</v>
          </cell>
          <cell r="AL463" t="str">
            <v>NULL</v>
          </cell>
        </row>
        <row r="464">
          <cell r="A464">
            <v>115969</v>
          </cell>
          <cell r="B464">
            <v>8502219</v>
          </cell>
          <cell r="C464" t="str">
            <v>Vigo Junior School</v>
          </cell>
          <cell r="D464" t="str">
            <v>South East</v>
          </cell>
          <cell r="E464" t="str">
            <v>South East</v>
          </cell>
          <cell r="F464" t="str">
            <v>Hampshire</v>
          </cell>
          <cell r="G464" t="str">
            <v>North West Hampshire</v>
          </cell>
          <cell r="H464" t="str">
            <v>SP10 1JZ</v>
          </cell>
          <cell r="I464" t="str">
            <v>Community School</v>
          </cell>
          <cell r="J464" t="str">
            <v>Primary</v>
          </cell>
          <cell r="K464" t="str">
            <v>Does not have a sixth form</v>
          </cell>
          <cell r="L464">
            <v>10003993</v>
          </cell>
          <cell r="M464">
            <v>42276</v>
          </cell>
          <cell r="N464">
            <v>42277</v>
          </cell>
          <cell r="O464" t="str">
            <v>Schools into Special Measures Visit 3</v>
          </cell>
          <cell r="P464" t="str">
            <v>Schools - S8</v>
          </cell>
          <cell r="Q464" t="str">
            <v>NULL</v>
          </cell>
          <cell r="R464" t="str">
            <v>NULL</v>
          </cell>
          <cell r="S464" t="str">
            <v>NULL</v>
          </cell>
          <cell r="T464" t="str">
            <v>NULL</v>
          </cell>
          <cell r="U464" t="str">
            <v>NULL</v>
          </cell>
          <cell r="V464" t="str">
            <v>NULL</v>
          </cell>
          <cell r="W464" t="str">
            <v>NULL</v>
          </cell>
          <cell r="X464" t="str">
            <v>NULL</v>
          </cell>
          <cell r="Y464" t="str">
            <v>NULL</v>
          </cell>
          <cell r="Z464" t="str">
            <v>NULL</v>
          </cell>
          <cell r="AA464" t="str">
            <v>NULL</v>
          </cell>
          <cell r="AB464" t="str">
            <v>NULL</v>
          </cell>
          <cell r="AC464" t="str">
            <v>NULL</v>
          </cell>
          <cell r="AD464">
            <v>4</v>
          </cell>
          <cell r="AE464" t="str">
            <v>SM</v>
          </cell>
          <cell r="AF464">
            <v>4</v>
          </cell>
          <cell r="AG464">
            <v>4</v>
          </cell>
          <cell r="AH464">
            <v>3</v>
          </cell>
          <cell r="AI464">
            <v>4</v>
          </cell>
          <cell r="AJ464" t="str">
            <v>NULL</v>
          </cell>
          <cell r="AK464">
            <v>9</v>
          </cell>
          <cell r="AL464">
            <v>9</v>
          </cell>
        </row>
        <row r="465">
          <cell r="A465">
            <v>116001</v>
          </cell>
          <cell r="B465">
            <v>8502268</v>
          </cell>
          <cell r="C465" t="str">
            <v>Merton Junior School</v>
          </cell>
          <cell r="D465" t="str">
            <v>South East</v>
          </cell>
          <cell r="E465" t="str">
            <v>South East</v>
          </cell>
          <cell r="F465" t="str">
            <v>Hampshire</v>
          </cell>
          <cell r="G465" t="str">
            <v>Basingstoke</v>
          </cell>
          <cell r="H465" t="str">
            <v>RG24 9HB</v>
          </cell>
          <cell r="I465" t="str">
            <v>Community School</v>
          </cell>
          <cell r="J465" t="str">
            <v>Primary</v>
          </cell>
          <cell r="K465" t="str">
            <v>Does not have a sixth form</v>
          </cell>
          <cell r="L465">
            <v>10007311</v>
          </cell>
          <cell r="M465">
            <v>42297</v>
          </cell>
          <cell r="N465">
            <v>42297</v>
          </cell>
          <cell r="O465" t="str">
            <v>Requires Improvement monitoring Visit 1</v>
          </cell>
          <cell r="P465" t="str">
            <v>Schools - S8</v>
          </cell>
          <cell r="Q465" t="str">
            <v>NULL</v>
          </cell>
          <cell r="R465" t="str">
            <v>NULL</v>
          </cell>
          <cell r="S465" t="str">
            <v>NULL</v>
          </cell>
          <cell r="T465" t="str">
            <v>NULL</v>
          </cell>
          <cell r="U465" t="str">
            <v>NULL</v>
          </cell>
          <cell r="V465" t="str">
            <v>NULL</v>
          </cell>
          <cell r="W465" t="str">
            <v>NULL</v>
          </cell>
          <cell r="X465" t="str">
            <v>NULL</v>
          </cell>
          <cell r="Y465" t="str">
            <v>NULL</v>
          </cell>
          <cell r="Z465" t="str">
            <v>NULL</v>
          </cell>
          <cell r="AA465" t="str">
            <v>NULL</v>
          </cell>
          <cell r="AB465" t="str">
            <v>NULL</v>
          </cell>
          <cell r="AC465" t="str">
            <v>NULL</v>
          </cell>
          <cell r="AD465">
            <v>3</v>
          </cell>
          <cell r="AE465" t="str">
            <v>NULL</v>
          </cell>
          <cell r="AF465">
            <v>3</v>
          </cell>
          <cell r="AG465">
            <v>3</v>
          </cell>
          <cell r="AH465">
            <v>2</v>
          </cell>
          <cell r="AI465">
            <v>3</v>
          </cell>
          <cell r="AJ465" t="str">
            <v>NULL</v>
          </cell>
          <cell r="AK465">
            <v>9</v>
          </cell>
          <cell r="AL465">
            <v>9</v>
          </cell>
        </row>
        <row r="466">
          <cell r="A466">
            <v>116025</v>
          </cell>
          <cell r="B466">
            <v>8502300</v>
          </cell>
          <cell r="C466" t="str">
            <v>The Butts Primary School</v>
          </cell>
          <cell r="D466" t="str">
            <v>South East</v>
          </cell>
          <cell r="E466" t="str">
            <v>South East</v>
          </cell>
          <cell r="F466" t="str">
            <v>Hampshire</v>
          </cell>
          <cell r="G466" t="str">
            <v>East Hampshire</v>
          </cell>
          <cell r="H466" t="str">
            <v>GU34 1PW</v>
          </cell>
          <cell r="I466" t="str">
            <v>Community School</v>
          </cell>
          <cell r="J466" t="str">
            <v>Primary</v>
          </cell>
          <cell r="K466" t="str">
            <v>Does not have a sixth form</v>
          </cell>
          <cell r="L466">
            <v>10001381</v>
          </cell>
          <cell r="M466">
            <v>42348</v>
          </cell>
          <cell r="N466">
            <v>42348</v>
          </cell>
          <cell r="O466" t="str">
            <v>Maintained Academy and School Short inspection</v>
          </cell>
          <cell r="P466" t="str">
            <v>Schools - Short inspection</v>
          </cell>
          <cell r="Q466" t="str">
            <v>NULL</v>
          </cell>
          <cell r="R466" t="str">
            <v>NULL</v>
          </cell>
          <cell r="S466" t="str">
            <v>NULL</v>
          </cell>
          <cell r="T466" t="str">
            <v>NULL</v>
          </cell>
          <cell r="U466" t="str">
            <v>NULL</v>
          </cell>
          <cell r="V466" t="str">
            <v>NULL</v>
          </cell>
          <cell r="W466" t="str">
            <v>NULL</v>
          </cell>
          <cell r="X466" t="str">
            <v>NULL</v>
          </cell>
          <cell r="Y466" t="str">
            <v>NULL</v>
          </cell>
          <cell r="Z466" t="str">
            <v>NULL</v>
          </cell>
          <cell r="AA466" t="str">
            <v>NULL</v>
          </cell>
          <cell r="AB466" t="str">
            <v>NULL</v>
          </cell>
          <cell r="AC466" t="str">
            <v>NULL</v>
          </cell>
          <cell r="AD466">
            <v>2</v>
          </cell>
          <cell r="AE466" t="str">
            <v>NULL</v>
          </cell>
          <cell r="AF466">
            <v>2</v>
          </cell>
          <cell r="AG466">
            <v>2</v>
          </cell>
          <cell r="AH466">
            <v>2</v>
          </cell>
          <cell r="AI466">
            <v>2</v>
          </cell>
          <cell r="AJ466" t="str">
            <v>NULL</v>
          </cell>
          <cell r="AK466">
            <v>2</v>
          </cell>
          <cell r="AL466">
            <v>9</v>
          </cell>
        </row>
        <row r="467">
          <cell r="A467">
            <v>116035</v>
          </cell>
          <cell r="B467">
            <v>8502315</v>
          </cell>
          <cell r="C467" t="str">
            <v>Bishopswood Infant School</v>
          </cell>
          <cell r="D467" t="str">
            <v>South East</v>
          </cell>
          <cell r="E467" t="str">
            <v>South East</v>
          </cell>
          <cell r="F467" t="str">
            <v>Hampshire</v>
          </cell>
          <cell r="G467" t="str">
            <v>North West Hampshire</v>
          </cell>
          <cell r="H467" t="str">
            <v>RG26 3NA</v>
          </cell>
          <cell r="I467" t="str">
            <v>Community School</v>
          </cell>
          <cell r="J467" t="str">
            <v>Primary</v>
          </cell>
          <cell r="K467" t="str">
            <v>Does not have a sixth form</v>
          </cell>
          <cell r="L467">
            <v>10002386</v>
          </cell>
          <cell r="M467">
            <v>42270</v>
          </cell>
          <cell r="N467">
            <v>42271</v>
          </cell>
          <cell r="O467" t="str">
            <v>Requires Improvement S5 Reinspection Visit 1</v>
          </cell>
          <cell r="P467" t="str">
            <v>Schools - S5</v>
          </cell>
          <cell r="Q467" t="str">
            <v>NULL</v>
          </cell>
          <cell r="R467">
            <v>2</v>
          </cell>
          <cell r="S467" t="str">
            <v>NULL</v>
          </cell>
          <cell r="T467">
            <v>2</v>
          </cell>
          <cell r="U467">
            <v>2</v>
          </cell>
          <cell r="V467">
            <v>2</v>
          </cell>
          <cell r="W467">
            <v>2</v>
          </cell>
          <cell r="X467" t="str">
            <v>NULL</v>
          </cell>
          <cell r="Y467">
            <v>2</v>
          </cell>
          <cell r="Z467" t="str">
            <v>NULL</v>
          </cell>
          <cell r="AA467" t="str">
            <v>NULL</v>
          </cell>
          <cell r="AB467" t="str">
            <v>NULL</v>
          </cell>
          <cell r="AC467" t="str">
            <v>NULL</v>
          </cell>
          <cell r="AD467">
            <v>3</v>
          </cell>
          <cell r="AE467" t="str">
            <v>NULL</v>
          </cell>
          <cell r="AF467">
            <v>3</v>
          </cell>
          <cell r="AG467">
            <v>3</v>
          </cell>
          <cell r="AH467">
            <v>2</v>
          </cell>
          <cell r="AI467">
            <v>3</v>
          </cell>
          <cell r="AJ467" t="str">
            <v>NULL</v>
          </cell>
          <cell r="AK467" t="str">
            <v>NULL</v>
          </cell>
          <cell r="AL467" t="str">
            <v>NULL</v>
          </cell>
        </row>
        <row r="468">
          <cell r="A468">
            <v>116043</v>
          </cell>
          <cell r="B468">
            <v>8502323</v>
          </cell>
          <cell r="C468" t="str">
            <v>Denmead Junior School</v>
          </cell>
          <cell r="D468" t="str">
            <v>South East</v>
          </cell>
          <cell r="E468" t="str">
            <v>South East</v>
          </cell>
          <cell r="F468" t="str">
            <v>Hampshire</v>
          </cell>
          <cell r="G468" t="str">
            <v>Meon Valley</v>
          </cell>
          <cell r="H468" t="str">
            <v>PO7 6PH</v>
          </cell>
          <cell r="I468" t="str">
            <v>Community School</v>
          </cell>
          <cell r="J468" t="str">
            <v>Primary</v>
          </cell>
          <cell r="K468" t="str">
            <v>Does not have a sixth form</v>
          </cell>
          <cell r="L468">
            <v>10004043</v>
          </cell>
          <cell r="M468">
            <v>42291</v>
          </cell>
          <cell r="N468">
            <v>42292</v>
          </cell>
          <cell r="O468" t="str">
            <v>Schools into Special Measures Visit 2</v>
          </cell>
          <cell r="P468" t="str">
            <v>Schools - S8</v>
          </cell>
          <cell r="Q468" t="str">
            <v>NULL</v>
          </cell>
          <cell r="R468" t="str">
            <v>NULL</v>
          </cell>
          <cell r="S468" t="str">
            <v>NULL</v>
          </cell>
          <cell r="T468" t="str">
            <v>NULL</v>
          </cell>
          <cell r="U468" t="str">
            <v>NULL</v>
          </cell>
          <cell r="V468" t="str">
            <v>NULL</v>
          </cell>
          <cell r="W468" t="str">
            <v>NULL</v>
          </cell>
          <cell r="X468" t="str">
            <v>NULL</v>
          </cell>
          <cell r="Y468" t="str">
            <v>NULL</v>
          </cell>
          <cell r="Z468" t="str">
            <v>NULL</v>
          </cell>
          <cell r="AA468" t="str">
            <v>NULL</v>
          </cell>
          <cell r="AB468" t="str">
            <v>NULL</v>
          </cell>
          <cell r="AC468" t="str">
            <v>NULL</v>
          </cell>
          <cell r="AD468">
            <v>4</v>
          </cell>
          <cell r="AE468" t="str">
            <v>SM</v>
          </cell>
          <cell r="AF468">
            <v>4</v>
          </cell>
          <cell r="AG468">
            <v>4</v>
          </cell>
          <cell r="AH468">
            <v>3</v>
          </cell>
          <cell r="AI468">
            <v>4</v>
          </cell>
          <cell r="AJ468" t="str">
            <v>NULL</v>
          </cell>
          <cell r="AK468">
            <v>9</v>
          </cell>
          <cell r="AL468">
            <v>9</v>
          </cell>
        </row>
        <row r="469">
          <cell r="A469">
            <v>116048</v>
          </cell>
          <cell r="B469">
            <v>8502329</v>
          </cell>
          <cell r="C469" t="str">
            <v>Cupernham Infant School</v>
          </cell>
          <cell r="D469" t="str">
            <v>South East</v>
          </cell>
          <cell r="E469" t="str">
            <v>South East</v>
          </cell>
          <cell r="F469" t="str">
            <v>Hampshire</v>
          </cell>
          <cell r="G469" t="str">
            <v>Romsey and Southampton North</v>
          </cell>
          <cell r="H469" t="str">
            <v>SO51 7JT</v>
          </cell>
          <cell r="I469" t="str">
            <v>Community School</v>
          </cell>
          <cell r="J469" t="str">
            <v>Primary</v>
          </cell>
          <cell r="K469" t="str">
            <v>Does not have a sixth form</v>
          </cell>
          <cell r="L469">
            <v>10001536</v>
          </cell>
          <cell r="M469">
            <v>42325</v>
          </cell>
          <cell r="N469">
            <v>42325</v>
          </cell>
          <cell r="O469" t="str">
            <v>Maintained Academy and School Short inspection</v>
          </cell>
          <cell r="P469" t="str">
            <v>Schools - Short inspection</v>
          </cell>
          <cell r="Q469" t="str">
            <v>NULL</v>
          </cell>
          <cell r="R469" t="str">
            <v>NULL</v>
          </cell>
          <cell r="S469" t="str">
            <v>NULL</v>
          </cell>
          <cell r="T469" t="str">
            <v>NULL</v>
          </cell>
          <cell r="U469" t="str">
            <v>NULL</v>
          </cell>
          <cell r="V469" t="str">
            <v>NULL</v>
          </cell>
          <cell r="W469" t="str">
            <v>NULL</v>
          </cell>
          <cell r="X469" t="str">
            <v>NULL</v>
          </cell>
          <cell r="Y469" t="str">
            <v>NULL</v>
          </cell>
          <cell r="Z469" t="str">
            <v>NULL</v>
          </cell>
          <cell r="AA469" t="str">
            <v>NULL</v>
          </cell>
          <cell r="AB469" t="str">
            <v>NULL</v>
          </cell>
          <cell r="AC469" t="str">
            <v>NULL</v>
          </cell>
          <cell r="AD469">
            <v>2</v>
          </cell>
          <cell r="AE469" t="str">
            <v>NULL</v>
          </cell>
          <cell r="AF469">
            <v>2</v>
          </cell>
          <cell r="AG469">
            <v>2</v>
          </cell>
          <cell r="AH469">
            <v>2</v>
          </cell>
          <cell r="AI469">
            <v>2</v>
          </cell>
          <cell r="AJ469" t="str">
            <v>NULL</v>
          </cell>
          <cell r="AK469">
            <v>2</v>
          </cell>
          <cell r="AL469">
            <v>9</v>
          </cell>
        </row>
        <row r="470">
          <cell r="A470">
            <v>116053</v>
          </cell>
          <cell r="B470">
            <v>8502336</v>
          </cell>
          <cell r="C470" t="str">
            <v>Bidbury Junior School</v>
          </cell>
          <cell r="D470" t="str">
            <v>South East</v>
          </cell>
          <cell r="E470" t="str">
            <v>South East</v>
          </cell>
          <cell r="F470" t="str">
            <v>Hampshire</v>
          </cell>
          <cell r="G470" t="str">
            <v>Havant</v>
          </cell>
          <cell r="H470" t="str">
            <v>PO9 3EF</v>
          </cell>
          <cell r="I470" t="str">
            <v>Community School</v>
          </cell>
          <cell r="J470" t="str">
            <v>Primary</v>
          </cell>
          <cell r="K470" t="str">
            <v>Does not have a sixth form</v>
          </cell>
          <cell r="L470">
            <v>10002373</v>
          </cell>
          <cell r="M470">
            <v>42340</v>
          </cell>
          <cell r="N470">
            <v>42341</v>
          </cell>
          <cell r="O470" t="str">
            <v>Requires Improvement S5 Reinspection Visit 1</v>
          </cell>
          <cell r="P470" t="str">
            <v>Schools - S5</v>
          </cell>
          <cell r="Q470" t="str">
            <v>NULL</v>
          </cell>
          <cell r="R470">
            <v>2</v>
          </cell>
          <cell r="S470" t="str">
            <v>NULL</v>
          </cell>
          <cell r="T470">
            <v>2</v>
          </cell>
          <cell r="U470">
            <v>2</v>
          </cell>
          <cell r="V470">
            <v>2</v>
          </cell>
          <cell r="W470">
            <v>2</v>
          </cell>
          <cell r="X470" t="str">
            <v>NULL</v>
          </cell>
          <cell r="Y470" t="str">
            <v>NULL</v>
          </cell>
          <cell r="Z470" t="str">
            <v>NULL</v>
          </cell>
          <cell r="AA470" t="str">
            <v>NULL</v>
          </cell>
          <cell r="AB470" t="str">
            <v>NULL</v>
          </cell>
          <cell r="AC470" t="str">
            <v>NULL</v>
          </cell>
          <cell r="AD470">
            <v>3</v>
          </cell>
          <cell r="AE470" t="str">
            <v>NULL</v>
          </cell>
          <cell r="AF470">
            <v>3</v>
          </cell>
          <cell r="AG470">
            <v>3</v>
          </cell>
          <cell r="AH470">
            <v>3</v>
          </cell>
          <cell r="AI470">
            <v>3</v>
          </cell>
          <cell r="AJ470" t="str">
            <v>NULL</v>
          </cell>
          <cell r="AK470" t="str">
            <v>NULL</v>
          </cell>
          <cell r="AL470" t="str">
            <v>NULL</v>
          </cell>
        </row>
        <row r="471">
          <cell r="A471">
            <v>116141</v>
          </cell>
          <cell r="B471">
            <v>8502511</v>
          </cell>
          <cell r="C471" t="str">
            <v>Cove Infant School</v>
          </cell>
          <cell r="D471" t="str">
            <v>South East</v>
          </cell>
          <cell r="E471" t="str">
            <v>South East</v>
          </cell>
          <cell r="F471" t="str">
            <v>Hampshire</v>
          </cell>
          <cell r="G471" t="str">
            <v>Aldershot</v>
          </cell>
          <cell r="H471" t="str">
            <v>GU14 9DP</v>
          </cell>
          <cell r="I471" t="str">
            <v>Community School</v>
          </cell>
          <cell r="J471" t="str">
            <v>Primary</v>
          </cell>
          <cell r="K471" t="str">
            <v>Does not have a sixth form</v>
          </cell>
          <cell r="L471">
            <v>10001145</v>
          </cell>
          <cell r="M471">
            <v>42347</v>
          </cell>
          <cell r="N471">
            <v>42348</v>
          </cell>
          <cell r="O471" t="str">
            <v>Maintained Academy and School Short inspection</v>
          </cell>
          <cell r="P471" t="str">
            <v>Schools - S8 deemed S5</v>
          </cell>
          <cell r="Q471" t="str">
            <v>NULL</v>
          </cell>
          <cell r="R471">
            <v>1</v>
          </cell>
          <cell r="S471" t="str">
            <v>NULL</v>
          </cell>
          <cell r="T471">
            <v>1</v>
          </cell>
          <cell r="U471">
            <v>1</v>
          </cell>
          <cell r="V471">
            <v>1</v>
          </cell>
          <cell r="W471">
            <v>1</v>
          </cell>
          <cell r="X471" t="str">
            <v>NULL</v>
          </cell>
          <cell r="Y471">
            <v>1</v>
          </cell>
          <cell r="Z471" t="str">
            <v>NULL</v>
          </cell>
          <cell r="AA471" t="str">
            <v>NULL</v>
          </cell>
          <cell r="AB471" t="str">
            <v>NULL</v>
          </cell>
          <cell r="AC471" t="str">
            <v>NULL</v>
          </cell>
          <cell r="AD471">
            <v>2</v>
          </cell>
          <cell r="AE471" t="str">
            <v>NULL</v>
          </cell>
          <cell r="AF471">
            <v>2</v>
          </cell>
          <cell r="AG471">
            <v>2</v>
          </cell>
          <cell r="AH471">
            <v>2</v>
          </cell>
          <cell r="AI471">
            <v>2</v>
          </cell>
          <cell r="AJ471" t="str">
            <v>NULL</v>
          </cell>
          <cell r="AK471">
            <v>2</v>
          </cell>
          <cell r="AL471">
            <v>9</v>
          </cell>
        </row>
        <row r="472">
          <cell r="A472">
            <v>116161</v>
          </cell>
          <cell r="B472">
            <v>8502602</v>
          </cell>
          <cell r="C472" t="str">
            <v>Brockhurst Junior School</v>
          </cell>
          <cell r="D472" t="str">
            <v>South East</v>
          </cell>
          <cell r="E472" t="str">
            <v>South East</v>
          </cell>
          <cell r="F472" t="str">
            <v>Hampshire</v>
          </cell>
          <cell r="G472" t="str">
            <v>Gosport</v>
          </cell>
          <cell r="H472" t="str">
            <v>PO12 4SL</v>
          </cell>
          <cell r="I472" t="str">
            <v>Community School</v>
          </cell>
          <cell r="J472" t="str">
            <v>Primary</v>
          </cell>
          <cell r="K472" t="str">
            <v>Does not have a sixth form</v>
          </cell>
          <cell r="L472">
            <v>10003975</v>
          </cell>
          <cell r="M472">
            <v>42312</v>
          </cell>
          <cell r="N472">
            <v>42313</v>
          </cell>
          <cell r="O472" t="str">
            <v>Schools into Special Measures Visit 2</v>
          </cell>
          <cell r="P472" t="str">
            <v>Schools - S8</v>
          </cell>
          <cell r="Q472" t="str">
            <v>NULL</v>
          </cell>
          <cell r="R472" t="str">
            <v>NULL</v>
          </cell>
          <cell r="S472" t="str">
            <v>NULL</v>
          </cell>
          <cell r="T472" t="str">
            <v>NULL</v>
          </cell>
          <cell r="U472" t="str">
            <v>NULL</v>
          </cell>
          <cell r="V472" t="str">
            <v>NULL</v>
          </cell>
          <cell r="W472" t="str">
            <v>NULL</v>
          </cell>
          <cell r="X472" t="str">
            <v>NULL</v>
          </cell>
          <cell r="Y472" t="str">
            <v>NULL</v>
          </cell>
          <cell r="Z472" t="str">
            <v>NULL</v>
          </cell>
          <cell r="AA472" t="str">
            <v>NULL</v>
          </cell>
          <cell r="AB472" t="str">
            <v>NULL</v>
          </cell>
          <cell r="AC472" t="str">
            <v>NULL</v>
          </cell>
          <cell r="AD472">
            <v>4</v>
          </cell>
          <cell r="AE472" t="str">
            <v>SM</v>
          </cell>
          <cell r="AF472">
            <v>4</v>
          </cell>
          <cell r="AG472">
            <v>4</v>
          </cell>
          <cell r="AH472">
            <v>3</v>
          </cell>
          <cell r="AI472">
            <v>4</v>
          </cell>
          <cell r="AJ472" t="str">
            <v>NULL</v>
          </cell>
          <cell r="AK472">
            <v>9</v>
          </cell>
          <cell r="AL472">
            <v>9</v>
          </cell>
        </row>
        <row r="473">
          <cell r="A473">
            <v>116231</v>
          </cell>
          <cell r="B473">
            <v>8502726</v>
          </cell>
          <cell r="C473" t="str">
            <v>Kings Furlong Junior School</v>
          </cell>
          <cell r="D473" t="str">
            <v>South East</v>
          </cell>
          <cell r="E473" t="str">
            <v>South East</v>
          </cell>
          <cell r="F473" t="str">
            <v>Hampshire</v>
          </cell>
          <cell r="G473" t="str">
            <v>Basingstoke</v>
          </cell>
          <cell r="H473" t="str">
            <v>RG21 8YJ</v>
          </cell>
          <cell r="I473" t="str">
            <v>Community School</v>
          </cell>
          <cell r="J473" t="str">
            <v>Primary</v>
          </cell>
          <cell r="K473" t="str">
            <v>Does not have a sixth form</v>
          </cell>
          <cell r="L473">
            <v>10002383</v>
          </cell>
          <cell r="M473">
            <v>42340</v>
          </cell>
          <cell r="N473">
            <v>42341</v>
          </cell>
          <cell r="O473" t="str">
            <v>Requires Improvement S5 Reinspection Visit 1</v>
          </cell>
          <cell r="P473" t="str">
            <v>Schools - S5</v>
          </cell>
          <cell r="Q473" t="str">
            <v>NULL</v>
          </cell>
          <cell r="R473">
            <v>2</v>
          </cell>
          <cell r="S473" t="str">
            <v>NULL</v>
          </cell>
          <cell r="T473">
            <v>2</v>
          </cell>
          <cell r="U473">
            <v>2</v>
          </cell>
          <cell r="V473">
            <v>2</v>
          </cell>
          <cell r="W473">
            <v>2</v>
          </cell>
          <cell r="X473" t="str">
            <v>NULL</v>
          </cell>
          <cell r="Y473" t="str">
            <v>NULL</v>
          </cell>
          <cell r="Z473" t="str">
            <v>NULL</v>
          </cell>
          <cell r="AA473" t="str">
            <v>NULL</v>
          </cell>
          <cell r="AB473" t="str">
            <v>NULL</v>
          </cell>
          <cell r="AC473" t="str">
            <v>NULL</v>
          </cell>
          <cell r="AD473">
            <v>3</v>
          </cell>
          <cell r="AE473" t="str">
            <v>NULL</v>
          </cell>
          <cell r="AF473">
            <v>3</v>
          </cell>
          <cell r="AG473">
            <v>3</v>
          </cell>
          <cell r="AH473">
            <v>2</v>
          </cell>
          <cell r="AI473">
            <v>3</v>
          </cell>
          <cell r="AJ473" t="str">
            <v>NULL</v>
          </cell>
          <cell r="AK473" t="str">
            <v>NULL</v>
          </cell>
          <cell r="AL473" t="str">
            <v>NULL</v>
          </cell>
        </row>
        <row r="474">
          <cell r="A474">
            <v>116250</v>
          </cell>
          <cell r="B474">
            <v>8502753</v>
          </cell>
          <cell r="C474" t="str">
            <v>Woodlea Primary School</v>
          </cell>
          <cell r="D474" t="str">
            <v>South East</v>
          </cell>
          <cell r="E474" t="str">
            <v>South East</v>
          </cell>
          <cell r="F474" t="str">
            <v>Hampshire</v>
          </cell>
          <cell r="G474" t="str">
            <v>East Hampshire</v>
          </cell>
          <cell r="H474" t="str">
            <v>GU35 9QX</v>
          </cell>
          <cell r="I474" t="str">
            <v>Community School</v>
          </cell>
          <cell r="J474" t="str">
            <v>Primary</v>
          </cell>
          <cell r="K474" t="str">
            <v>Does not have a sixth form</v>
          </cell>
          <cell r="L474">
            <v>10007330</v>
          </cell>
          <cell r="M474">
            <v>42353</v>
          </cell>
          <cell r="N474">
            <v>42353</v>
          </cell>
          <cell r="O474" t="str">
            <v>Requires Improvement monitoring Visit 1</v>
          </cell>
          <cell r="P474" t="str">
            <v>Schools - S8</v>
          </cell>
          <cell r="Q474" t="str">
            <v>NULL</v>
          </cell>
          <cell r="R474" t="str">
            <v>NULL</v>
          </cell>
          <cell r="S474" t="str">
            <v>NULL</v>
          </cell>
          <cell r="T474" t="str">
            <v>NULL</v>
          </cell>
          <cell r="U474" t="str">
            <v>NULL</v>
          </cell>
          <cell r="V474" t="str">
            <v>NULL</v>
          </cell>
          <cell r="W474" t="str">
            <v>NULL</v>
          </cell>
          <cell r="X474" t="str">
            <v>NULL</v>
          </cell>
          <cell r="Y474" t="str">
            <v>NULL</v>
          </cell>
          <cell r="Z474" t="str">
            <v>NULL</v>
          </cell>
          <cell r="AA474" t="str">
            <v>NULL</v>
          </cell>
          <cell r="AB474" t="str">
            <v>NULL</v>
          </cell>
          <cell r="AC474" t="str">
            <v>NULL</v>
          </cell>
          <cell r="AD474">
            <v>3</v>
          </cell>
          <cell r="AE474" t="str">
            <v>NULL</v>
          </cell>
          <cell r="AF474">
            <v>3</v>
          </cell>
          <cell r="AG474">
            <v>3</v>
          </cell>
          <cell r="AH474">
            <v>3</v>
          </cell>
          <cell r="AI474">
            <v>3</v>
          </cell>
          <cell r="AJ474" t="str">
            <v>NULL</v>
          </cell>
          <cell r="AK474">
            <v>3</v>
          </cell>
          <cell r="AL474">
            <v>9</v>
          </cell>
        </row>
        <row r="475">
          <cell r="A475">
            <v>116253</v>
          </cell>
          <cell r="B475">
            <v>8522757</v>
          </cell>
          <cell r="C475" t="str">
            <v>Fairisle Junior School</v>
          </cell>
          <cell r="D475" t="str">
            <v>South East</v>
          </cell>
          <cell r="E475" t="str">
            <v>South East</v>
          </cell>
          <cell r="F475" t="str">
            <v>Southampton</v>
          </cell>
          <cell r="G475" t="str">
            <v>Southampton, Test</v>
          </cell>
          <cell r="H475" t="str">
            <v>SO16 8BY</v>
          </cell>
          <cell r="I475" t="str">
            <v>Community School</v>
          </cell>
          <cell r="J475" t="str">
            <v>Primary</v>
          </cell>
          <cell r="K475" t="str">
            <v>Does not have a sixth form</v>
          </cell>
          <cell r="L475">
            <v>10002321</v>
          </cell>
          <cell r="M475">
            <v>42319</v>
          </cell>
          <cell r="N475">
            <v>42320</v>
          </cell>
          <cell r="O475" t="str">
            <v>Requires Improvement S5 Reinspection Visit 1</v>
          </cell>
          <cell r="P475" t="str">
            <v>Schools - S5</v>
          </cell>
          <cell r="Q475" t="str">
            <v>NULL</v>
          </cell>
          <cell r="R475">
            <v>3</v>
          </cell>
          <cell r="S475" t="str">
            <v>NULL</v>
          </cell>
          <cell r="T475">
            <v>2</v>
          </cell>
          <cell r="U475">
            <v>2</v>
          </cell>
          <cell r="V475">
            <v>2</v>
          </cell>
          <cell r="W475">
            <v>3</v>
          </cell>
          <cell r="X475" t="str">
            <v>NULL</v>
          </cell>
          <cell r="Y475" t="str">
            <v>NULL</v>
          </cell>
          <cell r="Z475" t="str">
            <v>NULL</v>
          </cell>
          <cell r="AA475" t="str">
            <v>NULL</v>
          </cell>
          <cell r="AB475" t="str">
            <v>NULL</v>
          </cell>
          <cell r="AC475" t="str">
            <v>NULL</v>
          </cell>
          <cell r="AD475">
            <v>3</v>
          </cell>
          <cell r="AE475" t="str">
            <v>NULL</v>
          </cell>
          <cell r="AF475">
            <v>3</v>
          </cell>
          <cell r="AG475">
            <v>3</v>
          </cell>
          <cell r="AH475">
            <v>2</v>
          </cell>
          <cell r="AI475">
            <v>3</v>
          </cell>
          <cell r="AJ475" t="str">
            <v>NULL</v>
          </cell>
          <cell r="AK475" t="str">
            <v>NULL</v>
          </cell>
          <cell r="AL475" t="str">
            <v>NULL</v>
          </cell>
        </row>
        <row r="476">
          <cell r="A476">
            <v>116310</v>
          </cell>
          <cell r="B476">
            <v>8503136</v>
          </cell>
          <cell r="C476" t="str">
            <v>Rowlands Castle St John's Church of England Controlled Primary School</v>
          </cell>
          <cell r="D476" t="str">
            <v>South East</v>
          </cell>
          <cell r="E476" t="str">
            <v>South East</v>
          </cell>
          <cell r="F476" t="str">
            <v>Hampshire</v>
          </cell>
          <cell r="G476" t="str">
            <v>Meon Valley</v>
          </cell>
          <cell r="H476" t="str">
            <v>PO9 6BB</v>
          </cell>
          <cell r="I476" t="str">
            <v>Voluntary Controlled School</v>
          </cell>
          <cell r="J476" t="str">
            <v>Primary</v>
          </cell>
          <cell r="K476" t="str">
            <v>Does not have a sixth form</v>
          </cell>
          <cell r="L476">
            <v>10009413</v>
          </cell>
          <cell r="M476">
            <v>42319</v>
          </cell>
          <cell r="N476">
            <v>42319</v>
          </cell>
          <cell r="O476" t="str">
            <v>Requires Improvement monitoring Visit 2</v>
          </cell>
          <cell r="P476" t="str">
            <v>Schools - S8</v>
          </cell>
          <cell r="Q476" t="str">
            <v>NULL</v>
          </cell>
          <cell r="R476" t="str">
            <v>NULL</v>
          </cell>
          <cell r="S476" t="str">
            <v>NULL</v>
          </cell>
          <cell r="T476" t="str">
            <v>NULL</v>
          </cell>
          <cell r="U476" t="str">
            <v>NULL</v>
          </cell>
          <cell r="V476" t="str">
            <v>NULL</v>
          </cell>
          <cell r="W476" t="str">
            <v>NULL</v>
          </cell>
          <cell r="X476" t="str">
            <v>NULL</v>
          </cell>
          <cell r="Y476" t="str">
            <v>NULL</v>
          </cell>
          <cell r="Z476" t="str">
            <v>NULL</v>
          </cell>
          <cell r="AA476" t="str">
            <v>NULL</v>
          </cell>
          <cell r="AB476" t="str">
            <v>NULL</v>
          </cell>
          <cell r="AC476" t="str">
            <v>NULL</v>
          </cell>
          <cell r="AD476">
            <v>3</v>
          </cell>
          <cell r="AE476" t="str">
            <v>NULL</v>
          </cell>
          <cell r="AF476">
            <v>3</v>
          </cell>
          <cell r="AG476">
            <v>3</v>
          </cell>
          <cell r="AH476">
            <v>2</v>
          </cell>
          <cell r="AI476">
            <v>3</v>
          </cell>
          <cell r="AJ476" t="str">
            <v>NULL</v>
          </cell>
          <cell r="AK476">
            <v>2</v>
          </cell>
          <cell r="AL476">
            <v>9</v>
          </cell>
        </row>
        <row r="477">
          <cell r="A477">
            <v>116319</v>
          </cell>
          <cell r="B477">
            <v>8503150</v>
          </cell>
          <cell r="C477" t="str">
            <v>Steep Church of England Voluntary Controlled Primary School</v>
          </cell>
          <cell r="D477" t="str">
            <v>South East</v>
          </cell>
          <cell r="E477" t="str">
            <v>South East</v>
          </cell>
          <cell r="F477" t="str">
            <v>Hampshire</v>
          </cell>
          <cell r="G477" t="str">
            <v>East Hampshire</v>
          </cell>
          <cell r="H477" t="str">
            <v>GU32 2DE</v>
          </cell>
          <cell r="I477" t="str">
            <v>Voluntary Controlled School</v>
          </cell>
          <cell r="J477" t="str">
            <v>Primary</v>
          </cell>
          <cell r="K477" t="str">
            <v>Does not have a sixth form</v>
          </cell>
          <cell r="L477">
            <v>10001542</v>
          </cell>
          <cell r="M477">
            <v>42346</v>
          </cell>
          <cell r="N477">
            <v>42346</v>
          </cell>
          <cell r="O477" t="str">
            <v>Maintained Academy and School Short inspection</v>
          </cell>
          <cell r="P477" t="str">
            <v>Schools - Short inspection</v>
          </cell>
          <cell r="Q477" t="str">
            <v>NULL</v>
          </cell>
          <cell r="R477" t="str">
            <v>NULL</v>
          </cell>
          <cell r="S477" t="str">
            <v>NULL</v>
          </cell>
          <cell r="T477" t="str">
            <v>NULL</v>
          </cell>
          <cell r="U477" t="str">
            <v>NULL</v>
          </cell>
          <cell r="V477" t="str">
            <v>NULL</v>
          </cell>
          <cell r="W477" t="str">
            <v>NULL</v>
          </cell>
          <cell r="X477" t="str">
            <v>NULL</v>
          </cell>
          <cell r="Y477" t="str">
            <v>NULL</v>
          </cell>
          <cell r="Z477" t="str">
            <v>NULL</v>
          </cell>
          <cell r="AA477" t="str">
            <v>NULL</v>
          </cell>
          <cell r="AB477" t="str">
            <v>NULL</v>
          </cell>
          <cell r="AC477" t="str">
            <v>NULL</v>
          </cell>
          <cell r="AD477">
            <v>2</v>
          </cell>
          <cell r="AE477" t="str">
            <v>NULL</v>
          </cell>
          <cell r="AF477">
            <v>2</v>
          </cell>
          <cell r="AG477">
            <v>2</v>
          </cell>
          <cell r="AH477">
            <v>2</v>
          </cell>
          <cell r="AI477">
            <v>2</v>
          </cell>
          <cell r="AJ477" t="str">
            <v>NULL</v>
          </cell>
          <cell r="AK477">
            <v>2</v>
          </cell>
          <cell r="AL477">
            <v>9</v>
          </cell>
        </row>
        <row r="478">
          <cell r="A478">
            <v>116327</v>
          </cell>
          <cell r="B478">
            <v>8503176</v>
          </cell>
          <cell r="C478" t="str">
            <v>Western Church of England Primary School</v>
          </cell>
          <cell r="D478" t="str">
            <v>South East</v>
          </cell>
          <cell r="E478" t="str">
            <v>South East</v>
          </cell>
          <cell r="F478" t="str">
            <v>Hampshire</v>
          </cell>
          <cell r="G478" t="str">
            <v>Winchester</v>
          </cell>
          <cell r="H478" t="str">
            <v>SO22 5AR</v>
          </cell>
          <cell r="I478" t="str">
            <v>Voluntary Controlled School</v>
          </cell>
          <cell r="J478" t="str">
            <v>Primary</v>
          </cell>
          <cell r="K478" t="str">
            <v>Does not have a sixth form</v>
          </cell>
          <cell r="L478">
            <v>10001203</v>
          </cell>
          <cell r="M478">
            <v>42353</v>
          </cell>
          <cell r="N478">
            <v>42353</v>
          </cell>
          <cell r="O478" t="str">
            <v>Maintained Academy and School Short inspection</v>
          </cell>
          <cell r="P478" t="str">
            <v>Schools - Short inspection</v>
          </cell>
          <cell r="Q478" t="str">
            <v>NULL</v>
          </cell>
          <cell r="R478" t="str">
            <v>NULL</v>
          </cell>
          <cell r="S478" t="str">
            <v>NULL</v>
          </cell>
          <cell r="T478" t="str">
            <v>NULL</v>
          </cell>
          <cell r="U478" t="str">
            <v>NULL</v>
          </cell>
          <cell r="V478" t="str">
            <v>NULL</v>
          </cell>
          <cell r="W478" t="str">
            <v>NULL</v>
          </cell>
          <cell r="X478" t="str">
            <v>NULL</v>
          </cell>
          <cell r="Y478" t="str">
            <v>NULL</v>
          </cell>
          <cell r="Z478" t="str">
            <v>NULL</v>
          </cell>
          <cell r="AA478" t="str">
            <v>NULL</v>
          </cell>
          <cell r="AB478" t="str">
            <v>NULL</v>
          </cell>
          <cell r="AC478" t="str">
            <v>NULL</v>
          </cell>
          <cell r="AD478">
            <v>2</v>
          </cell>
          <cell r="AE478" t="str">
            <v>NULL</v>
          </cell>
          <cell r="AF478">
            <v>2</v>
          </cell>
          <cell r="AG478">
            <v>2</v>
          </cell>
          <cell r="AH478">
            <v>2</v>
          </cell>
          <cell r="AI478">
            <v>2</v>
          </cell>
          <cell r="AJ478" t="str">
            <v>NULL</v>
          </cell>
          <cell r="AK478">
            <v>2</v>
          </cell>
          <cell r="AL478">
            <v>9</v>
          </cell>
        </row>
        <row r="479">
          <cell r="A479">
            <v>116336</v>
          </cell>
          <cell r="B479">
            <v>8503192</v>
          </cell>
          <cell r="C479" t="str">
            <v>Newtown Church of England Voluntary Controlled Primary School</v>
          </cell>
          <cell r="D479" t="str">
            <v>South East</v>
          </cell>
          <cell r="E479" t="str">
            <v>South East</v>
          </cell>
          <cell r="F479" t="str">
            <v>Hampshire</v>
          </cell>
          <cell r="G479" t="str">
            <v>Gosport</v>
          </cell>
          <cell r="H479" t="str">
            <v>PO12 1JD</v>
          </cell>
          <cell r="I479" t="str">
            <v>Voluntary Controlled School</v>
          </cell>
          <cell r="J479" t="str">
            <v>Primary</v>
          </cell>
          <cell r="K479" t="str">
            <v>Does not have a sixth form</v>
          </cell>
          <cell r="L479">
            <v>10007314</v>
          </cell>
          <cell r="M479">
            <v>42313</v>
          </cell>
          <cell r="N479">
            <v>42313</v>
          </cell>
          <cell r="O479" t="str">
            <v>Requires Improvement monitoring Visit 1</v>
          </cell>
          <cell r="P479" t="str">
            <v>Schools - S8</v>
          </cell>
          <cell r="Q479" t="str">
            <v>NULL</v>
          </cell>
          <cell r="R479" t="str">
            <v>NULL</v>
          </cell>
          <cell r="S479" t="str">
            <v>NULL</v>
          </cell>
          <cell r="T479" t="str">
            <v>NULL</v>
          </cell>
          <cell r="U479" t="str">
            <v>NULL</v>
          </cell>
          <cell r="V479" t="str">
            <v>NULL</v>
          </cell>
          <cell r="W479" t="str">
            <v>NULL</v>
          </cell>
          <cell r="X479" t="str">
            <v>NULL</v>
          </cell>
          <cell r="Y479" t="str">
            <v>NULL</v>
          </cell>
          <cell r="Z479" t="str">
            <v>NULL</v>
          </cell>
          <cell r="AA479" t="str">
            <v>NULL</v>
          </cell>
          <cell r="AB479" t="str">
            <v>NULL</v>
          </cell>
          <cell r="AC479" t="str">
            <v>NULL</v>
          </cell>
          <cell r="AD479">
            <v>3</v>
          </cell>
          <cell r="AE479" t="str">
            <v>NULL</v>
          </cell>
          <cell r="AF479">
            <v>3</v>
          </cell>
          <cell r="AG479">
            <v>3</v>
          </cell>
          <cell r="AH479">
            <v>3</v>
          </cell>
          <cell r="AI479">
            <v>3</v>
          </cell>
          <cell r="AJ479" t="str">
            <v>NULL</v>
          </cell>
          <cell r="AK479">
            <v>2</v>
          </cell>
          <cell r="AL479">
            <v>9</v>
          </cell>
        </row>
        <row r="480">
          <cell r="A480">
            <v>116359</v>
          </cell>
          <cell r="B480">
            <v>8503341</v>
          </cell>
          <cell r="C480" t="str">
            <v>Hatherden Church of England Primary School</v>
          </cell>
          <cell r="D480" t="str">
            <v>South East</v>
          </cell>
          <cell r="E480" t="str">
            <v>South East</v>
          </cell>
          <cell r="F480" t="str">
            <v>Hampshire</v>
          </cell>
          <cell r="G480" t="str">
            <v>North West Hampshire</v>
          </cell>
          <cell r="H480" t="str">
            <v>SP11 0HT</v>
          </cell>
          <cell r="I480" t="str">
            <v>Voluntary Aided School</v>
          </cell>
          <cell r="J480" t="str">
            <v>Primary</v>
          </cell>
          <cell r="K480" t="str">
            <v>Does not have a sixth form</v>
          </cell>
          <cell r="L480">
            <v>10004069</v>
          </cell>
          <cell r="M480">
            <v>42269</v>
          </cell>
          <cell r="N480">
            <v>42270</v>
          </cell>
          <cell r="O480" t="str">
            <v>Schools into Special Measures Visit 2</v>
          </cell>
          <cell r="P480" t="str">
            <v>Schools - S8 deemed S5</v>
          </cell>
          <cell r="Q480" t="str">
            <v>NULL</v>
          </cell>
          <cell r="R480">
            <v>2</v>
          </cell>
          <cell r="S480" t="str">
            <v>NULL</v>
          </cell>
          <cell r="T480">
            <v>2</v>
          </cell>
          <cell r="U480">
            <v>2</v>
          </cell>
          <cell r="V480">
            <v>2</v>
          </cell>
          <cell r="W480">
            <v>2</v>
          </cell>
          <cell r="X480" t="str">
            <v>NULL</v>
          </cell>
          <cell r="Y480">
            <v>2</v>
          </cell>
          <cell r="Z480" t="str">
            <v>NULL</v>
          </cell>
          <cell r="AA480" t="str">
            <v>NULL</v>
          </cell>
          <cell r="AB480" t="str">
            <v>NULL</v>
          </cell>
          <cell r="AC480" t="str">
            <v>NULL</v>
          </cell>
          <cell r="AD480">
            <v>4</v>
          </cell>
          <cell r="AE480" t="str">
            <v>SM</v>
          </cell>
          <cell r="AF480">
            <v>2</v>
          </cell>
          <cell r="AG480">
            <v>2</v>
          </cell>
          <cell r="AH480">
            <v>4</v>
          </cell>
          <cell r="AI480">
            <v>4</v>
          </cell>
          <cell r="AJ480" t="str">
            <v>NULL</v>
          </cell>
          <cell r="AK480">
            <v>2</v>
          </cell>
          <cell r="AL480">
            <v>9</v>
          </cell>
        </row>
        <row r="481">
          <cell r="A481">
            <v>116394</v>
          </cell>
          <cell r="B481">
            <v>8503650</v>
          </cell>
          <cell r="C481" t="str">
            <v>St Mary's Catholic Primary School</v>
          </cell>
          <cell r="D481" t="str">
            <v>South East</v>
          </cell>
          <cell r="E481" t="str">
            <v>South East</v>
          </cell>
          <cell r="F481" t="str">
            <v>Hampshire</v>
          </cell>
          <cell r="G481" t="str">
            <v>Gosport</v>
          </cell>
          <cell r="H481" t="str">
            <v>PO12 3NB</v>
          </cell>
          <cell r="I481" t="str">
            <v>Voluntary Aided School</v>
          </cell>
          <cell r="J481" t="str">
            <v>Primary</v>
          </cell>
          <cell r="K481" t="str">
            <v>Does not have a sixth form</v>
          </cell>
          <cell r="L481">
            <v>10007319</v>
          </cell>
          <cell r="M481">
            <v>42282</v>
          </cell>
          <cell r="N481">
            <v>42282</v>
          </cell>
          <cell r="O481" t="str">
            <v>Requires Improvement monitoring Visit 1</v>
          </cell>
          <cell r="P481" t="str">
            <v>Schools - S8</v>
          </cell>
          <cell r="Q481" t="str">
            <v>NULL</v>
          </cell>
          <cell r="R481" t="str">
            <v>NULL</v>
          </cell>
          <cell r="S481" t="str">
            <v>NULL</v>
          </cell>
          <cell r="T481" t="str">
            <v>NULL</v>
          </cell>
          <cell r="U481" t="str">
            <v>NULL</v>
          </cell>
          <cell r="V481" t="str">
            <v>NULL</v>
          </cell>
          <cell r="W481" t="str">
            <v>NULL</v>
          </cell>
          <cell r="X481" t="str">
            <v>NULL</v>
          </cell>
          <cell r="Y481" t="str">
            <v>NULL</v>
          </cell>
          <cell r="Z481" t="str">
            <v>NULL</v>
          </cell>
          <cell r="AA481" t="str">
            <v>NULL</v>
          </cell>
          <cell r="AB481" t="str">
            <v>NULL</v>
          </cell>
          <cell r="AC481" t="str">
            <v>NULL</v>
          </cell>
          <cell r="AD481">
            <v>3</v>
          </cell>
          <cell r="AE481" t="str">
            <v>NULL</v>
          </cell>
          <cell r="AF481">
            <v>3</v>
          </cell>
          <cell r="AG481">
            <v>3</v>
          </cell>
          <cell r="AH481">
            <v>3</v>
          </cell>
          <cell r="AI481">
            <v>3</v>
          </cell>
          <cell r="AJ481" t="str">
            <v>NULL</v>
          </cell>
          <cell r="AK481">
            <v>3</v>
          </cell>
          <cell r="AL481">
            <v>9</v>
          </cell>
        </row>
        <row r="482">
          <cell r="A482">
            <v>116411</v>
          </cell>
          <cell r="B482">
            <v>8504113</v>
          </cell>
          <cell r="C482" t="str">
            <v>The Toynbee School</v>
          </cell>
          <cell r="D482" t="str">
            <v>South East</v>
          </cell>
          <cell r="E482" t="str">
            <v>South East</v>
          </cell>
          <cell r="F482" t="str">
            <v>Hampshire</v>
          </cell>
          <cell r="G482" t="str">
            <v>Winchester</v>
          </cell>
          <cell r="H482" t="str">
            <v>SO53 2PL</v>
          </cell>
          <cell r="I482" t="str">
            <v>Community School</v>
          </cell>
          <cell r="J482" t="str">
            <v>Secondary</v>
          </cell>
          <cell r="K482" t="str">
            <v>Does not have a sixth form</v>
          </cell>
          <cell r="L482">
            <v>10002380</v>
          </cell>
          <cell r="M482">
            <v>42283</v>
          </cell>
          <cell r="N482">
            <v>42284</v>
          </cell>
          <cell r="O482" t="str">
            <v>Requires Improvement S5 Reinspection Visit 1</v>
          </cell>
          <cell r="P482" t="str">
            <v>Schools - S5</v>
          </cell>
          <cell r="Q482" t="str">
            <v>NULL</v>
          </cell>
          <cell r="R482">
            <v>2</v>
          </cell>
          <cell r="S482" t="str">
            <v>NULL</v>
          </cell>
          <cell r="T482">
            <v>2</v>
          </cell>
          <cell r="U482">
            <v>2</v>
          </cell>
          <cell r="V482">
            <v>2</v>
          </cell>
          <cell r="W482">
            <v>2</v>
          </cell>
          <cell r="X482" t="str">
            <v>NULL</v>
          </cell>
          <cell r="Y482" t="str">
            <v>NULL</v>
          </cell>
          <cell r="Z482" t="str">
            <v>NULL</v>
          </cell>
          <cell r="AA482" t="str">
            <v>NULL</v>
          </cell>
          <cell r="AB482" t="str">
            <v>NULL</v>
          </cell>
          <cell r="AC482" t="str">
            <v>NULL</v>
          </cell>
          <cell r="AD482">
            <v>3</v>
          </cell>
          <cell r="AE482" t="str">
            <v>NULL</v>
          </cell>
          <cell r="AF482">
            <v>3</v>
          </cell>
          <cell r="AG482">
            <v>3</v>
          </cell>
          <cell r="AH482">
            <v>2</v>
          </cell>
          <cell r="AI482">
            <v>3</v>
          </cell>
          <cell r="AJ482" t="str">
            <v>NULL</v>
          </cell>
          <cell r="AK482" t="str">
            <v>NULL</v>
          </cell>
          <cell r="AL482" t="str">
            <v>NULL</v>
          </cell>
        </row>
        <row r="483">
          <cell r="A483">
            <v>116428</v>
          </cell>
          <cell r="B483">
            <v>8504159</v>
          </cell>
          <cell r="C483" t="str">
            <v>Crookhorn College</v>
          </cell>
          <cell r="D483" t="str">
            <v>South East</v>
          </cell>
          <cell r="E483" t="str">
            <v>South East</v>
          </cell>
          <cell r="F483" t="str">
            <v>Hampshire</v>
          </cell>
          <cell r="G483" t="str">
            <v>Havant</v>
          </cell>
          <cell r="H483" t="str">
            <v>PO7 5UD</v>
          </cell>
          <cell r="I483" t="str">
            <v>Foundation School</v>
          </cell>
          <cell r="J483" t="str">
            <v>Secondary</v>
          </cell>
          <cell r="K483" t="str">
            <v>Does not have a sixth form</v>
          </cell>
          <cell r="L483">
            <v>10002379</v>
          </cell>
          <cell r="M483">
            <v>42284</v>
          </cell>
          <cell r="N483">
            <v>42285</v>
          </cell>
          <cell r="O483" t="str">
            <v>Requires Improvement S5 Reinspection Visit 1</v>
          </cell>
          <cell r="P483" t="str">
            <v>Schools - S5</v>
          </cell>
          <cell r="Q483" t="str">
            <v>NULL</v>
          </cell>
          <cell r="R483">
            <v>2</v>
          </cell>
          <cell r="S483" t="str">
            <v>NULL</v>
          </cell>
          <cell r="T483">
            <v>2</v>
          </cell>
          <cell r="U483">
            <v>2</v>
          </cell>
          <cell r="V483">
            <v>2</v>
          </cell>
          <cell r="W483">
            <v>2</v>
          </cell>
          <cell r="X483" t="str">
            <v>NULL</v>
          </cell>
          <cell r="Y483" t="str">
            <v>NULL</v>
          </cell>
          <cell r="Z483" t="str">
            <v>NULL</v>
          </cell>
          <cell r="AA483" t="str">
            <v>NULL</v>
          </cell>
          <cell r="AB483" t="str">
            <v>NULL</v>
          </cell>
          <cell r="AC483" t="str">
            <v>NULL</v>
          </cell>
          <cell r="AD483">
            <v>3</v>
          </cell>
          <cell r="AE483" t="str">
            <v>NULL</v>
          </cell>
          <cell r="AF483">
            <v>3</v>
          </cell>
          <cell r="AG483">
            <v>3</v>
          </cell>
          <cell r="AH483">
            <v>2</v>
          </cell>
          <cell r="AI483">
            <v>3</v>
          </cell>
          <cell r="AJ483" t="str">
            <v>NULL</v>
          </cell>
          <cell r="AK483" t="str">
            <v>NULL</v>
          </cell>
          <cell r="AL483" t="str">
            <v>NULL</v>
          </cell>
        </row>
        <row r="484">
          <cell r="A484">
            <v>116432</v>
          </cell>
          <cell r="B484">
            <v>8504164</v>
          </cell>
          <cell r="C484" t="str">
            <v>Cranbourne Business and Enterprise College</v>
          </cell>
          <cell r="D484" t="str">
            <v>South East</v>
          </cell>
          <cell r="E484" t="str">
            <v>South East</v>
          </cell>
          <cell r="F484" t="str">
            <v>Hampshire</v>
          </cell>
          <cell r="G484" t="str">
            <v>Basingstoke</v>
          </cell>
          <cell r="H484" t="str">
            <v>RG21 3NP</v>
          </cell>
          <cell r="I484" t="str">
            <v>Community School</v>
          </cell>
          <cell r="J484" t="str">
            <v>Secondary</v>
          </cell>
          <cell r="K484" t="str">
            <v>Does not have a sixth form</v>
          </cell>
          <cell r="L484">
            <v>10003030</v>
          </cell>
          <cell r="M484">
            <v>42340</v>
          </cell>
          <cell r="N484">
            <v>42341</v>
          </cell>
          <cell r="O484" t="str">
            <v>Maintained Academy and School Short inspection</v>
          </cell>
          <cell r="P484" t="str">
            <v>Schools - S8 deemed S5</v>
          </cell>
          <cell r="Q484" t="str">
            <v>NULL</v>
          </cell>
          <cell r="R484">
            <v>4</v>
          </cell>
          <cell r="S484" t="str">
            <v>SM</v>
          </cell>
          <cell r="T484">
            <v>3</v>
          </cell>
          <cell r="U484">
            <v>3</v>
          </cell>
          <cell r="V484">
            <v>4</v>
          </cell>
          <cell r="W484">
            <v>4</v>
          </cell>
          <cell r="X484" t="str">
            <v>NULL</v>
          </cell>
          <cell r="Y484" t="str">
            <v>NULL</v>
          </cell>
          <cell r="Z484" t="str">
            <v>NULL</v>
          </cell>
          <cell r="AA484" t="str">
            <v>NULL</v>
          </cell>
          <cell r="AB484" t="str">
            <v>NULL</v>
          </cell>
          <cell r="AC484" t="str">
            <v>NULL</v>
          </cell>
          <cell r="AD484">
            <v>2</v>
          </cell>
          <cell r="AE484" t="str">
            <v>NULL</v>
          </cell>
          <cell r="AF484">
            <v>2</v>
          </cell>
          <cell r="AG484">
            <v>2</v>
          </cell>
          <cell r="AH484">
            <v>2</v>
          </cell>
          <cell r="AI484">
            <v>2</v>
          </cell>
          <cell r="AJ484" t="str">
            <v>NULL</v>
          </cell>
          <cell r="AK484">
            <v>9</v>
          </cell>
          <cell r="AL484" t="str">
            <v>NULL</v>
          </cell>
        </row>
        <row r="485">
          <cell r="A485">
            <v>116433</v>
          </cell>
          <cell r="B485">
            <v>8504166</v>
          </cell>
          <cell r="C485" t="str">
            <v>Yateley School</v>
          </cell>
          <cell r="D485" t="str">
            <v>South East</v>
          </cell>
          <cell r="E485" t="str">
            <v>South East</v>
          </cell>
          <cell r="F485" t="str">
            <v>Hampshire</v>
          </cell>
          <cell r="G485" t="str">
            <v>North East Hampshire</v>
          </cell>
          <cell r="H485" t="str">
            <v>GU46 6NW</v>
          </cell>
          <cell r="I485" t="str">
            <v>Community School</v>
          </cell>
          <cell r="J485" t="str">
            <v>Secondary</v>
          </cell>
          <cell r="K485" t="str">
            <v>Has a sixth form</v>
          </cell>
          <cell r="L485">
            <v>10003513</v>
          </cell>
          <cell r="M485">
            <v>42333</v>
          </cell>
          <cell r="N485">
            <v>42334</v>
          </cell>
          <cell r="O485" t="str">
            <v>Maintained Academy and School Short inspection</v>
          </cell>
          <cell r="P485" t="str">
            <v>Schools - S8 deemed S5</v>
          </cell>
          <cell r="Q485" t="str">
            <v>NULL</v>
          </cell>
          <cell r="R485">
            <v>3</v>
          </cell>
          <cell r="S485" t="str">
            <v>NULL</v>
          </cell>
          <cell r="T485">
            <v>3</v>
          </cell>
          <cell r="U485">
            <v>3</v>
          </cell>
          <cell r="V485">
            <v>3</v>
          </cell>
          <cell r="W485">
            <v>3</v>
          </cell>
          <cell r="X485" t="str">
            <v>NULL</v>
          </cell>
          <cell r="Y485" t="str">
            <v>NULL</v>
          </cell>
          <cell r="Z485">
            <v>2</v>
          </cell>
          <cell r="AA485" t="str">
            <v>NULL</v>
          </cell>
          <cell r="AB485" t="str">
            <v>NULL</v>
          </cell>
          <cell r="AC485" t="str">
            <v>NULL</v>
          </cell>
          <cell r="AD485">
            <v>2</v>
          </cell>
          <cell r="AE485" t="str">
            <v>NULL</v>
          </cell>
          <cell r="AF485">
            <v>2</v>
          </cell>
          <cell r="AG485">
            <v>2</v>
          </cell>
          <cell r="AH485">
            <v>2</v>
          </cell>
          <cell r="AI485">
            <v>2</v>
          </cell>
          <cell r="AJ485" t="str">
            <v>NULL</v>
          </cell>
          <cell r="AK485">
            <v>2</v>
          </cell>
          <cell r="AL485">
            <v>2</v>
          </cell>
        </row>
        <row r="486">
          <cell r="A486">
            <v>116446</v>
          </cell>
          <cell r="B486">
            <v>8504203</v>
          </cell>
          <cell r="C486" t="str">
            <v>Cove School</v>
          </cell>
          <cell r="D486" t="str">
            <v>South East</v>
          </cell>
          <cell r="E486" t="str">
            <v>South East</v>
          </cell>
          <cell r="F486" t="str">
            <v>Hampshire</v>
          </cell>
          <cell r="G486" t="str">
            <v>Aldershot</v>
          </cell>
          <cell r="H486" t="str">
            <v>GU14 9RN</v>
          </cell>
          <cell r="I486" t="str">
            <v>Community School</v>
          </cell>
          <cell r="J486" t="str">
            <v>Secondary</v>
          </cell>
          <cell r="K486" t="str">
            <v>Does not have a sixth form</v>
          </cell>
          <cell r="L486">
            <v>10005259</v>
          </cell>
          <cell r="M486">
            <v>42325</v>
          </cell>
          <cell r="N486">
            <v>42326</v>
          </cell>
          <cell r="O486" t="str">
            <v>Schools into Special Measures Visit 4</v>
          </cell>
          <cell r="P486" t="str">
            <v>Schools - S8 deemed S5</v>
          </cell>
          <cell r="Q486" t="str">
            <v>NULL</v>
          </cell>
          <cell r="R486">
            <v>3</v>
          </cell>
          <cell r="S486" t="str">
            <v>NULL</v>
          </cell>
          <cell r="T486">
            <v>3</v>
          </cell>
          <cell r="U486">
            <v>3</v>
          </cell>
          <cell r="V486">
            <v>2</v>
          </cell>
          <cell r="W486">
            <v>2</v>
          </cell>
          <cell r="X486" t="str">
            <v>NULL</v>
          </cell>
          <cell r="Y486" t="str">
            <v>NULL</v>
          </cell>
          <cell r="Z486" t="str">
            <v>NULL</v>
          </cell>
          <cell r="AA486" t="str">
            <v>NULL</v>
          </cell>
          <cell r="AB486" t="str">
            <v>NULL</v>
          </cell>
          <cell r="AC486" t="str">
            <v>NULL</v>
          </cell>
          <cell r="AD486">
            <v>4</v>
          </cell>
          <cell r="AE486" t="str">
            <v>SM</v>
          </cell>
          <cell r="AF486">
            <v>4</v>
          </cell>
          <cell r="AG486">
            <v>4</v>
          </cell>
          <cell r="AH486">
            <v>3</v>
          </cell>
          <cell r="AI486">
            <v>4</v>
          </cell>
          <cell r="AJ486" t="str">
            <v>NULL</v>
          </cell>
          <cell r="AK486" t="str">
            <v>NULL</v>
          </cell>
          <cell r="AL486" t="str">
            <v>NULL</v>
          </cell>
        </row>
        <row r="487">
          <cell r="A487">
            <v>116462</v>
          </cell>
          <cell r="B487">
            <v>8514302</v>
          </cell>
          <cell r="C487" t="str">
            <v>King Richard School</v>
          </cell>
          <cell r="D487" t="str">
            <v>South East</v>
          </cell>
          <cell r="E487" t="str">
            <v>South East</v>
          </cell>
          <cell r="F487" t="str">
            <v>Portsmouth</v>
          </cell>
          <cell r="G487" t="str">
            <v>Portsmouth North</v>
          </cell>
          <cell r="H487" t="str">
            <v>PO6 4QP</v>
          </cell>
          <cell r="I487" t="str">
            <v>Foundation School</v>
          </cell>
          <cell r="J487" t="str">
            <v>Secondary</v>
          </cell>
          <cell r="K487" t="str">
            <v>Does not have a sixth form</v>
          </cell>
          <cell r="L487">
            <v>10001414</v>
          </cell>
          <cell r="M487">
            <v>42339</v>
          </cell>
          <cell r="N487">
            <v>42340</v>
          </cell>
          <cell r="O487" t="str">
            <v>Maintained Academy and School Short inspection</v>
          </cell>
          <cell r="P487" t="str">
            <v>Schools - S8 deemed S5</v>
          </cell>
          <cell r="Q487" t="str">
            <v>NULL</v>
          </cell>
          <cell r="R487">
            <v>3</v>
          </cell>
          <cell r="S487" t="str">
            <v>NULL</v>
          </cell>
          <cell r="T487">
            <v>3</v>
          </cell>
          <cell r="U487">
            <v>3</v>
          </cell>
          <cell r="V487">
            <v>2</v>
          </cell>
          <cell r="W487">
            <v>2</v>
          </cell>
          <cell r="X487" t="str">
            <v>NULL</v>
          </cell>
          <cell r="Y487" t="str">
            <v>NULL</v>
          </cell>
          <cell r="Z487" t="str">
            <v>NULL</v>
          </cell>
          <cell r="AA487" t="str">
            <v>NULL</v>
          </cell>
          <cell r="AB487" t="str">
            <v>NULL</v>
          </cell>
          <cell r="AC487" t="str">
            <v>NULL</v>
          </cell>
          <cell r="AD487">
            <v>2</v>
          </cell>
          <cell r="AE487" t="str">
            <v>NULL</v>
          </cell>
          <cell r="AF487">
            <v>2</v>
          </cell>
          <cell r="AG487">
            <v>2</v>
          </cell>
          <cell r="AH487">
            <v>2</v>
          </cell>
          <cell r="AI487">
            <v>2</v>
          </cell>
          <cell r="AJ487" t="str">
            <v>NULL</v>
          </cell>
          <cell r="AK487" t="str">
            <v>NULL</v>
          </cell>
          <cell r="AL487" t="str">
            <v>NULL</v>
          </cell>
        </row>
        <row r="488">
          <cell r="A488">
            <v>116607</v>
          </cell>
          <cell r="B488">
            <v>8507018</v>
          </cell>
          <cell r="C488" t="str">
            <v>Heathfield Special School</v>
          </cell>
          <cell r="D488" t="str">
            <v>South East</v>
          </cell>
          <cell r="E488" t="str">
            <v>South East</v>
          </cell>
          <cell r="F488" t="str">
            <v>Hampshire</v>
          </cell>
          <cell r="G488" t="str">
            <v>Fareham</v>
          </cell>
          <cell r="H488" t="str">
            <v>PO14 3BN</v>
          </cell>
          <cell r="I488" t="str">
            <v>Community Special School</v>
          </cell>
          <cell r="J488" t="str">
            <v>Special</v>
          </cell>
          <cell r="K488" t="str">
            <v>Not applicable</v>
          </cell>
          <cell r="L488">
            <v>10007332</v>
          </cell>
          <cell r="M488">
            <v>42326</v>
          </cell>
          <cell r="N488">
            <v>42326</v>
          </cell>
          <cell r="O488" t="str">
            <v>Requires Improvement monitoring Visit 1</v>
          </cell>
          <cell r="P488" t="str">
            <v>Schools - S8</v>
          </cell>
          <cell r="Q488" t="str">
            <v>NULL</v>
          </cell>
          <cell r="R488" t="str">
            <v>NULL</v>
          </cell>
          <cell r="S488" t="str">
            <v>NULL</v>
          </cell>
          <cell r="T488" t="str">
            <v>NULL</v>
          </cell>
          <cell r="U488" t="str">
            <v>NULL</v>
          </cell>
          <cell r="V488" t="str">
            <v>NULL</v>
          </cell>
          <cell r="W488" t="str">
            <v>NULL</v>
          </cell>
          <cell r="X488" t="str">
            <v>NULL</v>
          </cell>
          <cell r="Y488" t="str">
            <v>NULL</v>
          </cell>
          <cell r="Z488" t="str">
            <v>NULL</v>
          </cell>
          <cell r="AA488" t="str">
            <v>NULL</v>
          </cell>
          <cell r="AB488" t="str">
            <v>NULL</v>
          </cell>
          <cell r="AC488" t="str">
            <v>NULL</v>
          </cell>
          <cell r="AD488">
            <v>3</v>
          </cell>
          <cell r="AE488" t="str">
            <v>NULL</v>
          </cell>
          <cell r="AF488">
            <v>3</v>
          </cell>
          <cell r="AG488">
            <v>3</v>
          </cell>
          <cell r="AH488">
            <v>2</v>
          </cell>
          <cell r="AI488">
            <v>3</v>
          </cell>
          <cell r="AJ488" t="str">
            <v>NULL</v>
          </cell>
          <cell r="AK488">
            <v>2</v>
          </cell>
          <cell r="AL488">
            <v>9</v>
          </cell>
        </row>
        <row r="489">
          <cell r="A489">
            <v>116614</v>
          </cell>
          <cell r="B489">
            <v>8507026</v>
          </cell>
          <cell r="C489" t="str">
            <v>Limington House School</v>
          </cell>
          <cell r="D489" t="str">
            <v>South East</v>
          </cell>
          <cell r="E489" t="str">
            <v>South East</v>
          </cell>
          <cell r="F489" t="str">
            <v>Hampshire</v>
          </cell>
          <cell r="G489" t="str">
            <v>Basingstoke</v>
          </cell>
          <cell r="H489" t="str">
            <v>RG22 6PS</v>
          </cell>
          <cell r="I489" t="str">
            <v>Community Special School</v>
          </cell>
          <cell r="J489" t="str">
            <v>Special</v>
          </cell>
          <cell r="K489" t="str">
            <v>Has a sixth form</v>
          </cell>
          <cell r="L489">
            <v>10001237</v>
          </cell>
          <cell r="M489">
            <v>42333</v>
          </cell>
          <cell r="N489">
            <v>42333</v>
          </cell>
          <cell r="O489" t="str">
            <v>Maintained Academy and School Short inspection</v>
          </cell>
          <cell r="P489" t="str">
            <v>Schools - Short inspection</v>
          </cell>
          <cell r="Q489" t="str">
            <v>NULL</v>
          </cell>
          <cell r="R489" t="str">
            <v>NULL</v>
          </cell>
          <cell r="S489" t="str">
            <v>NULL</v>
          </cell>
          <cell r="T489" t="str">
            <v>NULL</v>
          </cell>
          <cell r="U489" t="str">
            <v>NULL</v>
          </cell>
          <cell r="V489" t="str">
            <v>NULL</v>
          </cell>
          <cell r="W489" t="str">
            <v>NULL</v>
          </cell>
          <cell r="X489" t="str">
            <v>NULL</v>
          </cell>
          <cell r="Y489" t="str">
            <v>NULL</v>
          </cell>
          <cell r="Z489" t="str">
            <v>NULL</v>
          </cell>
          <cell r="AA489" t="str">
            <v>NULL</v>
          </cell>
          <cell r="AB489" t="str">
            <v>NULL</v>
          </cell>
          <cell r="AC489" t="str">
            <v>NULL</v>
          </cell>
          <cell r="AD489">
            <v>2</v>
          </cell>
          <cell r="AE489" t="str">
            <v>NULL</v>
          </cell>
          <cell r="AF489">
            <v>2</v>
          </cell>
          <cell r="AG489">
            <v>2</v>
          </cell>
          <cell r="AH489">
            <v>2</v>
          </cell>
          <cell r="AI489">
            <v>2</v>
          </cell>
          <cell r="AJ489" t="str">
            <v>NULL</v>
          </cell>
          <cell r="AK489" t="str">
            <v>NULL</v>
          </cell>
          <cell r="AL489" t="str">
            <v>NULL</v>
          </cell>
        </row>
        <row r="490">
          <cell r="A490">
            <v>116754</v>
          </cell>
          <cell r="B490">
            <v>8852172</v>
          </cell>
          <cell r="C490" t="str">
            <v>Nunnery Wood Primary School</v>
          </cell>
          <cell r="D490" t="str">
            <v>West Midlands</v>
          </cell>
          <cell r="E490" t="str">
            <v>West Midlands</v>
          </cell>
          <cell r="F490" t="str">
            <v>Worcestershire</v>
          </cell>
          <cell r="G490" t="str">
            <v>Worcester</v>
          </cell>
          <cell r="H490" t="str">
            <v>WR5 1QE</v>
          </cell>
          <cell r="I490" t="str">
            <v>Community School</v>
          </cell>
          <cell r="J490" t="str">
            <v>Primary</v>
          </cell>
          <cell r="K490" t="str">
            <v>Does not have a sixth form</v>
          </cell>
          <cell r="L490">
            <v>10000475</v>
          </cell>
          <cell r="M490">
            <v>42325</v>
          </cell>
          <cell r="N490">
            <v>42325</v>
          </cell>
          <cell r="O490" t="str">
            <v>Maintained Academy and School Short inspection</v>
          </cell>
          <cell r="P490" t="str">
            <v>Schools - Short inspection</v>
          </cell>
          <cell r="Q490" t="str">
            <v>NULL</v>
          </cell>
          <cell r="R490" t="str">
            <v>NULL</v>
          </cell>
          <cell r="S490" t="str">
            <v>NULL</v>
          </cell>
          <cell r="T490" t="str">
            <v>NULL</v>
          </cell>
          <cell r="U490" t="str">
            <v>NULL</v>
          </cell>
          <cell r="V490" t="str">
            <v>NULL</v>
          </cell>
          <cell r="W490" t="str">
            <v>NULL</v>
          </cell>
          <cell r="X490" t="str">
            <v>NULL</v>
          </cell>
          <cell r="Y490" t="str">
            <v>NULL</v>
          </cell>
          <cell r="Z490" t="str">
            <v>NULL</v>
          </cell>
          <cell r="AA490" t="str">
            <v>NULL</v>
          </cell>
          <cell r="AB490" t="str">
            <v>NULL</v>
          </cell>
          <cell r="AC490" t="str">
            <v>NULL</v>
          </cell>
          <cell r="AD490">
            <v>2</v>
          </cell>
          <cell r="AE490" t="str">
            <v>NULL</v>
          </cell>
          <cell r="AF490">
            <v>2</v>
          </cell>
          <cell r="AG490">
            <v>2</v>
          </cell>
          <cell r="AH490">
            <v>2</v>
          </cell>
          <cell r="AI490">
            <v>2</v>
          </cell>
          <cell r="AJ490" t="str">
            <v>NULL</v>
          </cell>
          <cell r="AK490">
            <v>8</v>
          </cell>
          <cell r="AL490" t="str">
            <v>NULL</v>
          </cell>
        </row>
        <row r="491">
          <cell r="A491">
            <v>116782</v>
          </cell>
          <cell r="B491">
            <v>8853002</v>
          </cell>
          <cell r="C491" t="str">
            <v>Belbroughton CofE Primary School</v>
          </cell>
          <cell r="D491" t="str">
            <v>West Midlands</v>
          </cell>
          <cell r="E491" t="str">
            <v>West Midlands</v>
          </cell>
          <cell r="F491" t="str">
            <v>Worcestershire</v>
          </cell>
          <cell r="G491" t="str">
            <v>Bromsgrove</v>
          </cell>
          <cell r="H491" t="str">
            <v>DY9 9TF</v>
          </cell>
          <cell r="I491" t="str">
            <v>Voluntary Controlled School</v>
          </cell>
          <cell r="J491" t="str">
            <v>Primary</v>
          </cell>
          <cell r="K491" t="str">
            <v>Does not have a sixth form</v>
          </cell>
          <cell r="L491">
            <v>10002454</v>
          </cell>
          <cell r="M491">
            <v>42327</v>
          </cell>
          <cell r="N491">
            <v>42328</v>
          </cell>
          <cell r="O491" t="str">
            <v>Requires Improvement S5 Reinspection Visit 1</v>
          </cell>
          <cell r="P491" t="str">
            <v>Schools - S5</v>
          </cell>
          <cell r="Q491" t="str">
            <v>NULL</v>
          </cell>
          <cell r="R491">
            <v>2</v>
          </cell>
          <cell r="S491" t="str">
            <v>NULL</v>
          </cell>
          <cell r="T491">
            <v>2</v>
          </cell>
          <cell r="U491">
            <v>2</v>
          </cell>
          <cell r="V491">
            <v>2</v>
          </cell>
          <cell r="W491">
            <v>2</v>
          </cell>
          <cell r="X491" t="str">
            <v>NULL</v>
          </cell>
          <cell r="Y491">
            <v>2</v>
          </cell>
          <cell r="Z491" t="str">
            <v>NULL</v>
          </cell>
          <cell r="AA491" t="str">
            <v>NULL</v>
          </cell>
          <cell r="AB491" t="str">
            <v>NULL</v>
          </cell>
          <cell r="AC491" t="str">
            <v>NULL</v>
          </cell>
          <cell r="AD491">
            <v>3</v>
          </cell>
          <cell r="AE491" t="str">
            <v>NULL</v>
          </cell>
          <cell r="AF491">
            <v>3</v>
          </cell>
          <cell r="AG491">
            <v>3</v>
          </cell>
          <cell r="AH491">
            <v>2</v>
          </cell>
          <cell r="AI491">
            <v>3</v>
          </cell>
          <cell r="AJ491" t="str">
            <v>NULL</v>
          </cell>
          <cell r="AK491" t="str">
            <v>NULL</v>
          </cell>
          <cell r="AL491" t="str">
            <v>NULL</v>
          </cell>
        </row>
        <row r="492">
          <cell r="A492">
            <v>116789</v>
          </cell>
          <cell r="B492">
            <v>8853014</v>
          </cell>
          <cell r="C492" t="str">
            <v>Callow End CofE Primary School</v>
          </cell>
          <cell r="D492" t="str">
            <v>West Midlands</v>
          </cell>
          <cell r="E492" t="str">
            <v>West Midlands</v>
          </cell>
          <cell r="F492" t="str">
            <v>Worcestershire</v>
          </cell>
          <cell r="G492" t="str">
            <v>West Worcestershire</v>
          </cell>
          <cell r="H492" t="str">
            <v>WR2 4TE</v>
          </cell>
          <cell r="I492" t="str">
            <v>Voluntary Controlled School</v>
          </cell>
          <cell r="J492" t="str">
            <v>Primary</v>
          </cell>
          <cell r="K492" t="str">
            <v>Does not have a sixth form</v>
          </cell>
          <cell r="L492">
            <v>10001522</v>
          </cell>
          <cell r="M492">
            <v>42346</v>
          </cell>
          <cell r="N492">
            <v>42346</v>
          </cell>
          <cell r="O492" t="str">
            <v>Maintained Academy and School Short inspection</v>
          </cell>
          <cell r="P492" t="str">
            <v>Schools - Short inspection</v>
          </cell>
          <cell r="Q492" t="str">
            <v>NULL</v>
          </cell>
          <cell r="R492" t="str">
            <v>NULL</v>
          </cell>
          <cell r="S492" t="str">
            <v>NULL</v>
          </cell>
          <cell r="T492" t="str">
            <v>NULL</v>
          </cell>
          <cell r="U492" t="str">
            <v>NULL</v>
          </cell>
          <cell r="V492" t="str">
            <v>NULL</v>
          </cell>
          <cell r="W492" t="str">
            <v>NULL</v>
          </cell>
          <cell r="X492" t="str">
            <v>NULL</v>
          </cell>
          <cell r="Y492" t="str">
            <v>NULL</v>
          </cell>
          <cell r="Z492" t="str">
            <v>NULL</v>
          </cell>
          <cell r="AA492" t="str">
            <v>NULL</v>
          </cell>
          <cell r="AB492" t="str">
            <v>NULL</v>
          </cell>
          <cell r="AC492" t="str">
            <v>NULL</v>
          </cell>
          <cell r="AD492">
            <v>2</v>
          </cell>
          <cell r="AE492" t="str">
            <v>NULL</v>
          </cell>
          <cell r="AF492">
            <v>2</v>
          </cell>
          <cell r="AG492">
            <v>2</v>
          </cell>
          <cell r="AH492">
            <v>1</v>
          </cell>
          <cell r="AI492">
            <v>2</v>
          </cell>
          <cell r="AJ492" t="str">
            <v>NULL</v>
          </cell>
          <cell r="AK492">
            <v>8</v>
          </cell>
          <cell r="AL492" t="str">
            <v>NULL</v>
          </cell>
        </row>
        <row r="493">
          <cell r="A493">
            <v>116802</v>
          </cell>
          <cell r="B493">
            <v>8853029</v>
          </cell>
          <cell r="C493" t="str">
            <v>Defford-Cum-Besford CofE School</v>
          </cell>
          <cell r="D493" t="str">
            <v>West Midlands</v>
          </cell>
          <cell r="E493" t="str">
            <v>West Midlands</v>
          </cell>
          <cell r="F493" t="str">
            <v>Worcestershire</v>
          </cell>
          <cell r="G493" t="str">
            <v>West Worcestershire</v>
          </cell>
          <cell r="H493" t="str">
            <v>WR8 9BH</v>
          </cell>
          <cell r="I493" t="str">
            <v>Voluntary Controlled School</v>
          </cell>
          <cell r="J493" t="str">
            <v>Primary</v>
          </cell>
          <cell r="K493" t="str">
            <v>Does not have a sixth form</v>
          </cell>
          <cell r="L493">
            <v>10002453</v>
          </cell>
          <cell r="M493">
            <v>42297</v>
          </cell>
          <cell r="N493">
            <v>42298</v>
          </cell>
          <cell r="O493" t="str">
            <v>Requires Improvement S5 Reinspection Visit 1</v>
          </cell>
          <cell r="P493" t="str">
            <v>Schools - S5</v>
          </cell>
          <cell r="Q493" t="str">
            <v>NULL</v>
          </cell>
          <cell r="R493">
            <v>2</v>
          </cell>
          <cell r="S493" t="str">
            <v>NULL</v>
          </cell>
          <cell r="T493">
            <v>2</v>
          </cell>
          <cell r="U493">
            <v>2</v>
          </cell>
          <cell r="V493">
            <v>2</v>
          </cell>
          <cell r="W493">
            <v>2</v>
          </cell>
          <cell r="X493" t="str">
            <v>NULL</v>
          </cell>
          <cell r="Y493">
            <v>2</v>
          </cell>
          <cell r="Z493" t="str">
            <v>NULL</v>
          </cell>
          <cell r="AA493" t="str">
            <v>NULL</v>
          </cell>
          <cell r="AB493" t="str">
            <v>NULL</v>
          </cell>
          <cell r="AC493" t="str">
            <v>NULL</v>
          </cell>
          <cell r="AD493">
            <v>3</v>
          </cell>
          <cell r="AE493" t="str">
            <v>NULL</v>
          </cell>
          <cell r="AF493">
            <v>3</v>
          </cell>
          <cell r="AG493">
            <v>3</v>
          </cell>
          <cell r="AH493">
            <v>2</v>
          </cell>
          <cell r="AI493">
            <v>2</v>
          </cell>
          <cell r="AJ493" t="str">
            <v>NULL</v>
          </cell>
          <cell r="AK493" t="str">
            <v>NULL</v>
          </cell>
          <cell r="AL493" t="str">
            <v>NULL</v>
          </cell>
        </row>
        <row r="494">
          <cell r="A494">
            <v>116831</v>
          </cell>
          <cell r="B494">
            <v>8853077</v>
          </cell>
          <cell r="C494" t="str">
            <v>Martley CofE Primary School</v>
          </cell>
          <cell r="D494" t="str">
            <v>West Midlands</v>
          </cell>
          <cell r="E494" t="str">
            <v>West Midlands</v>
          </cell>
          <cell r="F494" t="str">
            <v>Worcestershire</v>
          </cell>
          <cell r="G494" t="str">
            <v>West Worcestershire</v>
          </cell>
          <cell r="H494" t="str">
            <v>WR6 6QA</v>
          </cell>
          <cell r="I494" t="str">
            <v>Voluntary Controlled School</v>
          </cell>
          <cell r="J494" t="str">
            <v>Primary</v>
          </cell>
          <cell r="K494" t="str">
            <v>Does not have a sixth form</v>
          </cell>
          <cell r="L494">
            <v>10006680</v>
          </cell>
          <cell r="M494">
            <v>42299</v>
          </cell>
          <cell r="N494">
            <v>42299</v>
          </cell>
          <cell r="O494" t="str">
            <v>Requires Improvement monitoring Visit 1</v>
          </cell>
          <cell r="P494" t="str">
            <v>Schools - S8</v>
          </cell>
          <cell r="Q494" t="str">
            <v>NULL</v>
          </cell>
          <cell r="R494" t="str">
            <v>NULL</v>
          </cell>
          <cell r="S494" t="str">
            <v>NULL</v>
          </cell>
          <cell r="T494" t="str">
            <v>NULL</v>
          </cell>
          <cell r="U494" t="str">
            <v>NULL</v>
          </cell>
          <cell r="V494" t="str">
            <v>NULL</v>
          </cell>
          <cell r="W494" t="str">
            <v>NULL</v>
          </cell>
          <cell r="X494" t="str">
            <v>NULL</v>
          </cell>
          <cell r="Y494" t="str">
            <v>NULL</v>
          </cell>
          <cell r="Z494" t="str">
            <v>NULL</v>
          </cell>
          <cell r="AA494" t="str">
            <v>NULL</v>
          </cell>
          <cell r="AB494" t="str">
            <v>NULL</v>
          </cell>
          <cell r="AC494" t="str">
            <v>NULL</v>
          </cell>
          <cell r="AD494">
            <v>3</v>
          </cell>
          <cell r="AE494" t="str">
            <v>NULL</v>
          </cell>
          <cell r="AF494">
            <v>3</v>
          </cell>
          <cell r="AG494">
            <v>3</v>
          </cell>
          <cell r="AH494">
            <v>2</v>
          </cell>
          <cell r="AI494">
            <v>3</v>
          </cell>
          <cell r="AJ494" t="str">
            <v>NULL</v>
          </cell>
          <cell r="AK494">
            <v>3</v>
          </cell>
          <cell r="AL494">
            <v>9</v>
          </cell>
        </row>
        <row r="495">
          <cell r="A495">
            <v>116846</v>
          </cell>
          <cell r="B495">
            <v>8853097</v>
          </cell>
          <cell r="C495" t="str">
            <v>Romsley St Kenelm's CofE Primary School</v>
          </cell>
          <cell r="D495" t="str">
            <v>West Midlands</v>
          </cell>
          <cell r="E495" t="str">
            <v>West Midlands</v>
          </cell>
          <cell r="F495" t="str">
            <v>Worcestershire</v>
          </cell>
          <cell r="G495" t="str">
            <v>Bromsgrove</v>
          </cell>
          <cell r="H495" t="str">
            <v>B62 0LF</v>
          </cell>
          <cell r="I495" t="str">
            <v>Voluntary Controlled School</v>
          </cell>
          <cell r="J495" t="str">
            <v>Primary</v>
          </cell>
          <cell r="K495" t="str">
            <v>Does not have a sixth form</v>
          </cell>
          <cell r="L495">
            <v>10001418</v>
          </cell>
          <cell r="M495">
            <v>42318</v>
          </cell>
          <cell r="N495">
            <v>42319</v>
          </cell>
          <cell r="O495" t="str">
            <v>Maintained Academy and School Short inspection</v>
          </cell>
          <cell r="P495" t="str">
            <v>Schools - S8 deemed S5</v>
          </cell>
          <cell r="Q495" t="str">
            <v>NULL</v>
          </cell>
          <cell r="R495">
            <v>3</v>
          </cell>
          <cell r="S495" t="str">
            <v>NULL</v>
          </cell>
          <cell r="T495">
            <v>3</v>
          </cell>
          <cell r="U495">
            <v>3</v>
          </cell>
          <cell r="V495">
            <v>2</v>
          </cell>
          <cell r="W495">
            <v>3</v>
          </cell>
          <cell r="X495" t="str">
            <v>NULL</v>
          </cell>
          <cell r="Y495">
            <v>3</v>
          </cell>
          <cell r="Z495" t="str">
            <v>NULL</v>
          </cell>
          <cell r="AA495" t="str">
            <v>NULL</v>
          </cell>
          <cell r="AB495" t="str">
            <v>NULL</v>
          </cell>
          <cell r="AC495" t="str">
            <v>NULL</v>
          </cell>
          <cell r="AD495">
            <v>2</v>
          </cell>
          <cell r="AE495" t="str">
            <v>NULL</v>
          </cell>
          <cell r="AF495">
            <v>1</v>
          </cell>
          <cell r="AG495">
            <v>2</v>
          </cell>
          <cell r="AH495">
            <v>2</v>
          </cell>
          <cell r="AI495">
            <v>2</v>
          </cell>
          <cell r="AJ495" t="str">
            <v>NULL</v>
          </cell>
          <cell r="AK495">
            <v>2</v>
          </cell>
          <cell r="AL495">
            <v>9</v>
          </cell>
        </row>
        <row r="496">
          <cell r="A496">
            <v>116905</v>
          </cell>
          <cell r="B496">
            <v>8853365</v>
          </cell>
          <cell r="C496" t="str">
            <v>Ombersley Endowed First School</v>
          </cell>
          <cell r="D496" t="str">
            <v>West Midlands</v>
          </cell>
          <cell r="E496" t="str">
            <v>West Midlands</v>
          </cell>
          <cell r="F496" t="str">
            <v>Worcestershire</v>
          </cell>
          <cell r="G496" t="str">
            <v>Mid Worcestershire</v>
          </cell>
          <cell r="H496" t="str">
            <v>WR9 0DR</v>
          </cell>
          <cell r="I496" t="str">
            <v>Voluntary Aided School</v>
          </cell>
          <cell r="J496" t="str">
            <v>Primary</v>
          </cell>
          <cell r="K496" t="str">
            <v>Does not have a sixth form</v>
          </cell>
          <cell r="L496">
            <v>10001559</v>
          </cell>
          <cell r="M496">
            <v>42348</v>
          </cell>
          <cell r="N496">
            <v>42348</v>
          </cell>
          <cell r="O496" t="str">
            <v>Maintained Academy and School Short inspection</v>
          </cell>
          <cell r="P496" t="str">
            <v>Schools - Short inspection</v>
          </cell>
          <cell r="Q496" t="str">
            <v>NULL</v>
          </cell>
          <cell r="R496" t="str">
            <v>NULL</v>
          </cell>
          <cell r="S496" t="str">
            <v>NULL</v>
          </cell>
          <cell r="T496" t="str">
            <v>NULL</v>
          </cell>
          <cell r="U496" t="str">
            <v>NULL</v>
          </cell>
          <cell r="V496" t="str">
            <v>NULL</v>
          </cell>
          <cell r="W496" t="str">
            <v>NULL</v>
          </cell>
          <cell r="X496" t="str">
            <v>NULL</v>
          </cell>
          <cell r="Y496" t="str">
            <v>NULL</v>
          </cell>
          <cell r="Z496" t="str">
            <v>NULL</v>
          </cell>
          <cell r="AA496" t="str">
            <v>NULL</v>
          </cell>
          <cell r="AB496" t="str">
            <v>NULL</v>
          </cell>
          <cell r="AC496" t="str">
            <v>NULL</v>
          </cell>
          <cell r="AD496">
            <v>2</v>
          </cell>
          <cell r="AE496" t="str">
            <v>NULL</v>
          </cell>
          <cell r="AF496">
            <v>2</v>
          </cell>
          <cell r="AG496">
            <v>2</v>
          </cell>
          <cell r="AH496">
            <v>2</v>
          </cell>
          <cell r="AI496">
            <v>2</v>
          </cell>
          <cell r="AJ496" t="str">
            <v>NULL</v>
          </cell>
          <cell r="AK496">
            <v>2</v>
          </cell>
          <cell r="AL496">
            <v>9</v>
          </cell>
        </row>
        <row r="497">
          <cell r="A497">
            <v>117166</v>
          </cell>
          <cell r="B497">
            <v>9192131</v>
          </cell>
          <cell r="C497" t="str">
            <v>St Meryl School</v>
          </cell>
          <cell r="D497" t="str">
            <v>East of England</v>
          </cell>
          <cell r="E497" t="str">
            <v>East of England</v>
          </cell>
          <cell r="F497" t="str">
            <v>Hertfordshire</v>
          </cell>
          <cell r="G497" t="str">
            <v>Watford</v>
          </cell>
          <cell r="H497" t="str">
            <v>WD19 5BT</v>
          </cell>
          <cell r="I497" t="str">
            <v>Community School</v>
          </cell>
          <cell r="J497" t="str">
            <v>Primary</v>
          </cell>
          <cell r="K497" t="str">
            <v>Does not have a sixth form</v>
          </cell>
          <cell r="L497">
            <v>10005496</v>
          </cell>
          <cell r="M497">
            <v>42332</v>
          </cell>
          <cell r="N497">
            <v>42332</v>
          </cell>
          <cell r="O497" t="str">
            <v>Maintained Academy and School Short inspection</v>
          </cell>
          <cell r="P497" t="str">
            <v>Schools - Short inspection</v>
          </cell>
          <cell r="Q497" t="str">
            <v>NULL</v>
          </cell>
          <cell r="R497" t="str">
            <v>NULL</v>
          </cell>
          <cell r="S497" t="str">
            <v>NULL</v>
          </cell>
          <cell r="T497" t="str">
            <v>NULL</v>
          </cell>
          <cell r="U497" t="str">
            <v>NULL</v>
          </cell>
          <cell r="V497" t="str">
            <v>NULL</v>
          </cell>
          <cell r="W497" t="str">
            <v>NULL</v>
          </cell>
          <cell r="X497" t="str">
            <v>NULL</v>
          </cell>
          <cell r="Y497" t="str">
            <v>NULL</v>
          </cell>
          <cell r="Z497" t="str">
            <v>NULL</v>
          </cell>
          <cell r="AA497" t="str">
            <v>NULL</v>
          </cell>
          <cell r="AB497" t="str">
            <v>NULL</v>
          </cell>
          <cell r="AC497" t="str">
            <v>NULL</v>
          </cell>
          <cell r="AD497">
            <v>2</v>
          </cell>
          <cell r="AE497" t="str">
            <v>NULL</v>
          </cell>
          <cell r="AF497">
            <v>2</v>
          </cell>
          <cell r="AG497">
            <v>2</v>
          </cell>
          <cell r="AH497">
            <v>2</v>
          </cell>
          <cell r="AI497">
            <v>2</v>
          </cell>
          <cell r="AJ497" t="str">
            <v>NULL</v>
          </cell>
          <cell r="AK497">
            <v>3</v>
          </cell>
          <cell r="AL497">
            <v>9</v>
          </cell>
        </row>
        <row r="498">
          <cell r="A498">
            <v>117236</v>
          </cell>
          <cell r="B498">
            <v>9192253</v>
          </cell>
          <cell r="C498" t="str">
            <v>Redbourn Infants' and Nursery School</v>
          </cell>
          <cell r="D498" t="str">
            <v>East of England</v>
          </cell>
          <cell r="E498" t="str">
            <v>East of England</v>
          </cell>
          <cell r="F498" t="str">
            <v>Hertfordshire</v>
          </cell>
          <cell r="G498" t="str">
            <v>Hitchin and Harpenden</v>
          </cell>
          <cell r="H498" t="str">
            <v>AL3 7EX</v>
          </cell>
          <cell r="I498" t="str">
            <v>Community School</v>
          </cell>
          <cell r="J498" t="str">
            <v>Primary</v>
          </cell>
          <cell r="K498" t="str">
            <v>Does not have a sixth form</v>
          </cell>
          <cell r="L498">
            <v>10001350</v>
          </cell>
          <cell r="M498">
            <v>42311</v>
          </cell>
          <cell r="N498">
            <v>42312</v>
          </cell>
          <cell r="O498" t="str">
            <v>Maintained Academy and School Short inspection</v>
          </cell>
          <cell r="P498" t="str">
            <v>Schools - S8 deemed S5</v>
          </cell>
          <cell r="Q498" t="str">
            <v>NULL</v>
          </cell>
          <cell r="R498">
            <v>1</v>
          </cell>
          <cell r="S498" t="str">
            <v>NULL</v>
          </cell>
          <cell r="T498">
            <v>1</v>
          </cell>
          <cell r="U498">
            <v>1</v>
          </cell>
          <cell r="V498">
            <v>1</v>
          </cell>
          <cell r="W498">
            <v>1</v>
          </cell>
          <cell r="X498" t="str">
            <v>NULL</v>
          </cell>
          <cell r="Y498">
            <v>1</v>
          </cell>
          <cell r="Z498" t="str">
            <v>NULL</v>
          </cell>
          <cell r="AA498" t="str">
            <v>NULL</v>
          </cell>
          <cell r="AB498" t="str">
            <v>NULL</v>
          </cell>
          <cell r="AC498" t="str">
            <v>NULL</v>
          </cell>
          <cell r="AD498">
            <v>2</v>
          </cell>
          <cell r="AE498" t="str">
            <v>NULL</v>
          </cell>
          <cell r="AF498">
            <v>2</v>
          </cell>
          <cell r="AG498">
            <v>2</v>
          </cell>
          <cell r="AH498">
            <v>2</v>
          </cell>
          <cell r="AI498">
            <v>2</v>
          </cell>
          <cell r="AJ498" t="str">
            <v>NULL</v>
          </cell>
          <cell r="AK498">
            <v>2</v>
          </cell>
          <cell r="AL498">
            <v>9</v>
          </cell>
        </row>
        <row r="499">
          <cell r="A499">
            <v>117259</v>
          </cell>
          <cell r="B499">
            <v>9192300</v>
          </cell>
          <cell r="C499" t="str">
            <v>Pixmore Junior School</v>
          </cell>
          <cell r="D499" t="str">
            <v>East of England</v>
          </cell>
          <cell r="E499" t="str">
            <v>East of England</v>
          </cell>
          <cell r="F499" t="str">
            <v>Hertfordshire</v>
          </cell>
          <cell r="G499" t="str">
            <v>North East Hertfordshire</v>
          </cell>
          <cell r="H499" t="str">
            <v>SG6 1RS</v>
          </cell>
          <cell r="I499" t="str">
            <v>Community School</v>
          </cell>
          <cell r="J499" t="str">
            <v>Primary</v>
          </cell>
          <cell r="K499" t="str">
            <v>Does not have a sixth form</v>
          </cell>
          <cell r="L499">
            <v>10001902</v>
          </cell>
          <cell r="M499">
            <v>42270</v>
          </cell>
          <cell r="N499">
            <v>42271</v>
          </cell>
          <cell r="O499" t="str">
            <v>Requires Improvement S5 Reinspection Visit 1</v>
          </cell>
          <cell r="P499" t="str">
            <v>Schools - S5</v>
          </cell>
          <cell r="Q499" t="str">
            <v>NULL</v>
          </cell>
          <cell r="R499">
            <v>2</v>
          </cell>
          <cell r="S499" t="str">
            <v>NULL</v>
          </cell>
          <cell r="T499">
            <v>2</v>
          </cell>
          <cell r="U499">
            <v>2</v>
          </cell>
          <cell r="V499">
            <v>2</v>
          </cell>
          <cell r="W499">
            <v>2</v>
          </cell>
          <cell r="X499" t="str">
            <v>NULL</v>
          </cell>
          <cell r="Y499" t="str">
            <v>NULL</v>
          </cell>
          <cell r="Z499" t="str">
            <v>NULL</v>
          </cell>
          <cell r="AA499" t="str">
            <v>NULL</v>
          </cell>
          <cell r="AB499" t="str">
            <v>NULL</v>
          </cell>
          <cell r="AC499" t="str">
            <v>NULL</v>
          </cell>
          <cell r="AD499">
            <v>3</v>
          </cell>
          <cell r="AE499" t="str">
            <v>NULL</v>
          </cell>
          <cell r="AF499">
            <v>3</v>
          </cell>
          <cell r="AG499">
            <v>3</v>
          </cell>
          <cell r="AH499">
            <v>2</v>
          </cell>
          <cell r="AI499">
            <v>3</v>
          </cell>
          <cell r="AJ499" t="str">
            <v>NULL</v>
          </cell>
          <cell r="AK499" t="str">
            <v>NULL</v>
          </cell>
          <cell r="AL499" t="str">
            <v>NULL</v>
          </cell>
        </row>
        <row r="500">
          <cell r="A500">
            <v>117285</v>
          </cell>
          <cell r="B500">
            <v>9192341</v>
          </cell>
          <cell r="C500" t="str">
            <v>Martins Wood Primary School</v>
          </cell>
          <cell r="D500" t="str">
            <v>East of England</v>
          </cell>
          <cell r="E500" t="str">
            <v>East of England</v>
          </cell>
          <cell r="F500" t="str">
            <v>Hertfordshire</v>
          </cell>
          <cell r="G500" t="str">
            <v>Stevenage</v>
          </cell>
          <cell r="H500" t="str">
            <v>SG1 5RT</v>
          </cell>
          <cell r="I500" t="str">
            <v>Community School</v>
          </cell>
          <cell r="J500" t="str">
            <v>Primary</v>
          </cell>
          <cell r="K500" t="str">
            <v>Does not have a sixth form</v>
          </cell>
          <cell r="L500">
            <v>10005495</v>
          </cell>
          <cell r="M500">
            <v>42283</v>
          </cell>
          <cell r="N500">
            <v>42284</v>
          </cell>
          <cell r="O500" t="str">
            <v>Maintained Academy and School Short inspection</v>
          </cell>
          <cell r="P500" t="str">
            <v>Schools - S8 deemed S5</v>
          </cell>
          <cell r="Q500" t="str">
            <v>NULL</v>
          </cell>
          <cell r="R500">
            <v>3</v>
          </cell>
          <cell r="S500" t="str">
            <v>NULL</v>
          </cell>
          <cell r="T500">
            <v>3</v>
          </cell>
          <cell r="U500">
            <v>3</v>
          </cell>
          <cell r="V500">
            <v>2</v>
          </cell>
          <cell r="W500">
            <v>3</v>
          </cell>
          <cell r="X500" t="str">
            <v>NULL</v>
          </cell>
          <cell r="Y500">
            <v>2</v>
          </cell>
          <cell r="Z500" t="str">
            <v>NULL</v>
          </cell>
          <cell r="AA500" t="str">
            <v>NULL</v>
          </cell>
          <cell r="AB500" t="str">
            <v>NULL</v>
          </cell>
          <cell r="AC500" t="str">
            <v>NULL</v>
          </cell>
          <cell r="AD500">
            <v>2</v>
          </cell>
          <cell r="AE500" t="str">
            <v>NULL</v>
          </cell>
          <cell r="AF500">
            <v>2</v>
          </cell>
          <cell r="AG500">
            <v>2</v>
          </cell>
          <cell r="AH500">
            <v>2</v>
          </cell>
          <cell r="AI500">
            <v>2</v>
          </cell>
          <cell r="AJ500" t="str">
            <v>NULL</v>
          </cell>
          <cell r="AK500">
            <v>8</v>
          </cell>
          <cell r="AL500" t="str">
            <v>NULL</v>
          </cell>
        </row>
        <row r="501">
          <cell r="A501">
            <v>117286</v>
          </cell>
          <cell r="B501">
            <v>9192343</v>
          </cell>
          <cell r="C501" t="str">
            <v>Dundale Primary School and Nursery</v>
          </cell>
          <cell r="D501" t="str">
            <v>East of England</v>
          </cell>
          <cell r="E501" t="str">
            <v>East of England</v>
          </cell>
          <cell r="F501" t="str">
            <v>Hertfordshire</v>
          </cell>
          <cell r="G501" t="str">
            <v>South West Hertfordshire</v>
          </cell>
          <cell r="H501" t="str">
            <v>HP23 5DJ</v>
          </cell>
          <cell r="I501" t="str">
            <v>Community School</v>
          </cell>
          <cell r="J501" t="str">
            <v>Primary</v>
          </cell>
          <cell r="K501" t="str">
            <v>Does not have a sixth form</v>
          </cell>
          <cell r="L501">
            <v>10001060</v>
          </cell>
          <cell r="M501">
            <v>42269</v>
          </cell>
          <cell r="N501">
            <v>42269</v>
          </cell>
          <cell r="O501" t="str">
            <v>Maintained Academy and School Short inspection</v>
          </cell>
          <cell r="P501" t="str">
            <v>Schools - Short inspection</v>
          </cell>
          <cell r="Q501" t="str">
            <v>NULL</v>
          </cell>
          <cell r="R501" t="str">
            <v>NULL</v>
          </cell>
          <cell r="S501" t="str">
            <v>NULL</v>
          </cell>
          <cell r="T501" t="str">
            <v>NULL</v>
          </cell>
          <cell r="U501" t="str">
            <v>NULL</v>
          </cell>
          <cell r="V501" t="str">
            <v>NULL</v>
          </cell>
          <cell r="W501" t="str">
            <v>NULL</v>
          </cell>
          <cell r="X501" t="str">
            <v>NULL</v>
          </cell>
          <cell r="Y501" t="str">
            <v>NULL</v>
          </cell>
          <cell r="Z501" t="str">
            <v>NULL</v>
          </cell>
          <cell r="AA501" t="str">
            <v>NULL</v>
          </cell>
          <cell r="AB501" t="str">
            <v>NULL</v>
          </cell>
          <cell r="AC501" t="str">
            <v>NULL</v>
          </cell>
          <cell r="AD501">
            <v>2</v>
          </cell>
          <cell r="AE501" t="str">
            <v>NULL</v>
          </cell>
          <cell r="AF501">
            <v>2</v>
          </cell>
          <cell r="AG501">
            <v>2</v>
          </cell>
          <cell r="AH501">
            <v>2</v>
          </cell>
          <cell r="AI501">
            <v>2</v>
          </cell>
          <cell r="AJ501" t="str">
            <v>NULL</v>
          </cell>
          <cell r="AK501">
            <v>8</v>
          </cell>
          <cell r="AL501" t="str">
            <v>NULL</v>
          </cell>
        </row>
        <row r="502">
          <cell r="A502">
            <v>117340</v>
          </cell>
          <cell r="B502">
            <v>9192433</v>
          </cell>
          <cell r="C502" t="str">
            <v>Coates Way JMI and Nursery School</v>
          </cell>
          <cell r="D502" t="str">
            <v>East of England</v>
          </cell>
          <cell r="E502" t="str">
            <v>East of England</v>
          </cell>
          <cell r="F502" t="str">
            <v>Hertfordshire</v>
          </cell>
          <cell r="G502" t="str">
            <v>Watford</v>
          </cell>
          <cell r="H502" t="str">
            <v>WD25 9NW</v>
          </cell>
          <cell r="I502" t="str">
            <v>Community School</v>
          </cell>
          <cell r="J502" t="str">
            <v>Primary</v>
          </cell>
          <cell r="K502" t="str">
            <v>Does not have a sixth form</v>
          </cell>
          <cell r="L502">
            <v>10001901</v>
          </cell>
          <cell r="M502">
            <v>42347</v>
          </cell>
          <cell r="N502">
            <v>42348</v>
          </cell>
          <cell r="O502" t="str">
            <v>Requires Improvement S5 Reinspection Visit 1</v>
          </cell>
          <cell r="P502" t="str">
            <v>Schools - S5</v>
          </cell>
          <cell r="Q502" t="str">
            <v>NULL</v>
          </cell>
          <cell r="R502">
            <v>2</v>
          </cell>
          <cell r="S502" t="str">
            <v>NULL</v>
          </cell>
          <cell r="T502">
            <v>2</v>
          </cell>
          <cell r="U502">
            <v>2</v>
          </cell>
          <cell r="V502">
            <v>2</v>
          </cell>
          <cell r="W502">
            <v>2</v>
          </cell>
          <cell r="X502" t="str">
            <v>NULL</v>
          </cell>
          <cell r="Y502">
            <v>2</v>
          </cell>
          <cell r="Z502" t="str">
            <v>NULL</v>
          </cell>
          <cell r="AA502" t="str">
            <v>NULL</v>
          </cell>
          <cell r="AB502" t="str">
            <v>NULL</v>
          </cell>
          <cell r="AC502" t="str">
            <v>NULL</v>
          </cell>
          <cell r="AD502">
            <v>3</v>
          </cell>
          <cell r="AE502" t="str">
            <v>NULL</v>
          </cell>
          <cell r="AF502">
            <v>3</v>
          </cell>
          <cell r="AG502">
            <v>3</v>
          </cell>
          <cell r="AH502">
            <v>2</v>
          </cell>
          <cell r="AI502">
            <v>2</v>
          </cell>
          <cell r="AJ502" t="str">
            <v>NULL</v>
          </cell>
          <cell r="AK502" t="str">
            <v>NULL</v>
          </cell>
          <cell r="AL502" t="str">
            <v>NULL</v>
          </cell>
        </row>
        <row r="503">
          <cell r="A503">
            <v>117345</v>
          </cell>
          <cell r="B503">
            <v>9192442</v>
          </cell>
          <cell r="C503" t="str">
            <v>Stonehill School</v>
          </cell>
          <cell r="D503" t="str">
            <v>East of England</v>
          </cell>
          <cell r="E503" t="str">
            <v>East of England</v>
          </cell>
          <cell r="F503" t="str">
            <v>Hertfordshire</v>
          </cell>
          <cell r="G503" t="str">
            <v>North East Hertfordshire</v>
          </cell>
          <cell r="H503" t="str">
            <v>SG6 4SZ</v>
          </cell>
          <cell r="I503" t="str">
            <v>Community School</v>
          </cell>
          <cell r="J503" t="str">
            <v>Primary</v>
          </cell>
          <cell r="K503" t="str">
            <v>Does not have a sixth form</v>
          </cell>
          <cell r="L503">
            <v>10001917</v>
          </cell>
          <cell r="M503">
            <v>42339</v>
          </cell>
          <cell r="N503">
            <v>42340</v>
          </cell>
          <cell r="O503" t="str">
            <v>Requires Improvement S5 Reinspection Visit 1</v>
          </cell>
          <cell r="P503" t="str">
            <v>Schools - S5</v>
          </cell>
          <cell r="Q503" t="str">
            <v>NULL</v>
          </cell>
          <cell r="R503">
            <v>3</v>
          </cell>
          <cell r="S503" t="str">
            <v>NULL</v>
          </cell>
          <cell r="T503">
            <v>3</v>
          </cell>
          <cell r="U503">
            <v>3</v>
          </cell>
          <cell r="V503">
            <v>3</v>
          </cell>
          <cell r="W503">
            <v>3</v>
          </cell>
          <cell r="X503" t="str">
            <v>NULL</v>
          </cell>
          <cell r="Y503">
            <v>3</v>
          </cell>
          <cell r="Z503" t="str">
            <v>NULL</v>
          </cell>
          <cell r="AA503" t="str">
            <v>NULL</v>
          </cell>
          <cell r="AB503" t="str">
            <v>NULL</v>
          </cell>
          <cell r="AC503" t="str">
            <v>NULL</v>
          </cell>
          <cell r="AD503">
            <v>3</v>
          </cell>
          <cell r="AE503" t="str">
            <v>NULL</v>
          </cell>
          <cell r="AF503">
            <v>3</v>
          </cell>
          <cell r="AG503">
            <v>3</v>
          </cell>
          <cell r="AH503">
            <v>2</v>
          </cell>
          <cell r="AI503">
            <v>3</v>
          </cell>
          <cell r="AJ503" t="str">
            <v>NULL</v>
          </cell>
          <cell r="AK503" t="str">
            <v>NULL</v>
          </cell>
          <cell r="AL503" t="str">
            <v>NULL</v>
          </cell>
        </row>
        <row r="504">
          <cell r="A504">
            <v>117404</v>
          </cell>
          <cell r="B504">
            <v>9193037</v>
          </cell>
          <cell r="C504" t="str">
            <v>Sarratt Church of England Primary School</v>
          </cell>
          <cell r="D504" t="str">
            <v>East of England</v>
          </cell>
          <cell r="E504" t="str">
            <v>East of England</v>
          </cell>
          <cell r="F504" t="str">
            <v>Hertfordshire</v>
          </cell>
          <cell r="G504" t="str">
            <v>South West Hertfordshire</v>
          </cell>
          <cell r="H504" t="str">
            <v>WD3 6AS</v>
          </cell>
          <cell r="I504" t="str">
            <v>Voluntary Controlled School</v>
          </cell>
          <cell r="J504" t="str">
            <v>Primary</v>
          </cell>
          <cell r="K504" t="str">
            <v>Does not have a sixth form</v>
          </cell>
          <cell r="L504">
            <v>10005310</v>
          </cell>
          <cell r="M504">
            <v>42347</v>
          </cell>
          <cell r="N504">
            <v>42348</v>
          </cell>
          <cell r="O504" t="str">
            <v>Schools into Special Measures Visit 3</v>
          </cell>
          <cell r="P504" t="str">
            <v>Schools - S8 deemed S5</v>
          </cell>
          <cell r="Q504" t="str">
            <v>NULL</v>
          </cell>
          <cell r="R504">
            <v>2</v>
          </cell>
          <cell r="S504" t="str">
            <v>NULL</v>
          </cell>
          <cell r="T504">
            <v>2</v>
          </cell>
          <cell r="U504">
            <v>2</v>
          </cell>
          <cell r="V504">
            <v>2</v>
          </cell>
          <cell r="W504">
            <v>2</v>
          </cell>
          <cell r="X504" t="str">
            <v>NULL</v>
          </cell>
          <cell r="Y504">
            <v>2</v>
          </cell>
          <cell r="Z504" t="str">
            <v>NULL</v>
          </cell>
          <cell r="AA504" t="str">
            <v>NULL</v>
          </cell>
          <cell r="AB504" t="str">
            <v>NULL</v>
          </cell>
          <cell r="AC504" t="str">
            <v>NULL</v>
          </cell>
          <cell r="AD504">
            <v>4</v>
          </cell>
          <cell r="AE504" t="str">
            <v>SM</v>
          </cell>
          <cell r="AF504">
            <v>4</v>
          </cell>
          <cell r="AG504">
            <v>4</v>
          </cell>
          <cell r="AH504">
            <v>4</v>
          </cell>
          <cell r="AI504">
            <v>4</v>
          </cell>
          <cell r="AJ504" t="str">
            <v>NULL</v>
          </cell>
          <cell r="AK504">
            <v>3</v>
          </cell>
          <cell r="AL504">
            <v>9</v>
          </cell>
        </row>
        <row r="505">
          <cell r="A505">
            <v>117475</v>
          </cell>
          <cell r="B505">
            <v>9193398</v>
          </cell>
          <cell r="C505" t="str">
            <v>St John Catholic Primary School</v>
          </cell>
          <cell r="D505" t="str">
            <v>East of England</v>
          </cell>
          <cell r="E505" t="str">
            <v>East of England</v>
          </cell>
          <cell r="F505" t="str">
            <v>Hertfordshire</v>
          </cell>
          <cell r="G505" t="str">
            <v>South West Hertfordshire</v>
          </cell>
          <cell r="H505" t="str">
            <v>WD3 7HG</v>
          </cell>
          <cell r="I505" t="str">
            <v>Voluntary Aided School</v>
          </cell>
          <cell r="J505" t="str">
            <v>Primary</v>
          </cell>
          <cell r="K505" t="str">
            <v>Does not have a sixth form</v>
          </cell>
          <cell r="L505">
            <v>10005857</v>
          </cell>
          <cell r="M505">
            <v>42289</v>
          </cell>
          <cell r="N505">
            <v>42289</v>
          </cell>
          <cell r="O505" t="str">
            <v>Requires Improvement monitoring Visit 2</v>
          </cell>
          <cell r="P505" t="str">
            <v>Schools - S8</v>
          </cell>
          <cell r="Q505" t="str">
            <v>NULL</v>
          </cell>
          <cell r="R505" t="str">
            <v>NULL</v>
          </cell>
          <cell r="S505" t="str">
            <v>NULL</v>
          </cell>
          <cell r="T505" t="str">
            <v>NULL</v>
          </cell>
          <cell r="U505" t="str">
            <v>NULL</v>
          </cell>
          <cell r="V505" t="str">
            <v>NULL</v>
          </cell>
          <cell r="W505" t="str">
            <v>NULL</v>
          </cell>
          <cell r="X505" t="str">
            <v>NULL</v>
          </cell>
          <cell r="Y505" t="str">
            <v>NULL</v>
          </cell>
          <cell r="Z505" t="str">
            <v>NULL</v>
          </cell>
          <cell r="AA505" t="str">
            <v>NULL</v>
          </cell>
          <cell r="AB505" t="str">
            <v>NULL</v>
          </cell>
          <cell r="AC505" t="str">
            <v>NULL</v>
          </cell>
          <cell r="AD505">
            <v>3</v>
          </cell>
          <cell r="AE505" t="str">
            <v>NULL</v>
          </cell>
          <cell r="AF505">
            <v>3</v>
          </cell>
          <cell r="AG505">
            <v>3</v>
          </cell>
          <cell r="AH505">
            <v>2</v>
          </cell>
          <cell r="AI505">
            <v>3</v>
          </cell>
          <cell r="AJ505" t="str">
            <v>NULL</v>
          </cell>
          <cell r="AK505" t="str">
            <v>NULL</v>
          </cell>
          <cell r="AL505" t="str">
            <v>NULL</v>
          </cell>
        </row>
        <row r="506">
          <cell r="A506">
            <v>117528</v>
          </cell>
          <cell r="B506">
            <v>9194100</v>
          </cell>
          <cell r="C506" t="str">
            <v>The Cavendish School</v>
          </cell>
          <cell r="D506" t="str">
            <v>East of England</v>
          </cell>
          <cell r="E506" t="str">
            <v>East of England</v>
          </cell>
          <cell r="F506" t="str">
            <v>Hertfordshire</v>
          </cell>
          <cell r="G506" t="str">
            <v>Hemel Hempstead</v>
          </cell>
          <cell r="H506" t="str">
            <v>HP1 3DW</v>
          </cell>
          <cell r="I506" t="str">
            <v>Community School</v>
          </cell>
          <cell r="J506" t="str">
            <v>Secondary</v>
          </cell>
          <cell r="K506" t="str">
            <v>Has a sixth form</v>
          </cell>
          <cell r="L506">
            <v>10005796</v>
          </cell>
          <cell r="M506">
            <v>42291</v>
          </cell>
          <cell r="N506">
            <v>42291</v>
          </cell>
          <cell r="O506" t="str">
            <v>Requires Improvement monitoring Visit 1</v>
          </cell>
          <cell r="P506" t="str">
            <v>Schools - S8</v>
          </cell>
          <cell r="Q506" t="str">
            <v>NULL</v>
          </cell>
          <cell r="R506" t="str">
            <v>NULL</v>
          </cell>
          <cell r="S506" t="str">
            <v>NULL</v>
          </cell>
          <cell r="T506" t="str">
            <v>NULL</v>
          </cell>
          <cell r="U506" t="str">
            <v>NULL</v>
          </cell>
          <cell r="V506" t="str">
            <v>NULL</v>
          </cell>
          <cell r="W506" t="str">
            <v>NULL</v>
          </cell>
          <cell r="X506" t="str">
            <v>NULL</v>
          </cell>
          <cell r="Y506" t="str">
            <v>NULL</v>
          </cell>
          <cell r="Z506" t="str">
            <v>NULL</v>
          </cell>
          <cell r="AA506" t="str">
            <v>NULL</v>
          </cell>
          <cell r="AB506" t="str">
            <v>NULL</v>
          </cell>
          <cell r="AC506" t="str">
            <v>NULL</v>
          </cell>
          <cell r="AD506">
            <v>3</v>
          </cell>
          <cell r="AE506" t="str">
            <v>NULL</v>
          </cell>
          <cell r="AF506">
            <v>3</v>
          </cell>
          <cell r="AG506">
            <v>3</v>
          </cell>
          <cell r="AH506">
            <v>2</v>
          </cell>
          <cell r="AI506">
            <v>3</v>
          </cell>
          <cell r="AJ506" t="str">
            <v>NULL</v>
          </cell>
          <cell r="AK506">
            <v>9</v>
          </cell>
          <cell r="AL506">
            <v>2</v>
          </cell>
        </row>
        <row r="507">
          <cell r="A507">
            <v>117538</v>
          </cell>
          <cell r="B507">
            <v>9194137</v>
          </cell>
          <cell r="C507" t="str">
            <v>Sheredes School</v>
          </cell>
          <cell r="D507" t="str">
            <v>East of England</v>
          </cell>
          <cell r="E507" t="str">
            <v>East of England</v>
          </cell>
          <cell r="F507" t="str">
            <v>Hertfordshire</v>
          </cell>
          <cell r="G507" t="str">
            <v>Broxbourne</v>
          </cell>
          <cell r="H507" t="str">
            <v>EN11 8JY</v>
          </cell>
          <cell r="I507" t="str">
            <v>Community School</v>
          </cell>
          <cell r="J507" t="str">
            <v>Secondary</v>
          </cell>
          <cell r="K507" t="str">
            <v>Has a sixth form</v>
          </cell>
          <cell r="L507">
            <v>10005339</v>
          </cell>
          <cell r="M507">
            <v>42340</v>
          </cell>
          <cell r="N507">
            <v>42340</v>
          </cell>
          <cell r="O507" t="str">
            <v>Schools with Serious Weaknesses Visit 2</v>
          </cell>
          <cell r="P507" t="str">
            <v>Schools - S8</v>
          </cell>
          <cell r="Q507" t="str">
            <v>NULL</v>
          </cell>
          <cell r="R507" t="str">
            <v>NULL</v>
          </cell>
          <cell r="S507" t="str">
            <v>NULL</v>
          </cell>
          <cell r="T507" t="str">
            <v>NULL</v>
          </cell>
          <cell r="U507" t="str">
            <v>NULL</v>
          </cell>
          <cell r="V507" t="str">
            <v>NULL</v>
          </cell>
          <cell r="W507" t="str">
            <v>NULL</v>
          </cell>
          <cell r="X507" t="str">
            <v>NULL</v>
          </cell>
          <cell r="Y507" t="str">
            <v>NULL</v>
          </cell>
          <cell r="Z507" t="str">
            <v>NULL</v>
          </cell>
          <cell r="AA507" t="str">
            <v>NULL</v>
          </cell>
          <cell r="AB507" t="str">
            <v>NULL</v>
          </cell>
          <cell r="AC507" t="str">
            <v>NULL</v>
          </cell>
          <cell r="AD507">
            <v>4</v>
          </cell>
          <cell r="AE507" t="str">
            <v>SWK</v>
          </cell>
          <cell r="AF507">
            <v>4</v>
          </cell>
          <cell r="AG507">
            <v>4</v>
          </cell>
          <cell r="AH507">
            <v>3</v>
          </cell>
          <cell r="AI507">
            <v>3</v>
          </cell>
          <cell r="AJ507" t="str">
            <v>NULL</v>
          </cell>
          <cell r="AK507">
            <v>9</v>
          </cell>
          <cell r="AL507">
            <v>3</v>
          </cell>
        </row>
        <row r="508">
          <cell r="A508">
            <v>117679</v>
          </cell>
          <cell r="B508">
            <v>9197022</v>
          </cell>
          <cell r="C508" t="str">
            <v>Lonsdale School</v>
          </cell>
          <cell r="D508" t="str">
            <v>East of England</v>
          </cell>
          <cell r="E508" t="str">
            <v>East of England</v>
          </cell>
          <cell r="F508" t="str">
            <v>Hertfordshire</v>
          </cell>
          <cell r="G508" t="str">
            <v>Stevenage</v>
          </cell>
          <cell r="H508" t="str">
            <v>SG2 8UT</v>
          </cell>
          <cell r="I508" t="str">
            <v>Community Special School</v>
          </cell>
          <cell r="J508" t="str">
            <v>Special</v>
          </cell>
          <cell r="K508" t="str">
            <v>Has a sixth form</v>
          </cell>
          <cell r="L508">
            <v>10004007</v>
          </cell>
          <cell r="M508">
            <v>42276</v>
          </cell>
          <cell r="N508">
            <v>42277</v>
          </cell>
          <cell r="O508" t="str">
            <v>Schools into Special Measures Visit 3</v>
          </cell>
          <cell r="P508" t="str">
            <v>Schools - S8</v>
          </cell>
          <cell r="Q508" t="str">
            <v>NULL</v>
          </cell>
          <cell r="R508" t="str">
            <v>NULL</v>
          </cell>
          <cell r="S508" t="str">
            <v>NULL</v>
          </cell>
          <cell r="T508" t="str">
            <v>NULL</v>
          </cell>
          <cell r="U508" t="str">
            <v>NULL</v>
          </cell>
          <cell r="V508" t="str">
            <v>NULL</v>
          </cell>
          <cell r="W508" t="str">
            <v>NULL</v>
          </cell>
          <cell r="X508" t="str">
            <v>NULL</v>
          </cell>
          <cell r="Y508" t="str">
            <v>NULL</v>
          </cell>
          <cell r="Z508" t="str">
            <v>NULL</v>
          </cell>
          <cell r="AA508" t="str">
            <v>NULL</v>
          </cell>
          <cell r="AB508" t="str">
            <v>NULL</v>
          </cell>
          <cell r="AC508" t="str">
            <v>NULL</v>
          </cell>
          <cell r="AD508">
            <v>4</v>
          </cell>
          <cell r="AE508" t="str">
            <v>SM</v>
          </cell>
          <cell r="AF508">
            <v>3</v>
          </cell>
          <cell r="AG508">
            <v>3</v>
          </cell>
          <cell r="AH508">
            <v>4</v>
          </cell>
          <cell r="AI508">
            <v>4</v>
          </cell>
          <cell r="AJ508" t="str">
            <v>NULL</v>
          </cell>
          <cell r="AK508">
            <v>2</v>
          </cell>
          <cell r="AL508">
            <v>2</v>
          </cell>
        </row>
        <row r="509">
          <cell r="A509">
            <v>117703</v>
          </cell>
          <cell r="B509">
            <v>8101102</v>
          </cell>
          <cell r="C509" t="str">
            <v>Rise Academy</v>
          </cell>
          <cell r="D509" t="str">
            <v>Yorkshire and the Humber</v>
          </cell>
          <cell r="E509" t="str">
            <v>North East, Yorkshire and the Humber</v>
          </cell>
          <cell r="F509" t="str">
            <v>Kingston upon Hull</v>
          </cell>
          <cell r="G509" t="str">
            <v>Kingston upon Hull West and Hessle</v>
          </cell>
          <cell r="H509" t="str">
            <v>HU2 0LH</v>
          </cell>
          <cell r="I509" t="str">
            <v>Pupil Referral Unit</v>
          </cell>
          <cell r="J509" t="str">
            <v>PRU</v>
          </cell>
          <cell r="K509" t="str">
            <v>Not applicable</v>
          </cell>
          <cell r="L509">
            <v>10002121</v>
          </cell>
          <cell r="M509">
            <v>42340</v>
          </cell>
          <cell r="N509">
            <v>42341</v>
          </cell>
          <cell r="O509" t="str">
            <v>Requires Improvement S5 Reinspection Visit 1</v>
          </cell>
          <cell r="P509" t="str">
            <v>Schools - S5</v>
          </cell>
          <cell r="Q509" t="str">
            <v>NULL</v>
          </cell>
          <cell r="R509">
            <v>2</v>
          </cell>
          <cell r="S509" t="str">
            <v>NULL</v>
          </cell>
          <cell r="T509">
            <v>2</v>
          </cell>
          <cell r="U509">
            <v>2</v>
          </cell>
          <cell r="V509">
            <v>2</v>
          </cell>
          <cell r="W509">
            <v>2</v>
          </cell>
          <cell r="X509" t="str">
            <v>NULL</v>
          </cell>
          <cell r="Y509" t="str">
            <v>NULL</v>
          </cell>
          <cell r="Z509" t="str">
            <v>NULL</v>
          </cell>
          <cell r="AA509" t="str">
            <v>NULL</v>
          </cell>
          <cell r="AB509" t="str">
            <v>NULL</v>
          </cell>
          <cell r="AC509" t="str">
            <v>NULL</v>
          </cell>
          <cell r="AD509">
            <v>3</v>
          </cell>
          <cell r="AE509" t="str">
            <v>NULL</v>
          </cell>
          <cell r="AF509">
            <v>3</v>
          </cell>
          <cell r="AG509">
            <v>3</v>
          </cell>
          <cell r="AH509">
            <v>2</v>
          </cell>
          <cell r="AI509">
            <v>2</v>
          </cell>
          <cell r="AJ509" t="str">
            <v>NULL</v>
          </cell>
          <cell r="AK509" t="str">
            <v>NULL</v>
          </cell>
          <cell r="AL509" t="str">
            <v>NULL</v>
          </cell>
        </row>
        <row r="510">
          <cell r="A510">
            <v>117753</v>
          </cell>
          <cell r="B510">
            <v>8132140</v>
          </cell>
          <cell r="C510" t="str">
            <v>Winteringham Primary School</v>
          </cell>
          <cell r="D510" t="str">
            <v>Yorkshire and the Humber</v>
          </cell>
          <cell r="E510" t="str">
            <v>North East, Yorkshire and the Humber</v>
          </cell>
          <cell r="F510" t="str">
            <v>North Lincolnshire</v>
          </cell>
          <cell r="G510" t="str">
            <v>Brigg and Goole</v>
          </cell>
          <cell r="H510" t="str">
            <v>DN15 9NL</v>
          </cell>
          <cell r="I510" t="str">
            <v>Community School</v>
          </cell>
          <cell r="J510" t="str">
            <v>Primary</v>
          </cell>
          <cell r="K510" t="str">
            <v>Does not have a sixth form</v>
          </cell>
          <cell r="L510">
            <v>10001097</v>
          </cell>
          <cell r="M510">
            <v>42284</v>
          </cell>
          <cell r="N510">
            <v>42285</v>
          </cell>
          <cell r="O510" t="str">
            <v>Maintained Academy and School Short inspection</v>
          </cell>
          <cell r="P510" t="str">
            <v>Schools - S8 deemed S5</v>
          </cell>
          <cell r="Q510" t="str">
            <v>NULL</v>
          </cell>
          <cell r="R510">
            <v>1</v>
          </cell>
          <cell r="S510" t="str">
            <v>NULL</v>
          </cell>
          <cell r="T510">
            <v>1</v>
          </cell>
          <cell r="U510">
            <v>1</v>
          </cell>
          <cell r="V510">
            <v>1</v>
          </cell>
          <cell r="W510">
            <v>1</v>
          </cell>
          <cell r="X510" t="str">
            <v>NULL</v>
          </cell>
          <cell r="Y510">
            <v>2</v>
          </cell>
          <cell r="Z510" t="str">
            <v>NULL</v>
          </cell>
          <cell r="AA510" t="str">
            <v>NULL</v>
          </cell>
          <cell r="AB510" t="str">
            <v>NULL</v>
          </cell>
          <cell r="AC510" t="str">
            <v>NULL</v>
          </cell>
          <cell r="AD510">
            <v>2</v>
          </cell>
          <cell r="AE510" t="str">
            <v>NULL</v>
          </cell>
          <cell r="AF510">
            <v>2</v>
          </cell>
          <cell r="AG510">
            <v>2</v>
          </cell>
          <cell r="AH510">
            <v>2</v>
          </cell>
          <cell r="AI510">
            <v>2</v>
          </cell>
          <cell r="AJ510" t="str">
            <v>NULL</v>
          </cell>
          <cell r="AK510">
            <v>2</v>
          </cell>
          <cell r="AL510">
            <v>9</v>
          </cell>
        </row>
        <row r="511">
          <cell r="A511">
            <v>117756</v>
          </cell>
          <cell r="B511">
            <v>8132143</v>
          </cell>
          <cell r="C511" t="str">
            <v>Priory Lane Community School</v>
          </cell>
          <cell r="D511" t="str">
            <v>Yorkshire and the Humber</v>
          </cell>
          <cell r="E511" t="str">
            <v>North East, Yorkshire and the Humber</v>
          </cell>
          <cell r="F511" t="str">
            <v>North Lincolnshire</v>
          </cell>
          <cell r="G511" t="str">
            <v>Scunthorpe</v>
          </cell>
          <cell r="H511" t="str">
            <v>DN17 1HE</v>
          </cell>
          <cell r="I511" t="str">
            <v>Community School</v>
          </cell>
          <cell r="J511" t="str">
            <v>Primary</v>
          </cell>
          <cell r="K511" t="str">
            <v>Does not have a sixth form</v>
          </cell>
          <cell r="L511">
            <v>10006813</v>
          </cell>
          <cell r="M511">
            <v>42327</v>
          </cell>
          <cell r="N511">
            <v>42327</v>
          </cell>
          <cell r="O511" t="str">
            <v>Requires Improvement monitoring Visit 1</v>
          </cell>
          <cell r="P511" t="str">
            <v>Schools - S8</v>
          </cell>
          <cell r="Q511" t="str">
            <v>NULL</v>
          </cell>
          <cell r="R511" t="str">
            <v>NULL</v>
          </cell>
          <cell r="S511" t="str">
            <v>NULL</v>
          </cell>
          <cell r="T511" t="str">
            <v>NULL</v>
          </cell>
          <cell r="U511" t="str">
            <v>NULL</v>
          </cell>
          <cell r="V511" t="str">
            <v>NULL</v>
          </cell>
          <cell r="W511" t="str">
            <v>NULL</v>
          </cell>
          <cell r="X511" t="str">
            <v>NULL</v>
          </cell>
          <cell r="Y511" t="str">
            <v>NULL</v>
          </cell>
          <cell r="Z511" t="str">
            <v>NULL</v>
          </cell>
          <cell r="AA511" t="str">
            <v>NULL</v>
          </cell>
          <cell r="AB511" t="str">
            <v>NULL</v>
          </cell>
          <cell r="AC511" t="str">
            <v>NULL</v>
          </cell>
          <cell r="AD511">
            <v>3</v>
          </cell>
          <cell r="AE511" t="str">
            <v>NULL</v>
          </cell>
          <cell r="AF511">
            <v>3</v>
          </cell>
          <cell r="AG511">
            <v>3</v>
          </cell>
          <cell r="AH511">
            <v>3</v>
          </cell>
          <cell r="AI511">
            <v>3</v>
          </cell>
          <cell r="AJ511" t="str">
            <v>NULL</v>
          </cell>
          <cell r="AK511">
            <v>3</v>
          </cell>
          <cell r="AL511">
            <v>9</v>
          </cell>
        </row>
        <row r="512">
          <cell r="A512">
            <v>117815</v>
          </cell>
          <cell r="B512">
            <v>8102642</v>
          </cell>
          <cell r="C512" t="str">
            <v>St George's Primary School</v>
          </cell>
          <cell r="D512" t="str">
            <v>Yorkshire and the Humber</v>
          </cell>
          <cell r="E512" t="str">
            <v>North East, Yorkshire and the Humber</v>
          </cell>
          <cell r="F512" t="str">
            <v>Kingston upon Hull</v>
          </cell>
          <cell r="G512" t="str">
            <v>Kingston upon Hull West and Hessle</v>
          </cell>
          <cell r="H512" t="str">
            <v>HU3 6ED</v>
          </cell>
          <cell r="I512" t="str">
            <v>Foundation School</v>
          </cell>
          <cell r="J512" t="str">
            <v>Primary</v>
          </cell>
          <cell r="K512" t="str">
            <v>Does not have a sixth form</v>
          </cell>
          <cell r="L512">
            <v>10003094</v>
          </cell>
          <cell r="M512">
            <v>42339</v>
          </cell>
          <cell r="N512">
            <v>42340</v>
          </cell>
          <cell r="O512" t="str">
            <v>Maintained Academy and School Short inspection</v>
          </cell>
          <cell r="P512" t="str">
            <v>Schools - S8 deemed S5</v>
          </cell>
          <cell r="Q512" t="str">
            <v>NULL</v>
          </cell>
          <cell r="R512">
            <v>3</v>
          </cell>
          <cell r="S512" t="str">
            <v>NULL</v>
          </cell>
          <cell r="T512">
            <v>3</v>
          </cell>
          <cell r="U512">
            <v>3</v>
          </cell>
          <cell r="V512">
            <v>3</v>
          </cell>
          <cell r="W512">
            <v>3</v>
          </cell>
          <cell r="X512" t="str">
            <v>NULL</v>
          </cell>
          <cell r="Y512">
            <v>2</v>
          </cell>
          <cell r="Z512" t="str">
            <v>NULL</v>
          </cell>
          <cell r="AA512" t="str">
            <v>NULL</v>
          </cell>
          <cell r="AB512" t="str">
            <v>NULL</v>
          </cell>
          <cell r="AC512" t="str">
            <v>NULL</v>
          </cell>
          <cell r="AD512">
            <v>2</v>
          </cell>
          <cell r="AE512" t="str">
            <v>NULL</v>
          </cell>
          <cell r="AF512">
            <v>2</v>
          </cell>
          <cell r="AG512">
            <v>2</v>
          </cell>
          <cell r="AH512">
            <v>2</v>
          </cell>
          <cell r="AI512">
            <v>2</v>
          </cell>
          <cell r="AJ512" t="str">
            <v>NULL</v>
          </cell>
          <cell r="AK512">
            <v>8</v>
          </cell>
          <cell r="AL512" t="str">
            <v>NULL</v>
          </cell>
        </row>
        <row r="513">
          <cell r="A513">
            <v>117820</v>
          </cell>
          <cell r="B513">
            <v>8102670</v>
          </cell>
          <cell r="C513" t="str">
            <v>Thanet Primary School</v>
          </cell>
          <cell r="D513" t="str">
            <v>Yorkshire and the Humber</v>
          </cell>
          <cell r="E513" t="str">
            <v>North East, Yorkshire and the Humber</v>
          </cell>
          <cell r="F513" t="str">
            <v>Kingston upon Hull</v>
          </cell>
          <cell r="G513" t="str">
            <v>Kingston upon Hull East</v>
          </cell>
          <cell r="H513" t="str">
            <v>HU9 4AY</v>
          </cell>
          <cell r="I513" t="str">
            <v>Foundation School</v>
          </cell>
          <cell r="J513" t="str">
            <v>Primary</v>
          </cell>
          <cell r="K513" t="str">
            <v>Does not have a sixth form</v>
          </cell>
          <cell r="L513">
            <v>10004012</v>
          </cell>
          <cell r="M513">
            <v>42277</v>
          </cell>
          <cell r="N513">
            <v>42278</v>
          </cell>
          <cell r="O513" t="str">
            <v>Schools into Special Measures Visit 4</v>
          </cell>
          <cell r="P513" t="str">
            <v>Schools - S8</v>
          </cell>
          <cell r="Q513" t="str">
            <v>NULL</v>
          </cell>
          <cell r="R513" t="str">
            <v>NULL</v>
          </cell>
          <cell r="S513" t="str">
            <v>NULL</v>
          </cell>
          <cell r="T513" t="str">
            <v>NULL</v>
          </cell>
          <cell r="U513" t="str">
            <v>NULL</v>
          </cell>
          <cell r="V513" t="str">
            <v>NULL</v>
          </cell>
          <cell r="W513" t="str">
            <v>NULL</v>
          </cell>
          <cell r="X513" t="str">
            <v>NULL</v>
          </cell>
          <cell r="Y513" t="str">
            <v>NULL</v>
          </cell>
          <cell r="Z513" t="str">
            <v>NULL</v>
          </cell>
          <cell r="AA513" t="str">
            <v>NULL</v>
          </cell>
          <cell r="AB513" t="str">
            <v>NULL</v>
          </cell>
          <cell r="AC513" t="str">
            <v>NULL</v>
          </cell>
          <cell r="AD513">
            <v>4</v>
          </cell>
          <cell r="AE513" t="str">
            <v>SM</v>
          </cell>
          <cell r="AF513">
            <v>4</v>
          </cell>
          <cell r="AG513">
            <v>4</v>
          </cell>
          <cell r="AH513">
            <v>3</v>
          </cell>
          <cell r="AI513">
            <v>4</v>
          </cell>
          <cell r="AJ513" t="str">
            <v>NULL</v>
          </cell>
          <cell r="AK513" t="str">
            <v>NULL</v>
          </cell>
          <cell r="AL513" t="str">
            <v>NULL</v>
          </cell>
        </row>
        <row r="514">
          <cell r="A514">
            <v>117832</v>
          </cell>
          <cell r="B514">
            <v>8112709</v>
          </cell>
          <cell r="C514" t="str">
            <v>Burlington Junior School</v>
          </cell>
          <cell r="D514" t="str">
            <v>Yorkshire and the Humber</v>
          </cell>
          <cell r="E514" t="str">
            <v>North East, Yorkshire and the Humber</v>
          </cell>
          <cell r="F514" t="str">
            <v>East Riding of Yorkshire</v>
          </cell>
          <cell r="G514" t="str">
            <v>East Yorkshire</v>
          </cell>
          <cell r="H514" t="str">
            <v>YO16 7AQ</v>
          </cell>
          <cell r="I514" t="str">
            <v>Community School</v>
          </cell>
          <cell r="J514" t="str">
            <v>Primary</v>
          </cell>
          <cell r="K514" t="str">
            <v>Does not have a sixth form</v>
          </cell>
          <cell r="L514">
            <v>10006809</v>
          </cell>
          <cell r="M514">
            <v>42297</v>
          </cell>
          <cell r="N514">
            <v>42297</v>
          </cell>
          <cell r="O514" t="str">
            <v>Requires Improvement monitoring Visit 1</v>
          </cell>
          <cell r="P514" t="str">
            <v>Schools - S8</v>
          </cell>
          <cell r="Q514" t="str">
            <v>NULL</v>
          </cell>
          <cell r="R514" t="str">
            <v>NULL</v>
          </cell>
          <cell r="S514" t="str">
            <v>NULL</v>
          </cell>
          <cell r="T514" t="str">
            <v>NULL</v>
          </cell>
          <cell r="U514" t="str">
            <v>NULL</v>
          </cell>
          <cell r="V514" t="str">
            <v>NULL</v>
          </cell>
          <cell r="W514" t="str">
            <v>NULL</v>
          </cell>
          <cell r="X514" t="str">
            <v>NULL</v>
          </cell>
          <cell r="Y514" t="str">
            <v>NULL</v>
          </cell>
          <cell r="Z514" t="str">
            <v>NULL</v>
          </cell>
          <cell r="AA514" t="str">
            <v>NULL</v>
          </cell>
          <cell r="AB514" t="str">
            <v>NULL</v>
          </cell>
          <cell r="AC514" t="str">
            <v>NULL</v>
          </cell>
          <cell r="AD514">
            <v>3</v>
          </cell>
          <cell r="AE514" t="str">
            <v>NULL</v>
          </cell>
          <cell r="AF514">
            <v>3</v>
          </cell>
          <cell r="AG514">
            <v>3</v>
          </cell>
          <cell r="AH514">
            <v>2</v>
          </cell>
          <cell r="AI514">
            <v>3</v>
          </cell>
          <cell r="AJ514" t="str">
            <v>NULL</v>
          </cell>
          <cell r="AK514">
            <v>9</v>
          </cell>
          <cell r="AL514">
            <v>9</v>
          </cell>
        </row>
        <row r="515">
          <cell r="A515">
            <v>117851</v>
          </cell>
          <cell r="B515">
            <v>8112731</v>
          </cell>
          <cell r="C515" t="str">
            <v>Hedon Primary School</v>
          </cell>
          <cell r="D515" t="str">
            <v>Yorkshire and the Humber</v>
          </cell>
          <cell r="E515" t="str">
            <v>North East, Yorkshire and the Humber</v>
          </cell>
          <cell r="F515" t="str">
            <v>East Riding of Yorkshire</v>
          </cell>
          <cell r="G515" t="str">
            <v>Beverley and Holderness</v>
          </cell>
          <cell r="H515" t="str">
            <v>HU12 8BN</v>
          </cell>
          <cell r="I515" t="str">
            <v>Community School</v>
          </cell>
          <cell r="J515" t="str">
            <v>Primary</v>
          </cell>
          <cell r="K515" t="str">
            <v>Does not have a sixth form</v>
          </cell>
          <cell r="L515">
            <v>10002139</v>
          </cell>
          <cell r="M515">
            <v>42332</v>
          </cell>
          <cell r="N515">
            <v>42333</v>
          </cell>
          <cell r="O515" t="str">
            <v>Requires Improvement S5 Reinspection Visit 1</v>
          </cell>
          <cell r="P515" t="str">
            <v>Schools - S5</v>
          </cell>
          <cell r="Q515" t="str">
            <v>NULL</v>
          </cell>
          <cell r="R515">
            <v>2</v>
          </cell>
          <cell r="S515" t="str">
            <v>NULL</v>
          </cell>
          <cell r="T515">
            <v>2</v>
          </cell>
          <cell r="U515">
            <v>2</v>
          </cell>
          <cell r="V515">
            <v>2</v>
          </cell>
          <cell r="W515">
            <v>2</v>
          </cell>
          <cell r="X515" t="str">
            <v>NULL</v>
          </cell>
          <cell r="Y515">
            <v>2</v>
          </cell>
          <cell r="Z515" t="str">
            <v>NULL</v>
          </cell>
          <cell r="AA515" t="str">
            <v>NULL</v>
          </cell>
          <cell r="AB515" t="str">
            <v>NULL</v>
          </cell>
          <cell r="AC515" t="str">
            <v>NULL</v>
          </cell>
          <cell r="AD515">
            <v>3</v>
          </cell>
          <cell r="AE515" t="str">
            <v>NULL</v>
          </cell>
          <cell r="AF515">
            <v>3</v>
          </cell>
          <cell r="AG515">
            <v>3</v>
          </cell>
          <cell r="AH515">
            <v>3</v>
          </cell>
          <cell r="AI515">
            <v>3</v>
          </cell>
          <cell r="AJ515" t="str">
            <v>NULL</v>
          </cell>
          <cell r="AK515" t="str">
            <v>NULL</v>
          </cell>
          <cell r="AL515" t="str">
            <v>NULL</v>
          </cell>
        </row>
        <row r="516">
          <cell r="A516">
            <v>117886</v>
          </cell>
          <cell r="B516">
            <v>8112771</v>
          </cell>
          <cell r="C516" t="str">
            <v>Martongate Primary School</v>
          </cell>
          <cell r="D516" t="str">
            <v>Yorkshire and the Humber</v>
          </cell>
          <cell r="E516" t="str">
            <v>North East, Yorkshire and the Humber</v>
          </cell>
          <cell r="F516" t="str">
            <v>East Riding of Yorkshire</v>
          </cell>
          <cell r="G516" t="str">
            <v>East Yorkshire</v>
          </cell>
          <cell r="H516" t="str">
            <v>YO16 6YD</v>
          </cell>
          <cell r="I516" t="str">
            <v>Community School</v>
          </cell>
          <cell r="J516" t="str">
            <v>Primary</v>
          </cell>
          <cell r="K516" t="str">
            <v>Does not have a sixth form</v>
          </cell>
          <cell r="L516">
            <v>10002140</v>
          </cell>
          <cell r="M516">
            <v>42332</v>
          </cell>
          <cell r="N516">
            <v>42333</v>
          </cell>
          <cell r="O516" t="str">
            <v>Requires Improvement S5 Reinspection Visit 1</v>
          </cell>
          <cell r="P516" t="str">
            <v>Schools - S5</v>
          </cell>
          <cell r="Q516" t="str">
            <v>NULL</v>
          </cell>
          <cell r="R516">
            <v>2</v>
          </cell>
          <cell r="S516" t="str">
            <v>NULL</v>
          </cell>
          <cell r="T516">
            <v>2</v>
          </cell>
          <cell r="U516">
            <v>2</v>
          </cell>
          <cell r="V516">
            <v>2</v>
          </cell>
          <cell r="W516">
            <v>2</v>
          </cell>
          <cell r="X516" t="str">
            <v>NULL</v>
          </cell>
          <cell r="Y516">
            <v>2</v>
          </cell>
          <cell r="Z516" t="str">
            <v>NULL</v>
          </cell>
          <cell r="AA516" t="str">
            <v>NULL</v>
          </cell>
          <cell r="AB516" t="str">
            <v>NULL</v>
          </cell>
          <cell r="AC516" t="str">
            <v>NULL</v>
          </cell>
          <cell r="AD516">
            <v>3</v>
          </cell>
          <cell r="AE516" t="str">
            <v>NULL</v>
          </cell>
          <cell r="AF516">
            <v>3</v>
          </cell>
          <cell r="AG516">
            <v>3</v>
          </cell>
          <cell r="AH516">
            <v>2</v>
          </cell>
          <cell r="AI516">
            <v>3</v>
          </cell>
          <cell r="AJ516" t="str">
            <v>NULL</v>
          </cell>
          <cell r="AK516" t="str">
            <v>NULL</v>
          </cell>
          <cell r="AL516" t="str">
            <v>NULL</v>
          </cell>
        </row>
        <row r="517">
          <cell r="A517">
            <v>117913</v>
          </cell>
          <cell r="B517">
            <v>8102884</v>
          </cell>
          <cell r="C517" t="str">
            <v>Broadacre Primary School</v>
          </cell>
          <cell r="D517" t="str">
            <v>Yorkshire and the Humber</v>
          </cell>
          <cell r="E517" t="str">
            <v>North East, Yorkshire and the Humber</v>
          </cell>
          <cell r="F517" t="str">
            <v>Kingston upon Hull</v>
          </cell>
          <cell r="G517" t="str">
            <v>Kingston upon Hull North</v>
          </cell>
          <cell r="H517" t="str">
            <v>HU7 5YS</v>
          </cell>
          <cell r="I517" t="str">
            <v>Community School</v>
          </cell>
          <cell r="J517" t="str">
            <v>Primary</v>
          </cell>
          <cell r="K517" t="str">
            <v>Does not have a sixth form</v>
          </cell>
          <cell r="L517">
            <v>10002122</v>
          </cell>
          <cell r="M517">
            <v>42340</v>
          </cell>
          <cell r="N517">
            <v>42341</v>
          </cell>
          <cell r="O517" t="str">
            <v>Requires Improvement S5 Reinspection Visit 1</v>
          </cell>
          <cell r="P517" t="str">
            <v>Schools - S5</v>
          </cell>
          <cell r="Q517" t="str">
            <v>NULL</v>
          </cell>
          <cell r="R517">
            <v>2</v>
          </cell>
          <cell r="S517" t="str">
            <v>NULL</v>
          </cell>
          <cell r="T517">
            <v>2</v>
          </cell>
          <cell r="U517">
            <v>2</v>
          </cell>
          <cell r="V517">
            <v>2</v>
          </cell>
          <cell r="W517">
            <v>2</v>
          </cell>
          <cell r="X517" t="str">
            <v>NULL</v>
          </cell>
          <cell r="Y517">
            <v>2</v>
          </cell>
          <cell r="Z517" t="str">
            <v>NULL</v>
          </cell>
          <cell r="AA517" t="str">
            <v>NULL</v>
          </cell>
          <cell r="AB517" t="str">
            <v>NULL</v>
          </cell>
          <cell r="AC517" t="str">
            <v>NULL</v>
          </cell>
          <cell r="AD517">
            <v>3</v>
          </cell>
          <cell r="AE517" t="str">
            <v>NULL</v>
          </cell>
          <cell r="AF517">
            <v>3</v>
          </cell>
          <cell r="AG517">
            <v>3</v>
          </cell>
          <cell r="AH517">
            <v>2</v>
          </cell>
          <cell r="AI517">
            <v>2</v>
          </cell>
          <cell r="AJ517" t="str">
            <v>NULL</v>
          </cell>
          <cell r="AK517" t="str">
            <v>NULL</v>
          </cell>
          <cell r="AL517" t="str">
            <v>NULL</v>
          </cell>
        </row>
        <row r="518">
          <cell r="A518">
            <v>117914</v>
          </cell>
          <cell r="B518">
            <v>8102887</v>
          </cell>
          <cell r="C518" t="str">
            <v>Griffin Primary School</v>
          </cell>
          <cell r="D518" t="str">
            <v>Yorkshire and the Humber</v>
          </cell>
          <cell r="E518" t="str">
            <v>North East, Yorkshire and the Humber</v>
          </cell>
          <cell r="F518" t="str">
            <v>Kingston upon Hull</v>
          </cell>
          <cell r="G518" t="str">
            <v>Kingston upon Hull East</v>
          </cell>
          <cell r="H518" t="str">
            <v>HU9 4JL</v>
          </cell>
          <cell r="I518" t="str">
            <v>Foundation School</v>
          </cell>
          <cell r="J518" t="str">
            <v>Primary</v>
          </cell>
          <cell r="K518" t="str">
            <v>Does not have a sixth form</v>
          </cell>
          <cell r="L518">
            <v>10002123</v>
          </cell>
          <cell r="M518">
            <v>42339</v>
          </cell>
          <cell r="N518">
            <v>42340</v>
          </cell>
          <cell r="O518" t="str">
            <v>Requires Improvement S5 Reinspection Visit 1</v>
          </cell>
          <cell r="P518" t="str">
            <v>Schools - S5</v>
          </cell>
          <cell r="Q518" t="str">
            <v>NULL</v>
          </cell>
          <cell r="R518">
            <v>3</v>
          </cell>
          <cell r="S518" t="str">
            <v>NULL</v>
          </cell>
          <cell r="T518">
            <v>3</v>
          </cell>
          <cell r="U518">
            <v>3</v>
          </cell>
          <cell r="V518">
            <v>3</v>
          </cell>
          <cell r="W518">
            <v>3</v>
          </cell>
          <cell r="X518" t="str">
            <v>NULL</v>
          </cell>
          <cell r="Y518">
            <v>2</v>
          </cell>
          <cell r="Z518" t="str">
            <v>NULL</v>
          </cell>
          <cell r="AA518" t="str">
            <v>NULL</v>
          </cell>
          <cell r="AB518" t="str">
            <v>NULL</v>
          </cell>
          <cell r="AC518" t="str">
            <v>NULL</v>
          </cell>
          <cell r="AD518">
            <v>3</v>
          </cell>
          <cell r="AE518" t="str">
            <v>NULL</v>
          </cell>
          <cell r="AF518">
            <v>3</v>
          </cell>
          <cell r="AG518">
            <v>3</v>
          </cell>
          <cell r="AH518">
            <v>2</v>
          </cell>
          <cell r="AI518">
            <v>3</v>
          </cell>
          <cell r="AJ518" t="str">
            <v>NULL</v>
          </cell>
          <cell r="AK518" t="str">
            <v>NULL</v>
          </cell>
          <cell r="AL518" t="str">
            <v>NULL</v>
          </cell>
        </row>
        <row r="519">
          <cell r="A519">
            <v>117933</v>
          </cell>
          <cell r="B519">
            <v>8102906</v>
          </cell>
          <cell r="C519" t="str">
            <v>Foredyke Primary School</v>
          </cell>
          <cell r="D519" t="str">
            <v>Yorkshire and the Humber</v>
          </cell>
          <cell r="E519" t="str">
            <v>North East, Yorkshire and the Humber</v>
          </cell>
          <cell r="F519" t="str">
            <v>Kingston upon Hull</v>
          </cell>
          <cell r="G519" t="str">
            <v>Kingston upon Hull East</v>
          </cell>
          <cell r="H519" t="str">
            <v>HU9 5SN</v>
          </cell>
          <cell r="I519" t="str">
            <v>Foundation School</v>
          </cell>
          <cell r="J519" t="str">
            <v>Primary</v>
          </cell>
          <cell r="K519" t="str">
            <v>Does not have a sixth form</v>
          </cell>
          <cell r="L519">
            <v>10006827</v>
          </cell>
          <cell r="M519">
            <v>42349</v>
          </cell>
          <cell r="N519">
            <v>42349</v>
          </cell>
          <cell r="O519" t="str">
            <v>Requires Improvement monitoring Visit 1</v>
          </cell>
          <cell r="P519" t="str">
            <v>Schools - S8</v>
          </cell>
          <cell r="Q519" t="str">
            <v>NULL</v>
          </cell>
          <cell r="R519" t="str">
            <v>NULL</v>
          </cell>
          <cell r="S519" t="str">
            <v>NULL</v>
          </cell>
          <cell r="T519" t="str">
            <v>NULL</v>
          </cell>
          <cell r="U519" t="str">
            <v>NULL</v>
          </cell>
          <cell r="V519" t="str">
            <v>NULL</v>
          </cell>
          <cell r="W519" t="str">
            <v>NULL</v>
          </cell>
          <cell r="X519" t="str">
            <v>NULL</v>
          </cell>
          <cell r="Y519" t="str">
            <v>NULL</v>
          </cell>
          <cell r="Z519" t="str">
            <v>NULL</v>
          </cell>
          <cell r="AA519" t="str">
            <v>NULL</v>
          </cell>
          <cell r="AB519" t="str">
            <v>NULL</v>
          </cell>
          <cell r="AC519" t="str">
            <v>NULL</v>
          </cell>
          <cell r="AD519">
            <v>3</v>
          </cell>
          <cell r="AE519" t="str">
            <v>NULL</v>
          </cell>
          <cell r="AF519">
            <v>3</v>
          </cell>
          <cell r="AG519">
            <v>3</v>
          </cell>
          <cell r="AH519">
            <v>3</v>
          </cell>
          <cell r="AI519">
            <v>3</v>
          </cell>
          <cell r="AJ519" t="str">
            <v>NULL</v>
          </cell>
          <cell r="AK519">
            <v>2</v>
          </cell>
          <cell r="AL519">
            <v>9</v>
          </cell>
        </row>
        <row r="520">
          <cell r="A520">
            <v>117936</v>
          </cell>
          <cell r="B520">
            <v>8112909</v>
          </cell>
          <cell r="C520" t="str">
            <v>Kingsway Primary School</v>
          </cell>
          <cell r="D520" t="str">
            <v>Yorkshire and the Humber</v>
          </cell>
          <cell r="E520" t="str">
            <v>North East, Yorkshire and the Humber</v>
          </cell>
          <cell r="F520" t="str">
            <v>East Riding of Yorkshire</v>
          </cell>
          <cell r="G520" t="str">
            <v>Brigg and Goole</v>
          </cell>
          <cell r="H520" t="str">
            <v>DN14 5HQ</v>
          </cell>
          <cell r="I520" t="str">
            <v>Community School</v>
          </cell>
          <cell r="J520" t="str">
            <v>Primary</v>
          </cell>
          <cell r="K520" t="str">
            <v>Does not have a sixth form</v>
          </cell>
          <cell r="L520">
            <v>10002131</v>
          </cell>
          <cell r="M520">
            <v>42271</v>
          </cell>
          <cell r="N520">
            <v>42272</v>
          </cell>
          <cell r="O520" t="str">
            <v>Requires Improvement S5 Reinspection Visit 1</v>
          </cell>
          <cell r="P520" t="str">
            <v>Schools - S5</v>
          </cell>
          <cell r="Q520" t="str">
            <v>NULL</v>
          </cell>
          <cell r="R520">
            <v>3</v>
          </cell>
          <cell r="S520" t="str">
            <v>NULL</v>
          </cell>
          <cell r="T520">
            <v>3</v>
          </cell>
          <cell r="U520">
            <v>3</v>
          </cell>
          <cell r="V520">
            <v>2</v>
          </cell>
          <cell r="W520">
            <v>3</v>
          </cell>
          <cell r="X520" t="str">
            <v>NULL</v>
          </cell>
          <cell r="Y520">
            <v>3</v>
          </cell>
          <cell r="Z520" t="str">
            <v>NULL</v>
          </cell>
          <cell r="AA520" t="str">
            <v>NULL</v>
          </cell>
          <cell r="AB520" t="str">
            <v>NULL</v>
          </cell>
          <cell r="AC520" t="str">
            <v>NULL</v>
          </cell>
          <cell r="AD520">
            <v>3</v>
          </cell>
          <cell r="AE520" t="str">
            <v>NULL</v>
          </cell>
          <cell r="AF520">
            <v>3</v>
          </cell>
          <cell r="AG520">
            <v>3</v>
          </cell>
          <cell r="AH520">
            <v>2</v>
          </cell>
          <cell r="AI520">
            <v>3</v>
          </cell>
          <cell r="AJ520" t="str">
            <v>NULL</v>
          </cell>
          <cell r="AK520" t="str">
            <v>NULL</v>
          </cell>
          <cell r="AL520" t="str">
            <v>NULL</v>
          </cell>
        </row>
        <row r="521">
          <cell r="A521">
            <v>117981</v>
          </cell>
          <cell r="B521">
            <v>8113027</v>
          </cell>
          <cell r="C521" t="str">
            <v>Leven Church of England Voluntary Controlled Primary School</v>
          </cell>
          <cell r="D521" t="str">
            <v>Yorkshire and the Humber</v>
          </cell>
          <cell r="E521" t="str">
            <v>North East, Yorkshire and the Humber</v>
          </cell>
          <cell r="F521" t="str">
            <v>East Riding of Yorkshire</v>
          </cell>
          <cell r="G521" t="str">
            <v>Beverley and Holderness</v>
          </cell>
          <cell r="H521" t="str">
            <v>HU17 5NX</v>
          </cell>
          <cell r="I521" t="str">
            <v>Voluntary Controlled School</v>
          </cell>
          <cell r="J521" t="str">
            <v>Primary</v>
          </cell>
          <cell r="K521" t="str">
            <v>Does not have a sixth form</v>
          </cell>
          <cell r="L521">
            <v>10002142</v>
          </cell>
          <cell r="M521">
            <v>42325</v>
          </cell>
          <cell r="N521">
            <v>42326</v>
          </cell>
          <cell r="O521" t="str">
            <v>Requires Improvement S5 Reinspection Visit 1</v>
          </cell>
          <cell r="P521" t="str">
            <v>Schools - S5</v>
          </cell>
          <cell r="Q521" t="str">
            <v>NULL</v>
          </cell>
          <cell r="R521">
            <v>2</v>
          </cell>
          <cell r="S521" t="str">
            <v>NULL</v>
          </cell>
          <cell r="T521">
            <v>2</v>
          </cell>
          <cell r="U521">
            <v>2</v>
          </cell>
          <cell r="V521">
            <v>2</v>
          </cell>
          <cell r="W521">
            <v>2</v>
          </cell>
          <cell r="X521" t="str">
            <v>NULL</v>
          </cell>
          <cell r="Y521">
            <v>2</v>
          </cell>
          <cell r="Z521" t="str">
            <v>NULL</v>
          </cell>
          <cell r="AA521" t="str">
            <v>NULL</v>
          </cell>
          <cell r="AB521" t="str">
            <v>NULL</v>
          </cell>
          <cell r="AC521" t="str">
            <v>NULL</v>
          </cell>
          <cell r="AD521">
            <v>3</v>
          </cell>
          <cell r="AE521" t="str">
            <v>NULL</v>
          </cell>
          <cell r="AF521">
            <v>3</v>
          </cell>
          <cell r="AG521">
            <v>3</v>
          </cell>
          <cell r="AH521">
            <v>2</v>
          </cell>
          <cell r="AI521">
            <v>2</v>
          </cell>
          <cell r="AJ521" t="str">
            <v>NULL</v>
          </cell>
          <cell r="AK521" t="str">
            <v>NULL</v>
          </cell>
          <cell r="AL521" t="str">
            <v>NULL</v>
          </cell>
        </row>
        <row r="522">
          <cell r="A522">
            <v>118010</v>
          </cell>
          <cell r="B522">
            <v>8133063</v>
          </cell>
          <cell r="C522" t="str">
            <v>Gunness and Burringham CofE Primary School</v>
          </cell>
          <cell r="D522" t="str">
            <v>Yorkshire and the Humber</v>
          </cell>
          <cell r="E522" t="str">
            <v>North East, Yorkshire and the Humber</v>
          </cell>
          <cell r="F522" t="str">
            <v>North Lincolnshire</v>
          </cell>
          <cell r="G522" t="str">
            <v>Brigg and Goole</v>
          </cell>
          <cell r="H522" t="str">
            <v>DN17 3LT</v>
          </cell>
          <cell r="I522" t="str">
            <v>Voluntary Controlled School</v>
          </cell>
          <cell r="J522" t="str">
            <v>Primary</v>
          </cell>
          <cell r="K522" t="str">
            <v>Does not have a sixth form</v>
          </cell>
          <cell r="L522">
            <v>10001424</v>
          </cell>
          <cell r="M522">
            <v>42269</v>
          </cell>
          <cell r="N522">
            <v>42269</v>
          </cell>
          <cell r="O522" t="str">
            <v>Maintained Academy and School Short inspection</v>
          </cell>
          <cell r="P522" t="str">
            <v>Schools - Short inspection</v>
          </cell>
          <cell r="Q522" t="str">
            <v>NULL</v>
          </cell>
          <cell r="R522" t="str">
            <v>NULL</v>
          </cell>
          <cell r="S522" t="str">
            <v>NULL</v>
          </cell>
          <cell r="T522" t="str">
            <v>NULL</v>
          </cell>
          <cell r="U522" t="str">
            <v>NULL</v>
          </cell>
          <cell r="V522" t="str">
            <v>NULL</v>
          </cell>
          <cell r="W522" t="str">
            <v>NULL</v>
          </cell>
          <cell r="X522" t="str">
            <v>NULL</v>
          </cell>
          <cell r="Y522" t="str">
            <v>NULL</v>
          </cell>
          <cell r="Z522" t="str">
            <v>NULL</v>
          </cell>
          <cell r="AA522" t="str">
            <v>NULL</v>
          </cell>
          <cell r="AB522" t="str">
            <v>NULL</v>
          </cell>
          <cell r="AC522" t="str">
            <v>NULL</v>
          </cell>
          <cell r="AD522">
            <v>2</v>
          </cell>
          <cell r="AE522" t="str">
            <v>NULL</v>
          </cell>
          <cell r="AF522">
            <v>2</v>
          </cell>
          <cell r="AG522">
            <v>2</v>
          </cell>
          <cell r="AH522">
            <v>1</v>
          </cell>
          <cell r="AI522">
            <v>2</v>
          </cell>
          <cell r="AJ522" t="str">
            <v>NULL</v>
          </cell>
          <cell r="AK522">
            <v>8</v>
          </cell>
          <cell r="AL522" t="str">
            <v>NULL</v>
          </cell>
        </row>
        <row r="523">
          <cell r="A523">
            <v>118045</v>
          </cell>
          <cell r="B523">
            <v>8113332</v>
          </cell>
          <cell r="C523" t="str">
            <v>St Joseph's Catholic Primary School</v>
          </cell>
          <cell r="D523" t="str">
            <v>Yorkshire and the Humber</v>
          </cell>
          <cell r="E523" t="str">
            <v>North East, Yorkshire and the Humber</v>
          </cell>
          <cell r="F523" t="str">
            <v>East Riding of Yorkshire</v>
          </cell>
          <cell r="G523" t="str">
            <v>Brigg and Goole</v>
          </cell>
          <cell r="H523" t="str">
            <v>DN14 6HQ</v>
          </cell>
          <cell r="I523" t="str">
            <v>Voluntary Aided School</v>
          </cell>
          <cell r="J523" t="str">
            <v>Primary</v>
          </cell>
          <cell r="K523" t="str">
            <v>Does not have a sixth form</v>
          </cell>
          <cell r="L523">
            <v>10002998</v>
          </cell>
          <cell r="M523">
            <v>42297</v>
          </cell>
          <cell r="N523">
            <v>42298</v>
          </cell>
          <cell r="O523" t="str">
            <v>Maintained Academy and School Short inspection</v>
          </cell>
          <cell r="P523" t="str">
            <v>Schools - S8 deemed S5</v>
          </cell>
          <cell r="Q523" t="str">
            <v>NULL</v>
          </cell>
          <cell r="R523">
            <v>3</v>
          </cell>
          <cell r="S523" t="str">
            <v>NULL</v>
          </cell>
          <cell r="T523">
            <v>3</v>
          </cell>
          <cell r="U523">
            <v>3</v>
          </cell>
          <cell r="V523">
            <v>3</v>
          </cell>
          <cell r="W523">
            <v>3</v>
          </cell>
          <cell r="X523" t="str">
            <v>NULL</v>
          </cell>
          <cell r="Y523">
            <v>3</v>
          </cell>
          <cell r="Z523" t="str">
            <v>NULL</v>
          </cell>
          <cell r="AA523" t="str">
            <v>NULL</v>
          </cell>
          <cell r="AB523" t="str">
            <v>NULL</v>
          </cell>
          <cell r="AC523" t="str">
            <v>NULL</v>
          </cell>
          <cell r="AD523">
            <v>2</v>
          </cell>
          <cell r="AE523" t="str">
            <v>NULL</v>
          </cell>
          <cell r="AF523">
            <v>2</v>
          </cell>
          <cell r="AG523">
            <v>2</v>
          </cell>
          <cell r="AH523">
            <v>2</v>
          </cell>
          <cell r="AI523">
            <v>2</v>
          </cell>
          <cell r="AJ523" t="str">
            <v>NULL</v>
          </cell>
          <cell r="AK523">
            <v>8</v>
          </cell>
          <cell r="AL523" t="str">
            <v>NULL</v>
          </cell>
        </row>
        <row r="524">
          <cell r="A524">
            <v>118085</v>
          </cell>
          <cell r="B524">
            <v>8114064</v>
          </cell>
          <cell r="C524" t="str">
            <v>Headlands School</v>
          </cell>
          <cell r="D524" t="str">
            <v>Yorkshire and the Humber</v>
          </cell>
          <cell r="E524" t="str">
            <v>North East, Yorkshire and the Humber</v>
          </cell>
          <cell r="F524" t="str">
            <v>East Riding of Yorkshire</v>
          </cell>
          <cell r="G524" t="str">
            <v>East Yorkshire</v>
          </cell>
          <cell r="H524" t="str">
            <v>YO16 6UR</v>
          </cell>
          <cell r="I524" t="str">
            <v>Community School</v>
          </cell>
          <cell r="J524" t="str">
            <v>Secondary</v>
          </cell>
          <cell r="K524" t="str">
            <v>Has a sixth form</v>
          </cell>
          <cell r="L524">
            <v>10002130</v>
          </cell>
          <cell r="M524">
            <v>42347</v>
          </cell>
          <cell r="N524">
            <v>42348</v>
          </cell>
          <cell r="O524" t="str">
            <v>Requires Improvement S5 Reinspection Visit 1</v>
          </cell>
          <cell r="P524" t="str">
            <v>Schools - S5</v>
          </cell>
          <cell r="Q524" t="str">
            <v>NULL</v>
          </cell>
          <cell r="R524">
            <v>3</v>
          </cell>
          <cell r="S524" t="str">
            <v>NULL</v>
          </cell>
          <cell r="T524">
            <v>3</v>
          </cell>
          <cell r="U524">
            <v>3</v>
          </cell>
          <cell r="V524">
            <v>3</v>
          </cell>
          <cell r="W524">
            <v>3</v>
          </cell>
          <cell r="X524" t="str">
            <v>NULL</v>
          </cell>
          <cell r="Y524" t="str">
            <v>NULL</v>
          </cell>
          <cell r="Z524">
            <v>3</v>
          </cell>
          <cell r="AA524" t="str">
            <v>NULL</v>
          </cell>
          <cell r="AB524" t="str">
            <v>NULL</v>
          </cell>
          <cell r="AC524" t="str">
            <v>NULL</v>
          </cell>
          <cell r="AD524">
            <v>3</v>
          </cell>
          <cell r="AE524" t="str">
            <v>NULL</v>
          </cell>
          <cell r="AF524">
            <v>3</v>
          </cell>
          <cell r="AG524">
            <v>3</v>
          </cell>
          <cell r="AH524">
            <v>3</v>
          </cell>
          <cell r="AI524">
            <v>3</v>
          </cell>
          <cell r="AJ524" t="str">
            <v>NULL</v>
          </cell>
          <cell r="AK524" t="str">
            <v>NULL</v>
          </cell>
          <cell r="AL524" t="str">
            <v>NULL</v>
          </cell>
        </row>
        <row r="525">
          <cell r="A525">
            <v>118108</v>
          </cell>
          <cell r="B525">
            <v>8104455</v>
          </cell>
          <cell r="C525" t="str">
            <v>Andrew Marvell College</v>
          </cell>
          <cell r="D525" t="str">
            <v>Yorkshire and the Humber</v>
          </cell>
          <cell r="E525" t="str">
            <v>North East, Yorkshire and the Humber</v>
          </cell>
          <cell r="F525" t="str">
            <v>Kingston upon Hull</v>
          </cell>
          <cell r="G525" t="str">
            <v>Kingston upon Hull East</v>
          </cell>
          <cell r="H525" t="str">
            <v>HU9 4EE</v>
          </cell>
          <cell r="I525" t="str">
            <v>Foundation School</v>
          </cell>
          <cell r="J525" t="str">
            <v>Secondary</v>
          </cell>
          <cell r="K525" t="str">
            <v>Does not have a sixth form</v>
          </cell>
          <cell r="L525">
            <v>10001579</v>
          </cell>
          <cell r="M525">
            <v>42339</v>
          </cell>
          <cell r="N525">
            <v>42340</v>
          </cell>
          <cell r="O525" t="str">
            <v>Special Measures S5 ReInspection</v>
          </cell>
          <cell r="P525" t="str">
            <v>Schools - S5</v>
          </cell>
          <cell r="Q525" t="str">
            <v>NULL</v>
          </cell>
          <cell r="R525">
            <v>3</v>
          </cell>
          <cell r="S525" t="str">
            <v>NULL</v>
          </cell>
          <cell r="T525">
            <v>3</v>
          </cell>
          <cell r="U525">
            <v>3</v>
          </cell>
          <cell r="V525">
            <v>3</v>
          </cell>
          <cell r="W525">
            <v>3</v>
          </cell>
          <cell r="X525" t="str">
            <v>NULL</v>
          </cell>
          <cell r="Y525" t="str">
            <v>NULL</v>
          </cell>
          <cell r="Z525" t="str">
            <v>NULL</v>
          </cell>
          <cell r="AA525" t="str">
            <v>NULL</v>
          </cell>
          <cell r="AB525" t="str">
            <v>NULL</v>
          </cell>
          <cell r="AC525" t="str">
            <v>NULL</v>
          </cell>
          <cell r="AD525">
            <v>4</v>
          </cell>
          <cell r="AE525" t="str">
            <v>SM</v>
          </cell>
          <cell r="AF525">
            <v>4</v>
          </cell>
          <cell r="AG525">
            <v>4</v>
          </cell>
          <cell r="AH525">
            <v>4</v>
          </cell>
          <cell r="AI525">
            <v>4</v>
          </cell>
          <cell r="AJ525" t="str">
            <v>NULL</v>
          </cell>
          <cell r="AK525" t="str">
            <v>NULL</v>
          </cell>
          <cell r="AL525" t="str">
            <v>NULL</v>
          </cell>
        </row>
        <row r="526">
          <cell r="A526">
            <v>118168</v>
          </cell>
          <cell r="B526">
            <v>9212021</v>
          </cell>
          <cell r="C526" t="str">
            <v>Haylands Primary School</v>
          </cell>
          <cell r="D526" t="str">
            <v>South East</v>
          </cell>
          <cell r="E526" t="str">
            <v>South East</v>
          </cell>
          <cell r="F526" t="str">
            <v>Isle of Wight</v>
          </cell>
          <cell r="G526" t="str">
            <v>Isle of Wight</v>
          </cell>
          <cell r="H526" t="str">
            <v>PO33 3HA</v>
          </cell>
          <cell r="I526" t="str">
            <v>Community School</v>
          </cell>
          <cell r="J526" t="str">
            <v>Primary</v>
          </cell>
          <cell r="K526" t="str">
            <v>Does not have a sixth form</v>
          </cell>
          <cell r="L526">
            <v>10005279</v>
          </cell>
          <cell r="M526">
            <v>42320</v>
          </cell>
          <cell r="N526">
            <v>42320</v>
          </cell>
          <cell r="O526" t="str">
            <v>Schools with Serious Weaknesses Visit 3</v>
          </cell>
          <cell r="P526" t="str">
            <v>Schools - S8</v>
          </cell>
          <cell r="Q526" t="str">
            <v>NULL</v>
          </cell>
          <cell r="R526" t="str">
            <v>NULL</v>
          </cell>
          <cell r="S526" t="str">
            <v>NULL</v>
          </cell>
          <cell r="T526" t="str">
            <v>NULL</v>
          </cell>
          <cell r="U526" t="str">
            <v>NULL</v>
          </cell>
          <cell r="V526" t="str">
            <v>NULL</v>
          </cell>
          <cell r="W526" t="str">
            <v>NULL</v>
          </cell>
          <cell r="X526" t="str">
            <v>NULL</v>
          </cell>
          <cell r="Y526" t="str">
            <v>NULL</v>
          </cell>
          <cell r="Z526" t="str">
            <v>NULL</v>
          </cell>
          <cell r="AA526" t="str">
            <v>NULL</v>
          </cell>
          <cell r="AB526" t="str">
            <v>NULL</v>
          </cell>
          <cell r="AC526" t="str">
            <v>NULL</v>
          </cell>
          <cell r="AD526">
            <v>4</v>
          </cell>
          <cell r="AE526" t="str">
            <v>SWK</v>
          </cell>
          <cell r="AF526">
            <v>4</v>
          </cell>
          <cell r="AG526">
            <v>4</v>
          </cell>
          <cell r="AH526">
            <v>3</v>
          </cell>
          <cell r="AI526">
            <v>3</v>
          </cell>
          <cell r="AJ526" t="str">
            <v>NULL</v>
          </cell>
          <cell r="AK526" t="str">
            <v>NULL</v>
          </cell>
          <cell r="AL526" t="str">
            <v>NULL</v>
          </cell>
        </row>
        <row r="527">
          <cell r="A527">
            <v>118199</v>
          </cell>
          <cell r="B527">
            <v>9213314</v>
          </cell>
          <cell r="C527" t="str">
            <v>St Thomas of Canterbury Catholic Primary School</v>
          </cell>
          <cell r="D527" t="str">
            <v>South East</v>
          </cell>
          <cell r="E527" t="str">
            <v>South East</v>
          </cell>
          <cell r="F527" t="str">
            <v>Isle of Wight</v>
          </cell>
          <cell r="G527" t="str">
            <v>Isle of Wight</v>
          </cell>
          <cell r="H527" t="str">
            <v>PO30 1NR</v>
          </cell>
          <cell r="I527" t="str">
            <v>Voluntary Aided School</v>
          </cell>
          <cell r="J527" t="str">
            <v>Primary</v>
          </cell>
          <cell r="K527" t="str">
            <v>Does not have a sixth form</v>
          </cell>
          <cell r="L527">
            <v>10005273</v>
          </cell>
          <cell r="M527">
            <v>42346</v>
          </cell>
          <cell r="N527">
            <v>42347</v>
          </cell>
          <cell r="O527" t="str">
            <v>Schools into Special Measures Visit 3</v>
          </cell>
          <cell r="P527" t="str">
            <v>Schools - S8 deemed S5</v>
          </cell>
          <cell r="Q527" t="str">
            <v>NULL</v>
          </cell>
          <cell r="R527">
            <v>3</v>
          </cell>
          <cell r="S527" t="str">
            <v>NULL</v>
          </cell>
          <cell r="T527">
            <v>3</v>
          </cell>
          <cell r="U527">
            <v>3</v>
          </cell>
          <cell r="V527">
            <v>2</v>
          </cell>
          <cell r="W527">
            <v>3</v>
          </cell>
          <cell r="X527" t="str">
            <v>NULL</v>
          </cell>
          <cell r="Y527">
            <v>2</v>
          </cell>
          <cell r="Z527" t="str">
            <v>NULL</v>
          </cell>
          <cell r="AA527" t="str">
            <v>NULL</v>
          </cell>
          <cell r="AB527" t="str">
            <v>NULL</v>
          </cell>
          <cell r="AC527" t="str">
            <v>NULL</v>
          </cell>
          <cell r="AD527">
            <v>4</v>
          </cell>
          <cell r="AE527" t="str">
            <v>SM</v>
          </cell>
          <cell r="AF527">
            <v>4</v>
          </cell>
          <cell r="AG527">
            <v>4</v>
          </cell>
          <cell r="AH527">
            <v>3</v>
          </cell>
          <cell r="AI527">
            <v>4</v>
          </cell>
          <cell r="AJ527" t="str">
            <v>NULL</v>
          </cell>
          <cell r="AK527">
            <v>3</v>
          </cell>
          <cell r="AL527">
            <v>9</v>
          </cell>
        </row>
        <row r="528">
          <cell r="A528">
            <v>118200</v>
          </cell>
          <cell r="B528">
            <v>9213315</v>
          </cell>
          <cell r="C528" t="str">
            <v>Newport Church of England Aided Primary School</v>
          </cell>
          <cell r="D528" t="str">
            <v>South East</v>
          </cell>
          <cell r="E528" t="str">
            <v>South East</v>
          </cell>
          <cell r="F528" t="str">
            <v>Isle of Wight</v>
          </cell>
          <cell r="G528" t="str">
            <v>Isle of Wight</v>
          </cell>
          <cell r="H528" t="str">
            <v>PO30 5GD</v>
          </cell>
          <cell r="I528" t="str">
            <v>Voluntary Aided School</v>
          </cell>
          <cell r="J528" t="str">
            <v>Primary</v>
          </cell>
          <cell r="K528" t="str">
            <v>Does not have a sixth form</v>
          </cell>
          <cell r="L528">
            <v>10005919</v>
          </cell>
          <cell r="M528">
            <v>42341</v>
          </cell>
          <cell r="N528">
            <v>42341</v>
          </cell>
          <cell r="O528" t="str">
            <v>Requires Improvement monitoring Visit 1</v>
          </cell>
          <cell r="P528" t="str">
            <v>Schools - S8</v>
          </cell>
          <cell r="Q528" t="str">
            <v>NULL</v>
          </cell>
          <cell r="R528" t="str">
            <v>NULL</v>
          </cell>
          <cell r="S528" t="str">
            <v>NULL</v>
          </cell>
          <cell r="T528" t="str">
            <v>NULL</v>
          </cell>
          <cell r="U528" t="str">
            <v>NULL</v>
          </cell>
          <cell r="V528" t="str">
            <v>NULL</v>
          </cell>
          <cell r="W528" t="str">
            <v>NULL</v>
          </cell>
          <cell r="X528" t="str">
            <v>NULL</v>
          </cell>
          <cell r="Y528" t="str">
            <v>NULL</v>
          </cell>
          <cell r="Z528" t="str">
            <v>NULL</v>
          </cell>
          <cell r="AA528" t="str">
            <v>NULL</v>
          </cell>
          <cell r="AB528" t="str">
            <v>NULL</v>
          </cell>
          <cell r="AC528" t="str">
            <v>NULL</v>
          </cell>
          <cell r="AD528">
            <v>3</v>
          </cell>
          <cell r="AE528" t="str">
            <v>NULL</v>
          </cell>
          <cell r="AF528">
            <v>3</v>
          </cell>
          <cell r="AG528">
            <v>3</v>
          </cell>
          <cell r="AH528">
            <v>3</v>
          </cell>
          <cell r="AI528">
            <v>3</v>
          </cell>
          <cell r="AJ528" t="str">
            <v>NULL</v>
          </cell>
          <cell r="AK528">
            <v>2</v>
          </cell>
          <cell r="AL528">
            <v>9</v>
          </cell>
        </row>
        <row r="529">
          <cell r="A529">
            <v>118314</v>
          </cell>
          <cell r="B529">
            <v>8862193</v>
          </cell>
          <cell r="C529" t="str">
            <v>Sutton Valence Primary School</v>
          </cell>
          <cell r="D529" t="str">
            <v>South East</v>
          </cell>
          <cell r="E529" t="str">
            <v>South East</v>
          </cell>
          <cell r="F529" t="str">
            <v>Kent</v>
          </cell>
          <cell r="G529" t="str">
            <v>Faversham and Mid Kent</v>
          </cell>
          <cell r="H529" t="str">
            <v>ME17 3HT</v>
          </cell>
          <cell r="I529" t="str">
            <v>Community School</v>
          </cell>
          <cell r="J529" t="str">
            <v>Primary</v>
          </cell>
          <cell r="K529" t="str">
            <v>Does not have a sixth form</v>
          </cell>
          <cell r="L529">
            <v>10002348</v>
          </cell>
          <cell r="M529">
            <v>42319</v>
          </cell>
          <cell r="N529">
            <v>42320</v>
          </cell>
          <cell r="O529" t="str">
            <v>Requires Improvement S5 Reinspection Visit 1</v>
          </cell>
          <cell r="P529" t="str">
            <v>Schools - S5</v>
          </cell>
          <cell r="Q529" t="str">
            <v>NULL</v>
          </cell>
          <cell r="R529">
            <v>3</v>
          </cell>
          <cell r="S529" t="str">
            <v>NULL</v>
          </cell>
          <cell r="T529">
            <v>3</v>
          </cell>
          <cell r="U529">
            <v>3</v>
          </cell>
          <cell r="V529">
            <v>2</v>
          </cell>
          <cell r="W529">
            <v>2</v>
          </cell>
          <cell r="X529" t="str">
            <v>NULL</v>
          </cell>
          <cell r="Y529">
            <v>3</v>
          </cell>
          <cell r="Z529" t="str">
            <v>NULL</v>
          </cell>
          <cell r="AA529" t="str">
            <v>NULL</v>
          </cell>
          <cell r="AB529" t="str">
            <v>NULL</v>
          </cell>
          <cell r="AC529" t="str">
            <v>NULL</v>
          </cell>
          <cell r="AD529">
            <v>3</v>
          </cell>
          <cell r="AE529" t="str">
            <v>NULL</v>
          </cell>
          <cell r="AF529">
            <v>3</v>
          </cell>
          <cell r="AG529">
            <v>3</v>
          </cell>
          <cell r="AH529">
            <v>2</v>
          </cell>
          <cell r="AI529">
            <v>3</v>
          </cell>
          <cell r="AJ529" t="str">
            <v>NULL</v>
          </cell>
          <cell r="AK529" t="str">
            <v>NULL</v>
          </cell>
          <cell r="AL529" t="str">
            <v>NULL</v>
          </cell>
        </row>
        <row r="530">
          <cell r="A530">
            <v>118320</v>
          </cell>
          <cell r="B530">
            <v>8872202</v>
          </cell>
          <cell r="C530" t="str">
            <v>New Road Primary School</v>
          </cell>
          <cell r="D530" t="str">
            <v>South East</v>
          </cell>
          <cell r="E530" t="str">
            <v>South East</v>
          </cell>
          <cell r="F530" t="str">
            <v>Medway</v>
          </cell>
          <cell r="G530" t="str">
            <v>Chatham and Aylesford</v>
          </cell>
          <cell r="H530" t="str">
            <v>ME4 5QN</v>
          </cell>
          <cell r="I530" t="str">
            <v>Community School</v>
          </cell>
          <cell r="J530" t="str">
            <v>Primary</v>
          </cell>
          <cell r="K530" t="str">
            <v>Does not have a sixth form</v>
          </cell>
          <cell r="L530">
            <v>10007325</v>
          </cell>
          <cell r="M530">
            <v>42339</v>
          </cell>
          <cell r="N530">
            <v>42339</v>
          </cell>
          <cell r="O530" t="str">
            <v>Requires Improvement monitoring Visit 1</v>
          </cell>
          <cell r="P530" t="str">
            <v>Schools - S8</v>
          </cell>
          <cell r="Q530" t="str">
            <v>NULL</v>
          </cell>
          <cell r="R530" t="str">
            <v>NULL</v>
          </cell>
          <cell r="S530" t="str">
            <v>NULL</v>
          </cell>
          <cell r="T530" t="str">
            <v>NULL</v>
          </cell>
          <cell r="U530" t="str">
            <v>NULL</v>
          </cell>
          <cell r="V530" t="str">
            <v>NULL</v>
          </cell>
          <cell r="W530" t="str">
            <v>NULL</v>
          </cell>
          <cell r="X530" t="str">
            <v>NULL</v>
          </cell>
          <cell r="Y530" t="str">
            <v>NULL</v>
          </cell>
          <cell r="Z530" t="str">
            <v>NULL</v>
          </cell>
          <cell r="AA530" t="str">
            <v>NULL</v>
          </cell>
          <cell r="AB530" t="str">
            <v>NULL</v>
          </cell>
          <cell r="AC530" t="str">
            <v>NULL</v>
          </cell>
          <cell r="AD530">
            <v>3</v>
          </cell>
          <cell r="AE530" t="str">
            <v>NULL</v>
          </cell>
          <cell r="AF530">
            <v>3</v>
          </cell>
          <cell r="AG530">
            <v>3</v>
          </cell>
          <cell r="AH530">
            <v>3</v>
          </cell>
          <cell r="AI530">
            <v>3</v>
          </cell>
          <cell r="AJ530" t="str">
            <v>NULL</v>
          </cell>
          <cell r="AK530">
            <v>3</v>
          </cell>
          <cell r="AL530">
            <v>9</v>
          </cell>
        </row>
        <row r="531">
          <cell r="A531">
            <v>118328</v>
          </cell>
          <cell r="B531">
            <v>8872214</v>
          </cell>
          <cell r="C531" t="str">
            <v>Balfour Junior School</v>
          </cell>
          <cell r="D531" t="str">
            <v>South East</v>
          </cell>
          <cell r="E531" t="str">
            <v>South East</v>
          </cell>
          <cell r="F531" t="str">
            <v>Medway</v>
          </cell>
          <cell r="G531" t="str">
            <v>Rochester and Strood</v>
          </cell>
          <cell r="H531" t="str">
            <v>ME4 6QX</v>
          </cell>
          <cell r="I531" t="str">
            <v>Community School</v>
          </cell>
          <cell r="J531" t="str">
            <v>Primary</v>
          </cell>
          <cell r="K531" t="str">
            <v>Does not have a sixth form</v>
          </cell>
          <cell r="L531">
            <v>10002340</v>
          </cell>
          <cell r="M531">
            <v>42291</v>
          </cell>
          <cell r="N531">
            <v>42292</v>
          </cell>
          <cell r="O531" t="str">
            <v>Requires Improvement S5 Reinspection Visit 1</v>
          </cell>
          <cell r="P531" t="str">
            <v>Schools - S5</v>
          </cell>
          <cell r="Q531" t="str">
            <v>NULL</v>
          </cell>
          <cell r="R531">
            <v>2</v>
          </cell>
          <cell r="S531" t="str">
            <v>NULL</v>
          </cell>
          <cell r="T531">
            <v>2</v>
          </cell>
          <cell r="U531">
            <v>2</v>
          </cell>
          <cell r="V531">
            <v>2</v>
          </cell>
          <cell r="W531">
            <v>2</v>
          </cell>
          <cell r="X531" t="str">
            <v>NULL</v>
          </cell>
          <cell r="Y531" t="str">
            <v>NULL</v>
          </cell>
          <cell r="Z531" t="str">
            <v>NULL</v>
          </cell>
          <cell r="AA531" t="str">
            <v>NULL</v>
          </cell>
          <cell r="AB531" t="str">
            <v>NULL</v>
          </cell>
          <cell r="AC531" t="str">
            <v>NULL</v>
          </cell>
          <cell r="AD531">
            <v>3</v>
          </cell>
          <cell r="AE531" t="str">
            <v>NULL</v>
          </cell>
          <cell r="AF531">
            <v>3</v>
          </cell>
          <cell r="AG531">
            <v>3</v>
          </cell>
          <cell r="AH531">
            <v>2</v>
          </cell>
          <cell r="AI531">
            <v>2</v>
          </cell>
          <cell r="AJ531" t="str">
            <v>NULL</v>
          </cell>
          <cell r="AK531" t="str">
            <v>NULL</v>
          </cell>
          <cell r="AL531" t="str">
            <v>NULL</v>
          </cell>
        </row>
        <row r="532">
          <cell r="A532">
            <v>118329</v>
          </cell>
          <cell r="B532">
            <v>8872215</v>
          </cell>
          <cell r="C532" t="str">
            <v>Balfour Infant School</v>
          </cell>
          <cell r="D532" t="str">
            <v>South East</v>
          </cell>
          <cell r="E532" t="str">
            <v>South East</v>
          </cell>
          <cell r="F532" t="str">
            <v>Medway</v>
          </cell>
          <cell r="G532" t="str">
            <v>Rochester and Strood</v>
          </cell>
          <cell r="H532" t="str">
            <v>ME1 2QT</v>
          </cell>
          <cell r="I532" t="str">
            <v>Community School</v>
          </cell>
          <cell r="J532" t="str">
            <v>Primary</v>
          </cell>
          <cell r="K532" t="str">
            <v>Does not have a sixth form</v>
          </cell>
          <cell r="L532">
            <v>10006370</v>
          </cell>
          <cell r="M532">
            <v>42311</v>
          </cell>
          <cell r="N532">
            <v>42311</v>
          </cell>
          <cell r="O532" t="str">
            <v>Maintained Academy and School Short inspection</v>
          </cell>
          <cell r="P532" t="str">
            <v>Schools - Short inspection</v>
          </cell>
          <cell r="Q532" t="str">
            <v>NULL</v>
          </cell>
          <cell r="R532" t="str">
            <v>NULL</v>
          </cell>
          <cell r="S532" t="str">
            <v>NULL</v>
          </cell>
          <cell r="T532" t="str">
            <v>NULL</v>
          </cell>
          <cell r="U532" t="str">
            <v>NULL</v>
          </cell>
          <cell r="V532" t="str">
            <v>NULL</v>
          </cell>
          <cell r="W532" t="str">
            <v>NULL</v>
          </cell>
          <cell r="X532" t="str">
            <v>NULL</v>
          </cell>
          <cell r="Y532" t="str">
            <v>NULL</v>
          </cell>
          <cell r="Z532" t="str">
            <v>NULL</v>
          </cell>
          <cell r="AA532" t="str">
            <v>NULL</v>
          </cell>
          <cell r="AB532" t="str">
            <v>NULL</v>
          </cell>
          <cell r="AC532" t="str">
            <v>NULL</v>
          </cell>
          <cell r="AD532">
            <v>2</v>
          </cell>
          <cell r="AE532" t="str">
            <v>NULL</v>
          </cell>
          <cell r="AF532">
            <v>1</v>
          </cell>
          <cell r="AG532">
            <v>2</v>
          </cell>
          <cell r="AH532">
            <v>2</v>
          </cell>
          <cell r="AI532">
            <v>2</v>
          </cell>
          <cell r="AJ532" t="str">
            <v>NULL</v>
          </cell>
          <cell r="AK532">
            <v>2</v>
          </cell>
          <cell r="AL532">
            <v>9</v>
          </cell>
        </row>
        <row r="533">
          <cell r="A533">
            <v>118353</v>
          </cell>
          <cell r="B533">
            <v>8862252</v>
          </cell>
          <cell r="C533" t="str">
            <v>Murston Junior School</v>
          </cell>
          <cell r="D533" t="str">
            <v>South East</v>
          </cell>
          <cell r="E533" t="str">
            <v>South East</v>
          </cell>
          <cell r="F533" t="str">
            <v>Kent</v>
          </cell>
          <cell r="G533" t="str">
            <v>Sittingbourne and Sheppey</v>
          </cell>
          <cell r="H533" t="str">
            <v>ME10 3QN</v>
          </cell>
          <cell r="I533" t="str">
            <v>Community School</v>
          </cell>
          <cell r="J533" t="str">
            <v>Primary</v>
          </cell>
          <cell r="K533" t="str">
            <v>Does not have a sixth form</v>
          </cell>
          <cell r="L533">
            <v>10006356</v>
          </cell>
          <cell r="M533">
            <v>42271</v>
          </cell>
          <cell r="N533">
            <v>42271</v>
          </cell>
          <cell r="O533" t="str">
            <v>Requires Improvement monitoring Visit 2</v>
          </cell>
          <cell r="P533" t="str">
            <v>Schools - S8</v>
          </cell>
          <cell r="Q533" t="str">
            <v>NULL</v>
          </cell>
          <cell r="R533" t="str">
            <v>NULL</v>
          </cell>
          <cell r="S533" t="str">
            <v>NULL</v>
          </cell>
          <cell r="T533" t="str">
            <v>NULL</v>
          </cell>
          <cell r="U533" t="str">
            <v>NULL</v>
          </cell>
          <cell r="V533" t="str">
            <v>NULL</v>
          </cell>
          <cell r="W533" t="str">
            <v>NULL</v>
          </cell>
          <cell r="X533" t="str">
            <v>NULL</v>
          </cell>
          <cell r="Y533" t="str">
            <v>NULL</v>
          </cell>
          <cell r="Z533" t="str">
            <v>NULL</v>
          </cell>
          <cell r="AA533" t="str">
            <v>NULL</v>
          </cell>
          <cell r="AB533" t="str">
            <v>NULL</v>
          </cell>
          <cell r="AC533" t="str">
            <v>NULL</v>
          </cell>
          <cell r="AD533">
            <v>3</v>
          </cell>
          <cell r="AE533" t="str">
            <v>NULL</v>
          </cell>
          <cell r="AF533">
            <v>3</v>
          </cell>
          <cell r="AG533">
            <v>3</v>
          </cell>
          <cell r="AH533">
            <v>3</v>
          </cell>
          <cell r="AI533">
            <v>3</v>
          </cell>
          <cell r="AJ533" t="str">
            <v>NULL</v>
          </cell>
          <cell r="AK533">
            <v>9</v>
          </cell>
          <cell r="AL533">
            <v>9</v>
          </cell>
        </row>
        <row r="534">
          <cell r="A534">
            <v>118508</v>
          </cell>
          <cell r="B534">
            <v>8862548</v>
          </cell>
          <cell r="C534" t="str">
            <v>Barming Primary School</v>
          </cell>
          <cell r="D534" t="str">
            <v>South East</v>
          </cell>
          <cell r="E534" t="str">
            <v>South East</v>
          </cell>
          <cell r="F534" t="str">
            <v>Kent</v>
          </cell>
          <cell r="G534" t="str">
            <v>Maidstone and The Weald</v>
          </cell>
          <cell r="H534" t="str">
            <v>ME16 9DY</v>
          </cell>
          <cell r="I534" t="str">
            <v>Community School</v>
          </cell>
          <cell r="J534" t="str">
            <v>Primary</v>
          </cell>
          <cell r="K534" t="str">
            <v>Does not have a sixth form</v>
          </cell>
          <cell r="L534">
            <v>10004067</v>
          </cell>
          <cell r="M534">
            <v>42318</v>
          </cell>
          <cell r="N534">
            <v>42319</v>
          </cell>
          <cell r="O534" t="str">
            <v>Schools into Special Measures Visit 2</v>
          </cell>
          <cell r="P534" t="str">
            <v>Schools - S8</v>
          </cell>
          <cell r="Q534" t="str">
            <v>NULL</v>
          </cell>
          <cell r="R534" t="str">
            <v>NULL</v>
          </cell>
          <cell r="S534" t="str">
            <v>NULL</v>
          </cell>
          <cell r="T534" t="str">
            <v>NULL</v>
          </cell>
          <cell r="U534" t="str">
            <v>NULL</v>
          </cell>
          <cell r="V534" t="str">
            <v>NULL</v>
          </cell>
          <cell r="W534" t="str">
            <v>NULL</v>
          </cell>
          <cell r="X534" t="str">
            <v>NULL</v>
          </cell>
          <cell r="Y534" t="str">
            <v>NULL</v>
          </cell>
          <cell r="Z534" t="str">
            <v>NULL</v>
          </cell>
          <cell r="AA534" t="str">
            <v>NULL</v>
          </cell>
          <cell r="AB534" t="str">
            <v>NULL</v>
          </cell>
          <cell r="AC534" t="str">
            <v>NULL</v>
          </cell>
          <cell r="AD534">
            <v>4</v>
          </cell>
          <cell r="AE534" t="str">
            <v>SM</v>
          </cell>
          <cell r="AF534">
            <v>4</v>
          </cell>
          <cell r="AG534">
            <v>4</v>
          </cell>
          <cell r="AH534">
            <v>4</v>
          </cell>
          <cell r="AI534">
            <v>4</v>
          </cell>
          <cell r="AJ534" t="str">
            <v>NULL</v>
          </cell>
          <cell r="AK534">
            <v>3</v>
          </cell>
          <cell r="AL534">
            <v>9</v>
          </cell>
        </row>
        <row r="535">
          <cell r="A535">
            <v>118585</v>
          </cell>
          <cell r="B535">
            <v>8862674</v>
          </cell>
          <cell r="C535" t="str">
            <v>Kings Farm Primary School</v>
          </cell>
          <cell r="D535" t="str">
            <v>South East</v>
          </cell>
          <cell r="E535" t="str">
            <v>South East</v>
          </cell>
          <cell r="F535" t="str">
            <v>Kent</v>
          </cell>
          <cell r="G535" t="str">
            <v>Gravesham</v>
          </cell>
          <cell r="H535" t="str">
            <v>DA12 5JT</v>
          </cell>
          <cell r="I535" t="str">
            <v>Community School</v>
          </cell>
          <cell r="J535" t="str">
            <v>Primary</v>
          </cell>
          <cell r="K535" t="str">
            <v>Does not have a sixth form</v>
          </cell>
          <cell r="L535">
            <v>10005272</v>
          </cell>
          <cell r="M535">
            <v>42275</v>
          </cell>
          <cell r="N535">
            <v>42276</v>
          </cell>
          <cell r="O535" t="str">
            <v>Schools into Special Measures Visit 3</v>
          </cell>
          <cell r="P535" t="str">
            <v>Schools - S8</v>
          </cell>
          <cell r="Q535" t="str">
            <v>NULL</v>
          </cell>
          <cell r="R535" t="str">
            <v>NULL</v>
          </cell>
          <cell r="S535" t="str">
            <v>NULL</v>
          </cell>
          <cell r="T535" t="str">
            <v>NULL</v>
          </cell>
          <cell r="U535" t="str">
            <v>NULL</v>
          </cell>
          <cell r="V535" t="str">
            <v>NULL</v>
          </cell>
          <cell r="W535" t="str">
            <v>NULL</v>
          </cell>
          <cell r="X535" t="str">
            <v>NULL</v>
          </cell>
          <cell r="Y535" t="str">
            <v>NULL</v>
          </cell>
          <cell r="Z535" t="str">
            <v>NULL</v>
          </cell>
          <cell r="AA535" t="str">
            <v>NULL</v>
          </cell>
          <cell r="AB535" t="str">
            <v>NULL</v>
          </cell>
          <cell r="AC535" t="str">
            <v>NULL</v>
          </cell>
          <cell r="AD535">
            <v>4</v>
          </cell>
          <cell r="AE535" t="str">
            <v>SM</v>
          </cell>
          <cell r="AF535">
            <v>4</v>
          </cell>
          <cell r="AG535">
            <v>4</v>
          </cell>
          <cell r="AH535">
            <v>3</v>
          </cell>
          <cell r="AI535">
            <v>4</v>
          </cell>
          <cell r="AJ535" t="str">
            <v>NULL</v>
          </cell>
          <cell r="AK535">
            <v>4</v>
          </cell>
          <cell r="AL535">
            <v>9</v>
          </cell>
        </row>
        <row r="536">
          <cell r="A536">
            <v>118618</v>
          </cell>
          <cell r="B536">
            <v>8863059</v>
          </cell>
          <cell r="C536" t="str">
            <v>St Mark's Church of England Primary School, Eccles</v>
          </cell>
          <cell r="D536" t="str">
            <v>South East</v>
          </cell>
          <cell r="E536" t="str">
            <v>South East</v>
          </cell>
          <cell r="F536" t="str">
            <v>Kent</v>
          </cell>
          <cell r="G536" t="str">
            <v>Chatham and Aylesford</v>
          </cell>
          <cell r="H536" t="str">
            <v>ME20 7HS</v>
          </cell>
          <cell r="I536" t="str">
            <v>Voluntary Controlled School</v>
          </cell>
          <cell r="J536" t="str">
            <v>Primary</v>
          </cell>
          <cell r="K536" t="str">
            <v>Does not have a sixth form</v>
          </cell>
          <cell r="L536">
            <v>10002351</v>
          </cell>
          <cell r="M536">
            <v>42277</v>
          </cell>
          <cell r="N536">
            <v>42278</v>
          </cell>
          <cell r="O536" t="str">
            <v>Requires Improvement S5 Reinspection Visit 1</v>
          </cell>
          <cell r="P536" t="str">
            <v>Schools - S5</v>
          </cell>
          <cell r="Q536" t="str">
            <v>NULL</v>
          </cell>
          <cell r="R536">
            <v>2</v>
          </cell>
          <cell r="S536" t="str">
            <v>NULL</v>
          </cell>
          <cell r="T536">
            <v>2</v>
          </cell>
          <cell r="U536">
            <v>2</v>
          </cell>
          <cell r="V536">
            <v>2</v>
          </cell>
          <cell r="W536">
            <v>2</v>
          </cell>
          <cell r="X536" t="str">
            <v>NULL</v>
          </cell>
          <cell r="Y536">
            <v>2</v>
          </cell>
          <cell r="Z536" t="str">
            <v>NULL</v>
          </cell>
          <cell r="AA536" t="str">
            <v>NULL</v>
          </cell>
          <cell r="AB536" t="str">
            <v>NULL</v>
          </cell>
          <cell r="AC536" t="str">
            <v>NULL</v>
          </cell>
          <cell r="AD536">
            <v>3</v>
          </cell>
          <cell r="AE536" t="str">
            <v>NULL</v>
          </cell>
          <cell r="AF536">
            <v>3</v>
          </cell>
          <cell r="AG536">
            <v>3</v>
          </cell>
          <cell r="AH536">
            <v>2</v>
          </cell>
          <cell r="AI536">
            <v>2</v>
          </cell>
          <cell r="AJ536" t="str">
            <v>NULL</v>
          </cell>
          <cell r="AK536" t="str">
            <v>NULL</v>
          </cell>
          <cell r="AL536" t="str">
            <v>NULL</v>
          </cell>
        </row>
        <row r="537">
          <cell r="A537">
            <v>118641</v>
          </cell>
          <cell r="B537">
            <v>8873096</v>
          </cell>
          <cell r="C537" t="str">
            <v>St Helen's Church of England Primary School, Cliffe</v>
          </cell>
          <cell r="D537" t="str">
            <v>South East</v>
          </cell>
          <cell r="E537" t="str">
            <v>South East</v>
          </cell>
          <cell r="F537" t="str">
            <v>Medway</v>
          </cell>
          <cell r="G537" t="str">
            <v>Rochester and Strood</v>
          </cell>
          <cell r="H537" t="str">
            <v>ME3 7PU</v>
          </cell>
          <cell r="I537" t="str">
            <v>Voluntary Controlled School</v>
          </cell>
          <cell r="J537" t="str">
            <v>Primary</v>
          </cell>
          <cell r="K537" t="str">
            <v>Does not have a sixth form</v>
          </cell>
          <cell r="L537">
            <v>10002341</v>
          </cell>
          <cell r="M537">
            <v>42333</v>
          </cell>
          <cell r="N537">
            <v>42334</v>
          </cell>
          <cell r="O537" t="str">
            <v>Requires Improvement S5 Reinspection Visit 1</v>
          </cell>
          <cell r="P537" t="str">
            <v>Schools - S5</v>
          </cell>
          <cell r="Q537" t="str">
            <v>NULL</v>
          </cell>
          <cell r="R537">
            <v>2</v>
          </cell>
          <cell r="S537" t="str">
            <v>NULL</v>
          </cell>
          <cell r="T537">
            <v>2</v>
          </cell>
          <cell r="U537">
            <v>2</v>
          </cell>
          <cell r="V537">
            <v>2</v>
          </cell>
          <cell r="W537">
            <v>2</v>
          </cell>
          <cell r="X537" t="str">
            <v>NULL</v>
          </cell>
          <cell r="Y537">
            <v>2</v>
          </cell>
          <cell r="Z537" t="str">
            <v>NULL</v>
          </cell>
          <cell r="AA537" t="str">
            <v>NULL</v>
          </cell>
          <cell r="AB537" t="str">
            <v>NULL</v>
          </cell>
          <cell r="AC537" t="str">
            <v>NULL</v>
          </cell>
          <cell r="AD537">
            <v>3</v>
          </cell>
          <cell r="AE537" t="str">
            <v>NULL</v>
          </cell>
          <cell r="AF537">
            <v>3</v>
          </cell>
          <cell r="AG537">
            <v>3</v>
          </cell>
          <cell r="AH537">
            <v>2</v>
          </cell>
          <cell r="AI537">
            <v>3</v>
          </cell>
          <cell r="AJ537" t="str">
            <v>NULL</v>
          </cell>
          <cell r="AK537" t="str">
            <v>NULL</v>
          </cell>
          <cell r="AL537" t="str">
            <v>NULL</v>
          </cell>
        </row>
        <row r="538">
          <cell r="A538">
            <v>118657</v>
          </cell>
          <cell r="B538">
            <v>8863126</v>
          </cell>
          <cell r="C538" t="str">
            <v>Littlebourne Church of England Primary School</v>
          </cell>
          <cell r="D538" t="str">
            <v>South East</v>
          </cell>
          <cell r="E538" t="str">
            <v>South East</v>
          </cell>
          <cell r="F538" t="str">
            <v>Kent</v>
          </cell>
          <cell r="G538" t="str">
            <v>Canterbury</v>
          </cell>
          <cell r="H538" t="str">
            <v>CT3 1XS</v>
          </cell>
          <cell r="I538" t="str">
            <v>Voluntary Controlled School</v>
          </cell>
          <cell r="J538" t="str">
            <v>Primary</v>
          </cell>
          <cell r="K538" t="str">
            <v>Does not have a sixth form</v>
          </cell>
          <cell r="L538">
            <v>10002361</v>
          </cell>
          <cell r="M538">
            <v>42270</v>
          </cell>
          <cell r="N538">
            <v>42271</v>
          </cell>
          <cell r="O538" t="str">
            <v>Requires Improvement S5 Reinspection Visit 1</v>
          </cell>
          <cell r="P538" t="str">
            <v>Schools - S5</v>
          </cell>
          <cell r="Q538" t="str">
            <v>NULL</v>
          </cell>
          <cell r="R538">
            <v>2</v>
          </cell>
          <cell r="S538" t="str">
            <v>NULL</v>
          </cell>
          <cell r="T538">
            <v>2</v>
          </cell>
          <cell r="U538">
            <v>2</v>
          </cell>
          <cell r="V538">
            <v>2</v>
          </cell>
          <cell r="W538">
            <v>2</v>
          </cell>
          <cell r="X538" t="str">
            <v>NULL</v>
          </cell>
          <cell r="Y538">
            <v>2</v>
          </cell>
          <cell r="Z538" t="str">
            <v>NULL</v>
          </cell>
          <cell r="AA538" t="str">
            <v>NULL</v>
          </cell>
          <cell r="AB538" t="str">
            <v>NULL</v>
          </cell>
          <cell r="AC538" t="str">
            <v>NULL</v>
          </cell>
          <cell r="AD538">
            <v>3</v>
          </cell>
          <cell r="AE538" t="str">
            <v>NULL</v>
          </cell>
          <cell r="AF538">
            <v>3</v>
          </cell>
          <cell r="AG538">
            <v>3</v>
          </cell>
          <cell r="AH538">
            <v>2</v>
          </cell>
          <cell r="AI538">
            <v>3</v>
          </cell>
          <cell r="AJ538" t="str">
            <v>NULL</v>
          </cell>
          <cell r="AK538" t="str">
            <v>NULL</v>
          </cell>
          <cell r="AL538" t="str">
            <v>NULL</v>
          </cell>
        </row>
        <row r="539">
          <cell r="A539">
            <v>118670</v>
          </cell>
          <cell r="B539">
            <v>8863143</v>
          </cell>
          <cell r="C539" t="str">
            <v>St Michael's Church of England Primary School (Tenterden)</v>
          </cell>
          <cell r="D539" t="str">
            <v>South East</v>
          </cell>
          <cell r="E539" t="str">
            <v>South East</v>
          </cell>
          <cell r="F539" t="str">
            <v>Kent</v>
          </cell>
          <cell r="G539" t="str">
            <v>Ashford</v>
          </cell>
          <cell r="H539" t="str">
            <v>TN30 6PU</v>
          </cell>
          <cell r="I539" t="str">
            <v>Voluntary Controlled School</v>
          </cell>
          <cell r="J539" t="str">
            <v>Primary</v>
          </cell>
          <cell r="K539" t="str">
            <v>Does not have a sixth form</v>
          </cell>
          <cell r="L539">
            <v>10005779</v>
          </cell>
          <cell r="M539">
            <v>42319</v>
          </cell>
          <cell r="N539">
            <v>42320</v>
          </cell>
          <cell r="O539" t="str">
            <v>Requires Improvement S5 Reinspection Visit 1</v>
          </cell>
          <cell r="P539" t="str">
            <v>Schools - S5</v>
          </cell>
          <cell r="Q539" t="str">
            <v>NULL</v>
          </cell>
          <cell r="R539">
            <v>2</v>
          </cell>
          <cell r="S539" t="str">
            <v>NULL</v>
          </cell>
          <cell r="T539">
            <v>2</v>
          </cell>
          <cell r="U539">
            <v>2</v>
          </cell>
          <cell r="V539">
            <v>2</v>
          </cell>
          <cell r="W539">
            <v>2</v>
          </cell>
          <cell r="X539" t="str">
            <v>NULL</v>
          </cell>
          <cell r="Y539">
            <v>2</v>
          </cell>
          <cell r="Z539" t="str">
            <v>NULL</v>
          </cell>
          <cell r="AA539" t="str">
            <v>NULL</v>
          </cell>
          <cell r="AB539" t="str">
            <v>NULL</v>
          </cell>
          <cell r="AC539" t="str">
            <v>NULL</v>
          </cell>
          <cell r="AD539">
            <v>3</v>
          </cell>
          <cell r="AE539" t="str">
            <v>NULL</v>
          </cell>
          <cell r="AF539">
            <v>3</v>
          </cell>
          <cell r="AG539">
            <v>3</v>
          </cell>
          <cell r="AH539">
            <v>2</v>
          </cell>
          <cell r="AI539">
            <v>3</v>
          </cell>
          <cell r="AJ539" t="str">
            <v>NULL</v>
          </cell>
          <cell r="AK539" t="str">
            <v>NULL</v>
          </cell>
          <cell r="AL539" t="str">
            <v>NULL</v>
          </cell>
        </row>
        <row r="540">
          <cell r="A540">
            <v>118676</v>
          </cell>
          <cell r="B540">
            <v>8863150</v>
          </cell>
          <cell r="C540" t="str">
            <v>Folkestone, St Peter's Church of England Primary School</v>
          </cell>
          <cell r="D540" t="str">
            <v>South East</v>
          </cell>
          <cell r="E540" t="str">
            <v>South East</v>
          </cell>
          <cell r="F540" t="str">
            <v>Kent</v>
          </cell>
          <cell r="G540" t="str">
            <v>Folkestone and Hythe</v>
          </cell>
          <cell r="H540" t="str">
            <v>CT19 6AL</v>
          </cell>
          <cell r="I540" t="str">
            <v>Voluntary Controlled School</v>
          </cell>
          <cell r="J540" t="str">
            <v>Primary</v>
          </cell>
          <cell r="K540" t="str">
            <v>Does not have a sixth form</v>
          </cell>
          <cell r="L540">
            <v>10005778</v>
          </cell>
          <cell r="M540">
            <v>42326</v>
          </cell>
          <cell r="N540">
            <v>42327</v>
          </cell>
          <cell r="O540" t="str">
            <v>Requires Improvement S5 Reinspection Visit 1</v>
          </cell>
          <cell r="P540" t="str">
            <v>Schools - S5</v>
          </cell>
          <cell r="Q540" t="str">
            <v>NULL</v>
          </cell>
          <cell r="R540">
            <v>2</v>
          </cell>
          <cell r="S540" t="str">
            <v>NULL</v>
          </cell>
          <cell r="T540">
            <v>2</v>
          </cell>
          <cell r="U540">
            <v>2</v>
          </cell>
          <cell r="V540">
            <v>2</v>
          </cell>
          <cell r="W540">
            <v>2</v>
          </cell>
          <cell r="X540" t="str">
            <v>NULL</v>
          </cell>
          <cell r="Y540">
            <v>2</v>
          </cell>
          <cell r="Z540" t="str">
            <v>NULL</v>
          </cell>
          <cell r="AA540" t="str">
            <v>NULL</v>
          </cell>
          <cell r="AB540" t="str">
            <v>NULL</v>
          </cell>
          <cell r="AC540" t="str">
            <v>NULL</v>
          </cell>
          <cell r="AD540">
            <v>3</v>
          </cell>
          <cell r="AE540" t="str">
            <v>NULL</v>
          </cell>
          <cell r="AF540">
            <v>3</v>
          </cell>
          <cell r="AG540">
            <v>3</v>
          </cell>
          <cell r="AH540">
            <v>2</v>
          </cell>
          <cell r="AI540">
            <v>3</v>
          </cell>
          <cell r="AJ540" t="str">
            <v>NULL</v>
          </cell>
          <cell r="AK540" t="str">
            <v>NULL</v>
          </cell>
          <cell r="AL540" t="str">
            <v>NULL</v>
          </cell>
        </row>
        <row r="541">
          <cell r="A541">
            <v>118703</v>
          </cell>
          <cell r="B541">
            <v>8863200</v>
          </cell>
          <cell r="C541" t="str">
            <v>Brenzett Church of England Primary School</v>
          </cell>
          <cell r="D541" t="str">
            <v>South East</v>
          </cell>
          <cell r="E541" t="str">
            <v>South East</v>
          </cell>
          <cell r="F541" t="str">
            <v>Kent</v>
          </cell>
          <cell r="G541" t="str">
            <v>Folkestone and Hythe</v>
          </cell>
          <cell r="H541" t="str">
            <v>TN29 9UA</v>
          </cell>
          <cell r="I541" t="str">
            <v>Voluntary Controlled School</v>
          </cell>
          <cell r="J541" t="str">
            <v>Primary</v>
          </cell>
          <cell r="K541" t="str">
            <v>Does not have a sixth form</v>
          </cell>
          <cell r="L541">
            <v>10002358</v>
          </cell>
          <cell r="M541">
            <v>42326</v>
          </cell>
          <cell r="N541">
            <v>42327</v>
          </cell>
          <cell r="O541" t="str">
            <v>Requires Improvement S5 Reinspection Visit 1</v>
          </cell>
          <cell r="P541" t="str">
            <v>Schools - S5</v>
          </cell>
          <cell r="Q541" t="str">
            <v>NULL</v>
          </cell>
          <cell r="R541">
            <v>4</v>
          </cell>
          <cell r="S541" t="str">
            <v>SM</v>
          </cell>
          <cell r="T541">
            <v>4</v>
          </cell>
          <cell r="U541">
            <v>4</v>
          </cell>
          <cell r="V541">
            <v>3</v>
          </cell>
          <cell r="W541">
            <v>4</v>
          </cell>
          <cell r="X541" t="str">
            <v>NULL</v>
          </cell>
          <cell r="Y541">
            <v>3</v>
          </cell>
          <cell r="Z541" t="str">
            <v>NULL</v>
          </cell>
          <cell r="AA541" t="str">
            <v>NULL</v>
          </cell>
          <cell r="AB541" t="str">
            <v>NULL</v>
          </cell>
          <cell r="AC541" t="str">
            <v>NULL</v>
          </cell>
          <cell r="AD541">
            <v>3</v>
          </cell>
          <cell r="AE541" t="str">
            <v>NULL</v>
          </cell>
          <cell r="AF541">
            <v>3</v>
          </cell>
          <cell r="AG541">
            <v>3</v>
          </cell>
          <cell r="AH541">
            <v>2</v>
          </cell>
          <cell r="AI541">
            <v>3</v>
          </cell>
          <cell r="AJ541" t="str">
            <v>NULL</v>
          </cell>
          <cell r="AK541" t="str">
            <v>NULL</v>
          </cell>
          <cell r="AL541" t="str">
            <v>NULL</v>
          </cell>
        </row>
        <row r="542">
          <cell r="A542">
            <v>118705</v>
          </cell>
          <cell r="B542">
            <v>8863282</v>
          </cell>
          <cell r="C542" t="str">
            <v>Boughton-under-Blean and Dunkirk Primary School</v>
          </cell>
          <cell r="D542" t="str">
            <v>South East</v>
          </cell>
          <cell r="E542" t="str">
            <v>South East</v>
          </cell>
          <cell r="F542" t="str">
            <v>Kent</v>
          </cell>
          <cell r="G542" t="str">
            <v>Faversham and Mid Kent</v>
          </cell>
          <cell r="H542" t="str">
            <v>ME13 9AW</v>
          </cell>
          <cell r="I542" t="str">
            <v>Voluntary Controlled School</v>
          </cell>
          <cell r="J542" t="str">
            <v>Primary</v>
          </cell>
          <cell r="K542" t="str">
            <v>Does not have a sixth form</v>
          </cell>
          <cell r="L542">
            <v>10006375</v>
          </cell>
          <cell r="M542">
            <v>42292</v>
          </cell>
          <cell r="N542">
            <v>42293</v>
          </cell>
          <cell r="O542" t="str">
            <v>Requires Improvement S5 Reinspection Visit 1</v>
          </cell>
          <cell r="P542" t="str">
            <v>Schools - S5</v>
          </cell>
          <cell r="Q542" t="str">
            <v>NULL</v>
          </cell>
          <cell r="R542">
            <v>2</v>
          </cell>
          <cell r="S542" t="str">
            <v>NULL</v>
          </cell>
          <cell r="T542">
            <v>2</v>
          </cell>
          <cell r="U542">
            <v>2</v>
          </cell>
          <cell r="V542">
            <v>1</v>
          </cell>
          <cell r="W542">
            <v>2</v>
          </cell>
          <cell r="X542" t="str">
            <v>NULL</v>
          </cell>
          <cell r="Y542">
            <v>2</v>
          </cell>
          <cell r="Z542" t="str">
            <v>NULL</v>
          </cell>
          <cell r="AA542" t="str">
            <v>NULL</v>
          </cell>
          <cell r="AB542" t="str">
            <v>NULL</v>
          </cell>
          <cell r="AC542" t="str">
            <v>NULL</v>
          </cell>
          <cell r="AD542">
            <v>3</v>
          </cell>
          <cell r="AE542" t="str">
            <v>NULL</v>
          </cell>
          <cell r="AF542">
            <v>3</v>
          </cell>
          <cell r="AG542">
            <v>3</v>
          </cell>
          <cell r="AH542">
            <v>2</v>
          </cell>
          <cell r="AI542">
            <v>3</v>
          </cell>
          <cell r="AJ542" t="str">
            <v>NULL</v>
          </cell>
          <cell r="AK542" t="str">
            <v>NULL</v>
          </cell>
          <cell r="AL542" t="str">
            <v>NULL</v>
          </cell>
        </row>
        <row r="543">
          <cell r="A543">
            <v>118728</v>
          </cell>
          <cell r="B543">
            <v>8863325</v>
          </cell>
          <cell r="C543" t="str">
            <v>Platt Church of England Voluntary Aided Primary School</v>
          </cell>
          <cell r="D543" t="str">
            <v>South East</v>
          </cell>
          <cell r="E543" t="str">
            <v>South East</v>
          </cell>
          <cell r="F543" t="str">
            <v>Kent</v>
          </cell>
          <cell r="G543" t="str">
            <v>Tonbridge and Malling</v>
          </cell>
          <cell r="H543" t="str">
            <v>TN15 8JY</v>
          </cell>
          <cell r="I543" t="str">
            <v>Voluntary Aided School</v>
          </cell>
          <cell r="J543" t="str">
            <v>Primary</v>
          </cell>
          <cell r="K543" t="str">
            <v>Does not have a sixth form</v>
          </cell>
          <cell r="L543">
            <v>10006376</v>
          </cell>
          <cell r="M543">
            <v>42298</v>
          </cell>
          <cell r="N543">
            <v>42299</v>
          </cell>
          <cell r="O543" t="str">
            <v>Requires Improvement S5 Reinspection Visit 1</v>
          </cell>
          <cell r="P543" t="str">
            <v>Schools - S5</v>
          </cell>
          <cell r="Q543" t="str">
            <v>NULL</v>
          </cell>
          <cell r="R543">
            <v>2</v>
          </cell>
          <cell r="S543" t="str">
            <v>NULL</v>
          </cell>
          <cell r="T543">
            <v>2</v>
          </cell>
          <cell r="U543">
            <v>2</v>
          </cell>
          <cell r="V543">
            <v>2</v>
          </cell>
          <cell r="W543">
            <v>2</v>
          </cell>
          <cell r="X543" t="str">
            <v>NULL</v>
          </cell>
          <cell r="Y543">
            <v>2</v>
          </cell>
          <cell r="Z543" t="str">
            <v>NULL</v>
          </cell>
          <cell r="AA543" t="str">
            <v>NULL</v>
          </cell>
          <cell r="AB543" t="str">
            <v>NULL</v>
          </cell>
          <cell r="AC543" t="str">
            <v>NULL</v>
          </cell>
          <cell r="AD543">
            <v>3</v>
          </cell>
          <cell r="AE543" t="str">
            <v>NULL</v>
          </cell>
          <cell r="AF543">
            <v>3</v>
          </cell>
          <cell r="AG543">
            <v>3</v>
          </cell>
          <cell r="AH543">
            <v>2</v>
          </cell>
          <cell r="AI543">
            <v>3</v>
          </cell>
          <cell r="AJ543" t="str">
            <v>NULL</v>
          </cell>
          <cell r="AK543" t="str">
            <v>NULL</v>
          </cell>
          <cell r="AL543" t="str">
            <v>NULL</v>
          </cell>
        </row>
        <row r="544">
          <cell r="A544">
            <v>118745</v>
          </cell>
          <cell r="B544">
            <v>8863351</v>
          </cell>
          <cell r="C544" t="str">
            <v>Cartwright and Kelsey Church of England Primary School</v>
          </cell>
          <cell r="D544" t="str">
            <v>South East</v>
          </cell>
          <cell r="E544" t="str">
            <v>South East</v>
          </cell>
          <cell r="F544" t="str">
            <v>Kent</v>
          </cell>
          <cell r="G544" t="str">
            <v>South Thanet</v>
          </cell>
          <cell r="H544" t="str">
            <v>CT3 2JD</v>
          </cell>
          <cell r="I544" t="str">
            <v>Voluntary Aided School</v>
          </cell>
          <cell r="J544" t="str">
            <v>Primary</v>
          </cell>
          <cell r="K544" t="str">
            <v>Does not have a sixth form</v>
          </cell>
          <cell r="L544">
            <v>10007309</v>
          </cell>
          <cell r="M544">
            <v>42291</v>
          </cell>
          <cell r="N544">
            <v>42291</v>
          </cell>
          <cell r="O544" t="str">
            <v>Requires Improvement monitoring Visit 1</v>
          </cell>
          <cell r="P544" t="str">
            <v>Schools - S8</v>
          </cell>
          <cell r="Q544" t="str">
            <v>NULL</v>
          </cell>
          <cell r="R544" t="str">
            <v>NULL</v>
          </cell>
          <cell r="S544" t="str">
            <v>NULL</v>
          </cell>
          <cell r="T544" t="str">
            <v>NULL</v>
          </cell>
          <cell r="U544" t="str">
            <v>NULL</v>
          </cell>
          <cell r="V544" t="str">
            <v>NULL</v>
          </cell>
          <cell r="W544" t="str">
            <v>NULL</v>
          </cell>
          <cell r="X544" t="str">
            <v>NULL</v>
          </cell>
          <cell r="Y544" t="str">
            <v>NULL</v>
          </cell>
          <cell r="Z544" t="str">
            <v>NULL</v>
          </cell>
          <cell r="AA544" t="str">
            <v>NULL</v>
          </cell>
          <cell r="AB544" t="str">
            <v>NULL</v>
          </cell>
          <cell r="AC544" t="str">
            <v>NULL</v>
          </cell>
          <cell r="AD544">
            <v>3</v>
          </cell>
          <cell r="AE544" t="str">
            <v>NULL</v>
          </cell>
          <cell r="AF544">
            <v>3</v>
          </cell>
          <cell r="AG544">
            <v>3</v>
          </cell>
          <cell r="AH544">
            <v>2</v>
          </cell>
          <cell r="AI544">
            <v>3</v>
          </cell>
          <cell r="AJ544" t="str">
            <v>NULL</v>
          </cell>
          <cell r="AK544">
            <v>2</v>
          </cell>
          <cell r="AL544">
            <v>9</v>
          </cell>
        </row>
        <row r="545">
          <cell r="A545">
            <v>118754</v>
          </cell>
          <cell r="B545">
            <v>8863373</v>
          </cell>
          <cell r="C545" t="str">
            <v>St Mary's Church of England Voluntary Aided Primary School</v>
          </cell>
          <cell r="D545" t="str">
            <v>South East</v>
          </cell>
          <cell r="E545" t="str">
            <v>South East</v>
          </cell>
          <cell r="F545" t="str">
            <v>Kent</v>
          </cell>
          <cell r="G545" t="str">
            <v>Sevenoaks</v>
          </cell>
          <cell r="H545" t="str">
            <v>BR8 7BU</v>
          </cell>
          <cell r="I545" t="str">
            <v>Voluntary Aided School</v>
          </cell>
          <cell r="J545" t="str">
            <v>Primary</v>
          </cell>
          <cell r="K545" t="str">
            <v>Does not have a sixth form</v>
          </cell>
          <cell r="L545">
            <v>10005889</v>
          </cell>
          <cell r="M545">
            <v>42291</v>
          </cell>
          <cell r="N545">
            <v>42291</v>
          </cell>
          <cell r="O545" t="str">
            <v>Requires Improvement monitoring Visit 1</v>
          </cell>
          <cell r="P545" t="str">
            <v>Schools - S8</v>
          </cell>
          <cell r="Q545" t="str">
            <v>NULL</v>
          </cell>
          <cell r="R545" t="str">
            <v>NULL</v>
          </cell>
          <cell r="S545" t="str">
            <v>NULL</v>
          </cell>
          <cell r="T545" t="str">
            <v>NULL</v>
          </cell>
          <cell r="U545" t="str">
            <v>NULL</v>
          </cell>
          <cell r="V545" t="str">
            <v>NULL</v>
          </cell>
          <cell r="W545" t="str">
            <v>NULL</v>
          </cell>
          <cell r="X545" t="str">
            <v>NULL</v>
          </cell>
          <cell r="Y545" t="str">
            <v>NULL</v>
          </cell>
          <cell r="Z545" t="str">
            <v>NULL</v>
          </cell>
          <cell r="AA545" t="str">
            <v>NULL</v>
          </cell>
          <cell r="AB545" t="str">
            <v>NULL</v>
          </cell>
          <cell r="AC545" t="str">
            <v>NULL</v>
          </cell>
          <cell r="AD545">
            <v>3</v>
          </cell>
          <cell r="AE545" t="str">
            <v>NULL</v>
          </cell>
          <cell r="AF545">
            <v>3</v>
          </cell>
          <cell r="AG545">
            <v>3</v>
          </cell>
          <cell r="AH545">
            <v>2</v>
          </cell>
          <cell r="AI545">
            <v>3</v>
          </cell>
          <cell r="AJ545" t="str">
            <v>NULL</v>
          </cell>
          <cell r="AK545">
            <v>2</v>
          </cell>
          <cell r="AL545">
            <v>9</v>
          </cell>
        </row>
        <row r="546">
          <cell r="A546">
            <v>118757</v>
          </cell>
          <cell r="B546">
            <v>8863713</v>
          </cell>
          <cell r="C546" t="str">
            <v>St Edward's Catholic Primary School</v>
          </cell>
          <cell r="D546" t="str">
            <v>South East</v>
          </cell>
          <cell r="E546" t="str">
            <v>South East</v>
          </cell>
          <cell r="F546" t="str">
            <v>Kent</v>
          </cell>
          <cell r="G546" t="str">
            <v>Sittingbourne and Sheppey</v>
          </cell>
          <cell r="H546" t="str">
            <v>ME12 1BW</v>
          </cell>
          <cell r="I546" t="str">
            <v>Voluntary Aided School</v>
          </cell>
          <cell r="J546" t="str">
            <v>Primary</v>
          </cell>
          <cell r="K546" t="str">
            <v>Does not have a sixth form</v>
          </cell>
          <cell r="L546">
            <v>10007341</v>
          </cell>
          <cell r="M546">
            <v>42353</v>
          </cell>
          <cell r="N546">
            <v>42353</v>
          </cell>
          <cell r="O546" t="str">
            <v>Requires Improvement monitoring Visit 1</v>
          </cell>
          <cell r="P546" t="str">
            <v>Schools - S8</v>
          </cell>
          <cell r="Q546" t="str">
            <v>NULL</v>
          </cell>
          <cell r="R546" t="str">
            <v>NULL</v>
          </cell>
          <cell r="S546" t="str">
            <v>NULL</v>
          </cell>
          <cell r="T546" t="str">
            <v>NULL</v>
          </cell>
          <cell r="U546" t="str">
            <v>NULL</v>
          </cell>
          <cell r="V546" t="str">
            <v>NULL</v>
          </cell>
          <cell r="W546" t="str">
            <v>NULL</v>
          </cell>
          <cell r="X546" t="str">
            <v>NULL</v>
          </cell>
          <cell r="Y546" t="str">
            <v>NULL</v>
          </cell>
          <cell r="Z546" t="str">
            <v>NULL</v>
          </cell>
          <cell r="AA546" t="str">
            <v>NULL</v>
          </cell>
          <cell r="AB546" t="str">
            <v>NULL</v>
          </cell>
          <cell r="AC546" t="str">
            <v>NULL</v>
          </cell>
          <cell r="AD546">
            <v>3</v>
          </cell>
          <cell r="AE546" t="str">
            <v>NULL</v>
          </cell>
          <cell r="AF546">
            <v>3</v>
          </cell>
          <cell r="AG546">
            <v>3</v>
          </cell>
          <cell r="AH546">
            <v>3</v>
          </cell>
          <cell r="AI546">
            <v>3</v>
          </cell>
          <cell r="AJ546" t="str">
            <v>NULL</v>
          </cell>
          <cell r="AK546">
            <v>3</v>
          </cell>
          <cell r="AL546">
            <v>9</v>
          </cell>
        </row>
        <row r="547">
          <cell r="A547">
            <v>118765</v>
          </cell>
          <cell r="B547">
            <v>8863728</v>
          </cell>
          <cell r="C547" t="str">
            <v>St Anselm's Catholic Primary School</v>
          </cell>
          <cell r="D547" t="str">
            <v>South East</v>
          </cell>
          <cell r="E547" t="str">
            <v>South East</v>
          </cell>
          <cell r="F547" t="str">
            <v>Kent</v>
          </cell>
          <cell r="G547" t="str">
            <v>Dartford</v>
          </cell>
          <cell r="H547" t="str">
            <v>DA1 5EA</v>
          </cell>
          <cell r="I547" t="str">
            <v>Voluntary Aided School</v>
          </cell>
          <cell r="J547" t="str">
            <v>Primary</v>
          </cell>
          <cell r="K547" t="str">
            <v>Does not have a sixth form</v>
          </cell>
          <cell r="L547">
            <v>10001200</v>
          </cell>
          <cell r="M547">
            <v>42346</v>
          </cell>
          <cell r="N547">
            <v>42346</v>
          </cell>
          <cell r="O547" t="str">
            <v>Maintained Academy and School Short inspection</v>
          </cell>
          <cell r="P547" t="str">
            <v>Schools - Short inspection</v>
          </cell>
          <cell r="Q547" t="str">
            <v>NULL</v>
          </cell>
          <cell r="R547" t="str">
            <v>NULL</v>
          </cell>
          <cell r="S547" t="str">
            <v>NULL</v>
          </cell>
          <cell r="T547" t="str">
            <v>NULL</v>
          </cell>
          <cell r="U547" t="str">
            <v>NULL</v>
          </cell>
          <cell r="V547" t="str">
            <v>NULL</v>
          </cell>
          <cell r="W547" t="str">
            <v>NULL</v>
          </cell>
          <cell r="X547" t="str">
            <v>NULL</v>
          </cell>
          <cell r="Y547" t="str">
            <v>NULL</v>
          </cell>
          <cell r="Z547" t="str">
            <v>NULL</v>
          </cell>
          <cell r="AA547" t="str">
            <v>NULL</v>
          </cell>
          <cell r="AB547" t="str">
            <v>NULL</v>
          </cell>
          <cell r="AC547" t="str">
            <v>NULL</v>
          </cell>
          <cell r="AD547">
            <v>2</v>
          </cell>
          <cell r="AE547" t="str">
            <v>NULL</v>
          </cell>
          <cell r="AF547">
            <v>2</v>
          </cell>
          <cell r="AG547">
            <v>2</v>
          </cell>
          <cell r="AH547">
            <v>2</v>
          </cell>
          <cell r="AI547">
            <v>2</v>
          </cell>
          <cell r="AJ547" t="str">
            <v>NULL</v>
          </cell>
          <cell r="AK547">
            <v>2</v>
          </cell>
          <cell r="AL547">
            <v>9</v>
          </cell>
        </row>
        <row r="548">
          <cell r="A548">
            <v>118781</v>
          </cell>
          <cell r="B548">
            <v>8863754</v>
          </cell>
          <cell r="C548" t="str">
            <v>St Augustine's Catholic Primary School</v>
          </cell>
          <cell r="D548" t="str">
            <v>South East</v>
          </cell>
          <cell r="E548" t="str">
            <v>South East</v>
          </cell>
          <cell r="F548" t="str">
            <v>Kent</v>
          </cell>
          <cell r="G548" t="str">
            <v>Tunbridge Wells</v>
          </cell>
          <cell r="H548" t="str">
            <v>TN4 9AL</v>
          </cell>
          <cell r="I548" t="str">
            <v>Voluntary Aided School</v>
          </cell>
          <cell r="J548" t="str">
            <v>Primary</v>
          </cell>
          <cell r="K548" t="str">
            <v>Does not have a sixth form</v>
          </cell>
          <cell r="L548">
            <v>10005777</v>
          </cell>
          <cell r="M548">
            <v>42320</v>
          </cell>
          <cell r="N548">
            <v>42321</v>
          </cell>
          <cell r="O548" t="str">
            <v>Requires Improvement S5 Reinspection Visit 1</v>
          </cell>
          <cell r="P548" t="str">
            <v>Schools - S5</v>
          </cell>
          <cell r="Q548" t="str">
            <v>NULL</v>
          </cell>
          <cell r="R548">
            <v>2</v>
          </cell>
          <cell r="S548" t="str">
            <v>NULL</v>
          </cell>
          <cell r="T548">
            <v>2</v>
          </cell>
          <cell r="U548">
            <v>2</v>
          </cell>
          <cell r="V548">
            <v>1</v>
          </cell>
          <cell r="W548">
            <v>2</v>
          </cell>
          <cell r="X548" t="str">
            <v>NULL</v>
          </cell>
          <cell r="Y548">
            <v>2</v>
          </cell>
          <cell r="Z548" t="str">
            <v>NULL</v>
          </cell>
          <cell r="AA548" t="str">
            <v>NULL</v>
          </cell>
          <cell r="AB548" t="str">
            <v>NULL</v>
          </cell>
          <cell r="AC548" t="str">
            <v>NULL</v>
          </cell>
          <cell r="AD548">
            <v>3</v>
          </cell>
          <cell r="AE548" t="str">
            <v>NULL</v>
          </cell>
          <cell r="AF548">
            <v>3</v>
          </cell>
          <cell r="AG548">
            <v>3</v>
          </cell>
          <cell r="AH548">
            <v>2</v>
          </cell>
          <cell r="AI548">
            <v>3</v>
          </cell>
          <cell r="AJ548" t="str">
            <v>NULL</v>
          </cell>
          <cell r="AK548" t="str">
            <v>NULL</v>
          </cell>
          <cell r="AL548" t="str">
            <v>NULL</v>
          </cell>
        </row>
        <row r="549">
          <cell r="A549">
            <v>118793</v>
          </cell>
          <cell r="B549">
            <v>8864059</v>
          </cell>
          <cell r="C549" t="str">
            <v>Swadelands School</v>
          </cell>
          <cell r="D549" t="str">
            <v>South East</v>
          </cell>
          <cell r="E549" t="str">
            <v>South East</v>
          </cell>
          <cell r="F549" t="str">
            <v>Kent</v>
          </cell>
          <cell r="G549" t="str">
            <v>Faversham and Mid Kent</v>
          </cell>
          <cell r="H549" t="str">
            <v>ME17 2LL</v>
          </cell>
          <cell r="I549" t="str">
            <v>Community School</v>
          </cell>
          <cell r="J549" t="str">
            <v>Secondary</v>
          </cell>
          <cell r="K549" t="str">
            <v>Has a sixth form</v>
          </cell>
          <cell r="L549">
            <v>10000553</v>
          </cell>
          <cell r="M549">
            <v>42347</v>
          </cell>
          <cell r="N549">
            <v>42348</v>
          </cell>
          <cell r="O549" t="str">
            <v>Maintained Academy and School Short inspection</v>
          </cell>
          <cell r="P549" t="str">
            <v>Schools - S8 deemed S5</v>
          </cell>
          <cell r="Q549" t="str">
            <v>NULL</v>
          </cell>
          <cell r="R549">
            <v>4</v>
          </cell>
          <cell r="S549" t="str">
            <v>SM</v>
          </cell>
          <cell r="T549">
            <v>4</v>
          </cell>
          <cell r="U549">
            <v>4</v>
          </cell>
          <cell r="V549">
            <v>4</v>
          </cell>
          <cell r="W549">
            <v>4</v>
          </cell>
          <cell r="X549" t="str">
            <v>NULL</v>
          </cell>
          <cell r="Y549" t="str">
            <v>NULL</v>
          </cell>
          <cell r="Z549">
            <v>3</v>
          </cell>
          <cell r="AA549" t="str">
            <v>NULL</v>
          </cell>
          <cell r="AB549" t="str">
            <v>NULL</v>
          </cell>
          <cell r="AC549" t="str">
            <v>NULL</v>
          </cell>
          <cell r="AD549">
            <v>2</v>
          </cell>
          <cell r="AE549" t="str">
            <v>NULL</v>
          </cell>
          <cell r="AF549">
            <v>2</v>
          </cell>
          <cell r="AG549">
            <v>2</v>
          </cell>
          <cell r="AH549">
            <v>2</v>
          </cell>
          <cell r="AI549">
            <v>2</v>
          </cell>
          <cell r="AJ549" t="str">
            <v>NULL</v>
          </cell>
          <cell r="AK549" t="str">
            <v>NULL</v>
          </cell>
          <cell r="AL549" t="str">
            <v>NULL</v>
          </cell>
        </row>
        <row r="550">
          <cell r="A550">
            <v>118910</v>
          </cell>
          <cell r="B550">
            <v>8865438</v>
          </cell>
          <cell r="C550" t="str">
            <v>The Charles Dickens School</v>
          </cell>
          <cell r="D550" t="str">
            <v>South East</v>
          </cell>
          <cell r="E550" t="str">
            <v>South East</v>
          </cell>
          <cell r="F550" t="str">
            <v>Kent</v>
          </cell>
          <cell r="G550" t="str">
            <v>South Thanet</v>
          </cell>
          <cell r="H550" t="str">
            <v>CT10 2RL</v>
          </cell>
          <cell r="I550" t="str">
            <v>Foundation School</v>
          </cell>
          <cell r="J550" t="str">
            <v>Secondary</v>
          </cell>
          <cell r="K550" t="str">
            <v>Has a sixth form</v>
          </cell>
          <cell r="L550">
            <v>10005271</v>
          </cell>
          <cell r="M550">
            <v>42340</v>
          </cell>
          <cell r="N550">
            <v>42341</v>
          </cell>
          <cell r="O550" t="str">
            <v>Schools into Special Measures Visit 4</v>
          </cell>
          <cell r="P550" t="str">
            <v>Schools - S8</v>
          </cell>
          <cell r="Q550" t="str">
            <v>NULL</v>
          </cell>
          <cell r="R550" t="str">
            <v>NULL</v>
          </cell>
          <cell r="S550" t="str">
            <v>NULL</v>
          </cell>
          <cell r="T550" t="str">
            <v>NULL</v>
          </cell>
          <cell r="U550" t="str">
            <v>NULL</v>
          </cell>
          <cell r="V550" t="str">
            <v>NULL</v>
          </cell>
          <cell r="W550" t="str">
            <v>NULL</v>
          </cell>
          <cell r="X550" t="str">
            <v>NULL</v>
          </cell>
          <cell r="Y550" t="str">
            <v>NULL</v>
          </cell>
          <cell r="Z550" t="str">
            <v>NULL</v>
          </cell>
          <cell r="AA550" t="str">
            <v>NULL</v>
          </cell>
          <cell r="AB550" t="str">
            <v>NULL</v>
          </cell>
          <cell r="AC550" t="str">
            <v>NULL</v>
          </cell>
          <cell r="AD550">
            <v>4</v>
          </cell>
          <cell r="AE550" t="str">
            <v>SM</v>
          </cell>
          <cell r="AF550">
            <v>4</v>
          </cell>
          <cell r="AG550">
            <v>4</v>
          </cell>
          <cell r="AH550">
            <v>4</v>
          </cell>
          <cell r="AI550">
            <v>4</v>
          </cell>
          <cell r="AJ550" t="str">
            <v>NULL</v>
          </cell>
          <cell r="AK550">
            <v>9</v>
          </cell>
          <cell r="AL550">
            <v>4</v>
          </cell>
        </row>
        <row r="551">
          <cell r="A551">
            <v>119127</v>
          </cell>
          <cell r="B551">
            <v>8892015</v>
          </cell>
          <cell r="C551" t="str">
            <v>Roe Lee Park Primary School</v>
          </cell>
          <cell r="D551" t="str">
            <v>North West</v>
          </cell>
          <cell r="E551" t="str">
            <v>North West</v>
          </cell>
          <cell r="F551" t="str">
            <v>Blackburn with Darwen</v>
          </cell>
          <cell r="G551" t="str">
            <v>Blackburn</v>
          </cell>
          <cell r="H551" t="str">
            <v>BB1 9RP</v>
          </cell>
          <cell r="I551" t="str">
            <v>Community School</v>
          </cell>
          <cell r="J551" t="str">
            <v>Primary</v>
          </cell>
          <cell r="K551" t="str">
            <v>Does not have a sixth form</v>
          </cell>
          <cell r="L551">
            <v>10002593</v>
          </cell>
          <cell r="M551">
            <v>42311</v>
          </cell>
          <cell r="N551">
            <v>42312</v>
          </cell>
          <cell r="O551" t="str">
            <v>S8 No Formal Designation Visit</v>
          </cell>
          <cell r="P551" t="str">
            <v>Schools - S8 deemed S5</v>
          </cell>
          <cell r="Q551" t="str">
            <v>NULL</v>
          </cell>
          <cell r="R551">
            <v>3</v>
          </cell>
          <cell r="S551" t="str">
            <v>NULL</v>
          </cell>
          <cell r="T551">
            <v>3</v>
          </cell>
          <cell r="U551">
            <v>3</v>
          </cell>
          <cell r="V551">
            <v>2</v>
          </cell>
          <cell r="W551">
            <v>3</v>
          </cell>
          <cell r="X551" t="str">
            <v>NULL</v>
          </cell>
          <cell r="Y551">
            <v>3</v>
          </cell>
          <cell r="Z551" t="str">
            <v>NULL</v>
          </cell>
          <cell r="AA551" t="str">
            <v>NULL</v>
          </cell>
          <cell r="AB551" t="str">
            <v>NULL</v>
          </cell>
          <cell r="AC551" t="str">
            <v>NULL</v>
          </cell>
          <cell r="AD551">
            <v>1</v>
          </cell>
          <cell r="AE551" t="str">
            <v>NULL</v>
          </cell>
          <cell r="AF551">
            <v>1</v>
          </cell>
          <cell r="AG551">
            <v>1</v>
          </cell>
          <cell r="AH551">
            <v>1</v>
          </cell>
          <cell r="AI551">
            <v>1</v>
          </cell>
          <cell r="AJ551" t="str">
            <v>NULL</v>
          </cell>
          <cell r="AK551">
            <v>8</v>
          </cell>
          <cell r="AL551" t="str">
            <v>NULL</v>
          </cell>
        </row>
        <row r="552">
          <cell r="A552">
            <v>119234</v>
          </cell>
          <cell r="B552">
            <v>8882193</v>
          </cell>
          <cell r="C552" t="str">
            <v>Holme Slack Community Primary School</v>
          </cell>
          <cell r="D552" t="str">
            <v>North West</v>
          </cell>
          <cell r="E552" t="str">
            <v>North West</v>
          </cell>
          <cell r="F552" t="str">
            <v>Lancashire</v>
          </cell>
          <cell r="G552" t="str">
            <v>Preston</v>
          </cell>
          <cell r="H552" t="str">
            <v>PR1 6HP</v>
          </cell>
          <cell r="I552" t="str">
            <v>Community School</v>
          </cell>
          <cell r="J552" t="str">
            <v>Primary</v>
          </cell>
          <cell r="K552" t="str">
            <v>Does not have a sixth form</v>
          </cell>
          <cell r="L552">
            <v>10002250</v>
          </cell>
          <cell r="M552">
            <v>42332</v>
          </cell>
          <cell r="N552">
            <v>42333</v>
          </cell>
          <cell r="O552" t="str">
            <v>Requires Improvement S5 Reinspection Visit 1</v>
          </cell>
          <cell r="P552" t="str">
            <v>Schools - S5</v>
          </cell>
          <cell r="Q552" t="str">
            <v>NULL</v>
          </cell>
          <cell r="R552">
            <v>2</v>
          </cell>
          <cell r="S552" t="str">
            <v>NULL</v>
          </cell>
          <cell r="T552">
            <v>2</v>
          </cell>
          <cell r="U552">
            <v>2</v>
          </cell>
          <cell r="V552">
            <v>2</v>
          </cell>
          <cell r="W552">
            <v>2</v>
          </cell>
          <cell r="X552" t="str">
            <v>NULL</v>
          </cell>
          <cell r="Y552">
            <v>2</v>
          </cell>
          <cell r="Z552" t="str">
            <v>NULL</v>
          </cell>
          <cell r="AA552" t="str">
            <v>NULL</v>
          </cell>
          <cell r="AB552" t="str">
            <v>NULL</v>
          </cell>
          <cell r="AC552" t="str">
            <v>NULL</v>
          </cell>
          <cell r="AD552">
            <v>3</v>
          </cell>
          <cell r="AE552" t="str">
            <v>NULL</v>
          </cell>
          <cell r="AF552">
            <v>3</v>
          </cell>
          <cell r="AG552">
            <v>3</v>
          </cell>
          <cell r="AH552">
            <v>3</v>
          </cell>
          <cell r="AI552">
            <v>3</v>
          </cell>
          <cell r="AJ552" t="str">
            <v>NULL</v>
          </cell>
          <cell r="AK552" t="str">
            <v>NULL</v>
          </cell>
          <cell r="AL552" t="str">
            <v>NULL</v>
          </cell>
        </row>
        <row r="553">
          <cell r="A553">
            <v>119239</v>
          </cell>
          <cell r="B553">
            <v>8882200</v>
          </cell>
          <cell r="C553" t="str">
            <v>Ingol Community Primary School</v>
          </cell>
          <cell r="D553" t="str">
            <v>North West</v>
          </cell>
          <cell r="E553" t="str">
            <v>North West</v>
          </cell>
          <cell r="F553" t="str">
            <v>Lancashire</v>
          </cell>
          <cell r="G553" t="str">
            <v>Preston</v>
          </cell>
          <cell r="H553" t="str">
            <v>PR2 3YP</v>
          </cell>
          <cell r="I553" t="str">
            <v>Community School</v>
          </cell>
          <cell r="J553" t="str">
            <v>Primary</v>
          </cell>
          <cell r="K553" t="str">
            <v>Does not have a sixth form</v>
          </cell>
          <cell r="L553">
            <v>10002233</v>
          </cell>
          <cell r="M553">
            <v>42340</v>
          </cell>
          <cell r="N553">
            <v>42341</v>
          </cell>
          <cell r="O553" t="str">
            <v>Requires Improvement S5 Reinspection Visit 1</v>
          </cell>
          <cell r="P553" t="str">
            <v>Schools - S5</v>
          </cell>
          <cell r="Q553" t="str">
            <v>NULL</v>
          </cell>
          <cell r="R553">
            <v>2</v>
          </cell>
          <cell r="S553" t="str">
            <v>NULL</v>
          </cell>
          <cell r="T553">
            <v>2</v>
          </cell>
          <cell r="U553">
            <v>2</v>
          </cell>
          <cell r="V553">
            <v>2</v>
          </cell>
          <cell r="W553">
            <v>2</v>
          </cell>
          <cell r="X553" t="str">
            <v>NULL</v>
          </cell>
          <cell r="Y553">
            <v>2</v>
          </cell>
          <cell r="Z553" t="str">
            <v>NULL</v>
          </cell>
          <cell r="AA553" t="str">
            <v>NULL</v>
          </cell>
          <cell r="AB553" t="str">
            <v>NULL</v>
          </cell>
          <cell r="AC553" t="str">
            <v>NULL</v>
          </cell>
          <cell r="AD553">
            <v>3</v>
          </cell>
          <cell r="AE553" t="str">
            <v>NULL</v>
          </cell>
          <cell r="AF553">
            <v>3</v>
          </cell>
          <cell r="AG553">
            <v>3</v>
          </cell>
          <cell r="AH553">
            <v>2</v>
          </cell>
          <cell r="AI553">
            <v>3</v>
          </cell>
          <cell r="AJ553" t="str">
            <v>NULL</v>
          </cell>
          <cell r="AK553" t="str">
            <v>NULL</v>
          </cell>
          <cell r="AL553" t="str">
            <v>NULL</v>
          </cell>
        </row>
        <row r="554">
          <cell r="A554">
            <v>119280</v>
          </cell>
          <cell r="B554">
            <v>8882409</v>
          </cell>
          <cell r="C554" t="str">
            <v>Rawtenstall Balladen Community Primary School</v>
          </cell>
          <cell r="D554" t="str">
            <v>North West</v>
          </cell>
          <cell r="E554" t="str">
            <v>North West</v>
          </cell>
          <cell r="F554" t="str">
            <v>Lancashire</v>
          </cell>
          <cell r="G554" t="str">
            <v>Rossendale and Darwen</v>
          </cell>
          <cell r="H554" t="str">
            <v>BB4 6DX</v>
          </cell>
          <cell r="I554" t="str">
            <v>Community School</v>
          </cell>
          <cell r="J554" t="str">
            <v>Primary</v>
          </cell>
          <cell r="K554" t="str">
            <v>Does not have a sixth form</v>
          </cell>
          <cell r="L554">
            <v>10006388</v>
          </cell>
          <cell r="M554">
            <v>42311</v>
          </cell>
          <cell r="N554">
            <v>42311</v>
          </cell>
          <cell r="O554" t="str">
            <v>S8 No Formal Designation Visit</v>
          </cell>
          <cell r="P554" t="str">
            <v>Schools - S8</v>
          </cell>
          <cell r="Q554" t="str">
            <v>NULL</v>
          </cell>
          <cell r="R554" t="str">
            <v>NULL</v>
          </cell>
          <cell r="S554" t="str">
            <v>NULL</v>
          </cell>
          <cell r="T554" t="str">
            <v>NULL</v>
          </cell>
          <cell r="U554" t="str">
            <v>NULL</v>
          </cell>
          <cell r="V554" t="str">
            <v>NULL</v>
          </cell>
          <cell r="W554" t="str">
            <v>NULL</v>
          </cell>
          <cell r="X554" t="str">
            <v>NULL</v>
          </cell>
          <cell r="Y554" t="str">
            <v>NULL</v>
          </cell>
          <cell r="Z554" t="str">
            <v>NULL</v>
          </cell>
          <cell r="AA554" t="str">
            <v>NULL</v>
          </cell>
          <cell r="AB554" t="str">
            <v>NULL</v>
          </cell>
          <cell r="AC554" t="str">
            <v>NULL</v>
          </cell>
          <cell r="AD554">
            <v>1</v>
          </cell>
          <cell r="AE554" t="str">
            <v>NULL</v>
          </cell>
          <cell r="AF554">
            <v>1</v>
          </cell>
          <cell r="AG554">
            <v>1</v>
          </cell>
          <cell r="AH554">
            <v>1</v>
          </cell>
          <cell r="AI554">
            <v>1</v>
          </cell>
          <cell r="AJ554" t="str">
            <v>NULL</v>
          </cell>
          <cell r="AK554">
            <v>8</v>
          </cell>
          <cell r="AL554" t="str">
            <v>NULL</v>
          </cell>
        </row>
        <row r="555">
          <cell r="A555">
            <v>119294</v>
          </cell>
          <cell r="B555">
            <v>8892515</v>
          </cell>
          <cell r="C555" t="str">
            <v>Avondale Primary School</v>
          </cell>
          <cell r="D555" t="str">
            <v>North West</v>
          </cell>
          <cell r="E555" t="str">
            <v>North West</v>
          </cell>
          <cell r="F555" t="str">
            <v>Blackburn with Darwen</v>
          </cell>
          <cell r="G555" t="str">
            <v>Rossendale and Darwen</v>
          </cell>
          <cell r="H555" t="str">
            <v>BB3 1NN</v>
          </cell>
          <cell r="I555" t="str">
            <v>Community School</v>
          </cell>
          <cell r="J555" t="str">
            <v>Primary</v>
          </cell>
          <cell r="K555" t="str">
            <v>Does not have a sixth form</v>
          </cell>
          <cell r="L555">
            <v>10000851</v>
          </cell>
          <cell r="M555">
            <v>42318</v>
          </cell>
          <cell r="N555">
            <v>42319</v>
          </cell>
          <cell r="O555" t="str">
            <v>Maintained Academy and School Short inspection</v>
          </cell>
          <cell r="P555" t="str">
            <v>Schools - S8 deemed S5</v>
          </cell>
          <cell r="Q555" t="str">
            <v>NULL</v>
          </cell>
          <cell r="R555">
            <v>3</v>
          </cell>
          <cell r="S555" t="str">
            <v>NULL</v>
          </cell>
          <cell r="T555">
            <v>3</v>
          </cell>
          <cell r="U555">
            <v>3</v>
          </cell>
          <cell r="V555">
            <v>2</v>
          </cell>
          <cell r="W555">
            <v>3</v>
          </cell>
          <cell r="X555" t="str">
            <v>NULL</v>
          </cell>
          <cell r="Y555">
            <v>2</v>
          </cell>
          <cell r="Z555" t="str">
            <v>NULL</v>
          </cell>
          <cell r="AA555" t="str">
            <v>NULL</v>
          </cell>
          <cell r="AB555" t="str">
            <v>NULL</v>
          </cell>
          <cell r="AC555" t="str">
            <v>NULL</v>
          </cell>
          <cell r="AD555">
            <v>2</v>
          </cell>
          <cell r="AE555" t="str">
            <v>NULL</v>
          </cell>
          <cell r="AF555">
            <v>2</v>
          </cell>
          <cell r="AG555">
            <v>2</v>
          </cell>
          <cell r="AH555">
            <v>1</v>
          </cell>
          <cell r="AI555">
            <v>2</v>
          </cell>
          <cell r="AJ555" t="str">
            <v>NULL</v>
          </cell>
          <cell r="AK555">
            <v>8</v>
          </cell>
          <cell r="AL555" t="str">
            <v>NULL</v>
          </cell>
        </row>
        <row r="556">
          <cell r="A556">
            <v>119332</v>
          </cell>
          <cell r="B556">
            <v>8882703</v>
          </cell>
          <cell r="C556" t="str">
            <v>Pool House Community Primary School</v>
          </cell>
          <cell r="D556" t="str">
            <v>North West</v>
          </cell>
          <cell r="E556" t="str">
            <v>North West</v>
          </cell>
          <cell r="F556" t="str">
            <v>Lancashire</v>
          </cell>
          <cell r="G556" t="str">
            <v>Preston</v>
          </cell>
          <cell r="H556" t="str">
            <v>PR2 7BX</v>
          </cell>
          <cell r="I556" t="str">
            <v>Community School</v>
          </cell>
          <cell r="J556" t="str">
            <v>Primary</v>
          </cell>
          <cell r="K556" t="str">
            <v>Does not have a sixth form</v>
          </cell>
          <cell r="L556">
            <v>10009027</v>
          </cell>
          <cell r="M556">
            <v>42333</v>
          </cell>
          <cell r="N556">
            <v>42334</v>
          </cell>
          <cell r="O556" t="str">
            <v>Section 8 Inspection due to Parental Complaint</v>
          </cell>
          <cell r="P556" t="str">
            <v>Schools - S8</v>
          </cell>
          <cell r="Q556" t="str">
            <v>NULL</v>
          </cell>
          <cell r="R556" t="str">
            <v>NULL</v>
          </cell>
          <cell r="S556" t="str">
            <v>NULL</v>
          </cell>
          <cell r="T556" t="str">
            <v>NULL</v>
          </cell>
          <cell r="U556" t="str">
            <v>NULL</v>
          </cell>
          <cell r="V556" t="str">
            <v>NULL</v>
          </cell>
          <cell r="W556" t="str">
            <v>NULL</v>
          </cell>
          <cell r="X556" t="str">
            <v>NULL</v>
          </cell>
          <cell r="Y556" t="str">
            <v>NULL</v>
          </cell>
          <cell r="Z556" t="str">
            <v>NULL</v>
          </cell>
          <cell r="AA556" t="str">
            <v>NULL</v>
          </cell>
          <cell r="AB556" t="str">
            <v>NULL</v>
          </cell>
          <cell r="AC556" t="str">
            <v>NULL</v>
          </cell>
          <cell r="AD556">
            <v>2</v>
          </cell>
          <cell r="AE556" t="str">
            <v>NULL</v>
          </cell>
          <cell r="AF556">
            <v>2</v>
          </cell>
          <cell r="AG556">
            <v>2</v>
          </cell>
          <cell r="AH556">
            <v>2</v>
          </cell>
          <cell r="AI556">
            <v>2</v>
          </cell>
          <cell r="AJ556" t="str">
            <v>NULL</v>
          </cell>
          <cell r="AK556" t="str">
            <v>NULL</v>
          </cell>
          <cell r="AL556" t="str">
            <v>NULL</v>
          </cell>
        </row>
        <row r="557">
          <cell r="A557">
            <v>119341</v>
          </cell>
          <cell r="B557">
            <v>8882820</v>
          </cell>
          <cell r="C557" t="str">
            <v>Accrington Woodnook Primary School</v>
          </cell>
          <cell r="D557" t="str">
            <v>North West</v>
          </cell>
          <cell r="E557" t="str">
            <v>North West</v>
          </cell>
          <cell r="F557" t="str">
            <v>Lancashire</v>
          </cell>
          <cell r="G557" t="str">
            <v>Hyndburn</v>
          </cell>
          <cell r="H557" t="str">
            <v>BB5 2HS</v>
          </cell>
          <cell r="I557" t="str">
            <v>Community School</v>
          </cell>
          <cell r="J557" t="str">
            <v>Primary</v>
          </cell>
          <cell r="K557" t="str">
            <v>Does not have a sixth form</v>
          </cell>
          <cell r="L557">
            <v>10006999</v>
          </cell>
          <cell r="M557">
            <v>42291</v>
          </cell>
          <cell r="N557">
            <v>42292</v>
          </cell>
          <cell r="O557" t="str">
            <v>Requires Improvement S5 Reinspection Visit 1</v>
          </cell>
          <cell r="P557" t="str">
            <v>Schools - S5</v>
          </cell>
          <cell r="Q557" t="str">
            <v>NULL</v>
          </cell>
          <cell r="R557">
            <v>3</v>
          </cell>
          <cell r="S557" t="str">
            <v>NULL</v>
          </cell>
          <cell r="T557">
            <v>3</v>
          </cell>
          <cell r="U557">
            <v>3</v>
          </cell>
          <cell r="V557">
            <v>2</v>
          </cell>
          <cell r="W557">
            <v>3</v>
          </cell>
          <cell r="X557" t="str">
            <v>NULL</v>
          </cell>
          <cell r="Y557">
            <v>2</v>
          </cell>
          <cell r="Z557" t="str">
            <v>NULL</v>
          </cell>
          <cell r="AA557" t="str">
            <v>NULL</v>
          </cell>
          <cell r="AB557" t="str">
            <v>NULL</v>
          </cell>
          <cell r="AC557" t="str">
            <v>NULL</v>
          </cell>
          <cell r="AD557">
            <v>3</v>
          </cell>
          <cell r="AE557" t="str">
            <v>NULL</v>
          </cell>
          <cell r="AF557">
            <v>3</v>
          </cell>
          <cell r="AG557">
            <v>3</v>
          </cell>
          <cell r="AH557">
            <v>3</v>
          </cell>
          <cell r="AI557">
            <v>3</v>
          </cell>
          <cell r="AJ557" t="str">
            <v>NULL</v>
          </cell>
          <cell r="AK557" t="str">
            <v>NULL</v>
          </cell>
          <cell r="AL557" t="str">
            <v>NULL</v>
          </cell>
        </row>
        <row r="558">
          <cell r="A558">
            <v>119406</v>
          </cell>
          <cell r="B558">
            <v>8883179</v>
          </cell>
          <cell r="C558" t="str">
            <v>Trinity Church of England/Methodist School</v>
          </cell>
          <cell r="D558" t="str">
            <v>North West</v>
          </cell>
          <cell r="E558" t="str">
            <v>North West</v>
          </cell>
          <cell r="F558" t="str">
            <v>Lancashire</v>
          </cell>
          <cell r="G558" t="str">
            <v>West Lancashire</v>
          </cell>
          <cell r="H558" t="str">
            <v>WN8 8PW</v>
          </cell>
          <cell r="I558" t="str">
            <v>Voluntary Controlled School</v>
          </cell>
          <cell r="J558" t="str">
            <v>Primary</v>
          </cell>
          <cell r="K558" t="str">
            <v>Does not have a sixth form</v>
          </cell>
          <cell r="L558">
            <v>10002584</v>
          </cell>
          <cell r="M558">
            <v>42297</v>
          </cell>
          <cell r="N558">
            <v>42298</v>
          </cell>
          <cell r="O558" t="str">
            <v>S8 No Formal Designation Visit</v>
          </cell>
          <cell r="P558" t="str">
            <v>Schools - S8 deemed S5</v>
          </cell>
          <cell r="Q558" t="str">
            <v>NULL</v>
          </cell>
          <cell r="R558">
            <v>2</v>
          </cell>
          <cell r="S558" t="str">
            <v>NULL</v>
          </cell>
          <cell r="T558">
            <v>2</v>
          </cell>
          <cell r="U558">
            <v>2</v>
          </cell>
          <cell r="V558">
            <v>2</v>
          </cell>
          <cell r="W558">
            <v>2</v>
          </cell>
          <cell r="X558" t="str">
            <v>NULL</v>
          </cell>
          <cell r="Y558">
            <v>1</v>
          </cell>
          <cell r="Z558" t="str">
            <v>NULL</v>
          </cell>
          <cell r="AA558" t="str">
            <v>NULL</v>
          </cell>
          <cell r="AB558" t="str">
            <v>NULL</v>
          </cell>
          <cell r="AC558" t="str">
            <v>NULL</v>
          </cell>
          <cell r="AD558">
            <v>1</v>
          </cell>
          <cell r="AE558" t="str">
            <v>NULL</v>
          </cell>
          <cell r="AF558">
            <v>1</v>
          </cell>
          <cell r="AG558">
            <v>1</v>
          </cell>
          <cell r="AH558">
            <v>1</v>
          </cell>
          <cell r="AI558">
            <v>1</v>
          </cell>
          <cell r="AJ558" t="str">
            <v>NULL</v>
          </cell>
          <cell r="AK558">
            <v>2</v>
          </cell>
          <cell r="AL558">
            <v>9</v>
          </cell>
        </row>
        <row r="559">
          <cell r="A559">
            <v>119438</v>
          </cell>
          <cell r="B559">
            <v>8883331</v>
          </cell>
          <cell r="C559" t="str">
            <v>Nelson St Paul's Church of England Primary School</v>
          </cell>
          <cell r="D559" t="str">
            <v>North West</v>
          </cell>
          <cell r="E559" t="str">
            <v>North West</v>
          </cell>
          <cell r="F559" t="str">
            <v>Lancashire</v>
          </cell>
          <cell r="G559" t="str">
            <v>Pendle</v>
          </cell>
          <cell r="H559" t="str">
            <v>BB9 0PY</v>
          </cell>
          <cell r="I559" t="str">
            <v>Voluntary Aided School</v>
          </cell>
          <cell r="J559" t="str">
            <v>Primary</v>
          </cell>
          <cell r="K559" t="str">
            <v>Does not have a sixth form</v>
          </cell>
          <cell r="L559">
            <v>10002232</v>
          </cell>
          <cell r="M559">
            <v>42325</v>
          </cell>
          <cell r="N559">
            <v>42326</v>
          </cell>
          <cell r="O559" t="str">
            <v>Requires Improvement S5 Reinspection Visit 1</v>
          </cell>
          <cell r="P559" t="str">
            <v>Schools - S5</v>
          </cell>
          <cell r="Q559" t="str">
            <v>NULL</v>
          </cell>
          <cell r="R559">
            <v>2</v>
          </cell>
          <cell r="S559" t="str">
            <v>NULL</v>
          </cell>
          <cell r="T559">
            <v>2</v>
          </cell>
          <cell r="U559">
            <v>2</v>
          </cell>
          <cell r="V559">
            <v>2</v>
          </cell>
          <cell r="W559">
            <v>2</v>
          </cell>
          <cell r="X559" t="str">
            <v>NULL</v>
          </cell>
          <cell r="Y559">
            <v>2</v>
          </cell>
          <cell r="Z559" t="str">
            <v>NULL</v>
          </cell>
          <cell r="AA559" t="str">
            <v>NULL</v>
          </cell>
          <cell r="AB559" t="str">
            <v>NULL</v>
          </cell>
          <cell r="AC559" t="str">
            <v>NULL</v>
          </cell>
          <cell r="AD559">
            <v>3</v>
          </cell>
          <cell r="AE559" t="str">
            <v>NULL</v>
          </cell>
          <cell r="AF559">
            <v>3</v>
          </cell>
          <cell r="AG559">
            <v>3</v>
          </cell>
          <cell r="AH559">
            <v>2</v>
          </cell>
          <cell r="AI559">
            <v>3</v>
          </cell>
          <cell r="AJ559" t="str">
            <v>NULL</v>
          </cell>
          <cell r="AK559" t="str">
            <v>NULL</v>
          </cell>
          <cell r="AL559" t="str">
            <v>NULL</v>
          </cell>
        </row>
        <row r="560">
          <cell r="A560">
            <v>119441</v>
          </cell>
          <cell r="B560">
            <v>8883336</v>
          </cell>
          <cell r="C560" t="str">
            <v>Accrington Benjamin Hargreaves Voluntary Aided Church of England Primary School</v>
          </cell>
          <cell r="D560" t="str">
            <v>North West</v>
          </cell>
          <cell r="E560" t="str">
            <v>North West</v>
          </cell>
          <cell r="F560" t="str">
            <v>Lancashire</v>
          </cell>
          <cell r="G560" t="str">
            <v>Hyndburn</v>
          </cell>
          <cell r="H560" t="str">
            <v>BB5 2AQ</v>
          </cell>
          <cell r="I560" t="str">
            <v>Voluntary Aided School</v>
          </cell>
          <cell r="J560" t="str">
            <v>Primary</v>
          </cell>
          <cell r="K560" t="str">
            <v>Does not have a sixth form</v>
          </cell>
          <cell r="L560">
            <v>10002234</v>
          </cell>
          <cell r="M560">
            <v>42283</v>
          </cell>
          <cell r="N560">
            <v>42284</v>
          </cell>
          <cell r="O560" t="str">
            <v>Requires Improvement S5 Reinspection Visit 1</v>
          </cell>
          <cell r="P560" t="str">
            <v>Schools - S5</v>
          </cell>
          <cell r="Q560" t="str">
            <v>NULL</v>
          </cell>
          <cell r="R560">
            <v>2</v>
          </cell>
          <cell r="S560" t="str">
            <v>NULL</v>
          </cell>
          <cell r="T560">
            <v>2</v>
          </cell>
          <cell r="U560">
            <v>2</v>
          </cell>
          <cell r="V560">
            <v>2</v>
          </cell>
          <cell r="W560">
            <v>2</v>
          </cell>
          <cell r="X560" t="str">
            <v>NULL</v>
          </cell>
          <cell r="Y560">
            <v>2</v>
          </cell>
          <cell r="Z560" t="str">
            <v>NULL</v>
          </cell>
          <cell r="AA560" t="str">
            <v>NULL</v>
          </cell>
          <cell r="AB560" t="str">
            <v>NULL</v>
          </cell>
          <cell r="AC560" t="str">
            <v>NULL</v>
          </cell>
          <cell r="AD560">
            <v>3</v>
          </cell>
          <cell r="AE560" t="str">
            <v>NULL</v>
          </cell>
          <cell r="AF560">
            <v>3</v>
          </cell>
          <cell r="AG560">
            <v>3</v>
          </cell>
          <cell r="AH560">
            <v>2</v>
          </cell>
          <cell r="AI560">
            <v>3</v>
          </cell>
          <cell r="AJ560" t="str">
            <v>NULL</v>
          </cell>
          <cell r="AK560" t="str">
            <v>NULL</v>
          </cell>
          <cell r="AL560" t="str">
            <v>NULL</v>
          </cell>
        </row>
        <row r="561">
          <cell r="A561">
            <v>119468</v>
          </cell>
          <cell r="B561">
            <v>8883401</v>
          </cell>
          <cell r="C561" t="str">
            <v>Clayton-le-Woods Church of England Primary School</v>
          </cell>
          <cell r="D561" t="str">
            <v>North West</v>
          </cell>
          <cell r="E561" t="str">
            <v>North West</v>
          </cell>
          <cell r="F561" t="str">
            <v>Lancashire</v>
          </cell>
          <cell r="G561" t="str">
            <v>Chorley</v>
          </cell>
          <cell r="H561" t="str">
            <v>PR6 7EU</v>
          </cell>
          <cell r="I561" t="str">
            <v>Voluntary Aided School</v>
          </cell>
          <cell r="J561" t="str">
            <v>Primary</v>
          </cell>
          <cell r="K561" t="str">
            <v>Does not have a sixth form</v>
          </cell>
          <cell r="L561">
            <v>10002244</v>
          </cell>
          <cell r="M561">
            <v>42311</v>
          </cell>
          <cell r="N561">
            <v>42312</v>
          </cell>
          <cell r="O561" t="str">
            <v>Requires Improvement S5 Reinspection Visit 1</v>
          </cell>
          <cell r="P561" t="str">
            <v>Schools - S5</v>
          </cell>
          <cell r="Q561" t="str">
            <v>NULL</v>
          </cell>
          <cell r="R561">
            <v>2</v>
          </cell>
          <cell r="S561" t="str">
            <v>NULL</v>
          </cell>
          <cell r="T561">
            <v>2</v>
          </cell>
          <cell r="U561">
            <v>2</v>
          </cell>
          <cell r="V561">
            <v>2</v>
          </cell>
          <cell r="W561">
            <v>2</v>
          </cell>
          <cell r="X561" t="str">
            <v>NULL</v>
          </cell>
          <cell r="Y561">
            <v>3</v>
          </cell>
          <cell r="Z561" t="str">
            <v>NULL</v>
          </cell>
          <cell r="AA561" t="str">
            <v>NULL</v>
          </cell>
          <cell r="AB561" t="str">
            <v>NULL</v>
          </cell>
          <cell r="AC561" t="str">
            <v>NULL</v>
          </cell>
          <cell r="AD561">
            <v>3</v>
          </cell>
          <cell r="AE561" t="str">
            <v>NULL</v>
          </cell>
          <cell r="AF561">
            <v>3</v>
          </cell>
          <cell r="AG561">
            <v>3</v>
          </cell>
          <cell r="AH561">
            <v>2</v>
          </cell>
          <cell r="AI561">
            <v>3</v>
          </cell>
          <cell r="AJ561" t="str">
            <v>NULL</v>
          </cell>
          <cell r="AK561" t="str">
            <v>NULL</v>
          </cell>
          <cell r="AL561" t="str">
            <v>NULL</v>
          </cell>
        </row>
        <row r="562">
          <cell r="A562">
            <v>119477</v>
          </cell>
          <cell r="B562">
            <v>8883412</v>
          </cell>
          <cell r="C562" t="str">
            <v>Mawdesley St Peter's Church of England Primary School</v>
          </cell>
          <cell r="D562" t="str">
            <v>North West</v>
          </cell>
          <cell r="E562" t="str">
            <v>North West</v>
          </cell>
          <cell r="F562" t="str">
            <v>Lancashire</v>
          </cell>
          <cell r="G562" t="str">
            <v>South Ribble</v>
          </cell>
          <cell r="H562" t="str">
            <v>L40 2QT</v>
          </cell>
          <cell r="I562" t="str">
            <v>Voluntary Aided School</v>
          </cell>
          <cell r="J562" t="str">
            <v>Primary</v>
          </cell>
          <cell r="K562" t="str">
            <v>Does not have a sixth form</v>
          </cell>
          <cell r="L562">
            <v>10001114</v>
          </cell>
          <cell r="M562">
            <v>42311</v>
          </cell>
          <cell r="N562">
            <v>42311</v>
          </cell>
          <cell r="O562" t="str">
            <v>Maintained Academy and School Short inspection</v>
          </cell>
          <cell r="P562" t="str">
            <v>Schools - Short inspection</v>
          </cell>
          <cell r="Q562" t="str">
            <v>NULL</v>
          </cell>
          <cell r="R562" t="str">
            <v>NULL</v>
          </cell>
          <cell r="S562" t="str">
            <v>NULL</v>
          </cell>
          <cell r="T562" t="str">
            <v>NULL</v>
          </cell>
          <cell r="U562" t="str">
            <v>NULL</v>
          </cell>
          <cell r="V562" t="str">
            <v>NULL</v>
          </cell>
          <cell r="W562" t="str">
            <v>NULL</v>
          </cell>
          <cell r="X562" t="str">
            <v>NULL</v>
          </cell>
          <cell r="Y562" t="str">
            <v>NULL</v>
          </cell>
          <cell r="Z562" t="str">
            <v>NULL</v>
          </cell>
          <cell r="AA562" t="str">
            <v>NULL</v>
          </cell>
          <cell r="AB562" t="str">
            <v>NULL</v>
          </cell>
          <cell r="AC562" t="str">
            <v>NULL</v>
          </cell>
          <cell r="AD562">
            <v>2</v>
          </cell>
          <cell r="AE562" t="str">
            <v>NULL</v>
          </cell>
          <cell r="AF562">
            <v>1</v>
          </cell>
          <cell r="AG562">
            <v>2</v>
          </cell>
          <cell r="AH562">
            <v>2</v>
          </cell>
          <cell r="AI562">
            <v>2</v>
          </cell>
          <cell r="AJ562" t="str">
            <v>NULL</v>
          </cell>
          <cell r="AK562">
            <v>2</v>
          </cell>
          <cell r="AL562">
            <v>9</v>
          </cell>
        </row>
        <row r="563">
          <cell r="A563">
            <v>119496</v>
          </cell>
          <cell r="B563">
            <v>8883459</v>
          </cell>
          <cell r="C563" t="str">
            <v>Upholland Roby Mill CofE Voluntary Aided Primary School</v>
          </cell>
          <cell r="D563" t="str">
            <v>North West</v>
          </cell>
          <cell r="E563" t="str">
            <v>North West</v>
          </cell>
          <cell r="F563" t="str">
            <v>Lancashire</v>
          </cell>
          <cell r="G563" t="str">
            <v>West Lancashire</v>
          </cell>
          <cell r="H563" t="str">
            <v>WN8 0QR</v>
          </cell>
          <cell r="I563" t="str">
            <v>Voluntary Aided School</v>
          </cell>
          <cell r="J563" t="str">
            <v>Primary</v>
          </cell>
          <cell r="K563" t="str">
            <v>Does not have a sixth form</v>
          </cell>
          <cell r="L563">
            <v>10006764</v>
          </cell>
          <cell r="M563">
            <v>42313</v>
          </cell>
          <cell r="N563">
            <v>42313</v>
          </cell>
          <cell r="O563" t="str">
            <v>Requires Improvement monitoring Visit 1</v>
          </cell>
          <cell r="P563" t="str">
            <v>Schools - S8</v>
          </cell>
          <cell r="Q563" t="str">
            <v>NULL</v>
          </cell>
          <cell r="R563" t="str">
            <v>NULL</v>
          </cell>
          <cell r="S563" t="str">
            <v>NULL</v>
          </cell>
          <cell r="T563" t="str">
            <v>NULL</v>
          </cell>
          <cell r="U563" t="str">
            <v>NULL</v>
          </cell>
          <cell r="V563" t="str">
            <v>NULL</v>
          </cell>
          <cell r="W563" t="str">
            <v>NULL</v>
          </cell>
          <cell r="X563" t="str">
            <v>NULL</v>
          </cell>
          <cell r="Y563" t="str">
            <v>NULL</v>
          </cell>
          <cell r="Z563" t="str">
            <v>NULL</v>
          </cell>
          <cell r="AA563" t="str">
            <v>NULL</v>
          </cell>
          <cell r="AB563" t="str">
            <v>NULL</v>
          </cell>
          <cell r="AC563" t="str">
            <v>NULL</v>
          </cell>
          <cell r="AD563">
            <v>3</v>
          </cell>
          <cell r="AE563" t="str">
            <v>NULL</v>
          </cell>
          <cell r="AF563">
            <v>3</v>
          </cell>
          <cell r="AG563">
            <v>3</v>
          </cell>
          <cell r="AH563">
            <v>3</v>
          </cell>
          <cell r="AI563">
            <v>3</v>
          </cell>
          <cell r="AJ563" t="str">
            <v>NULL</v>
          </cell>
          <cell r="AK563">
            <v>3</v>
          </cell>
          <cell r="AL563">
            <v>9</v>
          </cell>
        </row>
        <row r="564">
          <cell r="A564">
            <v>119503</v>
          </cell>
          <cell r="B564">
            <v>8893469</v>
          </cell>
          <cell r="C564" t="str">
            <v>St James' Church of England Primary School</v>
          </cell>
          <cell r="D564" t="str">
            <v>North West</v>
          </cell>
          <cell r="E564" t="str">
            <v>North West</v>
          </cell>
          <cell r="F564" t="str">
            <v>Blackburn with Darwen</v>
          </cell>
          <cell r="G564" t="str">
            <v>Blackburn</v>
          </cell>
          <cell r="H564" t="str">
            <v>BB3 0QP</v>
          </cell>
          <cell r="I564" t="str">
            <v>Voluntary Aided School</v>
          </cell>
          <cell r="J564" t="str">
            <v>Primary</v>
          </cell>
          <cell r="K564" t="str">
            <v>Does not have a sixth form</v>
          </cell>
          <cell r="L564">
            <v>10003061</v>
          </cell>
          <cell r="M564">
            <v>42325</v>
          </cell>
          <cell r="N564">
            <v>42325</v>
          </cell>
          <cell r="O564" t="str">
            <v>Maintained Academy and School Short inspection</v>
          </cell>
          <cell r="P564" t="str">
            <v>Schools - Short inspection</v>
          </cell>
          <cell r="Q564" t="str">
            <v>NULL</v>
          </cell>
          <cell r="R564" t="str">
            <v>NULL</v>
          </cell>
          <cell r="S564" t="str">
            <v>NULL</v>
          </cell>
          <cell r="T564" t="str">
            <v>NULL</v>
          </cell>
          <cell r="U564" t="str">
            <v>NULL</v>
          </cell>
          <cell r="V564" t="str">
            <v>NULL</v>
          </cell>
          <cell r="W564" t="str">
            <v>NULL</v>
          </cell>
          <cell r="X564" t="str">
            <v>NULL</v>
          </cell>
          <cell r="Y564" t="str">
            <v>NULL</v>
          </cell>
          <cell r="Z564" t="str">
            <v>NULL</v>
          </cell>
          <cell r="AA564" t="str">
            <v>NULL</v>
          </cell>
          <cell r="AB564" t="str">
            <v>NULL</v>
          </cell>
          <cell r="AC564" t="str">
            <v>NULL</v>
          </cell>
          <cell r="AD564">
            <v>2</v>
          </cell>
          <cell r="AE564" t="str">
            <v>NULL</v>
          </cell>
          <cell r="AF564">
            <v>2</v>
          </cell>
          <cell r="AG564">
            <v>2</v>
          </cell>
          <cell r="AH564">
            <v>2</v>
          </cell>
          <cell r="AI564">
            <v>2</v>
          </cell>
          <cell r="AJ564" t="str">
            <v>NULL</v>
          </cell>
          <cell r="AK564">
            <v>2</v>
          </cell>
          <cell r="AL564">
            <v>9</v>
          </cell>
        </row>
        <row r="565">
          <cell r="A565">
            <v>119520</v>
          </cell>
          <cell r="B565">
            <v>8883517</v>
          </cell>
          <cell r="C565" t="str">
            <v>Bleasdale Church of England Primary School</v>
          </cell>
          <cell r="D565" t="str">
            <v>North West</v>
          </cell>
          <cell r="E565" t="str">
            <v>North West</v>
          </cell>
          <cell r="F565" t="str">
            <v>Lancashire</v>
          </cell>
          <cell r="G565" t="str">
            <v>Lancaster and Fleetwood</v>
          </cell>
          <cell r="H565" t="str">
            <v>PR3 1UY</v>
          </cell>
          <cell r="I565" t="str">
            <v>Voluntary Aided School</v>
          </cell>
          <cell r="J565" t="str">
            <v>Primary</v>
          </cell>
          <cell r="K565" t="str">
            <v>Does not have a sixth form</v>
          </cell>
          <cell r="L565">
            <v>10002235</v>
          </cell>
          <cell r="M565">
            <v>42271</v>
          </cell>
          <cell r="N565">
            <v>42272</v>
          </cell>
          <cell r="O565" t="str">
            <v>Requires Improvement S5 Reinspection Visit 1</v>
          </cell>
          <cell r="P565" t="str">
            <v>Schools - S5</v>
          </cell>
          <cell r="Q565" t="str">
            <v>NULL</v>
          </cell>
          <cell r="R565">
            <v>2</v>
          </cell>
          <cell r="S565" t="str">
            <v>NULL</v>
          </cell>
          <cell r="T565">
            <v>2</v>
          </cell>
          <cell r="U565">
            <v>2</v>
          </cell>
          <cell r="V565">
            <v>2</v>
          </cell>
          <cell r="W565">
            <v>2</v>
          </cell>
          <cell r="X565" t="str">
            <v>NULL</v>
          </cell>
          <cell r="Y565">
            <v>2</v>
          </cell>
          <cell r="Z565" t="str">
            <v>NULL</v>
          </cell>
          <cell r="AA565" t="str">
            <v>NULL</v>
          </cell>
          <cell r="AB565" t="str">
            <v>NULL</v>
          </cell>
          <cell r="AC565" t="str">
            <v>NULL</v>
          </cell>
          <cell r="AD565">
            <v>3</v>
          </cell>
          <cell r="AE565" t="str">
            <v>NULL</v>
          </cell>
          <cell r="AF565">
            <v>3</v>
          </cell>
          <cell r="AG565">
            <v>3</v>
          </cell>
          <cell r="AH565">
            <v>2</v>
          </cell>
          <cell r="AI565">
            <v>3</v>
          </cell>
          <cell r="AJ565" t="str">
            <v>NULL</v>
          </cell>
          <cell r="AK565" t="str">
            <v>NULL</v>
          </cell>
          <cell r="AL565" t="str">
            <v>NULL</v>
          </cell>
        </row>
        <row r="566">
          <cell r="A566">
            <v>119595</v>
          </cell>
          <cell r="B566">
            <v>8903621</v>
          </cell>
          <cell r="C566" t="str">
            <v>Blackpool St John's Church of England Primary School</v>
          </cell>
          <cell r="D566" t="str">
            <v>North West</v>
          </cell>
          <cell r="E566" t="str">
            <v>North West</v>
          </cell>
          <cell r="F566" t="str">
            <v>Blackpool</v>
          </cell>
          <cell r="G566" t="str">
            <v>Blackpool South</v>
          </cell>
          <cell r="H566" t="str">
            <v>FY1 3NX</v>
          </cell>
          <cell r="I566" t="str">
            <v>Voluntary Aided School</v>
          </cell>
          <cell r="J566" t="str">
            <v>Primary</v>
          </cell>
          <cell r="K566" t="str">
            <v>Does not have a sixth form</v>
          </cell>
          <cell r="L566">
            <v>10003393</v>
          </cell>
          <cell r="M566">
            <v>42353</v>
          </cell>
          <cell r="N566">
            <v>42353</v>
          </cell>
          <cell r="O566" t="str">
            <v>Maintained Academy and School Short inspection</v>
          </cell>
          <cell r="P566" t="str">
            <v>Schools - Short inspection</v>
          </cell>
          <cell r="Q566" t="str">
            <v>NULL</v>
          </cell>
          <cell r="R566" t="str">
            <v>NULL</v>
          </cell>
          <cell r="S566" t="str">
            <v>NULL</v>
          </cell>
          <cell r="T566" t="str">
            <v>NULL</v>
          </cell>
          <cell r="U566" t="str">
            <v>NULL</v>
          </cell>
          <cell r="V566" t="str">
            <v>NULL</v>
          </cell>
          <cell r="W566" t="str">
            <v>NULL</v>
          </cell>
          <cell r="X566" t="str">
            <v>NULL</v>
          </cell>
          <cell r="Y566" t="str">
            <v>NULL</v>
          </cell>
          <cell r="Z566" t="str">
            <v>NULL</v>
          </cell>
          <cell r="AA566" t="str">
            <v>NULL</v>
          </cell>
          <cell r="AB566" t="str">
            <v>NULL</v>
          </cell>
          <cell r="AC566" t="str">
            <v>NULL</v>
          </cell>
          <cell r="AD566">
            <v>2</v>
          </cell>
          <cell r="AE566" t="str">
            <v>NULL</v>
          </cell>
          <cell r="AF566">
            <v>2</v>
          </cell>
          <cell r="AG566">
            <v>2</v>
          </cell>
          <cell r="AH566">
            <v>2</v>
          </cell>
          <cell r="AI566">
            <v>2</v>
          </cell>
          <cell r="AJ566" t="str">
            <v>NULL</v>
          </cell>
          <cell r="AK566">
            <v>8</v>
          </cell>
          <cell r="AL566" t="str">
            <v>NULL</v>
          </cell>
        </row>
        <row r="567">
          <cell r="A567">
            <v>119624</v>
          </cell>
          <cell r="B567">
            <v>8883711</v>
          </cell>
          <cell r="C567" t="str">
            <v>St Wulstan's and St Edmund's Catholic Primary School and Nursery</v>
          </cell>
          <cell r="D567" t="str">
            <v>North West</v>
          </cell>
          <cell r="E567" t="str">
            <v>North West</v>
          </cell>
          <cell r="F567" t="str">
            <v>Lancashire</v>
          </cell>
          <cell r="G567" t="str">
            <v>Lancaster and Fleetwood</v>
          </cell>
          <cell r="H567" t="str">
            <v>FY7 7JY</v>
          </cell>
          <cell r="I567" t="str">
            <v>Voluntary Aided School</v>
          </cell>
          <cell r="J567" t="str">
            <v>Primary</v>
          </cell>
          <cell r="K567" t="str">
            <v>Does not have a sixth form</v>
          </cell>
          <cell r="L567">
            <v>10002251</v>
          </cell>
          <cell r="M567">
            <v>42297</v>
          </cell>
          <cell r="N567">
            <v>42298</v>
          </cell>
          <cell r="O567" t="str">
            <v>Requires Improvement S5 Reinspection Visit 1</v>
          </cell>
          <cell r="P567" t="str">
            <v>Schools - S5</v>
          </cell>
          <cell r="Q567" t="str">
            <v>NULL</v>
          </cell>
          <cell r="R567">
            <v>3</v>
          </cell>
          <cell r="S567" t="str">
            <v>NULL</v>
          </cell>
          <cell r="T567">
            <v>3</v>
          </cell>
          <cell r="U567">
            <v>3</v>
          </cell>
          <cell r="V567">
            <v>2</v>
          </cell>
          <cell r="W567">
            <v>3</v>
          </cell>
          <cell r="X567" t="str">
            <v>NULL</v>
          </cell>
          <cell r="Y567">
            <v>3</v>
          </cell>
          <cell r="Z567" t="str">
            <v>NULL</v>
          </cell>
          <cell r="AA567" t="str">
            <v>NULL</v>
          </cell>
          <cell r="AB567" t="str">
            <v>NULL</v>
          </cell>
          <cell r="AC567" t="str">
            <v>NULL</v>
          </cell>
          <cell r="AD567">
            <v>3</v>
          </cell>
          <cell r="AE567" t="str">
            <v>NULL</v>
          </cell>
          <cell r="AF567">
            <v>3</v>
          </cell>
          <cell r="AG567">
            <v>3</v>
          </cell>
          <cell r="AH567">
            <v>2</v>
          </cell>
          <cell r="AI567">
            <v>3</v>
          </cell>
          <cell r="AJ567" t="str">
            <v>NULL</v>
          </cell>
          <cell r="AK567" t="str">
            <v>NULL</v>
          </cell>
          <cell r="AL567" t="str">
            <v>NULL</v>
          </cell>
        </row>
        <row r="568">
          <cell r="A568">
            <v>119626</v>
          </cell>
          <cell r="B568">
            <v>8883713</v>
          </cell>
          <cell r="C568" t="str">
            <v>The Willows Catholic Primary School, Kirkham</v>
          </cell>
          <cell r="D568" t="str">
            <v>North West</v>
          </cell>
          <cell r="E568" t="str">
            <v>North West</v>
          </cell>
          <cell r="F568" t="str">
            <v>Lancashire</v>
          </cell>
          <cell r="G568" t="str">
            <v>Fylde</v>
          </cell>
          <cell r="H568" t="str">
            <v>PR4 2BT</v>
          </cell>
          <cell r="I568" t="str">
            <v>Voluntary Aided School</v>
          </cell>
          <cell r="J568" t="str">
            <v>Primary</v>
          </cell>
          <cell r="K568" t="str">
            <v>Does not have a sixth form</v>
          </cell>
          <cell r="L568">
            <v>10001229</v>
          </cell>
          <cell r="M568">
            <v>42339</v>
          </cell>
          <cell r="N568">
            <v>42340</v>
          </cell>
          <cell r="O568" t="str">
            <v>Maintained Academy and School Short inspection</v>
          </cell>
          <cell r="P568" t="str">
            <v>Schools - S8 deemed S5</v>
          </cell>
          <cell r="Q568" t="str">
            <v>NULL</v>
          </cell>
          <cell r="R568">
            <v>1</v>
          </cell>
          <cell r="S568" t="str">
            <v>NULL</v>
          </cell>
          <cell r="T568">
            <v>1</v>
          </cell>
          <cell r="U568">
            <v>1</v>
          </cell>
          <cell r="V568">
            <v>1</v>
          </cell>
          <cell r="W568">
            <v>1</v>
          </cell>
          <cell r="X568" t="str">
            <v>NULL</v>
          </cell>
          <cell r="Y568">
            <v>1</v>
          </cell>
          <cell r="Z568" t="str">
            <v>NULL</v>
          </cell>
          <cell r="AA568" t="str">
            <v>NULL</v>
          </cell>
          <cell r="AB568" t="str">
            <v>NULL</v>
          </cell>
          <cell r="AC568" t="str">
            <v>NULL</v>
          </cell>
          <cell r="AD568">
            <v>2</v>
          </cell>
          <cell r="AE568" t="str">
            <v>NULL</v>
          </cell>
          <cell r="AF568">
            <v>2</v>
          </cell>
          <cell r="AG568">
            <v>2</v>
          </cell>
          <cell r="AH568">
            <v>2</v>
          </cell>
          <cell r="AI568">
            <v>2</v>
          </cell>
          <cell r="AJ568" t="str">
            <v>NULL</v>
          </cell>
          <cell r="AK568">
            <v>2</v>
          </cell>
          <cell r="AL568">
            <v>9</v>
          </cell>
        </row>
        <row r="569">
          <cell r="A569">
            <v>119642</v>
          </cell>
          <cell r="B569">
            <v>8883742</v>
          </cell>
          <cell r="C569" t="str">
            <v>St Mary's Roman Catholic Primary School, Langho</v>
          </cell>
          <cell r="D569" t="str">
            <v>North West</v>
          </cell>
          <cell r="E569" t="str">
            <v>North West</v>
          </cell>
          <cell r="F569" t="str">
            <v>Lancashire</v>
          </cell>
          <cell r="G569" t="str">
            <v>Ribble Valley</v>
          </cell>
          <cell r="H569" t="str">
            <v>BB6 8EQ</v>
          </cell>
          <cell r="I569" t="str">
            <v>Voluntary Aided School</v>
          </cell>
          <cell r="J569" t="str">
            <v>Primary</v>
          </cell>
          <cell r="K569" t="str">
            <v>Does not have a sixth form</v>
          </cell>
          <cell r="L569">
            <v>10002236</v>
          </cell>
          <cell r="M569">
            <v>42346</v>
          </cell>
          <cell r="N569">
            <v>42347</v>
          </cell>
          <cell r="O569" t="str">
            <v>Requires Improvement S5 Reinspection Visit 1</v>
          </cell>
          <cell r="P569" t="str">
            <v>Schools - S5</v>
          </cell>
          <cell r="Q569" t="str">
            <v>NULL</v>
          </cell>
          <cell r="R569">
            <v>2</v>
          </cell>
          <cell r="S569" t="str">
            <v>NULL</v>
          </cell>
          <cell r="T569">
            <v>2</v>
          </cell>
          <cell r="U569">
            <v>2</v>
          </cell>
          <cell r="V569">
            <v>2</v>
          </cell>
          <cell r="W569">
            <v>2</v>
          </cell>
          <cell r="X569" t="str">
            <v>NULL</v>
          </cell>
          <cell r="Y569">
            <v>2</v>
          </cell>
          <cell r="Z569" t="str">
            <v>NULL</v>
          </cell>
          <cell r="AA569" t="str">
            <v>NULL</v>
          </cell>
          <cell r="AB569" t="str">
            <v>NULL</v>
          </cell>
          <cell r="AC569" t="str">
            <v>NULL</v>
          </cell>
          <cell r="AD569">
            <v>3</v>
          </cell>
          <cell r="AE569" t="str">
            <v>NULL</v>
          </cell>
          <cell r="AF569">
            <v>3</v>
          </cell>
          <cell r="AG569">
            <v>3</v>
          </cell>
          <cell r="AH569">
            <v>2</v>
          </cell>
          <cell r="AI569">
            <v>3</v>
          </cell>
          <cell r="AJ569" t="str">
            <v>NULL</v>
          </cell>
          <cell r="AK569" t="str">
            <v>NULL</v>
          </cell>
          <cell r="AL569" t="str">
            <v>NULL</v>
          </cell>
        </row>
        <row r="570">
          <cell r="A570">
            <v>119649</v>
          </cell>
          <cell r="B570">
            <v>8893751</v>
          </cell>
          <cell r="C570" t="str">
            <v>St Paul's Roman Catholic Primary School, Feniscowles, Blackburn</v>
          </cell>
          <cell r="D570" t="str">
            <v>North West</v>
          </cell>
          <cell r="E570" t="str">
            <v>North West</v>
          </cell>
          <cell r="F570" t="str">
            <v>Blackburn with Darwen</v>
          </cell>
          <cell r="G570" t="str">
            <v>Blackburn</v>
          </cell>
          <cell r="H570" t="str">
            <v>BB2 5EP</v>
          </cell>
          <cell r="I570" t="str">
            <v>Voluntary Aided School</v>
          </cell>
          <cell r="J570" t="str">
            <v>Primary</v>
          </cell>
          <cell r="K570" t="str">
            <v>Does not have a sixth form</v>
          </cell>
          <cell r="L570">
            <v>10002284</v>
          </cell>
          <cell r="M570">
            <v>42285</v>
          </cell>
          <cell r="N570">
            <v>42286</v>
          </cell>
          <cell r="O570" t="str">
            <v>Requires Improvement S5 Reinspection Visit 1</v>
          </cell>
          <cell r="P570" t="str">
            <v>Schools - S5</v>
          </cell>
          <cell r="Q570" t="str">
            <v>NULL</v>
          </cell>
          <cell r="R570">
            <v>2</v>
          </cell>
          <cell r="S570" t="str">
            <v>NULL</v>
          </cell>
          <cell r="T570">
            <v>2</v>
          </cell>
          <cell r="U570">
            <v>2</v>
          </cell>
          <cell r="V570">
            <v>1</v>
          </cell>
          <cell r="W570">
            <v>2</v>
          </cell>
          <cell r="X570" t="str">
            <v>NULL</v>
          </cell>
          <cell r="Y570">
            <v>2</v>
          </cell>
          <cell r="Z570" t="str">
            <v>NULL</v>
          </cell>
          <cell r="AA570" t="str">
            <v>NULL</v>
          </cell>
          <cell r="AB570" t="str">
            <v>NULL</v>
          </cell>
          <cell r="AC570" t="str">
            <v>NULL</v>
          </cell>
          <cell r="AD570">
            <v>3</v>
          </cell>
          <cell r="AE570" t="str">
            <v>NULL</v>
          </cell>
          <cell r="AF570">
            <v>3</v>
          </cell>
          <cell r="AG570">
            <v>3</v>
          </cell>
          <cell r="AH570">
            <v>2</v>
          </cell>
          <cell r="AI570">
            <v>3</v>
          </cell>
          <cell r="AJ570" t="str">
            <v>NULL</v>
          </cell>
          <cell r="AK570" t="str">
            <v>NULL</v>
          </cell>
          <cell r="AL570" t="str">
            <v>NULL</v>
          </cell>
        </row>
        <row r="571">
          <cell r="A571">
            <v>119650</v>
          </cell>
          <cell r="B571">
            <v>8883752</v>
          </cell>
          <cell r="C571" t="str">
            <v>St Charles' RC School</v>
          </cell>
          <cell r="D571" t="str">
            <v>North West</v>
          </cell>
          <cell r="E571" t="str">
            <v>North West</v>
          </cell>
          <cell r="F571" t="str">
            <v>Lancashire</v>
          </cell>
          <cell r="G571" t="str">
            <v>Hyndburn</v>
          </cell>
          <cell r="H571" t="str">
            <v>BB1 4HT</v>
          </cell>
          <cell r="I571" t="str">
            <v>Voluntary Aided School</v>
          </cell>
          <cell r="J571" t="str">
            <v>Primary</v>
          </cell>
          <cell r="K571" t="str">
            <v>Does not have a sixth form</v>
          </cell>
          <cell r="L571">
            <v>10001505</v>
          </cell>
          <cell r="M571">
            <v>42325</v>
          </cell>
          <cell r="N571">
            <v>42325</v>
          </cell>
          <cell r="O571" t="str">
            <v>Maintained Academy and School Short inspection</v>
          </cell>
          <cell r="P571" t="str">
            <v>Schools - Short inspection</v>
          </cell>
          <cell r="Q571" t="str">
            <v>NULL</v>
          </cell>
          <cell r="R571" t="str">
            <v>NULL</v>
          </cell>
          <cell r="S571" t="str">
            <v>NULL</v>
          </cell>
          <cell r="T571" t="str">
            <v>NULL</v>
          </cell>
          <cell r="U571" t="str">
            <v>NULL</v>
          </cell>
          <cell r="V571" t="str">
            <v>NULL</v>
          </cell>
          <cell r="W571" t="str">
            <v>NULL</v>
          </cell>
          <cell r="X571" t="str">
            <v>NULL</v>
          </cell>
          <cell r="Y571" t="str">
            <v>NULL</v>
          </cell>
          <cell r="Z571" t="str">
            <v>NULL</v>
          </cell>
          <cell r="AA571" t="str">
            <v>NULL</v>
          </cell>
          <cell r="AB571" t="str">
            <v>NULL</v>
          </cell>
          <cell r="AC571" t="str">
            <v>NULL</v>
          </cell>
          <cell r="AD571">
            <v>2</v>
          </cell>
          <cell r="AE571" t="str">
            <v>NULL</v>
          </cell>
          <cell r="AF571">
            <v>2</v>
          </cell>
          <cell r="AG571">
            <v>2</v>
          </cell>
          <cell r="AH571">
            <v>2</v>
          </cell>
          <cell r="AI571">
            <v>2</v>
          </cell>
          <cell r="AJ571" t="str">
            <v>NULL</v>
          </cell>
          <cell r="AK571">
            <v>8</v>
          </cell>
          <cell r="AL571" t="str">
            <v>NULL</v>
          </cell>
        </row>
        <row r="572">
          <cell r="A572">
            <v>119667</v>
          </cell>
          <cell r="B572">
            <v>8893779</v>
          </cell>
          <cell r="C572" t="str">
            <v>St Joseph's Roman Catholic Primary School, Darwen</v>
          </cell>
          <cell r="D572" t="str">
            <v>North West</v>
          </cell>
          <cell r="E572" t="str">
            <v>North West</v>
          </cell>
          <cell r="F572" t="str">
            <v>Blackburn with Darwen</v>
          </cell>
          <cell r="G572" t="str">
            <v>Rossendale and Darwen</v>
          </cell>
          <cell r="H572" t="str">
            <v>BB3 2SG</v>
          </cell>
          <cell r="I572" t="str">
            <v>Voluntary Aided School</v>
          </cell>
          <cell r="J572" t="str">
            <v>Primary</v>
          </cell>
          <cell r="K572" t="str">
            <v>Does not have a sixth form</v>
          </cell>
          <cell r="L572">
            <v>10002286</v>
          </cell>
          <cell r="M572">
            <v>42284</v>
          </cell>
          <cell r="N572">
            <v>42285</v>
          </cell>
          <cell r="O572" t="str">
            <v>Requires Improvement S5 Reinspection Visit 1</v>
          </cell>
          <cell r="P572" t="str">
            <v>Schools - S5</v>
          </cell>
          <cell r="Q572" t="str">
            <v>NULL</v>
          </cell>
          <cell r="R572">
            <v>2</v>
          </cell>
          <cell r="S572" t="str">
            <v>NULL</v>
          </cell>
          <cell r="T572">
            <v>2</v>
          </cell>
          <cell r="U572">
            <v>2</v>
          </cell>
          <cell r="V572">
            <v>2</v>
          </cell>
          <cell r="W572">
            <v>2</v>
          </cell>
          <cell r="X572" t="str">
            <v>NULL</v>
          </cell>
          <cell r="Y572">
            <v>2</v>
          </cell>
          <cell r="Z572" t="str">
            <v>NULL</v>
          </cell>
          <cell r="AA572" t="str">
            <v>NULL</v>
          </cell>
          <cell r="AB572" t="str">
            <v>NULL</v>
          </cell>
          <cell r="AC572" t="str">
            <v>NULL</v>
          </cell>
          <cell r="AD572">
            <v>3</v>
          </cell>
          <cell r="AE572" t="str">
            <v>NULL</v>
          </cell>
          <cell r="AF572">
            <v>3</v>
          </cell>
          <cell r="AG572">
            <v>3</v>
          </cell>
          <cell r="AH572">
            <v>2</v>
          </cell>
          <cell r="AI572">
            <v>3</v>
          </cell>
          <cell r="AJ572" t="str">
            <v>NULL</v>
          </cell>
          <cell r="AK572" t="str">
            <v>NULL</v>
          </cell>
          <cell r="AL572" t="str">
            <v>NULL</v>
          </cell>
        </row>
        <row r="573">
          <cell r="A573">
            <v>119669</v>
          </cell>
          <cell r="B573">
            <v>8883782</v>
          </cell>
          <cell r="C573" t="str">
            <v>St Joseph's Catholic Primary School, Brindle</v>
          </cell>
          <cell r="D573" t="str">
            <v>North West</v>
          </cell>
          <cell r="E573" t="str">
            <v>North West</v>
          </cell>
          <cell r="F573" t="str">
            <v>Lancashire</v>
          </cell>
          <cell r="G573" t="str">
            <v>Chorley</v>
          </cell>
          <cell r="H573" t="str">
            <v>PR5 0DQ</v>
          </cell>
          <cell r="I573" t="str">
            <v>Voluntary Aided School</v>
          </cell>
          <cell r="J573" t="str">
            <v>Primary</v>
          </cell>
          <cell r="K573" t="str">
            <v>Does not have a sixth form</v>
          </cell>
          <cell r="L573">
            <v>10002248</v>
          </cell>
          <cell r="M573">
            <v>42283</v>
          </cell>
          <cell r="N573">
            <v>42284</v>
          </cell>
          <cell r="O573" t="str">
            <v>Requires Improvement S5 Reinspection Visit 1</v>
          </cell>
          <cell r="P573" t="str">
            <v>Schools - S5</v>
          </cell>
          <cell r="Q573" t="str">
            <v>NULL</v>
          </cell>
          <cell r="R573">
            <v>2</v>
          </cell>
          <cell r="S573" t="str">
            <v>NULL</v>
          </cell>
          <cell r="T573">
            <v>2</v>
          </cell>
          <cell r="U573">
            <v>2</v>
          </cell>
          <cell r="V573">
            <v>1</v>
          </cell>
          <cell r="W573">
            <v>2</v>
          </cell>
          <cell r="X573" t="str">
            <v>NULL</v>
          </cell>
          <cell r="Y573">
            <v>2</v>
          </cell>
          <cell r="Z573" t="str">
            <v>NULL</v>
          </cell>
          <cell r="AA573" t="str">
            <v>NULL</v>
          </cell>
          <cell r="AB573" t="str">
            <v>NULL</v>
          </cell>
          <cell r="AC573" t="str">
            <v>NULL</v>
          </cell>
          <cell r="AD573">
            <v>3</v>
          </cell>
          <cell r="AE573" t="str">
            <v>NULL</v>
          </cell>
          <cell r="AF573">
            <v>3</v>
          </cell>
          <cell r="AG573">
            <v>3</v>
          </cell>
          <cell r="AH573">
            <v>2</v>
          </cell>
          <cell r="AI573">
            <v>3</v>
          </cell>
          <cell r="AJ573" t="str">
            <v>NULL</v>
          </cell>
          <cell r="AK573" t="str">
            <v>NULL</v>
          </cell>
          <cell r="AL573" t="str">
            <v>NULL</v>
          </cell>
        </row>
        <row r="574">
          <cell r="A574">
            <v>119682</v>
          </cell>
          <cell r="B574">
            <v>8883801</v>
          </cell>
          <cell r="C574" t="str">
            <v>Ormskirk St Anne's Catholic Primary School</v>
          </cell>
          <cell r="D574" t="str">
            <v>North West</v>
          </cell>
          <cell r="E574" t="str">
            <v>North West</v>
          </cell>
          <cell r="F574" t="str">
            <v>Lancashire</v>
          </cell>
          <cell r="G574" t="str">
            <v>West Lancashire</v>
          </cell>
          <cell r="H574" t="str">
            <v>L39 3LQ</v>
          </cell>
          <cell r="I574" t="str">
            <v>Voluntary Aided School</v>
          </cell>
          <cell r="J574" t="str">
            <v>Primary</v>
          </cell>
          <cell r="K574" t="str">
            <v>Does not have a sixth form</v>
          </cell>
          <cell r="L574">
            <v>10002552</v>
          </cell>
          <cell r="M574">
            <v>42311</v>
          </cell>
          <cell r="N574">
            <v>42312</v>
          </cell>
          <cell r="O574" t="str">
            <v>S8 No Formal Designation Visit</v>
          </cell>
          <cell r="P574" t="str">
            <v>Schools - S8 deemed S5</v>
          </cell>
          <cell r="Q574" t="str">
            <v>NULL</v>
          </cell>
          <cell r="R574">
            <v>3</v>
          </cell>
          <cell r="S574" t="str">
            <v>NULL</v>
          </cell>
          <cell r="T574">
            <v>3</v>
          </cell>
          <cell r="U574">
            <v>3</v>
          </cell>
          <cell r="V574">
            <v>3</v>
          </cell>
          <cell r="W574">
            <v>3</v>
          </cell>
          <cell r="X574" t="str">
            <v>NULL</v>
          </cell>
          <cell r="Y574">
            <v>3</v>
          </cell>
          <cell r="Z574" t="str">
            <v>NULL</v>
          </cell>
          <cell r="AA574" t="str">
            <v>NULL</v>
          </cell>
          <cell r="AB574" t="str">
            <v>NULL</v>
          </cell>
          <cell r="AC574" t="str">
            <v>NULL</v>
          </cell>
          <cell r="AD574">
            <v>1</v>
          </cell>
          <cell r="AE574" t="str">
            <v>NULL</v>
          </cell>
          <cell r="AF574">
            <v>1</v>
          </cell>
          <cell r="AG574">
            <v>1</v>
          </cell>
          <cell r="AH574">
            <v>1</v>
          </cell>
          <cell r="AI574">
            <v>1</v>
          </cell>
          <cell r="AJ574" t="str">
            <v>NULL</v>
          </cell>
          <cell r="AK574">
            <v>1</v>
          </cell>
          <cell r="AL574">
            <v>9</v>
          </cell>
        </row>
        <row r="575">
          <cell r="A575">
            <v>119719</v>
          </cell>
          <cell r="B575">
            <v>8884018</v>
          </cell>
          <cell r="C575" t="str">
            <v>Colne Park High School</v>
          </cell>
          <cell r="D575" t="str">
            <v>North West</v>
          </cell>
          <cell r="E575" t="str">
            <v>North West</v>
          </cell>
          <cell r="F575" t="str">
            <v>Lancashire</v>
          </cell>
          <cell r="G575" t="str">
            <v>Pendle</v>
          </cell>
          <cell r="H575" t="str">
            <v>BB8 7DP</v>
          </cell>
          <cell r="I575" t="str">
            <v>Community School</v>
          </cell>
          <cell r="J575" t="str">
            <v>Secondary</v>
          </cell>
          <cell r="K575" t="str">
            <v>Does not have a sixth form</v>
          </cell>
          <cell r="L575">
            <v>10001338</v>
          </cell>
          <cell r="M575">
            <v>42311</v>
          </cell>
          <cell r="N575">
            <v>42312</v>
          </cell>
          <cell r="O575" t="str">
            <v>Maintained Academy and School Short inspection</v>
          </cell>
          <cell r="P575" t="str">
            <v>Schools - S8 deemed S5</v>
          </cell>
          <cell r="Q575" t="str">
            <v>NULL</v>
          </cell>
          <cell r="R575">
            <v>2</v>
          </cell>
          <cell r="S575" t="str">
            <v>NULL</v>
          </cell>
          <cell r="T575">
            <v>2</v>
          </cell>
          <cell r="U575">
            <v>2</v>
          </cell>
          <cell r="V575">
            <v>2</v>
          </cell>
          <cell r="W575">
            <v>2</v>
          </cell>
          <cell r="X575" t="str">
            <v>NULL</v>
          </cell>
          <cell r="Y575" t="str">
            <v>NULL</v>
          </cell>
          <cell r="Z575" t="str">
            <v>NULL</v>
          </cell>
          <cell r="AA575" t="str">
            <v>NULL</v>
          </cell>
          <cell r="AB575" t="str">
            <v>NULL</v>
          </cell>
          <cell r="AC575" t="str">
            <v>NULL</v>
          </cell>
          <cell r="AD575">
            <v>2</v>
          </cell>
          <cell r="AE575" t="str">
            <v>NULL</v>
          </cell>
          <cell r="AF575">
            <v>2</v>
          </cell>
          <cell r="AG575">
            <v>2</v>
          </cell>
          <cell r="AH575">
            <v>2</v>
          </cell>
          <cell r="AI575">
            <v>2</v>
          </cell>
          <cell r="AJ575" t="str">
            <v>NULL</v>
          </cell>
          <cell r="AK575">
            <v>9</v>
          </cell>
          <cell r="AL575">
            <v>9</v>
          </cell>
        </row>
        <row r="576">
          <cell r="A576">
            <v>119732</v>
          </cell>
          <cell r="B576">
            <v>8904053</v>
          </cell>
          <cell r="C576" t="str">
            <v>Highfield Humanities College</v>
          </cell>
          <cell r="D576" t="str">
            <v>North West</v>
          </cell>
          <cell r="E576" t="str">
            <v>North West</v>
          </cell>
          <cell r="F576" t="str">
            <v>Blackpool</v>
          </cell>
          <cell r="G576" t="str">
            <v>Blackpool South</v>
          </cell>
          <cell r="H576" t="str">
            <v>FY4 3JZ</v>
          </cell>
          <cell r="I576" t="str">
            <v>Community School</v>
          </cell>
          <cell r="J576" t="str">
            <v>Secondary</v>
          </cell>
          <cell r="K576" t="str">
            <v>Does not have a sixth form</v>
          </cell>
          <cell r="L576">
            <v>10003965</v>
          </cell>
          <cell r="M576">
            <v>42347</v>
          </cell>
          <cell r="N576">
            <v>42348</v>
          </cell>
          <cell r="O576" t="str">
            <v>Schools into Special Measures Visit 3</v>
          </cell>
          <cell r="P576" t="str">
            <v>Schools - S8</v>
          </cell>
          <cell r="Q576" t="str">
            <v>NULL</v>
          </cell>
          <cell r="R576" t="str">
            <v>NULL</v>
          </cell>
          <cell r="S576" t="str">
            <v>NULL</v>
          </cell>
          <cell r="T576" t="str">
            <v>NULL</v>
          </cell>
          <cell r="U576" t="str">
            <v>NULL</v>
          </cell>
          <cell r="V576" t="str">
            <v>NULL</v>
          </cell>
          <cell r="W576" t="str">
            <v>NULL</v>
          </cell>
          <cell r="X576" t="str">
            <v>NULL</v>
          </cell>
          <cell r="Y576" t="str">
            <v>NULL</v>
          </cell>
          <cell r="Z576" t="str">
            <v>NULL</v>
          </cell>
          <cell r="AA576" t="str">
            <v>NULL</v>
          </cell>
          <cell r="AB576" t="str">
            <v>NULL</v>
          </cell>
          <cell r="AC576" t="str">
            <v>NULL</v>
          </cell>
          <cell r="AD576">
            <v>4</v>
          </cell>
          <cell r="AE576" t="str">
            <v>SM</v>
          </cell>
          <cell r="AF576">
            <v>4</v>
          </cell>
          <cell r="AG576">
            <v>4</v>
          </cell>
          <cell r="AH576">
            <v>4</v>
          </cell>
          <cell r="AI576">
            <v>4</v>
          </cell>
          <cell r="AJ576" t="str">
            <v>NULL</v>
          </cell>
          <cell r="AK576">
            <v>9</v>
          </cell>
          <cell r="AL576">
            <v>9</v>
          </cell>
        </row>
        <row r="577">
          <cell r="A577">
            <v>119745</v>
          </cell>
          <cell r="B577">
            <v>8884158</v>
          </cell>
          <cell r="C577" t="str">
            <v>Fearns Community Sports College</v>
          </cell>
          <cell r="D577" t="str">
            <v>North West</v>
          </cell>
          <cell r="E577" t="str">
            <v>North West</v>
          </cell>
          <cell r="F577" t="str">
            <v>Lancashire</v>
          </cell>
          <cell r="G577" t="str">
            <v>Rossendale and Darwen</v>
          </cell>
          <cell r="H577" t="str">
            <v>OL13 0TG</v>
          </cell>
          <cell r="I577" t="str">
            <v>Community School</v>
          </cell>
          <cell r="J577" t="str">
            <v>Secondary</v>
          </cell>
          <cell r="K577" t="str">
            <v>Does not have a sixth form</v>
          </cell>
          <cell r="L577">
            <v>10005428</v>
          </cell>
          <cell r="M577">
            <v>42340</v>
          </cell>
          <cell r="N577">
            <v>42341</v>
          </cell>
          <cell r="O577" t="str">
            <v>Schools into Special Measures Visit 5</v>
          </cell>
          <cell r="P577" t="str">
            <v>Schools - S8</v>
          </cell>
          <cell r="Q577" t="str">
            <v>NULL</v>
          </cell>
          <cell r="R577" t="str">
            <v>NULL</v>
          </cell>
          <cell r="S577" t="str">
            <v>NULL</v>
          </cell>
          <cell r="T577" t="str">
            <v>NULL</v>
          </cell>
          <cell r="U577" t="str">
            <v>NULL</v>
          </cell>
          <cell r="V577" t="str">
            <v>NULL</v>
          </cell>
          <cell r="W577" t="str">
            <v>NULL</v>
          </cell>
          <cell r="X577" t="str">
            <v>NULL</v>
          </cell>
          <cell r="Y577" t="str">
            <v>NULL</v>
          </cell>
          <cell r="Z577" t="str">
            <v>NULL</v>
          </cell>
          <cell r="AA577" t="str">
            <v>NULL</v>
          </cell>
          <cell r="AB577" t="str">
            <v>NULL</v>
          </cell>
          <cell r="AC577" t="str">
            <v>NULL</v>
          </cell>
          <cell r="AD577">
            <v>4</v>
          </cell>
          <cell r="AE577" t="str">
            <v>SM</v>
          </cell>
          <cell r="AF577">
            <v>4</v>
          </cell>
          <cell r="AG577">
            <v>4</v>
          </cell>
          <cell r="AH577">
            <v>4</v>
          </cell>
          <cell r="AI577">
            <v>4</v>
          </cell>
          <cell r="AJ577" t="str">
            <v>NULL</v>
          </cell>
          <cell r="AK577" t="str">
            <v>NULL</v>
          </cell>
          <cell r="AL577" t="str">
            <v>NULL</v>
          </cell>
        </row>
        <row r="578">
          <cell r="A578">
            <v>119749</v>
          </cell>
          <cell r="B578">
            <v>8884168</v>
          </cell>
          <cell r="C578" t="str">
            <v>Longridge High School A Maths and Computing College</v>
          </cell>
          <cell r="D578" t="str">
            <v>North West</v>
          </cell>
          <cell r="E578" t="str">
            <v>North West</v>
          </cell>
          <cell r="F578" t="str">
            <v>Lancashire</v>
          </cell>
          <cell r="G578" t="str">
            <v>Ribble Valley</v>
          </cell>
          <cell r="H578" t="str">
            <v>PR3 3AR</v>
          </cell>
          <cell r="I578" t="str">
            <v>Community School</v>
          </cell>
          <cell r="J578" t="str">
            <v>Secondary</v>
          </cell>
          <cell r="K578" t="str">
            <v>Does not have a sixth form</v>
          </cell>
          <cell r="L578">
            <v>10002915</v>
          </cell>
          <cell r="M578">
            <v>42318</v>
          </cell>
          <cell r="N578">
            <v>42319</v>
          </cell>
          <cell r="O578" t="str">
            <v>Maintained Academy and School Short inspection</v>
          </cell>
          <cell r="P578" t="str">
            <v>Schools - S8 deemed S5</v>
          </cell>
          <cell r="Q578" t="str">
            <v>NULL</v>
          </cell>
          <cell r="R578">
            <v>3</v>
          </cell>
          <cell r="S578" t="str">
            <v>NULL</v>
          </cell>
          <cell r="T578">
            <v>3</v>
          </cell>
          <cell r="U578">
            <v>3</v>
          </cell>
          <cell r="V578">
            <v>2</v>
          </cell>
          <cell r="W578">
            <v>3</v>
          </cell>
          <cell r="X578" t="str">
            <v>NULL</v>
          </cell>
          <cell r="Y578" t="str">
            <v>NULL</v>
          </cell>
          <cell r="Z578" t="str">
            <v>NULL</v>
          </cell>
          <cell r="AA578" t="str">
            <v>NULL</v>
          </cell>
          <cell r="AB578" t="str">
            <v>NULL</v>
          </cell>
          <cell r="AC578" t="str">
            <v>NULL</v>
          </cell>
          <cell r="AD578">
            <v>2</v>
          </cell>
          <cell r="AE578" t="str">
            <v>NULL</v>
          </cell>
          <cell r="AF578">
            <v>2</v>
          </cell>
          <cell r="AG578">
            <v>2</v>
          </cell>
          <cell r="AH578">
            <v>2</v>
          </cell>
          <cell r="AI578">
            <v>2</v>
          </cell>
          <cell r="AJ578" t="str">
            <v>NULL</v>
          </cell>
          <cell r="AK578">
            <v>9</v>
          </cell>
          <cell r="AL578">
            <v>9</v>
          </cell>
        </row>
        <row r="579">
          <cell r="A579">
            <v>119753</v>
          </cell>
          <cell r="B579">
            <v>8884184</v>
          </cell>
          <cell r="C579" t="str">
            <v>Whitworth Community High School</v>
          </cell>
          <cell r="D579" t="str">
            <v>North West</v>
          </cell>
          <cell r="E579" t="str">
            <v>North West</v>
          </cell>
          <cell r="F579" t="str">
            <v>Lancashire</v>
          </cell>
          <cell r="G579" t="str">
            <v>Rossendale and Darwen</v>
          </cell>
          <cell r="H579" t="str">
            <v>OL12 8TS</v>
          </cell>
          <cell r="I579" t="str">
            <v>Community School</v>
          </cell>
          <cell r="J579" t="str">
            <v>Secondary</v>
          </cell>
          <cell r="K579" t="str">
            <v>Does not have a sixth form</v>
          </cell>
          <cell r="L579">
            <v>10009903</v>
          </cell>
          <cell r="M579">
            <v>42341</v>
          </cell>
          <cell r="N579">
            <v>42341</v>
          </cell>
          <cell r="O579" t="str">
            <v>Section 8 Inspection due to Parental Complaint</v>
          </cell>
          <cell r="P579" t="str">
            <v>Schools - S8</v>
          </cell>
          <cell r="Q579" t="str">
            <v>NULL</v>
          </cell>
          <cell r="R579" t="str">
            <v>NULL</v>
          </cell>
          <cell r="S579" t="str">
            <v>NULL</v>
          </cell>
          <cell r="T579" t="str">
            <v>NULL</v>
          </cell>
          <cell r="U579" t="str">
            <v>NULL</v>
          </cell>
          <cell r="V579" t="str">
            <v>NULL</v>
          </cell>
          <cell r="W579" t="str">
            <v>NULL</v>
          </cell>
          <cell r="X579" t="str">
            <v>NULL</v>
          </cell>
          <cell r="Y579" t="str">
            <v>NULL</v>
          </cell>
          <cell r="Z579" t="str">
            <v>NULL</v>
          </cell>
          <cell r="AA579" t="str">
            <v>NULL</v>
          </cell>
          <cell r="AB579" t="str">
            <v>NULL</v>
          </cell>
          <cell r="AC579" t="str">
            <v>NULL</v>
          </cell>
          <cell r="AD579">
            <v>2</v>
          </cell>
          <cell r="AE579" t="str">
            <v>NULL</v>
          </cell>
          <cell r="AF579">
            <v>2</v>
          </cell>
          <cell r="AG579">
            <v>2</v>
          </cell>
          <cell r="AH579">
            <v>2</v>
          </cell>
          <cell r="AI579">
            <v>2</v>
          </cell>
          <cell r="AJ579" t="str">
            <v>NULL</v>
          </cell>
          <cell r="AK579">
            <v>9</v>
          </cell>
          <cell r="AL579">
            <v>9</v>
          </cell>
        </row>
        <row r="580">
          <cell r="A580">
            <v>119758</v>
          </cell>
          <cell r="B580">
            <v>8884200</v>
          </cell>
          <cell r="C580" t="str">
            <v>Glenburn Sports College</v>
          </cell>
          <cell r="D580" t="str">
            <v>North West</v>
          </cell>
          <cell r="E580" t="str">
            <v>North West</v>
          </cell>
          <cell r="F580" t="str">
            <v>Lancashire</v>
          </cell>
          <cell r="G580" t="str">
            <v>West Lancashire</v>
          </cell>
          <cell r="H580" t="str">
            <v>WN8 6JB</v>
          </cell>
          <cell r="I580" t="str">
            <v>Foundation School</v>
          </cell>
          <cell r="J580" t="str">
            <v>Secondary</v>
          </cell>
          <cell r="K580" t="str">
            <v>Does not have a sixth form</v>
          </cell>
          <cell r="L580">
            <v>10006641</v>
          </cell>
          <cell r="M580">
            <v>42346</v>
          </cell>
          <cell r="N580">
            <v>42347</v>
          </cell>
          <cell r="O580" t="str">
            <v>Schools into Special Measures Visit 5</v>
          </cell>
          <cell r="P580" t="str">
            <v>Schools - S8</v>
          </cell>
          <cell r="Q580" t="str">
            <v>NULL</v>
          </cell>
          <cell r="R580" t="str">
            <v>NULL</v>
          </cell>
          <cell r="S580" t="str">
            <v>NULL</v>
          </cell>
          <cell r="T580" t="str">
            <v>NULL</v>
          </cell>
          <cell r="U580" t="str">
            <v>NULL</v>
          </cell>
          <cell r="V580" t="str">
            <v>NULL</v>
          </cell>
          <cell r="W580" t="str">
            <v>NULL</v>
          </cell>
          <cell r="X580" t="str">
            <v>NULL</v>
          </cell>
          <cell r="Y580" t="str">
            <v>NULL</v>
          </cell>
          <cell r="Z580" t="str">
            <v>NULL</v>
          </cell>
          <cell r="AA580" t="str">
            <v>NULL</v>
          </cell>
          <cell r="AB580" t="str">
            <v>NULL</v>
          </cell>
          <cell r="AC580" t="str">
            <v>NULL</v>
          </cell>
          <cell r="AD580">
            <v>4</v>
          </cell>
          <cell r="AE580" t="str">
            <v>SM</v>
          </cell>
          <cell r="AF580">
            <v>4</v>
          </cell>
          <cell r="AG580">
            <v>4</v>
          </cell>
          <cell r="AH580">
            <v>3</v>
          </cell>
          <cell r="AI580">
            <v>4</v>
          </cell>
          <cell r="AJ580" t="str">
            <v>NULL</v>
          </cell>
          <cell r="AK580" t="str">
            <v>NULL</v>
          </cell>
          <cell r="AL580" t="str">
            <v>NULL</v>
          </cell>
        </row>
        <row r="581">
          <cell r="A581">
            <v>119784</v>
          </cell>
          <cell r="B581">
            <v>8884623</v>
          </cell>
          <cell r="C581" t="str">
            <v>Brownedge St  Mary's Catholic High School</v>
          </cell>
          <cell r="D581" t="str">
            <v>North West</v>
          </cell>
          <cell r="E581" t="str">
            <v>North West</v>
          </cell>
          <cell r="F581" t="str">
            <v>Lancashire</v>
          </cell>
          <cell r="G581" t="str">
            <v>Ribble Valley</v>
          </cell>
          <cell r="H581" t="str">
            <v>PR5 6PB</v>
          </cell>
          <cell r="I581" t="str">
            <v>Voluntary Aided School</v>
          </cell>
          <cell r="J581" t="str">
            <v>Secondary</v>
          </cell>
          <cell r="K581" t="str">
            <v>Does not have a sixth form</v>
          </cell>
          <cell r="L581">
            <v>10006571</v>
          </cell>
          <cell r="M581">
            <v>42312</v>
          </cell>
          <cell r="N581">
            <v>42313</v>
          </cell>
          <cell r="O581" t="str">
            <v>Requires Improvement S5 Reinspection Visit 1</v>
          </cell>
          <cell r="P581" t="str">
            <v>Schools - S5</v>
          </cell>
          <cell r="Q581" t="str">
            <v>NULL</v>
          </cell>
          <cell r="R581">
            <v>2</v>
          </cell>
          <cell r="S581" t="str">
            <v>NULL</v>
          </cell>
          <cell r="T581">
            <v>2</v>
          </cell>
          <cell r="U581">
            <v>2</v>
          </cell>
          <cell r="V581">
            <v>2</v>
          </cell>
          <cell r="W581">
            <v>2</v>
          </cell>
          <cell r="X581" t="str">
            <v>NULL</v>
          </cell>
          <cell r="Y581" t="str">
            <v>NULL</v>
          </cell>
          <cell r="Z581" t="str">
            <v>NULL</v>
          </cell>
          <cell r="AA581" t="str">
            <v>NULL</v>
          </cell>
          <cell r="AB581" t="str">
            <v>NULL</v>
          </cell>
          <cell r="AC581" t="str">
            <v>NULL</v>
          </cell>
          <cell r="AD581">
            <v>3</v>
          </cell>
          <cell r="AE581" t="str">
            <v>NULL</v>
          </cell>
          <cell r="AF581">
            <v>3</v>
          </cell>
          <cell r="AG581">
            <v>3</v>
          </cell>
          <cell r="AH581">
            <v>2</v>
          </cell>
          <cell r="AI581">
            <v>2</v>
          </cell>
          <cell r="AJ581" t="str">
            <v>NULL</v>
          </cell>
          <cell r="AK581" t="str">
            <v>NULL</v>
          </cell>
          <cell r="AL581" t="str">
            <v>NULL</v>
          </cell>
        </row>
        <row r="582">
          <cell r="A582">
            <v>119790</v>
          </cell>
          <cell r="B582">
            <v>8894629</v>
          </cell>
          <cell r="C582" t="str">
            <v>Our Lady and St John Catholic College</v>
          </cell>
          <cell r="D582" t="str">
            <v>North West</v>
          </cell>
          <cell r="E582" t="str">
            <v>North West</v>
          </cell>
          <cell r="F582" t="str">
            <v>Blackburn with Darwen</v>
          </cell>
          <cell r="G582" t="str">
            <v>Blackburn</v>
          </cell>
          <cell r="H582" t="str">
            <v>BB1 1PY</v>
          </cell>
          <cell r="I582" t="str">
            <v>Voluntary Aided School</v>
          </cell>
          <cell r="J582" t="str">
            <v>Secondary</v>
          </cell>
          <cell r="K582" t="str">
            <v>Has a sixth form</v>
          </cell>
          <cell r="L582">
            <v>10006756</v>
          </cell>
          <cell r="M582">
            <v>42321</v>
          </cell>
          <cell r="N582">
            <v>42321</v>
          </cell>
          <cell r="O582" t="str">
            <v>Requires Improvement monitoring Visit 1</v>
          </cell>
          <cell r="P582" t="str">
            <v>Schools - S8</v>
          </cell>
          <cell r="Q582" t="str">
            <v>NULL</v>
          </cell>
          <cell r="R582" t="str">
            <v>NULL</v>
          </cell>
          <cell r="S582" t="str">
            <v>NULL</v>
          </cell>
          <cell r="T582" t="str">
            <v>NULL</v>
          </cell>
          <cell r="U582" t="str">
            <v>NULL</v>
          </cell>
          <cell r="V582" t="str">
            <v>NULL</v>
          </cell>
          <cell r="W582" t="str">
            <v>NULL</v>
          </cell>
          <cell r="X582" t="str">
            <v>NULL</v>
          </cell>
          <cell r="Y582" t="str">
            <v>NULL</v>
          </cell>
          <cell r="Z582" t="str">
            <v>NULL</v>
          </cell>
          <cell r="AA582" t="str">
            <v>NULL</v>
          </cell>
          <cell r="AB582" t="str">
            <v>NULL</v>
          </cell>
          <cell r="AC582" t="str">
            <v>NULL</v>
          </cell>
          <cell r="AD582">
            <v>3</v>
          </cell>
          <cell r="AE582" t="str">
            <v>NULL</v>
          </cell>
          <cell r="AF582">
            <v>3</v>
          </cell>
          <cell r="AG582">
            <v>3</v>
          </cell>
          <cell r="AH582">
            <v>3</v>
          </cell>
          <cell r="AI582">
            <v>3</v>
          </cell>
          <cell r="AJ582" t="str">
            <v>NULL</v>
          </cell>
          <cell r="AK582">
            <v>9</v>
          </cell>
          <cell r="AL582">
            <v>3</v>
          </cell>
        </row>
        <row r="583">
          <cell r="A583">
            <v>119792</v>
          </cell>
          <cell r="B583">
            <v>8884631</v>
          </cell>
          <cell r="C583" t="str">
            <v>St Bede's Catholic High School</v>
          </cell>
          <cell r="D583" t="str">
            <v>North West</v>
          </cell>
          <cell r="E583" t="str">
            <v>North West</v>
          </cell>
          <cell r="F583" t="str">
            <v>Lancashire</v>
          </cell>
          <cell r="G583" t="str">
            <v>West Lancashire</v>
          </cell>
          <cell r="H583" t="str">
            <v>L39 4TA</v>
          </cell>
          <cell r="I583" t="str">
            <v>Voluntary Aided School</v>
          </cell>
          <cell r="J583" t="str">
            <v>Secondary</v>
          </cell>
          <cell r="K583" t="str">
            <v>Does not have a sixth form</v>
          </cell>
          <cell r="L583">
            <v>10005577</v>
          </cell>
          <cell r="M583">
            <v>42297</v>
          </cell>
          <cell r="N583">
            <v>42298</v>
          </cell>
          <cell r="O583" t="str">
            <v>Maintained Academy and School Short inspection</v>
          </cell>
          <cell r="P583" t="str">
            <v>Schools - S8 deemed S5</v>
          </cell>
          <cell r="Q583" t="str">
            <v>NULL</v>
          </cell>
          <cell r="R583">
            <v>2</v>
          </cell>
          <cell r="S583" t="str">
            <v>NULL</v>
          </cell>
          <cell r="T583">
            <v>2</v>
          </cell>
          <cell r="U583">
            <v>2</v>
          </cell>
          <cell r="V583">
            <v>2</v>
          </cell>
          <cell r="W583">
            <v>2</v>
          </cell>
          <cell r="X583" t="str">
            <v>NULL</v>
          </cell>
          <cell r="Y583" t="str">
            <v>NULL</v>
          </cell>
          <cell r="Z583" t="str">
            <v>NULL</v>
          </cell>
          <cell r="AA583" t="str">
            <v>NULL</v>
          </cell>
          <cell r="AB583" t="str">
            <v>NULL</v>
          </cell>
          <cell r="AC583" t="str">
            <v>NULL</v>
          </cell>
          <cell r="AD583">
            <v>2</v>
          </cell>
          <cell r="AE583" t="str">
            <v>NULL</v>
          </cell>
          <cell r="AF583">
            <v>2</v>
          </cell>
          <cell r="AG583">
            <v>2</v>
          </cell>
          <cell r="AH583">
            <v>2</v>
          </cell>
          <cell r="AI583">
            <v>2</v>
          </cell>
          <cell r="AJ583" t="str">
            <v>NULL</v>
          </cell>
          <cell r="AK583">
            <v>9</v>
          </cell>
          <cell r="AL583" t="str">
            <v>NULL</v>
          </cell>
        </row>
        <row r="584">
          <cell r="A584">
            <v>119804</v>
          </cell>
          <cell r="B584">
            <v>8884797</v>
          </cell>
          <cell r="C584" t="str">
            <v>Mount Carmel Roman Catholic High School, Hyndburn</v>
          </cell>
          <cell r="D584" t="str">
            <v>North West</v>
          </cell>
          <cell r="E584" t="str">
            <v>North West</v>
          </cell>
          <cell r="F584" t="str">
            <v>Lancashire</v>
          </cell>
          <cell r="G584" t="str">
            <v>Hyndburn</v>
          </cell>
          <cell r="H584" t="str">
            <v>BB5 0LU</v>
          </cell>
          <cell r="I584" t="str">
            <v>Voluntary Aided School</v>
          </cell>
          <cell r="J584" t="str">
            <v>Secondary</v>
          </cell>
          <cell r="K584" t="str">
            <v>Does not have a sixth form</v>
          </cell>
          <cell r="L584">
            <v>10000565</v>
          </cell>
          <cell r="M584">
            <v>42290</v>
          </cell>
          <cell r="N584">
            <v>42291</v>
          </cell>
          <cell r="O584" t="str">
            <v>Maintained Academy and School Short inspection</v>
          </cell>
          <cell r="P584" t="str">
            <v>Schools - S8 deemed S5</v>
          </cell>
          <cell r="Q584" t="str">
            <v>NULL</v>
          </cell>
          <cell r="R584">
            <v>3</v>
          </cell>
          <cell r="S584" t="str">
            <v>NULL</v>
          </cell>
          <cell r="T584">
            <v>3</v>
          </cell>
          <cell r="U584">
            <v>2</v>
          </cell>
          <cell r="V584">
            <v>2</v>
          </cell>
          <cell r="W584">
            <v>2</v>
          </cell>
          <cell r="X584" t="str">
            <v>NULL</v>
          </cell>
          <cell r="Y584" t="str">
            <v>NULL</v>
          </cell>
          <cell r="Z584" t="str">
            <v>NULL</v>
          </cell>
          <cell r="AA584" t="str">
            <v>NULL</v>
          </cell>
          <cell r="AB584" t="str">
            <v>NULL</v>
          </cell>
          <cell r="AC584" t="str">
            <v>NULL</v>
          </cell>
          <cell r="AD584">
            <v>2</v>
          </cell>
          <cell r="AE584" t="str">
            <v>NULL</v>
          </cell>
          <cell r="AF584">
            <v>2</v>
          </cell>
          <cell r="AG584">
            <v>2</v>
          </cell>
          <cell r="AH584">
            <v>2</v>
          </cell>
          <cell r="AI584">
            <v>2</v>
          </cell>
          <cell r="AJ584" t="str">
            <v>NULL</v>
          </cell>
          <cell r="AK584" t="str">
            <v>NULL</v>
          </cell>
          <cell r="AL584" t="str">
            <v>NULL</v>
          </cell>
        </row>
        <row r="585">
          <cell r="A585">
            <v>119813</v>
          </cell>
          <cell r="B585">
            <v>8885404</v>
          </cell>
          <cell r="C585" t="str">
            <v>Baines School</v>
          </cell>
          <cell r="D585" t="str">
            <v>North West</v>
          </cell>
          <cell r="E585" t="str">
            <v>North West</v>
          </cell>
          <cell r="F585" t="str">
            <v>Lancashire</v>
          </cell>
          <cell r="G585" t="str">
            <v>Wyre and Preston North</v>
          </cell>
          <cell r="H585" t="str">
            <v>FY6 8BE</v>
          </cell>
          <cell r="I585" t="str">
            <v>Voluntary Aided School</v>
          </cell>
          <cell r="J585" t="str">
            <v>Secondary</v>
          </cell>
          <cell r="K585" t="str">
            <v>Has a sixth form</v>
          </cell>
          <cell r="L585">
            <v>10006747</v>
          </cell>
          <cell r="M585">
            <v>42286</v>
          </cell>
          <cell r="N585">
            <v>42286</v>
          </cell>
          <cell r="O585" t="str">
            <v>Requires Improvement monitoring Visit 1</v>
          </cell>
          <cell r="P585" t="str">
            <v>Schools - S8</v>
          </cell>
          <cell r="Q585" t="str">
            <v>NULL</v>
          </cell>
          <cell r="R585" t="str">
            <v>NULL</v>
          </cell>
          <cell r="S585" t="str">
            <v>NULL</v>
          </cell>
          <cell r="T585" t="str">
            <v>NULL</v>
          </cell>
          <cell r="U585" t="str">
            <v>NULL</v>
          </cell>
          <cell r="V585" t="str">
            <v>NULL</v>
          </cell>
          <cell r="W585" t="str">
            <v>NULL</v>
          </cell>
          <cell r="X585" t="str">
            <v>NULL</v>
          </cell>
          <cell r="Y585" t="str">
            <v>NULL</v>
          </cell>
          <cell r="Z585" t="str">
            <v>NULL</v>
          </cell>
          <cell r="AA585" t="str">
            <v>NULL</v>
          </cell>
          <cell r="AB585" t="str">
            <v>NULL</v>
          </cell>
          <cell r="AC585" t="str">
            <v>NULL</v>
          </cell>
          <cell r="AD585">
            <v>3</v>
          </cell>
          <cell r="AE585" t="str">
            <v>NULL</v>
          </cell>
          <cell r="AF585">
            <v>3</v>
          </cell>
          <cell r="AG585">
            <v>3</v>
          </cell>
          <cell r="AH585">
            <v>2</v>
          </cell>
          <cell r="AI585">
            <v>3</v>
          </cell>
          <cell r="AJ585" t="str">
            <v>NULL</v>
          </cell>
          <cell r="AK585">
            <v>9</v>
          </cell>
          <cell r="AL585">
            <v>2</v>
          </cell>
        </row>
        <row r="586">
          <cell r="A586">
            <v>119816</v>
          </cell>
          <cell r="B586">
            <v>8885407</v>
          </cell>
          <cell r="C586" t="str">
            <v>St Mary's Catholic High School</v>
          </cell>
          <cell r="D586" t="str">
            <v>North West</v>
          </cell>
          <cell r="E586" t="str">
            <v>North West</v>
          </cell>
          <cell r="F586" t="str">
            <v>Lancashire</v>
          </cell>
          <cell r="G586" t="str">
            <v>South Ribble</v>
          </cell>
          <cell r="H586" t="str">
            <v>PR25 1BS</v>
          </cell>
          <cell r="I586" t="str">
            <v>Voluntary Aided School</v>
          </cell>
          <cell r="J586" t="str">
            <v>Secondary</v>
          </cell>
          <cell r="K586" t="str">
            <v>Does not have a sixth form</v>
          </cell>
          <cell r="L586">
            <v>10003968</v>
          </cell>
          <cell r="M586">
            <v>42346</v>
          </cell>
          <cell r="N586">
            <v>42347</v>
          </cell>
          <cell r="O586" t="str">
            <v>Schools into Special Measures Visit 3</v>
          </cell>
          <cell r="P586" t="str">
            <v>Schools - S8</v>
          </cell>
          <cell r="Q586" t="str">
            <v>NULL</v>
          </cell>
          <cell r="R586" t="str">
            <v>NULL</v>
          </cell>
          <cell r="S586" t="str">
            <v>NULL</v>
          </cell>
          <cell r="T586" t="str">
            <v>NULL</v>
          </cell>
          <cell r="U586" t="str">
            <v>NULL</v>
          </cell>
          <cell r="V586" t="str">
            <v>NULL</v>
          </cell>
          <cell r="W586" t="str">
            <v>NULL</v>
          </cell>
          <cell r="X586" t="str">
            <v>NULL</v>
          </cell>
          <cell r="Y586" t="str">
            <v>NULL</v>
          </cell>
          <cell r="Z586" t="str">
            <v>NULL</v>
          </cell>
          <cell r="AA586" t="str">
            <v>NULL</v>
          </cell>
          <cell r="AB586" t="str">
            <v>NULL</v>
          </cell>
          <cell r="AC586" t="str">
            <v>NULL</v>
          </cell>
          <cell r="AD586">
            <v>4</v>
          </cell>
          <cell r="AE586" t="str">
            <v>SM</v>
          </cell>
          <cell r="AF586">
            <v>4</v>
          </cell>
          <cell r="AG586">
            <v>4</v>
          </cell>
          <cell r="AH586">
            <v>3</v>
          </cell>
          <cell r="AI586">
            <v>4</v>
          </cell>
          <cell r="AJ586" t="str">
            <v>NULL</v>
          </cell>
          <cell r="AK586">
            <v>9</v>
          </cell>
          <cell r="AL586">
            <v>9</v>
          </cell>
        </row>
        <row r="587">
          <cell r="A587">
            <v>119903</v>
          </cell>
          <cell r="B587">
            <v>8552001</v>
          </cell>
          <cell r="C587" t="str">
            <v>The Latimer Primary School, Anstey</v>
          </cell>
          <cell r="D587" t="str">
            <v>East Midlands</v>
          </cell>
          <cell r="E587" t="str">
            <v>East Midlands</v>
          </cell>
          <cell r="F587" t="str">
            <v>Leicestershire</v>
          </cell>
          <cell r="G587" t="str">
            <v>Charnwood</v>
          </cell>
          <cell r="H587" t="str">
            <v>LE7 7AW</v>
          </cell>
          <cell r="I587" t="str">
            <v>Community School</v>
          </cell>
          <cell r="J587" t="str">
            <v>Primary</v>
          </cell>
          <cell r="K587" t="str">
            <v>Does not have a sixth form</v>
          </cell>
          <cell r="L587">
            <v>10001500</v>
          </cell>
          <cell r="M587">
            <v>42325</v>
          </cell>
          <cell r="N587">
            <v>42325</v>
          </cell>
          <cell r="O587" t="str">
            <v>Maintained Academy and School Short inspection</v>
          </cell>
          <cell r="P587" t="str">
            <v>Schools - Short inspection</v>
          </cell>
          <cell r="Q587" t="str">
            <v>NULL</v>
          </cell>
          <cell r="R587" t="str">
            <v>NULL</v>
          </cell>
          <cell r="S587" t="str">
            <v>NULL</v>
          </cell>
          <cell r="T587" t="str">
            <v>NULL</v>
          </cell>
          <cell r="U587" t="str">
            <v>NULL</v>
          </cell>
          <cell r="V587" t="str">
            <v>NULL</v>
          </cell>
          <cell r="W587" t="str">
            <v>NULL</v>
          </cell>
          <cell r="X587" t="str">
            <v>NULL</v>
          </cell>
          <cell r="Y587" t="str">
            <v>NULL</v>
          </cell>
          <cell r="Z587" t="str">
            <v>NULL</v>
          </cell>
          <cell r="AA587" t="str">
            <v>NULL</v>
          </cell>
          <cell r="AB587" t="str">
            <v>NULL</v>
          </cell>
          <cell r="AC587" t="str">
            <v>NULL</v>
          </cell>
          <cell r="AD587">
            <v>2</v>
          </cell>
          <cell r="AE587" t="str">
            <v>NULL</v>
          </cell>
          <cell r="AF587">
            <v>2</v>
          </cell>
          <cell r="AG587">
            <v>2</v>
          </cell>
          <cell r="AH587">
            <v>1</v>
          </cell>
          <cell r="AI587">
            <v>2</v>
          </cell>
          <cell r="AJ587" t="str">
            <v>NULL</v>
          </cell>
          <cell r="AK587">
            <v>3</v>
          </cell>
          <cell r="AL587">
            <v>9</v>
          </cell>
        </row>
        <row r="588">
          <cell r="A588">
            <v>119936</v>
          </cell>
          <cell r="B588">
            <v>8552068</v>
          </cell>
          <cell r="C588" t="str">
            <v>Little Bowden School</v>
          </cell>
          <cell r="D588" t="str">
            <v>East Midlands</v>
          </cell>
          <cell r="E588" t="str">
            <v>East Midlands</v>
          </cell>
          <cell r="F588" t="str">
            <v>Leicestershire</v>
          </cell>
          <cell r="G588" t="str">
            <v>Harborough</v>
          </cell>
          <cell r="H588" t="str">
            <v>LE16 8AY</v>
          </cell>
          <cell r="I588" t="str">
            <v>Community School</v>
          </cell>
          <cell r="J588" t="str">
            <v>Primary</v>
          </cell>
          <cell r="K588" t="str">
            <v>Does not have a sixth form</v>
          </cell>
          <cell r="L588">
            <v>10003372</v>
          </cell>
          <cell r="M588">
            <v>42341</v>
          </cell>
          <cell r="N588">
            <v>42341</v>
          </cell>
          <cell r="O588" t="str">
            <v>Maintained Academy and School Short inspection</v>
          </cell>
          <cell r="P588" t="str">
            <v>Schools - Short inspection</v>
          </cell>
          <cell r="Q588" t="str">
            <v>NULL</v>
          </cell>
          <cell r="R588" t="str">
            <v>NULL</v>
          </cell>
          <cell r="S588" t="str">
            <v>NULL</v>
          </cell>
          <cell r="T588" t="str">
            <v>NULL</v>
          </cell>
          <cell r="U588" t="str">
            <v>NULL</v>
          </cell>
          <cell r="V588" t="str">
            <v>NULL</v>
          </cell>
          <cell r="W588" t="str">
            <v>NULL</v>
          </cell>
          <cell r="X588" t="str">
            <v>NULL</v>
          </cell>
          <cell r="Y588" t="str">
            <v>NULL</v>
          </cell>
          <cell r="Z588" t="str">
            <v>NULL</v>
          </cell>
          <cell r="AA588" t="str">
            <v>NULL</v>
          </cell>
          <cell r="AB588" t="str">
            <v>NULL</v>
          </cell>
          <cell r="AC588" t="str">
            <v>NULL</v>
          </cell>
          <cell r="AD588">
            <v>2</v>
          </cell>
          <cell r="AE588" t="str">
            <v>NULL</v>
          </cell>
          <cell r="AF588">
            <v>2</v>
          </cell>
          <cell r="AG588">
            <v>2</v>
          </cell>
          <cell r="AH588">
            <v>2</v>
          </cell>
          <cell r="AI588">
            <v>2</v>
          </cell>
          <cell r="AJ588" t="str">
            <v>NULL</v>
          </cell>
          <cell r="AK588">
            <v>2</v>
          </cell>
          <cell r="AL588">
            <v>9</v>
          </cell>
        </row>
        <row r="589">
          <cell r="A589">
            <v>119945</v>
          </cell>
          <cell r="B589">
            <v>8552083</v>
          </cell>
          <cell r="C589" t="str">
            <v>Oakthorpe Primary School</v>
          </cell>
          <cell r="D589" t="str">
            <v>East Midlands</v>
          </cell>
          <cell r="E589" t="str">
            <v>East Midlands</v>
          </cell>
          <cell r="F589" t="str">
            <v>Leicestershire</v>
          </cell>
          <cell r="G589" t="str">
            <v>North West Leicestershire</v>
          </cell>
          <cell r="H589" t="str">
            <v>DE12 7RE</v>
          </cell>
          <cell r="I589" t="str">
            <v>Community School</v>
          </cell>
          <cell r="J589" t="str">
            <v>Primary</v>
          </cell>
          <cell r="K589" t="str">
            <v>Does not have a sixth form</v>
          </cell>
          <cell r="L589">
            <v>10005637</v>
          </cell>
          <cell r="M589">
            <v>42318</v>
          </cell>
          <cell r="N589">
            <v>42318</v>
          </cell>
          <cell r="O589" t="str">
            <v>Maintained Academy and School Short inspection</v>
          </cell>
          <cell r="P589" t="str">
            <v>Schools - Short inspection</v>
          </cell>
          <cell r="Q589" t="str">
            <v>NULL</v>
          </cell>
          <cell r="R589" t="str">
            <v>NULL</v>
          </cell>
          <cell r="S589" t="str">
            <v>NULL</v>
          </cell>
          <cell r="T589" t="str">
            <v>NULL</v>
          </cell>
          <cell r="U589" t="str">
            <v>NULL</v>
          </cell>
          <cell r="V589" t="str">
            <v>NULL</v>
          </cell>
          <cell r="W589" t="str">
            <v>NULL</v>
          </cell>
          <cell r="X589" t="str">
            <v>NULL</v>
          </cell>
          <cell r="Y589" t="str">
            <v>NULL</v>
          </cell>
          <cell r="Z589" t="str">
            <v>NULL</v>
          </cell>
          <cell r="AA589" t="str">
            <v>NULL</v>
          </cell>
          <cell r="AB589" t="str">
            <v>NULL</v>
          </cell>
          <cell r="AC589" t="str">
            <v>NULL</v>
          </cell>
          <cell r="AD589">
            <v>2</v>
          </cell>
          <cell r="AE589" t="str">
            <v>NULL</v>
          </cell>
          <cell r="AF589">
            <v>2</v>
          </cell>
          <cell r="AG589">
            <v>2</v>
          </cell>
          <cell r="AH589">
            <v>2</v>
          </cell>
          <cell r="AI589">
            <v>2</v>
          </cell>
          <cell r="AJ589" t="str">
            <v>NULL</v>
          </cell>
          <cell r="AK589">
            <v>8</v>
          </cell>
          <cell r="AL589" t="str">
            <v>NULL</v>
          </cell>
        </row>
        <row r="590">
          <cell r="A590">
            <v>119964</v>
          </cell>
          <cell r="B590">
            <v>8552142</v>
          </cell>
          <cell r="C590" t="str">
            <v>Burbage Junior School</v>
          </cell>
          <cell r="D590" t="str">
            <v>East Midlands</v>
          </cell>
          <cell r="E590" t="str">
            <v>East Midlands</v>
          </cell>
          <cell r="F590" t="str">
            <v>Leicestershire</v>
          </cell>
          <cell r="G590" t="str">
            <v>Bosworth</v>
          </cell>
          <cell r="H590" t="str">
            <v>LE10 2AD</v>
          </cell>
          <cell r="I590" t="str">
            <v>Community School</v>
          </cell>
          <cell r="J590" t="str">
            <v>Primary</v>
          </cell>
          <cell r="K590" t="str">
            <v>Does not have a sixth form</v>
          </cell>
          <cell r="L590">
            <v>10005934</v>
          </cell>
          <cell r="M590">
            <v>42339</v>
          </cell>
          <cell r="N590">
            <v>42339</v>
          </cell>
          <cell r="O590" t="str">
            <v>Requires Improvement monitoring Visit 1</v>
          </cell>
          <cell r="P590" t="str">
            <v>Schools - S8</v>
          </cell>
          <cell r="Q590" t="str">
            <v>NULL</v>
          </cell>
          <cell r="R590" t="str">
            <v>NULL</v>
          </cell>
          <cell r="S590" t="str">
            <v>NULL</v>
          </cell>
          <cell r="T590" t="str">
            <v>NULL</v>
          </cell>
          <cell r="U590" t="str">
            <v>NULL</v>
          </cell>
          <cell r="V590" t="str">
            <v>NULL</v>
          </cell>
          <cell r="W590" t="str">
            <v>NULL</v>
          </cell>
          <cell r="X590" t="str">
            <v>NULL</v>
          </cell>
          <cell r="Y590" t="str">
            <v>NULL</v>
          </cell>
          <cell r="Z590" t="str">
            <v>NULL</v>
          </cell>
          <cell r="AA590" t="str">
            <v>NULL</v>
          </cell>
          <cell r="AB590" t="str">
            <v>NULL</v>
          </cell>
          <cell r="AC590" t="str">
            <v>NULL</v>
          </cell>
          <cell r="AD590">
            <v>3</v>
          </cell>
          <cell r="AE590" t="str">
            <v>NULL</v>
          </cell>
          <cell r="AF590">
            <v>3</v>
          </cell>
          <cell r="AG590">
            <v>3</v>
          </cell>
          <cell r="AH590">
            <v>3</v>
          </cell>
          <cell r="AI590">
            <v>3</v>
          </cell>
          <cell r="AJ590" t="str">
            <v>NULL</v>
          </cell>
          <cell r="AK590">
            <v>9</v>
          </cell>
          <cell r="AL590">
            <v>9</v>
          </cell>
        </row>
        <row r="591">
          <cell r="A591">
            <v>120012</v>
          </cell>
          <cell r="B591">
            <v>8562236</v>
          </cell>
          <cell r="C591" t="str">
            <v>Humberstone Infant School</v>
          </cell>
          <cell r="D591" t="str">
            <v>East Midlands</v>
          </cell>
          <cell r="E591" t="str">
            <v>East Midlands</v>
          </cell>
          <cell r="F591" t="str">
            <v>Leicester</v>
          </cell>
          <cell r="G591" t="str">
            <v>Leicester East</v>
          </cell>
          <cell r="H591" t="str">
            <v>LE5 1AE</v>
          </cell>
          <cell r="I591" t="str">
            <v>Community School</v>
          </cell>
          <cell r="J591" t="str">
            <v>Primary</v>
          </cell>
          <cell r="K591" t="str">
            <v>Does not have a sixth form</v>
          </cell>
          <cell r="L591">
            <v>10001841</v>
          </cell>
          <cell r="M591">
            <v>42269</v>
          </cell>
          <cell r="N591">
            <v>42270</v>
          </cell>
          <cell r="O591" t="str">
            <v>Requires Improvement S5 Reinspection Visit 1</v>
          </cell>
          <cell r="P591" t="str">
            <v>Schools - S5</v>
          </cell>
          <cell r="Q591" t="str">
            <v>NULL</v>
          </cell>
          <cell r="R591">
            <v>3</v>
          </cell>
          <cell r="S591" t="str">
            <v>NULL</v>
          </cell>
          <cell r="T591">
            <v>3</v>
          </cell>
          <cell r="U591">
            <v>3</v>
          </cell>
          <cell r="V591">
            <v>3</v>
          </cell>
          <cell r="W591">
            <v>3</v>
          </cell>
          <cell r="X591" t="str">
            <v>NULL</v>
          </cell>
          <cell r="Y591">
            <v>3</v>
          </cell>
          <cell r="Z591" t="str">
            <v>NULL</v>
          </cell>
          <cell r="AA591" t="str">
            <v>NULL</v>
          </cell>
          <cell r="AB591" t="str">
            <v>NULL</v>
          </cell>
          <cell r="AC591" t="str">
            <v>NULL</v>
          </cell>
          <cell r="AD591">
            <v>3</v>
          </cell>
          <cell r="AE591" t="str">
            <v>NULL</v>
          </cell>
          <cell r="AF591">
            <v>3</v>
          </cell>
          <cell r="AG591">
            <v>3</v>
          </cell>
          <cell r="AH591">
            <v>2</v>
          </cell>
          <cell r="AI591">
            <v>3</v>
          </cell>
          <cell r="AJ591" t="str">
            <v>NULL</v>
          </cell>
          <cell r="AK591" t="str">
            <v>NULL</v>
          </cell>
          <cell r="AL591" t="str">
            <v>NULL</v>
          </cell>
        </row>
        <row r="592">
          <cell r="A592">
            <v>120024</v>
          </cell>
          <cell r="B592">
            <v>8562265</v>
          </cell>
          <cell r="C592" t="str">
            <v>Merrydale Junior School</v>
          </cell>
          <cell r="D592" t="str">
            <v>East Midlands</v>
          </cell>
          <cell r="E592" t="str">
            <v>East Midlands</v>
          </cell>
          <cell r="F592" t="str">
            <v>Leicester</v>
          </cell>
          <cell r="G592" t="str">
            <v>Leicester East</v>
          </cell>
          <cell r="H592" t="str">
            <v>LE5 0PL</v>
          </cell>
          <cell r="I592" t="str">
            <v>Community School</v>
          </cell>
          <cell r="J592" t="str">
            <v>Primary</v>
          </cell>
          <cell r="K592" t="str">
            <v>Does not have a sixth form</v>
          </cell>
          <cell r="L592">
            <v>10005937</v>
          </cell>
          <cell r="M592">
            <v>42276</v>
          </cell>
          <cell r="N592">
            <v>42276</v>
          </cell>
          <cell r="O592" t="str">
            <v>Requires Improvement monitoring Visit 1</v>
          </cell>
          <cell r="P592" t="str">
            <v>Schools - S8</v>
          </cell>
          <cell r="Q592" t="str">
            <v>NULL</v>
          </cell>
          <cell r="R592" t="str">
            <v>NULL</v>
          </cell>
          <cell r="S592" t="str">
            <v>NULL</v>
          </cell>
          <cell r="T592" t="str">
            <v>NULL</v>
          </cell>
          <cell r="U592" t="str">
            <v>NULL</v>
          </cell>
          <cell r="V592" t="str">
            <v>NULL</v>
          </cell>
          <cell r="W592" t="str">
            <v>NULL</v>
          </cell>
          <cell r="X592" t="str">
            <v>NULL</v>
          </cell>
          <cell r="Y592" t="str">
            <v>NULL</v>
          </cell>
          <cell r="Z592" t="str">
            <v>NULL</v>
          </cell>
          <cell r="AA592" t="str">
            <v>NULL</v>
          </cell>
          <cell r="AB592" t="str">
            <v>NULL</v>
          </cell>
          <cell r="AC592" t="str">
            <v>NULL</v>
          </cell>
          <cell r="AD592">
            <v>3</v>
          </cell>
          <cell r="AE592" t="str">
            <v>NULL</v>
          </cell>
          <cell r="AF592">
            <v>3</v>
          </cell>
          <cell r="AG592">
            <v>3</v>
          </cell>
          <cell r="AH592">
            <v>3</v>
          </cell>
          <cell r="AI592">
            <v>3</v>
          </cell>
          <cell r="AJ592" t="str">
            <v>NULL</v>
          </cell>
          <cell r="AK592">
            <v>9</v>
          </cell>
          <cell r="AL592">
            <v>9</v>
          </cell>
        </row>
        <row r="593">
          <cell r="A593">
            <v>120047</v>
          </cell>
          <cell r="B593">
            <v>8562317</v>
          </cell>
          <cell r="C593" t="str">
            <v>Sandfield Close Primary School</v>
          </cell>
          <cell r="D593" t="str">
            <v>East Midlands</v>
          </cell>
          <cell r="E593" t="str">
            <v>East Midlands</v>
          </cell>
          <cell r="F593" t="str">
            <v>Leicester</v>
          </cell>
          <cell r="G593" t="str">
            <v>Leicester East</v>
          </cell>
          <cell r="H593" t="str">
            <v>LE4 7RE</v>
          </cell>
          <cell r="I593" t="str">
            <v>Community School</v>
          </cell>
          <cell r="J593" t="str">
            <v>Primary</v>
          </cell>
          <cell r="K593" t="str">
            <v>Does not have a sixth form</v>
          </cell>
          <cell r="L593">
            <v>10001838</v>
          </cell>
          <cell r="M593">
            <v>42340</v>
          </cell>
          <cell r="N593">
            <v>42341</v>
          </cell>
          <cell r="O593" t="str">
            <v>Requires Improvement S5 Reinspection Visit 1</v>
          </cell>
          <cell r="P593" t="str">
            <v>Schools - S5</v>
          </cell>
          <cell r="Q593" t="str">
            <v>NULL</v>
          </cell>
          <cell r="R593">
            <v>2</v>
          </cell>
          <cell r="S593" t="str">
            <v>NULL</v>
          </cell>
          <cell r="T593">
            <v>2</v>
          </cell>
          <cell r="U593">
            <v>2</v>
          </cell>
          <cell r="V593">
            <v>2</v>
          </cell>
          <cell r="W593">
            <v>2</v>
          </cell>
          <cell r="X593" t="str">
            <v>NULL</v>
          </cell>
          <cell r="Y593">
            <v>2</v>
          </cell>
          <cell r="Z593" t="str">
            <v>NULL</v>
          </cell>
          <cell r="AA593" t="str">
            <v>NULL</v>
          </cell>
          <cell r="AB593" t="str">
            <v>NULL</v>
          </cell>
          <cell r="AC593" t="str">
            <v>NULL</v>
          </cell>
          <cell r="AD593">
            <v>3</v>
          </cell>
          <cell r="AE593" t="str">
            <v>NULL</v>
          </cell>
          <cell r="AF593">
            <v>3</v>
          </cell>
          <cell r="AG593">
            <v>3</v>
          </cell>
          <cell r="AH593">
            <v>2</v>
          </cell>
          <cell r="AI593">
            <v>3</v>
          </cell>
          <cell r="AJ593" t="str">
            <v>NULL</v>
          </cell>
          <cell r="AK593" t="str">
            <v>NULL</v>
          </cell>
          <cell r="AL593" t="str">
            <v>NULL</v>
          </cell>
        </row>
        <row r="594">
          <cell r="A594">
            <v>120084</v>
          </cell>
          <cell r="B594">
            <v>8562359</v>
          </cell>
          <cell r="C594" t="str">
            <v>Spinney Hill Primary School and Community Centre</v>
          </cell>
          <cell r="D594" t="str">
            <v>East Midlands</v>
          </cell>
          <cell r="E594" t="str">
            <v>East Midlands</v>
          </cell>
          <cell r="F594" t="str">
            <v>Leicester</v>
          </cell>
          <cell r="G594" t="str">
            <v>Leicester South</v>
          </cell>
          <cell r="H594" t="str">
            <v>LE5 5EZ</v>
          </cell>
          <cell r="I594" t="str">
            <v>Community School</v>
          </cell>
          <cell r="J594" t="str">
            <v>Primary</v>
          </cell>
          <cell r="K594" t="str">
            <v>Does not have a sixth form</v>
          </cell>
          <cell r="L594">
            <v>10001839</v>
          </cell>
          <cell r="M594">
            <v>42277</v>
          </cell>
          <cell r="N594">
            <v>42278</v>
          </cell>
          <cell r="O594" t="str">
            <v>Requires Improvement S5 Reinspection Visit 1</v>
          </cell>
          <cell r="P594" t="str">
            <v>Schools - S5</v>
          </cell>
          <cell r="Q594" t="str">
            <v>NULL</v>
          </cell>
          <cell r="R594">
            <v>3</v>
          </cell>
          <cell r="S594" t="str">
            <v>NULL</v>
          </cell>
          <cell r="T594">
            <v>3</v>
          </cell>
          <cell r="U594">
            <v>3</v>
          </cell>
          <cell r="V594">
            <v>3</v>
          </cell>
          <cell r="W594">
            <v>3</v>
          </cell>
          <cell r="X594" t="str">
            <v>NULL</v>
          </cell>
          <cell r="Y594">
            <v>2</v>
          </cell>
          <cell r="Z594" t="str">
            <v>NULL</v>
          </cell>
          <cell r="AA594" t="str">
            <v>NULL</v>
          </cell>
          <cell r="AB594" t="str">
            <v>NULL</v>
          </cell>
          <cell r="AC594" t="str">
            <v>NULL</v>
          </cell>
          <cell r="AD594">
            <v>3</v>
          </cell>
          <cell r="AE594" t="str">
            <v>NULL</v>
          </cell>
          <cell r="AF594">
            <v>3</v>
          </cell>
          <cell r="AG594">
            <v>3</v>
          </cell>
          <cell r="AH594">
            <v>2</v>
          </cell>
          <cell r="AI594">
            <v>3</v>
          </cell>
          <cell r="AJ594" t="str">
            <v>NULL</v>
          </cell>
          <cell r="AK594" t="str">
            <v>NULL</v>
          </cell>
          <cell r="AL594" t="str">
            <v>NULL</v>
          </cell>
        </row>
        <row r="595">
          <cell r="A595">
            <v>120117</v>
          </cell>
          <cell r="B595">
            <v>8553013</v>
          </cell>
          <cell r="C595" t="str">
            <v>Blackfordby St Margaret's Church of England (Aided) Primary School</v>
          </cell>
          <cell r="D595" t="str">
            <v>East Midlands</v>
          </cell>
          <cell r="E595" t="str">
            <v>East Midlands</v>
          </cell>
          <cell r="F595" t="str">
            <v>Leicestershire</v>
          </cell>
          <cell r="G595" t="str">
            <v>North West Leicestershire</v>
          </cell>
          <cell r="H595" t="str">
            <v>DE11 8AB</v>
          </cell>
          <cell r="I595" t="str">
            <v>Voluntary Aided School</v>
          </cell>
          <cell r="J595" t="str">
            <v>Primary</v>
          </cell>
          <cell r="K595" t="str">
            <v>Does not have a sixth form</v>
          </cell>
          <cell r="L595">
            <v>10005659</v>
          </cell>
          <cell r="M595">
            <v>42318</v>
          </cell>
          <cell r="N595">
            <v>42319</v>
          </cell>
          <cell r="O595" t="str">
            <v>Maintained Academy and School Short inspection</v>
          </cell>
          <cell r="P595" t="str">
            <v>Schools - S8 deemed S5</v>
          </cell>
          <cell r="Q595" t="str">
            <v>NULL</v>
          </cell>
          <cell r="R595">
            <v>3</v>
          </cell>
          <cell r="S595" t="str">
            <v>NULL</v>
          </cell>
          <cell r="T595">
            <v>3</v>
          </cell>
          <cell r="U595">
            <v>3</v>
          </cell>
          <cell r="V595">
            <v>2</v>
          </cell>
          <cell r="W595">
            <v>3</v>
          </cell>
          <cell r="X595" t="str">
            <v>NULL</v>
          </cell>
          <cell r="Y595">
            <v>2</v>
          </cell>
          <cell r="Z595" t="str">
            <v>NULL</v>
          </cell>
          <cell r="AA595" t="str">
            <v>NULL</v>
          </cell>
          <cell r="AB595" t="str">
            <v>NULL</v>
          </cell>
          <cell r="AC595" t="str">
            <v>NULL</v>
          </cell>
          <cell r="AD595">
            <v>2</v>
          </cell>
          <cell r="AE595" t="str">
            <v>NULL</v>
          </cell>
          <cell r="AF595">
            <v>2</v>
          </cell>
          <cell r="AG595">
            <v>2</v>
          </cell>
          <cell r="AH595">
            <v>1</v>
          </cell>
          <cell r="AI595">
            <v>2</v>
          </cell>
          <cell r="AJ595" t="str">
            <v>NULL</v>
          </cell>
          <cell r="AK595">
            <v>2</v>
          </cell>
          <cell r="AL595">
            <v>9</v>
          </cell>
        </row>
        <row r="596">
          <cell r="A596">
            <v>120181</v>
          </cell>
          <cell r="B596">
            <v>8573115</v>
          </cell>
          <cell r="C596" t="str">
            <v>Oakham CofE Primary School</v>
          </cell>
          <cell r="D596" t="str">
            <v>East Midlands</v>
          </cell>
          <cell r="E596" t="str">
            <v>East Midlands</v>
          </cell>
          <cell r="F596" t="str">
            <v>Rutland</v>
          </cell>
          <cell r="G596" t="str">
            <v>Rutland and Melton</v>
          </cell>
          <cell r="H596" t="str">
            <v>LE15 6GY</v>
          </cell>
          <cell r="I596" t="str">
            <v>Voluntary Controlled School</v>
          </cell>
          <cell r="J596" t="str">
            <v>Primary</v>
          </cell>
          <cell r="K596" t="str">
            <v>Does not have a sixth form</v>
          </cell>
          <cell r="L596">
            <v>10005476</v>
          </cell>
          <cell r="M596">
            <v>42276</v>
          </cell>
          <cell r="N596">
            <v>42277</v>
          </cell>
          <cell r="O596" t="str">
            <v>Maintained Academy and School Short inspection</v>
          </cell>
          <cell r="P596" t="str">
            <v>Schools - S8 deemed S5</v>
          </cell>
          <cell r="Q596" t="str">
            <v>NULL</v>
          </cell>
          <cell r="R596">
            <v>3</v>
          </cell>
          <cell r="S596" t="str">
            <v>NULL</v>
          </cell>
          <cell r="T596">
            <v>3</v>
          </cell>
          <cell r="U596">
            <v>3</v>
          </cell>
          <cell r="V596">
            <v>3</v>
          </cell>
          <cell r="W596">
            <v>2</v>
          </cell>
          <cell r="X596" t="str">
            <v>NULL</v>
          </cell>
          <cell r="Y596">
            <v>2</v>
          </cell>
          <cell r="Z596" t="str">
            <v>NULL</v>
          </cell>
          <cell r="AA596" t="str">
            <v>NULL</v>
          </cell>
          <cell r="AB596" t="str">
            <v>NULL</v>
          </cell>
          <cell r="AC596" t="str">
            <v>NULL</v>
          </cell>
          <cell r="AD596">
            <v>2</v>
          </cell>
          <cell r="AE596" t="str">
            <v>NULL</v>
          </cell>
          <cell r="AF596">
            <v>2</v>
          </cell>
          <cell r="AG596">
            <v>2</v>
          </cell>
          <cell r="AH596">
            <v>2</v>
          </cell>
          <cell r="AI596">
            <v>2</v>
          </cell>
          <cell r="AJ596" t="str">
            <v>NULL</v>
          </cell>
          <cell r="AK596">
            <v>2</v>
          </cell>
          <cell r="AL596">
            <v>9</v>
          </cell>
        </row>
        <row r="597">
          <cell r="A597">
            <v>120205</v>
          </cell>
          <cell r="B597">
            <v>8553330</v>
          </cell>
          <cell r="C597" t="str">
            <v>Richard Hill Church of England Primary School</v>
          </cell>
          <cell r="D597" t="str">
            <v>East Midlands</v>
          </cell>
          <cell r="E597" t="str">
            <v>East Midlands</v>
          </cell>
          <cell r="F597" t="str">
            <v>Leicestershire</v>
          </cell>
          <cell r="G597" t="str">
            <v>Charnwood</v>
          </cell>
          <cell r="H597" t="str">
            <v>LE7 7JA</v>
          </cell>
          <cell r="I597" t="str">
            <v>Voluntary Aided School</v>
          </cell>
          <cell r="J597" t="str">
            <v>Primary</v>
          </cell>
          <cell r="K597" t="str">
            <v>Does not have a sixth form</v>
          </cell>
          <cell r="L597">
            <v>10001833</v>
          </cell>
          <cell r="M597">
            <v>42284</v>
          </cell>
          <cell r="N597">
            <v>42285</v>
          </cell>
          <cell r="O597" t="str">
            <v>Requires Improvement S5 Reinspection Visit 1</v>
          </cell>
          <cell r="P597" t="str">
            <v>Schools - S5</v>
          </cell>
          <cell r="Q597" t="str">
            <v>NULL</v>
          </cell>
          <cell r="R597">
            <v>3</v>
          </cell>
          <cell r="S597" t="str">
            <v>NULL</v>
          </cell>
          <cell r="T597">
            <v>3</v>
          </cell>
          <cell r="U597">
            <v>3</v>
          </cell>
          <cell r="V597">
            <v>2</v>
          </cell>
          <cell r="W597">
            <v>2</v>
          </cell>
          <cell r="X597" t="str">
            <v>NULL</v>
          </cell>
          <cell r="Y597">
            <v>2</v>
          </cell>
          <cell r="Z597" t="str">
            <v>NULL</v>
          </cell>
          <cell r="AA597" t="str">
            <v>NULL</v>
          </cell>
          <cell r="AB597" t="str">
            <v>NULL</v>
          </cell>
          <cell r="AC597" t="str">
            <v>NULL</v>
          </cell>
          <cell r="AD597">
            <v>3</v>
          </cell>
          <cell r="AE597" t="str">
            <v>NULL</v>
          </cell>
          <cell r="AF597">
            <v>3</v>
          </cell>
          <cell r="AG597">
            <v>3</v>
          </cell>
          <cell r="AH597">
            <v>3</v>
          </cell>
          <cell r="AI597">
            <v>3</v>
          </cell>
          <cell r="AJ597" t="str">
            <v>NULL</v>
          </cell>
          <cell r="AK597" t="str">
            <v>NULL</v>
          </cell>
          <cell r="AL597" t="str">
            <v>NULL</v>
          </cell>
        </row>
        <row r="598">
          <cell r="A598">
            <v>120216</v>
          </cell>
          <cell r="B598">
            <v>8553342</v>
          </cell>
          <cell r="C598" t="str">
            <v>Saint Francis Catholic Primary School, Melton Mowbray, Leicestershire</v>
          </cell>
          <cell r="D598" t="str">
            <v>East Midlands</v>
          </cell>
          <cell r="E598" t="str">
            <v>East Midlands</v>
          </cell>
          <cell r="F598" t="str">
            <v>Leicestershire</v>
          </cell>
          <cell r="G598" t="str">
            <v>Rutland and Melton</v>
          </cell>
          <cell r="H598" t="str">
            <v>LE13 0BP</v>
          </cell>
          <cell r="I598" t="str">
            <v>Voluntary Aided School</v>
          </cell>
          <cell r="J598" t="str">
            <v>Primary</v>
          </cell>
          <cell r="K598" t="str">
            <v>Does not have a sixth form</v>
          </cell>
          <cell r="L598">
            <v>10005388</v>
          </cell>
          <cell r="M598">
            <v>42276</v>
          </cell>
          <cell r="N598">
            <v>42276</v>
          </cell>
          <cell r="O598" t="str">
            <v>Requires Improvement monitoring Visit 1</v>
          </cell>
          <cell r="P598" t="str">
            <v>Schools - S8</v>
          </cell>
          <cell r="Q598" t="str">
            <v>NULL</v>
          </cell>
          <cell r="R598" t="str">
            <v>NULL</v>
          </cell>
          <cell r="S598" t="str">
            <v>NULL</v>
          </cell>
          <cell r="T598" t="str">
            <v>NULL</v>
          </cell>
          <cell r="U598" t="str">
            <v>NULL</v>
          </cell>
          <cell r="V598" t="str">
            <v>NULL</v>
          </cell>
          <cell r="W598" t="str">
            <v>NULL</v>
          </cell>
          <cell r="X598" t="str">
            <v>NULL</v>
          </cell>
          <cell r="Y598" t="str">
            <v>NULL</v>
          </cell>
          <cell r="Z598" t="str">
            <v>NULL</v>
          </cell>
          <cell r="AA598" t="str">
            <v>NULL</v>
          </cell>
          <cell r="AB598" t="str">
            <v>NULL</v>
          </cell>
          <cell r="AC598" t="str">
            <v>NULL</v>
          </cell>
          <cell r="AD598">
            <v>3</v>
          </cell>
          <cell r="AE598" t="str">
            <v>NULL</v>
          </cell>
          <cell r="AF598">
            <v>3</v>
          </cell>
          <cell r="AG598">
            <v>3</v>
          </cell>
          <cell r="AH598">
            <v>3</v>
          </cell>
          <cell r="AI598">
            <v>3</v>
          </cell>
          <cell r="AJ598" t="str">
            <v>NULL</v>
          </cell>
          <cell r="AK598">
            <v>2</v>
          </cell>
          <cell r="AL598">
            <v>9</v>
          </cell>
        </row>
        <row r="599">
          <cell r="A599">
            <v>120257</v>
          </cell>
          <cell r="B599">
            <v>8554034</v>
          </cell>
          <cell r="C599" t="str">
            <v>Shepshed High School</v>
          </cell>
          <cell r="D599" t="str">
            <v>East Midlands</v>
          </cell>
          <cell r="E599" t="str">
            <v>East Midlands</v>
          </cell>
          <cell r="F599" t="str">
            <v>Leicestershire</v>
          </cell>
          <cell r="G599" t="str">
            <v>Loughborough</v>
          </cell>
          <cell r="H599" t="str">
            <v>LE12 9DA</v>
          </cell>
          <cell r="I599" t="str">
            <v>Community School</v>
          </cell>
          <cell r="J599" t="str">
            <v>Secondary</v>
          </cell>
          <cell r="K599" t="str">
            <v>Does not have a sixth form</v>
          </cell>
          <cell r="L599">
            <v>10001834</v>
          </cell>
          <cell r="M599">
            <v>42284</v>
          </cell>
          <cell r="N599">
            <v>42285</v>
          </cell>
          <cell r="O599" t="str">
            <v>Requires Improvement S5 Reinspection Visit 1</v>
          </cell>
          <cell r="P599" t="str">
            <v>Schools - S5</v>
          </cell>
          <cell r="Q599" t="str">
            <v>NULL</v>
          </cell>
          <cell r="R599">
            <v>2</v>
          </cell>
          <cell r="S599" t="str">
            <v>NULL</v>
          </cell>
          <cell r="T599">
            <v>2</v>
          </cell>
          <cell r="U599">
            <v>2</v>
          </cell>
          <cell r="V599">
            <v>2</v>
          </cell>
          <cell r="W599">
            <v>2</v>
          </cell>
          <cell r="X599" t="str">
            <v>NULL</v>
          </cell>
          <cell r="Y599" t="str">
            <v>NULL</v>
          </cell>
          <cell r="Z599" t="str">
            <v>NULL</v>
          </cell>
          <cell r="AA599" t="str">
            <v>NULL</v>
          </cell>
          <cell r="AB599" t="str">
            <v>NULL</v>
          </cell>
          <cell r="AC599" t="str">
            <v>NULL</v>
          </cell>
          <cell r="AD599">
            <v>3</v>
          </cell>
          <cell r="AE599" t="str">
            <v>NULL</v>
          </cell>
          <cell r="AF599">
            <v>3</v>
          </cell>
          <cell r="AG599">
            <v>3</v>
          </cell>
          <cell r="AH599">
            <v>2</v>
          </cell>
          <cell r="AI599">
            <v>3</v>
          </cell>
          <cell r="AJ599" t="str">
            <v>NULL</v>
          </cell>
          <cell r="AK599" t="str">
            <v>NULL</v>
          </cell>
          <cell r="AL599" t="str">
            <v>NULL</v>
          </cell>
        </row>
        <row r="600">
          <cell r="A600">
            <v>120274</v>
          </cell>
          <cell r="B600">
            <v>8554056</v>
          </cell>
          <cell r="C600" t="str">
            <v>Hind Leys Community College</v>
          </cell>
          <cell r="D600" t="str">
            <v>East Midlands</v>
          </cell>
          <cell r="E600" t="str">
            <v>East Midlands</v>
          </cell>
          <cell r="F600" t="str">
            <v>Leicestershire</v>
          </cell>
          <cell r="G600" t="str">
            <v>Loughborough</v>
          </cell>
          <cell r="H600" t="str">
            <v>LE12 9DB</v>
          </cell>
          <cell r="I600" t="str">
            <v>Community School</v>
          </cell>
          <cell r="J600" t="str">
            <v>Secondary</v>
          </cell>
          <cell r="K600" t="str">
            <v>Has a sixth form</v>
          </cell>
          <cell r="L600">
            <v>10000905</v>
          </cell>
          <cell r="M600">
            <v>42320</v>
          </cell>
          <cell r="N600">
            <v>42320</v>
          </cell>
          <cell r="O600" t="str">
            <v>Maintained Academy and School Short inspection</v>
          </cell>
          <cell r="P600" t="str">
            <v>Schools - Short inspection</v>
          </cell>
          <cell r="Q600" t="str">
            <v>NULL</v>
          </cell>
          <cell r="R600" t="str">
            <v>NULL</v>
          </cell>
          <cell r="S600" t="str">
            <v>NULL</v>
          </cell>
          <cell r="T600" t="str">
            <v>NULL</v>
          </cell>
          <cell r="U600" t="str">
            <v>NULL</v>
          </cell>
          <cell r="V600" t="str">
            <v>NULL</v>
          </cell>
          <cell r="W600" t="str">
            <v>NULL</v>
          </cell>
          <cell r="X600" t="str">
            <v>NULL</v>
          </cell>
          <cell r="Y600" t="str">
            <v>NULL</v>
          </cell>
          <cell r="Z600" t="str">
            <v>NULL</v>
          </cell>
          <cell r="AA600" t="str">
            <v>NULL</v>
          </cell>
          <cell r="AB600" t="str">
            <v>NULL</v>
          </cell>
          <cell r="AC600" t="str">
            <v>NULL</v>
          </cell>
          <cell r="AD600">
            <v>2</v>
          </cell>
          <cell r="AE600" t="str">
            <v>NULL</v>
          </cell>
          <cell r="AF600">
            <v>2</v>
          </cell>
          <cell r="AG600">
            <v>2</v>
          </cell>
          <cell r="AH600">
            <v>2</v>
          </cell>
          <cell r="AI600">
            <v>2</v>
          </cell>
          <cell r="AJ600" t="str">
            <v>NULL</v>
          </cell>
          <cell r="AK600">
            <v>9</v>
          </cell>
          <cell r="AL600">
            <v>2</v>
          </cell>
        </row>
        <row r="601">
          <cell r="A601">
            <v>120307</v>
          </cell>
          <cell r="B601">
            <v>8564723</v>
          </cell>
          <cell r="C601" t="str">
            <v>Saint Paul's Catholic School</v>
          </cell>
          <cell r="D601" t="str">
            <v>East Midlands</v>
          </cell>
          <cell r="E601" t="str">
            <v>East Midlands</v>
          </cell>
          <cell r="F601" t="str">
            <v>Leicester</v>
          </cell>
          <cell r="G601" t="str">
            <v>Leicester East</v>
          </cell>
          <cell r="H601" t="str">
            <v>LE5 6HN</v>
          </cell>
          <cell r="I601" t="str">
            <v>Voluntary Aided School</v>
          </cell>
          <cell r="J601" t="str">
            <v>Secondary</v>
          </cell>
          <cell r="K601" t="str">
            <v>Has a sixth form</v>
          </cell>
          <cell r="L601">
            <v>10001422</v>
          </cell>
          <cell r="M601">
            <v>42353</v>
          </cell>
          <cell r="N601">
            <v>42354</v>
          </cell>
          <cell r="O601" t="str">
            <v>Maintained Academy and School Short inspection</v>
          </cell>
          <cell r="P601" t="str">
            <v>Schools - S8 deemed S5</v>
          </cell>
          <cell r="Q601" t="str">
            <v>NULL</v>
          </cell>
          <cell r="R601">
            <v>3</v>
          </cell>
          <cell r="S601" t="str">
            <v>NULL</v>
          </cell>
          <cell r="T601">
            <v>3</v>
          </cell>
          <cell r="U601">
            <v>3</v>
          </cell>
          <cell r="V601">
            <v>3</v>
          </cell>
          <cell r="W601">
            <v>3</v>
          </cell>
          <cell r="X601" t="str">
            <v>NULL</v>
          </cell>
          <cell r="Y601" t="str">
            <v>NULL</v>
          </cell>
          <cell r="Z601">
            <v>2</v>
          </cell>
          <cell r="AA601" t="str">
            <v>NULL</v>
          </cell>
          <cell r="AB601" t="str">
            <v>NULL</v>
          </cell>
          <cell r="AC601" t="str">
            <v>NULL</v>
          </cell>
          <cell r="AD601">
            <v>2</v>
          </cell>
          <cell r="AE601" t="str">
            <v>NULL</v>
          </cell>
          <cell r="AF601">
            <v>2</v>
          </cell>
          <cell r="AG601">
            <v>2</v>
          </cell>
          <cell r="AH601">
            <v>2</v>
          </cell>
          <cell r="AI601">
            <v>2</v>
          </cell>
          <cell r="AJ601" t="str">
            <v>NULL</v>
          </cell>
          <cell r="AK601" t="str">
            <v>NULL</v>
          </cell>
          <cell r="AL601" t="str">
            <v>NULL</v>
          </cell>
        </row>
        <row r="602">
          <cell r="A602">
            <v>120364</v>
          </cell>
          <cell r="B602">
            <v>9251001</v>
          </cell>
          <cell r="C602" t="str">
            <v>Wyndham Park Nursery School</v>
          </cell>
          <cell r="D602" t="str">
            <v>East Midlands</v>
          </cell>
          <cell r="E602" t="str">
            <v>East Midlands</v>
          </cell>
          <cell r="F602" t="str">
            <v>Lincolnshire</v>
          </cell>
          <cell r="G602" t="str">
            <v>Grantham and Stamford</v>
          </cell>
          <cell r="H602" t="str">
            <v>NG31 9BB</v>
          </cell>
          <cell r="I602" t="str">
            <v>LA Nursery School</v>
          </cell>
          <cell r="J602" t="str">
            <v>Nursery</v>
          </cell>
          <cell r="K602" t="str">
            <v>Not applicable</v>
          </cell>
          <cell r="L602">
            <v>10003791</v>
          </cell>
          <cell r="M602">
            <v>42354</v>
          </cell>
          <cell r="N602">
            <v>42354</v>
          </cell>
          <cell r="O602" t="str">
            <v>Maintained Academy and School Short inspection</v>
          </cell>
          <cell r="P602" t="str">
            <v>Schools - Short inspection</v>
          </cell>
          <cell r="Q602" t="str">
            <v>NULL</v>
          </cell>
          <cell r="R602" t="str">
            <v>NULL</v>
          </cell>
          <cell r="S602" t="str">
            <v>NULL</v>
          </cell>
          <cell r="T602" t="str">
            <v>NULL</v>
          </cell>
          <cell r="U602" t="str">
            <v>NULL</v>
          </cell>
          <cell r="V602" t="str">
            <v>NULL</v>
          </cell>
          <cell r="W602" t="str">
            <v>NULL</v>
          </cell>
          <cell r="X602" t="str">
            <v>NULL</v>
          </cell>
          <cell r="Y602" t="str">
            <v>NULL</v>
          </cell>
          <cell r="Z602" t="str">
            <v>NULL</v>
          </cell>
          <cell r="AA602" t="str">
            <v>NULL</v>
          </cell>
          <cell r="AB602" t="str">
            <v>NULL</v>
          </cell>
          <cell r="AC602" t="str">
            <v>NULL</v>
          </cell>
          <cell r="AD602">
            <v>1</v>
          </cell>
          <cell r="AE602" t="str">
            <v>NULL</v>
          </cell>
          <cell r="AF602">
            <v>1</v>
          </cell>
          <cell r="AG602">
            <v>1</v>
          </cell>
          <cell r="AH602">
            <v>1</v>
          </cell>
          <cell r="AI602">
            <v>1</v>
          </cell>
          <cell r="AJ602" t="str">
            <v>NULL</v>
          </cell>
          <cell r="AK602" t="str">
            <v>NULL</v>
          </cell>
          <cell r="AL602" t="str">
            <v>NULL</v>
          </cell>
        </row>
        <row r="603">
          <cell r="A603">
            <v>120389</v>
          </cell>
          <cell r="B603">
            <v>9252041</v>
          </cell>
          <cell r="C603" t="str">
            <v>South Witham Community Primary School</v>
          </cell>
          <cell r="D603" t="str">
            <v>East Midlands</v>
          </cell>
          <cell r="E603" t="str">
            <v>East Midlands</v>
          </cell>
          <cell r="F603" t="str">
            <v>Lincolnshire</v>
          </cell>
          <cell r="G603" t="str">
            <v>Grantham and Stamford</v>
          </cell>
          <cell r="H603" t="str">
            <v>NG33 5PH</v>
          </cell>
          <cell r="I603" t="str">
            <v>Community School</v>
          </cell>
          <cell r="J603" t="str">
            <v>Primary</v>
          </cell>
          <cell r="K603" t="str">
            <v>Does not have a sixth form</v>
          </cell>
          <cell r="L603">
            <v>10001284</v>
          </cell>
          <cell r="M603">
            <v>42346</v>
          </cell>
          <cell r="N603">
            <v>42347</v>
          </cell>
          <cell r="O603" t="str">
            <v>Maintained Academy and School Short inspection</v>
          </cell>
          <cell r="P603" t="str">
            <v>Schools - S8 deemed S5</v>
          </cell>
          <cell r="Q603" t="str">
            <v>NULL</v>
          </cell>
          <cell r="R603">
            <v>4</v>
          </cell>
          <cell r="S603" t="str">
            <v>SM</v>
          </cell>
          <cell r="T603">
            <v>4</v>
          </cell>
          <cell r="U603">
            <v>4</v>
          </cell>
          <cell r="V603">
            <v>4</v>
          </cell>
          <cell r="W603">
            <v>4</v>
          </cell>
          <cell r="X603" t="str">
            <v>NULL</v>
          </cell>
          <cell r="Y603">
            <v>3</v>
          </cell>
          <cell r="Z603" t="str">
            <v>NULL</v>
          </cell>
          <cell r="AA603" t="str">
            <v>NULL</v>
          </cell>
          <cell r="AB603" t="str">
            <v>NULL</v>
          </cell>
          <cell r="AC603" t="str">
            <v>NULL</v>
          </cell>
          <cell r="AD603">
            <v>2</v>
          </cell>
          <cell r="AE603" t="str">
            <v>NULL</v>
          </cell>
          <cell r="AF603">
            <v>2</v>
          </cell>
          <cell r="AG603">
            <v>2</v>
          </cell>
          <cell r="AH603">
            <v>2</v>
          </cell>
          <cell r="AI603">
            <v>2</v>
          </cell>
          <cell r="AJ603" t="str">
            <v>NULL</v>
          </cell>
          <cell r="AK603">
            <v>2</v>
          </cell>
          <cell r="AL603">
            <v>9</v>
          </cell>
        </row>
        <row r="604">
          <cell r="A604">
            <v>120393</v>
          </cell>
          <cell r="B604">
            <v>9252055</v>
          </cell>
          <cell r="C604" t="str">
            <v>Cliffedale Primary School</v>
          </cell>
          <cell r="D604" t="str">
            <v>East Midlands</v>
          </cell>
          <cell r="E604" t="str">
            <v>East Midlands</v>
          </cell>
          <cell r="F604" t="str">
            <v>Lincolnshire</v>
          </cell>
          <cell r="G604" t="str">
            <v>Grantham and Stamford</v>
          </cell>
          <cell r="H604" t="str">
            <v>NG31 8DP</v>
          </cell>
          <cell r="I604" t="str">
            <v>Community School</v>
          </cell>
          <cell r="J604" t="str">
            <v>Primary</v>
          </cell>
          <cell r="K604" t="str">
            <v>Does not have a sixth form</v>
          </cell>
          <cell r="L604">
            <v>10005945</v>
          </cell>
          <cell r="M604">
            <v>42318</v>
          </cell>
          <cell r="N604">
            <v>42318</v>
          </cell>
          <cell r="O604" t="str">
            <v>Requires Improvement monitoring Visit 1</v>
          </cell>
          <cell r="P604" t="str">
            <v>Schools - S8</v>
          </cell>
          <cell r="Q604" t="str">
            <v>NULL</v>
          </cell>
          <cell r="R604" t="str">
            <v>NULL</v>
          </cell>
          <cell r="S604" t="str">
            <v>NULL</v>
          </cell>
          <cell r="T604" t="str">
            <v>NULL</v>
          </cell>
          <cell r="U604" t="str">
            <v>NULL</v>
          </cell>
          <cell r="V604" t="str">
            <v>NULL</v>
          </cell>
          <cell r="W604" t="str">
            <v>NULL</v>
          </cell>
          <cell r="X604" t="str">
            <v>NULL</v>
          </cell>
          <cell r="Y604" t="str">
            <v>NULL</v>
          </cell>
          <cell r="Z604" t="str">
            <v>NULL</v>
          </cell>
          <cell r="AA604" t="str">
            <v>NULL</v>
          </cell>
          <cell r="AB604" t="str">
            <v>NULL</v>
          </cell>
          <cell r="AC604" t="str">
            <v>NULL</v>
          </cell>
          <cell r="AD604">
            <v>3</v>
          </cell>
          <cell r="AE604" t="str">
            <v>NULL</v>
          </cell>
          <cell r="AF604">
            <v>3</v>
          </cell>
          <cell r="AG604">
            <v>3</v>
          </cell>
          <cell r="AH604">
            <v>3</v>
          </cell>
          <cell r="AI604">
            <v>3</v>
          </cell>
          <cell r="AJ604" t="str">
            <v>NULL</v>
          </cell>
          <cell r="AK604">
            <v>2</v>
          </cell>
          <cell r="AL604">
            <v>9</v>
          </cell>
        </row>
        <row r="605">
          <cell r="A605">
            <v>120396</v>
          </cell>
          <cell r="B605">
            <v>9252062</v>
          </cell>
          <cell r="C605" t="str">
            <v>Deeping St James Community Primary School</v>
          </cell>
          <cell r="D605" t="str">
            <v>East Midlands</v>
          </cell>
          <cell r="E605" t="str">
            <v>East Midlands</v>
          </cell>
          <cell r="F605" t="str">
            <v>Lincolnshire</v>
          </cell>
          <cell r="G605" t="str">
            <v>South Holland and The Deepings</v>
          </cell>
          <cell r="H605" t="str">
            <v>PE6 8PZ</v>
          </cell>
          <cell r="I605" t="str">
            <v>Community School</v>
          </cell>
          <cell r="J605" t="str">
            <v>Primary</v>
          </cell>
          <cell r="K605" t="str">
            <v>Does not have a sixth form</v>
          </cell>
          <cell r="L605">
            <v>10005956</v>
          </cell>
          <cell r="M605">
            <v>42282</v>
          </cell>
          <cell r="N605">
            <v>42282</v>
          </cell>
          <cell r="O605" t="str">
            <v>Requires Improvement monitoring Visit 1</v>
          </cell>
          <cell r="P605" t="str">
            <v>Schools - S8</v>
          </cell>
          <cell r="Q605" t="str">
            <v>NULL</v>
          </cell>
          <cell r="R605" t="str">
            <v>NULL</v>
          </cell>
          <cell r="S605" t="str">
            <v>NULL</v>
          </cell>
          <cell r="T605" t="str">
            <v>NULL</v>
          </cell>
          <cell r="U605" t="str">
            <v>NULL</v>
          </cell>
          <cell r="V605" t="str">
            <v>NULL</v>
          </cell>
          <cell r="W605" t="str">
            <v>NULL</v>
          </cell>
          <cell r="X605" t="str">
            <v>NULL</v>
          </cell>
          <cell r="Y605" t="str">
            <v>NULL</v>
          </cell>
          <cell r="Z605" t="str">
            <v>NULL</v>
          </cell>
          <cell r="AA605" t="str">
            <v>NULL</v>
          </cell>
          <cell r="AB605" t="str">
            <v>NULL</v>
          </cell>
          <cell r="AC605" t="str">
            <v>NULL</v>
          </cell>
          <cell r="AD605">
            <v>3</v>
          </cell>
          <cell r="AE605" t="str">
            <v>NULL</v>
          </cell>
          <cell r="AF605">
            <v>3</v>
          </cell>
          <cell r="AG605">
            <v>3</v>
          </cell>
          <cell r="AH605">
            <v>2</v>
          </cell>
          <cell r="AI605">
            <v>3</v>
          </cell>
          <cell r="AJ605" t="str">
            <v>NULL</v>
          </cell>
          <cell r="AK605">
            <v>2</v>
          </cell>
          <cell r="AL605">
            <v>9</v>
          </cell>
        </row>
        <row r="606">
          <cell r="A606">
            <v>120399</v>
          </cell>
          <cell r="B606">
            <v>9252066</v>
          </cell>
          <cell r="C606" t="str">
            <v>The Bluecoat School, Stamford</v>
          </cell>
          <cell r="D606" t="str">
            <v>East Midlands</v>
          </cell>
          <cell r="E606" t="str">
            <v>East Midlands</v>
          </cell>
          <cell r="F606" t="str">
            <v>Lincolnshire</v>
          </cell>
          <cell r="G606" t="str">
            <v>Grantham and Stamford</v>
          </cell>
          <cell r="H606" t="str">
            <v>PE9 1HE</v>
          </cell>
          <cell r="I606" t="str">
            <v>Community School</v>
          </cell>
          <cell r="J606" t="str">
            <v>Primary</v>
          </cell>
          <cell r="K606" t="str">
            <v>Does not have a sixth form</v>
          </cell>
          <cell r="L606">
            <v>10001829</v>
          </cell>
          <cell r="M606">
            <v>42353</v>
          </cell>
          <cell r="N606">
            <v>42354</v>
          </cell>
          <cell r="O606" t="str">
            <v>Requires Improvement S5 Reinspection Visit 1</v>
          </cell>
          <cell r="P606" t="str">
            <v>Schools - S5</v>
          </cell>
          <cell r="Q606" t="str">
            <v>NULL</v>
          </cell>
          <cell r="R606">
            <v>1</v>
          </cell>
          <cell r="S606" t="str">
            <v>NULL</v>
          </cell>
          <cell r="T606">
            <v>1</v>
          </cell>
          <cell r="U606">
            <v>1</v>
          </cell>
          <cell r="V606">
            <v>1</v>
          </cell>
          <cell r="W606">
            <v>1</v>
          </cell>
          <cell r="X606" t="str">
            <v>NULL</v>
          </cell>
          <cell r="Y606">
            <v>1</v>
          </cell>
          <cell r="Z606" t="str">
            <v>NULL</v>
          </cell>
          <cell r="AA606" t="str">
            <v>NULL</v>
          </cell>
          <cell r="AB606" t="str">
            <v>NULL</v>
          </cell>
          <cell r="AC606" t="str">
            <v>NULL</v>
          </cell>
          <cell r="AD606">
            <v>3</v>
          </cell>
          <cell r="AE606" t="str">
            <v>NULL</v>
          </cell>
          <cell r="AF606">
            <v>3</v>
          </cell>
          <cell r="AG606">
            <v>3</v>
          </cell>
          <cell r="AH606">
            <v>2</v>
          </cell>
          <cell r="AI606">
            <v>3</v>
          </cell>
          <cell r="AJ606" t="str">
            <v>NULL</v>
          </cell>
          <cell r="AK606" t="str">
            <v>NULL</v>
          </cell>
          <cell r="AL606" t="str">
            <v>NULL</v>
          </cell>
        </row>
        <row r="607">
          <cell r="A607">
            <v>120418</v>
          </cell>
          <cell r="B607">
            <v>9252097</v>
          </cell>
          <cell r="C607" t="str">
            <v>The John Harrox Primary School, Moulton</v>
          </cell>
          <cell r="D607" t="str">
            <v>East Midlands</v>
          </cell>
          <cell r="E607" t="str">
            <v>East Midlands</v>
          </cell>
          <cell r="F607" t="str">
            <v>Lincolnshire</v>
          </cell>
          <cell r="G607" t="str">
            <v>South Holland and The Deepings</v>
          </cell>
          <cell r="H607" t="str">
            <v>PE12 6PN</v>
          </cell>
          <cell r="I607" t="str">
            <v>Community School</v>
          </cell>
          <cell r="J607" t="str">
            <v>Primary</v>
          </cell>
          <cell r="K607" t="str">
            <v>Does not have a sixth form</v>
          </cell>
          <cell r="L607">
            <v>10001831</v>
          </cell>
          <cell r="M607">
            <v>42333</v>
          </cell>
          <cell r="N607">
            <v>42334</v>
          </cell>
          <cell r="O607" t="str">
            <v>Requires Improvement S5 Reinspection Visit 1</v>
          </cell>
          <cell r="P607" t="str">
            <v>Schools - S5</v>
          </cell>
          <cell r="Q607" t="str">
            <v>NULL</v>
          </cell>
          <cell r="R607">
            <v>2</v>
          </cell>
          <cell r="S607" t="str">
            <v>NULL</v>
          </cell>
          <cell r="T607">
            <v>2</v>
          </cell>
          <cell r="U607">
            <v>2</v>
          </cell>
          <cell r="V607">
            <v>2</v>
          </cell>
          <cell r="W607">
            <v>2</v>
          </cell>
          <cell r="X607" t="str">
            <v>NULL</v>
          </cell>
          <cell r="Y607">
            <v>2</v>
          </cell>
          <cell r="Z607" t="str">
            <v>NULL</v>
          </cell>
          <cell r="AA607" t="str">
            <v>NULL</v>
          </cell>
          <cell r="AB607" t="str">
            <v>NULL</v>
          </cell>
          <cell r="AC607" t="str">
            <v>NULL</v>
          </cell>
          <cell r="AD607">
            <v>3</v>
          </cell>
          <cell r="AE607" t="str">
            <v>NULL</v>
          </cell>
          <cell r="AF607">
            <v>3</v>
          </cell>
          <cell r="AG607">
            <v>3</v>
          </cell>
          <cell r="AH607">
            <v>3</v>
          </cell>
          <cell r="AI607">
            <v>3</v>
          </cell>
          <cell r="AJ607" t="str">
            <v>NULL</v>
          </cell>
          <cell r="AK607" t="str">
            <v>NULL</v>
          </cell>
          <cell r="AL607" t="str">
            <v>NULL</v>
          </cell>
        </row>
        <row r="608">
          <cell r="A608">
            <v>120454</v>
          </cell>
          <cell r="B608">
            <v>9252166</v>
          </cell>
          <cell r="C608" t="str">
            <v>Ingham Primary School</v>
          </cell>
          <cell r="D608" t="str">
            <v>East Midlands</v>
          </cell>
          <cell r="E608" t="str">
            <v>East Midlands</v>
          </cell>
          <cell r="F608" t="str">
            <v>Lincolnshire</v>
          </cell>
          <cell r="G608" t="str">
            <v>Gainsborough</v>
          </cell>
          <cell r="H608" t="str">
            <v>LN1 2XT</v>
          </cell>
          <cell r="I608" t="str">
            <v>Community School</v>
          </cell>
          <cell r="J608" t="str">
            <v>Primary</v>
          </cell>
          <cell r="K608" t="str">
            <v>Does not have a sixth form</v>
          </cell>
          <cell r="L608">
            <v>10001134</v>
          </cell>
          <cell r="M608">
            <v>42353</v>
          </cell>
          <cell r="N608">
            <v>42353</v>
          </cell>
          <cell r="O608" t="str">
            <v>Maintained Academy and School Short inspection</v>
          </cell>
          <cell r="P608" t="str">
            <v>Schools - Short inspection</v>
          </cell>
          <cell r="Q608" t="str">
            <v>NULL</v>
          </cell>
          <cell r="R608" t="str">
            <v>NULL</v>
          </cell>
          <cell r="S608" t="str">
            <v>NULL</v>
          </cell>
          <cell r="T608" t="str">
            <v>NULL</v>
          </cell>
          <cell r="U608" t="str">
            <v>NULL</v>
          </cell>
          <cell r="V608" t="str">
            <v>NULL</v>
          </cell>
          <cell r="W608" t="str">
            <v>NULL</v>
          </cell>
          <cell r="X608" t="str">
            <v>NULL</v>
          </cell>
          <cell r="Y608" t="str">
            <v>NULL</v>
          </cell>
          <cell r="Z608" t="str">
            <v>NULL</v>
          </cell>
          <cell r="AA608" t="str">
            <v>NULL</v>
          </cell>
          <cell r="AB608" t="str">
            <v>NULL</v>
          </cell>
          <cell r="AC608" t="str">
            <v>NULL</v>
          </cell>
          <cell r="AD608">
            <v>2</v>
          </cell>
          <cell r="AE608" t="str">
            <v>NULL</v>
          </cell>
          <cell r="AF608">
            <v>2</v>
          </cell>
          <cell r="AG608">
            <v>2</v>
          </cell>
          <cell r="AH608">
            <v>2</v>
          </cell>
          <cell r="AI608">
            <v>2</v>
          </cell>
          <cell r="AJ608" t="str">
            <v>NULL</v>
          </cell>
          <cell r="AK608">
            <v>2</v>
          </cell>
          <cell r="AL608">
            <v>9</v>
          </cell>
        </row>
        <row r="609">
          <cell r="A609">
            <v>120499</v>
          </cell>
          <cell r="B609">
            <v>9252232</v>
          </cell>
          <cell r="C609" t="str">
            <v>Linchfield Community Primary School</v>
          </cell>
          <cell r="D609" t="str">
            <v>East Midlands</v>
          </cell>
          <cell r="E609" t="str">
            <v>East Midlands</v>
          </cell>
          <cell r="F609" t="str">
            <v>Lincolnshire</v>
          </cell>
          <cell r="G609" t="str">
            <v>South Holland and The Deepings</v>
          </cell>
          <cell r="H609" t="str">
            <v>PE6 8EY</v>
          </cell>
          <cell r="I609" t="str">
            <v>Community School</v>
          </cell>
          <cell r="J609" t="str">
            <v>Primary</v>
          </cell>
          <cell r="K609" t="str">
            <v>Does not have a sixth form</v>
          </cell>
          <cell r="L609">
            <v>10007747</v>
          </cell>
          <cell r="M609">
            <v>42318</v>
          </cell>
          <cell r="N609">
            <v>42319</v>
          </cell>
          <cell r="O609" t="str">
            <v>S5 Inspection</v>
          </cell>
          <cell r="P609" t="str">
            <v>Schools - S5</v>
          </cell>
          <cell r="Q609" t="str">
            <v>NULL</v>
          </cell>
          <cell r="R609">
            <v>2</v>
          </cell>
          <cell r="S609" t="str">
            <v>NULL</v>
          </cell>
          <cell r="T609">
            <v>2</v>
          </cell>
          <cell r="U609">
            <v>2</v>
          </cell>
          <cell r="V609">
            <v>2</v>
          </cell>
          <cell r="W609">
            <v>2</v>
          </cell>
          <cell r="X609" t="str">
            <v>NULL</v>
          </cell>
          <cell r="Y609">
            <v>2</v>
          </cell>
          <cell r="Z609" t="str">
            <v>NULL</v>
          </cell>
          <cell r="AA609" t="str">
            <v>NULL</v>
          </cell>
          <cell r="AB609" t="str">
            <v>NULL</v>
          </cell>
          <cell r="AC609" t="str">
            <v>NULL</v>
          </cell>
          <cell r="AD609">
            <v>3</v>
          </cell>
          <cell r="AE609" t="str">
            <v>NULL</v>
          </cell>
          <cell r="AF609">
            <v>3</v>
          </cell>
          <cell r="AG609">
            <v>3</v>
          </cell>
          <cell r="AH609">
            <v>2</v>
          </cell>
          <cell r="AI609">
            <v>2</v>
          </cell>
          <cell r="AJ609" t="str">
            <v>NULL</v>
          </cell>
          <cell r="AK609" t="str">
            <v>NULL</v>
          </cell>
          <cell r="AL609" t="str">
            <v>NULL</v>
          </cell>
        </row>
        <row r="610">
          <cell r="A610">
            <v>120548</v>
          </cell>
          <cell r="B610">
            <v>9253088</v>
          </cell>
          <cell r="C610" t="str">
            <v>The Gedney Hill Church of England VC Primary School</v>
          </cell>
          <cell r="D610" t="str">
            <v>East Midlands</v>
          </cell>
          <cell r="E610" t="str">
            <v>East Midlands</v>
          </cell>
          <cell r="F610" t="str">
            <v>Lincolnshire</v>
          </cell>
          <cell r="G610" t="str">
            <v>South Holland and The Deepings</v>
          </cell>
          <cell r="H610" t="str">
            <v>PE12 0NL</v>
          </cell>
          <cell r="I610" t="str">
            <v>Voluntary Controlled School</v>
          </cell>
          <cell r="J610" t="str">
            <v>Primary</v>
          </cell>
          <cell r="K610" t="str">
            <v>Does not have a sixth form</v>
          </cell>
          <cell r="L610">
            <v>10001823</v>
          </cell>
          <cell r="M610">
            <v>42346</v>
          </cell>
          <cell r="N610">
            <v>42347</v>
          </cell>
          <cell r="O610" t="str">
            <v>Requires Improvement S5 Reinspection Visit 1</v>
          </cell>
          <cell r="P610" t="str">
            <v>Schools - S5</v>
          </cell>
          <cell r="Q610" t="str">
            <v>NULL</v>
          </cell>
          <cell r="R610">
            <v>2</v>
          </cell>
          <cell r="S610" t="str">
            <v>NULL</v>
          </cell>
          <cell r="T610">
            <v>2</v>
          </cell>
          <cell r="U610">
            <v>2</v>
          </cell>
          <cell r="V610">
            <v>2</v>
          </cell>
          <cell r="W610">
            <v>2</v>
          </cell>
          <cell r="X610" t="str">
            <v>NULL</v>
          </cell>
          <cell r="Y610">
            <v>2</v>
          </cell>
          <cell r="Z610" t="str">
            <v>NULL</v>
          </cell>
          <cell r="AA610" t="str">
            <v>NULL</v>
          </cell>
          <cell r="AB610" t="str">
            <v>NULL</v>
          </cell>
          <cell r="AC610" t="str">
            <v>NULL</v>
          </cell>
          <cell r="AD610">
            <v>3</v>
          </cell>
          <cell r="AE610" t="str">
            <v>NULL</v>
          </cell>
          <cell r="AF610">
            <v>3</v>
          </cell>
          <cell r="AG610">
            <v>3</v>
          </cell>
          <cell r="AH610">
            <v>3</v>
          </cell>
          <cell r="AI610">
            <v>3</v>
          </cell>
          <cell r="AJ610" t="str">
            <v>NULL</v>
          </cell>
          <cell r="AK610" t="str">
            <v>NULL</v>
          </cell>
          <cell r="AL610" t="str">
            <v>NULL</v>
          </cell>
        </row>
        <row r="611">
          <cell r="A611">
            <v>120561</v>
          </cell>
          <cell r="B611">
            <v>9253107</v>
          </cell>
          <cell r="C611" t="str">
            <v>The St Faith and St Martin Church of England Junior School, Lincoln</v>
          </cell>
          <cell r="D611" t="str">
            <v>East Midlands</v>
          </cell>
          <cell r="E611" t="str">
            <v>East Midlands</v>
          </cell>
          <cell r="F611" t="str">
            <v>Lincolnshire</v>
          </cell>
          <cell r="G611" t="str">
            <v>Lincoln</v>
          </cell>
          <cell r="H611" t="str">
            <v>LN1 1LW</v>
          </cell>
          <cell r="I611" t="str">
            <v>Voluntary Controlled School</v>
          </cell>
          <cell r="J611" t="str">
            <v>Primary</v>
          </cell>
          <cell r="K611" t="str">
            <v>Does not have a sixth form</v>
          </cell>
          <cell r="L611">
            <v>10001832</v>
          </cell>
          <cell r="M611">
            <v>42318</v>
          </cell>
          <cell r="N611">
            <v>42319</v>
          </cell>
          <cell r="O611" t="str">
            <v>Requires Improvement S5 Reinspection Visit 1</v>
          </cell>
          <cell r="P611" t="str">
            <v>Schools - S5</v>
          </cell>
          <cell r="Q611" t="str">
            <v>NULL</v>
          </cell>
          <cell r="R611">
            <v>2</v>
          </cell>
          <cell r="S611" t="str">
            <v>NULL</v>
          </cell>
          <cell r="T611">
            <v>2</v>
          </cell>
          <cell r="U611">
            <v>2</v>
          </cell>
          <cell r="V611">
            <v>2</v>
          </cell>
          <cell r="W611">
            <v>2</v>
          </cell>
          <cell r="X611" t="str">
            <v>NULL</v>
          </cell>
          <cell r="Y611" t="str">
            <v>NULL</v>
          </cell>
          <cell r="Z611" t="str">
            <v>NULL</v>
          </cell>
          <cell r="AA611" t="str">
            <v>NULL</v>
          </cell>
          <cell r="AB611" t="str">
            <v>NULL</v>
          </cell>
          <cell r="AC611" t="str">
            <v>NULL</v>
          </cell>
          <cell r="AD611">
            <v>3</v>
          </cell>
          <cell r="AE611" t="str">
            <v>NULL</v>
          </cell>
          <cell r="AF611">
            <v>3</v>
          </cell>
          <cell r="AG611">
            <v>3</v>
          </cell>
          <cell r="AH611">
            <v>2</v>
          </cell>
          <cell r="AI611">
            <v>3</v>
          </cell>
          <cell r="AJ611" t="str">
            <v>NULL</v>
          </cell>
          <cell r="AK611" t="str">
            <v>NULL</v>
          </cell>
          <cell r="AL611" t="str">
            <v>NULL</v>
          </cell>
        </row>
        <row r="612">
          <cell r="A612">
            <v>120654</v>
          </cell>
          <cell r="B612">
            <v>9254062</v>
          </cell>
          <cell r="C612" t="str">
            <v>Cherry Willingham Community School</v>
          </cell>
          <cell r="D612" t="str">
            <v>East Midlands</v>
          </cell>
          <cell r="E612" t="str">
            <v>East Midlands</v>
          </cell>
          <cell r="F612" t="str">
            <v>Lincolnshire</v>
          </cell>
          <cell r="G612" t="str">
            <v>Gainsborough</v>
          </cell>
          <cell r="H612" t="str">
            <v>LN3 4JP</v>
          </cell>
          <cell r="I612" t="str">
            <v>Foundation School</v>
          </cell>
          <cell r="J612" t="str">
            <v>Secondary</v>
          </cell>
          <cell r="K612" t="str">
            <v>Does not have a sixth form</v>
          </cell>
          <cell r="L612">
            <v>10008263</v>
          </cell>
          <cell r="M612">
            <v>42353</v>
          </cell>
          <cell r="N612">
            <v>42354</v>
          </cell>
          <cell r="O612" t="str">
            <v>Schools into Special Measures Visit 1</v>
          </cell>
          <cell r="P612" t="str">
            <v>Schools - S8</v>
          </cell>
          <cell r="Q612" t="str">
            <v>NULL</v>
          </cell>
          <cell r="R612" t="str">
            <v>NULL</v>
          </cell>
          <cell r="S612" t="str">
            <v>NULL</v>
          </cell>
          <cell r="T612" t="str">
            <v>NULL</v>
          </cell>
          <cell r="U612" t="str">
            <v>NULL</v>
          </cell>
          <cell r="V612" t="str">
            <v>NULL</v>
          </cell>
          <cell r="W612" t="str">
            <v>NULL</v>
          </cell>
          <cell r="X612" t="str">
            <v>NULL</v>
          </cell>
          <cell r="Y612" t="str">
            <v>NULL</v>
          </cell>
          <cell r="Z612" t="str">
            <v>NULL</v>
          </cell>
          <cell r="AA612" t="str">
            <v>NULL</v>
          </cell>
          <cell r="AB612" t="str">
            <v>NULL</v>
          </cell>
          <cell r="AC612" t="str">
            <v>NULL</v>
          </cell>
          <cell r="AD612">
            <v>4</v>
          </cell>
          <cell r="AE612" t="str">
            <v>SM</v>
          </cell>
          <cell r="AF612">
            <v>3</v>
          </cell>
          <cell r="AG612">
            <v>2</v>
          </cell>
          <cell r="AH612">
            <v>4</v>
          </cell>
          <cell r="AI612">
            <v>4</v>
          </cell>
          <cell r="AJ612" t="str">
            <v>NULL</v>
          </cell>
          <cell r="AK612">
            <v>9</v>
          </cell>
          <cell r="AL612">
            <v>9</v>
          </cell>
        </row>
        <row r="613">
          <cell r="A613">
            <v>120793</v>
          </cell>
          <cell r="B613">
            <v>9262031</v>
          </cell>
          <cell r="C613" t="str">
            <v>Burston Community Primary School</v>
          </cell>
          <cell r="D613" t="str">
            <v>East of England</v>
          </cell>
          <cell r="E613" t="str">
            <v>East of England</v>
          </cell>
          <cell r="F613" t="str">
            <v>Norfolk</v>
          </cell>
          <cell r="G613" t="str">
            <v>South Norfolk</v>
          </cell>
          <cell r="H613" t="str">
            <v>IP22 5TZ</v>
          </cell>
          <cell r="I613" t="str">
            <v>Community School</v>
          </cell>
          <cell r="J613" t="str">
            <v>Primary</v>
          </cell>
          <cell r="K613" t="str">
            <v>Does not have a sixth form</v>
          </cell>
          <cell r="L613">
            <v>10007868</v>
          </cell>
          <cell r="M613">
            <v>42296</v>
          </cell>
          <cell r="N613">
            <v>42296</v>
          </cell>
          <cell r="O613" t="str">
            <v>Requires Improvement monitoring Visit 1</v>
          </cell>
          <cell r="P613" t="str">
            <v>Schools - S8</v>
          </cell>
          <cell r="Q613" t="str">
            <v>NULL</v>
          </cell>
          <cell r="R613" t="str">
            <v>NULL</v>
          </cell>
          <cell r="S613" t="str">
            <v>NULL</v>
          </cell>
          <cell r="T613" t="str">
            <v>NULL</v>
          </cell>
          <cell r="U613" t="str">
            <v>NULL</v>
          </cell>
          <cell r="V613" t="str">
            <v>NULL</v>
          </cell>
          <cell r="W613" t="str">
            <v>NULL</v>
          </cell>
          <cell r="X613" t="str">
            <v>NULL</v>
          </cell>
          <cell r="Y613" t="str">
            <v>NULL</v>
          </cell>
          <cell r="Z613" t="str">
            <v>NULL</v>
          </cell>
          <cell r="AA613" t="str">
            <v>NULL</v>
          </cell>
          <cell r="AB613" t="str">
            <v>NULL</v>
          </cell>
          <cell r="AC613" t="str">
            <v>NULL</v>
          </cell>
          <cell r="AD613">
            <v>3</v>
          </cell>
          <cell r="AE613" t="str">
            <v>NULL</v>
          </cell>
          <cell r="AF613">
            <v>3</v>
          </cell>
          <cell r="AG613">
            <v>3</v>
          </cell>
          <cell r="AH613">
            <v>3</v>
          </cell>
          <cell r="AI613">
            <v>3</v>
          </cell>
          <cell r="AJ613" t="str">
            <v>NULL</v>
          </cell>
          <cell r="AK613">
            <v>2</v>
          </cell>
          <cell r="AL613">
            <v>9</v>
          </cell>
        </row>
        <row r="614">
          <cell r="A614">
            <v>120839</v>
          </cell>
          <cell r="B614">
            <v>9262123</v>
          </cell>
          <cell r="C614" t="str">
            <v>Old Buckenham Community Primary School</v>
          </cell>
          <cell r="D614" t="str">
            <v>East of England</v>
          </cell>
          <cell r="E614" t="str">
            <v>East of England</v>
          </cell>
          <cell r="F614" t="str">
            <v>Norfolk</v>
          </cell>
          <cell r="G614" t="str">
            <v>Mid Norfolk</v>
          </cell>
          <cell r="H614" t="str">
            <v>NR17 1RH</v>
          </cell>
          <cell r="I614" t="str">
            <v>Foundation School</v>
          </cell>
          <cell r="J614" t="str">
            <v>Primary</v>
          </cell>
          <cell r="K614" t="str">
            <v>Does not have a sixth form</v>
          </cell>
          <cell r="L614">
            <v>10005829</v>
          </cell>
          <cell r="M614">
            <v>42318</v>
          </cell>
          <cell r="N614">
            <v>42318</v>
          </cell>
          <cell r="O614" t="str">
            <v>Schools with Serious Weaknesses Visit 2</v>
          </cell>
          <cell r="P614" t="str">
            <v>Schools - S8</v>
          </cell>
          <cell r="Q614" t="str">
            <v>NULL</v>
          </cell>
          <cell r="R614" t="str">
            <v>NULL</v>
          </cell>
          <cell r="S614" t="str">
            <v>NULL</v>
          </cell>
          <cell r="T614" t="str">
            <v>NULL</v>
          </cell>
          <cell r="U614" t="str">
            <v>NULL</v>
          </cell>
          <cell r="V614" t="str">
            <v>NULL</v>
          </cell>
          <cell r="W614" t="str">
            <v>NULL</v>
          </cell>
          <cell r="X614" t="str">
            <v>NULL</v>
          </cell>
          <cell r="Y614" t="str">
            <v>NULL</v>
          </cell>
          <cell r="Z614" t="str">
            <v>NULL</v>
          </cell>
          <cell r="AA614" t="str">
            <v>NULL</v>
          </cell>
          <cell r="AB614" t="str">
            <v>NULL</v>
          </cell>
          <cell r="AC614" t="str">
            <v>NULL</v>
          </cell>
          <cell r="AD614">
            <v>4</v>
          </cell>
          <cell r="AE614" t="str">
            <v>SWK</v>
          </cell>
          <cell r="AF614">
            <v>4</v>
          </cell>
          <cell r="AG614">
            <v>4</v>
          </cell>
          <cell r="AH614">
            <v>3</v>
          </cell>
          <cell r="AI614">
            <v>3</v>
          </cell>
          <cell r="AJ614" t="str">
            <v>NULL</v>
          </cell>
          <cell r="AK614">
            <v>2</v>
          </cell>
          <cell r="AL614">
            <v>9</v>
          </cell>
        </row>
        <row r="615">
          <cell r="A615">
            <v>120846</v>
          </cell>
          <cell r="B615">
            <v>9262134</v>
          </cell>
          <cell r="C615" t="str">
            <v>Rockland St Mary Primary School</v>
          </cell>
          <cell r="D615" t="str">
            <v>East of England</v>
          </cell>
          <cell r="E615" t="str">
            <v>East of England</v>
          </cell>
          <cell r="F615" t="str">
            <v>Norfolk</v>
          </cell>
          <cell r="G615" t="str">
            <v>South Norfolk</v>
          </cell>
          <cell r="H615" t="str">
            <v>NR14 7EU</v>
          </cell>
          <cell r="I615" t="str">
            <v>Community School</v>
          </cell>
          <cell r="J615" t="str">
            <v>Primary</v>
          </cell>
          <cell r="K615" t="str">
            <v>Does not have a sixth form</v>
          </cell>
          <cell r="L615">
            <v>10005854</v>
          </cell>
          <cell r="M615">
            <v>42270</v>
          </cell>
          <cell r="N615">
            <v>42270</v>
          </cell>
          <cell r="O615" t="str">
            <v>Requires Improvement monitoring Visit 1</v>
          </cell>
          <cell r="P615" t="str">
            <v>Schools - S8</v>
          </cell>
          <cell r="Q615" t="str">
            <v>NULL</v>
          </cell>
          <cell r="R615" t="str">
            <v>NULL</v>
          </cell>
          <cell r="S615" t="str">
            <v>NULL</v>
          </cell>
          <cell r="T615" t="str">
            <v>NULL</v>
          </cell>
          <cell r="U615" t="str">
            <v>NULL</v>
          </cell>
          <cell r="V615" t="str">
            <v>NULL</v>
          </cell>
          <cell r="W615" t="str">
            <v>NULL</v>
          </cell>
          <cell r="X615" t="str">
            <v>NULL</v>
          </cell>
          <cell r="Y615" t="str">
            <v>NULL</v>
          </cell>
          <cell r="Z615" t="str">
            <v>NULL</v>
          </cell>
          <cell r="AA615" t="str">
            <v>NULL</v>
          </cell>
          <cell r="AB615" t="str">
            <v>NULL</v>
          </cell>
          <cell r="AC615" t="str">
            <v>NULL</v>
          </cell>
          <cell r="AD615">
            <v>3</v>
          </cell>
          <cell r="AE615" t="str">
            <v>NULL</v>
          </cell>
          <cell r="AF615">
            <v>3</v>
          </cell>
          <cell r="AG615">
            <v>3</v>
          </cell>
          <cell r="AH615">
            <v>2</v>
          </cell>
          <cell r="AI615">
            <v>3</v>
          </cell>
          <cell r="AJ615" t="str">
            <v>NULL</v>
          </cell>
          <cell r="AK615">
            <v>3</v>
          </cell>
          <cell r="AL615">
            <v>9</v>
          </cell>
        </row>
        <row r="616">
          <cell r="A616">
            <v>120855</v>
          </cell>
          <cell r="B616">
            <v>9262152</v>
          </cell>
          <cell r="C616" t="str">
            <v>Surlingham Community Primary School</v>
          </cell>
          <cell r="D616" t="str">
            <v>East of England</v>
          </cell>
          <cell r="E616" t="str">
            <v>East of England</v>
          </cell>
          <cell r="F616" t="str">
            <v>Norfolk</v>
          </cell>
          <cell r="G616" t="str">
            <v>South Norfolk</v>
          </cell>
          <cell r="H616" t="str">
            <v>NR14 7DQ</v>
          </cell>
          <cell r="I616" t="str">
            <v>Community School</v>
          </cell>
          <cell r="J616" t="str">
            <v>Primary</v>
          </cell>
          <cell r="K616" t="str">
            <v>Does not have a sixth form</v>
          </cell>
          <cell r="L616">
            <v>10005855</v>
          </cell>
          <cell r="M616">
            <v>42269</v>
          </cell>
          <cell r="N616">
            <v>42269</v>
          </cell>
          <cell r="O616" t="str">
            <v>Requires Improvement monitoring Visit 1</v>
          </cell>
          <cell r="P616" t="str">
            <v>Schools - S8</v>
          </cell>
          <cell r="Q616" t="str">
            <v>NULL</v>
          </cell>
          <cell r="R616" t="str">
            <v>NULL</v>
          </cell>
          <cell r="S616" t="str">
            <v>NULL</v>
          </cell>
          <cell r="T616" t="str">
            <v>NULL</v>
          </cell>
          <cell r="U616" t="str">
            <v>NULL</v>
          </cell>
          <cell r="V616" t="str">
            <v>NULL</v>
          </cell>
          <cell r="W616" t="str">
            <v>NULL</v>
          </cell>
          <cell r="X616" t="str">
            <v>NULL</v>
          </cell>
          <cell r="Y616" t="str">
            <v>NULL</v>
          </cell>
          <cell r="Z616" t="str">
            <v>NULL</v>
          </cell>
          <cell r="AA616" t="str">
            <v>NULL</v>
          </cell>
          <cell r="AB616" t="str">
            <v>NULL</v>
          </cell>
          <cell r="AC616" t="str">
            <v>NULL</v>
          </cell>
          <cell r="AD616">
            <v>3</v>
          </cell>
          <cell r="AE616" t="str">
            <v>NULL</v>
          </cell>
          <cell r="AF616">
            <v>3</v>
          </cell>
          <cell r="AG616">
            <v>3</v>
          </cell>
          <cell r="AH616">
            <v>2</v>
          </cell>
          <cell r="AI616">
            <v>3</v>
          </cell>
          <cell r="AJ616" t="str">
            <v>NULL</v>
          </cell>
          <cell r="AK616">
            <v>3</v>
          </cell>
          <cell r="AL616">
            <v>9</v>
          </cell>
        </row>
        <row r="617">
          <cell r="A617">
            <v>120921</v>
          </cell>
          <cell r="B617">
            <v>9262280</v>
          </cell>
          <cell r="C617" t="str">
            <v>North Wootton Community School</v>
          </cell>
          <cell r="D617" t="str">
            <v>East of England</v>
          </cell>
          <cell r="E617" t="str">
            <v>East of England</v>
          </cell>
          <cell r="F617" t="str">
            <v>Norfolk</v>
          </cell>
          <cell r="G617" t="str">
            <v>North West Norfolk</v>
          </cell>
          <cell r="H617" t="str">
            <v>PE30 3PT</v>
          </cell>
          <cell r="I617" t="str">
            <v>Community School</v>
          </cell>
          <cell r="J617" t="str">
            <v>Primary</v>
          </cell>
          <cell r="K617" t="str">
            <v>Does not have a sixth form</v>
          </cell>
          <cell r="L617">
            <v>10005856</v>
          </cell>
          <cell r="M617">
            <v>42279</v>
          </cell>
          <cell r="N617">
            <v>42279</v>
          </cell>
          <cell r="O617" t="str">
            <v>Requires Improvement monitoring Visit 1</v>
          </cell>
          <cell r="P617" t="str">
            <v>Schools - S8</v>
          </cell>
          <cell r="Q617" t="str">
            <v>NULL</v>
          </cell>
          <cell r="R617" t="str">
            <v>NULL</v>
          </cell>
          <cell r="S617" t="str">
            <v>NULL</v>
          </cell>
          <cell r="T617" t="str">
            <v>NULL</v>
          </cell>
          <cell r="U617" t="str">
            <v>NULL</v>
          </cell>
          <cell r="V617" t="str">
            <v>NULL</v>
          </cell>
          <cell r="W617" t="str">
            <v>NULL</v>
          </cell>
          <cell r="X617" t="str">
            <v>NULL</v>
          </cell>
          <cell r="Y617" t="str">
            <v>NULL</v>
          </cell>
          <cell r="Z617" t="str">
            <v>NULL</v>
          </cell>
          <cell r="AA617" t="str">
            <v>NULL</v>
          </cell>
          <cell r="AB617" t="str">
            <v>NULL</v>
          </cell>
          <cell r="AC617" t="str">
            <v>NULL</v>
          </cell>
          <cell r="AD617">
            <v>3</v>
          </cell>
          <cell r="AE617" t="str">
            <v>NULL</v>
          </cell>
          <cell r="AF617">
            <v>3</v>
          </cell>
          <cell r="AG617">
            <v>3</v>
          </cell>
          <cell r="AH617">
            <v>2</v>
          </cell>
          <cell r="AI617">
            <v>3</v>
          </cell>
          <cell r="AJ617" t="str">
            <v>NULL</v>
          </cell>
          <cell r="AK617">
            <v>2</v>
          </cell>
          <cell r="AL617">
            <v>9</v>
          </cell>
        </row>
        <row r="618">
          <cell r="A618">
            <v>120948</v>
          </cell>
          <cell r="B618">
            <v>9262311</v>
          </cell>
          <cell r="C618" t="str">
            <v>Henderson Green Primary School</v>
          </cell>
          <cell r="D618" t="str">
            <v>East of England</v>
          </cell>
          <cell r="E618" t="str">
            <v>East of England</v>
          </cell>
          <cell r="F618" t="str">
            <v>Norfolk</v>
          </cell>
          <cell r="G618" t="str">
            <v>Norwich South</v>
          </cell>
          <cell r="H618" t="str">
            <v>NR5 8DX</v>
          </cell>
          <cell r="I618" t="str">
            <v>Community School</v>
          </cell>
          <cell r="J618" t="str">
            <v>Primary</v>
          </cell>
          <cell r="K618" t="str">
            <v>Does not have a sixth form</v>
          </cell>
          <cell r="L618">
            <v>10001889</v>
          </cell>
          <cell r="M618">
            <v>42326</v>
          </cell>
          <cell r="N618">
            <v>42327</v>
          </cell>
          <cell r="O618" t="str">
            <v>Requires Improvement S5 Reinspection Visit 1</v>
          </cell>
          <cell r="P618" t="str">
            <v>Schools - S5</v>
          </cell>
          <cell r="Q618" t="str">
            <v>NULL</v>
          </cell>
          <cell r="R618">
            <v>3</v>
          </cell>
          <cell r="S618" t="str">
            <v>NULL</v>
          </cell>
          <cell r="T618">
            <v>3</v>
          </cell>
          <cell r="U618">
            <v>3</v>
          </cell>
          <cell r="V618">
            <v>3</v>
          </cell>
          <cell r="W618">
            <v>3</v>
          </cell>
          <cell r="X618" t="str">
            <v>NULL</v>
          </cell>
          <cell r="Y618">
            <v>2</v>
          </cell>
          <cell r="Z618" t="str">
            <v>NULL</v>
          </cell>
          <cell r="AA618" t="str">
            <v>NULL</v>
          </cell>
          <cell r="AB618" t="str">
            <v>NULL</v>
          </cell>
          <cell r="AC618" t="str">
            <v>NULL</v>
          </cell>
          <cell r="AD618">
            <v>3</v>
          </cell>
          <cell r="AE618" t="str">
            <v>NULL</v>
          </cell>
          <cell r="AF618">
            <v>3</v>
          </cell>
          <cell r="AG618">
            <v>3</v>
          </cell>
          <cell r="AH618">
            <v>3</v>
          </cell>
          <cell r="AI618">
            <v>3</v>
          </cell>
          <cell r="AJ618" t="str">
            <v>NULL</v>
          </cell>
          <cell r="AK618" t="str">
            <v>NULL</v>
          </cell>
          <cell r="AL618" t="str">
            <v>NULL</v>
          </cell>
        </row>
        <row r="619">
          <cell r="A619">
            <v>120999</v>
          </cell>
          <cell r="B619">
            <v>9262382</v>
          </cell>
          <cell r="C619" t="str">
            <v>Sparhawk Infant School &amp; Nursery</v>
          </cell>
          <cell r="D619" t="str">
            <v>East of England</v>
          </cell>
          <cell r="E619" t="str">
            <v>East of England</v>
          </cell>
          <cell r="F619" t="str">
            <v>Norfolk</v>
          </cell>
          <cell r="G619" t="str">
            <v>Norwich North</v>
          </cell>
          <cell r="H619" t="str">
            <v>NR7 8BU</v>
          </cell>
          <cell r="I619" t="str">
            <v>Community School</v>
          </cell>
          <cell r="J619" t="str">
            <v>Primary</v>
          </cell>
          <cell r="K619" t="str">
            <v>Does not have a sixth form</v>
          </cell>
          <cell r="L619">
            <v>10000946</v>
          </cell>
          <cell r="M619">
            <v>42341</v>
          </cell>
          <cell r="N619">
            <v>42341</v>
          </cell>
          <cell r="O619" t="str">
            <v>Maintained Academy and School Short inspection</v>
          </cell>
          <cell r="P619" t="str">
            <v>Schools - Short inspection</v>
          </cell>
          <cell r="Q619" t="str">
            <v>NULL</v>
          </cell>
          <cell r="R619" t="str">
            <v>NULL</v>
          </cell>
          <cell r="S619" t="str">
            <v>NULL</v>
          </cell>
          <cell r="T619" t="str">
            <v>NULL</v>
          </cell>
          <cell r="U619" t="str">
            <v>NULL</v>
          </cell>
          <cell r="V619" t="str">
            <v>NULL</v>
          </cell>
          <cell r="W619" t="str">
            <v>NULL</v>
          </cell>
          <cell r="X619" t="str">
            <v>NULL</v>
          </cell>
          <cell r="Y619" t="str">
            <v>NULL</v>
          </cell>
          <cell r="Z619" t="str">
            <v>NULL</v>
          </cell>
          <cell r="AA619" t="str">
            <v>NULL</v>
          </cell>
          <cell r="AB619" t="str">
            <v>NULL</v>
          </cell>
          <cell r="AC619" t="str">
            <v>NULL</v>
          </cell>
          <cell r="AD619">
            <v>2</v>
          </cell>
          <cell r="AE619" t="str">
            <v>NULL</v>
          </cell>
          <cell r="AF619">
            <v>2</v>
          </cell>
          <cell r="AG619">
            <v>2</v>
          </cell>
          <cell r="AH619">
            <v>1</v>
          </cell>
          <cell r="AI619">
            <v>2</v>
          </cell>
          <cell r="AJ619" t="str">
            <v>NULL</v>
          </cell>
          <cell r="AK619">
            <v>8</v>
          </cell>
          <cell r="AL619" t="str">
            <v>NULL</v>
          </cell>
        </row>
        <row r="620">
          <cell r="A620">
            <v>121030</v>
          </cell>
          <cell r="B620">
            <v>9263015</v>
          </cell>
          <cell r="C620" t="str">
            <v>Castle Acre CofE VC Primary School</v>
          </cell>
          <cell r="D620" t="str">
            <v>East of England</v>
          </cell>
          <cell r="E620" t="str">
            <v>East of England</v>
          </cell>
          <cell r="F620" t="str">
            <v>Norfolk</v>
          </cell>
          <cell r="G620" t="str">
            <v>North West Norfolk</v>
          </cell>
          <cell r="H620" t="str">
            <v>PE32 2AR</v>
          </cell>
          <cell r="I620" t="str">
            <v>Voluntary Controlled School</v>
          </cell>
          <cell r="J620" t="str">
            <v>Primary</v>
          </cell>
          <cell r="K620" t="str">
            <v>Does not have a sixth form</v>
          </cell>
          <cell r="L620">
            <v>10005839</v>
          </cell>
          <cell r="M620">
            <v>42319</v>
          </cell>
          <cell r="N620">
            <v>42319</v>
          </cell>
          <cell r="O620" t="str">
            <v>Schools with Serious Weaknesses Visit 2</v>
          </cell>
          <cell r="P620" t="str">
            <v>Schools - S8</v>
          </cell>
          <cell r="Q620" t="str">
            <v>NULL</v>
          </cell>
          <cell r="R620" t="str">
            <v>NULL</v>
          </cell>
          <cell r="S620" t="str">
            <v>NULL</v>
          </cell>
          <cell r="T620" t="str">
            <v>NULL</v>
          </cell>
          <cell r="U620" t="str">
            <v>NULL</v>
          </cell>
          <cell r="V620" t="str">
            <v>NULL</v>
          </cell>
          <cell r="W620" t="str">
            <v>NULL</v>
          </cell>
          <cell r="X620" t="str">
            <v>NULL</v>
          </cell>
          <cell r="Y620" t="str">
            <v>NULL</v>
          </cell>
          <cell r="Z620" t="str">
            <v>NULL</v>
          </cell>
          <cell r="AA620" t="str">
            <v>NULL</v>
          </cell>
          <cell r="AB620" t="str">
            <v>NULL</v>
          </cell>
          <cell r="AC620" t="str">
            <v>NULL</v>
          </cell>
          <cell r="AD620">
            <v>4</v>
          </cell>
          <cell r="AE620" t="str">
            <v>SWK</v>
          </cell>
          <cell r="AF620">
            <v>4</v>
          </cell>
          <cell r="AG620">
            <v>4</v>
          </cell>
          <cell r="AH620">
            <v>3</v>
          </cell>
          <cell r="AI620">
            <v>3</v>
          </cell>
          <cell r="AJ620" t="str">
            <v>NULL</v>
          </cell>
          <cell r="AK620">
            <v>3</v>
          </cell>
          <cell r="AL620">
            <v>9</v>
          </cell>
        </row>
        <row r="621">
          <cell r="A621">
            <v>121039</v>
          </cell>
          <cell r="B621">
            <v>9263037</v>
          </cell>
          <cell r="C621" t="str">
            <v>Happisburgh Primary School</v>
          </cell>
          <cell r="D621" t="str">
            <v>East of England</v>
          </cell>
          <cell r="E621" t="str">
            <v>East of England</v>
          </cell>
          <cell r="F621" t="str">
            <v>Norfolk</v>
          </cell>
          <cell r="G621" t="str">
            <v>North Norfolk</v>
          </cell>
          <cell r="H621" t="str">
            <v>NR12 0AB</v>
          </cell>
          <cell r="I621" t="str">
            <v>Voluntary Aided School</v>
          </cell>
          <cell r="J621" t="str">
            <v>Primary</v>
          </cell>
          <cell r="K621" t="str">
            <v>Does not have a sixth form</v>
          </cell>
          <cell r="L621">
            <v>10005675</v>
          </cell>
          <cell r="M621">
            <v>42339</v>
          </cell>
          <cell r="N621">
            <v>42339</v>
          </cell>
          <cell r="O621" t="str">
            <v>Maintained Academy and School Short inspection</v>
          </cell>
          <cell r="P621" t="str">
            <v>Schools - Short inspection</v>
          </cell>
          <cell r="Q621" t="str">
            <v>NULL</v>
          </cell>
          <cell r="R621" t="str">
            <v>NULL</v>
          </cell>
          <cell r="S621" t="str">
            <v>NULL</v>
          </cell>
          <cell r="T621" t="str">
            <v>NULL</v>
          </cell>
          <cell r="U621" t="str">
            <v>NULL</v>
          </cell>
          <cell r="V621" t="str">
            <v>NULL</v>
          </cell>
          <cell r="W621" t="str">
            <v>NULL</v>
          </cell>
          <cell r="X621" t="str">
            <v>NULL</v>
          </cell>
          <cell r="Y621" t="str">
            <v>NULL</v>
          </cell>
          <cell r="Z621" t="str">
            <v>NULL</v>
          </cell>
          <cell r="AA621" t="str">
            <v>NULL</v>
          </cell>
          <cell r="AB621" t="str">
            <v>NULL</v>
          </cell>
          <cell r="AC621" t="str">
            <v>NULL</v>
          </cell>
          <cell r="AD621">
            <v>2</v>
          </cell>
          <cell r="AE621" t="str">
            <v>NULL</v>
          </cell>
          <cell r="AF621">
            <v>2</v>
          </cell>
          <cell r="AG621">
            <v>2</v>
          </cell>
          <cell r="AH621">
            <v>1</v>
          </cell>
          <cell r="AI621">
            <v>1</v>
          </cell>
          <cell r="AJ621" t="str">
            <v>NULL</v>
          </cell>
          <cell r="AK621">
            <v>8</v>
          </cell>
          <cell r="AL621" t="str">
            <v>NULL</v>
          </cell>
        </row>
        <row r="622">
          <cell r="A622">
            <v>121056</v>
          </cell>
          <cell r="B622">
            <v>9263075</v>
          </cell>
          <cell r="C622" t="str">
            <v>Sporle Voluntary Controlled Primary School</v>
          </cell>
          <cell r="D622" t="str">
            <v>East of England</v>
          </cell>
          <cell r="E622" t="str">
            <v>East of England</v>
          </cell>
          <cell r="F622" t="str">
            <v>Norfolk</v>
          </cell>
          <cell r="G622" t="str">
            <v>South West Norfolk</v>
          </cell>
          <cell r="H622" t="str">
            <v>PE32 2DR</v>
          </cell>
          <cell r="I622" t="str">
            <v>Voluntary Controlled School</v>
          </cell>
          <cell r="J622" t="str">
            <v>Primary</v>
          </cell>
          <cell r="K622" t="str">
            <v>Does not have a sixth form</v>
          </cell>
          <cell r="L622">
            <v>10005840</v>
          </cell>
          <cell r="M622">
            <v>42320</v>
          </cell>
          <cell r="N622">
            <v>42320</v>
          </cell>
          <cell r="O622" t="str">
            <v>Schools with Serious Weaknesses Visit 2</v>
          </cell>
          <cell r="P622" t="str">
            <v>Schools - S8</v>
          </cell>
          <cell r="Q622" t="str">
            <v>NULL</v>
          </cell>
          <cell r="R622" t="str">
            <v>NULL</v>
          </cell>
          <cell r="S622" t="str">
            <v>NULL</v>
          </cell>
          <cell r="T622" t="str">
            <v>NULL</v>
          </cell>
          <cell r="U622" t="str">
            <v>NULL</v>
          </cell>
          <cell r="V622" t="str">
            <v>NULL</v>
          </cell>
          <cell r="W622" t="str">
            <v>NULL</v>
          </cell>
          <cell r="X622" t="str">
            <v>NULL</v>
          </cell>
          <cell r="Y622" t="str">
            <v>NULL</v>
          </cell>
          <cell r="Z622" t="str">
            <v>NULL</v>
          </cell>
          <cell r="AA622" t="str">
            <v>NULL</v>
          </cell>
          <cell r="AB622" t="str">
            <v>NULL</v>
          </cell>
          <cell r="AC622" t="str">
            <v>NULL</v>
          </cell>
          <cell r="AD622">
            <v>4</v>
          </cell>
          <cell r="AE622" t="str">
            <v>SWK</v>
          </cell>
          <cell r="AF622">
            <v>4</v>
          </cell>
          <cell r="AG622">
            <v>4</v>
          </cell>
          <cell r="AH622">
            <v>3</v>
          </cell>
          <cell r="AI622">
            <v>3</v>
          </cell>
          <cell r="AJ622" t="str">
            <v>NULL</v>
          </cell>
          <cell r="AK622">
            <v>3</v>
          </cell>
          <cell r="AL622">
            <v>9</v>
          </cell>
        </row>
        <row r="623">
          <cell r="A623">
            <v>121059</v>
          </cell>
          <cell r="B623">
            <v>9263081</v>
          </cell>
          <cell r="C623" t="str">
            <v>Swaffham CofE VC Infant &amp; Nursery School</v>
          </cell>
          <cell r="D623" t="str">
            <v>East of England</v>
          </cell>
          <cell r="E623" t="str">
            <v>East of England</v>
          </cell>
          <cell r="F623" t="str">
            <v>Norfolk</v>
          </cell>
          <cell r="G623" t="str">
            <v>South West Norfolk</v>
          </cell>
          <cell r="H623" t="str">
            <v>PE37 7RF</v>
          </cell>
          <cell r="I623" t="str">
            <v>Voluntary Controlled School</v>
          </cell>
          <cell r="J623" t="str">
            <v>Primary</v>
          </cell>
          <cell r="K623" t="str">
            <v>Does not have a sixth form</v>
          </cell>
          <cell r="L623">
            <v>10009885</v>
          </cell>
          <cell r="M623">
            <v>42333</v>
          </cell>
          <cell r="N623">
            <v>42333</v>
          </cell>
          <cell r="O623" t="str">
            <v>Requires Improvement monitoring Visit 2</v>
          </cell>
          <cell r="P623" t="str">
            <v>Schools - S8</v>
          </cell>
          <cell r="Q623" t="str">
            <v>NULL</v>
          </cell>
          <cell r="R623" t="str">
            <v>NULL</v>
          </cell>
          <cell r="S623" t="str">
            <v>NULL</v>
          </cell>
          <cell r="T623" t="str">
            <v>NULL</v>
          </cell>
          <cell r="U623" t="str">
            <v>NULL</v>
          </cell>
          <cell r="V623" t="str">
            <v>NULL</v>
          </cell>
          <cell r="W623" t="str">
            <v>NULL</v>
          </cell>
          <cell r="X623" t="str">
            <v>NULL</v>
          </cell>
          <cell r="Y623" t="str">
            <v>NULL</v>
          </cell>
          <cell r="Z623" t="str">
            <v>NULL</v>
          </cell>
          <cell r="AA623" t="str">
            <v>NULL</v>
          </cell>
          <cell r="AB623" t="str">
            <v>NULL</v>
          </cell>
          <cell r="AC623" t="str">
            <v>NULL</v>
          </cell>
          <cell r="AD623">
            <v>3</v>
          </cell>
          <cell r="AE623" t="str">
            <v>NULL</v>
          </cell>
          <cell r="AF623">
            <v>3</v>
          </cell>
          <cell r="AG623">
            <v>3</v>
          </cell>
          <cell r="AH623">
            <v>3</v>
          </cell>
          <cell r="AI623">
            <v>3</v>
          </cell>
          <cell r="AJ623" t="str">
            <v>NULL</v>
          </cell>
          <cell r="AK623">
            <v>2</v>
          </cell>
          <cell r="AL623">
            <v>9</v>
          </cell>
        </row>
        <row r="624">
          <cell r="A624">
            <v>121103</v>
          </cell>
          <cell r="B624">
            <v>9263146</v>
          </cell>
          <cell r="C624" t="str">
            <v>Catfield Voluntary Controlled CofE Primary School</v>
          </cell>
          <cell r="D624" t="str">
            <v>East of England</v>
          </cell>
          <cell r="E624" t="str">
            <v>East of England</v>
          </cell>
          <cell r="F624" t="str">
            <v>Norfolk</v>
          </cell>
          <cell r="G624" t="str">
            <v>North Norfolk</v>
          </cell>
          <cell r="H624" t="str">
            <v>NR29 5DA</v>
          </cell>
          <cell r="I624" t="str">
            <v>Voluntary Controlled School</v>
          </cell>
          <cell r="J624" t="str">
            <v>Primary</v>
          </cell>
          <cell r="K624" t="str">
            <v>Does not have a sixth form</v>
          </cell>
          <cell r="L624">
            <v>10001887</v>
          </cell>
          <cell r="M624">
            <v>42340</v>
          </cell>
          <cell r="N624">
            <v>42341</v>
          </cell>
          <cell r="O624" t="str">
            <v>Requires Improvement S5 Reinspection Visit 1</v>
          </cell>
          <cell r="P624" t="str">
            <v>Schools - S5</v>
          </cell>
          <cell r="Q624" t="str">
            <v>NULL</v>
          </cell>
          <cell r="R624">
            <v>2</v>
          </cell>
          <cell r="S624" t="str">
            <v>NULL</v>
          </cell>
          <cell r="T624">
            <v>2</v>
          </cell>
          <cell r="U624">
            <v>2</v>
          </cell>
          <cell r="V624">
            <v>2</v>
          </cell>
          <cell r="W624">
            <v>2</v>
          </cell>
          <cell r="X624" t="str">
            <v>NULL</v>
          </cell>
          <cell r="Y624">
            <v>2</v>
          </cell>
          <cell r="Z624" t="str">
            <v>NULL</v>
          </cell>
          <cell r="AA624" t="str">
            <v>NULL</v>
          </cell>
          <cell r="AB624" t="str">
            <v>NULL</v>
          </cell>
          <cell r="AC624" t="str">
            <v>NULL</v>
          </cell>
          <cell r="AD624">
            <v>3</v>
          </cell>
          <cell r="AE624" t="str">
            <v>NULL</v>
          </cell>
          <cell r="AF624">
            <v>3</v>
          </cell>
          <cell r="AG624">
            <v>3</v>
          </cell>
          <cell r="AH624">
            <v>2</v>
          </cell>
          <cell r="AI624">
            <v>2</v>
          </cell>
          <cell r="AJ624" t="str">
            <v>NULL</v>
          </cell>
          <cell r="AK624" t="str">
            <v>NULL</v>
          </cell>
          <cell r="AL624" t="str">
            <v>NULL</v>
          </cell>
        </row>
        <row r="625">
          <cell r="A625">
            <v>121104</v>
          </cell>
          <cell r="B625">
            <v>9263147</v>
          </cell>
          <cell r="C625" t="str">
            <v>Narborough Church of England Voluntary Controlled Primary School</v>
          </cell>
          <cell r="D625" t="str">
            <v>East of England</v>
          </cell>
          <cell r="E625" t="str">
            <v>East of England</v>
          </cell>
          <cell r="F625" t="str">
            <v>Norfolk</v>
          </cell>
          <cell r="G625" t="str">
            <v>South West Norfolk</v>
          </cell>
          <cell r="H625" t="str">
            <v>PE32 1TA</v>
          </cell>
          <cell r="I625" t="str">
            <v>Voluntary Controlled School</v>
          </cell>
          <cell r="J625" t="str">
            <v>Primary</v>
          </cell>
          <cell r="K625" t="str">
            <v>Does not have a sixth form</v>
          </cell>
          <cell r="L625">
            <v>10005837</v>
          </cell>
          <cell r="M625">
            <v>42318</v>
          </cell>
          <cell r="N625">
            <v>42318</v>
          </cell>
          <cell r="O625" t="str">
            <v>Schools with Serious Weaknesses Visit 2</v>
          </cell>
          <cell r="P625" t="str">
            <v>Schools - S8</v>
          </cell>
          <cell r="Q625" t="str">
            <v>NULL</v>
          </cell>
          <cell r="R625" t="str">
            <v>NULL</v>
          </cell>
          <cell r="S625" t="str">
            <v>NULL</v>
          </cell>
          <cell r="T625" t="str">
            <v>NULL</v>
          </cell>
          <cell r="U625" t="str">
            <v>NULL</v>
          </cell>
          <cell r="V625" t="str">
            <v>NULL</v>
          </cell>
          <cell r="W625" t="str">
            <v>NULL</v>
          </cell>
          <cell r="X625" t="str">
            <v>NULL</v>
          </cell>
          <cell r="Y625" t="str">
            <v>NULL</v>
          </cell>
          <cell r="Z625" t="str">
            <v>NULL</v>
          </cell>
          <cell r="AA625" t="str">
            <v>NULL</v>
          </cell>
          <cell r="AB625" t="str">
            <v>NULL</v>
          </cell>
          <cell r="AC625" t="str">
            <v>NULL</v>
          </cell>
          <cell r="AD625">
            <v>4</v>
          </cell>
          <cell r="AE625" t="str">
            <v>SWK</v>
          </cell>
          <cell r="AF625">
            <v>4</v>
          </cell>
          <cell r="AG625">
            <v>4</v>
          </cell>
          <cell r="AH625">
            <v>3</v>
          </cell>
          <cell r="AI625">
            <v>3</v>
          </cell>
          <cell r="AJ625" t="str">
            <v>NULL</v>
          </cell>
          <cell r="AK625">
            <v>3</v>
          </cell>
          <cell r="AL625">
            <v>9</v>
          </cell>
        </row>
        <row r="626">
          <cell r="A626">
            <v>121111</v>
          </cell>
          <cell r="B626">
            <v>9263310</v>
          </cell>
          <cell r="C626" t="str">
            <v>Caston Church of England Voluntary Aided Primary School</v>
          </cell>
          <cell r="D626" t="str">
            <v>East of England</v>
          </cell>
          <cell r="E626" t="str">
            <v>East of England</v>
          </cell>
          <cell r="F626" t="str">
            <v>Norfolk</v>
          </cell>
          <cell r="G626" t="str">
            <v>Mid Norfolk</v>
          </cell>
          <cell r="H626" t="str">
            <v>NR17 1DD</v>
          </cell>
          <cell r="I626" t="str">
            <v>Voluntary Aided School</v>
          </cell>
          <cell r="J626" t="str">
            <v>Primary</v>
          </cell>
          <cell r="K626" t="str">
            <v>Does not have a sixth form</v>
          </cell>
          <cell r="L626">
            <v>10005302</v>
          </cell>
          <cell r="M626">
            <v>42334</v>
          </cell>
          <cell r="N626">
            <v>42335</v>
          </cell>
          <cell r="O626" t="str">
            <v>Schools into Special Measures Visit 4</v>
          </cell>
          <cell r="P626" t="str">
            <v>Schools - S8 deemed S5</v>
          </cell>
          <cell r="Q626" t="str">
            <v>NULL</v>
          </cell>
          <cell r="R626">
            <v>2</v>
          </cell>
          <cell r="S626" t="str">
            <v>NULL</v>
          </cell>
          <cell r="T626">
            <v>2</v>
          </cell>
          <cell r="U626">
            <v>2</v>
          </cell>
          <cell r="V626">
            <v>2</v>
          </cell>
          <cell r="W626">
            <v>2</v>
          </cell>
          <cell r="X626" t="str">
            <v>NULL</v>
          </cell>
          <cell r="Y626">
            <v>2</v>
          </cell>
          <cell r="Z626" t="str">
            <v>NULL</v>
          </cell>
          <cell r="AA626" t="str">
            <v>NULL</v>
          </cell>
          <cell r="AB626" t="str">
            <v>NULL</v>
          </cell>
          <cell r="AC626" t="str">
            <v>NULL</v>
          </cell>
          <cell r="AD626">
            <v>4</v>
          </cell>
          <cell r="AE626" t="str">
            <v>SM</v>
          </cell>
          <cell r="AF626">
            <v>4</v>
          </cell>
          <cell r="AG626">
            <v>4</v>
          </cell>
          <cell r="AH626">
            <v>4</v>
          </cell>
          <cell r="AI626">
            <v>4</v>
          </cell>
          <cell r="AJ626" t="str">
            <v>NULL</v>
          </cell>
          <cell r="AK626" t="str">
            <v>NULL</v>
          </cell>
          <cell r="AL626" t="str">
            <v>NULL</v>
          </cell>
        </row>
        <row r="627">
          <cell r="A627">
            <v>121162</v>
          </cell>
          <cell r="B627">
            <v>9264043</v>
          </cell>
          <cell r="C627" t="str">
            <v>Sprowston Community High School</v>
          </cell>
          <cell r="D627" t="str">
            <v>East of England</v>
          </cell>
          <cell r="E627" t="str">
            <v>East of England</v>
          </cell>
          <cell r="F627" t="str">
            <v>Norfolk</v>
          </cell>
          <cell r="G627" t="str">
            <v>Norwich North</v>
          </cell>
          <cell r="H627" t="str">
            <v>NR7 8NE</v>
          </cell>
          <cell r="I627" t="str">
            <v>Community School</v>
          </cell>
          <cell r="J627" t="str">
            <v>Secondary</v>
          </cell>
          <cell r="K627" t="str">
            <v>Has a sixth form</v>
          </cell>
          <cell r="L627">
            <v>10005793</v>
          </cell>
          <cell r="M627">
            <v>42291</v>
          </cell>
          <cell r="N627">
            <v>42291</v>
          </cell>
          <cell r="O627" t="str">
            <v>Requires Improvement monitoring Visit 1</v>
          </cell>
          <cell r="P627" t="str">
            <v>Schools - S8</v>
          </cell>
          <cell r="Q627" t="str">
            <v>NULL</v>
          </cell>
          <cell r="R627" t="str">
            <v>NULL</v>
          </cell>
          <cell r="S627" t="str">
            <v>NULL</v>
          </cell>
          <cell r="T627" t="str">
            <v>NULL</v>
          </cell>
          <cell r="U627" t="str">
            <v>NULL</v>
          </cell>
          <cell r="V627" t="str">
            <v>NULL</v>
          </cell>
          <cell r="W627" t="str">
            <v>NULL</v>
          </cell>
          <cell r="X627" t="str">
            <v>NULL</v>
          </cell>
          <cell r="Y627" t="str">
            <v>NULL</v>
          </cell>
          <cell r="Z627" t="str">
            <v>NULL</v>
          </cell>
          <cell r="AA627" t="str">
            <v>NULL</v>
          </cell>
          <cell r="AB627" t="str">
            <v>NULL</v>
          </cell>
          <cell r="AC627" t="str">
            <v>NULL</v>
          </cell>
          <cell r="AD627">
            <v>3</v>
          </cell>
          <cell r="AE627" t="str">
            <v>NULL</v>
          </cell>
          <cell r="AF627">
            <v>3</v>
          </cell>
          <cell r="AG627">
            <v>3</v>
          </cell>
          <cell r="AH627">
            <v>3</v>
          </cell>
          <cell r="AI627">
            <v>3</v>
          </cell>
          <cell r="AJ627" t="str">
            <v>NULL</v>
          </cell>
          <cell r="AK627">
            <v>9</v>
          </cell>
          <cell r="AL627">
            <v>3</v>
          </cell>
        </row>
        <row r="628">
          <cell r="A628">
            <v>121168</v>
          </cell>
          <cell r="B628">
            <v>9264053</v>
          </cell>
          <cell r="C628" t="str">
            <v>Litcham School</v>
          </cell>
          <cell r="D628" t="str">
            <v>East of England</v>
          </cell>
          <cell r="E628" t="str">
            <v>East of England</v>
          </cell>
          <cell r="F628" t="str">
            <v>Norfolk</v>
          </cell>
          <cell r="G628" t="str">
            <v>Mid Norfolk</v>
          </cell>
          <cell r="H628" t="str">
            <v>PE32 2NS</v>
          </cell>
          <cell r="I628" t="str">
            <v>Community School</v>
          </cell>
          <cell r="J628" t="str">
            <v>Secondary</v>
          </cell>
          <cell r="K628" t="str">
            <v>Does not have a sixth form</v>
          </cell>
          <cell r="L628">
            <v>10005790</v>
          </cell>
          <cell r="M628">
            <v>42333</v>
          </cell>
          <cell r="N628">
            <v>42334</v>
          </cell>
          <cell r="O628" t="str">
            <v>Requires Improvement S5 Reinspection Visit 1</v>
          </cell>
          <cell r="P628" t="str">
            <v>Schools - S5</v>
          </cell>
          <cell r="Q628" t="str">
            <v>NULL</v>
          </cell>
          <cell r="R628">
            <v>2</v>
          </cell>
          <cell r="S628" t="str">
            <v>NULL</v>
          </cell>
          <cell r="T628">
            <v>2</v>
          </cell>
          <cell r="U628">
            <v>2</v>
          </cell>
          <cell r="V628">
            <v>2</v>
          </cell>
          <cell r="W628">
            <v>2</v>
          </cell>
          <cell r="X628" t="str">
            <v>NULL</v>
          </cell>
          <cell r="Y628">
            <v>3</v>
          </cell>
          <cell r="Z628" t="str">
            <v>NULL</v>
          </cell>
          <cell r="AA628" t="str">
            <v>NULL</v>
          </cell>
          <cell r="AB628" t="str">
            <v>NULL</v>
          </cell>
          <cell r="AC628" t="str">
            <v>NULL</v>
          </cell>
          <cell r="AD628">
            <v>3</v>
          </cell>
          <cell r="AE628" t="str">
            <v>NULL</v>
          </cell>
          <cell r="AF628">
            <v>3</v>
          </cell>
          <cell r="AG628">
            <v>3</v>
          </cell>
          <cell r="AH628">
            <v>2</v>
          </cell>
          <cell r="AI628">
            <v>3</v>
          </cell>
          <cell r="AJ628" t="str">
            <v>NULL</v>
          </cell>
          <cell r="AK628" t="str">
            <v>NULL</v>
          </cell>
          <cell r="AL628" t="str">
            <v>NULL</v>
          </cell>
        </row>
        <row r="629">
          <cell r="A629">
            <v>121169</v>
          </cell>
          <cell r="B629">
            <v>9264054</v>
          </cell>
          <cell r="C629" t="str">
            <v>Old Buckenham High School</v>
          </cell>
          <cell r="D629" t="str">
            <v>East of England</v>
          </cell>
          <cell r="E629" t="str">
            <v>East of England</v>
          </cell>
          <cell r="F629" t="str">
            <v>Norfolk</v>
          </cell>
          <cell r="G629" t="str">
            <v>Mid Norfolk</v>
          </cell>
          <cell r="H629" t="str">
            <v>NR17 1RL</v>
          </cell>
          <cell r="I629" t="str">
            <v>Community School</v>
          </cell>
          <cell r="J629" t="str">
            <v>Secondary</v>
          </cell>
          <cell r="K629" t="str">
            <v>Does not have a sixth form</v>
          </cell>
          <cell r="L629">
            <v>10001896</v>
          </cell>
          <cell r="M629">
            <v>42284</v>
          </cell>
          <cell r="N629">
            <v>42285</v>
          </cell>
          <cell r="O629" t="str">
            <v>Requires Improvement S5 Reinspection Visit 1</v>
          </cell>
          <cell r="P629" t="str">
            <v>Schools - S5</v>
          </cell>
          <cell r="Q629" t="str">
            <v>NULL</v>
          </cell>
          <cell r="R629">
            <v>2</v>
          </cell>
          <cell r="S629" t="str">
            <v>NULL</v>
          </cell>
          <cell r="T629">
            <v>2</v>
          </cell>
          <cell r="U629">
            <v>2</v>
          </cell>
          <cell r="V629">
            <v>2</v>
          </cell>
          <cell r="W629">
            <v>2</v>
          </cell>
          <cell r="X629" t="str">
            <v>NULL</v>
          </cell>
          <cell r="Y629" t="str">
            <v>NULL</v>
          </cell>
          <cell r="Z629" t="str">
            <v>NULL</v>
          </cell>
          <cell r="AA629" t="str">
            <v>NULL</v>
          </cell>
          <cell r="AB629" t="str">
            <v>NULL</v>
          </cell>
          <cell r="AC629" t="str">
            <v>NULL</v>
          </cell>
          <cell r="AD629">
            <v>3</v>
          </cell>
          <cell r="AE629" t="str">
            <v>NULL</v>
          </cell>
          <cell r="AF629">
            <v>3</v>
          </cell>
          <cell r="AG629">
            <v>3</v>
          </cell>
          <cell r="AH629">
            <v>3</v>
          </cell>
          <cell r="AI629">
            <v>3</v>
          </cell>
          <cell r="AJ629" t="str">
            <v>NULL</v>
          </cell>
          <cell r="AK629" t="str">
            <v>NULL</v>
          </cell>
          <cell r="AL629" t="str">
            <v>NULL</v>
          </cell>
        </row>
        <row r="630">
          <cell r="A630">
            <v>121182</v>
          </cell>
          <cell r="B630">
            <v>9264085</v>
          </cell>
          <cell r="C630" t="str">
            <v>Dereham Neatherd High School</v>
          </cell>
          <cell r="D630" t="str">
            <v>East of England</v>
          </cell>
          <cell r="E630" t="str">
            <v>East of England</v>
          </cell>
          <cell r="F630" t="str">
            <v>Norfolk</v>
          </cell>
          <cell r="G630" t="str">
            <v>Mid Norfolk</v>
          </cell>
          <cell r="H630" t="str">
            <v>NR20 3AX</v>
          </cell>
          <cell r="I630" t="str">
            <v>Community School</v>
          </cell>
          <cell r="J630" t="str">
            <v>Secondary</v>
          </cell>
          <cell r="K630" t="str">
            <v>Has a sixth form</v>
          </cell>
          <cell r="L630">
            <v>10001050</v>
          </cell>
          <cell r="M630">
            <v>42276</v>
          </cell>
          <cell r="N630">
            <v>42276</v>
          </cell>
          <cell r="O630" t="str">
            <v>Maintained Academy and School Short inspection</v>
          </cell>
          <cell r="P630" t="str">
            <v>Schools - Short inspection</v>
          </cell>
          <cell r="Q630" t="str">
            <v>NULL</v>
          </cell>
          <cell r="R630" t="str">
            <v>NULL</v>
          </cell>
          <cell r="S630" t="str">
            <v>NULL</v>
          </cell>
          <cell r="T630" t="str">
            <v>NULL</v>
          </cell>
          <cell r="U630" t="str">
            <v>NULL</v>
          </cell>
          <cell r="V630" t="str">
            <v>NULL</v>
          </cell>
          <cell r="W630" t="str">
            <v>NULL</v>
          </cell>
          <cell r="X630" t="str">
            <v>NULL</v>
          </cell>
          <cell r="Y630" t="str">
            <v>NULL</v>
          </cell>
          <cell r="Z630" t="str">
            <v>NULL</v>
          </cell>
          <cell r="AA630" t="str">
            <v>NULL</v>
          </cell>
          <cell r="AB630" t="str">
            <v>NULL</v>
          </cell>
          <cell r="AC630" t="str">
            <v>NULL</v>
          </cell>
          <cell r="AD630">
            <v>2</v>
          </cell>
          <cell r="AE630" t="str">
            <v>NULL</v>
          </cell>
          <cell r="AF630">
            <v>2</v>
          </cell>
          <cell r="AG630">
            <v>2</v>
          </cell>
          <cell r="AH630">
            <v>2</v>
          </cell>
          <cell r="AI630">
            <v>2</v>
          </cell>
          <cell r="AJ630" t="str">
            <v>NULL</v>
          </cell>
          <cell r="AK630">
            <v>9</v>
          </cell>
          <cell r="AL630" t="str">
            <v>NULL</v>
          </cell>
        </row>
        <row r="631">
          <cell r="A631">
            <v>121203</v>
          </cell>
          <cell r="B631">
            <v>9265213</v>
          </cell>
          <cell r="C631" t="str">
            <v>Loddon Infant and Nursery School</v>
          </cell>
          <cell r="D631" t="str">
            <v>East of England</v>
          </cell>
          <cell r="E631" t="str">
            <v>East of England</v>
          </cell>
          <cell r="F631" t="str">
            <v>Norfolk</v>
          </cell>
          <cell r="G631" t="str">
            <v>South Norfolk</v>
          </cell>
          <cell r="H631" t="str">
            <v>NR14 6JX</v>
          </cell>
          <cell r="I631" t="str">
            <v>Foundation School</v>
          </cell>
          <cell r="J631" t="str">
            <v>Primary</v>
          </cell>
          <cell r="K631" t="str">
            <v>Does not have a sixth form</v>
          </cell>
          <cell r="L631">
            <v>10001184</v>
          </cell>
          <cell r="M631">
            <v>42346</v>
          </cell>
          <cell r="N631">
            <v>42346</v>
          </cell>
          <cell r="O631" t="str">
            <v>Maintained Academy and School Short inspection</v>
          </cell>
          <cell r="P631" t="str">
            <v>Schools - Short inspection</v>
          </cell>
          <cell r="Q631" t="str">
            <v>NULL</v>
          </cell>
          <cell r="R631" t="str">
            <v>NULL</v>
          </cell>
          <cell r="S631" t="str">
            <v>NULL</v>
          </cell>
          <cell r="T631" t="str">
            <v>NULL</v>
          </cell>
          <cell r="U631" t="str">
            <v>NULL</v>
          </cell>
          <cell r="V631" t="str">
            <v>NULL</v>
          </cell>
          <cell r="W631" t="str">
            <v>NULL</v>
          </cell>
          <cell r="X631" t="str">
            <v>NULL</v>
          </cell>
          <cell r="Y631" t="str">
            <v>NULL</v>
          </cell>
          <cell r="Z631" t="str">
            <v>NULL</v>
          </cell>
          <cell r="AA631" t="str">
            <v>NULL</v>
          </cell>
          <cell r="AB631" t="str">
            <v>NULL</v>
          </cell>
          <cell r="AC631" t="str">
            <v>NULL</v>
          </cell>
          <cell r="AD631">
            <v>2</v>
          </cell>
          <cell r="AE631" t="str">
            <v>NULL</v>
          </cell>
          <cell r="AF631">
            <v>2</v>
          </cell>
          <cell r="AG631">
            <v>2</v>
          </cell>
          <cell r="AH631">
            <v>2</v>
          </cell>
          <cell r="AI631">
            <v>2</v>
          </cell>
          <cell r="AJ631" t="str">
            <v>NULL</v>
          </cell>
          <cell r="AK631">
            <v>2</v>
          </cell>
          <cell r="AL631">
            <v>9</v>
          </cell>
        </row>
        <row r="632">
          <cell r="A632">
            <v>121260</v>
          </cell>
          <cell r="B632">
            <v>9267010</v>
          </cell>
          <cell r="C632" t="str">
            <v>Chapel Road School</v>
          </cell>
          <cell r="D632" t="str">
            <v>East of England</v>
          </cell>
          <cell r="E632" t="str">
            <v>East of England</v>
          </cell>
          <cell r="F632" t="str">
            <v>Norfolk</v>
          </cell>
          <cell r="G632" t="str">
            <v>Mid Norfolk</v>
          </cell>
          <cell r="H632" t="str">
            <v>NR17 2DS</v>
          </cell>
          <cell r="I632" t="str">
            <v>Foundation Special School</v>
          </cell>
          <cell r="J632" t="str">
            <v>Special</v>
          </cell>
          <cell r="K632" t="str">
            <v>Has a sixth form</v>
          </cell>
          <cell r="L632">
            <v>10001362</v>
          </cell>
          <cell r="M632">
            <v>42334</v>
          </cell>
          <cell r="N632">
            <v>42335</v>
          </cell>
          <cell r="O632" t="str">
            <v>Maintained Academy and School Short inspection</v>
          </cell>
          <cell r="P632" t="str">
            <v>Schools - S8 deemed S5</v>
          </cell>
          <cell r="Q632" t="str">
            <v>NULL</v>
          </cell>
          <cell r="R632">
            <v>3</v>
          </cell>
          <cell r="S632" t="str">
            <v>NULL</v>
          </cell>
          <cell r="T632">
            <v>3</v>
          </cell>
          <cell r="U632">
            <v>3</v>
          </cell>
          <cell r="V632">
            <v>2</v>
          </cell>
          <cell r="W632">
            <v>3</v>
          </cell>
          <cell r="X632" t="str">
            <v>NULL</v>
          </cell>
          <cell r="Y632">
            <v>3</v>
          </cell>
          <cell r="Z632">
            <v>3</v>
          </cell>
          <cell r="AA632" t="str">
            <v>NULL</v>
          </cell>
          <cell r="AB632" t="str">
            <v>NULL</v>
          </cell>
          <cell r="AC632" t="str">
            <v>NULL</v>
          </cell>
          <cell r="AD632">
            <v>1</v>
          </cell>
          <cell r="AE632" t="str">
            <v>NULL</v>
          </cell>
          <cell r="AF632">
            <v>1</v>
          </cell>
          <cell r="AG632">
            <v>1</v>
          </cell>
          <cell r="AH632">
            <v>1</v>
          </cell>
          <cell r="AI632">
            <v>1</v>
          </cell>
          <cell r="AJ632" t="str">
            <v>NULL</v>
          </cell>
          <cell r="AK632" t="str">
            <v>NULL</v>
          </cell>
          <cell r="AL632" t="str">
            <v>NULL</v>
          </cell>
        </row>
        <row r="633">
          <cell r="A633">
            <v>121264</v>
          </cell>
          <cell r="B633">
            <v>9267016</v>
          </cell>
          <cell r="C633" t="str">
            <v>Harford Manor School, Norwich</v>
          </cell>
          <cell r="D633" t="str">
            <v>East of England</v>
          </cell>
          <cell r="E633" t="str">
            <v>East of England</v>
          </cell>
          <cell r="F633" t="str">
            <v>Norfolk</v>
          </cell>
          <cell r="G633" t="str">
            <v>Norwich South</v>
          </cell>
          <cell r="H633" t="str">
            <v>NR2 2LN</v>
          </cell>
          <cell r="I633" t="str">
            <v>Foundation Special School</v>
          </cell>
          <cell r="J633" t="str">
            <v>Special</v>
          </cell>
          <cell r="K633" t="str">
            <v>Has a sixth form</v>
          </cell>
          <cell r="L633">
            <v>10001178</v>
          </cell>
          <cell r="M633">
            <v>42332</v>
          </cell>
          <cell r="N633">
            <v>42332</v>
          </cell>
          <cell r="O633" t="str">
            <v>Maintained Academy and School Short inspection</v>
          </cell>
          <cell r="P633" t="str">
            <v>Schools - Short inspection</v>
          </cell>
          <cell r="Q633" t="str">
            <v>NULL</v>
          </cell>
          <cell r="R633" t="str">
            <v>NULL</v>
          </cell>
          <cell r="S633" t="str">
            <v>NULL</v>
          </cell>
          <cell r="T633" t="str">
            <v>NULL</v>
          </cell>
          <cell r="U633" t="str">
            <v>NULL</v>
          </cell>
          <cell r="V633" t="str">
            <v>NULL</v>
          </cell>
          <cell r="W633" t="str">
            <v>NULL</v>
          </cell>
          <cell r="X633" t="str">
            <v>NULL</v>
          </cell>
          <cell r="Y633" t="str">
            <v>NULL</v>
          </cell>
          <cell r="Z633" t="str">
            <v>NULL</v>
          </cell>
          <cell r="AA633" t="str">
            <v>NULL</v>
          </cell>
          <cell r="AB633" t="str">
            <v>NULL</v>
          </cell>
          <cell r="AC633" t="str">
            <v>NULL</v>
          </cell>
          <cell r="AD633">
            <v>1</v>
          </cell>
          <cell r="AE633" t="str">
            <v>NULL</v>
          </cell>
          <cell r="AF633">
            <v>2</v>
          </cell>
          <cell r="AG633">
            <v>2</v>
          </cell>
          <cell r="AH633">
            <v>1</v>
          </cell>
          <cell r="AI633">
            <v>2</v>
          </cell>
          <cell r="AJ633" t="str">
            <v>NULL</v>
          </cell>
          <cell r="AK633">
            <v>1</v>
          </cell>
          <cell r="AL633">
            <v>1</v>
          </cell>
        </row>
        <row r="634">
          <cell r="A634">
            <v>121293</v>
          </cell>
          <cell r="B634">
            <v>8152040</v>
          </cell>
          <cell r="C634" t="str">
            <v>Leeming and Londonderry Community Primary School</v>
          </cell>
          <cell r="D634" t="str">
            <v>Yorkshire and the Humber</v>
          </cell>
          <cell r="E634" t="str">
            <v>North East, Yorkshire and the Humber</v>
          </cell>
          <cell r="F634" t="str">
            <v>North Yorkshire</v>
          </cell>
          <cell r="G634" t="str">
            <v>Richmond (Yorks)</v>
          </cell>
          <cell r="H634" t="str">
            <v>DL7 9SG</v>
          </cell>
          <cell r="I634" t="str">
            <v>Community School</v>
          </cell>
          <cell r="J634" t="str">
            <v>Primary</v>
          </cell>
          <cell r="K634" t="str">
            <v>Does not have a sixth form</v>
          </cell>
          <cell r="L634">
            <v>10002064</v>
          </cell>
          <cell r="M634">
            <v>42340</v>
          </cell>
          <cell r="N634">
            <v>42341</v>
          </cell>
          <cell r="O634" t="str">
            <v>Requires Improvement S5 Reinspection Visit 1</v>
          </cell>
          <cell r="P634" t="str">
            <v>Schools - S5</v>
          </cell>
          <cell r="Q634" t="str">
            <v>NULL</v>
          </cell>
          <cell r="R634">
            <v>2</v>
          </cell>
          <cell r="S634" t="str">
            <v>NULL</v>
          </cell>
          <cell r="T634">
            <v>2</v>
          </cell>
          <cell r="U634">
            <v>2</v>
          </cell>
          <cell r="V634">
            <v>1</v>
          </cell>
          <cell r="W634">
            <v>2</v>
          </cell>
          <cell r="X634" t="str">
            <v>NULL</v>
          </cell>
          <cell r="Y634">
            <v>2</v>
          </cell>
          <cell r="Z634" t="str">
            <v>NULL</v>
          </cell>
          <cell r="AA634" t="str">
            <v>NULL</v>
          </cell>
          <cell r="AB634" t="str">
            <v>NULL</v>
          </cell>
          <cell r="AC634" t="str">
            <v>NULL</v>
          </cell>
          <cell r="AD634">
            <v>3</v>
          </cell>
          <cell r="AE634" t="str">
            <v>NULL</v>
          </cell>
          <cell r="AF634">
            <v>3</v>
          </cell>
          <cell r="AG634">
            <v>3</v>
          </cell>
          <cell r="AH634">
            <v>2</v>
          </cell>
          <cell r="AI634">
            <v>3</v>
          </cell>
          <cell r="AJ634" t="str">
            <v>NULL</v>
          </cell>
          <cell r="AK634" t="str">
            <v>NULL</v>
          </cell>
          <cell r="AL634" t="str">
            <v>NULL</v>
          </cell>
        </row>
        <row r="635">
          <cell r="A635">
            <v>121298</v>
          </cell>
          <cell r="B635">
            <v>8152056</v>
          </cell>
          <cell r="C635" t="str">
            <v>Hawes Community Primary School</v>
          </cell>
          <cell r="D635" t="str">
            <v>Yorkshire and the Humber</v>
          </cell>
          <cell r="E635" t="str">
            <v>North East, Yorkshire and the Humber</v>
          </cell>
          <cell r="F635" t="str">
            <v>North Yorkshire</v>
          </cell>
          <cell r="G635" t="str">
            <v>Richmond (Yorks)</v>
          </cell>
          <cell r="H635" t="str">
            <v>DL8 3RQ</v>
          </cell>
          <cell r="I635" t="str">
            <v>Community School</v>
          </cell>
          <cell r="J635" t="str">
            <v>Primary</v>
          </cell>
          <cell r="K635" t="str">
            <v>Does not have a sixth form</v>
          </cell>
          <cell r="L635">
            <v>10002818</v>
          </cell>
          <cell r="M635">
            <v>42348</v>
          </cell>
          <cell r="N635">
            <v>42349</v>
          </cell>
          <cell r="O635" t="str">
            <v>Maintained Academy and School Short inspection</v>
          </cell>
          <cell r="P635" t="str">
            <v>Schools - S8 deemed S5</v>
          </cell>
          <cell r="Q635" t="str">
            <v>NULL</v>
          </cell>
          <cell r="R635">
            <v>4</v>
          </cell>
          <cell r="S635" t="str">
            <v>SM</v>
          </cell>
          <cell r="T635">
            <v>3</v>
          </cell>
          <cell r="U635">
            <v>3</v>
          </cell>
          <cell r="V635">
            <v>3</v>
          </cell>
          <cell r="W635">
            <v>4</v>
          </cell>
          <cell r="X635" t="str">
            <v>NULL</v>
          </cell>
          <cell r="Y635">
            <v>3</v>
          </cell>
          <cell r="Z635" t="str">
            <v>NULL</v>
          </cell>
          <cell r="AA635" t="str">
            <v>NULL</v>
          </cell>
          <cell r="AB635" t="str">
            <v>NULL</v>
          </cell>
          <cell r="AC635" t="str">
            <v>NULL</v>
          </cell>
          <cell r="AD635">
            <v>2</v>
          </cell>
          <cell r="AE635" t="str">
            <v>NULL</v>
          </cell>
          <cell r="AF635">
            <v>2</v>
          </cell>
          <cell r="AG635">
            <v>2</v>
          </cell>
          <cell r="AH635">
            <v>1</v>
          </cell>
          <cell r="AI635">
            <v>2</v>
          </cell>
          <cell r="AJ635" t="str">
            <v>NULL</v>
          </cell>
          <cell r="AK635">
            <v>8</v>
          </cell>
          <cell r="AL635" t="str">
            <v>NULL</v>
          </cell>
        </row>
        <row r="636">
          <cell r="A636">
            <v>121322</v>
          </cell>
          <cell r="B636">
            <v>8152132</v>
          </cell>
          <cell r="C636" t="str">
            <v>Slingsby Community Primary School</v>
          </cell>
          <cell r="D636" t="str">
            <v>Yorkshire and the Humber</v>
          </cell>
          <cell r="E636" t="str">
            <v>North East, Yorkshire and the Humber</v>
          </cell>
          <cell r="F636" t="str">
            <v>North Yorkshire</v>
          </cell>
          <cell r="G636" t="str">
            <v>Thirsk and Malton</v>
          </cell>
          <cell r="H636" t="str">
            <v>YO62 4AA</v>
          </cell>
          <cell r="I636" t="str">
            <v>Community School</v>
          </cell>
          <cell r="J636" t="str">
            <v>Primary</v>
          </cell>
          <cell r="K636" t="str">
            <v>Does not have a sixth form</v>
          </cell>
          <cell r="L636">
            <v>10001495</v>
          </cell>
          <cell r="M636">
            <v>42325</v>
          </cell>
          <cell r="N636">
            <v>42325</v>
          </cell>
          <cell r="O636" t="str">
            <v>Maintained Academy and School Short inspection</v>
          </cell>
          <cell r="P636" t="str">
            <v>Schools - Short inspection</v>
          </cell>
          <cell r="Q636" t="str">
            <v>NULL</v>
          </cell>
          <cell r="R636" t="str">
            <v>NULL</v>
          </cell>
          <cell r="S636" t="str">
            <v>NULL</v>
          </cell>
          <cell r="T636" t="str">
            <v>NULL</v>
          </cell>
          <cell r="U636" t="str">
            <v>NULL</v>
          </cell>
          <cell r="V636" t="str">
            <v>NULL</v>
          </cell>
          <cell r="W636" t="str">
            <v>NULL</v>
          </cell>
          <cell r="X636" t="str">
            <v>NULL</v>
          </cell>
          <cell r="Y636" t="str">
            <v>NULL</v>
          </cell>
          <cell r="Z636" t="str">
            <v>NULL</v>
          </cell>
          <cell r="AA636" t="str">
            <v>NULL</v>
          </cell>
          <cell r="AB636" t="str">
            <v>NULL</v>
          </cell>
          <cell r="AC636" t="str">
            <v>NULL</v>
          </cell>
          <cell r="AD636">
            <v>2</v>
          </cell>
          <cell r="AE636" t="str">
            <v>NULL</v>
          </cell>
          <cell r="AF636">
            <v>2</v>
          </cell>
          <cell r="AG636">
            <v>2</v>
          </cell>
          <cell r="AH636">
            <v>2</v>
          </cell>
          <cell r="AI636">
            <v>2</v>
          </cell>
          <cell r="AJ636" t="str">
            <v>NULL</v>
          </cell>
          <cell r="AK636">
            <v>8</v>
          </cell>
          <cell r="AL636" t="str">
            <v>NULL</v>
          </cell>
        </row>
        <row r="637">
          <cell r="A637">
            <v>121325</v>
          </cell>
          <cell r="B637">
            <v>8152139</v>
          </cell>
          <cell r="C637" t="str">
            <v>Stokesley Community Primary School</v>
          </cell>
          <cell r="D637" t="str">
            <v>Yorkshire and the Humber</v>
          </cell>
          <cell r="E637" t="str">
            <v>North East, Yorkshire and the Humber</v>
          </cell>
          <cell r="F637" t="str">
            <v>North Yorkshire</v>
          </cell>
          <cell r="G637" t="str">
            <v>Richmond (Yorks)</v>
          </cell>
          <cell r="H637" t="str">
            <v>TS9 5EW</v>
          </cell>
          <cell r="I637" t="str">
            <v>Community School</v>
          </cell>
          <cell r="J637" t="str">
            <v>Primary</v>
          </cell>
          <cell r="K637" t="str">
            <v>Does not have a sixth form</v>
          </cell>
          <cell r="L637">
            <v>10002072</v>
          </cell>
          <cell r="M637">
            <v>42283</v>
          </cell>
          <cell r="N637">
            <v>42284</v>
          </cell>
          <cell r="O637" t="str">
            <v>Requires Improvement S5 Reinspection Visit 1</v>
          </cell>
          <cell r="P637" t="str">
            <v>Schools - S5</v>
          </cell>
          <cell r="Q637" t="str">
            <v>NULL</v>
          </cell>
          <cell r="R637">
            <v>2</v>
          </cell>
          <cell r="S637" t="str">
            <v>NULL</v>
          </cell>
          <cell r="T637">
            <v>2</v>
          </cell>
          <cell r="U637">
            <v>2</v>
          </cell>
          <cell r="V637">
            <v>2</v>
          </cell>
          <cell r="W637">
            <v>2</v>
          </cell>
          <cell r="X637" t="str">
            <v>NULL</v>
          </cell>
          <cell r="Y637">
            <v>2</v>
          </cell>
          <cell r="Z637" t="str">
            <v>NULL</v>
          </cell>
          <cell r="AA637" t="str">
            <v>NULL</v>
          </cell>
          <cell r="AB637" t="str">
            <v>NULL</v>
          </cell>
          <cell r="AC637" t="str">
            <v>NULL</v>
          </cell>
          <cell r="AD637">
            <v>3</v>
          </cell>
          <cell r="AE637" t="str">
            <v>NULL</v>
          </cell>
          <cell r="AF637">
            <v>3</v>
          </cell>
          <cell r="AG637">
            <v>3</v>
          </cell>
          <cell r="AH637">
            <v>3</v>
          </cell>
          <cell r="AI637">
            <v>3</v>
          </cell>
          <cell r="AJ637" t="str">
            <v>NULL</v>
          </cell>
          <cell r="AK637" t="str">
            <v>NULL</v>
          </cell>
          <cell r="AL637" t="str">
            <v>NULL</v>
          </cell>
        </row>
        <row r="638">
          <cell r="A638">
            <v>121328</v>
          </cell>
          <cell r="B638">
            <v>8152154</v>
          </cell>
          <cell r="C638" t="str">
            <v>Whitby, East Whitby Community Primary School</v>
          </cell>
          <cell r="D638" t="str">
            <v>Yorkshire and the Humber</v>
          </cell>
          <cell r="E638" t="str">
            <v>North East, Yorkshire and the Humber</v>
          </cell>
          <cell r="F638" t="str">
            <v>North Yorkshire</v>
          </cell>
          <cell r="G638" t="str">
            <v>Scarborough and Whitby</v>
          </cell>
          <cell r="H638" t="str">
            <v>YO22 4HU</v>
          </cell>
          <cell r="I638" t="str">
            <v>Community School</v>
          </cell>
          <cell r="J638" t="str">
            <v>Primary</v>
          </cell>
          <cell r="K638" t="str">
            <v>Does not have a sixth form</v>
          </cell>
          <cell r="L638">
            <v>10002065</v>
          </cell>
          <cell r="M638">
            <v>42346</v>
          </cell>
          <cell r="N638">
            <v>42347</v>
          </cell>
          <cell r="O638" t="str">
            <v>Requires Improvement S5 Reinspection Visit 1</v>
          </cell>
          <cell r="P638" t="str">
            <v>Schools - S5</v>
          </cell>
          <cell r="Q638" t="str">
            <v>NULL</v>
          </cell>
          <cell r="R638">
            <v>2</v>
          </cell>
          <cell r="S638" t="str">
            <v>NULL</v>
          </cell>
          <cell r="T638">
            <v>2</v>
          </cell>
          <cell r="U638">
            <v>2</v>
          </cell>
          <cell r="V638">
            <v>1</v>
          </cell>
          <cell r="W638">
            <v>2</v>
          </cell>
          <cell r="X638" t="str">
            <v>NULL</v>
          </cell>
          <cell r="Y638">
            <v>2</v>
          </cell>
          <cell r="Z638" t="str">
            <v>NULL</v>
          </cell>
          <cell r="AA638" t="str">
            <v>NULL</v>
          </cell>
          <cell r="AB638" t="str">
            <v>NULL</v>
          </cell>
          <cell r="AC638" t="str">
            <v>NULL</v>
          </cell>
          <cell r="AD638">
            <v>3</v>
          </cell>
          <cell r="AE638" t="str">
            <v>NULL</v>
          </cell>
          <cell r="AF638">
            <v>3</v>
          </cell>
          <cell r="AG638">
            <v>3</v>
          </cell>
          <cell r="AH638">
            <v>2</v>
          </cell>
          <cell r="AI638">
            <v>3</v>
          </cell>
          <cell r="AJ638" t="str">
            <v>NULL</v>
          </cell>
          <cell r="AK638" t="str">
            <v>NULL</v>
          </cell>
          <cell r="AL638" t="str">
            <v>NULL</v>
          </cell>
        </row>
        <row r="639">
          <cell r="A639">
            <v>121332</v>
          </cell>
          <cell r="B639">
            <v>8152165</v>
          </cell>
          <cell r="C639" t="str">
            <v>Dishforth Airfield Community Primary School</v>
          </cell>
          <cell r="D639" t="str">
            <v>Yorkshire and the Humber</v>
          </cell>
          <cell r="E639" t="str">
            <v>North East, Yorkshire and the Humber</v>
          </cell>
          <cell r="F639" t="str">
            <v>North Yorkshire</v>
          </cell>
          <cell r="G639" t="str">
            <v>Skipton and Ripon</v>
          </cell>
          <cell r="H639" t="str">
            <v>YO7 3DL</v>
          </cell>
          <cell r="I639" t="str">
            <v>Community School</v>
          </cell>
          <cell r="J639" t="str">
            <v>Primary</v>
          </cell>
          <cell r="K639" t="str">
            <v>Does not have a sixth form</v>
          </cell>
          <cell r="L639">
            <v>10001106</v>
          </cell>
          <cell r="M639">
            <v>42341</v>
          </cell>
          <cell r="N639">
            <v>42342</v>
          </cell>
          <cell r="O639" t="str">
            <v>Maintained Academy and School Short inspection</v>
          </cell>
          <cell r="P639" t="str">
            <v>Schools - S8 deemed S5</v>
          </cell>
          <cell r="Q639" t="str">
            <v>NULL</v>
          </cell>
          <cell r="R639">
            <v>1</v>
          </cell>
          <cell r="S639" t="str">
            <v>NULL</v>
          </cell>
          <cell r="T639">
            <v>1</v>
          </cell>
          <cell r="U639">
            <v>1</v>
          </cell>
          <cell r="V639">
            <v>1</v>
          </cell>
          <cell r="W639">
            <v>1</v>
          </cell>
          <cell r="X639" t="str">
            <v>NULL</v>
          </cell>
          <cell r="Y639">
            <v>1</v>
          </cell>
          <cell r="Z639" t="str">
            <v>NULL</v>
          </cell>
          <cell r="AA639" t="str">
            <v>NULL</v>
          </cell>
          <cell r="AB639" t="str">
            <v>NULL</v>
          </cell>
          <cell r="AC639" t="str">
            <v>NULL</v>
          </cell>
          <cell r="AD639">
            <v>2</v>
          </cell>
          <cell r="AE639" t="str">
            <v>NULL</v>
          </cell>
          <cell r="AF639">
            <v>2</v>
          </cell>
          <cell r="AG639">
            <v>2</v>
          </cell>
          <cell r="AH639">
            <v>2</v>
          </cell>
          <cell r="AI639">
            <v>1</v>
          </cell>
          <cell r="AJ639" t="str">
            <v>NULL</v>
          </cell>
          <cell r="AK639">
            <v>2</v>
          </cell>
          <cell r="AL639">
            <v>9</v>
          </cell>
        </row>
        <row r="640">
          <cell r="A640">
            <v>121334</v>
          </cell>
          <cell r="B640">
            <v>8152167</v>
          </cell>
          <cell r="C640" t="str">
            <v>Colburn Community Primary School</v>
          </cell>
          <cell r="D640" t="str">
            <v>Yorkshire and the Humber</v>
          </cell>
          <cell r="E640" t="str">
            <v>North East, Yorkshire and the Humber</v>
          </cell>
          <cell r="F640" t="str">
            <v>North Yorkshire</v>
          </cell>
          <cell r="G640" t="str">
            <v>Richmond (Yorks)</v>
          </cell>
          <cell r="H640" t="str">
            <v>DL9 4LS</v>
          </cell>
          <cell r="I640" t="str">
            <v>Community School</v>
          </cell>
          <cell r="J640" t="str">
            <v>Primary</v>
          </cell>
          <cell r="K640" t="str">
            <v>Does not have a sixth form</v>
          </cell>
          <cell r="L640">
            <v>10006825</v>
          </cell>
          <cell r="M640">
            <v>42327</v>
          </cell>
          <cell r="N640">
            <v>42327</v>
          </cell>
          <cell r="O640" t="str">
            <v>Requires Improvement monitoring Visit 1</v>
          </cell>
          <cell r="P640" t="str">
            <v>Schools - S8</v>
          </cell>
          <cell r="Q640" t="str">
            <v>NULL</v>
          </cell>
          <cell r="R640" t="str">
            <v>NULL</v>
          </cell>
          <cell r="S640" t="str">
            <v>NULL</v>
          </cell>
          <cell r="T640" t="str">
            <v>NULL</v>
          </cell>
          <cell r="U640" t="str">
            <v>NULL</v>
          </cell>
          <cell r="V640" t="str">
            <v>NULL</v>
          </cell>
          <cell r="W640" t="str">
            <v>NULL</v>
          </cell>
          <cell r="X640" t="str">
            <v>NULL</v>
          </cell>
          <cell r="Y640" t="str">
            <v>NULL</v>
          </cell>
          <cell r="Z640" t="str">
            <v>NULL</v>
          </cell>
          <cell r="AA640" t="str">
            <v>NULL</v>
          </cell>
          <cell r="AB640" t="str">
            <v>NULL</v>
          </cell>
          <cell r="AC640" t="str">
            <v>NULL</v>
          </cell>
          <cell r="AD640">
            <v>3</v>
          </cell>
          <cell r="AE640" t="str">
            <v>NULL</v>
          </cell>
          <cell r="AF640">
            <v>3</v>
          </cell>
          <cell r="AG640">
            <v>3</v>
          </cell>
          <cell r="AH640">
            <v>2</v>
          </cell>
          <cell r="AI640">
            <v>3</v>
          </cell>
          <cell r="AJ640" t="str">
            <v>NULL</v>
          </cell>
          <cell r="AK640">
            <v>3</v>
          </cell>
          <cell r="AL640">
            <v>9</v>
          </cell>
        </row>
        <row r="641">
          <cell r="A641">
            <v>121342</v>
          </cell>
          <cell r="B641">
            <v>8152186</v>
          </cell>
          <cell r="C641" t="str">
            <v>Sheriff Hutton Primary School</v>
          </cell>
          <cell r="D641" t="str">
            <v>Yorkshire and the Humber</v>
          </cell>
          <cell r="E641" t="str">
            <v>North East, Yorkshire and the Humber</v>
          </cell>
          <cell r="F641" t="str">
            <v>North Yorkshire</v>
          </cell>
          <cell r="G641" t="str">
            <v>Thirsk and Malton</v>
          </cell>
          <cell r="H641" t="str">
            <v>YO60 6SH</v>
          </cell>
          <cell r="I641" t="str">
            <v>Community School</v>
          </cell>
          <cell r="J641" t="str">
            <v>Primary</v>
          </cell>
          <cell r="K641" t="str">
            <v>Does not have a sixth form</v>
          </cell>
          <cell r="L641">
            <v>10002066</v>
          </cell>
          <cell r="M641">
            <v>42297</v>
          </cell>
          <cell r="N641">
            <v>42298</v>
          </cell>
          <cell r="O641" t="str">
            <v>Requires Improvement S5 Reinspection Visit 1</v>
          </cell>
          <cell r="P641" t="str">
            <v>Schools - S5</v>
          </cell>
          <cell r="Q641" t="str">
            <v>NULL</v>
          </cell>
          <cell r="R641">
            <v>2</v>
          </cell>
          <cell r="S641" t="str">
            <v>NULL</v>
          </cell>
          <cell r="T641">
            <v>2</v>
          </cell>
          <cell r="U641">
            <v>2</v>
          </cell>
          <cell r="V641">
            <v>2</v>
          </cell>
          <cell r="W641">
            <v>2</v>
          </cell>
          <cell r="X641" t="str">
            <v>NULL</v>
          </cell>
          <cell r="Y641">
            <v>3</v>
          </cell>
          <cell r="Z641" t="str">
            <v>NULL</v>
          </cell>
          <cell r="AA641" t="str">
            <v>NULL</v>
          </cell>
          <cell r="AB641" t="str">
            <v>NULL</v>
          </cell>
          <cell r="AC641" t="str">
            <v>NULL</v>
          </cell>
          <cell r="AD641">
            <v>3</v>
          </cell>
          <cell r="AE641" t="str">
            <v>NULL</v>
          </cell>
          <cell r="AF641">
            <v>3</v>
          </cell>
          <cell r="AG641">
            <v>3</v>
          </cell>
          <cell r="AH641">
            <v>3</v>
          </cell>
          <cell r="AI641">
            <v>3</v>
          </cell>
          <cell r="AJ641" t="str">
            <v>NULL</v>
          </cell>
          <cell r="AK641" t="str">
            <v>NULL</v>
          </cell>
          <cell r="AL641" t="str">
            <v>NULL</v>
          </cell>
        </row>
        <row r="642">
          <cell r="A642">
            <v>121358</v>
          </cell>
          <cell r="B642">
            <v>8152224</v>
          </cell>
          <cell r="C642" t="str">
            <v>Cayton Community Primary School</v>
          </cell>
          <cell r="D642" t="str">
            <v>Yorkshire and the Humber</v>
          </cell>
          <cell r="E642" t="str">
            <v>North East, Yorkshire and the Humber</v>
          </cell>
          <cell r="F642" t="str">
            <v>North Yorkshire</v>
          </cell>
          <cell r="G642" t="str">
            <v>Scarborough and Whitby</v>
          </cell>
          <cell r="H642" t="str">
            <v>YO11 3NN</v>
          </cell>
          <cell r="I642" t="str">
            <v>Community School</v>
          </cell>
          <cell r="J642" t="str">
            <v>Primary</v>
          </cell>
          <cell r="K642" t="str">
            <v>Does not have a sixth form</v>
          </cell>
          <cell r="L642">
            <v>10002073</v>
          </cell>
          <cell r="M642">
            <v>42269</v>
          </cell>
          <cell r="N642">
            <v>42270</v>
          </cell>
          <cell r="O642" t="str">
            <v>Requires Improvement S5 Reinspection Visit 1</v>
          </cell>
          <cell r="P642" t="str">
            <v>Schools - S5</v>
          </cell>
          <cell r="Q642" t="str">
            <v>NULL</v>
          </cell>
          <cell r="R642">
            <v>2</v>
          </cell>
          <cell r="S642" t="str">
            <v>NULL</v>
          </cell>
          <cell r="T642">
            <v>2</v>
          </cell>
          <cell r="U642">
            <v>2</v>
          </cell>
          <cell r="V642">
            <v>2</v>
          </cell>
          <cell r="W642">
            <v>2</v>
          </cell>
          <cell r="X642" t="str">
            <v>NULL</v>
          </cell>
          <cell r="Y642">
            <v>2</v>
          </cell>
          <cell r="Z642" t="str">
            <v>NULL</v>
          </cell>
          <cell r="AA642" t="str">
            <v>NULL</v>
          </cell>
          <cell r="AB642" t="str">
            <v>NULL</v>
          </cell>
          <cell r="AC642" t="str">
            <v>NULL</v>
          </cell>
          <cell r="AD642">
            <v>3</v>
          </cell>
          <cell r="AE642" t="str">
            <v>NULL</v>
          </cell>
          <cell r="AF642">
            <v>3</v>
          </cell>
          <cell r="AG642">
            <v>3</v>
          </cell>
          <cell r="AH642">
            <v>2</v>
          </cell>
          <cell r="AI642">
            <v>3</v>
          </cell>
          <cell r="AJ642" t="str">
            <v>NULL</v>
          </cell>
          <cell r="AK642" t="str">
            <v>NULL</v>
          </cell>
          <cell r="AL642" t="str">
            <v>NULL</v>
          </cell>
        </row>
        <row r="643">
          <cell r="A643">
            <v>121391</v>
          </cell>
          <cell r="B643">
            <v>8152321</v>
          </cell>
          <cell r="C643" t="str">
            <v>Kettlesing Felliscliffe Community Primary School</v>
          </cell>
          <cell r="D643" t="str">
            <v>Yorkshire and the Humber</v>
          </cell>
          <cell r="E643" t="str">
            <v>North East, Yorkshire and the Humber</v>
          </cell>
          <cell r="F643" t="str">
            <v>North Yorkshire</v>
          </cell>
          <cell r="G643" t="str">
            <v>Skipton and Ripon</v>
          </cell>
          <cell r="H643" t="str">
            <v>HG3 2LB</v>
          </cell>
          <cell r="I643" t="str">
            <v>Community School</v>
          </cell>
          <cell r="J643" t="str">
            <v>Primary</v>
          </cell>
          <cell r="K643" t="str">
            <v>Does not have a sixth form</v>
          </cell>
          <cell r="L643">
            <v>10002726</v>
          </cell>
          <cell r="M643">
            <v>42311</v>
          </cell>
          <cell r="N643">
            <v>42311</v>
          </cell>
          <cell r="O643" t="str">
            <v>Maintained Academy and School Short inspection</v>
          </cell>
          <cell r="P643" t="str">
            <v>Schools - Short inspection</v>
          </cell>
          <cell r="Q643" t="str">
            <v>NULL</v>
          </cell>
          <cell r="R643" t="str">
            <v>NULL</v>
          </cell>
          <cell r="S643" t="str">
            <v>NULL</v>
          </cell>
          <cell r="T643" t="str">
            <v>NULL</v>
          </cell>
          <cell r="U643" t="str">
            <v>NULL</v>
          </cell>
          <cell r="V643" t="str">
            <v>NULL</v>
          </cell>
          <cell r="W643" t="str">
            <v>NULL</v>
          </cell>
          <cell r="X643" t="str">
            <v>NULL</v>
          </cell>
          <cell r="Y643" t="str">
            <v>NULL</v>
          </cell>
          <cell r="Z643" t="str">
            <v>NULL</v>
          </cell>
          <cell r="AA643" t="str">
            <v>NULL</v>
          </cell>
          <cell r="AB643" t="str">
            <v>NULL</v>
          </cell>
          <cell r="AC643" t="str">
            <v>NULL</v>
          </cell>
          <cell r="AD643">
            <v>2</v>
          </cell>
          <cell r="AE643" t="str">
            <v>NULL</v>
          </cell>
          <cell r="AF643">
            <v>2</v>
          </cell>
          <cell r="AG643">
            <v>2</v>
          </cell>
          <cell r="AH643">
            <v>2</v>
          </cell>
          <cell r="AI643">
            <v>2</v>
          </cell>
          <cell r="AJ643" t="str">
            <v>NULL</v>
          </cell>
          <cell r="AK643">
            <v>8</v>
          </cell>
          <cell r="AL643" t="str">
            <v>NULL</v>
          </cell>
        </row>
        <row r="644">
          <cell r="A644">
            <v>121436</v>
          </cell>
          <cell r="B644">
            <v>8152381</v>
          </cell>
          <cell r="C644" t="str">
            <v>Thorpe Willoughby Community Primary School</v>
          </cell>
          <cell r="D644" t="str">
            <v>Yorkshire and the Humber</v>
          </cell>
          <cell r="E644" t="str">
            <v>North East, Yorkshire and the Humber</v>
          </cell>
          <cell r="F644" t="str">
            <v>North Yorkshire</v>
          </cell>
          <cell r="G644" t="str">
            <v>Selby and Ainsty</v>
          </cell>
          <cell r="H644" t="str">
            <v>YO8 9NX</v>
          </cell>
          <cell r="I644" t="str">
            <v>Community School</v>
          </cell>
          <cell r="J644" t="str">
            <v>Primary</v>
          </cell>
          <cell r="K644" t="str">
            <v>Does not have a sixth form</v>
          </cell>
          <cell r="L644">
            <v>10002069</v>
          </cell>
          <cell r="M644">
            <v>42312</v>
          </cell>
          <cell r="N644">
            <v>42313</v>
          </cell>
          <cell r="O644" t="str">
            <v>Requires Improvement S5 Reinspection Visit 1</v>
          </cell>
          <cell r="P644" t="str">
            <v>Schools - S5</v>
          </cell>
          <cell r="Q644" t="str">
            <v>NULL</v>
          </cell>
          <cell r="R644">
            <v>2</v>
          </cell>
          <cell r="S644" t="str">
            <v>NULL</v>
          </cell>
          <cell r="T644">
            <v>2</v>
          </cell>
          <cell r="U644">
            <v>2</v>
          </cell>
          <cell r="V644">
            <v>2</v>
          </cell>
          <cell r="W644">
            <v>2</v>
          </cell>
          <cell r="X644" t="str">
            <v>NULL</v>
          </cell>
          <cell r="Y644">
            <v>2</v>
          </cell>
          <cell r="Z644" t="str">
            <v>NULL</v>
          </cell>
          <cell r="AA644" t="str">
            <v>NULL</v>
          </cell>
          <cell r="AB644" t="str">
            <v>NULL</v>
          </cell>
          <cell r="AC644" t="str">
            <v>NULL</v>
          </cell>
          <cell r="AD644">
            <v>3</v>
          </cell>
          <cell r="AE644" t="str">
            <v>NULL</v>
          </cell>
          <cell r="AF644">
            <v>3</v>
          </cell>
          <cell r="AG644">
            <v>3</v>
          </cell>
          <cell r="AH644">
            <v>2</v>
          </cell>
          <cell r="AI644">
            <v>3</v>
          </cell>
          <cell r="AJ644" t="str">
            <v>NULL</v>
          </cell>
          <cell r="AK644" t="str">
            <v>NULL</v>
          </cell>
          <cell r="AL644" t="str">
            <v>NULL</v>
          </cell>
        </row>
        <row r="645">
          <cell r="A645">
            <v>121442</v>
          </cell>
          <cell r="B645">
            <v>8152388</v>
          </cell>
          <cell r="C645" t="str">
            <v>Ripon, Greystone Community Primary School</v>
          </cell>
          <cell r="D645" t="str">
            <v>Yorkshire and the Humber</v>
          </cell>
          <cell r="E645" t="str">
            <v>North East, Yorkshire and the Humber</v>
          </cell>
          <cell r="F645" t="str">
            <v>North Yorkshire</v>
          </cell>
          <cell r="G645" t="str">
            <v>Skipton and Ripon</v>
          </cell>
          <cell r="H645" t="str">
            <v>HG4 1RW</v>
          </cell>
          <cell r="I645" t="str">
            <v>Community School</v>
          </cell>
          <cell r="J645" t="str">
            <v>Primary</v>
          </cell>
          <cell r="K645" t="str">
            <v>Does not have a sixth form</v>
          </cell>
          <cell r="L645">
            <v>10007174</v>
          </cell>
          <cell r="M645">
            <v>42349</v>
          </cell>
          <cell r="N645">
            <v>42349</v>
          </cell>
          <cell r="O645" t="str">
            <v>Requires Improvement monitoring Visit 1</v>
          </cell>
          <cell r="P645" t="str">
            <v>Schools - S8</v>
          </cell>
          <cell r="Q645" t="str">
            <v>NULL</v>
          </cell>
          <cell r="R645" t="str">
            <v>NULL</v>
          </cell>
          <cell r="S645" t="str">
            <v>NULL</v>
          </cell>
          <cell r="T645" t="str">
            <v>NULL</v>
          </cell>
          <cell r="U645" t="str">
            <v>NULL</v>
          </cell>
          <cell r="V645" t="str">
            <v>NULL</v>
          </cell>
          <cell r="W645" t="str">
            <v>NULL</v>
          </cell>
          <cell r="X645" t="str">
            <v>NULL</v>
          </cell>
          <cell r="Y645" t="str">
            <v>NULL</v>
          </cell>
          <cell r="Z645" t="str">
            <v>NULL</v>
          </cell>
          <cell r="AA645" t="str">
            <v>NULL</v>
          </cell>
          <cell r="AB645" t="str">
            <v>NULL</v>
          </cell>
          <cell r="AC645" t="str">
            <v>NULL</v>
          </cell>
          <cell r="AD645">
            <v>3</v>
          </cell>
          <cell r="AE645" t="str">
            <v>NULL</v>
          </cell>
          <cell r="AF645">
            <v>3</v>
          </cell>
          <cell r="AG645">
            <v>3</v>
          </cell>
          <cell r="AH645">
            <v>3</v>
          </cell>
          <cell r="AI645">
            <v>3</v>
          </cell>
          <cell r="AJ645" t="str">
            <v>NULL</v>
          </cell>
          <cell r="AK645">
            <v>2</v>
          </cell>
          <cell r="AL645">
            <v>9</v>
          </cell>
        </row>
        <row r="646">
          <cell r="A646">
            <v>121444</v>
          </cell>
          <cell r="B646">
            <v>8152390</v>
          </cell>
          <cell r="C646" t="str">
            <v>Barwic Parade Community Primary School, Selby</v>
          </cell>
          <cell r="D646" t="str">
            <v>Yorkshire and the Humber</v>
          </cell>
          <cell r="E646" t="str">
            <v>North East, Yorkshire and the Humber</v>
          </cell>
          <cell r="F646" t="str">
            <v>North Yorkshire</v>
          </cell>
          <cell r="G646" t="str">
            <v>Selby and Ainsty</v>
          </cell>
          <cell r="H646" t="str">
            <v>YO8 8DJ</v>
          </cell>
          <cell r="I646" t="str">
            <v>Community School</v>
          </cell>
          <cell r="J646" t="str">
            <v>Primary</v>
          </cell>
          <cell r="K646" t="str">
            <v>Does not have a sixth form</v>
          </cell>
          <cell r="L646">
            <v>10006798</v>
          </cell>
          <cell r="M646">
            <v>42328</v>
          </cell>
          <cell r="N646">
            <v>42328</v>
          </cell>
          <cell r="O646" t="str">
            <v>Requires Improvement monitoring Visit 1</v>
          </cell>
          <cell r="P646" t="str">
            <v>Schools - S8</v>
          </cell>
          <cell r="Q646" t="str">
            <v>NULL</v>
          </cell>
          <cell r="R646" t="str">
            <v>NULL</v>
          </cell>
          <cell r="S646" t="str">
            <v>NULL</v>
          </cell>
          <cell r="T646" t="str">
            <v>NULL</v>
          </cell>
          <cell r="U646" t="str">
            <v>NULL</v>
          </cell>
          <cell r="V646" t="str">
            <v>NULL</v>
          </cell>
          <cell r="W646" t="str">
            <v>NULL</v>
          </cell>
          <cell r="X646" t="str">
            <v>NULL</v>
          </cell>
          <cell r="Y646" t="str">
            <v>NULL</v>
          </cell>
          <cell r="Z646" t="str">
            <v>NULL</v>
          </cell>
          <cell r="AA646" t="str">
            <v>NULL</v>
          </cell>
          <cell r="AB646" t="str">
            <v>NULL</v>
          </cell>
          <cell r="AC646" t="str">
            <v>NULL</v>
          </cell>
          <cell r="AD646">
            <v>3</v>
          </cell>
          <cell r="AE646" t="str">
            <v>NULL</v>
          </cell>
          <cell r="AF646">
            <v>3</v>
          </cell>
          <cell r="AG646">
            <v>3</v>
          </cell>
          <cell r="AH646">
            <v>3</v>
          </cell>
          <cell r="AI646">
            <v>3</v>
          </cell>
          <cell r="AJ646" t="str">
            <v>NULL</v>
          </cell>
          <cell r="AK646">
            <v>2</v>
          </cell>
          <cell r="AL646">
            <v>9</v>
          </cell>
        </row>
        <row r="647">
          <cell r="A647">
            <v>121452</v>
          </cell>
          <cell r="B647">
            <v>8152404</v>
          </cell>
          <cell r="C647" t="str">
            <v>Langton Primary School</v>
          </cell>
          <cell r="D647" t="str">
            <v>Yorkshire and the Humber</v>
          </cell>
          <cell r="E647" t="str">
            <v>North East, Yorkshire and the Humber</v>
          </cell>
          <cell r="F647" t="str">
            <v>North Yorkshire</v>
          </cell>
          <cell r="G647" t="str">
            <v>Thirsk and Malton</v>
          </cell>
          <cell r="H647" t="str">
            <v>YO17 9QP</v>
          </cell>
          <cell r="I647" t="str">
            <v>Community School</v>
          </cell>
          <cell r="J647" t="str">
            <v>Primary</v>
          </cell>
          <cell r="K647" t="str">
            <v>Does not have a sixth form</v>
          </cell>
          <cell r="L647">
            <v>10002075</v>
          </cell>
          <cell r="M647">
            <v>42271</v>
          </cell>
          <cell r="N647">
            <v>42272</v>
          </cell>
          <cell r="O647" t="str">
            <v>Requires Improvement S5 Reinspection Visit 1</v>
          </cell>
          <cell r="P647" t="str">
            <v>Schools - S5</v>
          </cell>
          <cell r="Q647" t="str">
            <v>NULL</v>
          </cell>
          <cell r="R647">
            <v>2</v>
          </cell>
          <cell r="S647" t="str">
            <v>NULL</v>
          </cell>
          <cell r="T647">
            <v>2</v>
          </cell>
          <cell r="U647">
            <v>2</v>
          </cell>
          <cell r="V647">
            <v>2</v>
          </cell>
          <cell r="W647">
            <v>2</v>
          </cell>
          <cell r="X647" t="str">
            <v>NULL</v>
          </cell>
          <cell r="Y647">
            <v>2</v>
          </cell>
          <cell r="Z647" t="str">
            <v>NULL</v>
          </cell>
          <cell r="AA647" t="str">
            <v>NULL</v>
          </cell>
          <cell r="AB647" t="str">
            <v>NULL</v>
          </cell>
          <cell r="AC647" t="str">
            <v>NULL</v>
          </cell>
          <cell r="AD647">
            <v>3</v>
          </cell>
          <cell r="AE647" t="str">
            <v>NULL</v>
          </cell>
          <cell r="AF647">
            <v>3</v>
          </cell>
          <cell r="AG647">
            <v>3</v>
          </cell>
          <cell r="AH647">
            <v>3</v>
          </cell>
          <cell r="AI647">
            <v>3</v>
          </cell>
          <cell r="AJ647" t="str">
            <v>NULL</v>
          </cell>
          <cell r="AK647" t="str">
            <v>NULL</v>
          </cell>
          <cell r="AL647" t="str">
            <v>NULL</v>
          </cell>
        </row>
        <row r="648">
          <cell r="A648">
            <v>121480</v>
          </cell>
          <cell r="B648">
            <v>8153012</v>
          </cell>
          <cell r="C648" t="str">
            <v>Bilsdale Midcable Chop Gate Church of England Voluntary Controlled Primary School</v>
          </cell>
          <cell r="D648" t="str">
            <v>Yorkshire and the Humber</v>
          </cell>
          <cell r="E648" t="str">
            <v>North East, Yorkshire and the Humber</v>
          </cell>
          <cell r="F648" t="str">
            <v>North Yorkshire</v>
          </cell>
          <cell r="G648" t="str">
            <v>Richmond (Yorks)</v>
          </cell>
          <cell r="H648" t="str">
            <v>TS9 7JL</v>
          </cell>
          <cell r="I648" t="str">
            <v>Voluntary Controlled School</v>
          </cell>
          <cell r="J648" t="str">
            <v>Primary</v>
          </cell>
          <cell r="K648" t="str">
            <v>Does not have a sixth form</v>
          </cell>
          <cell r="L648">
            <v>10002807</v>
          </cell>
          <cell r="M648">
            <v>42269</v>
          </cell>
          <cell r="N648">
            <v>42270</v>
          </cell>
          <cell r="O648" t="str">
            <v>Maintained Academy and School Short inspection</v>
          </cell>
          <cell r="P648" t="str">
            <v>Schools - S8 deemed S5</v>
          </cell>
          <cell r="Q648" t="str">
            <v>NULL</v>
          </cell>
          <cell r="R648">
            <v>3</v>
          </cell>
          <cell r="S648" t="str">
            <v>NULL</v>
          </cell>
          <cell r="T648">
            <v>3</v>
          </cell>
          <cell r="U648">
            <v>3</v>
          </cell>
          <cell r="V648">
            <v>3</v>
          </cell>
          <cell r="W648">
            <v>3</v>
          </cell>
          <cell r="X648" t="str">
            <v>NULL</v>
          </cell>
          <cell r="Y648">
            <v>2</v>
          </cell>
          <cell r="Z648" t="str">
            <v>NULL</v>
          </cell>
          <cell r="AA648" t="str">
            <v>NULL</v>
          </cell>
          <cell r="AB648" t="str">
            <v>NULL</v>
          </cell>
          <cell r="AC648" t="str">
            <v>NULL</v>
          </cell>
          <cell r="AD648">
            <v>2</v>
          </cell>
          <cell r="AE648" t="str">
            <v>NULL</v>
          </cell>
          <cell r="AF648">
            <v>2</v>
          </cell>
          <cell r="AG648">
            <v>2</v>
          </cell>
          <cell r="AH648">
            <v>1</v>
          </cell>
          <cell r="AI648">
            <v>1</v>
          </cell>
          <cell r="AJ648" t="str">
            <v>NULL</v>
          </cell>
          <cell r="AK648">
            <v>8</v>
          </cell>
          <cell r="AL648" t="str">
            <v>NULL</v>
          </cell>
        </row>
        <row r="649">
          <cell r="A649">
            <v>121492</v>
          </cell>
          <cell r="B649">
            <v>8153039</v>
          </cell>
          <cell r="C649" t="str">
            <v>Foston Church of England Voluntary Controlled Primary School</v>
          </cell>
          <cell r="D649" t="str">
            <v>Yorkshire and the Humber</v>
          </cell>
          <cell r="E649" t="str">
            <v>North East, Yorkshire and the Humber</v>
          </cell>
          <cell r="F649" t="str">
            <v>North Yorkshire</v>
          </cell>
          <cell r="G649" t="str">
            <v>Thirsk and Malton</v>
          </cell>
          <cell r="H649" t="str">
            <v>YO60 7QB</v>
          </cell>
          <cell r="I649" t="str">
            <v>Voluntary Controlled School</v>
          </cell>
          <cell r="J649" t="str">
            <v>Primary</v>
          </cell>
          <cell r="K649" t="str">
            <v>Does not have a sixth form</v>
          </cell>
          <cell r="L649">
            <v>10001323</v>
          </cell>
          <cell r="M649">
            <v>42339</v>
          </cell>
          <cell r="N649">
            <v>42339</v>
          </cell>
          <cell r="O649" t="str">
            <v>Maintained Academy and School Short inspection</v>
          </cell>
          <cell r="P649" t="str">
            <v>Schools - Short inspection</v>
          </cell>
          <cell r="Q649" t="str">
            <v>NULL</v>
          </cell>
          <cell r="R649" t="str">
            <v>NULL</v>
          </cell>
          <cell r="S649" t="str">
            <v>NULL</v>
          </cell>
          <cell r="T649" t="str">
            <v>NULL</v>
          </cell>
          <cell r="U649" t="str">
            <v>NULL</v>
          </cell>
          <cell r="V649" t="str">
            <v>NULL</v>
          </cell>
          <cell r="W649" t="str">
            <v>NULL</v>
          </cell>
          <cell r="X649" t="str">
            <v>NULL</v>
          </cell>
          <cell r="Y649" t="str">
            <v>NULL</v>
          </cell>
          <cell r="Z649" t="str">
            <v>NULL</v>
          </cell>
          <cell r="AA649" t="str">
            <v>NULL</v>
          </cell>
          <cell r="AB649" t="str">
            <v>NULL</v>
          </cell>
          <cell r="AC649" t="str">
            <v>NULL</v>
          </cell>
          <cell r="AD649">
            <v>2</v>
          </cell>
          <cell r="AE649" t="str">
            <v>NULL</v>
          </cell>
          <cell r="AF649">
            <v>2</v>
          </cell>
          <cell r="AG649">
            <v>2</v>
          </cell>
          <cell r="AH649">
            <v>1</v>
          </cell>
          <cell r="AI649">
            <v>2</v>
          </cell>
          <cell r="AJ649" t="str">
            <v>NULL</v>
          </cell>
          <cell r="AK649">
            <v>2</v>
          </cell>
          <cell r="AL649">
            <v>9</v>
          </cell>
        </row>
        <row r="650">
          <cell r="A650">
            <v>121500</v>
          </cell>
          <cell r="B650">
            <v>8153054</v>
          </cell>
          <cell r="C650" t="str">
            <v>Hovingham Church of England Voluntary Controlled Primary School</v>
          </cell>
          <cell r="D650" t="str">
            <v>Yorkshire and the Humber</v>
          </cell>
          <cell r="E650" t="str">
            <v>North East, Yorkshire and the Humber</v>
          </cell>
          <cell r="F650" t="str">
            <v>North Yorkshire</v>
          </cell>
          <cell r="G650" t="str">
            <v>Thirsk and Malton</v>
          </cell>
          <cell r="H650" t="str">
            <v>YO62 4LF</v>
          </cell>
          <cell r="I650" t="str">
            <v>Voluntary Controlled School</v>
          </cell>
          <cell r="J650" t="str">
            <v>Primary</v>
          </cell>
          <cell r="K650" t="str">
            <v>Does not have a sixth form</v>
          </cell>
          <cell r="L650">
            <v>10000585</v>
          </cell>
          <cell r="M650">
            <v>42318</v>
          </cell>
          <cell r="N650">
            <v>42319</v>
          </cell>
          <cell r="O650" t="str">
            <v>Maintained Academy and School Short inspection</v>
          </cell>
          <cell r="P650" t="str">
            <v>Schools - S8 deemed S5</v>
          </cell>
          <cell r="Q650" t="str">
            <v>NULL</v>
          </cell>
          <cell r="R650">
            <v>3</v>
          </cell>
          <cell r="S650" t="str">
            <v>NULL</v>
          </cell>
          <cell r="T650">
            <v>3</v>
          </cell>
          <cell r="U650">
            <v>3</v>
          </cell>
          <cell r="V650">
            <v>2</v>
          </cell>
          <cell r="W650">
            <v>3</v>
          </cell>
          <cell r="X650" t="str">
            <v>NULL</v>
          </cell>
          <cell r="Y650">
            <v>3</v>
          </cell>
          <cell r="Z650" t="str">
            <v>NULL</v>
          </cell>
          <cell r="AA650" t="str">
            <v>NULL</v>
          </cell>
          <cell r="AB650" t="str">
            <v>NULL</v>
          </cell>
          <cell r="AC650" t="str">
            <v>NULL</v>
          </cell>
          <cell r="AD650">
            <v>2</v>
          </cell>
          <cell r="AE650" t="str">
            <v>NULL</v>
          </cell>
          <cell r="AF650">
            <v>2</v>
          </cell>
          <cell r="AG650">
            <v>2</v>
          </cell>
          <cell r="AH650">
            <v>1</v>
          </cell>
          <cell r="AI650">
            <v>2</v>
          </cell>
          <cell r="AJ650" t="str">
            <v>NULL</v>
          </cell>
          <cell r="AK650">
            <v>8</v>
          </cell>
          <cell r="AL650" t="str">
            <v>NULL</v>
          </cell>
        </row>
        <row r="651">
          <cell r="A651">
            <v>121512</v>
          </cell>
          <cell r="B651">
            <v>8153092</v>
          </cell>
          <cell r="C651" t="str">
            <v>Richmond Church of England Primary School</v>
          </cell>
          <cell r="D651" t="str">
            <v>Yorkshire and the Humber</v>
          </cell>
          <cell r="E651" t="str">
            <v>North East, Yorkshire and the Humber</v>
          </cell>
          <cell r="F651" t="str">
            <v>North Yorkshire</v>
          </cell>
          <cell r="G651" t="str">
            <v>Richmond (Yorks)</v>
          </cell>
          <cell r="H651" t="str">
            <v>DL10 4NF</v>
          </cell>
          <cell r="I651" t="str">
            <v>Voluntary Controlled School</v>
          </cell>
          <cell r="J651" t="str">
            <v>Primary</v>
          </cell>
          <cell r="K651" t="str">
            <v>Does not have a sixth form</v>
          </cell>
          <cell r="L651">
            <v>10004018</v>
          </cell>
          <cell r="M651">
            <v>42283</v>
          </cell>
          <cell r="N651">
            <v>42284</v>
          </cell>
          <cell r="O651" t="str">
            <v>Schools into Special Measures Visit 2</v>
          </cell>
          <cell r="P651" t="str">
            <v>Schools - S8</v>
          </cell>
          <cell r="Q651" t="str">
            <v>NULL</v>
          </cell>
          <cell r="R651" t="str">
            <v>NULL</v>
          </cell>
          <cell r="S651" t="str">
            <v>NULL</v>
          </cell>
          <cell r="T651" t="str">
            <v>NULL</v>
          </cell>
          <cell r="U651" t="str">
            <v>NULL</v>
          </cell>
          <cell r="V651" t="str">
            <v>NULL</v>
          </cell>
          <cell r="W651" t="str">
            <v>NULL</v>
          </cell>
          <cell r="X651" t="str">
            <v>NULL</v>
          </cell>
          <cell r="Y651" t="str">
            <v>NULL</v>
          </cell>
          <cell r="Z651" t="str">
            <v>NULL</v>
          </cell>
          <cell r="AA651" t="str">
            <v>NULL</v>
          </cell>
          <cell r="AB651" t="str">
            <v>NULL</v>
          </cell>
          <cell r="AC651" t="str">
            <v>NULL</v>
          </cell>
          <cell r="AD651">
            <v>4</v>
          </cell>
          <cell r="AE651" t="str">
            <v>SM</v>
          </cell>
          <cell r="AF651">
            <v>4</v>
          </cell>
          <cell r="AG651">
            <v>4</v>
          </cell>
          <cell r="AH651">
            <v>3</v>
          </cell>
          <cell r="AI651">
            <v>4</v>
          </cell>
          <cell r="AJ651" t="str">
            <v>NULL</v>
          </cell>
          <cell r="AK651">
            <v>2</v>
          </cell>
          <cell r="AL651">
            <v>9</v>
          </cell>
        </row>
        <row r="652">
          <cell r="A652">
            <v>121527</v>
          </cell>
          <cell r="B652">
            <v>8153133</v>
          </cell>
          <cell r="C652" t="str">
            <v>Barton Church of England Primary School</v>
          </cell>
          <cell r="D652" t="str">
            <v>Yorkshire and the Humber</v>
          </cell>
          <cell r="E652" t="str">
            <v>North East, Yorkshire and the Humber</v>
          </cell>
          <cell r="F652" t="str">
            <v>North Yorkshire</v>
          </cell>
          <cell r="G652" t="str">
            <v>Richmond (Yorks)</v>
          </cell>
          <cell r="H652" t="str">
            <v>DL10 6LJ</v>
          </cell>
          <cell r="I652" t="str">
            <v>Voluntary Controlled School</v>
          </cell>
          <cell r="J652" t="str">
            <v>Primary</v>
          </cell>
          <cell r="K652" t="str">
            <v>Does not have a sixth form</v>
          </cell>
          <cell r="L652">
            <v>10006736</v>
          </cell>
          <cell r="M652">
            <v>42285</v>
          </cell>
          <cell r="N652">
            <v>42285</v>
          </cell>
          <cell r="O652" t="str">
            <v>Requires Improvement monitoring Visit 1</v>
          </cell>
          <cell r="P652" t="str">
            <v>Schools - S8</v>
          </cell>
          <cell r="Q652" t="str">
            <v>NULL</v>
          </cell>
          <cell r="R652" t="str">
            <v>NULL</v>
          </cell>
          <cell r="S652" t="str">
            <v>NULL</v>
          </cell>
          <cell r="T652" t="str">
            <v>NULL</v>
          </cell>
          <cell r="U652" t="str">
            <v>NULL</v>
          </cell>
          <cell r="V652" t="str">
            <v>NULL</v>
          </cell>
          <cell r="W652" t="str">
            <v>NULL</v>
          </cell>
          <cell r="X652" t="str">
            <v>NULL</v>
          </cell>
          <cell r="Y652" t="str">
            <v>NULL</v>
          </cell>
          <cell r="Z652" t="str">
            <v>NULL</v>
          </cell>
          <cell r="AA652" t="str">
            <v>NULL</v>
          </cell>
          <cell r="AB652" t="str">
            <v>NULL</v>
          </cell>
          <cell r="AC652" t="str">
            <v>NULL</v>
          </cell>
          <cell r="AD652">
            <v>3</v>
          </cell>
          <cell r="AE652" t="str">
            <v>NULL</v>
          </cell>
          <cell r="AF652">
            <v>3</v>
          </cell>
          <cell r="AG652">
            <v>3</v>
          </cell>
          <cell r="AH652">
            <v>3</v>
          </cell>
          <cell r="AI652">
            <v>3</v>
          </cell>
          <cell r="AJ652" t="str">
            <v>NULL</v>
          </cell>
          <cell r="AK652">
            <v>3</v>
          </cell>
          <cell r="AL652">
            <v>9</v>
          </cell>
        </row>
        <row r="653">
          <cell r="A653">
            <v>121543</v>
          </cell>
          <cell r="B653">
            <v>8153208</v>
          </cell>
          <cell r="C653" t="str">
            <v>Melsonby Methodist Primary School</v>
          </cell>
          <cell r="D653" t="str">
            <v>Yorkshire and the Humber</v>
          </cell>
          <cell r="E653" t="str">
            <v>North East, Yorkshire and the Humber</v>
          </cell>
          <cell r="F653" t="str">
            <v>North Yorkshire</v>
          </cell>
          <cell r="G653" t="str">
            <v>Richmond (Yorks)</v>
          </cell>
          <cell r="H653" t="str">
            <v>DL10 5ND</v>
          </cell>
          <cell r="I653" t="str">
            <v>Voluntary Controlled School</v>
          </cell>
          <cell r="J653" t="str">
            <v>Primary</v>
          </cell>
          <cell r="K653" t="str">
            <v>Does not have a sixth form</v>
          </cell>
          <cell r="L653">
            <v>10003600</v>
          </cell>
          <cell r="M653">
            <v>42346</v>
          </cell>
          <cell r="N653">
            <v>42346</v>
          </cell>
          <cell r="O653" t="str">
            <v>Maintained Academy and School Short inspection</v>
          </cell>
          <cell r="P653" t="str">
            <v>Schools - Short inspection</v>
          </cell>
          <cell r="Q653" t="str">
            <v>NULL</v>
          </cell>
          <cell r="R653" t="str">
            <v>NULL</v>
          </cell>
          <cell r="S653" t="str">
            <v>NULL</v>
          </cell>
          <cell r="T653" t="str">
            <v>NULL</v>
          </cell>
          <cell r="U653" t="str">
            <v>NULL</v>
          </cell>
          <cell r="V653" t="str">
            <v>NULL</v>
          </cell>
          <cell r="W653" t="str">
            <v>NULL</v>
          </cell>
          <cell r="X653" t="str">
            <v>NULL</v>
          </cell>
          <cell r="Y653" t="str">
            <v>NULL</v>
          </cell>
          <cell r="Z653" t="str">
            <v>NULL</v>
          </cell>
          <cell r="AA653" t="str">
            <v>NULL</v>
          </cell>
          <cell r="AB653" t="str">
            <v>NULL</v>
          </cell>
          <cell r="AC653" t="str">
            <v>NULL</v>
          </cell>
          <cell r="AD653">
            <v>2</v>
          </cell>
          <cell r="AE653" t="str">
            <v>NULL</v>
          </cell>
          <cell r="AF653">
            <v>2</v>
          </cell>
          <cell r="AG653">
            <v>2</v>
          </cell>
          <cell r="AH653">
            <v>2</v>
          </cell>
          <cell r="AI653">
            <v>1</v>
          </cell>
          <cell r="AJ653" t="str">
            <v>NULL</v>
          </cell>
          <cell r="AK653">
            <v>2</v>
          </cell>
          <cell r="AL653">
            <v>9</v>
          </cell>
        </row>
        <row r="654">
          <cell r="A654">
            <v>121596</v>
          </cell>
          <cell r="B654">
            <v>8153282</v>
          </cell>
          <cell r="C654" t="str">
            <v>Wistow Parochial Church of England Voluntary Controlled Primary School</v>
          </cell>
          <cell r="D654" t="str">
            <v>Yorkshire and the Humber</v>
          </cell>
          <cell r="E654" t="str">
            <v>North East, Yorkshire and the Humber</v>
          </cell>
          <cell r="F654" t="str">
            <v>North Yorkshire</v>
          </cell>
          <cell r="G654" t="str">
            <v>Selby and Ainsty</v>
          </cell>
          <cell r="H654" t="str">
            <v>YO8 3UU</v>
          </cell>
          <cell r="I654" t="str">
            <v>Voluntary Controlled School</v>
          </cell>
          <cell r="J654" t="str">
            <v>Primary</v>
          </cell>
          <cell r="K654" t="str">
            <v>Does not have a sixth form</v>
          </cell>
          <cell r="L654">
            <v>10000457</v>
          </cell>
          <cell r="M654">
            <v>42348</v>
          </cell>
          <cell r="N654">
            <v>42349</v>
          </cell>
          <cell r="O654" t="str">
            <v>Maintained Academy and School Short inspection</v>
          </cell>
          <cell r="P654" t="str">
            <v>Schools - S8 deemed S5</v>
          </cell>
          <cell r="Q654" t="str">
            <v>NULL</v>
          </cell>
          <cell r="R654">
            <v>2</v>
          </cell>
          <cell r="S654" t="str">
            <v>NULL</v>
          </cell>
          <cell r="T654">
            <v>2</v>
          </cell>
          <cell r="U654">
            <v>2</v>
          </cell>
          <cell r="V654">
            <v>2</v>
          </cell>
          <cell r="W654">
            <v>2</v>
          </cell>
          <cell r="X654" t="str">
            <v>NULL</v>
          </cell>
          <cell r="Y654">
            <v>2</v>
          </cell>
          <cell r="Z654" t="str">
            <v>NULL</v>
          </cell>
          <cell r="AA654" t="str">
            <v>NULL</v>
          </cell>
          <cell r="AB654" t="str">
            <v>NULL</v>
          </cell>
          <cell r="AC654" t="str">
            <v>NULL</v>
          </cell>
          <cell r="AD654">
            <v>2</v>
          </cell>
          <cell r="AE654" t="str">
            <v>NULL</v>
          </cell>
          <cell r="AF654">
            <v>2</v>
          </cell>
          <cell r="AG654">
            <v>2</v>
          </cell>
          <cell r="AH654">
            <v>2</v>
          </cell>
          <cell r="AI654">
            <v>2</v>
          </cell>
          <cell r="AJ654" t="str">
            <v>NULL</v>
          </cell>
          <cell r="AK654">
            <v>8</v>
          </cell>
          <cell r="AL654" t="str">
            <v>NULL</v>
          </cell>
        </row>
        <row r="655">
          <cell r="A655">
            <v>121602</v>
          </cell>
          <cell r="B655">
            <v>8153289</v>
          </cell>
          <cell r="C655" t="str">
            <v>Askrigg Voluntary Controlled Primary School</v>
          </cell>
          <cell r="D655" t="str">
            <v>Yorkshire and the Humber</v>
          </cell>
          <cell r="E655" t="str">
            <v>North East, Yorkshire and the Humber</v>
          </cell>
          <cell r="F655" t="str">
            <v>North Yorkshire</v>
          </cell>
          <cell r="G655" t="str">
            <v>Richmond (Yorks)</v>
          </cell>
          <cell r="H655" t="str">
            <v>DL8 3BJ</v>
          </cell>
          <cell r="I655" t="str">
            <v>Voluntary Controlled School</v>
          </cell>
          <cell r="J655" t="str">
            <v>Primary</v>
          </cell>
          <cell r="K655" t="str">
            <v>Does not have a sixth form</v>
          </cell>
          <cell r="L655">
            <v>10003014</v>
          </cell>
          <cell r="M655">
            <v>42313</v>
          </cell>
          <cell r="N655">
            <v>42313</v>
          </cell>
          <cell r="O655" t="str">
            <v>Maintained Academy and School Short inspection</v>
          </cell>
          <cell r="P655" t="str">
            <v>Schools - Short inspection</v>
          </cell>
          <cell r="Q655" t="str">
            <v>NULL</v>
          </cell>
          <cell r="R655" t="str">
            <v>NULL</v>
          </cell>
          <cell r="S655" t="str">
            <v>NULL</v>
          </cell>
          <cell r="T655" t="str">
            <v>NULL</v>
          </cell>
          <cell r="U655" t="str">
            <v>NULL</v>
          </cell>
          <cell r="V655" t="str">
            <v>NULL</v>
          </cell>
          <cell r="W655" t="str">
            <v>NULL</v>
          </cell>
          <cell r="X655" t="str">
            <v>NULL</v>
          </cell>
          <cell r="Y655" t="str">
            <v>NULL</v>
          </cell>
          <cell r="Z655" t="str">
            <v>NULL</v>
          </cell>
          <cell r="AA655" t="str">
            <v>NULL</v>
          </cell>
          <cell r="AB655" t="str">
            <v>NULL</v>
          </cell>
          <cell r="AC655" t="str">
            <v>NULL</v>
          </cell>
          <cell r="AD655">
            <v>2</v>
          </cell>
          <cell r="AE655" t="str">
            <v>NULL</v>
          </cell>
          <cell r="AF655">
            <v>2</v>
          </cell>
          <cell r="AG655">
            <v>2</v>
          </cell>
          <cell r="AH655">
            <v>2</v>
          </cell>
          <cell r="AI655">
            <v>2</v>
          </cell>
          <cell r="AJ655" t="str">
            <v>NULL</v>
          </cell>
          <cell r="AK655">
            <v>8</v>
          </cell>
          <cell r="AL655" t="str">
            <v>NULL</v>
          </cell>
        </row>
        <row r="656">
          <cell r="A656">
            <v>121604</v>
          </cell>
          <cell r="B656">
            <v>8153301</v>
          </cell>
          <cell r="C656" t="str">
            <v>Bolton-on-Swale St Mary's CofE Primary School</v>
          </cell>
          <cell r="D656" t="str">
            <v>Yorkshire and the Humber</v>
          </cell>
          <cell r="E656" t="str">
            <v>North East, Yorkshire and the Humber</v>
          </cell>
          <cell r="F656" t="str">
            <v>North Yorkshire</v>
          </cell>
          <cell r="G656" t="str">
            <v>Richmond (Yorks)</v>
          </cell>
          <cell r="H656" t="str">
            <v>DL10 6AQ</v>
          </cell>
          <cell r="I656" t="str">
            <v>Voluntary Aided School</v>
          </cell>
          <cell r="J656" t="str">
            <v>Primary</v>
          </cell>
          <cell r="K656" t="str">
            <v>Does not have a sixth form</v>
          </cell>
          <cell r="L656">
            <v>10003204</v>
          </cell>
          <cell r="M656">
            <v>42348</v>
          </cell>
          <cell r="N656">
            <v>42348</v>
          </cell>
          <cell r="O656" t="str">
            <v>Maintained Academy and School Short inspection</v>
          </cell>
          <cell r="P656" t="str">
            <v>Schools - Short inspection</v>
          </cell>
          <cell r="Q656" t="str">
            <v>NULL</v>
          </cell>
          <cell r="R656" t="str">
            <v>NULL</v>
          </cell>
          <cell r="S656" t="str">
            <v>NULL</v>
          </cell>
          <cell r="T656" t="str">
            <v>NULL</v>
          </cell>
          <cell r="U656" t="str">
            <v>NULL</v>
          </cell>
          <cell r="V656" t="str">
            <v>NULL</v>
          </cell>
          <cell r="W656" t="str">
            <v>NULL</v>
          </cell>
          <cell r="X656" t="str">
            <v>NULL</v>
          </cell>
          <cell r="Y656" t="str">
            <v>NULL</v>
          </cell>
          <cell r="Z656" t="str">
            <v>NULL</v>
          </cell>
          <cell r="AA656" t="str">
            <v>NULL</v>
          </cell>
          <cell r="AB656" t="str">
            <v>NULL</v>
          </cell>
          <cell r="AC656" t="str">
            <v>NULL</v>
          </cell>
          <cell r="AD656">
            <v>2</v>
          </cell>
          <cell r="AE656" t="str">
            <v>NULL</v>
          </cell>
          <cell r="AF656">
            <v>2</v>
          </cell>
          <cell r="AG656">
            <v>2</v>
          </cell>
          <cell r="AH656">
            <v>2</v>
          </cell>
          <cell r="AI656">
            <v>2</v>
          </cell>
          <cell r="AJ656" t="str">
            <v>NULL</v>
          </cell>
          <cell r="AK656">
            <v>8</v>
          </cell>
          <cell r="AL656" t="str">
            <v>NULL</v>
          </cell>
        </row>
        <row r="657">
          <cell r="A657">
            <v>121662</v>
          </cell>
          <cell r="B657">
            <v>8164003</v>
          </cell>
          <cell r="C657" t="str">
            <v>Canon Lee School</v>
          </cell>
          <cell r="D657" t="str">
            <v>Yorkshire and the Humber</v>
          </cell>
          <cell r="E657" t="str">
            <v>North East, Yorkshire and the Humber</v>
          </cell>
          <cell r="F657" t="str">
            <v>York</v>
          </cell>
          <cell r="G657" t="str">
            <v>York Outer</v>
          </cell>
          <cell r="H657" t="str">
            <v>YO30 6ZS</v>
          </cell>
          <cell r="I657" t="str">
            <v>Community School</v>
          </cell>
          <cell r="J657" t="str">
            <v>Secondary</v>
          </cell>
          <cell r="K657" t="str">
            <v>Does not have a sixth form</v>
          </cell>
          <cell r="L657">
            <v>10002026</v>
          </cell>
          <cell r="M657">
            <v>42284</v>
          </cell>
          <cell r="N657">
            <v>42285</v>
          </cell>
          <cell r="O657" t="str">
            <v>Requires Improvement S5 Reinspection Visit 1</v>
          </cell>
          <cell r="P657" t="str">
            <v>Schools - S5</v>
          </cell>
          <cell r="Q657" t="str">
            <v>NULL</v>
          </cell>
          <cell r="R657">
            <v>4</v>
          </cell>
          <cell r="S657" t="str">
            <v>SM</v>
          </cell>
          <cell r="T657">
            <v>4</v>
          </cell>
          <cell r="U657">
            <v>4</v>
          </cell>
          <cell r="V657">
            <v>3</v>
          </cell>
          <cell r="W657">
            <v>4</v>
          </cell>
          <cell r="X657" t="str">
            <v>NULL</v>
          </cell>
          <cell r="Y657" t="str">
            <v>NULL</v>
          </cell>
          <cell r="Z657" t="str">
            <v>NULL</v>
          </cell>
          <cell r="AA657" t="str">
            <v>NULL</v>
          </cell>
          <cell r="AB657" t="str">
            <v>NULL</v>
          </cell>
          <cell r="AC657" t="str">
            <v>NULL</v>
          </cell>
          <cell r="AD657">
            <v>3</v>
          </cell>
          <cell r="AE657" t="str">
            <v>NULL</v>
          </cell>
          <cell r="AF657">
            <v>3</v>
          </cell>
          <cell r="AG657">
            <v>3</v>
          </cell>
          <cell r="AH657">
            <v>3</v>
          </cell>
          <cell r="AI657">
            <v>3</v>
          </cell>
          <cell r="AJ657" t="str">
            <v>NULL</v>
          </cell>
          <cell r="AK657" t="str">
            <v>NULL</v>
          </cell>
          <cell r="AL657" t="str">
            <v>NULL</v>
          </cell>
        </row>
        <row r="658">
          <cell r="A658">
            <v>121663</v>
          </cell>
          <cell r="B658">
            <v>8154004</v>
          </cell>
          <cell r="C658" t="str">
            <v>Risedale Sports and Community College</v>
          </cell>
          <cell r="D658" t="str">
            <v>Yorkshire and the Humber</v>
          </cell>
          <cell r="E658" t="str">
            <v>North East, Yorkshire and the Humber</v>
          </cell>
          <cell r="F658" t="str">
            <v>North Yorkshire</v>
          </cell>
          <cell r="G658" t="str">
            <v>Richmond (Yorks)</v>
          </cell>
          <cell r="H658" t="str">
            <v>DL9 4BD</v>
          </cell>
          <cell r="I658" t="str">
            <v>Community School</v>
          </cell>
          <cell r="J658" t="str">
            <v>Secondary</v>
          </cell>
          <cell r="K658" t="str">
            <v>Does not have a sixth form</v>
          </cell>
          <cell r="L658">
            <v>10002063</v>
          </cell>
          <cell r="M658">
            <v>42334</v>
          </cell>
          <cell r="N658">
            <v>42335</v>
          </cell>
          <cell r="O658" t="str">
            <v>Requires Improvement S5 Reinspection Visit 1</v>
          </cell>
          <cell r="P658" t="str">
            <v>Schools - S5</v>
          </cell>
          <cell r="Q658" t="str">
            <v>NULL</v>
          </cell>
          <cell r="R658">
            <v>2</v>
          </cell>
          <cell r="S658" t="str">
            <v>NULL</v>
          </cell>
          <cell r="T658">
            <v>2</v>
          </cell>
          <cell r="U658">
            <v>2</v>
          </cell>
          <cell r="V658">
            <v>2</v>
          </cell>
          <cell r="W658">
            <v>2</v>
          </cell>
          <cell r="X658" t="str">
            <v>NULL</v>
          </cell>
          <cell r="Y658" t="str">
            <v>NULL</v>
          </cell>
          <cell r="Z658" t="str">
            <v>NULL</v>
          </cell>
          <cell r="AA658" t="str">
            <v>NULL</v>
          </cell>
          <cell r="AB658" t="str">
            <v>NULL</v>
          </cell>
          <cell r="AC658" t="str">
            <v>NULL</v>
          </cell>
          <cell r="AD658">
            <v>3</v>
          </cell>
          <cell r="AE658" t="str">
            <v>NULL</v>
          </cell>
          <cell r="AF658">
            <v>3</v>
          </cell>
          <cell r="AG658">
            <v>3</v>
          </cell>
          <cell r="AH658">
            <v>3</v>
          </cell>
          <cell r="AI658">
            <v>3</v>
          </cell>
          <cell r="AJ658" t="str">
            <v>NULL</v>
          </cell>
          <cell r="AK658" t="str">
            <v>NULL</v>
          </cell>
          <cell r="AL658" t="str">
            <v>NULL</v>
          </cell>
        </row>
        <row r="659">
          <cell r="A659">
            <v>121668</v>
          </cell>
          <cell r="B659">
            <v>8154041</v>
          </cell>
          <cell r="C659" t="str">
            <v>Eskdale School</v>
          </cell>
          <cell r="D659" t="str">
            <v>Yorkshire and the Humber</v>
          </cell>
          <cell r="E659" t="str">
            <v>North East, Yorkshire and the Humber</v>
          </cell>
          <cell r="F659" t="str">
            <v>North Yorkshire</v>
          </cell>
          <cell r="G659" t="str">
            <v>Scarborough and Whitby</v>
          </cell>
          <cell r="H659" t="str">
            <v>YO22 4HS</v>
          </cell>
          <cell r="I659" t="str">
            <v>Community School</v>
          </cell>
          <cell r="J659" t="str">
            <v>Secondary</v>
          </cell>
          <cell r="K659" t="str">
            <v>Does not have a sixth form</v>
          </cell>
          <cell r="L659">
            <v>10002077</v>
          </cell>
          <cell r="M659">
            <v>42311</v>
          </cell>
          <cell r="N659">
            <v>42312</v>
          </cell>
          <cell r="O659" t="str">
            <v>Requires Improvement S5 Reinspection Visit 1</v>
          </cell>
          <cell r="P659" t="str">
            <v>Schools - S5</v>
          </cell>
          <cell r="Q659" t="str">
            <v>NULL</v>
          </cell>
          <cell r="R659">
            <v>3</v>
          </cell>
          <cell r="S659" t="str">
            <v>NULL</v>
          </cell>
          <cell r="T659">
            <v>3</v>
          </cell>
          <cell r="U659">
            <v>3</v>
          </cell>
          <cell r="V659">
            <v>2</v>
          </cell>
          <cell r="W659">
            <v>3</v>
          </cell>
          <cell r="X659" t="str">
            <v>NULL</v>
          </cell>
          <cell r="Y659" t="str">
            <v>NULL</v>
          </cell>
          <cell r="Z659" t="str">
            <v>NULL</v>
          </cell>
          <cell r="AA659" t="str">
            <v>NULL</v>
          </cell>
          <cell r="AB659" t="str">
            <v>NULL</v>
          </cell>
          <cell r="AC659" t="str">
            <v>NULL</v>
          </cell>
          <cell r="AD659">
            <v>3</v>
          </cell>
          <cell r="AE659" t="str">
            <v>NULL</v>
          </cell>
          <cell r="AF659">
            <v>3</v>
          </cell>
          <cell r="AG659">
            <v>2</v>
          </cell>
          <cell r="AH659">
            <v>2</v>
          </cell>
          <cell r="AI659">
            <v>3</v>
          </cell>
          <cell r="AJ659" t="str">
            <v>NULL</v>
          </cell>
          <cell r="AK659" t="str">
            <v>NULL</v>
          </cell>
          <cell r="AL659" t="str">
            <v>NULL</v>
          </cell>
        </row>
        <row r="660">
          <cell r="A660">
            <v>121674</v>
          </cell>
          <cell r="B660">
            <v>8154069</v>
          </cell>
          <cell r="C660" t="str">
            <v>George Pindar School</v>
          </cell>
          <cell r="D660" t="str">
            <v>Yorkshire and the Humber</v>
          </cell>
          <cell r="E660" t="str">
            <v>North East, Yorkshire and the Humber</v>
          </cell>
          <cell r="F660" t="str">
            <v>North Yorkshire</v>
          </cell>
          <cell r="G660" t="str">
            <v>Scarborough and Whitby</v>
          </cell>
          <cell r="H660" t="str">
            <v>YO11 3LW</v>
          </cell>
          <cell r="I660" t="str">
            <v>Foundation School</v>
          </cell>
          <cell r="J660" t="str">
            <v>Secondary</v>
          </cell>
          <cell r="K660" t="str">
            <v>Does not have a sixth form</v>
          </cell>
          <cell r="L660">
            <v>10006822</v>
          </cell>
          <cell r="M660">
            <v>42318</v>
          </cell>
          <cell r="N660">
            <v>42318</v>
          </cell>
          <cell r="O660" t="str">
            <v>Requires Improvement monitoring Visit 1</v>
          </cell>
          <cell r="P660" t="str">
            <v>Schools - S8</v>
          </cell>
          <cell r="Q660" t="str">
            <v>NULL</v>
          </cell>
          <cell r="R660" t="str">
            <v>NULL</v>
          </cell>
          <cell r="S660" t="str">
            <v>NULL</v>
          </cell>
          <cell r="T660" t="str">
            <v>NULL</v>
          </cell>
          <cell r="U660" t="str">
            <v>NULL</v>
          </cell>
          <cell r="V660" t="str">
            <v>NULL</v>
          </cell>
          <cell r="W660" t="str">
            <v>NULL</v>
          </cell>
          <cell r="X660" t="str">
            <v>NULL</v>
          </cell>
          <cell r="Y660" t="str">
            <v>NULL</v>
          </cell>
          <cell r="Z660" t="str">
            <v>NULL</v>
          </cell>
          <cell r="AA660" t="str">
            <v>NULL</v>
          </cell>
          <cell r="AB660" t="str">
            <v>NULL</v>
          </cell>
          <cell r="AC660" t="str">
            <v>NULL</v>
          </cell>
          <cell r="AD660">
            <v>3</v>
          </cell>
          <cell r="AE660" t="str">
            <v>NULL</v>
          </cell>
          <cell r="AF660">
            <v>3</v>
          </cell>
          <cell r="AG660">
            <v>3</v>
          </cell>
          <cell r="AH660">
            <v>3</v>
          </cell>
          <cell r="AI660">
            <v>3</v>
          </cell>
          <cell r="AJ660" t="str">
            <v>NULL</v>
          </cell>
          <cell r="AK660">
            <v>9</v>
          </cell>
          <cell r="AL660">
            <v>9</v>
          </cell>
        </row>
        <row r="661">
          <cell r="A661">
            <v>121675</v>
          </cell>
          <cell r="B661">
            <v>8154070</v>
          </cell>
          <cell r="C661" t="str">
            <v>Graham School</v>
          </cell>
          <cell r="D661" t="str">
            <v>Yorkshire and the Humber</v>
          </cell>
          <cell r="E661" t="str">
            <v>North East, Yorkshire and the Humber</v>
          </cell>
          <cell r="F661" t="str">
            <v>North Yorkshire</v>
          </cell>
          <cell r="G661" t="str">
            <v>Scarborough and Whitby</v>
          </cell>
          <cell r="H661" t="str">
            <v>YO12 6QW</v>
          </cell>
          <cell r="I661" t="str">
            <v>Community School</v>
          </cell>
          <cell r="J661" t="str">
            <v>Secondary</v>
          </cell>
          <cell r="K661" t="str">
            <v>Does not have a sixth form</v>
          </cell>
          <cell r="L661">
            <v>10004231</v>
          </cell>
          <cell r="M661">
            <v>42311</v>
          </cell>
          <cell r="N661">
            <v>42312</v>
          </cell>
          <cell r="O661" t="str">
            <v>Schools into Special Measures Visit 5</v>
          </cell>
          <cell r="P661" t="str">
            <v>Schools - S8 deemed S5</v>
          </cell>
          <cell r="Q661" t="str">
            <v>NULL</v>
          </cell>
          <cell r="R661">
            <v>3</v>
          </cell>
          <cell r="S661" t="str">
            <v>NULL</v>
          </cell>
          <cell r="T661">
            <v>3</v>
          </cell>
          <cell r="U661">
            <v>3</v>
          </cell>
          <cell r="V661">
            <v>3</v>
          </cell>
          <cell r="W661">
            <v>2</v>
          </cell>
          <cell r="X661" t="str">
            <v>NULL</v>
          </cell>
          <cell r="Y661" t="str">
            <v>NULL</v>
          </cell>
          <cell r="Z661" t="str">
            <v>NULL</v>
          </cell>
          <cell r="AA661" t="str">
            <v>NULL</v>
          </cell>
          <cell r="AB661" t="str">
            <v>NULL</v>
          </cell>
          <cell r="AC661" t="str">
            <v>NULL</v>
          </cell>
          <cell r="AD661">
            <v>4</v>
          </cell>
          <cell r="AE661" t="str">
            <v>SM</v>
          </cell>
          <cell r="AF661">
            <v>4</v>
          </cell>
          <cell r="AG661">
            <v>4</v>
          </cell>
          <cell r="AH661">
            <v>4</v>
          </cell>
          <cell r="AI661">
            <v>4</v>
          </cell>
          <cell r="AJ661" t="str">
            <v>NULL</v>
          </cell>
          <cell r="AK661" t="str">
            <v>NULL</v>
          </cell>
          <cell r="AL661" t="str">
            <v>NULL</v>
          </cell>
        </row>
        <row r="662">
          <cell r="A662">
            <v>121681</v>
          </cell>
          <cell r="B662">
            <v>8154077</v>
          </cell>
          <cell r="C662" t="str">
            <v>Malton School</v>
          </cell>
          <cell r="D662" t="str">
            <v>Yorkshire and the Humber</v>
          </cell>
          <cell r="E662" t="str">
            <v>North East, Yorkshire and the Humber</v>
          </cell>
          <cell r="F662" t="str">
            <v>North Yorkshire</v>
          </cell>
          <cell r="G662" t="str">
            <v>Thirsk and Malton</v>
          </cell>
          <cell r="H662" t="str">
            <v>YO17 7NH</v>
          </cell>
          <cell r="I662" t="str">
            <v>Community School</v>
          </cell>
          <cell r="J662" t="str">
            <v>Secondary</v>
          </cell>
          <cell r="K662" t="str">
            <v>Has a sixth form</v>
          </cell>
          <cell r="L662">
            <v>10002070</v>
          </cell>
          <cell r="M662">
            <v>42283</v>
          </cell>
          <cell r="N662">
            <v>42284</v>
          </cell>
          <cell r="O662" t="str">
            <v>Requires Improvement S5 Reinspection Visit 1</v>
          </cell>
          <cell r="P662" t="str">
            <v>Schools - S5</v>
          </cell>
          <cell r="Q662" t="str">
            <v>NULL</v>
          </cell>
          <cell r="R662">
            <v>2</v>
          </cell>
          <cell r="S662" t="str">
            <v>NULL</v>
          </cell>
          <cell r="T662">
            <v>2</v>
          </cell>
          <cell r="U662">
            <v>2</v>
          </cell>
          <cell r="V662">
            <v>2</v>
          </cell>
          <cell r="W662">
            <v>2</v>
          </cell>
          <cell r="X662" t="str">
            <v>NULL</v>
          </cell>
          <cell r="Y662" t="str">
            <v>NULL</v>
          </cell>
          <cell r="Z662">
            <v>2</v>
          </cell>
          <cell r="AA662" t="str">
            <v>NULL</v>
          </cell>
          <cell r="AB662" t="str">
            <v>NULL</v>
          </cell>
          <cell r="AC662" t="str">
            <v>NULL</v>
          </cell>
          <cell r="AD662">
            <v>3</v>
          </cell>
          <cell r="AE662" t="str">
            <v>NULL</v>
          </cell>
          <cell r="AF662">
            <v>3</v>
          </cell>
          <cell r="AG662">
            <v>3</v>
          </cell>
          <cell r="AH662">
            <v>2</v>
          </cell>
          <cell r="AI662">
            <v>3</v>
          </cell>
          <cell r="AJ662" t="str">
            <v>NULL</v>
          </cell>
          <cell r="AK662" t="str">
            <v>NULL</v>
          </cell>
          <cell r="AL662" t="str">
            <v>NULL</v>
          </cell>
        </row>
        <row r="663">
          <cell r="A663">
            <v>121689</v>
          </cell>
          <cell r="B663">
            <v>8154205</v>
          </cell>
          <cell r="C663" t="str">
            <v>Settle College</v>
          </cell>
          <cell r="D663" t="str">
            <v>Yorkshire and the Humber</v>
          </cell>
          <cell r="E663" t="str">
            <v>North East, Yorkshire and the Humber</v>
          </cell>
          <cell r="F663" t="str">
            <v>North Yorkshire</v>
          </cell>
          <cell r="G663" t="str">
            <v>Skipton and Ripon</v>
          </cell>
          <cell r="H663" t="str">
            <v>BD24 0AU</v>
          </cell>
          <cell r="I663" t="str">
            <v>Community School</v>
          </cell>
          <cell r="J663" t="str">
            <v>Secondary</v>
          </cell>
          <cell r="K663" t="str">
            <v>Has a sixth form</v>
          </cell>
          <cell r="L663">
            <v>10002078</v>
          </cell>
          <cell r="M663">
            <v>42325</v>
          </cell>
          <cell r="N663">
            <v>42326</v>
          </cell>
          <cell r="O663" t="str">
            <v>Requires Improvement S5 Reinspection Visit 1</v>
          </cell>
          <cell r="P663" t="str">
            <v>Schools - S5</v>
          </cell>
          <cell r="Q663" t="str">
            <v>NULL</v>
          </cell>
          <cell r="R663">
            <v>2</v>
          </cell>
          <cell r="S663" t="str">
            <v>NULL</v>
          </cell>
          <cell r="T663">
            <v>2</v>
          </cell>
          <cell r="U663">
            <v>2</v>
          </cell>
          <cell r="V663">
            <v>2</v>
          </cell>
          <cell r="W663">
            <v>2</v>
          </cell>
          <cell r="X663" t="str">
            <v>NULL</v>
          </cell>
          <cell r="Y663" t="str">
            <v>NULL</v>
          </cell>
          <cell r="Z663">
            <v>2</v>
          </cell>
          <cell r="AA663" t="str">
            <v>NULL</v>
          </cell>
          <cell r="AB663" t="str">
            <v>NULL</v>
          </cell>
          <cell r="AC663" t="str">
            <v>NULL</v>
          </cell>
          <cell r="AD663">
            <v>3</v>
          </cell>
          <cell r="AE663" t="str">
            <v>NULL</v>
          </cell>
          <cell r="AF663">
            <v>2</v>
          </cell>
          <cell r="AG663">
            <v>2</v>
          </cell>
          <cell r="AH663">
            <v>2</v>
          </cell>
          <cell r="AI663">
            <v>3</v>
          </cell>
          <cell r="AJ663" t="str">
            <v>NULL</v>
          </cell>
          <cell r="AK663" t="str">
            <v>NULL</v>
          </cell>
          <cell r="AL663" t="str">
            <v>NULL</v>
          </cell>
        </row>
        <row r="664">
          <cell r="A664">
            <v>121695</v>
          </cell>
          <cell r="B664">
            <v>8154216</v>
          </cell>
          <cell r="C664" t="str">
            <v>Sherburn High School</v>
          </cell>
          <cell r="D664" t="str">
            <v>Yorkshire and the Humber</v>
          </cell>
          <cell r="E664" t="str">
            <v>North East, Yorkshire and the Humber</v>
          </cell>
          <cell r="F664" t="str">
            <v>North Yorkshire</v>
          </cell>
          <cell r="G664" t="str">
            <v>Selby and Ainsty</v>
          </cell>
          <cell r="H664" t="str">
            <v>LS25 6AS</v>
          </cell>
          <cell r="I664" t="str">
            <v>Community School</v>
          </cell>
          <cell r="J664" t="str">
            <v>Secondary</v>
          </cell>
          <cell r="K664" t="str">
            <v>Has a sixth form</v>
          </cell>
          <cell r="L664">
            <v>10006739</v>
          </cell>
          <cell r="M664">
            <v>42292</v>
          </cell>
          <cell r="N664">
            <v>42292</v>
          </cell>
          <cell r="O664" t="str">
            <v>Requires Improvement monitoring Visit 1</v>
          </cell>
          <cell r="P664" t="str">
            <v>Schools - S8</v>
          </cell>
          <cell r="Q664" t="str">
            <v>NULL</v>
          </cell>
          <cell r="R664" t="str">
            <v>NULL</v>
          </cell>
          <cell r="S664" t="str">
            <v>NULL</v>
          </cell>
          <cell r="T664" t="str">
            <v>NULL</v>
          </cell>
          <cell r="U664" t="str">
            <v>NULL</v>
          </cell>
          <cell r="V664" t="str">
            <v>NULL</v>
          </cell>
          <cell r="W664" t="str">
            <v>NULL</v>
          </cell>
          <cell r="X664" t="str">
            <v>NULL</v>
          </cell>
          <cell r="Y664" t="str">
            <v>NULL</v>
          </cell>
          <cell r="Z664" t="str">
            <v>NULL</v>
          </cell>
          <cell r="AA664" t="str">
            <v>NULL</v>
          </cell>
          <cell r="AB664" t="str">
            <v>NULL</v>
          </cell>
          <cell r="AC664" t="str">
            <v>NULL</v>
          </cell>
          <cell r="AD664">
            <v>3</v>
          </cell>
          <cell r="AE664" t="str">
            <v>NULL</v>
          </cell>
          <cell r="AF664">
            <v>3</v>
          </cell>
          <cell r="AG664">
            <v>3</v>
          </cell>
          <cell r="AH664">
            <v>2</v>
          </cell>
          <cell r="AI664">
            <v>3</v>
          </cell>
          <cell r="AJ664" t="str">
            <v>NULL</v>
          </cell>
          <cell r="AK664">
            <v>9</v>
          </cell>
          <cell r="AL664">
            <v>3</v>
          </cell>
        </row>
        <row r="665">
          <cell r="A665">
            <v>121774</v>
          </cell>
          <cell r="B665">
            <v>8157020</v>
          </cell>
          <cell r="C665" t="str">
            <v>Spring Hill School</v>
          </cell>
          <cell r="D665" t="str">
            <v>Yorkshire and the Humber</v>
          </cell>
          <cell r="E665" t="str">
            <v>North East, Yorkshire and the Humber</v>
          </cell>
          <cell r="F665" t="str">
            <v>North Yorkshire</v>
          </cell>
          <cell r="G665" t="str">
            <v>Skipton and Ripon</v>
          </cell>
          <cell r="H665" t="str">
            <v>HG4 3HN</v>
          </cell>
          <cell r="I665" t="str">
            <v>Non-Maintained Special School</v>
          </cell>
          <cell r="J665" t="str">
            <v>Special</v>
          </cell>
          <cell r="K665" t="str">
            <v>Has a sixth form</v>
          </cell>
          <cell r="L665">
            <v>10010087</v>
          </cell>
          <cell r="M665">
            <v>42346</v>
          </cell>
          <cell r="N665">
            <v>42346</v>
          </cell>
          <cell r="O665" t="str">
            <v>S8 No Formal Designation Visit</v>
          </cell>
          <cell r="P665" t="str">
            <v>Schools - S8</v>
          </cell>
          <cell r="Q665" t="str">
            <v>NULL</v>
          </cell>
          <cell r="R665" t="str">
            <v>NULL</v>
          </cell>
          <cell r="S665" t="str">
            <v>NULL</v>
          </cell>
          <cell r="T665" t="str">
            <v>NULL</v>
          </cell>
          <cell r="U665" t="str">
            <v>NULL</v>
          </cell>
          <cell r="V665" t="str">
            <v>NULL</v>
          </cell>
          <cell r="W665" t="str">
            <v>NULL</v>
          </cell>
          <cell r="X665" t="str">
            <v>NULL</v>
          </cell>
          <cell r="Y665" t="str">
            <v>NULL</v>
          </cell>
          <cell r="Z665" t="str">
            <v>NULL</v>
          </cell>
          <cell r="AA665" t="str">
            <v>NULL</v>
          </cell>
          <cell r="AB665" t="str">
            <v>NULL</v>
          </cell>
          <cell r="AC665" t="str">
            <v>NULL</v>
          </cell>
          <cell r="AD665">
            <v>2</v>
          </cell>
          <cell r="AE665" t="str">
            <v>NULL</v>
          </cell>
          <cell r="AF665">
            <v>2</v>
          </cell>
          <cell r="AG665">
            <v>2</v>
          </cell>
          <cell r="AH665">
            <v>2</v>
          </cell>
          <cell r="AI665">
            <v>2</v>
          </cell>
          <cell r="AJ665" t="str">
            <v>NULL</v>
          </cell>
          <cell r="AK665">
            <v>9</v>
          </cell>
          <cell r="AL665">
            <v>2</v>
          </cell>
        </row>
        <row r="666">
          <cell r="A666">
            <v>121780</v>
          </cell>
          <cell r="B666">
            <v>8157030</v>
          </cell>
          <cell r="C666" t="str">
            <v>Forest Moor School</v>
          </cell>
          <cell r="D666" t="str">
            <v>Yorkshire and the Humber</v>
          </cell>
          <cell r="E666" t="str">
            <v>North East, Yorkshire and the Humber</v>
          </cell>
          <cell r="F666" t="str">
            <v>North Yorkshire</v>
          </cell>
          <cell r="G666" t="str">
            <v>Skipton and Ripon</v>
          </cell>
          <cell r="H666" t="str">
            <v>HG3 2RA</v>
          </cell>
          <cell r="I666" t="str">
            <v>Community Special School</v>
          </cell>
          <cell r="J666" t="str">
            <v>Special</v>
          </cell>
          <cell r="K666" t="str">
            <v>Not applicable</v>
          </cell>
          <cell r="L666">
            <v>10007173</v>
          </cell>
          <cell r="M666">
            <v>42348</v>
          </cell>
          <cell r="N666">
            <v>42348</v>
          </cell>
          <cell r="O666" t="str">
            <v>Requires Improvement monitoring Visit 1</v>
          </cell>
          <cell r="P666" t="str">
            <v>Schools - S8</v>
          </cell>
          <cell r="Q666" t="str">
            <v>NULL</v>
          </cell>
          <cell r="R666" t="str">
            <v>NULL</v>
          </cell>
          <cell r="S666" t="str">
            <v>NULL</v>
          </cell>
          <cell r="T666" t="str">
            <v>NULL</v>
          </cell>
          <cell r="U666" t="str">
            <v>NULL</v>
          </cell>
          <cell r="V666" t="str">
            <v>NULL</v>
          </cell>
          <cell r="W666" t="str">
            <v>NULL</v>
          </cell>
          <cell r="X666" t="str">
            <v>NULL</v>
          </cell>
          <cell r="Y666" t="str">
            <v>NULL</v>
          </cell>
          <cell r="Z666" t="str">
            <v>NULL</v>
          </cell>
          <cell r="AA666" t="str">
            <v>NULL</v>
          </cell>
          <cell r="AB666" t="str">
            <v>NULL</v>
          </cell>
          <cell r="AC666" t="str">
            <v>NULL</v>
          </cell>
          <cell r="AD666">
            <v>3</v>
          </cell>
          <cell r="AE666" t="str">
            <v>NULL</v>
          </cell>
          <cell r="AF666">
            <v>3</v>
          </cell>
          <cell r="AG666">
            <v>3</v>
          </cell>
          <cell r="AH666">
            <v>3</v>
          </cell>
          <cell r="AI666">
            <v>3</v>
          </cell>
          <cell r="AJ666" t="str">
            <v>NULL</v>
          </cell>
          <cell r="AK666">
            <v>9</v>
          </cell>
          <cell r="AL666">
            <v>9</v>
          </cell>
        </row>
        <row r="667">
          <cell r="A667">
            <v>121794</v>
          </cell>
          <cell r="B667">
            <v>9282002</v>
          </cell>
          <cell r="C667" t="str">
            <v>Blisworth Community Primary School</v>
          </cell>
          <cell r="D667" t="str">
            <v>East Midlands</v>
          </cell>
          <cell r="E667" t="str">
            <v>East Midlands</v>
          </cell>
          <cell r="F667" t="str">
            <v>Northamptonshire</v>
          </cell>
          <cell r="G667" t="str">
            <v>South Northamptonshire</v>
          </cell>
          <cell r="H667" t="str">
            <v>NN7 3DD</v>
          </cell>
          <cell r="I667" t="str">
            <v>Community School</v>
          </cell>
          <cell r="J667" t="str">
            <v>Primary</v>
          </cell>
          <cell r="K667" t="str">
            <v>Does not have a sixth form</v>
          </cell>
          <cell r="L667">
            <v>10005954</v>
          </cell>
          <cell r="M667">
            <v>42335</v>
          </cell>
          <cell r="N667">
            <v>42335</v>
          </cell>
          <cell r="O667" t="str">
            <v>Requires Improvement monitoring Visit 1</v>
          </cell>
          <cell r="P667" t="str">
            <v>Schools - S8</v>
          </cell>
          <cell r="Q667" t="str">
            <v>NULL</v>
          </cell>
          <cell r="R667" t="str">
            <v>NULL</v>
          </cell>
          <cell r="S667" t="str">
            <v>NULL</v>
          </cell>
          <cell r="T667" t="str">
            <v>NULL</v>
          </cell>
          <cell r="U667" t="str">
            <v>NULL</v>
          </cell>
          <cell r="V667" t="str">
            <v>NULL</v>
          </cell>
          <cell r="W667" t="str">
            <v>NULL</v>
          </cell>
          <cell r="X667" t="str">
            <v>NULL</v>
          </cell>
          <cell r="Y667" t="str">
            <v>NULL</v>
          </cell>
          <cell r="Z667" t="str">
            <v>NULL</v>
          </cell>
          <cell r="AA667" t="str">
            <v>NULL</v>
          </cell>
          <cell r="AB667" t="str">
            <v>NULL</v>
          </cell>
          <cell r="AC667" t="str">
            <v>NULL</v>
          </cell>
          <cell r="AD667">
            <v>3</v>
          </cell>
          <cell r="AE667" t="str">
            <v>NULL</v>
          </cell>
          <cell r="AF667">
            <v>3</v>
          </cell>
          <cell r="AG667">
            <v>3</v>
          </cell>
          <cell r="AH667">
            <v>2</v>
          </cell>
          <cell r="AI667">
            <v>3</v>
          </cell>
          <cell r="AJ667" t="str">
            <v>NULL</v>
          </cell>
          <cell r="AK667">
            <v>2</v>
          </cell>
          <cell r="AL667">
            <v>9</v>
          </cell>
        </row>
        <row r="668">
          <cell r="A668">
            <v>121800</v>
          </cell>
          <cell r="B668">
            <v>9282008</v>
          </cell>
          <cell r="C668" t="str">
            <v>Bugbrooke Community Primary School</v>
          </cell>
          <cell r="D668" t="str">
            <v>East Midlands</v>
          </cell>
          <cell r="E668" t="str">
            <v>East Midlands</v>
          </cell>
          <cell r="F668" t="str">
            <v>Northamptonshire</v>
          </cell>
          <cell r="G668" t="str">
            <v>Daventry</v>
          </cell>
          <cell r="H668" t="str">
            <v>NN7 3PA</v>
          </cell>
          <cell r="I668" t="str">
            <v>Community School</v>
          </cell>
          <cell r="J668" t="str">
            <v>Primary</v>
          </cell>
          <cell r="K668" t="str">
            <v>Does not have a sixth form</v>
          </cell>
          <cell r="L668">
            <v>10005630</v>
          </cell>
          <cell r="M668">
            <v>42290</v>
          </cell>
          <cell r="N668">
            <v>42290</v>
          </cell>
          <cell r="O668" t="str">
            <v>Maintained Academy and School Short inspection</v>
          </cell>
          <cell r="P668" t="str">
            <v>Schools - Short inspection</v>
          </cell>
          <cell r="Q668" t="str">
            <v>NULL</v>
          </cell>
          <cell r="R668" t="str">
            <v>NULL</v>
          </cell>
          <cell r="S668" t="str">
            <v>NULL</v>
          </cell>
          <cell r="T668" t="str">
            <v>NULL</v>
          </cell>
          <cell r="U668" t="str">
            <v>NULL</v>
          </cell>
          <cell r="V668" t="str">
            <v>NULL</v>
          </cell>
          <cell r="W668" t="str">
            <v>NULL</v>
          </cell>
          <cell r="X668" t="str">
            <v>NULL</v>
          </cell>
          <cell r="Y668" t="str">
            <v>NULL</v>
          </cell>
          <cell r="Z668" t="str">
            <v>NULL</v>
          </cell>
          <cell r="AA668" t="str">
            <v>NULL</v>
          </cell>
          <cell r="AB668" t="str">
            <v>NULL</v>
          </cell>
          <cell r="AC668" t="str">
            <v>NULL</v>
          </cell>
          <cell r="AD668">
            <v>2</v>
          </cell>
          <cell r="AE668" t="str">
            <v>NULL</v>
          </cell>
          <cell r="AF668">
            <v>2</v>
          </cell>
          <cell r="AG668">
            <v>2</v>
          </cell>
          <cell r="AH668">
            <v>2</v>
          </cell>
          <cell r="AI668">
            <v>1</v>
          </cell>
          <cell r="AJ668" t="str">
            <v>NULL</v>
          </cell>
          <cell r="AK668">
            <v>2</v>
          </cell>
          <cell r="AL668">
            <v>9</v>
          </cell>
        </row>
        <row r="669">
          <cell r="A669">
            <v>121805</v>
          </cell>
          <cell r="B669">
            <v>9282015</v>
          </cell>
          <cell r="C669" t="str">
            <v>Cogenhoe Primary School</v>
          </cell>
          <cell r="D669" t="str">
            <v>East Midlands</v>
          </cell>
          <cell r="E669" t="str">
            <v>East Midlands</v>
          </cell>
          <cell r="F669" t="str">
            <v>Northamptonshire</v>
          </cell>
          <cell r="G669" t="str">
            <v>South Northamptonshire</v>
          </cell>
          <cell r="H669" t="str">
            <v>NN7 1NB</v>
          </cell>
          <cell r="I669" t="str">
            <v>Community School</v>
          </cell>
          <cell r="J669" t="str">
            <v>Primary</v>
          </cell>
          <cell r="K669" t="str">
            <v>Does not have a sixth form</v>
          </cell>
          <cell r="L669">
            <v>10001190</v>
          </cell>
          <cell r="M669">
            <v>42292</v>
          </cell>
          <cell r="N669">
            <v>42292</v>
          </cell>
          <cell r="O669" t="str">
            <v>Maintained Academy and School Short inspection</v>
          </cell>
          <cell r="P669" t="str">
            <v>Schools - Short inspection</v>
          </cell>
          <cell r="Q669" t="str">
            <v>NULL</v>
          </cell>
          <cell r="R669" t="str">
            <v>NULL</v>
          </cell>
          <cell r="S669" t="str">
            <v>NULL</v>
          </cell>
          <cell r="T669" t="str">
            <v>NULL</v>
          </cell>
          <cell r="U669" t="str">
            <v>NULL</v>
          </cell>
          <cell r="V669" t="str">
            <v>NULL</v>
          </cell>
          <cell r="W669" t="str">
            <v>NULL</v>
          </cell>
          <cell r="X669" t="str">
            <v>NULL</v>
          </cell>
          <cell r="Y669" t="str">
            <v>NULL</v>
          </cell>
          <cell r="Z669" t="str">
            <v>NULL</v>
          </cell>
          <cell r="AA669" t="str">
            <v>NULL</v>
          </cell>
          <cell r="AB669" t="str">
            <v>NULL</v>
          </cell>
          <cell r="AC669" t="str">
            <v>NULL</v>
          </cell>
          <cell r="AD669">
            <v>2</v>
          </cell>
          <cell r="AE669" t="str">
            <v>NULL</v>
          </cell>
          <cell r="AF669">
            <v>2</v>
          </cell>
          <cell r="AG669">
            <v>2</v>
          </cell>
          <cell r="AH669">
            <v>2</v>
          </cell>
          <cell r="AI669">
            <v>2</v>
          </cell>
          <cell r="AJ669" t="str">
            <v>NULL</v>
          </cell>
          <cell r="AK669">
            <v>2</v>
          </cell>
          <cell r="AL669">
            <v>9</v>
          </cell>
        </row>
        <row r="670">
          <cell r="A670">
            <v>121820</v>
          </cell>
          <cell r="B670">
            <v>9282040</v>
          </cell>
          <cell r="C670" t="str">
            <v>Great Creaton Primary School</v>
          </cell>
          <cell r="D670" t="str">
            <v>East Midlands</v>
          </cell>
          <cell r="E670" t="str">
            <v>East Midlands</v>
          </cell>
          <cell r="F670" t="str">
            <v>Northamptonshire</v>
          </cell>
          <cell r="G670" t="str">
            <v>Daventry</v>
          </cell>
          <cell r="H670" t="str">
            <v>NN6 8NH</v>
          </cell>
          <cell r="I670" t="str">
            <v>Community School</v>
          </cell>
          <cell r="J670" t="str">
            <v>Primary</v>
          </cell>
          <cell r="K670" t="str">
            <v>Does not have a sixth form</v>
          </cell>
          <cell r="L670">
            <v>10001810</v>
          </cell>
          <cell r="M670">
            <v>42339</v>
          </cell>
          <cell r="N670">
            <v>42340</v>
          </cell>
          <cell r="O670" t="str">
            <v>Requires Improvement S5 Reinspection Visit 1</v>
          </cell>
          <cell r="P670" t="str">
            <v>Schools - S5</v>
          </cell>
          <cell r="Q670" t="str">
            <v>NULL</v>
          </cell>
          <cell r="R670">
            <v>3</v>
          </cell>
          <cell r="S670" t="str">
            <v>NULL</v>
          </cell>
          <cell r="T670">
            <v>3</v>
          </cell>
          <cell r="U670">
            <v>3</v>
          </cell>
          <cell r="V670">
            <v>2</v>
          </cell>
          <cell r="W670">
            <v>3</v>
          </cell>
          <cell r="X670" t="str">
            <v>NULL</v>
          </cell>
          <cell r="Y670">
            <v>3</v>
          </cell>
          <cell r="Z670" t="str">
            <v>NULL</v>
          </cell>
          <cell r="AA670" t="str">
            <v>NULL</v>
          </cell>
          <cell r="AB670" t="str">
            <v>NULL</v>
          </cell>
          <cell r="AC670" t="str">
            <v>NULL</v>
          </cell>
          <cell r="AD670">
            <v>3</v>
          </cell>
          <cell r="AE670" t="str">
            <v>NULL</v>
          </cell>
          <cell r="AF670">
            <v>3</v>
          </cell>
          <cell r="AG670">
            <v>3</v>
          </cell>
          <cell r="AH670">
            <v>2</v>
          </cell>
          <cell r="AI670">
            <v>3</v>
          </cell>
          <cell r="AJ670" t="str">
            <v>NULL</v>
          </cell>
          <cell r="AK670" t="str">
            <v>NULL</v>
          </cell>
          <cell r="AL670" t="str">
            <v>NULL</v>
          </cell>
        </row>
        <row r="671">
          <cell r="A671">
            <v>121821</v>
          </cell>
          <cell r="B671">
            <v>9282041</v>
          </cell>
          <cell r="C671" t="str">
            <v>Great Doddington Primary</v>
          </cell>
          <cell r="D671" t="str">
            <v>East Midlands</v>
          </cell>
          <cell r="E671" t="str">
            <v>East Midlands</v>
          </cell>
          <cell r="F671" t="str">
            <v>Northamptonshire</v>
          </cell>
          <cell r="G671" t="str">
            <v>Wellingborough</v>
          </cell>
          <cell r="H671" t="str">
            <v>NN29 7TR</v>
          </cell>
          <cell r="I671" t="str">
            <v>Community School</v>
          </cell>
          <cell r="J671" t="str">
            <v>Primary</v>
          </cell>
          <cell r="K671" t="str">
            <v>Does not have a sixth form</v>
          </cell>
          <cell r="L671">
            <v>10008292</v>
          </cell>
          <cell r="M671">
            <v>42297</v>
          </cell>
          <cell r="N671">
            <v>42298</v>
          </cell>
          <cell r="O671" t="str">
            <v>Maintained Academy and School Short inspection</v>
          </cell>
          <cell r="P671" t="str">
            <v>Schools - S8 deemed S5</v>
          </cell>
          <cell r="Q671" t="str">
            <v>NULL</v>
          </cell>
          <cell r="R671">
            <v>3</v>
          </cell>
          <cell r="S671" t="str">
            <v>NULL</v>
          </cell>
          <cell r="T671">
            <v>3</v>
          </cell>
          <cell r="U671">
            <v>3</v>
          </cell>
          <cell r="V671">
            <v>2</v>
          </cell>
          <cell r="W671">
            <v>2</v>
          </cell>
          <cell r="X671" t="str">
            <v>NULL</v>
          </cell>
          <cell r="Y671">
            <v>2</v>
          </cell>
          <cell r="Z671" t="str">
            <v>NULL</v>
          </cell>
          <cell r="AA671" t="str">
            <v>NULL</v>
          </cell>
          <cell r="AB671" t="str">
            <v>NULL</v>
          </cell>
          <cell r="AC671" t="str">
            <v>NULL</v>
          </cell>
          <cell r="AD671">
            <v>2</v>
          </cell>
          <cell r="AE671" t="str">
            <v>NULL</v>
          </cell>
          <cell r="AF671">
            <v>2</v>
          </cell>
          <cell r="AG671">
            <v>2</v>
          </cell>
          <cell r="AH671">
            <v>2</v>
          </cell>
          <cell r="AI671">
            <v>2</v>
          </cell>
          <cell r="AJ671" t="str">
            <v>NULL</v>
          </cell>
          <cell r="AK671">
            <v>2</v>
          </cell>
          <cell r="AL671">
            <v>9</v>
          </cell>
        </row>
        <row r="672">
          <cell r="A672">
            <v>121822</v>
          </cell>
          <cell r="B672">
            <v>9282042</v>
          </cell>
          <cell r="C672" t="str">
            <v>Greatworth Primary School</v>
          </cell>
          <cell r="D672" t="str">
            <v>East Midlands</v>
          </cell>
          <cell r="E672" t="str">
            <v>East Midlands</v>
          </cell>
          <cell r="F672" t="str">
            <v>Northamptonshire</v>
          </cell>
          <cell r="G672" t="str">
            <v>South Northamptonshire</v>
          </cell>
          <cell r="H672" t="str">
            <v>OX17 2DR</v>
          </cell>
          <cell r="I672" t="str">
            <v>Community School</v>
          </cell>
          <cell r="J672" t="str">
            <v>Primary</v>
          </cell>
          <cell r="K672" t="str">
            <v>Does not have a sixth form</v>
          </cell>
          <cell r="L672">
            <v>10005660</v>
          </cell>
          <cell r="M672">
            <v>42339</v>
          </cell>
          <cell r="N672">
            <v>42340</v>
          </cell>
          <cell r="O672" t="str">
            <v>Maintained Academy and School Short inspection</v>
          </cell>
          <cell r="P672" t="str">
            <v>Schools - S8 deemed S5</v>
          </cell>
          <cell r="Q672" t="str">
            <v>NULL</v>
          </cell>
          <cell r="R672">
            <v>3</v>
          </cell>
          <cell r="S672" t="str">
            <v>NULL</v>
          </cell>
          <cell r="T672">
            <v>3</v>
          </cell>
          <cell r="U672">
            <v>3</v>
          </cell>
          <cell r="V672">
            <v>3</v>
          </cell>
          <cell r="W672">
            <v>3</v>
          </cell>
          <cell r="X672" t="str">
            <v>NULL</v>
          </cell>
          <cell r="Y672">
            <v>2</v>
          </cell>
          <cell r="Z672" t="str">
            <v>NULL</v>
          </cell>
          <cell r="AA672" t="str">
            <v>NULL</v>
          </cell>
          <cell r="AB672" t="str">
            <v>NULL</v>
          </cell>
          <cell r="AC672" t="str">
            <v>NULL</v>
          </cell>
          <cell r="AD672">
            <v>2</v>
          </cell>
          <cell r="AE672" t="str">
            <v>NULL</v>
          </cell>
          <cell r="AF672">
            <v>2</v>
          </cell>
          <cell r="AG672">
            <v>2</v>
          </cell>
          <cell r="AH672">
            <v>2</v>
          </cell>
          <cell r="AI672">
            <v>2</v>
          </cell>
          <cell r="AJ672" t="str">
            <v>NULL</v>
          </cell>
          <cell r="AK672">
            <v>8</v>
          </cell>
          <cell r="AL672" t="str">
            <v>NULL</v>
          </cell>
        </row>
        <row r="673">
          <cell r="A673">
            <v>121903</v>
          </cell>
          <cell r="B673">
            <v>9282146</v>
          </cell>
          <cell r="C673" t="str">
            <v>Danesholme Infant School</v>
          </cell>
          <cell r="D673" t="str">
            <v>East Midlands</v>
          </cell>
          <cell r="E673" t="str">
            <v>East Midlands</v>
          </cell>
          <cell r="F673" t="str">
            <v>Northamptonshire</v>
          </cell>
          <cell r="G673" t="str">
            <v>Corby</v>
          </cell>
          <cell r="H673" t="str">
            <v>NN18 9DT</v>
          </cell>
          <cell r="I673" t="str">
            <v>Community School</v>
          </cell>
          <cell r="J673" t="str">
            <v>Primary</v>
          </cell>
          <cell r="K673" t="str">
            <v>Does not have a sixth form</v>
          </cell>
          <cell r="L673">
            <v>10001812</v>
          </cell>
          <cell r="M673">
            <v>42285</v>
          </cell>
          <cell r="N673">
            <v>42286</v>
          </cell>
          <cell r="O673" t="str">
            <v>Requires Improvement S5 Reinspection Visit 1</v>
          </cell>
          <cell r="P673" t="str">
            <v>Schools - S5</v>
          </cell>
          <cell r="Q673" t="str">
            <v>NULL</v>
          </cell>
          <cell r="R673">
            <v>4</v>
          </cell>
          <cell r="S673" t="str">
            <v>SM</v>
          </cell>
          <cell r="T673">
            <v>4</v>
          </cell>
          <cell r="U673">
            <v>4</v>
          </cell>
          <cell r="V673">
            <v>4</v>
          </cell>
          <cell r="W673">
            <v>4</v>
          </cell>
          <cell r="X673" t="str">
            <v>NULL</v>
          </cell>
          <cell r="Y673">
            <v>4</v>
          </cell>
          <cell r="Z673" t="str">
            <v>NULL</v>
          </cell>
          <cell r="AA673" t="str">
            <v>NULL</v>
          </cell>
          <cell r="AB673" t="str">
            <v>NULL</v>
          </cell>
          <cell r="AC673" t="str">
            <v>NULL</v>
          </cell>
          <cell r="AD673">
            <v>3</v>
          </cell>
          <cell r="AE673" t="str">
            <v>NULL</v>
          </cell>
          <cell r="AF673">
            <v>3</v>
          </cell>
          <cell r="AG673">
            <v>3</v>
          </cell>
          <cell r="AH673">
            <v>3</v>
          </cell>
          <cell r="AI673">
            <v>3</v>
          </cell>
          <cell r="AJ673" t="str">
            <v>NULL</v>
          </cell>
          <cell r="AK673" t="str">
            <v>NULL</v>
          </cell>
          <cell r="AL673" t="str">
            <v>NULL</v>
          </cell>
        </row>
        <row r="674">
          <cell r="A674">
            <v>121912</v>
          </cell>
          <cell r="B674">
            <v>9282160</v>
          </cell>
          <cell r="C674" t="str">
            <v>Earl Spencer Primary School</v>
          </cell>
          <cell r="D674" t="str">
            <v>East Midlands</v>
          </cell>
          <cell r="E674" t="str">
            <v>East Midlands</v>
          </cell>
          <cell r="F674" t="str">
            <v>Northamptonshire</v>
          </cell>
          <cell r="G674" t="str">
            <v>Northampton South</v>
          </cell>
          <cell r="H674" t="str">
            <v>NN5 7DE</v>
          </cell>
          <cell r="I674" t="str">
            <v>Community School</v>
          </cell>
          <cell r="J674" t="str">
            <v>Primary</v>
          </cell>
          <cell r="K674" t="str">
            <v>Does not have a sixth form</v>
          </cell>
          <cell r="L674">
            <v>10001813</v>
          </cell>
          <cell r="M674">
            <v>42325</v>
          </cell>
          <cell r="N674">
            <v>42326</v>
          </cell>
          <cell r="O674" t="str">
            <v>Requires Improvement S5 Reinspection Visit 1</v>
          </cell>
          <cell r="P674" t="str">
            <v>Schools - S5</v>
          </cell>
          <cell r="Q674" t="str">
            <v>NULL</v>
          </cell>
          <cell r="R674">
            <v>2</v>
          </cell>
          <cell r="S674" t="str">
            <v>NULL</v>
          </cell>
          <cell r="T674">
            <v>2</v>
          </cell>
          <cell r="U674">
            <v>2</v>
          </cell>
          <cell r="V674">
            <v>1</v>
          </cell>
          <cell r="W674">
            <v>1</v>
          </cell>
          <cell r="X674" t="str">
            <v>NULL</v>
          </cell>
          <cell r="Y674">
            <v>1</v>
          </cell>
          <cell r="Z674" t="str">
            <v>NULL</v>
          </cell>
          <cell r="AA674" t="str">
            <v>NULL</v>
          </cell>
          <cell r="AB674" t="str">
            <v>NULL</v>
          </cell>
          <cell r="AC674" t="str">
            <v>NULL</v>
          </cell>
          <cell r="AD674">
            <v>3</v>
          </cell>
          <cell r="AE674" t="str">
            <v>NULL</v>
          </cell>
          <cell r="AF674">
            <v>3</v>
          </cell>
          <cell r="AG674">
            <v>3</v>
          </cell>
          <cell r="AH674">
            <v>2</v>
          </cell>
          <cell r="AI674">
            <v>3</v>
          </cell>
          <cell r="AJ674" t="str">
            <v>NULL</v>
          </cell>
          <cell r="AK674" t="str">
            <v>NULL</v>
          </cell>
          <cell r="AL674" t="str">
            <v>NULL</v>
          </cell>
        </row>
        <row r="675">
          <cell r="A675">
            <v>121927</v>
          </cell>
          <cell r="B675">
            <v>9282184</v>
          </cell>
          <cell r="C675" t="str">
            <v>Hopping Hill Primary School</v>
          </cell>
          <cell r="D675" t="str">
            <v>East Midlands</v>
          </cell>
          <cell r="E675" t="str">
            <v>East Midlands</v>
          </cell>
          <cell r="F675" t="str">
            <v>Northamptonshire</v>
          </cell>
          <cell r="G675" t="str">
            <v>Northampton South</v>
          </cell>
          <cell r="H675" t="str">
            <v>NN5 6DT</v>
          </cell>
          <cell r="I675" t="str">
            <v>Community School</v>
          </cell>
          <cell r="J675" t="str">
            <v>Primary</v>
          </cell>
          <cell r="K675" t="str">
            <v>Does not have a sixth form</v>
          </cell>
          <cell r="L675">
            <v>10003616</v>
          </cell>
          <cell r="M675">
            <v>42290</v>
          </cell>
          <cell r="N675">
            <v>42291</v>
          </cell>
          <cell r="O675" t="str">
            <v>Maintained Academy and School Short inspection</v>
          </cell>
          <cell r="P675" t="str">
            <v>Schools - S8 deemed S5</v>
          </cell>
          <cell r="Q675" t="str">
            <v>NULL</v>
          </cell>
          <cell r="R675">
            <v>2</v>
          </cell>
          <cell r="S675" t="str">
            <v>NULL</v>
          </cell>
          <cell r="T675">
            <v>2</v>
          </cell>
          <cell r="U675">
            <v>2</v>
          </cell>
          <cell r="V675">
            <v>1</v>
          </cell>
          <cell r="W675">
            <v>2</v>
          </cell>
          <cell r="X675" t="str">
            <v>NULL</v>
          </cell>
          <cell r="Y675">
            <v>1</v>
          </cell>
          <cell r="Z675" t="str">
            <v>NULL</v>
          </cell>
          <cell r="AA675" t="str">
            <v>NULL</v>
          </cell>
          <cell r="AB675" t="str">
            <v>NULL</v>
          </cell>
          <cell r="AC675" t="str">
            <v>NULL</v>
          </cell>
          <cell r="AD675">
            <v>2</v>
          </cell>
          <cell r="AE675" t="str">
            <v>NULL</v>
          </cell>
          <cell r="AF675">
            <v>2</v>
          </cell>
          <cell r="AG675">
            <v>2</v>
          </cell>
          <cell r="AH675">
            <v>1</v>
          </cell>
          <cell r="AI675">
            <v>2</v>
          </cell>
          <cell r="AJ675" t="str">
            <v>NULL</v>
          </cell>
          <cell r="AK675">
            <v>2</v>
          </cell>
          <cell r="AL675">
            <v>9</v>
          </cell>
        </row>
        <row r="676">
          <cell r="A676">
            <v>121945</v>
          </cell>
          <cell r="B676">
            <v>9282210</v>
          </cell>
          <cell r="C676" t="str">
            <v>Duston Eldean Primary School</v>
          </cell>
          <cell r="D676" t="str">
            <v>East Midlands</v>
          </cell>
          <cell r="E676" t="str">
            <v>East Midlands</v>
          </cell>
          <cell r="F676" t="str">
            <v>Northamptonshire</v>
          </cell>
          <cell r="G676" t="str">
            <v>Northampton South</v>
          </cell>
          <cell r="H676" t="str">
            <v>NN5 6PP</v>
          </cell>
          <cell r="I676" t="str">
            <v>Community School</v>
          </cell>
          <cell r="J676" t="str">
            <v>Primary</v>
          </cell>
          <cell r="K676" t="str">
            <v>Does not have a sixth form</v>
          </cell>
          <cell r="L676">
            <v>10005634</v>
          </cell>
          <cell r="M676">
            <v>42353</v>
          </cell>
          <cell r="N676">
            <v>42353</v>
          </cell>
          <cell r="O676" t="str">
            <v>Maintained Academy and School Short inspection</v>
          </cell>
          <cell r="P676" t="str">
            <v>Schools - Short inspection</v>
          </cell>
          <cell r="Q676" t="str">
            <v>NULL</v>
          </cell>
          <cell r="R676" t="str">
            <v>NULL</v>
          </cell>
          <cell r="S676" t="str">
            <v>NULL</v>
          </cell>
          <cell r="T676" t="str">
            <v>NULL</v>
          </cell>
          <cell r="U676" t="str">
            <v>NULL</v>
          </cell>
          <cell r="V676" t="str">
            <v>NULL</v>
          </cell>
          <cell r="W676" t="str">
            <v>NULL</v>
          </cell>
          <cell r="X676" t="str">
            <v>NULL</v>
          </cell>
          <cell r="Y676" t="str">
            <v>NULL</v>
          </cell>
          <cell r="Z676" t="str">
            <v>NULL</v>
          </cell>
          <cell r="AA676" t="str">
            <v>NULL</v>
          </cell>
          <cell r="AB676" t="str">
            <v>NULL</v>
          </cell>
          <cell r="AC676" t="str">
            <v>NULL</v>
          </cell>
          <cell r="AD676">
            <v>2</v>
          </cell>
          <cell r="AE676" t="str">
            <v>NULL</v>
          </cell>
          <cell r="AF676">
            <v>2</v>
          </cell>
          <cell r="AG676">
            <v>2</v>
          </cell>
          <cell r="AH676">
            <v>1</v>
          </cell>
          <cell r="AI676">
            <v>1</v>
          </cell>
          <cell r="AJ676" t="str">
            <v>NULL</v>
          </cell>
          <cell r="AK676">
            <v>2</v>
          </cell>
          <cell r="AL676">
            <v>9</v>
          </cell>
        </row>
        <row r="677">
          <cell r="A677">
            <v>121976</v>
          </cell>
          <cell r="B677">
            <v>9283034</v>
          </cell>
          <cell r="C677" t="str">
            <v>Harpole Primary School</v>
          </cell>
          <cell r="D677" t="str">
            <v>East Midlands</v>
          </cell>
          <cell r="E677" t="str">
            <v>East Midlands</v>
          </cell>
          <cell r="F677" t="str">
            <v>Northamptonshire</v>
          </cell>
          <cell r="G677" t="str">
            <v>Daventry</v>
          </cell>
          <cell r="H677" t="str">
            <v>NN7 4DP</v>
          </cell>
          <cell r="I677" t="str">
            <v>Voluntary Controlled School</v>
          </cell>
          <cell r="J677" t="str">
            <v>Primary</v>
          </cell>
          <cell r="K677" t="str">
            <v>Does not have a sixth form</v>
          </cell>
          <cell r="L677">
            <v>10003705</v>
          </cell>
          <cell r="M677">
            <v>42297</v>
          </cell>
          <cell r="N677">
            <v>42297</v>
          </cell>
          <cell r="O677" t="str">
            <v>Maintained Academy and School Short inspection</v>
          </cell>
          <cell r="P677" t="str">
            <v>Schools - Short inspection</v>
          </cell>
          <cell r="Q677" t="str">
            <v>NULL</v>
          </cell>
          <cell r="R677" t="str">
            <v>NULL</v>
          </cell>
          <cell r="S677" t="str">
            <v>NULL</v>
          </cell>
          <cell r="T677" t="str">
            <v>NULL</v>
          </cell>
          <cell r="U677" t="str">
            <v>NULL</v>
          </cell>
          <cell r="V677" t="str">
            <v>NULL</v>
          </cell>
          <cell r="W677" t="str">
            <v>NULL</v>
          </cell>
          <cell r="X677" t="str">
            <v>NULL</v>
          </cell>
          <cell r="Y677" t="str">
            <v>NULL</v>
          </cell>
          <cell r="Z677" t="str">
            <v>NULL</v>
          </cell>
          <cell r="AA677" t="str">
            <v>NULL</v>
          </cell>
          <cell r="AB677" t="str">
            <v>NULL</v>
          </cell>
          <cell r="AC677" t="str">
            <v>NULL</v>
          </cell>
          <cell r="AD677">
            <v>2</v>
          </cell>
          <cell r="AE677" t="str">
            <v>NULL</v>
          </cell>
          <cell r="AF677">
            <v>2</v>
          </cell>
          <cell r="AG677">
            <v>2</v>
          </cell>
          <cell r="AH677">
            <v>2</v>
          </cell>
          <cell r="AI677">
            <v>2</v>
          </cell>
          <cell r="AJ677" t="str">
            <v>NULL</v>
          </cell>
          <cell r="AK677">
            <v>3</v>
          </cell>
          <cell r="AL677">
            <v>9</v>
          </cell>
        </row>
        <row r="678">
          <cell r="A678">
            <v>122005</v>
          </cell>
          <cell r="B678">
            <v>9283084</v>
          </cell>
          <cell r="C678" t="str">
            <v>Woodford Church of England Primary School</v>
          </cell>
          <cell r="D678" t="str">
            <v>East Midlands</v>
          </cell>
          <cell r="E678" t="str">
            <v>East Midlands</v>
          </cell>
          <cell r="F678" t="str">
            <v>Northamptonshire</v>
          </cell>
          <cell r="G678" t="str">
            <v>Corby</v>
          </cell>
          <cell r="H678" t="str">
            <v>NN14 4HF</v>
          </cell>
          <cell r="I678" t="str">
            <v>Voluntary Controlled School</v>
          </cell>
          <cell r="J678" t="str">
            <v>Primary</v>
          </cell>
          <cell r="K678" t="str">
            <v>Does not have a sixth form</v>
          </cell>
          <cell r="L678">
            <v>10007085</v>
          </cell>
          <cell r="M678">
            <v>42334</v>
          </cell>
          <cell r="N678">
            <v>42334</v>
          </cell>
          <cell r="O678" t="str">
            <v>Schools with Serious Weaknesses Visit 2</v>
          </cell>
          <cell r="P678" t="str">
            <v>Schools - S8</v>
          </cell>
          <cell r="Q678" t="str">
            <v>NULL</v>
          </cell>
          <cell r="R678" t="str">
            <v>NULL</v>
          </cell>
          <cell r="S678" t="str">
            <v>NULL</v>
          </cell>
          <cell r="T678" t="str">
            <v>NULL</v>
          </cell>
          <cell r="U678" t="str">
            <v>NULL</v>
          </cell>
          <cell r="V678" t="str">
            <v>NULL</v>
          </cell>
          <cell r="W678" t="str">
            <v>NULL</v>
          </cell>
          <cell r="X678" t="str">
            <v>NULL</v>
          </cell>
          <cell r="Y678" t="str">
            <v>NULL</v>
          </cell>
          <cell r="Z678" t="str">
            <v>NULL</v>
          </cell>
          <cell r="AA678" t="str">
            <v>NULL</v>
          </cell>
          <cell r="AB678" t="str">
            <v>NULL</v>
          </cell>
          <cell r="AC678" t="str">
            <v>NULL</v>
          </cell>
          <cell r="AD678">
            <v>4</v>
          </cell>
          <cell r="AE678" t="str">
            <v>SWK</v>
          </cell>
          <cell r="AF678">
            <v>4</v>
          </cell>
          <cell r="AG678">
            <v>4</v>
          </cell>
          <cell r="AH678">
            <v>2</v>
          </cell>
          <cell r="AI678">
            <v>3</v>
          </cell>
          <cell r="AJ678" t="str">
            <v>NULL</v>
          </cell>
          <cell r="AK678">
            <v>3</v>
          </cell>
          <cell r="AL678">
            <v>9</v>
          </cell>
        </row>
        <row r="679">
          <cell r="A679">
            <v>122039</v>
          </cell>
          <cell r="B679">
            <v>9283355</v>
          </cell>
          <cell r="C679" t="str">
            <v>The Good Shepherd Catholic Primary School</v>
          </cell>
          <cell r="D679" t="str">
            <v>East Midlands</v>
          </cell>
          <cell r="E679" t="str">
            <v>East Midlands</v>
          </cell>
          <cell r="F679" t="str">
            <v>Northamptonshire</v>
          </cell>
          <cell r="G679" t="str">
            <v>Northampton North</v>
          </cell>
          <cell r="H679" t="str">
            <v>NN2 7BH</v>
          </cell>
          <cell r="I679" t="str">
            <v>Voluntary Aided School</v>
          </cell>
          <cell r="J679" t="str">
            <v>Primary</v>
          </cell>
          <cell r="K679" t="str">
            <v>Does not have a sixth form</v>
          </cell>
          <cell r="L679">
            <v>10004252</v>
          </cell>
          <cell r="M679">
            <v>42290</v>
          </cell>
          <cell r="N679">
            <v>42291</v>
          </cell>
          <cell r="O679" t="str">
            <v>Schools into Special Measures Visit 4</v>
          </cell>
          <cell r="P679" t="str">
            <v>Schools - S8 deemed S5</v>
          </cell>
          <cell r="Q679" t="str">
            <v>NULL</v>
          </cell>
          <cell r="R679">
            <v>3</v>
          </cell>
          <cell r="S679" t="str">
            <v>NULL</v>
          </cell>
          <cell r="T679">
            <v>3</v>
          </cell>
          <cell r="U679">
            <v>3</v>
          </cell>
          <cell r="V679">
            <v>3</v>
          </cell>
          <cell r="W679">
            <v>3</v>
          </cell>
          <cell r="X679" t="str">
            <v>NULL</v>
          </cell>
          <cell r="Y679">
            <v>3</v>
          </cell>
          <cell r="Z679" t="str">
            <v>NULL</v>
          </cell>
          <cell r="AA679" t="str">
            <v>NULL</v>
          </cell>
          <cell r="AB679" t="str">
            <v>NULL</v>
          </cell>
          <cell r="AC679" t="str">
            <v>NULL</v>
          </cell>
          <cell r="AD679">
            <v>4</v>
          </cell>
          <cell r="AE679" t="str">
            <v>SM</v>
          </cell>
          <cell r="AF679">
            <v>4</v>
          </cell>
          <cell r="AG679">
            <v>4</v>
          </cell>
          <cell r="AH679">
            <v>3</v>
          </cell>
          <cell r="AI679">
            <v>4</v>
          </cell>
          <cell r="AJ679" t="str">
            <v>NULL</v>
          </cell>
          <cell r="AK679" t="str">
            <v>NULL</v>
          </cell>
          <cell r="AL679" t="str">
            <v>NULL</v>
          </cell>
        </row>
        <row r="680">
          <cell r="A680">
            <v>122170</v>
          </cell>
          <cell r="B680">
            <v>9292002</v>
          </cell>
          <cell r="C680" t="str">
            <v>Acomb First School</v>
          </cell>
          <cell r="D680" t="str">
            <v>North East</v>
          </cell>
          <cell r="E680" t="str">
            <v>North East, Yorkshire and the Humber</v>
          </cell>
          <cell r="F680" t="str">
            <v>Northumberland</v>
          </cell>
          <cell r="G680" t="str">
            <v>Hexham</v>
          </cell>
          <cell r="H680" t="str">
            <v>NE46 4PL</v>
          </cell>
          <cell r="I680" t="str">
            <v>Community School</v>
          </cell>
          <cell r="J680" t="str">
            <v>Primary</v>
          </cell>
          <cell r="K680" t="str">
            <v>Does not have a sixth form</v>
          </cell>
          <cell r="L680">
            <v>10000741</v>
          </cell>
          <cell r="M680">
            <v>42332</v>
          </cell>
          <cell r="N680">
            <v>42333</v>
          </cell>
          <cell r="O680" t="str">
            <v>Maintained Academy and School Short inspection</v>
          </cell>
          <cell r="P680" t="str">
            <v>Schools - S8 deemed S5</v>
          </cell>
          <cell r="Q680" t="str">
            <v>NULL</v>
          </cell>
          <cell r="R680">
            <v>3</v>
          </cell>
          <cell r="S680" t="str">
            <v>NULL</v>
          </cell>
          <cell r="T680">
            <v>3</v>
          </cell>
          <cell r="U680">
            <v>3</v>
          </cell>
          <cell r="V680">
            <v>3</v>
          </cell>
          <cell r="W680">
            <v>3</v>
          </cell>
          <cell r="X680" t="str">
            <v>NULL</v>
          </cell>
          <cell r="Y680">
            <v>3</v>
          </cell>
          <cell r="Z680" t="str">
            <v>NULL</v>
          </cell>
          <cell r="AA680" t="str">
            <v>NULL</v>
          </cell>
          <cell r="AB680" t="str">
            <v>NULL</v>
          </cell>
          <cell r="AC680" t="str">
            <v>NULL</v>
          </cell>
          <cell r="AD680">
            <v>2</v>
          </cell>
          <cell r="AE680" t="str">
            <v>NULL</v>
          </cell>
          <cell r="AF680">
            <v>2</v>
          </cell>
          <cell r="AG680">
            <v>2</v>
          </cell>
          <cell r="AH680">
            <v>2</v>
          </cell>
          <cell r="AI680">
            <v>2</v>
          </cell>
          <cell r="AJ680" t="str">
            <v>NULL</v>
          </cell>
          <cell r="AK680">
            <v>8</v>
          </cell>
          <cell r="AL680" t="str">
            <v>NULL</v>
          </cell>
        </row>
        <row r="681">
          <cell r="A681">
            <v>122229</v>
          </cell>
          <cell r="B681">
            <v>9295201</v>
          </cell>
          <cell r="C681" t="str">
            <v>Thropton Village First School</v>
          </cell>
          <cell r="D681" t="str">
            <v>North East</v>
          </cell>
          <cell r="E681" t="str">
            <v>North East, Yorkshire and the Humber</v>
          </cell>
          <cell r="F681" t="str">
            <v>Northumberland</v>
          </cell>
          <cell r="G681" t="str">
            <v>Berwick-upon-Tweed</v>
          </cell>
          <cell r="H681" t="str">
            <v>NE65 7JD</v>
          </cell>
          <cell r="I681" t="str">
            <v>Foundation School</v>
          </cell>
          <cell r="J681" t="str">
            <v>Primary</v>
          </cell>
          <cell r="K681" t="str">
            <v>Does not have a sixth form</v>
          </cell>
          <cell r="L681">
            <v>10003815</v>
          </cell>
          <cell r="M681">
            <v>42346</v>
          </cell>
          <cell r="N681">
            <v>42347</v>
          </cell>
          <cell r="O681" t="str">
            <v>Maintained Academy and School Short inspection</v>
          </cell>
          <cell r="P681" t="str">
            <v>Schools - S8 deemed S5</v>
          </cell>
          <cell r="Q681" t="str">
            <v>NULL</v>
          </cell>
          <cell r="R681">
            <v>3</v>
          </cell>
          <cell r="S681" t="str">
            <v>NULL</v>
          </cell>
          <cell r="T681">
            <v>3</v>
          </cell>
          <cell r="U681">
            <v>3</v>
          </cell>
          <cell r="V681">
            <v>3</v>
          </cell>
          <cell r="W681">
            <v>3</v>
          </cell>
          <cell r="X681" t="str">
            <v>NULL</v>
          </cell>
          <cell r="Y681">
            <v>3</v>
          </cell>
          <cell r="Z681" t="str">
            <v>NULL</v>
          </cell>
          <cell r="AA681" t="str">
            <v>NULL</v>
          </cell>
          <cell r="AB681" t="str">
            <v>NULL</v>
          </cell>
          <cell r="AC681" t="str">
            <v>NULL</v>
          </cell>
          <cell r="AD681">
            <v>2</v>
          </cell>
          <cell r="AE681" t="str">
            <v>NULL</v>
          </cell>
          <cell r="AF681">
            <v>2</v>
          </cell>
          <cell r="AG681">
            <v>2</v>
          </cell>
          <cell r="AH681">
            <v>2</v>
          </cell>
          <cell r="AI681">
            <v>2</v>
          </cell>
          <cell r="AJ681" t="str">
            <v>NULL</v>
          </cell>
          <cell r="AK681">
            <v>2</v>
          </cell>
          <cell r="AL681">
            <v>9</v>
          </cell>
        </row>
        <row r="682">
          <cell r="A682">
            <v>122230</v>
          </cell>
          <cell r="B682">
            <v>9292243</v>
          </cell>
          <cell r="C682" t="str">
            <v>Adderlane First School</v>
          </cell>
          <cell r="D682" t="str">
            <v>North East</v>
          </cell>
          <cell r="E682" t="str">
            <v>North East, Yorkshire and the Humber</v>
          </cell>
          <cell r="F682" t="str">
            <v>Northumberland</v>
          </cell>
          <cell r="G682" t="str">
            <v>Hexham</v>
          </cell>
          <cell r="H682" t="str">
            <v>NE42 5HX</v>
          </cell>
          <cell r="I682" t="str">
            <v>Community School</v>
          </cell>
          <cell r="J682" t="str">
            <v>Primary</v>
          </cell>
          <cell r="K682" t="str">
            <v>Does not have a sixth form</v>
          </cell>
          <cell r="L682">
            <v>10006891</v>
          </cell>
          <cell r="M682">
            <v>42332</v>
          </cell>
          <cell r="N682">
            <v>42333</v>
          </cell>
          <cell r="O682" t="str">
            <v>Schools into Special Measures Visit 1</v>
          </cell>
          <cell r="P682" t="str">
            <v>Schools - S8</v>
          </cell>
          <cell r="Q682" t="str">
            <v>NULL</v>
          </cell>
          <cell r="R682" t="str">
            <v>NULL</v>
          </cell>
          <cell r="S682" t="str">
            <v>NULL</v>
          </cell>
          <cell r="T682" t="str">
            <v>NULL</v>
          </cell>
          <cell r="U682" t="str">
            <v>NULL</v>
          </cell>
          <cell r="V682" t="str">
            <v>NULL</v>
          </cell>
          <cell r="W682" t="str">
            <v>NULL</v>
          </cell>
          <cell r="X682" t="str">
            <v>NULL</v>
          </cell>
          <cell r="Y682" t="str">
            <v>NULL</v>
          </cell>
          <cell r="Z682" t="str">
            <v>NULL</v>
          </cell>
          <cell r="AA682" t="str">
            <v>NULL</v>
          </cell>
          <cell r="AB682" t="str">
            <v>NULL</v>
          </cell>
          <cell r="AC682" t="str">
            <v>NULL</v>
          </cell>
          <cell r="AD682">
            <v>4</v>
          </cell>
          <cell r="AE682" t="str">
            <v>SM</v>
          </cell>
          <cell r="AF682">
            <v>4</v>
          </cell>
          <cell r="AG682">
            <v>4</v>
          </cell>
          <cell r="AH682">
            <v>3</v>
          </cell>
          <cell r="AI682">
            <v>4</v>
          </cell>
          <cell r="AJ682" t="str">
            <v>NULL</v>
          </cell>
          <cell r="AK682">
            <v>3</v>
          </cell>
          <cell r="AL682">
            <v>9</v>
          </cell>
        </row>
        <row r="683">
          <cell r="A683">
            <v>122235</v>
          </cell>
          <cell r="B683">
            <v>9292270</v>
          </cell>
          <cell r="C683" t="str">
            <v>Whittonstall First School</v>
          </cell>
          <cell r="D683" t="str">
            <v>North East</v>
          </cell>
          <cell r="E683" t="str">
            <v>North East, Yorkshire and the Humber</v>
          </cell>
          <cell r="F683" t="str">
            <v>Northumberland</v>
          </cell>
          <cell r="G683" t="str">
            <v>Hexham</v>
          </cell>
          <cell r="H683" t="str">
            <v>DH8 9JN</v>
          </cell>
          <cell r="I683" t="str">
            <v>Community School</v>
          </cell>
          <cell r="J683" t="str">
            <v>Primary</v>
          </cell>
          <cell r="K683" t="str">
            <v>Does not have a sixth form</v>
          </cell>
          <cell r="L683">
            <v>10003429</v>
          </cell>
          <cell r="M683">
            <v>42290</v>
          </cell>
          <cell r="N683">
            <v>42290</v>
          </cell>
          <cell r="O683" t="str">
            <v>Maintained Academy and School Short inspection</v>
          </cell>
          <cell r="P683" t="str">
            <v>Schools - Short inspection</v>
          </cell>
          <cell r="Q683" t="str">
            <v>NULL</v>
          </cell>
          <cell r="R683" t="str">
            <v>NULL</v>
          </cell>
          <cell r="S683" t="str">
            <v>NULL</v>
          </cell>
          <cell r="T683" t="str">
            <v>NULL</v>
          </cell>
          <cell r="U683" t="str">
            <v>NULL</v>
          </cell>
          <cell r="V683" t="str">
            <v>NULL</v>
          </cell>
          <cell r="W683" t="str">
            <v>NULL</v>
          </cell>
          <cell r="X683" t="str">
            <v>NULL</v>
          </cell>
          <cell r="Y683" t="str">
            <v>NULL</v>
          </cell>
          <cell r="Z683" t="str">
            <v>NULL</v>
          </cell>
          <cell r="AA683" t="str">
            <v>NULL</v>
          </cell>
          <cell r="AB683" t="str">
            <v>NULL</v>
          </cell>
          <cell r="AC683" t="str">
            <v>NULL</v>
          </cell>
          <cell r="AD683">
            <v>2</v>
          </cell>
          <cell r="AE683" t="str">
            <v>NULL</v>
          </cell>
          <cell r="AF683">
            <v>2</v>
          </cell>
          <cell r="AG683">
            <v>2</v>
          </cell>
          <cell r="AH683">
            <v>1</v>
          </cell>
          <cell r="AI683">
            <v>2</v>
          </cell>
          <cell r="AJ683" t="str">
            <v>NULL</v>
          </cell>
          <cell r="AK683">
            <v>8</v>
          </cell>
          <cell r="AL683" t="str">
            <v>NULL</v>
          </cell>
        </row>
        <row r="684">
          <cell r="A684">
            <v>122243</v>
          </cell>
          <cell r="B684">
            <v>9292323</v>
          </cell>
          <cell r="C684" t="str">
            <v>Mowbray Primary School</v>
          </cell>
          <cell r="D684" t="str">
            <v>North East</v>
          </cell>
          <cell r="E684" t="str">
            <v>North East, Yorkshire and the Humber</v>
          </cell>
          <cell r="F684" t="str">
            <v>Northumberland</v>
          </cell>
          <cell r="G684" t="str">
            <v>Wansbeck</v>
          </cell>
          <cell r="H684" t="str">
            <v>NE62 5HQ</v>
          </cell>
          <cell r="I684" t="str">
            <v>Community School</v>
          </cell>
          <cell r="J684" t="str">
            <v>Primary</v>
          </cell>
          <cell r="K684" t="str">
            <v>Does not have a sixth form</v>
          </cell>
          <cell r="L684">
            <v>10002055</v>
          </cell>
          <cell r="M684">
            <v>42332</v>
          </cell>
          <cell r="N684">
            <v>42333</v>
          </cell>
          <cell r="O684" t="str">
            <v>Requires Improvement S5 Reinspection Visit 1</v>
          </cell>
          <cell r="P684" t="str">
            <v>Schools - S5</v>
          </cell>
          <cell r="Q684" t="str">
            <v>NULL</v>
          </cell>
          <cell r="R684">
            <v>2</v>
          </cell>
          <cell r="S684" t="str">
            <v>NULL</v>
          </cell>
          <cell r="T684">
            <v>2</v>
          </cell>
          <cell r="U684">
            <v>2</v>
          </cell>
          <cell r="V684">
            <v>2</v>
          </cell>
          <cell r="W684">
            <v>2</v>
          </cell>
          <cell r="X684" t="str">
            <v>NULL</v>
          </cell>
          <cell r="Y684">
            <v>2</v>
          </cell>
          <cell r="Z684" t="str">
            <v>NULL</v>
          </cell>
          <cell r="AA684" t="str">
            <v>NULL</v>
          </cell>
          <cell r="AB684" t="str">
            <v>NULL</v>
          </cell>
          <cell r="AC684" t="str">
            <v>NULL</v>
          </cell>
          <cell r="AD684">
            <v>3</v>
          </cell>
          <cell r="AE684" t="str">
            <v>NULL</v>
          </cell>
          <cell r="AF684">
            <v>3</v>
          </cell>
          <cell r="AG684">
            <v>3</v>
          </cell>
          <cell r="AH684">
            <v>2</v>
          </cell>
          <cell r="AI684">
            <v>3</v>
          </cell>
          <cell r="AJ684" t="str">
            <v>NULL</v>
          </cell>
          <cell r="AK684" t="str">
            <v>NULL</v>
          </cell>
          <cell r="AL684" t="str">
            <v>NULL</v>
          </cell>
        </row>
        <row r="685">
          <cell r="A685">
            <v>122268</v>
          </cell>
          <cell r="B685">
            <v>9292529</v>
          </cell>
          <cell r="C685" t="str">
            <v>Hareside Primary School</v>
          </cell>
          <cell r="D685" t="str">
            <v>North East</v>
          </cell>
          <cell r="E685" t="str">
            <v>North East, Yorkshire and the Humber</v>
          </cell>
          <cell r="F685" t="str">
            <v>Northumberland</v>
          </cell>
          <cell r="G685" t="str">
            <v>Blyth Valley</v>
          </cell>
          <cell r="H685" t="str">
            <v>NE23 6BL</v>
          </cell>
          <cell r="I685" t="str">
            <v>Community School</v>
          </cell>
          <cell r="J685" t="str">
            <v>Primary</v>
          </cell>
          <cell r="K685" t="str">
            <v>Does not have a sixth form</v>
          </cell>
          <cell r="L685">
            <v>10000557</v>
          </cell>
          <cell r="M685">
            <v>42325</v>
          </cell>
          <cell r="N685">
            <v>42326</v>
          </cell>
          <cell r="O685" t="str">
            <v>Maintained Academy and School Short inspection</v>
          </cell>
          <cell r="P685" t="str">
            <v>Schools - S8 deemed S5</v>
          </cell>
          <cell r="Q685" t="str">
            <v>NULL</v>
          </cell>
          <cell r="R685">
            <v>3</v>
          </cell>
          <cell r="S685" t="str">
            <v>NULL</v>
          </cell>
          <cell r="T685">
            <v>3</v>
          </cell>
          <cell r="U685">
            <v>3</v>
          </cell>
          <cell r="V685">
            <v>2</v>
          </cell>
          <cell r="W685">
            <v>3</v>
          </cell>
          <cell r="X685" t="str">
            <v>NULL</v>
          </cell>
          <cell r="Y685">
            <v>3</v>
          </cell>
          <cell r="Z685" t="str">
            <v>NULL</v>
          </cell>
          <cell r="AA685" t="str">
            <v>NULL</v>
          </cell>
          <cell r="AB685" t="str">
            <v>NULL</v>
          </cell>
          <cell r="AC685" t="str">
            <v>NULL</v>
          </cell>
          <cell r="AD685">
            <v>2</v>
          </cell>
          <cell r="AE685" t="str">
            <v>NULL</v>
          </cell>
          <cell r="AF685">
            <v>2</v>
          </cell>
          <cell r="AG685">
            <v>2</v>
          </cell>
          <cell r="AH685">
            <v>1</v>
          </cell>
          <cell r="AI685">
            <v>2</v>
          </cell>
          <cell r="AJ685" t="str">
            <v>NULL</v>
          </cell>
          <cell r="AK685">
            <v>2</v>
          </cell>
          <cell r="AL685">
            <v>9</v>
          </cell>
        </row>
        <row r="686">
          <cell r="A686">
            <v>122284</v>
          </cell>
          <cell r="B686">
            <v>9293349</v>
          </cell>
          <cell r="C686" t="str">
            <v>Greenhead Church of England First School</v>
          </cell>
          <cell r="D686" t="str">
            <v>North East</v>
          </cell>
          <cell r="E686" t="str">
            <v>North East, Yorkshire and the Humber</v>
          </cell>
          <cell r="F686" t="str">
            <v>Northumberland</v>
          </cell>
          <cell r="G686" t="str">
            <v>Hexham</v>
          </cell>
          <cell r="H686" t="str">
            <v>CA8 7HB</v>
          </cell>
          <cell r="I686" t="str">
            <v>Voluntary Aided School</v>
          </cell>
          <cell r="J686" t="str">
            <v>Primary</v>
          </cell>
          <cell r="K686" t="str">
            <v>Does not have a sixth form</v>
          </cell>
          <cell r="L686">
            <v>10006740</v>
          </cell>
          <cell r="M686">
            <v>42291</v>
          </cell>
          <cell r="N686">
            <v>42291</v>
          </cell>
          <cell r="O686" t="str">
            <v>Requires Improvement monitoring Visit 1</v>
          </cell>
          <cell r="P686" t="str">
            <v>Schools - S8</v>
          </cell>
          <cell r="Q686" t="str">
            <v>NULL</v>
          </cell>
          <cell r="R686" t="str">
            <v>NULL</v>
          </cell>
          <cell r="S686" t="str">
            <v>NULL</v>
          </cell>
          <cell r="T686" t="str">
            <v>NULL</v>
          </cell>
          <cell r="U686" t="str">
            <v>NULL</v>
          </cell>
          <cell r="V686" t="str">
            <v>NULL</v>
          </cell>
          <cell r="W686" t="str">
            <v>NULL</v>
          </cell>
          <cell r="X686" t="str">
            <v>NULL</v>
          </cell>
          <cell r="Y686" t="str">
            <v>NULL</v>
          </cell>
          <cell r="Z686" t="str">
            <v>NULL</v>
          </cell>
          <cell r="AA686" t="str">
            <v>NULL</v>
          </cell>
          <cell r="AB686" t="str">
            <v>NULL</v>
          </cell>
          <cell r="AC686" t="str">
            <v>NULL</v>
          </cell>
          <cell r="AD686">
            <v>3</v>
          </cell>
          <cell r="AE686" t="str">
            <v>NULL</v>
          </cell>
          <cell r="AF686">
            <v>3</v>
          </cell>
          <cell r="AG686">
            <v>3</v>
          </cell>
          <cell r="AH686">
            <v>2</v>
          </cell>
          <cell r="AI686">
            <v>3</v>
          </cell>
          <cell r="AJ686" t="str">
            <v>NULL</v>
          </cell>
          <cell r="AK686">
            <v>3</v>
          </cell>
          <cell r="AL686">
            <v>9</v>
          </cell>
        </row>
        <row r="687">
          <cell r="A687">
            <v>122287</v>
          </cell>
          <cell r="B687">
            <v>9293367</v>
          </cell>
          <cell r="C687" t="str">
            <v>Corbridge Church of England Aided First School</v>
          </cell>
          <cell r="D687" t="str">
            <v>North East</v>
          </cell>
          <cell r="E687" t="str">
            <v>North East, Yorkshire and the Humber</v>
          </cell>
          <cell r="F687" t="str">
            <v>Northumberland</v>
          </cell>
          <cell r="G687" t="str">
            <v>Hexham</v>
          </cell>
          <cell r="H687" t="str">
            <v>NE45 5JQ</v>
          </cell>
          <cell r="I687" t="str">
            <v>Voluntary Aided School</v>
          </cell>
          <cell r="J687" t="str">
            <v>Primary</v>
          </cell>
          <cell r="K687" t="str">
            <v>Does not have a sixth form</v>
          </cell>
          <cell r="L687">
            <v>10002054</v>
          </cell>
          <cell r="M687">
            <v>42332</v>
          </cell>
          <cell r="N687">
            <v>42333</v>
          </cell>
          <cell r="O687" t="str">
            <v>Requires Improvement S5 Reinspection Visit 1</v>
          </cell>
          <cell r="P687" t="str">
            <v>Schools - S5</v>
          </cell>
          <cell r="Q687" t="str">
            <v>NULL</v>
          </cell>
          <cell r="R687">
            <v>2</v>
          </cell>
          <cell r="S687" t="str">
            <v>NULL</v>
          </cell>
          <cell r="T687">
            <v>2</v>
          </cell>
          <cell r="U687">
            <v>2</v>
          </cell>
          <cell r="V687">
            <v>2</v>
          </cell>
          <cell r="W687">
            <v>2</v>
          </cell>
          <cell r="X687" t="str">
            <v>NULL</v>
          </cell>
          <cell r="Y687">
            <v>3</v>
          </cell>
          <cell r="Z687" t="str">
            <v>NULL</v>
          </cell>
          <cell r="AA687" t="str">
            <v>NULL</v>
          </cell>
          <cell r="AB687" t="str">
            <v>NULL</v>
          </cell>
          <cell r="AC687" t="str">
            <v>NULL</v>
          </cell>
          <cell r="AD687">
            <v>3</v>
          </cell>
          <cell r="AE687" t="str">
            <v>NULL</v>
          </cell>
          <cell r="AF687">
            <v>3</v>
          </cell>
          <cell r="AG687">
            <v>3</v>
          </cell>
          <cell r="AH687">
            <v>3</v>
          </cell>
          <cell r="AI687">
            <v>3</v>
          </cell>
          <cell r="AJ687" t="str">
            <v>NULL</v>
          </cell>
          <cell r="AK687" t="str">
            <v>NULL</v>
          </cell>
          <cell r="AL687" t="str">
            <v>NULL</v>
          </cell>
        </row>
        <row r="688">
          <cell r="A688">
            <v>122289</v>
          </cell>
          <cell r="B688">
            <v>9293403</v>
          </cell>
          <cell r="C688" t="str">
            <v>Ellingham Church of England Aided First School</v>
          </cell>
          <cell r="D688" t="str">
            <v>North East</v>
          </cell>
          <cell r="E688" t="str">
            <v>North East, Yorkshire and the Humber</v>
          </cell>
          <cell r="F688" t="str">
            <v>Northumberland</v>
          </cell>
          <cell r="G688" t="str">
            <v>Berwick-upon-Tweed</v>
          </cell>
          <cell r="H688" t="str">
            <v>NE67 5ET</v>
          </cell>
          <cell r="I688" t="str">
            <v>Voluntary Aided School</v>
          </cell>
          <cell r="J688" t="str">
            <v>Primary</v>
          </cell>
          <cell r="K688" t="str">
            <v>Does not have a sixth form</v>
          </cell>
          <cell r="L688">
            <v>10001480</v>
          </cell>
          <cell r="M688">
            <v>42325</v>
          </cell>
          <cell r="N688">
            <v>42326</v>
          </cell>
          <cell r="O688" t="str">
            <v>Maintained Academy and School Short inspection</v>
          </cell>
          <cell r="P688" t="str">
            <v>Schools - S8 deemed S5</v>
          </cell>
          <cell r="Q688" t="str">
            <v>NULL</v>
          </cell>
          <cell r="R688">
            <v>3</v>
          </cell>
          <cell r="S688" t="str">
            <v>NULL</v>
          </cell>
          <cell r="T688">
            <v>3</v>
          </cell>
          <cell r="U688">
            <v>3</v>
          </cell>
          <cell r="V688">
            <v>2</v>
          </cell>
          <cell r="W688">
            <v>3</v>
          </cell>
          <cell r="X688" t="str">
            <v>NULL</v>
          </cell>
          <cell r="Y688">
            <v>3</v>
          </cell>
          <cell r="Z688" t="str">
            <v>NULL</v>
          </cell>
          <cell r="AA688" t="str">
            <v>NULL</v>
          </cell>
          <cell r="AB688" t="str">
            <v>NULL</v>
          </cell>
          <cell r="AC688" t="str">
            <v>NULL</v>
          </cell>
          <cell r="AD688">
            <v>2</v>
          </cell>
          <cell r="AE688" t="str">
            <v>NULL</v>
          </cell>
          <cell r="AF688">
            <v>2</v>
          </cell>
          <cell r="AG688">
            <v>2</v>
          </cell>
          <cell r="AH688">
            <v>2</v>
          </cell>
          <cell r="AI688">
            <v>2</v>
          </cell>
          <cell r="AJ688" t="str">
            <v>NULL</v>
          </cell>
          <cell r="AK688">
            <v>2</v>
          </cell>
          <cell r="AL688">
            <v>9</v>
          </cell>
        </row>
        <row r="689">
          <cell r="A689">
            <v>122303</v>
          </cell>
          <cell r="B689">
            <v>9293561</v>
          </cell>
          <cell r="C689" t="str">
            <v>Whitfield Church of England Voluntary Aided Primary School</v>
          </cell>
          <cell r="D689" t="str">
            <v>North East</v>
          </cell>
          <cell r="E689" t="str">
            <v>North East, Yorkshire and the Humber</v>
          </cell>
          <cell r="F689" t="str">
            <v>Northumberland</v>
          </cell>
          <cell r="G689" t="str">
            <v>Hexham</v>
          </cell>
          <cell r="H689" t="str">
            <v>NE47 8JH</v>
          </cell>
          <cell r="I689" t="str">
            <v>Voluntary Aided School</v>
          </cell>
          <cell r="J689" t="str">
            <v>Primary</v>
          </cell>
          <cell r="K689" t="str">
            <v>Does not have a sixth form</v>
          </cell>
          <cell r="L689">
            <v>10005201</v>
          </cell>
          <cell r="M689">
            <v>42311</v>
          </cell>
          <cell r="N689">
            <v>42311</v>
          </cell>
          <cell r="O689" t="str">
            <v>Schools into Special Measures Visit 5</v>
          </cell>
          <cell r="P689" t="str">
            <v>Schools - S8</v>
          </cell>
          <cell r="Q689" t="str">
            <v>NULL</v>
          </cell>
          <cell r="R689" t="str">
            <v>NULL</v>
          </cell>
          <cell r="S689" t="str">
            <v>NULL</v>
          </cell>
          <cell r="T689" t="str">
            <v>NULL</v>
          </cell>
          <cell r="U689" t="str">
            <v>NULL</v>
          </cell>
          <cell r="V689" t="str">
            <v>NULL</v>
          </cell>
          <cell r="W689" t="str">
            <v>NULL</v>
          </cell>
          <cell r="X689" t="str">
            <v>NULL</v>
          </cell>
          <cell r="Y689" t="str">
            <v>NULL</v>
          </cell>
          <cell r="Z689" t="str">
            <v>NULL</v>
          </cell>
          <cell r="AA689" t="str">
            <v>NULL</v>
          </cell>
          <cell r="AB689" t="str">
            <v>NULL</v>
          </cell>
          <cell r="AC689" t="str">
            <v>NULL</v>
          </cell>
          <cell r="AD689">
            <v>4</v>
          </cell>
          <cell r="AE689" t="str">
            <v>SM</v>
          </cell>
          <cell r="AF689">
            <v>4</v>
          </cell>
          <cell r="AG689">
            <v>4</v>
          </cell>
          <cell r="AH689">
            <v>3</v>
          </cell>
          <cell r="AI689">
            <v>4</v>
          </cell>
          <cell r="AJ689" t="str">
            <v>NULL</v>
          </cell>
          <cell r="AK689" t="str">
            <v>NULL</v>
          </cell>
          <cell r="AL689" t="str">
            <v>NULL</v>
          </cell>
        </row>
        <row r="690">
          <cell r="A690">
            <v>122328</v>
          </cell>
          <cell r="B690">
            <v>9294130</v>
          </cell>
          <cell r="C690" t="str">
            <v>Haydon Bridge Community High School and Sports College</v>
          </cell>
          <cell r="D690" t="str">
            <v>North East</v>
          </cell>
          <cell r="E690" t="str">
            <v>North East, Yorkshire and the Humber</v>
          </cell>
          <cell r="F690" t="str">
            <v>Northumberland</v>
          </cell>
          <cell r="G690" t="str">
            <v>Hexham</v>
          </cell>
          <cell r="H690" t="str">
            <v>NE47 6LR</v>
          </cell>
          <cell r="I690" t="str">
            <v>Foundation School</v>
          </cell>
          <cell r="J690" t="str">
            <v>Secondary</v>
          </cell>
          <cell r="K690" t="str">
            <v>Has a sixth form</v>
          </cell>
          <cell r="L690">
            <v>10004005</v>
          </cell>
          <cell r="M690">
            <v>42339</v>
          </cell>
          <cell r="N690">
            <v>42340</v>
          </cell>
          <cell r="O690" t="str">
            <v>Schools into Special Measures Visit 2</v>
          </cell>
          <cell r="P690" t="str">
            <v>Schools - S8</v>
          </cell>
          <cell r="Q690" t="str">
            <v>NULL</v>
          </cell>
          <cell r="R690" t="str">
            <v>NULL</v>
          </cell>
          <cell r="S690" t="str">
            <v>NULL</v>
          </cell>
          <cell r="T690" t="str">
            <v>NULL</v>
          </cell>
          <cell r="U690" t="str">
            <v>NULL</v>
          </cell>
          <cell r="V690" t="str">
            <v>NULL</v>
          </cell>
          <cell r="W690" t="str">
            <v>NULL</v>
          </cell>
          <cell r="X690" t="str">
            <v>NULL</v>
          </cell>
          <cell r="Y690" t="str">
            <v>NULL</v>
          </cell>
          <cell r="Z690" t="str">
            <v>NULL</v>
          </cell>
          <cell r="AA690" t="str">
            <v>NULL</v>
          </cell>
          <cell r="AB690" t="str">
            <v>NULL</v>
          </cell>
          <cell r="AC690" t="str">
            <v>NULL</v>
          </cell>
          <cell r="AD690">
            <v>4</v>
          </cell>
          <cell r="AE690" t="str">
            <v>SM</v>
          </cell>
          <cell r="AF690">
            <v>4</v>
          </cell>
          <cell r="AG690">
            <v>4</v>
          </cell>
          <cell r="AH690">
            <v>4</v>
          </cell>
          <cell r="AI690">
            <v>4</v>
          </cell>
          <cell r="AJ690" t="str">
            <v>NULL</v>
          </cell>
          <cell r="AK690">
            <v>9</v>
          </cell>
          <cell r="AL690">
            <v>3</v>
          </cell>
        </row>
        <row r="691">
          <cell r="A691">
            <v>122355</v>
          </cell>
          <cell r="B691">
            <v>9294415</v>
          </cell>
          <cell r="C691" t="str">
            <v>Ashington High School Sports College</v>
          </cell>
          <cell r="D691" t="str">
            <v>North East</v>
          </cell>
          <cell r="E691" t="str">
            <v>North East, Yorkshire and the Humber</v>
          </cell>
          <cell r="F691" t="str">
            <v>Northumberland</v>
          </cell>
          <cell r="G691" t="str">
            <v>Wansbeck</v>
          </cell>
          <cell r="H691" t="str">
            <v>NE63 8DH</v>
          </cell>
          <cell r="I691" t="str">
            <v>Foundation School</v>
          </cell>
          <cell r="J691" t="str">
            <v>Secondary</v>
          </cell>
          <cell r="K691" t="str">
            <v>Has a sixth form</v>
          </cell>
          <cell r="L691">
            <v>10004019</v>
          </cell>
          <cell r="M691">
            <v>42270</v>
          </cell>
          <cell r="N691">
            <v>42271</v>
          </cell>
          <cell r="O691" t="str">
            <v>Schools into Special Measures Visit 2</v>
          </cell>
          <cell r="P691" t="str">
            <v>Schools - S8</v>
          </cell>
          <cell r="Q691" t="str">
            <v>NULL</v>
          </cell>
          <cell r="R691" t="str">
            <v>NULL</v>
          </cell>
          <cell r="S691" t="str">
            <v>NULL</v>
          </cell>
          <cell r="T691" t="str">
            <v>NULL</v>
          </cell>
          <cell r="U691" t="str">
            <v>NULL</v>
          </cell>
          <cell r="V691" t="str">
            <v>NULL</v>
          </cell>
          <cell r="W691" t="str">
            <v>NULL</v>
          </cell>
          <cell r="X691" t="str">
            <v>NULL</v>
          </cell>
          <cell r="Y691" t="str">
            <v>NULL</v>
          </cell>
          <cell r="Z691" t="str">
            <v>NULL</v>
          </cell>
          <cell r="AA691" t="str">
            <v>NULL</v>
          </cell>
          <cell r="AB691" t="str">
            <v>NULL</v>
          </cell>
          <cell r="AC691" t="str">
            <v>NULL</v>
          </cell>
          <cell r="AD691">
            <v>4</v>
          </cell>
          <cell r="AE691" t="str">
            <v>SM</v>
          </cell>
          <cell r="AF691">
            <v>4</v>
          </cell>
          <cell r="AG691">
            <v>4</v>
          </cell>
          <cell r="AH691">
            <v>3</v>
          </cell>
          <cell r="AI691">
            <v>4</v>
          </cell>
          <cell r="AJ691" t="str">
            <v>NULL</v>
          </cell>
          <cell r="AK691">
            <v>9</v>
          </cell>
          <cell r="AL691">
            <v>3</v>
          </cell>
        </row>
        <row r="692">
          <cell r="A692">
            <v>122356</v>
          </cell>
          <cell r="B692">
            <v>9294417</v>
          </cell>
          <cell r="C692" t="str">
            <v>Queen Elizabeth High School</v>
          </cell>
          <cell r="D692" t="str">
            <v>North East</v>
          </cell>
          <cell r="E692" t="str">
            <v>North East, Yorkshire and the Humber</v>
          </cell>
          <cell r="F692" t="str">
            <v>Northumberland</v>
          </cell>
          <cell r="G692" t="str">
            <v>Hexham</v>
          </cell>
          <cell r="H692" t="str">
            <v>NE46 3JB</v>
          </cell>
          <cell r="I692" t="str">
            <v>Community School</v>
          </cell>
          <cell r="J692" t="str">
            <v>Secondary</v>
          </cell>
          <cell r="K692" t="str">
            <v>Has a sixth form</v>
          </cell>
          <cell r="L692">
            <v>10003370</v>
          </cell>
          <cell r="M692">
            <v>42311</v>
          </cell>
          <cell r="N692">
            <v>42311</v>
          </cell>
          <cell r="O692" t="str">
            <v>Maintained Academy and School Short inspection</v>
          </cell>
          <cell r="P692" t="str">
            <v>Schools - Short inspection</v>
          </cell>
          <cell r="Q692" t="str">
            <v>NULL</v>
          </cell>
          <cell r="R692" t="str">
            <v>NULL</v>
          </cell>
          <cell r="S692" t="str">
            <v>NULL</v>
          </cell>
          <cell r="T692" t="str">
            <v>NULL</v>
          </cell>
          <cell r="U692" t="str">
            <v>NULL</v>
          </cell>
          <cell r="V692" t="str">
            <v>NULL</v>
          </cell>
          <cell r="W692" t="str">
            <v>NULL</v>
          </cell>
          <cell r="X692" t="str">
            <v>NULL</v>
          </cell>
          <cell r="Y692" t="str">
            <v>NULL</v>
          </cell>
          <cell r="Z692" t="str">
            <v>NULL</v>
          </cell>
          <cell r="AA692" t="str">
            <v>NULL</v>
          </cell>
          <cell r="AB692" t="str">
            <v>NULL</v>
          </cell>
          <cell r="AC692" t="str">
            <v>NULL</v>
          </cell>
          <cell r="AD692">
            <v>2</v>
          </cell>
          <cell r="AE692" t="str">
            <v>NULL</v>
          </cell>
          <cell r="AF692">
            <v>2</v>
          </cell>
          <cell r="AG692">
            <v>2</v>
          </cell>
          <cell r="AH692">
            <v>2</v>
          </cell>
          <cell r="AI692">
            <v>2</v>
          </cell>
          <cell r="AJ692" t="str">
            <v>NULL</v>
          </cell>
          <cell r="AK692">
            <v>9</v>
          </cell>
          <cell r="AL692" t="str">
            <v>NULL</v>
          </cell>
        </row>
        <row r="693">
          <cell r="A693">
            <v>122383</v>
          </cell>
          <cell r="B693">
            <v>9297006</v>
          </cell>
          <cell r="C693" t="str">
            <v>Cramlington Hillcrest School</v>
          </cell>
          <cell r="D693" t="str">
            <v>North East</v>
          </cell>
          <cell r="E693" t="str">
            <v>North East, Yorkshire and the Humber</v>
          </cell>
          <cell r="F693" t="str">
            <v>Northumberland</v>
          </cell>
          <cell r="G693" t="str">
            <v>Blyth Valley</v>
          </cell>
          <cell r="H693" t="str">
            <v>NE23 1DY</v>
          </cell>
          <cell r="I693" t="str">
            <v>Community Special School</v>
          </cell>
          <cell r="J693" t="str">
            <v>Special</v>
          </cell>
          <cell r="K693" t="str">
            <v>Not applicable</v>
          </cell>
          <cell r="L693">
            <v>10007100</v>
          </cell>
          <cell r="M693">
            <v>42289</v>
          </cell>
          <cell r="N693">
            <v>42289</v>
          </cell>
          <cell r="O693" t="str">
            <v>Requires Improvement monitoring Visit 2</v>
          </cell>
          <cell r="P693" t="str">
            <v>Schools - S8</v>
          </cell>
          <cell r="Q693" t="str">
            <v>NULL</v>
          </cell>
          <cell r="R693" t="str">
            <v>NULL</v>
          </cell>
          <cell r="S693" t="str">
            <v>NULL</v>
          </cell>
          <cell r="T693" t="str">
            <v>NULL</v>
          </cell>
          <cell r="U693" t="str">
            <v>NULL</v>
          </cell>
          <cell r="V693" t="str">
            <v>NULL</v>
          </cell>
          <cell r="W693" t="str">
            <v>NULL</v>
          </cell>
          <cell r="X693" t="str">
            <v>NULL</v>
          </cell>
          <cell r="Y693" t="str">
            <v>NULL</v>
          </cell>
          <cell r="Z693" t="str">
            <v>NULL</v>
          </cell>
          <cell r="AA693" t="str">
            <v>NULL</v>
          </cell>
          <cell r="AB693" t="str">
            <v>NULL</v>
          </cell>
          <cell r="AC693" t="str">
            <v>NULL</v>
          </cell>
          <cell r="AD693">
            <v>3</v>
          </cell>
          <cell r="AE693" t="str">
            <v>NULL</v>
          </cell>
          <cell r="AF693">
            <v>3</v>
          </cell>
          <cell r="AG693">
            <v>3</v>
          </cell>
          <cell r="AH693">
            <v>3</v>
          </cell>
          <cell r="AI693">
            <v>3</v>
          </cell>
          <cell r="AJ693" t="str">
            <v>NULL</v>
          </cell>
          <cell r="AK693">
            <v>9</v>
          </cell>
          <cell r="AL693">
            <v>3</v>
          </cell>
        </row>
        <row r="694">
          <cell r="A694">
            <v>122401</v>
          </cell>
          <cell r="B694">
            <v>8921104</v>
          </cell>
          <cell r="C694" t="str">
            <v>Denewood Learning Centre</v>
          </cell>
          <cell r="D694" t="str">
            <v>East Midlands</v>
          </cell>
          <cell r="E694" t="str">
            <v>East Midlands</v>
          </cell>
          <cell r="F694" t="str">
            <v>Nottingham</v>
          </cell>
          <cell r="G694" t="str">
            <v>Nottingham East</v>
          </cell>
          <cell r="H694" t="str">
            <v>NG7 4ES</v>
          </cell>
          <cell r="I694" t="str">
            <v>Pupil Referral Unit</v>
          </cell>
          <cell r="J694" t="str">
            <v>PRU</v>
          </cell>
          <cell r="K694" t="str">
            <v>Does not have a sixth form</v>
          </cell>
          <cell r="L694">
            <v>10005848</v>
          </cell>
          <cell r="M694">
            <v>42339</v>
          </cell>
          <cell r="N694">
            <v>42340</v>
          </cell>
          <cell r="O694" t="str">
            <v>Schools into Special Measures Visit 2</v>
          </cell>
          <cell r="P694" t="str">
            <v>Schools - S8</v>
          </cell>
          <cell r="Q694" t="str">
            <v>NULL</v>
          </cell>
          <cell r="R694" t="str">
            <v>NULL</v>
          </cell>
          <cell r="S694" t="str">
            <v>NULL</v>
          </cell>
          <cell r="T694" t="str">
            <v>NULL</v>
          </cell>
          <cell r="U694" t="str">
            <v>NULL</v>
          </cell>
          <cell r="V694" t="str">
            <v>NULL</v>
          </cell>
          <cell r="W694" t="str">
            <v>NULL</v>
          </cell>
          <cell r="X694" t="str">
            <v>NULL</v>
          </cell>
          <cell r="Y694" t="str">
            <v>NULL</v>
          </cell>
          <cell r="Z694" t="str">
            <v>NULL</v>
          </cell>
          <cell r="AA694" t="str">
            <v>NULL</v>
          </cell>
          <cell r="AB694" t="str">
            <v>NULL</v>
          </cell>
          <cell r="AC694" t="str">
            <v>NULL</v>
          </cell>
          <cell r="AD694">
            <v>4</v>
          </cell>
          <cell r="AE694" t="str">
            <v>SM</v>
          </cell>
          <cell r="AF694">
            <v>4</v>
          </cell>
          <cell r="AG694">
            <v>4</v>
          </cell>
          <cell r="AH694">
            <v>4</v>
          </cell>
          <cell r="AI694">
            <v>4</v>
          </cell>
          <cell r="AJ694" t="str">
            <v>NULL</v>
          </cell>
          <cell r="AK694">
            <v>9</v>
          </cell>
          <cell r="AL694">
            <v>9</v>
          </cell>
        </row>
        <row r="695">
          <cell r="A695">
            <v>122426</v>
          </cell>
          <cell r="B695">
            <v>8922079</v>
          </cell>
          <cell r="C695" t="str">
            <v>Melbury Primary School</v>
          </cell>
          <cell r="D695" t="str">
            <v>East Midlands</v>
          </cell>
          <cell r="E695" t="str">
            <v>East Midlands</v>
          </cell>
          <cell r="F695" t="str">
            <v>Nottingham</v>
          </cell>
          <cell r="G695" t="str">
            <v>Nottingham North</v>
          </cell>
          <cell r="H695" t="str">
            <v>NG8 4AU</v>
          </cell>
          <cell r="I695" t="str">
            <v>Community School</v>
          </cell>
          <cell r="J695" t="str">
            <v>Primary</v>
          </cell>
          <cell r="K695" t="str">
            <v>Does not have a sixth form</v>
          </cell>
          <cell r="L695">
            <v>10000546</v>
          </cell>
          <cell r="M695">
            <v>42311</v>
          </cell>
          <cell r="N695">
            <v>42311</v>
          </cell>
          <cell r="O695" t="str">
            <v>Maintained Academy and School Short inspection</v>
          </cell>
          <cell r="P695" t="str">
            <v>Schools - Short inspection</v>
          </cell>
          <cell r="Q695" t="str">
            <v>NULL</v>
          </cell>
          <cell r="R695" t="str">
            <v>NULL</v>
          </cell>
          <cell r="S695" t="str">
            <v>NULL</v>
          </cell>
          <cell r="T695" t="str">
            <v>NULL</v>
          </cell>
          <cell r="U695" t="str">
            <v>NULL</v>
          </cell>
          <cell r="V695" t="str">
            <v>NULL</v>
          </cell>
          <cell r="W695" t="str">
            <v>NULL</v>
          </cell>
          <cell r="X695" t="str">
            <v>NULL</v>
          </cell>
          <cell r="Y695" t="str">
            <v>NULL</v>
          </cell>
          <cell r="Z695" t="str">
            <v>NULL</v>
          </cell>
          <cell r="AA695" t="str">
            <v>NULL</v>
          </cell>
          <cell r="AB695" t="str">
            <v>NULL</v>
          </cell>
          <cell r="AC695" t="str">
            <v>NULL</v>
          </cell>
          <cell r="AD695">
            <v>2</v>
          </cell>
          <cell r="AE695" t="str">
            <v>NULL</v>
          </cell>
          <cell r="AF695">
            <v>2</v>
          </cell>
          <cell r="AG695">
            <v>2</v>
          </cell>
          <cell r="AH695">
            <v>2</v>
          </cell>
          <cell r="AI695">
            <v>2</v>
          </cell>
          <cell r="AJ695" t="str">
            <v>NULL</v>
          </cell>
          <cell r="AK695">
            <v>8</v>
          </cell>
          <cell r="AL695" t="str">
            <v>NULL</v>
          </cell>
        </row>
        <row r="696">
          <cell r="A696">
            <v>122546</v>
          </cell>
          <cell r="B696">
            <v>8912300</v>
          </cell>
          <cell r="C696" t="str">
            <v>Albany Junior School</v>
          </cell>
          <cell r="D696" t="str">
            <v>East Midlands</v>
          </cell>
          <cell r="E696" t="str">
            <v>East Midlands</v>
          </cell>
          <cell r="F696" t="str">
            <v>Nottinghamshire</v>
          </cell>
          <cell r="G696" t="str">
            <v>Broxtowe</v>
          </cell>
          <cell r="H696" t="str">
            <v>NG9 8HR</v>
          </cell>
          <cell r="I696" t="str">
            <v>Community School</v>
          </cell>
          <cell r="J696" t="str">
            <v>Primary</v>
          </cell>
          <cell r="K696" t="str">
            <v>Does not have a sixth form</v>
          </cell>
          <cell r="L696">
            <v>10005948</v>
          </cell>
          <cell r="M696">
            <v>42345</v>
          </cell>
          <cell r="N696">
            <v>42345</v>
          </cell>
          <cell r="O696" t="str">
            <v>Requires Improvement monitoring Visit 1</v>
          </cell>
          <cell r="P696" t="str">
            <v>Schools - S8</v>
          </cell>
          <cell r="Q696" t="str">
            <v>NULL</v>
          </cell>
          <cell r="R696" t="str">
            <v>NULL</v>
          </cell>
          <cell r="S696" t="str">
            <v>NULL</v>
          </cell>
          <cell r="T696" t="str">
            <v>NULL</v>
          </cell>
          <cell r="U696" t="str">
            <v>NULL</v>
          </cell>
          <cell r="V696" t="str">
            <v>NULL</v>
          </cell>
          <cell r="W696" t="str">
            <v>NULL</v>
          </cell>
          <cell r="X696" t="str">
            <v>NULL</v>
          </cell>
          <cell r="Y696" t="str">
            <v>NULL</v>
          </cell>
          <cell r="Z696" t="str">
            <v>NULL</v>
          </cell>
          <cell r="AA696" t="str">
            <v>NULL</v>
          </cell>
          <cell r="AB696" t="str">
            <v>NULL</v>
          </cell>
          <cell r="AC696" t="str">
            <v>NULL</v>
          </cell>
          <cell r="AD696">
            <v>3</v>
          </cell>
          <cell r="AE696" t="str">
            <v>NULL</v>
          </cell>
          <cell r="AF696">
            <v>3</v>
          </cell>
          <cell r="AG696">
            <v>3</v>
          </cell>
          <cell r="AH696">
            <v>2</v>
          </cell>
          <cell r="AI696">
            <v>3</v>
          </cell>
          <cell r="AJ696" t="str">
            <v>NULL</v>
          </cell>
          <cell r="AK696">
            <v>9</v>
          </cell>
          <cell r="AL696">
            <v>9</v>
          </cell>
        </row>
        <row r="697">
          <cell r="A697">
            <v>122548</v>
          </cell>
          <cell r="B697">
            <v>8912302</v>
          </cell>
          <cell r="C697" t="str">
            <v>Alderman Pounder Infant and Nursery School</v>
          </cell>
          <cell r="D697" t="str">
            <v>East Midlands</v>
          </cell>
          <cell r="E697" t="str">
            <v>East Midlands</v>
          </cell>
          <cell r="F697" t="str">
            <v>Nottinghamshire</v>
          </cell>
          <cell r="G697" t="str">
            <v>Broxtowe</v>
          </cell>
          <cell r="H697" t="str">
            <v>NG9 5FN</v>
          </cell>
          <cell r="I697" t="str">
            <v>Community School</v>
          </cell>
          <cell r="J697" t="str">
            <v>Primary</v>
          </cell>
          <cell r="K697" t="str">
            <v>Does not have a sixth form</v>
          </cell>
          <cell r="L697">
            <v>10001269</v>
          </cell>
          <cell r="M697">
            <v>42318</v>
          </cell>
          <cell r="N697">
            <v>42318</v>
          </cell>
          <cell r="O697" t="str">
            <v>Maintained Academy and School Short inspection</v>
          </cell>
          <cell r="P697" t="str">
            <v>Schools - Short inspection</v>
          </cell>
          <cell r="Q697" t="str">
            <v>NULL</v>
          </cell>
          <cell r="R697" t="str">
            <v>NULL</v>
          </cell>
          <cell r="S697" t="str">
            <v>NULL</v>
          </cell>
          <cell r="T697" t="str">
            <v>NULL</v>
          </cell>
          <cell r="U697" t="str">
            <v>NULL</v>
          </cell>
          <cell r="V697" t="str">
            <v>NULL</v>
          </cell>
          <cell r="W697" t="str">
            <v>NULL</v>
          </cell>
          <cell r="X697" t="str">
            <v>NULL</v>
          </cell>
          <cell r="Y697" t="str">
            <v>NULL</v>
          </cell>
          <cell r="Z697" t="str">
            <v>NULL</v>
          </cell>
          <cell r="AA697" t="str">
            <v>NULL</v>
          </cell>
          <cell r="AB697" t="str">
            <v>NULL</v>
          </cell>
          <cell r="AC697" t="str">
            <v>NULL</v>
          </cell>
          <cell r="AD697">
            <v>2</v>
          </cell>
          <cell r="AE697" t="str">
            <v>NULL</v>
          </cell>
          <cell r="AF697">
            <v>2</v>
          </cell>
          <cell r="AG697">
            <v>2</v>
          </cell>
          <cell r="AH697">
            <v>1</v>
          </cell>
          <cell r="AI697">
            <v>2</v>
          </cell>
          <cell r="AJ697" t="str">
            <v>NULL</v>
          </cell>
          <cell r="AK697">
            <v>2</v>
          </cell>
          <cell r="AL697">
            <v>9</v>
          </cell>
        </row>
        <row r="698">
          <cell r="A698">
            <v>122578</v>
          </cell>
          <cell r="B698">
            <v>8912436</v>
          </cell>
          <cell r="C698" t="str">
            <v>Bagthorpe Primary School</v>
          </cell>
          <cell r="D698" t="str">
            <v>East Midlands</v>
          </cell>
          <cell r="E698" t="str">
            <v>East Midlands</v>
          </cell>
          <cell r="F698" t="str">
            <v>Nottinghamshire</v>
          </cell>
          <cell r="G698" t="str">
            <v>Ashfield</v>
          </cell>
          <cell r="H698" t="str">
            <v>NG16 5HB</v>
          </cell>
          <cell r="I698" t="str">
            <v>Community School</v>
          </cell>
          <cell r="J698" t="str">
            <v>Primary</v>
          </cell>
          <cell r="K698" t="str">
            <v>Does not have a sixth form</v>
          </cell>
          <cell r="L698">
            <v>10005661</v>
          </cell>
          <cell r="M698">
            <v>42320</v>
          </cell>
          <cell r="N698">
            <v>42321</v>
          </cell>
          <cell r="O698" t="str">
            <v>Maintained Academy and School Short inspection</v>
          </cell>
          <cell r="P698" t="str">
            <v>Schools - S8 deemed S5</v>
          </cell>
          <cell r="Q698" t="str">
            <v>NULL</v>
          </cell>
          <cell r="R698">
            <v>2</v>
          </cell>
          <cell r="S698" t="str">
            <v>NULL</v>
          </cell>
          <cell r="T698">
            <v>2</v>
          </cell>
          <cell r="U698">
            <v>2</v>
          </cell>
          <cell r="V698">
            <v>2</v>
          </cell>
          <cell r="W698">
            <v>2</v>
          </cell>
          <cell r="X698" t="str">
            <v>NULL</v>
          </cell>
          <cell r="Y698">
            <v>2</v>
          </cell>
          <cell r="Z698" t="str">
            <v>NULL</v>
          </cell>
          <cell r="AA698" t="str">
            <v>NULL</v>
          </cell>
          <cell r="AB698" t="str">
            <v>NULL</v>
          </cell>
          <cell r="AC698" t="str">
            <v>NULL</v>
          </cell>
          <cell r="AD698">
            <v>2</v>
          </cell>
          <cell r="AE698" t="str">
            <v>NULL</v>
          </cell>
          <cell r="AF698">
            <v>2</v>
          </cell>
          <cell r="AG698">
            <v>2</v>
          </cell>
          <cell r="AH698">
            <v>2</v>
          </cell>
          <cell r="AI698">
            <v>2</v>
          </cell>
          <cell r="AJ698" t="str">
            <v>NULL</v>
          </cell>
          <cell r="AK698">
            <v>2</v>
          </cell>
          <cell r="AL698">
            <v>9</v>
          </cell>
        </row>
        <row r="699">
          <cell r="A699">
            <v>122604</v>
          </cell>
          <cell r="B699">
            <v>8912614</v>
          </cell>
          <cell r="C699" t="str">
            <v>Haggonfields Primary and Nursery School</v>
          </cell>
          <cell r="D699" t="str">
            <v>East Midlands</v>
          </cell>
          <cell r="E699" t="str">
            <v>East Midlands</v>
          </cell>
          <cell r="F699" t="str">
            <v>Nottinghamshire</v>
          </cell>
          <cell r="G699" t="str">
            <v>Bassetlaw</v>
          </cell>
          <cell r="H699" t="str">
            <v>S80 3HP</v>
          </cell>
          <cell r="I699" t="str">
            <v>Community School</v>
          </cell>
          <cell r="J699" t="str">
            <v>Primary</v>
          </cell>
          <cell r="K699" t="str">
            <v>Does not have a sixth form</v>
          </cell>
          <cell r="L699">
            <v>10003155</v>
          </cell>
          <cell r="M699">
            <v>42278</v>
          </cell>
          <cell r="N699">
            <v>42278</v>
          </cell>
          <cell r="O699" t="str">
            <v>Maintained Academy and School Short inspection</v>
          </cell>
          <cell r="P699" t="str">
            <v>Schools - Short inspection</v>
          </cell>
          <cell r="Q699" t="str">
            <v>NULL</v>
          </cell>
          <cell r="R699" t="str">
            <v>NULL</v>
          </cell>
          <cell r="S699" t="str">
            <v>NULL</v>
          </cell>
          <cell r="T699" t="str">
            <v>NULL</v>
          </cell>
          <cell r="U699" t="str">
            <v>NULL</v>
          </cell>
          <cell r="V699" t="str">
            <v>NULL</v>
          </cell>
          <cell r="W699" t="str">
            <v>NULL</v>
          </cell>
          <cell r="X699" t="str">
            <v>NULL</v>
          </cell>
          <cell r="Y699" t="str">
            <v>NULL</v>
          </cell>
          <cell r="Z699" t="str">
            <v>NULL</v>
          </cell>
          <cell r="AA699" t="str">
            <v>NULL</v>
          </cell>
          <cell r="AB699" t="str">
            <v>NULL</v>
          </cell>
          <cell r="AC699" t="str">
            <v>NULL</v>
          </cell>
          <cell r="AD699">
            <v>2</v>
          </cell>
          <cell r="AE699" t="str">
            <v>NULL</v>
          </cell>
          <cell r="AF699">
            <v>2</v>
          </cell>
          <cell r="AG699">
            <v>2</v>
          </cell>
          <cell r="AH699">
            <v>2</v>
          </cell>
          <cell r="AI699">
            <v>2</v>
          </cell>
          <cell r="AJ699" t="str">
            <v>NULL</v>
          </cell>
          <cell r="AK699">
            <v>3</v>
          </cell>
          <cell r="AL699">
            <v>9</v>
          </cell>
        </row>
        <row r="700">
          <cell r="A700">
            <v>122611</v>
          </cell>
          <cell r="B700">
            <v>8912673</v>
          </cell>
          <cell r="C700" t="str">
            <v>Manners Sutton Primary School</v>
          </cell>
          <cell r="D700" t="str">
            <v>East Midlands</v>
          </cell>
          <cell r="E700" t="str">
            <v>East Midlands</v>
          </cell>
          <cell r="F700" t="str">
            <v>Nottinghamshire</v>
          </cell>
          <cell r="G700" t="str">
            <v>Newark</v>
          </cell>
          <cell r="H700" t="str">
            <v>NG23 5QZ</v>
          </cell>
          <cell r="I700" t="str">
            <v>Community School</v>
          </cell>
          <cell r="J700" t="str">
            <v>Primary</v>
          </cell>
          <cell r="K700" t="str">
            <v>Does not have a sixth form</v>
          </cell>
          <cell r="L700">
            <v>10001801</v>
          </cell>
          <cell r="M700">
            <v>42341</v>
          </cell>
          <cell r="N700">
            <v>42342</v>
          </cell>
          <cell r="O700" t="str">
            <v>Requires Improvement S5 Reinspection Visit 1</v>
          </cell>
          <cell r="P700" t="str">
            <v>Schools - S5</v>
          </cell>
          <cell r="Q700" t="str">
            <v>NULL</v>
          </cell>
          <cell r="R700">
            <v>3</v>
          </cell>
          <cell r="S700" t="str">
            <v>NULL</v>
          </cell>
          <cell r="T700">
            <v>3</v>
          </cell>
          <cell r="U700">
            <v>3</v>
          </cell>
          <cell r="V700">
            <v>2</v>
          </cell>
          <cell r="W700">
            <v>2</v>
          </cell>
          <cell r="X700" t="str">
            <v>NULL</v>
          </cell>
          <cell r="Y700">
            <v>2</v>
          </cell>
          <cell r="Z700" t="str">
            <v>NULL</v>
          </cell>
          <cell r="AA700" t="str">
            <v>NULL</v>
          </cell>
          <cell r="AB700" t="str">
            <v>NULL</v>
          </cell>
          <cell r="AC700" t="str">
            <v>NULL</v>
          </cell>
          <cell r="AD700">
            <v>3</v>
          </cell>
          <cell r="AE700" t="str">
            <v>NULL</v>
          </cell>
          <cell r="AF700">
            <v>3</v>
          </cell>
          <cell r="AG700">
            <v>3</v>
          </cell>
          <cell r="AH700">
            <v>2</v>
          </cell>
          <cell r="AI700">
            <v>3</v>
          </cell>
          <cell r="AJ700" t="str">
            <v>NULL</v>
          </cell>
          <cell r="AK700" t="str">
            <v>NULL</v>
          </cell>
          <cell r="AL700" t="str">
            <v>NULL</v>
          </cell>
        </row>
        <row r="701">
          <cell r="A701">
            <v>122655</v>
          </cell>
          <cell r="B701">
            <v>8912779</v>
          </cell>
          <cell r="C701" t="str">
            <v>Mattersey Primary School</v>
          </cell>
          <cell r="D701" t="str">
            <v>East Midlands</v>
          </cell>
          <cell r="E701" t="str">
            <v>East Midlands</v>
          </cell>
          <cell r="F701" t="str">
            <v>Nottinghamshire</v>
          </cell>
          <cell r="G701" t="str">
            <v>Bassetlaw</v>
          </cell>
          <cell r="H701" t="str">
            <v>DN10 5ED</v>
          </cell>
          <cell r="I701" t="str">
            <v>Community School</v>
          </cell>
          <cell r="J701" t="str">
            <v>Primary</v>
          </cell>
          <cell r="K701" t="str">
            <v>Does not have a sixth form</v>
          </cell>
          <cell r="L701">
            <v>10005629</v>
          </cell>
          <cell r="M701">
            <v>42311</v>
          </cell>
          <cell r="N701">
            <v>42312</v>
          </cell>
          <cell r="O701" t="str">
            <v>Maintained Academy and School Short inspection</v>
          </cell>
          <cell r="P701" t="str">
            <v>Schools - S8 deemed S5</v>
          </cell>
          <cell r="Q701" t="str">
            <v>NULL</v>
          </cell>
          <cell r="R701">
            <v>3</v>
          </cell>
          <cell r="S701" t="str">
            <v>NULL</v>
          </cell>
          <cell r="T701">
            <v>3</v>
          </cell>
          <cell r="U701">
            <v>3</v>
          </cell>
          <cell r="V701">
            <v>3</v>
          </cell>
          <cell r="W701">
            <v>3</v>
          </cell>
          <cell r="X701" t="str">
            <v>NULL</v>
          </cell>
          <cell r="Y701">
            <v>3</v>
          </cell>
          <cell r="Z701" t="str">
            <v>NULL</v>
          </cell>
          <cell r="AA701" t="str">
            <v>NULL</v>
          </cell>
          <cell r="AB701" t="str">
            <v>NULL</v>
          </cell>
          <cell r="AC701" t="str">
            <v>NULL</v>
          </cell>
          <cell r="AD701">
            <v>2</v>
          </cell>
          <cell r="AE701" t="str">
            <v>NULL</v>
          </cell>
          <cell r="AF701">
            <v>2</v>
          </cell>
          <cell r="AG701">
            <v>2</v>
          </cell>
          <cell r="AH701">
            <v>2</v>
          </cell>
          <cell r="AI701">
            <v>2</v>
          </cell>
          <cell r="AJ701" t="str">
            <v>NULL</v>
          </cell>
          <cell r="AK701">
            <v>8</v>
          </cell>
          <cell r="AL701" t="str">
            <v>NULL</v>
          </cell>
        </row>
        <row r="702">
          <cell r="A702">
            <v>122663</v>
          </cell>
          <cell r="B702">
            <v>8912796</v>
          </cell>
          <cell r="C702" t="str">
            <v>Muskham Primary School</v>
          </cell>
          <cell r="D702" t="str">
            <v>East Midlands</v>
          </cell>
          <cell r="E702" t="str">
            <v>East Midlands</v>
          </cell>
          <cell r="F702" t="str">
            <v>Nottinghamshire</v>
          </cell>
          <cell r="G702" t="str">
            <v>Newark</v>
          </cell>
          <cell r="H702" t="str">
            <v>NG23 6HD</v>
          </cell>
          <cell r="I702" t="str">
            <v>Community School</v>
          </cell>
          <cell r="J702" t="str">
            <v>Primary</v>
          </cell>
          <cell r="K702" t="str">
            <v>Does not have a sixth form</v>
          </cell>
          <cell r="L702">
            <v>10005358</v>
          </cell>
          <cell r="M702">
            <v>42346</v>
          </cell>
          <cell r="N702">
            <v>42347</v>
          </cell>
          <cell r="O702" t="str">
            <v>Schools into Special Measures Visit 4</v>
          </cell>
          <cell r="P702" t="str">
            <v>Schools - S8 deemed S5</v>
          </cell>
          <cell r="Q702" t="str">
            <v>NULL</v>
          </cell>
          <cell r="R702">
            <v>2</v>
          </cell>
          <cell r="S702" t="str">
            <v>NULL</v>
          </cell>
          <cell r="T702">
            <v>2</v>
          </cell>
          <cell r="U702">
            <v>2</v>
          </cell>
          <cell r="V702">
            <v>2</v>
          </cell>
          <cell r="W702">
            <v>2</v>
          </cell>
          <cell r="X702" t="str">
            <v>NULL</v>
          </cell>
          <cell r="Y702">
            <v>2</v>
          </cell>
          <cell r="Z702" t="str">
            <v>NULL</v>
          </cell>
          <cell r="AA702" t="str">
            <v>NULL</v>
          </cell>
          <cell r="AB702" t="str">
            <v>NULL</v>
          </cell>
          <cell r="AC702" t="str">
            <v>NULL</v>
          </cell>
          <cell r="AD702">
            <v>4</v>
          </cell>
          <cell r="AE702" t="str">
            <v>SM</v>
          </cell>
          <cell r="AF702">
            <v>4</v>
          </cell>
          <cell r="AG702">
            <v>4</v>
          </cell>
          <cell r="AH702">
            <v>4</v>
          </cell>
          <cell r="AI702">
            <v>4</v>
          </cell>
          <cell r="AJ702" t="str">
            <v>NULL</v>
          </cell>
          <cell r="AK702" t="str">
            <v>NULL</v>
          </cell>
          <cell r="AL702" t="str">
            <v>NULL</v>
          </cell>
        </row>
        <row r="703">
          <cell r="A703">
            <v>122706</v>
          </cell>
          <cell r="B703">
            <v>8912900</v>
          </cell>
          <cell r="C703" t="str">
            <v>Kimberley Primary School</v>
          </cell>
          <cell r="D703" t="str">
            <v>East Midlands</v>
          </cell>
          <cell r="E703" t="str">
            <v>East Midlands</v>
          </cell>
          <cell r="F703" t="str">
            <v>Nottinghamshire</v>
          </cell>
          <cell r="G703" t="str">
            <v>Broxtowe</v>
          </cell>
          <cell r="H703" t="str">
            <v>NG16 2PG</v>
          </cell>
          <cell r="I703" t="str">
            <v>Community School</v>
          </cell>
          <cell r="J703" t="str">
            <v>Primary</v>
          </cell>
          <cell r="K703" t="str">
            <v>Does not have a sixth form</v>
          </cell>
          <cell r="L703">
            <v>10005942</v>
          </cell>
          <cell r="M703">
            <v>42321</v>
          </cell>
          <cell r="N703">
            <v>42321</v>
          </cell>
          <cell r="O703" t="str">
            <v>Requires Improvement monitoring Visit 1</v>
          </cell>
          <cell r="P703" t="str">
            <v>Schools - S8</v>
          </cell>
          <cell r="Q703" t="str">
            <v>NULL</v>
          </cell>
          <cell r="R703" t="str">
            <v>NULL</v>
          </cell>
          <cell r="S703" t="str">
            <v>NULL</v>
          </cell>
          <cell r="T703" t="str">
            <v>NULL</v>
          </cell>
          <cell r="U703" t="str">
            <v>NULL</v>
          </cell>
          <cell r="V703" t="str">
            <v>NULL</v>
          </cell>
          <cell r="W703" t="str">
            <v>NULL</v>
          </cell>
          <cell r="X703" t="str">
            <v>NULL</v>
          </cell>
          <cell r="Y703" t="str">
            <v>NULL</v>
          </cell>
          <cell r="Z703" t="str">
            <v>NULL</v>
          </cell>
          <cell r="AA703" t="str">
            <v>NULL</v>
          </cell>
          <cell r="AB703" t="str">
            <v>NULL</v>
          </cell>
          <cell r="AC703" t="str">
            <v>NULL</v>
          </cell>
          <cell r="AD703">
            <v>3</v>
          </cell>
          <cell r="AE703" t="str">
            <v>NULL</v>
          </cell>
          <cell r="AF703">
            <v>3</v>
          </cell>
          <cell r="AG703">
            <v>3</v>
          </cell>
          <cell r="AH703">
            <v>2</v>
          </cell>
          <cell r="AI703">
            <v>3</v>
          </cell>
          <cell r="AJ703" t="str">
            <v>NULL</v>
          </cell>
          <cell r="AK703">
            <v>3</v>
          </cell>
          <cell r="AL703">
            <v>9</v>
          </cell>
        </row>
        <row r="704">
          <cell r="A704">
            <v>122721</v>
          </cell>
          <cell r="B704">
            <v>8922917</v>
          </cell>
          <cell r="C704" t="str">
            <v>Springfield Primary School</v>
          </cell>
          <cell r="D704" t="str">
            <v>East Midlands</v>
          </cell>
          <cell r="E704" t="str">
            <v>East Midlands</v>
          </cell>
          <cell r="F704" t="str">
            <v>Nottingham</v>
          </cell>
          <cell r="G704" t="str">
            <v>Nottingham North</v>
          </cell>
          <cell r="H704" t="str">
            <v>NG6 8BL</v>
          </cell>
          <cell r="I704" t="str">
            <v>Community School</v>
          </cell>
          <cell r="J704" t="str">
            <v>Primary</v>
          </cell>
          <cell r="K704" t="str">
            <v>Does not have a sixth form</v>
          </cell>
          <cell r="L704">
            <v>10001807</v>
          </cell>
          <cell r="M704">
            <v>42347</v>
          </cell>
          <cell r="N704">
            <v>42348</v>
          </cell>
          <cell r="O704" t="str">
            <v>Requires Improvement S5 Reinspection Visit 1</v>
          </cell>
          <cell r="P704" t="str">
            <v>Schools - S5</v>
          </cell>
          <cell r="Q704" t="str">
            <v>NULL</v>
          </cell>
          <cell r="R704">
            <v>3</v>
          </cell>
          <cell r="S704" t="str">
            <v>NULL</v>
          </cell>
          <cell r="T704">
            <v>3</v>
          </cell>
          <cell r="U704">
            <v>3</v>
          </cell>
          <cell r="V704">
            <v>2</v>
          </cell>
          <cell r="W704">
            <v>2</v>
          </cell>
          <cell r="X704" t="str">
            <v>NULL</v>
          </cell>
          <cell r="Y704">
            <v>2</v>
          </cell>
          <cell r="Z704" t="str">
            <v>NULL</v>
          </cell>
          <cell r="AA704" t="str">
            <v>NULL</v>
          </cell>
          <cell r="AB704" t="str">
            <v>NULL</v>
          </cell>
          <cell r="AC704" t="str">
            <v>NULL</v>
          </cell>
          <cell r="AD704">
            <v>3</v>
          </cell>
          <cell r="AE704" t="str">
            <v>NULL</v>
          </cell>
          <cell r="AF704">
            <v>3</v>
          </cell>
          <cell r="AG704">
            <v>3</v>
          </cell>
          <cell r="AH704">
            <v>2</v>
          </cell>
          <cell r="AI704">
            <v>2</v>
          </cell>
          <cell r="AJ704" t="str">
            <v>NULL</v>
          </cell>
          <cell r="AK704" t="str">
            <v>NULL</v>
          </cell>
          <cell r="AL704" t="str">
            <v>NULL</v>
          </cell>
        </row>
        <row r="705">
          <cell r="A705">
            <v>122729</v>
          </cell>
          <cell r="B705">
            <v>8912925</v>
          </cell>
          <cell r="C705" t="str">
            <v>Prospect Hill Infant and Nursery School</v>
          </cell>
          <cell r="D705" t="str">
            <v>East Midlands</v>
          </cell>
          <cell r="E705" t="str">
            <v>East Midlands</v>
          </cell>
          <cell r="F705" t="str">
            <v>Nottinghamshire</v>
          </cell>
          <cell r="G705" t="str">
            <v>Bassetlaw</v>
          </cell>
          <cell r="H705" t="str">
            <v>S81 0LR</v>
          </cell>
          <cell r="I705" t="str">
            <v>Community School</v>
          </cell>
          <cell r="J705" t="str">
            <v>Primary</v>
          </cell>
          <cell r="K705" t="str">
            <v>Does not have a sixth form</v>
          </cell>
          <cell r="L705">
            <v>10001805</v>
          </cell>
          <cell r="M705">
            <v>42276</v>
          </cell>
          <cell r="N705">
            <v>42277</v>
          </cell>
          <cell r="O705" t="str">
            <v>Requires Improvement S5 Reinspection Visit 1</v>
          </cell>
          <cell r="P705" t="str">
            <v>Schools - S5</v>
          </cell>
          <cell r="Q705" t="str">
            <v>NULL</v>
          </cell>
          <cell r="R705">
            <v>2</v>
          </cell>
          <cell r="S705" t="str">
            <v>NULL</v>
          </cell>
          <cell r="T705">
            <v>2</v>
          </cell>
          <cell r="U705">
            <v>2</v>
          </cell>
          <cell r="V705">
            <v>2</v>
          </cell>
          <cell r="W705">
            <v>2</v>
          </cell>
          <cell r="X705" t="str">
            <v>NULL</v>
          </cell>
          <cell r="Y705">
            <v>2</v>
          </cell>
          <cell r="Z705" t="str">
            <v>NULL</v>
          </cell>
          <cell r="AA705" t="str">
            <v>NULL</v>
          </cell>
          <cell r="AB705" t="str">
            <v>NULL</v>
          </cell>
          <cell r="AC705" t="str">
            <v>NULL</v>
          </cell>
          <cell r="AD705">
            <v>3</v>
          </cell>
          <cell r="AE705" t="str">
            <v>NULL</v>
          </cell>
          <cell r="AF705">
            <v>3</v>
          </cell>
          <cell r="AG705">
            <v>3</v>
          </cell>
          <cell r="AH705">
            <v>3</v>
          </cell>
          <cell r="AI705">
            <v>3</v>
          </cell>
          <cell r="AJ705" t="str">
            <v>NULL</v>
          </cell>
          <cell r="AK705" t="str">
            <v>NULL</v>
          </cell>
          <cell r="AL705" t="str">
            <v>NULL</v>
          </cell>
        </row>
        <row r="706">
          <cell r="A706">
            <v>122739</v>
          </cell>
          <cell r="B706">
            <v>8922935</v>
          </cell>
          <cell r="C706" t="str">
            <v>Whitegate Primary and Nursery School</v>
          </cell>
          <cell r="D706" t="str">
            <v>East Midlands</v>
          </cell>
          <cell r="E706" t="str">
            <v>East Midlands</v>
          </cell>
          <cell r="F706" t="str">
            <v>Nottingham</v>
          </cell>
          <cell r="G706" t="str">
            <v>Nottingham South</v>
          </cell>
          <cell r="H706" t="str">
            <v>NG11 9JQ</v>
          </cell>
          <cell r="I706" t="str">
            <v>Community School</v>
          </cell>
          <cell r="J706" t="str">
            <v>Primary</v>
          </cell>
          <cell r="K706" t="str">
            <v>Does not have a sixth form</v>
          </cell>
          <cell r="L706">
            <v>10001808</v>
          </cell>
          <cell r="M706">
            <v>42284</v>
          </cell>
          <cell r="N706">
            <v>42285</v>
          </cell>
          <cell r="O706" t="str">
            <v>Requires Improvement S5 Reinspection Visit 1</v>
          </cell>
          <cell r="P706" t="str">
            <v>Schools - S5</v>
          </cell>
          <cell r="Q706" t="str">
            <v>NULL</v>
          </cell>
          <cell r="R706">
            <v>3</v>
          </cell>
          <cell r="S706" t="str">
            <v>NULL</v>
          </cell>
          <cell r="T706">
            <v>3</v>
          </cell>
          <cell r="U706">
            <v>3</v>
          </cell>
          <cell r="V706">
            <v>2</v>
          </cell>
          <cell r="W706">
            <v>3</v>
          </cell>
          <cell r="X706" t="str">
            <v>NULL</v>
          </cell>
          <cell r="Y706">
            <v>2</v>
          </cell>
          <cell r="Z706" t="str">
            <v>NULL</v>
          </cell>
          <cell r="AA706" t="str">
            <v>NULL</v>
          </cell>
          <cell r="AB706" t="str">
            <v>NULL</v>
          </cell>
          <cell r="AC706" t="str">
            <v>NULL</v>
          </cell>
          <cell r="AD706">
            <v>3</v>
          </cell>
          <cell r="AE706" t="str">
            <v>NULL</v>
          </cell>
          <cell r="AF706">
            <v>3</v>
          </cell>
          <cell r="AG706">
            <v>3</v>
          </cell>
          <cell r="AH706">
            <v>2</v>
          </cell>
          <cell r="AI706">
            <v>3</v>
          </cell>
          <cell r="AJ706" t="str">
            <v>NULL</v>
          </cell>
          <cell r="AK706" t="str">
            <v>NULL</v>
          </cell>
          <cell r="AL706" t="str">
            <v>NULL</v>
          </cell>
        </row>
        <row r="707">
          <cell r="A707">
            <v>122744</v>
          </cell>
          <cell r="B707">
            <v>8913021</v>
          </cell>
          <cell r="C707" t="str">
            <v>St John's CofE Primary School</v>
          </cell>
          <cell r="D707" t="str">
            <v>East Midlands</v>
          </cell>
          <cell r="E707" t="str">
            <v>East Midlands</v>
          </cell>
          <cell r="F707" t="str">
            <v>Nottinghamshire</v>
          </cell>
          <cell r="G707" t="str">
            <v>Broxtowe</v>
          </cell>
          <cell r="H707" t="str">
            <v>NG9 8AQ</v>
          </cell>
          <cell r="I707" t="str">
            <v>Voluntary Controlled School</v>
          </cell>
          <cell r="J707" t="str">
            <v>Primary</v>
          </cell>
          <cell r="K707" t="str">
            <v>Does not have a sixth form</v>
          </cell>
          <cell r="L707">
            <v>10005633</v>
          </cell>
          <cell r="M707">
            <v>42313</v>
          </cell>
          <cell r="N707">
            <v>42313</v>
          </cell>
          <cell r="O707" t="str">
            <v>Maintained Academy and School Short inspection</v>
          </cell>
          <cell r="P707" t="str">
            <v>Schools - Short inspection</v>
          </cell>
          <cell r="Q707" t="str">
            <v>NULL</v>
          </cell>
          <cell r="R707" t="str">
            <v>NULL</v>
          </cell>
          <cell r="S707" t="str">
            <v>NULL</v>
          </cell>
          <cell r="T707" t="str">
            <v>NULL</v>
          </cell>
          <cell r="U707" t="str">
            <v>NULL</v>
          </cell>
          <cell r="V707" t="str">
            <v>NULL</v>
          </cell>
          <cell r="W707" t="str">
            <v>NULL</v>
          </cell>
          <cell r="X707" t="str">
            <v>NULL</v>
          </cell>
          <cell r="Y707" t="str">
            <v>NULL</v>
          </cell>
          <cell r="Z707" t="str">
            <v>NULL</v>
          </cell>
          <cell r="AA707" t="str">
            <v>NULL</v>
          </cell>
          <cell r="AB707" t="str">
            <v>NULL</v>
          </cell>
          <cell r="AC707" t="str">
            <v>NULL</v>
          </cell>
          <cell r="AD707">
            <v>2</v>
          </cell>
          <cell r="AE707" t="str">
            <v>NULL</v>
          </cell>
          <cell r="AF707">
            <v>2</v>
          </cell>
          <cell r="AG707">
            <v>2</v>
          </cell>
          <cell r="AH707">
            <v>2</v>
          </cell>
          <cell r="AI707">
            <v>2</v>
          </cell>
          <cell r="AJ707" t="str">
            <v>NULL</v>
          </cell>
          <cell r="AK707">
            <v>3</v>
          </cell>
          <cell r="AL707">
            <v>9</v>
          </cell>
        </row>
        <row r="708">
          <cell r="A708">
            <v>122752</v>
          </cell>
          <cell r="B708">
            <v>8913073</v>
          </cell>
          <cell r="C708" t="str">
            <v>St Wilfrid's CofE Primary School</v>
          </cell>
          <cell r="D708" t="str">
            <v>East Midlands</v>
          </cell>
          <cell r="E708" t="str">
            <v>East Midlands</v>
          </cell>
          <cell r="F708" t="str">
            <v>Nottinghamshire</v>
          </cell>
          <cell r="G708" t="str">
            <v>Sherwood</v>
          </cell>
          <cell r="H708" t="str">
            <v>NG14 6FG</v>
          </cell>
          <cell r="I708" t="str">
            <v>Voluntary Controlled School</v>
          </cell>
          <cell r="J708" t="str">
            <v>Primary</v>
          </cell>
          <cell r="K708" t="str">
            <v>Does not have a sixth form</v>
          </cell>
          <cell r="L708">
            <v>10001510</v>
          </cell>
          <cell r="M708">
            <v>42325</v>
          </cell>
          <cell r="N708">
            <v>42325</v>
          </cell>
          <cell r="O708" t="str">
            <v>Maintained Academy and School Short inspection</v>
          </cell>
          <cell r="P708" t="str">
            <v>Schools - Short inspection</v>
          </cell>
          <cell r="Q708" t="str">
            <v>NULL</v>
          </cell>
          <cell r="R708" t="str">
            <v>NULL</v>
          </cell>
          <cell r="S708" t="str">
            <v>NULL</v>
          </cell>
          <cell r="T708" t="str">
            <v>NULL</v>
          </cell>
          <cell r="U708" t="str">
            <v>NULL</v>
          </cell>
          <cell r="V708" t="str">
            <v>NULL</v>
          </cell>
          <cell r="W708" t="str">
            <v>NULL</v>
          </cell>
          <cell r="X708" t="str">
            <v>NULL</v>
          </cell>
          <cell r="Y708" t="str">
            <v>NULL</v>
          </cell>
          <cell r="Z708" t="str">
            <v>NULL</v>
          </cell>
          <cell r="AA708" t="str">
            <v>NULL</v>
          </cell>
          <cell r="AB708" t="str">
            <v>NULL</v>
          </cell>
          <cell r="AC708" t="str">
            <v>NULL</v>
          </cell>
          <cell r="AD708">
            <v>2</v>
          </cell>
          <cell r="AE708" t="str">
            <v>NULL</v>
          </cell>
          <cell r="AF708">
            <v>2</v>
          </cell>
          <cell r="AG708">
            <v>2</v>
          </cell>
          <cell r="AH708">
            <v>2</v>
          </cell>
          <cell r="AI708">
            <v>2</v>
          </cell>
          <cell r="AJ708" t="str">
            <v>NULL</v>
          </cell>
          <cell r="AK708">
            <v>8</v>
          </cell>
          <cell r="AL708" t="str">
            <v>NULL</v>
          </cell>
        </row>
        <row r="709">
          <cell r="A709">
            <v>122753</v>
          </cell>
          <cell r="B709">
            <v>8913076</v>
          </cell>
          <cell r="C709" t="str">
            <v>Caunton Dean Hole CofE Primary School</v>
          </cell>
          <cell r="D709" t="str">
            <v>East Midlands</v>
          </cell>
          <cell r="E709" t="str">
            <v>East Midlands</v>
          </cell>
          <cell r="F709" t="str">
            <v>Nottinghamshire</v>
          </cell>
          <cell r="G709" t="str">
            <v>Newark</v>
          </cell>
          <cell r="H709" t="str">
            <v>NG23 6AD</v>
          </cell>
          <cell r="I709" t="str">
            <v>Voluntary Controlled School</v>
          </cell>
          <cell r="J709" t="str">
            <v>Primary</v>
          </cell>
          <cell r="K709" t="str">
            <v>Does not have a sixth form</v>
          </cell>
          <cell r="L709">
            <v>10003062</v>
          </cell>
          <cell r="M709">
            <v>42313</v>
          </cell>
          <cell r="N709">
            <v>42313</v>
          </cell>
          <cell r="O709" t="str">
            <v>Maintained Academy and School Short inspection</v>
          </cell>
          <cell r="P709" t="str">
            <v>Schools - Short inspection</v>
          </cell>
          <cell r="Q709" t="str">
            <v>NULL</v>
          </cell>
          <cell r="R709" t="str">
            <v>NULL</v>
          </cell>
          <cell r="S709" t="str">
            <v>NULL</v>
          </cell>
          <cell r="T709" t="str">
            <v>NULL</v>
          </cell>
          <cell r="U709" t="str">
            <v>NULL</v>
          </cell>
          <cell r="V709" t="str">
            <v>NULL</v>
          </cell>
          <cell r="W709" t="str">
            <v>NULL</v>
          </cell>
          <cell r="X709" t="str">
            <v>NULL</v>
          </cell>
          <cell r="Y709" t="str">
            <v>NULL</v>
          </cell>
          <cell r="Z709" t="str">
            <v>NULL</v>
          </cell>
          <cell r="AA709" t="str">
            <v>NULL</v>
          </cell>
          <cell r="AB709" t="str">
            <v>NULL</v>
          </cell>
          <cell r="AC709" t="str">
            <v>NULL</v>
          </cell>
          <cell r="AD709">
            <v>2</v>
          </cell>
          <cell r="AE709" t="str">
            <v>NULL</v>
          </cell>
          <cell r="AF709">
            <v>2</v>
          </cell>
          <cell r="AG709">
            <v>2</v>
          </cell>
          <cell r="AH709">
            <v>1</v>
          </cell>
          <cell r="AI709">
            <v>2</v>
          </cell>
          <cell r="AJ709" t="str">
            <v>NULL</v>
          </cell>
          <cell r="AK709">
            <v>8</v>
          </cell>
          <cell r="AL709" t="str">
            <v>NULL</v>
          </cell>
        </row>
        <row r="710">
          <cell r="A710">
            <v>122760</v>
          </cell>
          <cell r="B710">
            <v>8913097</v>
          </cell>
          <cell r="C710" t="str">
            <v>Farndon St Peter's CofE Primary School</v>
          </cell>
          <cell r="D710" t="str">
            <v>East Midlands</v>
          </cell>
          <cell r="E710" t="str">
            <v>East Midlands</v>
          </cell>
          <cell r="F710" t="str">
            <v>Nottinghamshire</v>
          </cell>
          <cell r="G710" t="str">
            <v>Newark</v>
          </cell>
          <cell r="H710" t="str">
            <v>NG24 4TE</v>
          </cell>
          <cell r="I710" t="str">
            <v>Voluntary Controlled School</v>
          </cell>
          <cell r="J710" t="str">
            <v>Primary</v>
          </cell>
          <cell r="K710" t="str">
            <v>Does not have a sixth form</v>
          </cell>
          <cell r="L710">
            <v>10005632</v>
          </cell>
          <cell r="M710">
            <v>42346</v>
          </cell>
          <cell r="N710">
            <v>42346</v>
          </cell>
          <cell r="O710" t="str">
            <v>Maintained Academy and School Short inspection</v>
          </cell>
          <cell r="P710" t="str">
            <v>Schools - Short inspection</v>
          </cell>
          <cell r="Q710" t="str">
            <v>NULL</v>
          </cell>
          <cell r="R710" t="str">
            <v>NULL</v>
          </cell>
          <cell r="S710" t="str">
            <v>NULL</v>
          </cell>
          <cell r="T710" t="str">
            <v>NULL</v>
          </cell>
          <cell r="U710" t="str">
            <v>NULL</v>
          </cell>
          <cell r="V710" t="str">
            <v>NULL</v>
          </cell>
          <cell r="W710" t="str">
            <v>NULL</v>
          </cell>
          <cell r="X710" t="str">
            <v>NULL</v>
          </cell>
          <cell r="Y710" t="str">
            <v>NULL</v>
          </cell>
          <cell r="Z710" t="str">
            <v>NULL</v>
          </cell>
          <cell r="AA710" t="str">
            <v>NULL</v>
          </cell>
          <cell r="AB710" t="str">
            <v>NULL</v>
          </cell>
          <cell r="AC710" t="str">
            <v>NULL</v>
          </cell>
          <cell r="AD710">
            <v>2</v>
          </cell>
          <cell r="AE710" t="str">
            <v>NULL</v>
          </cell>
          <cell r="AF710">
            <v>2</v>
          </cell>
          <cell r="AG710">
            <v>2</v>
          </cell>
          <cell r="AH710">
            <v>2</v>
          </cell>
          <cell r="AI710">
            <v>2</v>
          </cell>
          <cell r="AJ710" t="str">
            <v>NULL</v>
          </cell>
          <cell r="AK710">
            <v>2</v>
          </cell>
          <cell r="AL710">
            <v>9</v>
          </cell>
        </row>
        <row r="711">
          <cell r="A711">
            <v>122786</v>
          </cell>
          <cell r="B711">
            <v>8913350</v>
          </cell>
          <cell r="C711" t="str">
            <v>Seely CofE Primary School</v>
          </cell>
          <cell r="D711" t="str">
            <v>East Midlands</v>
          </cell>
          <cell r="E711" t="str">
            <v>East Midlands</v>
          </cell>
          <cell r="F711" t="str">
            <v>Nottinghamshire</v>
          </cell>
          <cell r="G711" t="str">
            <v>Sherwood</v>
          </cell>
          <cell r="H711" t="str">
            <v>NG5 8PQ</v>
          </cell>
          <cell r="I711" t="str">
            <v>Voluntary Aided School</v>
          </cell>
          <cell r="J711" t="str">
            <v>Primary</v>
          </cell>
          <cell r="K711" t="str">
            <v>Does not have a sixth form</v>
          </cell>
          <cell r="L711">
            <v>10005946</v>
          </cell>
          <cell r="M711">
            <v>42327</v>
          </cell>
          <cell r="N711">
            <v>42327</v>
          </cell>
          <cell r="O711" t="str">
            <v>Requires Improvement monitoring Visit 1</v>
          </cell>
          <cell r="P711" t="str">
            <v>Schools - S8</v>
          </cell>
          <cell r="Q711" t="str">
            <v>NULL</v>
          </cell>
          <cell r="R711" t="str">
            <v>NULL</v>
          </cell>
          <cell r="S711" t="str">
            <v>NULL</v>
          </cell>
          <cell r="T711" t="str">
            <v>NULL</v>
          </cell>
          <cell r="U711" t="str">
            <v>NULL</v>
          </cell>
          <cell r="V711" t="str">
            <v>NULL</v>
          </cell>
          <cell r="W711" t="str">
            <v>NULL</v>
          </cell>
          <cell r="X711" t="str">
            <v>NULL</v>
          </cell>
          <cell r="Y711" t="str">
            <v>NULL</v>
          </cell>
          <cell r="Z711" t="str">
            <v>NULL</v>
          </cell>
          <cell r="AA711" t="str">
            <v>NULL</v>
          </cell>
          <cell r="AB711" t="str">
            <v>NULL</v>
          </cell>
          <cell r="AC711" t="str">
            <v>NULL</v>
          </cell>
          <cell r="AD711">
            <v>3</v>
          </cell>
          <cell r="AE711" t="str">
            <v>NULL</v>
          </cell>
          <cell r="AF711">
            <v>3</v>
          </cell>
          <cell r="AG711">
            <v>3</v>
          </cell>
          <cell r="AH711">
            <v>2</v>
          </cell>
          <cell r="AI711">
            <v>3</v>
          </cell>
          <cell r="AJ711" t="str">
            <v>NULL</v>
          </cell>
          <cell r="AK711">
            <v>2</v>
          </cell>
          <cell r="AL711">
            <v>9</v>
          </cell>
        </row>
        <row r="712">
          <cell r="A712">
            <v>122797</v>
          </cell>
          <cell r="B712">
            <v>8913530</v>
          </cell>
          <cell r="C712" t="str">
            <v>Cotgrave CofE Primary School</v>
          </cell>
          <cell r="D712" t="str">
            <v>East Midlands</v>
          </cell>
          <cell r="E712" t="str">
            <v>East Midlands</v>
          </cell>
          <cell r="F712" t="str">
            <v>Nottinghamshire</v>
          </cell>
          <cell r="G712" t="str">
            <v>Rushcliffe</v>
          </cell>
          <cell r="H712" t="str">
            <v>NG12 3HS</v>
          </cell>
          <cell r="I712" t="str">
            <v>Voluntary Aided School</v>
          </cell>
          <cell r="J712" t="str">
            <v>Primary</v>
          </cell>
          <cell r="K712" t="str">
            <v>Does not have a sixth form</v>
          </cell>
          <cell r="L712">
            <v>10009097</v>
          </cell>
          <cell r="M712">
            <v>42347</v>
          </cell>
          <cell r="N712">
            <v>42348</v>
          </cell>
          <cell r="O712" t="str">
            <v>Requires Improvement S5 Reinspection Visit 1</v>
          </cell>
          <cell r="P712" t="str">
            <v>Schools - S5</v>
          </cell>
          <cell r="Q712" t="str">
            <v>NULL</v>
          </cell>
          <cell r="R712">
            <v>2</v>
          </cell>
          <cell r="S712" t="str">
            <v>NULL</v>
          </cell>
          <cell r="T712">
            <v>2</v>
          </cell>
          <cell r="U712">
            <v>2</v>
          </cell>
          <cell r="V712">
            <v>2</v>
          </cell>
          <cell r="W712">
            <v>2</v>
          </cell>
          <cell r="X712" t="str">
            <v>NULL</v>
          </cell>
          <cell r="Y712">
            <v>2</v>
          </cell>
          <cell r="Z712" t="str">
            <v>NULL</v>
          </cell>
          <cell r="AA712" t="str">
            <v>NULL</v>
          </cell>
          <cell r="AB712" t="str">
            <v>NULL</v>
          </cell>
          <cell r="AC712" t="str">
            <v>NULL</v>
          </cell>
          <cell r="AD712">
            <v>3</v>
          </cell>
          <cell r="AE712" t="str">
            <v>NULL</v>
          </cell>
          <cell r="AF712">
            <v>3</v>
          </cell>
          <cell r="AG712">
            <v>3</v>
          </cell>
          <cell r="AH712">
            <v>2</v>
          </cell>
          <cell r="AI712">
            <v>3</v>
          </cell>
          <cell r="AJ712" t="str">
            <v>NULL</v>
          </cell>
          <cell r="AK712" t="str">
            <v>NULL</v>
          </cell>
          <cell r="AL712" t="str">
            <v>NULL</v>
          </cell>
        </row>
        <row r="713">
          <cell r="A713">
            <v>122950</v>
          </cell>
          <cell r="B713">
            <v>8917014</v>
          </cell>
          <cell r="C713" t="str">
            <v>Redgate School</v>
          </cell>
          <cell r="D713" t="str">
            <v>East Midlands</v>
          </cell>
          <cell r="E713" t="str">
            <v>East Midlands</v>
          </cell>
          <cell r="F713" t="str">
            <v>Nottinghamshire</v>
          </cell>
          <cell r="G713" t="str">
            <v>Mansfield</v>
          </cell>
          <cell r="H713" t="str">
            <v>NG19 6EL</v>
          </cell>
          <cell r="I713" t="str">
            <v>Community Special School</v>
          </cell>
          <cell r="J713" t="str">
            <v>Special</v>
          </cell>
          <cell r="K713" t="str">
            <v>Not applicable</v>
          </cell>
          <cell r="L713">
            <v>10004003</v>
          </cell>
          <cell r="M713">
            <v>42327</v>
          </cell>
          <cell r="N713">
            <v>42327</v>
          </cell>
          <cell r="O713" t="str">
            <v>Schools into Special Measures Visit 2</v>
          </cell>
          <cell r="P713" t="str">
            <v>Schools - S8</v>
          </cell>
          <cell r="Q713" t="str">
            <v>NULL</v>
          </cell>
          <cell r="R713" t="str">
            <v>NULL</v>
          </cell>
          <cell r="S713" t="str">
            <v>NULL</v>
          </cell>
          <cell r="T713" t="str">
            <v>NULL</v>
          </cell>
          <cell r="U713" t="str">
            <v>NULL</v>
          </cell>
          <cell r="V713" t="str">
            <v>NULL</v>
          </cell>
          <cell r="W713" t="str">
            <v>NULL</v>
          </cell>
          <cell r="X713" t="str">
            <v>NULL</v>
          </cell>
          <cell r="Y713" t="str">
            <v>NULL</v>
          </cell>
          <cell r="Z713" t="str">
            <v>NULL</v>
          </cell>
          <cell r="AA713" t="str">
            <v>NULL</v>
          </cell>
          <cell r="AB713" t="str">
            <v>NULL</v>
          </cell>
          <cell r="AC713" t="str">
            <v>NULL</v>
          </cell>
          <cell r="AD713">
            <v>4</v>
          </cell>
          <cell r="AE713" t="str">
            <v>SM</v>
          </cell>
          <cell r="AF713">
            <v>2</v>
          </cell>
          <cell r="AG713">
            <v>2</v>
          </cell>
          <cell r="AH713">
            <v>4</v>
          </cell>
          <cell r="AI713">
            <v>4</v>
          </cell>
          <cell r="AJ713" t="str">
            <v>NULL</v>
          </cell>
          <cell r="AK713">
            <v>3</v>
          </cell>
          <cell r="AL713">
            <v>9</v>
          </cell>
        </row>
        <row r="714">
          <cell r="A714">
            <v>122962</v>
          </cell>
          <cell r="B714">
            <v>8927033</v>
          </cell>
          <cell r="C714" t="str">
            <v>Woodlands School</v>
          </cell>
          <cell r="D714" t="str">
            <v>East Midlands</v>
          </cell>
          <cell r="E714" t="str">
            <v>East Midlands</v>
          </cell>
          <cell r="F714" t="str">
            <v>Nottingham</v>
          </cell>
          <cell r="G714" t="str">
            <v>Nottingham South</v>
          </cell>
          <cell r="H714" t="str">
            <v>NG8 3EZ</v>
          </cell>
          <cell r="I714" t="str">
            <v>Community Special School</v>
          </cell>
          <cell r="J714" t="str">
            <v>Special</v>
          </cell>
          <cell r="K714" t="str">
            <v>Not applicable</v>
          </cell>
          <cell r="L714">
            <v>10006580</v>
          </cell>
          <cell r="M714">
            <v>42268</v>
          </cell>
          <cell r="N714">
            <v>42268</v>
          </cell>
          <cell r="O714" t="str">
            <v>Requires Improvement monitoring Visit 2</v>
          </cell>
          <cell r="P714" t="str">
            <v>Schools - S8</v>
          </cell>
          <cell r="Q714" t="str">
            <v>NULL</v>
          </cell>
          <cell r="R714" t="str">
            <v>NULL</v>
          </cell>
          <cell r="S714" t="str">
            <v>NULL</v>
          </cell>
          <cell r="T714" t="str">
            <v>NULL</v>
          </cell>
          <cell r="U714" t="str">
            <v>NULL</v>
          </cell>
          <cell r="V714" t="str">
            <v>NULL</v>
          </cell>
          <cell r="W714" t="str">
            <v>NULL</v>
          </cell>
          <cell r="X714" t="str">
            <v>NULL</v>
          </cell>
          <cell r="Y714" t="str">
            <v>NULL</v>
          </cell>
          <cell r="Z714" t="str">
            <v>NULL</v>
          </cell>
          <cell r="AA714" t="str">
            <v>NULL</v>
          </cell>
          <cell r="AB714" t="str">
            <v>NULL</v>
          </cell>
          <cell r="AC714" t="str">
            <v>NULL</v>
          </cell>
          <cell r="AD714">
            <v>3</v>
          </cell>
          <cell r="AE714" t="str">
            <v>NULL</v>
          </cell>
          <cell r="AF714">
            <v>3</v>
          </cell>
          <cell r="AG714">
            <v>3</v>
          </cell>
          <cell r="AH714">
            <v>3</v>
          </cell>
          <cell r="AI714">
            <v>3</v>
          </cell>
          <cell r="AJ714" t="str">
            <v>NULL</v>
          </cell>
          <cell r="AK714" t="str">
            <v>NULL</v>
          </cell>
          <cell r="AL714" t="str">
            <v>NULL</v>
          </cell>
        </row>
        <row r="715">
          <cell r="A715">
            <v>123004</v>
          </cell>
          <cell r="B715">
            <v>9312110</v>
          </cell>
          <cell r="C715" t="str">
            <v>West Kidlington Primary and Nursery School</v>
          </cell>
          <cell r="D715" t="str">
            <v>South East</v>
          </cell>
          <cell r="E715" t="str">
            <v>South East</v>
          </cell>
          <cell r="F715" t="str">
            <v>Oxfordshire</v>
          </cell>
          <cell r="G715" t="str">
            <v>Oxford West and Abingdon</v>
          </cell>
          <cell r="H715" t="str">
            <v>OX5 1EA</v>
          </cell>
          <cell r="I715" t="str">
            <v>Community School</v>
          </cell>
          <cell r="J715" t="str">
            <v>Primary</v>
          </cell>
          <cell r="K715" t="str">
            <v>Does not have a sixth form</v>
          </cell>
          <cell r="L715">
            <v>10004356</v>
          </cell>
          <cell r="M715">
            <v>42346</v>
          </cell>
          <cell r="N715">
            <v>42347</v>
          </cell>
          <cell r="O715" t="str">
            <v>S8 No Formal Designation Visit</v>
          </cell>
          <cell r="P715" t="str">
            <v>Schools - S8 deemed S5</v>
          </cell>
          <cell r="Q715" t="str">
            <v>NULL</v>
          </cell>
          <cell r="R715">
            <v>4</v>
          </cell>
          <cell r="S715" t="str">
            <v>SM</v>
          </cell>
          <cell r="T715">
            <v>3</v>
          </cell>
          <cell r="U715">
            <v>3</v>
          </cell>
          <cell r="V715">
            <v>3</v>
          </cell>
          <cell r="W715">
            <v>4</v>
          </cell>
          <cell r="X715" t="str">
            <v>NULL</v>
          </cell>
          <cell r="Y715">
            <v>4</v>
          </cell>
          <cell r="Z715" t="str">
            <v>NULL</v>
          </cell>
          <cell r="AA715" t="str">
            <v>NULL</v>
          </cell>
          <cell r="AB715" t="str">
            <v>NULL</v>
          </cell>
          <cell r="AC715" t="str">
            <v>NULL</v>
          </cell>
          <cell r="AD715">
            <v>2</v>
          </cell>
          <cell r="AE715" t="str">
            <v>NULL</v>
          </cell>
          <cell r="AF715">
            <v>2</v>
          </cell>
          <cell r="AG715">
            <v>2</v>
          </cell>
          <cell r="AH715">
            <v>2</v>
          </cell>
          <cell r="AI715">
            <v>2</v>
          </cell>
          <cell r="AJ715" t="str">
            <v>NULL</v>
          </cell>
          <cell r="AK715" t="str">
            <v>NULL</v>
          </cell>
          <cell r="AL715" t="str">
            <v>NULL</v>
          </cell>
        </row>
        <row r="716">
          <cell r="A716">
            <v>123049</v>
          </cell>
          <cell r="B716">
            <v>9312531</v>
          </cell>
          <cell r="C716" t="str">
            <v>Rose Hill Primary School</v>
          </cell>
          <cell r="D716" t="str">
            <v>South East</v>
          </cell>
          <cell r="E716" t="str">
            <v>South East</v>
          </cell>
          <cell r="F716" t="str">
            <v>Oxfordshire</v>
          </cell>
          <cell r="G716" t="str">
            <v>Oxford East</v>
          </cell>
          <cell r="H716" t="str">
            <v>OX4 4SF</v>
          </cell>
          <cell r="I716" t="str">
            <v>Community School</v>
          </cell>
          <cell r="J716" t="str">
            <v>Primary</v>
          </cell>
          <cell r="K716" t="str">
            <v>Does not have a sixth form</v>
          </cell>
          <cell r="L716">
            <v>10007324</v>
          </cell>
          <cell r="M716">
            <v>42325</v>
          </cell>
          <cell r="N716">
            <v>42326</v>
          </cell>
          <cell r="O716" t="str">
            <v>Requires Improvement monitoring Visit 1</v>
          </cell>
          <cell r="P716" t="str">
            <v>Schools - S8 deemed S5</v>
          </cell>
          <cell r="Q716" t="str">
            <v>NULL</v>
          </cell>
          <cell r="R716">
            <v>4</v>
          </cell>
          <cell r="S716" t="str">
            <v>SM</v>
          </cell>
          <cell r="T716">
            <v>4</v>
          </cell>
          <cell r="U716">
            <v>4</v>
          </cell>
          <cell r="V716">
            <v>4</v>
          </cell>
          <cell r="W716">
            <v>4</v>
          </cell>
          <cell r="X716" t="str">
            <v>NULL</v>
          </cell>
          <cell r="Y716">
            <v>4</v>
          </cell>
          <cell r="Z716" t="str">
            <v>NULL</v>
          </cell>
          <cell r="AA716" t="str">
            <v>NULL</v>
          </cell>
          <cell r="AB716" t="str">
            <v>NULL</v>
          </cell>
          <cell r="AC716" t="str">
            <v>NULL</v>
          </cell>
          <cell r="AD716">
            <v>3</v>
          </cell>
          <cell r="AE716" t="str">
            <v>NULL</v>
          </cell>
          <cell r="AF716">
            <v>3</v>
          </cell>
          <cell r="AG716">
            <v>3</v>
          </cell>
          <cell r="AH716">
            <v>3</v>
          </cell>
          <cell r="AI716">
            <v>3</v>
          </cell>
          <cell r="AJ716" t="str">
            <v>NULL</v>
          </cell>
          <cell r="AK716">
            <v>3</v>
          </cell>
          <cell r="AL716">
            <v>9</v>
          </cell>
        </row>
        <row r="717">
          <cell r="A717">
            <v>123091</v>
          </cell>
          <cell r="B717">
            <v>9313004</v>
          </cell>
          <cell r="C717" t="str">
            <v>Wroxton Church of England Primary School</v>
          </cell>
          <cell r="D717" t="str">
            <v>South East</v>
          </cell>
          <cell r="E717" t="str">
            <v>South East</v>
          </cell>
          <cell r="F717" t="str">
            <v>Oxfordshire</v>
          </cell>
          <cell r="G717" t="str">
            <v>Banbury</v>
          </cell>
          <cell r="H717" t="str">
            <v>OX15 6QJ</v>
          </cell>
          <cell r="I717" t="str">
            <v>Voluntary Aided School</v>
          </cell>
          <cell r="J717" t="str">
            <v>Primary</v>
          </cell>
          <cell r="K717" t="str">
            <v>Does not have a sixth form</v>
          </cell>
          <cell r="L717">
            <v>10002334</v>
          </cell>
          <cell r="M717">
            <v>42278</v>
          </cell>
          <cell r="N717">
            <v>42279</v>
          </cell>
          <cell r="O717" t="str">
            <v>Requires Improvement S5 Reinspection Visit 1</v>
          </cell>
          <cell r="P717" t="str">
            <v>Schools - S5</v>
          </cell>
          <cell r="Q717" t="str">
            <v>NULL</v>
          </cell>
          <cell r="R717">
            <v>2</v>
          </cell>
          <cell r="S717" t="str">
            <v>NULL</v>
          </cell>
          <cell r="T717">
            <v>2</v>
          </cell>
          <cell r="U717">
            <v>2</v>
          </cell>
          <cell r="V717">
            <v>2</v>
          </cell>
          <cell r="W717">
            <v>2</v>
          </cell>
          <cell r="X717" t="str">
            <v>NULL</v>
          </cell>
          <cell r="Y717">
            <v>2</v>
          </cell>
          <cell r="Z717" t="str">
            <v>NULL</v>
          </cell>
          <cell r="AA717" t="str">
            <v>NULL</v>
          </cell>
          <cell r="AB717" t="str">
            <v>NULL</v>
          </cell>
          <cell r="AC717" t="str">
            <v>NULL</v>
          </cell>
          <cell r="AD717">
            <v>3</v>
          </cell>
          <cell r="AE717" t="str">
            <v>NULL</v>
          </cell>
          <cell r="AF717">
            <v>3</v>
          </cell>
          <cell r="AG717">
            <v>3</v>
          </cell>
          <cell r="AH717">
            <v>2</v>
          </cell>
          <cell r="AI717">
            <v>3</v>
          </cell>
          <cell r="AJ717" t="str">
            <v>NULL</v>
          </cell>
          <cell r="AK717" t="str">
            <v>NULL</v>
          </cell>
          <cell r="AL717" t="str">
            <v>NULL</v>
          </cell>
        </row>
        <row r="718">
          <cell r="A718">
            <v>123129</v>
          </cell>
          <cell r="B718">
            <v>9313186</v>
          </cell>
          <cell r="C718" t="str">
            <v>Dorchester St Birinus Church of England School</v>
          </cell>
          <cell r="D718" t="str">
            <v>South East</v>
          </cell>
          <cell r="E718" t="str">
            <v>South East</v>
          </cell>
          <cell r="F718" t="str">
            <v>Oxfordshire</v>
          </cell>
          <cell r="G718" t="str">
            <v>Henley</v>
          </cell>
          <cell r="H718" t="str">
            <v>OX10 7HR</v>
          </cell>
          <cell r="I718" t="str">
            <v>Voluntary Controlled School</v>
          </cell>
          <cell r="J718" t="str">
            <v>Primary</v>
          </cell>
          <cell r="K718" t="str">
            <v>Does not have a sixth form</v>
          </cell>
          <cell r="L718">
            <v>10002328</v>
          </cell>
          <cell r="M718">
            <v>42340</v>
          </cell>
          <cell r="N718">
            <v>42341</v>
          </cell>
          <cell r="O718" t="str">
            <v>Requires Improvement S5 Reinspection Visit 1</v>
          </cell>
          <cell r="P718" t="str">
            <v>Schools - S5</v>
          </cell>
          <cell r="Q718" t="str">
            <v>NULL</v>
          </cell>
          <cell r="R718">
            <v>2</v>
          </cell>
          <cell r="S718" t="str">
            <v>NULL</v>
          </cell>
          <cell r="T718">
            <v>2</v>
          </cell>
          <cell r="U718">
            <v>2</v>
          </cell>
          <cell r="V718">
            <v>2</v>
          </cell>
          <cell r="W718">
            <v>2</v>
          </cell>
          <cell r="X718" t="str">
            <v>NULL</v>
          </cell>
          <cell r="Y718">
            <v>2</v>
          </cell>
          <cell r="Z718" t="str">
            <v>NULL</v>
          </cell>
          <cell r="AA718" t="str">
            <v>NULL</v>
          </cell>
          <cell r="AB718" t="str">
            <v>NULL</v>
          </cell>
          <cell r="AC718" t="str">
            <v>NULL</v>
          </cell>
          <cell r="AD718">
            <v>3</v>
          </cell>
          <cell r="AE718" t="str">
            <v>NULL</v>
          </cell>
          <cell r="AF718">
            <v>3</v>
          </cell>
          <cell r="AG718">
            <v>3</v>
          </cell>
          <cell r="AH718">
            <v>2</v>
          </cell>
          <cell r="AI718">
            <v>3</v>
          </cell>
          <cell r="AJ718" t="str">
            <v>NULL</v>
          </cell>
          <cell r="AK718" t="str">
            <v>NULL</v>
          </cell>
          <cell r="AL718" t="str">
            <v>NULL</v>
          </cell>
        </row>
        <row r="719">
          <cell r="A719">
            <v>123176</v>
          </cell>
          <cell r="B719">
            <v>9313257</v>
          </cell>
          <cell r="C719" t="str">
            <v>Wychwood Church of England Primary School</v>
          </cell>
          <cell r="D719" t="str">
            <v>South East</v>
          </cell>
          <cell r="E719" t="str">
            <v>South East</v>
          </cell>
          <cell r="F719" t="str">
            <v>Oxfordshire</v>
          </cell>
          <cell r="G719" t="str">
            <v>Witney</v>
          </cell>
          <cell r="H719" t="str">
            <v>OX7 6BD</v>
          </cell>
          <cell r="I719" t="str">
            <v>Voluntary Controlled School</v>
          </cell>
          <cell r="J719" t="str">
            <v>Primary</v>
          </cell>
          <cell r="K719" t="str">
            <v>Does not have a sixth form</v>
          </cell>
          <cell r="L719">
            <v>10003663</v>
          </cell>
          <cell r="M719">
            <v>42318</v>
          </cell>
          <cell r="N719">
            <v>42318</v>
          </cell>
          <cell r="O719" t="str">
            <v>Maintained Academy and School Short inspection</v>
          </cell>
          <cell r="P719" t="str">
            <v>Schools - Short inspection</v>
          </cell>
          <cell r="Q719" t="str">
            <v>NULL</v>
          </cell>
          <cell r="R719" t="str">
            <v>NULL</v>
          </cell>
          <cell r="S719" t="str">
            <v>NULL</v>
          </cell>
          <cell r="T719" t="str">
            <v>NULL</v>
          </cell>
          <cell r="U719" t="str">
            <v>NULL</v>
          </cell>
          <cell r="V719" t="str">
            <v>NULL</v>
          </cell>
          <cell r="W719" t="str">
            <v>NULL</v>
          </cell>
          <cell r="X719" t="str">
            <v>NULL</v>
          </cell>
          <cell r="Y719" t="str">
            <v>NULL</v>
          </cell>
          <cell r="Z719" t="str">
            <v>NULL</v>
          </cell>
          <cell r="AA719" t="str">
            <v>NULL</v>
          </cell>
          <cell r="AB719" t="str">
            <v>NULL</v>
          </cell>
          <cell r="AC719" t="str">
            <v>NULL</v>
          </cell>
          <cell r="AD719">
            <v>2</v>
          </cell>
          <cell r="AE719" t="str">
            <v>NULL</v>
          </cell>
          <cell r="AF719">
            <v>2</v>
          </cell>
          <cell r="AG719">
            <v>2</v>
          </cell>
          <cell r="AH719">
            <v>2</v>
          </cell>
          <cell r="AI719">
            <v>2</v>
          </cell>
          <cell r="AJ719" t="str">
            <v>NULL</v>
          </cell>
          <cell r="AK719">
            <v>2</v>
          </cell>
          <cell r="AL719">
            <v>9</v>
          </cell>
        </row>
        <row r="720">
          <cell r="A720">
            <v>123341</v>
          </cell>
          <cell r="B720">
            <v>9317026</v>
          </cell>
          <cell r="C720" t="str">
            <v>Action for Children,Parklands Campus</v>
          </cell>
          <cell r="D720" t="str">
            <v>South East</v>
          </cell>
          <cell r="E720" t="str">
            <v>South East</v>
          </cell>
          <cell r="F720" t="str">
            <v>Oxfordshire</v>
          </cell>
          <cell r="G720" t="str">
            <v>Wantage</v>
          </cell>
          <cell r="H720" t="str">
            <v>OX13 5AB</v>
          </cell>
          <cell r="I720" t="str">
            <v>Non-Maintained Special School</v>
          </cell>
          <cell r="J720" t="str">
            <v>Special</v>
          </cell>
          <cell r="K720" t="str">
            <v>Has a sixth form</v>
          </cell>
          <cell r="L720">
            <v>10007042</v>
          </cell>
          <cell r="M720">
            <v>42347</v>
          </cell>
          <cell r="N720">
            <v>42347</v>
          </cell>
          <cell r="O720" t="str">
            <v>Requires Improvement monitoring Visit 3</v>
          </cell>
          <cell r="P720" t="str">
            <v>Schools - S8</v>
          </cell>
          <cell r="Q720" t="str">
            <v>NULL</v>
          </cell>
          <cell r="R720" t="str">
            <v>NULL</v>
          </cell>
          <cell r="S720" t="str">
            <v>NULL</v>
          </cell>
          <cell r="T720" t="str">
            <v>NULL</v>
          </cell>
          <cell r="U720" t="str">
            <v>NULL</v>
          </cell>
          <cell r="V720" t="str">
            <v>NULL</v>
          </cell>
          <cell r="W720" t="str">
            <v>NULL</v>
          </cell>
          <cell r="X720" t="str">
            <v>NULL</v>
          </cell>
          <cell r="Y720" t="str">
            <v>NULL</v>
          </cell>
          <cell r="Z720" t="str">
            <v>NULL</v>
          </cell>
          <cell r="AA720" t="str">
            <v>NULL</v>
          </cell>
          <cell r="AB720" t="str">
            <v>NULL</v>
          </cell>
          <cell r="AC720" t="str">
            <v>NULL</v>
          </cell>
          <cell r="AD720">
            <v>3</v>
          </cell>
          <cell r="AE720" t="str">
            <v>NULL</v>
          </cell>
          <cell r="AF720">
            <v>3</v>
          </cell>
          <cell r="AG720">
            <v>3</v>
          </cell>
          <cell r="AH720">
            <v>3</v>
          </cell>
          <cell r="AI720">
            <v>3</v>
          </cell>
          <cell r="AJ720" t="str">
            <v>NULL</v>
          </cell>
          <cell r="AK720" t="str">
            <v>NULL</v>
          </cell>
          <cell r="AL720" t="str">
            <v>NULL</v>
          </cell>
        </row>
        <row r="721">
          <cell r="A721">
            <v>123356</v>
          </cell>
          <cell r="B721">
            <v>8932031</v>
          </cell>
          <cell r="C721" t="str">
            <v>Buildwas Primary School</v>
          </cell>
          <cell r="D721" t="str">
            <v>West Midlands</v>
          </cell>
          <cell r="E721" t="str">
            <v>West Midlands</v>
          </cell>
          <cell r="F721" t="str">
            <v>Shropshire</v>
          </cell>
          <cell r="G721" t="str">
            <v>Shrewsbury and Atcham</v>
          </cell>
          <cell r="H721" t="str">
            <v>TF8 7DA</v>
          </cell>
          <cell r="I721" t="str">
            <v>Community School</v>
          </cell>
          <cell r="J721" t="str">
            <v>Primary</v>
          </cell>
          <cell r="K721" t="str">
            <v>Does not have a sixth form</v>
          </cell>
          <cell r="L721">
            <v>10004042</v>
          </cell>
          <cell r="M721">
            <v>42297</v>
          </cell>
          <cell r="N721">
            <v>42298</v>
          </cell>
          <cell r="O721" t="str">
            <v>Schools into Special Measures Visit 2</v>
          </cell>
          <cell r="P721" t="str">
            <v>Schools - S8</v>
          </cell>
          <cell r="Q721" t="str">
            <v>NULL</v>
          </cell>
          <cell r="R721" t="str">
            <v>NULL</v>
          </cell>
          <cell r="S721" t="str">
            <v>NULL</v>
          </cell>
          <cell r="T721" t="str">
            <v>NULL</v>
          </cell>
          <cell r="U721" t="str">
            <v>NULL</v>
          </cell>
          <cell r="V721" t="str">
            <v>NULL</v>
          </cell>
          <cell r="W721" t="str">
            <v>NULL</v>
          </cell>
          <cell r="X721" t="str">
            <v>NULL</v>
          </cell>
          <cell r="Y721" t="str">
            <v>NULL</v>
          </cell>
          <cell r="Z721" t="str">
            <v>NULL</v>
          </cell>
          <cell r="AA721" t="str">
            <v>NULL</v>
          </cell>
          <cell r="AB721" t="str">
            <v>NULL</v>
          </cell>
          <cell r="AC721" t="str">
            <v>NULL</v>
          </cell>
          <cell r="AD721">
            <v>4</v>
          </cell>
          <cell r="AE721" t="str">
            <v>SM</v>
          </cell>
          <cell r="AF721">
            <v>4</v>
          </cell>
          <cell r="AG721">
            <v>4</v>
          </cell>
          <cell r="AH721">
            <v>4</v>
          </cell>
          <cell r="AI721">
            <v>4</v>
          </cell>
          <cell r="AJ721" t="str">
            <v>NULL</v>
          </cell>
          <cell r="AK721">
            <v>2</v>
          </cell>
          <cell r="AL721">
            <v>9</v>
          </cell>
        </row>
        <row r="722">
          <cell r="A722">
            <v>123480</v>
          </cell>
          <cell r="B722">
            <v>8933057</v>
          </cell>
          <cell r="C722" t="str">
            <v>Kinlet CofE Primary School</v>
          </cell>
          <cell r="D722" t="str">
            <v>West Midlands</v>
          </cell>
          <cell r="E722" t="str">
            <v>West Midlands</v>
          </cell>
          <cell r="F722" t="str">
            <v>Shropshire</v>
          </cell>
          <cell r="G722" t="str">
            <v>Ludlow</v>
          </cell>
          <cell r="H722" t="str">
            <v>DY12 3BG</v>
          </cell>
          <cell r="I722" t="str">
            <v>Voluntary Controlled School</v>
          </cell>
          <cell r="J722" t="str">
            <v>Primary</v>
          </cell>
          <cell r="K722" t="str">
            <v>Does not have a sixth form</v>
          </cell>
          <cell r="L722">
            <v>10000912</v>
          </cell>
          <cell r="M722">
            <v>42341</v>
          </cell>
          <cell r="N722">
            <v>42342</v>
          </cell>
          <cell r="O722" t="str">
            <v>Maintained Academy and School Short inspection</v>
          </cell>
          <cell r="P722" t="str">
            <v>Schools - S8 deemed S5</v>
          </cell>
          <cell r="Q722" t="str">
            <v>NULL</v>
          </cell>
          <cell r="R722">
            <v>3</v>
          </cell>
          <cell r="S722" t="str">
            <v>NULL</v>
          </cell>
          <cell r="T722">
            <v>3</v>
          </cell>
          <cell r="U722">
            <v>3</v>
          </cell>
          <cell r="V722">
            <v>3</v>
          </cell>
          <cell r="W722">
            <v>3</v>
          </cell>
          <cell r="X722" t="str">
            <v>NULL</v>
          </cell>
          <cell r="Y722">
            <v>2</v>
          </cell>
          <cell r="Z722" t="str">
            <v>NULL</v>
          </cell>
          <cell r="AA722" t="str">
            <v>NULL</v>
          </cell>
          <cell r="AB722" t="str">
            <v>NULL</v>
          </cell>
          <cell r="AC722" t="str">
            <v>NULL</v>
          </cell>
          <cell r="AD722">
            <v>2</v>
          </cell>
          <cell r="AE722" t="str">
            <v>NULL</v>
          </cell>
          <cell r="AF722">
            <v>2</v>
          </cell>
          <cell r="AG722">
            <v>2</v>
          </cell>
          <cell r="AH722">
            <v>2</v>
          </cell>
          <cell r="AI722">
            <v>2</v>
          </cell>
          <cell r="AJ722" t="str">
            <v>NULL</v>
          </cell>
          <cell r="AK722">
            <v>8</v>
          </cell>
          <cell r="AL722" t="str">
            <v>NULL</v>
          </cell>
        </row>
        <row r="723">
          <cell r="A723">
            <v>123513</v>
          </cell>
          <cell r="B723">
            <v>8933119</v>
          </cell>
          <cell r="C723" t="str">
            <v>Weston Lullingfields CofE School</v>
          </cell>
          <cell r="D723" t="str">
            <v>West Midlands</v>
          </cell>
          <cell r="E723" t="str">
            <v>West Midlands</v>
          </cell>
          <cell r="F723" t="str">
            <v>Shropshire</v>
          </cell>
          <cell r="G723" t="str">
            <v>North Shropshire</v>
          </cell>
          <cell r="H723" t="str">
            <v>SY4 2AW</v>
          </cell>
          <cell r="I723" t="str">
            <v>Foundation School</v>
          </cell>
          <cell r="J723" t="str">
            <v>Primary</v>
          </cell>
          <cell r="K723" t="str">
            <v>Does not have a sixth form</v>
          </cell>
          <cell r="L723">
            <v>10002493</v>
          </cell>
          <cell r="M723">
            <v>42270</v>
          </cell>
          <cell r="N723">
            <v>42271</v>
          </cell>
          <cell r="O723" t="str">
            <v>Requires Improvement S5 Reinspection Visit 1</v>
          </cell>
          <cell r="P723" t="str">
            <v>Schools - S5</v>
          </cell>
          <cell r="Q723" t="str">
            <v>NULL</v>
          </cell>
          <cell r="R723">
            <v>2</v>
          </cell>
          <cell r="S723" t="str">
            <v>NULL</v>
          </cell>
          <cell r="T723">
            <v>2</v>
          </cell>
          <cell r="U723">
            <v>2</v>
          </cell>
          <cell r="V723">
            <v>2</v>
          </cell>
          <cell r="W723">
            <v>2</v>
          </cell>
          <cell r="X723" t="str">
            <v>NULL</v>
          </cell>
          <cell r="Y723">
            <v>2</v>
          </cell>
          <cell r="Z723" t="str">
            <v>NULL</v>
          </cell>
          <cell r="AA723" t="str">
            <v>NULL</v>
          </cell>
          <cell r="AB723" t="str">
            <v>NULL</v>
          </cell>
          <cell r="AC723" t="str">
            <v>NULL</v>
          </cell>
          <cell r="AD723">
            <v>3</v>
          </cell>
          <cell r="AE723" t="str">
            <v>NULL</v>
          </cell>
          <cell r="AF723">
            <v>3</v>
          </cell>
          <cell r="AG723">
            <v>3</v>
          </cell>
          <cell r="AH723">
            <v>3</v>
          </cell>
          <cell r="AI723">
            <v>3</v>
          </cell>
          <cell r="AJ723" t="str">
            <v>NULL</v>
          </cell>
          <cell r="AK723" t="str">
            <v>NULL</v>
          </cell>
          <cell r="AL723" t="str">
            <v>NULL</v>
          </cell>
        </row>
        <row r="724">
          <cell r="A724">
            <v>123544</v>
          </cell>
          <cell r="B724">
            <v>8943317</v>
          </cell>
          <cell r="C724" t="str">
            <v>Dawley Church of England Primary School with Nursery</v>
          </cell>
          <cell r="D724" t="str">
            <v>West Midlands</v>
          </cell>
          <cell r="E724" t="str">
            <v>West Midlands</v>
          </cell>
          <cell r="F724" t="str">
            <v>Telford and Wrekin</v>
          </cell>
          <cell r="G724" t="str">
            <v>Telford</v>
          </cell>
          <cell r="H724" t="str">
            <v>TF4 3AL</v>
          </cell>
          <cell r="I724" t="str">
            <v>Voluntary Aided School</v>
          </cell>
          <cell r="J724" t="str">
            <v>Primary</v>
          </cell>
          <cell r="K724" t="str">
            <v>Does not have a sixth form</v>
          </cell>
          <cell r="L724">
            <v>10005741</v>
          </cell>
          <cell r="M724">
            <v>42347</v>
          </cell>
          <cell r="N724">
            <v>42348</v>
          </cell>
          <cell r="O724" t="str">
            <v>Serious Weaknesses S5 Reinspection</v>
          </cell>
          <cell r="P724" t="str">
            <v>Schools - S5</v>
          </cell>
          <cell r="Q724" t="str">
            <v>NULL</v>
          </cell>
          <cell r="R724">
            <v>3</v>
          </cell>
          <cell r="S724" t="str">
            <v>NULL</v>
          </cell>
          <cell r="T724">
            <v>3</v>
          </cell>
          <cell r="U724">
            <v>3</v>
          </cell>
          <cell r="V724">
            <v>3</v>
          </cell>
          <cell r="W724">
            <v>3</v>
          </cell>
          <cell r="X724" t="str">
            <v>NULL</v>
          </cell>
          <cell r="Y724">
            <v>3</v>
          </cell>
          <cell r="Z724" t="str">
            <v>NULL</v>
          </cell>
          <cell r="AA724" t="str">
            <v>NULL</v>
          </cell>
          <cell r="AB724" t="str">
            <v>NULL</v>
          </cell>
          <cell r="AC724" t="str">
            <v>NULL</v>
          </cell>
          <cell r="AD724">
            <v>4</v>
          </cell>
          <cell r="AE724" t="str">
            <v>SWK</v>
          </cell>
          <cell r="AF724">
            <v>4</v>
          </cell>
          <cell r="AG724">
            <v>4</v>
          </cell>
          <cell r="AH724">
            <v>4</v>
          </cell>
          <cell r="AI724">
            <v>3</v>
          </cell>
          <cell r="AJ724" t="str">
            <v>NULL</v>
          </cell>
          <cell r="AK724" t="str">
            <v>NULL</v>
          </cell>
          <cell r="AL724" t="str">
            <v>NULL</v>
          </cell>
        </row>
        <row r="725">
          <cell r="A725">
            <v>123554</v>
          </cell>
          <cell r="B725">
            <v>8933354</v>
          </cell>
          <cell r="C725" t="str">
            <v>Shrewsbury Cathedral Catholic Primary School</v>
          </cell>
          <cell r="D725" t="str">
            <v>West Midlands</v>
          </cell>
          <cell r="E725" t="str">
            <v>West Midlands</v>
          </cell>
          <cell r="F725" t="str">
            <v>Shropshire</v>
          </cell>
          <cell r="G725" t="str">
            <v>Shrewsbury and Atcham</v>
          </cell>
          <cell r="H725" t="str">
            <v>SY1 2SP</v>
          </cell>
          <cell r="I725" t="str">
            <v>Voluntary Aided School</v>
          </cell>
          <cell r="J725" t="str">
            <v>Primary</v>
          </cell>
          <cell r="K725" t="str">
            <v>Does not have a sixth form</v>
          </cell>
          <cell r="L725">
            <v>10005243</v>
          </cell>
          <cell r="M725">
            <v>42311</v>
          </cell>
          <cell r="N725">
            <v>42312</v>
          </cell>
          <cell r="O725" t="str">
            <v>Schools into Special Measures Visit 4</v>
          </cell>
          <cell r="P725" t="str">
            <v>Schools - S8 deemed S5</v>
          </cell>
          <cell r="Q725" t="str">
            <v>NULL</v>
          </cell>
          <cell r="R725">
            <v>2</v>
          </cell>
          <cell r="S725" t="str">
            <v>NULL</v>
          </cell>
          <cell r="T725">
            <v>2</v>
          </cell>
          <cell r="U725">
            <v>2</v>
          </cell>
          <cell r="V725">
            <v>2</v>
          </cell>
          <cell r="W725">
            <v>2</v>
          </cell>
          <cell r="X725" t="str">
            <v>NULL</v>
          </cell>
          <cell r="Y725">
            <v>2</v>
          </cell>
          <cell r="Z725" t="str">
            <v>NULL</v>
          </cell>
          <cell r="AA725" t="str">
            <v>NULL</v>
          </cell>
          <cell r="AB725" t="str">
            <v>NULL</v>
          </cell>
          <cell r="AC725" t="str">
            <v>NULL</v>
          </cell>
          <cell r="AD725">
            <v>4</v>
          </cell>
          <cell r="AE725" t="str">
            <v>SM</v>
          </cell>
          <cell r="AF725">
            <v>4</v>
          </cell>
          <cell r="AG725">
            <v>4</v>
          </cell>
          <cell r="AH725">
            <v>3</v>
          </cell>
          <cell r="AI725">
            <v>4</v>
          </cell>
          <cell r="AJ725" t="str">
            <v>NULL</v>
          </cell>
          <cell r="AK725" t="str">
            <v>NULL</v>
          </cell>
          <cell r="AL725" t="str">
            <v>NULL</v>
          </cell>
        </row>
        <row r="726">
          <cell r="A726">
            <v>123580</v>
          </cell>
          <cell r="B726">
            <v>8934423</v>
          </cell>
          <cell r="C726" t="str">
            <v>The Grove School</v>
          </cell>
          <cell r="D726" t="str">
            <v>West Midlands</v>
          </cell>
          <cell r="E726" t="str">
            <v>West Midlands</v>
          </cell>
          <cell r="F726" t="str">
            <v>Shropshire</v>
          </cell>
          <cell r="G726" t="str">
            <v>North Shropshire</v>
          </cell>
          <cell r="H726" t="str">
            <v>TF9 1HF</v>
          </cell>
          <cell r="I726" t="str">
            <v>Foundation School</v>
          </cell>
          <cell r="J726" t="str">
            <v>Secondary</v>
          </cell>
          <cell r="K726" t="str">
            <v>Has a sixth form</v>
          </cell>
          <cell r="L726">
            <v>10005807</v>
          </cell>
          <cell r="M726">
            <v>42284</v>
          </cell>
          <cell r="N726">
            <v>42285</v>
          </cell>
          <cell r="O726" t="str">
            <v>Requires Improvement S5 Reinspection Visit 1</v>
          </cell>
          <cell r="P726" t="str">
            <v>Schools - S5</v>
          </cell>
          <cell r="Q726" t="str">
            <v>NULL</v>
          </cell>
          <cell r="R726">
            <v>3</v>
          </cell>
          <cell r="S726" t="str">
            <v>NULL</v>
          </cell>
          <cell r="T726">
            <v>3</v>
          </cell>
          <cell r="U726">
            <v>3</v>
          </cell>
          <cell r="V726">
            <v>2</v>
          </cell>
          <cell r="W726">
            <v>2</v>
          </cell>
          <cell r="X726" t="str">
            <v>NULL</v>
          </cell>
          <cell r="Y726" t="str">
            <v>NULL</v>
          </cell>
          <cell r="Z726">
            <v>2</v>
          </cell>
          <cell r="AA726" t="str">
            <v>NULL</v>
          </cell>
          <cell r="AB726" t="str">
            <v>NULL</v>
          </cell>
          <cell r="AC726" t="str">
            <v>NULL</v>
          </cell>
          <cell r="AD726">
            <v>3</v>
          </cell>
          <cell r="AE726" t="str">
            <v>NULL</v>
          </cell>
          <cell r="AF726">
            <v>3</v>
          </cell>
          <cell r="AG726">
            <v>3</v>
          </cell>
          <cell r="AH726">
            <v>2</v>
          </cell>
          <cell r="AI726">
            <v>3</v>
          </cell>
          <cell r="AJ726" t="str">
            <v>NULL</v>
          </cell>
          <cell r="AK726" t="str">
            <v>NULL</v>
          </cell>
          <cell r="AL726" t="str">
            <v>NULL</v>
          </cell>
        </row>
        <row r="727">
          <cell r="A727">
            <v>123587</v>
          </cell>
          <cell r="B727">
            <v>8934501</v>
          </cell>
          <cell r="C727" t="str">
            <v>Ludlow Church of England School</v>
          </cell>
          <cell r="D727" t="str">
            <v>West Midlands</v>
          </cell>
          <cell r="E727" t="str">
            <v>West Midlands</v>
          </cell>
          <cell r="F727" t="str">
            <v>Shropshire</v>
          </cell>
          <cell r="G727" t="str">
            <v>Ludlow</v>
          </cell>
          <cell r="H727" t="str">
            <v>SY8 1GJ</v>
          </cell>
          <cell r="I727" t="str">
            <v>Voluntary Controlled School</v>
          </cell>
          <cell r="J727" t="str">
            <v>Secondary</v>
          </cell>
          <cell r="K727" t="str">
            <v>Does not have a sixth form</v>
          </cell>
          <cell r="L727">
            <v>10002494</v>
          </cell>
          <cell r="M727">
            <v>42276</v>
          </cell>
          <cell r="N727">
            <v>42277</v>
          </cell>
          <cell r="O727" t="str">
            <v>Requires Improvement S5 Reinspection Visit 1</v>
          </cell>
          <cell r="P727" t="str">
            <v>Schools - S5</v>
          </cell>
          <cell r="Q727" t="str">
            <v>NULL</v>
          </cell>
          <cell r="R727">
            <v>2</v>
          </cell>
          <cell r="S727" t="str">
            <v>NULL</v>
          </cell>
          <cell r="T727">
            <v>2</v>
          </cell>
          <cell r="U727">
            <v>2</v>
          </cell>
          <cell r="V727">
            <v>2</v>
          </cell>
          <cell r="W727">
            <v>2</v>
          </cell>
          <cell r="X727" t="str">
            <v>NULL</v>
          </cell>
          <cell r="Y727" t="str">
            <v>NULL</v>
          </cell>
          <cell r="Z727" t="str">
            <v>NULL</v>
          </cell>
          <cell r="AA727" t="str">
            <v>NULL</v>
          </cell>
          <cell r="AB727" t="str">
            <v>NULL</v>
          </cell>
          <cell r="AC727" t="str">
            <v>NULL</v>
          </cell>
          <cell r="AD727">
            <v>3</v>
          </cell>
          <cell r="AE727" t="str">
            <v>NULL</v>
          </cell>
          <cell r="AF727">
            <v>3</v>
          </cell>
          <cell r="AG727">
            <v>3</v>
          </cell>
          <cell r="AH727">
            <v>2</v>
          </cell>
          <cell r="AI727">
            <v>3</v>
          </cell>
          <cell r="AJ727" t="str">
            <v>NULL</v>
          </cell>
          <cell r="AK727" t="str">
            <v>NULL</v>
          </cell>
          <cell r="AL727" t="str">
            <v>NULL</v>
          </cell>
        </row>
        <row r="728">
          <cell r="A728">
            <v>123597</v>
          </cell>
          <cell r="B728">
            <v>8945404</v>
          </cell>
          <cell r="C728" t="str">
            <v>Charlton School</v>
          </cell>
          <cell r="D728" t="str">
            <v>West Midlands</v>
          </cell>
          <cell r="E728" t="str">
            <v>West Midlands</v>
          </cell>
          <cell r="F728" t="str">
            <v>Telford and Wrekin</v>
          </cell>
          <cell r="G728" t="str">
            <v>The Wrekin</v>
          </cell>
          <cell r="H728" t="str">
            <v>TF1 3LE</v>
          </cell>
          <cell r="I728" t="str">
            <v>Foundation School</v>
          </cell>
          <cell r="J728" t="str">
            <v>Secondary</v>
          </cell>
          <cell r="K728" t="str">
            <v>Does not have a sixth form</v>
          </cell>
          <cell r="L728">
            <v>10006738</v>
          </cell>
          <cell r="M728">
            <v>42333</v>
          </cell>
          <cell r="N728">
            <v>42334</v>
          </cell>
          <cell r="O728" t="str">
            <v>Schools into Special Measures Visit 1</v>
          </cell>
          <cell r="P728" t="str">
            <v>Schools - S8</v>
          </cell>
          <cell r="Q728" t="str">
            <v>NULL</v>
          </cell>
          <cell r="R728" t="str">
            <v>NULL</v>
          </cell>
          <cell r="S728" t="str">
            <v>NULL</v>
          </cell>
          <cell r="T728" t="str">
            <v>NULL</v>
          </cell>
          <cell r="U728" t="str">
            <v>NULL</v>
          </cell>
          <cell r="V728" t="str">
            <v>NULL</v>
          </cell>
          <cell r="W728" t="str">
            <v>NULL</v>
          </cell>
          <cell r="X728" t="str">
            <v>NULL</v>
          </cell>
          <cell r="Y728" t="str">
            <v>NULL</v>
          </cell>
          <cell r="Z728" t="str">
            <v>NULL</v>
          </cell>
          <cell r="AA728" t="str">
            <v>NULL</v>
          </cell>
          <cell r="AB728" t="str">
            <v>NULL</v>
          </cell>
          <cell r="AC728" t="str">
            <v>NULL</v>
          </cell>
          <cell r="AD728">
            <v>4</v>
          </cell>
          <cell r="AE728" t="str">
            <v>SM</v>
          </cell>
          <cell r="AF728">
            <v>4</v>
          </cell>
          <cell r="AG728">
            <v>4</v>
          </cell>
          <cell r="AH728">
            <v>3</v>
          </cell>
          <cell r="AI728">
            <v>4</v>
          </cell>
          <cell r="AJ728" t="str">
            <v>NULL</v>
          </cell>
          <cell r="AK728">
            <v>9</v>
          </cell>
          <cell r="AL728">
            <v>9</v>
          </cell>
        </row>
        <row r="729">
          <cell r="A729">
            <v>123656</v>
          </cell>
          <cell r="B729">
            <v>9332048</v>
          </cell>
          <cell r="C729" t="str">
            <v>Minehead First School</v>
          </cell>
          <cell r="D729" t="str">
            <v>South West</v>
          </cell>
          <cell r="E729" t="str">
            <v>South West</v>
          </cell>
          <cell r="F729" t="str">
            <v>Somerset</v>
          </cell>
          <cell r="G729" t="str">
            <v>Bridgwater and West Somerset</v>
          </cell>
          <cell r="H729" t="str">
            <v>TA24 5RG</v>
          </cell>
          <cell r="I729" t="str">
            <v>Community School</v>
          </cell>
          <cell r="J729" t="str">
            <v>Primary</v>
          </cell>
          <cell r="K729" t="str">
            <v>Does not have a sixth form</v>
          </cell>
          <cell r="L729">
            <v>10000671</v>
          </cell>
          <cell r="M729">
            <v>42311</v>
          </cell>
          <cell r="N729">
            <v>42311</v>
          </cell>
          <cell r="O729" t="str">
            <v>Maintained Academy and School Short inspection</v>
          </cell>
          <cell r="P729" t="str">
            <v>Schools - Short inspection</v>
          </cell>
          <cell r="Q729" t="str">
            <v>NULL</v>
          </cell>
          <cell r="R729" t="str">
            <v>NULL</v>
          </cell>
          <cell r="S729" t="str">
            <v>NULL</v>
          </cell>
          <cell r="T729" t="str">
            <v>NULL</v>
          </cell>
          <cell r="U729" t="str">
            <v>NULL</v>
          </cell>
          <cell r="V729" t="str">
            <v>NULL</v>
          </cell>
          <cell r="W729" t="str">
            <v>NULL</v>
          </cell>
          <cell r="X729" t="str">
            <v>NULL</v>
          </cell>
          <cell r="Y729" t="str">
            <v>NULL</v>
          </cell>
          <cell r="Z729" t="str">
            <v>NULL</v>
          </cell>
          <cell r="AA729" t="str">
            <v>NULL</v>
          </cell>
          <cell r="AB729" t="str">
            <v>NULL</v>
          </cell>
          <cell r="AC729" t="str">
            <v>NULL</v>
          </cell>
          <cell r="AD729">
            <v>2</v>
          </cell>
          <cell r="AE729" t="str">
            <v>NULL</v>
          </cell>
          <cell r="AF729">
            <v>2</v>
          </cell>
          <cell r="AG729">
            <v>2</v>
          </cell>
          <cell r="AH729">
            <v>2</v>
          </cell>
          <cell r="AI729">
            <v>2</v>
          </cell>
          <cell r="AJ729" t="str">
            <v>NULL</v>
          </cell>
          <cell r="AK729">
            <v>8</v>
          </cell>
          <cell r="AL729" t="str">
            <v>NULL</v>
          </cell>
        </row>
        <row r="730">
          <cell r="A730">
            <v>123669</v>
          </cell>
          <cell r="B730">
            <v>9332085</v>
          </cell>
          <cell r="C730" t="str">
            <v>Wookey Primary School</v>
          </cell>
          <cell r="D730" t="str">
            <v>South West</v>
          </cell>
          <cell r="E730" t="str">
            <v>South West</v>
          </cell>
          <cell r="F730" t="str">
            <v>Somerset</v>
          </cell>
          <cell r="G730" t="str">
            <v>Wells</v>
          </cell>
          <cell r="H730" t="str">
            <v>BA5 1LQ</v>
          </cell>
          <cell r="I730" t="str">
            <v>Community School</v>
          </cell>
          <cell r="J730" t="str">
            <v>Primary</v>
          </cell>
          <cell r="K730" t="str">
            <v>Does not have a sixth form</v>
          </cell>
          <cell r="L730">
            <v>10002426</v>
          </cell>
          <cell r="M730">
            <v>42340</v>
          </cell>
          <cell r="N730">
            <v>42341</v>
          </cell>
          <cell r="O730" t="str">
            <v>Requires Improvement S5 Reinspection Visit 1</v>
          </cell>
          <cell r="P730" t="str">
            <v>Schools - S5</v>
          </cell>
          <cell r="Q730" t="str">
            <v>NULL</v>
          </cell>
          <cell r="R730">
            <v>2</v>
          </cell>
          <cell r="S730" t="str">
            <v>NULL</v>
          </cell>
          <cell r="T730">
            <v>2</v>
          </cell>
          <cell r="U730">
            <v>2</v>
          </cell>
          <cell r="V730">
            <v>2</v>
          </cell>
          <cell r="W730">
            <v>2</v>
          </cell>
          <cell r="X730" t="str">
            <v>NULL</v>
          </cell>
          <cell r="Y730">
            <v>2</v>
          </cell>
          <cell r="Z730" t="str">
            <v>NULL</v>
          </cell>
          <cell r="AA730" t="str">
            <v>NULL</v>
          </cell>
          <cell r="AB730" t="str">
            <v>NULL</v>
          </cell>
          <cell r="AC730" t="str">
            <v>NULL</v>
          </cell>
          <cell r="AD730">
            <v>3</v>
          </cell>
          <cell r="AE730" t="str">
            <v>NULL</v>
          </cell>
          <cell r="AF730">
            <v>3</v>
          </cell>
          <cell r="AG730">
            <v>3</v>
          </cell>
          <cell r="AH730">
            <v>2</v>
          </cell>
          <cell r="AI730">
            <v>2</v>
          </cell>
          <cell r="AJ730" t="str">
            <v>NULL</v>
          </cell>
          <cell r="AK730" t="str">
            <v>NULL</v>
          </cell>
          <cell r="AL730" t="str">
            <v>NULL</v>
          </cell>
        </row>
        <row r="731">
          <cell r="A731">
            <v>123692</v>
          </cell>
          <cell r="B731">
            <v>9332178</v>
          </cell>
          <cell r="C731" t="str">
            <v>Otterhampton Primary School</v>
          </cell>
          <cell r="D731" t="str">
            <v>South West</v>
          </cell>
          <cell r="E731" t="str">
            <v>South West</v>
          </cell>
          <cell r="F731" t="str">
            <v>Somerset</v>
          </cell>
          <cell r="G731" t="str">
            <v>Bridgwater and West Somerset</v>
          </cell>
          <cell r="H731" t="str">
            <v>TA5 2QS</v>
          </cell>
          <cell r="I731" t="str">
            <v>Community School</v>
          </cell>
          <cell r="J731" t="str">
            <v>Primary</v>
          </cell>
          <cell r="K731" t="str">
            <v>Does not have a sixth form</v>
          </cell>
          <cell r="L731">
            <v>10009239</v>
          </cell>
          <cell r="M731">
            <v>42347</v>
          </cell>
          <cell r="N731">
            <v>42348</v>
          </cell>
          <cell r="O731" t="str">
            <v>Requires Improvement S5 Reinspection Visit 1</v>
          </cell>
          <cell r="P731" t="str">
            <v>Schools - S5</v>
          </cell>
          <cell r="Q731" t="str">
            <v>NULL</v>
          </cell>
          <cell r="R731">
            <v>3</v>
          </cell>
          <cell r="S731" t="str">
            <v>NULL</v>
          </cell>
          <cell r="T731">
            <v>3</v>
          </cell>
          <cell r="U731">
            <v>3</v>
          </cell>
          <cell r="V731">
            <v>2</v>
          </cell>
          <cell r="W731">
            <v>3</v>
          </cell>
          <cell r="X731" t="str">
            <v>NULL</v>
          </cell>
          <cell r="Y731">
            <v>2</v>
          </cell>
          <cell r="Z731" t="str">
            <v>NULL</v>
          </cell>
          <cell r="AA731" t="str">
            <v>NULL</v>
          </cell>
          <cell r="AB731" t="str">
            <v>NULL</v>
          </cell>
          <cell r="AC731" t="str">
            <v>NULL</v>
          </cell>
          <cell r="AD731">
            <v>3</v>
          </cell>
          <cell r="AE731" t="str">
            <v>NULL</v>
          </cell>
          <cell r="AF731">
            <v>3</v>
          </cell>
          <cell r="AG731">
            <v>3</v>
          </cell>
          <cell r="AH731">
            <v>2</v>
          </cell>
          <cell r="AI731">
            <v>3</v>
          </cell>
          <cell r="AJ731" t="str">
            <v>NULL</v>
          </cell>
          <cell r="AK731" t="str">
            <v>NULL</v>
          </cell>
          <cell r="AL731" t="str">
            <v>NULL</v>
          </cell>
        </row>
        <row r="732">
          <cell r="A732">
            <v>123807</v>
          </cell>
          <cell r="B732">
            <v>9333226</v>
          </cell>
          <cell r="C732" t="str">
            <v>Berrow Church of England Primary School</v>
          </cell>
          <cell r="D732" t="str">
            <v>South West</v>
          </cell>
          <cell r="E732" t="str">
            <v>South West</v>
          </cell>
          <cell r="F732" t="str">
            <v>Somerset</v>
          </cell>
          <cell r="G732" t="str">
            <v>Wells</v>
          </cell>
          <cell r="H732" t="str">
            <v>TA8 2LJ</v>
          </cell>
          <cell r="I732" t="str">
            <v>Voluntary Controlled School</v>
          </cell>
          <cell r="J732" t="str">
            <v>Primary</v>
          </cell>
          <cell r="K732" t="str">
            <v>Does not have a sixth form</v>
          </cell>
          <cell r="L732">
            <v>10005516</v>
          </cell>
          <cell r="M732">
            <v>42283</v>
          </cell>
          <cell r="N732">
            <v>42284</v>
          </cell>
          <cell r="O732" t="str">
            <v>Maintained Academy and School Short inspection</v>
          </cell>
          <cell r="P732" t="str">
            <v>Schools - S8 deemed S5</v>
          </cell>
          <cell r="Q732" t="str">
            <v>NULL</v>
          </cell>
          <cell r="R732">
            <v>2</v>
          </cell>
          <cell r="S732" t="str">
            <v>NULL</v>
          </cell>
          <cell r="T732">
            <v>2</v>
          </cell>
          <cell r="U732">
            <v>2</v>
          </cell>
          <cell r="V732">
            <v>2</v>
          </cell>
          <cell r="W732">
            <v>2</v>
          </cell>
          <cell r="X732" t="str">
            <v>NULL</v>
          </cell>
          <cell r="Y732">
            <v>2</v>
          </cell>
          <cell r="Z732" t="str">
            <v>NULL</v>
          </cell>
          <cell r="AA732" t="str">
            <v>NULL</v>
          </cell>
          <cell r="AB732" t="str">
            <v>NULL</v>
          </cell>
          <cell r="AC732" t="str">
            <v>NULL</v>
          </cell>
          <cell r="AD732">
            <v>2</v>
          </cell>
          <cell r="AE732" t="str">
            <v>NULL</v>
          </cell>
          <cell r="AF732">
            <v>2</v>
          </cell>
          <cell r="AG732">
            <v>2</v>
          </cell>
          <cell r="AH732">
            <v>2</v>
          </cell>
          <cell r="AI732">
            <v>2</v>
          </cell>
          <cell r="AJ732" t="str">
            <v>NULL</v>
          </cell>
          <cell r="AK732">
            <v>2</v>
          </cell>
          <cell r="AL732">
            <v>9</v>
          </cell>
        </row>
        <row r="733">
          <cell r="A733">
            <v>123832</v>
          </cell>
          <cell r="B733">
            <v>9333317</v>
          </cell>
          <cell r="C733" t="str">
            <v>Draycott and Rodney Stoke Church of England First School</v>
          </cell>
          <cell r="D733" t="str">
            <v>South West</v>
          </cell>
          <cell r="E733" t="str">
            <v>South West</v>
          </cell>
          <cell r="F733" t="str">
            <v>Somerset</v>
          </cell>
          <cell r="G733" t="str">
            <v>Wells</v>
          </cell>
          <cell r="H733" t="str">
            <v>BS27 3SD</v>
          </cell>
          <cell r="I733" t="str">
            <v>Voluntary Aided School</v>
          </cell>
          <cell r="J733" t="str">
            <v>Primary</v>
          </cell>
          <cell r="K733" t="str">
            <v>Does not have a sixth form</v>
          </cell>
          <cell r="L733">
            <v>10003588</v>
          </cell>
          <cell r="M733">
            <v>42285</v>
          </cell>
          <cell r="N733">
            <v>42285</v>
          </cell>
          <cell r="O733" t="str">
            <v>Maintained Academy and School Short inspection</v>
          </cell>
          <cell r="P733" t="str">
            <v>Schools - Short inspection</v>
          </cell>
          <cell r="Q733" t="str">
            <v>NULL</v>
          </cell>
          <cell r="R733" t="str">
            <v>NULL</v>
          </cell>
          <cell r="S733" t="str">
            <v>NULL</v>
          </cell>
          <cell r="T733" t="str">
            <v>NULL</v>
          </cell>
          <cell r="U733" t="str">
            <v>NULL</v>
          </cell>
          <cell r="V733" t="str">
            <v>NULL</v>
          </cell>
          <cell r="W733" t="str">
            <v>NULL</v>
          </cell>
          <cell r="X733" t="str">
            <v>NULL</v>
          </cell>
          <cell r="Y733" t="str">
            <v>NULL</v>
          </cell>
          <cell r="Z733" t="str">
            <v>NULL</v>
          </cell>
          <cell r="AA733" t="str">
            <v>NULL</v>
          </cell>
          <cell r="AB733" t="str">
            <v>NULL</v>
          </cell>
          <cell r="AC733" t="str">
            <v>NULL</v>
          </cell>
          <cell r="AD733">
            <v>2</v>
          </cell>
          <cell r="AE733" t="str">
            <v>NULL</v>
          </cell>
          <cell r="AF733">
            <v>2</v>
          </cell>
          <cell r="AG733">
            <v>2</v>
          </cell>
          <cell r="AH733">
            <v>1</v>
          </cell>
          <cell r="AI733">
            <v>2</v>
          </cell>
          <cell r="AJ733" t="str">
            <v>NULL</v>
          </cell>
          <cell r="AK733">
            <v>1</v>
          </cell>
          <cell r="AL733">
            <v>9</v>
          </cell>
        </row>
        <row r="734">
          <cell r="A734">
            <v>123840</v>
          </cell>
          <cell r="B734">
            <v>9333358</v>
          </cell>
          <cell r="C734" t="str">
            <v>St Benedict's Catholic Primary School</v>
          </cell>
          <cell r="D734" t="str">
            <v>South West</v>
          </cell>
          <cell r="E734" t="str">
            <v>South West</v>
          </cell>
          <cell r="F734" t="str">
            <v>Somerset</v>
          </cell>
          <cell r="G734" t="str">
            <v>Somerton and Frome</v>
          </cell>
          <cell r="H734" t="str">
            <v>BA3 4BD</v>
          </cell>
          <cell r="I734" t="str">
            <v>Voluntary Aided School</v>
          </cell>
          <cell r="J734" t="str">
            <v>Primary</v>
          </cell>
          <cell r="K734" t="str">
            <v>Does not have a sixth form</v>
          </cell>
          <cell r="L734">
            <v>10003481</v>
          </cell>
          <cell r="M734">
            <v>42348</v>
          </cell>
          <cell r="N734">
            <v>42348</v>
          </cell>
          <cell r="O734" t="str">
            <v>Maintained Academy and School Short inspection</v>
          </cell>
          <cell r="P734" t="str">
            <v>Schools - Short inspection</v>
          </cell>
          <cell r="Q734" t="str">
            <v>NULL</v>
          </cell>
          <cell r="R734" t="str">
            <v>NULL</v>
          </cell>
          <cell r="S734" t="str">
            <v>NULL</v>
          </cell>
          <cell r="T734" t="str">
            <v>NULL</v>
          </cell>
          <cell r="U734" t="str">
            <v>NULL</v>
          </cell>
          <cell r="V734" t="str">
            <v>NULL</v>
          </cell>
          <cell r="W734" t="str">
            <v>NULL</v>
          </cell>
          <cell r="X734" t="str">
            <v>NULL</v>
          </cell>
          <cell r="Y734" t="str">
            <v>NULL</v>
          </cell>
          <cell r="Z734" t="str">
            <v>NULL</v>
          </cell>
          <cell r="AA734" t="str">
            <v>NULL</v>
          </cell>
          <cell r="AB734" t="str">
            <v>NULL</v>
          </cell>
          <cell r="AC734" t="str">
            <v>NULL</v>
          </cell>
          <cell r="AD734">
            <v>2</v>
          </cell>
          <cell r="AE734" t="str">
            <v>NULL</v>
          </cell>
          <cell r="AF734">
            <v>2</v>
          </cell>
          <cell r="AG734">
            <v>2</v>
          </cell>
          <cell r="AH734">
            <v>2</v>
          </cell>
          <cell r="AI734">
            <v>2</v>
          </cell>
          <cell r="AJ734" t="str">
            <v>NULL</v>
          </cell>
          <cell r="AK734">
            <v>2</v>
          </cell>
          <cell r="AL734">
            <v>9</v>
          </cell>
        </row>
        <row r="735">
          <cell r="A735">
            <v>123878</v>
          </cell>
          <cell r="B735">
            <v>9334300</v>
          </cell>
          <cell r="C735" t="str">
            <v>Robert Blake Science College</v>
          </cell>
          <cell r="D735" t="str">
            <v>South West</v>
          </cell>
          <cell r="E735" t="str">
            <v>South West</v>
          </cell>
          <cell r="F735" t="str">
            <v>Somerset</v>
          </cell>
          <cell r="G735" t="str">
            <v>Bridgwater and West Somerset</v>
          </cell>
          <cell r="H735" t="str">
            <v>TA6 6AW</v>
          </cell>
          <cell r="I735" t="str">
            <v>Foundation School</v>
          </cell>
          <cell r="J735" t="str">
            <v>Secondary</v>
          </cell>
          <cell r="K735" t="str">
            <v>Does not have a sixth form</v>
          </cell>
          <cell r="L735">
            <v>10002424</v>
          </cell>
          <cell r="M735">
            <v>42346</v>
          </cell>
          <cell r="N735">
            <v>42347</v>
          </cell>
          <cell r="O735" t="str">
            <v>Requires Improvement S5 Reinspection Visit 1</v>
          </cell>
          <cell r="P735" t="str">
            <v>Schools - S5</v>
          </cell>
          <cell r="Q735" t="str">
            <v>NULL</v>
          </cell>
          <cell r="R735">
            <v>2</v>
          </cell>
          <cell r="S735" t="str">
            <v>NULL</v>
          </cell>
          <cell r="T735">
            <v>2</v>
          </cell>
          <cell r="U735">
            <v>2</v>
          </cell>
          <cell r="V735">
            <v>2</v>
          </cell>
          <cell r="W735">
            <v>2</v>
          </cell>
          <cell r="X735" t="str">
            <v>NULL</v>
          </cell>
          <cell r="Y735" t="str">
            <v>NULL</v>
          </cell>
          <cell r="Z735" t="str">
            <v>NULL</v>
          </cell>
          <cell r="AA735" t="str">
            <v>NULL</v>
          </cell>
          <cell r="AB735" t="str">
            <v>NULL</v>
          </cell>
          <cell r="AC735" t="str">
            <v>NULL</v>
          </cell>
          <cell r="AD735">
            <v>3</v>
          </cell>
          <cell r="AE735" t="str">
            <v>NULL</v>
          </cell>
          <cell r="AF735">
            <v>3</v>
          </cell>
          <cell r="AG735">
            <v>3</v>
          </cell>
          <cell r="AH735">
            <v>3</v>
          </cell>
          <cell r="AI735">
            <v>3</v>
          </cell>
          <cell r="AJ735" t="str">
            <v>NULL</v>
          </cell>
          <cell r="AK735" t="str">
            <v>NULL</v>
          </cell>
          <cell r="AL735" t="str">
            <v>NULL</v>
          </cell>
        </row>
        <row r="736">
          <cell r="A736">
            <v>123888</v>
          </cell>
          <cell r="B736">
            <v>9334410</v>
          </cell>
          <cell r="C736" t="str">
            <v>Fairlands Middle School</v>
          </cell>
          <cell r="D736" t="str">
            <v>South West</v>
          </cell>
          <cell r="E736" t="str">
            <v>South West</v>
          </cell>
          <cell r="F736" t="str">
            <v>Somerset</v>
          </cell>
          <cell r="G736" t="str">
            <v>Wells</v>
          </cell>
          <cell r="H736" t="str">
            <v>BS27 3PG</v>
          </cell>
          <cell r="I736" t="str">
            <v>Community School</v>
          </cell>
          <cell r="J736" t="str">
            <v>Secondary</v>
          </cell>
          <cell r="K736" t="str">
            <v>Does not have a sixth form</v>
          </cell>
          <cell r="L736">
            <v>10000442</v>
          </cell>
          <cell r="M736">
            <v>42269</v>
          </cell>
          <cell r="N736">
            <v>42269</v>
          </cell>
          <cell r="O736" t="str">
            <v>Maintained Academy and School Short inspection</v>
          </cell>
          <cell r="P736" t="str">
            <v>Schools - Short inspection</v>
          </cell>
          <cell r="Q736" t="str">
            <v>NULL</v>
          </cell>
          <cell r="R736" t="str">
            <v>NULL</v>
          </cell>
          <cell r="S736" t="str">
            <v>NULL</v>
          </cell>
          <cell r="T736" t="str">
            <v>NULL</v>
          </cell>
          <cell r="U736" t="str">
            <v>NULL</v>
          </cell>
          <cell r="V736" t="str">
            <v>NULL</v>
          </cell>
          <cell r="W736" t="str">
            <v>NULL</v>
          </cell>
          <cell r="X736" t="str">
            <v>NULL</v>
          </cell>
          <cell r="Y736" t="str">
            <v>NULL</v>
          </cell>
          <cell r="Z736" t="str">
            <v>NULL</v>
          </cell>
          <cell r="AA736" t="str">
            <v>NULL</v>
          </cell>
          <cell r="AB736" t="str">
            <v>NULL</v>
          </cell>
          <cell r="AC736" t="str">
            <v>NULL</v>
          </cell>
          <cell r="AD736">
            <v>2</v>
          </cell>
          <cell r="AE736" t="str">
            <v>NULL</v>
          </cell>
          <cell r="AF736">
            <v>2</v>
          </cell>
          <cell r="AG736">
            <v>2</v>
          </cell>
          <cell r="AH736">
            <v>2</v>
          </cell>
          <cell r="AI736">
            <v>2</v>
          </cell>
          <cell r="AJ736" t="str">
            <v>NULL</v>
          </cell>
          <cell r="AK736">
            <v>9</v>
          </cell>
          <cell r="AL736" t="str">
            <v>NULL</v>
          </cell>
        </row>
        <row r="737">
          <cell r="A737">
            <v>123900</v>
          </cell>
          <cell r="B737">
            <v>9335201</v>
          </cell>
          <cell r="C737" t="str">
            <v>St John's Church of England Primary School</v>
          </cell>
          <cell r="D737" t="str">
            <v>South West</v>
          </cell>
          <cell r="E737" t="str">
            <v>South West</v>
          </cell>
          <cell r="F737" t="str">
            <v>Somerset</v>
          </cell>
          <cell r="G737" t="str">
            <v>Taunton Deane</v>
          </cell>
          <cell r="H737" t="str">
            <v>TA21 9EJ</v>
          </cell>
          <cell r="I737" t="str">
            <v>Voluntary Aided School</v>
          </cell>
          <cell r="J737" t="str">
            <v>Primary</v>
          </cell>
          <cell r="K737" t="str">
            <v>Does not have a sixth form</v>
          </cell>
          <cell r="L737">
            <v>10002425</v>
          </cell>
          <cell r="M737">
            <v>42276</v>
          </cell>
          <cell r="N737">
            <v>42277</v>
          </cell>
          <cell r="O737" t="str">
            <v>Requires Improvement S5 Reinspection Visit 1</v>
          </cell>
          <cell r="P737" t="str">
            <v>Schools - S5</v>
          </cell>
          <cell r="Q737" t="str">
            <v>NULL</v>
          </cell>
          <cell r="R737">
            <v>2</v>
          </cell>
          <cell r="S737" t="str">
            <v>NULL</v>
          </cell>
          <cell r="T737">
            <v>2</v>
          </cell>
          <cell r="U737">
            <v>2</v>
          </cell>
          <cell r="V737">
            <v>2</v>
          </cell>
          <cell r="W737">
            <v>2</v>
          </cell>
          <cell r="X737" t="str">
            <v>NULL</v>
          </cell>
          <cell r="Y737">
            <v>2</v>
          </cell>
          <cell r="Z737" t="str">
            <v>NULL</v>
          </cell>
          <cell r="AA737" t="str">
            <v>NULL</v>
          </cell>
          <cell r="AB737" t="str">
            <v>NULL</v>
          </cell>
          <cell r="AC737" t="str">
            <v>NULL</v>
          </cell>
          <cell r="AD737">
            <v>3</v>
          </cell>
          <cell r="AE737" t="str">
            <v>NULL</v>
          </cell>
          <cell r="AF737">
            <v>3</v>
          </cell>
          <cell r="AG737">
            <v>3</v>
          </cell>
          <cell r="AH737">
            <v>2</v>
          </cell>
          <cell r="AI737">
            <v>3</v>
          </cell>
          <cell r="AJ737" t="str">
            <v>NULL</v>
          </cell>
          <cell r="AK737" t="str">
            <v>NULL</v>
          </cell>
          <cell r="AL737" t="str">
            <v>NULL</v>
          </cell>
        </row>
        <row r="738">
          <cell r="A738">
            <v>123984</v>
          </cell>
          <cell r="B738">
            <v>8612024</v>
          </cell>
          <cell r="C738" t="str">
            <v>Milton Primary School</v>
          </cell>
          <cell r="D738" t="str">
            <v>West Midlands</v>
          </cell>
          <cell r="E738" t="str">
            <v>West Midlands</v>
          </cell>
          <cell r="F738" t="str">
            <v>Stoke-on-Trent</v>
          </cell>
          <cell r="G738" t="str">
            <v>Stoke-on-Trent Central</v>
          </cell>
          <cell r="H738" t="str">
            <v>ST2 7AF</v>
          </cell>
          <cell r="I738" t="str">
            <v>Community School</v>
          </cell>
          <cell r="J738" t="str">
            <v>Primary</v>
          </cell>
          <cell r="K738" t="str">
            <v>Does not have a sixth form</v>
          </cell>
          <cell r="L738">
            <v>10005261</v>
          </cell>
          <cell r="M738">
            <v>42340</v>
          </cell>
          <cell r="N738">
            <v>42341</v>
          </cell>
          <cell r="O738" t="str">
            <v>Schools into Special Measures Visit 2</v>
          </cell>
          <cell r="P738" t="str">
            <v>Schools - S8</v>
          </cell>
          <cell r="Q738" t="str">
            <v>NULL</v>
          </cell>
          <cell r="R738" t="str">
            <v>NULL</v>
          </cell>
          <cell r="S738" t="str">
            <v>NULL</v>
          </cell>
          <cell r="T738" t="str">
            <v>NULL</v>
          </cell>
          <cell r="U738" t="str">
            <v>NULL</v>
          </cell>
          <cell r="V738" t="str">
            <v>NULL</v>
          </cell>
          <cell r="W738" t="str">
            <v>NULL</v>
          </cell>
          <cell r="X738" t="str">
            <v>NULL</v>
          </cell>
          <cell r="Y738" t="str">
            <v>NULL</v>
          </cell>
          <cell r="Z738" t="str">
            <v>NULL</v>
          </cell>
          <cell r="AA738" t="str">
            <v>NULL</v>
          </cell>
          <cell r="AB738" t="str">
            <v>NULL</v>
          </cell>
          <cell r="AC738" t="str">
            <v>NULL</v>
          </cell>
          <cell r="AD738">
            <v>4</v>
          </cell>
          <cell r="AE738" t="str">
            <v>SM</v>
          </cell>
          <cell r="AF738">
            <v>4</v>
          </cell>
          <cell r="AG738">
            <v>4</v>
          </cell>
          <cell r="AH738">
            <v>3</v>
          </cell>
          <cell r="AI738">
            <v>4</v>
          </cell>
          <cell r="AJ738" t="str">
            <v>NULL</v>
          </cell>
          <cell r="AK738">
            <v>2</v>
          </cell>
          <cell r="AL738">
            <v>9</v>
          </cell>
        </row>
        <row r="739">
          <cell r="A739">
            <v>124015</v>
          </cell>
          <cell r="B739">
            <v>8612088</v>
          </cell>
          <cell r="C739" t="str">
            <v>Mill Hill Primary School</v>
          </cell>
          <cell r="D739" t="str">
            <v>West Midlands</v>
          </cell>
          <cell r="E739" t="str">
            <v>West Midlands</v>
          </cell>
          <cell r="F739" t="str">
            <v>Stoke-on-Trent</v>
          </cell>
          <cell r="G739" t="str">
            <v>Stoke-on-Trent North</v>
          </cell>
          <cell r="H739" t="str">
            <v>ST6 6ED</v>
          </cell>
          <cell r="I739" t="str">
            <v>Foundation School</v>
          </cell>
          <cell r="J739" t="str">
            <v>Primary</v>
          </cell>
          <cell r="K739" t="str">
            <v>Does not have a sixth form</v>
          </cell>
          <cell r="L739">
            <v>10004232</v>
          </cell>
          <cell r="M739">
            <v>42270</v>
          </cell>
          <cell r="N739">
            <v>42271</v>
          </cell>
          <cell r="O739" t="str">
            <v>Schools into Special Measures Visit 5</v>
          </cell>
          <cell r="P739" t="str">
            <v>Schools - S8 deemed S5</v>
          </cell>
          <cell r="Q739" t="str">
            <v>NULL</v>
          </cell>
          <cell r="R739">
            <v>2</v>
          </cell>
          <cell r="S739" t="str">
            <v>NULL</v>
          </cell>
          <cell r="T739">
            <v>2</v>
          </cell>
          <cell r="U739">
            <v>2</v>
          </cell>
          <cell r="V739">
            <v>2</v>
          </cell>
          <cell r="W739">
            <v>2</v>
          </cell>
          <cell r="X739" t="str">
            <v>NULL</v>
          </cell>
          <cell r="Y739">
            <v>2</v>
          </cell>
          <cell r="Z739" t="str">
            <v>NULL</v>
          </cell>
          <cell r="AA739" t="str">
            <v>NULL</v>
          </cell>
          <cell r="AB739" t="str">
            <v>NULL</v>
          </cell>
          <cell r="AC739" t="str">
            <v>NULL</v>
          </cell>
          <cell r="AD739">
            <v>4</v>
          </cell>
          <cell r="AE739" t="str">
            <v>SM</v>
          </cell>
          <cell r="AF739">
            <v>4</v>
          </cell>
          <cell r="AG739">
            <v>4</v>
          </cell>
          <cell r="AH739">
            <v>4</v>
          </cell>
          <cell r="AI739">
            <v>4</v>
          </cell>
          <cell r="AJ739" t="str">
            <v>NULL</v>
          </cell>
          <cell r="AK739" t="str">
            <v>NULL</v>
          </cell>
          <cell r="AL739" t="str">
            <v>NULL</v>
          </cell>
        </row>
        <row r="740">
          <cell r="A740">
            <v>124036</v>
          </cell>
          <cell r="B740">
            <v>8602125</v>
          </cell>
          <cell r="C740" t="str">
            <v>Horninglow Primary School</v>
          </cell>
          <cell r="D740" t="str">
            <v>West Midlands</v>
          </cell>
          <cell r="E740" t="str">
            <v>West Midlands</v>
          </cell>
          <cell r="F740" t="str">
            <v>Staffordshire</v>
          </cell>
          <cell r="G740" t="str">
            <v>Burton</v>
          </cell>
          <cell r="H740" t="str">
            <v>DE13 0SW</v>
          </cell>
          <cell r="I740" t="str">
            <v>Foundation School</v>
          </cell>
          <cell r="J740" t="str">
            <v>Primary</v>
          </cell>
          <cell r="K740" t="str">
            <v>Does not have a sixth form</v>
          </cell>
          <cell r="L740">
            <v>10005292</v>
          </cell>
          <cell r="M740">
            <v>42276</v>
          </cell>
          <cell r="N740">
            <v>42277</v>
          </cell>
          <cell r="O740" t="str">
            <v>Schools into Special Measures Visit 3</v>
          </cell>
          <cell r="P740" t="str">
            <v>Schools - S8</v>
          </cell>
          <cell r="Q740" t="str">
            <v>NULL</v>
          </cell>
          <cell r="R740" t="str">
            <v>NULL</v>
          </cell>
          <cell r="S740" t="str">
            <v>NULL</v>
          </cell>
          <cell r="T740" t="str">
            <v>NULL</v>
          </cell>
          <cell r="U740" t="str">
            <v>NULL</v>
          </cell>
          <cell r="V740" t="str">
            <v>NULL</v>
          </cell>
          <cell r="W740" t="str">
            <v>NULL</v>
          </cell>
          <cell r="X740" t="str">
            <v>NULL</v>
          </cell>
          <cell r="Y740" t="str">
            <v>NULL</v>
          </cell>
          <cell r="Z740" t="str">
            <v>NULL</v>
          </cell>
          <cell r="AA740" t="str">
            <v>NULL</v>
          </cell>
          <cell r="AB740" t="str">
            <v>NULL</v>
          </cell>
          <cell r="AC740" t="str">
            <v>NULL</v>
          </cell>
          <cell r="AD740">
            <v>4</v>
          </cell>
          <cell r="AE740" t="str">
            <v>SM</v>
          </cell>
          <cell r="AF740">
            <v>4</v>
          </cell>
          <cell r="AG740">
            <v>4</v>
          </cell>
          <cell r="AH740">
            <v>3</v>
          </cell>
          <cell r="AI740">
            <v>4</v>
          </cell>
          <cell r="AJ740" t="str">
            <v>NULL</v>
          </cell>
          <cell r="AK740">
            <v>3</v>
          </cell>
          <cell r="AL740">
            <v>9</v>
          </cell>
        </row>
        <row r="741">
          <cell r="A741">
            <v>124074</v>
          </cell>
          <cell r="B741">
            <v>8602189</v>
          </cell>
          <cell r="C741" t="str">
            <v>Longford Primary School</v>
          </cell>
          <cell r="D741" t="str">
            <v>West Midlands</v>
          </cell>
          <cell r="E741" t="str">
            <v>West Midlands</v>
          </cell>
          <cell r="F741" t="str">
            <v>Staffordshire</v>
          </cell>
          <cell r="G741" t="str">
            <v>Cannock Chase</v>
          </cell>
          <cell r="H741" t="str">
            <v>WS11 1PD</v>
          </cell>
          <cell r="I741" t="str">
            <v>Community School</v>
          </cell>
          <cell r="J741" t="str">
            <v>Primary</v>
          </cell>
          <cell r="K741" t="str">
            <v>Does not have a sixth form</v>
          </cell>
          <cell r="L741">
            <v>10006682</v>
          </cell>
          <cell r="M741">
            <v>42297</v>
          </cell>
          <cell r="N741">
            <v>42297</v>
          </cell>
          <cell r="O741" t="str">
            <v>Requires Improvement monitoring Visit 1</v>
          </cell>
          <cell r="P741" t="str">
            <v>Schools - S8</v>
          </cell>
          <cell r="Q741" t="str">
            <v>NULL</v>
          </cell>
          <cell r="R741" t="str">
            <v>NULL</v>
          </cell>
          <cell r="S741" t="str">
            <v>NULL</v>
          </cell>
          <cell r="T741" t="str">
            <v>NULL</v>
          </cell>
          <cell r="U741" t="str">
            <v>NULL</v>
          </cell>
          <cell r="V741" t="str">
            <v>NULL</v>
          </cell>
          <cell r="W741" t="str">
            <v>NULL</v>
          </cell>
          <cell r="X741" t="str">
            <v>NULL</v>
          </cell>
          <cell r="Y741" t="str">
            <v>NULL</v>
          </cell>
          <cell r="Z741" t="str">
            <v>NULL</v>
          </cell>
          <cell r="AA741" t="str">
            <v>NULL</v>
          </cell>
          <cell r="AB741" t="str">
            <v>NULL</v>
          </cell>
          <cell r="AC741" t="str">
            <v>NULL</v>
          </cell>
          <cell r="AD741">
            <v>3</v>
          </cell>
          <cell r="AE741" t="str">
            <v>NULL</v>
          </cell>
          <cell r="AF741">
            <v>3</v>
          </cell>
          <cell r="AG741">
            <v>3</v>
          </cell>
          <cell r="AH741">
            <v>3</v>
          </cell>
          <cell r="AI741">
            <v>3</v>
          </cell>
          <cell r="AJ741" t="str">
            <v>NULL</v>
          </cell>
          <cell r="AK741">
            <v>3</v>
          </cell>
          <cell r="AL741">
            <v>9</v>
          </cell>
        </row>
        <row r="742">
          <cell r="A742">
            <v>124086</v>
          </cell>
          <cell r="B742">
            <v>8602214</v>
          </cell>
          <cell r="C742" t="str">
            <v>Thursfield Primary School</v>
          </cell>
          <cell r="D742" t="str">
            <v>West Midlands</v>
          </cell>
          <cell r="E742" t="str">
            <v>West Midlands</v>
          </cell>
          <cell r="F742" t="str">
            <v>Staffordshire</v>
          </cell>
          <cell r="G742" t="str">
            <v>Staffordshire Moorlands</v>
          </cell>
          <cell r="H742" t="str">
            <v>ST7 4JL</v>
          </cell>
          <cell r="I742" t="str">
            <v>Community School</v>
          </cell>
          <cell r="J742" t="str">
            <v>Primary</v>
          </cell>
          <cell r="K742" t="str">
            <v>Does not have a sixth form</v>
          </cell>
          <cell r="L742">
            <v>10001225</v>
          </cell>
          <cell r="M742">
            <v>42269</v>
          </cell>
          <cell r="N742">
            <v>42270</v>
          </cell>
          <cell r="O742" t="str">
            <v>Maintained Academy and School Short inspection</v>
          </cell>
          <cell r="P742" t="str">
            <v>Schools - S8 deemed S5</v>
          </cell>
          <cell r="Q742" t="str">
            <v>NULL</v>
          </cell>
          <cell r="R742">
            <v>4</v>
          </cell>
          <cell r="S742" t="str">
            <v>SM</v>
          </cell>
          <cell r="T742">
            <v>4</v>
          </cell>
          <cell r="U742">
            <v>4</v>
          </cell>
          <cell r="V742">
            <v>3</v>
          </cell>
          <cell r="W742">
            <v>4</v>
          </cell>
          <cell r="X742" t="str">
            <v>NULL</v>
          </cell>
          <cell r="Y742">
            <v>3</v>
          </cell>
          <cell r="Z742" t="str">
            <v>NULL</v>
          </cell>
          <cell r="AA742" t="str">
            <v>NULL</v>
          </cell>
          <cell r="AB742" t="str">
            <v>NULL</v>
          </cell>
          <cell r="AC742" t="str">
            <v>NULL</v>
          </cell>
          <cell r="AD742">
            <v>2</v>
          </cell>
          <cell r="AE742" t="str">
            <v>NULL</v>
          </cell>
          <cell r="AF742">
            <v>2</v>
          </cell>
          <cell r="AG742">
            <v>2</v>
          </cell>
          <cell r="AH742">
            <v>2</v>
          </cell>
          <cell r="AI742">
            <v>2</v>
          </cell>
          <cell r="AJ742" t="str">
            <v>NULL</v>
          </cell>
          <cell r="AK742">
            <v>3</v>
          </cell>
          <cell r="AL742">
            <v>9</v>
          </cell>
        </row>
        <row r="743">
          <cell r="A743">
            <v>124110</v>
          </cell>
          <cell r="B743">
            <v>8602251</v>
          </cell>
          <cell r="C743" t="str">
            <v>Hassell Primary School</v>
          </cell>
          <cell r="D743" t="str">
            <v>West Midlands</v>
          </cell>
          <cell r="E743" t="str">
            <v>West Midlands</v>
          </cell>
          <cell r="F743" t="str">
            <v>Staffordshire</v>
          </cell>
          <cell r="G743" t="str">
            <v>Newcastle-under-Lyme</v>
          </cell>
          <cell r="H743" t="str">
            <v>ST5 1LF</v>
          </cell>
          <cell r="I743" t="str">
            <v>Community School</v>
          </cell>
          <cell r="J743" t="str">
            <v>Primary</v>
          </cell>
          <cell r="K743" t="str">
            <v>Does not have a sixth form</v>
          </cell>
          <cell r="L743">
            <v>10003737</v>
          </cell>
          <cell r="M743">
            <v>42311</v>
          </cell>
          <cell r="N743">
            <v>42311</v>
          </cell>
          <cell r="O743" t="str">
            <v>Maintained Academy and School Short inspection</v>
          </cell>
          <cell r="P743" t="str">
            <v>Schools - Short inspection</v>
          </cell>
          <cell r="Q743" t="str">
            <v>NULL</v>
          </cell>
          <cell r="R743" t="str">
            <v>NULL</v>
          </cell>
          <cell r="S743" t="str">
            <v>NULL</v>
          </cell>
          <cell r="T743" t="str">
            <v>NULL</v>
          </cell>
          <cell r="U743" t="str">
            <v>NULL</v>
          </cell>
          <cell r="V743" t="str">
            <v>NULL</v>
          </cell>
          <cell r="W743" t="str">
            <v>NULL</v>
          </cell>
          <cell r="X743" t="str">
            <v>NULL</v>
          </cell>
          <cell r="Y743" t="str">
            <v>NULL</v>
          </cell>
          <cell r="Z743" t="str">
            <v>NULL</v>
          </cell>
          <cell r="AA743" t="str">
            <v>NULL</v>
          </cell>
          <cell r="AB743" t="str">
            <v>NULL</v>
          </cell>
          <cell r="AC743" t="str">
            <v>NULL</v>
          </cell>
          <cell r="AD743">
            <v>2</v>
          </cell>
          <cell r="AE743" t="str">
            <v>NULL</v>
          </cell>
          <cell r="AF743">
            <v>2</v>
          </cell>
          <cell r="AG743">
            <v>2</v>
          </cell>
          <cell r="AH743">
            <v>2</v>
          </cell>
          <cell r="AI743">
            <v>2</v>
          </cell>
          <cell r="AJ743" t="str">
            <v>NULL</v>
          </cell>
          <cell r="AK743">
            <v>2</v>
          </cell>
          <cell r="AL743">
            <v>9</v>
          </cell>
        </row>
        <row r="744">
          <cell r="A744">
            <v>124138</v>
          </cell>
          <cell r="B744">
            <v>8602305</v>
          </cell>
          <cell r="C744" t="str">
            <v>Great Wood Community Primary School</v>
          </cell>
          <cell r="D744" t="str">
            <v>West Midlands</v>
          </cell>
          <cell r="E744" t="str">
            <v>West Midlands</v>
          </cell>
          <cell r="F744" t="str">
            <v>Staffordshire</v>
          </cell>
          <cell r="G744" t="str">
            <v>Stone</v>
          </cell>
          <cell r="H744" t="str">
            <v>ST10 4LE</v>
          </cell>
          <cell r="I744" t="str">
            <v>Community School</v>
          </cell>
          <cell r="J744" t="str">
            <v>Primary</v>
          </cell>
          <cell r="K744" t="str">
            <v>Does not have a sixth form</v>
          </cell>
          <cell r="L744">
            <v>10002492</v>
          </cell>
          <cell r="M744">
            <v>42332</v>
          </cell>
          <cell r="N744">
            <v>42333</v>
          </cell>
          <cell r="O744" t="str">
            <v>Requires Improvement S5 Reinspection Visit 1</v>
          </cell>
          <cell r="P744" t="str">
            <v>Schools - S5</v>
          </cell>
          <cell r="Q744" t="str">
            <v>NULL</v>
          </cell>
          <cell r="R744">
            <v>2</v>
          </cell>
          <cell r="S744" t="str">
            <v>NULL</v>
          </cell>
          <cell r="T744">
            <v>2</v>
          </cell>
          <cell r="U744">
            <v>2</v>
          </cell>
          <cell r="V744">
            <v>2</v>
          </cell>
          <cell r="W744">
            <v>2</v>
          </cell>
          <cell r="X744" t="str">
            <v>NULL</v>
          </cell>
          <cell r="Y744">
            <v>2</v>
          </cell>
          <cell r="Z744" t="str">
            <v>NULL</v>
          </cell>
          <cell r="AA744" t="str">
            <v>NULL</v>
          </cell>
          <cell r="AB744" t="str">
            <v>NULL</v>
          </cell>
          <cell r="AC744" t="str">
            <v>NULL</v>
          </cell>
          <cell r="AD744">
            <v>3</v>
          </cell>
          <cell r="AE744" t="str">
            <v>NULL</v>
          </cell>
          <cell r="AF744">
            <v>3</v>
          </cell>
          <cell r="AG744">
            <v>3</v>
          </cell>
          <cell r="AH744">
            <v>2</v>
          </cell>
          <cell r="AI744">
            <v>3</v>
          </cell>
          <cell r="AJ744" t="str">
            <v>NULL</v>
          </cell>
          <cell r="AK744" t="str">
            <v>NULL</v>
          </cell>
          <cell r="AL744" t="str">
            <v>NULL</v>
          </cell>
        </row>
        <row r="745">
          <cell r="A745">
            <v>124139</v>
          </cell>
          <cell r="B745">
            <v>8602306</v>
          </cell>
          <cell r="C745" t="str">
            <v>Bhylls Acre Primary School</v>
          </cell>
          <cell r="D745" t="str">
            <v>West Midlands</v>
          </cell>
          <cell r="E745" t="str">
            <v>West Midlands</v>
          </cell>
          <cell r="F745" t="str">
            <v>Staffordshire</v>
          </cell>
          <cell r="G745" t="str">
            <v>Wolverhampton South West</v>
          </cell>
          <cell r="H745" t="str">
            <v>WV3 8DZ</v>
          </cell>
          <cell r="I745" t="str">
            <v>Community School</v>
          </cell>
          <cell r="J745" t="str">
            <v>Primary</v>
          </cell>
          <cell r="K745" t="str">
            <v>Does not have a sixth form</v>
          </cell>
          <cell r="L745">
            <v>10005191</v>
          </cell>
          <cell r="M745">
            <v>42327</v>
          </cell>
          <cell r="N745">
            <v>42328</v>
          </cell>
          <cell r="O745" t="str">
            <v>Schools into Special Measures Visit 4</v>
          </cell>
          <cell r="P745" t="str">
            <v>Schools - S8 deemed S5</v>
          </cell>
          <cell r="Q745" t="str">
            <v>NULL</v>
          </cell>
          <cell r="R745">
            <v>2</v>
          </cell>
          <cell r="S745" t="str">
            <v>NULL</v>
          </cell>
          <cell r="T745">
            <v>2</v>
          </cell>
          <cell r="U745">
            <v>2</v>
          </cell>
          <cell r="V745">
            <v>2</v>
          </cell>
          <cell r="W745">
            <v>2</v>
          </cell>
          <cell r="X745" t="str">
            <v>NULL</v>
          </cell>
          <cell r="Y745">
            <v>2</v>
          </cell>
          <cell r="Z745" t="str">
            <v>NULL</v>
          </cell>
          <cell r="AA745" t="str">
            <v>NULL</v>
          </cell>
          <cell r="AB745" t="str">
            <v>NULL</v>
          </cell>
          <cell r="AC745" t="str">
            <v>NULL</v>
          </cell>
          <cell r="AD745">
            <v>4</v>
          </cell>
          <cell r="AE745" t="str">
            <v>SM</v>
          </cell>
          <cell r="AF745">
            <v>4</v>
          </cell>
          <cell r="AG745">
            <v>4</v>
          </cell>
          <cell r="AH745">
            <v>3</v>
          </cell>
          <cell r="AI745">
            <v>4</v>
          </cell>
          <cell r="AJ745" t="str">
            <v>NULL</v>
          </cell>
          <cell r="AK745" t="str">
            <v>NULL</v>
          </cell>
          <cell r="AL745" t="str">
            <v>NULL</v>
          </cell>
        </row>
        <row r="746">
          <cell r="A746">
            <v>124159</v>
          </cell>
          <cell r="B746">
            <v>8602336</v>
          </cell>
          <cell r="C746" t="str">
            <v>The Woodlands Community Primary School</v>
          </cell>
          <cell r="D746" t="str">
            <v>West Midlands</v>
          </cell>
          <cell r="E746" t="str">
            <v>West Midlands</v>
          </cell>
          <cell r="F746" t="str">
            <v>Staffordshire</v>
          </cell>
          <cell r="G746" t="str">
            <v>Tamworth</v>
          </cell>
          <cell r="H746" t="str">
            <v>B77 3JX</v>
          </cell>
          <cell r="I746" t="str">
            <v>Community School</v>
          </cell>
          <cell r="J746" t="str">
            <v>Primary</v>
          </cell>
          <cell r="K746" t="str">
            <v>Does not have a sixth form</v>
          </cell>
          <cell r="L746">
            <v>10002486</v>
          </cell>
          <cell r="M746">
            <v>42277</v>
          </cell>
          <cell r="N746">
            <v>42278</v>
          </cell>
          <cell r="O746" t="str">
            <v>Requires Improvement S5 Reinspection Visit 1</v>
          </cell>
          <cell r="P746" t="str">
            <v>Schools - S5</v>
          </cell>
          <cell r="Q746" t="str">
            <v>NULL</v>
          </cell>
          <cell r="R746">
            <v>2</v>
          </cell>
          <cell r="S746" t="str">
            <v>NULL</v>
          </cell>
          <cell r="T746">
            <v>2</v>
          </cell>
          <cell r="U746">
            <v>2</v>
          </cell>
          <cell r="V746">
            <v>2</v>
          </cell>
          <cell r="W746">
            <v>2</v>
          </cell>
          <cell r="X746" t="str">
            <v>NULL</v>
          </cell>
          <cell r="Y746">
            <v>2</v>
          </cell>
          <cell r="Z746" t="str">
            <v>NULL</v>
          </cell>
          <cell r="AA746" t="str">
            <v>NULL</v>
          </cell>
          <cell r="AB746" t="str">
            <v>NULL</v>
          </cell>
          <cell r="AC746" t="str">
            <v>NULL</v>
          </cell>
          <cell r="AD746">
            <v>3</v>
          </cell>
          <cell r="AE746" t="str">
            <v>NULL</v>
          </cell>
          <cell r="AF746">
            <v>3</v>
          </cell>
          <cell r="AG746">
            <v>3</v>
          </cell>
          <cell r="AH746">
            <v>2</v>
          </cell>
          <cell r="AI746">
            <v>3</v>
          </cell>
          <cell r="AJ746" t="str">
            <v>NULL</v>
          </cell>
          <cell r="AK746" t="str">
            <v>NULL</v>
          </cell>
          <cell r="AL746" t="str">
            <v>NULL</v>
          </cell>
        </row>
        <row r="747">
          <cell r="A747">
            <v>124199</v>
          </cell>
          <cell r="B747">
            <v>8602403</v>
          </cell>
          <cell r="C747" t="str">
            <v>St Leonard's Primary School</v>
          </cell>
          <cell r="D747" t="str">
            <v>West Midlands</v>
          </cell>
          <cell r="E747" t="str">
            <v>West Midlands</v>
          </cell>
          <cell r="F747" t="str">
            <v>Staffordshire</v>
          </cell>
          <cell r="G747" t="str">
            <v>Stafford</v>
          </cell>
          <cell r="H747" t="str">
            <v>ST17 4LT</v>
          </cell>
          <cell r="I747" t="str">
            <v>Community School</v>
          </cell>
          <cell r="J747" t="str">
            <v>Primary</v>
          </cell>
          <cell r="K747" t="str">
            <v>Does not have a sixth form</v>
          </cell>
          <cell r="L747">
            <v>10006688</v>
          </cell>
          <cell r="M747">
            <v>42354</v>
          </cell>
          <cell r="N747">
            <v>42354</v>
          </cell>
          <cell r="O747" t="str">
            <v>Requires Improvement monitoring Visit 1</v>
          </cell>
          <cell r="P747" t="str">
            <v>Schools - S8</v>
          </cell>
          <cell r="Q747" t="str">
            <v>NULL</v>
          </cell>
          <cell r="R747" t="str">
            <v>NULL</v>
          </cell>
          <cell r="S747" t="str">
            <v>NULL</v>
          </cell>
          <cell r="T747" t="str">
            <v>NULL</v>
          </cell>
          <cell r="U747" t="str">
            <v>NULL</v>
          </cell>
          <cell r="V747" t="str">
            <v>NULL</v>
          </cell>
          <cell r="W747" t="str">
            <v>NULL</v>
          </cell>
          <cell r="X747" t="str">
            <v>NULL</v>
          </cell>
          <cell r="Y747" t="str">
            <v>NULL</v>
          </cell>
          <cell r="Z747" t="str">
            <v>NULL</v>
          </cell>
          <cell r="AA747" t="str">
            <v>NULL</v>
          </cell>
          <cell r="AB747" t="str">
            <v>NULL</v>
          </cell>
          <cell r="AC747" t="str">
            <v>NULL</v>
          </cell>
          <cell r="AD747">
            <v>3</v>
          </cell>
          <cell r="AE747" t="str">
            <v>NULL</v>
          </cell>
          <cell r="AF747">
            <v>3</v>
          </cell>
          <cell r="AG747">
            <v>3</v>
          </cell>
          <cell r="AH747">
            <v>2</v>
          </cell>
          <cell r="AI747">
            <v>3</v>
          </cell>
          <cell r="AJ747" t="str">
            <v>NULL</v>
          </cell>
          <cell r="AK747">
            <v>2</v>
          </cell>
          <cell r="AL747">
            <v>9</v>
          </cell>
        </row>
        <row r="748">
          <cell r="A748">
            <v>124203</v>
          </cell>
          <cell r="B748">
            <v>8602407</v>
          </cell>
          <cell r="C748" t="str">
            <v>Castlechurch Primary School</v>
          </cell>
          <cell r="D748" t="str">
            <v>West Midlands</v>
          </cell>
          <cell r="E748" t="str">
            <v>West Midlands</v>
          </cell>
          <cell r="F748" t="str">
            <v>Staffordshire</v>
          </cell>
          <cell r="G748" t="str">
            <v>Stafford</v>
          </cell>
          <cell r="H748" t="str">
            <v>ST17 9SY</v>
          </cell>
          <cell r="I748" t="str">
            <v>Community School</v>
          </cell>
          <cell r="J748" t="str">
            <v>Primary</v>
          </cell>
          <cell r="K748" t="str">
            <v>Does not have a sixth form</v>
          </cell>
          <cell r="L748">
            <v>10004029</v>
          </cell>
          <cell r="M748">
            <v>42284</v>
          </cell>
          <cell r="N748">
            <v>42285</v>
          </cell>
          <cell r="O748" t="str">
            <v>Schools into Special Measures Visit 4</v>
          </cell>
          <cell r="P748" t="str">
            <v>Schools - S8</v>
          </cell>
          <cell r="Q748" t="str">
            <v>NULL</v>
          </cell>
          <cell r="R748" t="str">
            <v>NULL</v>
          </cell>
          <cell r="S748" t="str">
            <v>NULL</v>
          </cell>
          <cell r="T748" t="str">
            <v>NULL</v>
          </cell>
          <cell r="U748" t="str">
            <v>NULL</v>
          </cell>
          <cell r="V748" t="str">
            <v>NULL</v>
          </cell>
          <cell r="W748" t="str">
            <v>NULL</v>
          </cell>
          <cell r="X748" t="str">
            <v>NULL</v>
          </cell>
          <cell r="Y748" t="str">
            <v>NULL</v>
          </cell>
          <cell r="Z748" t="str">
            <v>NULL</v>
          </cell>
          <cell r="AA748" t="str">
            <v>NULL</v>
          </cell>
          <cell r="AB748" t="str">
            <v>NULL</v>
          </cell>
          <cell r="AC748" t="str">
            <v>NULL</v>
          </cell>
          <cell r="AD748">
            <v>4</v>
          </cell>
          <cell r="AE748" t="str">
            <v>SM</v>
          </cell>
          <cell r="AF748">
            <v>4</v>
          </cell>
          <cell r="AG748">
            <v>4</v>
          </cell>
          <cell r="AH748">
            <v>3</v>
          </cell>
          <cell r="AI748">
            <v>4</v>
          </cell>
          <cell r="AJ748" t="str">
            <v>NULL</v>
          </cell>
          <cell r="AK748" t="str">
            <v>NULL</v>
          </cell>
          <cell r="AL748" t="str">
            <v>NULL</v>
          </cell>
        </row>
        <row r="749">
          <cell r="A749">
            <v>124221</v>
          </cell>
          <cell r="B749">
            <v>8612425</v>
          </cell>
          <cell r="C749" t="str">
            <v>Burnwood Community Primary School</v>
          </cell>
          <cell r="D749" t="str">
            <v>West Midlands</v>
          </cell>
          <cell r="E749" t="str">
            <v>West Midlands</v>
          </cell>
          <cell r="F749" t="str">
            <v>Stoke-on-Trent</v>
          </cell>
          <cell r="G749" t="str">
            <v>Stoke-on-Trent North</v>
          </cell>
          <cell r="H749" t="str">
            <v>ST6 7LP</v>
          </cell>
          <cell r="I749" t="str">
            <v>Community School</v>
          </cell>
          <cell r="J749" t="str">
            <v>Primary</v>
          </cell>
          <cell r="K749" t="str">
            <v>Does not have a sixth form</v>
          </cell>
          <cell r="L749">
            <v>10002476</v>
          </cell>
          <cell r="M749">
            <v>42284</v>
          </cell>
          <cell r="N749">
            <v>42285</v>
          </cell>
          <cell r="O749" t="str">
            <v>Requires Improvement S5 Reinspection Visit 1</v>
          </cell>
          <cell r="P749" t="str">
            <v>Schools - S5</v>
          </cell>
          <cell r="Q749" t="str">
            <v>NULL</v>
          </cell>
          <cell r="R749">
            <v>2</v>
          </cell>
          <cell r="S749" t="str">
            <v>NULL</v>
          </cell>
          <cell r="T749">
            <v>2</v>
          </cell>
          <cell r="U749">
            <v>2</v>
          </cell>
          <cell r="V749">
            <v>2</v>
          </cell>
          <cell r="W749">
            <v>2</v>
          </cell>
          <cell r="X749" t="str">
            <v>NULL</v>
          </cell>
          <cell r="Y749">
            <v>2</v>
          </cell>
          <cell r="Z749" t="str">
            <v>NULL</v>
          </cell>
          <cell r="AA749" t="str">
            <v>NULL</v>
          </cell>
          <cell r="AB749" t="str">
            <v>NULL</v>
          </cell>
          <cell r="AC749" t="str">
            <v>NULL</v>
          </cell>
          <cell r="AD749">
            <v>3</v>
          </cell>
          <cell r="AE749" t="str">
            <v>NULL</v>
          </cell>
          <cell r="AF749">
            <v>3</v>
          </cell>
          <cell r="AG749">
            <v>3</v>
          </cell>
          <cell r="AH749">
            <v>2</v>
          </cell>
          <cell r="AI749">
            <v>3</v>
          </cell>
          <cell r="AJ749" t="str">
            <v>NULL</v>
          </cell>
          <cell r="AK749" t="str">
            <v>NULL</v>
          </cell>
          <cell r="AL749" t="str">
            <v>NULL</v>
          </cell>
        </row>
        <row r="750">
          <cell r="A750">
            <v>124234</v>
          </cell>
          <cell r="B750">
            <v>8603028</v>
          </cell>
          <cell r="C750" t="str">
            <v>Berkswich CofE (VC) Primary School</v>
          </cell>
          <cell r="D750" t="str">
            <v>West Midlands</v>
          </cell>
          <cell r="E750" t="str">
            <v>West Midlands</v>
          </cell>
          <cell r="F750" t="str">
            <v>Staffordshire</v>
          </cell>
          <cell r="G750" t="str">
            <v>Stafford</v>
          </cell>
          <cell r="H750" t="str">
            <v>ST17 0LU</v>
          </cell>
          <cell r="I750" t="str">
            <v>Voluntary Controlled School</v>
          </cell>
          <cell r="J750" t="str">
            <v>Primary</v>
          </cell>
          <cell r="K750" t="str">
            <v>Does not have a sixth form</v>
          </cell>
          <cell r="L750">
            <v>10006684</v>
          </cell>
          <cell r="M750">
            <v>42292</v>
          </cell>
          <cell r="N750">
            <v>42292</v>
          </cell>
          <cell r="O750" t="str">
            <v>Requires Improvement monitoring Visit 1</v>
          </cell>
          <cell r="P750" t="str">
            <v>Schools - S8</v>
          </cell>
          <cell r="Q750" t="str">
            <v>NULL</v>
          </cell>
          <cell r="R750" t="str">
            <v>NULL</v>
          </cell>
          <cell r="S750" t="str">
            <v>NULL</v>
          </cell>
          <cell r="T750" t="str">
            <v>NULL</v>
          </cell>
          <cell r="U750" t="str">
            <v>NULL</v>
          </cell>
          <cell r="V750" t="str">
            <v>NULL</v>
          </cell>
          <cell r="W750" t="str">
            <v>NULL</v>
          </cell>
          <cell r="X750" t="str">
            <v>NULL</v>
          </cell>
          <cell r="Y750" t="str">
            <v>NULL</v>
          </cell>
          <cell r="Z750" t="str">
            <v>NULL</v>
          </cell>
          <cell r="AA750" t="str">
            <v>NULL</v>
          </cell>
          <cell r="AB750" t="str">
            <v>NULL</v>
          </cell>
          <cell r="AC750" t="str">
            <v>NULL</v>
          </cell>
          <cell r="AD750">
            <v>3</v>
          </cell>
          <cell r="AE750" t="str">
            <v>NULL</v>
          </cell>
          <cell r="AF750">
            <v>3</v>
          </cell>
          <cell r="AG750">
            <v>3</v>
          </cell>
          <cell r="AH750">
            <v>2</v>
          </cell>
          <cell r="AI750">
            <v>3</v>
          </cell>
          <cell r="AJ750" t="str">
            <v>NULL</v>
          </cell>
          <cell r="AK750">
            <v>3</v>
          </cell>
          <cell r="AL750">
            <v>9</v>
          </cell>
        </row>
        <row r="751">
          <cell r="A751">
            <v>124285</v>
          </cell>
          <cell r="B751">
            <v>8605203</v>
          </cell>
          <cell r="C751" t="str">
            <v>St Benedict Biscop CofE (F) Primary School</v>
          </cell>
          <cell r="D751" t="str">
            <v>West Midlands</v>
          </cell>
          <cell r="E751" t="str">
            <v>West Midlands</v>
          </cell>
          <cell r="F751" t="str">
            <v>Staffordshire</v>
          </cell>
          <cell r="G751" t="str">
            <v>South Staffordshire</v>
          </cell>
          <cell r="H751" t="str">
            <v>WV5 9DZ</v>
          </cell>
          <cell r="I751" t="str">
            <v>Foundation School</v>
          </cell>
          <cell r="J751" t="str">
            <v>Primary</v>
          </cell>
          <cell r="K751" t="str">
            <v>Does not have a sixth form</v>
          </cell>
          <cell r="L751">
            <v>10001222</v>
          </cell>
          <cell r="M751">
            <v>42276</v>
          </cell>
          <cell r="N751">
            <v>42277</v>
          </cell>
          <cell r="O751" t="str">
            <v>Maintained Academy and School Short inspection</v>
          </cell>
          <cell r="P751" t="str">
            <v>Schools - S8 deemed S5</v>
          </cell>
          <cell r="Q751" t="str">
            <v>NULL</v>
          </cell>
          <cell r="R751">
            <v>4</v>
          </cell>
          <cell r="S751" t="str">
            <v>SM</v>
          </cell>
          <cell r="T751">
            <v>4</v>
          </cell>
          <cell r="U751">
            <v>4</v>
          </cell>
          <cell r="V751">
            <v>3</v>
          </cell>
          <cell r="W751">
            <v>4</v>
          </cell>
          <cell r="X751" t="str">
            <v>NULL</v>
          </cell>
          <cell r="Y751">
            <v>2</v>
          </cell>
          <cell r="Z751" t="str">
            <v>NULL</v>
          </cell>
          <cell r="AA751" t="str">
            <v>NULL</v>
          </cell>
          <cell r="AB751" t="str">
            <v>NULL</v>
          </cell>
          <cell r="AC751" t="str">
            <v>NULL</v>
          </cell>
          <cell r="AD751">
            <v>2</v>
          </cell>
          <cell r="AE751" t="str">
            <v>NULL</v>
          </cell>
          <cell r="AF751">
            <v>1</v>
          </cell>
          <cell r="AG751">
            <v>2</v>
          </cell>
          <cell r="AH751">
            <v>2</v>
          </cell>
          <cell r="AI751">
            <v>2</v>
          </cell>
          <cell r="AJ751" t="str">
            <v>NULL</v>
          </cell>
          <cell r="AK751">
            <v>3</v>
          </cell>
          <cell r="AL751">
            <v>9</v>
          </cell>
        </row>
        <row r="752">
          <cell r="A752">
            <v>124294</v>
          </cell>
          <cell r="B752">
            <v>8603144</v>
          </cell>
          <cell r="C752" t="str">
            <v>Holy Trinity CofE (C) Primary School</v>
          </cell>
          <cell r="D752" t="str">
            <v>West Midlands</v>
          </cell>
          <cell r="E752" t="str">
            <v>West Midlands</v>
          </cell>
          <cell r="F752" t="str">
            <v>Staffordshire</v>
          </cell>
          <cell r="G752" t="str">
            <v>Burton</v>
          </cell>
          <cell r="H752" t="str">
            <v>DE14 1SN</v>
          </cell>
          <cell r="I752" t="str">
            <v>Voluntary Controlled School</v>
          </cell>
          <cell r="J752" t="str">
            <v>Primary</v>
          </cell>
          <cell r="K752" t="str">
            <v>Does not have a sixth form</v>
          </cell>
          <cell r="L752">
            <v>10002479</v>
          </cell>
          <cell r="M752">
            <v>42291</v>
          </cell>
          <cell r="N752">
            <v>42292</v>
          </cell>
          <cell r="O752" t="str">
            <v>Requires Improvement S5 Reinspection Visit 1</v>
          </cell>
          <cell r="P752" t="str">
            <v>Schools - S5</v>
          </cell>
          <cell r="Q752" t="str">
            <v>NULL</v>
          </cell>
          <cell r="R752">
            <v>2</v>
          </cell>
          <cell r="S752" t="str">
            <v>NULL</v>
          </cell>
          <cell r="T752">
            <v>2</v>
          </cell>
          <cell r="U752">
            <v>2</v>
          </cell>
          <cell r="V752">
            <v>2</v>
          </cell>
          <cell r="W752">
            <v>2</v>
          </cell>
          <cell r="X752" t="str">
            <v>NULL</v>
          </cell>
          <cell r="Y752">
            <v>2</v>
          </cell>
          <cell r="Z752" t="str">
            <v>NULL</v>
          </cell>
          <cell r="AA752" t="str">
            <v>NULL</v>
          </cell>
          <cell r="AB752" t="str">
            <v>NULL</v>
          </cell>
          <cell r="AC752" t="str">
            <v>NULL</v>
          </cell>
          <cell r="AD752">
            <v>3</v>
          </cell>
          <cell r="AE752" t="str">
            <v>NULL</v>
          </cell>
          <cell r="AF752">
            <v>3</v>
          </cell>
          <cell r="AG752">
            <v>3</v>
          </cell>
          <cell r="AH752">
            <v>2</v>
          </cell>
          <cell r="AI752">
            <v>3</v>
          </cell>
          <cell r="AJ752" t="str">
            <v>NULL</v>
          </cell>
          <cell r="AK752" t="str">
            <v>NULL</v>
          </cell>
          <cell r="AL752" t="str">
            <v>NULL</v>
          </cell>
        </row>
        <row r="753">
          <cell r="A753">
            <v>124332</v>
          </cell>
          <cell r="B753">
            <v>8603431</v>
          </cell>
          <cell r="C753" t="str">
            <v>Bishop Rawle CofE (A) Primary School</v>
          </cell>
          <cell r="D753" t="str">
            <v>West Midlands</v>
          </cell>
          <cell r="E753" t="str">
            <v>West Midlands</v>
          </cell>
          <cell r="F753" t="str">
            <v>Staffordshire</v>
          </cell>
          <cell r="G753" t="str">
            <v>Stone</v>
          </cell>
          <cell r="H753" t="str">
            <v>ST10 1QA</v>
          </cell>
          <cell r="I753" t="str">
            <v>Voluntary Aided School</v>
          </cell>
          <cell r="J753" t="str">
            <v>Primary</v>
          </cell>
          <cell r="K753" t="str">
            <v>Does not have a sixth form</v>
          </cell>
          <cell r="L753">
            <v>10007818</v>
          </cell>
          <cell r="M753">
            <v>42332</v>
          </cell>
          <cell r="N753">
            <v>42333</v>
          </cell>
          <cell r="O753" t="str">
            <v>Schools into Special Measures Visit 1</v>
          </cell>
          <cell r="P753" t="str">
            <v>Schools - S8</v>
          </cell>
          <cell r="Q753" t="str">
            <v>NULL</v>
          </cell>
          <cell r="R753" t="str">
            <v>NULL</v>
          </cell>
          <cell r="S753" t="str">
            <v>NULL</v>
          </cell>
          <cell r="T753" t="str">
            <v>NULL</v>
          </cell>
          <cell r="U753" t="str">
            <v>NULL</v>
          </cell>
          <cell r="V753" t="str">
            <v>NULL</v>
          </cell>
          <cell r="W753" t="str">
            <v>NULL</v>
          </cell>
          <cell r="X753" t="str">
            <v>NULL</v>
          </cell>
          <cell r="Y753" t="str">
            <v>NULL</v>
          </cell>
          <cell r="Z753" t="str">
            <v>NULL</v>
          </cell>
          <cell r="AA753" t="str">
            <v>NULL</v>
          </cell>
          <cell r="AB753" t="str">
            <v>NULL</v>
          </cell>
          <cell r="AC753" t="str">
            <v>NULL</v>
          </cell>
          <cell r="AD753">
            <v>4</v>
          </cell>
          <cell r="AE753" t="str">
            <v>SM</v>
          </cell>
          <cell r="AF753">
            <v>3</v>
          </cell>
          <cell r="AG753">
            <v>3</v>
          </cell>
          <cell r="AH753">
            <v>4</v>
          </cell>
          <cell r="AI753">
            <v>4</v>
          </cell>
          <cell r="AJ753" t="str">
            <v>NULL</v>
          </cell>
          <cell r="AK753">
            <v>3</v>
          </cell>
          <cell r="AL753">
            <v>9</v>
          </cell>
        </row>
        <row r="754">
          <cell r="A754">
            <v>124389</v>
          </cell>
          <cell r="B754">
            <v>8614044</v>
          </cell>
          <cell r="C754" t="str">
            <v>Sandon Business and Enterprise College</v>
          </cell>
          <cell r="D754" t="str">
            <v>West Midlands</v>
          </cell>
          <cell r="E754" t="str">
            <v>West Midlands</v>
          </cell>
          <cell r="F754" t="str">
            <v>Stoke-on-Trent</v>
          </cell>
          <cell r="G754" t="str">
            <v>Stoke-on-Trent South</v>
          </cell>
          <cell r="H754" t="str">
            <v>ST3 7DF</v>
          </cell>
          <cell r="I754" t="str">
            <v>Foundation School</v>
          </cell>
          <cell r="J754" t="str">
            <v>Secondary</v>
          </cell>
          <cell r="K754" t="str">
            <v>Does not have a sixth form</v>
          </cell>
          <cell r="L754">
            <v>10003985</v>
          </cell>
          <cell r="M754">
            <v>42283</v>
          </cell>
          <cell r="N754">
            <v>42284</v>
          </cell>
          <cell r="O754" t="str">
            <v>Schools into Special Measures Visit 2</v>
          </cell>
          <cell r="P754" t="str">
            <v>Schools - S8</v>
          </cell>
          <cell r="Q754" t="str">
            <v>NULL</v>
          </cell>
          <cell r="R754" t="str">
            <v>NULL</v>
          </cell>
          <cell r="S754" t="str">
            <v>NULL</v>
          </cell>
          <cell r="T754" t="str">
            <v>NULL</v>
          </cell>
          <cell r="U754" t="str">
            <v>NULL</v>
          </cell>
          <cell r="V754" t="str">
            <v>NULL</v>
          </cell>
          <cell r="W754" t="str">
            <v>NULL</v>
          </cell>
          <cell r="X754" t="str">
            <v>NULL</v>
          </cell>
          <cell r="Y754" t="str">
            <v>NULL</v>
          </cell>
          <cell r="Z754" t="str">
            <v>NULL</v>
          </cell>
          <cell r="AA754" t="str">
            <v>NULL</v>
          </cell>
          <cell r="AB754" t="str">
            <v>NULL</v>
          </cell>
          <cell r="AC754" t="str">
            <v>NULL</v>
          </cell>
          <cell r="AD754">
            <v>4</v>
          </cell>
          <cell r="AE754" t="str">
            <v>SM</v>
          </cell>
          <cell r="AF754">
            <v>4</v>
          </cell>
          <cell r="AG754">
            <v>4</v>
          </cell>
          <cell r="AH754">
            <v>4</v>
          </cell>
          <cell r="AI754">
            <v>4</v>
          </cell>
          <cell r="AJ754" t="str">
            <v>NULL</v>
          </cell>
          <cell r="AK754">
            <v>9</v>
          </cell>
          <cell r="AL754">
            <v>9</v>
          </cell>
        </row>
        <row r="755">
          <cell r="A755">
            <v>124406</v>
          </cell>
          <cell r="B755">
            <v>8604085</v>
          </cell>
          <cell r="C755" t="str">
            <v>Leek High Specialist Technology School</v>
          </cell>
          <cell r="D755" t="str">
            <v>West Midlands</v>
          </cell>
          <cell r="E755" t="str">
            <v>West Midlands</v>
          </cell>
          <cell r="F755" t="str">
            <v>Staffordshire</v>
          </cell>
          <cell r="G755" t="str">
            <v>Staffordshire Moorlands</v>
          </cell>
          <cell r="H755" t="str">
            <v>ST13 6EU</v>
          </cell>
          <cell r="I755" t="str">
            <v>Foundation School</v>
          </cell>
          <cell r="J755" t="str">
            <v>Secondary</v>
          </cell>
          <cell r="K755" t="str">
            <v>Has a sixth form</v>
          </cell>
          <cell r="L755">
            <v>10005651</v>
          </cell>
          <cell r="M755">
            <v>42311</v>
          </cell>
          <cell r="N755">
            <v>42311</v>
          </cell>
          <cell r="O755" t="str">
            <v>Maintained Academy and School Short inspection</v>
          </cell>
          <cell r="P755" t="str">
            <v>Schools - Short inspection</v>
          </cell>
          <cell r="Q755" t="str">
            <v>NULL</v>
          </cell>
          <cell r="R755" t="str">
            <v>NULL</v>
          </cell>
          <cell r="S755" t="str">
            <v>NULL</v>
          </cell>
          <cell r="T755" t="str">
            <v>NULL</v>
          </cell>
          <cell r="U755" t="str">
            <v>NULL</v>
          </cell>
          <cell r="V755" t="str">
            <v>NULL</v>
          </cell>
          <cell r="W755" t="str">
            <v>NULL</v>
          </cell>
          <cell r="X755" t="str">
            <v>NULL</v>
          </cell>
          <cell r="Y755" t="str">
            <v>NULL</v>
          </cell>
          <cell r="Z755" t="str">
            <v>NULL</v>
          </cell>
          <cell r="AA755" t="str">
            <v>NULL</v>
          </cell>
          <cell r="AB755" t="str">
            <v>NULL</v>
          </cell>
          <cell r="AC755" t="str">
            <v>NULL</v>
          </cell>
          <cell r="AD755">
            <v>2</v>
          </cell>
          <cell r="AE755" t="str">
            <v>NULL</v>
          </cell>
          <cell r="AF755">
            <v>2</v>
          </cell>
          <cell r="AG755">
            <v>2</v>
          </cell>
          <cell r="AH755">
            <v>2</v>
          </cell>
          <cell r="AI755">
            <v>2</v>
          </cell>
          <cell r="AJ755" t="str">
            <v>NULL</v>
          </cell>
          <cell r="AK755">
            <v>9</v>
          </cell>
          <cell r="AL755">
            <v>2</v>
          </cell>
        </row>
        <row r="756">
          <cell r="A756">
            <v>124407</v>
          </cell>
          <cell r="B756">
            <v>8604086</v>
          </cell>
          <cell r="C756" t="str">
            <v>Westwood College</v>
          </cell>
          <cell r="D756" t="str">
            <v>West Midlands</v>
          </cell>
          <cell r="E756" t="str">
            <v>West Midlands</v>
          </cell>
          <cell r="F756" t="str">
            <v>Staffordshire</v>
          </cell>
          <cell r="G756" t="str">
            <v>Staffordshire Moorlands</v>
          </cell>
          <cell r="H756" t="str">
            <v>ST13 8NP</v>
          </cell>
          <cell r="I756" t="str">
            <v>Foundation School</v>
          </cell>
          <cell r="J756" t="str">
            <v>Secondary</v>
          </cell>
          <cell r="K756" t="str">
            <v>Has a sixth form</v>
          </cell>
          <cell r="L756">
            <v>10005655</v>
          </cell>
          <cell r="M756">
            <v>42290</v>
          </cell>
          <cell r="N756">
            <v>42290</v>
          </cell>
          <cell r="O756" t="str">
            <v>Maintained Academy and School Short inspection</v>
          </cell>
          <cell r="P756" t="str">
            <v>Schools - Short inspection</v>
          </cell>
          <cell r="Q756" t="str">
            <v>NULL</v>
          </cell>
          <cell r="R756" t="str">
            <v>NULL</v>
          </cell>
          <cell r="S756" t="str">
            <v>NULL</v>
          </cell>
          <cell r="T756" t="str">
            <v>NULL</v>
          </cell>
          <cell r="U756" t="str">
            <v>NULL</v>
          </cell>
          <cell r="V756" t="str">
            <v>NULL</v>
          </cell>
          <cell r="W756" t="str">
            <v>NULL</v>
          </cell>
          <cell r="X756" t="str">
            <v>NULL</v>
          </cell>
          <cell r="Y756" t="str">
            <v>NULL</v>
          </cell>
          <cell r="Z756" t="str">
            <v>NULL</v>
          </cell>
          <cell r="AA756" t="str">
            <v>NULL</v>
          </cell>
          <cell r="AB756" t="str">
            <v>NULL</v>
          </cell>
          <cell r="AC756" t="str">
            <v>NULL</v>
          </cell>
          <cell r="AD756">
            <v>2</v>
          </cell>
          <cell r="AE756" t="str">
            <v>NULL</v>
          </cell>
          <cell r="AF756">
            <v>2</v>
          </cell>
          <cell r="AG756">
            <v>2</v>
          </cell>
          <cell r="AH756">
            <v>2</v>
          </cell>
          <cell r="AI756">
            <v>2</v>
          </cell>
          <cell r="AJ756" t="str">
            <v>NULL</v>
          </cell>
          <cell r="AK756">
            <v>9</v>
          </cell>
          <cell r="AL756" t="str">
            <v>NULL</v>
          </cell>
        </row>
        <row r="757">
          <cell r="A757">
            <v>124426</v>
          </cell>
          <cell r="B757">
            <v>8604142</v>
          </cell>
          <cell r="C757" t="str">
            <v>Walton Priory Middle School</v>
          </cell>
          <cell r="D757" t="str">
            <v>West Midlands</v>
          </cell>
          <cell r="E757" t="str">
            <v>West Midlands</v>
          </cell>
          <cell r="F757" t="str">
            <v>Staffordshire</v>
          </cell>
          <cell r="G757" t="str">
            <v>Stone</v>
          </cell>
          <cell r="H757" t="str">
            <v>ST15 0AL</v>
          </cell>
          <cell r="I757" t="str">
            <v>Community School</v>
          </cell>
          <cell r="J757" t="str">
            <v>Secondary</v>
          </cell>
          <cell r="K757" t="str">
            <v>Does not have a sixth form</v>
          </cell>
          <cell r="L757">
            <v>10005650</v>
          </cell>
          <cell r="M757">
            <v>42325</v>
          </cell>
          <cell r="N757">
            <v>42326</v>
          </cell>
          <cell r="O757" t="str">
            <v>Maintained Academy and School Short inspection</v>
          </cell>
          <cell r="P757" t="str">
            <v>Schools - S8 deemed S5</v>
          </cell>
          <cell r="Q757" t="str">
            <v>NULL</v>
          </cell>
          <cell r="R757">
            <v>3</v>
          </cell>
          <cell r="S757" t="str">
            <v>NULL</v>
          </cell>
          <cell r="T757">
            <v>3</v>
          </cell>
          <cell r="U757">
            <v>3</v>
          </cell>
          <cell r="V757">
            <v>2</v>
          </cell>
          <cell r="W757">
            <v>3</v>
          </cell>
          <cell r="X757" t="str">
            <v>NULL</v>
          </cell>
          <cell r="Y757" t="str">
            <v>NULL</v>
          </cell>
          <cell r="Z757" t="str">
            <v>NULL</v>
          </cell>
          <cell r="AA757" t="str">
            <v>NULL</v>
          </cell>
          <cell r="AB757" t="str">
            <v>NULL</v>
          </cell>
          <cell r="AC757" t="str">
            <v>NULL</v>
          </cell>
          <cell r="AD757">
            <v>2</v>
          </cell>
          <cell r="AE757" t="str">
            <v>NULL</v>
          </cell>
          <cell r="AF757">
            <v>2</v>
          </cell>
          <cell r="AG757">
            <v>2</v>
          </cell>
          <cell r="AH757">
            <v>2</v>
          </cell>
          <cell r="AI757">
            <v>2</v>
          </cell>
          <cell r="AJ757" t="str">
            <v>NULL</v>
          </cell>
          <cell r="AK757">
            <v>9</v>
          </cell>
          <cell r="AL757" t="str">
            <v>NULL</v>
          </cell>
        </row>
        <row r="758">
          <cell r="A758">
            <v>124449</v>
          </cell>
          <cell r="B758">
            <v>8604500</v>
          </cell>
          <cell r="C758" t="str">
            <v>Abbot Beyne School</v>
          </cell>
          <cell r="D758" t="str">
            <v>West Midlands</v>
          </cell>
          <cell r="E758" t="str">
            <v>West Midlands</v>
          </cell>
          <cell r="F758" t="str">
            <v>Staffordshire</v>
          </cell>
          <cell r="G758" t="str">
            <v>Burton</v>
          </cell>
          <cell r="H758" t="str">
            <v>DE15 0JL</v>
          </cell>
          <cell r="I758" t="str">
            <v>Voluntary Controlled School</v>
          </cell>
          <cell r="J758" t="str">
            <v>Secondary</v>
          </cell>
          <cell r="K758" t="str">
            <v>Has a sixth form</v>
          </cell>
          <cell r="L758">
            <v>10006696</v>
          </cell>
          <cell r="M758">
            <v>42333</v>
          </cell>
          <cell r="N758">
            <v>42333</v>
          </cell>
          <cell r="O758" t="str">
            <v>Requires Improvement monitoring Visit 1</v>
          </cell>
          <cell r="P758" t="str">
            <v>Schools - S8</v>
          </cell>
          <cell r="Q758" t="str">
            <v>NULL</v>
          </cell>
          <cell r="R758" t="str">
            <v>NULL</v>
          </cell>
          <cell r="S758" t="str">
            <v>NULL</v>
          </cell>
          <cell r="T758" t="str">
            <v>NULL</v>
          </cell>
          <cell r="U758" t="str">
            <v>NULL</v>
          </cell>
          <cell r="V758" t="str">
            <v>NULL</v>
          </cell>
          <cell r="W758" t="str">
            <v>NULL</v>
          </cell>
          <cell r="X758" t="str">
            <v>NULL</v>
          </cell>
          <cell r="Y758" t="str">
            <v>NULL</v>
          </cell>
          <cell r="Z758" t="str">
            <v>NULL</v>
          </cell>
          <cell r="AA758" t="str">
            <v>NULL</v>
          </cell>
          <cell r="AB758" t="str">
            <v>NULL</v>
          </cell>
          <cell r="AC758" t="str">
            <v>NULL</v>
          </cell>
          <cell r="AD758">
            <v>3</v>
          </cell>
          <cell r="AE758" t="str">
            <v>NULL</v>
          </cell>
          <cell r="AF758">
            <v>3</v>
          </cell>
          <cell r="AG758">
            <v>3</v>
          </cell>
          <cell r="AH758">
            <v>2</v>
          </cell>
          <cell r="AI758">
            <v>3</v>
          </cell>
          <cell r="AJ758" t="str">
            <v>NULL</v>
          </cell>
          <cell r="AK758">
            <v>9</v>
          </cell>
          <cell r="AL758">
            <v>2</v>
          </cell>
        </row>
        <row r="759">
          <cell r="A759">
            <v>124467</v>
          </cell>
          <cell r="B759">
            <v>8605402</v>
          </cell>
          <cell r="C759" t="str">
            <v>Stafford Manor High School</v>
          </cell>
          <cell r="D759" t="str">
            <v>West Midlands</v>
          </cell>
          <cell r="E759" t="str">
            <v>West Midlands</v>
          </cell>
          <cell r="F759" t="str">
            <v>Staffordshire</v>
          </cell>
          <cell r="G759" t="str">
            <v>Stafford</v>
          </cell>
          <cell r="H759" t="str">
            <v>ST17 9DJ</v>
          </cell>
          <cell r="I759" t="str">
            <v>Foundation School</v>
          </cell>
          <cell r="J759" t="str">
            <v>Secondary</v>
          </cell>
          <cell r="K759" t="str">
            <v>Has a sixth form</v>
          </cell>
          <cell r="L759">
            <v>10005678</v>
          </cell>
          <cell r="M759">
            <v>42347</v>
          </cell>
          <cell r="N759">
            <v>42348</v>
          </cell>
          <cell r="O759" t="str">
            <v>Maintained Academy and School Short inspection</v>
          </cell>
          <cell r="P759" t="str">
            <v>Schools - S8 deemed S5</v>
          </cell>
          <cell r="Q759" t="str">
            <v>NULL</v>
          </cell>
          <cell r="R759">
            <v>3</v>
          </cell>
          <cell r="S759" t="str">
            <v>NULL</v>
          </cell>
          <cell r="T759">
            <v>3</v>
          </cell>
          <cell r="U759">
            <v>3</v>
          </cell>
          <cell r="V759">
            <v>2</v>
          </cell>
          <cell r="W759">
            <v>3</v>
          </cell>
          <cell r="X759" t="str">
            <v>NULL</v>
          </cell>
          <cell r="Y759" t="str">
            <v>NULL</v>
          </cell>
          <cell r="Z759">
            <v>3</v>
          </cell>
          <cell r="AA759" t="str">
            <v>NULL</v>
          </cell>
          <cell r="AB759" t="str">
            <v>NULL</v>
          </cell>
          <cell r="AC759" t="str">
            <v>NULL</v>
          </cell>
          <cell r="AD759">
            <v>2</v>
          </cell>
          <cell r="AE759" t="str">
            <v>NULL</v>
          </cell>
          <cell r="AF759">
            <v>2</v>
          </cell>
          <cell r="AG759">
            <v>2</v>
          </cell>
          <cell r="AH759">
            <v>2</v>
          </cell>
          <cell r="AI759">
            <v>2</v>
          </cell>
          <cell r="AJ759" t="str">
            <v>NULL</v>
          </cell>
          <cell r="AK759">
            <v>9</v>
          </cell>
          <cell r="AL759" t="str">
            <v>NULL</v>
          </cell>
        </row>
        <row r="760">
          <cell r="A760">
            <v>124523</v>
          </cell>
          <cell r="B760">
            <v>8607043</v>
          </cell>
          <cell r="C760" t="str">
            <v>Wightwick Hall School</v>
          </cell>
          <cell r="D760" t="str">
            <v>West Midlands</v>
          </cell>
          <cell r="E760" t="str">
            <v>West Midlands</v>
          </cell>
          <cell r="F760" t="str">
            <v>Staffordshire</v>
          </cell>
          <cell r="G760" t="str">
            <v>South Staffordshire</v>
          </cell>
          <cell r="H760" t="str">
            <v>WV6 8DA</v>
          </cell>
          <cell r="I760" t="str">
            <v>Community Special School</v>
          </cell>
          <cell r="J760" t="str">
            <v>Special</v>
          </cell>
          <cell r="K760" t="str">
            <v>Has a sixth form</v>
          </cell>
          <cell r="L760">
            <v>10003689</v>
          </cell>
          <cell r="M760">
            <v>42311</v>
          </cell>
          <cell r="N760">
            <v>42311</v>
          </cell>
          <cell r="O760" t="str">
            <v>Maintained Academy and School Short inspection</v>
          </cell>
          <cell r="P760" t="str">
            <v>Schools - Short inspection</v>
          </cell>
          <cell r="Q760" t="str">
            <v>NULL</v>
          </cell>
          <cell r="R760" t="str">
            <v>NULL</v>
          </cell>
          <cell r="S760" t="str">
            <v>NULL</v>
          </cell>
          <cell r="T760" t="str">
            <v>NULL</v>
          </cell>
          <cell r="U760" t="str">
            <v>NULL</v>
          </cell>
          <cell r="V760" t="str">
            <v>NULL</v>
          </cell>
          <cell r="W760" t="str">
            <v>NULL</v>
          </cell>
          <cell r="X760" t="str">
            <v>NULL</v>
          </cell>
          <cell r="Y760" t="str">
            <v>NULL</v>
          </cell>
          <cell r="Z760" t="str">
            <v>NULL</v>
          </cell>
          <cell r="AA760" t="str">
            <v>NULL</v>
          </cell>
          <cell r="AB760" t="str">
            <v>NULL</v>
          </cell>
          <cell r="AC760" t="str">
            <v>NULL</v>
          </cell>
          <cell r="AD760">
            <v>2</v>
          </cell>
          <cell r="AE760" t="str">
            <v>NULL</v>
          </cell>
          <cell r="AF760">
            <v>2</v>
          </cell>
          <cell r="AG760">
            <v>2</v>
          </cell>
          <cell r="AH760">
            <v>2</v>
          </cell>
          <cell r="AI760">
            <v>2</v>
          </cell>
          <cell r="AJ760" t="str">
            <v>NULL</v>
          </cell>
          <cell r="AK760" t="str">
            <v>NULL</v>
          </cell>
          <cell r="AL760" t="str">
            <v>NULL</v>
          </cell>
        </row>
        <row r="761">
          <cell r="A761">
            <v>124544</v>
          </cell>
          <cell r="B761">
            <v>9352021</v>
          </cell>
          <cell r="C761" t="str">
            <v>Exning Primary School</v>
          </cell>
          <cell r="D761" t="str">
            <v>East of England</v>
          </cell>
          <cell r="E761" t="str">
            <v>East of England</v>
          </cell>
          <cell r="F761" t="str">
            <v>Suffolk</v>
          </cell>
          <cell r="G761" t="str">
            <v>West Suffolk</v>
          </cell>
          <cell r="H761" t="str">
            <v>CB8 7EW</v>
          </cell>
          <cell r="I761" t="str">
            <v>Community School</v>
          </cell>
          <cell r="J761" t="str">
            <v>Primary</v>
          </cell>
          <cell r="K761" t="str">
            <v>Does not have a sixth form</v>
          </cell>
          <cell r="L761">
            <v>10001291</v>
          </cell>
          <cell r="M761">
            <v>42346</v>
          </cell>
          <cell r="N761">
            <v>42347</v>
          </cell>
          <cell r="O761" t="str">
            <v>Maintained Academy and School Short inspection</v>
          </cell>
          <cell r="P761" t="str">
            <v>Schools - S8 deemed S5</v>
          </cell>
          <cell r="Q761" t="str">
            <v>NULL</v>
          </cell>
          <cell r="R761">
            <v>2</v>
          </cell>
          <cell r="S761" t="str">
            <v>NULL</v>
          </cell>
          <cell r="T761">
            <v>2</v>
          </cell>
          <cell r="U761">
            <v>2</v>
          </cell>
          <cell r="V761">
            <v>1</v>
          </cell>
          <cell r="W761">
            <v>1</v>
          </cell>
          <cell r="X761" t="str">
            <v>NULL</v>
          </cell>
          <cell r="Y761">
            <v>1</v>
          </cell>
          <cell r="Z761" t="str">
            <v>NULL</v>
          </cell>
          <cell r="AA761" t="str">
            <v>NULL</v>
          </cell>
          <cell r="AB761" t="str">
            <v>NULL</v>
          </cell>
          <cell r="AC761" t="str">
            <v>NULL</v>
          </cell>
          <cell r="AD761">
            <v>2</v>
          </cell>
          <cell r="AE761" t="str">
            <v>NULL</v>
          </cell>
          <cell r="AF761">
            <v>2</v>
          </cell>
          <cell r="AG761">
            <v>2</v>
          </cell>
          <cell r="AH761">
            <v>1</v>
          </cell>
          <cell r="AI761">
            <v>2</v>
          </cell>
          <cell r="AJ761" t="str">
            <v>NULL</v>
          </cell>
          <cell r="AK761">
            <v>1</v>
          </cell>
          <cell r="AL761">
            <v>9</v>
          </cell>
        </row>
        <row r="762">
          <cell r="A762">
            <v>124546</v>
          </cell>
          <cell r="B762">
            <v>9352023</v>
          </cell>
          <cell r="C762" t="str">
            <v>Houldsworth Valley Primary School</v>
          </cell>
          <cell r="D762" t="str">
            <v>East of England</v>
          </cell>
          <cell r="E762" t="str">
            <v>East of England</v>
          </cell>
          <cell r="F762" t="str">
            <v>Suffolk</v>
          </cell>
          <cell r="G762" t="str">
            <v>West Suffolk</v>
          </cell>
          <cell r="H762" t="str">
            <v>CB8 0PU</v>
          </cell>
          <cell r="I762" t="str">
            <v>Community School</v>
          </cell>
          <cell r="J762" t="str">
            <v>Primary</v>
          </cell>
          <cell r="K762" t="str">
            <v>Does not have a sixth form</v>
          </cell>
          <cell r="L762">
            <v>10005719</v>
          </cell>
          <cell r="M762">
            <v>42339</v>
          </cell>
          <cell r="N762">
            <v>42340</v>
          </cell>
          <cell r="O762" t="str">
            <v>Maintained Academy and School Short inspection</v>
          </cell>
          <cell r="P762" t="str">
            <v>Schools - S8 deemed S5</v>
          </cell>
          <cell r="Q762" t="str">
            <v>NULL</v>
          </cell>
          <cell r="R762">
            <v>3</v>
          </cell>
          <cell r="S762" t="str">
            <v>NULL</v>
          </cell>
          <cell r="T762">
            <v>3</v>
          </cell>
          <cell r="U762">
            <v>3</v>
          </cell>
          <cell r="V762">
            <v>2</v>
          </cell>
          <cell r="W762">
            <v>3</v>
          </cell>
          <cell r="X762" t="str">
            <v>NULL</v>
          </cell>
          <cell r="Y762">
            <v>2</v>
          </cell>
          <cell r="Z762" t="str">
            <v>NULL</v>
          </cell>
          <cell r="AA762" t="str">
            <v>NULL</v>
          </cell>
          <cell r="AB762" t="str">
            <v>NULL</v>
          </cell>
          <cell r="AC762" t="str">
            <v>NULL</v>
          </cell>
          <cell r="AD762">
            <v>2</v>
          </cell>
          <cell r="AE762" t="str">
            <v>NULL</v>
          </cell>
          <cell r="AF762">
            <v>2</v>
          </cell>
          <cell r="AG762">
            <v>2</v>
          </cell>
          <cell r="AH762">
            <v>2</v>
          </cell>
          <cell r="AI762">
            <v>2</v>
          </cell>
          <cell r="AJ762" t="str">
            <v>NULL</v>
          </cell>
          <cell r="AK762">
            <v>8</v>
          </cell>
          <cell r="AL762" t="str">
            <v>NULL</v>
          </cell>
        </row>
        <row r="763">
          <cell r="A763">
            <v>124572</v>
          </cell>
          <cell r="B763">
            <v>9352066</v>
          </cell>
          <cell r="C763" t="str">
            <v>Bucklesham Primary School</v>
          </cell>
          <cell r="D763" t="str">
            <v>East of England</v>
          </cell>
          <cell r="E763" t="str">
            <v>East of England</v>
          </cell>
          <cell r="F763" t="str">
            <v>Suffolk</v>
          </cell>
          <cell r="G763" t="str">
            <v>Suffolk Coastal</v>
          </cell>
          <cell r="H763" t="str">
            <v>IP10 0AX</v>
          </cell>
          <cell r="I763" t="str">
            <v>Community School</v>
          </cell>
          <cell r="J763" t="str">
            <v>Primary</v>
          </cell>
          <cell r="K763" t="str">
            <v>Does not have a sixth form</v>
          </cell>
          <cell r="L763">
            <v>10001876</v>
          </cell>
          <cell r="M763">
            <v>42284</v>
          </cell>
          <cell r="N763">
            <v>42285</v>
          </cell>
          <cell r="O763" t="str">
            <v>Requires Improvement S5 Reinspection Visit 1</v>
          </cell>
          <cell r="P763" t="str">
            <v>Schools - S5</v>
          </cell>
          <cell r="Q763" t="str">
            <v>NULL</v>
          </cell>
          <cell r="R763">
            <v>2</v>
          </cell>
          <cell r="S763" t="str">
            <v>NULL</v>
          </cell>
          <cell r="T763">
            <v>2</v>
          </cell>
          <cell r="U763">
            <v>2</v>
          </cell>
          <cell r="V763">
            <v>2</v>
          </cell>
          <cell r="W763">
            <v>2</v>
          </cell>
          <cell r="X763" t="str">
            <v>NULL</v>
          </cell>
          <cell r="Y763">
            <v>2</v>
          </cell>
          <cell r="Z763" t="str">
            <v>NULL</v>
          </cell>
          <cell r="AA763" t="str">
            <v>NULL</v>
          </cell>
          <cell r="AB763" t="str">
            <v>NULL</v>
          </cell>
          <cell r="AC763" t="str">
            <v>NULL</v>
          </cell>
          <cell r="AD763">
            <v>3</v>
          </cell>
          <cell r="AE763" t="str">
            <v>NULL</v>
          </cell>
          <cell r="AF763">
            <v>3</v>
          </cell>
          <cell r="AG763">
            <v>3</v>
          </cell>
          <cell r="AH763">
            <v>2</v>
          </cell>
          <cell r="AI763">
            <v>3</v>
          </cell>
          <cell r="AJ763" t="str">
            <v>NULL</v>
          </cell>
          <cell r="AK763" t="str">
            <v>NULL</v>
          </cell>
          <cell r="AL763" t="str">
            <v>NULL</v>
          </cell>
        </row>
        <row r="764">
          <cell r="A764">
            <v>124573</v>
          </cell>
          <cell r="B764">
            <v>9352067</v>
          </cell>
          <cell r="C764" t="str">
            <v>Bungay Primary School</v>
          </cell>
          <cell r="D764" t="str">
            <v>East of England</v>
          </cell>
          <cell r="E764" t="str">
            <v>East of England</v>
          </cell>
          <cell r="F764" t="str">
            <v>Suffolk</v>
          </cell>
          <cell r="G764" t="str">
            <v>Waveney</v>
          </cell>
          <cell r="H764" t="str">
            <v>NR35 1HA</v>
          </cell>
          <cell r="I764" t="str">
            <v>Community School</v>
          </cell>
          <cell r="J764" t="str">
            <v>Primary</v>
          </cell>
          <cell r="K764" t="str">
            <v>Does not have a sixth form</v>
          </cell>
          <cell r="L764">
            <v>10009949</v>
          </cell>
          <cell r="M764">
            <v>42345</v>
          </cell>
          <cell r="N764">
            <v>42345</v>
          </cell>
          <cell r="O764" t="str">
            <v>Requires Improvement monitoring Visit 2</v>
          </cell>
          <cell r="P764" t="str">
            <v>Schools - S8</v>
          </cell>
          <cell r="Q764" t="str">
            <v>NULL</v>
          </cell>
          <cell r="R764" t="str">
            <v>NULL</v>
          </cell>
          <cell r="S764" t="str">
            <v>NULL</v>
          </cell>
          <cell r="T764" t="str">
            <v>NULL</v>
          </cell>
          <cell r="U764" t="str">
            <v>NULL</v>
          </cell>
          <cell r="V764" t="str">
            <v>NULL</v>
          </cell>
          <cell r="W764" t="str">
            <v>NULL</v>
          </cell>
          <cell r="X764" t="str">
            <v>NULL</v>
          </cell>
          <cell r="Y764" t="str">
            <v>NULL</v>
          </cell>
          <cell r="Z764" t="str">
            <v>NULL</v>
          </cell>
          <cell r="AA764" t="str">
            <v>NULL</v>
          </cell>
          <cell r="AB764" t="str">
            <v>NULL</v>
          </cell>
          <cell r="AC764" t="str">
            <v>NULL</v>
          </cell>
          <cell r="AD764">
            <v>3</v>
          </cell>
          <cell r="AE764" t="str">
            <v>NULL</v>
          </cell>
          <cell r="AF764">
            <v>3</v>
          </cell>
          <cell r="AG764">
            <v>3</v>
          </cell>
          <cell r="AH764">
            <v>3</v>
          </cell>
          <cell r="AI764">
            <v>3</v>
          </cell>
          <cell r="AJ764" t="str">
            <v>NULL</v>
          </cell>
          <cell r="AK764">
            <v>2</v>
          </cell>
          <cell r="AL764">
            <v>9</v>
          </cell>
        </row>
        <row r="765">
          <cell r="A765">
            <v>124597</v>
          </cell>
          <cell r="B765">
            <v>9352095</v>
          </cell>
          <cell r="C765" t="str">
            <v>Melton Primary School</v>
          </cell>
          <cell r="D765" t="str">
            <v>East of England</v>
          </cell>
          <cell r="E765" t="str">
            <v>East of England</v>
          </cell>
          <cell r="F765" t="str">
            <v>Suffolk</v>
          </cell>
          <cell r="G765" t="str">
            <v>Suffolk Coastal</v>
          </cell>
          <cell r="H765" t="str">
            <v>IP12 1PG</v>
          </cell>
          <cell r="I765" t="str">
            <v>Community School</v>
          </cell>
          <cell r="J765" t="str">
            <v>Primary</v>
          </cell>
          <cell r="K765" t="str">
            <v>Does not have a sixth form</v>
          </cell>
          <cell r="L765">
            <v>10001877</v>
          </cell>
          <cell r="M765">
            <v>42270</v>
          </cell>
          <cell r="N765">
            <v>42271</v>
          </cell>
          <cell r="O765" t="str">
            <v>Requires Improvement S5 Reinspection Visit 1</v>
          </cell>
          <cell r="P765" t="str">
            <v>Schools - S5</v>
          </cell>
          <cell r="Q765" t="str">
            <v>NULL</v>
          </cell>
          <cell r="R765">
            <v>2</v>
          </cell>
          <cell r="S765" t="str">
            <v>NULL</v>
          </cell>
          <cell r="T765">
            <v>2</v>
          </cell>
          <cell r="U765">
            <v>2</v>
          </cell>
          <cell r="V765">
            <v>2</v>
          </cell>
          <cell r="W765">
            <v>2</v>
          </cell>
          <cell r="X765" t="str">
            <v>NULL</v>
          </cell>
          <cell r="Y765">
            <v>2</v>
          </cell>
          <cell r="Z765" t="str">
            <v>NULL</v>
          </cell>
          <cell r="AA765" t="str">
            <v>NULL</v>
          </cell>
          <cell r="AB765" t="str">
            <v>NULL</v>
          </cell>
          <cell r="AC765" t="str">
            <v>NULL</v>
          </cell>
          <cell r="AD765">
            <v>3</v>
          </cell>
          <cell r="AE765" t="str">
            <v>NULL</v>
          </cell>
          <cell r="AF765">
            <v>3</v>
          </cell>
          <cell r="AG765">
            <v>3</v>
          </cell>
          <cell r="AH765">
            <v>2</v>
          </cell>
          <cell r="AI765">
            <v>2</v>
          </cell>
          <cell r="AJ765" t="str">
            <v>NULL</v>
          </cell>
          <cell r="AK765" t="str">
            <v>NULL</v>
          </cell>
          <cell r="AL765" t="str">
            <v>NULL</v>
          </cell>
        </row>
        <row r="766">
          <cell r="A766">
            <v>124600</v>
          </cell>
          <cell r="B766">
            <v>9352098</v>
          </cell>
          <cell r="C766" t="str">
            <v>Middleton Community Primary School</v>
          </cell>
          <cell r="D766" t="str">
            <v>East of England</v>
          </cell>
          <cell r="E766" t="str">
            <v>East of England</v>
          </cell>
          <cell r="F766" t="str">
            <v>Suffolk</v>
          </cell>
          <cell r="G766" t="str">
            <v>Suffolk Coastal</v>
          </cell>
          <cell r="H766" t="str">
            <v>IP17 3NW</v>
          </cell>
          <cell r="I766" t="str">
            <v>Community School</v>
          </cell>
          <cell r="J766" t="str">
            <v>Primary</v>
          </cell>
          <cell r="K766" t="str">
            <v>Does not have a sixth form</v>
          </cell>
          <cell r="L766">
            <v>10006947</v>
          </cell>
          <cell r="M766">
            <v>42291</v>
          </cell>
          <cell r="N766">
            <v>42291</v>
          </cell>
          <cell r="O766" t="str">
            <v>Requires Improvement monitoring Visit 1</v>
          </cell>
          <cell r="P766" t="str">
            <v>Schools - S8</v>
          </cell>
          <cell r="Q766" t="str">
            <v>NULL</v>
          </cell>
          <cell r="R766" t="str">
            <v>NULL</v>
          </cell>
          <cell r="S766" t="str">
            <v>NULL</v>
          </cell>
          <cell r="T766" t="str">
            <v>NULL</v>
          </cell>
          <cell r="U766" t="str">
            <v>NULL</v>
          </cell>
          <cell r="V766" t="str">
            <v>NULL</v>
          </cell>
          <cell r="W766" t="str">
            <v>NULL</v>
          </cell>
          <cell r="X766" t="str">
            <v>NULL</v>
          </cell>
          <cell r="Y766" t="str">
            <v>NULL</v>
          </cell>
          <cell r="Z766" t="str">
            <v>NULL</v>
          </cell>
          <cell r="AA766" t="str">
            <v>NULL</v>
          </cell>
          <cell r="AB766" t="str">
            <v>NULL</v>
          </cell>
          <cell r="AC766" t="str">
            <v>NULL</v>
          </cell>
          <cell r="AD766">
            <v>3</v>
          </cell>
          <cell r="AE766" t="str">
            <v>NULL</v>
          </cell>
          <cell r="AF766">
            <v>3</v>
          </cell>
          <cell r="AG766">
            <v>3</v>
          </cell>
          <cell r="AH766">
            <v>3</v>
          </cell>
          <cell r="AI766">
            <v>3</v>
          </cell>
          <cell r="AJ766" t="str">
            <v>NULL</v>
          </cell>
          <cell r="AK766">
            <v>3</v>
          </cell>
          <cell r="AL766">
            <v>9</v>
          </cell>
        </row>
        <row r="767">
          <cell r="A767">
            <v>124603</v>
          </cell>
          <cell r="B767">
            <v>9352102</v>
          </cell>
          <cell r="C767" t="str">
            <v>Peasenhall Primary School</v>
          </cell>
          <cell r="D767" t="str">
            <v>East of England</v>
          </cell>
          <cell r="E767" t="str">
            <v>East of England</v>
          </cell>
          <cell r="F767" t="str">
            <v>Suffolk</v>
          </cell>
          <cell r="G767" t="str">
            <v>Suffolk Coastal</v>
          </cell>
          <cell r="H767" t="str">
            <v>IP17 2HS</v>
          </cell>
          <cell r="I767" t="str">
            <v>Community School</v>
          </cell>
          <cell r="J767" t="str">
            <v>Primary</v>
          </cell>
          <cell r="K767" t="str">
            <v>Does not have a sixth form</v>
          </cell>
          <cell r="L767">
            <v>10006953</v>
          </cell>
          <cell r="M767">
            <v>42299</v>
          </cell>
          <cell r="N767">
            <v>42300</v>
          </cell>
          <cell r="O767" t="str">
            <v>Schools into Special Measures Visit 1</v>
          </cell>
          <cell r="P767" t="str">
            <v>Schools - S8</v>
          </cell>
          <cell r="Q767" t="str">
            <v>NULL</v>
          </cell>
          <cell r="R767" t="str">
            <v>NULL</v>
          </cell>
          <cell r="S767" t="str">
            <v>NULL</v>
          </cell>
          <cell r="T767" t="str">
            <v>NULL</v>
          </cell>
          <cell r="U767" t="str">
            <v>NULL</v>
          </cell>
          <cell r="V767" t="str">
            <v>NULL</v>
          </cell>
          <cell r="W767" t="str">
            <v>NULL</v>
          </cell>
          <cell r="X767" t="str">
            <v>NULL</v>
          </cell>
          <cell r="Y767" t="str">
            <v>NULL</v>
          </cell>
          <cell r="Z767" t="str">
            <v>NULL</v>
          </cell>
          <cell r="AA767" t="str">
            <v>NULL</v>
          </cell>
          <cell r="AB767" t="str">
            <v>NULL</v>
          </cell>
          <cell r="AC767" t="str">
            <v>NULL</v>
          </cell>
          <cell r="AD767">
            <v>4</v>
          </cell>
          <cell r="AE767" t="str">
            <v>SM</v>
          </cell>
          <cell r="AF767">
            <v>4</v>
          </cell>
          <cell r="AG767">
            <v>4</v>
          </cell>
          <cell r="AH767">
            <v>3</v>
          </cell>
          <cell r="AI767">
            <v>4</v>
          </cell>
          <cell r="AJ767" t="str">
            <v>NULL</v>
          </cell>
          <cell r="AK767">
            <v>3</v>
          </cell>
          <cell r="AL767">
            <v>9</v>
          </cell>
        </row>
        <row r="768">
          <cell r="A768">
            <v>124612</v>
          </cell>
          <cell r="B768">
            <v>9352114</v>
          </cell>
          <cell r="C768" t="str">
            <v>Freeman Community Primary School</v>
          </cell>
          <cell r="D768" t="str">
            <v>East of England</v>
          </cell>
          <cell r="E768" t="str">
            <v>East of England</v>
          </cell>
          <cell r="F768" t="str">
            <v>Suffolk</v>
          </cell>
          <cell r="G768" t="str">
            <v>Bury St Edmunds</v>
          </cell>
          <cell r="H768" t="str">
            <v>IP14 4BQ</v>
          </cell>
          <cell r="I768" t="str">
            <v>Community School</v>
          </cell>
          <cell r="J768" t="str">
            <v>Primary</v>
          </cell>
          <cell r="K768" t="str">
            <v>Does not have a sixth form</v>
          </cell>
          <cell r="L768">
            <v>10001375</v>
          </cell>
          <cell r="M768">
            <v>42318</v>
          </cell>
          <cell r="N768">
            <v>42318</v>
          </cell>
          <cell r="O768" t="str">
            <v>Maintained Academy and School Short inspection</v>
          </cell>
          <cell r="P768" t="str">
            <v>Schools - Short inspection</v>
          </cell>
          <cell r="Q768" t="str">
            <v>NULL</v>
          </cell>
          <cell r="R768" t="str">
            <v>NULL</v>
          </cell>
          <cell r="S768" t="str">
            <v>NULL</v>
          </cell>
          <cell r="T768" t="str">
            <v>NULL</v>
          </cell>
          <cell r="U768" t="str">
            <v>NULL</v>
          </cell>
          <cell r="V768" t="str">
            <v>NULL</v>
          </cell>
          <cell r="W768" t="str">
            <v>NULL</v>
          </cell>
          <cell r="X768" t="str">
            <v>NULL</v>
          </cell>
          <cell r="Y768" t="str">
            <v>NULL</v>
          </cell>
          <cell r="Z768" t="str">
            <v>NULL</v>
          </cell>
          <cell r="AA768" t="str">
            <v>NULL</v>
          </cell>
          <cell r="AB768" t="str">
            <v>NULL</v>
          </cell>
          <cell r="AC768" t="str">
            <v>NULL</v>
          </cell>
          <cell r="AD768">
            <v>2</v>
          </cell>
          <cell r="AE768" t="str">
            <v>NULL</v>
          </cell>
          <cell r="AF768">
            <v>2</v>
          </cell>
          <cell r="AG768">
            <v>2</v>
          </cell>
          <cell r="AH768">
            <v>2</v>
          </cell>
          <cell r="AI768">
            <v>2</v>
          </cell>
          <cell r="AJ768" t="str">
            <v>NULL</v>
          </cell>
          <cell r="AK768">
            <v>2</v>
          </cell>
          <cell r="AL768">
            <v>9</v>
          </cell>
        </row>
        <row r="769">
          <cell r="A769">
            <v>124621</v>
          </cell>
          <cell r="B769">
            <v>9352128</v>
          </cell>
          <cell r="C769" t="str">
            <v>Yoxford Primary School</v>
          </cell>
          <cell r="D769" t="str">
            <v>East of England</v>
          </cell>
          <cell r="E769" t="str">
            <v>East of England</v>
          </cell>
          <cell r="F769" t="str">
            <v>Suffolk</v>
          </cell>
          <cell r="G769" t="str">
            <v>Suffolk Coastal</v>
          </cell>
          <cell r="H769" t="str">
            <v>IP17 3EU</v>
          </cell>
          <cell r="I769" t="str">
            <v>Community School</v>
          </cell>
          <cell r="J769" t="str">
            <v>Primary</v>
          </cell>
          <cell r="K769" t="str">
            <v>Does not have a sixth form</v>
          </cell>
          <cell r="L769">
            <v>10006952</v>
          </cell>
          <cell r="M769">
            <v>42346</v>
          </cell>
          <cell r="N769">
            <v>42347</v>
          </cell>
          <cell r="O769" t="str">
            <v>Schools into Special Measures Visit 1</v>
          </cell>
          <cell r="P769" t="str">
            <v>Schools - S8</v>
          </cell>
          <cell r="Q769" t="str">
            <v>NULL</v>
          </cell>
          <cell r="R769" t="str">
            <v>NULL</v>
          </cell>
          <cell r="S769" t="str">
            <v>NULL</v>
          </cell>
          <cell r="T769" t="str">
            <v>NULL</v>
          </cell>
          <cell r="U769" t="str">
            <v>NULL</v>
          </cell>
          <cell r="V769" t="str">
            <v>NULL</v>
          </cell>
          <cell r="W769" t="str">
            <v>NULL</v>
          </cell>
          <cell r="X769" t="str">
            <v>NULL</v>
          </cell>
          <cell r="Y769" t="str">
            <v>NULL</v>
          </cell>
          <cell r="Z769" t="str">
            <v>NULL</v>
          </cell>
          <cell r="AA769" t="str">
            <v>NULL</v>
          </cell>
          <cell r="AB769" t="str">
            <v>NULL</v>
          </cell>
          <cell r="AC769" t="str">
            <v>NULL</v>
          </cell>
          <cell r="AD769">
            <v>4</v>
          </cell>
          <cell r="AE769" t="str">
            <v>SM</v>
          </cell>
          <cell r="AF769">
            <v>4</v>
          </cell>
          <cell r="AG769">
            <v>4</v>
          </cell>
          <cell r="AH769">
            <v>3</v>
          </cell>
          <cell r="AI769">
            <v>4</v>
          </cell>
          <cell r="AJ769" t="str">
            <v>NULL</v>
          </cell>
          <cell r="AK769">
            <v>4</v>
          </cell>
          <cell r="AL769">
            <v>9</v>
          </cell>
        </row>
        <row r="770">
          <cell r="A770">
            <v>124641</v>
          </cell>
          <cell r="B770">
            <v>9352152</v>
          </cell>
          <cell r="C770" t="str">
            <v>Woods Loke Community Primary School</v>
          </cell>
          <cell r="D770" t="str">
            <v>East of England</v>
          </cell>
          <cell r="E770" t="str">
            <v>East of England</v>
          </cell>
          <cell r="F770" t="str">
            <v>Suffolk</v>
          </cell>
          <cell r="G770" t="str">
            <v>Waveney</v>
          </cell>
          <cell r="H770" t="str">
            <v>NR32 3EB</v>
          </cell>
          <cell r="I770" t="str">
            <v>Community School</v>
          </cell>
          <cell r="J770" t="str">
            <v>Primary</v>
          </cell>
          <cell r="K770" t="str">
            <v>Does not have a sixth form</v>
          </cell>
          <cell r="L770">
            <v>10009909</v>
          </cell>
          <cell r="M770">
            <v>42334</v>
          </cell>
          <cell r="N770">
            <v>42334</v>
          </cell>
          <cell r="O770" t="str">
            <v>Requires Improvement monitoring Visit 2</v>
          </cell>
          <cell r="P770" t="str">
            <v>Schools - S8</v>
          </cell>
          <cell r="Q770" t="str">
            <v>NULL</v>
          </cell>
          <cell r="R770" t="str">
            <v>NULL</v>
          </cell>
          <cell r="S770" t="str">
            <v>NULL</v>
          </cell>
          <cell r="T770" t="str">
            <v>NULL</v>
          </cell>
          <cell r="U770" t="str">
            <v>NULL</v>
          </cell>
          <cell r="V770" t="str">
            <v>NULL</v>
          </cell>
          <cell r="W770" t="str">
            <v>NULL</v>
          </cell>
          <cell r="X770" t="str">
            <v>NULL</v>
          </cell>
          <cell r="Y770" t="str">
            <v>NULL</v>
          </cell>
          <cell r="Z770" t="str">
            <v>NULL</v>
          </cell>
          <cell r="AA770" t="str">
            <v>NULL</v>
          </cell>
          <cell r="AB770" t="str">
            <v>NULL</v>
          </cell>
          <cell r="AC770" t="str">
            <v>NULL</v>
          </cell>
          <cell r="AD770">
            <v>3</v>
          </cell>
          <cell r="AE770" t="str">
            <v>NULL</v>
          </cell>
          <cell r="AF770">
            <v>3</v>
          </cell>
          <cell r="AG770">
            <v>3</v>
          </cell>
          <cell r="AH770">
            <v>2</v>
          </cell>
          <cell r="AI770">
            <v>3</v>
          </cell>
          <cell r="AJ770" t="str">
            <v>NULL</v>
          </cell>
          <cell r="AK770">
            <v>2</v>
          </cell>
          <cell r="AL770">
            <v>9</v>
          </cell>
        </row>
        <row r="771">
          <cell r="A771">
            <v>124642</v>
          </cell>
          <cell r="B771">
            <v>9352153</v>
          </cell>
          <cell r="C771" t="str">
            <v>Elm Tree Community Primary School</v>
          </cell>
          <cell r="D771" t="str">
            <v>East of England</v>
          </cell>
          <cell r="E771" t="str">
            <v>East of England</v>
          </cell>
          <cell r="F771" t="str">
            <v>Suffolk</v>
          </cell>
          <cell r="G771" t="str">
            <v>Waveney</v>
          </cell>
          <cell r="H771" t="str">
            <v>NR33 9HN</v>
          </cell>
          <cell r="I771" t="str">
            <v>Community School</v>
          </cell>
          <cell r="J771" t="str">
            <v>Primary</v>
          </cell>
          <cell r="K771" t="str">
            <v>Does not have a sixth form</v>
          </cell>
          <cell r="L771">
            <v>10005385</v>
          </cell>
          <cell r="M771">
            <v>42332</v>
          </cell>
          <cell r="N771">
            <v>42333</v>
          </cell>
          <cell r="O771" t="str">
            <v>Schools into Special Measures Visit 2</v>
          </cell>
          <cell r="P771" t="str">
            <v>Schools - S8</v>
          </cell>
          <cell r="Q771" t="str">
            <v>NULL</v>
          </cell>
          <cell r="R771" t="str">
            <v>NULL</v>
          </cell>
          <cell r="S771" t="str">
            <v>NULL</v>
          </cell>
          <cell r="T771" t="str">
            <v>NULL</v>
          </cell>
          <cell r="U771" t="str">
            <v>NULL</v>
          </cell>
          <cell r="V771" t="str">
            <v>NULL</v>
          </cell>
          <cell r="W771" t="str">
            <v>NULL</v>
          </cell>
          <cell r="X771" t="str">
            <v>NULL</v>
          </cell>
          <cell r="Y771" t="str">
            <v>NULL</v>
          </cell>
          <cell r="Z771" t="str">
            <v>NULL</v>
          </cell>
          <cell r="AA771" t="str">
            <v>NULL</v>
          </cell>
          <cell r="AB771" t="str">
            <v>NULL</v>
          </cell>
          <cell r="AC771" t="str">
            <v>NULL</v>
          </cell>
          <cell r="AD771">
            <v>4</v>
          </cell>
          <cell r="AE771" t="str">
            <v>SM</v>
          </cell>
          <cell r="AF771">
            <v>4</v>
          </cell>
          <cell r="AG771">
            <v>4</v>
          </cell>
          <cell r="AH771">
            <v>3</v>
          </cell>
          <cell r="AI771">
            <v>4</v>
          </cell>
          <cell r="AJ771" t="str">
            <v>NULL</v>
          </cell>
          <cell r="AK771">
            <v>3</v>
          </cell>
          <cell r="AL771">
            <v>9</v>
          </cell>
        </row>
        <row r="772">
          <cell r="A772">
            <v>124649</v>
          </cell>
          <cell r="B772">
            <v>9352161</v>
          </cell>
          <cell r="C772" t="str">
            <v>Murrayfield Community Primary School</v>
          </cell>
          <cell r="D772" t="str">
            <v>East of England</v>
          </cell>
          <cell r="E772" t="str">
            <v>East of England</v>
          </cell>
          <cell r="F772" t="str">
            <v>Suffolk</v>
          </cell>
          <cell r="G772" t="str">
            <v>Ipswich</v>
          </cell>
          <cell r="H772" t="str">
            <v>IP3 9JL</v>
          </cell>
          <cell r="I772" t="str">
            <v>Community School</v>
          </cell>
          <cell r="J772" t="str">
            <v>Primary</v>
          </cell>
          <cell r="K772" t="str">
            <v>Does not have a sixth form</v>
          </cell>
          <cell r="L772">
            <v>10001871</v>
          </cell>
          <cell r="M772">
            <v>42271</v>
          </cell>
          <cell r="N772">
            <v>42272</v>
          </cell>
          <cell r="O772" t="str">
            <v>Requires Improvement S5 Reinspection Visit 1</v>
          </cell>
          <cell r="P772" t="str">
            <v>Schools - S5</v>
          </cell>
          <cell r="Q772" t="str">
            <v>NULL</v>
          </cell>
          <cell r="R772">
            <v>4</v>
          </cell>
          <cell r="S772" t="str">
            <v>SWK</v>
          </cell>
          <cell r="T772">
            <v>4</v>
          </cell>
          <cell r="U772">
            <v>4</v>
          </cell>
          <cell r="V772">
            <v>4</v>
          </cell>
          <cell r="W772">
            <v>3</v>
          </cell>
          <cell r="X772" t="str">
            <v>NULL</v>
          </cell>
          <cell r="Y772">
            <v>3</v>
          </cell>
          <cell r="Z772" t="str">
            <v>NULL</v>
          </cell>
          <cell r="AA772" t="str">
            <v>NULL</v>
          </cell>
          <cell r="AB772" t="str">
            <v>NULL</v>
          </cell>
          <cell r="AC772" t="str">
            <v>NULL</v>
          </cell>
          <cell r="AD772">
            <v>3</v>
          </cell>
          <cell r="AE772" t="str">
            <v>NULL</v>
          </cell>
          <cell r="AF772">
            <v>3</v>
          </cell>
          <cell r="AG772">
            <v>3</v>
          </cell>
          <cell r="AH772">
            <v>2</v>
          </cell>
          <cell r="AI772">
            <v>3</v>
          </cell>
          <cell r="AJ772" t="str">
            <v>NULL</v>
          </cell>
          <cell r="AK772" t="str">
            <v>NULL</v>
          </cell>
          <cell r="AL772" t="str">
            <v>NULL</v>
          </cell>
        </row>
        <row r="773">
          <cell r="A773">
            <v>124670</v>
          </cell>
          <cell r="B773">
            <v>9352186</v>
          </cell>
          <cell r="C773" t="str">
            <v>Halifax Primary School</v>
          </cell>
          <cell r="D773" t="str">
            <v>East of England</v>
          </cell>
          <cell r="E773" t="str">
            <v>East of England</v>
          </cell>
          <cell r="F773" t="str">
            <v>Suffolk</v>
          </cell>
          <cell r="G773" t="str">
            <v>Ipswich</v>
          </cell>
          <cell r="H773" t="str">
            <v>IP2 8PY</v>
          </cell>
          <cell r="I773" t="str">
            <v>Community School</v>
          </cell>
          <cell r="J773" t="str">
            <v>Primary</v>
          </cell>
          <cell r="K773" t="str">
            <v>Does not have a sixth form</v>
          </cell>
          <cell r="L773">
            <v>10001872</v>
          </cell>
          <cell r="M773">
            <v>42283</v>
          </cell>
          <cell r="N773">
            <v>42284</v>
          </cell>
          <cell r="O773" t="str">
            <v>Requires Improvement S5 Reinspection Visit 1</v>
          </cell>
          <cell r="P773" t="str">
            <v>Schools - S5</v>
          </cell>
          <cell r="Q773" t="str">
            <v>NULL</v>
          </cell>
          <cell r="R773">
            <v>2</v>
          </cell>
          <cell r="S773" t="str">
            <v>NULL</v>
          </cell>
          <cell r="T773">
            <v>2</v>
          </cell>
          <cell r="U773">
            <v>2</v>
          </cell>
          <cell r="V773">
            <v>2</v>
          </cell>
          <cell r="W773">
            <v>2</v>
          </cell>
          <cell r="X773" t="str">
            <v>NULL</v>
          </cell>
          <cell r="Y773">
            <v>2</v>
          </cell>
          <cell r="Z773" t="str">
            <v>NULL</v>
          </cell>
          <cell r="AA773" t="str">
            <v>NULL</v>
          </cell>
          <cell r="AB773" t="str">
            <v>NULL</v>
          </cell>
          <cell r="AC773" t="str">
            <v>NULL</v>
          </cell>
          <cell r="AD773">
            <v>3</v>
          </cell>
          <cell r="AE773" t="str">
            <v>NULL</v>
          </cell>
          <cell r="AF773">
            <v>3</v>
          </cell>
          <cell r="AG773">
            <v>3</v>
          </cell>
          <cell r="AH773">
            <v>2</v>
          </cell>
          <cell r="AI773">
            <v>3</v>
          </cell>
          <cell r="AJ773" t="str">
            <v>NULL</v>
          </cell>
          <cell r="AK773" t="str">
            <v>NULL</v>
          </cell>
          <cell r="AL773" t="str">
            <v>NULL</v>
          </cell>
        </row>
        <row r="774">
          <cell r="A774">
            <v>124678</v>
          </cell>
          <cell r="B774">
            <v>9352921</v>
          </cell>
          <cell r="C774" t="str">
            <v>Ickworth Park Primary School</v>
          </cell>
          <cell r="D774" t="str">
            <v>East of England</v>
          </cell>
          <cell r="E774" t="str">
            <v>East of England</v>
          </cell>
          <cell r="F774" t="str">
            <v>Suffolk</v>
          </cell>
          <cell r="G774" t="str">
            <v>Bury St Edmunds</v>
          </cell>
          <cell r="H774" t="str">
            <v>IP29 5SB</v>
          </cell>
          <cell r="I774" t="str">
            <v>Community School</v>
          </cell>
          <cell r="J774" t="str">
            <v>Primary</v>
          </cell>
          <cell r="K774" t="str">
            <v>Does not have a sixth form</v>
          </cell>
          <cell r="L774">
            <v>10001313</v>
          </cell>
          <cell r="M774">
            <v>42325</v>
          </cell>
          <cell r="N774">
            <v>42325</v>
          </cell>
          <cell r="O774" t="str">
            <v>Maintained Academy and School Short inspection</v>
          </cell>
          <cell r="P774" t="str">
            <v>Schools - Short inspection</v>
          </cell>
          <cell r="Q774" t="str">
            <v>NULL</v>
          </cell>
          <cell r="R774" t="str">
            <v>NULL</v>
          </cell>
          <cell r="S774" t="str">
            <v>NULL</v>
          </cell>
          <cell r="T774" t="str">
            <v>NULL</v>
          </cell>
          <cell r="U774" t="str">
            <v>NULL</v>
          </cell>
          <cell r="V774" t="str">
            <v>NULL</v>
          </cell>
          <cell r="W774" t="str">
            <v>NULL</v>
          </cell>
          <cell r="X774" t="str">
            <v>NULL</v>
          </cell>
          <cell r="Y774" t="str">
            <v>NULL</v>
          </cell>
          <cell r="Z774" t="str">
            <v>NULL</v>
          </cell>
          <cell r="AA774" t="str">
            <v>NULL</v>
          </cell>
          <cell r="AB774" t="str">
            <v>NULL</v>
          </cell>
          <cell r="AC774" t="str">
            <v>NULL</v>
          </cell>
          <cell r="AD774">
            <v>2</v>
          </cell>
          <cell r="AE774" t="str">
            <v>NULL</v>
          </cell>
          <cell r="AF774">
            <v>1</v>
          </cell>
          <cell r="AG774">
            <v>2</v>
          </cell>
          <cell r="AH774">
            <v>2</v>
          </cell>
          <cell r="AI774">
            <v>2</v>
          </cell>
          <cell r="AJ774" t="str">
            <v>NULL</v>
          </cell>
          <cell r="AK774">
            <v>2</v>
          </cell>
          <cell r="AL774">
            <v>9</v>
          </cell>
        </row>
        <row r="775">
          <cell r="A775">
            <v>124686</v>
          </cell>
          <cell r="B775">
            <v>9353000</v>
          </cell>
          <cell r="C775" t="str">
            <v>Acton Church of England Voluntary Controlled Primary School</v>
          </cell>
          <cell r="D775" t="str">
            <v>East of England</v>
          </cell>
          <cell r="E775" t="str">
            <v>East of England</v>
          </cell>
          <cell r="F775" t="str">
            <v>Suffolk</v>
          </cell>
          <cell r="G775" t="str">
            <v>South Suffolk</v>
          </cell>
          <cell r="H775" t="str">
            <v>CO10 0US</v>
          </cell>
          <cell r="I775" t="str">
            <v>Voluntary Controlled School</v>
          </cell>
          <cell r="J775" t="str">
            <v>Primary</v>
          </cell>
          <cell r="K775" t="str">
            <v>Does not have a sixth form</v>
          </cell>
          <cell r="L775">
            <v>10005537</v>
          </cell>
          <cell r="M775">
            <v>42311</v>
          </cell>
          <cell r="N775">
            <v>42312</v>
          </cell>
          <cell r="O775" t="str">
            <v>Maintained Academy and School Short inspection</v>
          </cell>
          <cell r="P775" t="str">
            <v>Schools - S8 deemed S5</v>
          </cell>
          <cell r="Q775" t="str">
            <v>NULL</v>
          </cell>
          <cell r="R775">
            <v>3</v>
          </cell>
          <cell r="S775" t="str">
            <v>NULL</v>
          </cell>
          <cell r="T775">
            <v>3</v>
          </cell>
          <cell r="U775">
            <v>3</v>
          </cell>
          <cell r="V775">
            <v>2</v>
          </cell>
          <cell r="W775">
            <v>3</v>
          </cell>
          <cell r="X775" t="str">
            <v>NULL</v>
          </cell>
          <cell r="Y775">
            <v>2</v>
          </cell>
          <cell r="Z775" t="str">
            <v>NULL</v>
          </cell>
          <cell r="AA775" t="str">
            <v>NULL</v>
          </cell>
          <cell r="AB775" t="str">
            <v>NULL</v>
          </cell>
          <cell r="AC775" t="str">
            <v>NULL</v>
          </cell>
          <cell r="AD775">
            <v>2</v>
          </cell>
          <cell r="AE775" t="str">
            <v>NULL</v>
          </cell>
          <cell r="AF775">
            <v>2</v>
          </cell>
          <cell r="AG775">
            <v>2</v>
          </cell>
          <cell r="AH775">
            <v>2</v>
          </cell>
          <cell r="AI775">
            <v>3</v>
          </cell>
          <cell r="AJ775" t="str">
            <v>NULL</v>
          </cell>
          <cell r="AK775">
            <v>2</v>
          </cell>
          <cell r="AL775">
            <v>9</v>
          </cell>
        </row>
        <row r="776">
          <cell r="A776">
            <v>124689</v>
          </cell>
          <cell r="B776">
            <v>9353004</v>
          </cell>
          <cell r="C776" t="str">
            <v>Barningham Church of England Voluntary Controlled Primary School</v>
          </cell>
          <cell r="D776" t="str">
            <v>East of England</v>
          </cell>
          <cell r="E776" t="str">
            <v>East of England</v>
          </cell>
          <cell r="F776" t="str">
            <v>Suffolk</v>
          </cell>
          <cell r="G776" t="str">
            <v>West Suffolk</v>
          </cell>
          <cell r="H776" t="str">
            <v>IP31 1DD</v>
          </cell>
          <cell r="I776" t="str">
            <v>Voluntary Controlled School</v>
          </cell>
          <cell r="J776" t="str">
            <v>Primary</v>
          </cell>
          <cell r="K776" t="str">
            <v>Does not have a sixth form</v>
          </cell>
          <cell r="L776">
            <v>10001870</v>
          </cell>
          <cell r="M776">
            <v>42334</v>
          </cell>
          <cell r="N776">
            <v>42335</v>
          </cell>
          <cell r="O776" t="str">
            <v>Requires Improvement S5 Reinspection Visit 1</v>
          </cell>
          <cell r="P776" t="str">
            <v>Schools - S5</v>
          </cell>
          <cell r="Q776" t="str">
            <v>NULL</v>
          </cell>
          <cell r="R776">
            <v>2</v>
          </cell>
          <cell r="S776" t="str">
            <v>NULL</v>
          </cell>
          <cell r="T776">
            <v>2</v>
          </cell>
          <cell r="U776">
            <v>2</v>
          </cell>
          <cell r="V776">
            <v>2</v>
          </cell>
          <cell r="W776">
            <v>2</v>
          </cell>
          <cell r="X776" t="str">
            <v>NULL</v>
          </cell>
          <cell r="Y776">
            <v>2</v>
          </cell>
          <cell r="Z776" t="str">
            <v>NULL</v>
          </cell>
          <cell r="AA776" t="str">
            <v>NULL</v>
          </cell>
          <cell r="AB776" t="str">
            <v>NULL</v>
          </cell>
          <cell r="AC776" t="str">
            <v>NULL</v>
          </cell>
          <cell r="AD776">
            <v>3</v>
          </cell>
          <cell r="AE776" t="str">
            <v>NULL</v>
          </cell>
          <cell r="AF776">
            <v>3</v>
          </cell>
          <cell r="AG776">
            <v>3</v>
          </cell>
          <cell r="AH776">
            <v>2</v>
          </cell>
          <cell r="AI776">
            <v>3</v>
          </cell>
          <cell r="AJ776" t="str">
            <v>NULL</v>
          </cell>
          <cell r="AK776" t="str">
            <v>NULL</v>
          </cell>
          <cell r="AL776" t="str">
            <v>NULL</v>
          </cell>
        </row>
        <row r="777">
          <cell r="A777">
            <v>124716</v>
          </cell>
          <cell r="B777">
            <v>9353063</v>
          </cell>
          <cell r="C777" t="str">
            <v>St Christopher's CEVCP School</v>
          </cell>
          <cell r="D777" t="str">
            <v>East of England</v>
          </cell>
          <cell r="E777" t="str">
            <v>East of England</v>
          </cell>
          <cell r="F777" t="str">
            <v>Suffolk</v>
          </cell>
          <cell r="G777" t="str">
            <v>West Suffolk</v>
          </cell>
          <cell r="H777" t="str">
            <v>IP28 8XQ</v>
          </cell>
          <cell r="I777" t="str">
            <v>Voluntary Controlled School</v>
          </cell>
          <cell r="J777" t="str">
            <v>Primary</v>
          </cell>
          <cell r="K777" t="str">
            <v>Does not have a sixth form</v>
          </cell>
          <cell r="L777">
            <v>10003976</v>
          </cell>
          <cell r="M777">
            <v>42283</v>
          </cell>
          <cell r="N777">
            <v>42284</v>
          </cell>
          <cell r="O777" t="str">
            <v>Schools into Special Measures Visit 3</v>
          </cell>
          <cell r="P777" t="str">
            <v>Schools - S8</v>
          </cell>
          <cell r="Q777" t="str">
            <v>NULL</v>
          </cell>
          <cell r="R777" t="str">
            <v>NULL</v>
          </cell>
          <cell r="S777" t="str">
            <v>NULL</v>
          </cell>
          <cell r="T777" t="str">
            <v>NULL</v>
          </cell>
          <cell r="U777" t="str">
            <v>NULL</v>
          </cell>
          <cell r="V777" t="str">
            <v>NULL</v>
          </cell>
          <cell r="W777" t="str">
            <v>NULL</v>
          </cell>
          <cell r="X777" t="str">
            <v>NULL</v>
          </cell>
          <cell r="Y777" t="str">
            <v>NULL</v>
          </cell>
          <cell r="Z777" t="str">
            <v>NULL</v>
          </cell>
          <cell r="AA777" t="str">
            <v>NULL</v>
          </cell>
          <cell r="AB777" t="str">
            <v>NULL</v>
          </cell>
          <cell r="AC777" t="str">
            <v>NULL</v>
          </cell>
          <cell r="AD777">
            <v>4</v>
          </cell>
          <cell r="AE777" t="str">
            <v>SM</v>
          </cell>
          <cell r="AF777">
            <v>4</v>
          </cell>
          <cell r="AG777">
            <v>4</v>
          </cell>
          <cell r="AH777">
            <v>4</v>
          </cell>
          <cell r="AI777">
            <v>4</v>
          </cell>
          <cell r="AJ777" t="str">
            <v>NULL</v>
          </cell>
          <cell r="AK777">
            <v>3</v>
          </cell>
          <cell r="AL777">
            <v>9</v>
          </cell>
        </row>
        <row r="778">
          <cell r="A778">
            <v>124722</v>
          </cell>
          <cell r="B778">
            <v>9353077</v>
          </cell>
          <cell r="C778" t="str">
            <v>Bramfield Church of England Voluntary Controlled Primary School</v>
          </cell>
          <cell r="D778" t="str">
            <v>East of England</v>
          </cell>
          <cell r="E778" t="str">
            <v>East of England</v>
          </cell>
          <cell r="F778" t="str">
            <v>Suffolk</v>
          </cell>
          <cell r="G778" t="str">
            <v>Suffolk Coastal</v>
          </cell>
          <cell r="H778" t="str">
            <v>IP19 9HZ</v>
          </cell>
          <cell r="I778" t="str">
            <v>Voluntary Controlled School</v>
          </cell>
          <cell r="J778" t="str">
            <v>Primary</v>
          </cell>
          <cell r="K778" t="str">
            <v>Does not have a sixth form</v>
          </cell>
          <cell r="L778">
            <v>10005350</v>
          </cell>
          <cell r="M778">
            <v>42290</v>
          </cell>
          <cell r="N778">
            <v>42290</v>
          </cell>
          <cell r="O778" t="str">
            <v>Schools with Serious Weaknesses Visit 2</v>
          </cell>
          <cell r="P778" t="str">
            <v>Schools - S8</v>
          </cell>
          <cell r="Q778" t="str">
            <v>NULL</v>
          </cell>
          <cell r="R778" t="str">
            <v>NULL</v>
          </cell>
          <cell r="S778" t="str">
            <v>NULL</v>
          </cell>
          <cell r="T778" t="str">
            <v>NULL</v>
          </cell>
          <cell r="U778" t="str">
            <v>NULL</v>
          </cell>
          <cell r="V778" t="str">
            <v>NULL</v>
          </cell>
          <cell r="W778" t="str">
            <v>NULL</v>
          </cell>
          <cell r="X778" t="str">
            <v>NULL</v>
          </cell>
          <cell r="Y778" t="str">
            <v>NULL</v>
          </cell>
          <cell r="Z778" t="str">
            <v>NULL</v>
          </cell>
          <cell r="AA778" t="str">
            <v>NULL</v>
          </cell>
          <cell r="AB778" t="str">
            <v>NULL</v>
          </cell>
          <cell r="AC778" t="str">
            <v>NULL</v>
          </cell>
          <cell r="AD778">
            <v>4</v>
          </cell>
          <cell r="AE778" t="str">
            <v>SWK</v>
          </cell>
          <cell r="AF778">
            <v>4</v>
          </cell>
          <cell r="AG778">
            <v>3</v>
          </cell>
          <cell r="AH778">
            <v>2</v>
          </cell>
          <cell r="AI778">
            <v>3</v>
          </cell>
          <cell r="AJ778" t="str">
            <v>NULL</v>
          </cell>
          <cell r="AK778">
            <v>2</v>
          </cell>
          <cell r="AL778">
            <v>9</v>
          </cell>
        </row>
        <row r="779">
          <cell r="A779">
            <v>124733</v>
          </cell>
          <cell r="B779">
            <v>9353091</v>
          </cell>
          <cell r="C779" t="str">
            <v>Crawford's Church of England Voluntary Controlled Primary School</v>
          </cell>
          <cell r="D779" t="str">
            <v>East of England</v>
          </cell>
          <cell r="E779" t="str">
            <v>East of England</v>
          </cell>
          <cell r="F779" t="str">
            <v>Suffolk</v>
          </cell>
          <cell r="G779" t="str">
            <v>Bury St Edmunds</v>
          </cell>
          <cell r="H779" t="str">
            <v>IP14 3QZ</v>
          </cell>
          <cell r="I779" t="str">
            <v>Voluntary Controlled School</v>
          </cell>
          <cell r="J779" t="str">
            <v>Primary</v>
          </cell>
          <cell r="K779" t="str">
            <v>Does not have a sixth form</v>
          </cell>
          <cell r="L779">
            <v>10001879</v>
          </cell>
          <cell r="M779">
            <v>42291</v>
          </cell>
          <cell r="N779">
            <v>42292</v>
          </cell>
          <cell r="O779" t="str">
            <v>Requires Improvement S5 Reinspection Visit 1</v>
          </cell>
          <cell r="P779" t="str">
            <v>Schools - S5</v>
          </cell>
          <cell r="Q779" t="str">
            <v>NULL</v>
          </cell>
          <cell r="R779">
            <v>2</v>
          </cell>
          <cell r="S779" t="str">
            <v>NULL</v>
          </cell>
          <cell r="T779">
            <v>2</v>
          </cell>
          <cell r="U779">
            <v>2</v>
          </cell>
          <cell r="V779">
            <v>2</v>
          </cell>
          <cell r="W779">
            <v>2</v>
          </cell>
          <cell r="X779" t="str">
            <v>NULL</v>
          </cell>
          <cell r="Y779">
            <v>2</v>
          </cell>
          <cell r="Z779" t="str">
            <v>NULL</v>
          </cell>
          <cell r="AA779" t="str">
            <v>NULL</v>
          </cell>
          <cell r="AB779" t="str">
            <v>NULL</v>
          </cell>
          <cell r="AC779" t="str">
            <v>NULL</v>
          </cell>
          <cell r="AD779">
            <v>3</v>
          </cell>
          <cell r="AE779" t="str">
            <v>NULL</v>
          </cell>
          <cell r="AF779">
            <v>3</v>
          </cell>
          <cell r="AG779">
            <v>3</v>
          </cell>
          <cell r="AH779">
            <v>3</v>
          </cell>
          <cell r="AI779">
            <v>3</v>
          </cell>
          <cell r="AJ779" t="str">
            <v>NULL</v>
          </cell>
          <cell r="AK779" t="str">
            <v>NULL</v>
          </cell>
          <cell r="AL779" t="str">
            <v>NULL</v>
          </cell>
        </row>
        <row r="780">
          <cell r="A780">
            <v>124743</v>
          </cell>
          <cell r="B780">
            <v>9353103</v>
          </cell>
          <cell r="C780" t="str">
            <v>Stutton Church of England Voluntary Controlled Primary School</v>
          </cell>
          <cell r="D780" t="str">
            <v>East of England</v>
          </cell>
          <cell r="E780" t="str">
            <v>East of England</v>
          </cell>
          <cell r="F780" t="str">
            <v>Suffolk</v>
          </cell>
          <cell r="G780" t="str">
            <v>South Suffolk</v>
          </cell>
          <cell r="H780" t="str">
            <v>IP9 2RY</v>
          </cell>
          <cell r="I780" t="str">
            <v>Voluntary Controlled School</v>
          </cell>
          <cell r="J780" t="str">
            <v>Primary</v>
          </cell>
          <cell r="K780" t="str">
            <v>Does not have a sixth form</v>
          </cell>
          <cell r="L780">
            <v>10003686</v>
          </cell>
          <cell r="M780">
            <v>42346</v>
          </cell>
          <cell r="N780">
            <v>42347</v>
          </cell>
          <cell r="O780" t="str">
            <v>Maintained Academy and School Short inspection</v>
          </cell>
          <cell r="P780" t="str">
            <v>Schools - S8 deemed S5</v>
          </cell>
          <cell r="Q780" t="str">
            <v>NULL</v>
          </cell>
          <cell r="R780">
            <v>3</v>
          </cell>
          <cell r="S780" t="str">
            <v>NULL</v>
          </cell>
          <cell r="T780">
            <v>3</v>
          </cell>
          <cell r="U780">
            <v>3</v>
          </cell>
          <cell r="V780">
            <v>3</v>
          </cell>
          <cell r="W780">
            <v>3</v>
          </cell>
          <cell r="X780" t="str">
            <v>NULL</v>
          </cell>
          <cell r="Y780">
            <v>3</v>
          </cell>
          <cell r="Z780" t="str">
            <v>NULL</v>
          </cell>
          <cell r="AA780" t="str">
            <v>NULL</v>
          </cell>
          <cell r="AB780" t="str">
            <v>NULL</v>
          </cell>
          <cell r="AC780" t="str">
            <v>NULL</v>
          </cell>
          <cell r="AD780">
            <v>2</v>
          </cell>
          <cell r="AE780" t="str">
            <v>NULL</v>
          </cell>
          <cell r="AF780">
            <v>2</v>
          </cell>
          <cell r="AG780">
            <v>2</v>
          </cell>
          <cell r="AH780">
            <v>2</v>
          </cell>
          <cell r="AI780">
            <v>2</v>
          </cell>
          <cell r="AJ780" t="str">
            <v>NULL</v>
          </cell>
          <cell r="AK780">
            <v>3</v>
          </cell>
          <cell r="AL780">
            <v>9</v>
          </cell>
        </row>
        <row r="781">
          <cell r="A781">
            <v>124757</v>
          </cell>
          <cell r="B781">
            <v>9353124</v>
          </cell>
          <cell r="C781" t="str">
            <v>St Gregory Church of England Voluntary Controlled Primary School</v>
          </cell>
          <cell r="D781" t="str">
            <v>East of England</v>
          </cell>
          <cell r="E781" t="str">
            <v>East of England</v>
          </cell>
          <cell r="F781" t="str">
            <v>Suffolk</v>
          </cell>
          <cell r="G781" t="str">
            <v>South Suffolk</v>
          </cell>
          <cell r="H781" t="str">
            <v>CO10 2BJ</v>
          </cell>
          <cell r="I781" t="str">
            <v>Voluntary Controlled School</v>
          </cell>
          <cell r="J781" t="str">
            <v>Primary</v>
          </cell>
          <cell r="K781" t="str">
            <v>Does not have a sixth form</v>
          </cell>
          <cell r="L781">
            <v>10009889</v>
          </cell>
          <cell r="M781">
            <v>42335</v>
          </cell>
          <cell r="N781">
            <v>42335</v>
          </cell>
          <cell r="O781" t="str">
            <v>Requires Improvement monitoring Visit 2</v>
          </cell>
          <cell r="P781" t="str">
            <v>Schools - S8</v>
          </cell>
          <cell r="Q781" t="str">
            <v>NULL</v>
          </cell>
          <cell r="R781" t="str">
            <v>NULL</v>
          </cell>
          <cell r="S781" t="str">
            <v>NULL</v>
          </cell>
          <cell r="T781" t="str">
            <v>NULL</v>
          </cell>
          <cell r="U781" t="str">
            <v>NULL</v>
          </cell>
          <cell r="V781" t="str">
            <v>NULL</v>
          </cell>
          <cell r="W781" t="str">
            <v>NULL</v>
          </cell>
          <cell r="X781" t="str">
            <v>NULL</v>
          </cell>
          <cell r="Y781" t="str">
            <v>NULL</v>
          </cell>
          <cell r="Z781" t="str">
            <v>NULL</v>
          </cell>
          <cell r="AA781" t="str">
            <v>NULL</v>
          </cell>
          <cell r="AB781" t="str">
            <v>NULL</v>
          </cell>
          <cell r="AC781" t="str">
            <v>NULL</v>
          </cell>
          <cell r="AD781">
            <v>3</v>
          </cell>
          <cell r="AE781" t="str">
            <v>NULL</v>
          </cell>
          <cell r="AF781">
            <v>3</v>
          </cell>
          <cell r="AG781">
            <v>3</v>
          </cell>
          <cell r="AH781">
            <v>2</v>
          </cell>
          <cell r="AI781">
            <v>3</v>
          </cell>
          <cell r="AJ781" t="str">
            <v>NULL</v>
          </cell>
          <cell r="AK781">
            <v>3</v>
          </cell>
          <cell r="AL781">
            <v>9</v>
          </cell>
        </row>
        <row r="782">
          <cell r="A782">
            <v>124760</v>
          </cell>
          <cell r="B782">
            <v>9353302</v>
          </cell>
          <cell r="C782" t="str">
            <v>St Mary's Church of England Voluntary Aided Primary School, Hadleigh</v>
          </cell>
          <cell r="D782" t="str">
            <v>East of England</v>
          </cell>
          <cell r="E782" t="str">
            <v>East of England</v>
          </cell>
          <cell r="F782" t="str">
            <v>Suffolk</v>
          </cell>
          <cell r="G782" t="str">
            <v>South Suffolk</v>
          </cell>
          <cell r="H782" t="str">
            <v>IP7 5BH</v>
          </cell>
          <cell r="I782" t="str">
            <v>Voluntary Aided School</v>
          </cell>
          <cell r="J782" t="str">
            <v>Primary</v>
          </cell>
          <cell r="K782" t="str">
            <v>Does not have a sixth form</v>
          </cell>
          <cell r="L782">
            <v>10001873</v>
          </cell>
          <cell r="M782">
            <v>42277</v>
          </cell>
          <cell r="N782">
            <v>42278</v>
          </cell>
          <cell r="O782" t="str">
            <v>Requires Improvement S5 Reinspection Visit 1</v>
          </cell>
          <cell r="P782" t="str">
            <v>Schools - S5</v>
          </cell>
          <cell r="Q782" t="str">
            <v>NULL</v>
          </cell>
          <cell r="R782">
            <v>2</v>
          </cell>
          <cell r="S782" t="str">
            <v>NULL</v>
          </cell>
          <cell r="T782">
            <v>2</v>
          </cell>
          <cell r="U782">
            <v>2</v>
          </cell>
          <cell r="V782">
            <v>2</v>
          </cell>
          <cell r="W782">
            <v>2</v>
          </cell>
          <cell r="X782" t="str">
            <v>NULL</v>
          </cell>
          <cell r="Y782">
            <v>2</v>
          </cell>
          <cell r="Z782" t="str">
            <v>NULL</v>
          </cell>
          <cell r="AA782" t="str">
            <v>NULL</v>
          </cell>
          <cell r="AB782" t="str">
            <v>NULL</v>
          </cell>
          <cell r="AC782" t="str">
            <v>NULL</v>
          </cell>
          <cell r="AD782">
            <v>3</v>
          </cell>
          <cell r="AE782" t="str">
            <v>NULL</v>
          </cell>
          <cell r="AF782">
            <v>3</v>
          </cell>
          <cell r="AG782">
            <v>3</v>
          </cell>
          <cell r="AH782">
            <v>2</v>
          </cell>
          <cell r="AI782">
            <v>3</v>
          </cell>
          <cell r="AJ782" t="str">
            <v>NULL</v>
          </cell>
          <cell r="AK782" t="str">
            <v>NULL</v>
          </cell>
          <cell r="AL782" t="str">
            <v>NULL</v>
          </cell>
        </row>
        <row r="783">
          <cell r="A783">
            <v>124761</v>
          </cell>
          <cell r="B783">
            <v>9353305</v>
          </cell>
          <cell r="C783" t="str">
            <v>All Saints Church of England Voluntary Aided Primary School, Newmarket</v>
          </cell>
          <cell r="D783" t="str">
            <v>East of England</v>
          </cell>
          <cell r="E783" t="str">
            <v>East of England</v>
          </cell>
          <cell r="F783" t="str">
            <v>Suffolk</v>
          </cell>
          <cell r="G783" t="str">
            <v>West Suffolk</v>
          </cell>
          <cell r="H783" t="str">
            <v>CB8 8JE</v>
          </cell>
          <cell r="I783" t="str">
            <v>Voluntary Aided School</v>
          </cell>
          <cell r="J783" t="str">
            <v>Primary</v>
          </cell>
          <cell r="K783" t="str">
            <v>Does not have a sixth form</v>
          </cell>
          <cell r="L783">
            <v>10005544</v>
          </cell>
          <cell r="M783">
            <v>42311</v>
          </cell>
          <cell r="N783">
            <v>42311</v>
          </cell>
          <cell r="O783" t="str">
            <v>Maintained Academy and School Short inspection</v>
          </cell>
          <cell r="P783" t="str">
            <v>Schools - Short inspection</v>
          </cell>
          <cell r="Q783" t="str">
            <v>NULL</v>
          </cell>
          <cell r="R783" t="str">
            <v>NULL</v>
          </cell>
          <cell r="S783" t="str">
            <v>NULL</v>
          </cell>
          <cell r="T783" t="str">
            <v>NULL</v>
          </cell>
          <cell r="U783" t="str">
            <v>NULL</v>
          </cell>
          <cell r="V783" t="str">
            <v>NULL</v>
          </cell>
          <cell r="W783" t="str">
            <v>NULL</v>
          </cell>
          <cell r="X783" t="str">
            <v>NULL</v>
          </cell>
          <cell r="Y783" t="str">
            <v>NULL</v>
          </cell>
          <cell r="Z783" t="str">
            <v>NULL</v>
          </cell>
          <cell r="AA783" t="str">
            <v>NULL</v>
          </cell>
          <cell r="AB783" t="str">
            <v>NULL</v>
          </cell>
          <cell r="AC783" t="str">
            <v>NULL</v>
          </cell>
          <cell r="AD783">
            <v>2</v>
          </cell>
          <cell r="AE783" t="str">
            <v>NULL</v>
          </cell>
          <cell r="AF783">
            <v>2</v>
          </cell>
          <cell r="AG783">
            <v>2</v>
          </cell>
          <cell r="AH783">
            <v>2</v>
          </cell>
          <cell r="AI783">
            <v>2</v>
          </cell>
          <cell r="AJ783" t="str">
            <v>NULL</v>
          </cell>
          <cell r="AK783">
            <v>2</v>
          </cell>
          <cell r="AL783">
            <v>9</v>
          </cell>
        </row>
        <row r="784">
          <cell r="A784">
            <v>124763</v>
          </cell>
          <cell r="B784">
            <v>9353310</v>
          </cell>
          <cell r="C784" t="str">
            <v>St Joseph's Roman Catholic Primary School</v>
          </cell>
          <cell r="D784" t="str">
            <v>East of England</v>
          </cell>
          <cell r="E784" t="str">
            <v>East of England</v>
          </cell>
          <cell r="F784" t="str">
            <v>Suffolk</v>
          </cell>
          <cell r="G784" t="str">
            <v>South Suffolk</v>
          </cell>
          <cell r="H784" t="str">
            <v>CO10 1JP</v>
          </cell>
          <cell r="I784" t="str">
            <v>Voluntary Aided School</v>
          </cell>
          <cell r="J784" t="str">
            <v>Primary</v>
          </cell>
          <cell r="K784" t="str">
            <v>Does not have a sixth form</v>
          </cell>
          <cell r="L784">
            <v>10007866</v>
          </cell>
          <cell r="M784">
            <v>42297</v>
          </cell>
          <cell r="N784">
            <v>42297</v>
          </cell>
          <cell r="O784" t="str">
            <v>Requires Improvement monitoring Visit 1</v>
          </cell>
          <cell r="P784" t="str">
            <v>Schools - S8</v>
          </cell>
          <cell r="Q784" t="str">
            <v>NULL</v>
          </cell>
          <cell r="R784" t="str">
            <v>NULL</v>
          </cell>
          <cell r="S784" t="str">
            <v>NULL</v>
          </cell>
          <cell r="T784" t="str">
            <v>NULL</v>
          </cell>
          <cell r="U784" t="str">
            <v>NULL</v>
          </cell>
          <cell r="V784" t="str">
            <v>NULL</v>
          </cell>
          <cell r="W784" t="str">
            <v>NULL</v>
          </cell>
          <cell r="X784" t="str">
            <v>NULL</v>
          </cell>
          <cell r="Y784" t="str">
            <v>NULL</v>
          </cell>
          <cell r="Z784" t="str">
            <v>NULL</v>
          </cell>
          <cell r="AA784" t="str">
            <v>NULL</v>
          </cell>
          <cell r="AB784" t="str">
            <v>NULL</v>
          </cell>
          <cell r="AC784" t="str">
            <v>NULL</v>
          </cell>
          <cell r="AD784">
            <v>3</v>
          </cell>
          <cell r="AE784" t="str">
            <v>NULL</v>
          </cell>
          <cell r="AF784">
            <v>3</v>
          </cell>
          <cell r="AG784">
            <v>3</v>
          </cell>
          <cell r="AH784">
            <v>3</v>
          </cell>
          <cell r="AI784">
            <v>3</v>
          </cell>
          <cell r="AJ784" t="str">
            <v>NULL</v>
          </cell>
          <cell r="AK784">
            <v>3</v>
          </cell>
          <cell r="AL784">
            <v>9</v>
          </cell>
        </row>
        <row r="785">
          <cell r="A785">
            <v>124818</v>
          </cell>
          <cell r="B785">
            <v>9354057</v>
          </cell>
          <cell r="C785" t="str">
            <v>Stowmarket High School</v>
          </cell>
          <cell r="D785" t="str">
            <v>East of England</v>
          </cell>
          <cell r="E785" t="str">
            <v>East of England</v>
          </cell>
          <cell r="F785" t="str">
            <v>Suffolk</v>
          </cell>
          <cell r="G785" t="str">
            <v>Bury St. Edmunds</v>
          </cell>
          <cell r="H785" t="str">
            <v>IP14 1QR</v>
          </cell>
          <cell r="I785" t="str">
            <v>Community School</v>
          </cell>
          <cell r="J785" t="str">
            <v>Secondary</v>
          </cell>
          <cell r="K785" t="str">
            <v>Has a sixth form</v>
          </cell>
          <cell r="L785">
            <v>10001874</v>
          </cell>
          <cell r="M785">
            <v>42270</v>
          </cell>
          <cell r="N785">
            <v>42271</v>
          </cell>
          <cell r="O785" t="str">
            <v>Requires Improvement S5 Reinspection Visit 1</v>
          </cell>
          <cell r="P785" t="str">
            <v>Schools - S5</v>
          </cell>
          <cell r="Q785" t="str">
            <v>NULL</v>
          </cell>
          <cell r="R785">
            <v>3</v>
          </cell>
          <cell r="S785" t="str">
            <v>NULL</v>
          </cell>
          <cell r="T785">
            <v>3</v>
          </cell>
          <cell r="U785">
            <v>3</v>
          </cell>
          <cell r="V785">
            <v>3</v>
          </cell>
          <cell r="W785">
            <v>3</v>
          </cell>
          <cell r="X785" t="str">
            <v>NULL</v>
          </cell>
          <cell r="Y785" t="str">
            <v>NULL</v>
          </cell>
          <cell r="Z785">
            <v>2</v>
          </cell>
          <cell r="AA785" t="str">
            <v>NULL</v>
          </cell>
          <cell r="AB785" t="str">
            <v>NULL</v>
          </cell>
          <cell r="AC785" t="str">
            <v>NULL</v>
          </cell>
          <cell r="AD785">
            <v>3</v>
          </cell>
          <cell r="AE785" t="str">
            <v>NULL</v>
          </cell>
          <cell r="AF785">
            <v>3</v>
          </cell>
          <cell r="AG785">
            <v>3</v>
          </cell>
          <cell r="AH785">
            <v>3</v>
          </cell>
          <cell r="AI785">
            <v>3</v>
          </cell>
          <cell r="AJ785" t="str">
            <v>NULL</v>
          </cell>
          <cell r="AK785" t="str">
            <v>NULL</v>
          </cell>
          <cell r="AL785" t="str">
            <v>NULL</v>
          </cell>
        </row>
        <row r="786">
          <cell r="A786">
            <v>124839</v>
          </cell>
          <cell r="B786">
            <v>9354089</v>
          </cell>
          <cell r="C786" t="str">
            <v>Hardwick Middle School</v>
          </cell>
          <cell r="D786" t="str">
            <v>East of England</v>
          </cell>
          <cell r="E786" t="str">
            <v>East of England</v>
          </cell>
          <cell r="F786" t="str">
            <v>Suffolk</v>
          </cell>
          <cell r="G786" t="str">
            <v>Bury St Edmunds</v>
          </cell>
          <cell r="H786" t="str">
            <v>IP33 2PD</v>
          </cell>
          <cell r="I786" t="str">
            <v>Community School</v>
          </cell>
          <cell r="J786" t="str">
            <v>Secondary</v>
          </cell>
          <cell r="K786" t="str">
            <v>Does not have a sixth form</v>
          </cell>
          <cell r="L786">
            <v>10006973</v>
          </cell>
          <cell r="M786">
            <v>42325</v>
          </cell>
          <cell r="N786">
            <v>42326</v>
          </cell>
          <cell r="O786" t="str">
            <v>Schools with Serious Weaknesses Visit 3</v>
          </cell>
          <cell r="P786" t="str">
            <v>Schools - S8 deemed S5</v>
          </cell>
          <cell r="Q786" t="str">
            <v>NULL</v>
          </cell>
          <cell r="R786">
            <v>3</v>
          </cell>
          <cell r="S786" t="str">
            <v>NULL</v>
          </cell>
          <cell r="T786">
            <v>3</v>
          </cell>
          <cell r="U786">
            <v>3</v>
          </cell>
          <cell r="V786">
            <v>2</v>
          </cell>
          <cell r="W786">
            <v>2</v>
          </cell>
          <cell r="X786" t="str">
            <v>NULL</v>
          </cell>
          <cell r="Y786" t="str">
            <v>NULL</v>
          </cell>
          <cell r="Z786" t="str">
            <v>NULL</v>
          </cell>
          <cell r="AA786" t="str">
            <v>NULL</v>
          </cell>
          <cell r="AB786" t="str">
            <v>NULL</v>
          </cell>
          <cell r="AC786" t="str">
            <v>NULL</v>
          </cell>
          <cell r="AD786">
            <v>4</v>
          </cell>
          <cell r="AE786" t="str">
            <v>SWK</v>
          </cell>
          <cell r="AF786">
            <v>4</v>
          </cell>
          <cell r="AG786">
            <v>3</v>
          </cell>
          <cell r="AH786">
            <v>3</v>
          </cell>
          <cell r="AI786">
            <v>3</v>
          </cell>
          <cell r="AJ786" t="str">
            <v>NULL</v>
          </cell>
          <cell r="AK786">
            <v>9</v>
          </cell>
          <cell r="AL786">
            <v>9</v>
          </cell>
        </row>
        <row r="787">
          <cell r="A787">
            <v>124840</v>
          </cell>
          <cell r="B787">
            <v>9354090</v>
          </cell>
          <cell r="C787" t="str">
            <v>Northgate High School</v>
          </cell>
          <cell r="D787" t="str">
            <v>East of England</v>
          </cell>
          <cell r="E787" t="str">
            <v>East of England</v>
          </cell>
          <cell r="F787" t="str">
            <v>Suffolk</v>
          </cell>
          <cell r="G787" t="str">
            <v>Ipswich</v>
          </cell>
          <cell r="H787" t="str">
            <v>IP4 3DL</v>
          </cell>
          <cell r="I787" t="str">
            <v>Community School</v>
          </cell>
          <cell r="J787" t="str">
            <v>Secondary</v>
          </cell>
          <cell r="K787" t="str">
            <v>Has a sixth form</v>
          </cell>
          <cell r="L787">
            <v>10005602</v>
          </cell>
          <cell r="M787">
            <v>42353</v>
          </cell>
          <cell r="N787">
            <v>42353</v>
          </cell>
          <cell r="O787" t="str">
            <v>Maintained Academy and School Short inspection</v>
          </cell>
          <cell r="P787" t="str">
            <v>Schools - Short inspection</v>
          </cell>
          <cell r="Q787" t="str">
            <v>NULL</v>
          </cell>
          <cell r="R787" t="str">
            <v>NULL</v>
          </cell>
          <cell r="S787" t="str">
            <v>NULL</v>
          </cell>
          <cell r="T787" t="str">
            <v>NULL</v>
          </cell>
          <cell r="U787" t="str">
            <v>NULL</v>
          </cell>
          <cell r="V787" t="str">
            <v>NULL</v>
          </cell>
          <cell r="W787" t="str">
            <v>NULL</v>
          </cell>
          <cell r="X787" t="str">
            <v>NULL</v>
          </cell>
          <cell r="Y787" t="str">
            <v>NULL</v>
          </cell>
          <cell r="Z787" t="str">
            <v>NULL</v>
          </cell>
          <cell r="AA787" t="str">
            <v>NULL</v>
          </cell>
          <cell r="AB787" t="str">
            <v>NULL</v>
          </cell>
          <cell r="AC787" t="str">
            <v>NULL</v>
          </cell>
          <cell r="AD787">
            <v>2</v>
          </cell>
          <cell r="AE787" t="str">
            <v>NULL</v>
          </cell>
          <cell r="AF787">
            <v>2</v>
          </cell>
          <cell r="AG787">
            <v>2</v>
          </cell>
          <cell r="AH787">
            <v>2</v>
          </cell>
          <cell r="AI787">
            <v>2</v>
          </cell>
          <cell r="AJ787" t="str">
            <v>NULL</v>
          </cell>
          <cell r="AK787">
            <v>9</v>
          </cell>
          <cell r="AL787" t="str">
            <v>NULL</v>
          </cell>
        </row>
        <row r="788">
          <cell r="A788">
            <v>124851</v>
          </cell>
          <cell r="B788">
            <v>9354101</v>
          </cell>
          <cell r="C788" t="str">
            <v>The Benjamin Britten High School</v>
          </cell>
          <cell r="D788" t="str">
            <v>East of England</v>
          </cell>
          <cell r="E788" t="str">
            <v>East of England</v>
          </cell>
          <cell r="F788" t="str">
            <v>Suffolk</v>
          </cell>
          <cell r="G788" t="str">
            <v>Waveney</v>
          </cell>
          <cell r="H788" t="str">
            <v>NR32 4PZ</v>
          </cell>
          <cell r="I788" t="str">
            <v>Community School</v>
          </cell>
          <cell r="J788" t="str">
            <v>Secondary</v>
          </cell>
          <cell r="K788" t="str">
            <v>Does not have a sixth form</v>
          </cell>
          <cell r="L788">
            <v>10005307</v>
          </cell>
          <cell r="M788">
            <v>42332</v>
          </cell>
          <cell r="N788">
            <v>42333</v>
          </cell>
          <cell r="O788" t="str">
            <v>Schools into Special Measures Visit 3</v>
          </cell>
          <cell r="P788" t="str">
            <v>Schools - S8</v>
          </cell>
          <cell r="Q788" t="str">
            <v>NULL</v>
          </cell>
          <cell r="R788" t="str">
            <v>NULL</v>
          </cell>
          <cell r="S788" t="str">
            <v>NULL</v>
          </cell>
          <cell r="T788" t="str">
            <v>NULL</v>
          </cell>
          <cell r="U788" t="str">
            <v>NULL</v>
          </cell>
          <cell r="V788" t="str">
            <v>NULL</v>
          </cell>
          <cell r="W788" t="str">
            <v>NULL</v>
          </cell>
          <cell r="X788" t="str">
            <v>NULL</v>
          </cell>
          <cell r="Y788" t="str">
            <v>NULL</v>
          </cell>
          <cell r="Z788" t="str">
            <v>NULL</v>
          </cell>
          <cell r="AA788" t="str">
            <v>NULL</v>
          </cell>
          <cell r="AB788" t="str">
            <v>NULL</v>
          </cell>
          <cell r="AC788" t="str">
            <v>NULL</v>
          </cell>
          <cell r="AD788">
            <v>4</v>
          </cell>
          <cell r="AE788" t="str">
            <v>SM</v>
          </cell>
          <cell r="AF788">
            <v>4</v>
          </cell>
          <cell r="AG788">
            <v>4</v>
          </cell>
          <cell r="AH788">
            <v>4</v>
          </cell>
          <cell r="AI788">
            <v>4</v>
          </cell>
          <cell r="AJ788" t="str">
            <v>NULL</v>
          </cell>
          <cell r="AK788">
            <v>9</v>
          </cell>
          <cell r="AL788">
            <v>9</v>
          </cell>
        </row>
        <row r="789">
          <cell r="A789">
            <v>124956</v>
          </cell>
          <cell r="B789">
            <v>9362085</v>
          </cell>
          <cell r="C789" t="str">
            <v>Epsom Primary and Nursery School</v>
          </cell>
          <cell r="D789" t="str">
            <v>South East</v>
          </cell>
          <cell r="E789" t="str">
            <v>South East</v>
          </cell>
          <cell r="F789" t="str">
            <v>Surrey</v>
          </cell>
          <cell r="G789" t="str">
            <v>Epsom and Ewell</v>
          </cell>
          <cell r="H789" t="str">
            <v>KT19 8SD</v>
          </cell>
          <cell r="I789" t="str">
            <v>Community School</v>
          </cell>
          <cell r="J789" t="str">
            <v>Primary</v>
          </cell>
          <cell r="K789" t="str">
            <v>Does not have a sixth form</v>
          </cell>
          <cell r="L789">
            <v>10002316</v>
          </cell>
          <cell r="M789">
            <v>42339</v>
          </cell>
          <cell r="N789">
            <v>42340</v>
          </cell>
          <cell r="O789" t="str">
            <v>Requires Improvement S5 Reinspection Visit 1</v>
          </cell>
          <cell r="P789" t="str">
            <v>Schools - S5</v>
          </cell>
          <cell r="Q789" t="str">
            <v>NULL</v>
          </cell>
          <cell r="R789">
            <v>2</v>
          </cell>
          <cell r="S789" t="str">
            <v>NULL</v>
          </cell>
          <cell r="T789">
            <v>2</v>
          </cell>
          <cell r="U789">
            <v>2</v>
          </cell>
          <cell r="V789">
            <v>1</v>
          </cell>
          <cell r="W789">
            <v>1</v>
          </cell>
          <cell r="X789" t="str">
            <v>NULL</v>
          </cell>
          <cell r="Y789">
            <v>1</v>
          </cell>
          <cell r="Z789" t="str">
            <v>NULL</v>
          </cell>
          <cell r="AA789" t="str">
            <v>NULL</v>
          </cell>
          <cell r="AB789" t="str">
            <v>NULL</v>
          </cell>
          <cell r="AC789" t="str">
            <v>NULL</v>
          </cell>
          <cell r="AD789">
            <v>3</v>
          </cell>
          <cell r="AE789" t="str">
            <v>NULL</v>
          </cell>
          <cell r="AF789">
            <v>3</v>
          </cell>
          <cell r="AG789">
            <v>3</v>
          </cell>
          <cell r="AH789">
            <v>2</v>
          </cell>
          <cell r="AI789">
            <v>2</v>
          </cell>
          <cell r="AJ789" t="str">
            <v>NULL</v>
          </cell>
          <cell r="AK789" t="str">
            <v>NULL</v>
          </cell>
          <cell r="AL789" t="str">
            <v>NULL</v>
          </cell>
        </row>
        <row r="790">
          <cell r="A790">
            <v>124971</v>
          </cell>
          <cell r="B790">
            <v>9362124</v>
          </cell>
          <cell r="C790" t="str">
            <v>Felbridge Primary School</v>
          </cell>
          <cell r="D790" t="str">
            <v>South East</v>
          </cell>
          <cell r="E790" t="str">
            <v>South East</v>
          </cell>
          <cell r="F790" t="str">
            <v>Surrey</v>
          </cell>
          <cell r="G790" t="str">
            <v>East Surrey</v>
          </cell>
          <cell r="H790" t="str">
            <v>RH19 2NT</v>
          </cell>
          <cell r="I790" t="str">
            <v>Community School</v>
          </cell>
          <cell r="J790" t="str">
            <v>Primary</v>
          </cell>
          <cell r="K790" t="str">
            <v>Does not have a sixth form</v>
          </cell>
          <cell r="L790">
            <v>10001272</v>
          </cell>
          <cell r="M790">
            <v>42353</v>
          </cell>
          <cell r="N790">
            <v>42354</v>
          </cell>
          <cell r="O790" t="str">
            <v>Maintained Academy and School Short inspection</v>
          </cell>
          <cell r="P790" t="str">
            <v>Schools - S8 deemed S5</v>
          </cell>
          <cell r="Q790" t="str">
            <v>NULL</v>
          </cell>
          <cell r="R790">
            <v>2</v>
          </cell>
          <cell r="S790" t="str">
            <v>NULL</v>
          </cell>
          <cell r="T790">
            <v>2</v>
          </cell>
          <cell r="U790">
            <v>2</v>
          </cell>
          <cell r="V790">
            <v>2</v>
          </cell>
          <cell r="W790">
            <v>2</v>
          </cell>
          <cell r="X790" t="str">
            <v>NULL</v>
          </cell>
          <cell r="Y790">
            <v>2</v>
          </cell>
          <cell r="Z790" t="str">
            <v>NULL</v>
          </cell>
          <cell r="AA790" t="str">
            <v>NULL</v>
          </cell>
          <cell r="AB790" t="str">
            <v>NULL</v>
          </cell>
          <cell r="AC790" t="str">
            <v>NULL</v>
          </cell>
          <cell r="AD790">
            <v>2</v>
          </cell>
          <cell r="AE790" t="str">
            <v>NULL</v>
          </cell>
          <cell r="AF790">
            <v>2</v>
          </cell>
          <cell r="AG790">
            <v>2</v>
          </cell>
          <cell r="AH790">
            <v>2</v>
          </cell>
          <cell r="AI790">
            <v>2</v>
          </cell>
          <cell r="AJ790" t="str">
            <v>NULL</v>
          </cell>
          <cell r="AK790">
            <v>2</v>
          </cell>
          <cell r="AL790">
            <v>9</v>
          </cell>
        </row>
        <row r="791">
          <cell r="A791">
            <v>124998</v>
          </cell>
          <cell r="B791">
            <v>9362270</v>
          </cell>
          <cell r="C791" t="str">
            <v>Brookwood Primary School</v>
          </cell>
          <cell r="D791" t="str">
            <v>South East</v>
          </cell>
          <cell r="E791" t="str">
            <v>South East</v>
          </cell>
          <cell r="F791" t="str">
            <v>Surrey</v>
          </cell>
          <cell r="G791" t="str">
            <v>Woking</v>
          </cell>
          <cell r="H791" t="str">
            <v>GU24 0HF</v>
          </cell>
          <cell r="I791" t="str">
            <v>Community School</v>
          </cell>
          <cell r="J791" t="str">
            <v>Primary</v>
          </cell>
          <cell r="K791" t="str">
            <v>Does not have a sixth form</v>
          </cell>
          <cell r="L791">
            <v>10002306</v>
          </cell>
          <cell r="M791">
            <v>42333</v>
          </cell>
          <cell r="N791">
            <v>42334</v>
          </cell>
          <cell r="O791" t="str">
            <v>Requires Improvement S5 Reinspection Visit 1</v>
          </cell>
          <cell r="P791" t="str">
            <v>Schools - S5</v>
          </cell>
          <cell r="Q791" t="str">
            <v>NULL</v>
          </cell>
          <cell r="R791">
            <v>2</v>
          </cell>
          <cell r="S791" t="str">
            <v>NULL</v>
          </cell>
          <cell r="T791">
            <v>2</v>
          </cell>
          <cell r="U791">
            <v>2</v>
          </cell>
          <cell r="V791">
            <v>2</v>
          </cell>
          <cell r="W791">
            <v>2</v>
          </cell>
          <cell r="X791" t="str">
            <v>NULL</v>
          </cell>
          <cell r="Y791">
            <v>2</v>
          </cell>
          <cell r="Z791" t="str">
            <v>NULL</v>
          </cell>
          <cell r="AA791" t="str">
            <v>NULL</v>
          </cell>
          <cell r="AB791" t="str">
            <v>NULL</v>
          </cell>
          <cell r="AC791" t="str">
            <v>NULL</v>
          </cell>
          <cell r="AD791">
            <v>3</v>
          </cell>
          <cell r="AE791" t="str">
            <v>NULL</v>
          </cell>
          <cell r="AF791">
            <v>3</v>
          </cell>
          <cell r="AG791">
            <v>3</v>
          </cell>
          <cell r="AH791">
            <v>2</v>
          </cell>
          <cell r="AI791">
            <v>3</v>
          </cell>
          <cell r="AJ791" t="str">
            <v>NULL</v>
          </cell>
          <cell r="AK791" t="str">
            <v>NULL</v>
          </cell>
          <cell r="AL791" t="str">
            <v>NULL</v>
          </cell>
        </row>
        <row r="792">
          <cell r="A792">
            <v>125009</v>
          </cell>
          <cell r="B792">
            <v>9365220</v>
          </cell>
          <cell r="C792" t="str">
            <v>Bushy Hill Junior School</v>
          </cell>
          <cell r="D792" t="str">
            <v>South East</v>
          </cell>
          <cell r="E792" t="str">
            <v>South East</v>
          </cell>
          <cell r="F792" t="str">
            <v>Surrey</v>
          </cell>
          <cell r="G792" t="str">
            <v>Guildford</v>
          </cell>
          <cell r="H792" t="str">
            <v>GU1 2SG</v>
          </cell>
          <cell r="I792" t="str">
            <v>Foundation School</v>
          </cell>
          <cell r="J792" t="str">
            <v>Primary</v>
          </cell>
          <cell r="K792" t="str">
            <v>Does not have a sixth form</v>
          </cell>
          <cell r="L792">
            <v>10007318</v>
          </cell>
          <cell r="M792">
            <v>42320</v>
          </cell>
          <cell r="N792">
            <v>42320</v>
          </cell>
          <cell r="O792" t="str">
            <v>Requires Improvement monitoring Visit 1</v>
          </cell>
          <cell r="P792" t="str">
            <v>Schools - S8</v>
          </cell>
          <cell r="Q792" t="str">
            <v>NULL</v>
          </cell>
          <cell r="R792" t="str">
            <v>NULL</v>
          </cell>
          <cell r="S792" t="str">
            <v>NULL</v>
          </cell>
          <cell r="T792" t="str">
            <v>NULL</v>
          </cell>
          <cell r="U792" t="str">
            <v>NULL</v>
          </cell>
          <cell r="V792" t="str">
            <v>NULL</v>
          </cell>
          <cell r="W792" t="str">
            <v>NULL</v>
          </cell>
          <cell r="X792" t="str">
            <v>NULL</v>
          </cell>
          <cell r="Y792" t="str">
            <v>NULL</v>
          </cell>
          <cell r="Z792" t="str">
            <v>NULL</v>
          </cell>
          <cell r="AA792" t="str">
            <v>NULL</v>
          </cell>
          <cell r="AB792" t="str">
            <v>NULL</v>
          </cell>
          <cell r="AC792" t="str">
            <v>NULL</v>
          </cell>
          <cell r="AD792">
            <v>3</v>
          </cell>
          <cell r="AE792" t="str">
            <v>NULL</v>
          </cell>
          <cell r="AF792">
            <v>3</v>
          </cell>
          <cell r="AG792">
            <v>3</v>
          </cell>
          <cell r="AH792">
            <v>2</v>
          </cell>
          <cell r="AI792">
            <v>3</v>
          </cell>
          <cell r="AJ792" t="str">
            <v>NULL</v>
          </cell>
          <cell r="AK792">
            <v>9</v>
          </cell>
          <cell r="AL792">
            <v>9</v>
          </cell>
        </row>
        <row r="793">
          <cell r="A793">
            <v>125012</v>
          </cell>
          <cell r="B793">
            <v>9362311</v>
          </cell>
          <cell r="C793" t="str">
            <v>Meath Green Junior School</v>
          </cell>
          <cell r="D793" t="str">
            <v>South East</v>
          </cell>
          <cell r="E793" t="str">
            <v>South East</v>
          </cell>
          <cell r="F793" t="str">
            <v>Surrey</v>
          </cell>
          <cell r="G793" t="str">
            <v>East Surrey</v>
          </cell>
          <cell r="H793" t="str">
            <v>RH6 8HW</v>
          </cell>
          <cell r="I793" t="str">
            <v>Community School</v>
          </cell>
          <cell r="J793" t="str">
            <v>Primary</v>
          </cell>
          <cell r="K793" t="str">
            <v>Does not have a sixth form</v>
          </cell>
          <cell r="L793">
            <v>10002310</v>
          </cell>
          <cell r="M793">
            <v>42312</v>
          </cell>
          <cell r="N793">
            <v>42313</v>
          </cell>
          <cell r="O793" t="str">
            <v>Requires Improvement S5 Reinspection Visit 1</v>
          </cell>
          <cell r="P793" t="str">
            <v>Schools - S5</v>
          </cell>
          <cell r="Q793" t="str">
            <v>NULL</v>
          </cell>
          <cell r="R793">
            <v>2</v>
          </cell>
          <cell r="S793" t="str">
            <v>NULL</v>
          </cell>
          <cell r="T793">
            <v>2</v>
          </cell>
          <cell r="U793">
            <v>2</v>
          </cell>
          <cell r="V793">
            <v>2</v>
          </cell>
          <cell r="W793">
            <v>2</v>
          </cell>
          <cell r="X793" t="str">
            <v>NULL</v>
          </cell>
          <cell r="Y793" t="str">
            <v>NULL</v>
          </cell>
          <cell r="Z793" t="str">
            <v>NULL</v>
          </cell>
          <cell r="AA793" t="str">
            <v>NULL</v>
          </cell>
          <cell r="AB793" t="str">
            <v>NULL</v>
          </cell>
          <cell r="AC793" t="str">
            <v>NULL</v>
          </cell>
          <cell r="AD793">
            <v>3</v>
          </cell>
          <cell r="AE793" t="str">
            <v>NULL</v>
          </cell>
          <cell r="AF793">
            <v>3</v>
          </cell>
          <cell r="AG793">
            <v>3</v>
          </cell>
          <cell r="AH793">
            <v>3</v>
          </cell>
          <cell r="AI793">
            <v>3</v>
          </cell>
          <cell r="AJ793" t="str">
            <v>NULL</v>
          </cell>
          <cell r="AK793" t="str">
            <v>NULL</v>
          </cell>
          <cell r="AL793" t="str">
            <v>NULL</v>
          </cell>
        </row>
        <row r="794">
          <cell r="A794">
            <v>125026</v>
          </cell>
          <cell r="B794">
            <v>9362350</v>
          </cell>
          <cell r="C794" t="str">
            <v>West Ashtead Primary School</v>
          </cell>
          <cell r="D794" t="str">
            <v>South East</v>
          </cell>
          <cell r="E794" t="str">
            <v>South East</v>
          </cell>
          <cell r="F794" t="str">
            <v>Surrey</v>
          </cell>
          <cell r="G794" t="str">
            <v>Epsom and Ewell</v>
          </cell>
          <cell r="H794" t="str">
            <v>KT21 2PX</v>
          </cell>
          <cell r="I794" t="str">
            <v>Community School</v>
          </cell>
          <cell r="J794" t="str">
            <v>Primary</v>
          </cell>
          <cell r="K794" t="str">
            <v>Does not have a sixth form</v>
          </cell>
          <cell r="L794">
            <v>10002317</v>
          </cell>
          <cell r="M794">
            <v>42327</v>
          </cell>
          <cell r="N794">
            <v>42328</v>
          </cell>
          <cell r="O794" t="str">
            <v>Requires Improvement S5 Reinspection Visit 1</v>
          </cell>
          <cell r="P794" t="str">
            <v>Schools - S5</v>
          </cell>
          <cell r="Q794" t="str">
            <v>NULL</v>
          </cell>
          <cell r="R794">
            <v>2</v>
          </cell>
          <cell r="S794" t="str">
            <v>NULL</v>
          </cell>
          <cell r="T794">
            <v>2</v>
          </cell>
          <cell r="U794">
            <v>2</v>
          </cell>
          <cell r="V794">
            <v>2</v>
          </cell>
          <cell r="W794">
            <v>2</v>
          </cell>
          <cell r="X794" t="str">
            <v>NULL</v>
          </cell>
          <cell r="Y794">
            <v>2</v>
          </cell>
          <cell r="Z794" t="str">
            <v>NULL</v>
          </cell>
          <cell r="AA794" t="str">
            <v>NULL</v>
          </cell>
          <cell r="AB794" t="str">
            <v>NULL</v>
          </cell>
          <cell r="AC794" t="str">
            <v>NULL</v>
          </cell>
          <cell r="AD794">
            <v>3</v>
          </cell>
          <cell r="AE794" t="str">
            <v>NULL</v>
          </cell>
          <cell r="AF794">
            <v>3</v>
          </cell>
          <cell r="AG794">
            <v>3</v>
          </cell>
          <cell r="AH794">
            <v>2</v>
          </cell>
          <cell r="AI794">
            <v>3</v>
          </cell>
          <cell r="AJ794" t="str">
            <v>NULL</v>
          </cell>
          <cell r="AK794" t="str">
            <v>NULL</v>
          </cell>
          <cell r="AL794" t="str">
            <v>NULL</v>
          </cell>
        </row>
        <row r="795">
          <cell r="A795">
            <v>125079</v>
          </cell>
          <cell r="B795">
            <v>9362484</v>
          </cell>
          <cell r="C795" t="str">
            <v>Tillingbourne Junior School</v>
          </cell>
          <cell r="D795" t="str">
            <v>South East</v>
          </cell>
          <cell r="E795" t="str">
            <v>South East</v>
          </cell>
          <cell r="F795" t="str">
            <v>Surrey</v>
          </cell>
          <cell r="G795" t="str">
            <v>Guildford</v>
          </cell>
          <cell r="H795" t="str">
            <v>GU4 8NB</v>
          </cell>
          <cell r="I795" t="str">
            <v>Community School</v>
          </cell>
          <cell r="J795" t="str">
            <v>Primary</v>
          </cell>
          <cell r="K795" t="str">
            <v>Does not have a sixth form</v>
          </cell>
          <cell r="L795">
            <v>10007913</v>
          </cell>
          <cell r="M795">
            <v>42339</v>
          </cell>
          <cell r="N795">
            <v>42339</v>
          </cell>
          <cell r="O795" t="str">
            <v>Maintained Academy and School Short inspection</v>
          </cell>
          <cell r="P795" t="str">
            <v>Schools - Short inspection</v>
          </cell>
          <cell r="Q795" t="str">
            <v>NULL</v>
          </cell>
          <cell r="R795" t="str">
            <v>NULL</v>
          </cell>
          <cell r="S795" t="str">
            <v>NULL</v>
          </cell>
          <cell r="T795" t="str">
            <v>NULL</v>
          </cell>
          <cell r="U795" t="str">
            <v>NULL</v>
          </cell>
          <cell r="V795" t="str">
            <v>NULL</v>
          </cell>
          <cell r="W795" t="str">
            <v>NULL</v>
          </cell>
          <cell r="X795" t="str">
            <v>NULL</v>
          </cell>
          <cell r="Y795" t="str">
            <v>NULL</v>
          </cell>
          <cell r="Z795" t="str">
            <v>NULL</v>
          </cell>
          <cell r="AA795" t="str">
            <v>NULL</v>
          </cell>
          <cell r="AB795" t="str">
            <v>NULL</v>
          </cell>
          <cell r="AC795" t="str">
            <v>NULL</v>
          </cell>
          <cell r="AD795">
            <v>2</v>
          </cell>
          <cell r="AE795" t="str">
            <v>NULL</v>
          </cell>
          <cell r="AF795">
            <v>2</v>
          </cell>
          <cell r="AG795">
            <v>2</v>
          </cell>
          <cell r="AH795">
            <v>2</v>
          </cell>
          <cell r="AI795">
            <v>2</v>
          </cell>
          <cell r="AJ795" t="str">
            <v>NULL</v>
          </cell>
          <cell r="AK795">
            <v>9</v>
          </cell>
          <cell r="AL795">
            <v>9</v>
          </cell>
        </row>
        <row r="796">
          <cell r="A796">
            <v>125125</v>
          </cell>
          <cell r="B796">
            <v>9362949</v>
          </cell>
          <cell r="C796" t="str">
            <v>Chandlers Field Primary School</v>
          </cell>
          <cell r="D796" t="str">
            <v>South East</v>
          </cell>
          <cell r="E796" t="str">
            <v>South East</v>
          </cell>
          <cell r="F796" t="str">
            <v>Surrey</v>
          </cell>
          <cell r="G796" t="str">
            <v>Esher and Walton</v>
          </cell>
          <cell r="H796" t="str">
            <v>KT8 2LX</v>
          </cell>
          <cell r="I796" t="str">
            <v>Foundation School</v>
          </cell>
          <cell r="J796" t="str">
            <v>Primary</v>
          </cell>
          <cell r="K796" t="str">
            <v>Does not have a sixth form</v>
          </cell>
          <cell r="L796">
            <v>10002312</v>
          </cell>
          <cell r="M796">
            <v>42290</v>
          </cell>
          <cell r="N796">
            <v>42291</v>
          </cell>
          <cell r="O796" t="str">
            <v>Requires Improvement S5 Reinspection Visit 1</v>
          </cell>
          <cell r="P796" t="str">
            <v>Schools - S5</v>
          </cell>
          <cell r="Q796" t="str">
            <v>NULL</v>
          </cell>
          <cell r="R796">
            <v>3</v>
          </cell>
          <cell r="S796" t="str">
            <v>NULL</v>
          </cell>
          <cell r="T796">
            <v>3</v>
          </cell>
          <cell r="U796">
            <v>3</v>
          </cell>
          <cell r="V796">
            <v>3</v>
          </cell>
          <cell r="W796">
            <v>3</v>
          </cell>
          <cell r="X796" t="str">
            <v>NULL</v>
          </cell>
          <cell r="Y796">
            <v>3</v>
          </cell>
          <cell r="Z796" t="str">
            <v>NULL</v>
          </cell>
          <cell r="AA796" t="str">
            <v>NULL</v>
          </cell>
          <cell r="AB796" t="str">
            <v>NULL</v>
          </cell>
          <cell r="AC796" t="str">
            <v>NULL</v>
          </cell>
          <cell r="AD796">
            <v>3</v>
          </cell>
          <cell r="AE796" t="str">
            <v>NULL</v>
          </cell>
          <cell r="AF796">
            <v>3</v>
          </cell>
          <cell r="AG796">
            <v>3</v>
          </cell>
          <cell r="AH796">
            <v>3</v>
          </cell>
          <cell r="AI796">
            <v>3</v>
          </cell>
          <cell r="AJ796" t="str">
            <v>NULL</v>
          </cell>
          <cell r="AK796" t="str">
            <v>NULL</v>
          </cell>
          <cell r="AL796" t="str">
            <v>NULL</v>
          </cell>
        </row>
        <row r="797">
          <cell r="A797">
            <v>125189</v>
          </cell>
          <cell r="B797">
            <v>9363357</v>
          </cell>
          <cell r="C797" t="str">
            <v>St Nicolas CofE Aided Infant School</v>
          </cell>
          <cell r="D797" t="str">
            <v>South East</v>
          </cell>
          <cell r="E797" t="str">
            <v>South East</v>
          </cell>
          <cell r="F797" t="str">
            <v>Surrey</v>
          </cell>
          <cell r="G797" t="str">
            <v>Guildford</v>
          </cell>
          <cell r="H797" t="str">
            <v>GU2 4YD</v>
          </cell>
          <cell r="I797" t="str">
            <v>Voluntary Aided School</v>
          </cell>
          <cell r="J797" t="str">
            <v>Primary</v>
          </cell>
          <cell r="K797" t="str">
            <v>Does not have a sixth form</v>
          </cell>
          <cell r="L797">
            <v>10001214</v>
          </cell>
          <cell r="M797">
            <v>42325</v>
          </cell>
          <cell r="N797">
            <v>42325</v>
          </cell>
          <cell r="O797" t="str">
            <v>Maintained Academy and School Short inspection</v>
          </cell>
          <cell r="P797" t="str">
            <v>Schools - Short inspection</v>
          </cell>
          <cell r="Q797" t="str">
            <v>NULL</v>
          </cell>
          <cell r="R797" t="str">
            <v>NULL</v>
          </cell>
          <cell r="S797" t="str">
            <v>NULL</v>
          </cell>
          <cell r="T797" t="str">
            <v>NULL</v>
          </cell>
          <cell r="U797" t="str">
            <v>NULL</v>
          </cell>
          <cell r="V797" t="str">
            <v>NULL</v>
          </cell>
          <cell r="W797" t="str">
            <v>NULL</v>
          </cell>
          <cell r="X797" t="str">
            <v>NULL</v>
          </cell>
          <cell r="Y797" t="str">
            <v>NULL</v>
          </cell>
          <cell r="Z797" t="str">
            <v>NULL</v>
          </cell>
          <cell r="AA797" t="str">
            <v>NULL</v>
          </cell>
          <cell r="AB797" t="str">
            <v>NULL</v>
          </cell>
          <cell r="AC797" t="str">
            <v>NULL</v>
          </cell>
          <cell r="AD797">
            <v>2</v>
          </cell>
          <cell r="AE797" t="str">
            <v>NULL</v>
          </cell>
          <cell r="AF797">
            <v>1</v>
          </cell>
          <cell r="AG797">
            <v>2</v>
          </cell>
          <cell r="AH797">
            <v>2</v>
          </cell>
          <cell r="AI797">
            <v>2</v>
          </cell>
          <cell r="AJ797" t="str">
            <v>NULL</v>
          </cell>
          <cell r="AK797">
            <v>2</v>
          </cell>
          <cell r="AL797">
            <v>9</v>
          </cell>
        </row>
        <row r="798">
          <cell r="A798">
            <v>125193</v>
          </cell>
          <cell r="B798">
            <v>9363376</v>
          </cell>
          <cell r="C798" t="str">
            <v>Nutfield Church CofE Primary School</v>
          </cell>
          <cell r="D798" t="str">
            <v>South East</v>
          </cell>
          <cell r="E798" t="str">
            <v>South East</v>
          </cell>
          <cell r="F798" t="str">
            <v>Surrey</v>
          </cell>
          <cell r="G798" t="str">
            <v>East Surrey</v>
          </cell>
          <cell r="H798" t="str">
            <v>RH1 4JJ</v>
          </cell>
          <cell r="I798" t="str">
            <v>Voluntary Aided School</v>
          </cell>
          <cell r="J798" t="str">
            <v>Primary</v>
          </cell>
          <cell r="K798" t="str">
            <v>Does not have a sixth form</v>
          </cell>
          <cell r="L798">
            <v>10006374</v>
          </cell>
          <cell r="M798">
            <v>42298</v>
          </cell>
          <cell r="N798">
            <v>42299</v>
          </cell>
          <cell r="O798" t="str">
            <v>Requires Improvement S5 Reinspection Visit 1</v>
          </cell>
          <cell r="P798" t="str">
            <v>Schools - S5</v>
          </cell>
          <cell r="Q798" t="str">
            <v>NULL</v>
          </cell>
          <cell r="R798">
            <v>2</v>
          </cell>
          <cell r="S798" t="str">
            <v>NULL</v>
          </cell>
          <cell r="T798">
            <v>2</v>
          </cell>
          <cell r="U798">
            <v>2</v>
          </cell>
          <cell r="V798">
            <v>2</v>
          </cell>
          <cell r="W798">
            <v>2</v>
          </cell>
          <cell r="X798" t="str">
            <v>NULL</v>
          </cell>
          <cell r="Y798">
            <v>2</v>
          </cell>
          <cell r="Z798" t="str">
            <v>NULL</v>
          </cell>
          <cell r="AA798" t="str">
            <v>NULL</v>
          </cell>
          <cell r="AB798" t="str">
            <v>NULL</v>
          </cell>
          <cell r="AC798" t="str">
            <v>NULL</v>
          </cell>
          <cell r="AD798">
            <v>3</v>
          </cell>
          <cell r="AE798" t="str">
            <v>NULL</v>
          </cell>
          <cell r="AF798">
            <v>3</v>
          </cell>
          <cell r="AG798">
            <v>3</v>
          </cell>
          <cell r="AH798">
            <v>2</v>
          </cell>
          <cell r="AI798">
            <v>3</v>
          </cell>
          <cell r="AJ798" t="str">
            <v>NULL</v>
          </cell>
          <cell r="AK798" t="str">
            <v>NULL</v>
          </cell>
          <cell r="AL798" t="str">
            <v>NULL</v>
          </cell>
        </row>
        <row r="799">
          <cell r="A799">
            <v>125194</v>
          </cell>
          <cell r="B799">
            <v>9363380</v>
          </cell>
          <cell r="C799" t="str">
            <v>St Mary's CofE Junior School</v>
          </cell>
          <cell r="D799" t="str">
            <v>South East</v>
          </cell>
          <cell r="E799" t="str">
            <v>South East</v>
          </cell>
          <cell r="F799" t="str">
            <v>Surrey</v>
          </cell>
          <cell r="G799" t="str">
            <v>East Surrey</v>
          </cell>
          <cell r="H799" t="str">
            <v>RH8 0NP</v>
          </cell>
          <cell r="I799" t="str">
            <v>Voluntary Aided School</v>
          </cell>
          <cell r="J799" t="str">
            <v>Primary</v>
          </cell>
          <cell r="K799" t="str">
            <v>Does not have a sixth form</v>
          </cell>
          <cell r="L799">
            <v>10001496</v>
          </cell>
          <cell r="M799">
            <v>42353</v>
          </cell>
          <cell r="N799">
            <v>42354</v>
          </cell>
          <cell r="O799" t="str">
            <v>Maintained Academy and School Short inspection</v>
          </cell>
          <cell r="P799" t="str">
            <v>Schools - S8 deemed S5</v>
          </cell>
          <cell r="Q799" t="str">
            <v>NULL</v>
          </cell>
          <cell r="R799">
            <v>1</v>
          </cell>
          <cell r="S799" t="str">
            <v>NULL</v>
          </cell>
          <cell r="T799">
            <v>1</v>
          </cell>
          <cell r="U799">
            <v>1</v>
          </cell>
          <cell r="V799">
            <v>1</v>
          </cell>
          <cell r="W799">
            <v>1</v>
          </cell>
          <cell r="X799" t="str">
            <v>NULL</v>
          </cell>
          <cell r="Y799" t="str">
            <v>NULL</v>
          </cell>
          <cell r="Z799" t="str">
            <v>NULL</v>
          </cell>
          <cell r="AA799" t="str">
            <v>NULL</v>
          </cell>
          <cell r="AB799" t="str">
            <v>NULL</v>
          </cell>
          <cell r="AC799" t="str">
            <v>NULL</v>
          </cell>
          <cell r="AD799">
            <v>2</v>
          </cell>
          <cell r="AE799" t="str">
            <v>NULL</v>
          </cell>
          <cell r="AF799">
            <v>2</v>
          </cell>
          <cell r="AG799">
            <v>2</v>
          </cell>
          <cell r="AH799">
            <v>1</v>
          </cell>
          <cell r="AI799">
            <v>2</v>
          </cell>
          <cell r="AJ799" t="str">
            <v>NULL</v>
          </cell>
          <cell r="AK799">
            <v>9</v>
          </cell>
          <cell r="AL799">
            <v>9</v>
          </cell>
        </row>
        <row r="800">
          <cell r="A800">
            <v>125200</v>
          </cell>
          <cell r="B800">
            <v>9363415</v>
          </cell>
          <cell r="C800" t="str">
            <v>The Chandler CofE Aided Junior School</v>
          </cell>
          <cell r="D800" t="str">
            <v>South East</v>
          </cell>
          <cell r="E800" t="str">
            <v>South East</v>
          </cell>
          <cell r="F800" t="str">
            <v>Surrey</v>
          </cell>
          <cell r="G800" t="str">
            <v>South West Surrey</v>
          </cell>
          <cell r="H800" t="str">
            <v>GU8 5PB</v>
          </cell>
          <cell r="I800" t="str">
            <v>Voluntary Aided School</v>
          </cell>
          <cell r="J800" t="str">
            <v>Primary</v>
          </cell>
          <cell r="K800" t="str">
            <v>Does not have a sixth form</v>
          </cell>
          <cell r="L800">
            <v>10007337</v>
          </cell>
          <cell r="M800">
            <v>42321</v>
          </cell>
          <cell r="N800">
            <v>42321</v>
          </cell>
          <cell r="O800" t="str">
            <v>Requires Improvement monitoring Visit 1</v>
          </cell>
          <cell r="P800" t="str">
            <v>Schools - S8</v>
          </cell>
          <cell r="Q800" t="str">
            <v>NULL</v>
          </cell>
          <cell r="R800" t="str">
            <v>NULL</v>
          </cell>
          <cell r="S800" t="str">
            <v>NULL</v>
          </cell>
          <cell r="T800" t="str">
            <v>NULL</v>
          </cell>
          <cell r="U800" t="str">
            <v>NULL</v>
          </cell>
          <cell r="V800" t="str">
            <v>NULL</v>
          </cell>
          <cell r="W800" t="str">
            <v>NULL</v>
          </cell>
          <cell r="X800" t="str">
            <v>NULL</v>
          </cell>
          <cell r="Y800" t="str">
            <v>NULL</v>
          </cell>
          <cell r="Z800" t="str">
            <v>NULL</v>
          </cell>
          <cell r="AA800" t="str">
            <v>NULL</v>
          </cell>
          <cell r="AB800" t="str">
            <v>NULL</v>
          </cell>
          <cell r="AC800" t="str">
            <v>NULL</v>
          </cell>
          <cell r="AD800">
            <v>3</v>
          </cell>
          <cell r="AE800" t="str">
            <v>NULL</v>
          </cell>
          <cell r="AF800">
            <v>3</v>
          </cell>
          <cell r="AG800">
            <v>3</v>
          </cell>
          <cell r="AH800">
            <v>2</v>
          </cell>
          <cell r="AI800">
            <v>3</v>
          </cell>
          <cell r="AJ800" t="str">
            <v>NULL</v>
          </cell>
          <cell r="AK800">
            <v>9</v>
          </cell>
          <cell r="AL800">
            <v>9</v>
          </cell>
        </row>
        <row r="801">
          <cell r="A801">
            <v>125246</v>
          </cell>
          <cell r="B801">
            <v>9363928</v>
          </cell>
          <cell r="C801" t="str">
            <v>Shere CofE Aided Infant School</v>
          </cell>
          <cell r="D801" t="str">
            <v>South East</v>
          </cell>
          <cell r="E801" t="str">
            <v>South East</v>
          </cell>
          <cell r="F801" t="str">
            <v>Surrey</v>
          </cell>
          <cell r="G801" t="str">
            <v>Mole Valley</v>
          </cell>
          <cell r="H801" t="str">
            <v>GU5 9HB</v>
          </cell>
          <cell r="I801" t="str">
            <v>Voluntary Aided School</v>
          </cell>
          <cell r="J801" t="str">
            <v>Primary</v>
          </cell>
          <cell r="K801" t="str">
            <v>Does not have a sixth form</v>
          </cell>
          <cell r="L801">
            <v>10001548</v>
          </cell>
          <cell r="M801">
            <v>42339</v>
          </cell>
          <cell r="N801">
            <v>42339</v>
          </cell>
          <cell r="O801" t="str">
            <v>Maintained Academy and School Short inspection</v>
          </cell>
          <cell r="P801" t="str">
            <v>Schools - Short inspection</v>
          </cell>
          <cell r="Q801" t="str">
            <v>NULL</v>
          </cell>
          <cell r="R801" t="str">
            <v>NULL</v>
          </cell>
          <cell r="S801" t="str">
            <v>NULL</v>
          </cell>
          <cell r="T801" t="str">
            <v>NULL</v>
          </cell>
          <cell r="U801" t="str">
            <v>NULL</v>
          </cell>
          <cell r="V801" t="str">
            <v>NULL</v>
          </cell>
          <cell r="W801" t="str">
            <v>NULL</v>
          </cell>
          <cell r="X801" t="str">
            <v>NULL</v>
          </cell>
          <cell r="Y801" t="str">
            <v>NULL</v>
          </cell>
          <cell r="Z801" t="str">
            <v>NULL</v>
          </cell>
          <cell r="AA801" t="str">
            <v>NULL</v>
          </cell>
          <cell r="AB801" t="str">
            <v>NULL</v>
          </cell>
          <cell r="AC801" t="str">
            <v>NULL</v>
          </cell>
          <cell r="AD801">
            <v>2</v>
          </cell>
          <cell r="AE801" t="str">
            <v>NULL</v>
          </cell>
          <cell r="AF801">
            <v>1</v>
          </cell>
          <cell r="AG801">
            <v>2</v>
          </cell>
          <cell r="AH801">
            <v>2</v>
          </cell>
          <cell r="AI801">
            <v>2</v>
          </cell>
          <cell r="AJ801" t="str">
            <v>NULL</v>
          </cell>
          <cell r="AK801">
            <v>2</v>
          </cell>
          <cell r="AL801">
            <v>9</v>
          </cell>
        </row>
        <row r="802">
          <cell r="A802">
            <v>125249</v>
          </cell>
          <cell r="B802">
            <v>9364058</v>
          </cell>
          <cell r="C802" t="str">
            <v>Broadwater School</v>
          </cell>
          <cell r="D802" t="str">
            <v>South East</v>
          </cell>
          <cell r="E802" t="str">
            <v>South East</v>
          </cell>
          <cell r="F802" t="str">
            <v>Surrey</v>
          </cell>
          <cell r="G802" t="str">
            <v>South West Surrey</v>
          </cell>
          <cell r="H802" t="str">
            <v>GU7 3BW</v>
          </cell>
          <cell r="I802" t="str">
            <v>Community School</v>
          </cell>
          <cell r="J802" t="str">
            <v>Secondary</v>
          </cell>
          <cell r="K802" t="str">
            <v>Does not have a sixth form</v>
          </cell>
          <cell r="L802">
            <v>10000781</v>
          </cell>
          <cell r="M802">
            <v>42353</v>
          </cell>
          <cell r="N802">
            <v>42354</v>
          </cell>
          <cell r="O802" t="str">
            <v>Maintained Academy and School Short inspection</v>
          </cell>
          <cell r="P802" t="str">
            <v>Schools - S8 deemed S5</v>
          </cell>
          <cell r="Q802" t="str">
            <v>NULL</v>
          </cell>
          <cell r="R802">
            <v>2</v>
          </cell>
          <cell r="S802" t="str">
            <v>NULL</v>
          </cell>
          <cell r="T802">
            <v>2</v>
          </cell>
          <cell r="U802">
            <v>2</v>
          </cell>
          <cell r="V802">
            <v>2</v>
          </cell>
          <cell r="W802">
            <v>2</v>
          </cell>
          <cell r="X802" t="str">
            <v>NULL</v>
          </cell>
          <cell r="Y802" t="str">
            <v>NULL</v>
          </cell>
          <cell r="Z802" t="str">
            <v>NULL</v>
          </cell>
          <cell r="AA802" t="str">
            <v>NULL</v>
          </cell>
          <cell r="AB802" t="str">
            <v>NULL</v>
          </cell>
          <cell r="AC802" t="str">
            <v>NULL</v>
          </cell>
          <cell r="AD802">
            <v>2</v>
          </cell>
          <cell r="AE802" t="str">
            <v>NULL</v>
          </cell>
          <cell r="AF802">
            <v>2</v>
          </cell>
          <cell r="AG802">
            <v>2</v>
          </cell>
          <cell r="AH802">
            <v>2</v>
          </cell>
          <cell r="AI802">
            <v>2</v>
          </cell>
          <cell r="AJ802" t="str">
            <v>NULL</v>
          </cell>
          <cell r="AK802">
            <v>9</v>
          </cell>
          <cell r="AL802" t="str">
            <v>NULL</v>
          </cell>
        </row>
        <row r="803">
          <cell r="A803">
            <v>125273</v>
          </cell>
          <cell r="B803">
            <v>9364465</v>
          </cell>
          <cell r="C803" t="str">
            <v>Oakwood School</v>
          </cell>
          <cell r="D803" t="str">
            <v>South East</v>
          </cell>
          <cell r="E803" t="str">
            <v>South East</v>
          </cell>
          <cell r="F803" t="str">
            <v>Surrey</v>
          </cell>
          <cell r="G803" t="str">
            <v>East Surrey</v>
          </cell>
          <cell r="H803" t="str">
            <v>RH6 9AE</v>
          </cell>
          <cell r="I803" t="str">
            <v>Community School</v>
          </cell>
          <cell r="J803" t="str">
            <v>Secondary</v>
          </cell>
          <cell r="K803" t="str">
            <v>Does not have a sixth form</v>
          </cell>
          <cell r="L803">
            <v>10006588</v>
          </cell>
          <cell r="M803">
            <v>42276</v>
          </cell>
          <cell r="N803">
            <v>42277</v>
          </cell>
          <cell r="O803" t="str">
            <v>S8 No Formal Designation Visit</v>
          </cell>
          <cell r="P803" t="str">
            <v>Schools - S8</v>
          </cell>
          <cell r="Q803" t="str">
            <v>NULL</v>
          </cell>
          <cell r="R803" t="str">
            <v>NULL</v>
          </cell>
          <cell r="S803" t="str">
            <v>NULL</v>
          </cell>
          <cell r="T803" t="str">
            <v>NULL</v>
          </cell>
          <cell r="U803" t="str">
            <v>NULL</v>
          </cell>
          <cell r="V803" t="str">
            <v>NULL</v>
          </cell>
          <cell r="W803" t="str">
            <v>NULL</v>
          </cell>
          <cell r="X803" t="str">
            <v>NULL</v>
          </cell>
          <cell r="Y803" t="str">
            <v>NULL</v>
          </cell>
          <cell r="Z803" t="str">
            <v>NULL</v>
          </cell>
          <cell r="AA803" t="str">
            <v>NULL</v>
          </cell>
          <cell r="AB803" t="str">
            <v>NULL</v>
          </cell>
          <cell r="AC803" t="str">
            <v>NULL</v>
          </cell>
          <cell r="AD803">
            <v>2</v>
          </cell>
          <cell r="AE803" t="str">
            <v>NULL</v>
          </cell>
          <cell r="AF803">
            <v>2</v>
          </cell>
          <cell r="AG803">
            <v>2</v>
          </cell>
          <cell r="AH803">
            <v>2</v>
          </cell>
          <cell r="AI803">
            <v>2</v>
          </cell>
          <cell r="AJ803" t="str">
            <v>NULL</v>
          </cell>
          <cell r="AK803" t="str">
            <v>NULL</v>
          </cell>
          <cell r="AL803" t="str">
            <v>NULL</v>
          </cell>
        </row>
        <row r="804">
          <cell r="A804">
            <v>125285</v>
          </cell>
          <cell r="B804">
            <v>9365203</v>
          </cell>
          <cell r="C804" t="str">
            <v>Send CofE First School</v>
          </cell>
          <cell r="D804" t="str">
            <v>South East</v>
          </cell>
          <cell r="E804" t="str">
            <v>South East</v>
          </cell>
          <cell r="F804" t="str">
            <v>Surrey</v>
          </cell>
          <cell r="G804" t="str">
            <v>Mole Valley</v>
          </cell>
          <cell r="H804" t="str">
            <v>GU23 7BS</v>
          </cell>
          <cell r="I804" t="str">
            <v>Foundation School</v>
          </cell>
          <cell r="J804" t="str">
            <v>Primary</v>
          </cell>
          <cell r="K804" t="str">
            <v>Does not have a sixth form</v>
          </cell>
          <cell r="L804">
            <v>10004103</v>
          </cell>
          <cell r="M804">
            <v>42325</v>
          </cell>
          <cell r="N804">
            <v>42326</v>
          </cell>
          <cell r="O804" t="str">
            <v>Schools into Special Measures Visit 2</v>
          </cell>
          <cell r="P804" t="str">
            <v>Schools - S8</v>
          </cell>
          <cell r="Q804" t="str">
            <v>NULL</v>
          </cell>
          <cell r="R804" t="str">
            <v>NULL</v>
          </cell>
          <cell r="S804" t="str">
            <v>NULL</v>
          </cell>
          <cell r="T804" t="str">
            <v>NULL</v>
          </cell>
          <cell r="U804" t="str">
            <v>NULL</v>
          </cell>
          <cell r="V804" t="str">
            <v>NULL</v>
          </cell>
          <cell r="W804" t="str">
            <v>NULL</v>
          </cell>
          <cell r="X804" t="str">
            <v>NULL</v>
          </cell>
          <cell r="Y804" t="str">
            <v>NULL</v>
          </cell>
          <cell r="Z804" t="str">
            <v>NULL</v>
          </cell>
          <cell r="AA804" t="str">
            <v>NULL</v>
          </cell>
          <cell r="AB804" t="str">
            <v>NULL</v>
          </cell>
          <cell r="AC804" t="str">
            <v>NULL</v>
          </cell>
          <cell r="AD804">
            <v>4</v>
          </cell>
          <cell r="AE804" t="str">
            <v>SM</v>
          </cell>
          <cell r="AF804">
            <v>4</v>
          </cell>
          <cell r="AG804">
            <v>4</v>
          </cell>
          <cell r="AH804">
            <v>3</v>
          </cell>
          <cell r="AI804">
            <v>4</v>
          </cell>
          <cell r="AJ804" t="str">
            <v>NULL</v>
          </cell>
          <cell r="AK804">
            <v>4</v>
          </cell>
          <cell r="AL804">
            <v>9</v>
          </cell>
        </row>
        <row r="805">
          <cell r="A805">
            <v>125308</v>
          </cell>
          <cell r="B805">
            <v>9365408</v>
          </cell>
          <cell r="C805" t="str">
            <v>de Stafford School</v>
          </cell>
          <cell r="D805" t="str">
            <v>South East</v>
          </cell>
          <cell r="E805" t="str">
            <v>South East</v>
          </cell>
          <cell r="F805" t="str">
            <v>Surrey</v>
          </cell>
          <cell r="G805" t="str">
            <v>East Surrey</v>
          </cell>
          <cell r="H805" t="str">
            <v>CR3 5YX</v>
          </cell>
          <cell r="I805" t="str">
            <v>Foundation School</v>
          </cell>
          <cell r="J805" t="str">
            <v>Secondary</v>
          </cell>
          <cell r="K805" t="str">
            <v>Does not have a sixth form</v>
          </cell>
          <cell r="L805">
            <v>10002308</v>
          </cell>
          <cell r="M805">
            <v>42291</v>
          </cell>
          <cell r="N805">
            <v>42292</v>
          </cell>
          <cell r="O805" t="str">
            <v>Requires Improvement S5 Reinspection Visit 1</v>
          </cell>
          <cell r="P805" t="str">
            <v>Schools - S5</v>
          </cell>
          <cell r="Q805" t="str">
            <v>NULL</v>
          </cell>
          <cell r="R805">
            <v>2</v>
          </cell>
          <cell r="S805" t="str">
            <v>NULL</v>
          </cell>
          <cell r="T805">
            <v>2</v>
          </cell>
          <cell r="U805">
            <v>2</v>
          </cell>
          <cell r="V805">
            <v>2</v>
          </cell>
          <cell r="W805">
            <v>2</v>
          </cell>
          <cell r="X805" t="str">
            <v>NULL</v>
          </cell>
          <cell r="Y805" t="str">
            <v>NULL</v>
          </cell>
          <cell r="Z805" t="str">
            <v>NULL</v>
          </cell>
          <cell r="AA805" t="str">
            <v>NULL</v>
          </cell>
          <cell r="AB805" t="str">
            <v>NULL</v>
          </cell>
          <cell r="AC805" t="str">
            <v>NULL</v>
          </cell>
          <cell r="AD805">
            <v>3</v>
          </cell>
          <cell r="AE805" t="str">
            <v>NULL</v>
          </cell>
          <cell r="AF805">
            <v>3</v>
          </cell>
          <cell r="AG805">
            <v>3</v>
          </cell>
          <cell r="AH805">
            <v>3</v>
          </cell>
          <cell r="AI805">
            <v>3</v>
          </cell>
          <cell r="AJ805" t="str">
            <v>NULL</v>
          </cell>
          <cell r="AK805" t="str">
            <v>NULL</v>
          </cell>
          <cell r="AL805" t="str">
            <v>NULL</v>
          </cell>
        </row>
        <row r="806">
          <cell r="A806">
            <v>125524</v>
          </cell>
          <cell r="B806">
            <v>9372050</v>
          </cell>
          <cell r="C806" t="str">
            <v>Stratford-upon-Avon Primary School</v>
          </cell>
          <cell r="D806" t="str">
            <v>West Midlands</v>
          </cell>
          <cell r="E806" t="str">
            <v>West Midlands</v>
          </cell>
          <cell r="F806" t="str">
            <v>Warwickshire</v>
          </cell>
          <cell r="G806" t="str">
            <v>Stratford-on-Avon</v>
          </cell>
          <cell r="H806" t="str">
            <v>CV37 6HN</v>
          </cell>
          <cell r="I806" t="str">
            <v>Community School</v>
          </cell>
          <cell r="J806" t="str">
            <v>Primary</v>
          </cell>
          <cell r="K806" t="str">
            <v>Does not have a sixth form</v>
          </cell>
          <cell r="L806">
            <v>10005267</v>
          </cell>
          <cell r="M806">
            <v>42339</v>
          </cell>
          <cell r="N806">
            <v>42340</v>
          </cell>
          <cell r="O806" t="str">
            <v>Schools into Special Measures Visit 2</v>
          </cell>
          <cell r="P806" t="str">
            <v>Schools - S8</v>
          </cell>
          <cell r="Q806" t="str">
            <v>NULL</v>
          </cell>
          <cell r="R806" t="str">
            <v>NULL</v>
          </cell>
          <cell r="S806" t="str">
            <v>NULL</v>
          </cell>
          <cell r="T806" t="str">
            <v>NULL</v>
          </cell>
          <cell r="U806" t="str">
            <v>NULL</v>
          </cell>
          <cell r="V806" t="str">
            <v>NULL</v>
          </cell>
          <cell r="W806" t="str">
            <v>NULL</v>
          </cell>
          <cell r="X806" t="str">
            <v>NULL</v>
          </cell>
          <cell r="Y806" t="str">
            <v>NULL</v>
          </cell>
          <cell r="Z806" t="str">
            <v>NULL</v>
          </cell>
          <cell r="AA806" t="str">
            <v>NULL</v>
          </cell>
          <cell r="AB806" t="str">
            <v>NULL</v>
          </cell>
          <cell r="AC806" t="str">
            <v>NULL</v>
          </cell>
          <cell r="AD806">
            <v>4</v>
          </cell>
          <cell r="AE806" t="str">
            <v>SM</v>
          </cell>
          <cell r="AF806">
            <v>3</v>
          </cell>
          <cell r="AG806">
            <v>3</v>
          </cell>
          <cell r="AH806">
            <v>4</v>
          </cell>
          <cell r="AI806">
            <v>4</v>
          </cell>
          <cell r="AJ806" t="str">
            <v>NULL</v>
          </cell>
          <cell r="AK806">
            <v>3</v>
          </cell>
          <cell r="AL806">
            <v>9</v>
          </cell>
        </row>
        <row r="807">
          <cell r="A807">
            <v>125576</v>
          </cell>
          <cell r="B807">
            <v>9372417</v>
          </cell>
          <cell r="C807" t="str">
            <v>Northlands Primary School</v>
          </cell>
          <cell r="D807" t="str">
            <v>West Midlands</v>
          </cell>
          <cell r="E807" t="str">
            <v>West Midlands</v>
          </cell>
          <cell r="F807" t="str">
            <v>Warwickshire</v>
          </cell>
          <cell r="G807" t="str">
            <v>Rugby</v>
          </cell>
          <cell r="H807" t="str">
            <v>CV21 2SS</v>
          </cell>
          <cell r="I807" t="str">
            <v>Community School</v>
          </cell>
          <cell r="J807" t="str">
            <v>Primary</v>
          </cell>
          <cell r="K807" t="str">
            <v>Does not have a sixth form</v>
          </cell>
          <cell r="L807">
            <v>10002462</v>
          </cell>
          <cell r="M807">
            <v>42319</v>
          </cell>
          <cell r="N807">
            <v>42320</v>
          </cell>
          <cell r="O807" t="str">
            <v>Requires Improvement S5 Reinspection Visit 1</v>
          </cell>
          <cell r="P807" t="str">
            <v>Schools - S5</v>
          </cell>
          <cell r="Q807" t="str">
            <v>NULL</v>
          </cell>
          <cell r="R807">
            <v>2</v>
          </cell>
          <cell r="S807" t="str">
            <v>NULL</v>
          </cell>
          <cell r="T807">
            <v>2</v>
          </cell>
          <cell r="U807">
            <v>2</v>
          </cell>
          <cell r="V807">
            <v>2</v>
          </cell>
          <cell r="W807">
            <v>2</v>
          </cell>
          <cell r="X807" t="str">
            <v>NULL</v>
          </cell>
          <cell r="Y807">
            <v>2</v>
          </cell>
          <cell r="Z807" t="str">
            <v>NULL</v>
          </cell>
          <cell r="AA807" t="str">
            <v>NULL</v>
          </cell>
          <cell r="AB807" t="str">
            <v>NULL</v>
          </cell>
          <cell r="AC807" t="str">
            <v>NULL</v>
          </cell>
          <cell r="AD807">
            <v>3</v>
          </cell>
          <cell r="AE807" t="str">
            <v>NULL</v>
          </cell>
          <cell r="AF807">
            <v>3</v>
          </cell>
          <cell r="AG807">
            <v>3</v>
          </cell>
          <cell r="AH807">
            <v>3</v>
          </cell>
          <cell r="AI807">
            <v>3</v>
          </cell>
          <cell r="AJ807" t="str">
            <v>NULL</v>
          </cell>
          <cell r="AK807" t="str">
            <v>NULL</v>
          </cell>
          <cell r="AL807" t="str">
            <v>NULL</v>
          </cell>
        </row>
        <row r="808">
          <cell r="A808">
            <v>125646</v>
          </cell>
          <cell r="B808">
            <v>9373057</v>
          </cell>
          <cell r="C808" t="str">
            <v>Shottery St Andrew's CofE Primary School</v>
          </cell>
          <cell r="D808" t="str">
            <v>West Midlands</v>
          </cell>
          <cell r="E808" t="str">
            <v>West Midlands</v>
          </cell>
          <cell r="F808" t="str">
            <v>Warwickshire</v>
          </cell>
          <cell r="G808" t="str">
            <v>Stratford-on-Avon</v>
          </cell>
          <cell r="H808" t="str">
            <v>CV37 9BL</v>
          </cell>
          <cell r="I808" t="str">
            <v>Voluntary Controlled School</v>
          </cell>
          <cell r="J808" t="str">
            <v>Primary</v>
          </cell>
          <cell r="K808" t="str">
            <v>Does not have a sixth form</v>
          </cell>
          <cell r="L808">
            <v>10001420</v>
          </cell>
          <cell r="M808">
            <v>42269</v>
          </cell>
          <cell r="N808">
            <v>42269</v>
          </cell>
          <cell r="O808" t="str">
            <v>Maintained Academy and School Short inspection</v>
          </cell>
          <cell r="P808" t="str">
            <v>Schools - Short inspection</v>
          </cell>
          <cell r="Q808" t="str">
            <v>NULL</v>
          </cell>
          <cell r="R808" t="str">
            <v>NULL</v>
          </cell>
          <cell r="S808" t="str">
            <v>NULL</v>
          </cell>
          <cell r="T808" t="str">
            <v>NULL</v>
          </cell>
          <cell r="U808" t="str">
            <v>NULL</v>
          </cell>
          <cell r="V808" t="str">
            <v>NULL</v>
          </cell>
          <cell r="W808" t="str">
            <v>NULL</v>
          </cell>
          <cell r="X808" t="str">
            <v>NULL</v>
          </cell>
          <cell r="Y808" t="str">
            <v>NULL</v>
          </cell>
          <cell r="Z808" t="str">
            <v>NULL</v>
          </cell>
          <cell r="AA808" t="str">
            <v>NULL</v>
          </cell>
          <cell r="AB808" t="str">
            <v>NULL</v>
          </cell>
          <cell r="AC808" t="str">
            <v>NULL</v>
          </cell>
          <cell r="AD808">
            <v>2</v>
          </cell>
          <cell r="AE808" t="str">
            <v>NULL</v>
          </cell>
          <cell r="AF808">
            <v>2</v>
          </cell>
          <cell r="AG808">
            <v>2</v>
          </cell>
          <cell r="AH808">
            <v>1</v>
          </cell>
          <cell r="AI808">
            <v>2</v>
          </cell>
          <cell r="AJ808" t="str">
            <v>NULL</v>
          </cell>
          <cell r="AK808">
            <v>8</v>
          </cell>
          <cell r="AL808" t="str">
            <v>NULL</v>
          </cell>
        </row>
        <row r="809">
          <cell r="A809">
            <v>125649</v>
          </cell>
          <cell r="B809">
            <v>9373068</v>
          </cell>
          <cell r="C809" t="str">
            <v>Tysoe CofE Primary School</v>
          </cell>
          <cell r="D809" t="str">
            <v>West Midlands</v>
          </cell>
          <cell r="E809" t="str">
            <v>West Midlands</v>
          </cell>
          <cell r="F809" t="str">
            <v>Warwickshire</v>
          </cell>
          <cell r="G809" t="str">
            <v>Stratford-on-Avon</v>
          </cell>
          <cell r="H809" t="str">
            <v>CV35 0SH</v>
          </cell>
          <cell r="I809" t="str">
            <v>Voluntary Controlled School</v>
          </cell>
          <cell r="J809" t="str">
            <v>Primary</v>
          </cell>
          <cell r="K809" t="str">
            <v>Does not have a sixth form</v>
          </cell>
          <cell r="L809">
            <v>10002466</v>
          </cell>
          <cell r="M809">
            <v>42270</v>
          </cell>
          <cell r="N809">
            <v>42271</v>
          </cell>
          <cell r="O809" t="str">
            <v>Requires Improvement S5 Reinspection Visit 1</v>
          </cell>
          <cell r="P809" t="str">
            <v>Schools - S5</v>
          </cell>
          <cell r="Q809" t="str">
            <v>NULL</v>
          </cell>
          <cell r="R809">
            <v>2</v>
          </cell>
          <cell r="S809" t="str">
            <v>NULL</v>
          </cell>
          <cell r="T809">
            <v>2</v>
          </cell>
          <cell r="U809">
            <v>2</v>
          </cell>
          <cell r="V809">
            <v>2</v>
          </cell>
          <cell r="W809">
            <v>2</v>
          </cell>
          <cell r="X809" t="str">
            <v>NULL</v>
          </cell>
          <cell r="Y809">
            <v>2</v>
          </cell>
          <cell r="Z809" t="str">
            <v>NULL</v>
          </cell>
          <cell r="AA809" t="str">
            <v>NULL</v>
          </cell>
          <cell r="AB809" t="str">
            <v>NULL</v>
          </cell>
          <cell r="AC809" t="str">
            <v>NULL</v>
          </cell>
          <cell r="AD809">
            <v>3</v>
          </cell>
          <cell r="AE809" t="str">
            <v>NULL</v>
          </cell>
          <cell r="AF809">
            <v>3</v>
          </cell>
          <cell r="AG809">
            <v>3</v>
          </cell>
          <cell r="AH809">
            <v>2</v>
          </cell>
          <cell r="AI809">
            <v>3</v>
          </cell>
          <cell r="AJ809" t="str">
            <v>NULL</v>
          </cell>
          <cell r="AK809" t="str">
            <v>NULL</v>
          </cell>
          <cell r="AL809" t="str">
            <v>NULL</v>
          </cell>
        </row>
        <row r="810">
          <cell r="A810">
            <v>125681</v>
          </cell>
          <cell r="B810">
            <v>9373204</v>
          </cell>
          <cell r="C810" t="str">
            <v>The Willows CofE Primary School</v>
          </cell>
          <cell r="D810" t="str">
            <v>West Midlands</v>
          </cell>
          <cell r="E810" t="str">
            <v>West Midlands</v>
          </cell>
          <cell r="F810" t="str">
            <v>Warwickshire</v>
          </cell>
          <cell r="G810" t="str">
            <v>Stratford-on-Avon</v>
          </cell>
          <cell r="H810" t="str">
            <v>CV37 9QN</v>
          </cell>
          <cell r="I810" t="str">
            <v>Voluntary Controlled School</v>
          </cell>
          <cell r="J810" t="str">
            <v>Primary</v>
          </cell>
          <cell r="K810" t="str">
            <v>Does not have a sixth form</v>
          </cell>
          <cell r="L810">
            <v>10000465</v>
          </cell>
          <cell r="M810">
            <v>42269</v>
          </cell>
          <cell r="N810">
            <v>42269</v>
          </cell>
          <cell r="O810" t="str">
            <v>Maintained Academy and School Short inspection</v>
          </cell>
          <cell r="P810" t="str">
            <v>Schools - S8 deemed S5</v>
          </cell>
          <cell r="Q810" t="str">
            <v>NULL</v>
          </cell>
          <cell r="R810">
            <v>3</v>
          </cell>
          <cell r="S810" t="str">
            <v>NULL</v>
          </cell>
          <cell r="T810">
            <v>3</v>
          </cell>
          <cell r="U810">
            <v>3</v>
          </cell>
          <cell r="V810">
            <v>2</v>
          </cell>
          <cell r="W810">
            <v>3</v>
          </cell>
          <cell r="X810" t="str">
            <v>NULL</v>
          </cell>
          <cell r="Y810">
            <v>2</v>
          </cell>
          <cell r="Z810" t="str">
            <v>NULL</v>
          </cell>
          <cell r="AA810" t="str">
            <v>NULL</v>
          </cell>
          <cell r="AB810" t="str">
            <v>NULL</v>
          </cell>
          <cell r="AC810" t="str">
            <v>NULL</v>
          </cell>
          <cell r="AD810">
            <v>2</v>
          </cell>
          <cell r="AE810" t="str">
            <v>NULL</v>
          </cell>
          <cell r="AF810">
            <v>2</v>
          </cell>
          <cell r="AG810">
            <v>2</v>
          </cell>
          <cell r="AH810">
            <v>2</v>
          </cell>
          <cell r="AI810">
            <v>2</v>
          </cell>
          <cell r="AJ810" t="str">
            <v>NULL</v>
          </cell>
          <cell r="AK810">
            <v>8</v>
          </cell>
          <cell r="AL810" t="str">
            <v>NULL</v>
          </cell>
        </row>
        <row r="811">
          <cell r="A811">
            <v>125763</v>
          </cell>
          <cell r="B811">
            <v>9375204</v>
          </cell>
          <cell r="C811" t="str">
            <v>Dunchurch Infant School</v>
          </cell>
          <cell r="D811" t="str">
            <v>West Midlands</v>
          </cell>
          <cell r="E811" t="str">
            <v>West Midlands</v>
          </cell>
          <cell r="F811" t="str">
            <v>Warwickshire</v>
          </cell>
          <cell r="G811" t="str">
            <v>Kenilworth and Southam</v>
          </cell>
          <cell r="H811" t="str">
            <v>CV22 6PA</v>
          </cell>
          <cell r="I811" t="str">
            <v>Foundation School</v>
          </cell>
          <cell r="J811" t="str">
            <v>Primary</v>
          </cell>
          <cell r="K811" t="str">
            <v>Does not have a sixth form</v>
          </cell>
          <cell r="L811">
            <v>10001560</v>
          </cell>
          <cell r="M811">
            <v>42269</v>
          </cell>
          <cell r="N811">
            <v>42270</v>
          </cell>
          <cell r="O811" t="str">
            <v>Maintained Academy and School Short inspection</v>
          </cell>
          <cell r="P811" t="str">
            <v>Schools - S8 deemed S5</v>
          </cell>
          <cell r="Q811" t="str">
            <v>NULL</v>
          </cell>
          <cell r="R811">
            <v>1</v>
          </cell>
          <cell r="S811" t="str">
            <v>NULL</v>
          </cell>
          <cell r="T811">
            <v>1</v>
          </cell>
          <cell r="U811">
            <v>1</v>
          </cell>
          <cell r="V811">
            <v>1</v>
          </cell>
          <cell r="W811">
            <v>1</v>
          </cell>
          <cell r="X811" t="str">
            <v>NULL</v>
          </cell>
          <cell r="Y811">
            <v>1</v>
          </cell>
          <cell r="Z811" t="str">
            <v>NULL</v>
          </cell>
          <cell r="AA811" t="str">
            <v>NULL</v>
          </cell>
          <cell r="AB811" t="str">
            <v>NULL</v>
          </cell>
          <cell r="AC811" t="str">
            <v>NULL</v>
          </cell>
          <cell r="AD811">
            <v>2</v>
          </cell>
          <cell r="AE811" t="str">
            <v>NULL</v>
          </cell>
          <cell r="AF811">
            <v>2</v>
          </cell>
          <cell r="AG811">
            <v>2</v>
          </cell>
          <cell r="AH811">
            <v>2</v>
          </cell>
          <cell r="AI811">
            <v>2</v>
          </cell>
          <cell r="AJ811" t="str">
            <v>NULL</v>
          </cell>
          <cell r="AK811">
            <v>2</v>
          </cell>
          <cell r="AL811">
            <v>9</v>
          </cell>
        </row>
        <row r="812">
          <cell r="A812">
            <v>125795</v>
          </cell>
          <cell r="B812">
            <v>9377001</v>
          </cell>
          <cell r="C812" t="str">
            <v>River House School</v>
          </cell>
          <cell r="D812" t="str">
            <v>West Midlands</v>
          </cell>
          <cell r="E812" t="str">
            <v>West Midlands</v>
          </cell>
          <cell r="F812" t="str">
            <v>Warwickshire</v>
          </cell>
          <cell r="G812" t="str">
            <v>Stratford-on-Avon</v>
          </cell>
          <cell r="H812" t="str">
            <v>B95 6AD</v>
          </cell>
          <cell r="I812" t="str">
            <v>Community Special School</v>
          </cell>
          <cell r="J812" t="str">
            <v>Special</v>
          </cell>
          <cell r="K812" t="str">
            <v>Not applicable</v>
          </cell>
          <cell r="L812">
            <v>10006877</v>
          </cell>
          <cell r="M812">
            <v>42290</v>
          </cell>
          <cell r="N812">
            <v>42291</v>
          </cell>
          <cell r="O812" t="str">
            <v>Schools into Special Measures Visit 1</v>
          </cell>
          <cell r="P812" t="str">
            <v>Schools - S8</v>
          </cell>
          <cell r="Q812" t="str">
            <v>NULL</v>
          </cell>
          <cell r="R812" t="str">
            <v>NULL</v>
          </cell>
          <cell r="S812" t="str">
            <v>NULL</v>
          </cell>
          <cell r="T812" t="str">
            <v>NULL</v>
          </cell>
          <cell r="U812" t="str">
            <v>NULL</v>
          </cell>
          <cell r="V812" t="str">
            <v>NULL</v>
          </cell>
          <cell r="W812" t="str">
            <v>NULL</v>
          </cell>
          <cell r="X812" t="str">
            <v>NULL</v>
          </cell>
          <cell r="Y812" t="str">
            <v>NULL</v>
          </cell>
          <cell r="Z812" t="str">
            <v>NULL</v>
          </cell>
          <cell r="AA812" t="str">
            <v>NULL</v>
          </cell>
          <cell r="AB812" t="str">
            <v>NULL</v>
          </cell>
          <cell r="AC812" t="str">
            <v>NULL</v>
          </cell>
          <cell r="AD812">
            <v>4</v>
          </cell>
          <cell r="AE812" t="str">
            <v>SM</v>
          </cell>
          <cell r="AF812">
            <v>4</v>
          </cell>
          <cell r="AG812">
            <v>4</v>
          </cell>
          <cell r="AH812">
            <v>4</v>
          </cell>
          <cell r="AI812">
            <v>4</v>
          </cell>
          <cell r="AJ812" t="str">
            <v>NULL</v>
          </cell>
          <cell r="AK812">
            <v>9</v>
          </cell>
          <cell r="AL812">
            <v>9</v>
          </cell>
        </row>
        <row r="813">
          <cell r="A813">
            <v>125809</v>
          </cell>
          <cell r="B813">
            <v>9381003</v>
          </cell>
          <cell r="C813" t="str">
            <v>Horsham Nursery School Children and Family Centre</v>
          </cell>
          <cell r="D813" t="str">
            <v>South East</v>
          </cell>
          <cell r="E813" t="str">
            <v>South East</v>
          </cell>
          <cell r="F813" t="str">
            <v>West Sussex</v>
          </cell>
          <cell r="G813" t="str">
            <v>Horsham</v>
          </cell>
          <cell r="H813" t="str">
            <v>RH13 5UT</v>
          </cell>
          <cell r="I813" t="str">
            <v>LA Nursery School</v>
          </cell>
          <cell r="J813" t="str">
            <v>Nursery</v>
          </cell>
          <cell r="K813" t="str">
            <v>Not applicable</v>
          </cell>
          <cell r="L813">
            <v>10005508</v>
          </cell>
          <cell r="M813">
            <v>42346</v>
          </cell>
          <cell r="N813">
            <v>42346</v>
          </cell>
          <cell r="O813" t="str">
            <v>Maintained Academy and School Short inspection</v>
          </cell>
          <cell r="P813" t="str">
            <v>Schools - Short inspection</v>
          </cell>
          <cell r="Q813" t="str">
            <v>NULL</v>
          </cell>
          <cell r="R813" t="str">
            <v>NULL</v>
          </cell>
          <cell r="S813" t="str">
            <v>NULL</v>
          </cell>
          <cell r="T813" t="str">
            <v>NULL</v>
          </cell>
          <cell r="U813" t="str">
            <v>NULL</v>
          </cell>
          <cell r="V813" t="str">
            <v>NULL</v>
          </cell>
          <cell r="W813" t="str">
            <v>NULL</v>
          </cell>
          <cell r="X813" t="str">
            <v>NULL</v>
          </cell>
          <cell r="Y813" t="str">
            <v>NULL</v>
          </cell>
          <cell r="Z813" t="str">
            <v>NULL</v>
          </cell>
          <cell r="AA813" t="str">
            <v>NULL</v>
          </cell>
          <cell r="AB813" t="str">
            <v>NULL</v>
          </cell>
          <cell r="AC813" t="str">
            <v>NULL</v>
          </cell>
          <cell r="AD813">
            <v>2</v>
          </cell>
          <cell r="AE813" t="str">
            <v>NULL</v>
          </cell>
          <cell r="AF813">
            <v>2</v>
          </cell>
          <cell r="AG813">
            <v>2</v>
          </cell>
          <cell r="AH813">
            <v>2</v>
          </cell>
          <cell r="AI813">
            <v>2</v>
          </cell>
          <cell r="AJ813" t="str">
            <v>NULL</v>
          </cell>
          <cell r="AK813">
            <v>2</v>
          </cell>
          <cell r="AL813" t="str">
            <v>NULL</v>
          </cell>
        </row>
        <row r="814">
          <cell r="A814">
            <v>125836</v>
          </cell>
          <cell r="B814">
            <v>9382036</v>
          </cell>
          <cell r="C814" t="str">
            <v>Northolmes Junior School, Horsham</v>
          </cell>
          <cell r="D814" t="str">
            <v>South East</v>
          </cell>
          <cell r="E814" t="str">
            <v>South East</v>
          </cell>
          <cell r="F814" t="str">
            <v>West Sussex</v>
          </cell>
          <cell r="G814" t="str">
            <v>Horsham</v>
          </cell>
          <cell r="H814" t="str">
            <v>RH12 4ET</v>
          </cell>
          <cell r="I814" t="str">
            <v>Community School</v>
          </cell>
          <cell r="J814" t="str">
            <v>Primary</v>
          </cell>
          <cell r="K814" t="str">
            <v>Does not have a sixth form</v>
          </cell>
          <cell r="L814">
            <v>10005775</v>
          </cell>
          <cell r="M814">
            <v>42284</v>
          </cell>
          <cell r="N814">
            <v>42285</v>
          </cell>
          <cell r="O814" t="str">
            <v>Requires Improvement S5 Reinspection Visit 1</v>
          </cell>
          <cell r="P814" t="str">
            <v>Schools - S5</v>
          </cell>
          <cell r="Q814" t="str">
            <v>NULL</v>
          </cell>
          <cell r="R814">
            <v>3</v>
          </cell>
          <cell r="S814" t="str">
            <v>NULL</v>
          </cell>
          <cell r="T814">
            <v>3</v>
          </cell>
          <cell r="U814">
            <v>3</v>
          </cell>
          <cell r="V814">
            <v>2</v>
          </cell>
          <cell r="W814">
            <v>3</v>
          </cell>
          <cell r="X814" t="str">
            <v>NULL</v>
          </cell>
          <cell r="Y814" t="str">
            <v>NULL</v>
          </cell>
          <cell r="Z814" t="str">
            <v>NULL</v>
          </cell>
          <cell r="AA814" t="str">
            <v>NULL</v>
          </cell>
          <cell r="AB814" t="str">
            <v>NULL</v>
          </cell>
          <cell r="AC814" t="str">
            <v>NULL</v>
          </cell>
          <cell r="AD814">
            <v>3</v>
          </cell>
          <cell r="AE814" t="str">
            <v>NULL</v>
          </cell>
          <cell r="AF814">
            <v>3</v>
          </cell>
          <cell r="AG814">
            <v>3</v>
          </cell>
          <cell r="AH814">
            <v>2</v>
          </cell>
          <cell r="AI814">
            <v>3</v>
          </cell>
          <cell r="AJ814" t="str">
            <v>NULL</v>
          </cell>
          <cell r="AK814" t="str">
            <v>NULL</v>
          </cell>
          <cell r="AL814" t="str">
            <v>NULL</v>
          </cell>
        </row>
        <row r="815">
          <cell r="A815">
            <v>125850</v>
          </cell>
          <cell r="B815">
            <v>9382052</v>
          </cell>
          <cell r="C815" t="str">
            <v>Rusper Primary School</v>
          </cell>
          <cell r="D815" t="str">
            <v>South East</v>
          </cell>
          <cell r="E815" t="str">
            <v>South East</v>
          </cell>
          <cell r="F815" t="str">
            <v>West Sussex</v>
          </cell>
          <cell r="G815" t="str">
            <v>Horsham</v>
          </cell>
          <cell r="H815" t="str">
            <v>RH12 4PR</v>
          </cell>
          <cell r="I815" t="str">
            <v>Community School</v>
          </cell>
          <cell r="J815" t="str">
            <v>Primary</v>
          </cell>
          <cell r="K815" t="str">
            <v>Does not have a sixth form</v>
          </cell>
          <cell r="L815">
            <v>10007312</v>
          </cell>
          <cell r="M815">
            <v>42290</v>
          </cell>
          <cell r="N815">
            <v>42290</v>
          </cell>
          <cell r="O815" t="str">
            <v>Requires Improvement monitoring Visit 1</v>
          </cell>
          <cell r="P815" t="str">
            <v>Schools - S8</v>
          </cell>
          <cell r="Q815" t="str">
            <v>NULL</v>
          </cell>
          <cell r="R815" t="str">
            <v>NULL</v>
          </cell>
          <cell r="S815" t="str">
            <v>NULL</v>
          </cell>
          <cell r="T815" t="str">
            <v>NULL</v>
          </cell>
          <cell r="U815" t="str">
            <v>NULL</v>
          </cell>
          <cell r="V815" t="str">
            <v>NULL</v>
          </cell>
          <cell r="W815" t="str">
            <v>NULL</v>
          </cell>
          <cell r="X815" t="str">
            <v>NULL</v>
          </cell>
          <cell r="Y815" t="str">
            <v>NULL</v>
          </cell>
          <cell r="Z815" t="str">
            <v>NULL</v>
          </cell>
          <cell r="AA815" t="str">
            <v>NULL</v>
          </cell>
          <cell r="AB815" t="str">
            <v>NULL</v>
          </cell>
          <cell r="AC815" t="str">
            <v>NULL</v>
          </cell>
          <cell r="AD815">
            <v>3</v>
          </cell>
          <cell r="AE815" t="str">
            <v>NULL</v>
          </cell>
          <cell r="AF815">
            <v>3</v>
          </cell>
          <cell r="AG815">
            <v>3</v>
          </cell>
          <cell r="AH815">
            <v>2</v>
          </cell>
          <cell r="AI815">
            <v>3</v>
          </cell>
          <cell r="AJ815" t="str">
            <v>NULL</v>
          </cell>
          <cell r="AK815">
            <v>2</v>
          </cell>
          <cell r="AL815">
            <v>9</v>
          </cell>
        </row>
        <row r="816">
          <cell r="A816">
            <v>125936</v>
          </cell>
          <cell r="B816">
            <v>9382209</v>
          </cell>
          <cell r="C816" t="str">
            <v>Warninglid Primary School</v>
          </cell>
          <cell r="D816" t="str">
            <v>South East</v>
          </cell>
          <cell r="E816" t="str">
            <v>South East</v>
          </cell>
          <cell r="F816" t="str">
            <v>West Sussex</v>
          </cell>
          <cell r="G816" t="str">
            <v>Mid Sussex</v>
          </cell>
          <cell r="H816" t="str">
            <v>RH17 5TJ</v>
          </cell>
          <cell r="I816" t="str">
            <v>Community School</v>
          </cell>
          <cell r="J816" t="str">
            <v>Primary</v>
          </cell>
          <cell r="K816" t="str">
            <v>Does not have a sixth form</v>
          </cell>
          <cell r="L816">
            <v>10007305</v>
          </cell>
          <cell r="M816">
            <v>42282</v>
          </cell>
          <cell r="N816">
            <v>42282</v>
          </cell>
          <cell r="O816" t="str">
            <v>Requires Improvement monitoring Visit 1</v>
          </cell>
          <cell r="P816" t="str">
            <v>Schools - S8</v>
          </cell>
          <cell r="Q816" t="str">
            <v>NULL</v>
          </cell>
          <cell r="R816" t="str">
            <v>NULL</v>
          </cell>
          <cell r="S816" t="str">
            <v>NULL</v>
          </cell>
          <cell r="T816" t="str">
            <v>NULL</v>
          </cell>
          <cell r="U816" t="str">
            <v>NULL</v>
          </cell>
          <cell r="V816" t="str">
            <v>NULL</v>
          </cell>
          <cell r="W816" t="str">
            <v>NULL</v>
          </cell>
          <cell r="X816" t="str">
            <v>NULL</v>
          </cell>
          <cell r="Y816" t="str">
            <v>NULL</v>
          </cell>
          <cell r="Z816" t="str">
            <v>NULL</v>
          </cell>
          <cell r="AA816" t="str">
            <v>NULL</v>
          </cell>
          <cell r="AB816" t="str">
            <v>NULL</v>
          </cell>
          <cell r="AC816" t="str">
            <v>NULL</v>
          </cell>
          <cell r="AD816">
            <v>3</v>
          </cell>
          <cell r="AE816" t="str">
            <v>NULL</v>
          </cell>
          <cell r="AF816">
            <v>3</v>
          </cell>
          <cell r="AG816">
            <v>3</v>
          </cell>
          <cell r="AH816">
            <v>2</v>
          </cell>
          <cell r="AI816">
            <v>3</v>
          </cell>
          <cell r="AJ816" t="str">
            <v>NULL</v>
          </cell>
          <cell r="AK816">
            <v>3</v>
          </cell>
          <cell r="AL816">
            <v>9</v>
          </cell>
        </row>
        <row r="817">
          <cell r="A817">
            <v>125961</v>
          </cell>
          <cell r="B817">
            <v>9382239</v>
          </cell>
          <cell r="C817" t="str">
            <v>Chesswood Junior School</v>
          </cell>
          <cell r="D817" t="str">
            <v>South East</v>
          </cell>
          <cell r="E817" t="str">
            <v>South East</v>
          </cell>
          <cell r="F817" t="str">
            <v>West Sussex</v>
          </cell>
          <cell r="G817" t="str">
            <v>Worthing West</v>
          </cell>
          <cell r="H817" t="str">
            <v>BN11 2AA</v>
          </cell>
          <cell r="I817" t="str">
            <v>Community School</v>
          </cell>
          <cell r="J817" t="str">
            <v>Primary</v>
          </cell>
          <cell r="K817" t="str">
            <v>Does not have a sixth form</v>
          </cell>
          <cell r="L817">
            <v>10005723</v>
          </cell>
          <cell r="M817">
            <v>42332</v>
          </cell>
          <cell r="N817">
            <v>42333</v>
          </cell>
          <cell r="O817" t="str">
            <v>Maintained Academy and School Short inspection</v>
          </cell>
          <cell r="P817" t="str">
            <v>Schools - S8 deemed S5</v>
          </cell>
          <cell r="Q817" t="str">
            <v>NULL</v>
          </cell>
          <cell r="R817">
            <v>3</v>
          </cell>
          <cell r="S817" t="str">
            <v>NULL</v>
          </cell>
          <cell r="T817">
            <v>3</v>
          </cell>
          <cell r="U817">
            <v>3</v>
          </cell>
          <cell r="V817">
            <v>2</v>
          </cell>
          <cell r="W817">
            <v>3</v>
          </cell>
          <cell r="X817" t="str">
            <v>NULL</v>
          </cell>
          <cell r="Y817" t="str">
            <v>NULL</v>
          </cell>
          <cell r="Z817" t="str">
            <v>NULL</v>
          </cell>
          <cell r="AA817" t="str">
            <v>NULL</v>
          </cell>
          <cell r="AB817" t="str">
            <v>NULL</v>
          </cell>
          <cell r="AC817" t="str">
            <v>NULL</v>
          </cell>
          <cell r="AD817">
            <v>2</v>
          </cell>
          <cell r="AE817" t="str">
            <v>NULL</v>
          </cell>
          <cell r="AF817">
            <v>2</v>
          </cell>
          <cell r="AG817">
            <v>2</v>
          </cell>
          <cell r="AH817">
            <v>2</v>
          </cell>
          <cell r="AI817">
            <v>2</v>
          </cell>
          <cell r="AJ817" t="str">
            <v>NULL</v>
          </cell>
          <cell r="AK817">
            <v>9</v>
          </cell>
          <cell r="AL817" t="str">
            <v>NULL</v>
          </cell>
        </row>
        <row r="818">
          <cell r="A818">
            <v>125990</v>
          </cell>
          <cell r="B818">
            <v>9383026</v>
          </cell>
          <cell r="C818" t="str">
            <v>Petworth Cof E Primary School</v>
          </cell>
          <cell r="D818" t="str">
            <v>South East</v>
          </cell>
          <cell r="E818" t="str">
            <v>South East</v>
          </cell>
          <cell r="F818" t="str">
            <v>West Sussex</v>
          </cell>
          <cell r="G818" t="str">
            <v>Arundel and South Downs</v>
          </cell>
          <cell r="H818" t="str">
            <v>GU28 0EE</v>
          </cell>
          <cell r="I818" t="str">
            <v>Voluntary Controlled School</v>
          </cell>
          <cell r="J818" t="str">
            <v>Primary</v>
          </cell>
          <cell r="K818" t="str">
            <v>Does not have a sixth form</v>
          </cell>
          <cell r="L818">
            <v>10007326</v>
          </cell>
          <cell r="M818">
            <v>42325</v>
          </cell>
          <cell r="N818">
            <v>42325</v>
          </cell>
          <cell r="O818" t="str">
            <v>Requires Improvement monitoring Visit 1</v>
          </cell>
          <cell r="P818" t="str">
            <v>Schools - S8</v>
          </cell>
          <cell r="Q818" t="str">
            <v>NULL</v>
          </cell>
          <cell r="R818" t="str">
            <v>NULL</v>
          </cell>
          <cell r="S818" t="str">
            <v>NULL</v>
          </cell>
          <cell r="T818" t="str">
            <v>NULL</v>
          </cell>
          <cell r="U818" t="str">
            <v>NULL</v>
          </cell>
          <cell r="V818" t="str">
            <v>NULL</v>
          </cell>
          <cell r="W818" t="str">
            <v>NULL</v>
          </cell>
          <cell r="X818" t="str">
            <v>NULL</v>
          </cell>
          <cell r="Y818" t="str">
            <v>NULL</v>
          </cell>
          <cell r="Z818" t="str">
            <v>NULL</v>
          </cell>
          <cell r="AA818" t="str">
            <v>NULL</v>
          </cell>
          <cell r="AB818" t="str">
            <v>NULL</v>
          </cell>
          <cell r="AC818" t="str">
            <v>NULL</v>
          </cell>
          <cell r="AD818">
            <v>3</v>
          </cell>
          <cell r="AE818" t="str">
            <v>NULL</v>
          </cell>
          <cell r="AF818">
            <v>3</v>
          </cell>
          <cell r="AG818">
            <v>3</v>
          </cell>
          <cell r="AH818">
            <v>3</v>
          </cell>
          <cell r="AI818">
            <v>3</v>
          </cell>
          <cell r="AJ818" t="str">
            <v>NULL</v>
          </cell>
          <cell r="AK818">
            <v>3</v>
          </cell>
          <cell r="AL818">
            <v>9</v>
          </cell>
        </row>
        <row r="819">
          <cell r="A819">
            <v>125997</v>
          </cell>
          <cell r="B819">
            <v>9383036</v>
          </cell>
          <cell r="C819" t="str">
            <v>Walberton and Binsted CofE Primary School</v>
          </cell>
          <cell r="D819" t="str">
            <v>South East</v>
          </cell>
          <cell r="E819" t="str">
            <v>South East</v>
          </cell>
          <cell r="F819" t="str">
            <v>West Sussex</v>
          </cell>
          <cell r="G819" t="str">
            <v>Arundel and South Downs</v>
          </cell>
          <cell r="H819" t="str">
            <v>BN18 0PH</v>
          </cell>
          <cell r="I819" t="str">
            <v>Voluntary Controlled School</v>
          </cell>
          <cell r="J819" t="str">
            <v>Primary</v>
          </cell>
          <cell r="K819" t="str">
            <v>Does not have a sixth form</v>
          </cell>
          <cell r="L819">
            <v>10005890</v>
          </cell>
          <cell r="M819">
            <v>42283</v>
          </cell>
          <cell r="N819">
            <v>42283</v>
          </cell>
          <cell r="O819" t="str">
            <v>Requires Improvement monitoring Visit 1</v>
          </cell>
          <cell r="P819" t="str">
            <v>Schools - S8</v>
          </cell>
          <cell r="Q819" t="str">
            <v>NULL</v>
          </cell>
          <cell r="R819" t="str">
            <v>NULL</v>
          </cell>
          <cell r="S819" t="str">
            <v>NULL</v>
          </cell>
          <cell r="T819" t="str">
            <v>NULL</v>
          </cell>
          <cell r="U819" t="str">
            <v>NULL</v>
          </cell>
          <cell r="V819" t="str">
            <v>NULL</v>
          </cell>
          <cell r="W819" t="str">
            <v>NULL</v>
          </cell>
          <cell r="X819" t="str">
            <v>NULL</v>
          </cell>
          <cell r="Y819" t="str">
            <v>NULL</v>
          </cell>
          <cell r="Z819" t="str">
            <v>NULL</v>
          </cell>
          <cell r="AA819" t="str">
            <v>NULL</v>
          </cell>
          <cell r="AB819" t="str">
            <v>NULL</v>
          </cell>
          <cell r="AC819" t="str">
            <v>NULL</v>
          </cell>
          <cell r="AD819">
            <v>3</v>
          </cell>
          <cell r="AE819" t="str">
            <v>NULL</v>
          </cell>
          <cell r="AF819">
            <v>3</v>
          </cell>
          <cell r="AG819">
            <v>3</v>
          </cell>
          <cell r="AH819">
            <v>2</v>
          </cell>
          <cell r="AI819">
            <v>3</v>
          </cell>
          <cell r="AJ819" t="str">
            <v>NULL</v>
          </cell>
          <cell r="AK819">
            <v>3</v>
          </cell>
          <cell r="AL819">
            <v>9</v>
          </cell>
        </row>
        <row r="820">
          <cell r="A820">
            <v>126007</v>
          </cell>
          <cell r="B820">
            <v>9383052</v>
          </cell>
          <cell r="C820" t="str">
            <v>Bolney CofE Primary School</v>
          </cell>
          <cell r="D820" t="str">
            <v>South East</v>
          </cell>
          <cell r="E820" t="str">
            <v>South East</v>
          </cell>
          <cell r="F820" t="str">
            <v>West Sussex</v>
          </cell>
          <cell r="G820" t="str">
            <v>Mid Sussex</v>
          </cell>
          <cell r="H820" t="str">
            <v>RH17 5QP</v>
          </cell>
          <cell r="I820" t="str">
            <v>Voluntary Controlled School</v>
          </cell>
          <cell r="J820" t="str">
            <v>Primary</v>
          </cell>
          <cell r="K820" t="str">
            <v>Does not have a sixth form</v>
          </cell>
          <cell r="L820">
            <v>10001541</v>
          </cell>
          <cell r="M820">
            <v>42348</v>
          </cell>
          <cell r="N820">
            <v>42348</v>
          </cell>
          <cell r="O820" t="str">
            <v>Maintained Academy and School Short inspection</v>
          </cell>
          <cell r="P820" t="str">
            <v>Schools - Short inspection</v>
          </cell>
          <cell r="Q820" t="str">
            <v>NULL</v>
          </cell>
          <cell r="R820" t="str">
            <v>NULL</v>
          </cell>
          <cell r="S820" t="str">
            <v>NULL</v>
          </cell>
          <cell r="T820" t="str">
            <v>NULL</v>
          </cell>
          <cell r="U820" t="str">
            <v>NULL</v>
          </cell>
          <cell r="V820" t="str">
            <v>NULL</v>
          </cell>
          <cell r="W820" t="str">
            <v>NULL</v>
          </cell>
          <cell r="X820" t="str">
            <v>NULL</v>
          </cell>
          <cell r="Y820" t="str">
            <v>NULL</v>
          </cell>
          <cell r="Z820" t="str">
            <v>NULL</v>
          </cell>
          <cell r="AA820" t="str">
            <v>NULL</v>
          </cell>
          <cell r="AB820" t="str">
            <v>NULL</v>
          </cell>
          <cell r="AC820" t="str">
            <v>NULL</v>
          </cell>
          <cell r="AD820">
            <v>2</v>
          </cell>
          <cell r="AE820" t="str">
            <v>NULL</v>
          </cell>
          <cell r="AF820">
            <v>2</v>
          </cell>
          <cell r="AG820">
            <v>2</v>
          </cell>
          <cell r="AH820">
            <v>1</v>
          </cell>
          <cell r="AI820">
            <v>2</v>
          </cell>
          <cell r="AJ820" t="str">
            <v>NULL</v>
          </cell>
          <cell r="AK820">
            <v>2</v>
          </cell>
          <cell r="AL820">
            <v>9</v>
          </cell>
        </row>
        <row r="821">
          <cell r="A821">
            <v>126023</v>
          </cell>
          <cell r="B821">
            <v>9383305</v>
          </cell>
          <cell r="C821" t="str">
            <v>Central CofE Junior School</v>
          </cell>
          <cell r="D821" t="str">
            <v>South East</v>
          </cell>
          <cell r="E821" t="str">
            <v>South East</v>
          </cell>
          <cell r="F821" t="str">
            <v>West Sussex</v>
          </cell>
          <cell r="G821" t="str">
            <v>Chichester</v>
          </cell>
          <cell r="H821" t="str">
            <v>PO19 1DQ</v>
          </cell>
          <cell r="I821" t="str">
            <v>Voluntary Aided School</v>
          </cell>
          <cell r="J821" t="str">
            <v>Primary</v>
          </cell>
          <cell r="K821" t="str">
            <v>Does not have a sixth form</v>
          </cell>
          <cell r="L821">
            <v>10004104</v>
          </cell>
          <cell r="M821">
            <v>42319</v>
          </cell>
          <cell r="N821">
            <v>42320</v>
          </cell>
          <cell r="O821" t="str">
            <v>Schools into Special Measures Visit 2</v>
          </cell>
          <cell r="P821" t="str">
            <v>Schools - S8</v>
          </cell>
          <cell r="Q821" t="str">
            <v>NULL</v>
          </cell>
          <cell r="R821" t="str">
            <v>NULL</v>
          </cell>
          <cell r="S821" t="str">
            <v>NULL</v>
          </cell>
          <cell r="T821" t="str">
            <v>NULL</v>
          </cell>
          <cell r="U821" t="str">
            <v>NULL</v>
          </cell>
          <cell r="V821" t="str">
            <v>NULL</v>
          </cell>
          <cell r="W821" t="str">
            <v>NULL</v>
          </cell>
          <cell r="X821" t="str">
            <v>NULL</v>
          </cell>
          <cell r="Y821" t="str">
            <v>NULL</v>
          </cell>
          <cell r="Z821" t="str">
            <v>NULL</v>
          </cell>
          <cell r="AA821" t="str">
            <v>NULL</v>
          </cell>
          <cell r="AB821" t="str">
            <v>NULL</v>
          </cell>
          <cell r="AC821" t="str">
            <v>NULL</v>
          </cell>
          <cell r="AD821">
            <v>4</v>
          </cell>
          <cell r="AE821" t="str">
            <v>SM</v>
          </cell>
          <cell r="AF821">
            <v>4</v>
          </cell>
          <cell r="AG821">
            <v>4</v>
          </cell>
          <cell r="AH821">
            <v>3</v>
          </cell>
          <cell r="AI821">
            <v>4</v>
          </cell>
          <cell r="AJ821" t="str">
            <v>NULL</v>
          </cell>
          <cell r="AK821">
            <v>9</v>
          </cell>
          <cell r="AL821">
            <v>9</v>
          </cell>
        </row>
        <row r="822">
          <cell r="A822">
            <v>126042</v>
          </cell>
          <cell r="B822">
            <v>9383334</v>
          </cell>
          <cell r="C822" t="str">
            <v>St Mary's Catholic Primary School, Worthing</v>
          </cell>
          <cell r="D822" t="str">
            <v>South East</v>
          </cell>
          <cell r="E822" t="str">
            <v>South East</v>
          </cell>
          <cell r="F822" t="str">
            <v>West Sussex</v>
          </cell>
          <cell r="G822" t="str">
            <v>Worthing West</v>
          </cell>
          <cell r="H822" t="str">
            <v>BN11 4BD</v>
          </cell>
          <cell r="I822" t="str">
            <v>Voluntary Aided School</v>
          </cell>
          <cell r="J822" t="str">
            <v>Primary</v>
          </cell>
          <cell r="K822" t="str">
            <v>Does not have a sixth form</v>
          </cell>
          <cell r="L822">
            <v>10002296</v>
          </cell>
          <cell r="M822">
            <v>42319</v>
          </cell>
          <cell r="N822">
            <v>42320</v>
          </cell>
          <cell r="O822" t="str">
            <v>Requires Improvement S5 Reinspection Visit 1</v>
          </cell>
          <cell r="P822" t="str">
            <v>Schools - S5</v>
          </cell>
          <cell r="Q822" t="str">
            <v>NULL</v>
          </cell>
          <cell r="R822">
            <v>4</v>
          </cell>
          <cell r="S822" t="str">
            <v>SWK</v>
          </cell>
          <cell r="T822">
            <v>4</v>
          </cell>
          <cell r="U822">
            <v>4</v>
          </cell>
          <cell r="V822">
            <v>3</v>
          </cell>
          <cell r="W822">
            <v>3</v>
          </cell>
          <cell r="X822" t="str">
            <v>NULL</v>
          </cell>
          <cell r="Y822">
            <v>3</v>
          </cell>
          <cell r="Z822" t="str">
            <v>NULL</v>
          </cell>
          <cell r="AA822" t="str">
            <v>NULL</v>
          </cell>
          <cell r="AB822" t="str">
            <v>NULL</v>
          </cell>
          <cell r="AC822" t="str">
            <v>NULL</v>
          </cell>
          <cell r="AD822">
            <v>3</v>
          </cell>
          <cell r="AE822" t="str">
            <v>NULL</v>
          </cell>
          <cell r="AF822">
            <v>3</v>
          </cell>
          <cell r="AG822">
            <v>3</v>
          </cell>
          <cell r="AH822">
            <v>2</v>
          </cell>
          <cell r="AI822">
            <v>3</v>
          </cell>
          <cell r="AJ822" t="str">
            <v>NULL</v>
          </cell>
          <cell r="AK822" t="str">
            <v>NULL</v>
          </cell>
          <cell r="AL822" t="str">
            <v>NULL</v>
          </cell>
        </row>
        <row r="823">
          <cell r="A823">
            <v>126047</v>
          </cell>
          <cell r="B823">
            <v>9383341</v>
          </cell>
          <cell r="C823" t="str">
            <v>St Andrew's CofE Primary School</v>
          </cell>
          <cell r="D823" t="str">
            <v>South East</v>
          </cell>
          <cell r="E823" t="str">
            <v>South East</v>
          </cell>
          <cell r="F823" t="str">
            <v>West Sussex</v>
          </cell>
          <cell r="G823" t="str">
            <v>Crawley</v>
          </cell>
          <cell r="H823" t="str">
            <v>RH10 6NU</v>
          </cell>
          <cell r="I823" t="str">
            <v>Voluntary Aided School</v>
          </cell>
          <cell r="J823" t="str">
            <v>Primary</v>
          </cell>
          <cell r="K823" t="str">
            <v>Does not have a sixth form</v>
          </cell>
          <cell r="L823">
            <v>10007327</v>
          </cell>
          <cell r="M823">
            <v>42335</v>
          </cell>
          <cell r="N823">
            <v>42335</v>
          </cell>
          <cell r="O823" t="str">
            <v>Requires Improvement monitoring Visit 1</v>
          </cell>
          <cell r="P823" t="str">
            <v>Schools - S8</v>
          </cell>
          <cell r="Q823" t="str">
            <v>NULL</v>
          </cell>
          <cell r="R823" t="str">
            <v>NULL</v>
          </cell>
          <cell r="S823" t="str">
            <v>NULL</v>
          </cell>
          <cell r="T823" t="str">
            <v>NULL</v>
          </cell>
          <cell r="U823" t="str">
            <v>NULL</v>
          </cell>
          <cell r="V823" t="str">
            <v>NULL</v>
          </cell>
          <cell r="W823" t="str">
            <v>NULL</v>
          </cell>
          <cell r="X823" t="str">
            <v>NULL</v>
          </cell>
          <cell r="Y823" t="str">
            <v>NULL</v>
          </cell>
          <cell r="Z823" t="str">
            <v>NULL</v>
          </cell>
          <cell r="AA823" t="str">
            <v>NULL</v>
          </cell>
          <cell r="AB823" t="str">
            <v>NULL</v>
          </cell>
          <cell r="AC823" t="str">
            <v>NULL</v>
          </cell>
          <cell r="AD823">
            <v>3</v>
          </cell>
          <cell r="AE823" t="str">
            <v>NULL</v>
          </cell>
          <cell r="AF823">
            <v>3</v>
          </cell>
          <cell r="AG823">
            <v>3</v>
          </cell>
          <cell r="AH823">
            <v>2</v>
          </cell>
          <cell r="AI823">
            <v>3</v>
          </cell>
          <cell r="AJ823" t="str">
            <v>NULL</v>
          </cell>
          <cell r="AK823">
            <v>2</v>
          </cell>
          <cell r="AL823">
            <v>9</v>
          </cell>
        </row>
        <row r="824">
          <cell r="A824">
            <v>126051</v>
          </cell>
          <cell r="B824">
            <v>9383345</v>
          </cell>
          <cell r="C824" t="str">
            <v>English Martyrs Catholic Primary School, Worthing</v>
          </cell>
          <cell r="D824" t="str">
            <v>South East</v>
          </cell>
          <cell r="E824" t="str">
            <v>South East</v>
          </cell>
          <cell r="F824" t="str">
            <v>West Sussex</v>
          </cell>
          <cell r="G824" t="str">
            <v>Worthing West</v>
          </cell>
          <cell r="H824" t="str">
            <v>BN12 6LA</v>
          </cell>
          <cell r="I824" t="str">
            <v>Voluntary Aided School</v>
          </cell>
          <cell r="J824" t="str">
            <v>Primary</v>
          </cell>
          <cell r="K824" t="str">
            <v>Does not have a sixth form</v>
          </cell>
          <cell r="L824">
            <v>10002299</v>
          </cell>
          <cell r="M824">
            <v>42271</v>
          </cell>
          <cell r="N824">
            <v>42272</v>
          </cell>
          <cell r="O824" t="str">
            <v>Requires Improvement S5 Reinspection Visit 1</v>
          </cell>
          <cell r="P824" t="str">
            <v>Schools - S5</v>
          </cell>
          <cell r="Q824" t="str">
            <v>NULL</v>
          </cell>
          <cell r="R824">
            <v>2</v>
          </cell>
          <cell r="S824" t="str">
            <v>NULL</v>
          </cell>
          <cell r="T824">
            <v>2</v>
          </cell>
          <cell r="U824">
            <v>2</v>
          </cell>
          <cell r="V824">
            <v>1</v>
          </cell>
          <cell r="W824">
            <v>2</v>
          </cell>
          <cell r="X824" t="str">
            <v>NULL</v>
          </cell>
          <cell r="Y824">
            <v>2</v>
          </cell>
          <cell r="Z824" t="str">
            <v>NULL</v>
          </cell>
          <cell r="AA824" t="str">
            <v>NULL</v>
          </cell>
          <cell r="AB824" t="str">
            <v>NULL</v>
          </cell>
          <cell r="AC824" t="str">
            <v>NULL</v>
          </cell>
          <cell r="AD824">
            <v>3</v>
          </cell>
          <cell r="AE824" t="str">
            <v>NULL</v>
          </cell>
          <cell r="AF824">
            <v>3</v>
          </cell>
          <cell r="AG824">
            <v>3</v>
          </cell>
          <cell r="AH824">
            <v>2</v>
          </cell>
          <cell r="AI824">
            <v>3</v>
          </cell>
          <cell r="AJ824" t="str">
            <v>NULL</v>
          </cell>
          <cell r="AK824" t="str">
            <v>NULL</v>
          </cell>
          <cell r="AL824" t="str">
            <v>NULL</v>
          </cell>
        </row>
        <row r="825">
          <cell r="A825">
            <v>126084</v>
          </cell>
          <cell r="B825">
            <v>9384100</v>
          </cell>
          <cell r="C825" t="str">
            <v>Oakmeeds Community College</v>
          </cell>
          <cell r="D825" t="str">
            <v>South East</v>
          </cell>
          <cell r="E825" t="str">
            <v>South East</v>
          </cell>
          <cell r="F825" t="str">
            <v>West Sussex</v>
          </cell>
          <cell r="G825" t="str">
            <v>Mid Sussex</v>
          </cell>
          <cell r="H825" t="str">
            <v>RH15 9EA</v>
          </cell>
          <cell r="I825" t="str">
            <v>Community School</v>
          </cell>
          <cell r="J825" t="str">
            <v>Secondary</v>
          </cell>
          <cell r="K825" t="str">
            <v>Does not have a sixth form</v>
          </cell>
          <cell r="L825">
            <v>10005239</v>
          </cell>
          <cell r="M825">
            <v>42312</v>
          </cell>
          <cell r="N825">
            <v>42313</v>
          </cell>
          <cell r="O825" t="str">
            <v>Schools into Special Measures Visit 5</v>
          </cell>
          <cell r="P825" t="str">
            <v>Schools - S8 deemed S5</v>
          </cell>
          <cell r="Q825" t="str">
            <v>NULL</v>
          </cell>
          <cell r="R825">
            <v>3</v>
          </cell>
          <cell r="S825" t="str">
            <v>NULL</v>
          </cell>
          <cell r="T825">
            <v>3</v>
          </cell>
          <cell r="U825">
            <v>3</v>
          </cell>
          <cell r="V825">
            <v>3</v>
          </cell>
          <cell r="W825">
            <v>3</v>
          </cell>
          <cell r="X825" t="str">
            <v>NULL</v>
          </cell>
          <cell r="Y825" t="str">
            <v>NULL</v>
          </cell>
          <cell r="Z825" t="str">
            <v>NULL</v>
          </cell>
          <cell r="AA825" t="str">
            <v>NULL</v>
          </cell>
          <cell r="AB825" t="str">
            <v>NULL</v>
          </cell>
          <cell r="AC825" t="str">
            <v>NULL</v>
          </cell>
          <cell r="AD825">
            <v>4</v>
          </cell>
          <cell r="AE825" t="str">
            <v>SM</v>
          </cell>
          <cell r="AF825">
            <v>4</v>
          </cell>
          <cell r="AG825">
            <v>4</v>
          </cell>
          <cell r="AH825">
            <v>3</v>
          </cell>
          <cell r="AI825">
            <v>4</v>
          </cell>
          <cell r="AJ825" t="str">
            <v>NULL</v>
          </cell>
          <cell r="AK825" t="str">
            <v>NULL</v>
          </cell>
          <cell r="AL825" t="str">
            <v>NULL</v>
          </cell>
        </row>
        <row r="826">
          <cell r="A826">
            <v>126188</v>
          </cell>
          <cell r="B826">
            <v>8652034</v>
          </cell>
          <cell r="C826" t="str">
            <v>Monkton Park Primary School</v>
          </cell>
          <cell r="D826" t="str">
            <v>South West</v>
          </cell>
          <cell r="E826" t="str">
            <v>South West</v>
          </cell>
          <cell r="F826" t="str">
            <v>Wiltshire</v>
          </cell>
          <cell r="G826" t="str">
            <v>Chippenham</v>
          </cell>
          <cell r="H826" t="str">
            <v>SN15 3PN</v>
          </cell>
          <cell r="I826" t="str">
            <v>Community School</v>
          </cell>
          <cell r="J826" t="str">
            <v>Primary</v>
          </cell>
          <cell r="K826" t="str">
            <v>Does not have a sixth form</v>
          </cell>
          <cell r="L826">
            <v>10001099</v>
          </cell>
          <cell r="M826">
            <v>42290</v>
          </cell>
          <cell r="N826">
            <v>42290</v>
          </cell>
          <cell r="O826" t="str">
            <v>Maintained Academy and School Short inspection</v>
          </cell>
          <cell r="P826" t="str">
            <v>Schools - Short inspection</v>
          </cell>
          <cell r="Q826" t="str">
            <v>NULL</v>
          </cell>
          <cell r="R826" t="str">
            <v>NULL</v>
          </cell>
          <cell r="S826" t="str">
            <v>NULL</v>
          </cell>
          <cell r="T826" t="str">
            <v>NULL</v>
          </cell>
          <cell r="U826" t="str">
            <v>NULL</v>
          </cell>
          <cell r="V826" t="str">
            <v>NULL</v>
          </cell>
          <cell r="W826" t="str">
            <v>NULL</v>
          </cell>
          <cell r="X826" t="str">
            <v>NULL</v>
          </cell>
          <cell r="Y826" t="str">
            <v>NULL</v>
          </cell>
          <cell r="Z826" t="str">
            <v>NULL</v>
          </cell>
          <cell r="AA826" t="str">
            <v>NULL</v>
          </cell>
          <cell r="AB826" t="str">
            <v>NULL</v>
          </cell>
          <cell r="AC826" t="str">
            <v>NULL</v>
          </cell>
          <cell r="AD826">
            <v>2</v>
          </cell>
          <cell r="AE826" t="str">
            <v>NULL</v>
          </cell>
          <cell r="AF826">
            <v>2</v>
          </cell>
          <cell r="AG826">
            <v>2</v>
          </cell>
          <cell r="AH826">
            <v>2</v>
          </cell>
          <cell r="AI826">
            <v>2</v>
          </cell>
          <cell r="AJ826" t="str">
            <v>NULL</v>
          </cell>
          <cell r="AK826">
            <v>2</v>
          </cell>
          <cell r="AL826">
            <v>9</v>
          </cell>
        </row>
        <row r="827">
          <cell r="A827">
            <v>126252</v>
          </cell>
          <cell r="B827">
            <v>8662166</v>
          </cell>
          <cell r="C827" t="str">
            <v>Colebrook Junior School</v>
          </cell>
          <cell r="D827" t="str">
            <v>South West</v>
          </cell>
          <cell r="E827" t="str">
            <v>South West</v>
          </cell>
          <cell r="F827" t="str">
            <v>Swindon</v>
          </cell>
          <cell r="G827" t="str">
            <v>North Swindon</v>
          </cell>
          <cell r="H827" t="str">
            <v>SN3 4AS</v>
          </cell>
          <cell r="I827" t="str">
            <v>Community School</v>
          </cell>
          <cell r="J827" t="str">
            <v>Primary</v>
          </cell>
          <cell r="K827" t="str">
            <v>Does not have a sixth form</v>
          </cell>
          <cell r="L827">
            <v>10002414</v>
          </cell>
          <cell r="M827">
            <v>42353</v>
          </cell>
          <cell r="N827">
            <v>42354</v>
          </cell>
          <cell r="O827" t="str">
            <v>Requires Improvement S5 Reinspection Visit 1</v>
          </cell>
          <cell r="P827" t="str">
            <v>Schools - S5</v>
          </cell>
          <cell r="Q827" t="str">
            <v>NULL</v>
          </cell>
          <cell r="R827">
            <v>2</v>
          </cell>
          <cell r="S827" t="str">
            <v>NULL</v>
          </cell>
          <cell r="T827">
            <v>2</v>
          </cell>
          <cell r="U827">
            <v>2</v>
          </cell>
          <cell r="V827">
            <v>2</v>
          </cell>
          <cell r="W827">
            <v>2</v>
          </cell>
          <cell r="X827" t="str">
            <v>NULL</v>
          </cell>
          <cell r="Y827" t="str">
            <v>NULL</v>
          </cell>
          <cell r="Z827" t="str">
            <v>NULL</v>
          </cell>
          <cell r="AA827" t="str">
            <v>NULL</v>
          </cell>
          <cell r="AB827" t="str">
            <v>NULL</v>
          </cell>
          <cell r="AC827" t="str">
            <v>NULL</v>
          </cell>
          <cell r="AD827">
            <v>3</v>
          </cell>
          <cell r="AE827" t="str">
            <v>NULL</v>
          </cell>
          <cell r="AF827">
            <v>3</v>
          </cell>
          <cell r="AG827">
            <v>3</v>
          </cell>
          <cell r="AH827">
            <v>2</v>
          </cell>
          <cell r="AI827">
            <v>3</v>
          </cell>
          <cell r="AJ827" t="str">
            <v>NULL</v>
          </cell>
          <cell r="AK827" t="str">
            <v>NULL</v>
          </cell>
          <cell r="AL827" t="str">
            <v>NULL</v>
          </cell>
        </row>
        <row r="828">
          <cell r="A828">
            <v>126304</v>
          </cell>
          <cell r="B828">
            <v>8653017</v>
          </cell>
          <cell r="C828" t="str">
            <v>Longford CofE (VC) Primary School</v>
          </cell>
          <cell r="D828" t="str">
            <v>South West</v>
          </cell>
          <cell r="E828" t="str">
            <v>South West</v>
          </cell>
          <cell r="F828" t="str">
            <v>Wiltshire</v>
          </cell>
          <cell r="G828" t="str">
            <v>Salisbury</v>
          </cell>
          <cell r="H828" t="str">
            <v>SP5 4DS</v>
          </cell>
          <cell r="I828" t="str">
            <v>Voluntary Controlled School</v>
          </cell>
          <cell r="J828" t="str">
            <v>Primary</v>
          </cell>
          <cell r="K828" t="str">
            <v>Does not have a sixth form</v>
          </cell>
          <cell r="L828">
            <v>10001602</v>
          </cell>
          <cell r="M828">
            <v>42291</v>
          </cell>
          <cell r="N828">
            <v>42292</v>
          </cell>
          <cell r="O828" t="str">
            <v>Special Measures S5 ReInspection</v>
          </cell>
          <cell r="P828" t="str">
            <v>Schools - S5</v>
          </cell>
          <cell r="Q828" t="str">
            <v>NULL</v>
          </cell>
          <cell r="R828">
            <v>3</v>
          </cell>
          <cell r="S828" t="str">
            <v>NULL</v>
          </cell>
          <cell r="T828">
            <v>3</v>
          </cell>
          <cell r="U828">
            <v>3</v>
          </cell>
          <cell r="V828">
            <v>2</v>
          </cell>
          <cell r="W828">
            <v>3</v>
          </cell>
          <cell r="X828" t="str">
            <v>NULL</v>
          </cell>
          <cell r="Y828">
            <v>3</v>
          </cell>
          <cell r="Z828" t="str">
            <v>NULL</v>
          </cell>
          <cell r="AA828" t="str">
            <v>NULL</v>
          </cell>
          <cell r="AB828" t="str">
            <v>NULL</v>
          </cell>
          <cell r="AC828" t="str">
            <v>NULL</v>
          </cell>
          <cell r="AD828">
            <v>4</v>
          </cell>
          <cell r="AE828" t="str">
            <v>SM</v>
          </cell>
          <cell r="AF828">
            <v>4</v>
          </cell>
          <cell r="AG828">
            <v>4</v>
          </cell>
          <cell r="AH828">
            <v>3</v>
          </cell>
          <cell r="AI828">
            <v>4</v>
          </cell>
          <cell r="AJ828" t="str">
            <v>NULL</v>
          </cell>
          <cell r="AK828" t="str">
            <v>NULL</v>
          </cell>
          <cell r="AL828" t="str">
            <v>NULL</v>
          </cell>
        </row>
        <row r="829">
          <cell r="A829">
            <v>126343</v>
          </cell>
          <cell r="B829">
            <v>8653134</v>
          </cell>
          <cell r="C829" t="str">
            <v>Newton Tony Church of England Voluntary Controlled School</v>
          </cell>
          <cell r="D829" t="str">
            <v>South West</v>
          </cell>
          <cell r="E829" t="str">
            <v>South West</v>
          </cell>
          <cell r="F829" t="str">
            <v>Wiltshire</v>
          </cell>
          <cell r="G829" t="str">
            <v>Salisbury</v>
          </cell>
          <cell r="H829" t="str">
            <v>SP4 0HF</v>
          </cell>
          <cell r="I829" t="str">
            <v>Voluntary Controlled School</v>
          </cell>
          <cell r="J829" t="str">
            <v>Primary</v>
          </cell>
          <cell r="K829" t="str">
            <v>Does not have a sixth form</v>
          </cell>
          <cell r="L829">
            <v>10001255</v>
          </cell>
          <cell r="M829">
            <v>42269</v>
          </cell>
          <cell r="N829">
            <v>42269</v>
          </cell>
          <cell r="O829" t="str">
            <v>Maintained Academy and School Short inspection</v>
          </cell>
          <cell r="P829" t="str">
            <v>Schools - Short inspection</v>
          </cell>
          <cell r="Q829" t="str">
            <v>NULL</v>
          </cell>
          <cell r="R829" t="str">
            <v>NULL</v>
          </cell>
          <cell r="S829" t="str">
            <v>NULL</v>
          </cell>
          <cell r="T829" t="str">
            <v>NULL</v>
          </cell>
          <cell r="U829" t="str">
            <v>NULL</v>
          </cell>
          <cell r="V829" t="str">
            <v>NULL</v>
          </cell>
          <cell r="W829" t="str">
            <v>NULL</v>
          </cell>
          <cell r="X829" t="str">
            <v>NULL</v>
          </cell>
          <cell r="Y829" t="str">
            <v>NULL</v>
          </cell>
          <cell r="Z829" t="str">
            <v>NULL</v>
          </cell>
          <cell r="AA829" t="str">
            <v>NULL</v>
          </cell>
          <cell r="AB829" t="str">
            <v>NULL</v>
          </cell>
          <cell r="AC829" t="str">
            <v>NULL</v>
          </cell>
          <cell r="AD829">
            <v>2</v>
          </cell>
          <cell r="AE829" t="str">
            <v>NULL</v>
          </cell>
          <cell r="AF829">
            <v>2</v>
          </cell>
          <cell r="AG829">
            <v>2</v>
          </cell>
          <cell r="AH829">
            <v>2</v>
          </cell>
          <cell r="AI829">
            <v>2</v>
          </cell>
          <cell r="AJ829" t="str">
            <v>NULL</v>
          </cell>
          <cell r="AK829">
            <v>3</v>
          </cell>
          <cell r="AL829">
            <v>9</v>
          </cell>
        </row>
        <row r="830">
          <cell r="A830">
            <v>126349</v>
          </cell>
          <cell r="B830">
            <v>8653149</v>
          </cell>
          <cell r="C830" t="str">
            <v>Preshute Church of England Primary School</v>
          </cell>
          <cell r="D830" t="str">
            <v>South West</v>
          </cell>
          <cell r="E830" t="str">
            <v>South West</v>
          </cell>
          <cell r="F830" t="str">
            <v>Wiltshire</v>
          </cell>
          <cell r="G830" t="str">
            <v>Devizes</v>
          </cell>
          <cell r="H830" t="str">
            <v>SN8 4HH</v>
          </cell>
          <cell r="I830" t="str">
            <v>Voluntary Controlled School</v>
          </cell>
          <cell r="J830" t="str">
            <v>Primary</v>
          </cell>
          <cell r="K830" t="str">
            <v>Does not have a sixth form</v>
          </cell>
          <cell r="L830">
            <v>10003586</v>
          </cell>
          <cell r="M830">
            <v>42340</v>
          </cell>
          <cell r="N830">
            <v>42341</v>
          </cell>
          <cell r="O830" t="str">
            <v>Maintained Academy and School Short inspection</v>
          </cell>
          <cell r="P830" t="str">
            <v>Schools - S8 deemed S5</v>
          </cell>
          <cell r="Q830" t="str">
            <v>NULL</v>
          </cell>
          <cell r="R830">
            <v>1</v>
          </cell>
          <cell r="S830" t="str">
            <v>NULL</v>
          </cell>
          <cell r="T830">
            <v>1</v>
          </cell>
          <cell r="U830">
            <v>1</v>
          </cell>
          <cell r="V830">
            <v>1</v>
          </cell>
          <cell r="W830">
            <v>1</v>
          </cell>
          <cell r="X830" t="str">
            <v>NULL</v>
          </cell>
          <cell r="Y830">
            <v>1</v>
          </cell>
          <cell r="Z830" t="str">
            <v>NULL</v>
          </cell>
          <cell r="AA830" t="str">
            <v>NULL</v>
          </cell>
          <cell r="AB830" t="str">
            <v>NULL</v>
          </cell>
          <cell r="AC830" t="str">
            <v>NULL</v>
          </cell>
          <cell r="AD830">
            <v>2</v>
          </cell>
          <cell r="AE830" t="str">
            <v>NULL</v>
          </cell>
          <cell r="AF830">
            <v>2</v>
          </cell>
          <cell r="AG830">
            <v>2</v>
          </cell>
          <cell r="AH830">
            <v>1</v>
          </cell>
          <cell r="AI830">
            <v>1</v>
          </cell>
          <cell r="AJ830" t="str">
            <v>NULL</v>
          </cell>
          <cell r="AK830">
            <v>1</v>
          </cell>
          <cell r="AL830">
            <v>9</v>
          </cell>
        </row>
        <row r="831">
          <cell r="A831">
            <v>126374</v>
          </cell>
          <cell r="B831">
            <v>8653205</v>
          </cell>
          <cell r="C831" t="str">
            <v>Sambourne Church of England Voluntary Controlled Primary School</v>
          </cell>
          <cell r="D831" t="str">
            <v>South West</v>
          </cell>
          <cell r="E831" t="str">
            <v>South West</v>
          </cell>
          <cell r="F831" t="str">
            <v>Wiltshire</v>
          </cell>
          <cell r="G831" t="str">
            <v>South West Wiltshire</v>
          </cell>
          <cell r="H831" t="str">
            <v>BA12 8LF</v>
          </cell>
          <cell r="I831" t="str">
            <v>Voluntary Controlled School</v>
          </cell>
          <cell r="J831" t="str">
            <v>Primary</v>
          </cell>
          <cell r="K831" t="str">
            <v>Does not have a sixth form</v>
          </cell>
          <cell r="L831">
            <v>10002410</v>
          </cell>
          <cell r="M831">
            <v>42285</v>
          </cell>
          <cell r="N831">
            <v>42286</v>
          </cell>
          <cell r="O831" t="str">
            <v>Requires Improvement S5 Reinspection Visit 1</v>
          </cell>
          <cell r="P831" t="str">
            <v>Schools - S5</v>
          </cell>
          <cell r="Q831" t="str">
            <v>NULL</v>
          </cell>
          <cell r="R831">
            <v>2</v>
          </cell>
          <cell r="S831" t="str">
            <v>NULL</v>
          </cell>
          <cell r="T831">
            <v>2</v>
          </cell>
          <cell r="U831">
            <v>2</v>
          </cell>
          <cell r="V831">
            <v>2</v>
          </cell>
          <cell r="W831">
            <v>2</v>
          </cell>
          <cell r="X831" t="str">
            <v>NULL</v>
          </cell>
          <cell r="Y831">
            <v>2</v>
          </cell>
          <cell r="Z831" t="str">
            <v>NULL</v>
          </cell>
          <cell r="AA831" t="str">
            <v>NULL</v>
          </cell>
          <cell r="AB831" t="str">
            <v>NULL</v>
          </cell>
          <cell r="AC831" t="str">
            <v>NULL</v>
          </cell>
          <cell r="AD831">
            <v>3</v>
          </cell>
          <cell r="AE831" t="str">
            <v>NULL</v>
          </cell>
          <cell r="AF831">
            <v>3</v>
          </cell>
          <cell r="AG831">
            <v>3</v>
          </cell>
          <cell r="AH831">
            <v>3</v>
          </cell>
          <cell r="AI831">
            <v>3</v>
          </cell>
          <cell r="AJ831" t="str">
            <v>NULL</v>
          </cell>
          <cell r="AK831" t="str">
            <v>NULL</v>
          </cell>
          <cell r="AL831" t="str">
            <v>NULL</v>
          </cell>
        </row>
        <row r="832">
          <cell r="A832">
            <v>126479</v>
          </cell>
          <cell r="B832">
            <v>8655205</v>
          </cell>
          <cell r="C832" t="str">
            <v>Frogwell Primary School</v>
          </cell>
          <cell r="D832" t="str">
            <v>South West</v>
          </cell>
          <cell r="E832" t="str">
            <v>South West</v>
          </cell>
          <cell r="F832" t="str">
            <v>Wiltshire</v>
          </cell>
          <cell r="G832" t="str">
            <v>Chippenham</v>
          </cell>
          <cell r="H832" t="str">
            <v>SN14 0DG</v>
          </cell>
          <cell r="I832" t="str">
            <v>Foundation School</v>
          </cell>
          <cell r="J832" t="str">
            <v>Primary</v>
          </cell>
          <cell r="K832" t="str">
            <v>Does not have a sixth form</v>
          </cell>
          <cell r="L832">
            <v>10009217</v>
          </cell>
          <cell r="M832">
            <v>42347</v>
          </cell>
          <cell r="N832">
            <v>42348</v>
          </cell>
          <cell r="O832" t="str">
            <v>Requires Improvement S5 Reinspection Visit 1</v>
          </cell>
          <cell r="P832" t="str">
            <v>Schools - S5</v>
          </cell>
          <cell r="Q832" t="str">
            <v>NULL</v>
          </cell>
          <cell r="R832">
            <v>2</v>
          </cell>
          <cell r="S832" t="str">
            <v>NULL</v>
          </cell>
          <cell r="T832">
            <v>2</v>
          </cell>
          <cell r="U832">
            <v>2</v>
          </cell>
          <cell r="V832">
            <v>2</v>
          </cell>
          <cell r="W832">
            <v>2</v>
          </cell>
          <cell r="X832" t="str">
            <v>NULL</v>
          </cell>
          <cell r="Y832">
            <v>2</v>
          </cell>
          <cell r="Z832" t="str">
            <v>NULL</v>
          </cell>
          <cell r="AA832" t="str">
            <v>NULL</v>
          </cell>
          <cell r="AB832" t="str">
            <v>NULL</v>
          </cell>
          <cell r="AC832" t="str">
            <v>NULL</v>
          </cell>
          <cell r="AD832">
            <v>3</v>
          </cell>
          <cell r="AE832" t="str">
            <v>NULL</v>
          </cell>
          <cell r="AF832">
            <v>3</v>
          </cell>
          <cell r="AG832">
            <v>3</v>
          </cell>
          <cell r="AH832">
            <v>2</v>
          </cell>
          <cell r="AI832">
            <v>2</v>
          </cell>
          <cell r="AJ832" t="str">
            <v>NULL</v>
          </cell>
          <cell r="AK832" t="str">
            <v>NULL</v>
          </cell>
          <cell r="AL832" t="str">
            <v>NULL</v>
          </cell>
        </row>
        <row r="833">
          <cell r="A833">
            <v>130247</v>
          </cell>
          <cell r="B833">
            <v>8706905</v>
          </cell>
          <cell r="C833" t="str">
            <v>John Madejski Academy</v>
          </cell>
          <cell r="D833" t="str">
            <v>South East</v>
          </cell>
          <cell r="E833" t="str">
            <v>South East</v>
          </cell>
          <cell r="F833" t="str">
            <v>Reading</v>
          </cell>
          <cell r="G833" t="str">
            <v>Reading West</v>
          </cell>
          <cell r="H833" t="str">
            <v>RG2 8AF</v>
          </cell>
          <cell r="I833" t="str">
            <v>Academy Sponsor Led</v>
          </cell>
          <cell r="J833" t="str">
            <v>Secondary</v>
          </cell>
          <cell r="K833" t="str">
            <v>Has a sixth form</v>
          </cell>
          <cell r="L833">
            <v>10002326</v>
          </cell>
          <cell r="M833">
            <v>42318</v>
          </cell>
          <cell r="N833">
            <v>42319</v>
          </cell>
          <cell r="O833" t="str">
            <v>Requires Improvement S5 Reinspection Visit 1</v>
          </cell>
          <cell r="P833" t="str">
            <v>Schools - S5</v>
          </cell>
          <cell r="Q833" t="str">
            <v>NULL</v>
          </cell>
          <cell r="R833">
            <v>4</v>
          </cell>
          <cell r="S833" t="str">
            <v>SM</v>
          </cell>
          <cell r="T833">
            <v>4</v>
          </cell>
          <cell r="U833">
            <v>4</v>
          </cell>
          <cell r="V833">
            <v>3</v>
          </cell>
          <cell r="W833">
            <v>4</v>
          </cell>
          <cell r="X833" t="str">
            <v>NULL</v>
          </cell>
          <cell r="Y833" t="str">
            <v>NULL</v>
          </cell>
          <cell r="Z833">
            <v>3</v>
          </cell>
          <cell r="AA833" t="str">
            <v>NULL</v>
          </cell>
          <cell r="AB833" t="str">
            <v>NULL</v>
          </cell>
          <cell r="AC833" t="str">
            <v>NULL</v>
          </cell>
          <cell r="AD833">
            <v>3</v>
          </cell>
          <cell r="AE833" t="str">
            <v>NULL</v>
          </cell>
          <cell r="AF833">
            <v>3</v>
          </cell>
          <cell r="AG833">
            <v>3</v>
          </cell>
          <cell r="AH833">
            <v>3</v>
          </cell>
          <cell r="AI833">
            <v>2</v>
          </cell>
          <cell r="AJ833" t="str">
            <v>NULL</v>
          </cell>
          <cell r="AK833" t="str">
            <v>NULL</v>
          </cell>
          <cell r="AL833" t="str">
            <v>NULL</v>
          </cell>
        </row>
        <row r="834">
          <cell r="A834">
            <v>130343</v>
          </cell>
          <cell r="B834">
            <v>3202082</v>
          </cell>
          <cell r="C834" t="str">
            <v>Ainslie Wood Primary School</v>
          </cell>
          <cell r="D834" t="str">
            <v>London</v>
          </cell>
          <cell r="E834" t="str">
            <v>London</v>
          </cell>
          <cell r="F834" t="str">
            <v>Waltham Forest</v>
          </cell>
          <cell r="G834" t="str">
            <v>Chingford and Woodford Green</v>
          </cell>
          <cell r="H834" t="str">
            <v>E4 9DD</v>
          </cell>
          <cell r="I834" t="str">
            <v>Community School</v>
          </cell>
          <cell r="J834" t="str">
            <v>Primary</v>
          </cell>
          <cell r="K834" t="str">
            <v>Does not have a sixth form</v>
          </cell>
          <cell r="L834">
            <v>10005730</v>
          </cell>
          <cell r="M834">
            <v>42339</v>
          </cell>
          <cell r="N834">
            <v>42339</v>
          </cell>
          <cell r="O834" t="str">
            <v>Maintained Academy and School Short inspection</v>
          </cell>
          <cell r="P834" t="str">
            <v>Schools - Short inspection</v>
          </cell>
          <cell r="Q834" t="str">
            <v>NULL</v>
          </cell>
          <cell r="R834" t="str">
            <v>NULL</v>
          </cell>
          <cell r="S834" t="str">
            <v>NULL</v>
          </cell>
          <cell r="T834" t="str">
            <v>NULL</v>
          </cell>
          <cell r="U834" t="str">
            <v>NULL</v>
          </cell>
          <cell r="V834" t="str">
            <v>NULL</v>
          </cell>
          <cell r="W834" t="str">
            <v>NULL</v>
          </cell>
          <cell r="X834" t="str">
            <v>NULL</v>
          </cell>
          <cell r="Y834" t="str">
            <v>NULL</v>
          </cell>
          <cell r="Z834" t="str">
            <v>NULL</v>
          </cell>
          <cell r="AA834" t="str">
            <v>NULL</v>
          </cell>
          <cell r="AB834" t="str">
            <v>NULL</v>
          </cell>
          <cell r="AC834" t="str">
            <v>NULL</v>
          </cell>
          <cell r="AD834">
            <v>2</v>
          </cell>
          <cell r="AE834" t="str">
            <v>NULL</v>
          </cell>
          <cell r="AF834">
            <v>2</v>
          </cell>
          <cell r="AG834">
            <v>2</v>
          </cell>
          <cell r="AH834">
            <v>2</v>
          </cell>
          <cell r="AI834">
            <v>2</v>
          </cell>
          <cell r="AJ834" t="str">
            <v>NULL</v>
          </cell>
          <cell r="AK834">
            <v>8</v>
          </cell>
          <cell r="AL834" t="str">
            <v>NULL</v>
          </cell>
        </row>
        <row r="835">
          <cell r="A835">
            <v>130362</v>
          </cell>
          <cell r="B835">
            <v>9197044</v>
          </cell>
          <cell r="C835" t="str">
            <v>Southfield School</v>
          </cell>
          <cell r="D835" t="str">
            <v>East of England</v>
          </cell>
          <cell r="E835" t="str">
            <v>East of England</v>
          </cell>
          <cell r="F835" t="str">
            <v>Hertfordshire</v>
          </cell>
          <cell r="G835" t="str">
            <v>Welwyn Hatfield</v>
          </cell>
          <cell r="H835" t="str">
            <v>AL10 8NN</v>
          </cell>
          <cell r="I835" t="str">
            <v>Community Special School</v>
          </cell>
          <cell r="J835" t="str">
            <v>Special</v>
          </cell>
          <cell r="K835" t="str">
            <v>Not applicable</v>
          </cell>
          <cell r="L835">
            <v>10001396</v>
          </cell>
          <cell r="M835">
            <v>42290</v>
          </cell>
          <cell r="N835">
            <v>42290</v>
          </cell>
          <cell r="O835" t="str">
            <v>Maintained Academy and School Short inspection</v>
          </cell>
          <cell r="P835" t="str">
            <v>Schools - Short inspection</v>
          </cell>
          <cell r="Q835" t="str">
            <v>NULL</v>
          </cell>
          <cell r="R835" t="str">
            <v>NULL</v>
          </cell>
          <cell r="S835" t="str">
            <v>NULL</v>
          </cell>
          <cell r="T835" t="str">
            <v>NULL</v>
          </cell>
          <cell r="U835" t="str">
            <v>NULL</v>
          </cell>
          <cell r="V835" t="str">
            <v>NULL</v>
          </cell>
          <cell r="W835" t="str">
            <v>NULL</v>
          </cell>
          <cell r="X835" t="str">
            <v>NULL</v>
          </cell>
          <cell r="Y835" t="str">
            <v>NULL</v>
          </cell>
          <cell r="Z835" t="str">
            <v>NULL</v>
          </cell>
          <cell r="AA835" t="str">
            <v>NULL</v>
          </cell>
          <cell r="AB835" t="str">
            <v>NULL</v>
          </cell>
          <cell r="AC835" t="str">
            <v>NULL</v>
          </cell>
          <cell r="AD835">
            <v>2</v>
          </cell>
          <cell r="AE835" t="str">
            <v>NULL</v>
          </cell>
          <cell r="AF835">
            <v>2</v>
          </cell>
          <cell r="AG835">
            <v>2</v>
          </cell>
          <cell r="AH835">
            <v>2</v>
          </cell>
          <cell r="AI835">
            <v>2</v>
          </cell>
          <cell r="AJ835" t="str">
            <v>NULL</v>
          </cell>
          <cell r="AK835" t="str">
            <v>NULL</v>
          </cell>
          <cell r="AL835" t="str">
            <v>NULL</v>
          </cell>
        </row>
        <row r="836">
          <cell r="A836">
            <v>130384</v>
          </cell>
          <cell r="B836">
            <v>3593431</v>
          </cell>
          <cell r="C836" t="str">
            <v>St Jude's Catholic Primary School Wigan</v>
          </cell>
          <cell r="D836" t="str">
            <v>North West</v>
          </cell>
          <cell r="E836" t="str">
            <v>North West</v>
          </cell>
          <cell r="F836" t="str">
            <v>Wigan</v>
          </cell>
          <cell r="G836" t="str">
            <v>Makerfield</v>
          </cell>
          <cell r="H836" t="str">
            <v>WN3 5AN</v>
          </cell>
          <cell r="I836" t="str">
            <v>Voluntary Aided School</v>
          </cell>
          <cell r="J836" t="str">
            <v>Primary</v>
          </cell>
          <cell r="K836" t="str">
            <v>Does not have a sixth form</v>
          </cell>
          <cell r="L836">
            <v>10002186</v>
          </cell>
          <cell r="M836">
            <v>42269</v>
          </cell>
          <cell r="N836">
            <v>42270</v>
          </cell>
          <cell r="O836" t="str">
            <v>Requires Improvement S5 Reinspection Visit 1</v>
          </cell>
          <cell r="P836" t="str">
            <v>Schools - S5</v>
          </cell>
          <cell r="Q836" t="str">
            <v>NULL</v>
          </cell>
          <cell r="R836">
            <v>2</v>
          </cell>
          <cell r="S836" t="str">
            <v>NULL</v>
          </cell>
          <cell r="T836">
            <v>2</v>
          </cell>
          <cell r="U836">
            <v>2</v>
          </cell>
          <cell r="V836">
            <v>2</v>
          </cell>
          <cell r="W836">
            <v>2</v>
          </cell>
          <cell r="X836" t="str">
            <v>NULL</v>
          </cell>
          <cell r="Y836">
            <v>2</v>
          </cell>
          <cell r="Z836" t="str">
            <v>NULL</v>
          </cell>
          <cell r="AA836" t="str">
            <v>NULL</v>
          </cell>
          <cell r="AB836" t="str">
            <v>NULL</v>
          </cell>
          <cell r="AC836" t="str">
            <v>NULL</v>
          </cell>
          <cell r="AD836">
            <v>3</v>
          </cell>
          <cell r="AE836" t="str">
            <v>NULL</v>
          </cell>
          <cell r="AF836">
            <v>3</v>
          </cell>
          <cell r="AG836">
            <v>3</v>
          </cell>
          <cell r="AH836">
            <v>2</v>
          </cell>
          <cell r="AI836">
            <v>3</v>
          </cell>
          <cell r="AJ836" t="str">
            <v>NULL</v>
          </cell>
          <cell r="AK836" t="str">
            <v>NULL</v>
          </cell>
          <cell r="AL836" t="str">
            <v>NULL</v>
          </cell>
        </row>
        <row r="837">
          <cell r="A837">
            <v>130862</v>
          </cell>
          <cell r="B837">
            <v>3842193</v>
          </cell>
          <cell r="C837" t="str">
            <v>Upton Primary School</v>
          </cell>
          <cell r="D837" t="str">
            <v>Yorkshire and the Humber</v>
          </cell>
          <cell r="E837" t="str">
            <v>North East, Yorkshire and the Humber</v>
          </cell>
          <cell r="F837" t="str">
            <v>Wakefield</v>
          </cell>
          <cell r="G837" t="str">
            <v>Hemsworth</v>
          </cell>
          <cell r="H837" t="str">
            <v>WF9 1JS</v>
          </cell>
          <cell r="I837" t="str">
            <v>Community School</v>
          </cell>
          <cell r="J837" t="str">
            <v>Primary</v>
          </cell>
          <cell r="K837" t="str">
            <v>Does not have a sixth form</v>
          </cell>
          <cell r="L837">
            <v>10002028</v>
          </cell>
          <cell r="M837">
            <v>42334</v>
          </cell>
          <cell r="N837">
            <v>42335</v>
          </cell>
          <cell r="O837" t="str">
            <v>Requires Improvement S5 Reinspection Visit 1</v>
          </cell>
          <cell r="P837" t="str">
            <v>Schools - S5</v>
          </cell>
          <cell r="Q837" t="str">
            <v>NULL</v>
          </cell>
          <cell r="R837">
            <v>3</v>
          </cell>
          <cell r="S837" t="str">
            <v>NULL</v>
          </cell>
          <cell r="T837">
            <v>3</v>
          </cell>
          <cell r="U837">
            <v>3</v>
          </cell>
          <cell r="V837">
            <v>2</v>
          </cell>
          <cell r="W837">
            <v>3</v>
          </cell>
          <cell r="X837" t="str">
            <v>NULL</v>
          </cell>
          <cell r="Y837">
            <v>3</v>
          </cell>
          <cell r="Z837" t="str">
            <v>NULL</v>
          </cell>
          <cell r="AA837" t="str">
            <v>NULL</v>
          </cell>
          <cell r="AB837" t="str">
            <v>NULL</v>
          </cell>
          <cell r="AC837" t="str">
            <v>NULL</v>
          </cell>
          <cell r="AD837">
            <v>3</v>
          </cell>
          <cell r="AE837" t="str">
            <v>NULL</v>
          </cell>
          <cell r="AF837">
            <v>3</v>
          </cell>
          <cell r="AG837">
            <v>3</v>
          </cell>
          <cell r="AH837">
            <v>2</v>
          </cell>
          <cell r="AI837">
            <v>3</v>
          </cell>
          <cell r="AJ837" t="str">
            <v>NULL</v>
          </cell>
          <cell r="AK837" t="str">
            <v>NULL</v>
          </cell>
          <cell r="AL837" t="str">
            <v>NULL</v>
          </cell>
        </row>
        <row r="838">
          <cell r="A838">
            <v>130880</v>
          </cell>
          <cell r="B838">
            <v>9351112</v>
          </cell>
          <cell r="C838" t="str">
            <v>Mill Meadow</v>
          </cell>
          <cell r="D838" t="str">
            <v>East of England</v>
          </cell>
          <cell r="E838" t="str">
            <v>East of England</v>
          </cell>
          <cell r="F838" t="str">
            <v>Suffolk</v>
          </cell>
          <cell r="G838" t="str">
            <v>West Suffolk</v>
          </cell>
          <cell r="H838" t="str">
            <v>CB8 8RW</v>
          </cell>
          <cell r="I838" t="str">
            <v>Pupil Referral Unit</v>
          </cell>
          <cell r="J838" t="str">
            <v>PRU</v>
          </cell>
          <cell r="K838" t="str">
            <v>Not applicable</v>
          </cell>
          <cell r="L838">
            <v>10003959</v>
          </cell>
          <cell r="M838">
            <v>42334</v>
          </cell>
          <cell r="N838">
            <v>42335</v>
          </cell>
          <cell r="O838" t="str">
            <v>Maintained Academy and School Short inspection</v>
          </cell>
          <cell r="P838" t="str">
            <v>Schools - S8 deemed S5</v>
          </cell>
          <cell r="Q838" t="str">
            <v>NULL</v>
          </cell>
          <cell r="R838">
            <v>4</v>
          </cell>
          <cell r="S838" t="str">
            <v>SM</v>
          </cell>
          <cell r="T838">
            <v>4</v>
          </cell>
          <cell r="U838">
            <v>4</v>
          </cell>
          <cell r="V838">
            <v>4</v>
          </cell>
          <cell r="W838">
            <v>4</v>
          </cell>
          <cell r="X838" t="str">
            <v>NULL</v>
          </cell>
          <cell r="Y838" t="str">
            <v>NULL</v>
          </cell>
          <cell r="Z838" t="str">
            <v>NULL</v>
          </cell>
          <cell r="AA838" t="str">
            <v>NULL</v>
          </cell>
          <cell r="AB838" t="str">
            <v>NULL</v>
          </cell>
          <cell r="AC838" t="str">
            <v>NULL</v>
          </cell>
          <cell r="AD838">
            <v>2</v>
          </cell>
          <cell r="AE838" t="str">
            <v>NULL</v>
          </cell>
          <cell r="AF838">
            <v>2</v>
          </cell>
          <cell r="AG838">
            <v>2</v>
          </cell>
          <cell r="AH838">
            <v>2</v>
          </cell>
          <cell r="AI838">
            <v>2</v>
          </cell>
          <cell r="AJ838" t="str">
            <v>NULL</v>
          </cell>
          <cell r="AK838" t="str">
            <v>NULL</v>
          </cell>
          <cell r="AL838" t="str">
            <v>NULL</v>
          </cell>
        </row>
        <row r="839">
          <cell r="A839">
            <v>130881</v>
          </cell>
          <cell r="B839">
            <v>9373215</v>
          </cell>
          <cell r="C839" t="str">
            <v>Bournebrook CofE Primary School</v>
          </cell>
          <cell r="D839" t="str">
            <v>West Midlands</v>
          </cell>
          <cell r="E839" t="str">
            <v>West Midlands</v>
          </cell>
          <cell r="F839" t="str">
            <v>Warwickshire</v>
          </cell>
          <cell r="G839" t="str">
            <v>North Warwickshire</v>
          </cell>
          <cell r="H839" t="str">
            <v>CV7 8ET</v>
          </cell>
          <cell r="I839" t="str">
            <v>Voluntary Controlled School</v>
          </cell>
          <cell r="J839" t="str">
            <v>Primary</v>
          </cell>
          <cell r="K839" t="str">
            <v>Does not have a sixth form</v>
          </cell>
          <cell r="L839">
            <v>10008082</v>
          </cell>
          <cell r="M839">
            <v>42333</v>
          </cell>
          <cell r="N839">
            <v>42333</v>
          </cell>
          <cell r="O839" t="str">
            <v>S8 No Formal Designation Visit</v>
          </cell>
          <cell r="P839" t="str">
            <v>Schools - S8</v>
          </cell>
          <cell r="Q839" t="str">
            <v>NULL</v>
          </cell>
          <cell r="R839" t="str">
            <v>NULL</v>
          </cell>
          <cell r="S839" t="str">
            <v>NULL</v>
          </cell>
          <cell r="T839" t="str">
            <v>NULL</v>
          </cell>
          <cell r="U839" t="str">
            <v>NULL</v>
          </cell>
          <cell r="V839" t="str">
            <v>NULL</v>
          </cell>
          <cell r="W839" t="str">
            <v>NULL</v>
          </cell>
          <cell r="X839" t="str">
            <v>NULL</v>
          </cell>
          <cell r="Y839" t="str">
            <v>NULL</v>
          </cell>
          <cell r="Z839" t="str">
            <v>NULL</v>
          </cell>
          <cell r="AA839" t="str">
            <v>NULL</v>
          </cell>
          <cell r="AB839" t="str">
            <v>NULL</v>
          </cell>
          <cell r="AC839" t="str">
            <v>NULL</v>
          </cell>
          <cell r="AD839">
            <v>1</v>
          </cell>
          <cell r="AE839" t="str">
            <v>NULL</v>
          </cell>
          <cell r="AF839">
            <v>1</v>
          </cell>
          <cell r="AG839">
            <v>1</v>
          </cell>
          <cell r="AH839">
            <v>1</v>
          </cell>
          <cell r="AI839">
            <v>1</v>
          </cell>
          <cell r="AJ839" t="str">
            <v>NULL</v>
          </cell>
          <cell r="AK839">
            <v>1</v>
          </cell>
          <cell r="AL839">
            <v>9</v>
          </cell>
        </row>
        <row r="840">
          <cell r="A840">
            <v>130894</v>
          </cell>
          <cell r="B840">
            <v>9372631</v>
          </cell>
          <cell r="C840" t="str">
            <v>Milby Primary School</v>
          </cell>
          <cell r="D840" t="str">
            <v>West Midlands</v>
          </cell>
          <cell r="E840" t="str">
            <v>West Midlands</v>
          </cell>
          <cell r="F840" t="str">
            <v>Warwickshire</v>
          </cell>
          <cell r="G840" t="str">
            <v>Nuneaton</v>
          </cell>
          <cell r="H840" t="str">
            <v>CV11 6JS</v>
          </cell>
          <cell r="I840" t="str">
            <v>Community School</v>
          </cell>
          <cell r="J840" t="str">
            <v>Primary</v>
          </cell>
          <cell r="K840" t="str">
            <v>Does not have a sixth form</v>
          </cell>
          <cell r="L840">
            <v>10002464</v>
          </cell>
          <cell r="M840">
            <v>42283</v>
          </cell>
          <cell r="N840">
            <v>42284</v>
          </cell>
          <cell r="O840" t="str">
            <v>Requires Improvement S5 Reinspection Visit 1</v>
          </cell>
          <cell r="P840" t="str">
            <v>Schools - S5</v>
          </cell>
          <cell r="Q840" t="str">
            <v>NULL</v>
          </cell>
          <cell r="R840">
            <v>2</v>
          </cell>
          <cell r="S840" t="str">
            <v>NULL</v>
          </cell>
          <cell r="T840">
            <v>2</v>
          </cell>
          <cell r="U840">
            <v>2</v>
          </cell>
          <cell r="V840">
            <v>2</v>
          </cell>
          <cell r="W840">
            <v>2</v>
          </cell>
          <cell r="X840" t="str">
            <v>NULL</v>
          </cell>
          <cell r="Y840">
            <v>2</v>
          </cell>
          <cell r="Z840" t="str">
            <v>NULL</v>
          </cell>
          <cell r="AA840" t="str">
            <v>NULL</v>
          </cell>
          <cell r="AB840" t="str">
            <v>NULL</v>
          </cell>
          <cell r="AC840" t="str">
            <v>NULL</v>
          </cell>
          <cell r="AD840">
            <v>3</v>
          </cell>
          <cell r="AE840" t="str">
            <v>NULL</v>
          </cell>
          <cell r="AF840">
            <v>3</v>
          </cell>
          <cell r="AG840">
            <v>3</v>
          </cell>
          <cell r="AH840">
            <v>2</v>
          </cell>
          <cell r="AI840">
            <v>2</v>
          </cell>
          <cell r="AJ840" t="str">
            <v>NULL</v>
          </cell>
          <cell r="AK840" t="str">
            <v>NULL</v>
          </cell>
          <cell r="AL840" t="str">
            <v>NULL</v>
          </cell>
        </row>
        <row r="841">
          <cell r="A841">
            <v>130949</v>
          </cell>
          <cell r="B841">
            <v>8672254</v>
          </cell>
          <cell r="C841" t="str">
            <v>Harmans Water Primary School</v>
          </cell>
          <cell r="D841" t="str">
            <v>South East</v>
          </cell>
          <cell r="E841" t="str">
            <v>South East</v>
          </cell>
          <cell r="F841" t="str">
            <v>Bracknell Forest</v>
          </cell>
          <cell r="G841" t="str">
            <v>Bracknell</v>
          </cell>
          <cell r="H841" t="str">
            <v>RG12 9NE</v>
          </cell>
          <cell r="I841" t="str">
            <v>Community School</v>
          </cell>
          <cell r="J841" t="str">
            <v>Primary</v>
          </cell>
          <cell r="K841" t="str">
            <v>Does not have a sixth form</v>
          </cell>
          <cell r="L841">
            <v>10005784</v>
          </cell>
          <cell r="M841">
            <v>42319</v>
          </cell>
          <cell r="N841">
            <v>42320</v>
          </cell>
          <cell r="O841" t="str">
            <v>Requires Improvement S5 Reinspection Visit 1</v>
          </cell>
          <cell r="P841" t="str">
            <v>Schools - S5</v>
          </cell>
          <cell r="Q841" t="str">
            <v>NULL</v>
          </cell>
          <cell r="R841">
            <v>3</v>
          </cell>
          <cell r="S841" t="str">
            <v>NULL</v>
          </cell>
          <cell r="T841">
            <v>3</v>
          </cell>
          <cell r="U841">
            <v>3</v>
          </cell>
          <cell r="V841">
            <v>3</v>
          </cell>
          <cell r="W841">
            <v>3</v>
          </cell>
          <cell r="X841" t="str">
            <v>NULL</v>
          </cell>
          <cell r="Y841">
            <v>3</v>
          </cell>
          <cell r="Z841" t="str">
            <v>NULL</v>
          </cell>
          <cell r="AA841" t="str">
            <v>NULL</v>
          </cell>
          <cell r="AB841" t="str">
            <v>NULL</v>
          </cell>
          <cell r="AC841" t="str">
            <v>NULL</v>
          </cell>
          <cell r="AD841">
            <v>3</v>
          </cell>
          <cell r="AE841" t="str">
            <v>NULL</v>
          </cell>
          <cell r="AF841">
            <v>3</v>
          </cell>
          <cell r="AG841">
            <v>3</v>
          </cell>
          <cell r="AH841">
            <v>2</v>
          </cell>
          <cell r="AI841">
            <v>3</v>
          </cell>
          <cell r="AJ841" t="str">
            <v>NULL</v>
          </cell>
          <cell r="AK841" t="str">
            <v>NULL</v>
          </cell>
          <cell r="AL841" t="str">
            <v>NULL</v>
          </cell>
        </row>
        <row r="842">
          <cell r="A842">
            <v>131057</v>
          </cell>
          <cell r="B842">
            <v>3202083</v>
          </cell>
          <cell r="C842" t="str">
            <v>Barn Croft Primary School</v>
          </cell>
          <cell r="D842" t="str">
            <v>London</v>
          </cell>
          <cell r="E842" t="str">
            <v>London</v>
          </cell>
          <cell r="F842" t="str">
            <v>Waltham Forest</v>
          </cell>
          <cell r="G842" t="str">
            <v>Walthamstow</v>
          </cell>
          <cell r="H842" t="str">
            <v>E17 8SB</v>
          </cell>
          <cell r="I842" t="str">
            <v>Community School</v>
          </cell>
          <cell r="J842" t="str">
            <v>Primary</v>
          </cell>
          <cell r="K842" t="str">
            <v>Does not have a sixth form</v>
          </cell>
          <cell r="L842">
            <v>10005769</v>
          </cell>
          <cell r="M842">
            <v>42292</v>
          </cell>
          <cell r="N842">
            <v>42293</v>
          </cell>
          <cell r="O842" t="str">
            <v>Requires Improvement S5 Reinspection Visit 1</v>
          </cell>
          <cell r="P842" t="str">
            <v>Schools - S5</v>
          </cell>
          <cell r="Q842" t="str">
            <v>NULL</v>
          </cell>
          <cell r="R842">
            <v>3</v>
          </cell>
          <cell r="S842" t="str">
            <v>NULL</v>
          </cell>
          <cell r="T842">
            <v>3</v>
          </cell>
          <cell r="U842">
            <v>3</v>
          </cell>
          <cell r="V842">
            <v>2</v>
          </cell>
          <cell r="W842">
            <v>2</v>
          </cell>
          <cell r="X842" t="str">
            <v>NULL</v>
          </cell>
          <cell r="Y842">
            <v>3</v>
          </cell>
          <cell r="Z842" t="str">
            <v>NULL</v>
          </cell>
          <cell r="AA842" t="str">
            <v>NULL</v>
          </cell>
          <cell r="AB842" t="str">
            <v>NULL</v>
          </cell>
          <cell r="AC842" t="str">
            <v>NULL</v>
          </cell>
          <cell r="AD842">
            <v>3</v>
          </cell>
          <cell r="AE842" t="str">
            <v>NULL</v>
          </cell>
          <cell r="AF842">
            <v>3</v>
          </cell>
          <cell r="AG842">
            <v>3</v>
          </cell>
          <cell r="AH842">
            <v>3</v>
          </cell>
          <cell r="AI842">
            <v>3</v>
          </cell>
          <cell r="AJ842" t="str">
            <v>NULL</v>
          </cell>
          <cell r="AK842" t="str">
            <v>NULL</v>
          </cell>
          <cell r="AL842" t="str">
            <v>NULL</v>
          </cell>
        </row>
        <row r="843">
          <cell r="A843">
            <v>131134</v>
          </cell>
          <cell r="B843">
            <v>3581103</v>
          </cell>
          <cell r="C843" t="str">
            <v>Trafford Medical Education Service</v>
          </cell>
          <cell r="D843" t="str">
            <v>North West</v>
          </cell>
          <cell r="E843" t="str">
            <v>North West</v>
          </cell>
          <cell r="F843" t="str">
            <v>Trafford</v>
          </cell>
          <cell r="G843" t="str">
            <v>Stretford and Urmston</v>
          </cell>
          <cell r="H843" t="str">
            <v>M41 5GW</v>
          </cell>
          <cell r="I843" t="str">
            <v>Pupil Referral Unit</v>
          </cell>
          <cell r="J843" t="str">
            <v>PRU</v>
          </cell>
          <cell r="K843" t="str">
            <v>Not applicable</v>
          </cell>
          <cell r="L843">
            <v>10001404</v>
          </cell>
          <cell r="M843">
            <v>42311</v>
          </cell>
          <cell r="N843">
            <v>42311</v>
          </cell>
          <cell r="O843" t="str">
            <v>Maintained Academy and School Short inspection</v>
          </cell>
          <cell r="P843" t="str">
            <v>Schools - Short inspection</v>
          </cell>
          <cell r="Q843" t="str">
            <v>NULL</v>
          </cell>
          <cell r="R843" t="str">
            <v>NULL</v>
          </cell>
          <cell r="S843" t="str">
            <v>NULL</v>
          </cell>
          <cell r="T843" t="str">
            <v>NULL</v>
          </cell>
          <cell r="U843" t="str">
            <v>NULL</v>
          </cell>
          <cell r="V843" t="str">
            <v>NULL</v>
          </cell>
          <cell r="W843" t="str">
            <v>NULL</v>
          </cell>
          <cell r="X843" t="str">
            <v>NULL</v>
          </cell>
          <cell r="Y843" t="str">
            <v>NULL</v>
          </cell>
          <cell r="Z843" t="str">
            <v>NULL</v>
          </cell>
          <cell r="AA843" t="str">
            <v>NULL</v>
          </cell>
          <cell r="AB843" t="str">
            <v>NULL</v>
          </cell>
          <cell r="AC843" t="str">
            <v>NULL</v>
          </cell>
          <cell r="AD843">
            <v>2</v>
          </cell>
          <cell r="AE843" t="str">
            <v>NULL</v>
          </cell>
          <cell r="AF843">
            <v>2</v>
          </cell>
          <cell r="AG843">
            <v>2</v>
          </cell>
          <cell r="AH843">
            <v>1</v>
          </cell>
          <cell r="AI843">
            <v>2</v>
          </cell>
          <cell r="AJ843" t="str">
            <v>NULL</v>
          </cell>
          <cell r="AK843" t="str">
            <v>NULL</v>
          </cell>
          <cell r="AL843" t="str">
            <v>NULL</v>
          </cell>
        </row>
        <row r="844">
          <cell r="A844">
            <v>131193</v>
          </cell>
          <cell r="B844">
            <v>3111104</v>
          </cell>
          <cell r="C844" t="str">
            <v>Manor Green College</v>
          </cell>
          <cell r="D844" t="str">
            <v>London</v>
          </cell>
          <cell r="E844" t="str">
            <v>London</v>
          </cell>
          <cell r="F844" t="str">
            <v>Havering</v>
          </cell>
          <cell r="G844" t="str">
            <v>Romford</v>
          </cell>
          <cell r="H844" t="str">
            <v>RM1 2PS</v>
          </cell>
          <cell r="I844" t="str">
            <v>Pupil Referral Unit</v>
          </cell>
          <cell r="J844" t="str">
            <v>PRU</v>
          </cell>
          <cell r="K844" t="str">
            <v>Not applicable</v>
          </cell>
          <cell r="L844">
            <v>10005411</v>
          </cell>
          <cell r="M844">
            <v>42326</v>
          </cell>
          <cell r="N844">
            <v>42327</v>
          </cell>
          <cell r="O844" t="str">
            <v>Schools into Special Measures Visit 2</v>
          </cell>
          <cell r="P844" t="str">
            <v>Schools - S8</v>
          </cell>
          <cell r="Q844" t="str">
            <v>NULL</v>
          </cell>
          <cell r="R844" t="str">
            <v>NULL</v>
          </cell>
          <cell r="S844" t="str">
            <v>NULL</v>
          </cell>
          <cell r="T844" t="str">
            <v>NULL</v>
          </cell>
          <cell r="U844" t="str">
            <v>NULL</v>
          </cell>
          <cell r="V844" t="str">
            <v>NULL</v>
          </cell>
          <cell r="W844" t="str">
            <v>NULL</v>
          </cell>
          <cell r="X844" t="str">
            <v>NULL</v>
          </cell>
          <cell r="Y844" t="str">
            <v>NULL</v>
          </cell>
          <cell r="Z844" t="str">
            <v>NULL</v>
          </cell>
          <cell r="AA844" t="str">
            <v>NULL</v>
          </cell>
          <cell r="AB844" t="str">
            <v>NULL</v>
          </cell>
          <cell r="AC844" t="str">
            <v>NULL</v>
          </cell>
          <cell r="AD844">
            <v>4</v>
          </cell>
          <cell r="AE844" t="str">
            <v>SM</v>
          </cell>
          <cell r="AF844">
            <v>4</v>
          </cell>
          <cell r="AG844">
            <v>4</v>
          </cell>
          <cell r="AH844">
            <v>4</v>
          </cell>
          <cell r="AI844">
            <v>4</v>
          </cell>
          <cell r="AJ844" t="str">
            <v>NULL</v>
          </cell>
          <cell r="AK844">
            <v>9</v>
          </cell>
          <cell r="AL844">
            <v>9</v>
          </cell>
        </row>
        <row r="845">
          <cell r="A845">
            <v>131201</v>
          </cell>
          <cell r="B845">
            <v>3131100</v>
          </cell>
          <cell r="C845" t="str">
            <v>The Woodbridge Park Education Service</v>
          </cell>
          <cell r="D845" t="str">
            <v>London</v>
          </cell>
          <cell r="E845" t="str">
            <v>London</v>
          </cell>
          <cell r="F845" t="str">
            <v>Hounslow</v>
          </cell>
          <cell r="G845" t="str">
            <v>Brentford and Isleworth</v>
          </cell>
          <cell r="H845" t="str">
            <v>TW7 5ED</v>
          </cell>
          <cell r="I845" t="str">
            <v>Pupil Referral Unit</v>
          </cell>
          <cell r="J845" t="str">
            <v>PRU</v>
          </cell>
          <cell r="K845" t="str">
            <v>Not applicable</v>
          </cell>
          <cell r="L845">
            <v>10001406</v>
          </cell>
          <cell r="M845">
            <v>42271</v>
          </cell>
          <cell r="N845">
            <v>42271</v>
          </cell>
          <cell r="O845" t="str">
            <v>Maintained Academy and School Short inspection</v>
          </cell>
          <cell r="P845" t="str">
            <v>Schools - Short inspection</v>
          </cell>
          <cell r="Q845" t="str">
            <v>NULL</v>
          </cell>
          <cell r="R845" t="str">
            <v>NULL</v>
          </cell>
          <cell r="S845" t="str">
            <v>NULL</v>
          </cell>
          <cell r="T845" t="str">
            <v>NULL</v>
          </cell>
          <cell r="U845" t="str">
            <v>NULL</v>
          </cell>
          <cell r="V845" t="str">
            <v>NULL</v>
          </cell>
          <cell r="W845" t="str">
            <v>NULL</v>
          </cell>
          <cell r="X845" t="str">
            <v>NULL</v>
          </cell>
          <cell r="Y845" t="str">
            <v>NULL</v>
          </cell>
          <cell r="Z845" t="str">
            <v>NULL</v>
          </cell>
          <cell r="AA845" t="str">
            <v>NULL</v>
          </cell>
          <cell r="AB845" t="str">
            <v>NULL</v>
          </cell>
          <cell r="AC845" t="str">
            <v>NULL</v>
          </cell>
          <cell r="AD845">
            <v>2</v>
          </cell>
          <cell r="AE845" t="str">
            <v>NULL</v>
          </cell>
          <cell r="AF845">
            <v>2</v>
          </cell>
          <cell r="AG845">
            <v>2</v>
          </cell>
          <cell r="AH845">
            <v>1</v>
          </cell>
          <cell r="AI845">
            <v>2</v>
          </cell>
          <cell r="AJ845" t="str">
            <v>NULL</v>
          </cell>
          <cell r="AK845" t="str">
            <v>NULL</v>
          </cell>
          <cell r="AL845" t="str">
            <v>NULL</v>
          </cell>
        </row>
        <row r="846">
          <cell r="A846">
            <v>131233</v>
          </cell>
          <cell r="B846">
            <v>8402943</v>
          </cell>
          <cell r="C846" t="str">
            <v>Newker Primary School</v>
          </cell>
          <cell r="D846" t="str">
            <v>North East</v>
          </cell>
          <cell r="E846" t="str">
            <v>North East, Yorkshire and the Humber</v>
          </cell>
          <cell r="F846" t="str">
            <v>Durham</v>
          </cell>
          <cell r="G846" t="str">
            <v>North Durham</v>
          </cell>
          <cell r="H846" t="str">
            <v>DH2 3AA</v>
          </cell>
          <cell r="I846" t="str">
            <v>Community School</v>
          </cell>
          <cell r="J846" t="str">
            <v>Primary</v>
          </cell>
          <cell r="K846" t="str">
            <v>Does not have a sixth form</v>
          </cell>
          <cell r="L846">
            <v>10002821</v>
          </cell>
          <cell r="M846">
            <v>42346</v>
          </cell>
          <cell r="N846">
            <v>42346</v>
          </cell>
          <cell r="O846" t="str">
            <v>Maintained Academy and School Short inspection</v>
          </cell>
          <cell r="P846" t="str">
            <v>Schools - Short inspection</v>
          </cell>
          <cell r="Q846" t="str">
            <v>NULL</v>
          </cell>
          <cell r="R846" t="str">
            <v>NULL</v>
          </cell>
          <cell r="S846" t="str">
            <v>NULL</v>
          </cell>
          <cell r="T846" t="str">
            <v>NULL</v>
          </cell>
          <cell r="U846" t="str">
            <v>NULL</v>
          </cell>
          <cell r="V846" t="str">
            <v>NULL</v>
          </cell>
          <cell r="W846" t="str">
            <v>NULL</v>
          </cell>
          <cell r="X846" t="str">
            <v>NULL</v>
          </cell>
          <cell r="Y846" t="str">
            <v>NULL</v>
          </cell>
          <cell r="Z846" t="str">
            <v>NULL</v>
          </cell>
          <cell r="AA846" t="str">
            <v>NULL</v>
          </cell>
          <cell r="AB846" t="str">
            <v>NULL</v>
          </cell>
          <cell r="AC846" t="str">
            <v>NULL</v>
          </cell>
          <cell r="AD846">
            <v>2</v>
          </cell>
          <cell r="AE846" t="str">
            <v>NULL</v>
          </cell>
          <cell r="AF846">
            <v>1</v>
          </cell>
          <cell r="AG846">
            <v>2</v>
          </cell>
          <cell r="AH846">
            <v>2</v>
          </cell>
          <cell r="AI846">
            <v>2</v>
          </cell>
          <cell r="AJ846" t="str">
            <v>NULL</v>
          </cell>
          <cell r="AK846">
            <v>2</v>
          </cell>
          <cell r="AL846">
            <v>9</v>
          </cell>
        </row>
        <row r="847">
          <cell r="A847">
            <v>131239</v>
          </cell>
          <cell r="B847">
            <v>3312154</v>
          </cell>
          <cell r="C847" t="str">
            <v>Mount Nod Primary School</v>
          </cell>
          <cell r="D847" t="str">
            <v>West Midlands</v>
          </cell>
          <cell r="E847" t="str">
            <v>West Midlands</v>
          </cell>
          <cell r="F847" t="str">
            <v>Coventry</v>
          </cell>
          <cell r="G847" t="str">
            <v>Coventry North West</v>
          </cell>
          <cell r="H847" t="str">
            <v>CV5 7BG</v>
          </cell>
          <cell r="I847" t="str">
            <v>Community School</v>
          </cell>
          <cell r="J847" t="str">
            <v>Primary</v>
          </cell>
          <cell r="K847" t="str">
            <v>Does not have a sixth form</v>
          </cell>
          <cell r="L847">
            <v>10001123</v>
          </cell>
          <cell r="M847">
            <v>42277</v>
          </cell>
          <cell r="N847">
            <v>42277</v>
          </cell>
          <cell r="O847" t="str">
            <v>Maintained Academy and School Short inspection</v>
          </cell>
          <cell r="P847" t="str">
            <v>Schools - Short inspection</v>
          </cell>
          <cell r="Q847" t="str">
            <v>NULL</v>
          </cell>
          <cell r="R847" t="str">
            <v>NULL</v>
          </cell>
          <cell r="S847" t="str">
            <v>NULL</v>
          </cell>
          <cell r="T847" t="str">
            <v>NULL</v>
          </cell>
          <cell r="U847" t="str">
            <v>NULL</v>
          </cell>
          <cell r="V847" t="str">
            <v>NULL</v>
          </cell>
          <cell r="W847" t="str">
            <v>NULL</v>
          </cell>
          <cell r="X847" t="str">
            <v>NULL</v>
          </cell>
          <cell r="Y847" t="str">
            <v>NULL</v>
          </cell>
          <cell r="Z847" t="str">
            <v>NULL</v>
          </cell>
          <cell r="AA847" t="str">
            <v>NULL</v>
          </cell>
          <cell r="AB847" t="str">
            <v>NULL</v>
          </cell>
          <cell r="AC847" t="str">
            <v>NULL</v>
          </cell>
          <cell r="AD847">
            <v>2</v>
          </cell>
          <cell r="AE847" t="str">
            <v>NULL</v>
          </cell>
          <cell r="AF847">
            <v>2</v>
          </cell>
          <cell r="AG847">
            <v>2</v>
          </cell>
          <cell r="AH847">
            <v>2</v>
          </cell>
          <cell r="AI847">
            <v>2</v>
          </cell>
          <cell r="AJ847" t="str">
            <v>NULL</v>
          </cell>
          <cell r="AK847">
            <v>2</v>
          </cell>
          <cell r="AL847">
            <v>9</v>
          </cell>
        </row>
        <row r="848">
          <cell r="A848">
            <v>131402</v>
          </cell>
          <cell r="B848">
            <v>8312000</v>
          </cell>
          <cell r="C848" t="str">
            <v>Reigate Park Primary School</v>
          </cell>
          <cell r="D848" t="str">
            <v>East Midlands</v>
          </cell>
          <cell r="E848" t="str">
            <v>East Midlands</v>
          </cell>
          <cell r="F848" t="str">
            <v>Derby</v>
          </cell>
          <cell r="G848" t="str">
            <v>Derby North</v>
          </cell>
          <cell r="H848" t="str">
            <v>DE22 4EQ</v>
          </cell>
          <cell r="I848" t="str">
            <v>Community School</v>
          </cell>
          <cell r="J848" t="str">
            <v>Primary</v>
          </cell>
          <cell r="K848" t="str">
            <v>Does not have a sixth form</v>
          </cell>
          <cell r="L848">
            <v>10001865</v>
          </cell>
          <cell r="M848">
            <v>42348</v>
          </cell>
          <cell r="N848">
            <v>42349</v>
          </cell>
          <cell r="O848" t="str">
            <v>Requires Improvement S5 Reinspection Visit 1</v>
          </cell>
          <cell r="P848" t="str">
            <v>Schools - S5</v>
          </cell>
          <cell r="Q848" t="str">
            <v>NULL</v>
          </cell>
          <cell r="R848">
            <v>3</v>
          </cell>
          <cell r="S848" t="str">
            <v>NULL</v>
          </cell>
          <cell r="T848">
            <v>3</v>
          </cell>
          <cell r="U848">
            <v>3</v>
          </cell>
          <cell r="V848">
            <v>3</v>
          </cell>
          <cell r="W848">
            <v>3</v>
          </cell>
          <cell r="X848" t="str">
            <v>NULL</v>
          </cell>
          <cell r="Y848">
            <v>2</v>
          </cell>
          <cell r="Z848" t="str">
            <v>NULL</v>
          </cell>
          <cell r="AA848" t="str">
            <v>NULL</v>
          </cell>
          <cell r="AB848" t="str">
            <v>NULL</v>
          </cell>
          <cell r="AC848" t="str">
            <v>NULL</v>
          </cell>
          <cell r="AD848">
            <v>3</v>
          </cell>
          <cell r="AE848" t="str">
            <v>NULL</v>
          </cell>
          <cell r="AF848">
            <v>3</v>
          </cell>
          <cell r="AG848">
            <v>3</v>
          </cell>
          <cell r="AH848">
            <v>3</v>
          </cell>
          <cell r="AI848">
            <v>3</v>
          </cell>
          <cell r="AJ848" t="str">
            <v>NULL</v>
          </cell>
          <cell r="AK848" t="str">
            <v>NULL</v>
          </cell>
          <cell r="AL848" t="str">
            <v>NULL</v>
          </cell>
        </row>
        <row r="849">
          <cell r="A849">
            <v>131418</v>
          </cell>
          <cell r="B849">
            <v>3043602</v>
          </cell>
          <cell r="C849" t="str">
            <v>St Mary's RC Primary School</v>
          </cell>
          <cell r="D849" t="str">
            <v>London</v>
          </cell>
          <cell r="E849" t="str">
            <v>London</v>
          </cell>
          <cell r="F849" t="str">
            <v>Brent</v>
          </cell>
          <cell r="G849" t="str">
            <v>Hampstead and Kilburn</v>
          </cell>
          <cell r="H849" t="str">
            <v>NW6 5ST</v>
          </cell>
          <cell r="I849" t="str">
            <v>Voluntary Aided School</v>
          </cell>
          <cell r="J849" t="str">
            <v>Primary</v>
          </cell>
          <cell r="K849" t="str">
            <v>Does not have a sixth form</v>
          </cell>
          <cell r="L849">
            <v>10008027</v>
          </cell>
          <cell r="M849">
            <v>42318</v>
          </cell>
          <cell r="N849">
            <v>42319</v>
          </cell>
          <cell r="O849" t="str">
            <v>Schools into Special Measures Visit 4</v>
          </cell>
          <cell r="P849" t="str">
            <v>Schools - S8</v>
          </cell>
          <cell r="Q849" t="str">
            <v>NULL</v>
          </cell>
          <cell r="R849" t="str">
            <v>NULL</v>
          </cell>
          <cell r="S849" t="str">
            <v>NULL</v>
          </cell>
          <cell r="T849" t="str">
            <v>NULL</v>
          </cell>
          <cell r="U849" t="str">
            <v>NULL</v>
          </cell>
          <cell r="V849" t="str">
            <v>NULL</v>
          </cell>
          <cell r="W849" t="str">
            <v>NULL</v>
          </cell>
          <cell r="X849" t="str">
            <v>NULL</v>
          </cell>
          <cell r="Y849" t="str">
            <v>NULL</v>
          </cell>
          <cell r="Z849" t="str">
            <v>NULL</v>
          </cell>
          <cell r="AA849" t="str">
            <v>NULL</v>
          </cell>
          <cell r="AB849" t="str">
            <v>NULL</v>
          </cell>
          <cell r="AC849" t="str">
            <v>NULL</v>
          </cell>
          <cell r="AD849">
            <v>4</v>
          </cell>
          <cell r="AE849" t="str">
            <v>SM</v>
          </cell>
          <cell r="AF849">
            <v>3</v>
          </cell>
          <cell r="AG849">
            <v>3</v>
          </cell>
          <cell r="AH849">
            <v>3</v>
          </cell>
          <cell r="AI849">
            <v>4</v>
          </cell>
          <cell r="AJ849" t="str">
            <v>NULL</v>
          </cell>
          <cell r="AK849" t="str">
            <v>NULL</v>
          </cell>
          <cell r="AL849" t="str">
            <v>NULL</v>
          </cell>
        </row>
        <row r="850">
          <cell r="A850">
            <v>131478</v>
          </cell>
          <cell r="B850">
            <v>3092080</v>
          </cell>
          <cell r="C850" t="str">
            <v>Earlham Primary School</v>
          </cell>
          <cell r="D850" t="str">
            <v>London</v>
          </cell>
          <cell r="E850" t="str">
            <v>London</v>
          </cell>
          <cell r="F850" t="str">
            <v>Haringey</v>
          </cell>
          <cell r="G850" t="str">
            <v>Hornsey and Wood Green</v>
          </cell>
          <cell r="H850" t="str">
            <v>N22 5HJ</v>
          </cell>
          <cell r="I850" t="str">
            <v>Community School</v>
          </cell>
          <cell r="J850" t="str">
            <v>Primary</v>
          </cell>
          <cell r="K850" t="str">
            <v>Does not have a sixth form</v>
          </cell>
          <cell r="L850">
            <v>10005983</v>
          </cell>
          <cell r="M850">
            <v>42282</v>
          </cell>
          <cell r="N850">
            <v>42282</v>
          </cell>
          <cell r="O850" t="str">
            <v>Requires Improvement monitoring Visit 1</v>
          </cell>
          <cell r="P850" t="str">
            <v>Schools - S8</v>
          </cell>
          <cell r="Q850" t="str">
            <v>NULL</v>
          </cell>
          <cell r="R850" t="str">
            <v>NULL</v>
          </cell>
          <cell r="S850" t="str">
            <v>NULL</v>
          </cell>
          <cell r="T850" t="str">
            <v>NULL</v>
          </cell>
          <cell r="U850" t="str">
            <v>NULL</v>
          </cell>
          <cell r="V850" t="str">
            <v>NULL</v>
          </cell>
          <cell r="W850" t="str">
            <v>NULL</v>
          </cell>
          <cell r="X850" t="str">
            <v>NULL</v>
          </cell>
          <cell r="Y850" t="str">
            <v>NULL</v>
          </cell>
          <cell r="Z850" t="str">
            <v>NULL</v>
          </cell>
          <cell r="AA850" t="str">
            <v>NULL</v>
          </cell>
          <cell r="AB850" t="str">
            <v>NULL</v>
          </cell>
          <cell r="AC850" t="str">
            <v>NULL</v>
          </cell>
          <cell r="AD850">
            <v>3</v>
          </cell>
          <cell r="AE850" t="str">
            <v>NULL</v>
          </cell>
          <cell r="AF850">
            <v>3</v>
          </cell>
          <cell r="AG850">
            <v>3</v>
          </cell>
          <cell r="AH850">
            <v>3</v>
          </cell>
          <cell r="AI850">
            <v>3</v>
          </cell>
          <cell r="AJ850" t="str">
            <v>NULL</v>
          </cell>
          <cell r="AK850">
            <v>2</v>
          </cell>
          <cell r="AL850">
            <v>9</v>
          </cell>
        </row>
        <row r="851">
          <cell r="A851">
            <v>131522</v>
          </cell>
        </row>
        <row r="852">
          <cell r="A852">
            <v>131526</v>
          </cell>
          <cell r="B852">
            <v>3847056</v>
          </cell>
          <cell r="C852" t="str">
            <v>High Well School</v>
          </cell>
          <cell r="D852" t="str">
            <v>Yorkshire and the Humber</v>
          </cell>
          <cell r="E852" t="str">
            <v>North East, Yorkshire and the Humber</v>
          </cell>
          <cell r="F852" t="str">
            <v>Wakefield</v>
          </cell>
          <cell r="G852" t="str">
            <v>Normanton, Pontefract and Castleford</v>
          </cell>
          <cell r="H852" t="str">
            <v>WF8 2DD</v>
          </cell>
          <cell r="I852" t="str">
            <v>Community Special School</v>
          </cell>
          <cell r="J852" t="str">
            <v>Special</v>
          </cell>
          <cell r="K852" t="str">
            <v>Not applicable</v>
          </cell>
          <cell r="L852">
            <v>10006720</v>
          </cell>
          <cell r="M852">
            <v>42321</v>
          </cell>
          <cell r="N852">
            <v>42321</v>
          </cell>
          <cell r="O852" t="str">
            <v>Requires Improvement monitoring Visit 1</v>
          </cell>
          <cell r="P852" t="str">
            <v>Schools - S8</v>
          </cell>
          <cell r="Q852" t="str">
            <v>NULL</v>
          </cell>
          <cell r="R852" t="str">
            <v>NULL</v>
          </cell>
          <cell r="S852" t="str">
            <v>NULL</v>
          </cell>
          <cell r="T852" t="str">
            <v>NULL</v>
          </cell>
          <cell r="U852" t="str">
            <v>NULL</v>
          </cell>
          <cell r="V852" t="str">
            <v>NULL</v>
          </cell>
          <cell r="W852" t="str">
            <v>NULL</v>
          </cell>
          <cell r="X852" t="str">
            <v>NULL</v>
          </cell>
          <cell r="Y852" t="str">
            <v>NULL</v>
          </cell>
          <cell r="Z852" t="str">
            <v>NULL</v>
          </cell>
          <cell r="AA852" t="str">
            <v>NULL</v>
          </cell>
          <cell r="AB852" t="str">
            <v>NULL</v>
          </cell>
          <cell r="AC852" t="str">
            <v>NULL</v>
          </cell>
          <cell r="AD852">
            <v>3</v>
          </cell>
          <cell r="AE852" t="str">
            <v>NULL</v>
          </cell>
          <cell r="AF852">
            <v>3</v>
          </cell>
          <cell r="AG852">
            <v>3</v>
          </cell>
          <cell r="AH852">
            <v>3</v>
          </cell>
          <cell r="AI852">
            <v>3</v>
          </cell>
          <cell r="AJ852" t="str">
            <v>NULL</v>
          </cell>
          <cell r="AK852">
            <v>9</v>
          </cell>
          <cell r="AL852">
            <v>9</v>
          </cell>
        </row>
        <row r="853">
          <cell r="A853">
            <v>131633</v>
          </cell>
          <cell r="B853">
            <v>8301106</v>
          </cell>
          <cell r="C853" t="str">
            <v>South Derbyshire Support Centre</v>
          </cell>
          <cell r="D853" t="str">
            <v>East Midlands</v>
          </cell>
          <cell r="E853" t="str">
            <v>East Midlands</v>
          </cell>
          <cell r="F853" t="str">
            <v>Derbyshire</v>
          </cell>
          <cell r="G853" t="str">
            <v>South Derbyshire</v>
          </cell>
          <cell r="H853" t="str">
            <v>DE11 0TW</v>
          </cell>
          <cell r="I853" t="str">
            <v>Pupil Referral Unit</v>
          </cell>
          <cell r="J853" t="str">
            <v>PRU</v>
          </cell>
          <cell r="K853" t="str">
            <v>Not applicable</v>
          </cell>
          <cell r="L853">
            <v>10001391</v>
          </cell>
          <cell r="M853">
            <v>42332</v>
          </cell>
          <cell r="N853">
            <v>42332</v>
          </cell>
          <cell r="O853" t="str">
            <v>Maintained Academy and School Short inspection</v>
          </cell>
          <cell r="P853" t="str">
            <v>Schools - Short inspection</v>
          </cell>
          <cell r="Q853" t="str">
            <v>NULL</v>
          </cell>
          <cell r="R853" t="str">
            <v>NULL</v>
          </cell>
          <cell r="S853" t="str">
            <v>NULL</v>
          </cell>
          <cell r="T853" t="str">
            <v>NULL</v>
          </cell>
          <cell r="U853" t="str">
            <v>NULL</v>
          </cell>
          <cell r="V853" t="str">
            <v>NULL</v>
          </cell>
          <cell r="W853" t="str">
            <v>NULL</v>
          </cell>
          <cell r="X853" t="str">
            <v>NULL</v>
          </cell>
          <cell r="Y853" t="str">
            <v>NULL</v>
          </cell>
          <cell r="Z853" t="str">
            <v>NULL</v>
          </cell>
          <cell r="AA853" t="str">
            <v>NULL</v>
          </cell>
          <cell r="AB853" t="str">
            <v>NULL</v>
          </cell>
          <cell r="AC853" t="str">
            <v>NULL</v>
          </cell>
          <cell r="AD853">
            <v>2</v>
          </cell>
          <cell r="AE853" t="str">
            <v>NULL</v>
          </cell>
          <cell r="AF853">
            <v>2</v>
          </cell>
          <cell r="AG853">
            <v>2</v>
          </cell>
          <cell r="AH853">
            <v>2</v>
          </cell>
          <cell r="AI853">
            <v>2</v>
          </cell>
          <cell r="AJ853" t="str">
            <v>NULL</v>
          </cell>
          <cell r="AK853" t="str">
            <v>NULL</v>
          </cell>
          <cell r="AL853" t="str">
            <v>NULL</v>
          </cell>
        </row>
        <row r="854">
          <cell r="A854">
            <v>131644</v>
          </cell>
          <cell r="B854">
            <v>8073396</v>
          </cell>
          <cell r="C854" t="str">
            <v xml:space="preserve">Chaloner Primary School </v>
          </cell>
          <cell r="D854" t="str">
            <v>North East</v>
          </cell>
          <cell r="E854" t="str">
            <v>North East, Yorkshire and the Humber</v>
          </cell>
          <cell r="F854" t="str">
            <v>Redcar and Cleveland</v>
          </cell>
          <cell r="G854" t="str">
            <v>Middlesbrough South and East Cleveland</v>
          </cell>
          <cell r="H854" t="str">
            <v>TS14 6JA</v>
          </cell>
          <cell r="I854" t="str">
            <v>Foundation School</v>
          </cell>
          <cell r="J854" t="str">
            <v>Primary</v>
          </cell>
          <cell r="K854" t="str">
            <v>Does not have a sixth form</v>
          </cell>
          <cell r="L854">
            <v>10003484</v>
          </cell>
          <cell r="M854">
            <v>42269</v>
          </cell>
          <cell r="N854">
            <v>42269</v>
          </cell>
          <cell r="O854" t="str">
            <v>Maintained Academy and School Short inspection</v>
          </cell>
          <cell r="P854" t="str">
            <v>Schools - Short inspection</v>
          </cell>
          <cell r="Q854" t="str">
            <v>NULL</v>
          </cell>
          <cell r="R854" t="str">
            <v>NULL</v>
          </cell>
          <cell r="S854" t="str">
            <v>NULL</v>
          </cell>
          <cell r="T854" t="str">
            <v>NULL</v>
          </cell>
          <cell r="U854" t="str">
            <v>NULL</v>
          </cell>
          <cell r="V854" t="str">
            <v>NULL</v>
          </cell>
          <cell r="W854" t="str">
            <v>NULL</v>
          </cell>
          <cell r="X854" t="str">
            <v>NULL</v>
          </cell>
          <cell r="Y854" t="str">
            <v>NULL</v>
          </cell>
          <cell r="Z854" t="str">
            <v>NULL</v>
          </cell>
          <cell r="AA854" t="str">
            <v>NULL</v>
          </cell>
          <cell r="AB854" t="str">
            <v>NULL</v>
          </cell>
          <cell r="AC854" t="str">
            <v>NULL</v>
          </cell>
          <cell r="AD854">
            <v>2</v>
          </cell>
          <cell r="AE854" t="str">
            <v>NULL</v>
          </cell>
          <cell r="AF854">
            <v>2</v>
          </cell>
          <cell r="AG854">
            <v>2</v>
          </cell>
          <cell r="AH854">
            <v>2</v>
          </cell>
          <cell r="AI854">
            <v>2</v>
          </cell>
          <cell r="AJ854" t="str">
            <v>NULL</v>
          </cell>
          <cell r="AK854">
            <v>2</v>
          </cell>
          <cell r="AL854">
            <v>9</v>
          </cell>
        </row>
        <row r="855">
          <cell r="A855">
            <v>131670</v>
          </cell>
          <cell r="B855">
            <v>8262001</v>
          </cell>
          <cell r="C855" t="str">
            <v>Merebrook Infant School</v>
          </cell>
          <cell r="D855" t="str">
            <v>South East</v>
          </cell>
          <cell r="E855" t="str">
            <v>South East</v>
          </cell>
          <cell r="F855" t="str">
            <v>Milton Keynes</v>
          </cell>
          <cell r="G855" t="str">
            <v>Milton Keynes South</v>
          </cell>
          <cell r="H855" t="str">
            <v>MK4 1EZ</v>
          </cell>
          <cell r="I855" t="str">
            <v>Community School</v>
          </cell>
          <cell r="J855" t="str">
            <v>Primary</v>
          </cell>
          <cell r="K855" t="str">
            <v>Does not have a sixth form</v>
          </cell>
          <cell r="L855">
            <v>10007043</v>
          </cell>
          <cell r="M855">
            <v>42341</v>
          </cell>
          <cell r="N855">
            <v>42341</v>
          </cell>
          <cell r="O855" t="str">
            <v>Requires Improvement monitoring Visit 2</v>
          </cell>
          <cell r="P855" t="str">
            <v>Schools - S8</v>
          </cell>
          <cell r="Q855" t="str">
            <v>NULL</v>
          </cell>
          <cell r="R855" t="str">
            <v>NULL</v>
          </cell>
          <cell r="S855" t="str">
            <v>NULL</v>
          </cell>
          <cell r="T855" t="str">
            <v>NULL</v>
          </cell>
          <cell r="U855" t="str">
            <v>NULL</v>
          </cell>
          <cell r="V855" t="str">
            <v>NULL</v>
          </cell>
          <cell r="W855" t="str">
            <v>NULL</v>
          </cell>
          <cell r="X855" t="str">
            <v>NULL</v>
          </cell>
          <cell r="Y855" t="str">
            <v>NULL</v>
          </cell>
          <cell r="Z855" t="str">
            <v>NULL</v>
          </cell>
          <cell r="AA855" t="str">
            <v>NULL</v>
          </cell>
          <cell r="AB855" t="str">
            <v>NULL</v>
          </cell>
          <cell r="AC855" t="str">
            <v>NULL</v>
          </cell>
          <cell r="AD855">
            <v>3</v>
          </cell>
          <cell r="AE855" t="str">
            <v>NULL</v>
          </cell>
          <cell r="AF855">
            <v>3</v>
          </cell>
          <cell r="AG855">
            <v>3</v>
          </cell>
          <cell r="AH855">
            <v>3</v>
          </cell>
          <cell r="AI855">
            <v>3</v>
          </cell>
          <cell r="AJ855" t="str">
            <v>NULL</v>
          </cell>
          <cell r="AK855">
            <v>2</v>
          </cell>
          <cell r="AL855">
            <v>9</v>
          </cell>
        </row>
        <row r="856">
          <cell r="A856">
            <v>131692</v>
          </cell>
          <cell r="B856">
            <v>3507009</v>
          </cell>
          <cell r="C856" t="str">
            <v>Lever Park School</v>
          </cell>
          <cell r="D856" t="str">
            <v>North West</v>
          </cell>
          <cell r="E856" t="str">
            <v>North West</v>
          </cell>
          <cell r="F856" t="str">
            <v>Bolton</v>
          </cell>
          <cell r="G856" t="str">
            <v>Bolton West</v>
          </cell>
          <cell r="H856" t="str">
            <v>BL6 6DE</v>
          </cell>
          <cell r="I856" t="str">
            <v>Foundation Special School</v>
          </cell>
          <cell r="J856" t="str">
            <v>Special</v>
          </cell>
          <cell r="K856" t="str">
            <v>Not applicable</v>
          </cell>
          <cell r="L856">
            <v>10004110</v>
          </cell>
          <cell r="M856">
            <v>42325</v>
          </cell>
          <cell r="N856">
            <v>42326</v>
          </cell>
          <cell r="O856" t="str">
            <v>Schools into Special Measures Visit 3</v>
          </cell>
          <cell r="P856" t="str">
            <v>Schools - S8</v>
          </cell>
          <cell r="Q856" t="str">
            <v>NULL</v>
          </cell>
          <cell r="R856" t="str">
            <v>NULL</v>
          </cell>
          <cell r="S856" t="str">
            <v>NULL</v>
          </cell>
          <cell r="T856" t="str">
            <v>NULL</v>
          </cell>
          <cell r="U856" t="str">
            <v>NULL</v>
          </cell>
          <cell r="V856" t="str">
            <v>NULL</v>
          </cell>
          <cell r="W856" t="str">
            <v>NULL</v>
          </cell>
          <cell r="X856" t="str">
            <v>NULL</v>
          </cell>
          <cell r="Y856" t="str">
            <v>NULL</v>
          </cell>
          <cell r="Z856" t="str">
            <v>NULL</v>
          </cell>
          <cell r="AA856" t="str">
            <v>NULL</v>
          </cell>
          <cell r="AB856" t="str">
            <v>NULL</v>
          </cell>
          <cell r="AC856" t="str">
            <v>NULL</v>
          </cell>
          <cell r="AD856">
            <v>4</v>
          </cell>
          <cell r="AE856" t="str">
            <v>SM</v>
          </cell>
          <cell r="AF856">
            <v>4</v>
          </cell>
          <cell r="AG856">
            <v>3</v>
          </cell>
          <cell r="AH856">
            <v>4</v>
          </cell>
          <cell r="AI856">
            <v>4</v>
          </cell>
          <cell r="AJ856" t="str">
            <v>NULL</v>
          </cell>
          <cell r="AK856">
            <v>9</v>
          </cell>
          <cell r="AL856">
            <v>9</v>
          </cell>
        </row>
        <row r="857">
          <cell r="A857">
            <v>131749</v>
          </cell>
          <cell r="B857">
            <v>3706905</v>
          </cell>
          <cell r="C857" t="str">
            <v>Barnsley Academy</v>
          </cell>
          <cell r="D857" t="str">
            <v>Yorkshire and the Humber</v>
          </cell>
          <cell r="E857" t="str">
            <v>North East, Yorkshire and the Humber</v>
          </cell>
          <cell r="F857" t="str">
            <v>Barnsley</v>
          </cell>
          <cell r="G857" t="str">
            <v>Barnsley East</v>
          </cell>
          <cell r="H857" t="str">
            <v>S70 3DL</v>
          </cell>
          <cell r="I857" t="str">
            <v>Academy Sponsor Led</v>
          </cell>
          <cell r="J857" t="str">
            <v>Secondary</v>
          </cell>
          <cell r="K857" t="str">
            <v>Has a sixth form</v>
          </cell>
          <cell r="L857">
            <v>10001626</v>
          </cell>
          <cell r="M857">
            <v>42269</v>
          </cell>
          <cell r="N857">
            <v>42270</v>
          </cell>
          <cell r="O857" t="str">
            <v>Serious Weaknesses S5 Reinspection</v>
          </cell>
          <cell r="P857" t="str">
            <v>Schools - S5</v>
          </cell>
          <cell r="Q857" t="str">
            <v>NULL</v>
          </cell>
          <cell r="R857">
            <v>3</v>
          </cell>
          <cell r="S857" t="str">
            <v>NULL</v>
          </cell>
          <cell r="T857">
            <v>3</v>
          </cell>
          <cell r="U857">
            <v>3</v>
          </cell>
          <cell r="V857">
            <v>3</v>
          </cell>
          <cell r="W857">
            <v>3</v>
          </cell>
          <cell r="X857" t="str">
            <v>NULL</v>
          </cell>
          <cell r="Y857" t="str">
            <v>NULL</v>
          </cell>
          <cell r="Z857">
            <v>3</v>
          </cell>
          <cell r="AA857" t="str">
            <v>NULL</v>
          </cell>
          <cell r="AB857" t="str">
            <v>NULL</v>
          </cell>
          <cell r="AC857" t="str">
            <v>NULL</v>
          </cell>
          <cell r="AD857">
            <v>4</v>
          </cell>
          <cell r="AE857" t="str">
            <v>SWK</v>
          </cell>
          <cell r="AF857">
            <v>4</v>
          </cell>
          <cell r="AG857">
            <v>4</v>
          </cell>
          <cell r="AH857">
            <v>4</v>
          </cell>
          <cell r="AI857">
            <v>3</v>
          </cell>
          <cell r="AJ857" t="str">
            <v>NULL</v>
          </cell>
          <cell r="AK857" t="str">
            <v>NULL</v>
          </cell>
          <cell r="AL857" t="str">
            <v>NULL</v>
          </cell>
        </row>
        <row r="858">
          <cell r="A858">
            <v>131782</v>
          </cell>
          <cell r="B858">
            <v>9162179</v>
          </cell>
          <cell r="C858" t="str">
            <v>Meadowside Primary School</v>
          </cell>
          <cell r="D858" t="str">
            <v>South West</v>
          </cell>
          <cell r="E858" t="str">
            <v>South West</v>
          </cell>
          <cell r="F858" t="str">
            <v>Gloucestershire</v>
          </cell>
          <cell r="G858" t="str">
            <v>Gloucester</v>
          </cell>
          <cell r="H858" t="str">
            <v>GL2 4LX</v>
          </cell>
          <cell r="I858" t="str">
            <v>Community School</v>
          </cell>
          <cell r="J858" t="str">
            <v>Primary</v>
          </cell>
          <cell r="K858" t="str">
            <v>Does not have a sixth form</v>
          </cell>
          <cell r="L858">
            <v>10003739</v>
          </cell>
          <cell r="M858">
            <v>42346</v>
          </cell>
          <cell r="N858">
            <v>42346</v>
          </cell>
          <cell r="O858" t="str">
            <v>Maintained Academy and School Short inspection</v>
          </cell>
          <cell r="P858" t="str">
            <v>Schools - Short inspection</v>
          </cell>
          <cell r="Q858" t="str">
            <v>NULL</v>
          </cell>
          <cell r="R858" t="str">
            <v>NULL</v>
          </cell>
          <cell r="S858" t="str">
            <v>NULL</v>
          </cell>
          <cell r="T858" t="str">
            <v>NULL</v>
          </cell>
          <cell r="U858" t="str">
            <v>NULL</v>
          </cell>
          <cell r="V858" t="str">
            <v>NULL</v>
          </cell>
          <cell r="W858" t="str">
            <v>NULL</v>
          </cell>
          <cell r="X858" t="str">
            <v>NULL</v>
          </cell>
          <cell r="Y858" t="str">
            <v>NULL</v>
          </cell>
          <cell r="Z858" t="str">
            <v>NULL</v>
          </cell>
          <cell r="AA858" t="str">
            <v>NULL</v>
          </cell>
          <cell r="AB858" t="str">
            <v>NULL</v>
          </cell>
          <cell r="AC858" t="str">
            <v>NULL</v>
          </cell>
          <cell r="AD858">
            <v>2</v>
          </cell>
          <cell r="AE858" t="str">
            <v>NULL</v>
          </cell>
          <cell r="AF858">
            <v>2</v>
          </cell>
          <cell r="AG858">
            <v>2</v>
          </cell>
          <cell r="AH858">
            <v>2</v>
          </cell>
          <cell r="AI858">
            <v>2</v>
          </cell>
          <cell r="AJ858" t="str">
            <v>NULL</v>
          </cell>
          <cell r="AK858">
            <v>1</v>
          </cell>
          <cell r="AL858">
            <v>9</v>
          </cell>
        </row>
        <row r="859">
          <cell r="A859">
            <v>131827</v>
          </cell>
          <cell r="B859">
            <v>8351100</v>
          </cell>
          <cell r="C859" t="str">
            <v>The Forum Centre</v>
          </cell>
          <cell r="D859" t="str">
            <v>South West</v>
          </cell>
          <cell r="E859" t="str">
            <v>South West</v>
          </cell>
          <cell r="F859" t="str">
            <v>Dorset</v>
          </cell>
          <cell r="G859" t="str">
            <v>North Dorset</v>
          </cell>
          <cell r="H859" t="str">
            <v>DT11 7BX</v>
          </cell>
          <cell r="I859" t="str">
            <v>Pupil Referral Unit</v>
          </cell>
          <cell r="J859" t="str">
            <v>PRU</v>
          </cell>
          <cell r="K859" t="str">
            <v>Does not have a sixth form</v>
          </cell>
          <cell r="L859">
            <v>10005615</v>
          </cell>
          <cell r="M859">
            <v>42298</v>
          </cell>
          <cell r="N859">
            <v>42298</v>
          </cell>
          <cell r="O859" t="str">
            <v>Maintained Academy and School Short inspection</v>
          </cell>
          <cell r="P859" t="str">
            <v>Schools - Short inspection</v>
          </cell>
          <cell r="Q859" t="str">
            <v>NULL</v>
          </cell>
          <cell r="R859" t="str">
            <v>NULL</v>
          </cell>
          <cell r="S859" t="str">
            <v>NULL</v>
          </cell>
          <cell r="T859" t="str">
            <v>NULL</v>
          </cell>
          <cell r="U859" t="str">
            <v>NULL</v>
          </cell>
          <cell r="V859" t="str">
            <v>NULL</v>
          </cell>
          <cell r="W859" t="str">
            <v>NULL</v>
          </cell>
          <cell r="X859" t="str">
            <v>NULL</v>
          </cell>
          <cell r="Y859" t="str">
            <v>NULL</v>
          </cell>
          <cell r="Z859" t="str">
            <v>NULL</v>
          </cell>
          <cell r="AA859" t="str">
            <v>NULL</v>
          </cell>
          <cell r="AB859" t="str">
            <v>NULL</v>
          </cell>
          <cell r="AC859" t="str">
            <v>NULL</v>
          </cell>
          <cell r="AD859">
            <v>2</v>
          </cell>
          <cell r="AE859" t="str">
            <v>NULL</v>
          </cell>
          <cell r="AF859">
            <v>2</v>
          </cell>
          <cell r="AG859">
            <v>2</v>
          </cell>
          <cell r="AH859">
            <v>2</v>
          </cell>
          <cell r="AI859">
            <v>2</v>
          </cell>
          <cell r="AJ859" t="str">
            <v>NULL</v>
          </cell>
          <cell r="AK859">
            <v>9</v>
          </cell>
          <cell r="AL859" t="str">
            <v>NULL</v>
          </cell>
        </row>
        <row r="860">
          <cell r="A860">
            <v>131837</v>
          </cell>
          <cell r="B860">
            <v>3413960</v>
          </cell>
          <cell r="C860" t="str">
            <v>Our Lady and St Philomena's Catholic Primary School</v>
          </cell>
          <cell r="D860" t="str">
            <v>North West</v>
          </cell>
          <cell r="E860" t="str">
            <v>North West</v>
          </cell>
          <cell r="F860" t="str">
            <v>Liverpool</v>
          </cell>
          <cell r="G860" t="str">
            <v>Liverpool, West Derby</v>
          </cell>
          <cell r="H860" t="str">
            <v>L9 6BU</v>
          </cell>
          <cell r="I860" t="str">
            <v>Voluntary Aided School</v>
          </cell>
          <cell r="J860" t="str">
            <v>Primary</v>
          </cell>
          <cell r="K860" t="str">
            <v>Does not have a sixth form</v>
          </cell>
          <cell r="L860">
            <v>10005415</v>
          </cell>
          <cell r="M860">
            <v>42276</v>
          </cell>
          <cell r="N860">
            <v>42277</v>
          </cell>
          <cell r="O860" t="str">
            <v>Schools into Special Measures Visit 4</v>
          </cell>
          <cell r="P860" t="str">
            <v>Schools - S8</v>
          </cell>
          <cell r="Q860" t="str">
            <v>NULL</v>
          </cell>
          <cell r="R860" t="str">
            <v>NULL</v>
          </cell>
          <cell r="S860" t="str">
            <v>NULL</v>
          </cell>
          <cell r="T860" t="str">
            <v>NULL</v>
          </cell>
          <cell r="U860" t="str">
            <v>NULL</v>
          </cell>
          <cell r="V860" t="str">
            <v>NULL</v>
          </cell>
          <cell r="W860" t="str">
            <v>NULL</v>
          </cell>
          <cell r="X860" t="str">
            <v>NULL</v>
          </cell>
          <cell r="Y860" t="str">
            <v>NULL</v>
          </cell>
          <cell r="Z860" t="str">
            <v>NULL</v>
          </cell>
          <cell r="AA860" t="str">
            <v>NULL</v>
          </cell>
          <cell r="AB860" t="str">
            <v>NULL</v>
          </cell>
          <cell r="AC860" t="str">
            <v>NULL</v>
          </cell>
          <cell r="AD860">
            <v>4</v>
          </cell>
          <cell r="AE860" t="str">
            <v>SM</v>
          </cell>
          <cell r="AF860">
            <v>4</v>
          </cell>
          <cell r="AG860">
            <v>4</v>
          </cell>
          <cell r="AH860">
            <v>4</v>
          </cell>
          <cell r="AI860">
            <v>4</v>
          </cell>
          <cell r="AJ860" t="str">
            <v>NULL</v>
          </cell>
          <cell r="AK860">
            <v>4</v>
          </cell>
          <cell r="AL860">
            <v>9</v>
          </cell>
        </row>
        <row r="861">
          <cell r="A861">
            <v>131845</v>
          </cell>
          <cell r="B861">
            <v>3012074</v>
          </cell>
          <cell r="C861" t="str">
            <v>Southwood Primary School</v>
          </cell>
          <cell r="D861" t="str">
            <v>London</v>
          </cell>
          <cell r="E861" t="str">
            <v>London</v>
          </cell>
          <cell r="F861" t="str">
            <v>Barking and Dagenham</v>
          </cell>
          <cell r="G861" t="str">
            <v>Barking</v>
          </cell>
          <cell r="H861" t="str">
            <v>RM9 5LT</v>
          </cell>
          <cell r="I861" t="str">
            <v>Community School</v>
          </cell>
          <cell r="J861" t="str">
            <v>Primary</v>
          </cell>
          <cell r="K861" t="str">
            <v>Does not have a sixth form</v>
          </cell>
          <cell r="L861">
            <v>10007293</v>
          </cell>
          <cell r="M861">
            <v>42319</v>
          </cell>
          <cell r="N861">
            <v>42320</v>
          </cell>
          <cell r="O861" t="str">
            <v>Requires Improvement S5 Reinspection Visit 1</v>
          </cell>
          <cell r="P861" t="str">
            <v>Schools - S5</v>
          </cell>
          <cell r="Q861" t="str">
            <v>NULL</v>
          </cell>
          <cell r="R861">
            <v>2</v>
          </cell>
          <cell r="S861" t="str">
            <v>NULL</v>
          </cell>
          <cell r="T861">
            <v>2</v>
          </cell>
          <cell r="U861">
            <v>2</v>
          </cell>
          <cell r="V861">
            <v>2</v>
          </cell>
          <cell r="W861">
            <v>2</v>
          </cell>
          <cell r="X861" t="str">
            <v>NULL</v>
          </cell>
          <cell r="Y861">
            <v>2</v>
          </cell>
          <cell r="Z861" t="str">
            <v>NULL</v>
          </cell>
          <cell r="AA861" t="str">
            <v>NULL</v>
          </cell>
          <cell r="AB861" t="str">
            <v>NULL</v>
          </cell>
          <cell r="AC861" t="str">
            <v>NULL</v>
          </cell>
          <cell r="AD861">
            <v>3</v>
          </cell>
          <cell r="AE861" t="str">
            <v>NULL</v>
          </cell>
          <cell r="AF861">
            <v>3</v>
          </cell>
          <cell r="AG861">
            <v>3</v>
          </cell>
          <cell r="AH861">
            <v>2</v>
          </cell>
          <cell r="AI861">
            <v>3</v>
          </cell>
          <cell r="AJ861" t="str">
            <v>NULL</v>
          </cell>
          <cell r="AK861" t="str">
            <v>NULL</v>
          </cell>
          <cell r="AL861" t="str">
            <v>NULL</v>
          </cell>
        </row>
        <row r="862">
          <cell r="A862">
            <v>131846</v>
          </cell>
          <cell r="B862">
            <v>3162100</v>
          </cell>
          <cell r="C862" t="str">
            <v>Portway Primary School</v>
          </cell>
          <cell r="D862" t="str">
            <v>London</v>
          </cell>
          <cell r="E862" t="str">
            <v>London</v>
          </cell>
          <cell r="F862" t="str">
            <v>Newham</v>
          </cell>
          <cell r="G862" t="str">
            <v>West Ham</v>
          </cell>
          <cell r="H862" t="str">
            <v>E13 0JW</v>
          </cell>
          <cell r="I862" t="str">
            <v>Community School</v>
          </cell>
          <cell r="J862" t="str">
            <v>Primary</v>
          </cell>
          <cell r="K862" t="str">
            <v>Does not have a sixth form</v>
          </cell>
          <cell r="L862">
            <v>10007996</v>
          </cell>
          <cell r="M862">
            <v>42312</v>
          </cell>
          <cell r="N862">
            <v>42313</v>
          </cell>
          <cell r="O862" t="str">
            <v>Schools into Special Measures Visit 1</v>
          </cell>
          <cell r="P862" t="str">
            <v>Schools - S8</v>
          </cell>
          <cell r="Q862" t="str">
            <v>NULL</v>
          </cell>
          <cell r="R862" t="str">
            <v>NULL</v>
          </cell>
          <cell r="S862" t="str">
            <v>NULL</v>
          </cell>
          <cell r="T862" t="str">
            <v>NULL</v>
          </cell>
          <cell r="U862" t="str">
            <v>NULL</v>
          </cell>
          <cell r="V862" t="str">
            <v>NULL</v>
          </cell>
          <cell r="W862" t="str">
            <v>NULL</v>
          </cell>
          <cell r="X862" t="str">
            <v>NULL</v>
          </cell>
          <cell r="Y862" t="str">
            <v>NULL</v>
          </cell>
          <cell r="Z862" t="str">
            <v>NULL</v>
          </cell>
          <cell r="AA862" t="str">
            <v>NULL</v>
          </cell>
          <cell r="AB862" t="str">
            <v>NULL</v>
          </cell>
          <cell r="AC862" t="str">
            <v>NULL</v>
          </cell>
          <cell r="AD862">
            <v>4</v>
          </cell>
          <cell r="AE862" t="str">
            <v>SM</v>
          </cell>
          <cell r="AF862">
            <v>4</v>
          </cell>
          <cell r="AG862">
            <v>4</v>
          </cell>
          <cell r="AH862">
            <v>3</v>
          </cell>
          <cell r="AI862">
            <v>4</v>
          </cell>
          <cell r="AJ862" t="str">
            <v>NULL</v>
          </cell>
          <cell r="AK862">
            <v>3</v>
          </cell>
          <cell r="AL862">
            <v>9</v>
          </cell>
        </row>
        <row r="863">
          <cell r="A863">
            <v>131890</v>
          </cell>
          <cell r="B863">
            <v>3162098</v>
          </cell>
          <cell r="C863" t="str">
            <v>Gallions Primary School</v>
          </cell>
          <cell r="D863" t="str">
            <v>London</v>
          </cell>
          <cell r="E863" t="str">
            <v>London</v>
          </cell>
          <cell r="F863" t="str">
            <v>Newham</v>
          </cell>
          <cell r="G863" t="str">
            <v>East Ham</v>
          </cell>
          <cell r="H863" t="str">
            <v>E6 6WG</v>
          </cell>
          <cell r="I863" t="str">
            <v>Community School</v>
          </cell>
          <cell r="J863" t="str">
            <v>Primary</v>
          </cell>
          <cell r="K863" t="str">
            <v>Does not have a sixth form</v>
          </cell>
          <cell r="L863">
            <v>10001491</v>
          </cell>
          <cell r="M863">
            <v>42348</v>
          </cell>
          <cell r="N863">
            <v>42348</v>
          </cell>
          <cell r="O863" t="str">
            <v>Maintained Academy and School Short inspection</v>
          </cell>
          <cell r="P863" t="str">
            <v>Schools - Short inspection</v>
          </cell>
          <cell r="Q863" t="str">
            <v>NULL</v>
          </cell>
          <cell r="R863" t="str">
            <v>NULL</v>
          </cell>
          <cell r="S863" t="str">
            <v>NULL</v>
          </cell>
          <cell r="T863" t="str">
            <v>NULL</v>
          </cell>
          <cell r="U863" t="str">
            <v>NULL</v>
          </cell>
          <cell r="V863" t="str">
            <v>NULL</v>
          </cell>
          <cell r="W863" t="str">
            <v>NULL</v>
          </cell>
          <cell r="X863" t="str">
            <v>NULL</v>
          </cell>
          <cell r="Y863" t="str">
            <v>NULL</v>
          </cell>
          <cell r="Z863" t="str">
            <v>NULL</v>
          </cell>
          <cell r="AA863" t="str">
            <v>NULL</v>
          </cell>
          <cell r="AB863" t="str">
            <v>NULL</v>
          </cell>
          <cell r="AC863" t="str">
            <v>NULL</v>
          </cell>
          <cell r="AD863">
            <v>2</v>
          </cell>
          <cell r="AE863" t="str">
            <v>NULL</v>
          </cell>
          <cell r="AF863">
            <v>2</v>
          </cell>
          <cell r="AG863">
            <v>2</v>
          </cell>
          <cell r="AH863">
            <v>2</v>
          </cell>
          <cell r="AI863">
            <v>2</v>
          </cell>
          <cell r="AJ863" t="str">
            <v>NULL</v>
          </cell>
          <cell r="AK863">
            <v>2</v>
          </cell>
          <cell r="AL863">
            <v>9</v>
          </cell>
        </row>
        <row r="864">
          <cell r="A864">
            <v>131898</v>
          </cell>
          <cell r="B864">
            <v>3836905</v>
          </cell>
          <cell r="C864" t="str">
            <v>David Young Community Academy</v>
          </cell>
          <cell r="D864" t="str">
            <v>Yorkshire and the Humber</v>
          </cell>
          <cell r="E864" t="str">
            <v>North East, Yorkshire and the Humber</v>
          </cell>
          <cell r="F864" t="str">
            <v>Leeds</v>
          </cell>
          <cell r="G864" t="str">
            <v>Leeds East</v>
          </cell>
          <cell r="H864" t="str">
            <v>LS14 6NU</v>
          </cell>
          <cell r="I864" t="str">
            <v>Academy Sponsor Led</v>
          </cell>
          <cell r="J864" t="str">
            <v>Secondary</v>
          </cell>
          <cell r="K864" t="str">
            <v>Has a sixth form</v>
          </cell>
          <cell r="L864">
            <v>10008539</v>
          </cell>
          <cell r="M864">
            <v>42306</v>
          </cell>
          <cell r="N864">
            <v>42307</v>
          </cell>
          <cell r="O864" t="str">
            <v>Section 8 Inspection due to Parental Complaint</v>
          </cell>
          <cell r="P864" t="str">
            <v>Schools - S8 deemed S5</v>
          </cell>
          <cell r="Q864" t="str">
            <v>NULL</v>
          </cell>
          <cell r="R864">
            <v>4</v>
          </cell>
          <cell r="S864" t="str">
            <v>SM</v>
          </cell>
          <cell r="T864">
            <v>4</v>
          </cell>
          <cell r="U864">
            <v>4</v>
          </cell>
          <cell r="V864">
            <v>4</v>
          </cell>
          <cell r="W864">
            <v>4</v>
          </cell>
          <cell r="X864" t="str">
            <v>NULL</v>
          </cell>
          <cell r="Y864" t="str">
            <v>NULL</v>
          </cell>
          <cell r="Z864">
            <v>4</v>
          </cell>
          <cell r="AA864" t="str">
            <v>NULL</v>
          </cell>
          <cell r="AB864" t="str">
            <v>NULL</v>
          </cell>
          <cell r="AC864" t="str">
            <v>NULL</v>
          </cell>
          <cell r="AD864">
            <v>2</v>
          </cell>
          <cell r="AE864" t="str">
            <v>NULL</v>
          </cell>
          <cell r="AF864">
            <v>2</v>
          </cell>
          <cell r="AG864">
            <v>2</v>
          </cell>
          <cell r="AH864">
            <v>3</v>
          </cell>
          <cell r="AI864">
            <v>2</v>
          </cell>
          <cell r="AJ864" t="str">
            <v>NULL</v>
          </cell>
          <cell r="AK864">
            <v>9</v>
          </cell>
          <cell r="AL864" t="str">
            <v>NULL</v>
          </cell>
        </row>
        <row r="865">
          <cell r="A865">
            <v>131915</v>
          </cell>
          <cell r="B865">
            <v>8257000</v>
          </cell>
          <cell r="C865" t="str">
            <v>Maplewood School</v>
          </cell>
          <cell r="D865" t="str">
            <v>South East</v>
          </cell>
          <cell r="E865" t="str">
            <v>South East</v>
          </cell>
          <cell r="F865" t="str">
            <v>Buckinghamshire</v>
          </cell>
          <cell r="G865" t="str">
            <v>Wycombe</v>
          </cell>
          <cell r="H865" t="str">
            <v>HP13 5HB</v>
          </cell>
          <cell r="I865" t="str">
            <v>Community Special School</v>
          </cell>
          <cell r="J865" t="str">
            <v>Special</v>
          </cell>
          <cell r="K865" t="str">
            <v>Has a sixth form</v>
          </cell>
          <cell r="L865">
            <v>10004093</v>
          </cell>
          <cell r="M865">
            <v>42332</v>
          </cell>
          <cell r="N865">
            <v>42333</v>
          </cell>
          <cell r="O865" t="str">
            <v>Schools into Special Measures Visit 4</v>
          </cell>
          <cell r="P865" t="str">
            <v>Schools - S8 deemed S5</v>
          </cell>
          <cell r="Q865" t="str">
            <v>NULL</v>
          </cell>
          <cell r="R865">
            <v>2</v>
          </cell>
          <cell r="S865" t="str">
            <v>NULL</v>
          </cell>
          <cell r="T865">
            <v>2</v>
          </cell>
          <cell r="U865">
            <v>2</v>
          </cell>
          <cell r="V865">
            <v>2</v>
          </cell>
          <cell r="W865">
            <v>2</v>
          </cell>
          <cell r="X865" t="str">
            <v>NULL</v>
          </cell>
          <cell r="Y865">
            <v>2</v>
          </cell>
          <cell r="Z865">
            <v>2</v>
          </cell>
          <cell r="AA865" t="str">
            <v>NULL</v>
          </cell>
          <cell r="AB865" t="str">
            <v>NULL</v>
          </cell>
          <cell r="AC865" t="str">
            <v>NULL</v>
          </cell>
          <cell r="AD865">
            <v>4</v>
          </cell>
          <cell r="AE865" t="str">
            <v>SM</v>
          </cell>
          <cell r="AF865">
            <v>4</v>
          </cell>
          <cell r="AG865">
            <v>3</v>
          </cell>
          <cell r="AH865">
            <v>3</v>
          </cell>
          <cell r="AI865">
            <v>4</v>
          </cell>
          <cell r="AJ865" t="str">
            <v>NULL</v>
          </cell>
          <cell r="AK865" t="str">
            <v>NULL</v>
          </cell>
          <cell r="AL865" t="str">
            <v>NULL</v>
          </cell>
        </row>
        <row r="866">
          <cell r="A866">
            <v>131945</v>
          </cell>
          <cell r="B866">
            <v>8564005</v>
          </cell>
          <cell r="C866" t="str">
            <v>New College Leicester</v>
          </cell>
          <cell r="D866" t="str">
            <v>East Midlands</v>
          </cell>
          <cell r="E866" t="str">
            <v>East Midlands</v>
          </cell>
          <cell r="F866" t="str">
            <v>Leicester</v>
          </cell>
          <cell r="G866" t="str">
            <v>Leicester West</v>
          </cell>
          <cell r="H866" t="str">
            <v>LE3 6RN</v>
          </cell>
          <cell r="I866" t="str">
            <v>Foundation School</v>
          </cell>
          <cell r="J866" t="str">
            <v>Secondary</v>
          </cell>
          <cell r="K866" t="str">
            <v>Has a sixth form</v>
          </cell>
          <cell r="L866">
            <v>10000513</v>
          </cell>
          <cell r="M866">
            <v>42311</v>
          </cell>
          <cell r="N866">
            <v>42312</v>
          </cell>
          <cell r="O866" t="str">
            <v>Maintained Academy and School Short inspection</v>
          </cell>
          <cell r="P866" t="str">
            <v>Schools - S8 deemed S5</v>
          </cell>
          <cell r="Q866" t="str">
            <v>NULL</v>
          </cell>
          <cell r="R866">
            <v>3</v>
          </cell>
          <cell r="S866" t="str">
            <v>NULL</v>
          </cell>
          <cell r="T866">
            <v>3</v>
          </cell>
          <cell r="U866">
            <v>3</v>
          </cell>
          <cell r="V866">
            <v>2</v>
          </cell>
          <cell r="W866">
            <v>3</v>
          </cell>
          <cell r="X866" t="str">
            <v>NULL</v>
          </cell>
          <cell r="Y866" t="str">
            <v>NULL</v>
          </cell>
          <cell r="Z866">
            <v>2</v>
          </cell>
          <cell r="AA866" t="str">
            <v>NULL</v>
          </cell>
          <cell r="AB866" t="str">
            <v>NULL</v>
          </cell>
          <cell r="AC866" t="str">
            <v>NULL</v>
          </cell>
          <cell r="AD866">
            <v>2</v>
          </cell>
          <cell r="AE866" t="str">
            <v>NULL</v>
          </cell>
          <cell r="AF866">
            <v>2</v>
          </cell>
          <cell r="AG866">
            <v>2</v>
          </cell>
          <cell r="AH866">
            <v>2</v>
          </cell>
          <cell r="AI866">
            <v>2</v>
          </cell>
          <cell r="AJ866" t="str">
            <v>NULL</v>
          </cell>
          <cell r="AK866" t="str">
            <v>NULL</v>
          </cell>
          <cell r="AL866" t="str">
            <v>NULL</v>
          </cell>
        </row>
        <row r="867">
          <cell r="A867">
            <v>132008</v>
          </cell>
          <cell r="B867">
            <v>3057011</v>
          </cell>
          <cell r="C867" t="str">
            <v>Burwood School</v>
          </cell>
          <cell r="D867" t="str">
            <v>London</v>
          </cell>
          <cell r="E867" t="str">
            <v>London</v>
          </cell>
          <cell r="F867" t="str">
            <v>Bromley</v>
          </cell>
          <cell r="G867" t="str">
            <v>Orpington</v>
          </cell>
          <cell r="H867" t="str">
            <v>BR6 9BD</v>
          </cell>
          <cell r="I867" t="str">
            <v>Community Special School</v>
          </cell>
          <cell r="J867" t="str">
            <v>Special</v>
          </cell>
          <cell r="K867" t="str">
            <v>Not applicable</v>
          </cell>
          <cell r="L867">
            <v>10005986</v>
          </cell>
          <cell r="M867">
            <v>42299</v>
          </cell>
          <cell r="N867">
            <v>42299</v>
          </cell>
          <cell r="O867" t="str">
            <v>Requires Improvement monitoring Visit 1</v>
          </cell>
          <cell r="P867" t="str">
            <v>Schools - S8</v>
          </cell>
          <cell r="Q867" t="str">
            <v>NULL</v>
          </cell>
          <cell r="R867" t="str">
            <v>NULL</v>
          </cell>
          <cell r="S867" t="str">
            <v>NULL</v>
          </cell>
          <cell r="T867" t="str">
            <v>NULL</v>
          </cell>
          <cell r="U867" t="str">
            <v>NULL</v>
          </cell>
          <cell r="V867" t="str">
            <v>NULL</v>
          </cell>
          <cell r="W867" t="str">
            <v>NULL</v>
          </cell>
          <cell r="X867" t="str">
            <v>NULL</v>
          </cell>
          <cell r="Y867" t="str">
            <v>NULL</v>
          </cell>
          <cell r="Z867" t="str">
            <v>NULL</v>
          </cell>
          <cell r="AA867" t="str">
            <v>NULL</v>
          </cell>
          <cell r="AB867" t="str">
            <v>NULL</v>
          </cell>
          <cell r="AC867" t="str">
            <v>NULL</v>
          </cell>
          <cell r="AD867">
            <v>3</v>
          </cell>
          <cell r="AE867" t="str">
            <v>NULL</v>
          </cell>
          <cell r="AF867">
            <v>3</v>
          </cell>
          <cell r="AG867">
            <v>3</v>
          </cell>
          <cell r="AH867">
            <v>3</v>
          </cell>
          <cell r="AI867">
            <v>3</v>
          </cell>
          <cell r="AJ867" t="str">
            <v>NULL</v>
          </cell>
          <cell r="AK867">
            <v>9</v>
          </cell>
          <cell r="AL867">
            <v>9</v>
          </cell>
        </row>
        <row r="868">
          <cell r="A868">
            <v>132031</v>
          </cell>
          <cell r="B868">
            <v>8732452</v>
          </cell>
          <cell r="C868" t="str">
            <v>Bushmead Primary School</v>
          </cell>
          <cell r="D868" t="str">
            <v>East of England</v>
          </cell>
          <cell r="E868" t="str">
            <v>East of England</v>
          </cell>
          <cell r="F868" t="str">
            <v>Cambridgeshire</v>
          </cell>
          <cell r="G868" t="str">
            <v>Huntingdon</v>
          </cell>
          <cell r="H868" t="str">
            <v>PE19 8BT</v>
          </cell>
          <cell r="I868" t="str">
            <v>Community School</v>
          </cell>
          <cell r="J868" t="str">
            <v>Primary</v>
          </cell>
          <cell r="K868" t="str">
            <v>Does not have a sixth form</v>
          </cell>
          <cell r="L868">
            <v>10007713</v>
          </cell>
          <cell r="M868">
            <v>42341</v>
          </cell>
          <cell r="N868">
            <v>42341</v>
          </cell>
          <cell r="O868" t="str">
            <v>Requires Improvement monitoring Visit 2</v>
          </cell>
          <cell r="P868" t="str">
            <v>Schools - S8</v>
          </cell>
          <cell r="Q868" t="str">
            <v>NULL</v>
          </cell>
          <cell r="R868" t="str">
            <v>NULL</v>
          </cell>
          <cell r="S868" t="str">
            <v>NULL</v>
          </cell>
          <cell r="T868" t="str">
            <v>NULL</v>
          </cell>
          <cell r="U868" t="str">
            <v>NULL</v>
          </cell>
          <cell r="V868" t="str">
            <v>NULL</v>
          </cell>
          <cell r="W868" t="str">
            <v>NULL</v>
          </cell>
          <cell r="X868" t="str">
            <v>NULL</v>
          </cell>
          <cell r="Y868" t="str">
            <v>NULL</v>
          </cell>
          <cell r="Z868" t="str">
            <v>NULL</v>
          </cell>
          <cell r="AA868" t="str">
            <v>NULL</v>
          </cell>
          <cell r="AB868" t="str">
            <v>NULL</v>
          </cell>
          <cell r="AC868" t="str">
            <v>NULL</v>
          </cell>
          <cell r="AD868">
            <v>3</v>
          </cell>
          <cell r="AE868" t="str">
            <v>NULL</v>
          </cell>
          <cell r="AF868">
            <v>3</v>
          </cell>
          <cell r="AG868">
            <v>3</v>
          </cell>
          <cell r="AH868">
            <v>2</v>
          </cell>
          <cell r="AI868">
            <v>3</v>
          </cell>
          <cell r="AJ868" t="str">
            <v>NULL</v>
          </cell>
          <cell r="AK868">
            <v>3</v>
          </cell>
          <cell r="AL868">
            <v>9</v>
          </cell>
        </row>
        <row r="869">
          <cell r="A869">
            <v>132084</v>
          </cell>
          <cell r="B869">
            <v>8812014</v>
          </cell>
          <cell r="C869" t="str">
            <v>The Willows Primary School</v>
          </cell>
          <cell r="D869" t="str">
            <v>East of England</v>
          </cell>
          <cell r="E869" t="str">
            <v>East of England</v>
          </cell>
          <cell r="F869" t="str">
            <v>Essex</v>
          </cell>
          <cell r="G869" t="str">
            <v>Basildon and Billericay</v>
          </cell>
          <cell r="H869" t="str">
            <v>SS14 2EX</v>
          </cell>
          <cell r="I869" t="str">
            <v>Community School</v>
          </cell>
          <cell r="J869" t="str">
            <v>Primary</v>
          </cell>
          <cell r="K869" t="str">
            <v>Does not have a sixth form</v>
          </cell>
          <cell r="L869">
            <v>10001932</v>
          </cell>
          <cell r="M869">
            <v>42346</v>
          </cell>
          <cell r="N869">
            <v>42347</v>
          </cell>
          <cell r="O869" t="str">
            <v>Requires Improvement S5 Reinspection Visit 2</v>
          </cell>
          <cell r="P869" t="str">
            <v>Schools - S5</v>
          </cell>
          <cell r="Q869" t="str">
            <v>NULL</v>
          </cell>
          <cell r="R869">
            <v>2</v>
          </cell>
          <cell r="S869" t="str">
            <v>NULL</v>
          </cell>
          <cell r="T869">
            <v>2</v>
          </cell>
          <cell r="U869">
            <v>2</v>
          </cell>
          <cell r="V869">
            <v>2</v>
          </cell>
          <cell r="W869">
            <v>2</v>
          </cell>
          <cell r="X869" t="str">
            <v>NULL</v>
          </cell>
          <cell r="Y869">
            <v>2</v>
          </cell>
          <cell r="Z869" t="str">
            <v>NULL</v>
          </cell>
          <cell r="AA869" t="str">
            <v>NULL</v>
          </cell>
          <cell r="AB869" t="str">
            <v>NULL</v>
          </cell>
          <cell r="AC869" t="str">
            <v>NULL</v>
          </cell>
          <cell r="AD869">
            <v>3</v>
          </cell>
          <cell r="AE869" t="str">
            <v>NULL</v>
          </cell>
          <cell r="AF869">
            <v>3</v>
          </cell>
          <cell r="AG869">
            <v>3</v>
          </cell>
          <cell r="AH869">
            <v>2</v>
          </cell>
          <cell r="AI869">
            <v>2</v>
          </cell>
          <cell r="AJ869" t="str">
            <v>NULL</v>
          </cell>
          <cell r="AK869" t="str">
            <v>NULL</v>
          </cell>
          <cell r="AL869" t="str">
            <v>NULL</v>
          </cell>
        </row>
        <row r="870">
          <cell r="A870">
            <v>132091</v>
          </cell>
          <cell r="B870">
            <v>9192008</v>
          </cell>
          <cell r="C870" t="str">
            <v>Lodge Farm Primary School</v>
          </cell>
          <cell r="D870" t="str">
            <v>East of England</v>
          </cell>
          <cell r="E870" t="str">
            <v>East of England</v>
          </cell>
          <cell r="F870" t="str">
            <v>Hertfordshire</v>
          </cell>
          <cell r="G870" t="str">
            <v>Stevenage</v>
          </cell>
          <cell r="H870" t="str">
            <v>SG2 0HP</v>
          </cell>
          <cell r="I870" t="str">
            <v>Community School</v>
          </cell>
          <cell r="J870" t="str">
            <v>Primary</v>
          </cell>
          <cell r="K870" t="str">
            <v>Does not have a sixth form</v>
          </cell>
          <cell r="L870">
            <v>10009884</v>
          </cell>
          <cell r="M870">
            <v>42331</v>
          </cell>
          <cell r="N870">
            <v>42331</v>
          </cell>
          <cell r="O870" t="str">
            <v>Requires Improvement monitoring Visit 2</v>
          </cell>
          <cell r="P870" t="str">
            <v>Schools - S8</v>
          </cell>
          <cell r="Q870" t="str">
            <v>NULL</v>
          </cell>
          <cell r="R870" t="str">
            <v>NULL</v>
          </cell>
          <cell r="S870" t="str">
            <v>NULL</v>
          </cell>
          <cell r="T870" t="str">
            <v>NULL</v>
          </cell>
          <cell r="U870" t="str">
            <v>NULL</v>
          </cell>
          <cell r="V870" t="str">
            <v>NULL</v>
          </cell>
          <cell r="W870" t="str">
            <v>NULL</v>
          </cell>
          <cell r="X870" t="str">
            <v>NULL</v>
          </cell>
          <cell r="Y870" t="str">
            <v>NULL</v>
          </cell>
          <cell r="Z870" t="str">
            <v>NULL</v>
          </cell>
          <cell r="AA870" t="str">
            <v>NULL</v>
          </cell>
          <cell r="AB870" t="str">
            <v>NULL</v>
          </cell>
          <cell r="AC870" t="str">
            <v>NULL</v>
          </cell>
          <cell r="AD870">
            <v>3</v>
          </cell>
          <cell r="AE870" t="str">
            <v>NULL</v>
          </cell>
          <cell r="AF870">
            <v>3</v>
          </cell>
          <cell r="AG870">
            <v>3</v>
          </cell>
          <cell r="AH870">
            <v>2</v>
          </cell>
          <cell r="AI870">
            <v>3</v>
          </cell>
          <cell r="AJ870" t="str">
            <v>NULL</v>
          </cell>
          <cell r="AK870">
            <v>2</v>
          </cell>
          <cell r="AL870">
            <v>9</v>
          </cell>
        </row>
        <row r="871">
          <cell r="A871">
            <v>132255</v>
          </cell>
          <cell r="B871">
            <v>3501103</v>
          </cell>
          <cell r="C871" t="str">
            <v>Youth Challenge Pru</v>
          </cell>
          <cell r="D871" t="str">
            <v>North West</v>
          </cell>
          <cell r="E871" t="str">
            <v>North West</v>
          </cell>
          <cell r="F871" t="str">
            <v>Bolton</v>
          </cell>
          <cell r="G871" t="str">
            <v>Bolton South East</v>
          </cell>
          <cell r="H871" t="str">
            <v>BL3 6AB</v>
          </cell>
          <cell r="I871" t="str">
            <v>Pupil Referral Unit</v>
          </cell>
          <cell r="J871" t="str">
            <v>PRU</v>
          </cell>
          <cell r="K871" t="str">
            <v>Not applicable</v>
          </cell>
          <cell r="L871">
            <v>10006657</v>
          </cell>
          <cell r="M871">
            <v>42285</v>
          </cell>
          <cell r="N871">
            <v>42285</v>
          </cell>
          <cell r="O871" t="str">
            <v>S8 No Formal Designation Visit</v>
          </cell>
          <cell r="P871" t="str">
            <v>Schools - S8</v>
          </cell>
          <cell r="Q871" t="str">
            <v>NULL</v>
          </cell>
          <cell r="R871" t="str">
            <v>NULL</v>
          </cell>
          <cell r="S871" t="str">
            <v>NULL</v>
          </cell>
          <cell r="T871" t="str">
            <v>NULL</v>
          </cell>
          <cell r="U871" t="str">
            <v>NULL</v>
          </cell>
          <cell r="V871" t="str">
            <v>NULL</v>
          </cell>
          <cell r="W871" t="str">
            <v>NULL</v>
          </cell>
          <cell r="X871" t="str">
            <v>NULL</v>
          </cell>
          <cell r="Y871" t="str">
            <v>NULL</v>
          </cell>
          <cell r="Z871" t="str">
            <v>NULL</v>
          </cell>
          <cell r="AA871" t="str">
            <v>NULL</v>
          </cell>
          <cell r="AB871" t="str">
            <v>NULL</v>
          </cell>
          <cell r="AC871" t="str">
            <v>NULL</v>
          </cell>
          <cell r="AD871">
            <v>1</v>
          </cell>
          <cell r="AE871" t="str">
            <v>NULL</v>
          </cell>
          <cell r="AF871">
            <v>2</v>
          </cell>
          <cell r="AG871">
            <v>1</v>
          </cell>
          <cell r="AH871">
            <v>1</v>
          </cell>
          <cell r="AI871">
            <v>1</v>
          </cell>
          <cell r="AJ871" t="str">
            <v>NULL</v>
          </cell>
          <cell r="AK871">
            <v>9</v>
          </cell>
          <cell r="AL871">
            <v>9</v>
          </cell>
        </row>
        <row r="872">
          <cell r="A872">
            <v>132267</v>
          </cell>
          <cell r="B872">
            <v>8872685</v>
          </cell>
          <cell r="C872" t="str">
            <v>Temple Mill Primary School</v>
          </cell>
          <cell r="D872" t="str">
            <v>South East</v>
          </cell>
          <cell r="E872" t="str">
            <v>South East</v>
          </cell>
          <cell r="F872" t="str">
            <v>Medway</v>
          </cell>
          <cell r="G872" t="str">
            <v>Rochester and Strood</v>
          </cell>
          <cell r="H872" t="str">
            <v>ME2 3NL</v>
          </cell>
          <cell r="I872" t="str">
            <v>Community School</v>
          </cell>
          <cell r="J872" t="str">
            <v>Primary</v>
          </cell>
          <cell r="K872" t="str">
            <v>Does not have a sixth form</v>
          </cell>
          <cell r="L872">
            <v>10004027</v>
          </cell>
          <cell r="M872">
            <v>42297</v>
          </cell>
          <cell r="N872">
            <v>42298</v>
          </cell>
          <cell r="O872" t="str">
            <v>Schools into Special Measures Visit 3</v>
          </cell>
          <cell r="P872" t="str">
            <v>Schools - S8</v>
          </cell>
          <cell r="Q872" t="str">
            <v>NULL</v>
          </cell>
          <cell r="R872" t="str">
            <v>NULL</v>
          </cell>
          <cell r="S872" t="str">
            <v>NULL</v>
          </cell>
          <cell r="T872" t="str">
            <v>NULL</v>
          </cell>
          <cell r="U872" t="str">
            <v>NULL</v>
          </cell>
          <cell r="V872" t="str">
            <v>NULL</v>
          </cell>
          <cell r="W872" t="str">
            <v>NULL</v>
          </cell>
          <cell r="X872" t="str">
            <v>NULL</v>
          </cell>
          <cell r="Y872" t="str">
            <v>NULL</v>
          </cell>
          <cell r="Z872" t="str">
            <v>NULL</v>
          </cell>
          <cell r="AA872" t="str">
            <v>NULL</v>
          </cell>
          <cell r="AB872" t="str">
            <v>NULL</v>
          </cell>
          <cell r="AC872" t="str">
            <v>NULL</v>
          </cell>
          <cell r="AD872">
            <v>4</v>
          </cell>
          <cell r="AE872" t="str">
            <v>SM</v>
          </cell>
          <cell r="AF872">
            <v>4</v>
          </cell>
          <cell r="AG872">
            <v>4</v>
          </cell>
          <cell r="AH872">
            <v>4</v>
          </cell>
          <cell r="AI872">
            <v>4</v>
          </cell>
          <cell r="AJ872" t="str">
            <v>NULL</v>
          </cell>
          <cell r="AK872">
            <v>4</v>
          </cell>
          <cell r="AL872">
            <v>9</v>
          </cell>
        </row>
        <row r="873">
          <cell r="A873">
            <v>132405</v>
          </cell>
          <cell r="B873" t="str">
            <v>NULL</v>
          </cell>
          <cell r="C873" t="str">
            <v>Haig Primary School</v>
          </cell>
          <cell r="D873" t="str">
            <v>Not Applicable</v>
          </cell>
          <cell r="E873" t="str">
            <v>Not Applicable</v>
          </cell>
          <cell r="F873" t="str">
            <v>NULL</v>
          </cell>
          <cell r="G873" t="str">
            <v>Unknown</v>
          </cell>
          <cell r="H873" t="str">
            <v>BFPO 113</v>
          </cell>
          <cell r="I873" t="str">
            <v>Service Childrens Education</v>
          </cell>
          <cell r="J873" t="str">
            <v>NULL</v>
          </cell>
          <cell r="K873" t="str">
            <v>Not applicable</v>
          </cell>
          <cell r="L873">
            <v>10007991</v>
          </cell>
          <cell r="M873">
            <v>42332</v>
          </cell>
          <cell r="N873">
            <v>42334</v>
          </cell>
          <cell r="O873" t="str">
            <v>Service Children's Education Inspection</v>
          </cell>
          <cell r="P873" t="str">
            <v>Service Children's Education</v>
          </cell>
          <cell r="Q873" t="str">
            <v>NULL</v>
          </cell>
          <cell r="R873">
            <v>2</v>
          </cell>
          <cell r="S873" t="str">
            <v>NULL</v>
          </cell>
          <cell r="T873">
            <v>2</v>
          </cell>
          <cell r="U873">
            <v>2</v>
          </cell>
          <cell r="V873">
            <v>2</v>
          </cell>
          <cell r="W873">
            <v>2</v>
          </cell>
          <cell r="X873" t="str">
            <v>NULL</v>
          </cell>
          <cell r="Y873">
            <v>1</v>
          </cell>
          <cell r="Z873" t="str">
            <v>NULL</v>
          </cell>
          <cell r="AA873" t="str">
            <v>NULL</v>
          </cell>
          <cell r="AB873" t="str">
            <v>NULL</v>
          </cell>
          <cell r="AC873" t="str">
            <v>NULL</v>
          </cell>
          <cell r="AD873" t="str">
            <v>NULL</v>
          </cell>
          <cell r="AE873" t="str">
            <v>NULL</v>
          </cell>
          <cell r="AF873" t="str">
            <v>NULL</v>
          </cell>
          <cell r="AG873" t="str">
            <v>NULL</v>
          </cell>
          <cell r="AH873" t="str">
            <v>NULL</v>
          </cell>
          <cell r="AI873" t="str">
            <v>NULL</v>
          </cell>
          <cell r="AJ873" t="str">
            <v>NULL</v>
          </cell>
          <cell r="AK873" t="str">
            <v>NULL</v>
          </cell>
          <cell r="AL873" t="str">
            <v>NULL</v>
          </cell>
        </row>
        <row r="874">
          <cell r="A874">
            <v>132414</v>
          </cell>
          <cell r="B874" t="str">
            <v>NULL</v>
          </cell>
          <cell r="C874" t="str">
            <v>Ayios Nikolaos School</v>
          </cell>
          <cell r="D874" t="str">
            <v>Not Applicable</v>
          </cell>
          <cell r="E874" t="str">
            <v>Not Applicable</v>
          </cell>
          <cell r="F874" t="str">
            <v>NULL</v>
          </cell>
          <cell r="G874" t="str">
            <v>Unknown</v>
          </cell>
          <cell r="H874" t="str">
            <v>NULL</v>
          </cell>
          <cell r="I874" t="str">
            <v>Service Childrens Education</v>
          </cell>
          <cell r="J874" t="str">
            <v>NULL</v>
          </cell>
          <cell r="K874" t="str">
            <v>Not applicable</v>
          </cell>
          <cell r="L874">
            <v>10004001</v>
          </cell>
          <cell r="M874">
            <v>42276</v>
          </cell>
          <cell r="N874">
            <v>42276</v>
          </cell>
          <cell r="O874" t="str">
            <v>Service Children's Education Requires Improvement Monitoring Visit 2</v>
          </cell>
          <cell r="P874" t="str">
            <v>Service Children's Education</v>
          </cell>
          <cell r="Q874" t="str">
            <v>NULL</v>
          </cell>
          <cell r="R874" t="str">
            <v>NULL</v>
          </cell>
          <cell r="S874" t="str">
            <v>NULL</v>
          </cell>
          <cell r="T874" t="str">
            <v>NULL</v>
          </cell>
          <cell r="U874" t="str">
            <v>NULL</v>
          </cell>
          <cell r="V874" t="str">
            <v>NULL</v>
          </cell>
          <cell r="W874" t="str">
            <v>NULL</v>
          </cell>
          <cell r="X874" t="str">
            <v>NULL</v>
          </cell>
          <cell r="Y874" t="str">
            <v>NULL</v>
          </cell>
          <cell r="Z874" t="str">
            <v>NULL</v>
          </cell>
          <cell r="AA874" t="str">
            <v>NULL</v>
          </cell>
          <cell r="AB874" t="str">
            <v>NULL</v>
          </cell>
          <cell r="AC874" t="str">
            <v>NULL</v>
          </cell>
          <cell r="AD874" t="str">
            <v>NULL</v>
          </cell>
          <cell r="AE874" t="str">
            <v>NULL</v>
          </cell>
          <cell r="AF874" t="str">
            <v>NULL</v>
          </cell>
          <cell r="AG874" t="str">
            <v>NULL</v>
          </cell>
          <cell r="AH874" t="str">
            <v>NULL</v>
          </cell>
          <cell r="AI874" t="str">
            <v>NULL</v>
          </cell>
          <cell r="AJ874" t="str">
            <v>NULL</v>
          </cell>
          <cell r="AK874" t="str">
            <v>NULL</v>
          </cell>
          <cell r="AL874" t="str">
            <v>NULL</v>
          </cell>
        </row>
        <row r="875">
          <cell r="A875">
            <v>132415</v>
          </cell>
          <cell r="B875" t="str">
            <v>NULL</v>
          </cell>
          <cell r="C875" t="str">
            <v>Akrotiri Primary School</v>
          </cell>
          <cell r="D875" t="str">
            <v>Not Applicable</v>
          </cell>
          <cell r="E875" t="str">
            <v>Not Applicable</v>
          </cell>
          <cell r="F875" t="str">
            <v>NULL</v>
          </cell>
          <cell r="G875" t="str">
            <v>Unknown</v>
          </cell>
          <cell r="H875" t="str">
            <v>BFPO 57</v>
          </cell>
          <cell r="I875" t="str">
            <v>Service Childrens Education</v>
          </cell>
          <cell r="J875" t="str">
            <v>NULL</v>
          </cell>
          <cell r="K875" t="str">
            <v>Not applicable</v>
          </cell>
          <cell r="L875">
            <v>10004017</v>
          </cell>
          <cell r="M875">
            <v>42278</v>
          </cell>
          <cell r="N875">
            <v>42278</v>
          </cell>
          <cell r="O875" t="str">
            <v>Service Children's Education Requires Improvement Monitoring Visit 2</v>
          </cell>
          <cell r="P875" t="str">
            <v>Service Children's Education</v>
          </cell>
          <cell r="Q875" t="str">
            <v>NULL</v>
          </cell>
          <cell r="R875" t="str">
            <v>NULL</v>
          </cell>
          <cell r="S875" t="str">
            <v>NULL</v>
          </cell>
          <cell r="T875" t="str">
            <v>NULL</v>
          </cell>
          <cell r="U875" t="str">
            <v>NULL</v>
          </cell>
          <cell r="V875" t="str">
            <v>NULL</v>
          </cell>
          <cell r="W875" t="str">
            <v>NULL</v>
          </cell>
          <cell r="X875" t="str">
            <v>NULL</v>
          </cell>
          <cell r="Y875" t="str">
            <v>NULL</v>
          </cell>
          <cell r="Z875" t="str">
            <v>NULL</v>
          </cell>
          <cell r="AA875" t="str">
            <v>NULL</v>
          </cell>
          <cell r="AB875" t="str">
            <v>NULL</v>
          </cell>
          <cell r="AC875" t="str">
            <v>NULL</v>
          </cell>
          <cell r="AD875" t="str">
            <v>NULL</v>
          </cell>
          <cell r="AE875" t="str">
            <v>NULL</v>
          </cell>
          <cell r="AF875" t="str">
            <v>NULL</v>
          </cell>
          <cell r="AG875" t="str">
            <v>NULL</v>
          </cell>
          <cell r="AH875" t="str">
            <v>NULL</v>
          </cell>
          <cell r="AI875" t="str">
            <v>NULL</v>
          </cell>
          <cell r="AJ875" t="str">
            <v>NULL</v>
          </cell>
          <cell r="AK875" t="str">
            <v>NULL</v>
          </cell>
          <cell r="AL875" t="str">
            <v>NULL</v>
          </cell>
        </row>
        <row r="876">
          <cell r="A876">
            <v>132762</v>
          </cell>
          <cell r="B876">
            <v>8824736</v>
          </cell>
          <cell r="C876" t="str">
            <v>Futures Community College</v>
          </cell>
          <cell r="D876" t="str">
            <v>East of England</v>
          </cell>
          <cell r="E876" t="str">
            <v>East of England</v>
          </cell>
          <cell r="F876" t="str">
            <v>Southend on Sea</v>
          </cell>
          <cell r="G876" t="str">
            <v>Rochford and Southend East</v>
          </cell>
          <cell r="H876" t="str">
            <v>SS2 4UY</v>
          </cell>
          <cell r="I876" t="str">
            <v>Foundation School</v>
          </cell>
          <cell r="J876" t="str">
            <v>Secondary</v>
          </cell>
          <cell r="K876" t="str">
            <v>Does not have a sixth form</v>
          </cell>
          <cell r="L876">
            <v>10005299</v>
          </cell>
          <cell r="M876">
            <v>42326</v>
          </cell>
          <cell r="N876">
            <v>42327</v>
          </cell>
          <cell r="O876" t="str">
            <v>Schools into Special Measures Visit 5</v>
          </cell>
          <cell r="P876" t="str">
            <v>Schools - S8</v>
          </cell>
          <cell r="Q876" t="str">
            <v>NULL</v>
          </cell>
          <cell r="R876" t="str">
            <v>NULL</v>
          </cell>
          <cell r="S876" t="str">
            <v>NULL</v>
          </cell>
          <cell r="T876" t="str">
            <v>NULL</v>
          </cell>
          <cell r="U876" t="str">
            <v>NULL</v>
          </cell>
          <cell r="V876" t="str">
            <v>NULL</v>
          </cell>
          <cell r="W876" t="str">
            <v>NULL</v>
          </cell>
          <cell r="X876" t="str">
            <v>NULL</v>
          </cell>
          <cell r="Y876" t="str">
            <v>NULL</v>
          </cell>
          <cell r="Z876" t="str">
            <v>NULL</v>
          </cell>
          <cell r="AA876" t="str">
            <v>NULL</v>
          </cell>
          <cell r="AB876" t="str">
            <v>NULL</v>
          </cell>
          <cell r="AC876" t="str">
            <v>NULL</v>
          </cell>
          <cell r="AD876">
            <v>4</v>
          </cell>
          <cell r="AE876" t="str">
            <v>SM</v>
          </cell>
          <cell r="AF876">
            <v>4</v>
          </cell>
          <cell r="AG876">
            <v>4</v>
          </cell>
          <cell r="AH876">
            <v>4</v>
          </cell>
          <cell r="AI876">
            <v>4</v>
          </cell>
          <cell r="AJ876" t="str">
            <v>NULL</v>
          </cell>
          <cell r="AK876" t="str">
            <v>NULL</v>
          </cell>
          <cell r="AL876" t="str">
            <v>NULL</v>
          </cell>
        </row>
        <row r="877">
          <cell r="A877">
            <v>132829</v>
          </cell>
          <cell r="B877">
            <v>8862691</v>
          </cell>
          <cell r="C877" t="str">
            <v>St Nicholas Church of England (Controlled) Primary School</v>
          </cell>
          <cell r="D877" t="str">
            <v>South East</v>
          </cell>
          <cell r="E877" t="str">
            <v>South East</v>
          </cell>
          <cell r="F877" t="str">
            <v>Kent</v>
          </cell>
          <cell r="G877" t="str">
            <v>Folkestone and Hythe</v>
          </cell>
          <cell r="H877" t="str">
            <v>TN28 8BP</v>
          </cell>
          <cell r="I877" t="str">
            <v>Voluntary Controlled School</v>
          </cell>
          <cell r="J877" t="str">
            <v>Primary</v>
          </cell>
          <cell r="K877" t="str">
            <v>Does not have a sixth form</v>
          </cell>
          <cell r="L877">
            <v>10001642</v>
          </cell>
          <cell r="M877">
            <v>42333</v>
          </cell>
          <cell r="N877">
            <v>42334</v>
          </cell>
          <cell r="O877" t="str">
            <v>Serious Weaknesses S5 Reinspection</v>
          </cell>
          <cell r="P877" t="str">
            <v>Schools - S5</v>
          </cell>
          <cell r="Q877" t="str">
            <v>NULL</v>
          </cell>
          <cell r="R877">
            <v>4</v>
          </cell>
          <cell r="S877" t="str">
            <v>SWK</v>
          </cell>
          <cell r="T877">
            <v>4</v>
          </cell>
          <cell r="U877">
            <v>4</v>
          </cell>
          <cell r="V877">
            <v>3</v>
          </cell>
          <cell r="W877">
            <v>3</v>
          </cell>
          <cell r="X877" t="str">
            <v>NULL</v>
          </cell>
          <cell r="Y877">
            <v>3</v>
          </cell>
          <cell r="Z877" t="str">
            <v>NULL</v>
          </cell>
          <cell r="AA877" t="str">
            <v>NULL</v>
          </cell>
          <cell r="AB877" t="str">
            <v>NULL</v>
          </cell>
          <cell r="AC877" t="str">
            <v>NULL</v>
          </cell>
          <cell r="AD877">
            <v>4</v>
          </cell>
          <cell r="AE877" t="str">
            <v>SWK</v>
          </cell>
          <cell r="AF877">
            <v>4</v>
          </cell>
          <cell r="AG877">
            <v>4</v>
          </cell>
          <cell r="AH877">
            <v>3</v>
          </cell>
          <cell r="AI877">
            <v>3</v>
          </cell>
          <cell r="AJ877" t="str">
            <v>NULL</v>
          </cell>
          <cell r="AK877" t="str">
            <v>NULL</v>
          </cell>
          <cell r="AL877" t="str">
            <v>NULL</v>
          </cell>
        </row>
        <row r="878">
          <cell r="A878">
            <v>133114</v>
          </cell>
          <cell r="B878">
            <v>8836905</v>
          </cell>
          <cell r="C878" t="str">
            <v>The Gateway Academy</v>
          </cell>
          <cell r="D878" t="str">
            <v>East of England</v>
          </cell>
          <cell r="E878" t="str">
            <v>East of England</v>
          </cell>
          <cell r="F878" t="str">
            <v>Thurrock</v>
          </cell>
          <cell r="G878" t="str">
            <v>Thurrock</v>
          </cell>
          <cell r="H878" t="str">
            <v>RM16 4LU</v>
          </cell>
          <cell r="I878" t="str">
            <v>Academy Sponsor Led</v>
          </cell>
          <cell r="J878" t="str">
            <v>Secondary</v>
          </cell>
          <cell r="K878" t="str">
            <v>Has a sixth form</v>
          </cell>
          <cell r="L878">
            <v>10005732</v>
          </cell>
          <cell r="M878">
            <v>42269</v>
          </cell>
          <cell r="N878">
            <v>42269</v>
          </cell>
          <cell r="O878" t="str">
            <v>S8 No Formal Designation Visit</v>
          </cell>
          <cell r="P878" t="str">
            <v>Schools - S8</v>
          </cell>
          <cell r="Q878" t="str">
            <v>NULL</v>
          </cell>
          <cell r="R878" t="str">
            <v>NULL</v>
          </cell>
          <cell r="S878" t="str">
            <v>NULL</v>
          </cell>
          <cell r="T878" t="str">
            <v>NULL</v>
          </cell>
          <cell r="U878" t="str">
            <v>NULL</v>
          </cell>
          <cell r="V878" t="str">
            <v>NULL</v>
          </cell>
          <cell r="W878" t="str">
            <v>NULL</v>
          </cell>
          <cell r="X878" t="str">
            <v>NULL</v>
          </cell>
          <cell r="Y878" t="str">
            <v>NULL</v>
          </cell>
          <cell r="Z878" t="str">
            <v>NULL</v>
          </cell>
          <cell r="AA878" t="str">
            <v>NULL</v>
          </cell>
          <cell r="AB878" t="str">
            <v>NULL</v>
          </cell>
          <cell r="AC878" t="str">
            <v>NULL</v>
          </cell>
          <cell r="AD878">
            <v>1</v>
          </cell>
          <cell r="AE878" t="str">
            <v>NULL</v>
          </cell>
          <cell r="AF878">
            <v>2</v>
          </cell>
          <cell r="AG878">
            <v>2</v>
          </cell>
          <cell r="AH878">
            <v>2</v>
          </cell>
          <cell r="AI878">
            <v>1</v>
          </cell>
          <cell r="AJ878" t="str">
            <v>NULL</v>
          </cell>
          <cell r="AK878">
            <v>9</v>
          </cell>
          <cell r="AL878">
            <v>3</v>
          </cell>
        </row>
        <row r="879">
          <cell r="A879">
            <v>133277</v>
          </cell>
          <cell r="B879">
            <v>8913775</v>
          </cell>
          <cell r="C879" t="str">
            <v>Sutton Road Primary School</v>
          </cell>
          <cell r="D879" t="str">
            <v>East Midlands</v>
          </cell>
          <cell r="E879" t="str">
            <v>East Midlands</v>
          </cell>
          <cell r="F879" t="str">
            <v>Nottinghamshire</v>
          </cell>
          <cell r="G879" t="str">
            <v>Mansfield</v>
          </cell>
          <cell r="H879" t="str">
            <v>NG18 5SF</v>
          </cell>
          <cell r="I879" t="str">
            <v>Community School</v>
          </cell>
          <cell r="J879" t="str">
            <v>Primary</v>
          </cell>
          <cell r="K879" t="str">
            <v>Does not have a sixth form</v>
          </cell>
          <cell r="L879">
            <v>10000491</v>
          </cell>
          <cell r="M879">
            <v>42311</v>
          </cell>
          <cell r="N879">
            <v>42311</v>
          </cell>
          <cell r="O879" t="str">
            <v>Maintained Academy and School Short inspection</v>
          </cell>
          <cell r="P879" t="str">
            <v>Schools - Short inspection</v>
          </cell>
          <cell r="Q879" t="str">
            <v>NULL</v>
          </cell>
          <cell r="R879" t="str">
            <v>NULL</v>
          </cell>
          <cell r="S879" t="str">
            <v>NULL</v>
          </cell>
          <cell r="T879" t="str">
            <v>NULL</v>
          </cell>
          <cell r="U879" t="str">
            <v>NULL</v>
          </cell>
          <cell r="V879" t="str">
            <v>NULL</v>
          </cell>
          <cell r="W879" t="str">
            <v>NULL</v>
          </cell>
          <cell r="X879" t="str">
            <v>NULL</v>
          </cell>
          <cell r="Y879" t="str">
            <v>NULL</v>
          </cell>
          <cell r="Z879" t="str">
            <v>NULL</v>
          </cell>
          <cell r="AA879" t="str">
            <v>NULL</v>
          </cell>
          <cell r="AB879" t="str">
            <v>NULL</v>
          </cell>
          <cell r="AC879" t="str">
            <v>NULL</v>
          </cell>
          <cell r="AD879">
            <v>2</v>
          </cell>
          <cell r="AE879" t="str">
            <v>NULL</v>
          </cell>
          <cell r="AF879">
            <v>2</v>
          </cell>
          <cell r="AG879">
            <v>2</v>
          </cell>
          <cell r="AH879">
            <v>2</v>
          </cell>
          <cell r="AI879">
            <v>2</v>
          </cell>
          <cell r="AJ879" t="str">
            <v>NULL</v>
          </cell>
          <cell r="AK879">
            <v>8</v>
          </cell>
          <cell r="AL879" t="str">
            <v>NULL</v>
          </cell>
        </row>
        <row r="880">
          <cell r="A880">
            <v>133306</v>
          </cell>
          <cell r="B880">
            <v>3304334</v>
          </cell>
          <cell r="C880" t="str">
            <v>Al-Hijrah School</v>
          </cell>
          <cell r="D880" t="str">
            <v>West Midlands</v>
          </cell>
          <cell r="E880" t="str">
            <v>West Midlands</v>
          </cell>
          <cell r="F880" t="str">
            <v>Birmingham</v>
          </cell>
          <cell r="G880" t="str">
            <v>Birmingham, Ladywood</v>
          </cell>
          <cell r="H880" t="str">
            <v>B9 4US</v>
          </cell>
          <cell r="I880" t="str">
            <v>Voluntary Aided School</v>
          </cell>
          <cell r="J880" t="str">
            <v>Secondary</v>
          </cell>
          <cell r="K880" t="str">
            <v>Does not have a sixth form</v>
          </cell>
          <cell r="L880">
            <v>10001619</v>
          </cell>
          <cell r="M880">
            <v>42340</v>
          </cell>
          <cell r="N880">
            <v>42341</v>
          </cell>
          <cell r="O880" t="str">
            <v>Special Measures S5 ReInspection</v>
          </cell>
          <cell r="P880" t="str">
            <v>Schools - S5</v>
          </cell>
          <cell r="Q880" t="str">
            <v>NULL</v>
          </cell>
          <cell r="R880">
            <v>3</v>
          </cell>
          <cell r="S880" t="str">
            <v>NULL</v>
          </cell>
          <cell r="T880">
            <v>3</v>
          </cell>
          <cell r="U880">
            <v>3</v>
          </cell>
          <cell r="V880">
            <v>3</v>
          </cell>
          <cell r="W880">
            <v>3</v>
          </cell>
          <cell r="X880" t="str">
            <v>NULL</v>
          </cell>
          <cell r="Y880">
            <v>3</v>
          </cell>
          <cell r="Z880" t="str">
            <v>NULL</v>
          </cell>
          <cell r="AA880" t="str">
            <v>NULL</v>
          </cell>
          <cell r="AB880" t="str">
            <v>NULL</v>
          </cell>
          <cell r="AC880" t="str">
            <v>NULL</v>
          </cell>
          <cell r="AD880">
            <v>4</v>
          </cell>
          <cell r="AE880" t="str">
            <v>SM</v>
          </cell>
          <cell r="AF880">
            <v>4</v>
          </cell>
          <cell r="AG880">
            <v>4</v>
          </cell>
          <cell r="AH880">
            <v>4</v>
          </cell>
          <cell r="AI880">
            <v>4</v>
          </cell>
          <cell r="AJ880" t="str">
            <v>NULL</v>
          </cell>
          <cell r="AK880" t="str">
            <v>NULL</v>
          </cell>
          <cell r="AL880" t="str">
            <v>NULL</v>
          </cell>
        </row>
        <row r="881">
          <cell r="A881">
            <v>133325</v>
          </cell>
          <cell r="B881">
            <v>3732365</v>
          </cell>
          <cell r="C881" t="str">
            <v>Firs Hill Community Primary School</v>
          </cell>
          <cell r="D881" t="str">
            <v>Yorkshire and the Humber</v>
          </cell>
          <cell r="E881" t="str">
            <v>North East, Yorkshire and the Humber</v>
          </cell>
          <cell r="F881" t="str">
            <v>Sheffield</v>
          </cell>
          <cell r="G881" t="str">
            <v>Sheffield, Brightside and Hillsborough</v>
          </cell>
          <cell r="H881" t="str">
            <v>S3 9AN</v>
          </cell>
          <cell r="I881" t="str">
            <v>Community School</v>
          </cell>
          <cell r="J881" t="str">
            <v>Primary</v>
          </cell>
          <cell r="K881" t="str">
            <v>Does not have a sixth form</v>
          </cell>
          <cell r="L881">
            <v>10002046</v>
          </cell>
          <cell r="M881">
            <v>42284</v>
          </cell>
          <cell r="N881">
            <v>42285</v>
          </cell>
          <cell r="O881" t="str">
            <v>Requires Improvement S5 Reinspection Visit 1</v>
          </cell>
          <cell r="P881" t="str">
            <v>Schools - S5</v>
          </cell>
          <cell r="Q881" t="str">
            <v>NULL</v>
          </cell>
          <cell r="R881">
            <v>4</v>
          </cell>
          <cell r="S881" t="str">
            <v>SM</v>
          </cell>
          <cell r="T881">
            <v>3</v>
          </cell>
          <cell r="U881">
            <v>3</v>
          </cell>
          <cell r="V881">
            <v>4</v>
          </cell>
          <cell r="W881">
            <v>4</v>
          </cell>
          <cell r="X881" t="str">
            <v>NULL</v>
          </cell>
          <cell r="Y881">
            <v>2</v>
          </cell>
          <cell r="Z881" t="str">
            <v>NULL</v>
          </cell>
          <cell r="AA881" t="str">
            <v>NULL</v>
          </cell>
          <cell r="AB881" t="str">
            <v>NULL</v>
          </cell>
          <cell r="AC881" t="str">
            <v>NULL</v>
          </cell>
          <cell r="AD881">
            <v>3</v>
          </cell>
          <cell r="AE881" t="str">
            <v>NULL</v>
          </cell>
          <cell r="AF881">
            <v>3</v>
          </cell>
          <cell r="AG881">
            <v>3</v>
          </cell>
          <cell r="AH881">
            <v>2</v>
          </cell>
          <cell r="AI881">
            <v>2</v>
          </cell>
          <cell r="AJ881" t="str">
            <v>NULL</v>
          </cell>
          <cell r="AK881" t="str">
            <v>NULL</v>
          </cell>
          <cell r="AL881" t="str">
            <v>NULL</v>
          </cell>
        </row>
        <row r="882">
          <cell r="A882">
            <v>133340</v>
          </cell>
          <cell r="B882">
            <v>3847053</v>
          </cell>
          <cell r="C882" t="str">
            <v>Wakefield Pathways School</v>
          </cell>
          <cell r="D882" t="str">
            <v>Yorkshire and the Humber</v>
          </cell>
          <cell r="E882" t="str">
            <v>North East, Yorkshire and the Humber</v>
          </cell>
          <cell r="F882" t="str">
            <v>Wakefield</v>
          </cell>
          <cell r="G882" t="str">
            <v>Normanton, Pontefract and Castleford</v>
          </cell>
          <cell r="H882" t="str">
            <v>WF10 3QJ</v>
          </cell>
          <cell r="I882" t="str">
            <v>Community Special School</v>
          </cell>
          <cell r="J882" t="str">
            <v>Special</v>
          </cell>
          <cell r="K882" t="str">
            <v>Not applicable</v>
          </cell>
          <cell r="L882">
            <v>10004106</v>
          </cell>
          <cell r="M882">
            <v>42319</v>
          </cell>
          <cell r="N882">
            <v>42320</v>
          </cell>
          <cell r="O882" t="str">
            <v>Schools into Special Measures Visit 3</v>
          </cell>
          <cell r="P882" t="str">
            <v>Schools - S8</v>
          </cell>
          <cell r="Q882" t="str">
            <v>NULL</v>
          </cell>
          <cell r="R882" t="str">
            <v>NULL</v>
          </cell>
          <cell r="S882" t="str">
            <v>NULL</v>
          </cell>
          <cell r="T882" t="str">
            <v>NULL</v>
          </cell>
          <cell r="U882" t="str">
            <v>NULL</v>
          </cell>
          <cell r="V882" t="str">
            <v>NULL</v>
          </cell>
          <cell r="W882" t="str">
            <v>NULL</v>
          </cell>
          <cell r="X882" t="str">
            <v>NULL</v>
          </cell>
          <cell r="Y882" t="str">
            <v>NULL</v>
          </cell>
          <cell r="Z882" t="str">
            <v>NULL</v>
          </cell>
          <cell r="AA882" t="str">
            <v>NULL</v>
          </cell>
          <cell r="AB882" t="str">
            <v>NULL</v>
          </cell>
          <cell r="AC882" t="str">
            <v>NULL</v>
          </cell>
          <cell r="AD882">
            <v>4</v>
          </cell>
          <cell r="AE882" t="str">
            <v>SM</v>
          </cell>
          <cell r="AF882">
            <v>4</v>
          </cell>
          <cell r="AG882">
            <v>4</v>
          </cell>
          <cell r="AH882">
            <v>4</v>
          </cell>
          <cell r="AI882">
            <v>4</v>
          </cell>
          <cell r="AJ882" t="str">
            <v>NULL</v>
          </cell>
          <cell r="AK882">
            <v>4</v>
          </cell>
          <cell r="AL882">
            <v>9</v>
          </cell>
        </row>
        <row r="883">
          <cell r="A883">
            <v>133356</v>
          </cell>
          <cell r="B883">
            <v>9351106</v>
          </cell>
          <cell r="C883" t="str">
            <v>Kingsfield Centre</v>
          </cell>
          <cell r="D883" t="str">
            <v>East of England</v>
          </cell>
          <cell r="E883" t="str">
            <v>East of England</v>
          </cell>
          <cell r="F883" t="str">
            <v>Suffolk</v>
          </cell>
          <cell r="G883" t="str">
            <v>Bury St Edmunds</v>
          </cell>
          <cell r="H883" t="str">
            <v>IP14 1SZ</v>
          </cell>
          <cell r="I883" t="str">
            <v>Pupil Referral Unit</v>
          </cell>
          <cell r="J883" t="str">
            <v>PRU</v>
          </cell>
          <cell r="K883" t="str">
            <v>Not applicable</v>
          </cell>
          <cell r="L883">
            <v>10005827</v>
          </cell>
          <cell r="M883">
            <v>42285</v>
          </cell>
          <cell r="N883">
            <v>42285</v>
          </cell>
          <cell r="O883" t="str">
            <v>Schools into Special Measures Visit 2</v>
          </cell>
          <cell r="P883" t="str">
            <v>Schools - S8</v>
          </cell>
          <cell r="Q883" t="str">
            <v>NULL</v>
          </cell>
          <cell r="R883" t="str">
            <v>NULL</v>
          </cell>
          <cell r="S883" t="str">
            <v>NULL</v>
          </cell>
          <cell r="T883" t="str">
            <v>NULL</v>
          </cell>
          <cell r="U883" t="str">
            <v>NULL</v>
          </cell>
          <cell r="V883" t="str">
            <v>NULL</v>
          </cell>
          <cell r="W883" t="str">
            <v>NULL</v>
          </cell>
          <cell r="X883" t="str">
            <v>NULL</v>
          </cell>
          <cell r="Y883" t="str">
            <v>NULL</v>
          </cell>
          <cell r="Z883" t="str">
            <v>NULL</v>
          </cell>
          <cell r="AA883" t="str">
            <v>NULL</v>
          </cell>
          <cell r="AB883" t="str">
            <v>NULL</v>
          </cell>
          <cell r="AC883" t="str">
            <v>NULL</v>
          </cell>
          <cell r="AD883">
            <v>4</v>
          </cell>
          <cell r="AE883" t="str">
            <v>SM</v>
          </cell>
          <cell r="AF883">
            <v>4</v>
          </cell>
          <cell r="AG883">
            <v>4</v>
          </cell>
          <cell r="AH883">
            <v>4</v>
          </cell>
          <cell r="AI883">
            <v>4</v>
          </cell>
          <cell r="AJ883" t="str">
            <v>NULL</v>
          </cell>
          <cell r="AK883">
            <v>9</v>
          </cell>
          <cell r="AL883">
            <v>9</v>
          </cell>
        </row>
        <row r="884">
          <cell r="A884">
            <v>133386</v>
          </cell>
          <cell r="B884">
            <v>3096905</v>
          </cell>
          <cell r="C884" t="str">
            <v>Greig City Academy</v>
          </cell>
          <cell r="D884" t="str">
            <v>London</v>
          </cell>
          <cell r="E884" t="str">
            <v>London</v>
          </cell>
          <cell r="F884" t="str">
            <v>Haringey</v>
          </cell>
          <cell r="G884" t="str">
            <v>Hornsey and Wood Green</v>
          </cell>
          <cell r="H884" t="str">
            <v>N8 7NU</v>
          </cell>
          <cell r="I884" t="str">
            <v>Academy Sponsor Led</v>
          </cell>
          <cell r="J884" t="str">
            <v>Secondary</v>
          </cell>
          <cell r="K884" t="str">
            <v>Has a sixth form</v>
          </cell>
          <cell r="L884">
            <v>10001012</v>
          </cell>
          <cell r="M884">
            <v>42346</v>
          </cell>
          <cell r="N884">
            <v>42347</v>
          </cell>
          <cell r="O884" t="str">
            <v>Maintained Academy and School Short inspection</v>
          </cell>
          <cell r="P884" t="str">
            <v>Schools - S8 deemed S5</v>
          </cell>
          <cell r="Q884" t="str">
            <v>NULL</v>
          </cell>
          <cell r="R884">
            <v>2</v>
          </cell>
          <cell r="S884" t="str">
            <v>NULL</v>
          </cell>
          <cell r="T884">
            <v>2</v>
          </cell>
          <cell r="U884">
            <v>2</v>
          </cell>
          <cell r="V884">
            <v>2</v>
          </cell>
          <cell r="W884">
            <v>2</v>
          </cell>
          <cell r="X884" t="str">
            <v>NULL</v>
          </cell>
          <cell r="Y884" t="str">
            <v>NULL</v>
          </cell>
          <cell r="Z884">
            <v>2</v>
          </cell>
          <cell r="AA884" t="str">
            <v>NULL</v>
          </cell>
          <cell r="AB884" t="str">
            <v>NULL</v>
          </cell>
          <cell r="AC884" t="str">
            <v>NULL</v>
          </cell>
          <cell r="AD884">
            <v>2</v>
          </cell>
          <cell r="AE884" t="str">
            <v>NULL</v>
          </cell>
          <cell r="AF884">
            <v>2</v>
          </cell>
          <cell r="AG884">
            <v>2</v>
          </cell>
          <cell r="AH884">
            <v>2</v>
          </cell>
          <cell r="AI884">
            <v>2</v>
          </cell>
          <cell r="AJ884" t="str">
            <v>NULL</v>
          </cell>
          <cell r="AK884">
            <v>9</v>
          </cell>
          <cell r="AL884">
            <v>2</v>
          </cell>
        </row>
        <row r="885">
          <cell r="A885">
            <v>133398</v>
          </cell>
          <cell r="B885">
            <v>8881121</v>
          </cell>
          <cell r="C885" t="str">
            <v>Chadwick High School</v>
          </cell>
          <cell r="D885" t="str">
            <v>North West</v>
          </cell>
          <cell r="E885" t="str">
            <v>North West</v>
          </cell>
          <cell r="F885" t="str">
            <v>Lancashire</v>
          </cell>
          <cell r="G885" t="str">
            <v>Morecambe and Lunesdale</v>
          </cell>
          <cell r="H885" t="str">
            <v>LA1 2AY</v>
          </cell>
          <cell r="I885" t="str">
            <v>Pupil Referral Unit</v>
          </cell>
          <cell r="J885" t="str">
            <v>PRU</v>
          </cell>
          <cell r="K885" t="str">
            <v>Not applicable</v>
          </cell>
          <cell r="L885">
            <v>10006712</v>
          </cell>
          <cell r="M885">
            <v>42332</v>
          </cell>
          <cell r="N885">
            <v>42333</v>
          </cell>
          <cell r="O885" t="str">
            <v>Schools into Special Measures Visit 1</v>
          </cell>
          <cell r="P885" t="str">
            <v>Schools - S8</v>
          </cell>
          <cell r="Q885" t="str">
            <v>NULL</v>
          </cell>
          <cell r="R885" t="str">
            <v>NULL</v>
          </cell>
          <cell r="S885" t="str">
            <v>NULL</v>
          </cell>
          <cell r="T885" t="str">
            <v>NULL</v>
          </cell>
          <cell r="U885" t="str">
            <v>NULL</v>
          </cell>
          <cell r="V885" t="str">
            <v>NULL</v>
          </cell>
          <cell r="W885" t="str">
            <v>NULL</v>
          </cell>
          <cell r="X885" t="str">
            <v>NULL</v>
          </cell>
          <cell r="Y885" t="str">
            <v>NULL</v>
          </cell>
          <cell r="Z885" t="str">
            <v>NULL</v>
          </cell>
          <cell r="AA885" t="str">
            <v>NULL</v>
          </cell>
          <cell r="AB885" t="str">
            <v>NULL</v>
          </cell>
          <cell r="AC885" t="str">
            <v>NULL</v>
          </cell>
          <cell r="AD885">
            <v>4</v>
          </cell>
          <cell r="AE885" t="str">
            <v>SM</v>
          </cell>
          <cell r="AF885">
            <v>4</v>
          </cell>
          <cell r="AG885">
            <v>4</v>
          </cell>
          <cell r="AH885">
            <v>4</v>
          </cell>
          <cell r="AI885">
            <v>4</v>
          </cell>
          <cell r="AJ885" t="str">
            <v>NULL</v>
          </cell>
          <cell r="AK885">
            <v>9</v>
          </cell>
          <cell r="AL885">
            <v>9</v>
          </cell>
        </row>
        <row r="886">
          <cell r="A886">
            <v>133484</v>
          </cell>
          <cell r="B886">
            <v>3732368</v>
          </cell>
          <cell r="C886" t="str">
            <v>Lower Meadow Primary School</v>
          </cell>
          <cell r="D886" t="str">
            <v>Yorkshire and the Humber</v>
          </cell>
          <cell r="E886" t="str">
            <v>North East, Yorkshire and the Humber</v>
          </cell>
          <cell r="F886" t="str">
            <v>Sheffield</v>
          </cell>
          <cell r="G886" t="str">
            <v>Sheffield, Heeley</v>
          </cell>
          <cell r="H886" t="str">
            <v>S8 8EE</v>
          </cell>
          <cell r="I886" t="str">
            <v>Foundation School</v>
          </cell>
          <cell r="J886" t="str">
            <v>Primary</v>
          </cell>
          <cell r="K886" t="str">
            <v>Does not have a sixth form</v>
          </cell>
          <cell r="L886">
            <v>10005199</v>
          </cell>
          <cell r="M886">
            <v>42297</v>
          </cell>
          <cell r="N886">
            <v>42298</v>
          </cell>
          <cell r="O886" t="str">
            <v>Schools into Special Measures Visit 5</v>
          </cell>
          <cell r="P886" t="str">
            <v>Schools - S8</v>
          </cell>
          <cell r="Q886" t="str">
            <v>NULL</v>
          </cell>
          <cell r="R886" t="str">
            <v>NULL</v>
          </cell>
          <cell r="S886" t="str">
            <v>NULL</v>
          </cell>
          <cell r="T886" t="str">
            <v>NULL</v>
          </cell>
          <cell r="U886" t="str">
            <v>NULL</v>
          </cell>
          <cell r="V886" t="str">
            <v>NULL</v>
          </cell>
          <cell r="W886" t="str">
            <v>NULL</v>
          </cell>
          <cell r="X886" t="str">
            <v>NULL</v>
          </cell>
          <cell r="Y886" t="str">
            <v>NULL</v>
          </cell>
          <cell r="Z886" t="str">
            <v>NULL</v>
          </cell>
          <cell r="AA886" t="str">
            <v>NULL</v>
          </cell>
          <cell r="AB886" t="str">
            <v>NULL</v>
          </cell>
          <cell r="AC886" t="str">
            <v>NULL</v>
          </cell>
          <cell r="AD886">
            <v>4</v>
          </cell>
          <cell r="AE886" t="str">
            <v>SM</v>
          </cell>
          <cell r="AF886">
            <v>4</v>
          </cell>
          <cell r="AG886">
            <v>4</v>
          </cell>
          <cell r="AH886">
            <v>3</v>
          </cell>
          <cell r="AI886">
            <v>4</v>
          </cell>
          <cell r="AJ886" t="str">
            <v>NULL</v>
          </cell>
          <cell r="AK886" t="str">
            <v>NULL</v>
          </cell>
          <cell r="AL886" t="str">
            <v>NULL</v>
          </cell>
        </row>
        <row r="887">
          <cell r="A887">
            <v>133513</v>
          </cell>
          <cell r="B887">
            <v>8252011</v>
          </cell>
          <cell r="C887" t="str">
            <v>Princes Risborough Primary School</v>
          </cell>
          <cell r="D887" t="str">
            <v>South East</v>
          </cell>
          <cell r="E887" t="str">
            <v>South East</v>
          </cell>
          <cell r="F887" t="str">
            <v>Buckinghamshire</v>
          </cell>
          <cell r="G887" t="str">
            <v>Buckingham</v>
          </cell>
          <cell r="H887" t="str">
            <v>HP27 9HY</v>
          </cell>
          <cell r="I887" t="str">
            <v>Community School</v>
          </cell>
          <cell r="J887" t="str">
            <v>Primary</v>
          </cell>
          <cell r="K887" t="str">
            <v>Does not have a sixth form</v>
          </cell>
          <cell r="L887">
            <v>10000453</v>
          </cell>
          <cell r="M887">
            <v>42346</v>
          </cell>
          <cell r="N887">
            <v>42347</v>
          </cell>
          <cell r="O887" t="str">
            <v>Maintained Academy and School Short inspection</v>
          </cell>
          <cell r="P887" t="str">
            <v>Schools - S8 deemed S5</v>
          </cell>
          <cell r="Q887" t="str">
            <v>NULL</v>
          </cell>
          <cell r="R887">
            <v>4</v>
          </cell>
          <cell r="S887" t="str">
            <v>SM</v>
          </cell>
          <cell r="T887">
            <v>4</v>
          </cell>
          <cell r="U887">
            <v>4</v>
          </cell>
          <cell r="V887">
            <v>3</v>
          </cell>
          <cell r="W887">
            <v>4</v>
          </cell>
          <cell r="X887" t="str">
            <v>NULL</v>
          </cell>
          <cell r="Y887">
            <v>4</v>
          </cell>
          <cell r="Z887" t="str">
            <v>NULL</v>
          </cell>
          <cell r="AA887" t="str">
            <v>NULL</v>
          </cell>
          <cell r="AB887" t="str">
            <v>NULL</v>
          </cell>
          <cell r="AC887" t="str">
            <v>NULL</v>
          </cell>
          <cell r="AD887">
            <v>2</v>
          </cell>
          <cell r="AE887" t="str">
            <v>NULL</v>
          </cell>
          <cell r="AF887">
            <v>2</v>
          </cell>
          <cell r="AG887">
            <v>2</v>
          </cell>
          <cell r="AH887">
            <v>2</v>
          </cell>
          <cell r="AI887">
            <v>2</v>
          </cell>
          <cell r="AJ887" t="str">
            <v>NULL</v>
          </cell>
          <cell r="AK887">
            <v>8</v>
          </cell>
          <cell r="AL887" t="str">
            <v>NULL</v>
          </cell>
        </row>
        <row r="888">
          <cell r="A888">
            <v>133558</v>
          </cell>
          <cell r="B888">
            <v>3942340</v>
          </cell>
          <cell r="C888" t="str">
            <v>Dubmire Primary</v>
          </cell>
          <cell r="D888" t="str">
            <v>North East</v>
          </cell>
          <cell r="E888" t="str">
            <v>North East, Yorkshire and the Humber</v>
          </cell>
          <cell r="F888" t="str">
            <v>Sunderland</v>
          </cell>
          <cell r="G888" t="str">
            <v>Houghton and Sunderland South</v>
          </cell>
          <cell r="H888" t="str">
            <v>DH4 6HL</v>
          </cell>
          <cell r="I888" t="str">
            <v>Community School</v>
          </cell>
          <cell r="J888" t="str">
            <v>Primary</v>
          </cell>
          <cell r="K888" t="str">
            <v>Does not have a sixth form</v>
          </cell>
          <cell r="L888">
            <v>10002035</v>
          </cell>
          <cell r="M888">
            <v>42277</v>
          </cell>
          <cell r="N888">
            <v>42278</v>
          </cell>
          <cell r="O888" t="str">
            <v>Requires Improvement S5 Reinspection Visit 1</v>
          </cell>
          <cell r="P888" t="str">
            <v>Schools - S5</v>
          </cell>
          <cell r="Q888" t="str">
            <v>NULL</v>
          </cell>
          <cell r="R888">
            <v>4</v>
          </cell>
          <cell r="S888" t="str">
            <v>SM</v>
          </cell>
          <cell r="T888">
            <v>4</v>
          </cell>
          <cell r="U888">
            <v>4</v>
          </cell>
          <cell r="V888">
            <v>3</v>
          </cell>
          <cell r="W888">
            <v>4</v>
          </cell>
          <cell r="X888" t="str">
            <v>NULL</v>
          </cell>
          <cell r="Y888">
            <v>4</v>
          </cell>
          <cell r="Z888">
            <v>0</v>
          </cell>
          <cell r="AA888" t="str">
            <v>NULL</v>
          </cell>
          <cell r="AB888" t="str">
            <v>NULL</v>
          </cell>
          <cell r="AC888" t="str">
            <v>NULL</v>
          </cell>
          <cell r="AD888">
            <v>3</v>
          </cell>
          <cell r="AE888" t="str">
            <v>NULL</v>
          </cell>
          <cell r="AF888">
            <v>3</v>
          </cell>
          <cell r="AG888">
            <v>3</v>
          </cell>
          <cell r="AH888">
            <v>2</v>
          </cell>
          <cell r="AI888">
            <v>3</v>
          </cell>
          <cell r="AJ888" t="str">
            <v>NULL</v>
          </cell>
          <cell r="AK888" t="str">
            <v>NULL</v>
          </cell>
          <cell r="AL888" t="str">
            <v>NULL</v>
          </cell>
        </row>
        <row r="889">
          <cell r="A889">
            <v>133580</v>
          </cell>
          <cell r="B889">
            <v>8684084</v>
          </cell>
          <cell r="C889" t="str">
            <v>Churchmead Church of England (VA) School</v>
          </cell>
          <cell r="D889" t="str">
            <v>South East</v>
          </cell>
          <cell r="E889" t="str">
            <v>South East</v>
          </cell>
          <cell r="F889" t="str">
            <v>Windsor and Maidenhead</v>
          </cell>
          <cell r="G889" t="str">
            <v>Windsor</v>
          </cell>
          <cell r="H889" t="str">
            <v>SL3 9JQ</v>
          </cell>
          <cell r="I889" t="str">
            <v>Voluntary Aided School</v>
          </cell>
          <cell r="J889" t="str">
            <v>Secondary</v>
          </cell>
          <cell r="K889" t="str">
            <v>Has a sixth form</v>
          </cell>
          <cell r="L889">
            <v>10002292</v>
          </cell>
          <cell r="M889">
            <v>42339</v>
          </cell>
          <cell r="N889">
            <v>42340</v>
          </cell>
          <cell r="O889" t="str">
            <v>Requires Improvement S5 Reinspection Visit 1</v>
          </cell>
          <cell r="P889" t="str">
            <v>Schools - S5</v>
          </cell>
          <cell r="Q889" t="str">
            <v>NULL</v>
          </cell>
          <cell r="R889">
            <v>2</v>
          </cell>
          <cell r="S889" t="str">
            <v>NULL</v>
          </cell>
          <cell r="T889">
            <v>2</v>
          </cell>
          <cell r="U889">
            <v>2</v>
          </cell>
          <cell r="V889">
            <v>2</v>
          </cell>
          <cell r="W889">
            <v>2</v>
          </cell>
          <cell r="X889" t="str">
            <v>NULL</v>
          </cell>
          <cell r="Y889" t="str">
            <v>NULL</v>
          </cell>
          <cell r="Z889" t="str">
            <v>NULL</v>
          </cell>
          <cell r="AA889" t="str">
            <v>NULL</v>
          </cell>
          <cell r="AB889" t="str">
            <v>NULL</v>
          </cell>
          <cell r="AC889" t="str">
            <v>NULL</v>
          </cell>
          <cell r="AD889">
            <v>3</v>
          </cell>
          <cell r="AE889" t="str">
            <v>NULL</v>
          </cell>
          <cell r="AF889">
            <v>3</v>
          </cell>
          <cell r="AG889">
            <v>3</v>
          </cell>
          <cell r="AH889">
            <v>3</v>
          </cell>
          <cell r="AI889">
            <v>3</v>
          </cell>
          <cell r="AJ889" t="str">
            <v>NULL</v>
          </cell>
          <cell r="AK889" t="str">
            <v>NULL</v>
          </cell>
          <cell r="AL889" t="str">
            <v>NULL</v>
          </cell>
        </row>
        <row r="890">
          <cell r="A890">
            <v>133619</v>
          </cell>
          <cell r="B890">
            <v>8672814</v>
          </cell>
          <cell r="C890" t="str">
            <v>Sandy Lane Primary School</v>
          </cell>
          <cell r="D890" t="str">
            <v>South East</v>
          </cell>
          <cell r="E890" t="str">
            <v>South East</v>
          </cell>
          <cell r="F890" t="str">
            <v>Bracknell Forest</v>
          </cell>
          <cell r="G890" t="str">
            <v>Bracknell</v>
          </cell>
          <cell r="H890" t="str">
            <v>RG12 2JG</v>
          </cell>
          <cell r="I890" t="str">
            <v>Community School</v>
          </cell>
          <cell r="J890" t="str">
            <v>Primary</v>
          </cell>
          <cell r="K890" t="str">
            <v>Does not have a sixth form</v>
          </cell>
          <cell r="L890">
            <v>10007321</v>
          </cell>
          <cell r="M890">
            <v>42314</v>
          </cell>
          <cell r="N890">
            <v>42314</v>
          </cell>
          <cell r="O890" t="str">
            <v>Requires Improvement monitoring Visit 1</v>
          </cell>
          <cell r="P890" t="str">
            <v>Schools - S8</v>
          </cell>
          <cell r="Q890" t="str">
            <v>NULL</v>
          </cell>
          <cell r="R890" t="str">
            <v>NULL</v>
          </cell>
          <cell r="S890" t="str">
            <v>NULL</v>
          </cell>
          <cell r="T890" t="str">
            <v>NULL</v>
          </cell>
          <cell r="U890" t="str">
            <v>NULL</v>
          </cell>
          <cell r="V890" t="str">
            <v>NULL</v>
          </cell>
          <cell r="W890" t="str">
            <v>NULL</v>
          </cell>
          <cell r="X890" t="str">
            <v>NULL</v>
          </cell>
          <cell r="Y890" t="str">
            <v>NULL</v>
          </cell>
          <cell r="Z890" t="str">
            <v>NULL</v>
          </cell>
          <cell r="AA890" t="str">
            <v>NULL</v>
          </cell>
          <cell r="AB890" t="str">
            <v>NULL</v>
          </cell>
          <cell r="AC890" t="str">
            <v>NULL</v>
          </cell>
          <cell r="AD890">
            <v>3</v>
          </cell>
          <cell r="AE890" t="str">
            <v>NULL</v>
          </cell>
          <cell r="AF890">
            <v>3</v>
          </cell>
          <cell r="AG890">
            <v>3</v>
          </cell>
          <cell r="AH890">
            <v>2</v>
          </cell>
          <cell r="AI890">
            <v>3</v>
          </cell>
          <cell r="AJ890" t="str">
            <v>NULL</v>
          </cell>
          <cell r="AK890">
            <v>3</v>
          </cell>
          <cell r="AL890">
            <v>9</v>
          </cell>
        </row>
        <row r="891">
          <cell r="A891">
            <v>133653</v>
          </cell>
          <cell r="B891">
            <v>8457000</v>
          </cell>
          <cell r="C891" t="str">
            <v>St Mary's School and 6th Form College</v>
          </cell>
          <cell r="D891" t="str">
            <v>South East</v>
          </cell>
          <cell r="E891" t="str">
            <v>South East</v>
          </cell>
          <cell r="F891" t="str">
            <v>East Sussex</v>
          </cell>
          <cell r="G891" t="str">
            <v>Bexhill and Battle</v>
          </cell>
          <cell r="H891" t="str">
            <v>TN40 2LU</v>
          </cell>
          <cell r="I891" t="str">
            <v>Non-Maintained Special School</v>
          </cell>
          <cell r="J891" t="str">
            <v>Special</v>
          </cell>
          <cell r="K891" t="str">
            <v>Has a sixth form</v>
          </cell>
          <cell r="L891">
            <v>10005276</v>
          </cell>
          <cell r="M891">
            <v>42311</v>
          </cell>
          <cell r="N891">
            <v>42312</v>
          </cell>
          <cell r="O891" t="str">
            <v>Schools into Special Measures Visit 3</v>
          </cell>
          <cell r="P891" t="str">
            <v>Schools - S8</v>
          </cell>
          <cell r="Q891" t="str">
            <v>NULL</v>
          </cell>
          <cell r="R891" t="str">
            <v>NULL</v>
          </cell>
          <cell r="S891" t="str">
            <v>NULL</v>
          </cell>
          <cell r="T891" t="str">
            <v>NULL</v>
          </cell>
          <cell r="U891" t="str">
            <v>NULL</v>
          </cell>
          <cell r="V891" t="str">
            <v>NULL</v>
          </cell>
          <cell r="W891" t="str">
            <v>NULL</v>
          </cell>
          <cell r="X891" t="str">
            <v>NULL</v>
          </cell>
          <cell r="Y891" t="str">
            <v>NULL</v>
          </cell>
          <cell r="Z891" t="str">
            <v>NULL</v>
          </cell>
          <cell r="AA891" t="str">
            <v>NULL</v>
          </cell>
          <cell r="AB891" t="str">
            <v>NULL</v>
          </cell>
          <cell r="AC891" t="str">
            <v>NULL</v>
          </cell>
          <cell r="AD891">
            <v>4</v>
          </cell>
          <cell r="AE891" t="str">
            <v>SM</v>
          </cell>
          <cell r="AF891">
            <v>4</v>
          </cell>
          <cell r="AG891">
            <v>4</v>
          </cell>
          <cell r="AH891">
            <v>4</v>
          </cell>
          <cell r="AI891">
            <v>4</v>
          </cell>
          <cell r="AJ891" t="str">
            <v>NULL</v>
          </cell>
          <cell r="AK891">
            <v>9</v>
          </cell>
          <cell r="AL891">
            <v>4</v>
          </cell>
        </row>
        <row r="892">
          <cell r="A892">
            <v>133659</v>
          </cell>
          <cell r="B892">
            <v>8062001</v>
          </cell>
          <cell r="C892" t="str">
            <v>Ayresome Primary School</v>
          </cell>
          <cell r="D892" t="str">
            <v>North East</v>
          </cell>
          <cell r="E892" t="str">
            <v>North East, Yorkshire and the Humber</v>
          </cell>
          <cell r="F892" t="str">
            <v>Middlesbrough</v>
          </cell>
          <cell r="G892" t="str">
            <v>Middlesbrough</v>
          </cell>
          <cell r="H892" t="str">
            <v>TS1 4NT</v>
          </cell>
          <cell r="I892" t="str">
            <v>Community School</v>
          </cell>
          <cell r="J892" t="str">
            <v>Primary</v>
          </cell>
          <cell r="K892" t="str">
            <v>Does not have a sixth form</v>
          </cell>
          <cell r="L892">
            <v>10002094</v>
          </cell>
          <cell r="M892">
            <v>42270</v>
          </cell>
          <cell r="N892">
            <v>42271</v>
          </cell>
          <cell r="O892" t="str">
            <v>Requires Improvement S5 Reinspection Visit 1</v>
          </cell>
          <cell r="P892" t="str">
            <v>Schools - S5</v>
          </cell>
          <cell r="Q892" t="str">
            <v>NULL</v>
          </cell>
          <cell r="R892">
            <v>3</v>
          </cell>
          <cell r="S892" t="str">
            <v>NULL</v>
          </cell>
          <cell r="T892">
            <v>3</v>
          </cell>
          <cell r="U892">
            <v>3</v>
          </cell>
          <cell r="V892">
            <v>2</v>
          </cell>
          <cell r="W892">
            <v>2</v>
          </cell>
          <cell r="X892" t="str">
            <v>NULL</v>
          </cell>
          <cell r="Y892">
            <v>2</v>
          </cell>
          <cell r="Z892" t="str">
            <v>NULL</v>
          </cell>
          <cell r="AA892" t="str">
            <v>NULL</v>
          </cell>
          <cell r="AB892" t="str">
            <v>NULL</v>
          </cell>
          <cell r="AC892" t="str">
            <v>NULL</v>
          </cell>
          <cell r="AD892">
            <v>3</v>
          </cell>
          <cell r="AE892" t="str">
            <v>NULL</v>
          </cell>
          <cell r="AF892">
            <v>3</v>
          </cell>
          <cell r="AG892">
            <v>3</v>
          </cell>
          <cell r="AH892">
            <v>3</v>
          </cell>
          <cell r="AI892">
            <v>3</v>
          </cell>
          <cell r="AJ892" t="str">
            <v>NULL</v>
          </cell>
          <cell r="AK892" t="str">
            <v>NULL</v>
          </cell>
          <cell r="AL892" t="str">
            <v>NULL</v>
          </cell>
        </row>
        <row r="893">
          <cell r="A893">
            <v>133672</v>
          </cell>
          <cell r="B893">
            <v>8774230</v>
          </cell>
          <cell r="C893" t="str">
            <v>Sir Thomas Boteler Church of England High School</v>
          </cell>
          <cell r="D893" t="str">
            <v>North West</v>
          </cell>
          <cell r="E893" t="str">
            <v>North West</v>
          </cell>
          <cell r="F893" t="str">
            <v>Warrington</v>
          </cell>
          <cell r="G893" t="str">
            <v>Warrington South</v>
          </cell>
          <cell r="H893" t="str">
            <v>WA4 1JL</v>
          </cell>
          <cell r="I893" t="str">
            <v>Voluntary Aided School</v>
          </cell>
          <cell r="J893" t="str">
            <v>Secondary</v>
          </cell>
          <cell r="K893" t="str">
            <v>Does not have a sixth form</v>
          </cell>
          <cell r="L893">
            <v>10004011</v>
          </cell>
          <cell r="M893">
            <v>42284</v>
          </cell>
          <cell r="N893">
            <v>42285</v>
          </cell>
          <cell r="O893" t="str">
            <v>Schools into Special Measures Visit 3</v>
          </cell>
          <cell r="P893" t="str">
            <v>Schools - S8</v>
          </cell>
          <cell r="Q893" t="str">
            <v>NULL</v>
          </cell>
          <cell r="R893" t="str">
            <v>NULL</v>
          </cell>
          <cell r="S893" t="str">
            <v>NULL</v>
          </cell>
          <cell r="T893" t="str">
            <v>NULL</v>
          </cell>
          <cell r="U893" t="str">
            <v>NULL</v>
          </cell>
          <cell r="V893" t="str">
            <v>NULL</v>
          </cell>
          <cell r="W893" t="str">
            <v>NULL</v>
          </cell>
          <cell r="X893" t="str">
            <v>NULL</v>
          </cell>
          <cell r="Y893" t="str">
            <v>NULL</v>
          </cell>
          <cell r="Z893" t="str">
            <v>NULL</v>
          </cell>
          <cell r="AA893" t="str">
            <v>NULL</v>
          </cell>
          <cell r="AB893" t="str">
            <v>NULL</v>
          </cell>
          <cell r="AC893" t="str">
            <v>NULL</v>
          </cell>
          <cell r="AD893">
            <v>4</v>
          </cell>
          <cell r="AE893" t="str">
            <v>SM</v>
          </cell>
          <cell r="AF893">
            <v>4</v>
          </cell>
          <cell r="AG893">
            <v>4</v>
          </cell>
          <cell r="AH893">
            <v>3</v>
          </cell>
          <cell r="AI893">
            <v>4</v>
          </cell>
          <cell r="AJ893" t="str">
            <v>NULL</v>
          </cell>
          <cell r="AK893">
            <v>9</v>
          </cell>
          <cell r="AL893">
            <v>9</v>
          </cell>
        </row>
        <row r="894">
          <cell r="A894">
            <v>133678</v>
          </cell>
          <cell r="B894">
            <v>3551103</v>
          </cell>
          <cell r="C894" t="str">
            <v>Alder Brook Primary Partnership Centre</v>
          </cell>
          <cell r="D894" t="str">
            <v>North West</v>
          </cell>
          <cell r="E894" t="str">
            <v>North West</v>
          </cell>
          <cell r="F894" t="str">
            <v>Salford</v>
          </cell>
          <cell r="G894" t="str">
            <v>Worsley and Eccles South</v>
          </cell>
          <cell r="H894" t="str">
            <v>M30 8LE</v>
          </cell>
          <cell r="I894" t="str">
            <v>Pupil Referral Unit</v>
          </cell>
          <cell r="J894" t="str">
            <v>PRU</v>
          </cell>
          <cell r="K894" t="str">
            <v>Does not have a sixth form</v>
          </cell>
          <cell r="L894">
            <v>10003887</v>
          </cell>
          <cell r="M894">
            <v>42325</v>
          </cell>
          <cell r="N894">
            <v>42325</v>
          </cell>
          <cell r="O894" t="str">
            <v>Maintained Academy and School Short inspection</v>
          </cell>
          <cell r="P894" t="str">
            <v>Schools - Short inspection</v>
          </cell>
          <cell r="Q894" t="str">
            <v>NULL</v>
          </cell>
          <cell r="R894" t="str">
            <v>NULL</v>
          </cell>
          <cell r="S894" t="str">
            <v>NULL</v>
          </cell>
          <cell r="T894" t="str">
            <v>NULL</v>
          </cell>
          <cell r="U894" t="str">
            <v>NULL</v>
          </cell>
          <cell r="V894" t="str">
            <v>NULL</v>
          </cell>
          <cell r="W894" t="str">
            <v>NULL</v>
          </cell>
          <cell r="X894" t="str">
            <v>NULL</v>
          </cell>
          <cell r="Y894" t="str">
            <v>NULL</v>
          </cell>
          <cell r="Z894" t="str">
            <v>NULL</v>
          </cell>
          <cell r="AA894" t="str">
            <v>NULL</v>
          </cell>
          <cell r="AB894" t="str">
            <v>NULL</v>
          </cell>
          <cell r="AC894" t="str">
            <v>NULL</v>
          </cell>
          <cell r="AD894">
            <v>2</v>
          </cell>
          <cell r="AE894" t="str">
            <v>NULL</v>
          </cell>
          <cell r="AF894">
            <v>2</v>
          </cell>
          <cell r="AG894">
            <v>2</v>
          </cell>
          <cell r="AH894">
            <v>2</v>
          </cell>
          <cell r="AI894">
            <v>2</v>
          </cell>
          <cell r="AJ894" t="str">
            <v>NULL</v>
          </cell>
          <cell r="AK894" t="str">
            <v>NULL</v>
          </cell>
          <cell r="AL894" t="str">
            <v>NULL</v>
          </cell>
        </row>
        <row r="895">
          <cell r="A895">
            <v>133700</v>
          </cell>
          <cell r="B895">
            <v>8132003</v>
          </cell>
          <cell r="C895" t="str">
            <v>Lincoln Gardens Primary School</v>
          </cell>
          <cell r="D895" t="str">
            <v>Yorkshire and the Humber</v>
          </cell>
          <cell r="E895" t="str">
            <v>North East, Yorkshire and the Humber</v>
          </cell>
          <cell r="F895" t="str">
            <v>North Lincolnshire</v>
          </cell>
          <cell r="G895" t="str">
            <v>Scunthorpe</v>
          </cell>
          <cell r="H895" t="str">
            <v>DN16 2ED</v>
          </cell>
          <cell r="I895" t="str">
            <v>Community School</v>
          </cell>
          <cell r="J895" t="str">
            <v>Primary</v>
          </cell>
          <cell r="K895" t="str">
            <v>Does not have a sixth form</v>
          </cell>
          <cell r="L895">
            <v>10007172</v>
          </cell>
          <cell r="M895">
            <v>42345</v>
          </cell>
          <cell r="N895">
            <v>42345</v>
          </cell>
          <cell r="O895" t="str">
            <v>Requires Improvement monitoring Visit 1</v>
          </cell>
          <cell r="P895" t="str">
            <v>Schools - S8</v>
          </cell>
          <cell r="Q895" t="str">
            <v>NULL</v>
          </cell>
          <cell r="R895" t="str">
            <v>NULL</v>
          </cell>
          <cell r="S895" t="str">
            <v>NULL</v>
          </cell>
          <cell r="T895" t="str">
            <v>NULL</v>
          </cell>
          <cell r="U895" t="str">
            <v>NULL</v>
          </cell>
          <cell r="V895" t="str">
            <v>NULL</v>
          </cell>
          <cell r="W895" t="str">
            <v>NULL</v>
          </cell>
          <cell r="X895" t="str">
            <v>NULL</v>
          </cell>
          <cell r="Y895" t="str">
            <v>NULL</v>
          </cell>
          <cell r="Z895" t="str">
            <v>NULL</v>
          </cell>
          <cell r="AA895" t="str">
            <v>NULL</v>
          </cell>
          <cell r="AB895" t="str">
            <v>NULL</v>
          </cell>
          <cell r="AC895" t="str">
            <v>NULL</v>
          </cell>
          <cell r="AD895">
            <v>3</v>
          </cell>
          <cell r="AE895" t="str">
            <v>NULL</v>
          </cell>
          <cell r="AF895">
            <v>3</v>
          </cell>
          <cell r="AG895">
            <v>3</v>
          </cell>
          <cell r="AH895">
            <v>2</v>
          </cell>
          <cell r="AI895">
            <v>3</v>
          </cell>
          <cell r="AJ895" t="str">
            <v>NULL</v>
          </cell>
          <cell r="AK895">
            <v>2</v>
          </cell>
          <cell r="AL895">
            <v>9</v>
          </cell>
        </row>
        <row r="896">
          <cell r="A896">
            <v>133707</v>
          </cell>
          <cell r="B896">
            <v>3093001</v>
          </cell>
          <cell r="C896" t="str">
            <v>Mulberry Primary School</v>
          </cell>
          <cell r="D896" t="str">
            <v>London</v>
          </cell>
          <cell r="E896" t="str">
            <v>London</v>
          </cell>
          <cell r="F896" t="str">
            <v>Haringey</v>
          </cell>
          <cell r="G896" t="str">
            <v>Tottenham</v>
          </cell>
          <cell r="H896" t="str">
            <v>N17 9RB</v>
          </cell>
          <cell r="I896" t="str">
            <v>Community School</v>
          </cell>
          <cell r="J896" t="str">
            <v>Primary</v>
          </cell>
          <cell r="K896" t="str">
            <v>Does not have a sixth form</v>
          </cell>
          <cell r="L896">
            <v>10005792</v>
          </cell>
          <cell r="M896">
            <v>42312</v>
          </cell>
          <cell r="N896">
            <v>42312</v>
          </cell>
          <cell r="O896" t="str">
            <v>Section 8 Inspection due to Parental Complaint</v>
          </cell>
          <cell r="P896" t="str">
            <v>Schools - S8</v>
          </cell>
          <cell r="Q896" t="str">
            <v>NULL</v>
          </cell>
          <cell r="R896" t="str">
            <v>NULL</v>
          </cell>
          <cell r="S896" t="str">
            <v>NULL</v>
          </cell>
          <cell r="T896" t="str">
            <v>NULL</v>
          </cell>
          <cell r="U896" t="str">
            <v>NULL</v>
          </cell>
          <cell r="V896" t="str">
            <v>NULL</v>
          </cell>
          <cell r="W896" t="str">
            <v>NULL</v>
          </cell>
          <cell r="X896" t="str">
            <v>NULL</v>
          </cell>
          <cell r="Y896" t="str">
            <v>NULL</v>
          </cell>
          <cell r="Z896" t="str">
            <v>NULL</v>
          </cell>
          <cell r="AA896" t="str">
            <v>NULL</v>
          </cell>
          <cell r="AB896" t="str">
            <v>NULL</v>
          </cell>
          <cell r="AC896" t="str">
            <v>NULL</v>
          </cell>
          <cell r="AD896">
            <v>2</v>
          </cell>
          <cell r="AE896" t="str">
            <v>NULL</v>
          </cell>
          <cell r="AF896">
            <v>2</v>
          </cell>
          <cell r="AG896">
            <v>2</v>
          </cell>
          <cell r="AH896">
            <v>2</v>
          </cell>
          <cell r="AI896">
            <v>2</v>
          </cell>
          <cell r="AJ896" t="str">
            <v>NULL</v>
          </cell>
          <cell r="AK896" t="str">
            <v>NULL</v>
          </cell>
          <cell r="AL896" t="str">
            <v>NULL</v>
          </cell>
        </row>
        <row r="897">
          <cell r="A897">
            <v>133753</v>
          </cell>
          <cell r="B897">
            <v>3801106</v>
          </cell>
          <cell r="C897" t="str">
            <v>Education In Hospital 1 (Airedale)</v>
          </cell>
          <cell r="D897" t="str">
            <v>Yorkshire and the Humber</v>
          </cell>
          <cell r="E897" t="str">
            <v>North East, Yorkshire and the Humber</v>
          </cell>
          <cell r="F897" t="str">
            <v>Bradford</v>
          </cell>
          <cell r="G897" t="str">
            <v>Bradford East</v>
          </cell>
          <cell r="H897" t="str">
            <v>BD4 7EB</v>
          </cell>
          <cell r="I897" t="str">
            <v>Pupil Referral Unit</v>
          </cell>
          <cell r="J897" t="str">
            <v>PRU</v>
          </cell>
          <cell r="K897" t="str">
            <v>Not applicable</v>
          </cell>
          <cell r="L897">
            <v>10001583</v>
          </cell>
          <cell r="M897">
            <v>42269</v>
          </cell>
          <cell r="N897">
            <v>42270</v>
          </cell>
          <cell r="O897" t="str">
            <v>Special Measures S5 ReInspection</v>
          </cell>
          <cell r="P897" t="str">
            <v>Schools - S5</v>
          </cell>
          <cell r="Q897" t="str">
            <v>NULL</v>
          </cell>
          <cell r="R897">
            <v>3</v>
          </cell>
          <cell r="S897" t="str">
            <v>NULL</v>
          </cell>
          <cell r="T897">
            <v>3</v>
          </cell>
          <cell r="U897">
            <v>3</v>
          </cell>
          <cell r="V897">
            <v>2</v>
          </cell>
          <cell r="W897">
            <v>3</v>
          </cell>
          <cell r="X897" t="str">
            <v>NULL</v>
          </cell>
          <cell r="Y897" t="str">
            <v>NULL</v>
          </cell>
          <cell r="Z897" t="str">
            <v>NULL</v>
          </cell>
          <cell r="AA897" t="str">
            <v>NULL</v>
          </cell>
          <cell r="AB897" t="str">
            <v>NULL</v>
          </cell>
          <cell r="AC897" t="str">
            <v>NULL</v>
          </cell>
          <cell r="AD897">
            <v>4</v>
          </cell>
          <cell r="AE897" t="str">
            <v>SM</v>
          </cell>
          <cell r="AF897">
            <v>4</v>
          </cell>
          <cell r="AG897">
            <v>4</v>
          </cell>
          <cell r="AH897">
            <v>2</v>
          </cell>
          <cell r="AI897">
            <v>4</v>
          </cell>
          <cell r="AJ897" t="str">
            <v>NULL</v>
          </cell>
          <cell r="AK897" t="str">
            <v>NULL</v>
          </cell>
          <cell r="AL897" t="str">
            <v>NULL</v>
          </cell>
        </row>
        <row r="898">
          <cell r="A898">
            <v>133754</v>
          </cell>
          <cell r="B898">
            <v>3151100</v>
          </cell>
          <cell r="C898" t="str">
            <v>The Smart Centre</v>
          </cell>
          <cell r="D898" t="str">
            <v>London</v>
          </cell>
          <cell r="E898" t="str">
            <v>London</v>
          </cell>
          <cell r="F898" t="str">
            <v>Merton</v>
          </cell>
          <cell r="G898" t="str">
            <v>Mitcham and Morden</v>
          </cell>
          <cell r="H898" t="str">
            <v>SM4 6PT</v>
          </cell>
          <cell r="I898" t="str">
            <v>Pupil Referral Unit</v>
          </cell>
          <cell r="J898" t="str">
            <v>PRU</v>
          </cell>
          <cell r="K898" t="str">
            <v>Not applicable</v>
          </cell>
          <cell r="L898">
            <v>10001328</v>
          </cell>
          <cell r="M898">
            <v>42283</v>
          </cell>
          <cell r="N898">
            <v>42283</v>
          </cell>
          <cell r="O898" t="str">
            <v>Maintained Academy and School Short inspection</v>
          </cell>
          <cell r="P898" t="str">
            <v>Schools - Short inspection</v>
          </cell>
          <cell r="Q898" t="str">
            <v>NULL</v>
          </cell>
          <cell r="R898" t="str">
            <v>NULL</v>
          </cell>
          <cell r="S898" t="str">
            <v>NULL</v>
          </cell>
          <cell r="T898" t="str">
            <v>NULL</v>
          </cell>
          <cell r="U898" t="str">
            <v>NULL</v>
          </cell>
          <cell r="V898" t="str">
            <v>NULL</v>
          </cell>
          <cell r="W898" t="str">
            <v>NULL</v>
          </cell>
          <cell r="X898" t="str">
            <v>NULL</v>
          </cell>
          <cell r="Y898" t="str">
            <v>NULL</v>
          </cell>
          <cell r="Z898" t="str">
            <v>NULL</v>
          </cell>
          <cell r="AA898" t="str">
            <v>NULL</v>
          </cell>
          <cell r="AB898" t="str">
            <v>NULL</v>
          </cell>
          <cell r="AC898" t="str">
            <v>NULL</v>
          </cell>
          <cell r="AD898">
            <v>2</v>
          </cell>
          <cell r="AE898" t="str">
            <v>NULL</v>
          </cell>
          <cell r="AF898">
            <v>2</v>
          </cell>
          <cell r="AG898">
            <v>2</v>
          </cell>
          <cell r="AH898">
            <v>2</v>
          </cell>
          <cell r="AI898">
            <v>2</v>
          </cell>
          <cell r="AJ898" t="str">
            <v>NULL</v>
          </cell>
          <cell r="AK898" t="str">
            <v>NULL</v>
          </cell>
          <cell r="AL898" t="str">
            <v>NULL</v>
          </cell>
        </row>
        <row r="899">
          <cell r="A899">
            <v>133782</v>
          </cell>
          <cell r="B899">
            <v>8733885</v>
          </cell>
          <cell r="C899" t="str">
            <v>Orchards Church of England Primary School</v>
          </cell>
          <cell r="D899" t="str">
            <v>East of England</v>
          </cell>
          <cell r="E899" t="str">
            <v>East of England</v>
          </cell>
          <cell r="F899" t="str">
            <v>Cambridgeshire</v>
          </cell>
          <cell r="G899" t="str">
            <v>North East Cambridgeshire</v>
          </cell>
          <cell r="H899" t="str">
            <v>PE13 3NP</v>
          </cell>
          <cell r="I899" t="str">
            <v>Voluntary Controlled School</v>
          </cell>
          <cell r="J899" t="str">
            <v>Primary</v>
          </cell>
          <cell r="K899" t="str">
            <v>Does not have a sixth form</v>
          </cell>
          <cell r="L899">
            <v>10006582</v>
          </cell>
          <cell r="M899">
            <v>42278</v>
          </cell>
          <cell r="N899">
            <v>42278</v>
          </cell>
          <cell r="O899" t="str">
            <v>Requires Improvement monitoring Visit 1</v>
          </cell>
          <cell r="P899" t="str">
            <v>Schools - S8</v>
          </cell>
          <cell r="Q899" t="str">
            <v>NULL</v>
          </cell>
          <cell r="R899" t="str">
            <v>NULL</v>
          </cell>
          <cell r="S899" t="str">
            <v>NULL</v>
          </cell>
          <cell r="T899" t="str">
            <v>NULL</v>
          </cell>
          <cell r="U899" t="str">
            <v>NULL</v>
          </cell>
          <cell r="V899" t="str">
            <v>NULL</v>
          </cell>
          <cell r="W899" t="str">
            <v>NULL</v>
          </cell>
          <cell r="X899" t="str">
            <v>NULL</v>
          </cell>
          <cell r="Y899" t="str">
            <v>NULL</v>
          </cell>
          <cell r="Z899" t="str">
            <v>NULL</v>
          </cell>
          <cell r="AA899" t="str">
            <v>NULL</v>
          </cell>
          <cell r="AB899" t="str">
            <v>NULL</v>
          </cell>
          <cell r="AC899" t="str">
            <v>NULL</v>
          </cell>
          <cell r="AD899">
            <v>3</v>
          </cell>
          <cell r="AE899" t="str">
            <v>NULL</v>
          </cell>
          <cell r="AF899">
            <v>3</v>
          </cell>
          <cell r="AG899">
            <v>3</v>
          </cell>
          <cell r="AH899">
            <v>2</v>
          </cell>
          <cell r="AI899">
            <v>3</v>
          </cell>
          <cell r="AJ899" t="str">
            <v>NULL</v>
          </cell>
          <cell r="AK899">
            <v>2</v>
          </cell>
          <cell r="AL899">
            <v>9</v>
          </cell>
        </row>
        <row r="900">
          <cell r="A900">
            <v>133931</v>
          </cell>
          <cell r="B900">
            <v>3173516</v>
          </cell>
          <cell r="C900" t="str">
            <v>Oakdale Junior School</v>
          </cell>
          <cell r="D900" t="str">
            <v>London</v>
          </cell>
          <cell r="E900" t="str">
            <v>London</v>
          </cell>
          <cell r="F900" t="str">
            <v>Redbridge</v>
          </cell>
          <cell r="G900" t="str">
            <v>Ilford North</v>
          </cell>
          <cell r="H900" t="str">
            <v>E18 1JX</v>
          </cell>
          <cell r="I900" t="str">
            <v>Community School</v>
          </cell>
          <cell r="J900" t="str">
            <v>Primary</v>
          </cell>
          <cell r="K900" t="str">
            <v>Does not have a sixth form</v>
          </cell>
          <cell r="L900">
            <v>10001975</v>
          </cell>
          <cell r="M900">
            <v>42340</v>
          </cell>
          <cell r="N900">
            <v>42341</v>
          </cell>
          <cell r="O900" t="str">
            <v>Requires Improvement S5 Reinspection Visit 1</v>
          </cell>
          <cell r="P900" t="str">
            <v>Schools - S5</v>
          </cell>
          <cell r="Q900" t="str">
            <v>NULL</v>
          </cell>
          <cell r="R900">
            <v>2</v>
          </cell>
          <cell r="S900" t="str">
            <v>NULL</v>
          </cell>
          <cell r="T900">
            <v>2</v>
          </cell>
          <cell r="U900">
            <v>2</v>
          </cell>
          <cell r="V900">
            <v>2</v>
          </cell>
          <cell r="W900">
            <v>2</v>
          </cell>
          <cell r="X900" t="str">
            <v>NULL</v>
          </cell>
          <cell r="Y900" t="str">
            <v>NULL</v>
          </cell>
          <cell r="Z900" t="str">
            <v>NULL</v>
          </cell>
          <cell r="AA900" t="str">
            <v>NULL</v>
          </cell>
          <cell r="AB900" t="str">
            <v>NULL</v>
          </cell>
          <cell r="AC900" t="str">
            <v>NULL</v>
          </cell>
          <cell r="AD900">
            <v>3</v>
          </cell>
          <cell r="AE900" t="str">
            <v>NULL</v>
          </cell>
          <cell r="AF900">
            <v>3</v>
          </cell>
          <cell r="AG900">
            <v>3</v>
          </cell>
          <cell r="AH900">
            <v>3</v>
          </cell>
          <cell r="AI900">
            <v>3</v>
          </cell>
          <cell r="AJ900" t="str">
            <v>NULL</v>
          </cell>
          <cell r="AK900" t="str">
            <v>NULL</v>
          </cell>
          <cell r="AL900" t="str">
            <v>NULL</v>
          </cell>
        </row>
        <row r="901">
          <cell r="A901">
            <v>133973</v>
          </cell>
          <cell r="B901">
            <v>9383364</v>
          </cell>
          <cell r="C901" t="str">
            <v>Northgate Primary School</v>
          </cell>
          <cell r="D901" t="str">
            <v>South East</v>
          </cell>
          <cell r="E901" t="str">
            <v>South East</v>
          </cell>
          <cell r="F901" t="str">
            <v>West Sussex</v>
          </cell>
          <cell r="G901" t="str">
            <v>Crawley</v>
          </cell>
          <cell r="H901" t="str">
            <v>RH10 8DX</v>
          </cell>
          <cell r="I901" t="str">
            <v>Community School</v>
          </cell>
          <cell r="J901" t="str">
            <v>Primary</v>
          </cell>
          <cell r="K901" t="str">
            <v>Does not have a sixth form</v>
          </cell>
          <cell r="L901">
            <v>10000452</v>
          </cell>
          <cell r="M901">
            <v>42311</v>
          </cell>
          <cell r="N901">
            <v>42312</v>
          </cell>
          <cell r="O901" t="str">
            <v>Maintained Academy and School Short inspection</v>
          </cell>
          <cell r="P901" t="str">
            <v>Schools - S8 deemed S5</v>
          </cell>
          <cell r="Q901" t="str">
            <v>NULL</v>
          </cell>
          <cell r="R901">
            <v>3</v>
          </cell>
          <cell r="S901" t="str">
            <v>NULL</v>
          </cell>
          <cell r="T901">
            <v>3</v>
          </cell>
          <cell r="U901">
            <v>3</v>
          </cell>
          <cell r="V901">
            <v>3</v>
          </cell>
          <cell r="W901">
            <v>3</v>
          </cell>
          <cell r="X901" t="str">
            <v>NULL</v>
          </cell>
          <cell r="Y901">
            <v>2</v>
          </cell>
          <cell r="Z901" t="str">
            <v>NULL</v>
          </cell>
          <cell r="AA901" t="str">
            <v>NULL</v>
          </cell>
          <cell r="AB901" t="str">
            <v>NULL</v>
          </cell>
          <cell r="AC901" t="str">
            <v>NULL</v>
          </cell>
          <cell r="AD901">
            <v>2</v>
          </cell>
          <cell r="AE901" t="str">
            <v>NULL</v>
          </cell>
          <cell r="AF901">
            <v>2</v>
          </cell>
          <cell r="AG901">
            <v>2</v>
          </cell>
          <cell r="AH901">
            <v>2</v>
          </cell>
          <cell r="AI901">
            <v>2</v>
          </cell>
          <cell r="AJ901" t="str">
            <v>NULL</v>
          </cell>
          <cell r="AK901">
            <v>8</v>
          </cell>
          <cell r="AL901" t="str">
            <v>NULL</v>
          </cell>
        </row>
        <row r="902">
          <cell r="A902">
            <v>134076</v>
          </cell>
          <cell r="B902">
            <v>8062002</v>
          </cell>
          <cell r="C902" t="str">
            <v>Whinney Banks Primary School</v>
          </cell>
          <cell r="D902" t="str">
            <v>North East</v>
          </cell>
          <cell r="E902" t="str">
            <v>North East, Yorkshire and the Humber</v>
          </cell>
          <cell r="F902" t="str">
            <v>Middlesbrough</v>
          </cell>
          <cell r="G902" t="str">
            <v>Middlesbrough</v>
          </cell>
          <cell r="H902" t="str">
            <v>TS5 4QQ</v>
          </cell>
          <cell r="I902" t="str">
            <v>Community School</v>
          </cell>
          <cell r="J902" t="str">
            <v>Primary</v>
          </cell>
          <cell r="K902" t="str">
            <v>Does not have a sixth form</v>
          </cell>
          <cell r="L902">
            <v>10000580</v>
          </cell>
          <cell r="M902">
            <v>42297</v>
          </cell>
          <cell r="N902">
            <v>42297</v>
          </cell>
          <cell r="O902" t="str">
            <v>Maintained Academy and School Short inspection</v>
          </cell>
          <cell r="P902" t="str">
            <v>Schools - Short inspection</v>
          </cell>
          <cell r="Q902" t="str">
            <v>NULL</v>
          </cell>
          <cell r="R902" t="str">
            <v>NULL</v>
          </cell>
          <cell r="S902" t="str">
            <v>NULL</v>
          </cell>
          <cell r="T902" t="str">
            <v>NULL</v>
          </cell>
          <cell r="U902" t="str">
            <v>NULL</v>
          </cell>
          <cell r="V902" t="str">
            <v>NULL</v>
          </cell>
          <cell r="W902" t="str">
            <v>NULL</v>
          </cell>
          <cell r="X902" t="str">
            <v>NULL</v>
          </cell>
          <cell r="Y902" t="str">
            <v>NULL</v>
          </cell>
          <cell r="Z902" t="str">
            <v>NULL</v>
          </cell>
          <cell r="AA902" t="str">
            <v>NULL</v>
          </cell>
          <cell r="AB902" t="str">
            <v>NULL</v>
          </cell>
          <cell r="AC902" t="str">
            <v>NULL</v>
          </cell>
          <cell r="AD902">
            <v>2</v>
          </cell>
          <cell r="AE902" t="str">
            <v>NULL</v>
          </cell>
          <cell r="AF902">
            <v>2</v>
          </cell>
          <cell r="AG902">
            <v>2</v>
          </cell>
          <cell r="AH902">
            <v>1</v>
          </cell>
          <cell r="AI902">
            <v>1</v>
          </cell>
          <cell r="AJ902" t="str">
            <v>NULL</v>
          </cell>
          <cell r="AK902">
            <v>8</v>
          </cell>
          <cell r="AL902" t="str">
            <v>NULL</v>
          </cell>
        </row>
        <row r="903">
          <cell r="A903">
            <v>134083</v>
          </cell>
          <cell r="B903">
            <v>3303413</v>
          </cell>
          <cell r="C903" t="str">
            <v>Springfield Primary School</v>
          </cell>
          <cell r="D903" t="str">
            <v>West Midlands</v>
          </cell>
          <cell r="E903" t="str">
            <v>West Midlands</v>
          </cell>
          <cell r="F903" t="str">
            <v>Birmingham</v>
          </cell>
          <cell r="G903" t="str">
            <v>Birmingham, Hall Green</v>
          </cell>
          <cell r="H903" t="str">
            <v>B13 9NY</v>
          </cell>
          <cell r="I903" t="str">
            <v>Community School</v>
          </cell>
          <cell r="J903" t="str">
            <v>Primary</v>
          </cell>
          <cell r="K903" t="str">
            <v>Not applicable</v>
          </cell>
          <cell r="L903">
            <v>10006575</v>
          </cell>
          <cell r="M903">
            <v>42346</v>
          </cell>
          <cell r="N903">
            <v>42347</v>
          </cell>
          <cell r="O903" t="str">
            <v>Schools into Special Measures Visit 1</v>
          </cell>
          <cell r="P903" t="str">
            <v>Schools - S8</v>
          </cell>
          <cell r="Q903" t="str">
            <v>NULL</v>
          </cell>
          <cell r="R903" t="str">
            <v>NULL</v>
          </cell>
          <cell r="S903" t="str">
            <v>NULL</v>
          </cell>
          <cell r="T903" t="str">
            <v>NULL</v>
          </cell>
          <cell r="U903" t="str">
            <v>NULL</v>
          </cell>
          <cell r="V903" t="str">
            <v>NULL</v>
          </cell>
          <cell r="W903" t="str">
            <v>NULL</v>
          </cell>
          <cell r="X903" t="str">
            <v>NULL</v>
          </cell>
          <cell r="Y903" t="str">
            <v>NULL</v>
          </cell>
          <cell r="Z903" t="str">
            <v>NULL</v>
          </cell>
          <cell r="AA903" t="str">
            <v>NULL</v>
          </cell>
          <cell r="AB903" t="str">
            <v>NULL</v>
          </cell>
          <cell r="AC903" t="str">
            <v>NULL</v>
          </cell>
          <cell r="AD903">
            <v>4</v>
          </cell>
          <cell r="AE903" t="str">
            <v>SM</v>
          </cell>
          <cell r="AF903">
            <v>4</v>
          </cell>
          <cell r="AG903">
            <v>4</v>
          </cell>
          <cell r="AH903">
            <v>4</v>
          </cell>
          <cell r="AI903">
            <v>4</v>
          </cell>
          <cell r="AJ903" t="str">
            <v>NULL</v>
          </cell>
          <cell r="AK903">
            <v>4</v>
          </cell>
          <cell r="AL903">
            <v>9</v>
          </cell>
        </row>
        <row r="904">
          <cell r="A904">
            <v>134159</v>
          </cell>
          <cell r="B904">
            <v>8611111</v>
          </cell>
          <cell r="C904" t="str">
            <v>Merit Pupil Referral Service</v>
          </cell>
          <cell r="D904" t="str">
            <v>West Midlands</v>
          </cell>
          <cell r="E904" t="str">
            <v>West Midlands</v>
          </cell>
          <cell r="F904" t="str">
            <v>Stoke-on-Trent</v>
          </cell>
          <cell r="G904" t="str">
            <v>Stoke-on-Trent Central</v>
          </cell>
          <cell r="H904" t="str">
            <v>ST2 9JA</v>
          </cell>
          <cell r="I904" t="str">
            <v>Pupil Referral Unit</v>
          </cell>
          <cell r="J904" t="str">
            <v>PRU</v>
          </cell>
          <cell r="K904" t="str">
            <v>Does not have a sixth form</v>
          </cell>
          <cell r="L904">
            <v>10005616</v>
          </cell>
          <cell r="M904">
            <v>42347</v>
          </cell>
          <cell r="N904">
            <v>42347</v>
          </cell>
          <cell r="O904" t="str">
            <v>Maintained Academy and School Short inspection</v>
          </cell>
          <cell r="P904" t="str">
            <v>Schools - Short inspection</v>
          </cell>
          <cell r="Q904" t="str">
            <v>NULL</v>
          </cell>
          <cell r="R904" t="str">
            <v>NULL</v>
          </cell>
          <cell r="S904" t="str">
            <v>NULL</v>
          </cell>
          <cell r="T904" t="str">
            <v>NULL</v>
          </cell>
          <cell r="U904" t="str">
            <v>NULL</v>
          </cell>
          <cell r="V904" t="str">
            <v>NULL</v>
          </cell>
          <cell r="W904" t="str">
            <v>NULL</v>
          </cell>
          <cell r="X904" t="str">
            <v>NULL</v>
          </cell>
          <cell r="Y904" t="str">
            <v>NULL</v>
          </cell>
          <cell r="Z904" t="str">
            <v>NULL</v>
          </cell>
          <cell r="AA904" t="str">
            <v>NULL</v>
          </cell>
          <cell r="AB904" t="str">
            <v>NULL</v>
          </cell>
          <cell r="AC904" t="str">
            <v>NULL</v>
          </cell>
          <cell r="AD904">
            <v>2</v>
          </cell>
          <cell r="AE904" t="str">
            <v>NULL</v>
          </cell>
          <cell r="AF904">
            <v>2</v>
          </cell>
          <cell r="AG904">
            <v>2</v>
          </cell>
          <cell r="AH904">
            <v>1</v>
          </cell>
          <cell r="AI904">
            <v>1</v>
          </cell>
          <cell r="AJ904" t="str">
            <v>NULL</v>
          </cell>
          <cell r="AK904" t="str">
            <v>NULL</v>
          </cell>
          <cell r="AL904" t="str">
            <v>NULL</v>
          </cell>
        </row>
        <row r="905">
          <cell r="A905">
            <v>134195</v>
          </cell>
          <cell r="B905">
            <v>3514005</v>
          </cell>
          <cell r="C905" t="str">
            <v>Manchester Mesivta School</v>
          </cell>
          <cell r="D905" t="str">
            <v>North West</v>
          </cell>
          <cell r="E905" t="str">
            <v>North West</v>
          </cell>
          <cell r="F905" t="str">
            <v>Bury</v>
          </cell>
          <cell r="G905" t="str">
            <v>Bury South</v>
          </cell>
          <cell r="H905" t="str">
            <v>M25 0PH</v>
          </cell>
          <cell r="I905" t="str">
            <v>Voluntary Aided School</v>
          </cell>
          <cell r="J905" t="str">
            <v>Secondary</v>
          </cell>
          <cell r="K905" t="str">
            <v>Does not have a sixth form</v>
          </cell>
          <cell r="L905">
            <v>10002275</v>
          </cell>
          <cell r="M905">
            <v>42291</v>
          </cell>
          <cell r="N905">
            <v>42292</v>
          </cell>
          <cell r="O905" t="str">
            <v>Requires Improvement S5 Reinspection Visit 1</v>
          </cell>
          <cell r="P905" t="str">
            <v>Schools - S5</v>
          </cell>
          <cell r="Q905" t="str">
            <v>NULL</v>
          </cell>
          <cell r="R905">
            <v>2</v>
          </cell>
          <cell r="S905" t="str">
            <v>NULL</v>
          </cell>
          <cell r="T905">
            <v>2</v>
          </cell>
          <cell r="U905">
            <v>2</v>
          </cell>
          <cell r="V905">
            <v>2</v>
          </cell>
          <cell r="W905">
            <v>2</v>
          </cell>
          <cell r="X905" t="str">
            <v>NULL</v>
          </cell>
          <cell r="Y905" t="str">
            <v>NULL</v>
          </cell>
          <cell r="Z905" t="str">
            <v>NULL</v>
          </cell>
          <cell r="AA905" t="str">
            <v>NULL</v>
          </cell>
          <cell r="AB905" t="str">
            <v>NULL</v>
          </cell>
          <cell r="AC905" t="str">
            <v>NULL</v>
          </cell>
          <cell r="AD905">
            <v>3</v>
          </cell>
          <cell r="AE905" t="str">
            <v>NULL</v>
          </cell>
          <cell r="AF905">
            <v>3</v>
          </cell>
          <cell r="AG905">
            <v>3</v>
          </cell>
          <cell r="AH905">
            <v>2</v>
          </cell>
          <cell r="AI905">
            <v>3</v>
          </cell>
          <cell r="AJ905" t="str">
            <v>NULL</v>
          </cell>
          <cell r="AK905" t="str">
            <v>NULL</v>
          </cell>
          <cell r="AL905" t="str">
            <v>NULL</v>
          </cell>
        </row>
        <row r="906">
          <cell r="A906">
            <v>134221</v>
          </cell>
          <cell r="B906">
            <v>8016905</v>
          </cell>
          <cell r="C906" t="str">
            <v>The City Academy Bristol</v>
          </cell>
          <cell r="D906" t="str">
            <v>South West</v>
          </cell>
          <cell r="E906" t="str">
            <v>South West</v>
          </cell>
          <cell r="F906" t="str">
            <v>Bristol</v>
          </cell>
          <cell r="G906" t="str">
            <v>Bristol West</v>
          </cell>
          <cell r="H906" t="str">
            <v>BS5 9JH</v>
          </cell>
          <cell r="I906" t="str">
            <v>Academy Sponsor Led</v>
          </cell>
          <cell r="J906" t="str">
            <v>Secondary</v>
          </cell>
          <cell r="K906" t="str">
            <v>Has a sixth form</v>
          </cell>
          <cell r="L906">
            <v>10004022</v>
          </cell>
          <cell r="M906">
            <v>42339</v>
          </cell>
          <cell r="N906">
            <v>42340</v>
          </cell>
          <cell r="O906" t="str">
            <v>Schools into Special Measures Visit 2</v>
          </cell>
          <cell r="P906" t="str">
            <v>Schools - S8</v>
          </cell>
          <cell r="Q906" t="str">
            <v>NULL</v>
          </cell>
          <cell r="R906" t="str">
            <v>NULL</v>
          </cell>
          <cell r="S906" t="str">
            <v>NULL</v>
          </cell>
          <cell r="T906" t="str">
            <v>NULL</v>
          </cell>
          <cell r="U906" t="str">
            <v>NULL</v>
          </cell>
          <cell r="V906" t="str">
            <v>NULL</v>
          </cell>
          <cell r="W906" t="str">
            <v>NULL</v>
          </cell>
          <cell r="X906" t="str">
            <v>NULL</v>
          </cell>
          <cell r="Y906" t="str">
            <v>NULL</v>
          </cell>
          <cell r="Z906" t="str">
            <v>NULL</v>
          </cell>
          <cell r="AA906" t="str">
            <v>NULL</v>
          </cell>
          <cell r="AB906" t="str">
            <v>NULL</v>
          </cell>
          <cell r="AC906" t="str">
            <v>NULL</v>
          </cell>
          <cell r="AD906">
            <v>4</v>
          </cell>
          <cell r="AE906" t="str">
            <v>SM</v>
          </cell>
          <cell r="AF906">
            <v>4</v>
          </cell>
          <cell r="AG906">
            <v>4</v>
          </cell>
          <cell r="AH906">
            <v>3</v>
          </cell>
          <cell r="AI906">
            <v>4</v>
          </cell>
          <cell r="AJ906" t="str">
            <v>NULL</v>
          </cell>
          <cell r="AK906">
            <v>9</v>
          </cell>
          <cell r="AL906">
            <v>4</v>
          </cell>
        </row>
        <row r="907">
          <cell r="A907">
            <v>134225</v>
          </cell>
          <cell r="B907">
            <v>2106906</v>
          </cell>
          <cell r="C907" t="str">
            <v>Harris Academy Peckham</v>
          </cell>
          <cell r="D907" t="str">
            <v>London</v>
          </cell>
          <cell r="E907" t="str">
            <v>London</v>
          </cell>
          <cell r="F907" t="str">
            <v>Southwark</v>
          </cell>
          <cell r="G907" t="str">
            <v>Camberwell and Peckham</v>
          </cell>
          <cell r="H907" t="str">
            <v>SE15 5DZ</v>
          </cell>
          <cell r="I907" t="str">
            <v>Academy Sponsor Led</v>
          </cell>
          <cell r="J907" t="str">
            <v>Secondary</v>
          </cell>
          <cell r="K907" t="str">
            <v>Has a sixth form</v>
          </cell>
          <cell r="L907">
            <v>10000969</v>
          </cell>
          <cell r="M907">
            <v>42277</v>
          </cell>
          <cell r="N907">
            <v>42277</v>
          </cell>
          <cell r="O907" t="str">
            <v>Maintained Academy and School Short inspection</v>
          </cell>
          <cell r="P907" t="str">
            <v>Schools - Short inspection</v>
          </cell>
          <cell r="Q907" t="str">
            <v>NULL</v>
          </cell>
          <cell r="R907" t="str">
            <v>NULL</v>
          </cell>
          <cell r="S907" t="str">
            <v>NULL</v>
          </cell>
          <cell r="T907" t="str">
            <v>NULL</v>
          </cell>
          <cell r="U907" t="str">
            <v>NULL</v>
          </cell>
          <cell r="V907" t="str">
            <v>NULL</v>
          </cell>
          <cell r="W907" t="str">
            <v>NULL</v>
          </cell>
          <cell r="X907" t="str">
            <v>NULL</v>
          </cell>
          <cell r="Y907" t="str">
            <v>NULL</v>
          </cell>
          <cell r="Z907" t="str">
            <v>NULL</v>
          </cell>
          <cell r="AA907" t="str">
            <v>NULL</v>
          </cell>
          <cell r="AB907" t="str">
            <v>NULL</v>
          </cell>
          <cell r="AC907" t="str">
            <v>NULL</v>
          </cell>
          <cell r="AD907">
            <v>2</v>
          </cell>
          <cell r="AE907" t="str">
            <v>NULL</v>
          </cell>
          <cell r="AF907">
            <v>2</v>
          </cell>
          <cell r="AG907">
            <v>2</v>
          </cell>
          <cell r="AH907">
            <v>2</v>
          </cell>
          <cell r="AI907">
            <v>1</v>
          </cell>
          <cell r="AJ907" t="str">
            <v>NULL</v>
          </cell>
          <cell r="AK907">
            <v>9</v>
          </cell>
          <cell r="AL907">
            <v>3</v>
          </cell>
        </row>
        <row r="908">
          <cell r="A908">
            <v>134226</v>
          </cell>
          <cell r="B908">
            <v>3046905</v>
          </cell>
          <cell r="C908" t="str">
            <v>Capital City Academy</v>
          </cell>
          <cell r="D908" t="str">
            <v>London</v>
          </cell>
          <cell r="E908" t="str">
            <v>London</v>
          </cell>
          <cell r="F908" t="str">
            <v>Brent</v>
          </cell>
          <cell r="G908" t="str">
            <v>Brent Central</v>
          </cell>
          <cell r="H908" t="str">
            <v>NW10 3ST</v>
          </cell>
          <cell r="I908" t="str">
            <v>Academy Sponsor Led</v>
          </cell>
          <cell r="J908" t="str">
            <v>Secondary</v>
          </cell>
          <cell r="K908" t="str">
            <v>Has a sixth form</v>
          </cell>
          <cell r="L908">
            <v>10002545</v>
          </cell>
          <cell r="M908">
            <v>42326</v>
          </cell>
          <cell r="N908">
            <v>42327</v>
          </cell>
          <cell r="O908" t="str">
            <v>Serious Weaknesses S5 Reinspection</v>
          </cell>
          <cell r="P908" t="str">
            <v>Schools - S5</v>
          </cell>
          <cell r="Q908" t="str">
            <v>NULL</v>
          </cell>
          <cell r="R908">
            <v>2</v>
          </cell>
          <cell r="S908" t="str">
            <v>NULL</v>
          </cell>
          <cell r="T908">
            <v>2</v>
          </cell>
          <cell r="U908">
            <v>2</v>
          </cell>
          <cell r="V908">
            <v>2</v>
          </cell>
          <cell r="W908">
            <v>2</v>
          </cell>
          <cell r="X908" t="str">
            <v>NULL</v>
          </cell>
          <cell r="Y908" t="str">
            <v>NULL</v>
          </cell>
          <cell r="Z908">
            <v>2</v>
          </cell>
          <cell r="AA908" t="str">
            <v>NULL</v>
          </cell>
          <cell r="AB908" t="str">
            <v>NULL</v>
          </cell>
          <cell r="AC908" t="str">
            <v>NULL</v>
          </cell>
          <cell r="AD908">
            <v>4</v>
          </cell>
          <cell r="AE908" t="str">
            <v>SWK</v>
          </cell>
          <cell r="AF908">
            <v>4</v>
          </cell>
          <cell r="AG908">
            <v>4</v>
          </cell>
          <cell r="AH908">
            <v>3</v>
          </cell>
          <cell r="AI908">
            <v>3</v>
          </cell>
          <cell r="AJ908" t="str">
            <v>NULL</v>
          </cell>
          <cell r="AK908" t="str">
            <v>NULL</v>
          </cell>
          <cell r="AL908" t="str">
            <v>NULL</v>
          </cell>
        </row>
        <row r="909">
          <cell r="A909">
            <v>134236</v>
          </cell>
          <cell r="B909">
            <v>3712032</v>
          </cell>
          <cell r="C909" t="str">
            <v>The Woodlands Primary School</v>
          </cell>
          <cell r="D909" t="str">
            <v>Yorkshire and the Humber</v>
          </cell>
          <cell r="E909" t="str">
            <v>North East, Yorkshire and the Humber</v>
          </cell>
          <cell r="F909" t="str">
            <v>Doncaster</v>
          </cell>
          <cell r="G909" t="str">
            <v>Doncaster North</v>
          </cell>
          <cell r="H909" t="str">
            <v>DN6 7RG</v>
          </cell>
          <cell r="I909" t="str">
            <v>Community School</v>
          </cell>
          <cell r="J909" t="str">
            <v>Primary</v>
          </cell>
          <cell r="K909" t="str">
            <v>Does not have a sixth form</v>
          </cell>
          <cell r="L909">
            <v>10006717</v>
          </cell>
          <cell r="M909">
            <v>42345</v>
          </cell>
          <cell r="N909">
            <v>42345</v>
          </cell>
          <cell r="O909" t="str">
            <v>Requires Improvement monitoring Visit 1</v>
          </cell>
          <cell r="P909" t="str">
            <v>Schools - S8</v>
          </cell>
          <cell r="Q909" t="str">
            <v>NULL</v>
          </cell>
          <cell r="R909" t="str">
            <v>NULL</v>
          </cell>
          <cell r="S909" t="str">
            <v>NULL</v>
          </cell>
          <cell r="T909" t="str">
            <v>NULL</v>
          </cell>
          <cell r="U909" t="str">
            <v>NULL</v>
          </cell>
          <cell r="V909" t="str">
            <v>NULL</v>
          </cell>
          <cell r="W909" t="str">
            <v>NULL</v>
          </cell>
          <cell r="X909" t="str">
            <v>NULL</v>
          </cell>
          <cell r="Y909" t="str">
            <v>NULL</v>
          </cell>
          <cell r="Z909" t="str">
            <v>NULL</v>
          </cell>
          <cell r="AA909" t="str">
            <v>NULL</v>
          </cell>
          <cell r="AB909" t="str">
            <v>NULL</v>
          </cell>
          <cell r="AC909" t="str">
            <v>NULL</v>
          </cell>
          <cell r="AD909">
            <v>3</v>
          </cell>
          <cell r="AE909" t="str">
            <v>NULL</v>
          </cell>
          <cell r="AF909">
            <v>3</v>
          </cell>
          <cell r="AG909">
            <v>3</v>
          </cell>
          <cell r="AH909">
            <v>3</v>
          </cell>
          <cell r="AI909">
            <v>3</v>
          </cell>
          <cell r="AJ909" t="str">
            <v>NULL</v>
          </cell>
          <cell r="AK909">
            <v>3</v>
          </cell>
          <cell r="AL909">
            <v>9</v>
          </cell>
        </row>
        <row r="910">
          <cell r="A910">
            <v>134241</v>
          </cell>
          <cell r="B910">
            <v>8011012</v>
          </cell>
          <cell r="C910" t="str">
            <v>Knowle West Early Years Centre</v>
          </cell>
          <cell r="D910" t="str">
            <v>South West</v>
          </cell>
          <cell r="E910" t="str">
            <v>South West</v>
          </cell>
          <cell r="F910" t="str">
            <v>Bristol</v>
          </cell>
          <cell r="G910" t="str">
            <v>Bristol South</v>
          </cell>
          <cell r="H910" t="str">
            <v>BS4 1NN</v>
          </cell>
          <cell r="I910" t="str">
            <v>LA Nursery School</v>
          </cell>
          <cell r="J910" t="str">
            <v>Nursery</v>
          </cell>
          <cell r="K910" t="str">
            <v>Not applicable</v>
          </cell>
          <cell r="L910">
            <v>10005509</v>
          </cell>
          <cell r="M910">
            <v>42283</v>
          </cell>
          <cell r="N910">
            <v>42283</v>
          </cell>
          <cell r="O910" t="str">
            <v>Maintained Academy and School Short inspection</v>
          </cell>
          <cell r="P910" t="str">
            <v>Schools - Short inspection</v>
          </cell>
          <cell r="Q910" t="str">
            <v>NULL</v>
          </cell>
          <cell r="R910" t="str">
            <v>NULL</v>
          </cell>
          <cell r="S910" t="str">
            <v>NULL</v>
          </cell>
          <cell r="T910" t="str">
            <v>NULL</v>
          </cell>
          <cell r="U910" t="str">
            <v>NULL</v>
          </cell>
          <cell r="V910" t="str">
            <v>NULL</v>
          </cell>
          <cell r="W910" t="str">
            <v>NULL</v>
          </cell>
          <cell r="X910" t="str">
            <v>NULL</v>
          </cell>
          <cell r="Y910" t="str">
            <v>NULL</v>
          </cell>
          <cell r="Z910" t="str">
            <v>NULL</v>
          </cell>
          <cell r="AA910" t="str">
            <v>NULL</v>
          </cell>
          <cell r="AB910" t="str">
            <v>NULL</v>
          </cell>
          <cell r="AC910" t="str">
            <v>NULL</v>
          </cell>
          <cell r="AD910">
            <v>2</v>
          </cell>
          <cell r="AE910" t="str">
            <v>NULL</v>
          </cell>
          <cell r="AF910">
            <v>2</v>
          </cell>
          <cell r="AG910">
            <v>2</v>
          </cell>
          <cell r="AH910">
            <v>1</v>
          </cell>
          <cell r="AI910">
            <v>2</v>
          </cell>
          <cell r="AJ910" t="str">
            <v>NULL</v>
          </cell>
          <cell r="AK910">
            <v>8</v>
          </cell>
          <cell r="AL910" t="str">
            <v>NULL</v>
          </cell>
        </row>
        <row r="911">
          <cell r="A911">
            <v>134253</v>
          </cell>
          <cell r="B911">
            <v>8926905</v>
          </cell>
          <cell r="C911" t="str">
            <v>Djanogly City Academy</v>
          </cell>
          <cell r="D911" t="str">
            <v>East Midlands</v>
          </cell>
          <cell r="E911" t="str">
            <v>East Midlands</v>
          </cell>
          <cell r="F911" t="str">
            <v>Nottingham</v>
          </cell>
          <cell r="G911" t="str">
            <v>Nottingham East</v>
          </cell>
          <cell r="H911" t="str">
            <v>NG7 7AR</v>
          </cell>
          <cell r="I911" t="str">
            <v>Academy Sponsor Led</v>
          </cell>
          <cell r="J911" t="str">
            <v>Secondary</v>
          </cell>
          <cell r="K911" t="str">
            <v>Has a sixth form</v>
          </cell>
          <cell r="L911">
            <v>10005835</v>
          </cell>
          <cell r="M911">
            <v>42269</v>
          </cell>
          <cell r="N911">
            <v>42270</v>
          </cell>
          <cell r="O911" t="str">
            <v>Schools into Special Measures Visit 5</v>
          </cell>
          <cell r="P911" t="str">
            <v>Schools - S8 deemed S5</v>
          </cell>
          <cell r="Q911" t="str">
            <v>NULL</v>
          </cell>
          <cell r="R911">
            <v>3</v>
          </cell>
          <cell r="S911" t="str">
            <v>NULL</v>
          </cell>
          <cell r="T911">
            <v>3</v>
          </cell>
          <cell r="U911">
            <v>3</v>
          </cell>
          <cell r="V911">
            <v>3</v>
          </cell>
          <cell r="W911">
            <v>2</v>
          </cell>
          <cell r="X911" t="str">
            <v>NULL</v>
          </cell>
          <cell r="Y911" t="str">
            <v>NULL</v>
          </cell>
          <cell r="Z911">
            <v>2</v>
          </cell>
          <cell r="AA911" t="str">
            <v>NULL</v>
          </cell>
          <cell r="AB911" t="str">
            <v>NULL</v>
          </cell>
          <cell r="AC911" t="str">
            <v>NULL</v>
          </cell>
          <cell r="AD911">
            <v>4</v>
          </cell>
          <cell r="AE911" t="str">
            <v>SM</v>
          </cell>
          <cell r="AF911">
            <v>4</v>
          </cell>
          <cell r="AG911">
            <v>4</v>
          </cell>
          <cell r="AH911">
            <v>4</v>
          </cell>
          <cell r="AI911">
            <v>4</v>
          </cell>
          <cell r="AJ911" t="str">
            <v>NULL</v>
          </cell>
          <cell r="AK911" t="str">
            <v>NULL</v>
          </cell>
          <cell r="AL911" t="str">
            <v>NULL</v>
          </cell>
        </row>
        <row r="912">
          <cell r="A912">
            <v>134261</v>
          </cell>
          <cell r="B912">
            <v>3367015</v>
          </cell>
          <cell r="C912" t="str">
            <v>New Park School</v>
          </cell>
          <cell r="D912" t="str">
            <v>West Midlands</v>
          </cell>
          <cell r="E912" t="str">
            <v>West Midlands</v>
          </cell>
          <cell r="F912" t="str">
            <v>Wolverhampton</v>
          </cell>
          <cell r="G912" t="str">
            <v>Wolverhampton South West</v>
          </cell>
          <cell r="H912" t="str">
            <v>WV6 0UB</v>
          </cell>
          <cell r="I912" t="str">
            <v>Community Special School</v>
          </cell>
          <cell r="J912" t="str">
            <v>Special</v>
          </cell>
          <cell r="K912" t="str">
            <v>Not applicable</v>
          </cell>
          <cell r="L912">
            <v>10005174</v>
          </cell>
          <cell r="M912">
            <v>42326</v>
          </cell>
          <cell r="N912">
            <v>42327</v>
          </cell>
          <cell r="O912" t="str">
            <v>Schools into Special Measures Visit 5</v>
          </cell>
          <cell r="P912" t="str">
            <v>Schools - S8</v>
          </cell>
          <cell r="Q912" t="str">
            <v>NULL</v>
          </cell>
          <cell r="R912" t="str">
            <v>NULL</v>
          </cell>
          <cell r="S912" t="str">
            <v>NULL</v>
          </cell>
          <cell r="T912" t="str">
            <v>NULL</v>
          </cell>
          <cell r="U912" t="str">
            <v>NULL</v>
          </cell>
          <cell r="V912" t="str">
            <v>NULL</v>
          </cell>
          <cell r="W912" t="str">
            <v>NULL</v>
          </cell>
          <cell r="X912" t="str">
            <v>NULL</v>
          </cell>
          <cell r="Y912" t="str">
            <v>NULL</v>
          </cell>
          <cell r="Z912" t="str">
            <v>NULL</v>
          </cell>
          <cell r="AA912" t="str">
            <v>NULL</v>
          </cell>
          <cell r="AB912" t="str">
            <v>NULL</v>
          </cell>
          <cell r="AC912" t="str">
            <v>NULL</v>
          </cell>
          <cell r="AD912">
            <v>4</v>
          </cell>
          <cell r="AE912" t="str">
            <v>SM</v>
          </cell>
          <cell r="AF912">
            <v>4</v>
          </cell>
          <cell r="AG912">
            <v>4</v>
          </cell>
          <cell r="AH912">
            <v>4</v>
          </cell>
          <cell r="AI912">
            <v>4</v>
          </cell>
          <cell r="AJ912" t="str">
            <v>NULL</v>
          </cell>
          <cell r="AK912" t="str">
            <v>NULL</v>
          </cell>
          <cell r="AL912" t="str">
            <v>NULL</v>
          </cell>
        </row>
        <row r="913">
          <cell r="A913">
            <v>134278</v>
          </cell>
          <cell r="B913">
            <v>3842001</v>
          </cell>
          <cell r="C913" t="str">
            <v>Cobblers Lane Primary School</v>
          </cell>
          <cell r="D913" t="str">
            <v>Yorkshire and the Humber</v>
          </cell>
          <cell r="E913" t="str">
            <v>North East, Yorkshire and the Humber</v>
          </cell>
          <cell r="F913" t="str">
            <v>Wakefield</v>
          </cell>
          <cell r="G913" t="str">
            <v>Normanton, Pontefract and Castleford</v>
          </cell>
          <cell r="H913" t="str">
            <v>WF8 2HN</v>
          </cell>
          <cell r="I913" t="str">
            <v>Foundation School</v>
          </cell>
          <cell r="J913" t="str">
            <v>Primary</v>
          </cell>
          <cell r="K913" t="str">
            <v>Does not have a sixth form</v>
          </cell>
          <cell r="L913">
            <v>10007962</v>
          </cell>
          <cell r="M913">
            <v>42332</v>
          </cell>
          <cell r="N913">
            <v>42332</v>
          </cell>
          <cell r="O913" t="str">
            <v>Requires Improvement monitoring Visit 2</v>
          </cell>
          <cell r="P913" t="str">
            <v>Schools - S8</v>
          </cell>
          <cell r="Q913" t="str">
            <v>NULL</v>
          </cell>
          <cell r="R913" t="str">
            <v>NULL</v>
          </cell>
          <cell r="S913" t="str">
            <v>NULL</v>
          </cell>
          <cell r="T913" t="str">
            <v>NULL</v>
          </cell>
          <cell r="U913" t="str">
            <v>NULL</v>
          </cell>
          <cell r="V913" t="str">
            <v>NULL</v>
          </cell>
          <cell r="W913" t="str">
            <v>NULL</v>
          </cell>
          <cell r="X913" t="str">
            <v>NULL</v>
          </cell>
          <cell r="Y913" t="str">
            <v>NULL</v>
          </cell>
          <cell r="Z913" t="str">
            <v>NULL</v>
          </cell>
          <cell r="AA913" t="str">
            <v>NULL</v>
          </cell>
          <cell r="AB913" t="str">
            <v>NULL</v>
          </cell>
          <cell r="AC913" t="str">
            <v>NULL</v>
          </cell>
          <cell r="AD913">
            <v>3</v>
          </cell>
          <cell r="AE913" t="str">
            <v>NULL</v>
          </cell>
          <cell r="AF913">
            <v>3</v>
          </cell>
          <cell r="AG913">
            <v>3</v>
          </cell>
          <cell r="AH913">
            <v>2</v>
          </cell>
          <cell r="AI913">
            <v>3</v>
          </cell>
          <cell r="AJ913" t="str">
            <v>NULL</v>
          </cell>
          <cell r="AK913">
            <v>2</v>
          </cell>
          <cell r="AL913">
            <v>9</v>
          </cell>
        </row>
        <row r="914">
          <cell r="A914">
            <v>134449</v>
          </cell>
          <cell r="B914">
            <v>3063414</v>
          </cell>
          <cell r="C914" t="str">
            <v>Davidson Primary School</v>
          </cell>
          <cell r="D914" t="str">
            <v>London</v>
          </cell>
          <cell r="E914" t="str">
            <v>London</v>
          </cell>
          <cell r="F914" t="str">
            <v>Croydon</v>
          </cell>
          <cell r="G914" t="str">
            <v>Croydon Central</v>
          </cell>
          <cell r="H914" t="str">
            <v>CR0 6JA</v>
          </cell>
          <cell r="I914" t="str">
            <v>Community School</v>
          </cell>
          <cell r="J914" t="str">
            <v>Primary</v>
          </cell>
          <cell r="K914" t="str">
            <v>Does not have a sixth form</v>
          </cell>
          <cell r="L914">
            <v>10005499</v>
          </cell>
          <cell r="M914">
            <v>42297</v>
          </cell>
          <cell r="N914">
            <v>42298</v>
          </cell>
          <cell r="O914" t="str">
            <v>Maintained Academy and School Short inspection</v>
          </cell>
          <cell r="P914" t="str">
            <v>Schools - S8 deemed S5</v>
          </cell>
          <cell r="Q914" t="str">
            <v>NULL</v>
          </cell>
          <cell r="R914">
            <v>4</v>
          </cell>
          <cell r="S914" t="str">
            <v>SM</v>
          </cell>
          <cell r="T914">
            <v>4</v>
          </cell>
          <cell r="U914">
            <v>4</v>
          </cell>
          <cell r="V914">
            <v>3</v>
          </cell>
          <cell r="W914">
            <v>4</v>
          </cell>
          <cell r="X914" t="str">
            <v>NULL</v>
          </cell>
          <cell r="Y914">
            <v>4</v>
          </cell>
          <cell r="Z914" t="str">
            <v>NULL</v>
          </cell>
          <cell r="AA914" t="str">
            <v>NULL</v>
          </cell>
          <cell r="AB914" t="str">
            <v>NULL</v>
          </cell>
          <cell r="AC914" t="str">
            <v>NULL</v>
          </cell>
          <cell r="AD914">
            <v>2</v>
          </cell>
          <cell r="AE914" t="str">
            <v>NULL</v>
          </cell>
          <cell r="AF914">
            <v>2</v>
          </cell>
          <cell r="AG914">
            <v>2</v>
          </cell>
          <cell r="AH914">
            <v>2</v>
          </cell>
          <cell r="AI914">
            <v>2</v>
          </cell>
          <cell r="AJ914" t="str">
            <v>NULL</v>
          </cell>
          <cell r="AK914" t="str">
            <v>NULL</v>
          </cell>
          <cell r="AL914" t="str">
            <v>NULL</v>
          </cell>
        </row>
        <row r="915">
          <cell r="A915">
            <v>134475</v>
          </cell>
        </row>
        <row r="916">
          <cell r="A916">
            <v>134597</v>
          </cell>
          <cell r="B916">
            <v>3071104</v>
          </cell>
          <cell r="C916" t="str">
            <v>Ealing Primary Centre</v>
          </cell>
          <cell r="D916" t="str">
            <v>London</v>
          </cell>
          <cell r="E916" t="str">
            <v>London</v>
          </cell>
          <cell r="F916" t="str">
            <v>Ealing</v>
          </cell>
          <cell r="G916" t="str">
            <v>Ealing North</v>
          </cell>
          <cell r="H916" t="str">
            <v>UB6 8QJ</v>
          </cell>
          <cell r="I916" t="str">
            <v>Pupil Referral Unit</v>
          </cell>
          <cell r="J916" t="str">
            <v>PRU</v>
          </cell>
          <cell r="K916" t="str">
            <v>Not applicable</v>
          </cell>
          <cell r="L916">
            <v>10006371</v>
          </cell>
          <cell r="M916">
            <v>42311</v>
          </cell>
          <cell r="N916">
            <v>42311</v>
          </cell>
          <cell r="O916" t="str">
            <v>Maintained Academy and School Short inspection</v>
          </cell>
          <cell r="P916" t="str">
            <v>Schools - Short inspection</v>
          </cell>
          <cell r="Q916" t="str">
            <v>NULL</v>
          </cell>
          <cell r="R916" t="str">
            <v>NULL</v>
          </cell>
          <cell r="S916" t="str">
            <v>NULL</v>
          </cell>
          <cell r="T916" t="str">
            <v>NULL</v>
          </cell>
          <cell r="U916" t="str">
            <v>NULL</v>
          </cell>
          <cell r="V916" t="str">
            <v>NULL</v>
          </cell>
          <cell r="W916" t="str">
            <v>NULL</v>
          </cell>
          <cell r="X916" t="str">
            <v>NULL</v>
          </cell>
          <cell r="Y916" t="str">
            <v>NULL</v>
          </cell>
          <cell r="Z916" t="str">
            <v>NULL</v>
          </cell>
          <cell r="AA916" t="str">
            <v>NULL</v>
          </cell>
          <cell r="AB916" t="str">
            <v>NULL</v>
          </cell>
          <cell r="AC916" t="str">
            <v>NULL</v>
          </cell>
          <cell r="AD916">
            <v>2</v>
          </cell>
          <cell r="AE916" t="str">
            <v>NULL</v>
          </cell>
          <cell r="AF916">
            <v>2</v>
          </cell>
          <cell r="AG916">
            <v>2</v>
          </cell>
          <cell r="AH916">
            <v>2</v>
          </cell>
          <cell r="AI916">
            <v>2</v>
          </cell>
          <cell r="AJ916" t="str">
            <v>NULL</v>
          </cell>
          <cell r="AK916">
            <v>9</v>
          </cell>
          <cell r="AL916">
            <v>9</v>
          </cell>
        </row>
        <row r="917">
          <cell r="A917">
            <v>134707</v>
          </cell>
          <cell r="B917">
            <v>8853394</v>
          </cell>
          <cell r="C917" t="str">
            <v>The Fairfield Community Primary School</v>
          </cell>
          <cell r="D917" t="str">
            <v>West Midlands</v>
          </cell>
          <cell r="E917" t="str">
            <v>West Midlands</v>
          </cell>
          <cell r="F917" t="str">
            <v>Worcestershire</v>
          </cell>
          <cell r="G917" t="str">
            <v>Worcester</v>
          </cell>
          <cell r="H917" t="str">
            <v>WR4 9HG</v>
          </cell>
          <cell r="I917" t="str">
            <v>Community School</v>
          </cell>
          <cell r="J917" t="str">
            <v>Primary</v>
          </cell>
          <cell r="K917" t="str">
            <v>Does not have a sixth form</v>
          </cell>
          <cell r="L917">
            <v>10004084</v>
          </cell>
          <cell r="M917">
            <v>42326</v>
          </cell>
          <cell r="N917">
            <v>42327</v>
          </cell>
          <cell r="O917" t="str">
            <v>Schools into Special Measures Visit 2</v>
          </cell>
          <cell r="P917" t="str">
            <v>Schools - S8</v>
          </cell>
          <cell r="Q917" t="str">
            <v>NULL</v>
          </cell>
          <cell r="R917" t="str">
            <v>NULL</v>
          </cell>
          <cell r="S917" t="str">
            <v>NULL</v>
          </cell>
          <cell r="T917" t="str">
            <v>NULL</v>
          </cell>
          <cell r="U917" t="str">
            <v>NULL</v>
          </cell>
          <cell r="V917" t="str">
            <v>NULL</v>
          </cell>
          <cell r="W917" t="str">
            <v>NULL</v>
          </cell>
          <cell r="X917" t="str">
            <v>NULL</v>
          </cell>
          <cell r="Y917" t="str">
            <v>NULL</v>
          </cell>
          <cell r="Z917" t="str">
            <v>NULL</v>
          </cell>
          <cell r="AA917" t="str">
            <v>NULL</v>
          </cell>
          <cell r="AB917" t="str">
            <v>NULL</v>
          </cell>
          <cell r="AC917" t="str">
            <v>NULL</v>
          </cell>
          <cell r="AD917">
            <v>4</v>
          </cell>
          <cell r="AE917" t="str">
            <v>SM</v>
          </cell>
          <cell r="AF917">
            <v>4</v>
          </cell>
          <cell r="AG917">
            <v>4</v>
          </cell>
          <cell r="AH917">
            <v>4</v>
          </cell>
          <cell r="AI917">
            <v>4</v>
          </cell>
          <cell r="AJ917" t="str">
            <v>NULL</v>
          </cell>
          <cell r="AK917">
            <v>4</v>
          </cell>
          <cell r="AL917">
            <v>9</v>
          </cell>
        </row>
        <row r="918">
          <cell r="A918">
            <v>134732</v>
          </cell>
          <cell r="B918">
            <v>9363937</v>
          </cell>
          <cell r="C918" t="str">
            <v>Manorfield Primary and Nursery School</v>
          </cell>
          <cell r="D918" t="str">
            <v>South East</v>
          </cell>
          <cell r="E918" t="str">
            <v>South East</v>
          </cell>
          <cell r="F918" t="str">
            <v>Surrey</v>
          </cell>
          <cell r="G918" t="str">
            <v>East Surrey</v>
          </cell>
          <cell r="H918" t="str">
            <v>RH6 8AL</v>
          </cell>
          <cell r="I918" t="str">
            <v>Community School</v>
          </cell>
          <cell r="J918" t="str">
            <v>Primary</v>
          </cell>
          <cell r="K918" t="str">
            <v>Does not have a sixth form</v>
          </cell>
          <cell r="L918">
            <v>10002315</v>
          </cell>
          <cell r="M918">
            <v>42297</v>
          </cell>
          <cell r="N918">
            <v>42298</v>
          </cell>
          <cell r="O918" t="str">
            <v>Requires Improvement S5 Reinspection Visit 1</v>
          </cell>
          <cell r="P918" t="str">
            <v>Schools - S5</v>
          </cell>
          <cell r="Q918" t="str">
            <v>NULL</v>
          </cell>
          <cell r="R918">
            <v>2</v>
          </cell>
          <cell r="S918" t="str">
            <v>NULL</v>
          </cell>
          <cell r="T918">
            <v>2</v>
          </cell>
          <cell r="U918">
            <v>2</v>
          </cell>
          <cell r="V918">
            <v>2</v>
          </cell>
          <cell r="W918">
            <v>2</v>
          </cell>
          <cell r="X918" t="str">
            <v>NULL</v>
          </cell>
          <cell r="Y918">
            <v>2</v>
          </cell>
          <cell r="Z918" t="str">
            <v>NULL</v>
          </cell>
          <cell r="AA918" t="str">
            <v>NULL</v>
          </cell>
          <cell r="AB918" t="str">
            <v>NULL</v>
          </cell>
          <cell r="AC918" t="str">
            <v>NULL</v>
          </cell>
          <cell r="AD918">
            <v>3</v>
          </cell>
          <cell r="AE918" t="str">
            <v>NULL</v>
          </cell>
          <cell r="AF918">
            <v>3</v>
          </cell>
          <cell r="AG918">
            <v>3</v>
          </cell>
          <cell r="AH918">
            <v>2</v>
          </cell>
          <cell r="AI918">
            <v>3</v>
          </cell>
          <cell r="AJ918" t="str">
            <v>NULL</v>
          </cell>
          <cell r="AK918" t="str">
            <v>NULL</v>
          </cell>
          <cell r="AL918" t="str">
            <v>NULL</v>
          </cell>
        </row>
        <row r="919">
          <cell r="A919">
            <v>134766</v>
          </cell>
          <cell r="B919">
            <v>8961103</v>
          </cell>
          <cell r="C919" t="str">
            <v>Pine Lodge</v>
          </cell>
          <cell r="D919" t="str">
            <v>North West</v>
          </cell>
          <cell r="E919" t="str">
            <v>North West</v>
          </cell>
          <cell r="F919" t="str">
            <v>Cheshire West and Chester</v>
          </cell>
          <cell r="G919" t="str">
            <v>City of Chester</v>
          </cell>
          <cell r="H919" t="str">
            <v>CH2 1AW</v>
          </cell>
          <cell r="I919" t="str">
            <v>Pupil Referral Unit</v>
          </cell>
          <cell r="J919" t="str">
            <v>PRU</v>
          </cell>
          <cell r="K919" t="str">
            <v>Not applicable</v>
          </cell>
          <cell r="L919">
            <v>10001392</v>
          </cell>
          <cell r="M919">
            <v>42318</v>
          </cell>
          <cell r="N919">
            <v>42318</v>
          </cell>
          <cell r="O919" t="str">
            <v>Maintained Academy and School Short inspection</v>
          </cell>
          <cell r="P919" t="str">
            <v>Schools - Short inspection</v>
          </cell>
          <cell r="Q919" t="str">
            <v>NULL</v>
          </cell>
          <cell r="R919" t="str">
            <v>NULL</v>
          </cell>
          <cell r="S919" t="str">
            <v>NULL</v>
          </cell>
          <cell r="T919" t="str">
            <v>NULL</v>
          </cell>
          <cell r="U919" t="str">
            <v>NULL</v>
          </cell>
          <cell r="V919" t="str">
            <v>NULL</v>
          </cell>
          <cell r="W919" t="str">
            <v>NULL</v>
          </cell>
          <cell r="X919" t="str">
            <v>NULL</v>
          </cell>
          <cell r="Y919" t="str">
            <v>NULL</v>
          </cell>
          <cell r="Z919" t="str">
            <v>NULL</v>
          </cell>
          <cell r="AA919" t="str">
            <v>NULL</v>
          </cell>
          <cell r="AB919" t="str">
            <v>NULL</v>
          </cell>
          <cell r="AC919" t="str">
            <v>NULL</v>
          </cell>
          <cell r="AD919">
            <v>1</v>
          </cell>
          <cell r="AE919" t="str">
            <v>NULL</v>
          </cell>
          <cell r="AF919">
            <v>1</v>
          </cell>
          <cell r="AG919">
            <v>1</v>
          </cell>
          <cell r="AH919">
            <v>1</v>
          </cell>
          <cell r="AI919">
            <v>1</v>
          </cell>
          <cell r="AJ919" t="str">
            <v>NULL</v>
          </cell>
          <cell r="AK919" t="str">
            <v>NULL</v>
          </cell>
          <cell r="AL919" t="str">
            <v>NULL</v>
          </cell>
        </row>
        <row r="920">
          <cell r="A920">
            <v>134865</v>
          </cell>
          <cell r="B920">
            <v>3427008</v>
          </cell>
          <cell r="C920" t="str">
            <v>Lansbury Bridge School</v>
          </cell>
          <cell r="D920" t="str">
            <v>North West</v>
          </cell>
          <cell r="E920" t="str">
            <v>North West</v>
          </cell>
          <cell r="F920" t="str">
            <v>St Helens</v>
          </cell>
          <cell r="G920" t="str">
            <v>St Helens North</v>
          </cell>
          <cell r="H920" t="str">
            <v>WA9 1TB</v>
          </cell>
          <cell r="I920" t="str">
            <v>Community Special School</v>
          </cell>
          <cell r="J920" t="str">
            <v>Special</v>
          </cell>
          <cell r="K920" t="str">
            <v>Not applicable</v>
          </cell>
          <cell r="L920">
            <v>10004122</v>
          </cell>
          <cell r="M920">
            <v>42353</v>
          </cell>
          <cell r="N920">
            <v>42354</v>
          </cell>
          <cell r="O920" t="str">
            <v>Schools into Special Measures Visit 3</v>
          </cell>
          <cell r="P920" t="str">
            <v>Schools - S8 deemed S5</v>
          </cell>
          <cell r="Q920" t="str">
            <v>NULL</v>
          </cell>
          <cell r="R920">
            <v>2</v>
          </cell>
          <cell r="S920" t="str">
            <v>NULL</v>
          </cell>
          <cell r="T920">
            <v>2</v>
          </cell>
          <cell r="U920">
            <v>2</v>
          </cell>
          <cell r="V920">
            <v>2</v>
          </cell>
          <cell r="W920">
            <v>2</v>
          </cell>
          <cell r="X920" t="str">
            <v>NULL</v>
          </cell>
          <cell r="Y920">
            <v>2</v>
          </cell>
          <cell r="Z920" t="str">
            <v>NULL</v>
          </cell>
          <cell r="AA920" t="str">
            <v>NULL</v>
          </cell>
          <cell r="AB920" t="str">
            <v>NULL</v>
          </cell>
          <cell r="AC920" t="str">
            <v>NULL</v>
          </cell>
          <cell r="AD920">
            <v>4</v>
          </cell>
          <cell r="AE920" t="str">
            <v>SM</v>
          </cell>
          <cell r="AF920">
            <v>3</v>
          </cell>
          <cell r="AG920">
            <v>3</v>
          </cell>
          <cell r="AH920">
            <v>4</v>
          </cell>
          <cell r="AI920">
            <v>4</v>
          </cell>
          <cell r="AJ920" t="str">
            <v>NULL</v>
          </cell>
          <cell r="AK920">
            <v>4</v>
          </cell>
          <cell r="AL920">
            <v>9</v>
          </cell>
        </row>
        <row r="921">
          <cell r="A921">
            <v>134866</v>
          </cell>
          <cell r="B921">
            <v>8963803</v>
          </cell>
          <cell r="C921" t="str">
            <v>The Acorns Primary and Nursery School</v>
          </cell>
          <cell r="D921" t="str">
            <v>North West</v>
          </cell>
          <cell r="E921" t="str">
            <v>North West</v>
          </cell>
          <cell r="F921" t="str">
            <v>Cheshire West and Chester</v>
          </cell>
          <cell r="G921" t="str">
            <v>Ellesmere Port and Neston</v>
          </cell>
          <cell r="H921" t="str">
            <v>CH65 7ED</v>
          </cell>
          <cell r="I921" t="str">
            <v>Community School</v>
          </cell>
          <cell r="J921" t="str">
            <v>Primary</v>
          </cell>
          <cell r="K921" t="str">
            <v>Does not have a sixth form</v>
          </cell>
          <cell r="L921">
            <v>10006766</v>
          </cell>
          <cell r="M921">
            <v>42348</v>
          </cell>
          <cell r="N921">
            <v>42348</v>
          </cell>
          <cell r="O921" t="str">
            <v>Requires Improvement monitoring Visit 1</v>
          </cell>
          <cell r="P921" t="str">
            <v>Schools - S8</v>
          </cell>
          <cell r="Q921" t="str">
            <v>NULL</v>
          </cell>
          <cell r="R921" t="str">
            <v>NULL</v>
          </cell>
          <cell r="S921" t="str">
            <v>NULL</v>
          </cell>
          <cell r="T921" t="str">
            <v>NULL</v>
          </cell>
          <cell r="U921" t="str">
            <v>NULL</v>
          </cell>
          <cell r="V921" t="str">
            <v>NULL</v>
          </cell>
          <cell r="W921" t="str">
            <v>NULL</v>
          </cell>
          <cell r="X921" t="str">
            <v>NULL</v>
          </cell>
          <cell r="Y921" t="str">
            <v>NULL</v>
          </cell>
          <cell r="Z921" t="str">
            <v>NULL</v>
          </cell>
          <cell r="AA921" t="str">
            <v>NULL</v>
          </cell>
          <cell r="AB921" t="str">
            <v>NULL</v>
          </cell>
          <cell r="AC921" t="str">
            <v>NULL</v>
          </cell>
          <cell r="AD921">
            <v>3</v>
          </cell>
          <cell r="AE921" t="str">
            <v>NULL</v>
          </cell>
          <cell r="AF921">
            <v>3</v>
          </cell>
          <cell r="AG921">
            <v>3</v>
          </cell>
          <cell r="AH921">
            <v>3</v>
          </cell>
          <cell r="AI921">
            <v>3</v>
          </cell>
          <cell r="AJ921" t="str">
            <v>NULL</v>
          </cell>
          <cell r="AK921">
            <v>2</v>
          </cell>
          <cell r="AL921">
            <v>9</v>
          </cell>
        </row>
        <row r="922">
          <cell r="A922">
            <v>134889</v>
          </cell>
          <cell r="B922">
            <v>8927041</v>
          </cell>
          <cell r="C922" t="str">
            <v>Sutherland House School</v>
          </cell>
          <cell r="D922" t="str">
            <v>East Midlands</v>
          </cell>
          <cell r="E922" t="str">
            <v>East Midlands</v>
          </cell>
          <cell r="F922" t="str">
            <v>Nottingham</v>
          </cell>
          <cell r="G922" t="str">
            <v>Nottingham East</v>
          </cell>
          <cell r="H922" t="str">
            <v>NG3 7AP</v>
          </cell>
          <cell r="I922" t="str">
            <v>Non-Maintained Special School</v>
          </cell>
          <cell r="J922" t="str">
            <v>Special</v>
          </cell>
          <cell r="K922" t="str">
            <v>Has a sixth form</v>
          </cell>
          <cell r="L922">
            <v>10007929</v>
          </cell>
          <cell r="M922">
            <v>42283</v>
          </cell>
          <cell r="N922">
            <v>42284</v>
          </cell>
          <cell r="O922" t="str">
            <v>S8 No Formal Designation Visit</v>
          </cell>
          <cell r="P922" t="str">
            <v>Schools - S8 deemed S5</v>
          </cell>
          <cell r="Q922" t="str">
            <v>NULL</v>
          </cell>
          <cell r="R922">
            <v>3</v>
          </cell>
          <cell r="S922" t="str">
            <v>NULL</v>
          </cell>
          <cell r="T922">
            <v>3</v>
          </cell>
          <cell r="U922">
            <v>3</v>
          </cell>
          <cell r="V922">
            <v>2</v>
          </cell>
          <cell r="W922">
            <v>3</v>
          </cell>
          <cell r="X922" t="str">
            <v>NULL</v>
          </cell>
          <cell r="Y922" t="str">
            <v>NULL</v>
          </cell>
          <cell r="Z922">
            <v>3</v>
          </cell>
          <cell r="AA922" t="str">
            <v>NULL</v>
          </cell>
          <cell r="AB922" t="str">
            <v>NULL</v>
          </cell>
          <cell r="AC922" t="str">
            <v>NULL</v>
          </cell>
          <cell r="AD922">
            <v>1</v>
          </cell>
          <cell r="AE922" t="str">
            <v>NULL</v>
          </cell>
          <cell r="AF922">
            <v>2</v>
          </cell>
          <cell r="AG922">
            <v>2</v>
          </cell>
          <cell r="AH922">
            <v>1</v>
          </cell>
          <cell r="AI922">
            <v>1</v>
          </cell>
          <cell r="AJ922" t="str">
            <v>NULL</v>
          </cell>
          <cell r="AK922">
            <v>1</v>
          </cell>
          <cell r="AL922">
            <v>1</v>
          </cell>
        </row>
        <row r="923">
          <cell r="A923">
            <v>134965</v>
          </cell>
          <cell r="B923">
            <v>9263429</v>
          </cell>
          <cell r="C923" t="str">
            <v>Lakenham Primary School</v>
          </cell>
          <cell r="D923" t="str">
            <v>East of England</v>
          </cell>
          <cell r="E923" t="str">
            <v>East of England</v>
          </cell>
          <cell r="F923" t="str">
            <v>Norfolk</v>
          </cell>
          <cell r="G923" t="str">
            <v>Norwich South</v>
          </cell>
          <cell r="H923" t="str">
            <v>NR1 2HL</v>
          </cell>
          <cell r="I923" t="str">
            <v>Foundation School</v>
          </cell>
          <cell r="J923" t="str">
            <v>Primary</v>
          </cell>
          <cell r="K923" t="str">
            <v>Does not have a sixth form</v>
          </cell>
          <cell r="L923">
            <v>10001892</v>
          </cell>
          <cell r="M923">
            <v>42340</v>
          </cell>
          <cell r="N923">
            <v>42341</v>
          </cell>
          <cell r="O923" t="str">
            <v>Requires Improvement S5 Reinspection Visit 1</v>
          </cell>
          <cell r="P923" t="str">
            <v>Schools - S5</v>
          </cell>
          <cell r="Q923" t="str">
            <v>NULL</v>
          </cell>
          <cell r="R923">
            <v>2</v>
          </cell>
          <cell r="S923" t="str">
            <v>NULL</v>
          </cell>
          <cell r="T923">
            <v>2</v>
          </cell>
          <cell r="U923">
            <v>2</v>
          </cell>
          <cell r="V923">
            <v>1</v>
          </cell>
          <cell r="W923">
            <v>2</v>
          </cell>
          <cell r="X923" t="str">
            <v>NULL</v>
          </cell>
          <cell r="Y923">
            <v>2</v>
          </cell>
          <cell r="Z923" t="str">
            <v>NULL</v>
          </cell>
          <cell r="AA923" t="str">
            <v>NULL</v>
          </cell>
          <cell r="AB923" t="str">
            <v>NULL</v>
          </cell>
          <cell r="AC923" t="str">
            <v>NULL</v>
          </cell>
          <cell r="AD923">
            <v>3</v>
          </cell>
          <cell r="AE923" t="str">
            <v>NULL</v>
          </cell>
          <cell r="AF923">
            <v>3</v>
          </cell>
          <cell r="AG923">
            <v>3</v>
          </cell>
          <cell r="AH923">
            <v>2</v>
          </cell>
          <cell r="AI923">
            <v>2</v>
          </cell>
          <cell r="AJ923" t="str">
            <v>NULL</v>
          </cell>
          <cell r="AK923" t="str">
            <v>NULL</v>
          </cell>
          <cell r="AL923" t="str">
            <v>NULL</v>
          </cell>
        </row>
        <row r="924">
          <cell r="A924">
            <v>135007</v>
          </cell>
          <cell r="B924">
            <v>3716905</v>
          </cell>
          <cell r="C924" t="str">
            <v>Trinity Academy</v>
          </cell>
          <cell r="D924" t="str">
            <v>Yorkshire and the Humber</v>
          </cell>
          <cell r="E924" t="str">
            <v>North East, Yorkshire and the Humber</v>
          </cell>
          <cell r="F924" t="str">
            <v>Doncaster</v>
          </cell>
          <cell r="G924" t="str">
            <v>Don Valley</v>
          </cell>
          <cell r="H924" t="str">
            <v>DN8 5BY</v>
          </cell>
          <cell r="I924" t="str">
            <v>Academy Sponsor Led</v>
          </cell>
          <cell r="J924" t="str">
            <v>Secondary</v>
          </cell>
          <cell r="K924" t="str">
            <v>Has a sixth form</v>
          </cell>
          <cell r="L924">
            <v>10004235</v>
          </cell>
          <cell r="M924">
            <v>42269</v>
          </cell>
          <cell r="N924">
            <v>42270</v>
          </cell>
          <cell r="O924" t="str">
            <v>Schools into Special Measures Visit 5</v>
          </cell>
          <cell r="P924" t="str">
            <v>Schools - S8 deemed S5</v>
          </cell>
          <cell r="Q924" t="str">
            <v>NULL</v>
          </cell>
          <cell r="R924">
            <v>3</v>
          </cell>
          <cell r="S924" t="str">
            <v>NULL</v>
          </cell>
          <cell r="T924">
            <v>3</v>
          </cell>
          <cell r="U924">
            <v>3</v>
          </cell>
          <cell r="V924">
            <v>3</v>
          </cell>
          <cell r="W924">
            <v>3</v>
          </cell>
          <cell r="X924" t="str">
            <v>NULL</v>
          </cell>
          <cell r="Y924" t="str">
            <v>NULL</v>
          </cell>
          <cell r="Z924">
            <v>2</v>
          </cell>
          <cell r="AA924" t="str">
            <v>NULL</v>
          </cell>
          <cell r="AB924" t="str">
            <v>NULL</v>
          </cell>
          <cell r="AC924" t="str">
            <v>NULL</v>
          </cell>
          <cell r="AD924">
            <v>4</v>
          </cell>
          <cell r="AE924" t="str">
            <v>SM</v>
          </cell>
          <cell r="AF924">
            <v>4</v>
          </cell>
          <cell r="AG924">
            <v>4</v>
          </cell>
          <cell r="AH924">
            <v>4</v>
          </cell>
          <cell r="AI924">
            <v>4</v>
          </cell>
          <cell r="AJ924" t="str">
            <v>NULL</v>
          </cell>
          <cell r="AK924" t="str">
            <v>NULL</v>
          </cell>
          <cell r="AL924" t="str">
            <v>NULL</v>
          </cell>
        </row>
        <row r="925">
          <cell r="A925">
            <v>135036</v>
          </cell>
          <cell r="B925">
            <v>8853011</v>
          </cell>
          <cell r="C925" t="str">
            <v>St Anne's CofE VC Primary School</v>
          </cell>
          <cell r="D925" t="str">
            <v>West Midlands</v>
          </cell>
          <cell r="E925" t="str">
            <v>West Midlands</v>
          </cell>
          <cell r="F925" t="str">
            <v>Worcestershire</v>
          </cell>
          <cell r="G925" t="str">
            <v>Wyre Forest</v>
          </cell>
          <cell r="H925" t="str">
            <v>DY12 2UQ</v>
          </cell>
          <cell r="I925" t="str">
            <v>Voluntary Controlled School</v>
          </cell>
          <cell r="J925" t="str">
            <v>Primary</v>
          </cell>
          <cell r="K925" t="str">
            <v>Does not have a sixth form</v>
          </cell>
          <cell r="L925">
            <v>10005258</v>
          </cell>
          <cell r="M925">
            <v>42291</v>
          </cell>
          <cell r="N925">
            <v>42292</v>
          </cell>
          <cell r="O925" t="str">
            <v>Schools into Special Measures Visit 2</v>
          </cell>
          <cell r="P925" t="str">
            <v>Schools - S8</v>
          </cell>
          <cell r="Q925" t="str">
            <v>NULL</v>
          </cell>
          <cell r="R925" t="str">
            <v>NULL</v>
          </cell>
          <cell r="S925" t="str">
            <v>NULL</v>
          </cell>
          <cell r="T925" t="str">
            <v>NULL</v>
          </cell>
          <cell r="U925" t="str">
            <v>NULL</v>
          </cell>
          <cell r="V925" t="str">
            <v>NULL</v>
          </cell>
          <cell r="W925" t="str">
            <v>NULL</v>
          </cell>
          <cell r="X925" t="str">
            <v>NULL</v>
          </cell>
          <cell r="Y925" t="str">
            <v>NULL</v>
          </cell>
          <cell r="Z925" t="str">
            <v>NULL</v>
          </cell>
          <cell r="AA925" t="str">
            <v>NULL</v>
          </cell>
          <cell r="AB925" t="str">
            <v>NULL</v>
          </cell>
          <cell r="AC925" t="str">
            <v>NULL</v>
          </cell>
          <cell r="AD925">
            <v>4</v>
          </cell>
          <cell r="AE925" t="str">
            <v>SM</v>
          </cell>
          <cell r="AF925">
            <v>4</v>
          </cell>
          <cell r="AG925">
            <v>4</v>
          </cell>
          <cell r="AH925">
            <v>3</v>
          </cell>
          <cell r="AI925">
            <v>4</v>
          </cell>
          <cell r="AJ925" t="str">
            <v>NULL</v>
          </cell>
          <cell r="AK925">
            <v>2</v>
          </cell>
          <cell r="AL925">
            <v>9</v>
          </cell>
        </row>
        <row r="926">
          <cell r="A926">
            <v>135046</v>
          </cell>
          <cell r="B926">
            <v>8853330</v>
          </cell>
          <cell r="C926" t="str">
            <v>Chaddesley Corbett Endowed Primary School</v>
          </cell>
          <cell r="D926" t="str">
            <v>West Midlands</v>
          </cell>
          <cell r="E926" t="str">
            <v>West Midlands</v>
          </cell>
          <cell r="F926" t="str">
            <v>Worcestershire</v>
          </cell>
          <cell r="G926" t="str">
            <v>Wyre Forest</v>
          </cell>
          <cell r="H926" t="str">
            <v>DY10 4QN</v>
          </cell>
          <cell r="I926" t="str">
            <v>Voluntary Aided School</v>
          </cell>
          <cell r="J926" t="str">
            <v>Primary</v>
          </cell>
          <cell r="K926" t="str">
            <v>Does not have a sixth form</v>
          </cell>
          <cell r="L926">
            <v>10006683</v>
          </cell>
          <cell r="M926">
            <v>42326</v>
          </cell>
          <cell r="N926">
            <v>42326</v>
          </cell>
          <cell r="O926" t="str">
            <v>Requires Improvement monitoring Visit 1</v>
          </cell>
          <cell r="P926" t="str">
            <v>Schools - S8</v>
          </cell>
          <cell r="Q926" t="str">
            <v>NULL</v>
          </cell>
          <cell r="R926" t="str">
            <v>NULL</v>
          </cell>
          <cell r="S926" t="str">
            <v>NULL</v>
          </cell>
          <cell r="T926" t="str">
            <v>NULL</v>
          </cell>
          <cell r="U926" t="str">
            <v>NULL</v>
          </cell>
          <cell r="V926" t="str">
            <v>NULL</v>
          </cell>
          <cell r="W926" t="str">
            <v>NULL</v>
          </cell>
          <cell r="X926" t="str">
            <v>NULL</v>
          </cell>
          <cell r="Y926" t="str">
            <v>NULL</v>
          </cell>
          <cell r="Z926" t="str">
            <v>NULL</v>
          </cell>
          <cell r="AA926" t="str">
            <v>NULL</v>
          </cell>
          <cell r="AB926" t="str">
            <v>NULL</v>
          </cell>
          <cell r="AC926" t="str">
            <v>NULL</v>
          </cell>
          <cell r="AD926">
            <v>3</v>
          </cell>
          <cell r="AE926" t="str">
            <v>NULL</v>
          </cell>
          <cell r="AF926">
            <v>3</v>
          </cell>
          <cell r="AG926">
            <v>3</v>
          </cell>
          <cell r="AH926">
            <v>3</v>
          </cell>
          <cell r="AI926">
            <v>3</v>
          </cell>
          <cell r="AJ926" t="str">
            <v>NULL</v>
          </cell>
          <cell r="AK926">
            <v>2</v>
          </cell>
          <cell r="AL926">
            <v>9</v>
          </cell>
        </row>
        <row r="927">
          <cell r="A927">
            <v>135049</v>
          </cell>
          <cell r="B927">
            <v>8852908</v>
          </cell>
          <cell r="C927" t="str">
            <v>Foley Park Primary School and Nursery</v>
          </cell>
          <cell r="D927" t="str">
            <v>West Midlands</v>
          </cell>
          <cell r="E927" t="str">
            <v>West Midlands</v>
          </cell>
          <cell r="F927" t="str">
            <v>Worcestershire</v>
          </cell>
          <cell r="G927" t="str">
            <v>Wyre Forest</v>
          </cell>
          <cell r="H927" t="str">
            <v>DY11 7AW</v>
          </cell>
          <cell r="I927" t="str">
            <v>Community School</v>
          </cell>
          <cell r="J927" t="str">
            <v>Primary</v>
          </cell>
          <cell r="K927" t="str">
            <v>Does not have a sixth form</v>
          </cell>
          <cell r="L927">
            <v>10002456</v>
          </cell>
          <cell r="M927">
            <v>42340</v>
          </cell>
          <cell r="N927">
            <v>42341</v>
          </cell>
          <cell r="O927" t="str">
            <v>Requires Improvement S5 Reinspection Visit 1</v>
          </cell>
          <cell r="P927" t="str">
            <v>Schools - S5</v>
          </cell>
          <cell r="Q927" t="str">
            <v>NULL</v>
          </cell>
          <cell r="R927">
            <v>2</v>
          </cell>
          <cell r="S927" t="str">
            <v>NULL</v>
          </cell>
          <cell r="T927">
            <v>2</v>
          </cell>
          <cell r="U927">
            <v>2</v>
          </cell>
          <cell r="V927">
            <v>2</v>
          </cell>
          <cell r="W927">
            <v>2</v>
          </cell>
          <cell r="X927" t="str">
            <v>NULL</v>
          </cell>
          <cell r="Y927">
            <v>2</v>
          </cell>
          <cell r="Z927" t="str">
            <v>NULL</v>
          </cell>
          <cell r="AA927" t="str">
            <v>NULL</v>
          </cell>
          <cell r="AB927" t="str">
            <v>NULL</v>
          </cell>
          <cell r="AC927" t="str">
            <v>NULL</v>
          </cell>
          <cell r="AD927">
            <v>3</v>
          </cell>
          <cell r="AE927" t="str">
            <v>NULL</v>
          </cell>
          <cell r="AF927">
            <v>3</v>
          </cell>
          <cell r="AG927">
            <v>3</v>
          </cell>
          <cell r="AH927">
            <v>3</v>
          </cell>
          <cell r="AI927">
            <v>3</v>
          </cell>
          <cell r="AJ927" t="str">
            <v>NULL</v>
          </cell>
          <cell r="AK927" t="str">
            <v>NULL</v>
          </cell>
          <cell r="AL927" t="str">
            <v>NULL</v>
          </cell>
        </row>
        <row r="928">
          <cell r="A928">
            <v>135071</v>
          </cell>
          <cell r="B928">
            <v>3556905</v>
          </cell>
          <cell r="C928" t="str">
            <v>Salford City Academy</v>
          </cell>
          <cell r="D928" t="str">
            <v>North West</v>
          </cell>
          <cell r="E928" t="str">
            <v>North West</v>
          </cell>
          <cell r="F928" t="str">
            <v>Salford</v>
          </cell>
          <cell r="G928" t="str">
            <v>Worsley and Eccles South</v>
          </cell>
          <cell r="H928" t="str">
            <v>M30 7PQ</v>
          </cell>
          <cell r="I928" t="str">
            <v>Academy Sponsor Led</v>
          </cell>
          <cell r="J928" t="str">
            <v>Secondary</v>
          </cell>
          <cell r="K928" t="str">
            <v>Has a sixth form</v>
          </cell>
          <cell r="L928">
            <v>10004290</v>
          </cell>
          <cell r="M928">
            <v>42269</v>
          </cell>
          <cell r="N928">
            <v>42270</v>
          </cell>
          <cell r="O928" t="str">
            <v>Serious Weaknesses S5 Reinspection</v>
          </cell>
          <cell r="P928" t="str">
            <v>Schools - S5</v>
          </cell>
          <cell r="Q928" t="str">
            <v>NULL</v>
          </cell>
          <cell r="R928">
            <v>2</v>
          </cell>
          <cell r="S928" t="str">
            <v>NULL</v>
          </cell>
          <cell r="T928">
            <v>2</v>
          </cell>
          <cell r="U928">
            <v>2</v>
          </cell>
          <cell r="V928">
            <v>2</v>
          </cell>
          <cell r="W928">
            <v>2</v>
          </cell>
          <cell r="X928" t="str">
            <v>NULL</v>
          </cell>
          <cell r="Y928" t="str">
            <v>NULL</v>
          </cell>
          <cell r="Z928">
            <v>2</v>
          </cell>
          <cell r="AA928" t="str">
            <v>NULL</v>
          </cell>
          <cell r="AB928" t="str">
            <v>NULL</v>
          </cell>
          <cell r="AC928" t="str">
            <v>NULL</v>
          </cell>
          <cell r="AD928">
            <v>4</v>
          </cell>
          <cell r="AE928" t="str">
            <v>SWK</v>
          </cell>
          <cell r="AF928">
            <v>4</v>
          </cell>
          <cell r="AG928">
            <v>3</v>
          </cell>
          <cell r="AH928">
            <v>3</v>
          </cell>
          <cell r="AI928">
            <v>3</v>
          </cell>
          <cell r="AJ928" t="str">
            <v>NULL</v>
          </cell>
          <cell r="AK928" t="str">
            <v>NULL</v>
          </cell>
          <cell r="AL928" t="str">
            <v>NULL</v>
          </cell>
        </row>
        <row r="929">
          <cell r="A929">
            <v>135122</v>
          </cell>
          <cell r="B929">
            <v>3574028</v>
          </cell>
          <cell r="C929" t="str">
            <v>Denton Community College</v>
          </cell>
          <cell r="D929" t="str">
            <v>North West</v>
          </cell>
          <cell r="E929" t="str">
            <v>North West</v>
          </cell>
          <cell r="F929" t="str">
            <v>Tameside</v>
          </cell>
          <cell r="G929" t="str">
            <v>Denton and Reddish</v>
          </cell>
          <cell r="H929" t="str">
            <v>M34 3NG</v>
          </cell>
          <cell r="I929" t="str">
            <v>Community School</v>
          </cell>
          <cell r="J929" t="str">
            <v>Secondary</v>
          </cell>
          <cell r="K929" t="str">
            <v>Does not have a sixth form</v>
          </cell>
          <cell r="L929">
            <v>10002198</v>
          </cell>
          <cell r="M929">
            <v>42298</v>
          </cell>
          <cell r="N929">
            <v>42299</v>
          </cell>
          <cell r="O929" t="str">
            <v>Requires Improvement S5 Reinspection Visit 1</v>
          </cell>
          <cell r="P929" t="str">
            <v>Schools - S5</v>
          </cell>
          <cell r="Q929" t="str">
            <v>NULL</v>
          </cell>
          <cell r="R929">
            <v>2</v>
          </cell>
          <cell r="S929" t="str">
            <v>NULL</v>
          </cell>
          <cell r="T929">
            <v>2</v>
          </cell>
          <cell r="U929">
            <v>2</v>
          </cell>
          <cell r="V929">
            <v>2</v>
          </cell>
          <cell r="W929">
            <v>2</v>
          </cell>
          <cell r="X929" t="str">
            <v>NULL</v>
          </cell>
          <cell r="Y929" t="str">
            <v>NULL</v>
          </cell>
          <cell r="Z929" t="str">
            <v>NULL</v>
          </cell>
          <cell r="AA929" t="str">
            <v>NULL</v>
          </cell>
          <cell r="AB929" t="str">
            <v>NULL</v>
          </cell>
          <cell r="AC929" t="str">
            <v>NULL</v>
          </cell>
          <cell r="AD929">
            <v>3</v>
          </cell>
          <cell r="AE929" t="str">
            <v>NULL</v>
          </cell>
          <cell r="AF929">
            <v>3</v>
          </cell>
          <cell r="AG929">
            <v>3</v>
          </cell>
          <cell r="AH929">
            <v>2</v>
          </cell>
          <cell r="AI929">
            <v>3</v>
          </cell>
          <cell r="AJ929" t="str">
            <v>NULL</v>
          </cell>
          <cell r="AK929" t="str">
            <v>NULL</v>
          </cell>
          <cell r="AL929" t="str">
            <v>NULL</v>
          </cell>
        </row>
        <row r="930">
          <cell r="A930">
            <v>135195</v>
          </cell>
          <cell r="B930">
            <v>8866908</v>
          </cell>
          <cell r="C930" t="str">
            <v>Folkestone Academy</v>
          </cell>
          <cell r="D930" t="str">
            <v>South East</v>
          </cell>
          <cell r="E930" t="str">
            <v>South East</v>
          </cell>
          <cell r="F930" t="str">
            <v>Kent</v>
          </cell>
          <cell r="G930" t="str">
            <v>Folkestone and Hythe</v>
          </cell>
          <cell r="H930" t="str">
            <v>CT19 5FP</v>
          </cell>
          <cell r="I930" t="str">
            <v>Academy Sponsor Led</v>
          </cell>
          <cell r="J930" t="str">
            <v>Secondary</v>
          </cell>
          <cell r="K930" t="str">
            <v>Has a sixth form</v>
          </cell>
          <cell r="L930">
            <v>10005781</v>
          </cell>
          <cell r="M930">
            <v>42297</v>
          </cell>
          <cell r="N930">
            <v>42298</v>
          </cell>
          <cell r="O930" t="str">
            <v>Requires Improvement S5 Reinspection Visit 1</v>
          </cell>
          <cell r="P930" t="str">
            <v>Schools - S5</v>
          </cell>
          <cell r="Q930" t="str">
            <v>NULL</v>
          </cell>
          <cell r="R930">
            <v>2</v>
          </cell>
          <cell r="S930" t="str">
            <v>NULL</v>
          </cell>
          <cell r="T930">
            <v>2</v>
          </cell>
          <cell r="U930">
            <v>2</v>
          </cell>
          <cell r="V930">
            <v>2</v>
          </cell>
          <cell r="W930">
            <v>2</v>
          </cell>
          <cell r="X930" t="str">
            <v>NULL</v>
          </cell>
          <cell r="Y930">
            <v>1</v>
          </cell>
          <cell r="Z930">
            <v>2</v>
          </cell>
          <cell r="AA930" t="str">
            <v>NULL</v>
          </cell>
          <cell r="AB930" t="str">
            <v>NULL</v>
          </cell>
          <cell r="AC930" t="str">
            <v>NULL</v>
          </cell>
          <cell r="AD930">
            <v>3</v>
          </cell>
          <cell r="AE930" t="str">
            <v>NULL</v>
          </cell>
          <cell r="AF930">
            <v>3</v>
          </cell>
          <cell r="AG930">
            <v>3</v>
          </cell>
          <cell r="AH930">
            <v>2</v>
          </cell>
          <cell r="AI930">
            <v>2</v>
          </cell>
          <cell r="AJ930" t="str">
            <v>NULL</v>
          </cell>
          <cell r="AK930" t="str">
            <v>NULL</v>
          </cell>
          <cell r="AL930" t="str">
            <v>NULL</v>
          </cell>
        </row>
        <row r="931">
          <cell r="A931">
            <v>135204</v>
          </cell>
          <cell r="B931">
            <v>8603499</v>
          </cell>
          <cell r="C931" t="str">
            <v>Langdale Primary School</v>
          </cell>
          <cell r="D931" t="str">
            <v>West Midlands</v>
          </cell>
          <cell r="E931" t="str">
            <v>West Midlands</v>
          </cell>
          <cell r="F931" t="str">
            <v>Staffordshire</v>
          </cell>
          <cell r="G931" t="str">
            <v>Newcastle-under-Lyme</v>
          </cell>
          <cell r="H931" t="str">
            <v>ST5 3QE</v>
          </cell>
          <cell r="I931" t="str">
            <v>Foundation School</v>
          </cell>
          <cell r="J931" t="str">
            <v>Primary</v>
          </cell>
          <cell r="K931" t="str">
            <v>Does not have a sixth form</v>
          </cell>
          <cell r="L931">
            <v>10006677</v>
          </cell>
          <cell r="M931">
            <v>42312</v>
          </cell>
          <cell r="N931">
            <v>42312</v>
          </cell>
          <cell r="O931" t="str">
            <v>Requires Improvement monitoring Visit 1</v>
          </cell>
          <cell r="P931" t="str">
            <v>Schools - S8</v>
          </cell>
          <cell r="Q931" t="str">
            <v>NULL</v>
          </cell>
          <cell r="R931" t="str">
            <v>NULL</v>
          </cell>
          <cell r="S931" t="str">
            <v>NULL</v>
          </cell>
          <cell r="T931" t="str">
            <v>NULL</v>
          </cell>
          <cell r="U931" t="str">
            <v>NULL</v>
          </cell>
          <cell r="V931" t="str">
            <v>NULL</v>
          </cell>
          <cell r="W931" t="str">
            <v>NULL</v>
          </cell>
          <cell r="X931" t="str">
            <v>NULL</v>
          </cell>
          <cell r="Y931" t="str">
            <v>NULL</v>
          </cell>
          <cell r="Z931" t="str">
            <v>NULL</v>
          </cell>
          <cell r="AA931" t="str">
            <v>NULL</v>
          </cell>
          <cell r="AB931" t="str">
            <v>NULL</v>
          </cell>
          <cell r="AC931" t="str">
            <v>NULL</v>
          </cell>
          <cell r="AD931">
            <v>3</v>
          </cell>
          <cell r="AE931" t="str">
            <v>NULL</v>
          </cell>
          <cell r="AF931">
            <v>3</v>
          </cell>
          <cell r="AG931">
            <v>3</v>
          </cell>
          <cell r="AH931">
            <v>2</v>
          </cell>
          <cell r="AI931">
            <v>3</v>
          </cell>
          <cell r="AJ931" t="str">
            <v>NULL</v>
          </cell>
          <cell r="AK931">
            <v>3</v>
          </cell>
          <cell r="AL931">
            <v>9</v>
          </cell>
        </row>
        <row r="932">
          <cell r="A932">
            <v>135211</v>
          </cell>
          <cell r="B932">
            <v>3103514</v>
          </cell>
          <cell r="C932" t="str">
            <v>Cedars Manor School</v>
          </cell>
          <cell r="D932" t="str">
            <v>London</v>
          </cell>
          <cell r="E932" t="str">
            <v>London</v>
          </cell>
          <cell r="F932" t="str">
            <v>Harrow</v>
          </cell>
          <cell r="G932" t="str">
            <v>Harrow East</v>
          </cell>
          <cell r="H932" t="str">
            <v>HA3 6LS</v>
          </cell>
          <cell r="I932" t="str">
            <v>Community School</v>
          </cell>
          <cell r="J932" t="str">
            <v>Primary</v>
          </cell>
          <cell r="K932" t="str">
            <v>Does not have a sixth form</v>
          </cell>
          <cell r="L932">
            <v>10001506</v>
          </cell>
          <cell r="M932">
            <v>42326</v>
          </cell>
          <cell r="N932">
            <v>42326</v>
          </cell>
          <cell r="O932" t="str">
            <v>Maintained Academy and School Short inspection</v>
          </cell>
          <cell r="P932" t="str">
            <v>Schools - Short inspection</v>
          </cell>
          <cell r="Q932" t="str">
            <v>NULL</v>
          </cell>
          <cell r="R932" t="str">
            <v>NULL</v>
          </cell>
          <cell r="S932" t="str">
            <v>NULL</v>
          </cell>
          <cell r="T932" t="str">
            <v>NULL</v>
          </cell>
          <cell r="U932" t="str">
            <v>NULL</v>
          </cell>
          <cell r="V932" t="str">
            <v>NULL</v>
          </cell>
          <cell r="W932" t="str">
            <v>NULL</v>
          </cell>
          <cell r="X932" t="str">
            <v>NULL</v>
          </cell>
          <cell r="Y932" t="str">
            <v>NULL</v>
          </cell>
          <cell r="Z932" t="str">
            <v>NULL</v>
          </cell>
          <cell r="AA932" t="str">
            <v>NULL</v>
          </cell>
          <cell r="AB932" t="str">
            <v>NULL</v>
          </cell>
          <cell r="AC932" t="str">
            <v>NULL</v>
          </cell>
          <cell r="AD932">
            <v>2</v>
          </cell>
          <cell r="AE932" t="str">
            <v>NULL</v>
          </cell>
          <cell r="AF932">
            <v>2</v>
          </cell>
          <cell r="AG932">
            <v>2</v>
          </cell>
          <cell r="AH932">
            <v>2</v>
          </cell>
          <cell r="AI932">
            <v>2</v>
          </cell>
          <cell r="AJ932" t="str">
            <v>NULL</v>
          </cell>
          <cell r="AK932">
            <v>1</v>
          </cell>
          <cell r="AL932">
            <v>9</v>
          </cell>
        </row>
        <row r="933">
          <cell r="A933">
            <v>135283</v>
          </cell>
          <cell r="B933">
            <v>9283514</v>
          </cell>
          <cell r="C933" t="str">
            <v>Little Stanion Primary School</v>
          </cell>
          <cell r="D933" t="str">
            <v>East Midlands</v>
          </cell>
          <cell r="E933" t="str">
            <v>East Midlands</v>
          </cell>
          <cell r="F933" t="str">
            <v>Northamptonshire</v>
          </cell>
          <cell r="G933" t="str">
            <v>Corby</v>
          </cell>
          <cell r="H933" t="str">
            <v>NN18 8FY</v>
          </cell>
          <cell r="I933" t="str">
            <v>Community School</v>
          </cell>
          <cell r="J933" t="str">
            <v>Primary</v>
          </cell>
          <cell r="K933" t="str">
            <v>Does not have a sixth form</v>
          </cell>
          <cell r="L933">
            <v>10001821</v>
          </cell>
          <cell r="M933">
            <v>42292</v>
          </cell>
          <cell r="N933">
            <v>42293</v>
          </cell>
          <cell r="O933" t="str">
            <v>Requires Improvement S5 Reinspection Visit 1</v>
          </cell>
          <cell r="P933" t="str">
            <v>Schools - S5</v>
          </cell>
          <cell r="Q933" t="str">
            <v>NULL</v>
          </cell>
          <cell r="R933">
            <v>2</v>
          </cell>
          <cell r="S933" t="str">
            <v>NULL</v>
          </cell>
          <cell r="T933">
            <v>2</v>
          </cell>
          <cell r="U933">
            <v>2</v>
          </cell>
          <cell r="V933">
            <v>2</v>
          </cell>
          <cell r="W933">
            <v>2</v>
          </cell>
          <cell r="X933" t="str">
            <v>NULL</v>
          </cell>
          <cell r="Y933">
            <v>2</v>
          </cell>
          <cell r="Z933" t="str">
            <v>NULL</v>
          </cell>
          <cell r="AA933" t="str">
            <v>NULL</v>
          </cell>
          <cell r="AB933" t="str">
            <v>NULL</v>
          </cell>
          <cell r="AC933" t="str">
            <v>NULL</v>
          </cell>
          <cell r="AD933">
            <v>3</v>
          </cell>
          <cell r="AE933" t="str">
            <v>NULL</v>
          </cell>
          <cell r="AF933">
            <v>3</v>
          </cell>
          <cell r="AG933">
            <v>3</v>
          </cell>
          <cell r="AH933">
            <v>2</v>
          </cell>
          <cell r="AI933">
            <v>3</v>
          </cell>
          <cell r="AJ933" t="str">
            <v>NULL</v>
          </cell>
          <cell r="AK933" t="str">
            <v>NULL</v>
          </cell>
          <cell r="AL933" t="str">
            <v>NULL</v>
          </cell>
        </row>
        <row r="934">
          <cell r="A934">
            <v>135286</v>
          </cell>
          <cell r="B934">
            <v>3913875</v>
          </cell>
          <cell r="C934" t="str">
            <v>Brunton First School</v>
          </cell>
          <cell r="D934" t="str">
            <v>North East</v>
          </cell>
          <cell r="E934" t="str">
            <v>North East, Yorkshire and the Humber</v>
          </cell>
          <cell r="F934" t="str">
            <v>Newcastle upon Tyne</v>
          </cell>
          <cell r="G934" t="str">
            <v>Newcastle upon Tyne North</v>
          </cell>
          <cell r="H934" t="str">
            <v>NE13 9BD</v>
          </cell>
          <cell r="I934" t="str">
            <v>Foundation School</v>
          </cell>
          <cell r="J934" t="str">
            <v>Primary</v>
          </cell>
          <cell r="K934" t="str">
            <v>Does not have a sixth form</v>
          </cell>
          <cell r="L934">
            <v>10001124</v>
          </cell>
          <cell r="M934">
            <v>42311</v>
          </cell>
          <cell r="N934">
            <v>42312</v>
          </cell>
          <cell r="O934" t="str">
            <v>Maintained Academy and School Short inspection</v>
          </cell>
          <cell r="P934" t="str">
            <v>Schools - S8 deemed S5</v>
          </cell>
          <cell r="Q934" t="str">
            <v>NULL</v>
          </cell>
          <cell r="R934">
            <v>2</v>
          </cell>
          <cell r="S934" t="str">
            <v>NULL</v>
          </cell>
          <cell r="T934">
            <v>2</v>
          </cell>
          <cell r="U934">
            <v>2</v>
          </cell>
          <cell r="V934">
            <v>2</v>
          </cell>
          <cell r="W934">
            <v>2</v>
          </cell>
          <cell r="X934" t="str">
            <v>NULL</v>
          </cell>
          <cell r="Y934">
            <v>2</v>
          </cell>
          <cell r="Z934" t="str">
            <v>NULL</v>
          </cell>
          <cell r="AA934" t="str">
            <v>NULL</v>
          </cell>
          <cell r="AB934" t="str">
            <v>NULL</v>
          </cell>
          <cell r="AC934" t="str">
            <v>NULL</v>
          </cell>
          <cell r="AD934">
            <v>2</v>
          </cell>
          <cell r="AE934" t="str">
            <v>NULL</v>
          </cell>
          <cell r="AF934">
            <v>2</v>
          </cell>
          <cell r="AG934">
            <v>2</v>
          </cell>
          <cell r="AH934">
            <v>1</v>
          </cell>
          <cell r="AI934">
            <v>2</v>
          </cell>
          <cell r="AJ934" t="str">
            <v>NULL</v>
          </cell>
          <cell r="AK934">
            <v>2</v>
          </cell>
          <cell r="AL934">
            <v>9</v>
          </cell>
        </row>
        <row r="935">
          <cell r="A935">
            <v>135305</v>
          </cell>
          <cell r="B935">
            <v>8866911</v>
          </cell>
          <cell r="C935" t="str">
            <v>Spires Academy</v>
          </cell>
          <cell r="D935" t="str">
            <v>South East</v>
          </cell>
          <cell r="E935" t="str">
            <v>South East</v>
          </cell>
          <cell r="F935" t="str">
            <v>Kent</v>
          </cell>
          <cell r="G935" t="str">
            <v>Canterbury</v>
          </cell>
          <cell r="H935" t="str">
            <v>CT2 0HD</v>
          </cell>
          <cell r="I935" t="str">
            <v>Academy Sponsor Led</v>
          </cell>
          <cell r="J935" t="str">
            <v>Secondary</v>
          </cell>
          <cell r="K935" t="str">
            <v>Has a sixth form</v>
          </cell>
          <cell r="L935">
            <v>10007310</v>
          </cell>
          <cell r="M935">
            <v>42314</v>
          </cell>
          <cell r="N935">
            <v>42314</v>
          </cell>
          <cell r="O935" t="str">
            <v>Requires Improvement monitoring Visit 1</v>
          </cell>
          <cell r="P935" t="str">
            <v>Schools - S8</v>
          </cell>
          <cell r="Q935" t="str">
            <v>NULL</v>
          </cell>
          <cell r="R935" t="str">
            <v>NULL</v>
          </cell>
          <cell r="S935" t="str">
            <v>NULL</v>
          </cell>
          <cell r="T935" t="str">
            <v>NULL</v>
          </cell>
          <cell r="U935" t="str">
            <v>NULL</v>
          </cell>
          <cell r="V935" t="str">
            <v>NULL</v>
          </cell>
          <cell r="W935" t="str">
            <v>NULL</v>
          </cell>
          <cell r="X935" t="str">
            <v>NULL</v>
          </cell>
          <cell r="Y935" t="str">
            <v>NULL</v>
          </cell>
          <cell r="Z935" t="str">
            <v>NULL</v>
          </cell>
          <cell r="AA935" t="str">
            <v>NULL</v>
          </cell>
          <cell r="AB935" t="str">
            <v>NULL</v>
          </cell>
          <cell r="AC935" t="str">
            <v>NULL</v>
          </cell>
          <cell r="AD935">
            <v>3</v>
          </cell>
          <cell r="AE935" t="str">
            <v>NULL</v>
          </cell>
          <cell r="AF935">
            <v>3</v>
          </cell>
          <cell r="AG935">
            <v>3</v>
          </cell>
          <cell r="AH935">
            <v>3</v>
          </cell>
          <cell r="AI935">
            <v>3</v>
          </cell>
          <cell r="AJ935" t="str">
            <v>NULL</v>
          </cell>
          <cell r="AK935">
            <v>9</v>
          </cell>
          <cell r="AL935">
            <v>3</v>
          </cell>
        </row>
        <row r="936">
          <cell r="A936">
            <v>135313</v>
          </cell>
          <cell r="B936">
            <v>3546905</v>
          </cell>
          <cell r="C936" t="str">
            <v>St Anne's Church of England Academy</v>
          </cell>
          <cell r="D936" t="str">
            <v>North West</v>
          </cell>
          <cell r="E936" t="str">
            <v>North West</v>
          </cell>
          <cell r="F936" t="str">
            <v>Rochdale</v>
          </cell>
          <cell r="G936" t="str">
            <v>Heywood and Middleton</v>
          </cell>
          <cell r="H936" t="str">
            <v>M24 6XN</v>
          </cell>
          <cell r="I936" t="str">
            <v>Academy Sponsor Led</v>
          </cell>
          <cell r="J936" t="str">
            <v>Secondary</v>
          </cell>
          <cell r="K936" t="str">
            <v>Has a sixth form</v>
          </cell>
          <cell r="L936">
            <v>10005527</v>
          </cell>
          <cell r="M936">
            <v>42325</v>
          </cell>
          <cell r="N936">
            <v>42326</v>
          </cell>
          <cell r="O936" t="str">
            <v>Maintained Academy and School Short inspection</v>
          </cell>
          <cell r="P936" t="str">
            <v>Schools - S8 deemed S5</v>
          </cell>
          <cell r="Q936" t="str">
            <v>NULL</v>
          </cell>
          <cell r="R936">
            <v>3</v>
          </cell>
          <cell r="S936" t="str">
            <v>NULL</v>
          </cell>
          <cell r="T936">
            <v>3</v>
          </cell>
          <cell r="U936">
            <v>3</v>
          </cell>
          <cell r="V936">
            <v>2</v>
          </cell>
          <cell r="W936">
            <v>2</v>
          </cell>
          <cell r="X936" t="str">
            <v>NULL</v>
          </cell>
          <cell r="Y936" t="str">
            <v>NULL</v>
          </cell>
          <cell r="Z936">
            <v>3</v>
          </cell>
          <cell r="AA936" t="str">
            <v>NULL</v>
          </cell>
          <cell r="AB936" t="str">
            <v>NULL</v>
          </cell>
          <cell r="AC936" t="str">
            <v>NULL</v>
          </cell>
          <cell r="AD936">
            <v>2</v>
          </cell>
          <cell r="AE936" t="str">
            <v>NULL</v>
          </cell>
          <cell r="AF936">
            <v>2</v>
          </cell>
          <cell r="AG936">
            <v>2</v>
          </cell>
          <cell r="AH936">
            <v>2</v>
          </cell>
          <cell r="AI936">
            <v>2</v>
          </cell>
          <cell r="AJ936" t="str">
            <v>NULL</v>
          </cell>
          <cell r="AK936" t="str">
            <v>NULL</v>
          </cell>
          <cell r="AL936" t="str">
            <v>NULL</v>
          </cell>
        </row>
        <row r="937">
          <cell r="A937">
            <v>135314</v>
          </cell>
          <cell r="B937">
            <v>8416905</v>
          </cell>
          <cell r="C937" t="str">
            <v>St Aidan's Church of England Academy</v>
          </cell>
          <cell r="D937" t="str">
            <v>North East</v>
          </cell>
          <cell r="E937" t="str">
            <v>North East, Yorkshire and the Humber</v>
          </cell>
          <cell r="F937" t="str">
            <v>Darlington</v>
          </cell>
          <cell r="G937" t="str">
            <v>Darlington</v>
          </cell>
          <cell r="H937" t="str">
            <v>DL1 1LL</v>
          </cell>
          <cell r="I937" t="str">
            <v>Academy Sponsor Led</v>
          </cell>
          <cell r="J937" t="str">
            <v>Secondary</v>
          </cell>
          <cell r="K937" t="str">
            <v>Not applicable</v>
          </cell>
          <cell r="L937">
            <v>10005851</v>
          </cell>
          <cell r="M937">
            <v>42285</v>
          </cell>
          <cell r="N937">
            <v>42285</v>
          </cell>
          <cell r="O937" t="str">
            <v>Schools with Serious Weaknesses Visit 3</v>
          </cell>
          <cell r="P937" t="str">
            <v>Schools - S8</v>
          </cell>
          <cell r="Q937" t="str">
            <v>NULL</v>
          </cell>
          <cell r="R937" t="str">
            <v>NULL</v>
          </cell>
          <cell r="S937" t="str">
            <v>NULL</v>
          </cell>
          <cell r="T937" t="str">
            <v>NULL</v>
          </cell>
          <cell r="U937" t="str">
            <v>NULL</v>
          </cell>
          <cell r="V937" t="str">
            <v>NULL</v>
          </cell>
          <cell r="W937" t="str">
            <v>NULL</v>
          </cell>
          <cell r="X937" t="str">
            <v>NULL</v>
          </cell>
          <cell r="Y937" t="str">
            <v>NULL</v>
          </cell>
          <cell r="Z937" t="str">
            <v>NULL</v>
          </cell>
          <cell r="AA937" t="str">
            <v>NULL</v>
          </cell>
          <cell r="AB937" t="str">
            <v>NULL</v>
          </cell>
          <cell r="AC937" t="str">
            <v>NULL</v>
          </cell>
          <cell r="AD937">
            <v>4</v>
          </cell>
          <cell r="AE937" t="str">
            <v>SWK</v>
          </cell>
          <cell r="AF937">
            <v>4</v>
          </cell>
          <cell r="AG937">
            <v>4</v>
          </cell>
          <cell r="AH937">
            <v>4</v>
          </cell>
          <cell r="AI937">
            <v>3</v>
          </cell>
          <cell r="AJ937" t="str">
            <v>NULL</v>
          </cell>
          <cell r="AK937">
            <v>9</v>
          </cell>
          <cell r="AL937">
            <v>9</v>
          </cell>
        </row>
        <row r="938">
          <cell r="A938">
            <v>135331</v>
          </cell>
          <cell r="B938">
            <v>9161107</v>
          </cell>
          <cell r="C938" t="str">
            <v>Stroud and Cotswold Pupil Referral Services</v>
          </cell>
          <cell r="D938" t="str">
            <v>South West</v>
          </cell>
          <cell r="E938" t="str">
            <v>South West</v>
          </cell>
          <cell r="F938" t="str">
            <v>Gloucestershire</v>
          </cell>
          <cell r="G938" t="str">
            <v>Stroud</v>
          </cell>
          <cell r="H938" t="str">
            <v>GL5 1JR</v>
          </cell>
          <cell r="I938" t="str">
            <v>Pupil Referral Unit</v>
          </cell>
          <cell r="J938" t="str">
            <v>PRU</v>
          </cell>
          <cell r="K938" t="str">
            <v>Not applicable</v>
          </cell>
          <cell r="L938">
            <v>10006666</v>
          </cell>
          <cell r="M938">
            <v>42339</v>
          </cell>
          <cell r="N938">
            <v>42339</v>
          </cell>
          <cell r="O938" t="str">
            <v>Requires Improvement monitoring Visit 1</v>
          </cell>
          <cell r="P938" t="str">
            <v>Schools - S8</v>
          </cell>
          <cell r="Q938" t="str">
            <v>NULL</v>
          </cell>
          <cell r="R938" t="str">
            <v>NULL</v>
          </cell>
          <cell r="S938" t="str">
            <v>NULL</v>
          </cell>
          <cell r="T938" t="str">
            <v>NULL</v>
          </cell>
          <cell r="U938" t="str">
            <v>NULL</v>
          </cell>
          <cell r="V938" t="str">
            <v>NULL</v>
          </cell>
          <cell r="W938" t="str">
            <v>NULL</v>
          </cell>
          <cell r="X938" t="str">
            <v>NULL</v>
          </cell>
          <cell r="Y938" t="str">
            <v>NULL</v>
          </cell>
          <cell r="Z938" t="str">
            <v>NULL</v>
          </cell>
          <cell r="AA938" t="str">
            <v>NULL</v>
          </cell>
          <cell r="AB938" t="str">
            <v>NULL</v>
          </cell>
          <cell r="AC938" t="str">
            <v>NULL</v>
          </cell>
          <cell r="AD938">
            <v>3</v>
          </cell>
          <cell r="AE938" t="str">
            <v>NULL</v>
          </cell>
          <cell r="AF938">
            <v>3</v>
          </cell>
          <cell r="AG938">
            <v>3</v>
          </cell>
          <cell r="AH938">
            <v>3</v>
          </cell>
          <cell r="AI938">
            <v>3</v>
          </cell>
          <cell r="AJ938" t="str">
            <v>NULL</v>
          </cell>
          <cell r="AK938">
            <v>9</v>
          </cell>
          <cell r="AL938">
            <v>9</v>
          </cell>
        </row>
        <row r="939">
          <cell r="A939">
            <v>135335</v>
          </cell>
          <cell r="B939">
            <v>3316905</v>
          </cell>
          <cell r="C939" t="str">
            <v>Grace Academy Coventry</v>
          </cell>
          <cell r="D939" t="str">
            <v>West Midlands</v>
          </cell>
          <cell r="E939" t="str">
            <v>West Midlands</v>
          </cell>
          <cell r="F939" t="str">
            <v>Coventry</v>
          </cell>
          <cell r="G939" t="str">
            <v>Coventry North East</v>
          </cell>
          <cell r="H939" t="str">
            <v>CV2 2RH</v>
          </cell>
          <cell r="I939" t="str">
            <v>Academy Sponsor Led</v>
          </cell>
          <cell r="J939" t="str">
            <v>Secondary</v>
          </cell>
          <cell r="K939" t="str">
            <v>Has a sixth form</v>
          </cell>
          <cell r="L939">
            <v>10005170</v>
          </cell>
          <cell r="M939">
            <v>42311</v>
          </cell>
          <cell r="N939">
            <v>42312</v>
          </cell>
          <cell r="O939" t="str">
            <v>Schools into Special Measures Visit 5</v>
          </cell>
          <cell r="P939" t="str">
            <v>Schools - S8</v>
          </cell>
          <cell r="Q939" t="str">
            <v>NULL</v>
          </cell>
          <cell r="R939" t="str">
            <v>NULL</v>
          </cell>
          <cell r="S939" t="str">
            <v>NULL</v>
          </cell>
          <cell r="T939" t="str">
            <v>NULL</v>
          </cell>
          <cell r="U939" t="str">
            <v>NULL</v>
          </cell>
          <cell r="V939" t="str">
            <v>NULL</v>
          </cell>
          <cell r="W939" t="str">
            <v>NULL</v>
          </cell>
          <cell r="X939" t="str">
            <v>NULL</v>
          </cell>
          <cell r="Y939" t="str">
            <v>NULL</v>
          </cell>
          <cell r="Z939" t="str">
            <v>NULL</v>
          </cell>
          <cell r="AA939" t="str">
            <v>NULL</v>
          </cell>
          <cell r="AB939" t="str">
            <v>NULL</v>
          </cell>
          <cell r="AC939" t="str">
            <v>NULL</v>
          </cell>
          <cell r="AD939">
            <v>4</v>
          </cell>
          <cell r="AE939" t="str">
            <v>SM</v>
          </cell>
          <cell r="AF939">
            <v>4</v>
          </cell>
          <cell r="AG939">
            <v>4</v>
          </cell>
          <cell r="AH939">
            <v>4</v>
          </cell>
          <cell r="AI939">
            <v>4</v>
          </cell>
          <cell r="AJ939" t="str">
            <v>NULL</v>
          </cell>
          <cell r="AK939" t="str">
            <v>NULL</v>
          </cell>
          <cell r="AL939" t="str">
            <v>NULL</v>
          </cell>
        </row>
        <row r="940">
          <cell r="A940">
            <v>135479</v>
          </cell>
          <cell r="B940">
            <v>3404615</v>
          </cell>
          <cell r="C940" t="str">
            <v>All Saints Catholic High School</v>
          </cell>
          <cell r="D940" t="str">
            <v>North West</v>
          </cell>
          <cell r="E940" t="str">
            <v>North West</v>
          </cell>
          <cell r="F940" t="str">
            <v>Knowsley</v>
          </cell>
          <cell r="G940" t="str">
            <v>Knowsley</v>
          </cell>
          <cell r="H940" t="str">
            <v>L33 8XF</v>
          </cell>
          <cell r="I940" t="str">
            <v>Voluntary Aided School</v>
          </cell>
          <cell r="J940" t="str">
            <v>Secondary</v>
          </cell>
          <cell r="K940" t="str">
            <v>Has a sixth form</v>
          </cell>
          <cell r="L940">
            <v>10004119</v>
          </cell>
          <cell r="M940">
            <v>42347</v>
          </cell>
          <cell r="N940">
            <v>42348</v>
          </cell>
          <cell r="O940" t="str">
            <v>Schools into Special Measures Visit 3</v>
          </cell>
          <cell r="P940" t="str">
            <v>Schools - S8</v>
          </cell>
          <cell r="Q940" t="str">
            <v>NULL</v>
          </cell>
          <cell r="R940" t="str">
            <v>NULL</v>
          </cell>
          <cell r="S940" t="str">
            <v>NULL</v>
          </cell>
          <cell r="T940" t="str">
            <v>NULL</v>
          </cell>
          <cell r="U940" t="str">
            <v>NULL</v>
          </cell>
          <cell r="V940" t="str">
            <v>NULL</v>
          </cell>
          <cell r="W940" t="str">
            <v>NULL</v>
          </cell>
          <cell r="X940" t="str">
            <v>NULL</v>
          </cell>
          <cell r="Y940" t="str">
            <v>NULL</v>
          </cell>
          <cell r="Z940" t="str">
            <v>NULL</v>
          </cell>
          <cell r="AA940" t="str">
            <v>NULL</v>
          </cell>
          <cell r="AB940" t="str">
            <v>NULL</v>
          </cell>
          <cell r="AC940" t="str">
            <v>NULL</v>
          </cell>
          <cell r="AD940">
            <v>4</v>
          </cell>
          <cell r="AE940" t="str">
            <v>SM</v>
          </cell>
          <cell r="AF940">
            <v>4</v>
          </cell>
          <cell r="AG940">
            <v>4</v>
          </cell>
          <cell r="AH940">
            <v>4</v>
          </cell>
          <cell r="AI940">
            <v>4</v>
          </cell>
          <cell r="AJ940" t="str">
            <v>NULL</v>
          </cell>
          <cell r="AK940">
            <v>9</v>
          </cell>
          <cell r="AL940">
            <v>3</v>
          </cell>
        </row>
        <row r="941">
          <cell r="A941">
            <v>135564</v>
          </cell>
          <cell r="B941">
            <v>9256906</v>
          </cell>
          <cell r="C941" t="str">
            <v>The Priory City of Lincoln Academy</v>
          </cell>
          <cell r="D941" t="str">
            <v>East Midlands</v>
          </cell>
          <cell r="E941" t="str">
            <v>East Midlands</v>
          </cell>
          <cell r="F941" t="str">
            <v>Lincolnshire</v>
          </cell>
          <cell r="G941" t="str">
            <v>Lincoln</v>
          </cell>
          <cell r="H941" t="str">
            <v>LN6 0EP</v>
          </cell>
          <cell r="I941" t="str">
            <v>Academy Sponsor Led</v>
          </cell>
          <cell r="J941" t="str">
            <v>Secondary</v>
          </cell>
          <cell r="K941" t="str">
            <v>Has a sixth form</v>
          </cell>
          <cell r="L941">
            <v>10001830</v>
          </cell>
          <cell r="M941">
            <v>42346</v>
          </cell>
          <cell r="N941">
            <v>42347</v>
          </cell>
          <cell r="O941" t="str">
            <v>Requires Improvement S5 Reinspection Visit 1</v>
          </cell>
          <cell r="P941" t="str">
            <v>Schools - S5</v>
          </cell>
          <cell r="Q941" t="str">
            <v>NULL</v>
          </cell>
          <cell r="R941">
            <v>2</v>
          </cell>
          <cell r="S941" t="str">
            <v>NULL</v>
          </cell>
          <cell r="T941">
            <v>2</v>
          </cell>
          <cell r="U941">
            <v>2</v>
          </cell>
          <cell r="V941">
            <v>2</v>
          </cell>
          <cell r="W941">
            <v>2</v>
          </cell>
          <cell r="X941" t="str">
            <v>NULL</v>
          </cell>
          <cell r="Y941" t="str">
            <v>NULL</v>
          </cell>
          <cell r="Z941">
            <v>2</v>
          </cell>
          <cell r="AA941" t="str">
            <v>NULL</v>
          </cell>
          <cell r="AB941" t="str">
            <v>NULL</v>
          </cell>
          <cell r="AC941" t="str">
            <v>NULL</v>
          </cell>
          <cell r="AD941">
            <v>3</v>
          </cell>
          <cell r="AE941" t="str">
            <v>NULL</v>
          </cell>
          <cell r="AF941">
            <v>3</v>
          </cell>
          <cell r="AG941">
            <v>3</v>
          </cell>
          <cell r="AH941">
            <v>2</v>
          </cell>
          <cell r="AI941">
            <v>3</v>
          </cell>
          <cell r="AJ941" t="str">
            <v>NULL</v>
          </cell>
          <cell r="AK941" t="str">
            <v>NULL</v>
          </cell>
          <cell r="AL941" t="str">
            <v>NULL</v>
          </cell>
        </row>
        <row r="942">
          <cell r="A942">
            <v>135620</v>
          </cell>
          <cell r="B942">
            <v>9096905</v>
          </cell>
          <cell r="C942" t="str">
            <v>Richard Rose Morton Academy</v>
          </cell>
          <cell r="D942" t="str">
            <v>North West</v>
          </cell>
          <cell r="E942" t="str">
            <v>North West</v>
          </cell>
          <cell r="F942" t="str">
            <v>Cumbria</v>
          </cell>
          <cell r="G942" t="str">
            <v>Carlisle</v>
          </cell>
          <cell r="H942" t="str">
            <v>CA2 6LB</v>
          </cell>
          <cell r="I942" t="str">
            <v>Academy Sponsor Led</v>
          </cell>
          <cell r="J942" t="str">
            <v>Secondary</v>
          </cell>
          <cell r="K942" t="str">
            <v>Has a sixth form</v>
          </cell>
          <cell r="L942">
            <v>10001587</v>
          </cell>
          <cell r="M942">
            <v>42283</v>
          </cell>
          <cell r="N942">
            <v>42284</v>
          </cell>
          <cell r="O942" t="str">
            <v>Special Measures S5 ReInspection</v>
          </cell>
          <cell r="P942" t="str">
            <v>Schools - S5</v>
          </cell>
          <cell r="Q942" t="str">
            <v>NULL</v>
          </cell>
          <cell r="R942">
            <v>3</v>
          </cell>
          <cell r="S942" t="str">
            <v>NULL</v>
          </cell>
          <cell r="T942">
            <v>3</v>
          </cell>
          <cell r="U942">
            <v>3</v>
          </cell>
          <cell r="V942">
            <v>2</v>
          </cell>
          <cell r="W942">
            <v>2</v>
          </cell>
          <cell r="X942" t="str">
            <v>NULL</v>
          </cell>
          <cell r="Y942" t="str">
            <v>NULL</v>
          </cell>
          <cell r="Z942" t="str">
            <v>NULL</v>
          </cell>
          <cell r="AA942" t="str">
            <v>NULL</v>
          </cell>
          <cell r="AB942" t="str">
            <v>NULL</v>
          </cell>
          <cell r="AC942" t="str">
            <v>NULL</v>
          </cell>
          <cell r="AD942">
            <v>4</v>
          </cell>
          <cell r="AE942" t="str">
            <v>SM</v>
          </cell>
          <cell r="AF942">
            <v>4</v>
          </cell>
          <cell r="AG942">
            <v>4</v>
          </cell>
          <cell r="AH942">
            <v>4</v>
          </cell>
          <cell r="AI942">
            <v>4</v>
          </cell>
          <cell r="AJ942" t="str">
            <v>NULL</v>
          </cell>
          <cell r="AK942" t="str">
            <v>NULL</v>
          </cell>
          <cell r="AL942" t="str">
            <v>NULL</v>
          </cell>
        </row>
        <row r="943">
          <cell r="A943">
            <v>135661</v>
          </cell>
          <cell r="B943">
            <v>3556906</v>
          </cell>
          <cell r="C943" t="str">
            <v>Oasis Academy MediaCityUK</v>
          </cell>
          <cell r="D943" t="str">
            <v>North West</v>
          </cell>
          <cell r="E943" t="str">
            <v>North West</v>
          </cell>
          <cell r="F943" t="str">
            <v>Salford</v>
          </cell>
          <cell r="G943" t="str">
            <v>Salford and Eccles</v>
          </cell>
          <cell r="H943" t="str">
            <v>M50 3UQ</v>
          </cell>
          <cell r="I943" t="str">
            <v>Academy Sponsor Led</v>
          </cell>
          <cell r="J943" t="str">
            <v>Secondary</v>
          </cell>
          <cell r="K943" t="str">
            <v>Does not have a sixth form</v>
          </cell>
          <cell r="L943">
            <v>10005410</v>
          </cell>
          <cell r="M943">
            <v>42332</v>
          </cell>
          <cell r="N943">
            <v>42333</v>
          </cell>
          <cell r="O943" t="str">
            <v>Schools into Special Measures Visit 4</v>
          </cell>
          <cell r="P943" t="str">
            <v>Schools - S8</v>
          </cell>
          <cell r="Q943" t="str">
            <v>NULL</v>
          </cell>
          <cell r="R943" t="str">
            <v>NULL</v>
          </cell>
          <cell r="S943" t="str">
            <v>NULL</v>
          </cell>
          <cell r="T943" t="str">
            <v>NULL</v>
          </cell>
          <cell r="U943" t="str">
            <v>NULL</v>
          </cell>
          <cell r="V943" t="str">
            <v>NULL</v>
          </cell>
          <cell r="W943" t="str">
            <v>NULL</v>
          </cell>
          <cell r="X943" t="str">
            <v>NULL</v>
          </cell>
          <cell r="Y943" t="str">
            <v>NULL</v>
          </cell>
          <cell r="Z943" t="str">
            <v>NULL</v>
          </cell>
          <cell r="AA943" t="str">
            <v>NULL</v>
          </cell>
          <cell r="AB943" t="str">
            <v>NULL</v>
          </cell>
          <cell r="AC943" t="str">
            <v>NULL</v>
          </cell>
          <cell r="AD943">
            <v>4</v>
          </cell>
          <cell r="AE943" t="str">
            <v>SM</v>
          </cell>
          <cell r="AF943">
            <v>4</v>
          </cell>
          <cell r="AG943">
            <v>4</v>
          </cell>
          <cell r="AH943">
            <v>4</v>
          </cell>
          <cell r="AI943">
            <v>4</v>
          </cell>
          <cell r="AJ943" t="str">
            <v>NULL</v>
          </cell>
          <cell r="AK943" t="str">
            <v>NULL</v>
          </cell>
          <cell r="AL943" t="str">
            <v>NULL</v>
          </cell>
        </row>
        <row r="944">
          <cell r="A944">
            <v>135662</v>
          </cell>
          <cell r="B944">
            <v>8846905</v>
          </cell>
          <cell r="C944" t="str">
            <v>The Hereford Academy</v>
          </cell>
          <cell r="D944" t="str">
            <v>West Midlands</v>
          </cell>
          <cell r="E944" t="str">
            <v>West Midlands</v>
          </cell>
          <cell r="F944" t="str">
            <v>Herefordshire</v>
          </cell>
          <cell r="G944" t="str">
            <v>Hereford and South Herefordshire</v>
          </cell>
          <cell r="H944" t="str">
            <v>HR2 7NG</v>
          </cell>
          <cell r="I944" t="str">
            <v>Academy Sponsor Led</v>
          </cell>
          <cell r="J944" t="str">
            <v>Secondary</v>
          </cell>
          <cell r="K944" t="str">
            <v>Has a sixth form</v>
          </cell>
          <cell r="L944">
            <v>10001615</v>
          </cell>
          <cell r="M944">
            <v>42326</v>
          </cell>
          <cell r="N944">
            <v>42327</v>
          </cell>
          <cell r="O944" t="str">
            <v>Special Measures S5 ReInspection</v>
          </cell>
          <cell r="P944" t="str">
            <v>Schools - S5</v>
          </cell>
          <cell r="Q944" t="str">
            <v>NULL</v>
          </cell>
          <cell r="R944">
            <v>4</v>
          </cell>
          <cell r="S944" t="str">
            <v>SWK</v>
          </cell>
          <cell r="T944">
            <v>4</v>
          </cell>
          <cell r="U944">
            <v>3</v>
          </cell>
          <cell r="V944">
            <v>3</v>
          </cell>
          <cell r="W944">
            <v>3</v>
          </cell>
          <cell r="X944" t="str">
            <v>NULL</v>
          </cell>
          <cell r="Y944" t="str">
            <v>NULL</v>
          </cell>
          <cell r="Z944">
            <v>3</v>
          </cell>
          <cell r="AA944" t="str">
            <v>NULL</v>
          </cell>
          <cell r="AB944" t="str">
            <v>NULL</v>
          </cell>
          <cell r="AC944" t="str">
            <v>NULL</v>
          </cell>
          <cell r="AD944">
            <v>4</v>
          </cell>
          <cell r="AE944" t="str">
            <v>SM</v>
          </cell>
          <cell r="AF944">
            <v>4</v>
          </cell>
          <cell r="AG944">
            <v>4</v>
          </cell>
          <cell r="AH944">
            <v>2</v>
          </cell>
          <cell r="AI944">
            <v>4</v>
          </cell>
          <cell r="AJ944" t="str">
            <v>NULL</v>
          </cell>
          <cell r="AK944" t="str">
            <v>NULL</v>
          </cell>
          <cell r="AL944" t="str">
            <v>NULL</v>
          </cell>
        </row>
        <row r="945">
          <cell r="A945">
            <v>135666</v>
          </cell>
          <cell r="B945">
            <v>9256908</v>
          </cell>
          <cell r="C945" t="str">
            <v>The Gainsborough Academy</v>
          </cell>
          <cell r="D945" t="str">
            <v>East Midlands</v>
          </cell>
          <cell r="E945" t="str">
            <v>East Midlands</v>
          </cell>
          <cell r="F945" t="str">
            <v>Lincolnshire</v>
          </cell>
          <cell r="G945" t="str">
            <v>Gainsborough</v>
          </cell>
          <cell r="H945" t="str">
            <v>DN21 1PB</v>
          </cell>
          <cell r="I945" t="str">
            <v>Academy Sponsor Led</v>
          </cell>
          <cell r="J945" t="str">
            <v>Secondary</v>
          </cell>
          <cell r="K945" t="str">
            <v>Not applicable</v>
          </cell>
          <cell r="L945">
            <v>10009294</v>
          </cell>
          <cell r="M945">
            <v>42317</v>
          </cell>
          <cell r="N945">
            <v>42317</v>
          </cell>
          <cell r="O945" t="str">
            <v>Requires Improvement monitoring Visit 2</v>
          </cell>
          <cell r="P945" t="str">
            <v>Schools - S8</v>
          </cell>
          <cell r="Q945" t="str">
            <v>NULL</v>
          </cell>
          <cell r="R945" t="str">
            <v>NULL</v>
          </cell>
          <cell r="S945" t="str">
            <v>NULL</v>
          </cell>
          <cell r="T945" t="str">
            <v>NULL</v>
          </cell>
          <cell r="U945" t="str">
            <v>NULL</v>
          </cell>
          <cell r="V945" t="str">
            <v>NULL</v>
          </cell>
          <cell r="W945" t="str">
            <v>NULL</v>
          </cell>
          <cell r="X945" t="str">
            <v>NULL</v>
          </cell>
          <cell r="Y945" t="str">
            <v>NULL</v>
          </cell>
          <cell r="Z945" t="str">
            <v>NULL</v>
          </cell>
          <cell r="AA945" t="str">
            <v>NULL</v>
          </cell>
          <cell r="AB945" t="str">
            <v>NULL</v>
          </cell>
          <cell r="AC945" t="str">
            <v>NULL</v>
          </cell>
          <cell r="AD945">
            <v>3</v>
          </cell>
          <cell r="AE945" t="str">
            <v>NULL</v>
          </cell>
          <cell r="AF945">
            <v>3</v>
          </cell>
          <cell r="AG945">
            <v>3</v>
          </cell>
          <cell r="AH945">
            <v>3</v>
          </cell>
          <cell r="AI945">
            <v>3</v>
          </cell>
          <cell r="AJ945" t="str">
            <v>NULL</v>
          </cell>
          <cell r="AK945">
            <v>9</v>
          </cell>
          <cell r="AL945">
            <v>9</v>
          </cell>
        </row>
        <row r="946">
          <cell r="A946">
            <v>135720</v>
          </cell>
          <cell r="B946">
            <v>3533393</v>
          </cell>
          <cell r="C946" t="str">
            <v>Holy Cross CofE Primary School</v>
          </cell>
          <cell r="D946" t="str">
            <v>North West</v>
          </cell>
          <cell r="E946" t="str">
            <v>North West</v>
          </cell>
          <cell r="F946" t="str">
            <v>Oldham</v>
          </cell>
          <cell r="G946" t="str">
            <v>Oldham East and Saddleworth</v>
          </cell>
          <cell r="H946" t="str">
            <v>OL1 3EZ</v>
          </cell>
          <cell r="I946" t="str">
            <v>Voluntary Aided School</v>
          </cell>
          <cell r="J946" t="str">
            <v>Primary</v>
          </cell>
          <cell r="K946" t="str">
            <v>Does not have a sixth form</v>
          </cell>
          <cell r="L946">
            <v>10002218</v>
          </cell>
          <cell r="M946">
            <v>42339</v>
          </cell>
          <cell r="N946">
            <v>42340</v>
          </cell>
          <cell r="O946" t="str">
            <v>Requires Improvement S5 Reinspection Visit 1</v>
          </cell>
          <cell r="P946" t="str">
            <v>Schools - S5</v>
          </cell>
          <cell r="Q946" t="str">
            <v>NULL</v>
          </cell>
          <cell r="R946">
            <v>2</v>
          </cell>
          <cell r="S946" t="str">
            <v>NULL</v>
          </cell>
          <cell r="T946">
            <v>2</v>
          </cell>
          <cell r="U946">
            <v>2</v>
          </cell>
          <cell r="V946">
            <v>2</v>
          </cell>
          <cell r="W946">
            <v>2</v>
          </cell>
          <cell r="X946" t="str">
            <v>NULL</v>
          </cell>
          <cell r="Y946">
            <v>2</v>
          </cell>
          <cell r="Z946" t="str">
            <v>NULL</v>
          </cell>
          <cell r="AA946" t="str">
            <v>NULL</v>
          </cell>
          <cell r="AB946" t="str">
            <v>NULL</v>
          </cell>
          <cell r="AC946" t="str">
            <v>NULL</v>
          </cell>
          <cell r="AD946">
            <v>3</v>
          </cell>
          <cell r="AE946" t="str">
            <v>NULL</v>
          </cell>
          <cell r="AF946">
            <v>3</v>
          </cell>
          <cell r="AG946">
            <v>3</v>
          </cell>
          <cell r="AH946">
            <v>2</v>
          </cell>
          <cell r="AI946">
            <v>3</v>
          </cell>
          <cell r="AJ946" t="str">
            <v>NULL</v>
          </cell>
          <cell r="AK946" t="str">
            <v>NULL</v>
          </cell>
          <cell r="AL946" t="str">
            <v>NULL</v>
          </cell>
        </row>
        <row r="947">
          <cell r="A947">
            <v>135731</v>
          </cell>
          <cell r="B947">
            <v>8764721</v>
          </cell>
          <cell r="C947" t="str">
            <v>St Chads Catholic and Church of England High School</v>
          </cell>
          <cell r="D947" t="str">
            <v>North West</v>
          </cell>
          <cell r="E947" t="str">
            <v>North West</v>
          </cell>
          <cell r="F947" t="str">
            <v>Halton</v>
          </cell>
          <cell r="G947" t="str">
            <v>Halton</v>
          </cell>
          <cell r="H947" t="str">
            <v>WA7 5YH</v>
          </cell>
          <cell r="I947" t="str">
            <v>Voluntary Aided School</v>
          </cell>
          <cell r="J947" t="str">
            <v>Secondary</v>
          </cell>
          <cell r="K947" t="str">
            <v>Has a sixth form</v>
          </cell>
          <cell r="L947">
            <v>10006644</v>
          </cell>
          <cell r="M947">
            <v>42325</v>
          </cell>
          <cell r="N947">
            <v>42326</v>
          </cell>
          <cell r="O947" t="str">
            <v>Schools into Special Measures Visit 4</v>
          </cell>
          <cell r="P947" t="str">
            <v>Schools - S8</v>
          </cell>
          <cell r="Q947" t="str">
            <v>NULL</v>
          </cell>
          <cell r="R947" t="str">
            <v>NULL</v>
          </cell>
          <cell r="S947" t="str">
            <v>NULL</v>
          </cell>
          <cell r="T947" t="str">
            <v>NULL</v>
          </cell>
          <cell r="U947" t="str">
            <v>NULL</v>
          </cell>
          <cell r="V947" t="str">
            <v>NULL</v>
          </cell>
          <cell r="W947" t="str">
            <v>NULL</v>
          </cell>
          <cell r="X947" t="str">
            <v>NULL</v>
          </cell>
          <cell r="Y947" t="str">
            <v>NULL</v>
          </cell>
          <cell r="Z947" t="str">
            <v>NULL</v>
          </cell>
          <cell r="AA947" t="str">
            <v>NULL</v>
          </cell>
          <cell r="AB947" t="str">
            <v>NULL</v>
          </cell>
          <cell r="AC947" t="str">
            <v>NULL</v>
          </cell>
          <cell r="AD947">
            <v>4</v>
          </cell>
          <cell r="AE947" t="str">
            <v>SM</v>
          </cell>
          <cell r="AF947">
            <v>4</v>
          </cell>
          <cell r="AG947">
            <v>4</v>
          </cell>
          <cell r="AH947">
            <v>2</v>
          </cell>
          <cell r="AI947">
            <v>4</v>
          </cell>
          <cell r="AJ947" t="str">
            <v>NULL</v>
          </cell>
          <cell r="AK947">
            <v>9</v>
          </cell>
          <cell r="AL947">
            <v>3</v>
          </cell>
        </row>
        <row r="948">
          <cell r="A948">
            <v>135744</v>
          </cell>
          <cell r="B948">
            <v>9386911</v>
          </cell>
          <cell r="C948" t="str">
            <v>The Sir Robert Woodard Academy</v>
          </cell>
          <cell r="D948" t="str">
            <v>South East</v>
          </cell>
          <cell r="E948" t="str">
            <v>South East</v>
          </cell>
          <cell r="F948" t="str">
            <v>West Sussex</v>
          </cell>
          <cell r="G948" t="str">
            <v>East Worthing and Shoreham</v>
          </cell>
          <cell r="H948" t="str">
            <v>BN15 9QZ</v>
          </cell>
          <cell r="I948" t="str">
            <v>Academy Sponsor Led</v>
          </cell>
          <cell r="J948" t="str">
            <v>Secondary</v>
          </cell>
          <cell r="K948" t="str">
            <v>Has a sixth form</v>
          </cell>
          <cell r="L948">
            <v>10002300</v>
          </cell>
          <cell r="M948">
            <v>42346</v>
          </cell>
          <cell r="N948">
            <v>42347</v>
          </cell>
          <cell r="O948" t="str">
            <v>Requires Improvement S5 Reinspection Visit 1</v>
          </cell>
          <cell r="P948" t="str">
            <v>Schools - S5</v>
          </cell>
          <cell r="Q948" t="str">
            <v>NULL</v>
          </cell>
          <cell r="R948">
            <v>3</v>
          </cell>
          <cell r="S948" t="str">
            <v>NULL</v>
          </cell>
          <cell r="T948">
            <v>3</v>
          </cell>
          <cell r="U948">
            <v>3</v>
          </cell>
          <cell r="V948">
            <v>2</v>
          </cell>
          <cell r="W948">
            <v>2</v>
          </cell>
          <cell r="X948" t="str">
            <v>NULL</v>
          </cell>
          <cell r="Y948" t="str">
            <v>NULL</v>
          </cell>
          <cell r="Z948">
            <v>2</v>
          </cell>
          <cell r="AA948" t="str">
            <v>NULL</v>
          </cell>
          <cell r="AB948" t="str">
            <v>NULL</v>
          </cell>
          <cell r="AC948" t="str">
            <v>NULL</v>
          </cell>
          <cell r="AD948">
            <v>3</v>
          </cell>
          <cell r="AE948" t="str">
            <v>NULL</v>
          </cell>
          <cell r="AF948">
            <v>3</v>
          </cell>
          <cell r="AG948">
            <v>3</v>
          </cell>
          <cell r="AH948">
            <v>2</v>
          </cell>
          <cell r="AI948">
            <v>2</v>
          </cell>
          <cell r="AJ948" t="str">
            <v>NULL</v>
          </cell>
          <cell r="AK948" t="str">
            <v>NULL</v>
          </cell>
          <cell r="AL948" t="str">
            <v>NULL</v>
          </cell>
        </row>
        <row r="949">
          <cell r="A949">
            <v>135745</v>
          </cell>
          <cell r="B949">
            <v>9386912</v>
          </cell>
          <cell r="C949" t="str">
            <v>The Littlehampton Academy</v>
          </cell>
          <cell r="D949" t="str">
            <v>South East</v>
          </cell>
          <cell r="E949" t="str">
            <v>South East</v>
          </cell>
          <cell r="F949" t="str">
            <v>West Sussex</v>
          </cell>
          <cell r="G949" t="str">
            <v>Bognor Regis and Littlehampton</v>
          </cell>
          <cell r="H949" t="str">
            <v>BN17 6FE</v>
          </cell>
          <cell r="I949" t="str">
            <v>Academy Sponsor Led</v>
          </cell>
          <cell r="J949" t="str">
            <v>Secondary</v>
          </cell>
          <cell r="K949" t="str">
            <v>Has a sixth form</v>
          </cell>
          <cell r="L949">
            <v>10005237</v>
          </cell>
          <cell r="M949">
            <v>42333</v>
          </cell>
          <cell r="N949">
            <v>42334</v>
          </cell>
          <cell r="O949" t="str">
            <v>Schools into Special Measures Visit 5</v>
          </cell>
          <cell r="P949" t="str">
            <v>Schools - S8</v>
          </cell>
          <cell r="Q949" t="str">
            <v>NULL</v>
          </cell>
          <cell r="R949" t="str">
            <v>NULL</v>
          </cell>
          <cell r="S949" t="str">
            <v>NULL</v>
          </cell>
          <cell r="T949" t="str">
            <v>NULL</v>
          </cell>
          <cell r="U949" t="str">
            <v>NULL</v>
          </cell>
          <cell r="V949" t="str">
            <v>NULL</v>
          </cell>
          <cell r="W949" t="str">
            <v>NULL</v>
          </cell>
          <cell r="X949" t="str">
            <v>NULL</v>
          </cell>
          <cell r="Y949" t="str">
            <v>NULL</v>
          </cell>
          <cell r="Z949" t="str">
            <v>NULL</v>
          </cell>
          <cell r="AA949" t="str">
            <v>NULL</v>
          </cell>
          <cell r="AB949" t="str">
            <v>NULL</v>
          </cell>
          <cell r="AC949" t="str">
            <v>NULL</v>
          </cell>
          <cell r="AD949">
            <v>4</v>
          </cell>
          <cell r="AE949" t="str">
            <v>SM</v>
          </cell>
          <cell r="AF949">
            <v>4</v>
          </cell>
          <cell r="AG949">
            <v>4</v>
          </cell>
          <cell r="AH949">
            <v>3</v>
          </cell>
          <cell r="AI949">
            <v>4</v>
          </cell>
          <cell r="AJ949" t="str">
            <v>NULL</v>
          </cell>
          <cell r="AK949" t="str">
            <v>NULL</v>
          </cell>
          <cell r="AL949" t="str">
            <v>NULL</v>
          </cell>
        </row>
        <row r="950">
          <cell r="A950">
            <v>135747</v>
          </cell>
          <cell r="B950">
            <v>3025427</v>
          </cell>
          <cell r="C950" t="str">
            <v>JCoSS</v>
          </cell>
          <cell r="D950" t="str">
            <v>London</v>
          </cell>
          <cell r="E950" t="str">
            <v>London</v>
          </cell>
          <cell r="F950" t="str">
            <v>Barnet</v>
          </cell>
          <cell r="G950" t="str">
            <v>Chipping Barnet</v>
          </cell>
          <cell r="H950" t="str">
            <v>EN4 9GE</v>
          </cell>
          <cell r="I950" t="str">
            <v>Voluntary Aided School</v>
          </cell>
          <cell r="J950" t="str">
            <v>Secondary</v>
          </cell>
          <cell r="K950" t="str">
            <v>Has a sixth form</v>
          </cell>
          <cell r="L950">
            <v>10000583</v>
          </cell>
          <cell r="M950">
            <v>42339</v>
          </cell>
          <cell r="N950">
            <v>42340</v>
          </cell>
          <cell r="O950" t="str">
            <v>Maintained Academy and School Short inspection</v>
          </cell>
          <cell r="P950" t="str">
            <v>Schools - S8 deemed S5</v>
          </cell>
          <cell r="Q950" t="str">
            <v>NULL</v>
          </cell>
          <cell r="R950">
            <v>2</v>
          </cell>
          <cell r="S950" t="str">
            <v>NULL</v>
          </cell>
          <cell r="T950">
            <v>2</v>
          </cell>
          <cell r="U950">
            <v>2</v>
          </cell>
          <cell r="V950">
            <v>2</v>
          </cell>
          <cell r="W950">
            <v>2</v>
          </cell>
          <cell r="X950" t="str">
            <v>NULL</v>
          </cell>
          <cell r="Y950" t="str">
            <v>NULL</v>
          </cell>
          <cell r="Z950">
            <v>1</v>
          </cell>
          <cell r="AA950" t="str">
            <v>NULL</v>
          </cell>
          <cell r="AB950" t="str">
            <v>NULL</v>
          </cell>
          <cell r="AC950" t="str">
            <v>NULL</v>
          </cell>
          <cell r="AD950">
            <v>2</v>
          </cell>
          <cell r="AE950" t="str">
            <v>NULL</v>
          </cell>
          <cell r="AF950">
            <v>2</v>
          </cell>
          <cell r="AG950">
            <v>2</v>
          </cell>
          <cell r="AH950">
            <v>2</v>
          </cell>
          <cell r="AI950">
            <v>1</v>
          </cell>
          <cell r="AJ950" t="str">
            <v>NULL</v>
          </cell>
          <cell r="AK950">
            <v>9</v>
          </cell>
          <cell r="AL950" t="str">
            <v>NULL</v>
          </cell>
        </row>
        <row r="951">
          <cell r="A951">
            <v>135761</v>
          </cell>
          <cell r="B951">
            <v>8926906</v>
          </cell>
          <cell r="C951" t="str">
            <v>Nottingham University Samworth Academy</v>
          </cell>
          <cell r="D951" t="str">
            <v>East Midlands</v>
          </cell>
          <cell r="E951" t="str">
            <v>East Midlands</v>
          </cell>
          <cell r="F951" t="str">
            <v>Nottingham</v>
          </cell>
          <cell r="G951" t="str">
            <v>Nottingham North</v>
          </cell>
          <cell r="H951" t="str">
            <v>NG8 4HY</v>
          </cell>
          <cell r="I951" t="str">
            <v>Academy Sponsor Led</v>
          </cell>
          <cell r="J951" t="str">
            <v>Secondary</v>
          </cell>
          <cell r="K951" t="str">
            <v>Has a sixth form</v>
          </cell>
          <cell r="L951">
            <v>10006108</v>
          </cell>
          <cell r="M951">
            <v>42297</v>
          </cell>
          <cell r="N951">
            <v>42298</v>
          </cell>
          <cell r="O951" t="str">
            <v>Schools into Special Measures Visit 5</v>
          </cell>
          <cell r="P951" t="str">
            <v>Schools - S8 deemed S5</v>
          </cell>
          <cell r="Q951" t="str">
            <v>NULL</v>
          </cell>
          <cell r="R951">
            <v>3</v>
          </cell>
          <cell r="S951" t="str">
            <v>NULL</v>
          </cell>
          <cell r="T951">
            <v>3</v>
          </cell>
          <cell r="U951">
            <v>3</v>
          </cell>
          <cell r="V951">
            <v>3</v>
          </cell>
          <cell r="W951">
            <v>3</v>
          </cell>
          <cell r="X951" t="str">
            <v>NULL</v>
          </cell>
          <cell r="Y951" t="str">
            <v>NULL</v>
          </cell>
          <cell r="Z951">
            <v>3</v>
          </cell>
          <cell r="AA951" t="str">
            <v>NULL</v>
          </cell>
          <cell r="AB951" t="str">
            <v>NULL</v>
          </cell>
          <cell r="AC951" t="str">
            <v>NULL</v>
          </cell>
          <cell r="AD951">
            <v>4</v>
          </cell>
          <cell r="AE951" t="str">
            <v>SM</v>
          </cell>
          <cell r="AF951">
            <v>4</v>
          </cell>
          <cell r="AG951">
            <v>4</v>
          </cell>
          <cell r="AH951">
            <v>4</v>
          </cell>
          <cell r="AI951">
            <v>4</v>
          </cell>
          <cell r="AJ951" t="str">
            <v>NULL</v>
          </cell>
          <cell r="AK951" t="str">
            <v>NULL</v>
          </cell>
          <cell r="AL951" t="str">
            <v>NULL</v>
          </cell>
        </row>
        <row r="952">
          <cell r="A952">
            <v>135789</v>
          </cell>
          <cell r="B952">
            <v>8935206</v>
          </cell>
          <cell r="C952" t="str">
            <v>Meole Brace Church of England Primary and Nursery</v>
          </cell>
          <cell r="D952" t="str">
            <v>West Midlands</v>
          </cell>
          <cell r="E952" t="str">
            <v>West Midlands</v>
          </cell>
          <cell r="F952" t="str">
            <v>Shropshire</v>
          </cell>
          <cell r="G952" t="str">
            <v>Shrewsbury and Atcham</v>
          </cell>
          <cell r="H952" t="str">
            <v>SY3 9HG</v>
          </cell>
          <cell r="I952" t="str">
            <v>Voluntary Controlled School</v>
          </cell>
          <cell r="J952" t="str">
            <v>Primary</v>
          </cell>
          <cell r="K952" t="str">
            <v>Does not have a sixth form</v>
          </cell>
          <cell r="L952">
            <v>10001235</v>
          </cell>
          <cell r="M952">
            <v>42325</v>
          </cell>
          <cell r="N952">
            <v>42326</v>
          </cell>
          <cell r="O952" t="str">
            <v>Maintained Academy and School Short inspection</v>
          </cell>
          <cell r="P952" t="str">
            <v>Schools - S8 deemed S5</v>
          </cell>
          <cell r="Q952" t="str">
            <v>NULL</v>
          </cell>
          <cell r="R952">
            <v>2</v>
          </cell>
          <cell r="S952" t="str">
            <v>NULL</v>
          </cell>
          <cell r="T952">
            <v>2</v>
          </cell>
          <cell r="U952">
            <v>2</v>
          </cell>
          <cell r="V952">
            <v>1</v>
          </cell>
          <cell r="W952">
            <v>2</v>
          </cell>
          <cell r="X952" t="str">
            <v>NULL</v>
          </cell>
          <cell r="Y952">
            <v>1</v>
          </cell>
          <cell r="Z952" t="str">
            <v>NULL</v>
          </cell>
          <cell r="AA952" t="str">
            <v>NULL</v>
          </cell>
          <cell r="AB952" t="str">
            <v>NULL</v>
          </cell>
          <cell r="AC952" t="str">
            <v>NULL</v>
          </cell>
          <cell r="AD952">
            <v>2</v>
          </cell>
          <cell r="AE952" t="str">
            <v>NULL</v>
          </cell>
          <cell r="AF952">
            <v>2</v>
          </cell>
          <cell r="AG952">
            <v>2</v>
          </cell>
          <cell r="AH952">
            <v>2</v>
          </cell>
          <cell r="AI952">
            <v>2</v>
          </cell>
          <cell r="AJ952" t="str">
            <v>NULL</v>
          </cell>
          <cell r="AK952">
            <v>2</v>
          </cell>
          <cell r="AL952">
            <v>9</v>
          </cell>
        </row>
        <row r="953">
          <cell r="A953">
            <v>135813</v>
          </cell>
          <cell r="B953">
            <v>9383376</v>
          </cell>
          <cell r="C953" t="str">
            <v>Billingshurst Primary School</v>
          </cell>
          <cell r="D953" t="str">
            <v>South East</v>
          </cell>
          <cell r="E953" t="str">
            <v>South East</v>
          </cell>
          <cell r="F953" t="str">
            <v>West Sussex</v>
          </cell>
          <cell r="G953" t="str">
            <v>Horsham</v>
          </cell>
          <cell r="H953" t="str">
            <v>RH14 9RE</v>
          </cell>
          <cell r="I953" t="str">
            <v>Community School</v>
          </cell>
          <cell r="J953" t="str">
            <v>Primary</v>
          </cell>
          <cell r="K953" t="str">
            <v>Does not have a sixth form</v>
          </cell>
          <cell r="L953">
            <v>10001640</v>
          </cell>
          <cell r="M953">
            <v>42347</v>
          </cell>
          <cell r="N953">
            <v>42348</v>
          </cell>
          <cell r="O953" t="str">
            <v>Serious Weaknesses S5 Reinspection</v>
          </cell>
          <cell r="P953" t="str">
            <v>Schools - S5</v>
          </cell>
          <cell r="Q953" t="str">
            <v>NULL</v>
          </cell>
          <cell r="R953">
            <v>2</v>
          </cell>
          <cell r="S953" t="str">
            <v>NULL</v>
          </cell>
          <cell r="T953">
            <v>2</v>
          </cell>
          <cell r="U953">
            <v>2</v>
          </cell>
          <cell r="V953">
            <v>2</v>
          </cell>
          <cell r="W953">
            <v>2</v>
          </cell>
          <cell r="X953" t="str">
            <v>NULL</v>
          </cell>
          <cell r="Y953">
            <v>2</v>
          </cell>
          <cell r="Z953" t="str">
            <v>NULL</v>
          </cell>
          <cell r="AA953" t="str">
            <v>NULL</v>
          </cell>
          <cell r="AB953" t="str">
            <v>NULL</v>
          </cell>
          <cell r="AC953" t="str">
            <v>NULL</v>
          </cell>
          <cell r="AD953">
            <v>4</v>
          </cell>
          <cell r="AE953" t="str">
            <v>SWK</v>
          </cell>
          <cell r="AF953">
            <v>4</v>
          </cell>
          <cell r="AG953">
            <v>4</v>
          </cell>
          <cell r="AH953">
            <v>3</v>
          </cell>
          <cell r="AI953">
            <v>3</v>
          </cell>
          <cell r="AJ953" t="str">
            <v>NULL</v>
          </cell>
          <cell r="AK953" t="str">
            <v>NULL</v>
          </cell>
          <cell r="AL953" t="str">
            <v>NULL</v>
          </cell>
        </row>
        <row r="954">
          <cell r="A954">
            <v>135843</v>
          </cell>
          <cell r="B954">
            <v>2095201</v>
          </cell>
          <cell r="C954" t="str">
            <v>Prendergast Vale School</v>
          </cell>
          <cell r="D954" t="str">
            <v>London</v>
          </cell>
          <cell r="E954" t="str">
            <v>London</v>
          </cell>
          <cell r="F954" t="str">
            <v>Lewisham</v>
          </cell>
          <cell r="G954" t="str">
            <v>Lewisham, Deptford</v>
          </cell>
          <cell r="H954" t="str">
            <v>SE13 7BN</v>
          </cell>
          <cell r="I954" t="str">
            <v>Foundation School</v>
          </cell>
          <cell r="J954" t="str">
            <v>Secondary</v>
          </cell>
          <cell r="K954" t="str">
            <v>Does not have a sixth form</v>
          </cell>
          <cell r="L954">
            <v>10010135</v>
          </cell>
          <cell r="M954">
            <v>42353</v>
          </cell>
          <cell r="N954">
            <v>42354</v>
          </cell>
          <cell r="O954" t="str">
            <v>S8 No Formal Designation Visit</v>
          </cell>
          <cell r="P954" t="str">
            <v>Schools - S8 deemed S5</v>
          </cell>
          <cell r="Q954" t="str">
            <v>NULL</v>
          </cell>
          <cell r="R954">
            <v>3</v>
          </cell>
          <cell r="S954" t="str">
            <v>NULL</v>
          </cell>
          <cell r="T954">
            <v>3</v>
          </cell>
          <cell r="U954">
            <v>3</v>
          </cell>
          <cell r="V954">
            <v>3</v>
          </cell>
          <cell r="W954">
            <v>3</v>
          </cell>
          <cell r="X954" t="str">
            <v>NULL</v>
          </cell>
          <cell r="Y954">
            <v>2</v>
          </cell>
          <cell r="Z954" t="str">
            <v>NULL</v>
          </cell>
          <cell r="AA954" t="str">
            <v>NULL</v>
          </cell>
          <cell r="AB954" t="str">
            <v>NULL</v>
          </cell>
          <cell r="AC954" t="str">
            <v>NULL</v>
          </cell>
          <cell r="AD954">
            <v>2</v>
          </cell>
          <cell r="AE954" t="str">
            <v>NULL</v>
          </cell>
          <cell r="AF954">
            <v>2</v>
          </cell>
          <cell r="AG954">
            <v>2</v>
          </cell>
          <cell r="AH954">
            <v>2</v>
          </cell>
          <cell r="AI954">
            <v>2</v>
          </cell>
          <cell r="AJ954" t="str">
            <v>NULL</v>
          </cell>
          <cell r="AK954">
            <v>2</v>
          </cell>
          <cell r="AL954">
            <v>9</v>
          </cell>
        </row>
        <row r="955">
          <cell r="A955">
            <v>135854</v>
          </cell>
          <cell r="B955">
            <v>8673358</v>
          </cell>
          <cell r="C955" t="str">
            <v>Jennett's Park CofE Primary School</v>
          </cell>
          <cell r="D955" t="str">
            <v>South East</v>
          </cell>
          <cell r="E955" t="str">
            <v>South East</v>
          </cell>
          <cell r="F955" t="str">
            <v>Bracknell Forest</v>
          </cell>
          <cell r="G955" t="str">
            <v>Bracknell</v>
          </cell>
          <cell r="H955" t="str">
            <v>RG12 8EB</v>
          </cell>
          <cell r="I955" t="str">
            <v>Voluntary Aided School</v>
          </cell>
          <cell r="J955" t="str">
            <v>Primary</v>
          </cell>
          <cell r="K955" t="str">
            <v>Does not have a sixth form</v>
          </cell>
          <cell r="L955">
            <v>10003986</v>
          </cell>
          <cell r="M955">
            <v>42326</v>
          </cell>
          <cell r="N955">
            <v>42327</v>
          </cell>
          <cell r="O955" t="str">
            <v>Schools into Special Measures Visit 2</v>
          </cell>
          <cell r="P955" t="str">
            <v>Schools - S8</v>
          </cell>
          <cell r="Q955" t="str">
            <v>NULL</v>
          </cell>
          <cell r="R955" t="str">
            <v>NULL</v>
          </cell>
          <cell r="S955" t="str">
            <v>NULL</v>
          </cell>
          <cell r="T955" t="str">
            <v>NULL</v>
          </cell>
          <cell r="U955" t="str">
            <v>NULL</v>
          </cell>
          <cell r="V955" t="str">
            <v>NULL</v>
          </cell>
          <cell r="W955" t="str">
            <v>NULL</v>
          </cell>
          <cell r="X955" t="str">
            <v>NULL</v>
          </cell>
          <cell r="Y955" t="str">
            <v>NULL</v>
          </cell>
          <cell r="Z955" t="str">
            <v>NULL</v>
          </cell>
          <cell r="AA955" t="str">
            <v>NULL</v>
          </cell>
          <cell r="AB955" t="str">
            <v>NULL</v>
          </cell>
          <cell r="AC955" t="str">
            <v>NULL</v>
          </cell>
          <cell r="AD955">
            <v>4</v>
          </cell>
          <cell r="AE955" t="str">
            <v>SM</v>
          </cell>
          <cell r="AF955">
            <v>4</v>
          </cell>
          <cell r="AG955">
            <v>4</v>
          </cell>
          <cell r="AH955">
            <v>3</v>
          </cell>
          <cell r="AI955">
            <v>4</v>
          </cell>
          <cell r="AJ955" t="str">
            <v>NULL</v>
          </cell>
          <cell r="AK955">
            <v>2</v>
          </cell>
          <cell r="AL955">
            <v>9</v>
          </cell>
        </row>
        <row r="956">
          <cell r="A956">
            <v>135864</v>
          </cell>
          <cell r="B956">
            <v>3576906</v>
          </cell>
          <cell r="C956" t="str">
            <v>Droylsden Academy</v>
          </cell>
          <cell r="D956" t="str">
            <v>North West</v>
          </cell>
          <cell r="E956" t="str">
            <v>North West</v>
          </cell>
          <cell r="F956" t="str">
            <v>Tameside</v>
          </cell>
          <cell r="G956" t="str">
            <v>Ashton-under-Lyne</v>
          </cell>
          <cell r="H956" t="str">
            <v>M43 6QD</v>
          </cell>
          <cell r="I956" t="str">
            <v>Academy Sponsor Led</v>
          </cell>
          <cell r="J956" t="str">
            <v>Secondary</v>
          </cell>
          <cell r="K956" t="str">
            <v>Not applicable</v>
          </cell>
          <cell r="L956">
            <v>10001636</v>
          </cell>
          <cell r="M956">
            <v>42278</v>
          </cell>
          <cell r="N956">
            <v>42279</v>
          </cell>
          <cell r="O956" t="str">
            <v>Serious Weaknesses S5 Reinspection</v>
          </cell>
          <cell r="P956" t="str">
            <v>Schools - S5</v>
          </cell>
          <cell r="Q956" t="str">
            <v>NULL</v>
          </cell>
          <cell r="R956">
            <v>3</v>
          </cell>
          <cell r="S956" t="str">
            <v>NULL</v>
          </cell>
          <cell r="T956">
            <v>3</v>
          </cell>
          <cell r="U956">
            <v>3</v>
          </cell>
          <cell r="V956">
            <v>2</v>
          </cell>
          <cell r="W956">
            <v>2</v>
          </cell>
          <cell r="X956" t="str">
            <v>NULL</v>
          </cell>
          <cell r="Y956" t="str">
            <v>NULL</v>
          </cell>
          <cell r="Z956" t="str">
            <v>NULL</v>
          </cell>
          <cell r="AA956" t="str">
            <v>NULL</v>
          </cell>
          <cell r="AB956" t="str">
            <v>NULL</v>
          </cell>
          <cell r="AC956" t="str">
            <v>NULL</v>
          </cell>
          <cell r="AD956">
            <v>4</v>
          </cell>
          <cell r="AE956" t="str">
            <v>SWK</v>
          </cell>
          <cell r="AF956">
            <v>4</v>
          </cell>
          <cell r="AG956">
            <v>4</v>
          </cell>
          <cell r="AH956">
            <v>3</v>
          </cell>
          <cell r="AI956">
            <v>3</v>
          </cell>
          <cell r="AJ956" t="str">
            <v>NULL</v>
          </cell>
          <cell r="AK956" t="str">
            <v>NULL</v>
          </cell>
          <cell r="AL956" t="str">
            <v>NULL</v>
          </cell>
        </row>
        <row r="957">
          <cell r="A957">
            <v>135876</v>
          </cell>
          <cell r="B957">
            <v>9196905</v>
          </cell>
          <cell r="C957" t="str">
            <v>Francis Combe Academy</v>
          </cell>
          <cell r="D957" t="str">
            <v>East of England</v>
          </cell>
          <cell r="E957" t="str">
            <v>East of England</v>
          </cell>
          <cell r="F957" t="str">
            <v>Hertfordshire</v>
          </cell>
          <cell r="G957" t="str">
            <v>Watford</v>
          </cell>
          <cell r="H957" t="str">
            <v>WD25 7HW</v>
          </cell>
          <cell r="I957" t="str">
            <v>Academy Sponsor Led</v>
          </cell>
          <cell r="J957" t="str">
            <v>Secondary</v>
          </cell>
          <cell r="K957" t="str">
            <v>Has a sixth form</v>
          </cell>
          <cell r="L957">
            <v>10001914</v>
          </cell>
          <cell r="M957">
            <v>42311</v>
          </cell>
          <cell r="N957">
            <v>42312</v>
          </cell>
          <cell r="O957" t="str">
            <v>Requires Improvement S5 Reinspection Visit 1</v>
          </cell>
          <cell r="P957" t="str">
            <v>Schools - S5</v>
          </cell>
          <cell r="Q957" t="str">
            <v>NULL</v>
          </cell>
          <cell r="R957">
            <v>2</v>
          </cell>
          <cell r="S957" t="str">
            <v>NULL</v>
          </cell>
          <cell r="T957">
            <v>2</v>
          </cell>
          <cell r="U957">
            <v>2</v>
          </cell>
          <cell r="V957">
            <v>2</v>
          </cell>
          <cell r="W957">
            <v>2</v>
          </cell>
          <cell r="X957" t="str">
            <v>NULL</v>
          </cell>
          <cell r="Y957" t="str">
            <v>NULL</v>
          </cell>
          <cell r="Z957">
            <v>2</v>
          </cell>
          <cell r="AA957" t="str">
            <v>NULL</v>
          </cell>
          <cell r="AB957" t="str">
            <v>NULL</v>
          </cell>
          <cell r="AC957" t="str">
            <v>NULL</v>
          </cell>
          <cell r="AD957">
            <v>3</v>
          </cell>
          <cell r="AE957" t="str">
            <v>NULL</v>
          </cell>
          <cell r="AF957">
            <v>3</v>
          </cell>
          <cell r="AG957">
            <v>3</v>
          </cell>
          <cell r="AH957">
            <v>3</v>
          </cell>
          <cell r="AI957">
            <v>3</v>
          </cell>
          <cell r="AJ957" t="str">
            <v>NULL</v>
          </cell>
          <cell r="AK957" t="str">
            <v>NULL</v>
          </cell>
          <cell r="AL957" t="str">
            <v>NULL</v>
          </cell>
        </row>
        <row r="958">
          <cell r="A958">
            <v>135877</v>
          </cell>
          <cell r="B958">
            <v>3446905</v>
          </cell>
          <cell r="C958" t="str">
            <v>Birkenhead High School Academy</v>
          </cell>
          <cell r="D958" t="str">
            <v>North West</v>
          </cell>
          <cell r="E958" t="str">
            <v>North West</v>
          </cell>
          <cell r="F958" t="str">
            <v>Wirral</v>
          </cell>
          <cell r="G958" t="str">
            <v>Birkenhead</v>
          </cell>
          <cell r="H958" t="str">
            <v>CH43 1TY</v>
          </cell>
          <cell r="I958" t="str">
            <v>Academy Sponsor Led</v>
          </cell>
          <cell r="J958" t="str">
            <v>Secondary</v>
          </cell>
          <cell r="K958" t="str">
            <v>Has a sixth form</v>
          </cell>
          <cell r="L958">
            <v>10005568</v>
          </cell>
          <cell r="M958">
            <v>42290</v>
          </cell>
          <cell r="N958">
            <v>42291</v>
          </cell>
          <cell r="O958" t="str">
            <v>Maintained Academy and School Short inspection</v>
          </cell>
          <cell r="P958" t="str">
            <v>Schools - S8 deemed S5</v>
          </cell>
          <cell r="Q958" t="str">
            <v>NULL</v>
          </cell>
          <cell r="R958">
            <v>1</v>
          </cell>
          <cell r="S958" t="str">
            <v>NULL</v>
          </cell>
          <cell r="T958">
            <v>1</v>
          </cell>
          <cell r="U958">
            <v>1</v>
          </cell>
          <cell r="V958">
            <v>1</v>
          </cell>
          <cell r="W958">
            <v>1</v>
          </cell>
          <cell r="X958" t="str">
            <v>NULL</v>
          </cell>
          <cell r="Y958">
            <v>1</v>
          </cell>
          <cell r="Z958">
            <v>1</v>
          </cell>
          <cell r="AA958" t="str">
            <v>NULL</v>
          </cell>
          <cell r="AB958" t="str">
            <v>NULL</v>
          </cell>
          <cell r="AC958" t="str">
            <v>NULL</v>
          </cell>
          <cell r="AD958">
            <v>2</v>
          </cell>
          <cell r="AE958" t="str">
            <v>NULL</v>
          </cell>
          <cell r="AF958">
            <v>2</v>
          </cell>
          <cell r="AG958">
            <v>3</v>
          </cell>
          <cell r="AH958">
            <v>1</v>
          </cell>
          <cell r="AI958">
            <v>2</v>
          </cell>
          <cell r="AJ958" t="str">
            <v>NULL</v>
          </cell>
          <cell r="AK958">
            <v>8</v>
          </cell>
          <cell r="AL958" t="str">
            <v>NULL</v>
          </cell>
        </row>
        <row r="959">
          <cell r="A959">
            <v>135881</v>
          </cell>
          <cell r="B959">
            <v>8926907</v>
          </cell>
          <cell r="C959" t="str">
            <v>Nottingham Academy</v>
          </cell>
          <cell r="D959" t="str">
            <v>East Midlands</v>
          </cell>
          <cell r="E959" t="str">
            <v>East Midlands</v>
          </cell>
          <cell r="F959" t="str">
            <v>Nottingham</v>
          </cell>
          <cell r="G959" t="str">
            <v>Nottingham East</v>
          </cell>
          <cell r="H959" t="str">
            <v>NG3 7EB</v>
          </cell>
          <cell r="I959" t="str">
            <v>Academy Sponsor Led</v>
          </cell>
          <cell r="J959" t="str">
            <v>Secondary</v>
          </cell>
          <cell r="K959" t="str">
            <v>Has a sixth form</v>
          </cell>
          <cell r="L959">
            <v>10005716</v>
          </cell>
          <cell r="M959">
            <v>42318</v>
          </cell>
          <cell r="N959">
            <v>42318</v>
          </cell>
          <cell r="O959" t="str">
            <v>Maintained Academy and School Short inspection</v>
          </cell>
          <cell r="P959" t="str">
            <v>Schools - Short inspection</v>
          </cell>
          <cell r="Q959" t="str">
            <v>NULL</v>
          </cell>
          <cell r="R959" t="str">
            <v>NULL</v>
          </cell>
          <cell r="S959" t="str">
            <v>NULL</v>
          </cell>
          <cell r="T959" t="str">
            <v>NULL</v>
          </cell>
          <cell r="U959" t="str">
            <v>NULL</v>
          </cell>
          <cell r="V959" t="str">
            <v>NULL</v>
          </cell>
          <cell r="W959" t="str">
            <v>NULL</v>
          </cell>
          <cell r="X959" t="str">
            <v>NULL</v>
          </cell>
          <cell r="Y959" t="str">
            <v>NULL</v>
          </cell>
          <cell r="Z959" t="str">
            <v>NULL</v>
          </cell>
          <cell r="AA959" t="str">
            <v>NULL</v>
          </cell>
          <cell r="AB959" t="str">
            <v>NULL</v>
          </cell>
          <cell r="AC959" t="str">
            <v>NULL</v>
          </cell>
          <cell r="AD959">
            <v>2</v>
          </cell>
          <cell r="AE959" t="str">
            <v>NULL</v>
          </cell>
          <cell r="AF959">
            <v>2</v>
          </cell>
          <cell r="AG959">
            <v>2</v>
          </cell>
          <cell r="AH959">
            <v>2</v>
          </cell>
          <cell r="AI959">
            <v>1</v>
          </cell>
          <cell r="AJ959" t="str">
            <v>NULL</v>
          </cell>
          <cell r="AK959">
            <v>8</v>
          </cell>
          <cell r="AL959" t="str">
            <v>NULL</v>
          </cell>
        </row>
        <row r="960">
          <cell r="A960">
            <v>135886</v>
          </cell>
          <cell r="B960">
            <v>9296906</v>
          </cell>
          <cell r="C960" t="str">
            <v>Northumberland CofE Academy</v>
          </cell>
          <cell r="D960" t="str">
            <v>North East</v>
          </cell>
          <cell r="E960" t="str">
            <v>North East, Yorkshire and the Humber</v>
          </cell>
          <cell r="F960" t="str">
            <v>Northumberland</v>
          </cell>
          <cell r="G960" t="str">
            <v>Wansbeck</v>
          </cell>
          <cell r="H960" t="str">
            <v>NE63 9FZ</v>
          </cell>
          <cell r="I960" t="str">
            <v>Academy Sponsor Led</v>
          </cell>
          <cell r="J960" t="str">
            <v>Secondary</v>
          </cell>
          <cell r="K960" t="str">
            <v>Has a sixth form</v>
          </cell>
          <cell r="L960">
            <v>10002059</v>
          </cell>
          <cell r="M960">
            <v>42276</v>
          </cell>
          <cell r="N960">
            <v>42277</v>
          </cell>
          <cell r="O960" t="str">
            <v>Requires Improvement S5 Reinspection Visit 1</v>
          </cell>
          <cell r="P960" t="str">
            <v>Schools - S5</v>
          </cell>
          <cell r="Q960" t="str">
            <v>NULL</v>
          </cell>
          <cell r="R960">
            <v>3</v>
          </cell>
          <cell r="S960" t="str">
            <v>NULL</v>
          </cell>
          <cell r="T960">
            <v>3</v>
          </cell>
          <cell r="U960">
            <v>3</v>
          </cell>
          <cell r="V960">
            <v>2</v>
          </cell>
          <cell r="W960">
            <v>2</v>
          </cell>
          <cell r="X960" t="str">
            <v>NULL</v>
          </cell>
          <cell r="Y960">
            <v>3</v>
          </cell>
          <cell r="Z960">
            <v>2</v>
          </cell>
          <cell r="AA960" t="str">
            <v>NULL</v>
          </cell>
          <cell r="AB960" t="str">
            <v>NULL</v>
          </cell>
          <cell r="AC960" t="str">
            <v>NULL</v>
          </cell>
          <cell r="AD960">
            <v>3</v>
          </cell>
          <cell r="AE960" t="str">
            <v>NULL</v>
          </cell>
          <cell r="AF960">
            <v>3</v>
          </cell>
          <cell r="AG960">
            <v>3</v>
          </cell>
          <cell r="AH960">
            <v>3</v>
          </cell>
          <cell r="AI960">
            <v>3</v>
          </cell>
          <cell r="AJ960" t="str">
            <v>NULL</v>
          </cell>
          <cell r="AK960" t="str">
            <v>NULL</v>
          </cell>
          <cell r="AL960" t="str">
            <v>NULL</v>
          </cell>
        </row>
        <row r="961">
          <cell r="A961">
            <v>135892</v>
          </cell>
          <cell r="B961">
            <v>3704802</v>
          </cell>
          <cell r="C961" t="str">
            <v>Carlton Community College</v>
          </cell>
          <cell r="D961" t="str">
            <v>Yorkshire and the Humber</v>
          </cell>
          <cell r="E961" t="str">
            <v>North East, Yorkshire and the Humber</v>
          </cell>
          <cell r="F961" t="str">
            <v>Barnsley</v>
          </cell>
          <cell r="G961" t="str">
            <v>Barnsley Central</v>
          </cell>
          <cell r="H961" t="str">
            <v>S71 3EW</v>
          </cell>
          <cell r="I961" t="str">
            <v>Community School</v>
          </cell>
          <cell r="J961" t="str">
            <v>Secondary</v>
          </cell>
          <cell r="K961" t="str">
            <v>Does not have a sixth form</v>
          </cell>
          <cell r="L961">
            <v>10003990</v>
          </cell>
          <cell r="M961">
            <v>42339</v>
          </cell>
          <cell r="N961">
            <v>42340</v>
          </cell>
          <cell r="O961" t="str">
            <v>Schools into Special Measures Visit 3</v>
          </cell>
          <cell r="P961" t="str">
            <v>Schools - S8 deemed S5</v>
          </cell>
          <cell r="Q961" t="str">
            <v>NULL</v>
          </cell>
          <cell r="R961">
            <v>2</v>
          </cell>
          <cell r="S961" t="str">
            <v>NULL</v>
          </cell>
          <cell r="T961">
            <v>2</v>
          </cell>
          <cell r="U961">
            <v>2</v>
          </cell>
          <cell r="V961">
            <v>2</v>
          </cell>
          <cell r="W961">
            <v>2</v>
          </cell>
          <cell r="X961" t="str">
            <v>NULL</v>
          </cell>
          <cell r="Y961" t="str">
            <v>NULL</v>
          </cell>
          <cell r="Z961" t="str">
            <v>NULL</v>
          </cell>
          <cell r="AA961" t="str">
            <v>NULL</v>
          </cell>
          <cell r="AB961" t="str">
            <v>NULL</v>
          </cell>
          <cell r="AC961" t="str">
            <v>NULL</v>
          </cell>
          <cell r="AD961">
            <v>4</v>
          </cell>
          <cell r="AE961" t="str">
            <v>SM</v>
          </cell>
          <cell r="AF961">
            <v>4</v>
          </cell>
          <cell r="AG961">
            <v>4</v>
          </cell>
          <cell r="AH961">
            <v>4</v>
          </cell>
          <cell r="AI961">
            <v>4</v>
          </cell>
          <cell r="AJ961" t="str">
            <v>NULL</v>
          </cell>
          <cell r="AK961">
            <v>9</v>
          </cell>
          <cell r="AL961">
            <v>9</v>
          </cell>
        </row>
        <row r="962">
          <cell r="A962">
            <v>135895</v>
          </cell>
          <cell r="B962">
            <v>8816908</v>
          </cell>
          <cell r="C962" t="str">
            <v>The Basildon Lower Academy</v>
          </cell>
          <cell r="D962" t="str">
            <v>East of England</v>
          </cell>
          <cell r="E962" t="str">
            <v>East of England</v>
          </cell>
          <cell r="F962" t="str">
            <v>Essex</v>
          </cell>
          <cell r="G962" t="str">
            <v>South Basildon and East Thurrock</v>
          </cell>
          <cell r="H962" t="str">
            <v>SS14 1UX</v>
          </cell>
          <cell r="I962" t="str">
            <v>Academy Sponsor Led</v>
          </cell>
          <cell r="J962" t="str">
            <v>Secondary</v>
          </cell>
          <cell r="K962" t="str">
            <v>Not applicable</v>
          </cell>
          <cell r="L962">
            <v>10001936</v>
          </cell>
          <cell r="M962">
            <v>42327</v>
          </cell>
          <cell r="N962">
            <v>42328</v>
          </cell>
          <cell r="O962" t="str">
            <v>Requires Improvement S5 Reinspection Visit 1</v>
          </cell>
          <cell r="P962" t="str">
            <v>Schools - S5</v>
          </cell>
          <cell r="Q962" t="str">
            <v>NULL</v>
          </cell>
          <cell r="R962">
            <v>2</v>
          </cell>
          <cell r="S962" t="str">
            <v>NULL</v>
          </cell>
          <cell r="T962">
            <v>2</v>
          </cell>
          <cell r="U962">
            <v>2</v>
          </cell>
          <cell r="V962">
            <v>2</v>
          </cell>
          <cell r="W962">
            <v>2</v>
          </cell>
          <cell r="X962" t="str">
            <v>NULL</v>
          </cell>
          <cell r="Y962" t="str">
            <v>NULL</v>
          </cell>
          <cell r="Z962" t="str">
            <v>NULL</v>
          </cell>
          <cell r="AA962" t="str">
            <v>NULL</v>
          </cell>
          <cell r="AB962" t="str">
            <v>NULL</v>
          </cell>
          <cell r="AC962" t="str">
            <v>NULL</v>
          </cell>
          <cell r="AD962">
            <v>3</v>
          </cell>
          <cell r="AE962" t="str">
            <v>NULL</v>
          </cell>
          <cell r="AF962">
            <v>3</v>
          </cell>
          <cell r="AG962">
            <v>3</v>
          </cell>
          <cell r="AH962">
            <v>2</v>
          </cell>
          <cell r="AI962">
            <v>2</v>
          </cell>
          <cell r="AJ962" t="str">
            <v>NULL</v>
          </cell>
          <cell r="AK962" t="str">
            <v>NULL</v>
          </cell>
          <cell r="AL962" t="str">
            <v>NULL</v>
          </cell>
        </row>
        <row r="963">
          <cell r="A963">
            <v>135897</v>
          </cell>
          <cell r="B963">
            <v>8816909</v>
          </cell>
          <cell r="C963" t="str">
            <v>The Basildon Upper Academy</v>
          </cell>
          <cell r="D963" t="str">
            <v>East of England</v>
          </cell>
          <cell r="E963" t="str">
            <v>East of England</v>
          </cell>
          <cell r="F963" t="str">
            <v>Essex</v>
          </cell>
          <cell r="G963" t="str">
            <v>South Basildon and East Thurrock</v>
          </cell>
          <cell r="H963" t="str">
            <v>SS13 3HL</v>
          </cell>
          <cell r="I963" t="str">
            <v>Academy Sponsor Led</v>
          </cell>
          <cell r="J963" t="str">
            <v>Secondary</v>
          </cell>
          <cell r="K963" t="str">
            <v>Has a sixth form</v>
          </cell>
          <cell r="L963">
            <v>10001937</v>
          </cell>
          <cell r="M963">
            <v>42327</v>
          </cell>
          <cell r="N963">
            <v>42328</v>
          </cell>
          <cell r="O963" t="str">
            <v>Requires Improvement S5 Reinspection Visit 1</v>
          </cell>
          <cell r="P963" t="str">
            <v>Schools - S5</v>
          </cell>
          <cell r="Q963" t="str">
            <v>NULL</v>
          </cell>
          <cell r="R963">
            <v>2</v>
          </cell>
          <cell r="S963" t="str">
            <v>NULL</v>
          </cell>
          <cell r="T963">
            <v>2</v>
          </cell>
          <cell r="U963">
            <v>2</v>
          </cell>
          <cell r="V963">
            <v>2</v>
          </cell>
          <cell r="W963">
            <v>2</v>
          </cell>
          <cell r="X963" t="str">
            <v>NULL</v>
          </cell>
          <cell r="Y963" t="str">
            <v>NULL</v>
          </cell>
          <cell r="Z963">
            <v>2</v>
          </cell>
          <cell r="AA963" t="str">
            <v>NULL</v>
          </cell>
          <cell r="AB963" t="str">
            <v>NULL</v>
          </cell>
          <cell r="AC963" t="str">
            <v>NULL</v>
          </cell>
          <cell r="AD963">
            <v>3</v>
          </cell>
          <cell r="AE963" t="str">
            <v>NULL</v>
          </cell>
          <cell r="AF963">
            <v>3</v>
          </cell>
          <cell r="AG963">
            <v>3</v>
          </cell>
          <cell r="AH963">
            <v>2</v>
          </cell>
          <cell r="AI963">
            <v>2</v>
          </cell>
          <cell r="AJ963" t="str">
            <v>NULL</v>
          </cell>
          <cell r="AK963" t="str">
            <v>NULL</v>
          </cell>
          <cell r="AL963" t="str">
            <v>NULL</v>
          </cell>
        </row>
        <row r="964">
          <cell r="A964">
            <v>135905</v>
          </cell>
          <cell r="B964">
            <v>3526910</v>
          </cell>
          <cell r="C964" t="str">
            <v>Manchester Creative and Media Academy</v>
          </cell>
          <cell r="D964" t="str">
            <v>North West</v>
          </cell>
          <cell r="E964" t="str">
            <v>North West</v>
          </cell>
          <cell r="F964" t="str">
            <v>Manchester</v>
          </cell>
          <cell r="G964" t="str">
            <v>Blackley and Broughton</v>
          </cell>
          <cell r="H964" t="str">
            <v>M9 7SS</v>
          </cell>
          <cell r="I964" t="str">
            <v>Academy Sponsor Led</v>
          </cell>
          <cell r="J964" t="str">
            <v>Secondary</v>
          </cell>
          <cell r="K964" t="str">
            <v>Has a sixth form</v>
          </cell>
          <cell r="L964">
            <v>10006721</v>
          </cell>
          <cell r="M964">
            <v>42353</v>
          </cell>
          <cell r="N964">
            <v>42353</v>
          </cell>
          <cell r="O964" t="str">
            <v>Schools with Serious Weaknesses Visit 1</v>
          </cell>
          <cell r="P964" t="str">
            <v>Schools - S8</v>
          </cell>
          <cell r="Q964" t="str">
            <v>NULL</v>
          </cell>
          <cell r="R964" t="str">
            <v>NULL</v>
          </cell>
          <cell r="S964" t="str">
            <v>NULL</v>
          </cell>
          <cell r="T964" t="str">
            <v>NULL</v>
          </cell>
          <cell r="U964" t="str">
            <v>NULL</v>
          </cell>
          <cell r="V964" t="str">
            <v>NULL</v>
          </cell>
          <cell r="W964" t="str">
            <v>NULL</v>
          </cell>
          <cell r="X964" t="str">
            <v>NULL</v>
          </cell>
          <cell r="Y964" t="str">
            <v>NULL</v>
          </cell>
          <cell r="Z964" t="str">
            <v>NULL</v>
          </cell>
          <cell r="AA964" t="str">
            <v>NULL</v>
          </cell>
          <cell r="AB964" t="str">
            <v>NULL</v>
          </cell>
          <cell r="AC964" t="str">
            <v>NULL</v>
          </cell>
          <cell r="AD964">
            <v>4</v>
          </cell>
          <cell r="AE964" t="str">
            <v>SWK</v>
          </cell>
          <cell r="AF964">
            <v>4</v>
          </cell>
          <cell r="AG964">
            <v>4</v>
          </cell>
          <cell r="AH964">
            <v>4</v>
          </cell>
          <cell r="AI964">
            <v>3</v>
          </cell>
          <cell r="AJ964" t="str">
            <v>NULL</v>
          </cell>
          <cell r="AK964">
            <v>9</v>
          </cell>
          <cell r="AL964">
            <v>3</v>
          </cell>
        </row>
        <row r="965">
          <cell r="A965">
            <v>135942</v>
          </cell>
          <cell r="B965">
            <v>3716906</v>
          </cell>
          <cell r="C965" t="str">
            <v>De Warenne Academy</v>
          </cell>
          <cell r="D965" t="str">
            <v>Yorkshire and the Humber</v>
          </cell>
          <cell r="E965" t="str">
            <v>North East, Yorkshire and the Humber</v>
          </cell>
          <cell r="F965" t="str">
            <v>Doncaster</v>
          </cell>
          <cell r="G965" t="str">
            <v>Don Valley</v>
          </cell>
          <cell r="H965" t="str">
            <v>DN12 3JY</v>
          </cell>
          <cell r="I965" t="str">
            <v>Academy Sponsor Led</v>
          </cell>
          <cell r="J965" t="str">
            <v>Secondary</v>
          </cell>
          <cell r="K965" t="str">
            <v>Has a sixth form</v>
          </cell>
          <cell r="L965">
            <v>10002157</v>
          </cell>
          <cell r="M965">
            <v>42332</v>
          </cell>
          <cell r="N965">
            <v>42333</v>
          </cell>
          <cell r="O965" t="str">
            <v>Requires Improvement S5 Reinspection Visit 1</v>
          </cell>
          <cell r="P965" t="str">
            <v>Schools - S5</v>
          </cell>
          <cell r="Q965" t="str">
            <v>NULL</v>
          </cell>
          <cell r="R965">
            <v>3</v>
          </cell>
          <cell r="S965" t="str">
            <v>NULL</v>
          </cell>
          <cell r="T965">
            <v>3</v>
          </cell>
          <cell r="U965">
            <v>3</v>
          </cell>
          <cell r="V965">
            <v>3</v>
          </cell>
          <cell r="W965">
            <v>3</v>
          </cell>
          <cell r="X965" t="str">
            <v>NULL</v>
          </cell>
          <cell r="Y965" t="str">
            <v>NULL</v>
          </cell>
          <cell r="Z965">
            <v>3</v>
          </cell>
          <cell r="AA965" t="str">
            <v>NULL</v>
          </cell>
          <cell r="AB965" t="str">
            <v>NULL</v>
          </cell>
          <cell r="AC965" t="str">
            <v>NULL</v>
          </cell>
          <cell r="AD965">
            <v>3</v>
          </cell>
          <cell r="AE965" t="str">
            <v>NULL</v>
          </cell>
          <cell r="AF965">
            <v>3</v>
          </cell>
          <cell r="AG965">
            <v>3</v>
          </cell>
          <cell r="AH965">
            <v>3</v>
          </cell>
          <cell r="AI965">
            <v>2</v>
          </cell>
          <cell r="AJ965" t="str">
            <v>NULL</v>
          </cell>
          <cell r="AK965" t="str">
            <v>NULL</v>
          </cell>
          <cell r="AL965" t="str">
            <v>NULL</v>
          </cell>
        </row>
        <row r="966">
          <cell r="A966">
            <v>135943</v>
          </cell>
          <cell r="B966">
            <v>8036907</v>
          </cell>
          <cell r="C966" t="str">
            <v>The Ridings Federation Yate International Academy</v>
          </cell>
          <cell r="D966" t="str">
            <v>South West</v>
          </cell>
          <cell r="E966" t="str">
            <v>South West</v>
          </cell>
          <cell r="F966" t="str">
            <v>South Gloucestershire</v>
          </cell>
          <cell r="G966" t="str">
            <v>Thornbury and Yate</v>
          </cell>
          <cell r="H966" t="str">
            <v>BS37 4DX</v>
          </cell>
          <cell r="I966" t="str">
            <v>Academy Sponsor Led</v>
          </cell>
          <cell r="J966" t="str">
            <v>Secondary</v>
          </cell>
          <cell r="K966" t="str">
            <v>Has a sixth form</v>
          </cell>
          <cell r="L966">
            <v>10002422</v>
          </cell>
          <cell r="M966">
            <v>42284</v>
          </cell>
          <cell r="N966">
            <v>42285</v>
          </cell>
          <cell r="O966" t="str">
            <v>Requires Improvement S5 Reinspection Visit 1</v>
          </cell>
          <cell r="P966" t="str">
            <v>Schools - S5</v>
          </cell>
          <cell r="Q966" t="str">
            <v>NULL</v>
          </cell>
          <cell r="R966">
            <v>3</v>
          </cell>
          <cell r="S966" t="str">
            <v>NULL</v>
          </cell>
          <cell r="T966">
            <v>3</v>
          </cell>
          <cell r="U966">
            <v>3</v>
          </cell>
          <cell r="V966">
            <v>3</v>
          </cell>
          <cell r="W966">
            <v>3</v>
          </cell>
          <cell r="X966" t="str">
            <v>NULL</v>
          </cell>
          <cell r="Y966">
            <v>2</v>
          </cell>
          <cell r="Z966">
            <v>3</v>
          </cell>
          <cell r="AA966" t="str">
            <v>NULL</v>
          </cell>
          <cell r="AB966" t="str">
            <v>NULL</v>
          </cell>
          <cell r="AC966" t="str">
            <v>NULL</v>
          </cell>
          <cell r="AD966">
            <v>3</v>
          </cell>
          <cell r="AE966" t="str">
            <v>NULL</v>
          </cell>
          <cell r="AF966">
            <v>3</v>
          </cell>
          <cell r="AG966">
            <v>3</v>
          </cell>
          <cell r="AH966">
            <v>2</v>
          </cell>
          <cell r="AI966">
            <v>2</v>
          </cell>
          <cell r="AJ966" t="str">
            <v>NULL</v>
          </cell>
          <cell r="AK966" t="str">
            <v>NULL</v>
          </cell>
          <cell r="AL966" t="str">
            <v>NULL</v>
          </cell>
        </row>
        <row r="967">
          <cell r="A967">
            <v>135944</v>
          </cell>
        </row>
        <row r="968">
          <cell r="A968">
            <v>135946</v>
          </cell>
          <cell r="B968">
            <v>8236905</v>
          </cell>
          <cell r="C968" t="str">
            <v>All Saints Academy Dunstable</v>
          </cell>
          <cell r="D968" t="str">
            <v>East of England</v>
          </cell>
          <cell r="E968" t="str">
            <v>East of England</v>
          </cell>
          <cell r="F968" t="str">
            <v>Central Bedfordshire</v>
          </cell>
          <cell r="G968" t="str">
            <v>South West Bedfordshire</v>
          </cell>
          <cell r="H968" t="str">
            <v>LU5 5AB</v>
          </cell>
          <cell r="I968" t="str">
            <v>Academy Sponsor Led</v>
          </cell>
          <cell r="J968" t="str">
            <v>Secondary</v>
          </cell>
          <cell r="K968" t="str">
            <v>Has a sixth form</v>
          </cell>
          <cell r="L968">
            <v>10008519</v>
          </cell>
          <cell r="M968">
            <v>42353</v>
          </cell>
          <cell r="N968">
            <v>42353</v>
          </cell>
          <cell r="O968" t="str">
            <v>Schools with Serious Weaknesses Visit 1</v>
          </cell>
          <cell r="P968" t="str">
            <v>Schools - S8</v>
          </cell>
          <cell r="Q968" t="str">
            <v>NULL</v>
          </cell>
          <cell r="R968" t="str">
            <v>NULL</v>
          </cell>
          <cell r="S968" t="str">
            <v>NULL</v>
          </cell>
          <cell r="T968" t="str">
            <v>NULL</v>
          </cell>
          <cell r="U968" t="str">
            <v>NULL</v>
          </cell>
          <cell r="V968" t="str">
            <v>NULL</v>
          </cell>
          <cell r="W968" t="str">
            <v>NULL</v>
          </cell>
          <cell r="X968" t="str">
            <v>NULL</v>
          </cell>
          <cell r="Y968" t="str">
            <v>NULL</v>
          </cell>
          <cell r="Z968" t="str">
            <v>NULL</v>
          </cell>
          <cell r="AA968" t="str">
            <v>NULL</v>
          </cell>
          <cell r="AB968" t="str">
            <v>NULL</v>
          </cell>
          <cell r="AC968" t="str">
            <v>NULL</v>
          </cell>
          <cell r="AD968">
            <v>4</v>
          </cell>
          <cell r="AE968" t="str">
            <v>SWK</v>
          </cell>
          <cell r="AF968">
            <v>4</v>
          </cell>
          <cell r="AG968">
            <v>4</v>
          </cell>
          <cell r="AH968">
            <v>3</v>
          </cell>
          <cell r="AI968">
            <v>3</v>
          </cell>
          <cell r="AJ968" t="str">
            <v>NULL</v>
          </cell>
          <cell r="AK968">
            <v>9</v>
          </cell>
          <cell r="AL968">
            <v>4</v>
          </cell>
        </row>
        <row r="969">
          <cell r="A969">
            <v>135953</v>
          </cell>
          <cell r="B969">
            <v>9365222</v>
          </cell>
          <cell r="C969" t="str">
            <v>Surrey Hills Church of England Primary School</v>
          </cell>
          <cell r="D969" t="str">
            <v>South East</v>
          </cell>
          <cell r="E969" t="str">
            <v>South East</v>
          </cell>
          <cell r="F969" t="str">
            <v>Surrey</v>
          </cell>
          <cell r="G969" t="str">
            <v>Mole Valley</v>
          </cell>
          <cell r="H969" t="str">
            <v>RH4 3QF</v>
          </cell>
          <cell r="I969" t="str">
            <v>Voluntary Aided School</v>
          </cell>
          <cell r="J969" t="str">
            <v>Primary</v>
          </cell>
          <cell r="K969" t="str">
            <v>Does not have a sixth form</v>
          </cell>
          <cell r="L969">
            <v>10005698</v>
          </cell>
          <cell r="M969">
            <v>42339</v>
          </cell>
          <cell r="N969">
            <v>42340</v>
          </cell>
          <cell r="O969" t="str">
            <v>Maintained Academy and School Short inspection</v>
          </cell>
          <cell r="P969" t="str">
            <v>Schools - S8 deemed S5</v>
          </cell>
          <cell r="Q969" t="str">
            <v>NULL</v>
          </cell>
          <cell r="R969">
            <v>3</v>
          </cell>
          <cell r="S969" t="str">
            <v>NULL</v>
          </cell>
          <cell r="T969">
            <v>3</v>
          </cell>
          <cell r="U969">
            <v>3</v>
          </cell>
          <cell r="V969">
            <v>2</v>
          </cell>
          <cell r="W969">
            <v>3</v>
          </cell>
          <cell r="X969" t="str">
            <v>NULL</v>
          </cell>
          <cell r="Y969">
            <v>2</v>
          </cell>
          <cell r="Z969" t="str">
            <v>NULL</v>
          </cell>
          <cell r="AA969" t="str">
            <v>NULL</v>
          </cell>
          <cell r="AB969" t="str">
            <v>NULL</v>
          </cell>
          <cell r="AC969" t="str">
            <v>NULL</v>
          </cell>
          <cell r="AD969">
            <v>2</v>
          </cell>
          <cell r="AE969" t="str">
            <v>NULL</v>
          </cell>
          <cell r="AF969">
            <v>2</v>
          </cell>
          <cell r="AG969">
            <v>2</v>
          </cell>
          <cell r="AH969">
            <v>2</v>
          </cell>
          <cell r="AI969">
            <v>1</v>
          </cell>
          <cell r="AJ969" t="str">
            <v>NULL</v>
          </cell>
          <cell r="AK969">
            <v>2</v>
          </cell>
          <cell r="AL969">
            <v>9</v>
          </cell>
        </row>
        <row r="970">
          <cell r="A970">
            <v>135960</v>
          </cell>
          <cell r="B970">
            <v>8836906</v>
          </cell>
          <cell r="C970" t="str">
            <v>Ormiston Park Academy</v>
          </cell>
          <cell r="D970" t="str">
            <v>East of England</v>
          </cell>
          <cell r="E970" t="str">
            <v>East of England</v>
          </cell>
          <cell r="F970" t="str">
            <v>Thurrock</v>
          </cell>
          <cell r="G970" t="str">
            <v>Thurrock</v>
          </cell>
          <cell r="H970" t="str">
            <v>RM15 4RU</v>
          </cell>
          <cell r="I970" t="str">
            <v>Academy Sponsor Led</v>
          </cell>
          <cell r="J970" t="str">
            <v>Secondary</v>
          </cell>
          <cell r="K970" t="str">
            <v>Has a sixth form</v>
          </cell>
          <cell r="L970">
            <v>10005451</v>
          </cell>
          <cell r="M970">
            <v>42285</v>
          </cell>
          <cell r="N970">
            <v>42285</v>
          </cell>
          <cell r="O970" t="str">
            <v>Requires Improvement monitoring Visit 1</v>
          </cell>
          <cell r="P970" t="str">
            <v>Schools - S8</v>
          </cell>
          <cell r="Q970" t="str">
            <v>NULL</v>
          </cell>
          <cell r="R970" t="str">
            <v>NULL</v>
          </cell>
          <cell r="S970" t="str">
            <v>NULL</v>
          </cell>
          <cell r="T970" t="str">
            <v>NULL</v>
          </cell>
          <cell r="U970" t="str">
            <v>NULL</v>
          </cell>
          <cell r="V970" t="str">
            <v>NULL</v>
          </cell>
          <cell r="W970" t="str">
            <v>NULL</v>
          </cell>
          <cell r="X970" t="str">
            <v>NULL</v>
          </cell>
          <cell r="Y970" t="str">
            <v>NULL</v>
          </cell>
          <cell r="Z970" t="str">
            <v>NULL</v>
          </cell>
          <cell r="AA970" t="str">
            <v>NULL</v>
          </cell>
          <cell r="AB970" t="str">
            <v>NULL</v>
          </cell>
          <cell r="AC970" t="str">
            <v>NULL</v>
          </cell>
          <cell r="AD970">
            <v>3</v>
          </cell>
          <cell r="AE970" t="str">
            <v>NULL</v>
          </cell>
          <cell r="AF970">
            <v>3</v>
          </cell>
          <cell r="AG970">
            <v>3</v>
          </cell>
          <cell r="AH970">
            <v>3</v>
          </cell>
          <cell r="AI970">
            <v>3</v>
          </cell>
          <cell r="AJ970" t="str">
            <v>NULL</v>
          </cell>
          <cell r="AK970">
            <v>9</v>
          </cell>
          <cell r="AL970">
            <v>3</v>
          </cell>
        </row>
        <row r="971">
          <cell r="A971">
            <v>135966</v>
          </cell>
          <cell r="B971">
            <v>9286908</v>
          </cell>
          <cell r="C971" t="str">
            <v>Kettering Buccleuch Academy</v>
          </cell>
          <cell r="D971" t="str">
            <v>East Midlands</v>
          </cell>
          <cell r="E971" t="str">
            <v>East Midlands</v>
          </cell>
          <cell r="F971" t="str">
            <v>Northamptonshire</v>
          </cell>
          <cell r="G971" t="str">
            <v>Kettering</v>
          </cell>
          <cell r="H971" t="str">
            <v>NN16 9NS</v>
          </cell>
          <cell r="I971" t="str">
            <v>Academy Sponsor Led</v>
          </cell>
          <cell r="J971" t="str">
            <v>Secondary</v>
          </cell>
          <cell r="K971" t="str">
            <v>Has a sixth form</v>
          </cell>
          <cell r="L971">
            <v>10001629</v>
          </cell>
          <cell r="M971">
            <v>42339</v>
          </cell>
          <cell r="N971">
            <v>42340</v>
          </cell>
          <cell r="O971" t="str">
            <v>Serious Weaknesses S5 Reinspection</v>
          </cell>
          <cell r="P971" t="str">
            <v>Schools - S5</v>
          </cell>
          <cell r="Q971" t="str">
            <v>NULL</v>
          </cell>
          <cell r="R971">
            <v>3</v>
          </cell>
          <cell r="S971" t="str">
            <v>NULL</v>
          </cell>
          <cell r="T971">
            <v>3</v>
          </cell>
          <cell r="U971">
            <v>3</v>
          </cell>
          <cell r="V971">
            <v>2</v>
          </cell>
          <cell r="W971">
            <v>3</v>
          </cell>
          <cell r="X971" t="str">
            <v>NULL</v>
          </cell>
          <cell r="Y971">
            <v>3</v>
          </cell>
          <cell r="Z971">
            <v>2</v>
          </cell>
          <cell r="AA971" t="str">
            <v>NULL</v>
          </cell>
          <cell r="AB971" t="str">
            <v>NULL</v>
          </cell>
          <cell r="AC971" t="str">
            <v>NULL</v>
          </cell>
          <cell r="AD971">
            <v>4</v>
          </cell>
          <cell r="AE971" t="str">
            <v>SWK</v>
          </cell>
          <cell r="AF971">
            <v>4</v>
          </cell>
          <cell r="AG971">
            <v>3</v>
          </cell>
          <cell r="AH971">
            <v>3</v>
          </cell>
          <cell r="AI971">
            <v>3</v>
          </cell>
          <cell r="AJ971" t="str">
            <v>NULL</v>
          </cell>
          <cell r="AK971" t="str">
            <v>NULL</v>
          </cell>
          <cell r="AL971" t="str">
            <v>NULL</v>
          </cell>
        </row>
        <row r="972">
          <cell r="A972">
            <v>135970</v>
          </cell>
          <cell r="B972">
            <v>3306908</v>
          </cell>
          <cell r="C972" t="str">
            <v>Ark St Alban's Academy</v>
          </cell>
          <cell r="D972" t="str">
            <v>West Midlands</v>
          </cell>
          <cell r="E972" t="str">
            <v>West Midlands</v>
          </cell>
          <cell r="F972" t="str">
            <v>Birmingham</v>
          </cell>
          <cell r="G972" t="str">
            <v>Birmingham, Ladywood</v>
          </cell>
          <cell r="H972" t="str">
            <v>B12 0YH</v>
          </cell>
          <cell r="I972" t="str">
            <v>Academy Sponsor Led</v>
          </cell>
          <cell r="J972" t="str">
            <v>Secondary</v>
          </cell>
          <cell r="K972" t="str">
            <v>Has a sixth form</v>
          </cell>
          <cell r="L972">
            <v>10008084</v>
          </cell>
          <cell r="M972">
            <v>42345</v>
          </cell>
          <cell r="N972">
            <v>42345</v>
          </cell>
          <cell r="O972" t="str">
            <v>S8 No Formal Designation Visit</v>
          </cell>
          <cell r="P972" t="str">
            <v>Schools - S8</v>
          </cell>
          <cell r="Q972" t="str">
            <v>NULL</v>
          </cell>
          <cell r="R972" t="str">
            <v>NULL</v>
          </cell>
          <cell r="S972" t="str">
            <v>NULL</v>
          </cell>
          <cell r="T972" t="str">
            <v>NULL</v>
          </cell>
          <cell r="U972" t="str">
            <v>NULL</v>
          </cell>
          <cell r="V972" t="str">
            <v>NULL</v>
          </cell>
          <cell r="W972" t="str">
            <v>NULL</v>
          </cell>
          <cell r="X972" t="str">
            <v>NULL</v>
          </cell>
          <cell r="Y972" t="str">
            <v>NULL</v>
          </cell>
          <cell r="Z972" t="str">
            <v>NULL</v>
          </cell>
          <cell r="AA972" t="str">
            <v>NULL</v>
          </cell>
          <cell r="AB972" t="str">
            <v>NULL</v>
          </cell>
          <cell r="AC972" t="str">
            <v>NULL</v>
          </cell>
          <cell r="AD972">
            <v>1</v>
          </cell>
          <cell r="AE972" t="str">
            <v>NULL</v>
          </cell>
          <cell r="AF972">
            <v>1</v>
          </cell>
          <cell r="AG972">
            <v>1</v>
          </cell>
          <cell r="AH972">
            <v>1</v>
          </cell>
          <cell r="AI972">
            <v>1</v>
          </cell>
          <cell r="AJ972" t="str">
            <v>NULL</v>
          </cell>
          <cell r="AK972">
            <v>9</v>
          </cell>
          <cell r="AL972">
            <v>9</v>
          </cell>
        </row>
        <row r="973">
          <cell r="A973">
            <v>135971</v>
          </cell>
          <cell r="B973">
            <v>3346906</v>
          </cell>
          <cell r="C973" t="str">
            <v>Park Hall Academy</v>
          </cell>
          <cell r="D973" t="str">
            <v>West Midlands</v>
          </cell>
          <cell r="E973" t="str">
            <v>West Midlands</v>
          </cell>
          <cell r="F973" t="str">
            <v>Solihull</v>
          </cell>
          <cell r="G973" t="str">
            <v>Meriden</v>
          </cell>
          <cell r="H973" t="str">
            <v>B36 9HF</v>
          </cell>
          <cell r="I973" t="str">
            <v>Academy Sponsor Led</v>
          </cell>
          <cell r="J973" t="str">
            <v>Secondary</v>
          </cell>
          <cell r="K973" t="str">
            <v>Has a sixth form</v>
          </cell>
          <cell r="L973">
            <v>10004236</v>
          </cell>
          <cell r="M973">
            <v>42269</v>
          </cell>
          <cell r="N973">
            <v>42270</v>
          </cell>
          <cell r="O973" t="str">
            <v>Schools into Special Measures Visit 5</v>
          </cell>
          <cell r="P973" t="str">
            <v>Schools - S8 deemed S5</v>
          </cell>
          <cell r="Q973" t="str">
            <v>NULL</v>
          </cell>
          <cell r="R973">
            <v>3</v>
          </cell>
          <cell r="S973" t="str">
            <v>NULL</v>
          </cell>
          <cell r="T973">
            <v>3</v>
          </cell>
          <cell r="U973">
            <v>3</v>
          </cell>
          <cell r="V973">
            <v>3</v>
          </cell>
          <cell r="W973">
            <v>2</v>
          </cell>
          <cell r="X973" t="str">
            <v>NULL</v>
          </cell>
          <cell r="Y973" t="str">
            <v>NULL</v>
          </cell>
          <cell r="Z973">
            <v>2</v>
          </cell>
          <cell r="AA973" t="str">
            <v>NULL</v>
          </cell>
          <cell r="AB973" t="str">
            <v>NULL</v>
          </cell>
          <cell r="AC973" t="str">
            <v>NULL</v>
          </cell>
          <cell r="AD973">
            <v>4</v>
          </cell>
          <cell r="AE973" t="str">
            <v>SM</v>
          </cell>
          <cell r="AF973">
            <v>4</v>
          </cell>
          <cell r="AG973">
            <v>4</v>
          </cell>
          <cell r="AH973">
            <v>4</v>
          </cell>
          <cell r="AI973">
            <v>4</v>
          </cell>
          <cell r="AJ973" t="str">
            <v>NULL</v>
          </cell>
          <cell r="AK973" t="str">
            <v>NULL</v>
          </cell>
          <cell r="AL973" t="str">
            <v>NULL</v>
          </cell>
        </row>
        <row r="974">
          <cell r="A974">
            <v>135973</v>
          </cell>
          <cell r="B974">
            <v>3046907</v>
          </cell>
          <cell r="C974" t="str">
            <v>The Crest Academies</v>
          </cell>
          <cell r="D974" t="str">
            <v>London</v>
          </cell>
          <cell r="E974" t="str">
            <v>London</v>
          </cell>
          <cell r="F974" t="str">
            <v>Brent</v>
          </cell>
          <cell r="G974" t="str">
            <v>Brent Central</v>
          </cell>
          <cell r="H974" t="str">
            <v>NW2 7SN</v>
          </cell>
          <cell r="I974" t="str">
            <v>Academy Sponsor Led</v>
          </cell>
          <cell r="J974" t="str">
            <v>Secondary</v>
          </cell>
          <cell r="K974" t="str">
            <v>Has a sixth form</v>
          </cell>
          <cell r="L974">
            <v>10007134</v>
          </cell>
          <cell r="M974">
            <v>42339</v>
          </cell>
          <cell r="N974">
            <v>42340</v>
          </cell>
          <cell r="O974" t="str">
            <v>Schools into Special Measures Visit 2</v>
          </cell>
          <cell r="P974" t="str">
            <v>Schools - S8</v>
          </cell>
          <cell r="Q974" t="str">
            <v>NULL</v>
          </cell>
          <cell r="R974" t="str">
            <v>NULL</v>
          </cell>
          <cell r="S974" t="str">
            <v>NULL</v>
          </cell>
          <cell r="T974" t="str">
            <v>NULL</v>
          </cell>
          <cell r="U974" t="str">
            <v>NULL</v>
          </cell>
          <cell r="V974" t="str">
            <v>NULL</v>
          </cell>
          <cell r="W974" t="str">
            <v>NULL</v>
          </cell>
          <cell r="X974" t="str">
            <v>NULL</v>
          </cell>
          <cell r="Y974" t="str">
            <v>NULL</v>
          </cell>
          <cell r="Z974" t="str">
            <v>NULL</v>
          </cell>
          <cell r="AA974" t="str">
            <v>NULL</v>
          </cell>
          <cell r="AB974" t="str">
            <v>NULL</v>
          </cell>
          <cell r="AC974" t="str">
            <v>NULL</v>
          </cell>
          <cell r="AD974">
            <v>4</v>
          </cell>
          <cell r="AE974" t="str">
            <v>SM</v>
          </cell>
          <cell r="AF974">
            <v>4</v>
          </cell>
          <cell r="AG974">
            <v>4</v>
          </cell>
          <cell r="AH974">
            <v>3</v>
          </cell>
          <cell r="AI974">
            <v>4</v>
          </cell>
          <cell r="AJ974" t="str">
            <v>NULL</v>
          </cell>
          <cell r="AK974">
            <v>9</v>
          </cell>
          <cell r="AL974">
            <v>4</v>
          </cell>
        </row>
        <row r="975">
          <cell r="A975">
            <v>136008</v>
          </cell>
          <cell r="B975">
            <v>9212043</v>
          </cell>
          <cell r="C975" t="str">
            <v>Queens Gate Foundation Primary</v>
          </cell>
          <cell r="D975" t="str">
            <v>South East</v>
          </cell>
          <cell r="E975" t="str">
            <v>South East</v>
          </cell>
          <cell r="F975" t="str">
            <v>Isle of Wight</v>
          </cell>
          <cell r="G975" t="str">
            <v>Isle of Wight</v>
          </cell>
          <cell r="H975" t="str">
            <v>PO32 6PA</v>
          </cell>
          <cell r="I975" t="str">
            <v>Foundation School</v>
          </cell>
          <cell r="J975" t="str">
            <v>Primary</v>
          </cell>
          <cell r="K975" t="str">
            <v>Does not have a sixth form</v>
          </cell>
          <cell r="L975">
            <v>10005724</v>
          </cell>
          <cell r="M975">
            <v>42332</v>
          </cell>
          <cell r="N975">
            <v>42332</v>
          </cell>
          <cell r="O975" t="str">
            <v>Maintained Academy and School Short inspection</v>
          </cell>
          <cell r="P975" t="str">
            <v>Schools - Short inspection</v>
          </cell>
          <cell r="Q975" t="str">
            <v>NULL</v>
          </cell>
          <cell r="R975" t="str">
            <v>NULL</v>
          </cell>
          <cell r="S975" t="str">
            <v>NULL</v>
          </cell>
          <cell r="T975" t="str">
            <v>NULL</v>
          </cell>
          <cell r="U975" t="str">
            <v>NULL</v>
          </cell>
          <cell r="V975" t="str">
            <v>NULL</v>
          </cell>
          <cell r="W975" t="str">
            <v>NULL</v>
          </cell>
          <cell r="X975" t="str">
            <v>NULL</v>
          </cell>
          <cell r="Y975" t="str">
            <v>NULL</v>
          </cell>
          <cell r="Z975" t="str">
            <v>NULL</v>
          </cell>
          <cell r="AA975" t="str">
            <v>NULL</v>
          </cell>
          <cell r="AB975" t="str">
            <v>NULL</v>
          </cell>
          <cell r="AC975" t="str">
            <v>NULL</v>
          </cell>
          <cell r="AD975">
            <v>2</v>
          </cell>
          <cell r="AE975" t="str">
            <v>NULL</v>
          </cell>
          <cell r="AF975">
            <v>2</v>
          </cell>
          <cell r="AG975">
            <v>2</v>
          </cell>
          <cell r="AH975">
            <v>2</v>
          </cell>
          <cell r="AI975">
            <v>2</v>
          </cell>
          <cell r="AJ975" t="str">
            <v>NULL</v>
          </cell>
          <cell r="AK975">
            <v>8</v>
          </cell>
          <cell r="AL975" t="str">
            <v>NULL</v>
          </cell>
        </row>
        <row r="976">
          <cell r="A976">
            <v>136010</v>
          </cell>
          <cell r="B976">
            <v>9214030</v>
          </cell>
          <cell r="C976" t="str">
            <v>Medina College</v>
          </cell>
          <cell r="D976" t="str">
            <v>South East</v>
          </cell>
          <cell r="E976" t="str">
            <v>South East</v>
          </cell>
          <cell r="F976" t="str">
            <v>Isle of Wight</v>
          </cell>
          <cell r="G976" t="str">
            <v>Isle of Wight</v>
          </cell>
          <cell r="H976" t="str">
            <v>PO30 2DX</v>
          </cell>
          <cell r="I976" t="str">
            <v>Foundation School</v>
          </cell>
          <cell r="J976" t="str">
            <v>Secondary</v>
          </cell>
          <cell r="K976" t="str">
            <v>Has a sixth form</v>
          </cell>
          <cell r="L976">
            <v>10006365</v>
          </cell>
          <cell r="M976">
            <v>42292</v>
          </cell>
          <cell r="N976">
            <v>42292</v>
          </cell>
          <cell r="O976" t="str">
            <v>Requires Improvement monitoring Visit 1</v>
          </cell>
          <cell r="P976" t="str">
            <v>Schools - S8</v>
          </cell>
          <cell r="Q976" t="str">
            <v>NULL</v>
          </cell>
          <cell r="R976" t="str">
            <v>NULL</v>
          </cell>
          <cell r="S976" t="str">
            <v>NULL</v>
          </cell>
          <cell r="T976" t="str">
            <v>NULL</v>
          </cell>
          <cell r="U976" t="str">
            <v>NULL</v>
          </cell>
          <cell r="V976" t="str">
            <v>NULL</v>
          </cell>
          <cell r="W976" t="str">
            <v>NULL</v>
          </cell>
          <cell r="X976" t="str">
            <v>NULL</v>
          </cell>
          <cell r="Y976" t="str">
            <v>NULL</v>
          </cell>
          <cell r="Z976" t="str">
            <v>NULL</v>
          </cell>
          <cell r="AA976" t="str">
            <v>NULL</v>
          </cell>
          <cell r="AB976" t="str">
            <v>NULL</v>
          </cell>
          <cell r="AC976" t="str">
            <v>NULL</v>
          </cell>
          <cell r="AD976">
            <v>3</v>
          </cell>
          <cell r="AE976" t="str">
            <v>NULL</v>
          </cell>
          <cell r="AF976">
            <v>3</v>
          </cell>
          <cell r="AG976">
            <v>3</v>
          </cell>
          <cell r="AH976">
            <v>3</v>
          </cell>
          <cell r="AI976">
            <v>3</v>
          </cell>
          <cell r="AJ976" t="str">
            <v>NULL</v>
          </cell>
          <cell r="AK976">
            <v>9</v>
          </cell>
          <cell r="AL976">
            <v>3</v>
          </cell>
        </row>
        <row r="977">
          <cell r="A977">
            <v>136012</v>
          </cell>
          <cell r="B977">
            <v>9214032</v>
          </cell>
          <cell r="C977" t="str">
            <v>Carisbrooke College</v>
          </cell>
          <cell r="D977" t="str">
            <v>South East</v>
          </cell>
          <cell r="E977" t="str">
            <v>South East</v>
          </cell>
          <cell r="F977" t="str">
            <v>Isle of Wight</v>
          </cell>
          <cell r="G977" t="str">
            <v>Isle of Wight</v>
          </cell>
          <cell r="H977" t="str">
            <v>PO30 5QU</v>
          </cell>
          <cell r="I977" t="str">
            <v>Foundation School</v>
          </cell>
          <cell r="J977" t="str">
            <v>Secondary</v>
          </cell>
          <cell r="K977" t="str">
            <v>Has a sixth form</v>
          </cell>
          <cell r="L977">
            <v>10006364</v>
          </cell>
          <cell r="M977">
            <v>42320</v>
          </cell>
          <cell r="N977">
            <v>42320</v>
          </cell>
          <cell r="O977" t="str">
            <v>Requires Improvement monitoring Visit 1</v>
          </cell>
          <cell r="P977" t="str">
            <v>Schools - S8</v>
          </cell>
          <cell r="Q977" t="str">
            <v>NULL</v>
          </cell>
          <cell r="R977" t="str">
            <v>NULL</v>
          </cell>
          <cell r="S977" t="str">
            <v>NULL</v>
          </cell>
          <cell r="T977" t="str">
            <v>NULL</v>
          </cell>
          <cell r="U977" t="str">
            <v>NULL</v>
          </cell>
          <cell r="V977" t="str">
            <v>NULL</v>
          </cell>
          <cell r="W977" t="str">
            <v>NULL</v>
          </cell>
          <cell r="X977" t="str">
            <v>NULL</v>
          </cell>
          <cell r="Y977" t="str">
            <v>NULL</v>
          </cell>
          <cell r="Z977" t="str">
            <v>NULL</v>
          </cell>
          <cell r="AA977" t="str">
            <v>NULL</v>
          </cell>
          <cell r="AB977" t="str">
            <v>NULL</v>
          </cell>
          <cell r="AC977" t="str">
            <v>NULL</v>
          </cell>
          <cell r="AD977">
            <v>3</v>
          </cell>
          <cell r="AE977" t="str">
            <v>NULL</v>
          </cell>
          <cell r="AF977">
            <v>3</v>
          </cell>
          <cell r="AG977">
            <v>3</v>
          </cell>
          <cell r="AH977">
            <v>3</v>
          </cell>
          <cell r="AI977">
            <v>3</v>
          </cell>
          <cell r="AJ977" t="str">
            <v>NULL</v>
          </cell>
          <cell r="AK977">
            <v>9</v>
          </cell>
          <cell r="AL977">
            <v>3</v>
          </cell>
        </row>
        <row r="978">
          <cell r="A978">
            <v>136085</v>
          </cell>
          <cell r="B978">
            <v>8226905</v>
          </cell>
          <cell r="C978" t="str">
            <v>Bedford Academy</v>
          </cell>
          <cell r="D978" t="str">
            <v>East of England</v>
          </cell>
          <cell r="E978" t="str">
            <v>East of England</v>
          </cell>
          <cell r="F978" t="str">
            <v>Bedford</v>
          </cell>
          <cell r="G978" t="str">
            <v>Bedford</v>
          </cell>
          <cell r="H978" t="str">
            <v>MK42 9TR</v>
          </cell>
          <cell r="I978" t="str">
            <v>Academy Sponsor Led</v>
          </cell>
          <cell r="J978" t="str">
            <v>Secondary</v>
          </cell>
          <cell r="K978" t="str">
            <v>Has a sixth form</v>
          </cell>
          <cell r="L978">
            <v>10005614</v>
          </cell>
          <cell r="M978">
            <v>42299</v>
          </cell>
          <cell r="N978">
            <v>42300</v>
          </cell>
          <cell r="O978" t="str">
            <v>Maintained Academy and School Short inspection</v>
          </cell>
          <cell r="P978" t="str">
            <v>Schools - S8 deemed S5</v>
          </cell>
          <cell r="Q978" t="str">
            <v>NULL</v>
          </cell>
          <cell r="R978">
            <v>2</v>
          </cell>
          <cell r="S978" t="str">
            <v>NULL</v>
          </cell>
          <cell r="T978">
            <v>2</v>
          </cell>
          <cell r="U978">
            <v>2</v>
          </cell>
          <cell r="V978">
            <v>2</v>
          </cell>
          <cell r="W978">
            <v>1</v>
          </cell>
          <cell r="X978" t="str">
            <v>NULL</v>
          </cell>
          <cell r="Y978" t="str">
            <v>NULL</v>
          </cell>
          <cell r="Z978">
            <v>2</v>
          </cell>
          <cell r="AA978" t="str">
            <v>NULL</v>
          </cell>
          <cell r="AB978" t="str">
            <v>NULL</v>
          </cell>
          <cell r="AC978" t="str">
            <v>NULL</v>
          </cell>
          <cell r="AD978">
            <v>2</v>
          </cell>
          <cell r="AE978" t="str">
            <v>NULL</v>
          </cell>
          <cell r="AF978">
            <v>2</v>
          </cell>
          <cell r="AG978">
            <v>2</v>
          </cell>
          <cell r="AH978">
            <v>2</v>
          </cell>
          <cell r="AI978">
            <v>1</v>
          </cell>
          <cell r="AJ978" t="str">
            <v>NULL</v>
          </cell>
          <cell r="AK978" t="str">
            <v>NULL</v>
          </cell>
          <cell r="AL978" t="str">
            <v>NULL</v>
          </cell>
        </row>
        <row r="979">
          <cell r="A979">
            <v>136108</v>
          </cell>
          <cell r="B979">
            <v>8876907</v>
          </cell>
          <cell r="C979" t="str">
            <v>The Victory Academy</v>
          </cell>
          <cell r="D979" t="str">
            <v>South East</v>
          </cell>
          <cell r="E979" t="str">
            <v>South East</v>
          </cell>
          <cell r="F979" t="str">
            <v>Medway</v>
          </cell>
          <cell r="G979" t="str">
            <v>Chatham and Aylesford</v>
          </cell>
          <cell r="H979" t="str">
            <v>ME4 5JB</v>
          </cell>
          <cell r="I979" t="str">
            <v>Academy Sponsor Led</v>
          </cell>
          <cell r="J979" t="str">
            <v>Secondary</v>
          </cell>
          <cell r="K979" t="str">
            <v>Has a sixth form</v>
          </cell>
          <cell r="L979">
            <v>10007334</v>
          </cell>
          <cell r="M979">
            <v>42328</v>
          </cell>
          <cell r="N979">
            <v>42328</v>
          </cell>
          <cell r="O979" t="str">
            <v>Requires Improvement monitoring Visit 1</v>
          </cell>
          <cell r="P979" t="str">
            <v>Schools - S8</v>
          </cell>
          <cell r="Q979" t="str">
            <v>NULL</v>
          </cell>
          <cell r="R979" t="str">
            <v>NULL</v>
          </cell>
          <cell r="S979" t="str">
            <v>NULL</v>
          </cell>
          <cell r="T979" t="str">
            <v>NULL</v>
          </cell>
          <cell r="U979" t="str">
            <v>NULL</v>
          </cell>
          <cell r="V979" t="str">
            <v>NULL</v>
          </cell>
          <cell r="W979" t="str">
            <v>NULL</v>
          </cell>
          <cell r="X979" t="str">
            <v>NULL</v>
          </cell>
          <cell r="Y979" t="str">
            <v>NULL</v>
          </cell>
          <cell r="Z979" t="str">
            <v>NULL</v>
          </cell>
          <cell r="AA979" t="str">
            <v>NULL</v>
          </cell>
          <cell r="AB979" t="str">
            <v>NULL</v>
          </cell>
          <cell r="AC979" t="str">
            <v>NULL</v>
          </cell>
          <cell r="AD979">
            <v>3</v>
          </cell>
          <cell r="AE979" t="str">
            <v>NULL</v>
          </cell>
          <cell r="AF979">
            <v>3</v>
          </cell>
          <cell r="AG979">
            <v>3</v>
          </cell>
          <cell r="AH979">
            <v>3</v>
          </cell>
          <cell r="AI979">
            <v>3</v>
          </cell>
          <cell r="AJ979" t="str">
            <v>NULL</v>
          </cell>
          <cell r="AK979">
            <v>9</v>
          </cell>
          <cell r="AL979">
            <v>3</v>
          </cell>
        </row>
        <row r="980">
          <cell r="A980">
            <v>136119</v>
          </cell>
          <cell r="B980">
            <v>3416908</v>
          </cell>
          <cell r="C980" t="str">
            <v>Enterprise South Liverpool Academy</v>
          </cell>
          <cell r="D980" t="str">
            <v>North West</v>
          </cell>
          <cell r="E980" t="str">
            <v>North West</v>
          </cell>
          <cell r="F980" t="str">
            <v>Liverpool</v>
          </cell>
          <cell r="G980" t="str">
            <v>Garston and Halewood</v>
          </cell>
          <cell r="H980" t="str">
            <v>L19 5NY</v>
          </cell>
          <cell r="I980" t="str">
            <v>Academy Sponsor Led</v>
          </cell>
          <cell r="J980" t="str">
            <v>Secondary</v>
          </cell>
          <cell r="K980" t="str">
            <v>Has a sixth form</v>
          </cell>
          <cell r="L980">
            <v>10006643</v>
          </cell>
          <cell r="M980">
            <v>42347</v>
          </cell>
          <cell r="N980">
            <v>42348</v>
          </cell>
          <cell r="O980" t="str">
            <v>Schools into Special Measures Visit 4</v>
          </cell>
          <cell r="P980" t="str">
            <v>Schools - S8</v>
          </cell>
          <cell r="Q980" t="str">
            <v>NULL</v>
          </cell>
          <cell r="R980" t="str">
            <v>NULL</v>
          </cell>
          <cell r="S980" t="str">
            <v>NULL</v>
          </cell>
          <cell r="T980" t="str">
            <v>NULL</v>
          </cell>
          <cell r="U980" t="str">
            <v>NULL</v>
          </cell>
          <cell r="V980" t="str">
            <v>NULL</v>
          </cell>
          <cell r="W980" t="str">
            <v>NULL</v>
          </cell>
          <cell r="X980" t="str">
            <v>NULL</v>
          </cell>
          <cell r="Y980" t="str">
            <v>NULL</v>
          </cell>
          <cell r="Z980" t="str">
            <v>NULL</v>
          </cell>
          <cell r="AA980" t="str">
            <v>NULL</v>
          </cell>
          <cell r="AB980" t="str">
            <v>NULL</v>
          </cell>
          <cell r="AC980" t="str">
            <v>NULL</v>
          </cell>
          <cell r="AD980">
            <v>4</v>
          </cell>
          <cell r="AE980" t="str">
            <v>SM</v>
          </cell>
          <cell r="AF980">
            <v>4</v>
          </cell>
          <cell r="AG980">
            <v>4</v>
          </cell>
          <cell r="AH980">
            <v>3</v>
          </cell>
          <cell r="AI980">
            <v>4</v>
          </cell>
          <cell r="AJ980" t="str">
            <v>NULL</v>
          </cell>
          <cell r="AK980">
            <v>9</v>
          </cell>
          <cell r="AL980">
            <v>3</v>
          </cell>
        </row>
        <row r="981">
          <cell r="A981">
            <v>136128</v>
          </cell>
          <cell r="B981">
            <v>8866905</v>
          </cell>
          <cell r="C981" t="str">
            <v>Knole Academy</v>
          </cell>
          <cell r="D981" t="str">
            <v>South East</v>
          </cell>
          <cell r="E981" t="str">
            <v>South East</v>
          </cell>
          <cell r="F981" t="str">
            <v>Kent</v>
          </cell>
          <cell r="G981" t="str">
            <v>Sevenoaks</v>
          </cell>
          <cell r="H981" t="str">
            <v>TN13 3LE</v>
          </cell>
          <cell r="I981" t="str">
            <v>Academy Sponsor Led</v>
          </cell>
          <cell r="J981" t="str">
            <v>Secondary</v>
          </cell>
          <cell r="K981" t="str">
            <v>Has a sixth form</v>
          </cell>
          <cell r="L981">
            <v>10002705</v>
          </cell>
          <cell r="M981">
            <v>42325</v>
          </cell>
          <cell r="N981">
            <v>42326</v>
          </cell>
          <cell r="O981" t="str">
            <v>Maintained Academy and School Short inspection</v>
          </cell>
          <cell r="P981" t="str">
            <v>Schools - S8 deemed S5</v>
          </cell>
          <cell r="Q981" t="str">
            <v>NULL</v>
          </cell>
          <cell r="R981">
            <v>3</v>
          </cell>
          <cell r="S981" t="str">
            <v>NULL</v>
          </cell>
          <cell r="T981">
            <v>3</v>
          </cell>
          <cell r="U981">
            <v>3</v>
          </cell>
          <cell r="V981">
            <v>2</v>
          </cell>
          <cell r="W981">
            <v>3</v>
          </cell>
          <cell r="X981" t="str">
            <v>NULL</v>
          </cell>
          <cell r="Y981" t="str">
            <v>NULL</v>
          </cell>
          <cell r="Z981">
            <v>2</v>
          </cell>
          <cell r="AA981" t="str">
            <v>NULL</v>
          </cell>
          <cell r="AB981" t="str">
            <v>NULL</v>
          </cell>
          <cell r="AC981" t="str">
            <v>NULL</v>
          </cell>
          <cell r="AD981">
            <v>2</v>
          </cell>
          <cell r="AE981" t="str">
            <v>NULL</v>
          </cell>
          <cell r="AF981">
            <v>2</v>
          </cell>
          <cell r="AG981">
            <v>2</v>
          </cell>
          <cell r="AH981">
            <v>2</v>
          </cell>
          <cell r="AI981">
            <v>2</v>
          </cell>
          <cell r="AJ981" t="str">
            <v>NULL</v>
          </cell>
          <cell r="AK981" t="str">
            <v>NULL</v>
          </cell>
          <cell r="AL981" t="str">
            <v>NULL</v>
          </cell>
        </row>
        <row r="982">
          <cell r="A982">
            <v>136148</v>
          </cell>
          <cell r="B982">
            <v>3536907</v>
          </cell>
          <cell r="C982" t="str">
            <v>Waterhead Academy</v>
          </cell>
          <cell r="D982" t="str">
            <v>North West</v>
          </cell>
          <cell r="E982" t="str">
            <v>North West</v>
          </cell>
          <cell r="F982" t="str">
            <v>Oldham</v>
          </cell>
          <cell r="G982" t="str">
            <v>Oldham East and Saddleworth</v>
          </cell>
          <cell r="H982" t="str">
            <v>OL4 3NY</v>
          </cell>
          <cell r="I982" t="str">
            <v>Academy Sponsor Led</v>
          </cell>
          <cell r="J982" t="str">
            <v>Secondary</v>
          </cell>
          <cell r="K982" t="str">
            <v>Not applicable</v>
          </cell>
          <cell r="L982">
            <v>10004044</v>
          </cell>
          <cell r="M982">
            <v>42318</v>
          </cell>
          <cell r="N982">
            <v>42319</v>
          </cell>
          <cell r="O982" t="str">
            <v>Schools into Special Measures Visit 3</v>
          </cell>
          <cell r="P982" t="str">
            <v>Schools - S8</v>
          </cell>
          <cell r="Q982" t="str">
            <v>NULL</v>
          </cell>
          <cell r="R982" t="str">
            <v>NULL</v>
          </cell>
          <cell r="S982" t="str">
            <v>NULL</v>
          </cell>
          <cell r="T982" t="str">
            <v>NULL</v>
          </cell>
          <cell r="U982" t="str">
            <v>NULL</v>
          </cell>
          <cell r="V982" t="str">
            <v>NULL</v>
          </cell>
          <cell r="W982" t="str">
            <v>NULL</v>
          </cell>
          <cell r="X982" t="str">
            <v>NULL</v>
          </cell>
          <cell r="Y982" t="str">
            <v>NULL</v>
          </cell>
          <cell r="Z982" t="str">
            <v>NULL</v>
          </cell>
          <cell r="AA982" t="str">
            <v>NULL</v>
          </cell>
          <cell r="AB982" t="str">
            <v>NULL</v>
          </cell>
          <cell r="AC982" t="str">
            <v>NULL</v>
          </cell>
          <cell r="AD982">
            <v>4</v>
          </cell>
          <cell r="AE982" t="str">
            <v>SM</v>
          </cell>
          <cell r="AF982">
            <v>4</v>
          </cell>
          <cell r="AG982">
            <v>4</v>
          </cell>
          <cell r="AH982">
            <v>4</v>
          </cell>
          <cell r="AI982">
            <v>4</v>
          </cell>
          <cell r="AJ982" t="str">
            <v>NULL</v>
          </cell>
          <cell r="AK982">
            <v>9</v>
          </cell>
          <cell r="AL982">
            <v>9</v>
          </cell>
        </row>
        <row r="983">
          <cell r="A983">
            <v>136158</v>
          </cell>
          <cell r="B983">
            <v>9376905</v>
          </cell>
          <cell r="C983" t="str">
            <v>The Nuneaton Academy</v>
          </cell>
          <cell r="D983" t="str">
            <v>West Midlands</v>
          </cell>
          <cell r="E983" t="str">
            <v>West Midlands</v>
          </cell>
          <cell r="F983" t="str">
            <v>Warwickshire</v>
          </cell>
          <cell r="G983" t="str">
            <v>Nuneaton</v>
          </cell>
          <cell r="H983" t="str">
            <v>CV10 7PD</v>
          </cell>
          <cell r="I983" t="str">
            <v>Academy Sponsor Led</v>
          </cell>
          <cell r="J983" t="str">
            <v>Secondary</v>
          </cell>
          <cell r="K983" t="str">
            <v>Has a sixth form</v>
          </cell>
          <cell r="L983">
            <v>10005179</v>
          </cell>
          <cell r="M983">
            <v>42284</v>
          </cell>
          <cell r="N983">
            <v>42285</v>
          </cell>
          <cell r="O983" t="str">
            <v>Schools into Special Measures Visit 5</v>
          </cell>
          <cell r="P983" t="str">
            <v>Schools - S8</v>
          </cell>
          <cell r="Q983" t="str">
            <v>NULL</v>
          </cell>
          <cell r="R983" t="str">
            <v>NULL</v>
          </cell>
          <cell r="S983" t="str">
            <v>NULL</v>
          </cell>
          <cell r="T983" t="str">
            <v>NULL</v>
          </cell>
          <cell r="U983" t="str">
            <v>NULL</v>
          </cell>
          <cell r="V983" t="str">
            <v>NULL</v>
          </cell>
          <cell r="W983" t="str">
            <v>NULL</v>
          </cell>
          <cell r="X983" t="str">
            <v>NULL</v>
          </cell>
          <cell r="Y983" t="str">
            <v>NULL</v>
          </cell>
          <cell r="Z983" t="str">
            <v>NULL</v>
          </cell>
          <cell r="AA983" t="str">
            <v>NULL</v>
          </cell>
          <cell r="AB983" t="str">
            <v>NULL</v>
          </cell>
          <cell r="AC983" t="str">
            <v>NULL</v>
          </cell>
          <cell r="AD983">
            <v>4</v>
          </cell>
          <cell r="AE983" t="str">
            <v>SM</v>
          </cell>
          <cell r="AF983">
            <v>4</v>
          </cell>
          <cell r="AG983">
            <v>4</v>
          </cell>
          <cell r="AH983">
            <v>4</v>
          </cell>
          <cell r="AI983">
            <v>4</v>
          </cell>
          <cell r="AJ983" t="str">
            <v>NULL</v>
          </cell>
          <cell r="AK983" t="str">
            <v>NULL</v>
          </cell>
          <cell r="AL983" t="str">
            <v>NULL</v>
          </cell>
        </row>
        <row r="984">
          <cell r="A984">
            <v>136195</v>
          </cell>
          <cell r="B984">
            <v>8816911</v>
          </cell>
          <cell r="C984" t="str">
            <v>Colchester Academy</v>
          </cell>
          <cell r="D984" t="str">
            <v>East of England</v>
          </cell>
          <cell r="E984" t="str">
            <v>East of England</v>
          </cell>
          <cell r="F984" t="str">
            <v>Essex</v>
          </cell>
          <cell r="G984" t="str">
            <v>Colchester</v>
          </cell>
          <cell r="H984" t="str">
            <v>CO4 3JL</v>
          </cell>
          <cell r="I984" t="str">
            <v>Academy Sponsor Led</v>
          </cell>
          <cell r="J984" t="str">
            <v>Secondary</v>
          </cell>
          <cell r="K984" t="str">
            <v>Not applicable</v>
          </cell>
          <cell r="L984">
            <v>10008125</v>
          </cell>
          <cell r="M984">
            <v>42346</v>
          </cell>
          <cell r="N984">
            <v>42347</v>
          </cell>
          <cell r="O984" t="str">
            <v>Serious Weaknesses S5 Reinspection</v>
          </cell>
          <cell r="P984" t="str">
            <v>Schools - S5</v>
          </cell>
          <cell r="Q984" t="str">
            <v>NULL</v>
          </cell>
          <cell r="R984">
            <v>3</v>
          </cell>
          <cell r="S984" t="str">
            <v>NULL</v>
          </cell>
          <cell r="T984">
            <v>3</v>
          </cell>
          <cell r="U984">
            <v>3</v>
          </cell>
          <cell r="V984">
            <v>2</v>
          </cell>
          <cell r="W984">
            <v>3</v>
          </cell>
          <cell r="X984" t="str">
            <v>NULL</v>
          </cell>
          <cell r="Y984" t="str">
            <v>NULL</v>
          </cell>
          <cell r="Z984" t="str">
            <v>NULL</v>
          </cell>
          <cell r="AA984" t="str">
            <v>NULL</v>
          </cell>
          <cell r="AB984" t="str">
            <v>NULL</v>
          </cell>
          <cell r="AC984" t="str">
            <v>NULL</v>
          </cell>
          <cell r="AD984">
            <v>4</v>
          </cell>
          <cell r="AE984" t="str">
            <v>SWK</v>
          </cell>
          <cell r="AF984">
            <v>4</v>
          </cell>
          <cell r="AG984">
            <v>3</v>
          </cell>
          <cell r="AH984">
            <v>3</v>
          </cell>
          <cell r="AI984">
            <v>3</v>
          </cell>
          <cell r="AJ984" t="str">
            <v>NULL</v>
          </cell>
          <cell r="AK984" t="str">
            <v>NULL</v>
          </cell>
          <cell r="AL984" t="str">
            <v>NULL</v>
          </cell>
        </row>
        <row r="985">
          <cell r="A985">
            <v>136195</v>
          </cell>
          <cell r="B985">
            <v>8816911</v>
          </cell>
          <cell r="C985" t="str">
            <v>Colchester Academy</v>
          </cell>
          <cell r="D985" t="str">
            <v>East of England</v>
          </cell>
          <cell r="E985" t="str">
            <v>East of England</v>
          </cell>
          <cell r="F985" t="str">
            <v>Essex</v>
          </cell>
          <cell r="G985" t="str">
            <v>Colchester</v>
          </cell>
          <cell r="H985" t="str">
            <v>CO4 3JL</v>
          </cell>
          <cell r="I985" t="str">
            <v>Academy Sponsor Led</v>
          </cell>
          <cell r="J985" t="str">
            <v>Secondary</v>
          </cell>
          <cell r="K985" t="str">
            <v>Not applicable</v>
          </cell>
          <cell r="L985">
            <v>10004040</v>
          </cell>
          <cell r="M985">
            <v>42290</v>
          </cell>
          <cell r="N985">
            <v>42290</v>
          </cell>
          <cell r="O985" t="str">
            <v>Schools with Serious Weaknesses Visit 3</v>
          </cell>
          <cell r="P985" t="str">
            <v>Schools - S8</v>
          </cell>
          <cell r="Q985" t="str">
            <v>NULL</v>
          </cell>
          <cell r="R985" t="str">
            <v>NULL</v>
          </cell>
          <cell r="S985" t="str">
            <v>NULL</v>
          </cell>
          <cell r="T985" t="str">
            <v>NULL</v>
          </cell>
          <cell r="U985" t="str">
            <v>NULL</v>
          </cell>
          <cell r="V985" t="str">
            <v>NULL</v>
          </cell>
          <cell r="W985" t="str">
            <v>NULL</v>
          </cell>
          <cell r="X985" t="str">
            <v>NULL</v>
          </cell>
          <cell r="Y985" t="str">
            <v>NULL</v>
          </cell>
          <cell r="Z985" t="str">
            <v>NULL</v>
          </cell>
          <cell r="AA985" t="str">
            <v>NULL</v>
          </cell>
          <cell r="AB985" t="str">
            <v>NULL</v>
          </cell>
          <cell r="AC985" t="str">
            <v>NULL</v>
          </cell>
          <cell r="AD985">
            <v>3</v>
          </cell>
          <cell r="AE985" t="str">
            <v>NULL</v>
          </cell>
          <cell r="AF985">
            <v>3</v>
          </cell>
          <cell r="AG985">
            <v>3</v>
          </cell>
          <cell r="AH985" t="str">
            <v>NULL</v>
          </cell>
          <cell r="AI985">
            <v>3</v>
          </cell>
          <cell r="AJ985">
            <v>2</v>
          </cell>
          <cell r="AK985" t="str">
            <v>NULL</v>
          </cell>
          <cell r="AL985" t="str">
            <v>NULL</v>
          </cell>
        </row>
        <row r="986">
          <cell r="A986">
            <v>136199</v>
          </cell>
          <cell r="B986">
            <v>9166906</v>
          </cell>
          <cell r="C986" t="str">
            <v>Gloucester Academy</v>
          </cell>
          <cell r="D986" t="str">
            <v>South West</v>
          </cell>
          <cell r="E986" t="str">
            <v>South West</v>
          </cell>
          <cell r="F986" t="str">
            <v>Gloucestershire</v>
          </cell>
          <cell r="G986" t="str">
            <v>Gloucester</v>
          </cell>
          <cell r="H986" t="str">
            <v>GL4 6RN</v>
          </cell>
          <cell r="I986" t="str">
            <v>Academy Sponsor Led</v>
          </cell>
          <cell r="J986" t="str">
            <v>Secondary</v>
          </cell>
          <cell r="K986" t="str">
            <v>Has a sixth form</v>
          </cell>
          <cell r="L986">
            <v>10005459</v>
          </cell>
          <cell r="M986">
            <v>42333</v>
          </cell>
          <cell r="N986">
            <v>42334</v>
          </cell>
          <cell r="O986" t="str">
            <v>Schools into Special Measures Visit 5</v>
          </cell>
          <cell r="P986" t="str">
            <v>Schools - S8</v>
          </cell>
          <cell r="Q986" t="str">
            <v>NULL</v>
          </cell>
          <cell r="R986" t="str">
            <v>NULL</v>
          </cell>
          <cell r="S986" t="str">
            <v>NULL</v>
          </cell>
          <cell r="T986" t="str">
            <v>NULL</v>
          </cell>
          <cell r="U986" t="str">
            <v>NULL</v>
          </cell>
          <cell r="V986" t="str">
            <v>NULL</v>
          </cell>
          <cell r="W986" t="str">
            <v>NULL</v>
          </cell>
          <cell r="X986" t="str">
            <v>NULL</v>
          </cell>
          <cell r="Y986" t="str">
            <v>NULL</v>
          </cell>
          <cell r="Z986" t="str">
            <v>NULL</v>
          </cell>
          <cell r="AA986" t="str">
            <v>NULL</v>
          </cell>
          <cell r="AB986" t="str">
            <v>NULL</v>
          </cell>
          <cell r="AC986" t="str">
            <v>NULL</v>
          </cell>
          <cell r="AD986">
            <v>4</v>
          </cell>
          <cell r="AE986" t="str">
            <v>SM</v>
          </cell>
          <cell r="AF986">
            <v>4</v>
          </cell>
          <cell r="AG986">
            <v>4</v>
          </cell>
          <cell r="AH986">
            <v>4</v>
          </cell>
          <cell r="AI986">
            <v>4</v>
          </cell>
          <cell r="AJ986" t="str">
            <v>NULL</v>
          </cell>
          <cell r="AK986" t="str">
            <v>NULL</v>
          </cell>
          <cell r="AL986" t="str">
            <v>NULL</v>
          </cell>
        </row>
        <row r="987">
          <cell r="A987">
            <v>136200</v>
          </cell>
          <cell r="B987">
            <v>8786905</v>
          </cell>
          <cell r="C987" t="str">
            <v>Dartmouth Academy</v>
          </cell>
          <cell r="D987" t="str">
            <v>South West</v>
          </cell>
          <cell r="E987" t="str">
            <v>South West</v>
          </cell>
          <cell r="F987" t="str">
            <v>Devon</v>
          </cell>
          <cell r="G987" t="str">
            <v>Totnes</v>
          </cell>
          <cell r="H987" t="str">
            <v>TQ6 9HW</v>
          </cell>
          <cell r="I987" t="str">
            <v>Academy Sponsor Led</v>
          </cell>
          <cell r="J987" t="str">
            <v>Secondary</v>
          </cell>
          <cell r="K987" t="str">
            <v>Has a sixth form</v>
          </cell>
          <cell r="L987">
            <v>10002442</v>
          </cell>
          <cell r="M987">
            <v>42277</v>
          </cell>
          <cell r="N987">
            <v>42278</v>
          </cell>
          <cell r="O987" t="str">
            <v>Requires Improvement S5 Reinspection Visit 1</v>
          </cell>
          <cell r="P987" t="str">
            <v>Schools - S5</v>
          </cell>
          <cell r="Q987" t="str">
            <v>NULL</v>
          </cell>
          <cell r="R987">
            <v>4</v>
          </cell>
          <cell r="S987" t="str">
            <v>SM</v>
          </cell>
          <cell r="T987">
            <v>4</v>
          </cell>
          <cell r="U987">
            <v>4</v>
          </cell>
          <cell r="V987">
            <v>4</v>
          </cell>
          <cell r="W987">
            <v>4</v>
          </cell>
          <cell r="X987" t="str">
            <v>NULL</v>
          </cell>
          <cell r="Y987">
            <v>2</v>
          </cell>
          <cell r="Z987">
            <v>4</v>
          </cell>
          <cell r="AA987" t="str">
            <v>NULL</v>
          </cell>
          <cell r="AB987" t="str">
            <v>NULL</v>
          </cell>
          <cell r="AC987" t="str">
            <v>NULL</v>
          </cell>
          <cell r="AD987">
            <v>3</v>
          </cell>
          <cell r="AE987" t="str">
            <v>NULL</v>
          </cell>
          <cell r="AF987">
            <v>3</v>
          </cell>
          <cell r="AG987">
            <v>3</v>
          </cell>
          <cell r="AH987">
            <v>2</v>
          </cell>
          <cell r="AI987">
            <v>2</v>
          </cell>
          <cell r="AJ987" t="str">
            <v>NULL</v>
          </cell>
          <cell r="AK987" t="str">
            <v>NULL</v>
          </cell>
          <cell r="AL987" t="str">
            <v>NULL</v>
          </cell>
        </row>
        <row r="988">
          <cell r="A988">
            <v>136206</v>
          </cell>
          <cell r="B988">
            <v>8366905</v>
          </cell>
          <cell r="C988" t="str">
            <v>St Aldhelm's Academy</v>
          </cell>
          <cell r="D988" t="str">
            <v>South West</v>
          </cell>
          <cell r="E988" t="str">
            <v>South West</v>
          </cell>
          <cell r="F988" t="str">
            <v>Poole</v>
          </cell>
          <cell r="G988" t="str">
            <v>Bournemouth West</v>
          </cell>
          <cell r="H988" t="str">
            <v>BH12 4HS</v>
          </cell>
          <cell r="I988" t="str">
            <v>Academy Sponsor Led</v>
          </cell>
          <cell r="J988" t="str">
            <v>Secondary</v>
          </cell>
          <cell r="K988" t="str">
            <v>Has a sixth form</v>
          </cell>
          <cell r="L988">
            <v>10004028</v>
          </cell>
          <cell r="M988">
            <v>42332</v>
          </cell>
          <cell r="N988">
            <v>42333</v>
          </cell>
          <cell r="O988" t="str">
            <v>Schools into Special Measures Visit 3</v>
          </cell>
          <cell r="P988" t="str">
            <v>Schools - S8</v>
          </cell>
          <cell r="Q988" t="str">
            <v>NULL</v>
          </cell>
          <cell r="R988" t="str">
            <v>NULL</v>
          </cell>
          <cell r="S988" t="str">
            <v>NULL</v>
          </cell>
          <cell r="T988" t="str">
            <v>NULL</v>
          </cell>
          <cell r="U988" t="str">
            <v>NULL</v>
          </cell>
          <cell r="V988" t="str">
            <v>NULL</v>
          </cell>
          <cell r="W988" t="str">
            <v>NULL</v>
          </cell>
          <cell r="X988" t="str">
            <v>NULL</v>
          </cell>
          <cell r="Y988" t="str">
            <v>NULL</v>
          </cell>
          <cell r="Z988" t="str">
            <v>NULL</v>
          </cell>
          <cell r="AA988" t="str">
            <v>NULL</v>
          </cell>
          <cell r="AB988" t="str">
            <v>NULL</v>
          </cell>
          <cell r="AC988" t="str">
            <v>NULL</v>
          </cell>
          <cell r="AD988">
            <v>4</v>
          </cell>
          <cell r="AE988" t="str">
            <v>SM</v>
          </cell>
          <cell r="AF988">
            <v>4</v>
          </cell>
          <cell r="AG988">
            <v>4</v>
          </cell>
          <cell r="AH988">
            <v>4</v>
          </cell>
          <cell r="AI988">
            <v>4</v>
          </cell>
          <cell r="AJ988" t="str">
            <v>NULL</v>
          </cell>
          <cell r="AK988">
            <v>9</v>
          </cell>
          <cell r="AL988">
            <v>4</v>
          </cell>
        </row>
        <row r="989">
          <cell r="A989">
            <v>136300</v>
          </cell>
          <cell r="B989">
            <v>8864207</v>
          </cell>
          <cell r="C989" t="str">
            <v>Castle Community College</v>
          </cell>
          <cell r="D989" t="str">
            <v>South East</v>
          </cell>
          <cell r="E989" t="str">
            <v>South East</v>
          </cell>
          <cell r="F989" t="str">
            <v>Kent</v>
          </cell>
          <cell r="G989" t="str">
            <v>Dover</v>
          </cell>
          <cell r="H989" t="str">
            <v>CT14 9BD</v>
          </cell>
          <cell r="I989" t="str">
            <v>Academy Converter</v>
          </cell>
          <cell r="J989" t="str">
            <v>Secondary</v>
          </cell>
          <cell r="K989" t="str">
            <v>Has a sixth form</v>
          </cell>
          <cell r="L989">
            <v>10005256</v>
          </cell>
          <cell r="M989">
            <v>42291</v>
          </cell>
          <cell r="N989">
            <v>42292</v>
          </cell>
          <cell r="O989" t="str">
            <v>Schools into Special Measures Visit 4</v>
          </cell>
          <cell r="P989" t="str">
            <v>Schools - S8</v>
          </cell>
          <cell r="Q989">
            <v>118825</v>
          </cell>
          <cell r="R989" t="str">
            <v>NULL</v>
          </cell>
          <cell r="S989" t="str">
            <v>NULL</v>
          </cell>
          <cell r="T989" t="str">
            <v>NULL</v>
          </cell>
          <cell r="U989" t="str">
            <v>NULL</v>
          </cell>
          <cell r="V989" t="str">
            <v>NULL</v>
          </cell>
          <cell r="W989" t="str">
            <v>NULL</v>
          </cell>
          <cell r="X989" t="str">
            <v>NULL</v>
          </cell>
          <cell r="Y989" t="str">
            <v>NULL</v>
          </cell>
          <cell r="Z989" t="str">
            <v>NULL</v>
          </cell>
          <cell r="AA989" t="str">
            <v>NULL</v>
          </cell>
          <cell r="AB989" t="str">
            <v>NULL</v>
          </cell>
          <cell r="AC989" t="str">
            <v>NULL</v>
          </cell>
          <cell r="AD989">
            <v>4</v>
          </cell>
          <cell r="AE989" t="str">
            <v>SM</v>
          </cell>
          <cell r="AF989">
            <v>4</v>
          </cell>
          <cell r="AG989">
            <v>4</v>
          </cell>
          <cell r="AH989">
            <v>4</v>
          </cell>
          <cell r="AI989">
            <v>4</v>
          </cell>
          <cell r="AJ989" t="str">
            <v>NULL</v>
          </cell>
          <cell r="AK989" t="str">
            <v>NULL</v>
          </cell>
          <cell r="AL989" t="str">
            <v>NULL</v>
          </cell>
        </row>
        <row r="990">
          <cell r="A990">
            <v>136302</v>
          </cell>
          <cell r="B990">
            <v>8865421</v>
          </cell>
          <cell r="C990" t="str">
            <v>The Canterbury Academy</v>
          </cell>
          <cell r="D990" t="str">
            <v>South East</v>
          </cell>
          <cell r="E990" t="str">
            <v>South East</v>
          </cell>
          <cell r="F990" t="str">
            <v>Kent</v>
          </cell>
          <cell r="G990" t="str">
            <v>Canterbury</v>
          </cell>
          <cell r="H990" t="str">
            <v>CT2 8QA</v>
          </cell>
          <cell r="I990" t="str">
            <v>Academy Converter</v>
          </cell>
          <cell r="J990" t="str">
            <v>Secondary</v>
          </cell>
          <cell r="K990" t="str">
            <v>Has a sixth form</v>
          </cell>
          <cell r="L990">
            <v>10000982</v>
          </cell>
          <cell r="M990">
            <v>42290</v>
          </cell>
          <cell r="N990">
            <v>42291</v>
          </cell>
          <cell r="O990" t="str">
            <v>Maintained Academy and School Short inspection</v>
          </cell>
          <cell r="P990" t="str">
            <v>Schools - S8 deemed S5</v>
          </cell>
          <cell r="Q990">
            <v>118893</v>
          </cell>
          <cell r="R990">
            <v>3</v>
          </cell>
          <cell r="S990" t="str">
            <v>NULL</v>
          </cell>
          <cell r="T990">
            <v>3</v>
          </cell>
          <cell r="U990">
            <v>3</v>
          </cell>
          <cell r="V990">
            <v>2</v>
          </cell>
          <cell r="W990">
            <v>3</v>
          </cell>
          <cell r="X990" t="str">
            <v>NULL</v>
          </cell>
          <cell r="Y990" t="str">
            <v>NULL</v>
          </cell>
          <cell r="Z990">
            <v>3</v>
          </cell>
          <cell r="AA990" t="str">
            <v>NULL</v>
          </cell>
          <cell r="AB990" t="str">
            <v>NULL</v>
          </cell>
          <cell r="AC990" t="str">
            <v>NULL</v>
          </cell>
          <cell r="AD990">
            <v>2</v>
          </cell>
          <cell r="AE990" t="str">
            <v>NULL</v>
          </cell>
          <cell r="AF990">
            <v>2</v>
          </cell>
          <cell r="AG990">
            <v>2</v>
          </cell>
          <cell r="AH990">
            <v>2</v>
          </cell>
          <cell r="AI990">
            <v>2</v>
          </cell>
          <cell r="AJ990" t="str">
            <v>NULL</v>
          </cell>
          <cell r="AK990">
            <v>9</v>
          </cell>
          <cell r="AL990" t="str">
            <v>NULL</v>
          </cell>
        </row>
        <row r="991">
          <cell r="A991">
            <v>136356</v>
          </cell>
          <cell r="B991">
            <v>9262006</v>
          </cell>
          <cell r="C991" t="str">
            <v>Martham Primary and Nursery School</v>
          </cell>
          <cell r="D991" t="str">
            <v>East of England</v>
          </cell>
          <cell r="E991" t="str">
            <v>East of England</v>
          </cell>
          <cell r="F991" t="str">
            <v>Norfolk</v>
          </cell>
          <cell r="G991" t="str">
            <v>Great Yarmouth</v>
          </cell>
          <cell r="H991" t="str">
            <v>NR29 4PR</v>
          </cell>
          <cell r="I991" t="str">
            <v>Academy Converter</v>
          </cell>
          <cell r="J991" t="str">
            <v>Primary</v>
          </cell>
          <cell r="K991" t="str">
            <v>Not applicable</v>
          </cell>
          <cell r="L991">
            <v>10007837</v>
          </cell>
          <cell r="M991">
            <v>42291</v>
          </cell>
          <cell r="N991">
            <v>42292</v>
          </cell>
          <cell r="O991" t="str">
            <v>S8 No Formal Designation Visit</v>
          </cell>
          <cell r="P991" t="str">
            <v>Schools - S8 deemed S5</v>
          </cell>
          <cell r="Q991">
            <v>134044</v>
          </cell>
          <cell r="R991">
            <v>3</v>
          </cell>
          <cell r="S991" t="str">
            <v>NULL</v>
          </cell>
          <cell r="T991">
            <v>3</v>
          </cell>
          <cell r="U991">
            <v>3</v>
          </cell>
          <cell r="V991">
            <v>3</v>
          </cell>
          <cell r="W991">
            <v>3</v>
          </cell>
          <cell r="X991" t="str">
            <v>NULL</v>
          </cell>
          <cell r="Y991">
            <v>3</v>
          </cell>
          <cell r="Z991" t="str">
            <v>NULL</v>
          </cell>
          <cell r="AA991" t="str">
            <v>NULL</v>
          </cell>
          <cell r="AB991" t="str">
            <v>NULL</v>
          </cell>
          <cell r="AC991" t="str">
            <v>NULL</v>
          </cell>
          <cell r="AD991">
            <v>1</v>
          </cell>
          <cell r="AE991" t="str">
            <v>NULL</v>
          </cell>
          <cell r="AF991">
            <v>1</v>
          </cell>
          <cell r="AG991">
            <v>1</v>
          </cell>
          <cell r="AH991">
            <v>1</v>
          </cell>
          <cell r="AI991">
            <v>1</v>
          </cell>
          <cell r="AJ991" t="str">
            <v>NULL</v>
          </cell>
          <cell r="AK991" t="str">
            <v>NULL</v>
          </cell>
          <cell r="AL991" t="str">
            <v>NULL</v>
          </cell>
        </row>
        <row r="992">
          <cell r="A992">
            <v>136378</v>
          </cell>
          <cell r="B992">
            <v>3584016</v>
          </cell>
          <cell r="C992" t="str">
            <v>Wellacre Technology Academy</v>
          </cell>
          <cell r="D992" t="str">
            <v>North West</v>
          </cell>
          <cell r="E992" t="str">
            <v>North West</v>
          </cell>
          <cell r="F992" t="str">
            <v>Trafford</v>
          </cell>
          <cell r="G992" t="str">
            <v>Stretford and Urmston</v>
          </cell>
          <cell r="H992" t="str">
            <v>M41 6AP</v>
          </cell>
          <cell r="I992" t="str">
            <v>Academy Converter</v>
          </cell>
          <cell r="J992" t="str">
            <v>Secondary</v>
          </cell>
          <cell r="K992" t="str">
            <v>Has a sixth form</v>
          </cell>
          <cell r="L992">
            <v>10006751</v>
          </cell>
          <cell r="M992">
            <v>42313</v>
          </cell>
          <cell r="N992">
            <v>42313</v>
          </cell>
          <cell r="O992" t="str">
            <v>Requires Improvement monitoring Visit 1</v>
          </cell>
          <cell r="P992" t="str">
            <v>Schools - S8</v>
          </cell>
          <cell r="Q992">
            <v>106366</v>
          </cell>
          <cell r="R992" t="str">
            <v>NULL</v>
          </cell>
          <cell r="S992" t="str">
            <v>NULL</v>
          </cell>
          <cell r="T992" t="str">
            <v>NULL</v>
          </cell>
          <cell r="U992" t="str">
            <v>NULL</v>
          </cell>
          <cell r="V992" t="str">
            <v>NULL</v>
          </cell>
          <cell r="W992" t="str">
            <v>NULL</v>
          </cell>
          <cell r="X992" t="str">
            <v>NULL</v>
          </cell>
          <cell r="Y992" t="str">
            <v>NULL</v>
          </cell>
          <cell r="Z992" t="str">
            <v>NULL</v>
          </cell>
          <cell r="AA992" t="str">
            <v>NULL</v>
          </cell>
          <cell r="AB992" t="str">
            <v>NULL</v>
          </cell>
          <cell r="AC992" t="str">
            <v>NULL</v>
          </cell>
          <cell r="AD992">
            <v>3</v>
          </cell>
          <cell r="AE992" t="str">
            <v>NULL</v>
          </cell>
          <cell r="AF992">
            <v>3</v>
          </cell>
          <cell r="AG992">
            <v>3</v>
          </cell>
          <cell r="AH992">
            <v>3</v>
          </cell>
          <cell r="AI992">
            <v>3</v>
          </cell>
          <cell r="AJ992" t="str">
            <v>NULL</v>
          </cell>
          <cell r="AK992">
            <v>9</v>
          </cell>
          <cell r="AL992">
            <v>3</v>
          </cell>
        </row>
        <row r="993">
          <cell r="A993">
            <v>136387</v>
          </cell>
          <cell r="B993">
            <v>8834299</v>
          </cell>
          <cell r="C993" t="str">
            <v>The Ockendon Academy</v>
          </cell>
          <cell r="D993" t="str">
            <v>East of England</v>
          </cell>
          <cell r="E993" t="str">
            <v>East of England</v>
          </cell>
          <cell r="F993" t="str">
            <v>Thurrock</v>
          </cell>
          <cell r="G993" t="str">
            <v>Thurrock</v>
          </cell>
          <cell r="H993" t="str">
            <v>RM15 5AY</v>
          </cell>
          <cell r="I993" t="str">
            <v>Academy Converter</v>
          </cell>
          <cell r="J993" t="str">
            <v>Secondary</v>
          </cell>
          <cell r="K993" t="str">
            <v>Does not have a sixth form</v>
          </cell>
          <cell r="L993">
            <v>10006936</v>
          </cell>
          <cell r="M993">
            <v>42270</v>
          </cell>
          <cell r="N993">
            <v>42270</v>
          </cell>
          <cell r="O993" t="str">
            <v>Section 8 Inspection due to Parental Complaint</v>
          </cell>
          <cell r="P993" t="str">
            <v>Schools - S8</v>
          </cell>
          <cell r="Q993">
            <v>115216</v>
          </cell>
          <cell r="R993" t="str">
            <v>NULL</v>
          </cell>
          <cell r="S993" t="str">
            <v>NULL</v>
          </cell>
          <cell r="T993" t="str">
            <v>NULL</v>
          </cell>
          <cell r="U993" t="str">
            <v>NULL</v>
          </cell>
          <cell r="V993" t="str">
            <v>NULL</v>
          </cell>
          <cell r="W993" t="str">
            <v>NULL</v>
          </cell>
          <cell r="X993" t="str">
            <v>NULL</v>
          </cell>
          <cell r="Y993" t="str">
            <v>NULL</v>
          </cell>
          <cell r="Z993" t="str">
            <v>NULL</v>
          </cell>
          <cell r="AA993" t="str">
            <v>NULL</v>
          </cell>
          <cell r="AB993" t="str">
            <v>NULL</v>
          </cell>
          <cell r="AC993" t="str">
            <v>NULL</v>
          </cell>
          <cell r="AD993">
            <v>2</v>
          </cell>
          <cell r="AE993" t="str">
            <v>NULL</v>
          </cell>
          <cell r="AF993">
            <v>2</v>
          </cell>
          <cell r="AG993">
            <v>2</v>
          </cell>
          <cell r="AH993">
            <v>1</v>
          </cell>
          <cell r="AI993">
            <v>1</v>
          </cell>
          <cell r="AJ993" t="str">
            <v>NULL</v>
          </cell>
          <cell r="AK993" t="str">
            <v>NULL</v>
          </cell>
          <cell r="AL993" t="str">
            <v>NULL</v>
          </cell>
        </row>
        <row r="994">
          <cell r="A994">
            <v>136421</v>
          </cell>
          <cell r="B994">
            <v>3424803</v>
          </cell>
          <cell r="C994" t="str">
            <v>Hope Academy</v>
          </cell>
          <cell r="D994" t="str">
            <v>North West</v>
          </cell>
          <cell r="E994" t="str">
            <v>North West</v>
          </cell>
          <cell r="F994" t="str">
            <v>St Helens</v>
          </cell>
          <cell r="G994" t="str">
            <v>St Helens North</v>
          </cell>
          <cell r="H994" t="str">
            <v>WA12 0AQ</v>
          </cell>
          <cell r="I994" t="str">
            <v>Academy Sponsor Led</v>
          </cell>
          <cell r="J994" t="str">
            <v>Secondary</v>
          </cell>
          <cell r="K994" t="str">
            <v>Has a sixth form</v>
          </cell>
          <cell r="L994">
            <v>10005425</v>
          </cell>
          <cell r="M994">
            <v>42332</v>
          </cell>
          <cell r="N994">
            <v>42333</v>
          </cell>
          <cell r="O994" t="str">
            <v>Schools into Special Measures Visit 5</v>
          </cell>
          <cell r="P994" t="str">
            <v>Schools - S8 deemed S5</v>
          </cell>
          <cell r="Q994" t="str">
            <v>NULL</v>
          </cell>
          <cell r="R994">
            <v>2</v>
          </cell>
          <cell r="S994" t="str">
            <v>NULL</v>
          </cell>
          <cell r="T994">
            <v>3</v>
          </cell>
          <cell r="U994">
            <v>2</v>
          </cell>
          <cell r="V994">
            <v>2</v>
          </cell>
          <cell r="W994">
            <v>2</v>
          </cell>
          <cell r="X994" t="str">
            <v>NULL</v>
          </cell>
          <cell r="Y994" t="str">
            <v>NULL</v>
          </cell>
          <cell r="Z994">
            <v>3</v>
          </cell>
          <cell r="AA994" t="str">
            <v>NULL</v>
          </cell>
          <cell r="AB994" t="str">
            <v>NULL</v>
          </cell>
          <cell r="AC994" t="str">
            <v>NULL</v>
          </cell>
          <cell r="AD994">
            <v>4</v>
          </cell>
          <cell r="AE994" t="str">
            <v>SM</v>
          </cell>
          <cell r="AF994">
            <v>4</v>
          </cell>
          <cell r="AG994">
            <v>4</v>
          </cell>
          <cell r="AH994">
            <v>4</v>
          </cell>
          <cell r="AI994">
            <v>4</v>
          </cell>
          <cell r="AJ994" t="str">
            <v>NULL</v>
          </cell>
          <cell r="AK994" t="str">
            <v>NULL</v>
          </cell>
          <cell r="AL994" t="str">
            <v>NULL</v>
          </cell>
        </row>
        <row r="995">
          <cell r="A995">
            <v>136453</v>
          </cell>
          <cell r="B995">
            <v>9354606</v>
          </cell>
          <cell r="C995" t="str">
            <v>Ipswich Academy</v>
          </cell>
          <cell r="D995" t="str">
            <v>East of England</v>
          </cell>
          <cell r="E995" t="str">
            <v>East of England</v>
          </cell>
          <cell r="F995" t="str">
            <v>Suffolk</v>
          </cell>
          <cell r="G995" t="str">
            <v>Ipswich</v>
          </cell>
          <cell r="H995" t="str">
            <v>IP3 0SP</v>
          </cell>
          <cell r="I995" t="str">
            <v>Academy Sponsor Led</v>
          </cell>
          <cell r="J995" t="str">
            <v>Secondary</v>
          </cell>
          <cell r="K995" t="str">
            <v>Has a sixth form</v>
          </cell>
          <cell r="L995">
            <v>10004004</v>
          </cell>
          <cell r="M995">
            <v>42276</v>
          </cell>
          <cell r="N995">
            <v>42277</v>
          </cell>
          <cell r="O995" t="str">
            <v>Schools into Special Measures Visit 2</v>
          </cell>
          <cell r="P995" t="str">
            <v>Schools - S8</v>
          </cell>
          <cell r="Q995" t="str">
            <v>NULL</v>
          </cell>
          <cell r="R995" t="str">
            <v>NULL</v>
          </cell>
          <cell r="S995" t="str">
            <v>NULL</v>
          </cell>
          <cell r="T995" t="str">
            <v>NULL</v>
          </cell>
          <cell r="U995" t="str">
            <v>NULL</v>
          </cell>
          <cell r="V995" t="str">
            <v>NULL</v>
          </cell>
          <cell r="W995" t="str">
            <v>NULL</v>
          </cell>
          <cell r="X995" t="str">
            <v>NULL</v>
          </cell>
          <cell r="Y995" t="str">
            <v>NULL</v>
          </cell>
          <cell r="Z995" t="str">
            <v>NULL</v>
          </cell>
          <cell r="AA995" t="str">
            <v>NULL</v>
          </cell>
          <cell r="AB995" t="str">
            <v>NULL</v>
          </cell>
          <cell r="AC995" t="str">
            <v>NULL</v>
          </cell>
          <cell r="AD995">
            <v>4</v>
          </cell>
          <cell r="AE995" t="str">
            <v>SM</v>
          </cell>
          <cell r="AF995">
            <v>4</v>
          </cell>
          <cell r="AG995">
            <v>4</v>
          </cell>
          <cell r="AH995">
            <v>4</v>
          </cell>
          <cell r="AI995">
            <v>4</v>
          </cell>
          <cell r="AJ995" t="str">
            <v>NULL</v>
          </cell>
          <cell r="AK995">
            <v>9</v>
          </cell>
          <cell r="AL995">
            <v>4</v>
          </cell>
        </row>
        <row r="996">
          <cell r="A996">
            <v>136475</v>
          </cell>
          <cell r="B996">
            <v>8224042</v>
          </cell>
          <cell r="C996" t="str">
            <v>Margaret Beaufort Middle School</v>
          </cell>
          <cell r="D996" t="str">
            <v>East of England</v>
          </cell>
          <cell r="E996" t="str">
            <v>East of England</v>
          </cell>
          <cell r="F996" t="str">
            <v>Bedford</v>
          </cell>
          <cell r="G996" t="str">
            <v>North East Bedfordshire</v>
          </cell>
          <cell r="H996" t="str">
            <v>MK44 1DR</v>
          </cell>
          <cell r="I996" t="str">
            <v>Academy Converter</v>
          </cell>
          <cell r="J996" t="str">
            <v>Secondary</v>
          </cell>
          <cell r="K996" t="str">
            <v>Does not have a sixth form</v>
          </cell>
          <cell r="L996">
            <v>10005601</v>
          </cell>
          <cell r="M996">
            <v>42353</v>
          </cell>
          <cell r="N996">
            <v>42354</v>
          </cell>
          <cell r="O996" t="str">
            <v>Maintained Academy and School Short inspection</v>
          </cell>
          <cell r="P996" t="str">
            <v>Schools - S8 deemed S5</v>
          </cell>
          <cell r="Q996">
            <v>109657</v>
          </cell>
          <cell r="R996">
            <v>2</v>
          </cell>
          <cell r="S996" t="str">
            <v>NULL</v>
          </cell>
          <cell r="T996">
            <v>2</v>
          </cell>
          <cell r="U996">
            <v>2</v>
          </cell>
          <cell r="V996">
            <v>2</v>
          </cell>
          <cell r="W996">
            <v>2</v>
          </cell>
          <cell r="X996" t="str">
            <v>NULL</v>
          </cell>
          <cell r="Y996" t="str">
            <v>NULL</v>
          </cell>
          <cell r="Z996" t="str">
            <v>NULL</v>
          </cell>
          <cell r="AA996" t="str">
            <v>NULL</v>
          </cell>
          <cell r="AB996" t="str">
            <v>NULL</v>
          </cell>
          <cell r="AC996" t="str">
            <v>NULL</v>
          </cell>
          <cell r="AD996">
            <v>2</v>
          </cell>
          <cell r="AE996" t="str">
            <v>NULL</v>
          </cell>
          <cell r="AF996">
            <v>2</v>
          </cell>
          <cell r="AG996">
            <v>2</v>
          </cell>
          <cell r="AH996">
            <v>2</v>
          </cell>
          <cell r="AI996">
            <v>1</v>
          </cell>
          <cell r="AJ996" t="str">
            <v>NULL</v>
          </cell>
          <cell r="AK996">
            <v>9</v>
          </cell>
          <cell r="AL996" t="str">
            <v>NULL</v>
          </cell>
        </row>
        <row r="997">
          <cell r="A997">
            <v>136550</v>
          </cell>
          <cell r="B997">
            <v>8224604</v>
          </cell>
          <cell r="C997" t="str">
            <v>Alban VA Church of England Academy</v>
          </cell>
          <cell r="D997" t="str">
            <v>East of England</v>
          </cell>
          <cell r="E997" t="str">
            <v>East of England</v>
          </cell>
          <cell r="F997" t="str">
            <v>Bedford</v>
          </cell>
          <cell r="G997" t="str">
            <v>North East Bedfordshire</v>
          </cell>
          <cell r="H997" t="str">
            <v>MK44 3HZ</v>
          </cell>
          <cell r="I997" t="str">
            <v>Academy Converter</v>
          </cell>
          <cell r="J997" t="str">
            <v>Secondary</v>
          </cell>
          <cell r="K997" t="str">
            <v>Does not have a sixth form</v>
          </cell>
          <cell r="L997">
            <v>10000532</v>
          </cell>
          <cell r="M997">
            <v>42348</v>
          </cell>
          <cell r="N997">
            <v>42349</v>
          </cell>
          <cell r="O997" t="str">
            <v>Maintained Academy and School Short inspection</v>
          </cell>
          <cell r="P997" t="str">
            <v>Schools - S8 deemed S5</v>
          </cell>
          <cell r="Q997">
            <v>109697</v>
          </cell>
          <cell r="R997">
            <v>2</v>
          </cell>
          <cell r="S997" t="str">
            <v>NULL</v>
          </cell>
          <cell r="T997">
            <v>2</v>
          </cell>
          <cell r="U997">
            <v>2</v>
          </cell>
          <cell r="V997">
            <v>2</v>
          </cell>
          <cell r="W997">
            <v>2</v>
          </cell>
          <cell r="X997" t="str">
            <v>NULL</v>
          </cell>
          <cell r="Y997" t="str">
            <v>NULL</v>
          </cell>
          <cell r="Z997" t="str">
            <v>NULL</v>
          </cell>
          <cell r="AA997" t="str">
            <v>NULL</v>
          </cell>
          <cell r="AB997" t="str">
            <v>NULL</v>
          </cell>
          <cell r="AC997" t="str">
            <v>NULL</v>
          </cell>
          <cell r="AD997">
            <v>2</v>
          </cell>
          <cell r="AE997" t="str">
            <v>NULL</v>
          </cell>
          <cell r="AF997">
            <v>2</v>
          </cell>
          <cell r="AG997">
            <v>2</v>
          </cell>
          <cell r="AH997">
            <v>1</v>
          </cell>
          <cell r="AI997">
            <v>2</v>
          </cell>
          <cell r="AJ997" t="str">
            <v>NULL</v>
          </cell>
          <cell r="AK997">
            <v>9</v>
          </cell>
          <cell r="AL997" t="str">
            <v>NULL</v>
          </cell>
        </row>
        <row r="998">
          <cell r="A998">
            <v>136557</v>
          </cell>
          <cell r="B998">
            <v>8794179</v>
          </cell>
          <cell r="C998" t="str">
            <v>Hele's Trust</v>
          </cell>
          <cell r="D998" t="str">
            <v>South West</v>
          </cell>
          <cell r="E998" t="str">
            <v>South West</v>
          </cell>
          <cell r="F998" t="str">
            <v>Plymouth</v>
          </cell>
          <cell r="G998" t="str">
            <v>South West Devon</v>
          </cell>
          <cell r="H998" t="str">
            <v>PL7 4LT</v>
          </cell>
          <cell r="I998" t="str">
            <v>Academy Converter</v>
          </cell>
          <cell r="J998" t="str">
            <v>Secondary</v>
          </cell>
          <cell r="K998" t="str">
            <v>Has a sixth form</v>
          </cell>
          <cell r="L998">
            <v>10005876</v>
          </cell>
          <cell r="M998">
            <v>42286</v>
          </cell>
          <cell r="N998">
            <v>42286</v>
          </cell>
          <cell r="O998" t="str">
            <v>Requires Improvement monitoring Visit 1</v>
          </cell>
          <cell r="P998" t="str">
            <v>Schools - S8</v>
          </cell>
          <cell r="Q998">
            <v>113536</v>
          </cell>
          <cell r="R998" t="str">
            <v>NULL</v>
          </cell>
          <cell r="S998" t="str">
            <v>NULL</v>
          </cell>
          <cell r="T998" t="str">
            <v>NULL</v>
          </cell>
          <cell r="U998" t="str">
            <v>NULL</v>
          </cell>
          <cell r="V998" t="str">
            <v>NULL</v>
          </cell>
          <cell r="W998" t="str">
            <v>NULL</v>
          </cell>
          <cell r="X998" t="str">
            <v>NULL</v>
          </cell>
          <cell r="Y998" t="str">
            <v>NULL</v>
          </cell>
          <cell r="Z998" t="str">
            <v>NULL</v>
          </cell>
          <cell r="AA998" t="str">
            <v>NULL</v>
          </cell>
          <cell r="AB998" t="str">
            <v>NULL</v>
          </cell>
          <cell r="AC998" t="str">
            <v>NULL</v>
          </cell>
          <cell r="AD998">
            <v>3</v>
          </cell>
          <cell r="AE998" t="str">
            <v>NULL</v>
          </cell>
          <cell r="AF998">
            <v>3</v>
          </cell>
          <cell r="AG998">
            <v>3</v>
          </cell>
          <cell r="AH998">
            <v>2</v>
          </cell>
          <cell r="AI998">
            <v>3</v>
          </cell>
          <cell r="AJ998" t="str">
            <v>NULL</v>
          </cell>
          <cell r="AK998">
            <v>9</v>
          </cell>
          <cell r="AL998">
            <v>2</v>
          </cell>
        </row>
        <row r="999">
          <cell r="A999">
            <v>136596</v>
          </cell>
          <cell r="B999">
            <v>9084151</v>
          </cell>
          <cell r="C999" t="str">
            <v>Callington Community College</v>
          </cell>
          <cell r="D999" t="str">
            <v>South West</v>
          </cell>
          <cell r="E999" t="str">
            <v>South West</v>
          </cell>
          <cell r="F999" t="str">
            <v>Cornwall</v>
          </cell>
          <cell r="G999" t="str">
            <v>South East Cornwall</v>
          </cell>
          <cell r="H999" t="str">
            <v>PL17 7DR</v>
          </cell>
          <cell r="I999" t="str">
            <v>Academy Converter</v>
          </cell>
          <cell r="J999" t="str">
            <v>Secondary</v>
          </cell>
          <cell r="K999" t="str">
            <v>Has a sixth form</v>
          </cell>
          <cell r="L999">
            <v>10005367</v>
          </cell>
          <cell r="M999">
            <v>42353</v>
          </cell>
          <cell r="N999">
            <v>42354</v>
          </cell>
          <cell r="O999" t="str">
            <v>Schools into Special Measures Visit 2</v>
          </cell>
          <cell r="P999" t="str">
            <v>Schools - S8</v>
          </cell>
          <cell r="Q999">
            <v>112046</v>
          </cell>
          <cell r="R999" t="str">
            <v>NULL</v>
          </cell>
          <cell r="S999" t="str">
            <v>NULL</v>
          </cell>
          <cell r="T999" t="str">
            <v>NULL</v>
          </cell>
          <cell r="U999" t="str">
            <v>NULL</v>
          </cell>
          <cell r="V999" t="str">
            <v>NULL</v>
          </cell>
          <cell r="W999" t="str">
            <v>NULL</v>
          </cell>
          <cell r="X999" t="str">
            <v>NULL</v>
          </cell>
          <cell r="Y999" t="str">
            <v>NULL</v>
          </cell>
          <cell r="Z999" t="str">
            <v>NULL</v>
          </cell>
          <cell r="AA999" t="str">
            <v>NULL</v>
          </cell>
          <cell r="AB999" t="str">
            <v>NULL</v>
          </cell>
          <cell r="AC999" t="str">
            <v>NULL</v>
          </cell>
          <cell r="AD999">
            <v>4</v>
          </cell>
          <cell r="AE999" t="str">
            <v>SM</v>
          </cell>
          <cell r="AF999">
            <v>3</v>
          </cell>
          <cell r="AG999">
            <v>3</v>
          </cell>
          <cell r="AH999">
            <v>4</v>
          </cell>
          <cell r="AI999">
            <v>4</v>
          </cell>
          <cell r="AJ999" t="str">
            <v>NULL</v>
          </cell>
          <cell r="AK999">
            <v>9</v>
          </cell>
          <cell r="AL999">
            <v>3</v>
          </cell>
        </row>
        <row r="1000">
          <cell r="A1000">
            <v>136610</v>
          </cell>
          <cell r="B1000">
            <v>8735415</v>
          </cell>
          <cell r="C1000" t="str">
            <v>Soham Village College</v>
          </cell>
          <cell r="D1000" t="str">
            <v>East of England</v>
          </cell>
          <cell r="E1000" t="str">
            <v>East of England</v>
          </cell>
          <cell r="F1000" t="str">
            <v>Cambridgeshire</v>
          </cell>
          <cell r="G1000" t="str">
            <v>South East Cambridgeshire</v>
          </cell>
          <cell r="H1000" t="str">
            <v>CB7 5AA</v>
          </cell>
          <cell r="I1000" t="str">
            <v>Academy Converter</v>
          </cell>
          <cell r="J1000" t="str">
            <v>Secondary</v>
          </cell>
          <cell r="K1000" t="str">
            <v>Does not have a sixth form</v>
          </cell>
          <cell r="L1000">
            <v>10008868</v>
          </cell>
          <cell r="M1000">
            <v>42338</v>
          </cell>
          <cell r="N1000">
            <v>42338</v>
          </cell>
          <cell r="O1000" t="str">
            <v>S8 No Formal Designation Visit</v>
          </cell>
          <cell r="P1000" t="str">
            <v>Schools - S8</v>
          </cell>
          <cell r="Q1000">
            <v>110909</v>
          </cell>
          <cell r="R1000" t="str">
            <v>NULL</v>
          </cell>
          <cell r="S1000" t="str">
            <v>NULL</v>
          </cell>
          <cell r="T1000" t="str">
            <v>NULL</v>
          </cell>
          <cell r="U1000" t="str">
            <v>NULL</v>
          </cell>
          <cell r="V1000" t="str">
            <v>NULL</v>
          </cell>
          <cell r="W1000" t="str">
            <v>NULL</v>
          </cell>
          <cell r="X1000" t="str">
            <v>NULL</v>
          </cell>
          <cell r="Y1000" t="str">
            <v>NULL</v>
          </cell>
          <cell r="Z1000" t="str">
            <v>NULL</v>
          </cell>
          <cell r="AA1000" t="str">
            <v>NULL</v>
          </cell>
          <cell r="AB1000" t="str">
            <v>NULL</v>
          </cell>
          <cell r="AC1000" t="str">
            <v>NULL</v>
          </cell>
          <cell r="AD1000">
            <v>3</v>
          </cell>
          <cell r="AE1000" t="str">
            <v>NULL</v>
          </cell>
          <cell r="AF1000">
            <v>3</v>
          </cell>
          <cell r="AG1000">
            <v>3</v>
          </cell>
          <cell r="AH1000">
            <v>2</v>
          </cell>
          <cell r="AI1000">
            <v>2</v>
          </cell>
          <cell r="AJ1000" t="str">
            <v>NULL</v>
          </cell>
          <cell r="AK1000">
            <v>9</v>
          </cell>
          <cell r="AL1000">
            <v>9</v>
          </cell>
        </row>
        <row r="1001">
          <cell r="A1001">
            <v>136624</v>
          </cell>
          <cell r="B1001">
            <v>9254019</v>
          </cell>
          <cell r="C1001" t="str">
            <v>Walton Girls' High School &amp; Sixth Form</v>
          </cell>
          <cell r="D1001" t="str">
            <v>East Midlands</v>
          </cell>
          <cell r="E1001" t="str">
            <v>East Midlands</v>
          </cell>
          <cell r="F1001" t="str">
            <v>Lincolnshire</v>
          </cell>
          <cell r="G1001" t="str">
            <v>Grantham and Stamford</v>
          </cell>
          <cell r="H1001" t="str">
            <v>NG31 7JR</v>
          </cell>
          <cell r="I1001" t="str">
            <v>Academy Converter</v>
          </cell>
          <cell r="J1001" t="str">
            <v>Secondary</v>
          </cell>
          <cell r="K1001" t="str">
            <v>Has a sixth form</v>
          </cell>
          <cell r="L1001">
            <v>10005646</v>
          </cell>
          <cell r="M1001">
            <v>42298</v>
          </cell>
          <cell r="N1001">
            <v>42298</v>
          </cell>
          <cell r="O1001" t="str">
            <v>Maintained Academy and School Short inspection</v>
          </cell>
          <cell r="P1001" t="str">
            <v>Schools - Short inspection</v>
          </cell>
          <cell r="Q1001">
            <v>120639</v>
          </cell>
          <cell r="R1001" t="str">
            <v>NULL</v>
          </cell>
          <cell r="S1001" t="str">
            <v>NULL</v>
          </cell>
          <cell r="T1001" t="str">
            <v>NULL</v>
          </cell>
          <cell r="U1001" t="str">
            <v>NULL</v>
          </cell>
          <cell r="V1001" t="str">
            <v>NULL</v>
          </cell>
          <cell r="W1001" t="str">
            <v>NULL</v>
          </cell>
          <cell r="X1001" t="str">
            <v>NULL</v>
          </cell>
          <cell r="Y1001" t="str">
            <v>NULL</v>
          </cell>
          <cell r="Z1001" t="str">
            <v>NULL</v>
          </cell>
          <cell r="AA1001" t="str">
            <v>NULL</v>
          </cell>
          <cell r="AB1001" t="str">
            <v>NULL</v>
          </cell>
          <cell r="AC1001" t="str">
            <v>NULL</v>
          </cell>
          <cell r="AD1001">
            <v>2</v>
          </cell>
          <cell r="AE1001" t="str">
            <v>NULL</v>
          </cell>
          <cell r="AF1001">
            <v>2</v>
          </cell>
          <cell r="AG1001">
            <v>2</v>
          </cell>
          <cell r="AH1001">
            <v>1</v>
          </cell>
          <cell r="AI1001">
            <v>2</v>
          </cell>
          <cell r="AJ1001" t="str">
            <v>NULL</v>
          </cell>
          <cell r="AK1001">
            <v>9</v>
          </cell>
          <cell r="AL1001" t="str">
            <v>NULL</v>
          </cell>
        </row>
        <row r="1002">
          <cell r="A1002">
            <v>136650</v>
          </cell>
          <cell r="B1002">
            <v>8734031</v>
          </cell>
          <cell r="C1002" t="str">
            <v>Coleridge Community College</v>
          </cell>
          <cell r="D1002" t="str">
            <v>East of England</v>
          </cell>
          <cell r="E1002" t="str">
            <v>East of England</v>
          </cell>
          <cell r="F1002" t="str">
            <v>Cambridgeshire</v>
          </cell>
          <cell r="G1002" t="str">
            <v>Cambridge</v>
          </cell>
          <cell r="H1002" t="str">
            <v>CB1 3RJ</v>
          </cell>
          <cell r="I1002" t="str">
            <v>Academy Converter</v>
          </cell>
          <cell r="J1002" t="str">
            <v>Secondary</v>
          </cell>
          <cell r="K1002" t="str">
            <v>Does not have a sixth form</v>
          </cell>
          <cell r="L1002">
            <v>10008869</v>
          </cell>
          <cell r="M1002">
            <v>42341</v>
          </cell>
          <cell r="N1002">
            <v>42341</v>
          </cell>
          <cell r="O1002" t="str">
            <v>Requires Improvement monitoring Visit 2</v>
          </cell>
          <cell r="P1002" t="str">
            <v>Schools - S8</v>
          </cell>
          <cell r="Q1002">
            <v>110866</v>
          </cell>
          <cell r="R1002" t="str">
            <v>NULL</v>
          </cell>
          <cell r="S1002" t="str">
            <v>NULL</v>
          </cell>
          <cell r="T1002" t="str">
            <v>NULL</v>
          </cell>
          <cell r="U1002" t="str">
            <v>NULL</v>
          </cell>
          <cell r="V1002" t="str">
            <v>NULL</v>
          </cell>
          <cell r="W1002" t="str">
            <v>NULL</v>
          </cell>
          <cell r="X1002" t="str">
            <v>NULL</v>
          </cell>
          <cell r="Y1002" t="str">
            <v>NULL</v>
          </cell>
          <cell r="Z1002" t="str">
            <v>NULL</v>
          </cell>
          <cell r="AA1002" t="str">
            <v>NULL</v>
          </cell>
          <cell r="AB1002" t="str">
            <v>NULL</v>
          </cell>
          <cell r="AC1002" t="str">
            <v>NULL</v>
          </cell>
          <cell r="AD1002">
            <v>3</v>
          </cell>
          <cell r="AE1002" t="str">
            <v>NULL</v>
          </cell>
          <cell r="AF1002">
            <v>3</v>
          </cell>
          <cell r="AG1002">
            <v>3</v>
          </cell>
          <cell r="AH1002">
            <v>3</v>
          </cell>
          <cell r="AI1002">
            <v>3</v>
          </cell>
          <cell r="AJ1002" t="str">
            <v>NULL</v>
          </cell>
          <cell r="AK1002">
            <v>9</v>
          </cell>
          <cell r="AL1002">
            <v>9</v>
          </cell>
        </row>
        <row r="1003">
          <cell r="A1003">
            <v>136653</v>
          </cell>
          <cell r="B1003">
            <v>8732087</v>
          </cell>
          <cell r="C1003" t="str">
            <v>Alderman Jacobs School</v>
          </cell>
          <cell r="D1003" t="str">
            <v>East of England</v>
          </cell>
          <cell r="E1003" t="str">
            <v>East of England</v>
          </cell>
          <cell r="F1003" t="str">
            <v>Cambridgeshire</v>
          </cell>
          <cell r="G1003" t="str">
            <v>North East Cambridgeshire</v>
          </cell>
          <cell r="H1003" t="str">
            <v>PE7 1XJ</v>
          </cell>
          <cell r="I1003" t="str">
            <v>Academy Converter</v>
          </cell>
          <cell r="J1003" t="str">
            <v>Primary</v>
          </cell>
          <cell r="K1003" t="str">
            <v>Not applicable</v>
          </cell>
          <cell r="L1003">
            <v>10007737</v>
          </cell>
          <cell r="M1003">
            <v>42349</v>
          </cell>
          <cell r="N1003">
            <v>42349</v>
          </cell>
          <cell r="O1003" t="str">
            <v>Requires Improvement monitoring Visit 1</v>
          </cell>
          <cell r="P1003" t="str">
            <v>Schools - S8</v>
          </cell>
          <cell r="Q1003">
            <v>110646</v>
          </cell>
          <cell r="R1003" t="str">
            <v>NULL</v>
          </cell>
          <cell r="S1003" t="str">
            <v>NULL</v>
          </cell>
          <cell r="T1003" t="str">
            <v>NULL</v>
          </cell>
          <cell r="U1003" t="str">
            <v>NULL</v>
          </cell>
          <cell r="V1003" t="str">
            <v>NULL</v>
          </cell>
          <cell r="W1003" t="str">
            <v>NULL</v>
          </cell>
          <cell r="X1003" t="str">
            <v>NULL</v>
          </cell>
          <cell r="Y1003" t="str">
            <v>NULL</v>
          </cell>
          <cell r="Z1003" t="str">
            <v>NULL</v>
          </cell>
          <cell r="AA1003" t="str">
            <v>NULL</v>
          </cell>
          <cell r="AB1003" t="str">
            <v>NULL</v>
          </cell>
          <cell r="AC1003" t="str">
            <v>NULL</v>
          </cell>
          <cell r="AD1003">
            <v>3</v>
          </cell>
          <cell r="AE1003" t="str">
            <v>NULL</v>
          </cell>
          <cell r="AF1003">
            <v>3</v>
          </cell>
          <cell r="AG1003">
            <v>3</v>
          </cell>
          <cell r="AH1003">
            <v>3</v>
          </cell>
          <cell r="AI1003">
            <v>3</v>
          </cell>
          <cell r="AJ1003" t="str">
            <v>NULL</v>
          </cell>
          <cell r="AK1003">
            <v>3</v>
          </cell>
          <cell r="AL1003">
            <v>9</v>
          </cell>
        </row>
        <row r="1004">
          <cell r="A1004">
            <v>136663</v>
          </cell>
          <cell r="B1004">
            <v>3115401</v>
          </cell>
          <cell r="C1004" t="str">
            <v>Abbs Cross Academy and Arts College</v>
          </cell>
          <cell r="D1004" t="str">
            <v>London</v>
          </cell>
          <cell r="E1004" t="str">
            <v>London</v>
          </cell>
          <cell r="F1004" t="str">
            <v>Havering</v>
          </cell>
          <cell r="G1004" t="str">
            <v>Hornchurch and Upminster</v>
          </cell>
          <cell r="H1004" t="str">
            <v>RM12 4YB</v>
          </cell>
          <cell r="I1004" t="str">
            <v>Academy Converter</v>
          </cell>
          <cell r="J1004" t="str">
            <v>Secondary</v>
          </cell>
          <cell r="K1004" t="str">
            <v>Does not have a sixth form</v>
          </cell>
          <cell r="L1004">
            <v>10008592</v>
          </cell>
          <cell r="M1004">
            <v>42353</v>
          </cell>
          <cell r="N1004">
            <v>42354</v>
          </cell>
          <cell r="O1004" t="str">
            <v>Schools into Special Measures Visit 1</v>
          </cell>
          <cell r="P1004" t="str">
            <v>Schools - S8</v>
          </cell>
          <cell r="Q1004">
            <v>102352</v>
          </cell>
          <cell r="R1004" t="str">
            <v>NULL</v>
          </cell>
          <cell r="S1004" t="str">
            <v>NULL</v>
          </cell>
          <cell r="T1004" t="str">
            <v>NULL</v>
          </cell>
          <cell r="U1004" t="str">
            <v>NULL</v>
          </cell>
          <cell r="V1004" t="str">
            <v>NULL</v>
          </cell>
          <cell r="W1004" t="str">
            <v>NULL</v>
          </cell>
          <cell r="X1004" t="str">
            <v>NULL</v>
          </cell>
          <cell r="Y1004" t="str">
            <v>NULL</v>
          </cell>
          <cell r="Z1004" t="str">
            <v>NULL</v>
          </cell>
          <cell r="AA1004" t="str">
            <v>NULL</v>
          </cell>
          <cell r="AB1004" t="str">
            <v>NULL</v>
          </cell>
          <cell r="AC1004" t="str">
            <v>NULL</v>
          </cell>
          <cell r="AD1004">
            <v>4</v>
          </cell>
          <cell r="AE1004" t="str">
            <v>SM</v>
          </cell>
          <cell r="AF1004">
            <v>3</v>
          </cell>
          <cell r="AG1004">
            <v>3</v>
          </cell>
          <cell r="AH1004">
            <v>4</v>
          </cell>
          <cell r="AI1004">
            <v>4</v>
          </cell>
          <cell r="AJ1004" t="str">
            <v>NULL</v>
          </cell>
          <cell r="AK1004">
            <v>9</v>
          </cell>
          <cell r="AL1004">
            <v>9</v>
          </cell>
        </row>
        <row r="1005">
          <cell r="A1005">
            <v>136676</v>
          </cell>
          <cell r="B1005">
            <v>8951100</v>
          </cell>
          <cell r="C1005" t="str">
            <v>Oakfield Lodge School</v>
          </cell>
          <cell r="D1005" t="str">
            <v>North West</v>
          </cell>
          <cell r="E1005" t="str">
            <v>North West</v>
          </cell>
          <cell r="F1005" t="str">
            <v>Cheshire East</v>
          </cell>
          <cell r="G1005" t="str">
            <v>Crewe and Nantwich</v>
          </cell>
          <cell r="H1005" t="str">
            <v>CW1 4PP</v>
          </cell>
          <cell r="I1005" t="str">
            <v>Pupil Referral Unit</v>
          </cell>
          <cell r="J1005" t="str">
            <v>PRU</v>
          </cell>
          <cell r="K1005" t="str">
            <v>Not applicable</v>
          </cell>
          <cell r="L1005">
            <v>10005418</v>
          </cell>
          <cell r="M1005">
            <v>42346</v>
          </cell>
          <cell r="N1005">
            <v>42347</v>
          </cell>
          <cell r="O1005" t="str">
            <v>Schools into Special Measures Visit 5</v>
          </cell>
          <cell r="P1005" t="str">
            <v>Schools - S8</v>
          </cell>
          <cell r="Q1005" t="str">
            <v>NULL</v>
          </cell>
          <cell r="R1005" t="str">
            <v>NULL</v>
          </cell>
          <cell r="S1005" t="str">
            <v>NULL</v>
          </cell>
          <cell r="T1005" t="str">
            <v>NULL</v>
          </cell>
          <cell r="U1005" t="str">
            <v>NULL</v>
          </cell>
          <cell r="V1005" t="str">
            <v>NULL</v>
          </cell>
          <cell r="W1005" t="str">
            <v>NULL</v>
          </cell>
          <cell r="X1005" t="str">
            <v>NULL</v>
          </cell>
          <cell r="Y1005" t="str">
            <v>NULL</v>
          </cell>
          <cell r="Z1005" t="str">
            <v>NULL</v>
          </cell>
          <cell r="AA1005" t="str">
            <v>NULL</v>
          </cell>
          <cell r="AB1005" t="str">
            <v>NULL</v>
          </cell>
          <cell r="AC1005" t="str">
            <v>NULL</v>
          </cell>
          <cell r="AD1005">
            <v>4</v>
          </cell>
          <cell r="AE1005" t="str">
            <v>SM</v>
          </cell>
          <cell r="AF1005">
            <v>4</v>
          </cell>
          <cell r="AG1005">
            <v>4</v>
          </cell>
          <cell r="AH1005">
            <v>3</v>
          </cell>
          <cell r="AI1005">
            <v>4</v>
          </cell>
          <cell r="AJ1005" t="str">
            <v>NULL</v>
          </cell>
          <cell r="AK1005" t="str">
            <v>NULL</v>
          </cell>
          <cell r="AL1005" t="str">
            <v>NULL</v>
          </cell>
        </row>
        <row r="1006">
          <cell r="A1006">
            <v>136681</v>
          </cell>
          <cell r="B1006">
            <v>8614714</v>
          </cell>
          <cell r="C1006" t="str">
            <v>Discovery Academy</v>
          </cell>
          <cell r="D1006" t="str">
            <v>West Midlands</v>
          </cell>
          <cell r="E1006" t="str">
            <v>West Midlands</v>
          </cell>
          <cell r="F1006" t="str">
            <v>Stoke-on-Trent</v>
          </cell>
          <cell r="G1006" t="str">
            <v>Stoke-on-Trent Central</v>
          </cell>
          <cell r="H1006" t="str">
            <v>ST2 0GA</v>
          </cell>
          <cell r="I1006" t="str">
            <v>Academy Sponsor Led</v>
          </cell>
          <cell r="J1006" t="str">
            <v>Secondary</v>
          </cell>
          <cell r="K1006" t="str">
            <v>Not applicable</v>
          </cell>
          <cell r="L1006">
            <v>10007003</v>
          </cell>
          <cell r="M1006">
            <v>42320</v>
          </cell>
          <cell r="N1006">
            <v>42320</v>
          </cell>
          <cell r="O1006" t="str">
            <v>Schools with Serious Weaknesses Visit 2</v>
          </cell>
          <cell r="P1006" t="str">
            <v>Schools - S8</v>
          </cell>
          <cell r="Q1006" t="str">
            <v>NULL</v>
          </cell>
          <cell r="R1006" t="str">
            <v>NULL</v>
          </cell>
          <cell r="S1006" t="str">
            <v>NULL</v>
          </cell>
          <cell r="T1006" t="str">
            <v>NULL</v>
          </cell>
          <cell r="U1006" t="str">
            <v>NULL</v>
          </cell>
          <cell r="V1006" t="str">
            <v>NULL</v>
          </cell>
          <cell r="W1006" t="str">
            <v>NULL</v>
          </cell>
          <cell r="X1006" t="str">
            <v>NULL</v>
          </cell>
          <cell r="Y1006" t="str">
            <v>NULL</v>
          </cell>
          <cell r="Z1006" t="str">
            <v>NULL</v>
          </cell>
          <cell r="AA1006" t="str">
            <v>NULL</v>
          </cell>
          <cell r="AB1006" t="str">
            <v>NULL</v>
          </cell>
          <cell r="AC1006" t="str">
            <v>NULL</v>
          </cell>
          <cell r="AD1006">
            <v>4</v>
          </cell>
          <cell r="AE1006" t="str">
            <v>SWK</v>
          </cell>
          <cell r="AF1006">
            <v>4</v>
          </cell>
          <cell r="AG1006">
            <v>4</v>
          </cell>
          <cell r="AH1006">
            <v>3</v>
          </cell>
          <cell r="AI1006">
            <v>3</v>
          </cell>
          <cell r="AJ1006" t="str">
            <v>NULL</v>
          </cell>
          <cell r="AK1006">
            <v>9</v>
          </cell>
          <cell r="AL1006">
            <v>9</v>
          </cell>
        </row>
        <row r="1007">
          <cell r="A1007">
            <v>136716</v>
          </cell>
          <cell r="B1007">
            <v>8304052</v>
          </cell>
          <cell r="C1007" t="str">
            <v>The Long Eaton School</v>
          </cell>
          <cell r="D1007" t="str">
            <v>East Midlands</v>
          </cell>
          <cell r="E1007" t="str">
            <v>East Midlands</v>
          </cell>
          <cell r="F1007" t="str">
            <v>Derbyshire</v>
          </cell>
          <cell r="G1007" t="str">
            <v>Erewash</v>
          </cell>
          <cell r="H1007" t="str">
            <v>NG10 3NP</v>
          </cell>
          <cell r="I1007" t="str">
            <v>Academy Converter</v>
          </cell>
          <cell r="J1007" t="str">
            <v>Secondary</v>
          </cell>
          <cell r="K1007" t="str">
            <v>Has a sixth form</v>
          </cell>
          <cell r="L1007">
            <v>10000446</v>
          </cell>
          <cell r="M1007">
            <v>42346</v>
          </cell>
          <cell r="N1007">
            <v>42346</v>
          </cell>
          <cell r="O1007" t="str">
            <v>Maintained Academy and School Short inspection</v>
          </cell>
          <cell r="P1007" t="str">
            <v>Schools - Short inspection</v>
          </cell>
          <cell r="Q1007">
            <v>112934</v>
          </cell>
          <cell r="R1007" t="str">
            <v>NULL</v>
          </cell>
          <cell r="S1007" t="str">
            <v>NULL</v>
          </cell>
          <cell r="T1007" t="str">
            <v>NULL</v>
          </cell>
          <cell r="U1007" t="str">
            <v>NULL</v>
          </cell>
          <cell r="V1007" t="str">
            <v>NULL</v>
          </cell>
          <cell r="W1007" t="str">
            <v>NULL</v>
          </cell>
          <cell r="X1007" t="str">
            <v>NULL</v>
          </cell>
          <cell r="Y1007" t="str">
            <v>NULL</v>
          </cell>
          <cell r="Z1007" t="str">
            <v>NULL</v>
          </cell>
          <cell r="AA1007" t="str">
            <v>NULL</v>
          </cell>
          <cell r="AB1007" t="str">
            <v>NULL</v>
          </cell>
          <cell r="AC1007" t="str">
            <v>NULL</v>
          </cell>
          <cell r="AD1007">
            <v>2</v>
          </cell>
          <cell r="AE1007" t="str">
            <v>NULL</v>
          </cell>
          <cell r="AF1007">
            <v>2</v>
          </cell>
          <cell r="AG1007">
            <v>2</v>
          </cell>
          <cell r="AH1007">
            <v>2</v>
          </cell>
          <cell r="AI1007">
            <v>2</v>
          </cell>
          <cell r="AJ1007" t="str">
            <v>NULL</v>
          </cell>
          <cell r="AK1007">
            <v>9</v>
          </cell>
          <cell r="AL1007" t="str">
            <v>NULL</v>
          </cell>
        </row>
        <row r="1008">
          <cell r="A1008">
            <v>136721</v>
          </cell>
          <cell r="B1008">
            <v>8742288</v>
          </cell>
          <cell r="C1008" t="str">
            <v>Bishop Creighton Academy</v>
          </cell>
          <cell r="D1008" t="str">
            <v>East of England</v>
          </cell>
          <cell r="E1008" t="str">
            <v>East of England</v>
          </cell>
          <cell r="F1008" t="str">
            <v>Peterborough</v>
          </cell>
          <cell r="G1008" t="str">
            <v>Peterborough</v>
          </cell>
          <cell r="H1008" t="str">
            <v>PE1 5DB</v>
          </cell>
          <cell r="I1008" t="str">
            <v>Academy Converter</v>
          </cell>
          <cell r="J1008" t="str">
            <v>Primary</v>
          </cell>
          <cell r="K1008" t="str">
            <v>Not applicable</v>
          </cell>
          <cell r="L1008">
            <v>10005249</v>
          </cell>
          <cell r="M1008">
            <v>42311</v>
          </cell>
          <cell r="N1008">
            <v>42312</v>
          </cell>
          <cell r="O1008" t="str">
            <v>Schools into Special Measures Visit 5</v>
          </cell>
          <cell r="P1008" t="str">
            <v>Schools - S8</v>
          </cell>
          <cell r="Q1008">
            <v>110732</v>
          </cell>
          <cell r="R1008" t="str">
            <v>NULL</v>
          </cell>
          <cell r="S1008" t="str">
            <v>NULL</v>
          </cell>
          <cell r="T1008" t="str">
            <v>NULL</v>
          </cell>
          <cell r="U1008" t="str">
            <v>NULL</v>
          </cell>
          <cell r="V1008" t="str">
            <v>NULL</v>
          </cell>
          <cell r="W1008" t="str">
            <v>NULL</v>
          </cell>
          <cell r="X1008" t="str">
            <v>NULL</v>
          </cell>
          <cell r="Y1008" t="str">
            <v>NULL</v>
          </cell>
          <cell r="Z1008" t="str">
            <v>NULL</v>
          </cell>
          <cell r="AA1008" t="str">
            <v>NULL</v>
          </cell>
          <cell r="AB1008" t="str">
            <v>NULL</v>
          </cell>
          <cell r="AC1008" t="str">
            <v>NULL</v>
          </cell>
          <cell r="AD1008">
            <v>4</v>
          </cell>
          <cell r="AE1008" t="str">
            <v>SM</v>
          </cell>
          <cell r="AF1008">
            <v>4</v>
          </cell>
          <cell r="AG1008">
            <v>4</v>
          </cell>
          <cell r="AH1008">
            <v>3</v>
          </cell>
          <cell r="AI1008">
            <v>4</v>
          </cell>
          <cell r="AJ1008" t="str">
            <v>NULL</v>
          </cell>
          <cell r="AK1008" t="str">
            <v>NULL</v>
          </cell>
          <cell r="AL1008" t="str">
            <v>NULL</v>
          </cell>
        </row>
        <row r="1009">
          <cell r="A1009">
            <v>136751</v>
          </cell>
          <cell r="B1009">
            <v>9214000</v>
          </cell>
          <cell r="C1009" t="str">
            <v>Sandown Bay Academy</v>
          </cell>
          <cell r="D1009" t="str">
            <v>South East</v>
          </cell>
          <cell r="E1009" t="str">
            <v>South East</v>
          </cell>
          <cell r="F1009" t="str">
            <v>Isle of Wight</v>
          </cell>
          <cell r="G1009" t="str">
            <v>Isle of Wight</v>
          </cell>
          <cell r="H1009" t="str">
            <v>PO36 9JH</v>
          </cell>
          <cell r="I1009" t="str">
            <v>Academy Sponsor Led</v>
          </cell>
          <cell r="J1009" t="str">
            <v>Secondary</v>
          </cell>
          <cell r="K1009" t="str">
            <v>Has a sixth form</v>
          </cell>
          <cell r="L1009">
            <v>10008584</v>
          </cell>
          <cell r="M1009">
            <v>42320</v>
          </cell>
          <cell r="N1009">
            <v>42320</v>
          </cell>
          <cell r="O1009" t="str">
            <v>Requires Improvement monitoring Visit 2</v>
          </cell>
          <cell r="P1009" t="str">
            <v>Schools - S8</v>
          </cell>
          <cell r="Q1009" t="str">
            <v>NULL</v>
          </cell>
          <cell r="R1009" t="str">
            <v>NULL</v>
          </cell>
          <cell r="S1009" t="str">
            <v>NULL</v>
          </cell>
          <cell r="T1009" t="str">
            <v>NULL</v>
          </cell>
          <cell r="U1009" t="str">
            <v>NULL</v>
          </cell>
          <cell r="V1009" t="str">
            <v>NULL</v>
          </cell>
          <cell r="W1009" t="str">
            <v>NULL</v>
          </cell>
          <cell r="X1009" t="str">
            <v>NULL</v>
          </cell>
          <cell r="Y1009" t="str">
            <v>NULL</v>
          </cell>
          <cell r="Z1009" t="str">
            <v>NULL</v>
          </cell>
          <cell r="AA1009" t="str">
            <v>NULL</v>
          </cell>
          <cell r="AB1009" t="str">
            <v>NULL</v>
          </cell>
          <cell r="AC1009" t="str">
            <v>NULL</v>
          </cell>
          <cell r="AD1009">
            <v>3</v>
          </cell>
          <cell r="AE1009" t="str">
            <v>NULL</v>
          </cell>
          <cell r="AF1009">
            <v>3</v>
          </cell>
          <cell r="AG1009">
            <v>3</v>
          </cell>
          <cell r="AH1009">
            <v>3</v>
          </cell>
          <cell r="AI1009">
            <v>3</v>
          </cell>
          <cell r="AJ1009" t="str">
            <v>NULL</v>
          </cell>
          <cell r="AK1009">
            <v>9</v>
          </cell>
          <cell r="AL1009">
            <v>2</v>
          </cell>
        </row>
        <row r="1010">
          <cell r="A1010">
            <v>136753</v>
          </cell>
          <cell r="B1010">
            <v>9214001</v>
          </cell>
          <cell r="C1010" t="str">
            <v>Ryde Academy</v>
          </cell>
          <cell r="D1010" t="str">
            <v>South East</v>
          </cell>
          <cell r="E1010" t="str">
            <v>South East</v>
          </cell>
          <cell r="F1010" t="str">
            <v>Isle of Wight</v>
          </cell>
          <cell r="G1010" t="str">
            <v>Isle of Wight</v>
          </cell>
          <cell r="H1010" t="str">
            <v>PO33 3LN</v>
          </cell>
          <cell r="I1010" t="str">
            <v>Academy Sponsor Led</v>
          </cell>
          <cell r="J1010" t="str">
            <v>Secondary</v>
          </cell>
          <cell r="K1010" t="str">
            <v>Has a sixth form</v>
          </cell>
          <cell r="L1010">
            <v>10006355</v>
          </cell>
          <cell r="M1010">
            <v>42325</v>
          </cell>
          <cell r="N1010">
            <v>42325</v>
          </cell>
          <cell r="O1010" t="str">
            <v>Requires Improvement monitoring Visit 2</v>
          </cell>
          <cell r="P1010" t="str">
            <v>Schools - S8</v>
          </cell>
          <cell r="Q1010" t="str">
            <v>NULL</v>
          </cell>
          <cell r="R1010" t="str">
            <v>NULL</v>
          </cell>
          <cell r="S1010" t="str">
            <v>NULL</v>
          </cell>
          <cell r="T1010" t="str">
            <v>NULL</v>
          </cell>
          <cell r="U1010" t="str">
            <v>NULL</v>
          </cell>
          <cell r="V1010" t="str">
            <v>NULL</v>
          </cell>
          <cell r="W1010" t="str">
            <v>NULL</v>
          </cell>
          <cell r="X1010" t="str">
            <v>NULL</v>
          </cell>
          <cell r="Y1010" t="str">
            <v>NULL</v>
          </cell>
          <cell r="Z1010" t="str">
            <v>NULL</v>
          </cell>
          <cell r="AA1010" t="str">
            <v>NULL</v>
          </cell>
          <cell r="AB1010" t="str">
            <v>NULL</v>
          </cell>
          <cell r="AC1010" t="str">
            <v>NULL</v>
          </cell>
          <cell r="AD1010">
            <v>3</v>
          </cell>
          <cell r="AE1010" t="str">
            <v>NULL</v>
          </cell>
          <cell r="AF1010">
            <v>3</v>
          </cell>
          <cell r="AG1010">
            <v>3</v>
          </cell>
          <cell r="AH1010">
            <v>3</v>
          </cell>
          <cell r="AI1010">
            <v>3</v>
          </cell>
          <cell r="AJ1010" t="str">
            <v>NULL</v>
          </cell>
          <cell r="AK1010">
            <v>9</v>
          </cell>
          <cell r="AL1010">
            <v>3</v>
          </cell>
        </row>
        <row r="1011">
          <cell r="A1011">
            <v>136791</v>
          </cell>
          <cell r="B1011">
            <v>9334291</v>
          </cell>
          <cell r="C1011" t="str">
            <v>The West Somerset Community College</v>
          </cell>
          <cell r="D1011" t="str">
            <v>South West</v>
          </cell>
          <cell r="E1011" t="str">
            <v>South West</v>
          </cell>
          <cell r="F1011" t="str">
            <v>Somerset</v>
          </cell>
          <cell r="G1011" t="str">
            <v>Bridgwater and West Somerset</v>
          </cell>
          <cell r="H1011" t="str">
            <v>TA24 6AY</v>
          </cell>
          <cell r="I1011" t="str">
            <v>Academy Converter</v>
          </cell>
          <cell r="J1011" t="str">
            <v>Secondary</v>
          </cell>
          <cell r="K1011" t="str">
            <v>Has a sixth form</v>
          </cell>
          <cell r="L1011">
            <v>10005804</v>
          </cell>
          <cell r="M1011">
            <v>42311</v>
          </cell>
          <cell r="N1011">
            <v>42312</v>
          </cell>
          <cell r="O1011" t="str">
            <v>Schools into Special Measures Visit 3</v>
          </cell>
          <cell r="P1011" t="str">
            <v>Schools - S8</v>
          </cell>
          <cell r="Q1011">
            <v>123877</v>
          </cell>
          <cell r="R1011" t="str">
            <v>NULL</v>
          </cell>
          <cell r="S1011" t="str">
            <v>NULL</v>
          </cell>
          <cell r="T1011" t="str">
            <v>NULL</v>
          </cell>
          <cell r="U1011" t="str">
            <v>NULL</v>
          </cell>
          <cell r="V1011" t="str">
            <v>NULL</v>
          </cell>
          <cell r="W1011" t="str">
            <v>NULL</v>
          </cell>
          <cell r="X1011" t="str">
            <v>NULL</v>
          </cell>
          <cell r="Y1011" t="str">
            <v>NULL</v>
          </cell>
          <cell r="Z1011" t="str">
            <v>NULL</v>
          </cell>
          <cell r="AA1011" t="str">
            <v>NULL</v>
          </cell>
          <cell r="AB1011" t="str">
            <v>NULL</v>
          </cell>
          <cell r="AC1011" t="str">
            <v>NULL</v>
          </cell>
          <cell r="AD1011">
            <v>4</v>
          </cell>
          <cell r="AE1011" t="str">
            <v>SM</v>
          </cell>
          <cell r="AF1011">
            <v>4</v>
          </cell>
          <cell r="AG1011">
            <v>4</v>
          </cell>
          <cell r="AH1011">
            <v>4</v>
          </cell>
          <cell r="AI1011">
            <v>4</v>
          </cell>
          <cell r="AJ1011" t="str">
            <v>NULL</v>
          </cell>
          <cell r="AK1011">
            <v>9</v>
          </cell>
          <cell r="AL1011">
            <v>4</v>
          </cell>
        </row>
        <row r="1012">
          <cell r="A1012">
            <v>136802</v>
          </cell>
          <cell r="B1012">
            <v>8732000</v>
          </cell>
          <cell r="C1012" t="str">
            <v>Trumpington Meadows Primary School</v>
          </cell>
          <cell r="D1012" t="str">
            <v>East of England</v>
          </cell>
          <cell r="E1012" t="str">
            <v>East of England</v>
          </cell>
          <cell r="F1012" t="str">
            <v>Cambridgeshire</v>
          </cell>
          <cell r="G1012" t="str">
            <v>South Cambridgeshire</v>
          </cell>
          <cell r="H1012" t="str">
            <v>CB2 9AY</v>
          </cell>
          <cell r="I1012" t="str">
            <v>Foundation School</v>
          </cell>
          <cell r="J1012" t="str">
            <v>Primary</v>
          </cell>
          <cell r="K1012" t="str">
            <v>Does not have a sixth form</v>
          </cell>
          <cell r="L1012">
            <v>10001631</v>
          </cell>
          <cell r="M1012">
            <v>42291</v>
          </cell>
          <cell r="N1012">
            <v>42292</v>
          </cell>
          <cell r="O1012" t="str">
            <v>Serious Weaknesses S5 Reinspection</v>
          </cell>
          <cell r="P1012" t="str">
            <v>Schools - S5</v>
          </cell>
          <cell r="Q1012" t="str">
            <v>NULL</v>
          </cell>
          <cell r="R1012">
            <v>3</v>
          </cell>
          <cell r="S1012" t="str">
            <v>NULL</v>
          </cell>
          <cell r="T1012">
            <v>3</v>
          </cell>
          <cell r="U1012">
            <v>3</v>
          </cell>
          <cell r="V1012">
            <v>3</v>
          </cell>
          <cell r="W1012">
            <v>2</v>
          </cell>
          <cell r="X1012" t="str">
            <v>NULL</v>
          </cell>
          <cell r="Y1012">
            <v>2</v>
          </cell>
          <cell r="Z1012" t="str">
            <v>NULL</v>
          </cell>
          <cell r="AA1012" t="str">
            <v>NULL</v>
          </cell>
          <cell r="AB1012" t="str">
            <v>NULL</v>
          </cell>
          <cell r="AC1012" t="str">
            <v>NULL</v>
          </cell>
          <cell r="AD1012">
            <v>4</v>
          </cell>
          <cell r="AE1012" t="str">
            <v>SWK</v>
          </cell>
          <cell r="AF1012">
            <v>4</v>
          </cell>
          <cell r="AG1012">
            <v>4</v>
          </cell>
          <cell r="AH1012">
            <v>3</v>
          </cell>
          <cell r="AI1012">
            <v>3</v>
          </cell>
          <cell r="AJ1012" t="str">
            <v>NULL</v>
          </cell>
          <cell r="AK1012" t="str">
            <v>NULL</v>
          </cell>
          <cell r="AL1012" t="str">
            <v>NULL</v>
          </cell>
        </row>
        <row r="1013">
          <cell r="A1013">
            <v>136824</v>
          </cell>
          <cell r="B1013">
            <v>8614000</v>
          </cell>
          <cell r="C1013" t="str">
            <v>St Peter's Academy</v>
          </cell>
          <cell r="D1013" t="str">
            <v>West Midlands</v>
          </cell>
          <cell r="E1013" t="str">
            <v>West Midlands</v>
          </cell>
          <cell r="F1013" t="str">
            <v>Stoke-on-Trent</v>
          </cell>
          <cell r="G1013" t="str">
            <v>Stoke-on-Trent South</v>
          </cell>
          <cell r="H1013" t="str">
            <v>ST4 2RR</v>
          </cell>
          <cell r="I1013" t="str">
            <v>Academy Sponsor Led</v>
          </cell>
          <cell r="J1013" t="str">
            <v>Secondary</v>
          </cell>
          <cell r="K1013" t="str">
            <v>Has a sixth form</v>
          </cell>
          <cell r="L1013">
            <v>10004020</v>
          </cell>
          <cell r="M1013">
            <v>42270</v>
          </cell>
          <cell r="N1013">
            <v>42271</v>
          </cell>
          <cell r="O1013" t="str">
            <v>Schools into Special Measures Visit 2</v>
          </cell>
          <cell r="P1013" t="str">
            <v>Schools - S8</v>
          </cell>
          <cell r="Q1013" t="str">
            <v>NULL</v>
          </cell>
          <cell r="R1013" t="str">
            <v>NULL</v>
          </cell>
          <cell r="S1013" t="str">
            <v>NULL</v>
          </cell>
          <cell r="T1013" t="str">
            <v>NULL</v>
          </cell>
          <cell r="U1013" t="str">
            <v>NULL</v>
          </cell>
          <cell r="V1013" t="str">
            <v>NULL</v>
          </cell>
          <cell r="W1013" t="str">
            <v>NULL</v>
          </cell>
          <cell r="X1013" t="str">
            <v>NULL</v>
          </cell>
          <cell r="Y1013" t="str">
            <v>NULL</v>
          </cell>
          <cell r="Z1013" t="str">
            <v>NULL</v>
          </cell>
          <cell r="AA1013" t="str">
            <v>NULL</v>
          </cell>
          <cell r="AB1013" t="str">
            <v>NULL</v>
          </cell>
          <cell r="AC1013" t="str">
            <v>NULL</v>
          </cell>
          <cell r="AD1013">
            <v>4</v>
          </cell>
          <cell r="AE1013" t="str">
            <v>SM</v>
          </cell>
          <cell r="AF1013">
            <v>4</v>
          </cell>
          <cell r="AG1013">
            <v>4</v>
          </cell>
          <cell r="AH1013">
            <v>3</v>
          </cell>
          <cell r="AI1013">
            <v>4</v>
          </cell>
          <cell r="AJ1013" t="str">
            <v>NULL</v>
          </cell>
          <cell r="AK1013">
            <v>9</v>
          </cell>
          <cell r="AL1013">
            <v>9</v>
          </cell>
        </row>
        <row r="1014">
          <cell r="A1014">
            <v>136826</v>
          </cell>
          <cell r="B1014">
            <v>3834000</v>
          </cell>
          <cell r="C1014" t="str">
            <v>Leeds East Academy</v>
          </cell>
          <cell r="D1014" t="str">
            <v>Yorkshire and the Humber</v>
          </cell>
          <cell r="E1014" t="str">
            <v>North East, Yorkshire and the Humber</v>
          </cell>
          <cell r="F1014" t="str">
            <v>Leeds</v>
          </cell>
          <cell r="G1014" t="str">
            <v>Leeds East</v>
          </cell>
          <cell r="H1014" t="str">
            <v>LS14 6TY</v>
          </cell>
          <cell r="I1014" t="str">
            <v>Academy Sponsor Led</v>
          </cell>
          <cell r="J1014" t="str">
            <v>Secondary</v>
          </cell>
          <cell r="K1014" t="str">
            <v>Has a sixth form</v>
          </cell>
          <cell r="L1014">
            <v>10007207</v>
          </cell>
          <cell r="M1014">
            <v>42326</v>
          </cell>
          <cell r="N1014">
            <v>42326</v>
          </cell>
          <cell r="O1014" t="str">
            <v>S8 No Formal Designation Visit</v>
          </cell>
          <cell r="P1014" t="str">
            <v>Schools - S8</v>
          </cell>
          <cell r="Q1014" t="str">
            <v>NULL</v>
          </cell>
          <cell r="R1014" t="str">
            <v>NULL</v>
          </cell>
          <cell r="S1014" t="str">
            <v>NULL</v>
          </cell>
          <cell r="T1014" t="str">
            <v>NULL</v>
          </cell>
          <cell r="U1014" t="str">
            <v>NULL</v>
          </cell>
          <cell r="V1014" t="str">
            <v>NULL</v>
          </cell>
          <cell r="W1014" t="str">
            <v>NULL</v>
          </cell>
          <cell r="X1014" t="str">
            <v>NULL</v>
          </cell>
          <cell r="Y1014" t="str">
            <v>NULL</v>
          </cell>
          <cell r="Z1014" t="str">
            <v>NULL</v>
          </cell>
          <cell r="AA1014" t="str">
            <v>NULL</v>
          </cell>
          <cell r="AB1014" t="str">
            <v>NULL</v>
          </cell>
          <cell r="AC1014" t="str">
            <v>NULL</v>
          </cell>
          <cell r="AD1014">
            <v>3</v>
          </cell>
          <cell r="AE1014" t="str">
            <v>NULL</v>
          </cell>
          <cell r="AF1014">
            <v>3</v>
          </cell>
          <cell r="AG1014">
            <v>3</v>
          </cell>
          <cell r="AH1014">
            <v>3</v>
          </cell>
          <cell r="AI1014">
            <v>2</v>
          </cell>
          <cell r="AJ1014" t="str">
            <v>NULL</v>
          </cell>
          <cell r="AK1014">
            <v>9</v>
          </cell>
          <cell r="AL1014">
            <v>2</v>
          </cell>
        </row>
        <row r="1015">
          <cell r="A1015">
            <v>136831</v>
          </cell>
          <cell r="B1015">
            <v>9082222</v>
          </cell>
          <cell r="C1015" t="str">
            <v>Trewirgie Junior School</v>
          </cell>
          <cell r="D1015" t="str">
            <v>South West</v>
          </cell>
          <cell r="E1015" t="str">
            <v>South West</v>
          </cell>
          <cell r="F1015" t="str">
            <v>Cornwall</v>
          </cell>
          <cell r="G1015" t="str">
            <v>Camborne and Redruth</v>
          </cell>
          <cell r="H1015" t="str">
            <v>TR15 2QN</v>
          </cell>
          <cell r="I1015" t="str">
            <v>Academy Converter</v>
          </cell>
          <cell r="J1015" t="str">
            <v>Primary</v>
          </cell>
          <cell r="K1015" t="str">
            <v>Not applicable</v>
          </cell>
          <cell r="L1015">
            <v>10005703</v>
          </cell>
          <cell r="M1015">
            <v>42319</v>
          </cell>
          <cell r="N1015">
            <v>42320</v>
          </cell>
          <cell r="O1015" t="str">
            <v>Maintained Academy and School Short inspection</v>
          </cell>
          <cell r="P1015" t="str">
            <v>Schools - S8 deemed S5</v>
          </cell>
          <cell r="Q1015">
            <v>111842</v>
          </cell>
          <cell r="R1015">
            <v>3</v>
          </cell>
          <cell r="S1015" t="str">
            <v>NULL</v>
          </cell>
          <cell r="T1015">
            <v>3</v>
          </cell>
          <cell r="U1015">
            <v>3</v>
          </cell>
          <cell r="V1015">
            <v>2</v>
          </cell>
          <cell r="W1015">
            <v>3</v>
          </cell>
          <cell r="X1015" t="str">
            <v>NULL</v>
          </cell>
          <cell r="Y1015" t="str">
            <v>NULL</v>
          </cell>
          <cell r="Z1015" t="str">
            <v>NULL</v>
          </cell>
          <cell r="AA1015" t="str">
            <v>NULL</v>
          </cell>
          <cell r="AB1015" t="str">
            <v>NULL</v>
          </cell>
          <cell r="AC1015" t="str">
            <v>NULL</v>
          </cell>
          <cell r="AD1015">
            <v>2</v>
          </cell>
          <cell r="AE1015" t="str">
            <v>NULL</v>
          </cell>
          <cell r="AF1015">
            <v>2</v>
          </cell>
          <cell r="AG1015">
            <v>2</v>
          </cell>
          <cell r="AH1015">
            <v>2</v>
          </cell>
          <cell r="AI1015">
            <v>2</v>
          </cell>
          <cell r="AJ1015" t="str">
            <v>NULL</v>
          </cell>
          <cell r="AK1015">
            <v>9</v>
          </cell>
          <cell r="AL1015" t="str">
            <v>NULL</v>
          </cell>
        </row>
        <row r="1016">
          <cell r="A1016">
            <v>136850</v>
          </cell>
          <cell r="B1016">
            <v>8365409</v>
          </cell>
          <cell r="C1016" t="str">
            <v>Poole Grammar School</v>
          </cell>
          <cell r="D1016" t="str">
            <v>South West</v>
          </cell>
          <cell r="E1016" t="str">
            <v>South West</v>
          </cell>
          <cell r="F1016" t="str">
            <v>Poole</v>
          </cell>
          <cell r="G1016" t="str">
            <v>Mid Dorset and North Poole</v>
          </cell>
          <cell r="H1016" t="str">
            <v>BH17 9JU</v>
          </cell>
          <cell r="I1016" t="str">
            <v>Academy Converter</v>
          </cell>
          <cell r="J1016" t="str">
            <v>Secondary</v>
          </cell>
          <cell r="K1016" t="str">
            <v>Has a sixth form</v>
          </cell>
          <cell r="L1016">
            <v>10007594</v>
          </cell>
          <cell r="M1016">
            <v>42339</v>
          </cell>
          <cell r="N1016">
            <v>42340</v>
          </cell>
          <cell r="O1016" t="str">
            <v>S8 No Formal Designation Visit</v>
          </cell>
          <cell r="P1016" t="str">
            <v>Schools - S8 deemed S5</v>
          </cell>
          <cell r="Q1016">
            <v>113909</v>
          </cell>
          <cell r="R1016">
            <v>3</v>
          </cell>
          <cell r="S1016" t="str">
            <v>NULL</v>
          </cell>
          <cell r="T1016">
            <v>3</v>
          </cell>
          <cell r="U1016">
            <v>3</v>
          </cell>
          <cell r="V1016">
            <v>2</v>
          </cell>
          <cell r="W1016">
            <v>3</v>
          </cell>
          <cell r="X1016" t="str">
            <v>NULL</v>
          </cell>
          <cell r="Y1016" t="str">
            <v>NULL</v>
          </cell>
          <cell r="Z1016">
            <v>3</v>
          </cell>
          <cell r="AA1016" t="str">
            <v>NULL</v>
          </cell>
          <cell r="AB1016" t="str">
            <v>NULL</v>
          </cell>
          <cell r="AC1016" t="str">
            <v>NULL</v>
          </cell>
          <cell r="AD1016">
            <v>1</v>
          </cell>
          <cell r="AE1016" t="str">
            <v>NULL</v>
          </cell>
          <cell r="AF1016">
            <v>1</v>
          </cell>
          <cell r="AG1016">
            <v>1</v>
          </cell>
          <cell r="AH1016">
            <v>1</v>
          </cell>
          <cell r="AI1016">
            <v>1</v>
          </cell>
          <cell r="AJ1016" t="str">
            <v>NULL</v>
          </cell>
          <cell r="AK1016" t="str">
            <v>NULL</v>
          </cell>
          <cell r="AL1016" t="str">
            <v>NULL</v>
          </cell>
        </row>
        <row r="1017">
          <cell r="A1017">
            <v>136863</v>
          </cell>
          <cell r="B1017">
            <v>8814480</v>
          </cell>
          <cell r="C1017" t="str">
            <v>Moulsham High School</v>
          </cell>
          <cell r="D1017" t="str">
            <v>East of England</v>
          </cell>
          <cell r="E1017" t="str">
            <v>East of England</v>
          </cell>
          <cell r="F1017" t="str">
            <v>Essex</v>
          </cell>
          <cell r="G1017" t="str">
            <v>Chelmsford</v>
          </cell>
          <cell r="H1017" t="str">
            <v>CM2 9ES</v>
          </cell>
          <cell r="I1017" t="str">
            <v>Academy Converter</v>
          </cell>
          <cell r="J1017" t="str">
            <v>Secondary</v>
          </cell>
          <cell r="K1017" t="str">
            <v>Has a sixth form</v>
          </cell>
          <cell r="L1017">
            <v>10003246</v>
          </cell>
          <cell r="M1017">
            <v>42285</v>
          </cell>
          <cell r="N1017">
            <v>42285</v>
          </cell>
          <cell r="O1017" t="str">
            <v>Maintained Academy and School Short inspection</v>
          </cell>
          <cell r="P1017" t="str">
            <v>Schools - Short inspection</v>
          </cell>
          <cell r="Q1017">
            <v>115233</v>
          </cell>
          <cell r="R1017" t="str">
            <v>NULL</v>
          </cell>
          <cell r="S1017" t="str">
            <v>NULL</v>
          </cell>
          <cell r="T1017" t="str">
            <v>NULL</v>
          </cell>
          <cell r="U1017" t="str">
            <v>NULL</v>
          </cell>
          <cell r="V1017" t="str">
            <v>NULL</v>
          </cell>
          <cell r="W1017" t="str">
            <v>NULL</v>
          </cell>
          <cell r="X1017" t="str">
            <v>NULL</v>
          </cell>
          <cell r="Y1017" t="str">
            <v>NULL</v>
          </cell>
          <cell r="Z1017" t="str">
            <v>NULL</v>
          </cell>
          <cell r="AA1017" t="str">
            <v>NULL</v>
          </cell>
          <cell r="AB1017" t="str">
            <v>NULL</v>
          </cell>
          <cell r="AC1017" t="str">
            <v>NULL</v>
          </cell>
          <cell r="AD1017">
            <v>2</v>
          </cell>
          <cell r="AE1017" t="str">
            <v>NULL</v>
          </cell>
          <cell r="AF1017">
            <v>2</v>
          </cell>
          <cell r="AG1017">
            <v>2</v>
          </cell>
          <cell r="AH1017">
            <v>2</v>
          </cell>
          <cell r="AI1017">
            <v>2</v>
          </cell>
          <cell r="AJ1017" t="str">
            <v>NULL</v>
          </cell>
          <cell r="AK1017">
            <v>9</v>
          </cell>
          <cell r="AL1017">
            <v>2</v>
          </cell>
        </row>
        <row r="1018">
          <cell r="A1018">
            <v>136877</v>
          </cell>
          <cell r="B1018">
            <v>9195410</v>
          </cell>
          <cell r="C1018" t="str">
            <v>Queens' School</v>
          </cell>
          <cell r="D1018" t="str">
            <v>East of England</v>
          </cell>
          <cell r="E1018" t="str">
            <v>East of England</v>
          </cell>
          <cell r="F1018" t="str">
            <v>Hertfordshire</v>
          </cell>
          <cell r="G1018" t="str">
            <v>Hertsmere</v>
          </cell>
          <cell r="H1018" t="str">
            <v>WD23 2TY</v>
          </cell>
          <cell r="I1018" t="str">
            <v>Academy Converter</v>
          </cell>
          <cell r="J1018" t="str">
            <v>Secondary</v>
          </cell>
          <cell r="K1018" t="str">
            <v>Has a sixth form</v>
          </cell>
          <cell r="L1018">
            <v>10001494</v>
          </cell>
          <cell r="M1018">
            <v>42353</v>
          </cell>
          <cell r="N1018">
            <v>42353</v>
          </cell>
          <cell r="O1018" t="str">
            <v>Maintained Academy and School Short inspection</v>
          </cell>
          <cell r="P1018" t="str">
            <v>Schools - Short inspection</v>
          </cell>
          <cell r="Q1018">
            <v>117582</v>
          </cell>
          <cell r="R1018" t="str">
            <v>NULL</v>
          </cell>
          <cell r="S1018" t="str">
            <v>NULL</v>
          </cell>
          <cell r="T1018" t="str">
            <v>NULL</v>
          </cell>
          <cell r="U1018" t="str">
            <v>NULL</v>
          </cell>
          <cell r="V1018" t="str">
            <v>NULL</v>
          </cell>
          <cell r="W1018" t="str">
            <v>NULL</v>
          </cell>
          <cell r="X1018" t="str">
            <v>NULL</v>
          </cell>
          <cell r="Y1018" t="str">
            <v>NULL</v>
          </cell>
          <cell r="Z1018" t="str">
            <v>NULL</v>
          </cell>
          <cell r="AA1018" t="str">
            <v>NULL</v>
          </cell>
          <cell r="AB1018" t="str">
            <v>NULL</v>
          </cell>
          <cell r="AC1018" t="str">
            <v>NULL</v>
          </cell>
          <cell r="AD1018">
            <v>2</v>
          </cell>
          <cell r="AE1018" t="str">
            <v>NULL</v>
          </cell>
          <cell r="AF1018">
            <v>2</v>
          </cell>
          <cell r="AG1018">
            <v>2</v>
          </cell>
          <cell r="AH1018">
            <v>2</v>
          </cell>
          <cell r="AI1018">
            <v>2</v>
          </cell>
          <cell r="AJ1018" t="str">
            <v>NULL</v>
          </cell>
          <cell r="AK1018">
            <v>9</v>
          </cell>
          <cell r="AL1018" t="str">
            <v>NULL</v>
          </cell>
        </row>
        <row r="1019">
          <cell r="A1019">
            <v>136918</v>
          </cell>
          <cell r="B1019">
            <v>9354017</v>
          </cell>
          <cell r="C1019" t="str">
            <v>Hadleigh High School</v>
          </cell>
          <cell r="D1019" t="str">
            <v>East of England</v>
          </cell>
          <cell r="E1019" t="str">
            <v>East of England</v>
          </cell>
          <cell r="F1019" t="str">
            <v>Suffolk</v>
          </cell>
          <cell r="G1019" t="str">
            <v>South Suffolk</v>
          </cell>
          <cell r="H1019" t="str">
            <v>IP7 5HU</v>
          </cell>
          <cell r="I1019" t="str">
            <v>Academy Converter</v>
          </cell>
          <cell r="J1019" t="str">
            <v>Secondary</v>
          </cell>
          <cell r="K1019" t="str">
            <v>Does not have a sixth form</v>
          </cell>
          <cell r="L1019">
            <v>10000738</v>
          </cell>
          <cell r="M1019">
            <v>42297</v>
          </cell>
          <cell r="N1019">
            <v>42298</v>
          </cell>
          <cell r="O1019" t="str">
            <v>Maintained Academy and School Short inspection</v>
          </cell>
          <cell r="P1019" t="str">
            <v>Schools - S8 deemed S5</v>
          </cell>
          <cell r="Q1019">
            <v>124795</v>
          </cell>
          <cell r="R1019">
            <v>2</v>
          </cell>
          <cell r="S1019" t="str">
            <v>NULL</v>
          </cell>
          <cell r="T1019">
            <v>2</v>
          </cell>
          <cell r="U1019">
            <v>2</v>
          </cell>
          <cell r="V1019">
            <v>2</v>
          </cell>
          <cell r="W1019">
            <v>2</v>
          </cell>
          <cell r="X1019" t="str">
            <v>NULL</v>
          </cell>
          <cell r="Y1019" t="str">
            <v>NULL</v>
          </cell>
          <cell r="Z1019" t="str">
            <v>NULL</v>
          </cell>
          <cell r="AA1019" t="str">
            <v>NULL</v>
          </cell>
          <cell r="AB1019" t="str">
            <v>NULL</v>
          </cell>
          <cell r="AC1019" t="str">
            <v>NULL</v>
          </cell>
          <cell r="AD1019">
            <v>2</v>
          </cell>
          <cell r="AE1019" t="str">
            <v>NULL</v>
          </cell>
          <cell r="AF1019">
            <v>2</v>
          </cell>
          <cell r="AG1019">
            <v>2</v>
          </cell>
          <cell r="AH1019">
            <v>2</v>
          </cell>
          <cell r="AI1019">
            <v>2</v>
          </cell>
          <cell r="AJ1019" t="str">
            <v>NULL</v>
          </cell>
          <cell r="AK1019">
            <v>9</v>
          </cell>
          <cell r="AL1019" t="str">
            <v>NULL</v>
          </cell>
        </row>
        <row r="1020">
          <cell r="A1020">
            <v>136971</v>
          </cell>
          <cell r="B1020">
            <v>8404047</v>
          </cell>
          <cell r="C1020" t="str">
            <v>Park View School</v>
          </cell>
          <cell r="D1020" t="str">
            <v>North East</v>
          </cell>
          <cell r="E1020" t="str">
            <v>North East, Yorkshire and the Humber</v>
          </cell>
          <cell r="F1020" t="str">
            <v>Durham</v>
          </cell>
          <cell r="G1020" t="str">
            <v>North Durham</v>
          </cell>
          <cell r="H1020" t="str">
            <v>DH3 3QA</v>
          </cell>
          <cell r="I1020" t="str">
            <v>Academy Converter</v>
          </cell>
          <cell r="J1020" t="str">
            <v>Secondary</v>
          </cell>
          <cell r="K1020" t="str">
            <v>Has a sixth form</v>
          </cell>
          <cell r="L1020">
            <v>10002832</v>
          </cell>
          <cell r="M1020">
            <v>42318</v>
          </cell>
          <cell r="N1020">
            <v>42318</v>
          </cell>
          <cell r="O1020" t="str">
            <v>Maintained Academy and School Short inspection</v>
          </cell>
          <cell r="P1020" t="str">
            <v>Schools - Short inspection</v>
          </cell>
          <cell r="Q1020">
            <v>114288</v>
          </cell>
          <cell r="R1020" t="str">
            <v>NULL</v>
          </cell>
          <cell r="S1020" t="str">
            <v>NULL</v>
          </cell>
          <cell r="T1020" t="str">
            <v>NULL</v>
          </cell>
          <cell r="U1020" t="str">
            <v>NULL</v>
          </cell>
          <cell r="V1020" t="str">
            <v>NULL</v>
          </cell>
          <cell r="W1020" t="str">
            <v>NULL</v>
          </cell>
          <cell r="X1020" t="str">
            <v>NULL</v>
          </cell>
          <cell r="Y1020" t="str">
            <v>NULL</v>
          </cell>
          <cell r="Z1020" t="str">
            <v>NULL</v>
          </cell>
          <cell r="AA1020" t="str">
            <v>NULL</v>
          </cell>
          <cell r="AB1020" t="str">
            <v>NULL</v>
          </cell>
          <cell r="AC1020" t="str">
            <v>NULL</v>
          </cell>
          <cell r="AD1020">
            <v>2</v>
          </cell>
          <cell r="AE1020" t="str">
            <v>NULL</v>
          </cell>
          <cell r="AF1020">
            <v>2</v>
          </cell>
          <cell r="AG1020">
            <v>2</v>
          </cell>
          <cell r="AH1020">
            <v>1</v>
          </cell>
          <cell r="AI1020">
            <v>2</v>
          </cell>
          <cell r="AJ1020" t="str">
            <v>NULL</v>
          </cell>
          <cell r="AK1020" t="str">
            <v>NULL</v>
          </cell>
          <cell r="AL1020" t="str">
            <v>NULL</v>
          </cell>
        </row>
        <row r="1021">
          <cell r="A1021">
            <v>136974</v>
          </cell>
          <cell r="B1021">
            <v>8735403</v>
          </cell>
          <cell r="C1021" t="str">
            <v>Sawtry Community College</v>
          </cell>
          <cell r="D1021" t="str">
            <v>East of England</v>
          </cell>
          <cell r="E1021" t="str">
            <v>East of England</v>
          </cell>
          <cell r="F1021" t="str">
            <v>Cambridgeshire</v>
          </cell>
          <cell r="G1021" t="str">
            <v>North West Cambridgeshire</v>
          </cell>
          <cell r="H1021" t="str">
            <v>PE28 5TQ</v>
          </cell>
          <cell r="I1021" t="str">
            <v>Academy Converter</v>
          </cell>
          <cell r="J1021" t="str">
            <v>Secondary</v>
          </cell>
          <cell r="K1021" t="str">
            <v>Has a sixth form</v>
          </cell>
          <cell r="L1021">
            <v>10005305</v>
          </cell>
          <cell r="M1021">
            <v>42348</v>
          </cell>
          <cell r="N1021">
            <v>42349</v>
          </cell>
          <cell r="O1021" t="str">
            <v>Schools into Special Measures Visit 5</v>
          </cell>
          <cell r="P1021" t="str">
            <v>Schools - S8 deemed S5</v>
          </cell>
          <cell r="Q1021">
            <v>110897</v>
          </cell>
          <cell r="R1021">
            <v>3</v>
          </cell>
          <cell r="S1021" t="str">
            <v>NULL</v>
          </cell>
          <cell r="T1021">
            <v>3</v>
          </cell>
          <cell r="U1021">
            <v>3</v>
          </cell>
          <cell r="V1021">
            <v>2</v>
          </cell>
          <cell r="W1021">
            <v>2</v>
          </cell>
          <cell r="X1021" t="str">
            <v>NULL</v>
          </cell>
          <cell r="Y1021" t="str">
            <v>NULL</v>
          </cell>
          <cell r="Z1021">
            <v>2</v>
          </cell>
          <cell r="AA1021" t="str">
            <v>NULL</v>
          </cell>
          <cell r="AB1021" t="str">
            <v>NULL</v>
          </cell>
          <cell r="AC1021" t="str">
            <v>NULL</v>
          </cell>
          <cell r="AD1021">
            <v>4</v>
          </cell>
          <cell r="AE1021" t="str">
            <v>SM</v>
          </cell>
          <cell r="AF1021">
            <v>3</v>
          </cell>
          <cell r="AG1021">
            <v>3</v>
          </cell>
          <cell r="AH1021">
            <v>4</v>
          </cell>
          <cell r="AI1021">
            <v>4</v>
          </cell>
          <cell r="AJ1021" t="str">
            <v>NULL</v>
          </cell>
          <cell r="AK1021" t="str">
            <v>NULL</v>
          </cell>
          <cell r="AL1021" t="str">
            <v>NULL</v>
          </cell>
        </row>
        <row r="1022">
          <cell r="A1022">
            <v>136987</v>
          </cell>
          <cell r="B1022">
            <v>3554050</v>
          </cell>
          <cell r="C1022" t="str">
            <v>The Swinton High School</v>
          </cell>
          <cell r="D1022" t="str">
            <v>North West</v>
          </cell>
          <cell r="E1022" t="str">
            <v>North West</v>
          </cell>
          <cell r="F1022" t="str">
            <v>Salford</v>
          </cell>
          <cell r="G1022" t="str">
            <v>Salford and Eccles</v>
          </cell>
          <cell r="H1022" t="str">
            <v>M27 6JU</v>
          </cell>
          <cell r="I1022" t="str">
            <v>Academy Converter</v>
          </cell>
          <cell r="J1022" t="str">
            <v>Secondary</v>
          </cell>
          <cell r="K1022" t="str">
            <v>Does not have a sixth form</v>
          </cell>
          <cell r="L1022">
            <v>10001433</v>
          </cell>
          <cell r="M1022">
            <v>42318</v>
          </cell>
          <cell r="N1022">
            <v>42319</v>
          </cell>
          <cell r="O1022" t="str">
            <v>Maintained Academy and School Short inspection</v>
          </cell>
          <cell r="P1022" t="str">
            <v>Schools - S8 deemed S5</v>
          </cell>
          <cell r="Q1022">
            <v>105983</v>
          </cell>
          <cell r="R1022">
            <v>2</v>
          </cell>
          <cell r="S1022" t="str">
            <v>NULL</v>
          </cell>
          <cell r="T1022">
            <v>2</v>
          </cell>
          <cell r="U1022">
            <v>2</v>
          </cell>
          <cell r="V1022">
            <v>2</v>
          </cell>
          <cell r="W1022">
            <v>2</v>
          </cell>
          <cell r="X1022" t="str">
            <v>NULL</v>
          </cell>
          <cell r="Y1022" t="str">
            <v>NULL</v>
          </cell>
          <cell r="Z1022" t="str">
            <v>NULL</v>
          </cell>
          <cell r="AA1022" t="str">
            <v>NULL</v>
          </cell>
          <cell r="AB1022" t="str">
            <v>NULL</v>
          </cell>
          <cell r="AC1022" t="str">
            <v>NULL</v>
          </cell>
          <cell r="AD1022">
            <v>2</v>
          </cell>
          <cell r="AE1022" t="str">
            <v>NULL</v>
          </cell>
          <cell r="AF1022">
            <v>2</v>
          </cell>
          <cell r="AG1022">
            <v>2</v>
          </cell>
          <cell r="AH1022">
            <v>2</v>
          </cell>
          <cell r="AI1022">
            <v>2</v>
          </cell>
          <cell r="AJ1022" t="str">
            <v>NULL</v>
          </cell>
          <cell r="AK1022">
            <v>9</v>
          </cell>
          <cell r="AL1022" t="str">
            <v>NULL</v>
          </cell>
        </row>
        <row r="1023">
          <cell r="A1023">
            <v>137002</v>
          </cell>
          <cell r="B1023">
            <v>9194141</v>
          </cell>
          <cell r="C1023" t="str">
            <v>Freman College</v>
          </cell>
          <cell r="D1023" t="str">
            <v>East of England</v>
          </cell>
          <cell r="E1023" t="str">
            <v>East of England</v>
          </cell>
          <cell r="F1023" t="str">
            <v>Hertfordshire</v>
          </cell>
          <cell r="G1023" t="str">
            <v>North East Hertfordshire</v>
          </cell>
          <cell r="H1023" t="str">
            <v>SG9 9BT</v>
          </cell>
          <cell r="I1023" t="str">
            <v>Academy Converter</v>
          </cell>
          <cell r="J1023" t="str">
            <v>Secondary</v>
          </cell>
          <cell r="K1023" t="str">
            <v>Has a sixth form</v>
          </cell>
          <cell r="L1023">
            <v>10005599</v>
          </cell>
          <cell r="M1023">
            <v>42320</v>
          </cell>
          <cell r="N1023">
            <v>42321</v>
          </cell>
          <cell r="O1023" t="str">
            <v>Maintained Academy and School Short inspection</v>
          </cell>
          <cell r="P1023" t="str">
            <v>Schools - S8 deemed S5</v>
          </cell>
          <cell r="Q1023">
            <v>117540</v>
          </cell>
          <cell r="R1023">
            <v>2</v>
          </cell>
          <cell r="S1023" t="str">
            <v>NULL</v>
          </cell>
          <cell r="T1023">
            <v>2</v>
          </cell>
          <cell r="U1023">
            <v>2</v>
          </cell>
          <cell r="V1023">
            <v>1</v>
          </cell>
          <cell r="W1023">
            <v>2</v>
          </cell>
          <cell r="X1023" t="str">
            <v>NULL</v>
          </cell>
          <cell r="Y1023" t="str">
            <v>NULL</v>
          </cell>
          <cell r="Z1023">
            <v>2</v>
          </cell>
          <cell r="AA1023" t="str">
            <v>NULL</v>
          </cell>
          <cell r="AB1023" t="str">
            <v>NULL</v>
          </cell>
          <cell r="AC1023" t="str">
            <v>NULL</v>
          </cell>
          <cell r="AD1023">
            <v>2</v>
          </cell>
          <cell r="AE1023" t="str">
            <v>NULL</v>
          </cell>
          <cell r="AF1023">
            <v>2</v>
          </cell>
          <cell r="AG1023">
            <v>2</v>
          </cell>
          <cell r="AH1023">
            <v>2</v>
          </cell>
          <cell r="AI1023">
            <v>2</v>
          </cell>
          <cell r="AJ1023" t="str">
            <v>NULL</v>
          </cell>
          <cell r="AK1023">
            <v>9</v>
          </cell>
          <cell r="AL1023" t="str">
            <v>NULL</v>
          </cell>
        </row>
        <row r="1024">
          <cell r="A1024">
            <v>137029</v>
          </cell>
          <cell r="B1024">
            <v>8815222</v>
          </cell>
          <cell r="C1024" t="str">
            <v>South Benfleet Primary School</v>
          </cell>
          <cell r="D1024" t="str">
            <v>East of England</v>
          </cell>
          <cell r="E1024" t="str">
            <v>East of England</v>
          </cell>
          <cell r="F1024" t="str">
            <v>Essex</v>
          </cell>
          <cell r="G1024" t="str">
            <v>Castle Point</v>
          </cell>
          <cell r="H1024" t="str">
            <v>SS7 5HA</v>
          </cell>
          <cell r="I1024" t="str">
            <v>Academy Converter</v>
          </cell>
          <cell r="J1024" t="str">
            <v>Primary</v>
          </cell>
          <cell r="K1024" t="str">
            <v>Not applicable</v>
          </cell>
          <cell r="L1024">
            <v>10001525</v>
          </cell>
          <cell r="M1024">
            <v>42325</v>
          </cell>
          <cell r="N1024">
            <v>42326</v>
          </cell>
          <cell r="O1024" t="str">
            <v>Maintained Academy and School Short inspection</v>
          </cell>
          <cell r="P1024" t="str">
            <v>Schools - S8 deemed S5</v>
          </cell>
          <cell r="Q1024">
            <v>115262</v>
          </cell>
          <cell r="R1024">
            <v>2</v>
          </cell>
          <cell r="S1024" t="str">
            <v>NULL</v>
          </cell>
          <cell r="T1024">
            <v>2</v>
          </cell>
          <cell r="U1024">
            <v>2</v>
          </cell>
          <cell r="V1024">
            <v>2</v>
          </cell>
          <cell r="W1024">
            <v>2</v>
          </cell>
          <cell r="X1024" t="str">
            <v>NULL</v>
          </cell>
          <cell r="Y1024">
            <v>1</v>
          </cell>
          <cell r="Z1024" t="str">
            <v>NULL</v>
          </cell>
          <cell r="AA1024" t="str">
            <v>NULL</v>
          </cell>
          <cell r="AB1024" t="str">
            <v>NULL</v>
          </cell>
          <cell r="AC1024" t="str">
            <v>NULL</v>
          </cell>
          <cell r="AD1024">
            <v>2</v>
          </cell>
          <cell r="AE1024" t="str">
            <v>NULL</v>
          </cell>
          <cell r="AF1024">
            <v>2</v>
          </cell>
          <cell r="AG1024">
            <v>2</v>
          </cell>
          <cell r="AH1024">
            <v>2</v>
          </cell>
          <cell r="AI1024">
            <v>2</v>
          </cell>
          <cell r="AJ1024" t="str">
            <v>NULL</v>
          </cell>
          <cell r="AK1024">
            <v>2</v>
          </cell>
          <cell r="AL1024">
            <v>9</v>
          </cell>
        </row>
        <row r="1025">
          <cell r="A1025">
            <v>137036</v>
          </cell>
          <cell r="B1025">
            <v>3815404</v>
          </cell>
          <cell r="C1025" t="str">
            <v>Lightcliffe Academy</v>
          </cell>
          <cell r="D1025" t="str">
            <v>Yorkshire and the Humber</v>
          </cell>
          <cell r="E1025" t="str">
            <v>North East, Yorkshire and the Humber</v>
          </cell>
          <cell r="F1025" t="str">
            <v>Calderdale</v>
          </cell>
          <cell r="G1025" t="str">
            <v>Calder Valley</v>
          </cell>
          <cell r="H1025" t="str">
            <v>HX3 8TL</v>
          </cell>
          <cell r="I1025" t="str">
            <v>Academy Sponsor Led</v>
          </cell>
          <cell r="J1025" t="str">
            <v>Secondary</v>
          </cell>
          <cell r="K1025" t="str">
            <v>Has a sixth form</v>
          </cell>
          <cell r="L1025">
            <v>10005208</v>
          </cell>
          <cell r="M1025">
            <v>42312</v>
          </cell>
          <cell r="N1025">
            <v>42313</v>
          </cell>
          <cell r="O1025" t="str">
            <v>Schools into Special Measures Visit 4</v>
          </cell>
          <cell r="P1025" t="str">
            <v>Schools - S8</v>
          </cell>
          <cell r="Q1025" t="str">
            <v>NULL</v>
          </cell>
          <cell r="R1025" t="str">
            <v>NULL</v>
          </cell>
          <cell r="S1025" t="str">
            <v>NULL</v>
          </cell>
          <cell r="T1025" t="str">
            <v>NULL</v>
          </cell>
          <cell r="U1025" t="str">
            <v>NULL</v>
          </cell>
          <cell r="V1025" t="str">
            <v>NULL</v>
          </cell>
          <cell r="W1025" t="str">
            <v>NULL</v>
          </cell>
          <cell r="X1025" t="str">
            <v>NULL</v>
          </cell>
          <cell r="Y1025" t="str">
            <v>NULL</v>
          </cell>
          <cell r="Z1025" t="str">
            <v>NULL</v>
          </cell>
          <cell r="AA1025" t="str">
            <v>NULL</v>
          </cell>
          <cell r="AB1025" t="str">
            <v>NULL</v>
          </cell>
          <cell r="AC1025" t="str">
            <v>NULL</v>
          </cell>
          <cell r="AD1025">
            <v>4</v>
          </cell>
          <cell r="AE1025" t="str">
            <v>SM</v>
          </cell>
          <cell r="AF1025">
            <v>4</v>
          </cell>
          <cell r="AG1025">
            <v>4</v>
          </cell>
          <cell r="AH1025">
            <v>4</v>
          </cell>
          <cell r="AI1025">
            <v>4</v>
          </cell>
          <cell r="AJ1025" t="str">
            <v>NULL</v>
          </cell>
          <cell r="AK1025" t="str">
            <v>NULL</v>
          </cell>
          <cell r="AL1025" t="str">
            <v>NULL</v>
          </cell>
        </row>
        <row r="1026">
          <cell r="A1026">
            <v>137051</v>
          </cell>
          <cell r="B1026">
            <v>8854434</v>
          </cell>
          <cell r="C1026" t="str">
            <v>Nunnery Wood High School</v>
          </cell>
          <cell r="D1026" t="str">
            <v>West Midlands</v>
          </cell>
          <cell r="E1026" t="str">
            <v>West Midlands</v>
          </cell>
          <cell r="F1026" t="str">
            <v>Worcestershire</v>
          </cell>
          <cell r="G1026" t="str">
            <v>Worcester</v>
          </cell>
          <cell r="H1026" t="str">
            <v>WR5 2LT</v>
          </cell>
          <cell r="I1026" t="str">
            <v>Academy Converter</v>
          </cell>
          <cell r="J1026" t="str">
            <v>Secondary</v>
          </cell>
          <cell r="K1026" t="str">
            <v>Does not have a sixth form</v>
          </cell>
          <cell r="L1026">
            <v>10001518</v>
          </cell>
          <cell r="M1026">
            <v>42347</v>
          </cell>
          <cell r="N1026">
            <v>42348</v>
          </cell>
          <cell r="O1026" t="str">
            <v>Maintained Academy and School Short inspection</v>
          </cell>
          <cell r="P1026" t="str">
            <v>Schools - S8 deemed S5</v>
          </cell>
          <cell r="Q1026">
            <v>116979</v>
          </cell>
          <cell r="R1026">
            <v>2</v>
          </cell>
          <cell r="S1026" t="str">
            <v>NULL</v>
          </cell>
          <cell r="T1026">
            <v>2</v>
          </cell>
          <cell r="U1026">
            <v>2</v>
          </cell>
          <cell r="V1026">
            <v>2</v>
          </cell>
          <cell r="W1026">
            <v>2</v>
          </cell>
          <cell r="X1026" t="str">
            <v>NULL</v>
          </cell>
          <cell r="Y1026" t="str">
            <v>NULL</v>
          </cell>
          <cell r="Z1026" t="str">
            <v>NULL</v>
          </cell>
          <cell r="AA1026" t="str">
            <v>NULL</v>
          </cell>
          <cell r="AB1026" t="str">
            <v>NULL</v>
          </cell>
          <cell r="AC1026" t="str">
            <v>NULL</v>
          </cell>
          <cell r="AD1026">
            <v>2</v>
          </cell>
          <cell r="AE1026" t="str">
            <v>NULL</v>
          </cell>
          <cell r="AF1026">
            <v>2</v>
          </cell>
          <cell r="AG1026">
            <v>2</v>
          </cell>
          <cell r="AH1026">
            <v>2</v>
          </cell>
          <cell r="AI1026">
            <v>2</v>
          </cell>
          <cell r="AJ1026" t="str">
            <v>NULL</v>
          </cell>
          <cell r="AK1026">
            <v>9</v>
          </cell>
          <cell r="AL1026" t="str">
            <v>NULL</v>
          </cell>
        </row>
        <row r="1027">
          <cell r="A1027">
            <v>137071</v>
          </cell>
          <cell r="B1027">
            <v>8862000</v>
          </cell>
          <cell r="C1027" t="str">
            <v>St Johns Church of England Primary School</v>
          </cell>
          <cell r="D1027" t="str">
            <v>South East</v>
          </cell>
          <cell r="E1027" t="str">
            <v>South East</v>
          </cell>
          <cell r="F1027" t="str">
            <v>Kent</v>
          </cell>
          <cell r="G1027" t="str">
            <v>Canterbury</v>
          </cell>
          <cell r="H1027" t="str">
            <v>CT1 1BD</v>
          </cell>
          <cell r="I1027" t="str">
            <v>Voluntary Controlled School</v>
          </cell>
          <cell r="J1027" t="str">
            <v>Primary</v>
          </cell>
          <cell r="K1027" t="str">
            <v>Does not have a sixth form</v>
          </cell>
          <cell r="L1027">
            <v>10005241</v>
          </cell>
          <cell r="M1027">
            <v>42317</v>
          </cell>
          <cell r="N1027">
            <v>42318</v>
          </cell>
          <cell r="O1027" t="str">
            <v>Schools into Special Measures Visit 5</v>
          </cell>
          <cell r="P1027" t="str">
            <v>Schools - S8</v>
          </cell>
          <cell r="Q1027" t="str">
            <v>NULL</v>
          </cell>
          <cell r="R1027" t="str">
            <v>NULL</v>
          </cell>
          <cell r="S1027" t="str">
            <v>NULL</v>
          </cell>
          <cell r="T1027" t="str">
            <v>NULL</v>
          </cell>
          <cell r="U1027" t="str">
            <v>NULL</v>
          </cell>
          <cell r="V1027" t="str">
            <v>NULL</v>
          </cell>
          <cell r="W1027" t="str">
            <v>NULL</v>
          </cell>
          <cell r="X1027" t="str">
            <v>NULL</v>
          </cell>
          <cell r="Y1027" t="str">
            <v>NULL</v>
          </cell>
          <cell r="Z1027" t="str">
            <v>NULL</v>
          </cell>
          <cell r="AA1027" t="str">
            <v>NULL</v>
          </cell>
          <cell r="AB1027" t="str">
            <v>NULL</v>
          </cell>
          <cell r="AC1027" t="str">
            <v>NULL</v>
          </cell>
          <cell r="AD1027">
            <v>4</v>
          </cell>
          <cell r="AE1027" t="str">
            <v>SM</v>
          </cell>
          <cell r="AF1027">
            <v>4</v>
          </cell>
          <cell r="AG1027">
            <v>4</v>
          </cell>
          <cell r="AH1027">
            <v>4</v>
          </cell>
          <cell r="AI1027">
            <v>4</v>
          </cell>
          <cell r="AJ1027" t="str">
            <v>NULL</v>
          </cell>
          <cell r="AK1027" t="str">
            <v>NULL</v>
          </cell>
          <cell r="AL1027" t="str">
            <v>NULL</v>
          </cell>
        </row>
        <row r="1028">
          <cell r="A1028">
            <v>137076</v>
          </cell>
          <cell r="B1028">
            <v>9082000</v>
          </cell>
          <cell r="C1028" t="str">
            <v>Treverbyn Academy</v>
          </cell>
          <cell r="D1028" t="str">
            <v>South West</v>
          </cell>
          <cell r="E1028" t="str">
            <v>South West</v>
          </cell>
          <cell r="F1028" t="str">
            <v>Cornwall</v>
          </cell>
          <cell r="G1028" t="str">
            <v>St Austell and Newquay</v>
          </cell>
          <cell r="H1028" t="str">
            <v>PL26 8TL</v>
          </cell>
          <cell r="I1028" t="str">
            <v>Academy Sponsor Led</v>
          </cell>
          <cell r="J1028" t="str">
            <v>Primary</v>
          </cell>
          <cell r="K1028" t="str">
            <v>Not applicable</v>
          </cell>
          <cell r="L1028">
            <v>10005877</v>
          </cell>
          <cell r="M1028">
            <v>42290</v>
          </cell>
          <cell r="N1028">
            <v>42290</v>
          </cell>
          <cell r="O1028" t="str">
            <v>Requires Improvement monitoring Visit 1</v>
          </cell>
          <cell r="P1028" t="str">
            <v>Schools - S8</v>
          </cell>
          <cell r="Q1028" t="str">
            <v>NULL</v>
          </cell>
          <cell r="R1028" t="str">
            <v>NULL</v>
          </cell>
          <cell r="S1028" t="str">
            <v>NULL</v>
          </cell>
          <cell r="T1028" t="str">
            <v>NULL</v>
          </cell>
          <cell r="U1028" t="str">
            <v>NULL</v>
          </cell>
          <cell r="V1028" t="str">
            <v>NULL</v>
          </cell>
          <cell r="W1028" t="str">
            <v>NULL</v>
          </cell>
          <cell r="X1028" t="str">
            <v>NULL</v>
          </cell>
          <cell r="Y1028" t="str">
            <v>NULL</v>
          </cell>
          <cell r="Z1028" t="str">
            <v>NULL</v>
          </cell>
          <cell r="AA1028" t="str">
            <v>NULL</v>
          </cell>
          <cell r="AB1028" t="str">
            <v>NULL</v>
          </cell>
          <cell r="AC1028" t="str">
            <v>NULL</v>
          </cell>
          <cell r="AD1028">
            <v>3</v>
          </cell>
          <cell r="AE1028" t="str">
            <v>NULL</v>
          </cell>
          <cell r="AF1028">
            <v>3</v>
          </cell>
          <cell r="AG1028">
            <v>3</v>
          </cell>
          <cell r="AH1028">
            <v>2</v>
          </cell>
          <cell r="AI1028">
            <v>3</v>
          </cell>
          <cell r="AJ1028" t="str">
            <v>NULL</v>
          </cell>
          <cell r="AK1028">
            <v>3</v>
          </cell>
          <cell r="AL1028">
            <v>9</v>
          </cell>
        </row>
        <row r="1029">
          <cell r="A1029">
            <v>137078</v>
          </cell>
          <cell r="B1029">
            <v>3125407</v>
          </cell>
          <cell r="C1029" t="str">
            <v>Hewens College</v>
          </cell>
          <cell r="D1029" t="str">
            <v>London</v>
          </cell>
          <cell r="E1029" t="str">
            <v>London</v>
          </cell>
          <cell r="F1029" t="str">
            <v>Hillingdon</v>
          </cell>
          <cell r="G1029" t="str">
            <v>Hayes and Harlington</v>
          </cell>
          <cell r="H1029" t="str">
            <v>UB4 8JP</v>
          </cell>
          <cell r="I1029" t="str">
            <v>Academy Converter</v>
          </cell>
          <cell r="J1029" t="str">
            <v>Secondary</v>
          </cell>
          <cell r="K1029" t="str">
            <v>Has a sixth form</v>
          </cell>
          <cell r="L1029">
            <v>10001076</v>
          </cell>
          <cell r="M1029">
            <v>42318</v>
          </cell>
          <cell r="N1029">
            <v>42319</v>
          </cell>
          <cell r="O1029" t="str">
            <v>Maintained Academy and School Short inspection</v>
          </cell>
          <cell r="P1029" t="str">
            <v>Schools - S8 deemed S5</v>
          </cell>
          <cell r="Q1029">
            <v>102447</v>
          </cell>
          <cell r="R1029">
            <v>2</v>
          </cell>
          <cell r="S1029" t="str">
            <v>NULL</v>
          </cell>
          <cell r="T1029">
            <v>2</v>
          </cell>
          <cell r="U1029">
            <v>2</v>
          </cell>
          <cell r="V1029">
            <v>2</v>
          </cell>
          <cell r="W1029">
            <v>2</v>
          </cell>
          <cell r="X1029" t="str">
            <v>NULL</v>
          </cell>
          <cell r="Y1029" t="str">
            <v>NULL</v>
          </cell>
          <cell r="Z1029">
            <v>2</v>
          </cell>
          <cell r="AA1029" t="str">
            <v>NULL</v>
          </cell>
          <cell r="AB1029" t="str">
            <v>NULL</v>
          </cell>
          <cell r="AC1029" t="str">
            <v>NULL</v>
          </cell>
          <cell r="AD1029">
            <v>2</v>
          </cell>
          <cell r="AE1029" t="str">
            <v>NULL</v>
          </cell>
          <cell r="AF1029">
            <v>2</v>
          </cell>
          <cell r="AG1029">
            <v>2</v>
          </cell>
          <cell r="AH1029">
            <v>3</v>
          </cell>
          <cell r="AI1029">
            <v>2</v>
          </cell>
          <cell r="AJ1029" t="str">
            <v>NULL</v>
          </cell>
          <cell r="AK1029">
            <v>9</v>
          </cell>
          <cell r="AL1029" t="str">
            <v>NULL</v>
          </cell>
        </row>
        <row r="1030">
          <cell r="A1030">
            <v>137084</v>
          </cell>
          <cell r="B1030">
            <v>8744001</v>
          </cell>
          <cell r="C1030" t="str">
            <v>The Voyager Academy</v>
          </cell>
          <cell r="D1030" t="str">
            <v>East of England</v>
          </cell>
          <cell r="E1030" t="str">
            <v>East of England</v>
          </cell>
          <cell r="F1030" t="str">
            <v>Peterborough</v>
          </cell>
          <cell r="G1030" t="str">
            <v>Peterborough</v>
          </cell>
          <cell r="H1030" t="str">
            <v>PE4 6HX</v>
          </cell>
          <cell r="I1030" t="str">
            <v>Academy Sponsor Led</v>
          </cell>
          <cell r="J1030" t="str">
            <v>Secondary</v>
          </cell>
          <cell r="K1030" t="str">
            <v>Has a sixth form</v>
          </cell>
          <cell r="L1030">
            <v>10005298</v>
          </cell>
          <cell r="M1030">
            <v>42318</v>
          </cell>
          <cell r="N1030">
            <v>42319</v>
          </cell>
          <cell r="O1030" t="str">
            <v>Schools into Special Measures Visit 5</v>
          </cell>
          <cell r="P1030" t="str">
            <v>Schools - S8</v>
          </cell>
          <cell r="Q1030" t="str">
            <v>NULL</v>
          </cell>
          <cell r="R1030" t="str">
            <v>NULL</v>
          </cell>
          <cell r="S1030" t="str">
            <v>NULL</v>
          </cell>
          <cell r="T1030" t="str">
            <v>NULL</v>
          </cell>
          <cell r="U1030" t="str">
            <v>NULL</v>
          </cell>
          <cell r="V1030" t="str">
            <v>NULL</v>
          </cell>
          <cell r="W1030" t="str">
            <v>NULL</v>
          </cell>
          <cell r="X1030" t="str">
            <v>NULL</v>
          </cell>
          <cell r="Y1030" t="str">
            <v>NULL</v>
          </cell>
          <cell r="Z1030" t="str">
            <v>NULL</v>
          </cell>
          <cell r="AA1030" t="str">
            <v>NULL</v>
          </cell>
          <cell r="AB1030" t="str">
            <v>NULL</v>
          </cell>
          <cell r="AC1030" t="str">
            <v>NULL</v>
          </cell>
          <cell r="AD1030">
            <v>4</v>
          </cell>
          <cell r="AE1030" t="str">
            <v>SM</v>
          </cell>
          <cell r="AF1030">
            <v>4</v>
          </cell>
          <cell r="AG1030">
            <v>4</v>
          </cell>
          <cell r="AH1030">
            <v>4</v>
          </cell>
          <cell r="AI1030">
            <v>4</v>
          </cell>
          <cell r="AJ1030" t="str">
            <v>NULL</v>
          </cell>
          <cell r="AK1030" t="str">
            <v>NULL</v>
          </cell>
          <cell r="AL1030" t="str">
            <v>NULL</v>
          </cell>
        </row>
        <row r="1031">
          <cell r="A1031">
            <v>137110</v>
          </cell>
          <cell r="B1031">
            <v>9194080</v>
          </cell>
          <cell r="C1031" t="str">
            <v>Longdean School</v>
          </cell>
          <cell r="D1031" t="str">
            <v>East of England</v>
          </cell>
          <cell r="E1031" t="str">
            <v>East of England</v>
          </cell>
          <cell r="F1031" t="str">
            <v>Hertfordshire</v>
          </cell>
          <cell r="G1031" t="str">
            <v>Hemel Hempstead</v>
          </cell>
          <cell r="H1031" t="str">
            <v>HP3 8JB</v>
          </cell>
          <cell r="I1031" t="str">
            <v>Academy Converter</v>
          </cell>
          <cell r="J1031" t="str">
            <v>Secondary</v>
          </cell>
          <cell r="K1031" t="str">
            <v>Has a sixth form</v>
          </cell>
          <cell r="L1031">
            <v>10005611</v>
          </cell>
          <cell r="M1031">
            <v>42340</v>
          </cell>
          <cell r="N1031">
            <v>42341</v>
          </cell>
          <cell r="O1031" t="str">
            <v>Maintained Academy and School Short inspection</v>
          </cell>
          <cell r="P1031" t="str">
            <v>Schools - S8 deemed S5</v>
          </cell>
          <cell r="Q1031">
            <v>117523</v>
          </cell>
          <cell r="R1031">
            <v>2</v>
          </cell>
          <cell r="S1031" t="str">
            <v>NULL</v>
          </cell>
          <cell r="T1031">
            <v>2</v>
          </cell>
          <cell r="U1031">
            <v>2</v>
          </cell>
          <cell r="V1031">
            <v>2</v>
          </cell>
          <cell r="W1031">
            <v>2</v>
          </cell>
          <cell r="X1031" t="str">
            <v>NULL</v>
          </cell>
          <cell r="Y1031" t="str">
            <v>NULL</v>
          </cell>
          <cell r="Z1031">
            <v>2</v>
          </cell>
          <cell r="AA1031" t="str">
            <v>NULL</v>
          </cell>
          <cell r="AB1031" t="str">
            <v>NULL</v>
          </cell>
          <cell r="AC1031" t="str">
            <v>NULL</v>
          </cell>
          <cell r="AD1031">
            <v>2</v>
          </cell>
          <cell r="AE1031" t="str">
            <v>NULL</v>
          </cell>
          <cell r="AF1031">
            <v>2</v>
          </cell>
          <cell r="AG1031">
            <v>2</v>
          </cell>
          <cell r="AH1031">
            <v>2</v>
          </cell>
          <cell r="AI1031">
            <v>2</v>
          </cell>
          <cell r="AJ1031" t="str">
            <v>NULL</v>
          </cell>
          <cell r="AK1031" t="str">
            <v>NULL</v>
          </cell>
          <cell r="AL1031" t="str">
            <v>NULL</v>
          </cell>
        </row>
        <row r="1032">
          <cell r="A1032">
            <v>137117</v>
          </cell>
          <cell r="B1032">
            <v>8914001</v>
          </cell>
          <cell r="C1032" t="str">
            <v>Retford Oaks Academy</v>
          </cell>
          <cell r="D1032" t="str">
            <v>East Midlands</v>
          </cell>
          <cell r="E1032" t="str">
            <v>East Midlands</v>
          </cell>
          <cell r="F1032" t="str">
            <v>Nottinghamshire</v>
          </cell>
          <cell r="G1032" t="str">
            <v>Bassetlaw</v>
          </cell>
          <cell r="H1032" t="str">
            <v>DN22 7NJ</v>
          </cell>
          <cell r="I1032" t="str">
            <v>Academy Sponsor Led</v>
          </cell>
          <cell r="J1032" t="str">
            <v>Secondary</v>
          </cell>
          <cell r="K1032" t="str">
            <v>Has a sixth form</v>
          </cell>
          <cell r="L1032">
            <v>10005933</v>
          </cell>
          <cell r="M1032">
            <v>42340</v>
          </cell>
          <cell r="N1032">
            <v>42340</v>
          </cell>
          <cell r="O1032" t="str">
            <v>Requires Improvement monitoring Visit 1</v>
          </cell>
          <cell r="P1032" t="str">
            <v>Schools - S8</v>
          </cell>
          <cell r="Q1032" t="str">
            <v>NULL</v>
          </cell>
          <cell r="R1032" t="str">
            <v>NULL</v>
          </cell>
          <cell r="S1032" t="str">
            <v>NULL</v>
          </cell>
          <cell r="T1032" t="str">
            <v>NULL</v>
          </cell>
          <cell r="U1032" t="str">
            <v>NULL</v>
          </cell>
          <cell r="V1032" t="str">
            <v>NULL</v>
          </cell>
          <cell r="W1032" t="str">
            <v>NULL</v>
          </cell>
          <cell r="X1032" t="str">
            <v>NULL</v>
          </cell>
          <cell r="Y1032" t="str">
            <v>NULL</v>
          </cell>
          <cell r="Z1032" t="str">
            <v>NULL</v>
          </cell>
          <cell r="AA1032" t="str">
            <v>NULL</v>
          </cell>
          <cell r="AB1032" t="str">
            <v>NULL</v>
          </cell>
          <cell r="AC1032" t="str">
            <v>NULL</v>
          </cell>
          <cell r="AD1032">
            <v>3</v>
          </cell>
          <cell r="AE1032" t="str">
            <v>NULL</v>
          </cell>
          <cell r="AF1032">
            <v>3</v>
          </cell>
          <cell r="AG1032">
            <v>3</v>
          </cell>
          <cell r="AH1032">
            <v>3</v>
          </cell>
          <cell r="AI1032">
            <v>3</v>
          </cell>
          <cell r="AJ1032" t="str">
            <v>NULL</v>
          </cell>
          <cell r="AK1032">
            <v>9</v>
          </cell>
          <cell r="AL1032">
            <v>3</v>
          </cell>
        </row>
        <row r="1033">
          <cell r="A1033">
            <v>137122</v>
          </cell>
          <cell r="B1033">
            <v>8414000</v>
          </cell>
          <cell r="C1033" t="str">
            <v>Darlington School of Maths and Science</v>
          </cell>
          <cell r="D1033" t="str">
            <v>North East</v>
          </cell>
          <cell r="E1033" t="str">
            <v>North East, Yorkshire and the Humber</v>
          </cell>
          <cell r="F1033" t="str">
            <v>Darlington</v>
          </cell>
          <cell r="G1033" t="str">
            <v>Darlington</v>
          </cell>
          <cell r="H1033" t="str">
            <v>DL3 9SH</v>
          </cell>
          <cell r="I1033" t="str">
            <v>Academy Sponsor Led</v>
          </cell>
          <cell r="J1033" t="str">
            <v>Secondary</v>
          </cell>
          <cell r="K1033" t="str">
            <v>Not applicable</v>
          </cell>
          <cell r="L1033">
            <v>10002527</v>
          </cell>
          <cell r="M1033">
            <v>42319</v>
          </cell>
          <cell r="N1033">
            <v>42320</v>
          </cell>
          <cell r="O1033" t="str">
            <v>Requires Improvement S5 Reinspection Visit 1</v>
          </cell>
          <cell r="P1033" t="str">
            <v>Schools - S5</v>
          </cell>
          <cell r="Q1033" t="str">
            <v>NULL</v>
          </cell>
          <cell r="R1033">
            <v>3</v>
          </cell>
          <cell r="S1033" t="str">
            <v>NULL</v>
          </cell>
          <cell r="T1033">
            <v>3</v>
          </cell>
          <cell r="U1033">
            <v>3</v>
          </cell>
          <cell r="V1033">
            <v>3</v>
          </cell>
          <cell r="W1033">
            <v>3</v>
          </cell>
          <cell r="X1033" t="str">
            <v>NULL</v>
          </cell>
          <cell r="Y1033" t="str">
            <v>NULL</v>
          </cell>
          <cell r="Z1033" t="str">
            <v>NULL</v>
          </cell>
          <cell r="AA1033" t="str">
            <v>NULL</v>
          </cell>
          <cell r="AB1033" t="str">
            <v>NULL</v>
          </cell>
          <cell r="AC1033" t="str">
            <v>NULL</v>
          </cell>
          <cell r="AD1033">
            <v>3</v>
          </cell>
          <cell r="AE1033" t="str">
            <v>NULL</v>
          </cell>
          <cell r="AF1033">
            <v>3</v>
          </cell>
          <cell r="AG1033">
            <v>2</v>
          </cell>
          <cell r="AH1033">
            <v>2</v>
          </cell>
          <cell r="AI1033">
            <v>2</v>
          </cell>
          <cell r="AJ1033" t="str">
            <v>NULL</v>
          </cell>
          <cell r="AK1033" t="str">
            <v>NULL</v>
          </cell>
          <cell r="AL1033" t="str">
            <v>NULL</v>
          </cell>
        </row>
        <row r="1034">
          <cell r="A1034">
            <v>137161</v>
          </cell>
          <cell r="B1034">
            <v>8554003</v>
          </cell>
          <cell r="C1034" t="str">
            <v>The Robert Smyth Academy</v>
          </cell>
          <cell r="D1034" t="str">
            <v>East Midlands</v>
          </cell>
          <cell r="E1034" t="str">
            <v>East Midlands</v>
          </cell>
          <cell r="F1034" t="str">
            <v>Leicestershire</v>
          </cell>
          <cell r="G1034" t="str">
            <v>Harborough</v>
          </cell>
          <cell r="H1034" t="str">
            <v>LE16 7JG</v>
          </cell>
          <cell r="I1034" t="str">
            <v>Academy Converter</v>
          </cell>
          <cell r="J1034" t="str">
            <v>Secondary</v>
          </cell>
          <cell r="K1034" t="str">
            <v>Has a sixth form</v>
          </cell>
          <cell r="L1034">
            <v>10006360</v>
          </cell>
          <cell r="M1034">
            <v>42282</v>
          </cell>
          <cell r="N1034">
            <v>42282</v>
          </cell>
          <cell r="O1034" t="str">
            <v>Requires Improvement monitoring Visit 1</v>
          </cell>
          <cell r="P1034" t="str">
            <v>Schools - S8</v>
          </cell>
          <cell r="Q1034">
            <v>120237</v>
          </cell>
          <cell r="R1034" t="str">
            <v>NULL</v>
          </cell>
          <cell r="S1034" t="str">
            <v>NULL</v>
          </cell>
          <cell r="T1034" t="str">
            <v>NULL</v>
          </cell>
          <cell r="U1034" t="str">
            <v>NULL</v>
          </cell>
          <cell r="V1034" t="str">
            <v>NULL</v>
          </cell>
          <cell r="W1034" t="str">
            <v>NULL</v>
          </cell>
          <cell r="X1034" t="str">
            <v>NULL</v>
          </cell>
          <cell r="Y1034" t="str">
            <v>NULL</v>
          </cell>
          <cell r="Z1034" t="str">
            <v>NULL</v>
          </cell>
          <cell r="AA1034" t="str">
            <v>NULL</v>
          </cell>
          <cell r="AB1034" t="str">
            <v>NULL</v>
          </cell>
          <cell r="AC1034" t="str">
            <v>NULL</v>
          </cell>
          <cell r="AD1034">
            <v>3</v>
          </cell>
          <cell r="AE1034" t="str">
            <v>NULL</v>
          </cell>
          <cell r="AF1034">
            <v>3</v>
          </cell>
          <cell r="AG1034">
            <v>3</v>
          </cell>
          <cell r="AH1034">
            <v>3</v>
          </cell>
          <cell r="AI1034">
            <v>3</v>
          </cell>
          <cell r="AJ1034" t="str">
            <v>NULL</v>
          </cell>
          <cell r="AK1034">
            <v>9</v>
          </cell>
          <cell r="AL1034">
            <v>2</v>
          </cell>
        </row>
        <row r="1035">
          <cell r="A1035">
            <v>137165</v>
          </cell>
          <cell r="B1035">
            <v>3314027</v>
          </cell>
          <cell r="C1035" t="str">
            <v>Woodlands Academy</v>
          </cell>
          <cell r="D1035" t="str">
            <v>West Midlands</v>
          </cell>
          <cell r="E1035" t="str">
            <v>West Midlands</v>
          </cell>
          <cell r="F1035" t="str">
            <v>Coventry</v>
          </cell>
          <cell r="G1035" t="str">
            <v>Coventry North West</v>
          </cell>
          <cell r="H1035" t="str">
            <v>CV5 7FF</v>
          </cell>
          <cell r="I1035" t="str">
            <v>Academy Converter</v>
          </cell>
          <cell r="J1035" t="str">
            <v>Secondary</v>
          </cell>
          <cell r="K1035" t="str">
            <v>Has a sixth form</v>
          </cell>
          <cell r="L1035">
            <v>10008247</v>
          </cell>
          <cell r="M1035">
            <v>42290</v>
          </cell>
          <cell r="N1035">
            <v>42290</v>
          </cell>
          <cell r="O1035" t="str">
            <v>Requires Improvement monitoring Visit 1</v>
          </cell>
          <cell r="P1035" t="str">
            <v>Schools - S8</v>
          </cell>
          <cell r="Q1035">
            <v>103730</v>
          </cell>
          <cell r="R1035" t="str">
            <v>NULL</v>
          </cell>
          <cell r="S1035" t="str">
            <v>NULL</v>
          </cell>
          <cell r="T1035" t="str">
            <v>NULL</v>
          </cell>
          <cell r="U1035" t="str">
            <v>NULL</v>
          </cell>
          <cell r="V1035" t="str">
            <v>NULL</v>
          </cell>
          <cell r="W1035" t="str">
            <v>NULL</v>
          </cell>
          <cell r="X1035" t="str">
            <v>NULL</v>
          </cell>
          <cell r="Y1035" t="str">
            <v>NULL</v>
          </cell>
          <cell r="Z1035" t="str">
            <v>NULL</v>
          </cell>
          <cell r="AA1035" t="str">
            <v>NULL</v>
          </cell>
          <cell r="AB1035" t="str">
            <v>NULL</v>
          </cell>
          <cell r="AC1035" t="str">
            <v>NULL</v>
          </cell>
          <cell r="AD1035">
            <v>3</v>
          </cell>
          <cell r="AE1035" t="str">
            <v>NULL</v>
          </cell>
          <cell r="AF1035">
            <v>3</v>
          </cell>
          <cell r="AG1035">
            <v>3</v>
          </cell>
          <cell r="AH1035">
            <v>2</v>
          </cell>
          <cell r="AI1035">
            <v>3</v>
          </cell>
          <cell r="AJ1035" t="str">
            <v>NULL</v>
          </cell>
          <cell r="AK1035">
            <v>9</v>
          </cell>
          <cell r="AL1035">
            <v>3</v>
          </cell>
        </row>
        <row r="1036">
          <cell r="A1036">
            <v>137172</v>
          </cell>
          <cell r="B1036">
            <v>9374240</v>
          </cell>
          <cell r="C1036" t="str">
            <v>Alcester Academy</v>
          </cell>
          <cell r="D1036" t="str">
            <v>West Midlands</v>
          </cell>
          <cell r="E1036" t="str">
            <v>West Midlands</v>
          </cell>
          <cell r="F1036" t="str">
            <v>Warwickshire</v>
          </cell>
          <cell r="G1036" t="str">
            <v>Stratford-on-Avon</v>
          </cell>
          <cell r="H1036" t="str">
            <v>B49 6QQ</v>
          </cell>
          <cell r="I1036" t="str">
            <v>Academy Converter</v>
          </cell>
          <cell r="J1036" t="str">
            <v>Secondary</v>
          </cell>
          <cell r="K1036" t="str">
            <v>Does not have a sixth form</v>
          </cell>
          <cell r="L1036">
            <v>10002465</v>
          </cell>
          <cell r="M1036">
            <v>42298</v>
          </cell>
          <cell r="N1036">
            <v>42299</v>
          </cell>
          <cell r="O1036" t="str">
            <v>Requires Improvement S5 Reinspection Visit 1</v>
          </cell>
          <cell r="P1036" t="str">
            <v>Schools - S5</v>
          </cell>
          <cell r="Q1036">
            <v>125750</v>
          </cell>
          <cell r="R1036">
            <v>2</v>
          </cell>
          <cell r="S1036" t="str">
            <v>NULL</v>
          </cell>
          <cell r="T1036">
            <v>2</v>
          </cell>
          <cell r="U1036">
            <v>2</v>
          </cell>
          <cell r="V1036">
            <v>1</v>
          </cell>
          <cell r="W1036">
            <v>1</v>
          </cell>
          <cell r="X1036" t="str">
            <v>NULL</v>
          </cell>
          <cell r="Y1036" t="str">
            <v>NULL</v>
          </cell>
          <cell r="Z1036" t="str">
            <v>NULL</v>
          </cell>
          <cell r="AA1036" t="str">
            <v>NULL</v>
          </cell>
          <cell r="AB1036" t="str">
            <v>NULL</v>
          </cell>
          <cell r="AC1036" t="str">
            <v>NULL</v>
          </cell>
          <cell r="AD1036">
            <v>3</v>
          </cell>
          <cell r="AE1036" t="str">
            <v>NULL</v>
          </cell>
          <cell r="AF1036">
            <v>3</v>
          </cell>
          <cell r="AG1036">
            <v>3</v>
          </cell>
          <cell r="AH1036">
            <v>2</v>
          </cell>
          <cell r="AI1036">
            <v>3</v>
          </cell>
          <cell r="AJ1036" t="str">
            <v>NULL</v>
          </cell>
          <cell r="AK1036" t="str">
            <v>NULL</v>
          </cell>
          <cell r="AL1036" t="str">
            <v>NULL</v>
          </cell>
        </row>
        <row r="1037">
          <cell r="A1037">
            <v>137187</v>
          </cell>
          <cell r="B1037">
            <v>8734077</v>
          </cell>
          <cell r="C1037" t="str">
            <v>Ernulf Academy</v>
          </cell>
          <cell r="D1037" t="str">
            <v>East of England</v>
          </cell>
          <cell r="E1037" t="str">
            <v>East of England</v>
          </cell>
          <cell r="F1037" t="str">
            <v>Cambridgeshire</v>
          </cell>
          <cell r="G1037" t="str">
            <v>Huntingdon</v>
          </cell>
          <cell r="H1037" t="str">
            <v>PE19 2SH</v>
          </cell>
          <cell r="I1037" t="str">
            <v>Academy Converter</v>
          </cell>
          <cell r="J1037" t="str">
            <v>Secondary</v>
          </cell>
          <cell r="K1037" t="str">
            <v>Has a sixth form</v>
          </cell>
          <cell r="L1037">
            <v>10004094</v>
          </cell>
          <cell r="M1037">
            <v>42313</v>
          </cell>
          <cell r="N1037">
            <v>42313</v>
          </cell>
          <cell r="O1037" t="str">
            <v>Requires Improvement monitoring Visit 2</v>
          </cell>
          <cell r="P1037" t="str">
            <v>Schools - S8</v>
          </cell>
          <cell r="Q1037">
            <v>110878</v>
          </cell>
          <cell r="R1037" t="str">
            <v>NULL</v>
          </cell>
          <cell r="S1037" t="str">
            <v>NULL</v>
          </cell>
          <cell r="T1037" t="str">
            <v>NULL</v>
          </cell>
          <cell r="U1037" t="str">
            <v>NULL</v>
          </cell>
          <cell r="V1037" t="str">
            <v>NULL</v>
          </cell>
          <cell r="W1037" t="str">
            <v>NULL</v>
          </cell>
          <cell r="X1037" t="str">
            <v>NULL</v>
          </cell>
          <cell r="Y1037" t="str">
            <v>NULL</v>
          </cell>
          <cell r="Z1037" t="str">
            <v>NULL</v>
          </cell>
          <cell r="AA1037" t="str">
            <v>NULL</v>
          </cell>
          <cell r="AB1037" t="str">
            <v>NULL</v>
          </cell>
          <cell r="AC1037" t="str">
            <v>NULL</v>
          </cell>
          <cell r="AD1037">
            <v>3</v>
          </cell>
          <cell r="AE1037" t="str">
            <v>NULL</v>
          </cell>
          <cell r="AF1037">
            <v>3</v>
          </cell>
          <cell r="AG1037">
            <v>3</v>
          </cell>
          <cell r="AH1037">
            <v>3</v>
          </cell>
          <cell r="AI1037">
            <v>3</v>
          </cell>
          <cell r="AJ1037" t="str">
            <v>NULL</v>
          </cell>
          <cell r="AK1037">
            <v>9</v>
          </cell>
          <cell r="AL1037">
            <v>3</v>
          </cell>
        </row>
        <row r="1038">
          <cell r="A1038">
            <v>137208</v>
          </cell>
          <cell r="B1038">
            <v>9354098</v>
          </cell>
          <cell r="C1038" t="str">
            <v>Holbrook Academy</v>
          </cell>
          <cell r="D1038" t="str">
            <v>East of England</v>
          </cell>
          <cell r="E1038" t="str">
            <v>East of England</v>
          </cell>
          <cell r="F1038" t="str">
            <v>Suffolk</v>
          </cell>
          <cell r="G1038" t="str">
            <v>South Suffolk</v>
          </cell>
          <cell r="H1038" t="str">
            <v>IP9 2QX</v>
          </cell>
          <cell r="I1038" t="str">
            <v>Academy Converter</v>
          </cell>
          <cell r="J1038" t="str">
            <v>Secondary</v>
          </cell>
          <cell r="K1038" t="str">
            <v>Does not have a sixth form</v>
          </cell>
          <cell r="L1038">
            <v>10001880</v>
          </cell>
          <cell r="M1038">
            <v>42298</v>
          </cell>
          <cell r="N1038">
            <v>42299</v>
          </cell>
          <cell r="O1038" t="str">
            <v>Requires Improvement S5 Reinspection Visit 1</v>
          </cell>
          <cell r="P1038" t="str">
            <v>Schools - S5</v>
          </cell>
          <cell r="Q1038">
            <v>124848</v>
          </cell>
          <cell r="R1038">
            <v>2</v>
          </cell>
          <cell r="S1038" t="str">
            <v>NULL</v>
          </cell>
          <cell r="T1038">
            <v>2</v>
          </cell>
          <cell r="U1038">
            <v>2</v>
          </cell>
          <cell r="V1038">
            <v>2</v>
          </cell>
          <cell r="W1038">
            <v>2</v>
          </cell>
          <cell r="X1038" t="str">
            <v>NULL</v>
          </cell>
          <cell r="Y1038" t="str">
            <v>NULL</v>
          </cell>
          <cell r="Z1038" t="str">
            <v>NULL</v>
          </cell>
          <cell r="AA1038" t="str">
            <v>NULL</v>
          </cell>
          <cell r="AB1038" t="str">
            <v>NULL</v>
          </cell>
          <cell r="AC1038" t="str">
            <v>NULL</v>
          </cell>
          <cell r="AD1038">
            <v>3</v>
          </cell>
          <cell r="AE1038" t="str">
            <v>NULL</v>
          </cell>
          <cell r="AF1038">
            <v>3</v>
          </cell>
          <cell r="AG1038">
            <v>3</v>
          </cell>
          <cell r="AH1038">
            <v>2</v>
          </cell>
          <cell r="AI1038">
            <v>3</v>
          </cell>
          <cell r="AJ1038" t="str">
            <v>NULL</v>
          </cell>
          <cell r="AK1038" t="str">
            <v>NULL</v>
          </cell>
          <cell r="AL1038" t="str">
            <v>NULL</v>
          </cell>
        </row>
        <row r="1039">
          <cell r="A1039">
            <v>137245</v>
          </cell>
          <cell r="B1039">
            <v>8812891</v>
          </cell>
          <cell r="C1039" t="str">
            <v>Hilltop Junior School</v>
          </cell>
          <cell r="D1039" t="str">
            <v>East of England</v>
          </cell>
          <cell r="E1039" t="str">
            <v>East of England</v>
          </cell>
          <cell r="F1039" t="str">
            <v>Essex</v>
          </cell>
          <cell r="G1039" t="str">
            <v>Rayleigh and Wickford</v>
          </cell>
          <cell r="H1039" t="str">
            <v>SS11 8LT</v>
          </cell>
          <cell r="I1039" t="str">
            <v>Academy Converter</v>
          </cell>
          <cell r="J1039" t="str">
            <v>Primary</v>
          </cell>
          <cell r="K1039" t="str">
            <v>Not applicable</v>
          </cell>
          <cell r="L1039">
            <v>10001933</v>
          </cell>
          <cell r="M1039">
            <v>42276</v>
          </cell>
          <cell r="N1039">
            <v>42277</v>
          </cell>
          <cell r="O1039" t="str">
            <v>Requires Improvement S5 Reinspection Visit 1</v>
          </cell>
          <cell r="P1039" t="str">
            <v>Schools - S5</v>
          </cell>
          <cell r="Q1039">
            <v>115033</v>
          </cell>
          <cell r="R1039">
            <v>3</v>
          </cell>
          <cell r="S1039" t="str">
            <v>NULL</v>
          </cell>
          <cell r="T1039">
            <v>3</v>
          </cell>
          <cell r="U1039">
            <v>3</v>
          </cell>
          <cell r="V1039">
            <v>2</v>
          </cell>
          <cell r="W1039">
            <v>3</v>
          </cell>
          <cell r="X1039" t="str">
            <v>NULL</v>
          </cell>
          <cell r="Y1039" t="str">
            <v>NULL</v>
          </cell>
          <cell r="Z1039" t="str">
            <v>NULL</v>
          </cell>
          <cell r="AA1039" t="str">
            <v>NULL</v>
          </cell>
          <cell r="AB1039" t="str">
            <v>NULL</v>
          </cell>
          <cell r="AC1039" t="str">
            <v>NULL</v>
          </cell>
          <cell r="AD1039">
            <v>3</v>
          </cell>
          <cell r="AE1039" t="str">
            <v>NULL</v>
          </cell>
          <cell r="AF1039">
            <v>3</v>
          </cell>
          <cell r="AG1039">
            <v>3</v>
          </cell>
          <cell r="AH1039">
            <v>2</v>
          </cell>
          <cell r="AI1039">
            <v>3</v>
          </cell>
          <cell r="AJ1039" t="str">
            <v>NULL</v>
          </cell>
          <cell r="AK1039" t="str">
            <v>NULL</v>
          </cell>
          <cell r="AL1039" t="str">
            <v>NULL</v>
          </cell>
        </row>
        <row r="1040">
          <cell r="A1040">
            <v>137248</v>
          </cell>
          <cell r="B1040">
            <v>8735412</v>
          </cell>
          <cell r="C1040" t="str">
            <v>St Peter's School</v>
          </cell>
          <cell r="D1040" t="str">
            <v>East of England</v>
          </cell>
          <cell r="E1040" t="str">
            <v>East of England</v>
          </cell>
          <cell r="F1040" t="str">
            <v>Cambridgeshire</v>
          </cell>
          <cell r="G1040" t="str">
            <v>Huntingdon</v>
          </cell>
          <cell r="H1040" t="str">
            <v>PE29 7DD</v>
          </cell>
          <cell r="I1040" t="str">
            <v>Academy Converter</v>
          </cell>
          <cell r="J1040" t="str">
            <v>Secondary</v>
          </cell>
          <cell r="K1040" t="str">
            <v>Has a sixth form</v>
          </cell>
          <cell r="L1040">
            <v>10008871</v>
          </cell>
          <cell r="M1040">
            <v>42342</v>
          </cell>
          <cell r="N1040">
            <v>42342</v>
          </cell>
          <cell r="O1040" t="str">
            <v>Requires Improvement monitoring Visit 2</v>
          </cell>
          <cell r="P1040" t="str">
            <v>Schools - S8</v>
          </cell>
          <cell r="Q1040">
            <v>110906</v>
          </cell>
          <cell r="R1040" t="str">
            <v>NULL</v>
          </cell>
          <cell r="S1040" t="str">
            <v>NULL</v>
          </cell>
          <cell r="T1040" t="str">
            <v>NULL</v>
          </cell>
          <cell r="U1040" t="str">
            <v>NULL</v>
          </cell>
          <cell r="V1040" t="str">
            <v>NULL</v>
          </cell>
          <cell r="W1040" t="str">
            <v>NULL</v>
          </cell>
          <cell r="X1040" t="str">
            <v>NULL</v>
          </cell>
          <cell r="Y1040" t="str">
            <v>NULL</v>
          </cell>
          <cell r="Z1040" t="str">
            <v>NULL</v>
          </cell>
          <cell r="AA1040" t="str">
            <v>NULL</v>
          </cell>
          <cell r="AB1040" t="str">
            <v>NULL</v>
          </cell>
          <cell r="AC1040" t="str">
            <v>NULL</v>
          </cell>
          <cell r="AD1040">
            <v>3</v>
          </cell>
          <cell r="AE1040" t="str">
            <v>NULL</v>
          </cell>
          <cell r="AF1040">
            <v>3</v>
          </cell>
          <cell r="AG1040">
            <v>3</v>
          </cell>
          <cell r="AH1040">
            <v>3</v>
          </cell>
          <cell r="AI1040">
            <v>3</v>
          </cell>
          <cell r="AJ1040" t="str">
            <v>NULL</v>
          </cell>
          <cell r="AK1040" t="str">
            <v>NULL</v>
          </cell>
          <cell r="AL1040" t="str">
            <v>NULL</v>
          </cell>
        </row>
        <row r="1041">
          <cell r="A1041">
            <v>137250</v>
          </cell>
          <cell r="B1041">
            <v>8865400</v>
          </cell>
          <cell r="C1041" t="str">
            <v>Wilmington Grammar School for Girls</v>
          </cell>
          <cell r="D1041" t="str">
            <v>South East</v>
          </cell>
          <cell r="E1041" t="str">
            <v>South East</v>
          </cell>
          <cell r="F1041" t="str">
            <v>Kent</v>
          </cell>
          <cell r="G1041" t="str">
            <v>Dartford</v>
          </cell>
          <cell r="H1041" t="str">
            <v>DA2 7BB</v>
          </cell>
          <cell r="I1041" t="str">
            <v>Academy Converter</v>
          </cell>
          <cell r="J1041" t="str">
            <v>Secondary</v>
          </cell>
          <cell r="K1041" t="str">
            <v>Has a sixth form</v>
          </cell>
          <cell r="L1041">
            <v>10001509</v>
          </cell>
          <cell r="M1041">
            <v>42311</v>
          </cell>
          <cell r="N1041">
            <v>42312</v>
          </cell>
          <cell r="O1041" t="str">
            <v>Maintained Academy and School Short inspection</v>
          </cell>
          <cell r="P1041" t="str">
            <v>Schools - S8 deemed S5</v>
          </cell>
          <cell r="Q1041">
            <v>118872</v>
          </cell>
          <cell r="R1041">
            <v>1</v>
          </cell>
          <cell r="S1041" t="str">
            <v>NULL</v>
          </cell>
          <cell r="T1041">
            <v>1</v>
          </cell>
          <cell r="U1041">
            <v>1</v>
          </cell>
          <cell r="V1041">
            <v>1</v>
          </cell>
          <cell r="W1041">
            <v>1</v>
          </cell>
          <cell r="X1041" t="str">
            <v>NULL</v>
          </cell>
          <cell r="Y1041" t="str">
            <v>NULL</v>
          </cell>
          <cell r="Z1041">
            <v>2</v>
          </cell>
          <cell r="AA1041" t="str">
            <v>NULL</v>
          </cell>
          <cell r="AB1041" t="str">
            <v>NULL</v>
          </cell>
          <cell r="AC1041" t="str">
            <v>NULL</v>
          </cell>
          <cell r="AD1041">
            <v>2</v>
          </cell>
          <cell r="AE1041" t="str">
            <v>NULL</v>
          </cell>
          <cell r="AF1041">
            <v>2</v>
          </cell>
          <cell r="AG1041">
            <v>2</v>
          </cell>
          <cell r="AH1041">
            <v>2</v>
          </cell>
          <cell r="AI1041">
            <v>2</v>
          </cell>
          <cell r="AJ1041" t="str">
            <v>NULL</v>
          </cell>
          <cell r="AK1041">
            <v>9</v>
          </cell>
          <cell r="AL1041" t="str">
            <v>NULL</v>
          </cell>
        </row>
        <row r="1042">
          <cell r="A1042">
            <v>137268</v>
          </cell>
          <cell r="B1042">
            <v>8602230</v>
          </cell>
          <cell r="C1042" t="str">
            <v>Chadsmead Primary Academy</v>
          </cell>
          <cell r="D1042" t="str">
            <v>West Midlands</v>
          </cell>
          <cell r="E1042" t="str">
            <v>West Midlands</v>
          </cell>
          <cell r="F1042" t="str">
            <v>Staffordshire</v>
          </cell>
          <cell r="G1042" t="str">
            <v>Lichfield</v>
          </cell>
          <cell r="H1042" t="str">
            <v>WS13 7HJ</v>
          </cell>
          <cell r="I1042" t="str">
            <v>Academy Converter</v>
          </cell>
          <cell r="J1042" t="str">
            <v>Primary</v>
          </cell>
          <cell r="K1042" t="str">
            <v>Not applicable</v>
          </cell>
          <cell r="L1042">
            <v>10009753</v>
          </cell>
          <cell r="M1042">
            <v>42333</v>
          </cell>
          <cell r="N1042">
            <v>42334</v>
          </cell>
          <cell r="O1042" t="str">
            <v>S8 No Formal Designation Visit</v>
          </cell>
          <cell r="P1042" t="str">
            <v>Schools - S8 deemed S5</v>
          </cell>
          <cell r="Q1042">
            <v>124100</v>
          </cell>
          <cell r="R1042">
            <v>4</v>
          </cell>
          <cell r="S1042" t="str">
            <v>SM</v>
          </cell>
          <cell r="T1042">
            <v>4</v>
          </cell>
          <cell r="U1042">
            <v>4</v>
          </cell>
          <cell r="V1042">
            <v>4</v>
          </cell>
          <cell r="W1042">
            <v>4</v>
          </cell>
          <cell r="X1042" t="str">
            <v>NULL</v>
          </cell>
          <cell r="Y1042">
            <v>4</v>
          </cell>
          <cell r="Z1042" t="str">
            <v>NULL</v>
          </cell>
          <cell r="AA1042" t="str">
            <v>NULL</v>
          </cell>
          <cell r="AB1042" t="str">
            <v>NULL</v>
          </cell>
          <cell r="AC1042" t="str">
            <v>NULL</v>
          </cell>
          <cell r="AD1042">
            <v>1</v>
          </cell>
          <cell r="AE1042" t="str">
            <v>NULL</v>
          </cell>
          <cell r="AF1042">
            <v>1</v>
          </cell>
          <cell r="AG1042">
            <v>1</v>
          </cell>
          <cell r="AH1042">
            <v>1</v>
          </cell>
          <cell r="AI1042">
            <v>1</v>
          </cell>
          <cell r="AJ1042" t="str">
            <v>NULL</v>
          </cell>
          <cell r="AK1042" t="str">
            <v>NULL</v>
          </cell>
          <cell r="AL1042" t="str">
            <v>NULL</v>
          </cell>
        </row>
        <row r="1043">
          <cell r="A1043">
            <v>137274</v>
          </cell>
          <cell r="B1043">
            <v>3354001</v>
          </cell>
          <cell r="C1043" t="str">
            <v>Bloxwich Academy</v>
          </cell>
          <cell r="D1043" t="str">
            <v>West Midlands</v>
          </cell>
          <cell r="E1043" t="str">
            <v>West Midlands</v>
          </cell>
          <cell r="F1043" t="str">
            <v>Walsall</v>
          </cell>
          <cell r="G1043" t="str">
            <v>Walsall North</v>
          </cell>
          <cell r="H1043" t="str">
            <v>WS2 7NR</v>
          </cell>
          <cell r="I1043" t="str">
            <v>Academy Sponsor Led</v>
          </cell>
          <cell r="J1043" t="str">
            <v>Secondary</v>
          </cell>
          <cell r="K1043" t="str">
            <v>Has a sixth form</v>
          </cell>
          <cell r="L1043">
            <v>10001609</v>
          </cell>
          <cell r="M1043">
            <v>42332</v>
          </cell>
          <cell r="N1043">
            <v>42333</v>
          </cell>
          <cell r="O1043" t="str">
            <v>Special Measures S5 ReInspection</v>
          </cell>
          <cell r="P1043" t="str">
            <v>Schools - S5</v>
          </cell>
          <cell r="Q1043" t="str">
            <v>NULL</v>
          </cell>
          <cell r="R1043">
            <v>4</v>
          </cell>
          <cell r="S1043" t="str">
            <v>SM</v>
          </cell>
          <cell r="T1043">
            <v>4</v>
          </cell>
          <cell r="U1043">
            <v>4</v>
          </cell>
          <cell r="V1043">
            <v>4</v>
          </cell>
          <cell r="W1043">
            <v>4</v>
          </cell>
          <cell r="X1043" t="str">
            <v>NULL</v>
          </cell>
          <cell r="Y1043">
            <v>4</v>
          </cell>
          <cell r="Z1043">
            <v>3</v>
          </cell>
          <cell r="AA1043" t="str">
            <v>NULL</v>
          </cell>
          <cell r="AB1043" t="str">
            <v>NULL</v>
          </cell>
          <cell r="AC1043" t="str">
            <v>NULL</v>
          </cell>
          <cell r="AD1043">
            <v>4</v>
          </cell>
          <cell r="AE1043" t="str">
            <v>SM</v>
          </cell>
          <cell r="AF1043">
            <v>4</v>
          </cell>
          <cell r="AG1043">
            <v>4</v>
          </cell>
          <cell r="AH1043">
            <v>4</v>
          </cell>
          <cell r="AI1043">
            <v>4</v>
          </cell>
          <cell r="AJ1043" t="str">
            <v>NULL</v>
          </cell>
          <cell r="AK1043" t="str">
            <v>NULL</v>
          </cell>
          <cell r="AL1043" t="str">
            <v>NULL</v>
          </cell>
        </row>
        <row r="1044">
          <cell r="A1044">
            <v>137286</v>
          </cell>
          <cell r="B1044">
            <v>8365951</v>
          </cell>
          <cell r="C1044" t="str">
            <v>Montacute School</v>
          </cell>
          <cell r="D1044" t="str">
            <v>South West</v>
          </cell>
          <cell r="E1044" t="str">
            <v>South West</v>
          </cell>
          <cell r="F1044" t="str">
            <v>Poole</v>
          </cell>
          <cell r="G1044" t="str">
            <v>Mid Dorset and North Poole</v>
          </cell>
          <cell r="H1044" t="str">
            <v>BH17 9NG</v>
          </cell>
          <cell r="I1044" t="str">
            <v>Academy Special Converter</v>
          </cell>
          <cell r="J1044" t="str">
            <v>Special</v>
          </cell>
          <cell r="K1044" t="str">
            <v>Has a sixth form</v>
          </cell>
          <cell r="L1044">
            <v>10005813</v>
          </cell>
          <cell r="M1044">
            <v>42277</v>
          </cell>
          <cell r="N1044">
            <v>42277</v>
          </cell>
          <cell r="O1044" t="str">
            <v>Requires Improvement monitoring Visit 1</v>
          </cell>
          <cell r="P1044" t="str">
            <v>Schools - S8</v>
          </cell>
          <cell r="Q1044">
            <v>113959</v>
          </cell>
          <cell r="R1044" t="str">
            <v>NULL</v>
          </cell>
          <cell r="S1044" t="str">
            <v>NULL</v>
          </cell>
          <cell r="T1044" t="str">
            <v>NULL</v>
          </cell>
          <cell r="U1044" t="str">
            <v>NULL</v>
          </cell>
          <cell r="V1044" t="str">
            <v>NULL</v>
          </cell>
          <cell r="W1044" t="str">
            <v>NULL</v>
          </cell>
          <cell r="X1044" t="str">
            <v>NULL</v>
          </cell>
          <cell r="Y1044" t="str">
            <v>NULL</v>
          </cell>
          <cell r="Z1044" t="str">
            <v>NULL</v>
          </cell>
          <cell r="AA1044" t="str">
            <v>NULL</v>
          </cell>
          <cell r="AB1044" t="str">
            <v>NULL</v>
          </cell>
          <cell r="AC1044" t="str">
            <v>NULL</v>
          </cell>
          <cell r="AD1044">
            <v>3</v>
          </cell>
          <cell r="AE1044" t="str">
            <v>NULL</v>
          </cell>
          <cell r="AF1044">
            <v>3</v>
          </cell>
          <cell r="AG1044">
            <v>3</v>
          </cell>
          <cell r="AH1044">
            <v>2</v>
          </cell>
          <cell r="AI1044">
            <v>3</v>
          </cell>
          <cell r="AJ1044" t="str">
            <v>NULL</v>
          </cell>
          <cell r="AK1044">
            <v>2</v>
          </cell>
          <cell r="AL1044">
            <v>3</v>
          </cell>
        </row>
        <row r="1045">
          <cell r="A1045">
            <v>137301</v>
          </cell>
          <cell r="B1045">
            <v>8762724</v>
          </cell>
          <cell r="C1045" t="str">
            <v>Palace Fields Primary Academy</v>
          </cell>
          <cell r="D1045" t="str">
            <v>North West</v>
          </cell>
          <cell r="E1045" t="str">
            <v>North West</v>
          </cell>
          <cell r="F1045" t="str">
            <v>Halton</v>
          </cell>
          <cell r="G1045" t="str">
            <v>Weaver Vale</v>
          </cell>
          <cell r="H1045" t="str">
            <v>WA7 2QW</v>
          </cell>
          <cell r="I1045" t="str">
            <v>Academy Converter</v>
          </cell>
          <cell r="J1045" t="str">
            <v>Primary</v>
          </cell>
          <cell r="K1045" t="str">
            <v>Not applicable</v>
          </cell>
          <cell r="L1045">
            <v>10006672</v>
          </cell>
          <cell r="M1045">
            <v>42297</v>
          </cell>
          <cell r="N1045">
            <v>42298</v>
          </cell>
          <cell r="O1045" t="str">
            <v>S5 Inspection</v>
          </cell>
          <cell r="P1045" t="str">
            <v>Schools - S5</v>
          </cell>
          <cell r="Q1045">
            <v>130271</v>
          </cell>
          <cell r="R1045">
            <v>3</v>
          </cell>
          <cell r="S1045" t="str">
            <v>NULL</v>
          </cell>
          <cell r="T1045">
            <v>3</v>
          </cell>
          <cell r="U1045">
            <v>3</v>
          </cell>
          <cell r="V1045">
            <v>3</v>
          </cell>
          <cell r="W1045">
            <v>3</v>
          </cell>
          <cell r="X1045" t="str">
            <v>NULL</v>
          </cell>
          <cell r="Y1045">
            <v>3</v>
          </cell>
          <cell r="Z1045" t="str">
            <v>NULL</v>
          </cell>
          <cell r="AA1045" t="str">
            <v>NULL</v>
          </cell>
          <cell r="AB1045" t="str">
            <v>NULL</v>
          </cell>
          <cell r="AC1045" t="str">
            <v>NULL</v>
          </cell>
          <cell r="AD1045">
            <v>2</v>
          </cell>
          <cell r="AE1045" t="str">
            <v>NULL</v>
          </cell>
          <cell r="AF1045">
            <v>2</v>
          </cell>
          <cell r="AG1045">
            <v>2</v>
          </cell>
          <cell r="AH1045">
            <v>2</v>
          </cell>
          <cell r="AI1045">
            <v>2</v>
          </cell>
          <cell r="AJ1045" t="str">
            <v>NULL</v>
          </cell>
          <cell r="AK1045" t="str">
            <v>NULL</v>
          </cell>
          <cell r="AL1045" t="str">
            <v>NULL</v>
          </cell>
        </row>
        <row r="1046">
          <cell r="A1046">
            <v>137305</v>
          </cell>
          <cell r="B1046">
            <v>8734064</v>
          </cell>
          <cell r="C1046" t="str">
            <v>St Ivo School</v>
          </cell>
          <cell r="D1046" t="str">
            <v>East of England</v>
          </cell>
          <cell r="E1046" t="str">
            <v>East of England</v>
          </cell>
          <cell r="F1046" t="str">
            <v>Cambridgeshire</v>
          </cell>
          <cell r="G1046" t="str">
            <v>Huntingdon</v>
          </cell>
          <cell r="H1046" t="str">
            <v>PE27 6RR</v>
          </cell>
          <cell r="I1046" t="str">
            <v>Academy Converter</v>
          </cell>
          <cell r="J1046" t="str">
            <v>Secondary</v>
          </cell>
          <cell r="K1046" t="str">
            <v>Has a sixth form</v>
          </cell>
          <cell r="L1046">
            <v>10008872</v>
          </cell>
          <cell r="M1046">
            <v>42339</v>
          </cell>
          <cell r="N1046">
            <v>42339</v>
          </cell>
          <cell r="O1046" t="str">
            <v>S8 No Formal Designation Visit</v>
          </cell>
          <cell r="P1046" t="str">
            <v>Schools - S8</v>
          </cell>
          <cell r="Q1046">
            <v>110874</v>
          </cell>
          <cell r="R1046" t="str">
            <v>NULL</v>
          </cell>
          <cell r="S1046" t="str">
            <v>NULL</v>
          </cell>
          <cell r="T1046" t="str">
            <v>NULL</v>
          </cell>
          <cell r="U1046" t="str">
            <v>NULL</v>
          </cell>
          <cell r="V1046" t="str">
            <v>NULL</v>
          </cell>
          <cell r="W1046" t="str">
            <v>NULL</v>
          </cell>
          <cell r="X1046" t="str">
            <v>NULL</v>
          </cell>
          <cell r="Y1046" t="str">
            <v>NULL</v>
          </cell>
          <cell r="Z1046" t="str">
            <v>NULL</v>
          </cell>
          <cell r="AA1046" t="str">
            <v>NULL</v>
          </cell>
          <cell r="AB1046" t="str">
            <v>NULL</v>
          </cell>
          <cell r="AC1046" t="str">
            <v>NULL</v>
          </cell>
          <cell r="AD1046">
            <v>3</v>
          </cell>
          <cell r="AE1046" t="str">
            <v>NULL</v>
          </cell>
          <cell r="AF1046">
            <v>3</v>
          </cell>
          <cell r="AG1046">
            <v>3</v>
          </cell>
          <cell r="AH1046">
            <v>2</v>
          </cell>
          <cell r="AI1046">
            <v>2</v>
          </cell>
          <cell r="AJ1046" t="str">
            <v>NULL</v>
          </cell>
          <cell r="AK1046" t="str">
            <v>NULL</v>
          </cell>
          <cell r="AL1046" t="str">
            <v>NULL</v>
          </cell>
        </row>
        <row r="1047">
          <cell r="A1047">
            <v>137316</v>
          </cell>
          <cell r="B1047">
            <v>8114007</v>
          </cell>
          <cell r="C1047" t="str">
            <v>Goole High School</v>
          </cell>
          <cell r="D1047" t="str">
            <v>Yorkshire and the Humber</v>
          </cell>
          <cell r="E1047" t="str">
            <v>North East, Yorkshire and the Humber</v>
          </cell>
          <cell r="F1047" t="str">
            <v>East Riding of Yorkshire</v>
          </cell>
          <cell r="G1047" t="str">
            <v>Brigg and Goole</v>
          </cell>
          <cell r="H1047" t="str">
            <v>DN14 6AN</v>
          </cell>
          <cell r="I1047" t="str">
            <v>Academy Converter</v>
          </cell>
          <cell r="J1047" t="str">
            <v>Secondary</v>
          </cell>
          <cell r="K1047" t="str">
            <v>Has a sixth form</v>
          </cell>
          <cell r="L1047">
            <v>10004237</v>
          </cell>
          <cell r="M1047">
            <v>42318</v>
          </cell>
          <cell r="N1047">
            <v>42319</v>
          </cell>
          <cell r="O1047" t="str">
            <v>Schools into Special Measures Visit 5</v>
          </cell>
          <cell r="P1047" t="str">
            <v>Schools - S8 deemed S5</v>
          </cell>
          <cell r="Q1047">
            <v>118064</v>
          </cell>
          <cell r="R1047">
            <v>3</v>
          </cell>
          <cell r="S1047" t="str">
            <v>NULL</v>
          </cell>
          <cell r="T1047">
            <v>3</v>
          </cell>
          <cell r="U1047">
            <v>3</v>
          </cell>
          <cell r="V1047">
            <v>3</v>
          </cell>
          <cell r="W1047">
            <v>3</v>
          </cell>
          <cell r="X1047" t="str">
            <v>NULL</v>
          </cell>
          <cell r="Y1047" t="str">
            <v>NULL</v>
          </cell>
          <cell r="Z1047">
            <v>4</v>
          </cell>
          <cell r="AA1047" t="str">
            <v>NULL</v>
          </cell>
          <cell r="AB1047" t="str">
            <v>NULL</v>
          </cell>
          <cell r="AC1047" t="str">
            <v>NULL</v>
          </cell>
          <cell r="AD1047">
            <v>4</v>
          </cell>
          <cell r="AE1047" t="str">
            <v>SM</v>
          </cell>
          <cell r="AF1047">
            <v>4</v>
          </cell>
          <cell r="AG1047">
            <v>4</v>
          </cell>
          <cell r="AH1047">
            <v>4</v>
          </cell>
          <cell r="AI1047">
            <v>4</v>
          </cell>
          <cell r="AJ1047" t="str">
            <v>NULL</v>
          </cell>
          <cell r="AK1047" t="str">
            <v>NULL</v>
          </cell>
          <cell r="AL1047" t="str">
            <v>NULL</v>
          </cell>
        </row>
        <row r="1048">
          <cell r="A1048">
            <v>137317</v>
          </cell>
          <cell r="B1048">
            <v>8554004</v>
          </cell>
          <cell r="C1048" t="str">
            <v>Stephenson Studio School</v>
          </cell>
          <cell r="D1048" t="str">
            <v>East Midlands</v>
          </cell>
          <cell r="E1048" t="str">
            <v>East Midlands</v>
          </cell>
          <cell r="F1048" t="str">
            <v>Leicestershire</v>
          </cell>
          <cell r="G1048" t="str">
            <v>North West Leicestershire</v>
          </cell>
          <cell r="H1048" t="str">
            <v>LE67 3TN</v>
          </cell>
          <cell r="I1048" t="str">
            <v>Studio School</v>
          </cell>
          <cell r="J1048" t="str">
            <v>Secondary</v>
          </cell>
          <cell r="K1048" t="str">
            <v>Has a sixth form</v>
          </cell>
          <cell r="L1048">
            <v>10005768</v>
          </cell>
          <cell r="M1048">
            <v>42269</v>
          </cell>
          <cell r="N1048">
            <v>42270</v>
          </cell>
          <cell r="O1048" t="str">
            <v>Requires Improvement S5 Reinspection Visit 1</v>
          </cell>
          <cell r="P1048" t="str">
            <v>Schools - S5</v>
          </cell>
          <cell r="Q1048" t="str">
            <v>NULL</v>
          </cell>
          <cell r="R1048">
            <v>4</v>
          </cell>
          <cell r="S1048" t="str">
            <v>SM</v>
          </cell>
          <cell r="T1048">
            <v>4</v>
          </cell>
          <cell r="U1048">
            <v>3</v>
          </cell>
          <cell r="V1048">
            <v>2</v>
          </cell>
          <cell r="W1048">
            <v>4</v>
          </cell>
          <cell r="X1048" t="str">
            <v>NULL</v>
          </cell>
          <cell r="Y1048" t="str">
            <v>NULL</v>
          </cell>
          <cell r="Z1048">
            <v>4</v>
          </cell>
          <cell r="AA1048" t="str">
            <v>NULL</v>
          </cell>
          <cell r="AB1048" t="str">
            <v>NULL</v>
          </cell>
          <cell r="AC1048" t="str">
            <v>NULL</v>
          </cell>
          <cell r="AD1048">
            <v>3</v>
          </cell>
          <cell r="AE1048" t="str">
            <v>NULL</v>
          </cell>
          <cell r="AF1048">
            <v>3</v>
          </cell>
          <cell r="AG1048">
            <v>3</v>
          </cell>
          <cell r="AH1048">
            <v>2</v>
          </cell>
          <cell r="AI1048">
            <v>3</v>
          </cell>
          <cell r="AJ1048" t="str">
            <v>NULL</v>
          </cell>
          <cell r="AK1048" t="str">
            <v>NULL</v>
          </cell>
          <cell r="AL1048" t="str">
            <v>NULL</v>
          </cell>
        </row>
        <row r="1049">
          <cell r="A1049">
            <v>137348</v>
          </cell>
          <cell r="B1049">
            <v>8152047</v>
          </cell>
          <cell r="C1049" t="str">
            <v>Great Smeaton Academy Primary School</v>
          </cell>
          <cell r="D1049" t="str">
            <v>Yorkshire and the Humber</v>
          </cell>
          <cell r="E1049" t="str">
            <v>North East, Yorkshire and the Humber</v>
          </cell>
          <cell r="F1049" t="str">
            <v>North Yorkshire</v>
          </cell>
          <cell r="G1049" t="str">
            <v>Richmond (Yorks)</v>
          </cell>
          <cell r="H1049" t="str">
            <v>DL6 2EQ</v>
          </cell>
          <cell r="I1049" t="str">
            <v>Academy Converter</v>
          </cell>
          <cell r="J1049" t="str">
            <v>Primary</v>
          </cell>
          <cell r="K1049" t="str">
            <v>Not applicable</v>
          </cell>
          <cell r="L1049">
            <v>10002082</v>
          </cell>
          <cell r="M1049">
            <v>42339</v>
          </cell>
          <cell r="N1049">
            <v>42340</v>
          </cell>
          <cell r="O1049" t="str">
            <v>Requires Improvement S5 Reinspection Visit 1</v>
          </cell>
          <cell r="P1049" t="str">
            <v>Schools - S5</v>
          </cell>
          <cell r="Q1049">
            <v>121297</v>
          </cell>
          <cell r="R1049">
            <v>2</v>
          </cell>
          <cell r="S1049" t="str">
            <v>NULL</v>
          </cell>
          <cell r="T1049">
            <v>2</v>
          </cell>
          <cell r="U1049">
            <v>2</v>
          </cell>
          <cell r="V1049">
            <v>2</v>
          </cell>
          <cell r="W1049">
            <v>2</v>
          </cell>
          <cell r="X1049" t="str">
            <v>NULL</v>
          </cell>
          <cell r="Y1049">
            <v>2</v>
          </cell>
          <cell r="Z1049" t="str">
            <v>NULL</v>
          </cell>
          <cell r="AA1049" t="str">
            <v>NULL</v>
          </cell>
          <cell r="AB1049" t="str">
            <v>NULL</v>
          </cell>
          <cell r="AC1049" t="str">
            <v>NULL</v>
          </cell>
          <cell r="AD1049">
            <v>3</v>
          </cell>
          <cell r="AE1049" t="str">
            <v>NULL</v>
          </cell>
          <cell r="AF1049">
            <v>2</v>
          </cell>
          <cell r="AG1049">
            <v>2</v>
          </cell>
          <cell r="AH1049">
            <v>2</v>
          </cell>
          <cell r="AI1049">
            <v>3</v>
          </cell>
          <cell r="AJ1049" t="str">
            <v>NULL</v>
          </cell>
          <cell r="AK1049" t="str">
            <v>NULL</v>
          </cell>
          <cell r="AL1049" t="str">
            <v>NULL</v>
          </cell>
        </row>
        <row r="1050">
          <cell r="A1050">
            <v>137371</v>
          </cell>
          <cell r="B1050">
            <v>8655214</v>
          </cell>
          <cell r="C1050" t="str">
            <v>St Joseph's Catholic Primary School, Devizes</v>
          </cell>
          <cell r="D1050" t="str">
            <v>South West</v>
          </cell>
          <cell r="E1050" t="str">
            <v>South West</v>
          </cell>
          <cell r="F1050" t="str">
            <v>Wiltshire</v>
          </cell>
          <cell r="G1050" t="str">
            <v>Devizes</v>
          </cell>
          <cell r="H1050" t="str">
            <v>SN10 1DD</v>
          </cell>
          <cell r="I1050" t="str">
            <v>Academy Converter</v>
          </cell>
          <cell r="J1050" t="str">
            <v>Primary</v>
          </cell>
          <cell r="K1050" t="str">
            <v>Not applicable</v>
          </cell>
          <cell r="L1050">
            <v>10005366</v>
          </cell>
          <cell r="M1050">
            <v>42332</v>
          </cell>
          <cell r="N1050">
            <v>42333</v>
          </cell>
          <cell r="O1050" t="str">
            <v>Schools into Special Measures Visit 2</v>
          </cell>
          <cell r="P1050" t="str">
            <v>Schools - S8</v>
          </cell>
          <cell r="Q1050">
            <v>126488</v>
          </cell>
          <cell r="R1050" t="str">
            <v>NULL</v>
          </cell>
          <cell r="S1050" t="str">
            <v>NULL</v>
          </cell>
          <cell r="T1050" t="str">
            <v>NULL</v>
          </cell>
          <cell r="U1050" t="str">
            <v>NULL</v>
          </cell>
          <cell r="V1050" t="str">
            <v>NULL</v>
          </cell>
          <cell r="W1050" t="str">
            <v>NULL</v>
          </cell>
          <cell r="X1050" t="str">
            <v>NULL</v>
          </cell>
          <cell r="Y1050" t="str">
            <v>NULL</v>
          </cell>
          <cell r="Z1050" t="str">
            <v>NULL</v>
          </cell>
          <cell r="AA1050" t="str">
            <v>NULL</v>
          </cell>
          <cell r="AB1050" t="str">
            <v>NULL</v>
          </cell>
          <cell r="AC1050" t="str">
            <v>NULL</v>
          </cell>
          <cell r="AD1050">
            <v>4</v>
          </cell>
          <cell r="AE1050" t="str">
            <v>SM</v>
          </cell>
          <cell r="AF1050">
            <v>3</v>
          </cell>
          <cell r="AG1050">
            <v>3</v>
          </cell>
          <cell r="AH1050">
            <v>3</v>
          </cell>
          <cell r="AI1050">
            <v>4</v>
          </cell>
          <cell r="AJ1050" t="str">
            <v>NULL</v>
          </cell>
          <cell r="AK1050">
            <v>3</v>
          </cell>
          <cell r="AL1050">
            <v>9</v>
          </cell>
        </row>
        <row r="1051">
          <cell r="A1051">
            <v>137372</v>
          </cell>
          <cell r="B1051">
            <v>8254036</v>
          </cell>
          <cell r="C1051" t="str">
            <v>Princes Risborough</v>
          </cell>
          <cell r="D1051" t="str">
            <v>South East</v>
          </cell>
          <cell r="E1051" t="str">
            <v>South East</v>
          </cell>
          <cell r="F1051" t="str">
            <v>Buckinghamshire</v>
          </cell>
          <cell r="G1051" t="str">
            <v>Buckingham</v>
          </cell>
          <cell r="H1051" t="str">
            <v>HP27 0DT</v>
          </cell>
          <cell r="I1051" t="str">
            <v>Academy Converter</v>
          </cell>
          <cell r="J1051" t="str">
            <v>Secondary</v>
          </cell>
          <cell r="K1051" t="str">
            <v>Has a sixth form</v>
          </cell>
          <cell r="L1051">
            <v>10007045</v>
          </cell>
          <cell r="M1051">
            <v>42348</v>
          </cell>
          <cell r="N1051">
            <v>42348</v>
          </cell>
          <cell r="O1051" t="str">
            <v>Requires Improvement monitoring Visit 2</v>
          </cell>
          <cell r="P1051" t="str">
            <v>Schools - S8</v>
          </cell>
          <cell r="Q1051">
            <v>110489</v>
          </cell>
          <cell r="R1051" t="str">
            <v>NULL</v>
          </cell>
          <cell r="S1051" t="str">
            <v>NULL</v>
          </cell>
          <cell r="T1051" t="str">
            <v>NULL</v>
          </cell>
          <cell r="U1051" t="str">
            <v>NULL</v>
          </cell>
          <cell r="V1051" t="str">
            <v>NULL</v>
          </cell>
          <cell r="W1051" t="str">
            <v>NULL</v>
          </cell>
          <cell r="X1051" t="str">
            <v>NULL</v>
          </cell>
          <cell r="Y1051" t="str">
            <v>NULL</v>
          </cell>
          <cell r="Z1051" t="str">
            <v>NULL</v>
          </cell>
          <cell r="AA1051" t="str">
            <v>NULL</v>
          </cell>
          <cell r="AB1051" t="str">
            <v>NULL</v>
          </cell>
          <cell r="AC1051" t="str">
            <v>NULL</v>
          </cell>
          <cell r="AD1051">
            <v>3</v>
          </cell>
          <cell r="AE1051" t="str">
            <v>NULL</v>
          </cell>
          <cell r="AF1051">
            <v>3</v>
          </cell>
          <cell r="AG1051">
            <v>3</v>
          </cell>
          <cell r="AH1051">
            <v>3</v>
          </cell>
          <cell r="AI1051">
            <v>3</v>
          </cell>
          <cell r="AJ1051" t="str">
            <v>NULL</v>
          </cell>
          <cell r="AK1051">
            <v>9</v>
          </cell>
          <cell r="AL1051">
            <v>2</v>
          </cell>
        </row>
        <row r="1052">
          <cell r="A1052">
            <v>137377</v>
          </cell>
          <cell r="B1052">
            <v>8734603</v>
          </cell>
          <cell r="C1052" t="str">
            <v>Abbey College, Ramsey</v>
          </cell>
          <cell r="D1052" t="str">
            <v>East of England</v>
          </cell>
          <cell r="E1052" t="str">
            <v>East of England</v>
          </cell>
          <cell r="F1052" t="str">
            <v>Cambridgeshire</v>
          </cell>
          <cell r="G1052" t="str">
            <v>North West Cambridgeshire</v>
          </cell>
          <cell r="H1052" t="str">
            <v>PE26 1DG</v>
          </cell>
          <cell r="I1052" t="str">
            <v>Academy Converter</v>
          </cell>
          <cell r="J1052" t="str">
            <v>Secondary</v>
          </cell>
          <cell r="K1052" t="str">
            <v>Has a sixth form</v>
          </cell>
          <cell r="L1052">
            <v>10008873</v>
          </cell>
          <cell r="M1052">
            <v>42321</v>
          </cell>
          <cell r="N1052">
            <v>42321</v>
          </cell>
          <cell r="O1052" t="str">
            <v>S8 No Formal Designation Visit</v>
          </cell>
          <cell r="P1052" t="str">
            <v>Schools - S8</v>
          </cell>
          <cell r="Q1052">
            <v>131205</v>
          </cell>
          <cell r="R1052" t="str">
            <v>NULL</v>
          </cell>
          <cell r="S1052" t="str">
            <v>NULL</v>
          </cell>
          <cell r="T1052" t="str">
            <v>NULL</v>
          </cell>
          <cell r="U1052" t="str">
            <v>NULL</v>
          </cell>
          <cell r="V1052" t="str">
            <v>NULL</v>
          </cell>
          <cell r="W1052" t="str">
            <v>NULL</v>
          </cell>
          <cell r="X1052" t="str">
            <v>NULL</v>
          </cell>
          <cell r="Y1052" t="str">
            <v>NULL</v>
          </cell>
          <cell r="Z1052" t="str">
            <v>NULL</v>
          </cell>
          <cell r="AA1052" t="str">
            <v>NULL</v>
          </cell>
          <cell r="AB1052" t="str">
            <v>NULL</v>
          </cell>
          <cell r="AC1052" t="str">
            <v>NULL</v>
          </cell>
          <cell r="AD1052">
            <v>3</v>
          </cell>
          <cell r="AE1052" t="str">
            <v>NULL</v>
          </cell>
          <cell r="AF1052">
            <v>3</v>
          </cell>
          <cell r="AG1052">
            <v>3</v>
          </cell>
          <cell r="AH1052">
            <v>2</v>
          </cell>
          <cell r="AI1052">
            <v>2</v>
          </cell>
          <cell r="AJ1052" t="str">
            <v>NULL</v>
          </cell>
          <cell r="AK1052" t="str">
            <v>NULL</v>
          </cell>
          <cell r="AL1052" t="str">
            <v>NULL</v>
          </cell>
        </row>
        <row r="1053">
          <cell r="A1053">
            <v>137400</v>
          </cell>
          <cell r="B1053">
            <v>3734253</v>
          </cell>
          <cell r="C1053" t="str">
            <v>Yewlands Technology College</v>
          </cell>
          <cell r="D1053" t="str">
            <v>Yorkshire and the Humber</v>
          </cell>
          <cell r="E1053" t="str">
            <v>North East, Yorkshire and the Humber</v>
          </cell>
          <cell r="F1053" t="str">
            <v>Sheffield</v>
          </cell>
          <cell r="G1053" t="str">
            <v>Sheffield, Brightside and Hillsborough</v>
          </cell>
          <cell r="H1053" t="str">
            <v>S35 8NN</v>
          </cell>
          <cell r="I1053" t="str">
            <v>Academy Converter</v>
          </cell>
          <cell r="J1053" t="str">
            <v>Secondary</v>
          </cell>
          <cell r="K1053" t="str">
            <v>Does not have a sixth form</v>
          </cell>
          <cell r="L1053">
            <v>10001632</v>
          </cell>
          <cell r="M1053">
            <v>42283</v>
          </cell>
          <cell r="N1053">
            <v>42284</v>
          </cell>
          <cell r="O1053" t="str">
            <v>Serious Weaknesses S5 Reinspection</v>
          </cell>
          <cell r="P1053" t="str">
            <v>Schools - S5</v>
          </cell>
          <cell r="Q1053">
            <v>107136</v>
          </cell>
          <cell r="R1053">
            <v>4</v>
          </cell>
          <cell r="S1053" t="str">
            <v>SM</v>
          </cell>
          <cell r="T1053">
            <v>4</v>
          </cell>
          <cell r="U1053">
            <v>4</v>
          </cell>
          <cell r="V1053">
            <v>3</v>
          </cell>
          <cell r="W1053">
            <v>4</v>
          </cell>
          <cell r="X1053" t="str">
            <v>NULL</v>
          </cell>
          <cell r="Y1053" t="str">
            <v>NULL</v>
          </cell>
          <cell r="Z1053" t="str">
            <v>NULL</v>
          </cell>
          <cell r="AA1053" t="str">
            <v>NULL</v>
          </cell>
          <cell r="AB1053" t="str">
            <v>NULL</v>
          </cell>
          <cell r="AC1053" t="str">
            <v>NULL</v>
          </cell>
          <cell r="AD1053">
            <v>4</v>
          </cell>
          <cell r="AE1053" t="str">
            <v>SWK</v>
          </cell>
          <cell r="AF1053">
            <v>4</v>
          </cell>
          <cell r="AG1053">
            <v>4</v>
          </cell>
          <cell r="AH1053">
            <v>3</v>
          </cell>
          <cell r="AI1053">
            <v>3</v>
          </cell>
          <cell r="AJ1053" t="str">
            <v>NULL</v>
          </cell>
          <cell r="AK1053" t="str">
            <v>NULL</v>
          </cell>
          <cell r="AL1053" t="str">
            <v>NULL</v>
          </cell>
        </row>
        <row r="1054">
          <cell r="A1054">
            <v>137415</v>
          </cell>
          <cell r="B1054">
            <v>8842095</v>
          </cell>
          <cell r="C1054" t="str">
            <v>Kingstone and Thruxton Primary School</v>
          </cell>
          <cell r="D1054" t="str">
            <v>West Midlands</v>
          </cell>
          <cell r="E1054" t="str">
            <v>West Midlands</v>
          </cell>
          <cell r="F1054" t="str">
            <v>Herefordshire</v>
          </cell>
          <cell r="G1054" t="str">
            <v>Hereford and South Herefordshire</v>
          </cell>
          <cell r="H1054" t="str">
            <v>HR2 9HJ</v>
          </cell>
          <cell r="I1054" t="str">
            <v>Academy Converter</v>
          </cell>
          <cell r="J1054" t="str">
            <v>Primary</v>
          </cell>
          <cell r="K1054" t="str">
            <v>Not applicable</v>
          </cell>
          <cell r="L1054">
            <v>10006694</v>
          </cell>
          <cell r="M1054">
            <v>42292</v>
          </cell>
          <cell r="N1054">
            <v>42292</v>
          </cell>
          <cell r="O1054" t="str">
            <v>Requires Improvement monitoring Visit 1</v>
          </cell>
          <cell r="P1054" t="str">
            <v>Schools - S8</v>
          </cell>
          <cell r="Q1054">
            <v>116700</v>
          </cell>
          <cell r="R1054" t="str">
            <v>NULL</v>
          </cell>
          <cell r="S1054" t="str">
            <v>NULL</v>
          </cell>
          <cell r="T1054" t="str">
            <v>NULL</v>
          </cell>
          <cell r="U1054" t="str">
            <v>NULL</v>
          </cell>
          <cell r="V1054" t="str">
            <v>NULL</v>
          </cell>
          <cell r="W1054" t="str">
            <v>NULL</v>
          </cell>
          <cell r="X1054" t="str">
            <v>NULL</v>
          </cell>
          <cell r="Y1054" t="str">
            <v>NULL</v>
          </cell>
          <cell r="Z1054" t="str">
            <v>NULL</v>
          </cell>
          <cell r="AA1054" t="str">
            <v>NULL</v>
          </cell>
          <cell r="AB1054" t="str">
            <v>NULL</v>
          </cell>
          <cell r="AC1054" t="str">
            <v>NULL</v>
          </cell>
          <cell r="AD1054">
            <v>3</v>
          </cell>
          <cell r="AE1054" t="str">
            <v>NULL</v>
          </cell>
          <cell r="AF1054">
            <v>3</v>
          </cell>
          <cell r="AG1054">
            <v>3</v>
          </cell>
          <cell r="AH1054">
            <v>3</v>
          </cell>
          <cell r="AI1054">
            <v>3</v>
          </cell>
          <cell r="AJ1054" t="str">
            <v>NULL</v>
          </cell>
          <cell r="AK1054">
            <v>2</v>
          </cell>
          <cell r="AL1054">
            <v>9</v>
          </cell>
        </row>
        <row r="1055">
          <cell r="A1055">
            <v>137434</v>
          </cell>
          <cell r="B1055">
            <v>8734038</v>
          </cell>
          <cell r="C1055" t="str">
            <v>Cottenham Village College</v>
          </cell>
          <cell r="D1055" t="str">
            <v>East of England</v>
          </cell>
          <cell r="E1055" t="str">
            <v>East of England</v>
          </cell>
          <cell r="F1055" t="str">
            <v>Cambridgeshire</v>
          </cell>
          <cell r="G1055" t="str">
            <v>South Cambridgeshire</v>
          </cell>
          <cell r="H1055" t="str">
            <v>CB24 8UA</v>
          </cell>
          <cell r="I1055" t="str">
            <v>Academy Converter</v>
          </cell>
          <cell r="J1055" t="str">
            <v>Secondary</v>
          </cell>
          <cell r="K1055" t="str">
            <v>Has a sixth form</v>
          </cell>
          <cell r="L1055">
            <v>10001954</v>
          </cell>
          <cell r="M1055">
            <v>42332</v>
          </cell>
          <cell r="N1055">
            <v>42333</v>
          </cell>
          <cell r="O1055" t="str">
            <v>Requires Improvement S5 Reinspection Visit 1</v>
          </cell>
          <cell r="P1055" t="str">
            <v>Schools - S5</v>
          </cell>
          <cell r="Q1055">
            <v>110867</v>
          </cell>
          <cell r="R1055">
            <v>2</v>
          </cell>
          <cell r="S1055" t="str">
            <v>NULL</v>
          </cell>
          <cell r="T1055">
            <v>2</v>
          </cell>
          <cell r="U1055">
            <v>2</v>
          </cell>
          <cell r="V1055">
            <v>2</v>
          </cell>
          <cell r="W1055">
            <v>2</v>
          </cell>
          <cell r="X1055" t="str">
            <v>NULL</v>
          </cell>
          <cell r="Y1055" t="str">
            <v>NULL</v>
          </cell>
          <cell r="Z1055">
            <v>1</v>
          </cell>
          <cell r="AA1055" t="str">
            <v>NULL</v>
          </cell>
          <cell r="AB1055" t="str">
            <v>NULL</v>
          </cell>
          <cell r="AC1055" t="str">
            <v>NULL</v>
          </cell>
          <cell r="AD1055">
            <v>3</v>
          </cell>
          <cell r="AE1055" t="str">
            <v>NULL</v>
          </cell>
          <cell r="AF1055">
            <v>3</v>
          </cell>
          <cell r="AG1055">
            <v>3</v>
          </cell>
          <cell r="AH1055">
            <v>2</v>
          </cell>
          <cell r="AI1055">
            <v>3</v>
          </cell>
          <cell r="AJ1055" t="str">
            <v>NULL</v>
          </cell>
          <cell r="AK1055" t="str">
            <v>NULL</v>
          </cell>
          <cell r="AL1055" t="str">
            <v>NULL</v>
          </cell>
        </row>
        <row r="1056">
          <cell r="A1056">
            <v>137457</v>
          </cell>
          <cell r="B1056">
            <v>9294424</v>
          </cell>
          <cell r="C1056" t="str">
            <v>Cramlington Learning Village</v>
          </cell>
          <cell r="D1056" t="str">
            <v>North East</v>
          </cell>
          <cell r="E1056" t="str">
            <v>North East, Yorkshire and the Humber</v>
          </cell>
          <cell r="F1056" t="str">
            <v>Northumberland</v>
          </cell>
          <cell r="G1056" t="str">
            <v>Blyth Valley</v>
          </cell>
          <cell r="H1056" t="str">
            <v>NE23 6BN</v>
          </cell>
          <cell r="I1056" t="str">
            <v>Academy Converter</v>
          </cell>
          <cell r="J1056" t="str">
            <v>Secondary</v>
          </cell>
          <cell r="K1056" t="str">
            <v>Has a sixth form</v>
          </cell>
          <cell r="L1056">
            <v>10006893</v>
          </cell>
          <cell r="M1056">
            <v>42347</v>
          </cell>
          <cell r="N1056">
            <v>42348</v>
          </cell>
          <cell r="O1056" t="str">
            <v>Schools into Special Measures Visit 1</v>
          </cell>
          <cell r="P1056" t="str">
            <v>Schools - S8</v>
          </cell>
          <cell r="Q1056">
            <v>122357</v>
          </cell>
          <cell r="R1056" t="str">
            <v>NULL</v>
          </cell>
          <cell r="S1056" t="str">
            <v>NULL</v>
          </cell>
          <cell r="T1056" t="str">
            <v>NULL</v>
          </cell>
          <cell r="U1056" t="str">
            <v>NULL</v>
          </cell>
          <cell r="V1056" t="str">
            <v>NULL</v>
          </cell>
          <cell r="W1056" t="str">
            <v>NULL</v>
          </cell>
          <cell r="X1056" t="str">
            <v>NULL</v>
          </cell>
          <cell r="Y1056" t="str">
            <v>NULL</v>
          </cell>
          <cell r="Z1056" t="str">
            <v>NULL</v>
          </cell>
          <cell r="AA1056" t="str">
            <v>NULL</v>
          </cell>
          <cell r="AB1056" t="str">
            <v>NULL</v>
          </cell>
          <cell r="AC1056" t="str">
            <v>NULL</v>
          </cell>
          <cell r="AD1056">
            <v>4</v>
          </cell>
          <cell r="AE1056" t="str">
            <v>SM</v>
          </cell>
          <cell r="AF1056">
            <v>4</v>
          </cell>
          <cell r="AG1056">
            <v>4</v>
          </cell>
          <cell r="AH1056">
            <v>4</v>
          </cell>
          <cell r="AI1056">
            <v>4</v>
          </cell>
          <cell r="AJ1056" t="str">
            <v>NULL</v>
          </cell>
          <cell r="AK1056">
            <v>9</v>
          </cell>
          <cell r="AL1056">
            <v>2</v>
          </cell>
        </row>
        <row r="1057">
          <cell r="A1057">
            <v>137470</v>
          </cell>
          <cell r="B1057">
            <v>8657015</v>
          </cell>
          <cell r="C1057" t="str">
            <v>Springfields Academy</v>
          </cell>
          <cell r="D1057" t="str">
            <v>South West</v>
          </cell>
          <cell r="E1057" t="str">
            <v>South West</v>
          </cell>
          <cell r="F1057" t="str">
            <v>Wiltshire</v>
          </cell>
          <cell r="G1057" t="str">
            <v>North Wiltshire</v>
          </cell>
          <cell r="H1057" t="str">
            <v>SN11 0DS</v>
          </cell>
          <cell r="I1057" t="str">
            <v>Academy Special Converter</v>
          </cell>
          <cell r="J1057" t="str">
            <v>Special</v>
          </cell>
          <cell r="K1057" t="str">
            <v>Not applicable</v>
          </cell>
          <cell r="L1057">
            <v>10001565</v>
          </cell>
          <cell r="M1057">
            <v>42277</v>
          </cell>
          <cell r="N1057">
            <v>42278</v>
          </cell>
          <cell r="O1057" t="str">
            <v>S8 No Formal Designation Visit</v>
          </cell>
          <cell r="P1057" t="str">
            <v>Schools - S8</v>
          </cell>
          <cell r="Q1057">
            <v>126557</v>
          </cell>
          <cell r="R1057" t="str">
            <v>NULL</v>
          </cell>
          <cell r="S1057" t="str">
            <v>NULL</v>
          </cell>
          <cell r="T1057" t="str">
            <v>NULL</v>
          </cell>
          <cell r="U1057" t="str">
            <v>NULL</v>
          </cell>
          <cell r="V1057" t="str">
            <v>NULL</v>
          </cell>
          <cell r="W1057" t="str">
            <v>NULL</v>
          </cell>
          <cell r="X1057" t="str">
            <v>NULL</v>
          </cell>
          <cell r="Y1057" t="str">
            <v>NULL</v>
          </cell>
          <cell r="Z1057" t="str">
            <v>NULL</v>
          </cell>
          <cell r="AA1057" t="str">
            <v>NULL</v>
          </cell>
          <cell r="AB1057" t="str">
            <v>NULL</v>
          </cell>
          <cell r="AC1057" t="str">
            <v>NULL</v>
          </cell>
          <cell r="AD1057">
            <v>1</v>
          </cell>
          <cell r="AE1057" t="str">
            <v>NULL</v>
          </cell>
          <cell r="AF1057">
            <v>1</v>
          </cell>
          <cell r="AG1057">
            <v>1</v>
          </cell>
          <cell r="AH1057">
            <v>1</v>
          </cell>
          <cell r="AI1057">
            <v>1</v>
          </cell>
          <cell r="AJ1057" t="str">
            <v>NULL</v>
          </cell>
          <cell r="AK1057" t="str">
            <v>NULL</v>
          </cell>
          <cell r="AL1057" t="str">
            <v>NULL</v>
          </cell>
        </row>
        <row r="1058">
          <cell r="A1058">
            <v>137472</v>
          </cell>
          <cell r="B1058">
            <v>3714029</v>
          </cell>
          <cell r="C1058" t="str">
            <v>Don Valley Academy and Performing Arts College</v>
          </cell>
          <cell r="D1058" t="str">
            <v>Yorkshire and the Humber</v>
          </cell>
          <cell r="E1058" t="str">
            <v>North East, Yorkshire and the Humber</v>
          </cell>
          <cell r="F1058" t="str">
            <v>Doncaster</v>
          </cell>
          <cell r="G1058" t="str">
            <v>Doncaster North</v>
          </cell>
          <cell r="H1058" t="str">
            <v>DN5 9DD</v>
          </cell>
          <cell r="I1058" t="str">
            <v>Academy Converter</v>
          </cell>
          <cell r="J1058" t="str">
            <v>Secondary</v>
          </cell>
          <cell r="K1058" t="str">
            <v>Has a sixth form</v>
          </cell>
          <cell r="L1058">
            <v>10004024</v>
          </cell>
          <cell r="M1058">
            <v>42332</v>
          </cell>
          <cell r="N1058">
            <v>42333</v>
          </cell>
          <cell r="O1058" t="str">
            <v>Schools into Special Measures Visit 3</v>
          </cell>
          <cell r="P1058" t="str">
            <v>Schools - S8</v>
          </cell>
          <cell r="Q1058">
            <v>106786</v>
          </cell>
          <cell r="R1058" t="str">
            <v>NULL</v>
          </cell>
          <cell r="S1058" t="str">
            <v>NULL</v>
          </cell>
          <cell r="T1058" t="str">
            <v>NULL</v>
          </cell>
          <cell r="U1058" t="str">
            <v>NULL</v>
          </cell>
          <cell r="V1058" t="str">
            <v>NULL</v>
          </cell>
          <cell r="W1058" t="str">
            <v>NULL</v>
          </cell>
          <cell r="X1058" t="str">
            <v>NULL</v>
          </cell>
          <cell r="Y1058" t="str">
            <v>NULL</v>
          </cell>
          <cell r="Z1058" t="str">
            <v>NULL</v>
          </cell>
          <cell r="AA1058" t="str">
            <v>NULL</v>
          </cell>
          <cell r="AB1058" t="str">
            <v>NULL</v>
          </cell>
          <cell r="AC1058" t="str">
            <v>NULL</v>
          </cell>
          <cell r="AD1058">
            <v>4</v>
          </cell>
          <cell r="AE1058" t="str">
            <v>SM</v>
          </cell>
          <cell r="AF1058">
            <v>4</v>
          </cell>
          <cell r="AG1058">
            <v>4</v>
          </cell>
          <cell r="AH1058">
            <v>3</v>
          </cell>
          <cell r="AI1058">
            <v>4</v>
          </cell>
          <cell r="AJ1058" t="str">
            <v>NULL</v>
          </cell>
          <cell r="AK1058">
            <v>9</v>
          </cell>
          <cell r="AL1058">
            <v>3</v>
          </cell>
        </row>
        <row r="1059">
          <cell r="A1059">
            <v>137494</v>
          </cell>
          <cell r="B1059">
            <v>8737000</v>
          </cell>
          <cell r="C1059" t="str">
            <v>Trinity School</v>
          </cell>
          <cell r="D1059" t="str">
            <v>East of England</v>
          </cell>
          <cell r="E1059" t="str">
            <v>East of England</v>
          </cell>
          <cell r="F1059" t="str">
            <v>Cambridgeshire</v>
          </cell>
          <cell r="G1059" t="str">
            <v>South Cambridgeshire</v>
          </cell>
          <cell r="H1059" t="str">
            <v>CB22 6SA</v>
          </cell>
          <cell r="I1059" t="str">
            <v>Community Special School</v>
          </cell>
          <cell r="J1059" t="str">
            <v>Special</v>
          </cell>
          <cell r="K1059" t="str">
            <v>Not applicable</v>
          </cell>
          <cell r="L1059">
            <v>10004009</v>
          </cell>
          <cell r="M1059">
            <v>42276</v>
          </cell>
          <cell r="N1059">
            <v>42277</v>
          </cell>
          <cell r="O1059" t="str">
            <v>Schools into Special Measures Visit 3</v>
          </cell>
          <cell r="P1059" t="str">
            <v>Schools - S8</v>
          </cell>
          <cell r="Q1059" t="str">
            <v>NULL</v>
          </cell>
          <cell r="R1059" t="str">
            <v>NULL</v>
          </cell>
          <cell r="S1059" t="str">
            <v>NULL</v>
          </cell>
          <cell r="T1059" t="str">
            <v>NULL</v>
          </cell>
          <cell r="U1059" t="str">
            <v>NULL</v>
          </cell>
          <cell r="V1059" t="str">
            <v>NULL</v>
          </cell>
          <cell r="W1059" t="str">
            <v>NULL</v>
          </cell>
          <cell r="X1059" t="str">
            <v>NULL</v>
          </cell>
          <cell r="Y1059" t="str">
            <v>NULL</v>
          </cell>
          <cell r="Z1059" t="str">
            <v>NULL</v>
          </cell>
          <cell r="AA1059" t="str">
            <v>NULL</v>
          </cell>
          <cell r="AB1059" t="str">
            <v>NULL</v>
          </cell>
          <cell r="AC1059" t="str">
            <v>NULL</v>
          </cell>
          <cell r="AD1059">
            <v>4</v>
          </cell>
          <cell r="AE1059" t="str">
            <v>SM</v>
          </cell>
          <cell r="AF1059">
            <v>4</v>
          </cell>
          <cell r="AG1059">
            <v>4</v>
          </cell>
          <cell r="AH1059">
            <v>4</v>
          </cell>
          <cell r="AI1059">
            <v>4</v>
          </cell>
          <cell r="AJ1059" t="str">
            <v>NULL</v>
          </cell>
          <cell r="AK1059">
            <v>9</v>
          </cell>
          <cell r="AL1059">
            <v>9</v>
          </cell>
        </row>
        <row r="1060">
          <cell r="A1060">
            <v>137517</v>
          </cell>
          <cell r="B1060">
            <v>9082704</v>
          </cell>
          <cell r="C1060" t="str">
            <v>Harrowbarrow School</v>
          </cell>
          <cell r="D1060" t="str">
            <v>South West</v>
          </cell>
          <cell r="E1060" t="str">
            <v>South West</v>
          </cell>
          <cell r="F1060" t="str">
            <v>Cornwall</v>
          </cell>
          <cell r="G1060" t="str">
            <v>South East Cornwall</v>
          </cell>
          <cell r="H1060" t="str">
            <v>PL17 8BQ</v>
          </cell>
          <cell r="I1060" t="str">
            <v>Academy Converter</v>
          </cell>
          <cell r="J1060" t="str">
            <v>Primary</v>
          </cell>
          <cell r="K1060" t="str">
            <v>Not applicable</v>
          </cell>
          <cell r="L1060">
            <v>10007301</v>
          </cell>
          <cell r="M1060">
            <v>42326</v>
          </cell>
          <cell r="N1060">
            <v>42327</v>
          </cell>
          <cell r="O1060" t="str">
            <v>Requires Improvement S5 Reinspection Visit 1</v>
          </cell>
          <cell r="P1060" t="str">
            <v>Schools - S5</v>
          </cell>
          <cell r="Q1060">
            <v>111953</v>
          </cell>
          <cell r="R1060">
            <v>2</v>
          </cell>
          <cell r="S1060" t="str">
            <v>NULL</v>
          </cell>
          <cell r="T1060">
            <v>2</v>
          </cell>
          <cell r="U1060">
            <v>2</v>
          </cell>
          <cell r="V1060">
            <v>2</v>
          </cell>
          <cell r="W1060">
            <v>2</v>
          </cell>
          <cell r="X1060" t="str">
            <v>NULL</v>
          </cell>
          <cell r="Y1060">
            <v>2</v>
          </cell>
          <cell r="Z1060" t="str">
            <v>NULL</v>
          </cell>
          <cell r="AA1060" t="str">
            <v>NULL</v>
          </cell>
          <cell r="AB1060" t="str">
            <v>NULL</v>
          </cell>
          <cell r="AC1060" t="str">
            <v>NULL</v>
          </cell>
          <cell r="AD1060">
            <v>3</v>
          </cell>
          <cell r="AE1060" t="str">
            <v>NULL</v>
          </cell>
          <cell r="AF1060">
            <v>3</v>
          </cell>
          <cell r="AG1060">
            <v>3</v>
          </cell>
          <cell r="AH1060">
            <v>2</v>
          </cell>
          <cell r="AI1060">
            <v>3</v>
          </cell>
          <cell r="AJ1060" t="str">
            <v>NULL</v>
          </cell>
          <cell r="AK1060" t="str">
            <v>NULL</v>
          </cell>
          <cell r="AL1060" t="str">
            <v>NULL</v>
          </cell>
        </row>
        <row r="1061">
          <cell r="A1061">
            <v>137522</v>
          </cell>
          <cell r="B1061">
            <v>8225406</v>
          </cell>
          <cell r="C1061" t="str">
            <v>Wootton Upper School</v>
          </cell>
          <cell r="D1061" t="str">
            <v>East of England</v>
          </cell>
          <cell r="E1061" t="str">
            <v>East of England</v>
          </cell>
          <cell r="F1061" t="str">
            <v>Bedford</v>
          </cell>
          <cell r="G1061" t="str">
            <v>Mid Bedfordshire</v>
          </cell>
          <cell r="H1061" t="str">
            <v>MK43 9HT</v>
          </cell>
          <cell r="I1061" t="str">
            <v>Academy Converter</v>
          </cell>
          <cell r="J1061" t="str">
            <v>Secondary</v>
          </cell>
          <cell r="K1061" t="str">
            <v>Has a sixth form</v>
          </cell>
          <cell r="L1061">
            <v>10005598</v>
          </cell>
          <cell r="M1061">
            <v>42346</v>
          </cell>
          <cell r="N1061">
            <v>42347</v>
          </cell>
          <cell r="O1061" t="str">
            <v>Maintained Academy and School Short inspection</v>
          </cell>
          <cell r="P1061" t="str">
            <v>Schools - S8 deemed S5</v>
          </cell>
          <cell r="Q1061">
            <v>109710</v>
          </cell>
          <cell r="R1061">
            <v>3</v>
          </cell>
          <cell r="S1061" t="str">
            <v>NULL</v>
          </cell>
          <cell r="T1061">
            <v>3</v>
          </cell>
          <cell r="U1061">
            <v>3</v>
          </cell>
          <cell r="V1061">
            <v>3</v>
          </cell>
          <cell r="W1061">
            <v>3</v>
          </cell>
          <cell r="X1061" t="str">
            <v>NULL</v>
          </cell>
          <cell r="Y1061" t="str">
            <v>NULL</v>
          </cell>
          <cell r="Z1061">
            <v>3</v>
          </cell>
          <cell r="AA1061" t="str">
            <v>NULL</v>
          </cell>
          <cell r="AB1061" t="str">
            <v>NULL</v>
          </cell>
          <cell r="AC1061" t="str">
            <v>NULL</v>
          </cell>
          <cell r="AD1061">
            <v>2</v>
          </cell>
          <cell r="AE1061" t="str">
            <v>NULL</v>
          </cell>
          <cell r="AF1061">
            <v>2</v>
          </cell>
          <cell r="AG1061">
            <v>2</v>
          </cell>
          <cell r="AH1061">
            <v>2</v>
          </cell>
          <cell r="AI1061">
            <v>1</v>
          </cell>
          <cell r="AJ1061" t="str">
            <v>NULL</v>
          </cell>
          <cell r="AK1061">
            <v>9</v>
          </cell>
          <cell r="AL1061">
            <v>2</v>
          </cell>
        </row>
        <row r="1062">
          <cell r="A1062">
            <v>137536</v>
          </cell>
          <cell r="B1062">
            <v>8914091</v>
          </cell>
          <cell r="C1062" t="str">
            <v>Arnold Hill Academy</v>
          </cell>
          <cell r="D1062" t="str">
            <v>East Midlands</v>
          </cell>
          <cell r="E1062" t="str">
            <v>East Midlands</v>
          </cell>
          <cell r="F1062" t="str">
            <v>Nottinghamshire</v>
          </cell>
          <cell r="G1062" t="str">
            <v>Gedling</v>
          </cell>
          <cell r="H1062" t="str">
            <v>NG5 6NZ</v>
          </cell>
          <cell r="I1062" t="str">
            <v>Academy Converter</v>
          </cell>
          <cell r="J1062" t="str">
            <v>Secondary</v>
          </cell>
          <cell r="K1062" t="str">
            <v>Has a sixth form</v>
          </cell>
          <cell r="L1062">
            <v>10004598</v>
          </cell>
          <cell r="M1062">
            <v>42290</v>
          </cell>
          <cell r="N1062">
            <v>42291</v>
          </cell>
          <cell r="O1062" t="str">
            <v>Serious Weaknesses S5 Reinspection</v>
          </cell>
          <cell r="P1062" t="str">
            <v>Schools - S5</v>
          </cell>
          <cell r="Q1062">
            <v>122847</v>
          </cell>
          <cell r="R1062">
            <v>3</v>
          </cell>
          <cell r="S1062" t="str">
            <v>NULL</v>
          </cell>
          <cell r="T1062">
            <v>3</v>
          </cell>
          <cell r="U1062">
            <v>3</v>
          </cell>
          <cell r="V1062">
            <v>3</v>
          </cell>
          <cell r="W1062">
            <v>3</v>
          </cell>
          <cell r="X1062" t="str">
            <v>NULL</v>
          </cell>
          <cell r="Y1062" t="str">
            <v>NULL</v>
          </cell>
          <cell r="Z1062">
            <v>2</v>
          </cell>
          <cell r="AA1062" t="str">
            <v>NULL</v>
          </cell>
          <cell r="AB1062" t="str">
            <v>NULL</v>
          </cell>
          <cell r="AC1062" t="str">
            <v>NULL</v>
          </cell>
          <cell r="AD1062">
            <v>4</v>
          </cell>
          <cell r="AE1062" t="str">
            <v>SWK</v>
          </cell>
          <cell r="AF1062">
            <v>4</v>
          </cell>
          <cell r="AG1062">
            <v>3</v>
          </cell>
          <cell r="AH1062">
            <v>3</v>
          </cell>
          <cell r="AI1062">
            <v>3</v>
          </cell>
          <cell r="AJ1062" t="str">
            <v>NULL</v>
          </cell>
          <cell r="AK1062" t="str">
            <v>NULL</v>
          </cell>
          <cell r="AL1062" t="str">
            <v>NULL</v>
          </cell>
        </row>
        <row r="1063">
          <cell r="A1063">
            <v>137541</v>
          </cell>
          <cell r="B1063">
            <v>9265407</v>
          </cell>
          <cell r="C1063" t="str">
            <v>Lynn Grove Academy</v>
          </cell>
          <cell r="D1063" t="str">
            <v>East of England</v>
          </cell>
          <cell r="E1063" t="str">
            <v>East of England</v>
          </cell>
          <cell r="F1063" t="str">
            <v>Norfolk</v>
          </cell>
          <cell r="G1063" t="str">
            <v>Great Yarmouth</v>
          </cell>
          <cell r="H1063" t="str">
            <v>NR31 8AP</v>
          </cell>
          <cell r="I1063" t="str">
            <v>Academy Converter</v>
          </cell>
          <cell r="J1063" t="str">
            <v>Secondary</v>
          </cell>
          <cell r="K1063" t="str">
            <v>Does not have a sixth form</v>
          </cell>
          <cell r="L1063">
            <v>10005795</v>
          </cell>
          <cell r="M1063">
            <v>42269</v>
          </cell>
          <cell r="N1063">
            <v>42269</v>
          </cell>
          <cell r="O1063" t="str">
            <v>Requires Improvement monitoring Visit 1</v>
          </cell>
          <cell r="P1063" t="str">
            <v>Schools - S8</v>
          </cell>
          <cell r="Q1063">
            <v>121215</v>
          </cell>
          <cell r="R1063" t="str">
            <v>NULL</v>
          </cell>
          <cell r="S1063" t="str">
            <v>NULL</v>
          </cell>
          <cell r="T1063" t="str">
            <v>NULL</v>
          </cell>
          <cell r="U1063" t="str">
            <v>NULL</v>
          </cell>
          <cell r="V1063" t="str">
            <v>NULL</v>
          </cell>
          <cell r="W1063" t="str">
            <v>NULL</v>
          </cell>
          <cell r="X1063" t="str">
            <v>NULL</v>
          </cell>
          <cell r="Y1063" t="str">
            <v>NULL</v>
          </cell>
          <cell r="Z1063" t="str">
            <v>NULL</v>
          </cell>
          <cell r="AA1063" t="str">
            <v>NULL</v>
          </cell>
          <cell r="AB1063" t="str">
            <v>NULL</v>
          </cell>
          <cell r="AC1063" t="str">
            <v>NULL</v>
          </cell>
          <cell r="AD1063">
            <v>3</v>
          </cell>
          <cell r="AE1063" t="str">
            <v>NULL</v>
          </cell>
          <cell r="AF1063">
            <v>3</v>
          </cell>
          <cell r="AG1063">
            <v>3</v>
          </cell>
          <cell r="AH1063">
            <v>2</v>
          </cell>
          <cell r="AI1063">
            <v>3</v>
          </cell>
          <cell r="AJ1063" t="str">
            <v>NULL</v>
          </cell>
          <cell r="AK1063">
            <v>9</v>
          </cell>
          <cell r="AL1063">
            <v>9</v>
          </cell>
        </row>
        <row r="1064">
          <cell r="A1064">
            <v>137547</v>
          </cell>
          <cell r="B1064">
            <v>8734055</v>
          </cell>
          <cell r="C1064" t="str">
            <v>Witchford Village College</v>
          </cell>
          <cell r="D1064" t="str">
            <v>East of England</v>
          </cell>
          <cell r="E1064" t="str">
            <v>East of England</v>
          </cell>
          <cell r="F1064" t="str">
            <v>Cambridgeshire</v>
          </cell>
          <cell r="G1064" t="str">
            <v>South East Cambridgeshire</v>
          </cell>
          <cell r="H1064" t="str">
            <v>CB6 2JA</v>
          </cell>
          <cell r="I1064" t="str">
            <v>Academy Converter</v>
          </cell>
          <cell r="J1064" t="str">
            <v>Secondary</v>
          </cell>
          <cell r="K1064" t="str">
            <v>Does not have a sixth form</v>
          </cell>
          <cell r="L1064">
            <v>10008878</v>
          </cell>
          <cell r="M1064">
            <v>42313</v>
          </cell>
          <cell r="N1064">
            <v>42313</v>
          </cell>
          <cell r="O1064" t="str">
            <v>Requires Improvement monitoring Visit 2</v>
          </cell>
          <cell r="P1064" t="str">
            <v>Schools - S8</v>
          </cell>
          <cell r="Q1064">
            <v>110871</v>
          </cell>
          <cell r="R1064" t="str">
            <v>NULL</v>
          </cell>
          <cell r="S1064" t="str">
            <v>NULL</v>
          </cell>
          <cell r="T1064" t="str">
            <v>NULL</v>
          </cell>
          <cell r="U1064" t="str">
            <v>NULL</v>
          </cell>
          <cell r="V1064" t="str">
            <v>NULL</v>
          </cell>
          <cell r="W1064" t="str">
            <v>NULL</v>
          </cell>
          <cell r="X1064" t="str">
            <v>NULL</v>
          </cell>
          <cell r="Y1064" t="str">
            <v>NULL</v>
          </cell>
          <cell r="Z1064" t="str">
            <v>NULL</v>
          </cell>
          <cell r="AA1064" t="str">
            <v>NULL</v>
          </cell>
          <cell r="AB1064" t="str">
            <v>NULL</v>
          </cell>
          <cell r="AC1064" t="str">
            <v>NULL</v>
          </cell>
          <cell r="AD1064">
            <v>3</v>
          </cell>
          <cell r="AE1064" t="str">
            <v>NULL</v>
          </cell>
          <cell r="AF1064">
            <v>3</v>
          </cell>
          <cell r="AG1064">
            <v>3</v>
          </cell>
          <cell r="AH1064">
            <v>3</v>
          </cell>
          <cell r="AI1064">
            <v>3</v>
          </cell>
          <cell r="AJ1064" t="str">
            <v>NULL</v>
          </cell>
          <cell r="AK1064">
            <v>9</v>
          </cell>
          <cell r="AL1064">
            <v>9</v>
          </cell>
        </row>
        <row r="1065">
          <cell r="A1065">
            <v>137582</v>
          </cell>
          <cell r="B1065">
            <v>8964000</v>
          </cell>
          <cell r="C1065" t="str">
            <v>University of Chester Academy Northwich</v>
          </cell>
          <cell r="D1065" t="str">
            <v>North West</v>
          </cell>
          <cell r="E1065" t="str">
            <v>North West</v>
          </cell>
          <cell r="F1065" t="str">
            <v>Cheshire West and Chester</v>
          </cell>
          <cell r="G1065" t="str">
            <v>Tatton</v>
          </cell>
          <cell r="H1065" t="str">
            <v>CW9 7DT</v>
          </cell>
          <cell r="I1065" t="str">
            <v>Academy Sponsor Led</v>
          </cell>
          <cell r="J1065" t="str">
            <v>Secondary</v>
          </cell>
          <cell r="K1065" t="str">
            <v>Not applicable</v>
          </cell>
          <cell r="L1065">
            <v>10005420</v>
          </cell>
          <cell r="M1065">
            <v>42339</v>
          </cell>
          <cell r="N1065">
            <v>42340</v>
          </cell>
          <cell r="O1065" t="str">
            <v>Schools into Special Measures Visit 5</v>
          </cell>
          <cell r="P1065" t="str">
            <v>Schools - S8 deemed S5</v>
          </cell>
          <cell r="Q1065" t="str">
            <v>NULL</v>
          </cell>
          <cell r="R1065">
            <v>3</v>
          </cell>
          <cell r="S1065" t="str">
            <v>NULL</v>
          </cell>
          <cell r="T1065">
            <v>3</v>
          </cell>
          <cell r="U1065">
            <v>3</v>
          </cell>
          <cell r="V1065">
            <v>2</v>
          </cell>
          <cell r="W1065">
            <v>2</v>
          </cell>
          <cell r="X1065" t="str">
            <v>NULL</v>
          </cell>
          <cell r="Y1065" t="str">
            <v>NULL</v>
          </cell>
          <cell r="Z1065" t="str">
            <v>NULL</v>
          </cell>
          <cell r="AA1065" t="str">
            <v>NULL</v>
          </cell>
          <cell r="AB1065" t="str">
            <v>NULL</v>
          </cell>
          <cell r="AC1065" t="str">
            <v>NULL</v>
          </cell>
          <cell r="AD1065">
            <v>4</v>
          </cell>
          <cell r="AE1065" t="str">
            <v>SM</v>
          </cell>
          <cell r="AF1065">
            <v>4</v>
          </cell>
          <cell r="AG1065">
            <v>4</v>
          </cell>
          <cell r="AH1065">
            <v>3</v>
          </cell>
          <cell r="AI1065">
            <v>4</v>
          </cell>
          <cell r="AJ1065" t="str">
            <v>NULL</v>
          </cell>
          <cell r="AK1065" t="str">
            <v>NULL</v>
          </cell>
          <cell r="AL1065" t="str">
            <v>NULL</v>
          </cell>
        </row>
        <row r="1066">
          <cell r="A1066">
            <v>137596</v>
          </cell>
          <cell r="B1066">
            <v>3731100</v>
          </cell>
          <cell r="C1066" t="str">
            <v>Sheffield Inclusion Centre</v>
          </cell>
          <cell r="D1066" t="str">
            <v>Yorkshire and the Humber</v>
          </cell>
          <cell r="E1066" t="str">
            <v>North East, Yorkshire and the Humber</v>
          </cell>
          <cell r="F1066" t="str">
            <v>Sheffield</v>
          </cell>
          <cell r="G1066" t="str">
            <v>Sheffield, Heeley</v>
          </cell>
          <cell r="H1066" t="str">
            <v>S2 2JQ</v>
          </cell>
          <cell r="I1066" t="str">
            <v>Pupil Referral Unit</v>
          </cell>
          <cell r="J1066" t="str">
            <v>PRU</v>
          </cell>
          <cell r="K1066" t="str">
            <v>Not applicable</v>
          </cell>
          <cell r="L1066">
            <v>10006718</v>
          </cell>
          <cell r="M1066">
            <v>42268</v>
          </cell>
          <cell r="N1066">
            <v>42269</v>
          </cell>
          <cell r="O1066" t="str">
            <v>Requires Improvement monitoring Visit 1</v>
          </cell>
          <cell r="P1066" t="str">
            <v>Schools - S8</v>
          </cell>
          <cell r="Q1066" t="str">
            <v>NULL</v>
          </cell>
          <cell r="R1066" t="str">
            <v>NULL</v>
          </cell>
          <cell r="S1066" t="str">
            <v>NULL</v>
          </cell>
          <cell r="T1066" t="str">
            <v>NULL</v>
          </cell>
          <cell r="U1066" t="str">
            <v>NULL</v>
          </cell>
          <cell r="V1066" t="str">
            <v>NULL</v>
          </cell>
          <cell r="W1066" t="str">
            <v>NULL</v>
          </cell>
          <cell r="X1066" t="str">
            <v>NULL</v>
          </cell>
          <cell r="Y1066" t="str">
            <v>NULL</v>
          </cell>
          <cell r="Z1066" t="str">
            <v>NULL</v>
          </cell>
          <cell r="AA1066" t="str">
            <v>NULL</v>
          </cell>
          <cell r="AB1066" t="str">
            <v>NULL</v>
          </cell>
          <cell r="AC1066" t="str">
            <v>NULL</v>
          </cell>
          <cell r="AD1066">
            <v>3</v>
          </cell>
          <cell r="AE1066" t="str">
            <v>NULL</v>
          </cell>
          <cell r="AF1066">
            <v>3</v>
          </cell>
          <cell r="AG1066">
            <v>3</v>
          </cell>
          <cell r="AH1066">
            <v>3</v>
          </cell>
          <cell r="AI1066">
            <v>3</v>
          </cell>
          <cell r="AJ1066" t="str">
            <v>NULL</v>
          </cell>
          <cell r="AK1066">
            <v>9</v>
          </cell>
          <cell r="AL1066">
            <v>9</v>
          </cell>
        </row>
        <row r="1067">
          <cell r="A1067">
            <v>137603</v>
          </cell>
          <cell r="B1067">
            <v>3714033</v>
          </cell>
          <cell r="C1067" t="str">
            <v>Ridgewood School</v>
          </cell>
          <cell r="D1067" t="str">
            <v>Yorkshire and the Humber</v>
          </cell>
          <cell r="E1067" t="str">
            <v>North East, Yorkshire and the Humber</v>
          </cell>
          <cell r="F1067" t="str">
            <v>Doncaster</v>
          </cell>
          <cell r="G1067" t="str">
            <v>Doncaster North</v>
          </cell>
          <cell r="H1067" t="str">
            <v>DN5 7UB</v>
          </cell>
          <cell r="I1067" t="str">
            <v>Academy Converter</v>
          </cell>
          <cell r="J1067" t="str">
            <v>Secondary</v>
          </cell>
          <cell r="K1067" t="str">
            <v>Has a sixth form</v>
          </cell>
          <cell r="L1067">
            <v>10002158</v>
          </cell>
          <cell r="M1067">
            <v>42298</v>
          </cell>
          <cell r="N1067">
            <v>42299</v>
          </cell>
          <cell r="O1067" t="str">
            <v>Requires Improvement S5 Reinspection Visit 1</v>
          </cell>
          <cell r="P1067" t="str">
            <v>Schools - S5</v>
          </cell>
          <cell r="Q1067">
            <v>106789</v>
          </cell>
          <cell r="R1067">
            <v>2</v>
          </cell>
          <cell r="S1067" t="str">
            <v>NULL</v>
          </cell>
          <cell r="T1067">
            <v>2</v>
          </cell>
          <cell r="U1067">
            <v>2</v>
          </cell>
          <cell r="V1067">
            <v>2</v>
          </cell>
          <cell r="W1067">
            <v>2</v>
          </cell>
          <cell r="X1067" t="str">
            <v>NULL</v>
          </cell>
          <cell r="Y1067" t="str">
            <v>NULL</v>
          </cell>
          <cell r="Z1067">
            <v>1</v>
          </cell>
          <cell r="AA1067" t="str">
            <v>NULL</v>
          </cell>
          <cell r="AB1067" t="str">
            <v>NULL</v>
          </cell>
          <cell r="AC1067" t="str">
            <v>NULL</v>
          </cell>
          <cell r="AD1067">
            <v>3</v>
          </cell>
          <cell r="AE1067" t="str">
            <v>NULL</v>
          </cell>
          <cell r="AF1067">
            <v>3</v>
          </cell>
          <cell r="AG1067">
            <v>3</v>
          </cell>
          <cell r="AH1067">
            <v>2</v>
          </cell>
          <cell r="AI1067">
            <v>3</v>
          </cell>
          <cell r="AJ1067" t="str">
            <v>NULL</v>
          </cell>
          <cell r="AK1067" t="str">
            <v>NULL</v>
          </cell>
          <cell r="AL1067" t="str">
            <v>NULL</v>
          </cell>
        </row>
        <row r="1068">
          <cell r="A1068">
            <v>137608</v>
          </cell>
          <cell r="B1068">
            <v>8844022</v>
          </cell>
          <cell r="C1068" t="str">
            <v>Lady Hawkins' School</v>
          </cell>
          <cell r="D1068" t="str">
            <v>West Midlands</v>
          </cell>
          <cell r="E1068" t="str">
            <v>West Midlands</v>
          </cell>
          <cell r="F1068" t="str">
            <v>Herefordshire</v>
          </cell>
          <cell r="G1068" t="str">
            <v>North Herefordshire</v>
          </cell>
          <cell r="H1068" t="str">
            <v>HR5 3AR</v>
          </cell>
          <cell r="I1068" t="str">
            <v>Academy Converter</v>
          </cell>
          <cell r="J1068" t="str">
            <v>Secondary</v>
          </cell>
          <cell r="K1068" t="str">
            <v>Has a sixth form</v>
          </cell>
          <cell r="L1068">
            <v>10002507</v>
          </cell>
          <cell r="M1068">
            <v>42334</v>
          </cell>
          <cell r="N1068">
            <v>42335</v>
          </cell>
          <cell r="O1068" t="str">
            <v>Requires Improvement S5 Reinspection Visit 1</v>
          </cell>
          <cell r="P1068" t="str">
            <v>Schools - S5</v>
          </cell>
          <cell r="Q1068">
            <v>116940</v>
          </cell>
          <cell r="R1068">
            <v>3</v>
          </cell>
          <cell r="S1068" t="str">
            <v>NULL</v>
          </cell>
          <cell r="T1068">
            <v>3</v>
          </cell>
          <cell r="U1068">
            <v>2</v>
          </cell>
          <cell r="V1068">
            <v>2</v>
          </cell>
          <cell r="W1068">
            <v>3</v>
          </cell>
          <cell r="X1068" t="str">
            <v>NULL</v>
          </cell>
          <cell r="Y1068" t="str">
            <v>NULL</v>
          </cell>
          <cell r="Z1068">
            <v>2</v>
          </cell>
          <cell r="AA1068" t="str">
            <v>NULL</v>
          </cell>
          <cell r="AB1068" t="str">
            <v>NULL</v>
          </cell>
          <cell r="AC1068" t="str">
            <v>NULL</v>
          </cell>
          <cell r="AD1068">
            <v>3</v>
          </cell>
          <cell r="AE1068" t="str">
            <v>NULL</v>
          </cell>
          <cell r="AF1068">
            <v>3</v>
          </cell>
          <cell r="AG1068">
            <v>3</v>
          </cell>
          <cell r="AH1068">
            <v>2</v>
          </cell>
          <cell r="AI1068">
            <v>3</v>
          </cell>
          <cell r="AJ1068" t="str">
            <v>NULL</v>
          </cell>
          <cell r="AK1068" t="str">
            <v>NULL</v>
          </cell>
          <cell r="AL1068" t="str">
            <v>NULL</v>
          </cell>
        </row>
        <row r="1069">
          <cell r="A1069">
            <v>137628</v>
          </cell>
          <cell r="B1069">
            <v>8914408</v>
          </cell>
          <cell r="C1069" t="str">
            <v>Joseph Whitaker School</v>
          </cell>
          <cell r="D1069" t="str">
            <v>East Midlands</v>
          </cell>
          <cell r="E1069" t="str">
            <v>East Midlands</v>
          </cell>
          <cell r="F1069" t="str">
            <v>Nottinghamshire</v>
          </cell>
          <cell r="G1069" t="str">
            <v>Sherwood</v>
          </cell>
          <cell r="H1069" t="str">
            <v>NG21 0AG</v>
          </cell>
          <cell r="I1069" t="str">
            <v>Academy Converter</v>
          </cell>
          <cell r="J1069" t="str">
            <v>Secondary</v>
          </cell>
          <cell r="K1069" t="str">
            <v>Has a sixth form</v>
          </cell>
          <cell r="L1069">
            <v>10005645</v>
          </cell>
          <cell r="M1069">
            <v>42346</v>
          </cell>
          <cell r="N1069">
            <v>42346</v>
          </cell>
          <cell r="O1069" t="str">
            <v>Maintained Academy and School Short inspection</v>
          </cell>
          <cell r="P1069" t="str">
            <v>Schools - Short inspection</v>
          </cell>
          <cell r="Q1069">
            <v>122866</v>
          </cell>
          <cell r="R1069" t="str">
            <v>NULL</v>
          </cell>
          <cell r="S1069" t="str">
            <v>NULL</v>
          </cell>
          <cell r="T1069" t="str">
            <v>NULL</v>
          </cell>
          <cell r="U1069" t="str">
            <v>NULL</v>
          </cell>
          <cell r="V1069" t="str">
            <v>NULL</v>
          </cell>
          <cell r="W1069" t="str">
            <v>NULL</v>
          </cell>
          <cell r="X1069" t="str">
            <v>NULL</v>
          </cell>
          <cell r="Y1069" t="str">
            <v>NULL</v>
          </cell>
          <cell r="Z1069" t="str">
            <v>NULL</v>
          </cell>
          <cell r="AA1069" t="str">
            <v>NULL</v>
          </cell>
          <cell r="AB1069" t="str">
            <v>NULL</v>
          </cell>
          <cell r="AC1069" t="str">
            <v>NULL</v>
          </cell>
          <cell r="AD1069">
            <v>2</v>
          </cell>
          <cell r="AE1069" t="str">
            <v>NULL</v>
          </cell>
          <cell r="AF1069">
            <v>2</v>
          </cell>
          <cell r="AG1069">
            <v>2</v>
          </cell>
          <cell r="AH1069">
            <v>2</v>
          </cell>
          <cell r="AI1069">
            <v>2</v>
          </cell>
          <cell r="AJ1069" t="str">
            <v>NULL</v>
          </cell>
          <cell r="AK1069">
            <v>9</v>
          </cell>
          <cell r="AL1069">
            <v>2</v>
          </cell>
        </row>
        <row r="1070">
          <cell r="A1070">
            <v>137674</v>
          </cell>
          <cell r="B1070">
            <v>9354006</v>
          </cell>
          <cell r="C1070" t="str">
            <v>Ormiston Endeavour Academy</v>
          </cell>
          <cell r="D1070" t="str">
            <v>East of England</v>
          </cell>
          <cell r="E1070" t="str">
            <v>East of England</v>
          </cell>
          <cell r="F1070" t="str">
            <v>Suffolk</v>
          </cell>
          <cell r="G1070" t="str">
            <v>Central Suffolk and North Ipswich</v>
          </cell>
          <cell r="H1070" t="str">
            <v>IP1 6SG</v>
          </cell>
          <cell r="I1070" t="str">
            <v>Academy Sponsor Led</v>
          </cell>
          <cell r="J1070" t="str">
            <v>Secondary</v>
          </cell>
          <cell r="K1070" t="str">
            <v>Not applicable</v>
          </cell>
          <cell r="L1070">
            <v>10005313</v>
          </cell>
          <cell r="M1070">
            <v>42339</v>
          </cell>
          <cell r="N1070">
            <v>42340</v>
          </cell>
          <cell r="O1070" t="str">
            <v>Schools into Special Measures Visit 2</v>
          </cell>
          <cell r="P1070" t="str">
            <v>Schools - S8</v>
          </cell>
          <cell r="Q1070" t="str">
            <v>NULL</v>
          </cell>
          <cell r="R1070" t="str">
            <v>NULL</v>
          </cell>
          <cell r="S1070" t="str">
            <v>NULL</v>
          </cell>
          <cell r="T1070" t="str">
            <v>NULL</v>
          </cell>
          <cell r="U1070" t="str">
            <v>NULL</v>
          </cell>
          <cell r="V1070" t="str">
            <v>NULL</v>
          </cell>
          <cell r="W1070" t="str">
            <v>NULL</v>
          </cell>
          <cell r="X1070" t="str">
            <v>NULL</v>
          </cell>
          <cell r="Y1070" t="str">
            <v>NULL</v>
          </cell>
          <cell r="Z1070" t="str">
            <v>NULL</v>
          </cell>
          <cell r="AA1070" t="str">
            <v>NULL</v>
          </cell>
          <cell r="AB1070" t="str">
            <v>NULL</v>
          </cell>
          <cell r="AC1070" t="str">
            <v>NULL</v>
          </cell>
          <cell r="AD1070">
            <v>4</v>
          </cell>
          <cell r="AE1070" t="str">
            <v>SM</v>
          </cell>
          <cell r="AF1070">
            <v>4</v>
          </cell>
          <cell r="AG1070">
            <v>4</v>
          </cell>
          <cell r="AH1070">
            <v>3</v>
          </cell>
          <cell r="AI1070">
            <v>4</v>
          </cell>
          <cell r="AJ1070" t="str">
            <v>NULL</v>
          </cell>
          <cell r="AK1070">
            <v>9</v>
          </cell>
          <cell r="AL1070">
            <v>9</v>
          </cell>
        </row>
        <row r="1071">
          <cell r="A1071">
            <v>137675</v>
          </cell>
          <cell r="B1071">
            <v>3414000</v>
          </cell>
          <cell r="C1071" t="str">
            <v>King's Leadership Academy, Liverpool</v>
          </cell>
          <cell r="D1071" t="str">
            <v>North West</v>
          </cell>
          <cell r="E1071" t="str">
            <v>North West</v>
          </cell>
          <cell r="F1071" t="str">
            <v>Liverpool</v>
          </cell>
          <cell r="G1071" t="str">
            <v>Liverpool, Riverside</v>
          </cell>
          <cell r="H1071" t="str">
            <v>L8 9SJ</v>
          </cell>
          <cell r="I1071" t="str">
            <v>Academy Sponsor Led</v>
          </cell>
          <cell r="J1071" t="str">
            <v>Secondary</v>
          </cell>
          <cell r="K1071" t="str">
            <v>Has a sixth form</v>
          </cell>
          <cell r="L1071">
            <v>10005427</v>
          </cell>
          <cell r="M1071">
            <v>42340</v>
          </cell>
          <cell r="N1071">
            <v>42341</v>
          </cell>
          <cell r="O1071" t="str">
            <v>Schools into Special Measures Visit 5</v>
          </cell>
          <cell r="P1071" t="str">
            <v>Schools - S8</v>
          </cell>
          <cell r="Q1071" t="str">
            <v>NULL</v>
          </cell>
          <cell r="R1071" t="str">
            <v>NULL</v>
          </cell>
          <cell r="S1071" t="str">
            <v>NULL</v>
          </cell>
          <cell r="T1071" t="str">
            <v>NULL</v>
          </cell>
          <cell r="U1071" t="str">
            <v>NULL</v>
          </cell>
          <cell r="V1071" t="str">
            <v>NULL</v>
          </cell>
          <cell r="W1071" t="str">
            <v>NULL</v>
          </cell>
          <cell r="X1071" t="str">
            <v>NULL</v>
          </cell>
          <cell r="Y1071" t="str">
            <v>NULL</v>
          </cell>
          <cell r="Z1071" t="str">
            <v>NULL</v>
          </cell>
          <cell r="AA1071" t="str">
            <v>NULL</v>
          </cell>
          <cell r="AB1071" t="str">
            <v>NULL</v>
          </cell>
          <cell r="AC1071" t="str">
            <v>NULL</v>
          </cell>
          <cell r="AD1071">
            <v>4</v>
          </cell>
          <cell r="AE1071" t="str">
            <v>SM</v>
          </cell>
          <cell r="AF1071">
            <v>4</v>
          </cell>
          <cell r="AG1071">
            <v>4</v>
          </cell>
          <cell r="AH1071">
            <v>3</v>
          </cell>
          <cell r="AI1071">
            <v>4</v>
          </cell>
          <cell r="AJ1071" t="str">
            <v>NULL</v>
          </cell>
          <cell r="AK1071" t="str">
            <v>NULL</v>
          </cell>
          <cell r="AL1071" t="str">
            <v>NULL</v>
          </cell>
        </row>
        <row r="1072">
          <cell r="A1072">
            <v>137681</v>
          </cell>
          <cell r="B1072">
            <v>3035402</v>
          </cell>
          <cell r="C1072" t="str">
            <v>St Catherine's Catholic School</v>
          </cell>
          <cell r="D1072" t="str">
            <v>London</v>
          </cell>
          <cell r="E1072" t="str">
            <v>London</v>
          </cell>
          <cell r="F1072" t="str">
            <v>Bexley</v>
          </cell>
          <cell r="G1072" t="str">
            <v>Bexleyheath and Crayford</v>
          </cell>
          <cell r="H1072" t="str">
            <v>DA6 7QJ</v>
          </cell>
          <cell r="I1072" t="str">
            <v>Academy Converter</v>
          </cell>
          <cell r="J1072" t="str">
            <v>Secondary</v>
          </cell>
          <cell r="K1072" t="str">
            <v>Does not have a sixth form</v>
          </cell>
          <cell r="L1072">
            <v>10001407</v>
          </cell>
          <cell r="M1072">
            <v>42297</v>
          </cell>
          <cell r="N1072">
            <v>42298</v>
          </cell>
          <cell r="O1072" t="str">
            <v>Maintained Academy and School Short inspection</v>
          </cell>
          <cell r="P1072" t="str">
            <v>Schools - S8 deemed S5</v>
          </cell>
          <cell r="Q1072">
            <v>101478</v>
          </cell>
          <cell r="R1072">
            <v>2</v>
          </cell>
          <cell r="S1072" t="str">
            <v>NULL</v>
          </cell>
          <cell r="T1072">
            <v>1</v>
          </cell>
          <cell r="U1072">
            <v>1</v>
          </cell>
          <cell r="V1072">
            <v>2</v>
          </cell>
          <cell r="W1072">
            <v>2</v>
          </cell>
          <cell r="X1072" t="str">
            <v>NULL</v>
          </cell>
          <cell r="Y1072" t="str">
            <v>NULL</v>
          </cell>
          <cell r="Z1072" t="str">
            <v>NULL</v>
          </cell>
          <cell r="AA1072" t="str">
            <v>NULL</v>
          </cell>
          <cell r="AB1072" t="str">
            <v>NULL</v>
          </cell>
          <cell r="AC1072" t="str">
            <v>NULL</v>
          </cell>
          <cell r="AD1072">
            <v>2</v>
          </cell>
          <cell r="AE1072" t="str">
            <v>NULL</v>
          </cell>
          <cell r="AF1072">
            <v>2</v>
          </cell>
          <cell r="AG1072">
            <v>2</v>
          </cell>
          <cell r="AH1072">
            <v>1</v>
          </cell>
          <cell r="AI1072">
            <v>2</v>
          </cell>
          <cell r="AJ1072" t="str">
            <v>NULL</v>
          </cell>
          <cell r="AK1072" t="str">
            <v>NULL</v>
          </cell>
          <cell r="AL1072" t="str">
            <v>NULL</v>
          </cell>
        </row>
        <row r="1073">
          <cell r="A1073">
            <v>137690</v>
          </cell>
          <cell r="B1073">
            <v>9164003</v>
          </cell>
          <cell r="C1073" t="str">
            <v>Millbrook Academy</v>
          </cell>
          <cell r="D1073" t="str">
            <v>South West</v>
          </cell>
          <cell r="E1073" t="str">
            <v>South West</v>
          </cell>
          <cell r="F1073" t="str">
            <v>Gloucestershire</v>
          </cell>
          <cell r="G1073" t="str">
            <v>Tewkesbury</v>
          </cell>
          <cell r="H1073" t="str">
            <v>GL3 4QF</v>
          </cell>
          <cell r="I1073" t="str">
            <v>Academy Sponsor Led</v>
          </cell>
          <cell r="J1073" t="str">
            <v>Secondary</v>
          </cell>
          <cell r="K1073" t="str">
            <v>Has a sixth form</v>
          </cell>
          <cell r="L1073">
            <v>10002434</v>
          </cell>
          <cell r="M1073">
            <v>42325</v>
          </cell>
          <cell r="N1073">
            <v>42326</v>
          </cell>
          <cell r="O1073" t="str">
            <v>Requires Improvement S5 Reinspection Visit 1</v>
          </cell>
          <cell r="P1073" t="str">
            <v>Schools - S5</v>
          </cell>
          <cell r="Q1073" t="str">
            <v>NULL</v>
          </cell>
          <cell r="R1073">
            <v>4</v>
          </cell>
          <cell r="S1073" t="str">
            <v>SM</v>
          </cell>
          <cell r="T1073">
            <v>4</v>
          </cell>
          <cell r="U1073">
            <v>4</v>
          </cell>
          <cell r="V1073">
            <v>3</v>
          </cell>
          <cell r="W1073">
            <v>4</v>
          </cell>
          <cell r="X1073" t="str">
            <v>NULL</v>
          </cell>
          <cell r="Y1073" t="str">
            <v>NULL</v>
          </cell>
          <cell r="Z1073">
            <v>4</v>
          </cell>
          <cell r="AA1073" t="str">
            <v>NULL</v>
          </cell>
          <cell r="AB1073" t="str">
            <v>NULL</v>
          </cell>
          <cell r="AC1073" t="str">
            <v>NULL</v>
          </cell>
          <cell r="AD1073">
            <v>3</v>
          </cell>
          <cell r="AE1073" t="str">
            <v>NULL</v>
          </cell>
          <cell r="AF1073">
            <v>3</v>
          </cell>
          <cell r="AG1073">
            <v>3</v>
          </cell>
          <cell r="AH1073">
            <v>3</v>
          </cell>
          <cell r="AI1073">
            <v>2</v>
          </cell>
          <cell r="AJ1073" t="str">
            <v>NULL</v>
          </cell>
          <cell r="AK1073" t="str">
            <v>NULL</v>
          </cell>
          <cell r="AL1073" t="str">
            <v>NULL</v>
          </cell>
        </row>
        <row r="1074">
          <cell r="A1074">
            <v>137696</v>
          </cell>
          <cell r="B1074">
            <v>8404190</v>
          </cell>
          <cell r="C1074" t="str">
            <v>Framwellgate School Durham</v>
          </cell>
          <cell r="D1074" t="str">
            <v>North East</v>
          </cell>
          <cell r="E1074" t="str">
            <v>North East, Yorkshire and the Humber</v>
          </cell>
          <cell r="F1074" t="str">
            <v>Durham</v>
          </cell>
          <cell r="G1074" t="str">
            <v>City of Durham</v>
          </cell>
          <cell r="H1074" t="str">
            <v>DH1 5BQ</v>
          </cell>
          <cell r="I1074" t="str">
            <v>Academy Converter</v>
          </cell>
          <cell r="J1074" t="str">
            <v>Secondary</v>
          </cell>
          <cell r="K1074" t="str">
            <v>Has a sixth form</v>
          </cell>
          <cell r="L1074">
            <v>10000700</v>
          </cell>
          <cell r="M1074">
            <v>42318</v>
          </cell>
          <cell r="N1074">
            <v>42319</v>
          </cell>
          <cell r="O1074" t="str">
            <v>Maintained Academy and School Short inspection</v>
          </cell>
          <cell r="P1074" t="str">
            <v>Schools - S8 deemed S5</v>
          </cell>
          <cell r="Q1074">
            <v>114309</v>
          </cell>
          <cell r="R1074">
            <v>3</v>
          </cell>
          <cell r="S1074" t="str">
            <v>NULL</v>
          </cell>
          <cell r="T1074">
            <v>3</v>
          </cell>
          <cell r="U1074">
            <v>3</v>
          </cell>
          <cell r="V1074">
            <v>2</v>
          </cell>
          <cell r="W1074">
            <v>3</v>
          </cell>
          <cell r="X1074" t="str">
            <v>NULL</v>
          </cell>
          <cell r="Y1074" t="str">
            <v>NULL</v>
          </cell>
          <cell r="Z1074">
            <v>3</v>
          </cell>
          <cell r="AA1074" t="str">
            <v>NULL</v>
          </cell>
          <cell r="AB1074" t="str">
            <v>NULL</v>
          </cell>
          <cell r="AC1074" t="str">
            <v>NULL</v>
          </cell>
          <cell r="AD1074">
            <v>2</v>
          </cell>
          <cell r="AE1074" t="str">
            <v>NULL</v>
          </cell>
          <cell r="AF1074">
            <v>2</v>
          </cell>
          <cell r="AG1074">
            <v>2</v>
          </cell>
          <cell r="AH1074">
            <v>2</v>
          </cell>
          <cell r="AI1074">
            <v>2</v>
          </cell>
          <cell r="AJ1074" t="str">
            <v>NULL</v>
          </cell>
          <cell r="AK1074">
            <v>9</v>
          </cell>
          <cell r="AL1074" t="str">
            <v>NULL</v>
          </cell>
        </row>
        <row r="1075">
          <cell r="A1075">
            <v>137699</v>
          </cell>
          <cell r="B1075">
            <v>3812064</v>
          </cell>
          <cell r="C1075" t="str">
            <v>Luddendenfoot Academy</v>
          </cell>
          <cell r="D1075" t="str">
            <v>Yorkshire and the Humber</v>
          </cell>
          <cell r="E1075" t="str">
            <v>North East, Yorkshire and the Humber</v>
          </cell>
          <cell r="F1075" t="str">
            <v>Calderdale</v>
          </cell>
          <cell r="G1075" t="str">
            <v>Calder Valley</v>
          </cell>
          <cell r="H1075" t="str">
            <v>HX2 6AU</v>
          </cell>
          <cell r="I1075" t="str">
            <v>Academy Converter</v>
          </cell>
          <cell r="J1075" t="str">
            <v>Primary</v>
          </cell>
          <cell r="K1075" t="str">
            <v>Not applicable</v>
          </cell>
          <cell r="L1075">
            <v>10002163</v>
          </cell>
          <cell r="M1075">
            <v>42348</v>
          </cell>
          <cell r="N1075">
            <v>42349</v>
          </cell>
          <cell r="O1075" t="str">
            <v>Requires Improvement S5 Reinspection Visit 1</v>
          </cell>
          <cell r="P1075" t="str">
            <v>Schools - S5</v>
          </cell>
          <cell r="Q1075">
            <v>107516</v>
          </cell>
          <cell r="R1075">
            <v>1</v>
          </cell>
          <cell r="S1075" t="str">
            <v>NULL</v>
          </cell>
          <cell r="T1075">
            <v>1</v>
          </cell>
          <cell r="U1075">
            <v>1</v>
          </cell>
          <cell r="V1075">
            <v>1</v>
          </cell>
          <cell r="W1075">
            <v>1</v>
          </cell>
          <cell r="X1075" t="str">
            <v>NULL</v>
          </cell>
          <cell r="Y1075">
            <v>1</v>
          </cell>
          <cell r="Z1075" t="str">
            <v>NULL</v>
          </cell>
          <cell r="AA1075" t="str">
            <v>NULL</v>
          </cell>
          <cell r="AB1075" t="str">
            <v>NULL</v>
          </cell>
          <cell r="AC1075" t="str">
            <v>NULL</v>
          </cell>
          <cell r="AD1075">
            <v>3</v>
          </cell>
          <cell r="AE1075" t="str">
            <v>NULL</v>
          </cell>
          <cell r="AF1075">
            <v>3</v>
          </cell>
          <cell r="AG1075">
            <v>3</v>
          </cell>
          <cell r="AH1075">
            <v>2</v>
          </cell>
          <cell r="AI1075">
            <v>3</v>
          </cell>
          <cell r="AJ1075" t="str">
            <v>NULL</v>
          </cell>
          <cell r="AK1075" t="str">
            <v>NULL</v>
          </cell>
          <cell r="AL1075" t="str">
            <v>NULL</v>
          </cell>
        </row>
        <row r="1076">
          <cell r="A1076">
            <v>137701</v>
          </cell>
          <cell r="B1076">
            <v>3334110</v>
          </cell>
          <cell r="C1076" t="str">
            <v>Oldbury Academy</v>
          </cell>
          <cell r="D1076" t="str">
            <v>West Midlands</v>
          </cell>
          <cell r="E1076" t="str">
            <v>West Midlands</v>
          </cell>
          <cell r="F1076" t="str">
            <v>Sandwell</v>
          </cell>
          <cell r="G1076" t="str">
            <v>Warley</v>
          </cell>
          <cell r="H1076" t="str">
            <v>B68 8NE</v>
          </cell>
          <cell r="I1076" t="str">
            <v>Academy Converter</v>
          </cell>
          <cell r="J1076" t="str">
            <v>Secondary</v>
          </cell>
          <cell r="K1076" t="str">
            <v>Has a sixth form</v>
          </cell>
          <cell r="L1076">
            <v>10002506</v>
          </cell>
          <cell r="M1076">
            <v>42270</v>
          </cell>
          <cell r="N1076">
            <v>42271</v>
          </cell>
          <cell r="O1076" t="str">
            <v>Requires Improvement S5 Reinspection Visit 1</v>
          </cell>
          <cell r="P1076" t="str">
            <v>Schools - S5</v>
          </cell>
          <cell r="Q1076">
            <v>104011</v>
          </cell>
          <cell r="R1076">
            <v>3</v>
          </cell>
          <cell r="S1076" t="str">
            <v>NULL</v>
          </cell>
          <cell r="T1076">
            <v>3</v>
          </cell>
          <cell r="U1076">
            <v>3</v>
          </cell>
          <cell r="V1076">
            <v>3</v>
          </cell>
          <cell r="W1076">
            <v>3</v>
          </cell>
          <cell r="X1076" t="str">
            <v>NULL</v>
          </cell>
          <cell r="Y1076" t="str">
            <v>NULL</v>
          </cell>
          <cell r="Z1076">
            <v>3</v>
          </cell>
          <cell r="AA1076" t="str">
            <v>NULL</v>
          </cell>
          <cell r="AB1076" t="str">
            <v>NULL</v>
          </cell>
          <cell r="AC1076" t="str">
            <v>NULL</v>
          </cell>
          <cell r="AD1076">
            <v>3</v>
          </cell>
          <cell r="AE1076" t="str">
            <v>NULL</v>
          </cell>
          <cell r="AF1076">
            <v>3</v>
          </cell>
          <cell r="AG1076">
            <v>3</v>
          </cell>
          <cell r="AH1076">
            <v>2</v>
          </cell>
          <cell r="AI1076">
            <v>3</v>
          </cell>
          <cell r="AJ1076" t="str">
            <v>NULL</v>
          </cell>
          <cell r="AK1076" t="str">
            <v>NULL</v>
          </cell>
          <cell r="AL1076" t="str">
            <v>NULL</v>
          </cell>
        </row>
        <row r="1077">
          <cell r="A1077">
            <v>137703</v>
          </cell>
          <cell r="B1077">
            <v>8844004</v>
          </cell>
          <cell r="C1077" t="str">
            <v>Queen Elizabeth Humanities College</v>
          </cell>
          <cell r="D1077" t="str">
            <v>West Midlands</v>
          </cell>
          <cell r="E1077" t="str">
            <v>West Midlands</v>
          </cell>
          <cell r="F1077" t="str">
            <v>Herefordshire</v>
          </cell>
          <cell r="G1077" t="str">
            <v>North Herefordshire</v>
          </cell>
          <cell r="H1077" t="str">
            <v>HR7 4QS</v>
          </cell>
          <cell r="I1077" t="str">
            <v>Academy Converter</v>
          </cell>
          <cell r="J1077" t="str">
            <v>Secondary</v>
          </cell>
          <cell r="K1077" t="str">
            <v>Does not have a sixth form</v>
          </cell>
          <cell r="L1077">
            <v>10006551</v>
          </cell>
          <cell r="M1077">
            <v>42283</v>
          </cell>
          <cell r="N1077">
            <v>42284</v>
          </cell>
          <cell r="O1077" t="str">
            <v>Maintained Academy and School Short inspection</v>
          </cell>
          <cell r="P1077" t="str">
            <v>Schools - S8 deemed S5</v>
          </cell>
          <cell r="Q1077">
            <v>116930</v>
          </cell>
          <cell r="R1077">
            <v>4</v>
          </cell>
          <cell r="S1077" t="str">
            <v>SM</v>
          </cell>
          <cell r="T1077">
            <v>4</v>
          </cell>
          <cell r="U1077">
            <v>3</v>
          </cell>
          <cell r="V1077">
            <v>3</v>
          </cell>
          <cell r="W1077">
            <v>4</v>
          </cell>
          <cell r="X1077" t="str">
            <v>NULL</v>
          </cell>
          <cell r="Y1077" t="str">
            <v>NULL</v>
          </cell>
          <cell r="Z1077" t="str">
            <v>NULL</v>
          </cell>
          <cell r="AA1077" t="str">
            <v>NULL</v>
          </cell>
          <cell r="AB1077" t="str">
            <v>NULL</v>
          </cell>
          <cell r="AC1077" t="str">
            <v>NULL</v>
          </cell>
          <cell r="AD1077">
            <v>2</v>
          </cell>
          <cell r="AE1077" t="str">
            <v>NULL</v>
          </cell>
          <cell r="AF1077">
            <v>2</v>
          </cell>
          <cell r="AG1077">
            <v>2</v>
          </cell>
          <cell r="AH1077">
            <v>2</v>
          </cell>
          <cell r="AI1077">
            <v>2</v>
          </cell>
          <cell r="AJ1077" t="str">
            <v>NULL</v>
          </cell>
          <cell r="AK1077">
            <v>9</v>
          </cell>
          <cell r="AL1077">
            <v>9</v>
          </cell>
        </row>
        <row r="1078">
          <cell r="A1078">
            <v>137705</v>
          </cell>
          <cell r="B1078">
            <v>3325403</v>
          </cell>
          <cell r="C1078" t="str">
            <v>The High Arcal School</v>
          </cell>
          <cell r="D1078" t="str">
            <v>West Midlands</v>
          </cell>
          <cell r="E1078" t="str">
            <v>West Midlands</v>
          </cell>
          <cell r="F1078" t="str">
            <v>Dudley</v>
          </cell>
          <cell r="G1078" t="str">
            <v>Dudley North</v>
          </cell>
          <cell r="H1078" t="str">
            <v>DY3 1BP</v>
          </cell>
          <cell r="I1078" t="str">
            <v>Academy Converter</v>
          </cell>
          <cell r="J1078" t="str">
            <v>Secondary</v>
          </cell>
          <cell r="K1078" t="str">
            <v>Does not have a sixth form</v>
          </cell>
          <cell r="L1078">
            <v>10004238</v>
          </cell>
          <cell r="M1078">
            <v>42320</v>
          </cell>
          <cell r="N1078">
            <v>42321</v>
          </cell>
          <cell r="O1078" t="str">
            <v>Schools into Special Measures Visit 5</v>
          </cell>
          <cell r="P1078" t="str">
            <v>Schools - S8 deemed S5</v>
          </cell>
          <cell r="Q1078">
            <v>103873</v>
          </cell>
          <cell r="R1078">
            <v>2</v>
          </cell>
          <cell r="S1078" t="str">
            <v>NULL</v>
          </cell>
          <cell r="T1078">
            <v>2</v>
          </cell>
          <cell r="U1078">
            <v>2</v>
          </cell>
          <cell r="V1078">
            <v>2</v>
          </cell>
          <cell r="W1078">
            <v>2</v>
          </cell>
          <cell r="X1078" t="str">
            <v>NULL</v>
          </cell>
          <cell r="Y1078" t="str">
            <v>NULL</v>
          </cell>
          <cell r="Z1078" t="str">
            <v>NULL</v>
          </cell>
          <cell r="AA1078" t="str">
            <v>NULL</v>
          </cell>
          <cell r="AB1078" t="str">
            <v>NULL</v>
          </cell>
          <cell r="AC1078" t="str">
            <v>NULL</v>
          </cell>
          <cell r="AD1078">
            <v>4</v>
          </cell>
          <cell r="AE1078" t="str">
            <v>SM</v>
          </cell>
          <cell r="AF1078">
            <v>4</v>
          </cell>
          <cell r="AG1078">
            <v>4</v>
          </cell>
          <cell r="AH1078">
            <v>3</v>
          </cell>
          <cell r="AI1078">
            <v>4</v>
          </cell>
          <cell r="AJ1078" t="str">
            <v>NULL</v>
          </cell>
          <cell r="AK1078" t="str">
            <v>NULL</v>
          </cell>
          <cell r="AL1078" t="str">
            <v>NULL</v>
          </cell>
        </row>
        <row r="1079">
          <cell r="A1079">
            <v>137747</v>
          </cell>
          <cell r="B1079">
            <v>9294000</v>
          </cell>
          <cell r="C1079" t="str">
            <v>Morpeth Chantry Middle School</v>
          </cell>
          <cell r="D1079" t="str">
            <v>North East</v>
          </cell>
          <cell r="E1079" t="str">
            <v>North East, Yorkshire and the Humber</v>
          </cell>
          <cell r="F1079" t="str">
            <v>Northumberland</v>
          </cell>
          <cell r="G1079" t="str">
            <v>Wansbeck</v>
          </cell>
          <cell r="H1079" t="str">
            <v>NE61 1RQ</v>
          </cell>
          <cell r="I1079" t="str">
            <v>Academy Converter</v>
          </cell>
          <cell r="J1079" t="str">
            <v>Secondary</v>
          </cell>
          <cell r="K1079" t="str">
            <v>Does not have a sixth form</v>
          </cell>
          <cell r="L1079">
            <v>10002808</v>
          </cell>
          <cell r="M1079">
            <v>42325</v>
          </cell>
          <cell r="N1079">
            <v>42326</v>
          </cell>
          <cell r="O1079" t="str">
            <v>Maintained Academy and School Short inspection</v>
          </cell>
          <cell r="P1079" t="str">
            <v>Schools - S8 deemed S5</v>
          </cell>
          <cell r="Q1079">
            <v>122314</v>
          </cell>
          <cell r="R1079">
            <v>3</v>
          </cell>
          <cell r="S1079" t="str">
            <v>NULL</v>
          </cell>
          <cell r="T1079">
            <v>3</v>
          </cell>
          <cell r="U1079">
            <v>3</v>
          </cell>
          <cell r="V1079">
            <v>2</v>
          </cell>
          <cell r="W1079">
            <v>3</v>
          </cell>
          <cell r="X1079" t="str">
            <v>NULL</v>
          </cell>
          <cell r="Y1079" t="str">
            <v>NULL</v>
          </cell>
          <cell r="Z1079" t="str">
            <v>NULL</v>
          </cell>
          <cell r="AA1079" t="str">
            <v>NULL</v>
          </cell>
          <cell r="AB1079" t="str">
            <v>NULL</v>
          </cell>
          <cell r="AC1079" t="str">
            <v>NULL</v>
          </cell>
          <cell r="AD1079">
            <v>2</v>
          </cell>
          <cell r="AE1079" t="str">
            <v>NULL</v>
          </cell>
          <cell r="AF1079">
            <v>2</v>
          </cell>
          <cell r="AG1079">
            <v>2</v>
          </cell>
          <cell r="AH1079">
            <v>2</v>
          </cell>
          <cell r="AI1079">
            <v>2</v>
          </cell>
          <cell r="AJ1079" t="str">
            <v>NULL</v>
          </cell>
          <cell r="AK1079">
            <v>9</v>
          </cell>
          <cell r="AL1079" t="str">
            <v>NULL</v>
          </cell>
        </row>
        <row r="1080">
          <cell r="A1080">
            <v>137749</v>
          </cell>
          <cell r="B1080">
            <v>8914006</v>
          </cell>
          <cell r="C1080" t="str">
            <v>Queen Elizabeth's Academy</v>
          </cell>
          <cell r="D1080" t="str">
            <v>East Midlands</v>
          </cell>
          <cell r="E1080" t="str">
            <v>East Midlands</v>
          </cell>
          <cell r="F1080" t="str">
            <v>Nottinghamshire</v>
          </cell>
          <cell r="G1080" t="str">
            <v>Mansfield</v>
          </cell>
          <cell r="H1080" t="str">
            <v>NG19 7AP</v>
          </cell>
          <cell r="I1080" t="str">
            <v>Academy Sponsor Led</v>
          </cell>
          <cell r="J1080" t="str">
            <v>Secondary</v>
          </cell>
          <cell r="K1080" t="str">
            <v>Has a sixth form</v>
          </cell>
          <cell r="L1080">
            <v>10001566</v>
          </cell>
          <cell r="M1080">
            <v>42332</v>
          </cell>
          <cell r="N1080">
            <v>42333</v>
          </cell>
          <cell r="O1080" t="str">
            <v>Special Measures S5 ReInspection</v>
          </cell>
          <cell r="P1080" t="str">
            <v>Schools - S5</v>
          </cell>
          <cell r="Q1080" t="str">
            <v>NULL</v>
          </cell>
          <cell r="R1080">
            <v>4</v>
          </cell>
          <cell r="S1080" t="str">
            <v>SM</v>
          </cell>
          <cell r="T1080">
            <v>4</v>
          </cell>
          <cell r="U1080">
            <v>4</v>
          </cell>
          <cell r="V1080">
            <v>3</v>
          </cell>
          <cell r="W1080">
            <v>4</v>
          </cell>
          <cell r="X1080" t="str">
            <v>NULL</v>
          </cell>
          <cell r="Y1080" t="str">
            <v>NULL</v>
          </cell>
          <cell r="Z1080">
            <v>3</v>
          </cell>
          <cell r="AA1080" t="str">
            <v>NULL</v>
          </cell>
          <cell r="AB1080" t="str">
            <v>NULL</v>
          </cell>
          <cell r="AC1080" t="str">
            <v>NULL</v>
          </cell>
          <cell r="AD1080">
            <v>4</v>
          </cell>
          <cell r="AE1080" t="str">
            <v>SM</v>
          </cell>
          <cell r="AF1080">
            <v>4</v>
          </cell>
          <cell r="AG1080">
            <v>4</v>
          </cell>
          <cell r="AH1080">
            <v>3</v>
          </cell>
          <cell r="AI1080">
            <v>4</v>
          </cell>
          <cell r="AJ1080" t="str">
            <v>NULL</v>
          </cell>
          <cell r="AK1080" t="str">
            <v>NULL</v>
          </cell>
          <cell r="AL1080" t="str">
            <v>NULL</v>
          </cell>
        </row>
        <row r="1081">
          <cell r="A1081">
            <v>137751</v>
          </cell>
          <cell r="B1081">
            <v>8151104</v>
          </cell>
          <cell r="C1081" t="str">
            <v>The Rubicon Centre</v>
          </cell>
          <cell r="D1081" t="str">
            <v>Yorkshire and the Humber</v>
          </cell>
          <cell r="E1081" t="str">
            <v>North East, Yorkshire and the Humber</v>
          </cell>
          <cell r="F1081" t="str">
            <v>North Yorkshire</v>
          </cell>
          <cell r="G1081" t="str">
            <v>Selby and Ainsty</v>
          </cell>
          <cell r="H1081" t="str">
            <v>YO8 4AN</v>
          </cell>
          <cell r="I1081" t="str">
            <v>Pupil Referral Unit</v>
          </cell>
          <cell r="J1081" t="str">
            <v>PRU</v>
          </cell>
          <cell r="K1081" t="str">
            <v>Not applicable</v>
          </cell>
          <cell r="L1081">
            <v>10002083</v>
          </cell>
          <cell r="M1081">
            <v>42353</v>
          </cell>
          <cell r="N1081">
            <v>42354</v>
          </cell>
          <cell r="O1081" t="str">
            <v>Requires Improvement S5 Reinspection Visit 1</v>
          </cell>
          <cell r="P1081" t="str">
            <v>Schools - S5</v>
          </cell>
          <cell r="Q1081" t="str">
            <v>NULL</v>
          </cell>
          <cell r="R1081">
            <v>3</v>
          </cell>
          <cell r="S1081" t="str">
            <v>NULL</v>
          </cell>
          <cell r="T1081">
            <v>3</v>
          </cell>
          <cell r="U1081">
            <v>3</v>
          </cell>
          <cell r="V1081">
            <v>2</v>
          </cell>
          <cell r="W1081">
            <v>3</v>
          </cell>
          <cell r="X1081" t="str">
            <v>NULL</v>
          </cell>
          <cell r="Y1081" t="str">
            <v>NULL</v>
          </cell>
          <cell r="Z1081" t="str">
            <v>NULL</v>
          </cell>
          <cell r="AA1081" t="str">
            <v>NULL</v>
          </cell>
          <cell r="AB1081" t="str">
            <v>NULL</v>
          </cell>
          <cell r="AC1081" t="str">
            <v>NULL</v>
          </cell>
          <cell r="AD1081">
            <v>3</v>
          </cell>
          <cell r="AE1081" t="str">
            <v>NULL</v>
          </cell>
          <cell r="AF1081">
            <v>3</v>
          </cell>
          <cell r="AG1081">
            <v>3</v>
          </cell>
          <cell r="AH1081">
            <v>3</v>
          </cell>
          <cell r="AI1081">
            <v>3</v>
          </cell>
          <cell r="AJ1081" t="str">
            <v>NULL</v>
          </cell>
          <cell r="AK1081" t="str">
            <v>NULL</v>
          </cell>
          <cell r="AL1081" t="str">
            <v>NULL</v>
          </cell>
        </row>
        <row r="1082">
          <cell r="A1082">
            <v>137752</v>
          </cell>
          <cell r="B1082">
            <v>9165405</v>
          </cell>
          <cell r="C1082" t="str">
            <v>Tewkesbury School</v>
          </cell>
          <cell r="D1082" t="str">
            <v>South West</v>
          </cell>
          <cell r="E1082" t="str">
            <v>South West</v>
          </cell>
          <cell r="F1082" t="str">
            <v>Gloucestershire</v>
          </cell>
          <cell r="G1082" t="str">
            <v>Tewkesbury</v>
          </cell>
          <cell r="H1082" t="str">
            <v>GL20 8DF</v>
          </cell>
          <cell r="I1082" t="str">
            <v>Academy Converter</v>
          </cell>
          <cell r="J1082" t="str">
            <v>Secondary</v>
          </cell>
          <cell r="K1082" t="str">
            <v>Has a sixth form</v>
          </cell>
          <cell r="L1082">
            <v>10007557</v>
          </cell>
          <cell r="M1082">
            <v>42342</v>
          </cell>
          <cell r="N1082">
            <v>42342</v>
          </cell>
          <cell r="O1082" t="str">
            <v>Requires Improvement monitoring Visit 2</v>
          </cell>
          <cell r="P1082" t="str">
            <v>Schools - S8</v>
          </cell>
          <cell r="Q1082">
            <v>115756</v>
          </cell>
          <cell r="R1082" t="str">
            <v>NULL</v>
          </cell>
          <cell r="S1082" t="str">
            <v>NULL</v>
          </cell>
          <cell r="T1082" t="str">
            <v>NULL</v>
          </cell>
          <cell r="U1082" t="str">
            <v>NULL</v>
          </cell>
          <cell r="V1082" t="str">
            <v>NULL</v>
          </cell>
          <cell r="W1082" t="str">
            <v>NULL</v>
          </cell>
          <cell r="X1082" t="str">
            <v>NULL</v>
          </cell>
          <cell r="Y1082" t="str">
            <v>NULL</v>
          </cell>
          <cell r="Z1082" t="str">
            <v>NULL</v>
          </cell>
          <cell r="AA1082" t="str">
            <v>NULL</v>
          </cell>
          <cell r="AB1082" t="str">
            <v>NULL</v>
          </cell>
          <cell r="AC1082" t="str">
            <v>NULL</v>
          </cell>
          <cell r="AD1082">
            <v>3</v>
          </cell>
          <cell r="AE1082" t="str">
            <v>NULL</v>
          </cell>
          <cell r="AF1082">
            <v>3</v>
          </cell>
          <cell r="AG1082">
            <v>3</v>
          </cell>
          <cell r="AH1082">
            <v>2</v>
          </cell>
          <cell r="AI1082">
            <v>3</v>
          </cell>
          <cell r="AJ1082" t="str">
            <v>NULL</v>
          </cell>
          <cell r="AK1082">
            <v>9</v>
          </cell>
          <cell r="AL1082">
            <v>3</v>
          </cell>
        </row>
        <row r="1083">
          <cell r="A1083">
            <v>137769</v>
          </cell>
          <cell r="B1083">
            <v>3034001</v>
          </cell>
          <cell r="C1083" t="str">
            <v>Townley Grammar School</v>
          </cell>
          <cell r="D1083" t="str">
            <v>London</v>
          </cell>
          <cell r="E1083" t="str">
            <v>London</v>
          </cell>
          <cell r="F1083" t="str">
            <v>Bexley</v>
          </cell>
          <cell r="G1083" t="str">
            <v>Bexleyheath and Crayford</v>
          </cell>
          <cell r="H1083" t="str">
            <v>DA6 7AB</v>
          </cell>
          <cell r="I1083" t="str">
            <v>Academy Converter</v>
          </cell>
          <cell r="J1083" t="str">
            <v>Secondary</v>
          </cell>
          <cell r="K1083" t="str">
            <v>Has a sixth form</v>
          </cell>
          <cell r="L1083">
            <v>10001211</v>
          </cell>
          <cell r="M1083">
            <v>42333</v>
          </cell>
          <cell r="N1083">
            <v>42334</v>
          </cell>
          <cell r="O1083" t="str">
            <v>Maintained Academy and School Short inspection</v>
          </cell>
          <cell r="P1083" t="str">
            <v>Schools - S8 deemed S5</v>
          </cell>
          <cell r="Q1083">
            <v>101463</v>
          </cell>
          <cell r="R1083">
            <v>1</v>
          </cell>
          <cell r="S1083" t="str">
            <v>NULL</v>
          </cell>
          <cell r="T1083">
            <v>1</v>
          </cell>
          <cell r="U1083">
            <v>1</v>
          </cell>
          <cell r="V1083">
            <v>1</v>
          </cell>
          <cell r="W1083">
            <v>1</v>
          </cell>
          <cell r="X1083" t="str">
            <v>NULL</v>
          </cell>
          <cell r="Y1083" t="str">
            <v>NULL</v>
          </cell>
          <cell r="Z1083">
            <v>1</v>
          </cell>
          <cell r="AA1083" t="str">
            <v>NULL</v>
          </cell>
          <cell r="AB1083" t="str">
            <v>NULL</v>
          </cell>
          <cell r="AC1083" t="str">
            <v>NULL</v>
          </cell>
          <cell r="AD1083">
            <v>2</v>
          </cell>
          <cell r="AE1083" t="str">
            <v>NULL</v>
          </cell>
          <cell r="AF1083">
            <v>1</v>
          </cell>
          <cell r="AG1083">
            <v>2</v>
          </cell>
          <cell r="AH1083">
            <v>1</v>
          </cell>
          <cell r="AI1083">
            <v>2</v>
          </cell>
          <cell r="AJ1083" t="str">
            <v>NULL</v>
          </cell>
          <cell r="AK1083">
            <v>9</v>
          </cell>
          <cell r="AL1083">
            <v>2</v>
          </cell>
        </row>
        <row r="1084">
          <cell r="A1084">
            <v>137779</v>
          </cell>
          <cell r="B1084">
            <v>8734083</v>
          </cell>
          <cell r="C1084" t="str">
            <v>Ely College</v>
          </cell>
          <cell r="D1084" t="str">
            <v>East of England</v>
          </cell>
          <cell r="E1084" t="str">
            <v>East of England</v>
          </cell>
          <cell r="F1084" t="str">
            <v>Cambridgeshire</v>
          </cell>
          <cell r="G1084" t="str">
            <v>South East Cambridgeshire</v>
          </cell>
          <cell r="H1084" t="str">
            <v>CB6 2SH</v>
          </cell>
          <cell r="I1084" t="str">
            <v>Academy Converter</v>
          </cell>
          <cell r="J1084" t="str">
            <v>Secondary</v>
          </cell>
          <cell r="K1084" t="str">
            <v>Has a sixth form</v>
          </cell>
          <cell r="L1084">
            <v>10004030</v>
          </cell>
          <cell r="M1084">
            <v>42283</v>
          </cell>
          <cell r="N1084">
            <v>42284</v>
          </cell>
          <cell r="O1084" t="str">
            <v>Schools into Special Measures Visit 2</v>
          </cell>
          <cell r="P1084" t="str">
            <v>Schools - S8</v>
          </cell>
          <cell r="Q1084">
            <v>110883</v>
          </cell>
          <cell r="R1084" t="str">
            <v>NULL</v>
          </cell>
          <cell r="S1084" t="str">
            <v>NULL</v>
          </cell>
          <cell r="T1084" t="str">
            <v>NULL</v>
          </cell>
          <cell r="U1084" t="str">
            <v>NULL</v>
          </cell>
          <cell r="V1084" t="str">
            <v>NULL</v>
          </cell>
          <cell r="W1084" t="str">
            <v>NULL</v>
          </cell>
          <cell r="X1084" t="str">
            <v>NULL</v>
          </cell>
          <cell r="Y1084" t="str">
            <v>NULL</v>
          </cell>
          <cell r="Z1084" t="str">
            <v>NULL</v>
          </cell>
          <cell r="AA1084" t="str">
            <v>NULL</v>
          </cell>
          <cell r="AB1084" t="str">
            <v>NULL</v>
          </cell>
          <cell r="AC1084" t="str">
            <v>NULL</v>
          </cell>
          <cell r="AD1084">
            <v>4</v>
          </cell>
          <cell r="AE1084" t="str">
            <v>SM</v>
          </cell>
          <cell r="AF1084">
            <v>4</v>
          </cell>
          <cell r="AG1084">
            <v>4</v>
          </cell>
          <cell r="AH1084">
            <v>4</v>
          </cell>
          <cell r="AI1084">
            <v>4</v>
          </cell>
          <cell r="AJ1084" t="str">
            <v>NULL</v>
          </cell>
          <cell r="AK1084">
            <v>9</v>
          </cell>
          <cell r="AL1084">
            <v>3</v>
          </cell>
        </row>
        <row r="1085">
          <cell r="A1085">
            <v>137782</v>
          </cell>
          <cell r="B1085">
            <v>9384005</v>
          </cell>
          <cell r="C1085" t="str">
            <v>The Regis School</v>
          </cell>
          <cell r="D1085" t="str">
            <v>South East</v>
          </cell>
          <cell r="E1085" t="str">
            <v>South East</v>
          </cell>
          <cell r="F1085" t="str">
            <v>West Sussex</v>
          </cell>
          <cell r="G1085" t="str">
            <v>Bognor Regis and Littlehampton</v>
          </cell>
          <cell r="H1085" t="str">
            <v>PO21 5LH</v>
          </cell>
          <cell r="I1085" t="str">
            <v>Academy Sponsor Led</v>
          </cell>
          <cell r="J1085" t="str">
            <v>Secondary</v>
          </cell>
          <cell r="K1085" t="str">
            <v>Has a sixth form</v>
          </cell>
          <cell r="L1085">
            <v>10008498</v>
          </cell>
          <cell r="M1085">
            <v>42349</v>
          </cell>
          <cell r="N1085">
            <v>42349</v>
          </cell>
          <cell r="O1085" t="str">
            <v>S8 No Formal Designation Visit</v>
          </cell>
          <cell r="P1085" t="str">
            <v>Schools - S8</v>
          </cell>
          <cell r="Q1085" t="str">
            <v>NULL</v>
          </cell>
          <cell r="R1085" t="str">
            <v>NULL</v>
          </cell>
          <cell r="S1085" t="str">
            <v>NULL</v>
          </cell>
          <cell r="T1085" t="str">
            <v>NULL</v>
          </cell>
          <cell r="U1085" t="str">
            <v>NULL</v>
          </cell>
          <cell r="V1085" t="str">
            <v>NULL</v>
          </cell>
          <cell r="W1085" t="str">
            <v>NULL</v>
          </cell>
          <cell r="X1085" t="str">
            <v>NULL</v>
          </cell>
          <cell r="Y1085" t="str">
            <v>NULL</v>
          </cell>
          <cell r="Z1085" t="str">
            <v>NULL</v>
          </cell>
          <cell r="AA1085" t="str">
            <v>NULL</v>
          </cell>
          <cell r="AB1085" t="str">
            <v>NULL</v>
          </cell>
          <cell r="AC1085" t="str">
            <v>NULL</v>
          </cell>
          <cell r="AD1085">
            <v>2</v>
          </cell>
          <cell r="AE1085" t="str">
            <v>NULL</v>
          </cell>
          <cell r="AF1085">
            <v>2</v>
          </cell>
          <cell r="AG1085">
            <v>2</v>
          </cell>
          <cell r="AH1085">
            <v>2</v>
          </cell>
          <cell r="AI1085">
            <v>2</v>
          </cell>
          <cell r="AJ1085" t="str">
            <v>NULL</v>
          </cell>
          <cell r="AK1085" t="str">
            <v>NULL</v>
          </cell>
          <cell r="AL1085" t="str">
            <v>NULL</v>
          </cell>
        </row>
        <row r="1086">
          <cell r="A1086">
            <v>137824</v>
          </cell>
          <cell r="B1086">
            <v>9251105</v>
          </cell>
          <cell r="C1086" t="str">
            <v>The Lincolnshire  Teaching and Learning Centre</v>
          </cell>
          <cell r="D1086" t="str">
            <v>East Midlands</v>
          </cell>
          <cell r="E1086" t="str">
            <v>East Midlands</v>
          </cell>
          <cell r="F1086" t="str">
            <v>Lincolnshire</v>
          </cell>
          <cell r="G1086" t="str">
            <v>Lincoln</v>
          </cell>
          <cell r="H1086" t="str">
            <v>LN5 8HY</v>
          </cell>
          <cell r="I1086" t="str">
            <v>Pupil Referral Unit</v>
          </cell>
          <cell r="J1086" t="str">
            <v>PRU</v>
          </cell>
          <cell r="K1086" t="str">
            <v>Not applicable</v>
          </cell>
          <cell r="L1086">
            <v>10004126</v>
          </cell>
          <cell r="M1086">
            <v>42290</v>
          </cell>
          <cell r="N1086">
            <v>42291</v>
          </cell>
          <cell r="O1086" t="str">
            <v>Schools into Special Measures Visit 2</v>
          </cell>
          <cell r="P1086" t="str">
            <v>Schools - S8</v>
          </cell>
          <cell r="Q1086" t="str">
            <v>NULL</v>
          </cell>
          <cell r="R1086" t="str">
            <v>NULL</v>
          </cell>
          <cell r="S1086" t="str">
            <v>NULL</v>
          </cell>
          <cell r="T1086" t="str">
            <v>NULL</v>
          </cell>
          <cell r="U1086" t="str">
            <v>NULL</v>
          </cell>
          <cell r="V1086" t="str">
            <v>NULL</v>
          </cell>
          <cell r="W1086" t="str">
            <v>NULL</v>
          </cell>
          <cell r="X1086" t="str">
            <v>NULL</v>
          </cell>
          <cell r="Y1086" t="str">
            <v>NULL</v>
          </cell>
          <cell r="Z1086" t="str">
            <v>NULL</v>
          </cell>
          <cell r="AA1086" t="str">
            <v>NULL</v>
          </cell>
          <cell r="AB1086" t="str">
            <v>NULL</v>
          </cell>
          <cell r="AC1086" t="str">
            <v>NULL</v>
          </cell>
          <cell r="AD1086">
            <v>4</v>
          </cell>
          <cell r="AE1086" t="str">
            <v>SM</v>
          </cell>
          <cell r="AF1086">
            <v>3</v>
          </cell>
          <cell r="AG1086">
            <v>3</v>
          </cell>
          <cell r="AH1086">
            <v>4</v>
          </cell>
          <cell r="AI1086">
            <v>4</v>
          </cell>
          <cell r="AJ1086" t="str">
            <v>NULL</v>
          </cell>
          <cell r="AK1086">
            <v>9</v>
          </cell>
          <cell r="AL1086">
            <v>9</v>
          </cell>
        </row>
        <row r="1087">
          <cell r="A1087">
            <v>137867</v>
          </cell>
          <cell r="B1087">
            <v>8734000</v>
          </cell>
          <cell r="C1087" t="str">
            <v>Thomas Clarkson Academy</v>
          </cell>
          <cell r="D1087" t="str">
            <v>East of England</v>
          </cell>
          <cell r="E1087" t="str">
            <v>East of England</v>
          </cell>
          <cell r="F1087" t="str">
            <v>Cambridgeshire</v>
          </cell>
          <cell r="G1087" t="str">
            <v>North East Cambridgeshire</v>
          </cell>
          <cell r="H1087" t="str">
            <v>PE13 2SE</v>
          </cell>
          <cell r="I1087" t="str">
            <v>Academy Sponsor Led</v>
          </cell>
          <cell r="J1087" t="str">
            <v>Secondary</v>
          </cell>
          <cell r="K1087" t="str">
            <v>Has a sixth form</v>
          </cell>
          <cell r="L1087">
            <v>10008879</v>
          </cell>
          <cell r="M1087">
            <v>42327</v>
          </cell>
          <cell r="N1087">
            <v>42327</v>
          </cell>
          <cell r="O1087" t="str">
            <v>S8 No Formal Designation Visit</v>
          </cell>
          <cell r="P1087" t="str">
            <v>Schools - S8</v>
          </cell>
          <cell r="Q1087" t="str">
            <v>NULL</v>
          </cell>
          <cell r="R1087" t="str">
            <v>NULL</v>
          </cell>
          <cell r="S1087" t="str">
            <v>NULL</v>
          </cell>
          <cell r="T1087" t="str">
            <v>NULL</v>
          </cell>
          <cell r="U1087" t="str">
            <v>NULL</v>
          </cell>
          <cell r="V1087" t="str">
            <v>NULL</v>
          </cell>
          <cell r="W1087" t="str">
            <v>NULL</v>
          </cell>
          <cell r="X1087" t="str">
            <v>NULL</v>
          </cell>
          <cell r="Y1087" t="str">
            <v>NULL</v>
          </cell>
          <cell r="Z1087" t="str">
            <v>NULL</v>
          </cell>
          <cell r="AA1087" t="str">
            <v>NULL</v>
          </cell>
          <cell r="AB1087" t="str">
            <v>NULL</v>
          </cell>
          <cell r="AC1087" t="str">
            <v>NULL</v>
          </cell>
          <cell r="AD1087">
            <v>3</v>
          </cell>
          <cell r="AE1087" t="str">
            <v>NULL</v>
          </cell>
          <cell r="AF1087">
            <v>3</v>
          </cell>
          <cell r="AG1087">
            <v>3</v>
          </cell>
          <cell r="AH1087">
            <v>3</v>
          </cell>
          <cell r="AI1087">
            <v>2</v>
          </cell>
          <cell r="AJ1087" t="str">
            <v>NULL</v>
          </cell>
          <cell r="AK1087" t="str">
            <v>NULL</v>
          </cell>
          <cell r="AL1087" t="str">
            <v>NULL</v>
          </cell>
        </row>
        <row r="1088">
          <cell r="A1088">
            <v>137872</v>
          </cell>
          <cell r="B1088">
            <v>9195408</v>
          </cell>
          <cell r="C1088" t="str">
            <v>Bushey Meads School</v>
          </cell>
          <cell r="D1088" t="str">
            <v>East of England</v>
          </cell>
          <cell r="E1088" t="str">
            <v>East of England</v>
          </cell>
          <cell r="F1088" t="str">
            <v>Hertfordshire</v>
          </cell>
          <cell r="G1088" t="str">
            <v>Hertsmere</v>
          </cell>
          <cell r="H1088" t="str">
            <v>WD23 4PA</v>
          </cell>
          <cell r="I1088" t="str">
            <v>Academy Converter</v>
          </cell>
          <cell r="J1088" t="str">
            <v>Secondary</v>
          </cell>
          <cell r="K1088" t="str">
            <v>Has a sixth form</v>
          </cell>
          <cell r="L1088">
            <v>10003142</v>
          </cell>
          <cell r="M1088">
            <v>42276</v>
          </cell>
          <cell r="N1088">
            <v>42276</v>
          </cell>
          <cell r="O1088" t="str">
            <v>Maintained Academy and School Short inspection</v>
          </cell>
          <cell r="P1088" t="str">
            <v>Schools - Short inspection</v>
          </cell>
          <cell r="Q1088">
            <v>117580</v>
          </cell>
          <cell r="R1088" t="str">
            <v>NULL</v>
          </cell>
          <cell r="S1088" t="str">
            <v>NULL</v>
          </cell>
          <cell r="T1088" t="str">
            <v>NULL</v>
          </cell>
          <cell r="U1088" t="str">
            <v>NULL</v>
          </cell>
          <cell r="V1088" t="str">
            <v>NULL</v>
          </cell>
          <cell r="W1088" t="str">
            <v>NULL</v>
          </cell>
          <cell r="X1088" t="str">
            <v>NULL</v>
          </cell>
          <cell r="Y1088" t="str">
            <v>NULL</v>
          </cell>
          <cell r="Z1088" t="str">
            <v>NULL</v>
          </cell>
          <cell r="AA1088" t="str">
            <v>NULL</v>
          </cell>
          <cell r="AB1088" t="str">
            <v>NULL</v>
          </cell>
          <cell r="AC1088" t="str">
            <v>NULL</v>
          </cell>
          <cell r="AD1088">
            <v>2</v>
          </cell>
          <cell r="AE1088" t="str">
            <v>NULL</v>
          </cell>
          <cell r="AF1088">
            <v>2</v>
          </cell>
          <cell r="AG1088">
            <v>2</v>
          </cell>
          <cell r="AH1088">
            <v>1</v>
          </cell>
          <cell r="AI1088">
            <v>2</v>
          </cell>
          <cell r="AJ1088" t="str">
            <v>NULL</v>
          </cell>
          <cell r="AK1088">
            <v>9</v>
          </cell>
          <cell r="AL1088" t="str">
            <v>NULL</v>
          </cell>
        </row>
        <row r="1089">
          <cell r="A1089">
            <v>137876</v>
          </cell>
          <cell r="B1089">
            <v>8792699</v>
          </cell>
          <cell r="C1089" t="str">
            <v>Old Priory Junior Academy</v>
          </cell>
          <cell r="D1089" t="str">
            <v>South West</v>
          </cell>
          <cell r="E1089" t="str">
            <v>South West</v>
          </cell>
          <cell r="F1089" t="str">
            <v>Plymouth</v>
          </cell>
          <cell r="G1089" t="str">
            <v>South West Devon</v>
          </cell>
          <cell r="H1089" t="str">
            <v>PL7 1QN</v>
          </cell>
          <cell r="I1089" t="str">
            <v>Academy Converter</v>
          </cell>
          <cell r="J1089" t="str">
            <v>Primary</v>
          </cell>
          <cell r="K1089" t="str">
            <v>Not applicable</v>
          </cell>
          <cell r="L1089">
            <v>10004037</v>
          </cell>
          <cell r="M1089">
            <v>42318</v>
          </cell>
          <cell r="N1089">
            <v>42319</v>
          </cell>
          <cell r="O1089" t="str">
            <v>Schools into Special Measures Visit 3</v>
          </cell>
          <cell r="P1089" t="str">
            <v>Schools - S8</v>
          </cell>
          <cell r="Q1089">
            <v>113320</v>
          </cell>
          <cell r="R1089" t="str">
            <v>NULL</v>
          </cell>
          <cell r="S1089" t="str">
            <v>NULL</v>
          </cell>
          <cell r="T1089" t="str">
            <v>NULL</v>
          </cell>
          <cell r="U1089" t="str">
            <v>NULL</v>
          </cell>
          <cell r="V1089" t="str">
            <v>NULL</v>
          </cell>
          <cell r="W1089" t="str">
            <v>NULL</v>
          </cell>
          <cell r="X1089" t="str">
            <v>NULL</v>
          </cell>
          <cell r="Y1089" t="str">
            <v>NULL</v>
          </cell>
          <cell r="Z1089" t="str">
            <v>NULL</v>
          </cell>
          <cell r="AA1089" t="str">
            <v>NULL</v>
          </cell>
          <cell r="AB1089" t="str">
            <v>NULL</v>
          </cell>
          <cell r="AC1089" t="str">
            <v>NULL</v>
          </cell>
          <cell r="AD1089">
            <v>4</v>
          </cell>
          <cell r="AE1089" t="str">
            <v>SM</v>
          </cell>
          <cell r="AF1089">
            <v>4</v>
          </cell>
          <cell r="AG1089">
            <v>4</v>
          </cell>
          <cell r="AH1089">
            <v>3</v>
          </cell>
          <cell r="AI1089">
            <v>4</v>
          </cell>
          <cell r="AJ1089" t="str">
            <v>NULL</v>
          </cell>
          <cell r="AK1089">
            <v>9</v>
          </cell>
          <cell r="AL1089">
            <v>9</v>
          </cell>
        </row>
        <row r="1090">
          <cell r="A1090">
            <v>137885</v>
          </cell>
          <cell r="B1090">
            <v>3564033</v>
          </cell>
          <cell r="C1090" t="str">
            <v>Reddish Vale Technology College</v>
          </cell>
          <cell r="D1090" t="str">
            <v>North West</v>
          </cell>
          <cell r="E1090" t="str">
            <v>North West</v>
          </cell>
          <cell r="F1090" t="str">
            <v>Stockport</v>
          </cell>
          <cell r="G1090" t="str">
            <v>Denton and Reddish</v>
          </cell>
          <cell r="H1090" t="str">
            <v>SK5 7HD</v>
          </cell>
          <cell r="I1090" t="str">
            <v>Academy Converter</v>
          </cell>
          <cell r="J1090" t="str">
            <v>Secondary</v>
          </cell>
          <cell r="K1090" t="str">
            <v>Does not have a sixth form</v>
          </cell>
          <cell r="L1090">
            <v>10005422</v>
          </cell>
          <cell r="M1090">
            <v>42353</v>
          </cell>
          <cell r="N1090">
            <v>42354</v>
          </cell>
          <cell r="O1090" t="str">
            <v>Schools into Special Measures Visit 5</v>
          </cell>
          <cell r="P1090" t="str">
            <v>Schools - S8</v>
          </cell>
          <cell r="Q1090">
            <v>106134</v>
          </cell>
          <cell r="R1090" t="str">
            <v>NULL</v>
          </cell>
          <cell r="S1090" t="str">
            <v>NULL</v>
          </cell>
          <cell r="T1090" t="str">
            <v>NULL</v>
          </cell>
          <cell r="U1090" t="str">
            <v>NULL</v>
          </cell>
          <cell r="V1090" t="str">
            <v>NULL</v>
          </cell>
          <cell r="W1090" t="str">
            <v>NULL</v>
          </cell>
          <cell r="X1090" t="str">
            <v>NULL</v>
          </cell>
          <cell r="Y1090" t="str">
            <v>NULL</v>
          </cell>
          <cell r="Z1090" t="str">
            <v>NULL</v>
          </cell>
          <cell r="AA1090" t="str">
            <v>NULL</v>
          </cell>
          <cell r="AB1090" t="str">
            <v>NULL</v>
          </cell>
          <cell r="AC1090" t="str">
            <v>NULL</v>
          </cell>
          <cell r="AD1090">
            <v>4</v>
          </cell>
          <cell r="AE1090" t="str">
            <v>SM</v>
          </cell>
          <cell r="AF1090">
            <v>4</v>
          </cell>
          <cell r="AG1090">
            <v>4</v>
          </cell>
          <cell r="AH1090">
            <v>4</v>
          </cell>
          <cell r="AI1090">
            <v>4</v>
          </cell>
          <cell r="AJ1090" t="str">
            <v>NULL</v>
          </cell>
          <cell r="AK1090" t="str">
            <v>NULL</v>
          </cell>
          <cell r="AL1090" t="str">
            <v>NULL</v>
          </cell>
        </row>
        <row r="1091">
          <cell r="A1091">
            <v>137907</v>
          </cell>
          <cell r="B1091">
            <v>3134020</v>
          </cell>
          <cell r="C1091" t="str">
            <v>Chiswick School</v>
          </cell>
          <cell r="D1091" t="str">
            <v>London</v>
          </cell>
          <cell r="E1091" t="str">
            <v>London</v>
          </cell>
          <cell r="F1091" t="str">
            <v>Hounslow</v>
          </cell>
          <cell r="G1091" t="str">
            <v>Brentford and Isleworth</v>
          </cell>
          <cell r="H1091" t="str">
            <v>W4 3UN</v>
          </cell>
          <cell r="I1091" t="str">
            <v>Academy Converter</v>
          </cell>
          <cell r="J1091" t="str">
            <v>Secondary</v>
          </cell>
          <cell r="K1091" t="str">
            <v>Has a sixth form</v>
          </cell>
          <cell r="L1091">
            <v>10000944</v>
          </cell>
          <cell r="M1091">
            <v>42311</v>
          </cell>
          <cell r="N1091">
            <v>42312</v>
          </cell>
          <cell r="O1091" t="str">
            <v>Maintained Academy and School Short inspection</v>
          </cell>
          <cell r="P1091" t="str">
            <v>Schools - S8 deemed S5</v>
          </cell>
          <cell r="Q1091">
            <v>102532</v>
          </cell>
          <cell r="R1091">
            <v>3</v>
          </cell>
          <cell r="S1091" t="str">
            <v>NULL</v>
          </cell>
          <cell r="T1091">
            <v>3</v>
          </cell>
          <cell r="U1091">
            <v>2</v>
          </cell>
          <cell r="V1091">
            <v>2</v>
          </cell>
          <cell r="W1091">
            <v>3</v>
          </cell>
          <cell r="X1091" t="str">
            <v>NULL</v>
          </cell>
          <cell r="Y1091" t="str">
            <v>NULL</v>
          </cell>
          <cell r="Z1091">
            <v>2</v>
          </cell>
          <cell r="AA1091" t="str">
            <v>NULL</v>
          </cell>
          <cell r="AB1091" t="str">
            <v>NULL</v>
          </cell>
          <cell r="AC1091" t="str">
            <v>NULL</v>
          </cell>
          <cell r="AD1091">
            <v>2</v>
          </cell>
          <cell r="AE1091" t="str">
            <v>NULL</v>
          </cell>
          <cell r="AF1091">
            <v>2</v>
          </cell>
          <cell r="AG1091">
            <v>2</v>
          </cell>
          <cell r="AH1091">
            <v>2</v>
          </cell>
          <cell r="AI1091">
            <v>2</v>
          </cell>
          <cell r="AJ1091" t="str">
            <v>NULL</v>
          </cell>
          <cell r="AK1091">
            <v>9</v>
          </cell>
          <cell r="AL1091" t="str">
            <v>NULL</v>
          </cell>
        </row>
        <row r="1092">
          <cell r="A1092">
            <v>137936</v>
          </cell>
          <cell r="B1092">
            <v>9314010</v>
          </cell>
          <cell r="C1092" t="str">
            <v>Chipping Norton School</v>
          </cell>
          <cell r="D1092" t="str">
            <v>South East</v>
          </cell>
          <cell r="E1092" t="str">
            <v>South East</v>
          </cell>
          <cell r="F1092" t="str">
            <v>Oxfordshire</v>
          </cell>
          <cell r="G1092" t="str">
            <v>Witney</v>
          </cell>
          <cell r="H1092" t="str">
            <v>OX7 5DY</v>
          </cell>
          <cell r="I1092" t="str">
            <v>Academy Converter</v>
          </cell>
          <cell r="J1092" t="str">
            <v>Secondary</v>
          </cell>
          <cell r="K1092" t="str">
            <v>Has a sixth form</v>
          </cell>
          <cell r="L1092">
            <v>10000742</v>
          </cell>
          <cell r="M1092">
            <v>42353</v>
          </cell>
          <cell r="N1092">
            <v>42354</v>
          </cell>
          <cell r="O1092" t="str">
            <v>Maintained Academy and School Short inspection</v>
          </cell>
          <cell r="P1092" t="str">
            <v>Schools - S8 deemed S5</v>
          </cell>
          <cell r="Q1092">
            <v>123231</v>
          </cell>
          <cell r="R1092">
            <v>4</v>
          </cell>
          <cell r="S1092" t="str">
            <v>SM</v>
          </cell>
          <cell r="T1092">
            <v>4</v>
          </cell>
          <cell r="U1092">
            <v>4</v>
          </cell>
          <cell r="V1092">
            <v>3</v>
          </cell>
          <cell r="W1092">
            <v>4</v>
          </cell>
          <cell r="X1092" t="str">
            <v>NULL</v>
          </cell>
          <cell r="Y1092" t="str">
            <v>NULL</v>
          </cell>
          <cell r="Z1092">
            <v>2</v>
          </cell>
          <cell r="AA1092" t="str">
            <v>NULL</v>
          </cell>
          <cell r="AB1092" t="str">
            <v>NULL</v>
          </cell>
          <cell r="AC1092" t="str">
            <v>NULL</v>
          </cell>
          <cell r="AD1092">
            <v>2</v>
          </cell>
          <cell r="AE1092" t="str">
            <v>NULL</v>
          </cell>
          <cell r="AF1092">
            <v>2</v>
          </cell>
          <cell r="AG1092">
            <v>2</v>
          </cell>
          <cell r="AH1092">
            <v>2</v>
          </cell>
          <cell r="AI1092">
            <v>2</v>
          </cell>
          <cell r="AJ1092" t="str">
            <v>NULL</v>
          </cell>
          <cell r="AK1092">
            <v>9</v>
          </cell>
          <cell r="AL1092" t="str">
            <v>NULL</v>
          </cell>
        </row>
        <row r="1093">
          <cell r="A1093">
            <v>137938</v>
          </cell>
          <cell r="B1093">
            <v>9195412</v>
          </cell>
          <cell r="C1093" t="str">
            <v>Nicholas Breakspear Catholic School</v>
          </cell>
          <cell r="D1093" t="str">
            <v>East of England</v>
          </cell>
          <cell r="E1093" t="str">
            <v>East of England</v>
          </cell>
          <cell r="F1093" t="str">
            <v>Hertfordshire</v>
          </cell>
          <cell r="G1093" t="str">
            <v>St Albans</v>
          </cell>
          <cell r="H1093" t="str">
            <v>AL4 0TT</v>
          </cell>
          <cell r="I1093" t="str">
            <v>Academy Converter</v>
          </cell>
          <cell r="J1093" t="str">
            <v>Secondary</v>
          </cell>
          <cell r="K1093" t="str">
            <v>Has a sixth form</v>
          </cell>
          <cell r="L1093">
            <v>10009907</v>
          </cell>
          <cell r="M1093">
            <v>42340</v>
          </cell>
          <cell r="N1093">
            <v>42340</v>
          </cell>
          <cell r="O1093" t="str">
            <v>Requires Improvement monitoring Visit 2</v>
          </cell>
          <cell r="P1093" t="str">
            <v>Schools - S8</v>
          </cell>
          <cell r="Q1093">
            <v>117584</v>
          </cell>
          <cell r="R1093" t="str">
            <v>NULL</v>
          </cell>
          <cell r="S1093" t="str">
            <v>NULL</v>
          </cell>
          <cell r="T1093" t="str">
            <v>NULL</v>
          </cell>
          <cell r="U1093" t="str">
            <v>NULL</v>
          </cell>
          <cell r="V1093" t="str">
            <v>NULL</v>
          </cell>
          <cell r="W1093" t="str">
            <v>NULL</v>
          </cell>
          <cell r="X1093" t="str">
            <v>NULL</v>
          </cell>
          <cell r="Y1093" t="str">
            <v>NULL</v>
          </cell>
          <cell r="Z1093" t="str">
            <v>NULL</v>
          </cell>
          <cell r="AA1093" t="str">
            <v>NULL</v>
          </cell>
          <cell r="AB1093" t="str">
            <v>NULL</v>
          </cell>
          <cell r="AC1093" t="str">
            <v>NULL</v>
          </cell>
          <cell r="AD1093">
            <v>3</v>
          </cell>
          <cell r="AE1093" t="str">
            <v>NULL</v>
          </cell>
          <cell r="AF1093">
            <v>3</v>
          </cell>
          <cell r="AG1093">
            <v>3</v>
          </cell>
          <cell r="AH1093">
            <v>2</v>
          </cell>
          <cell r="AI1093">
            <v>3</v>
          </cell>
          <cell r="AJ1093" t="str">
            <v>NULL</v>
          </cell>
          <cell r="AK1093">
            <v>9</v>
          </cell>
          <cell r="AL1093">
            <v>2</v>
          </cell>
        </row>
        <row r="1094">
          <cell r="A1094">
            <v>137972</v>
          </cell>
          <cell r="B1094">
            <v>3332045</v>
          </cell>
          <cell r="C1094" t="str">
            <v>Mesty Croft Academy</v>
          </cell>
          <cell r="D1094" t="str">
            <v>West Midlands</v>
          </cell>
          <cell r="E1094" t="str">
            <v>West Midlands</v>
          </cell>
          <cell r="F1094" t="str">
            <v>Sandwell</v>
          </cell>
          <cell r="G1094" t="str">
            <v>West Bromwich East</v>
          </cell>
          <cell r="H1094" t="str">
            <v>WS10 0QY</v>
          </cell>
          <cell r="I1094" t="str">
            <v>Academy Converter</v>
          </cell>
          <cell r="J1094" t="str">
            <v>Primary</v>
          </cell>
          <cell r="K1094" t="str">
            <v>Does not have a sixth form</v>
          </cell>
          <cell r="L1094">
            <v>10005227</v>
          </cell>
          <cell r="M1094">
            <v>42347</v>
          </cell>
          <cell r="N1094">
            <v>42348</v>
          </cell>
          <cell r="O1094" t="str">
            <v>Schools into Special Measures Visit 4</v>
          </cell>
          <cell r="P1094" t="str">
            <v>Schools - S8 deemed S5</v>
          </cell>
          <cell r="Q1094">
            <v>103907</v>
          </cell>
          <cell r="R1094">
            <v>3</v>
          </cell>
          <cell r="S1094" t="str">
            <v>NULL</v>
          </cell>
          <cell r="T1094">
            <v>3</v>
          </cell>
          <cell r="U1094">
            <v>3</v>
          </cell>
          <cell r="V1094">
            <v>2</v>
          </cell>
          <cell r="W1094">
            <v>2</v>
          </cell>
          <cell r="X1094" t="str">
            <v>NULL</v>
          </cell>
          <cell r="Y1094">
            <v>3</v>
          </cell>
          <cell r="Z1094" t="str">
            <v>NULL</v>
          </cell>
          <cell r="AA1094" t="str">
            <v>NULL</v>
          </cell>
          <cell r="AB1094" t="str">
            <v>NULL</v>
          </cell>
          <cell r="AC1094" t="str">
            <v>NULL</v>
          </cell>
          <cell r="AD1094">
            <v>4</v>
          </cell>
          <cell r="AE1094" t="str">
            <v>SM</v>
          </cell>
          <cell r="AF1094">
            <v>4</v>
          </cell>
          <cell r="AG1094">
            <v>4</v>
          </cell>
          <cell r="AH1094">
            <v>3</v>
          </cell>
          <cell r="AI1094">
            <v>4</v>
          </cell>
          <cell r="AJ1094" t="str">
            <v>NULL</v>
          </cell>
          <cell r="AK1094" t="str">
            <v>NULL</v>
          </cell>
          <cell r="AL1094" t="str">
            <v>NULL</v>
          </cell>
        </row>
        <row r="1095">
          <cell r="A1095">
            <v>137973</v>
          </cell>
          <cell r="B1095">
            <v>8904057</v>
          </cell>
          <cell r="C1095" t="str">
            <v xml:space="preserve">Montgomery High School - A Language College and Full Service School </v>
          </cell>
          <cell r="D1095" t="str">
            <v>North West</v>
          </cell>
          <cell r="E1095" t="str">
            <v>North West</v>
          </cell>
          <cell r="F1095" t="str">
            <v>Blackpool</v>
          </cell>
          <cell r="G1095" t="str">
            <v>Blackpool North and Cleveleys</v>
          </cell>
          <cell r="H1095" t="str">
            <v>FY2 0AZ</v>
          </cell>
          <cell r="I1095" t="str">
            <v>Academy Converter</v>
          </cell>
          <cell r="J1095" t="str">
            <v>Secondary</v>
          </cell>
          <cell r="K1095" t="str">
            <v>Does not have a sixth form</v>
          </cell>
          <cell r="L1095">
            <v>10003977</v>
          </cell>
          <cell r="M1095">
            <v>42346</v>
          </cell>
          <cell r="N1095">
            <v>42347</v>
          </cell>
          <cell r="O1095" t="str">
            <v>Schools into Special Measures Visit 3</v>
          </cell>
          <cell r="P1095" t="str">
            <v>Schools - S8</v>
          </cell>
          <cell r="Q1095">
            <v>119735</v>
          </cell>
          <cell r="R1095" t="str">
            <v>NULL</v>
          </cell>
          <cell r="S1095" t="str">
            <v>NULL</v>
          </cell>
          <cell r="T1095" t="str">
            <v>NULL</v>
          </cell>
          <cell r="U1095" t="str">
            <v>NULL</v>
          </cell>
          <cell r="V1095" t="str">
            <v>NULL</v>
          </cell>
          <cell r="W1095" t="str">
            <v>NULL</v>
          </cell>
          <cell r="X1095" t="str">
            <v>NULL</v>
          </cell>
          <cell r="Y1095" t="str">
            <v>NULL</v>
          </cell>
          <cell r="Z1095" t="str">
            <v>NULL</v>
          </cell>
          <cell r="AA1095" t="str">
            <v>NULL</v>
          </cell>
          <cell r="AB1095" t="str">
            <v>NULL</v>
          </cell>
          <cell r="AC1095" t="str">
            <v>NULL</v>
          </cell>
          <cell r="AD1095">
            <v>4</v>
          </cell>
          <cell r="AE1095" t="str">
            <v>SM</v>
          </cell>
          <cell r="AF1095">
            <v>4</v>
          </cell>
          <cell r="AG1095">
            <v>4</v>
          </cell>
          <cell r="AH1095">
            <v>3</v>
          </cell>
          <cell r="AI1095">
            <v>4</v>
          </cell>
          <cell r="AJ1095" t="str">
            <v>NULL</v>
          </cell>
          <cell r="AK1095" t="str">
            <v>NULL</v>
          </cell>
          <cell r="AL1095" t="str">
            <v>NULL</v>
          </cell>
        </row>
        <row r="1096">
          <cell r="A1096">
            <v>137986</v>
          </cell>
          <cell r="B1096">
            <v>8913118</v>
          </cell>
          <cell r="C1096" t="str">
            <v>Leverton Church of England Academy</v>
          </cell>
          <cell r="D1096" t="str">
            <v>East Midlands</v>
          </cell>
          <cell r="E1096" t="str">
            <v>East Midlands</v>
          </cell>
          <cell r="F1096" t="str">
            <v>Nottinghamshire</v>
          </cell>
          <cell r="G1096" t="str">
            <v>Bassetlaw</v>
          </cell>
          <cell r="H1096" t="str">
            <v>DN22 0AD</v>
          </cell>
          <cell r="I1096" t="str">
            <v>Academy Converter</v>
          </cell>
          <cell r="J1096" t="str">
            <v>Primary</v>
          </cell>
          <cell r="K1096" t="str">
            <v>Does not have a sixth form</v>
          </cell>
          <cell r="L1096">
            <v>10008969</v>
          </cell>
          <cell r="M1096">
            <v>42340</v>
          </cell>
          <cell r="N1096">
            <v>42340</v>
          </cell>
          <cell r="O1096" t="str">
            <v>Requires Improvement monitoring Visit 2</v>
          </cell>
          <cell r="P1096" t="str">
            <v>Schools - S8</v>
          </cell>
          <cell r="Q1096">
            <v>122765</v>
          </cell>
          <cell r="R1096" t="str">
            <v>NULL</v>
          </cell>
          <cell r="S1096" t="str">
            <v>NULL</v>
          </cell>
          <cell r="T1096" t="str">
            <v>NULL</v>
          </cell>
          <cell r="U1096" t="str">
            <v>NULL</v>
          </cell>
          <cell r="V1096" t="str">
            <v>NULL</v>
          </cell>
          <cell r="W1096" t="str">
            <v>NULL</v>
          </cell>
          <cell r="X1096" t="str">
            <v>NULL</v>
          </cell>
          <cell r="Y1096" t="str">
            <v>NULL</v>
          </cell>
          <cell r="Z1096" t="str">
            <v>NULL</v>
          </cell>
          <cell r="AA1096" t="str">
            <v>NULL</v>
          </cell>
          <cell r="AB1096" t="str">
            <v>NULL</v>
          </cell>
          <cell r="AC1096" t="str">
            <v>NULL</v>
          </cell>
          <cell r="AD1096">
            <v>3</v>
          </cell>
          <cell r="AE1096" t="str">
            <v>NULL</v>
          </cell>
          <cell r="AF1096">
            <v>3</v>
          </cell>
          <cell r="AG1096">
            <v>3</v>
          </cell>
          <cell r="AH1096">
            <v>2</v>
          </cell>
          <cell r="AI1096">
            <v>3</v>
          </cell>
          <cell r="AJ1096" t="str">
            <v>NULL</v>
          </cell>
          <cell r="AK1096" t="str">
            <v>NULL</v>
          </cell>
          <cell r="AL1096" t="str">
            <v>NULL</v>
          </cell>
        </row>
        <row r="1097">
          <cell r="A1097">
            <v>138003</v>
          </cell>
          <cell r="B1097">
            <v>8234073</v>
          </cell>
          <cell r="C1097" t="str">
            <v>Gilbert Inglefield Academy</v>
          </cell>
          <cell r="D1097" t="str">
            <v>East of England</v>
          </cell>
          <cell r="E1097" t="str">
            <v>East of England</v>
          </cell>
          <cell r="F1097" t="str">
            <v>Central Bedfordshire</v>
          </cell>
          <cell r="G1097" t="str">
            <v>South West Bedfordshire</v>
          </cell>
          <cell r="H1097" t="str">
            <v>LU7 3FU</v>
          </cell>
          <cell r="I1097" t="str">
            <v>Academy Converter</v>
          </cell>
          <cell r="J1097" t="str">
            <v>Secondary</v>
          </cell>
          <cell r="K1097" t="str">
            <v>Does not have a sixth form</v>
          </cell>
          <cell r="L1097">
            <v>10005312</v>
          </cell>
          <cell r="M1097">
            <v>42276</v>
          </cell>
          <cell r="N1097">
            <v>42277</v>
          </cell>
          <cell r="O1097" t="str">
            <v>Schools into Special Measures Visit 2</v>
          </cell>
          <cell r="P1097" t="str">
            <v>Schools - S8</v>
          </cell>
          <cell r="Q1097">
            <v>109667</v>
          </cell>
          <cell r="R1097" t="str">
            <v>NULL</v>
          </cell>
          <cell r="S1097" t="str">
            <v>NULL</v>
          </cell>
          <cell r="T1097" t="str">
            <v>NULL</v>
          </cell>
          <cell r="U1097" t="str">
            <v>NULL</v>
          </cell>
          <cell r="V1097" t="str">
            <v>NULL</v>
          </cell>
          <cell r="W1097" t="str">
            <v>NULL</v>
          </cell>
          <cell r="X1097" t="str">
            <v>NULL</v>
          </cell>
          <cell r="Y1097" t="str">
            <v>NULL</v>
          </cell>
          <cell r="Z1097" t="str">
            <v>NULL</v>
          </cell>
          <cell r="AA1097" t="str">
            <v>NULL</v>
          </cell>
          <cell r="AB1097" t="str">
            <v>NULL</v>
          </cell>
          <cell r="AC1097" t="str">
            <v>NULL</v>
          </cell>
          <cell r="AD1097">
            <v>4</v>
          </cell>
          <cell r="AE1097" t="str">
            <v>SM</v>
          </cell>
          <cell r="AF1097">
            <v>4</v>
          </cell>
          <cell r="AG1097">
            <v>4</v>
          </cell>
          <cell r="AH1097">
            <v>3</v>
          </cell>
          <cell r="AI1097">
            <v>4</v>
          </cell>
          <cell r="AJ1097" t="str">
            <v>NULL</v>
          </cell>
          <cell r="AK1097">
            <v>9</v>
          </cell>
          <cell r="AL1097">
            <v>9</v>
          </cell>
        </row>
        <row r="1098">
          <cell r="A1098">
            <v>138030</v>
          </cell>
          <cell r="B1098">
            <v>9284017</v>
          </cell>
          <cell r="C1098" t="str">
            <v xml:space="preserve">Huxlow Science College </v>
          </cell>
          <cell r="D1098" t="str">
            <v>East Midlands</v>
          </cell>
          <cell r="E1098" t="str">
            <v>East Midlands</v>
          </cell>
          <cell r="F1098" t="str">
            <v>Northamptonshire</v>
          </cell>
          <cell r="G1098" t="str">
            <v>Corby</v>
          </cell>
          <cell r="H1098" t="str">
            <v>NN9 5TY</v>
          </cell>
          <cell r="I1098" t="str">
            <v>Academy Converter</v>
          </cell>
          <cell r="J1098" t="str">
            <v>Secondary</v>
          </cell>
          <cell r="K1098" t="str">
            <v>Has a sixth form</v>
          </cell>
          <cell r="L1098">
            <v>10008840</v>
          </cell>
          <cell r="M1098">
            <v>42333</v>
          </cell>
          <cell r="N1098">
            <v>42333</v>
          </cell>
          <cell r="O1098" t="str">
            <v>Requires Improvement monitoring Visit 2</v>
          </cell>
          <cell r="P1098" t="str">
            <v>Schools - S8</v>
          </cell>
          <cell r="Q1098">
            <v>122053</v>
          </cell>
          <cell r="R1098" t="str">
            <v>NULL</v>
          </cell>
          <cell r="S1098" t="str">
            <v>NULL</v>
          </cell>
          <cell r="T1098" t="str">
            <v>NULL</v>
          </cell>
          <cell r="U1098" t="str">
            <v>NULL</v>
          </cell>
          <cell r="V1098" t="str">
            <v>NULL</v>
          </cell>
          <cell r="W1098" t="str">
            <v>NULL</v>
          </cell>
          <cell r="X1098" t="str">
            <v>NULL</v>
          </cell>
          <cell r="Y1098" t="str">
            <v>NULL</v>
          </cell>
          <cell r="Z1098" t="str">
            <v>NULL</v>
          </cell>
          <cell r="AA1098" t="str">
            <v>NULL</v>
          </cell>
          <cell r="AB1098" t="str">
            <v>NULL</v>
          </cell>
          <cell r="AC1098" t="str">
            <v>NULL</v>
          </cell>
          <cell r="AD1098">
            <v>3</v>
          </cell>
          <cell r="AE1098" t="str">
            <v>NULL</v>
          </cell>
          <cell r="AF1098">
            <v>3</v>
          </cell>
          <cell r="AG1098">
            <v>3</v>
          </cell>
          <cell r="AH1098">
            <v>3</v>
          </cell>
          <cell r="AI1098">
            <v>3</v>
          </cell>
          <cell r="AJ1098" t="str">
            <v>NULL</v>
          </cell>
          <cell r="AK1098" t="str">
            <v>NULL</v>
          </cell>
          <cell r="AL1098" t="str">
            <v>NULL</v>
          </cell>
        </row>
        <row r="1099">
          <cell r="A1099">
            <v>138052</v>
          </cell>
          <cell r="B1099">
            <v>3302182</v>
          </cell>
          <cell r="C1099" t="str">
            <v>Ark Chamberlain Primary Academy</v>
          </cell>
          <cell r="D1099" t="str">
            <v>West Midlands</v>
          </cell>
          <cell r="E1099" t="str">
            <v>West Midlands</v>
          </cell>
          <cell r="F1099" t="str">
            <v>Birmingham</v>
          </cell>
          <cell r="G1099" t="str">
            <v>Birmingham, Yardley</v>
          </cell>
          <cell r="H1099" t="str">
            <v>B10 0HU</v>
          </cell>
          <cell r="I1099" t="str">
            <v>Academy Converter</v>
          </cell>
          <cell r="J1099" t="str">
            <v>Primary</v>
          </cell>
          <cell r="K1099" t="str">
            <v>Does not have a sixth form</v>
          </cell>
          <cell r="L1099">
            <v>10006886</v>
          </cell>
          <cell r="M1099">
            <v>42353</v>
          </cell>
          <cell r="N1099">
            <v>42354</v>
          </cell>
          <cell r="O1099" t="str">
            <v>Schools into Special Measures Visit 1</v>
          </cell>
          <cell r="P1099" t="str">
            <v>Schools - S8</v>
          </cell>
          <cell r="Q1099">
            <v>103260</v>
          </cell>
          <cell r="R1099" t="str">
            <v>NULL</v>
          </cell>
          <cell r="S1099" t="str">
            <v>NULL</v>
          </cell>
          <cell r="T1099" t="str">
            <v>NULL</v>
          </cell>
          <cell r="U1099" t="str">
            <v>NULL</v>
          </cell>
          <cell r="V1099" t="str">
            <v>NULL</v>
          </cell>
          <cell r="W1099" t="str">
            <v>NULL</v>
          </cell>
          <cell r="X1099" t="str">
            <v>NULL</v>
          </cell>
          <cell r="Y1099" t="str">
            <v>NULL</v>
          </cell>
          <cell r="Z1099" t="str">
            <v>NULL</v>
          </cell>
          <cell r="AA1099" t="str">
            <v>NULL</v>
          </cell>
          <cell r="AB1099" t="str">
            <v>NULL</v>
          </cell>
          <cell r="AC1099" t="str">
            <v>NULL</v>
          </cell>
          <cell r="AD1099">
            <v>4</v>
          </cell>
          <cell r="AE1099" t="str">
            <v>SM</v>
          </cell>
          <cell r="AF1099">
            <v>3</v>
          </cell>
          <cell r="AG1099">
            <v>3</v>
          </cell>
          <cell r="AH1099">
            <v>4</v>
          </cell>
          <cell r="AI1099">
            <v>4</v>
          </cell>
          <cell r="AJ1099" t="str">
            <v>NULL</v>
          </cell>
          <cell r="AK1099">
            <v>9</v>
          </cell>
          <cell r="AL1099">
            <v>9</v>
          </cell>
        </row>
        <row r="1100">
          <cell r="A1100">
            <v>138059</v>
          </cell>
          <cell r="B1100">
            <v>3304323</v>
          </cell>
          <cell r="C1100" t="str">
            <v>Rockwood Academy</v>
          </cell>
          <cell r="D1100" t="str">
            <v>West Midlands</v>
          </cell>
          <cell r="E1100" t="str">
            <v>West Midlands</v>
          </cell>
          <cell r="F1100" t="str">
            <v>Birmingham</v>
          </cell>
          <cell r="G1100" t="str">
            <v>Birmingham, Hodge Hill</v>
          </cell>
          <cell r="H1100" t="str">
            <v>B8 3HG</v>
          </cell>
          <cell r="I1100" t="str">
            <v>Academy Converter</v>
          </cell>
          <cell r="J1100" t="str">
            <v>Secondary</v>
          </cell>
          <cell r="K1100" t="str">
            <v>Does not have a sixth form</v>
          </cell>
          <cell r="L1100">
            <v>10005190</v>
          </cell>
          <cell r="M1100">
            <v>42319</v>
          </cell>
          <cell r="N1100">
            <v>42320</v>
          </cell>
          <cell r="O1100" t="str">
            <v>Schools into Special Measures Visit 5</v>
          </cell>
          <cell r="P1100" t="str">
            <v>Schools - S8</v>
          </cell>
          <cell r="Q1100">
            <v>103524</v>
          </cell>
          <cell r="R1100" t="str">
            <v>NULL</v>
          </cell>
          <cell r="S1100" t="str">
            <v>NULL</v>
          </cell>
          <cell r="T1100" t="str">
            <v>NULL</v>
          </cell>
          <cell r="U1100" t="str">
            <v>NULL</v>
          </cell>
          <cell r="V1100" t="str">
            <v>NULL</v>
          </cell>
          <cell r="W1100" t="str">
            <v>NULL</v>
          </cell>
          <cell r="X1100" t="str">
            <v>NULL</v>
          </cell>
          <cell r="Y1100" t="str">
            <v>NULL</v>
          </cell>
          <cell r="Z1100" t="str">
            <v>NULL</v>
          </cell>
          <cell r="AA1100" t="str">
            <v>NULL</v>
          </cell>
          <cell r="AB1100" t="str">
            <v>NULL</v>
          </cell>
          <cell r="AC1100" t="str">
            <v>NULL</v>
          </cell>
          <cell r="AD1100">
            <v>4</v>
          </cell>
          <cell r="AE1100" t="str">
            <v>SM</v>
          </cell>
          <cell r="AF1100">
            <v>2</v>
          </cell>
          <cell r="AG1100">
            <v>2</v>
          </cell>
          <cell r="AH1100">
            <v>4</v>
          </cell>
          <cell r="AI1100">
            <v>4</v>
          </cell>
          <cell r="AJ1100" t="str">
            <v>NULL</v>
          </cell>
          <cell r="AK1100" t="str">
            <v>NULL</v>
          </cell>
          <cell r="AL1100" t="str">
            <v>NULL</v>
          </cell>
        </row>
        <row r="1101">
          <cell r="A1101">
            <v>138063</v>
          </cell>
          <cell r="B1101">
            <v>9252247</v>
          </cell>
          <cell r="C1101" t="str">
            <v>Benjamin Adlard Primary School</v>
          </cell>
          <cell r="D1101" t="str">
            <v>East Midlands</v>
          </cell>
          <cell r="E1101" t="str">
            <v>East Midlands</v>
          </cell>
          <cell r="F1101" t="str">
            <v>Lincolnshire</v>
          </cell>
          <cell r="G1101" t="str">
            <v>Gainsborough</v>
          </cell>
          <cell r="H1101" t="str">
            <v>DN21 1DB</v>
          </cell>
          <cell r="I1101" t="str">
            <v>Academy Converter</v>
          </cell>
          <cell r="J1101" t="str">
            <v>Primary</v>
          </cell>
          <cell r="K1101" t="str">
            <v>Does not have a sixth form</v>
          </cell>
          <cell r="L1101">
            <v>10004050</v>
          </cell>
          <cell r="M1101">
            <v>42332</v>
          </cell>
          <cell r="N1101">
            <v>42333</v>
          </cell>
          <cell r="O1101" t="str">
            <v>Schools into Special Measures Visit 3</v>
          </cell>
          <cell r="P1101" t="str">
            <v>Schools - S8</v>
          </cell>
          <cell r="Q1101">
            <v>120510</v>
          </cell>
          <cell r="R1101" t="str">
            <v>NULL</v>
          </cell>
          <cell r="S1101" t="str">
            <v>NULL</v>
          </cell>
          <cell r="T1101" t="str">
            <v>NULL</v>
          </cell>
          <cell r="U1101" t="str">
            <v>NULL</v>
          </cell>
          <cell r="V1101" t="str">
            <v>NULL</v>
          </cell>
          <cell r="W1101" t="str">
            <v>NULL</v>
          </cell>
          <cell r="X1101" t="str">
            <v>NULL</v>
          </cell>
          <cell r="Y1101" t="str">
            <v>NULL</v>
          </cell>
          <cell r="Z1101" t="str">
            <v>NULL</v>
          </cell>
          <cell r="AA1101" t="str">
            <v>NULL</v>
          </cell>
          <cell r="AB1101" t="str">
            <v>NULL</v>
          </cell>
          <cell r="AC1101" t="str">
            <v>NULL</v>
          </cell>
          <cell r="AD1101">
            <v>4</v>
          </cell>
          <cell r="AE1101" t="str">
            <v>SM</v>
          </cell>
          <cell r="AF1101">
            <v>4</v>
          </cell>
          <cell r="AG1101">
            <v>4</v>
          </cell>
          <cell r="AH1101">
            <v>3</v>
          </cell>
          <cell r="AI1101">
            <v>4</v>
          </cell>
          <cell r="AJ1101" t="str">
            <v>NULL</v>
          </cell>
          <cell r="AK1101">
            <v>2</v>
          </cell>
          <cell r="AL1101">
            <v>9</v>
          </cell>
        </row>
        <row r="1102">
          <cell r="A1102">
            <v>138097</v>
          </cell>
          <cell r="B1102">
            <v>3524002</v>
          </cell>
          <cell r="C1102" t="str">
            <v>Cedar Mount Academy</v>
          </cell>
          <cell r="D1102" t="str">
            <v>North West</v>
          </cell>
          <cell r="E1102" t="str">
            <v>North West</v>
          </cell>
          <cell r="F1102" t="str">
            <v>Manchester</v>
          </cell>
          <cell r="G1102" t="str">
            <v>Manchester, Gorton</v>
          </cell>
          <cell r="H1102" t="str">
            <v>M18 7DT</v>
          </cell>
          <cell r="I1102" t="str">
            <v>Academy Sponsor Led</v>
          </cell>
          <cell r="J1102" t="str">
            <v>Secondary</v>
          </cell>
          <cell r="K1102" t="str">
            <v>Does not have a sixth form</v>
          </cell>
          <cell r="L1102">
            <v>10006709</v>
          </cell>
          <cell r="M1102">
            <v>42353</v>
          </cell>
          <cell r="N1102">
            <v>42354</v>
          </cell>
          <cell r="O1102" t="str">
            <v>Schools into Special Measures Visit 1</v>
          </cell>
          <cell r="P1102" t="str">
            <v>Schools - S8</v>
          </cell>
          <cell r="Q1102" t="str">
            <v>NULL</v>
          </cell>
          <cell r="R1102" t="str">
            <v>NULL</v>
          </cell>
          <cell r="S1102" t="str">
            <v>NULL</v>
          </cell>
          <cell r="T1102" t="str">
            <v>NULL</v>
          </cell>
          <cell r="U1102" t="str">
            <v>NULL</v>
          </cell>
          <cell r="V1102" t="str">
            <v>NULL</v>
          </cell>
          <cell r="W1102" t="str">
            <v>NULL</v>
          </cell>
          <cell r="X1102" t="str">
            <v>NULL</v>
          </cell>
          <cell r="Y1102" t="str">
            <v>NULL</v>
          </cell>
          <cell r="Z1102" t="str">
            <v>NULL</v>
          </cell>
          <cell r="AA1102" t="str">
            <v>NULL</v>
          </cell>
          <cell r="AB1102" t="str">
            <v>NULL</v>
          </cell>
          <cell r="AC1102" t="str">
            <v>NULL</v>
          </cell>
          <cell r="AD1102">
            <v>4</v>
          </cell>
          <cell r="AE1102" t="str">
            <v>SM</v>
          </cell>
          <cell r="AF1102">
            <v>4</v>
          </cell>
          <cell r="AG1102">
            <v>4</v>
          </cell>
          <cell r="AH1102">
            <v>4</v>
          </cell>
          <cell r="AI1102">
            <v>4</v>
          </cell>
          <cell r="AJ1102" t="str">
            <v>NULL</v>
          </cell>
          <cell r="AK1102">
            <v>9</v>
          </cell>
          <cell r="AL1102">
            <v>9</v>
          </cell>
        </row>
        <row r="1103">
          <cell r="A1103">
            <v>138111</v>
          </cell>
          <cell r="B1103">
            <v>3824045</v>
          </cell>
          <cell r="C1103" t="str">
            <v>BBG Academy</v>
          </cell>
          <cell r="D1103" t="str">
            <v>Yorkshire and the Humber</v>
          </cell>
          <cell r="E1103" t="str">
            <v>North East, Yorkshire and the Humber</v>
          </cell>
          <cell r="F1103" t="str">
            <v>Kirklees</v>
          </cell>
          <cell r="G1103" t="str">
            <v>Batley and Spen</v>
          </cell>
          <cell r="H1103" t="str">
            <v>BD19 4BE</v>
          </cell>
          <cell r="I1103" t="str">
            <v>Academy Sponsor Led</v>
          </cell>
          <cell r="J1103" t="str">
            <v>Secondary</v>
          </cell>
          <cell r="K1103" t="str">
            <v>Does not have a sixth form</v>
          </cell>
          <cell r="L1103">
            <v>10004129</v>
          </cell>
          <cell r="M1103">
            <v>42292</v>
          </cell>
          <cell r="N1103">
            <v>42293</v>
          </cell>
          <cell r="O1103" t="str">
            <v>Schools into Special Measures Visit 3</v>
          </cell>
          <cell r="P1103" t="str">
            <v>Schools - S8</v>
          </cell>
          <cell r="Q1103" t="str">
            <v>NULL</v>
          </cell>
          <cell r="R1103" t="str">
            <v>NULL</v>
          </cell>
          <cell r="S1103" t="str">
            <v>NULL</v>
          </cell>
          <cell r="T1103" t="str">
            <v>NULL</v>
          </cell>
          <cell r="U1103" t="str">
            <v>NULL</v>
          </cell>
          <cell r="V1103" t="str">
            <v>NULL</v>
          </cell>
          <cell r="W1103" t="str">
            <v>NULL</v>
          </cell>
          <cell r="X1103" t="str">
            <v>NULL</v>
          </cell>
          <cell r="Y1103" t="str">
            <v>NULL</v>
          </cell>
          <cell r="Z1103" t="str">
            <v>NULL</v>
          </cell>
          <cell r="AA1103" t="str">
            <v>NULL</v>
          </cell>
          <cell r="AB1103" t="str">
            <v>NULL</v>
          </cell>
          <cell r="AC1103" t="str">
            <v>NULL</v>
          </cell>
          <cell r="AD1103">
            <v>4</v>
          </cell>
          <cell r="AE1103" t="str">
            <v>SM</v>
          </cell>
          <cell r="AF1103">
            <v>3</v>
          </cell>
          <cell r="AG1103">
            <v>3</v>
          </cell>
          <cell r="AH1103">
            <v>4</v>
          </cell>
          <cell r="AI1103">
            <v>4</v>
          </cell>
          <cell r="AJ1103" t="str">
            <v>NULL</v>
          </cell>
          <cell r="AK1103">
            <v>9</v>
          </cell>
          <cell r="AL1103">
            <v>9</v>
          </cell>
        </row>
        <row r="1104">
          <cell r="A1104">
            <v>138166</v>
          </cell>
          <cell r="B1104">
            <v>8713365</v>
          </cell>
          <cell r="C1104" t="str">
            <v>Marish Primary School</v>
          </cell>
          <cell r="D1104" t="str">
            <v>South East</v>
          </cell>
          <cell r="E1104" t="str">
            <v>South East</v>
          </cell>
          <cell r="F1104" t="str">
            <v>Slough</v>
          </cell>
          <cell r="G1104" t="str">
            <v>Slough</v>
          </cell>
          <cell r="H1104" t="str">
            <v>SL3 8NZ</v>
          </cell>
          <cell r="I1104" t="str">
            <v>Academy Converter</v>
          </cell>
          <cell r="J1104" t="str">
            <v>Primary</v>
          </cell>
          <cell r="K1104" t="str">
            <v>Does not have a sixth form</v>
          </cell>
          <cell r="L1104">
            <v>10001641</v>
          </cell>
          <cell r="M1104">
            <v>42326</v>
          </cell>
          <cell r="N1104">
            <v>42327</v>
          </cell>
          <cell r="O1104" t="str">
            <v>Serious Weaknesses S5 Reinspection</v>
          </cell>
          <cell r="P1104" t="str">
            <v>Schools - S5</v>
          </cell>
          <cell r="Q1104">
            <v>134651</v>
          </cell>
          <cell r="R1104">
            <v>2</v>
          </cell>
          <cell r="S1104" t="str">
            <v>NULL</v>
          </cell>
          <cell r="T1104">
            <v>2</v>
          </cell>
          <cell r="U1104">
            <v>2</v>
          </cell>
          <cell r="V1104">
            <v>2</v>
          </cell>
          <cell r="W1104">
            <v>2</v>
          </cell>
          <cell r="X1104" t="str">
            <v>NULL</v>
          </cell>
          <cell r="Y1104">
            <v>2</v>
          </cell>
          <cell r="Z1104" t="str">
            <v>NULL</v>
          </cell>
          <cell r="AA1104" t="str">
            <v>NULL</v>
          </cell>
          <cell r="AB1104" t="str">
            <v>NULL</v>
          </cell>
          <cell r="AC1104" t="str">
            <v>NULL</v>
          </cell>
          <cell r="AD1104">
            <v>4</v>
          </cell>
          <cell r="AE1104" t="str">
            <v>SWK</v>
          </cell>
          <cell r="AF1104">
            <v>4</v>
          </cell>
          <cell r="AG1104">
            <v>4</v>
          </cell>
          <cell r="AH1104">
            <v>3</v>
          </cell>
          <cell r="AI1104">
            <v>3</v>
          </cell>
          <cell r="AJ1104" t="str">
            <v>NULL</v>
          </cell>
          <cell r="AK1104" t="str">
            <v>NULL</v>
          </cell>
          <cell r="AL1104" t="str">
            <v>NULL</v>
          </cell>
        </row>
        <row r="1105">
          <cell r="A1105">
            <v>138195</v>
          </cell>
          <cell r="B1105">
            <v>8862007</v>
          </cell>
          <cell r="C1105" t="str">
            <v>Molehill Primary Academy</v>
          </cell>
          <cell r="D1105" t="str">
            <v>South East</v>
          </cell>
          <cell r="E1105" t="str">
            <v>South East</v>
          </cell>
          <cell r="F1105" t="str">
            <v>Kent</v>
          </cell>
          <cell r="G1105" t="str">
            <v>Faversham and Mid Kent</v>
          </cell>
          <cell r="H1105" t="str">
            <v>ME15 7ND</v>
          </cell>
          <cell r="I1105" t="str">
            <v>Academy Sponsor Led</v>
          </cell>
          <cell r="J1105" t="str">
            <v>Primary</v>
          </cell>
          <cell r="K1105" t="str">
            <v>Not applicable</v>
          </cell>
          <cell r="L1105">
            <v>10007294</v>
          </cell>
          <cell r="M1105">
            <v>42347</v>
          </cell>
          <cell r="N1105">
            <v>42348</v>
          </cell>
          <cell r="O1105" t="str">
            <v>Serious Weaknesses S5 Reinspection</v>
          </cell>
          <cell r="P1105" t="str">
            <v>Schools - S5</v>
          </cell>
          <cell r="Q1105" t="str">
            <v>NULL</v>
          </cell>
          <cell r="R1105">
            <v>3</v>
          </cell>
          <cell r="S1105" t="str">
            <v>NULL</v>
          </cell>
          <cell r="T1105">
            <v>3</v>
          </cell>
          <cell r="U1105">
            <v>3</v>
          </cell>
          <cell r="V1105">
            <v>3</v>
          </cell>
          <cell r="W1105">
            <v>2</v>
          </cell>
          <cell r="X1105" t="str">
            <v>NULL</v>
          </cell>
          <cell r="Y1105">
            <v>3</v>
          </cell>
          <cell r="Z1105" t="str">
            <v>NULL</v>
          </cell>
          <cell r="AA1105" t="str">
            <v>NULL</v>
          </cell>
          <cell r="AB1105" t="str">
            <v>NULL</v>
          </cell>
          <cell r="AC1105" t="str">
            <v>NULL</v>
          </cell>
          <cell r="AD1105">
            <v>4</v>
          </cell>
          <cell r="AE1105" t="str">
            <v>SWK</v>
          </cell>
          <cell r="AF1105">
            <v>4</v>
          </cell>
          <cell r="AG1105">
            <v>4</v>
          </cell>
          <cell r="AH1105">
            <v>3</v>
          </cell>
          <cell r="AI1105">
            <v>3</v>
          </cell>
          <cell r="AJ1105" t="str">
            <v>NULL</v>
          </cell>
          <cell r="AK1105" t="str">
            <v>NULL</v>
          </cell>
          <cell r="AL1105" t="str">
            <v>NULL</v>
          </cell>
        </row>
        <row r="1106">
          <cell r="A1106">
            <v>138211</v>
          </cell>
          <cell r="B1106">
            <v>3902058</v>
          </cell>
          <cell r="C1106" t="str">
            <v>Kibblesworth Academy</v>
          </cell>
          <cell r="D1106" t="str">
            <v>North East</v>
          </cell>
          <cell r="E1106" t="str">
            <v>North East, Yorkshire and the Humber</v>
          </cell>
          <cell r="F1106" t="str">
            <v>Gateshead</v>
          </cell>
          <cell r="G1106" t="str">
            <v>Blaydon</v>
          </cell>
          <cell r="H1106" t="str">
            <v>NE11 0XP</v>
          </cell>
          <cell r="I1106" t="str">
            <v>Academy Converter</v>
          </cell>
          <cell r="J1106" t="str">
            <v>Primary</v>
          </cell>
          <cell r="K1106" t="str">
            <v>Does not have a sixth form</v>
          </cell>
          <cell r="L1106">
            <v>10007171</v>
          </cell>
          <cell r="M1106">
            <v>42353</v>
          </cell>
          <cell r="N1106">
            <v>42353</v>
          </cell>
          <cell r="O1106" t="str">
            <v>Requires Improvement monitoring Visit 1</v>
          </cell>
          <cell r="P1106" t="str">
            <v>Schools - S8</v>
          </cell>
          <cell r="Q1106">
            <v>108334</v>
          </cell>
          <cell r="R1106" t="str">
            <v>NULL</v>
          </cell>
          <cell r="S1106" t="str">
            <v>NULL</v>
          </cell>
          <cell r="T1106" t="str">
            <v>NULL</v>
          </cell>
          <cell r="U1106" t="str">
            <v>NULL</v>
          </cell>
          <cell r="V1106" t="str">
            <v>NULL</v>
          </cell>
          <cell r="W1106" t="str">
            <v>NULL</v>
          </cell>
          <cell r="X1106" t="str">
            <v>NULL</v>
          </cell>
          <cell r="Y1106" t="str">
            <v>NULL</v>
          </cell>
          <cell r="Z1106" t="str">
            <v>NULL</v>
          </cell>
          <cell r="AA1106" t="str">
            <v>NULL</v>
          </cell>
          <cell r="AB1106" t="str">
            <v>NULL</v>
          </cell>
          <cell r="AC1106" t="str">
            <v>NULL</v>
          </cell>
          <cell r="AD1106">
            <v>3</v>
          </cell>
          <cell r="AE1106" t="str">
            <v>NULL</v>
          </cell>
          <cell r="AF1106">
            <v>3</v>
          </cell>
          <cell r="AG1106">
            <v>3</v>
          </cell>
          <cell r="AH1106">
            <v>3</v>
          </cell>
          <cell r="AI1106">
            <v>3</v>
          </cell>
          <cell r="AJ1106" t="str">
            <v>NULL</v>
          </cell>
          <cell r="AK1106">
            <v>3</v>
          </cell>
          <cell r="AL1106">
            <v>9</v>
          </cell>
        </row>
        <row r="1107">
          <cell r="A1107">
            <v>138235</v>
          </cell>
          <cell r="B1107">
            <v>9284001</v>
          </cell>
          <cell r="C1107" t="str">
            <v>The Parker E-ACT Academy</v>
          </cell>
          <cell r="D1107" t="str">
            <v>East Midlands</v>
          </cell>
          <cell r="E1107" t="str">
            <v>East Midlands</v>
          </cell>
          <cell r="F1107" t="str">
            <v>Northamptonshire</v>
          </cell>
          <cell r="G1107" t="str">
            <v>Daventry</v>
          </cell>
          <cell r="H1107" t="str">
            <v>NN11 0QF</v>
          </cell>
          <cell r="I1107" t="str">
            <v>Academy Sponsor Led</v>
          </cell>
          <cell r="J1107" t="str">
            <v>Secondary</v>
          </cell>
          <cell r="K1107" t="str">
            <v>Has a sixth form</v>
          </cell>
          <cell r="L1107">
            <v>10004083</v>
          </cell>
          <cell r="M1107">
            <v>42340</v>
          </cell>
          <cell r="N1107">
            <v>42341</v>
          </cell>
          <cell r="O1107" t="str">
            <v>Schools into Special Measures Visit 5</v>
          </cell>
          <cell r="P1107" t="str">
            <v>Schools - S8 deemed S5</v>
          </cell>
          <cell r="Q1107" t="str">
            <v>NULL</v>
          </cell>
          <cell r="R1107">
            <v>3</v>
          </cell>
          <cell r="S1107" t="str">
            <v>NULL</v>
          </cell>
          <cell r="T1107">
            <v>3</v>
          </cell>
          <cell r="U1107">
            <v>3</v>
          </cell>
          <cell r="V1107">
            <v>3</v>
          </cell>
          <cell r="W1107">
            <v>2</v>
          </cell>
          <cell r="X1107" t="str">
            <v>NULL</v>
          </cell>
          <cell r="Y1107" t="str">
            <v>NULL</v>
          </cell>
          <cell r="Z1107">
            <v>3</v>
          </cell>
          <cell r="AA1107" t="str">
            <v>NULL</v>
          </cell>
          <cell r="AB1107" t="str">
            <v>NULL</v>
          </cell>
          <cell r="AC1107" t="str">
            <v>NULL</v>
          </cell>
          <cell r="AD1107">
            <v>4</v>
          </cell>
          <cell r="AE1107" t="str">
            <v>SM</v>
          </cell>
          <cell r="AF1107">
            <v>4</v>
          </cell>
          <cell r="AG1107">
            <v>4</v>
          </cell>
          <cell r="AH1107">
            <v>3</v>
          </cell>
          <cell r="AI1107">
            <v>4</v>
          </cell>
          <cell r="AJ1107" t="str">
            <v>NULL</v>
          </cell>
          <cell r="AK1107" t="str">
            <v>NULL</v>
          </cell>
          <cell r="AL1107" t="str">
            <v>NULL</v>
          </cell>
        </row>
        <row r="1108">
          <cell r="A1108">
            <v>138246</v>
          </cell>
          <cell r="B1108">
            <v>8104007</v>
          </cell>
          <cell r="C1108" t="str">
            <v>Sirius Academy North</v>
          </cell>
          <cell r="D1108" t="str">
            <v>Yorkshire and the Humber</v>
          </cell>
          <cell r="E1108" t="str">
            <v>North East, Yorkshire and the Humber</v>
          </cell>
          <cell r="F1108" t="str">
            <v>Kingston upon Hull</v>
          </cell>
          <cell r="G1108" t="str">
            <v>Kingston upon Hull North</v>
          </cell>
          <cell r="H1108" t="str">
            <v>HU6 9BP</v>
          </cell>
          <cell r="I1108" t="str">
            <v>Academy Sponsor Led</v>
          </cell>
          <cell r="J1108" t="str">
            <v>Secondary</v>
          </cell>
          <cell r="K1108" t="str">
            <v>Not applicable</v>
          </cell>
          <cell r="L1108">
            <v>10005212</v>
          </cell>
          <cell r="M1108">
            <v>42347</v>
          </cell>
          <cell r="N1108">
            <v>42348</v>
          </cell>
          <cell r="O1108" t="str">
            <v>Schools into Special Measures Visit 4</v>
          </cell>
          <cell r="P1108" t="str">
            <v>Schools - S8 deemed S5</v>
          </cell>
          <cell r="Q1108" t="str">
            <v>NULL</v>
          </cell>
          <cell r="R1108">
            <v>2</v>
          </cell>
          <cell r="S1108" t="str">
            <v>NULL</v>
          </cell>
          <cell r="T1108">
            <v>2</v>
          </cell>
          <cell r="U1108">
            <v>2</v>
          </cell>
          <cell r="V1108">
            <v>2</v>
          </cell>
          <cell r="W1108">
            <v>1</v>
          </cell>
          <cell r="X1108" t="str">
            <v>NULL</v>
          </cell>
          <cell r="Y1108" t="str">
            <v>NULL</v>
          </cell>
          <cell r="Z1108" t="str">
            <v>NULL</v>
          </cell>
          <cell r="AA1108" t="str">
            <v>NULL</v>
          </cell>
          <cell r="AB1108" t="str">
            <v>NULL</v>
          </cell>
          <cell r="AC1108" t="str">
            <v>NULL</v>
          </cell>
          <cell r="AD1108">
            <v>4</v>
          </cell>
          <cell r="AE1108" t="str">
            <v>SM</v>
          </cell>
          <cell r="AF1108">
            <v>4</v>
          </cell>
          <cell r="AG1108">
            <v>4</v>
          </cell>
          <cell r="AH1108">
            <v>4</v>
          </cell>
          <cell r="AI1108">
            <v>4</v>
          </cell>
          <cell r="AJ1108" t="str">
            <v>NULL</v>
          </cell>
          <cell r="AK1108" t="str">
            <v>NULL</v>
          </cell>
          <cell r="AL1108" t="str">
            <v>NULL</v>
          </cell>
        </row>
        <row r="1109">
          <cell r="A1109">
            <v>138247</v>
          </cell>
          <cell r="B1109">
            <v>8914011</v>
          </cell>
          <cell r="C1109" t="str">
            <v>Outwood Academy Valley</v>
          </cell>
          <cell r="D1109" t="str">
            <v>East Midlands</v>
          </cell>
          <cell r="E1109" t="str">
            <v>East Midlands</v>
          </cell>
          <cell r="F1109" t="str">
            <v>Nottinghamshire</v>
          </cell>
          <cell r="G1109" t="str">
            <v>Bassetlaw</v>
          </cell>
          <cell r="H1109" t="str">
            <v>S81 7EN</v>
          </cell>
          <cell r="I1109" t="str">
            <v>Academy Sponsor Led</v>
          </cell>
          <cell r="J1109" t="str">
            <v>Secondary</v>
          </cell>
          <cell r="K1109" t="str">
            <v>Has a sixth form</v>
          </cell>
          <cell r="L1109">
            <v>10008543</v>
          </cell>
          <cell r="M1109">
            <v>42326</v>
          </cell>
          <cell r="N1109">
            <v>42326</v>
          </cell>
          <cell r="O1109" t="str">
            <v>Section 8 Inspection due to Parental Complaint</v>
          </cell>
          <cell r="P1109" t="str">
            <v>Schools - S8</v>
          </cell>
          <cell r="Q1109" t="str">
            <v>NULL</v>
          </cell>
          <cell r="R1109" t="str">
            <v>NULL</v>
          </cell>
          <cell r="S1109" t="str">
            <v>NULL</v>
          </cell>
          <cell r="T1109" t="str">
            <v>NULL</v>
          </cell>
          <cell r="U1109" t="str">
            <v>NULL</v>
          </cell>
          <cell r="V1109" t="str">
            <v>NULL</v>
          </cell>
          <cell r="W1109" t="str">
            <v>NULL</v>
          </cell>
          <cell r="X1109" t="str">
            <v>NULL</v>
          </cell>
          <cell r="Y1109" t="str">
            <v>NULL</v>
          </cell>
          <cell r="Z1109" t="str">
            <v>NULL</v>
          </cell>
          <cell r="AA1109" t="str">
            <v>NULL</v>
          </cell>
          <cell r="AB1109" t="str">
            <v>NULL</v>
          </cell>
          <cell r="AC1109" t="str">
            <v>NULL</v>
          </cell>
          <cell r="AD1109">
            <v>2</v>
          </cell>
          <cell r="AE1109" t="str">
            <v>NULL</v>
          </cell>
          <cell r="AF1109">
            <v>2</v>
          </cell>
          <cell r="AG1109">
            <v>2</v>
          </cell>
          <cell r="AH1109">
            <v>2</v>
          </cell>
          <cell r="AI1109">
            <v>1</v>
          </cell>
          <cell r="AJ1109" t="str">
            <v>NULL</v>
          </cell>
          <cell r="AK1109" t="str">
            <v>NULL</v>
          </cell>
          <cell r="AL1109" t="str">
            <v>NULL</v>
          </cell>
        </row>
        <row r="1110">
          <cell r="A1110">
            <v>138250</v>
          </cell>
          <cell r="B1110">
            <v>9354009</v>
          </cell>
          <cell r="C1110" t="str">
            <v>IES Breckland</v>
          </cell>
          <cell r="D1110" t="str">
            <v>East of England</v>
          </cell>
          <cell r="E1110" t="str">
            <v>East of England</v>
          </cell>
          <cell r="F1110" t="str">
            <v>Suffolk</v>
          </cell>
          <cell r="G1110" t="str">
            <v>West Suffolk</v>
          </cell>
          <cell r="H1110" t="str">
            <v>IP27 0NJ</v>
          </cell>
          <cell r="I1110" t="str">
            <v>Free School</v>
          </cell>
          <cell r="J1110" t="str">
            <v>Secondary</v>
          </cell>
          <cell r="K1110" t="str">
            <v>Does not have a sixth form</v>
          </cell>
          <cell r="L1110">
            <v>10005248</v>
          </cell>
          <cell r="M1110">
            <v>42311</v>
          </cell>
          <cell r="N1110">
            <v>42312</v>
          </cell>
          <cell r="O1110" t="str">
            <v>Schools into Special Measures Visit 5</v>
          </cell>
          <cell r="P1110" t="str">
            <v>Schools - S8 deemed S5</v>
          </cell>
          <cell r="Q1110" t="str">
            <v>NULL</v>
          </cell>
          <cell r="R1110">
            <v>3</v>
          </cell>
          <cell r="S1110" t="str">
            <v>NULL</v>
          </cell>
          <cell r="T1110">
            <v>3</v>
          </cell>
          <cell r="U1110">
            <v>3</v>
          </cell>
          <cell r="V1110">
            <v>3</v>
          </cell>
          <cell r="W1110">
            <v>2</v>
          </cell>
          <cell r="X1110" t="str">
            <v>NULL</v>
          </cell>
          <cell r="Y1110" t="str">
            <v>NULL</v>
          </cell>
          <cell r="Z1110" t="str">
            <v>NULL</v>
          </cell>
          <cell r="AA1110" t="str">
            <v>NULL</v>
          </cell>
          <cell r="AB1110" t="str">
            <v>NULL</v>
          </cell>
          <cell r="AC1110" t="str">
            <v>NULL</v>
          </cell>
          <cell r="AD1110">
            <v>4</v>
          </cell>
          <cell r="AE1110" t="str">
            <v>SM</v>
          </cell>
          <cell r="AF1110">
            <v>4</v>
          </cell>
          <cell r="AG1110">
            <v>4</v>
          </cell>
          <cell r="AH1110">
            <v>4</v>
          </cell>
          <cell r="AI1110">
            <v>4</v>
          </cell>
          <cell r="AJ1110" t="str">
            <v>NULL</v>
          </cell>
          <cell r="AK1110" t="str">
            <v>NULL</v>
          </cell>
          <cell r="AL1110" t="str">
            <v>NULL</v>
          </cell>
        </row>
        <row r="1111">
          <cell r="A1111">
            <v>138304</v>
          </cell>
          <cell r="B1111">
            <v>3834107</v>
          </cell>
          <cell r="C1111" t="str">
            <v>Crawshaw Academy</v>
          </cell>
          <cell r="D1111" t="str">
            <v>Yorkshire and the Humber</v>
          </cell>
          <cell r="E1111" t="str">
            <v>North East, Yorkshire and the Humber</v>
          </cell>
          <cell r="F1111" t="str">
            <v>Leeds</v>
          </cell>
          <cell r="G1111" t="str">
            <v>Pudsey</v>
          </cell>
          <cell r="H1111" t="str">
            <v>LS28 9HU</v>
          </cell>
          <cell r="I1111" t="str">
            <v>Academy Sponsor Led</v>
          </cell>
          <cell r="J1111" t="str">
            <v>Secondary</v>
          </cell>
          <cell r="K1111" t="str">
            <v>Has a sixth form</v>
          </cell>
          <cell r="L1111">
            <v>10005198</v>
          </cell>
          <cell r="M1111">
            <v>42311</v>
          </cell>
          <cell r="N1111">
            <v>42312</v>
          </cell>
          <cell r="O1111" t="str">
            <v>Schools into Special Measures Visit 5</v>
          </cell>
          <cell r="P1111" t="str">
            <v>Schools - S8 deemed S5</v>
          </cell>
          <cell r="Q1111" t="str">
            <v>NULL</v>
          </cell>
          <cell r="R1111">
            <v>2</v>
          </cell>
          <cell r="S1111" t="str">
            <v>NULL</v>
          </cell>
          <cell r="T1111">
            <v>2</v>
          </cell>
          <cell r="U1111">
            <v>2</v>
          </cell>
          <cell r="V1111">
            <v>2</v>
          </cell>
          <cell r="W1111">
            <v>2</v>
          </cell>
          <cell r="X1111" t="str">
            <v>NULL</v>
          </cell>
          <cell r="Y1111" t="str">
            <v>NULL</v>
          </cell>
          <cell r="Z1111">
            <v>3</v>
          </cell>
          <cell r="AA1111" t="str">
            <v>NULL</v>
          </cell>
          <cell r="AB1111" t="str">
            <v>NULL</v>
          </cell>
          <cell r="AC1111" t="str">
            <v>NULL</v>
          </cell>
          <cell r="AD1111">
            <v>4</v>
          </cell>
          <cell r="AE1111" t="str">
            <v>SM</v>
          </cell>
          <cell r="AF1111">
            <v>4</v>
          </cell>
          <cell r="AG1111">
            <v>4</v>
          </cell>
          <cell r="AH1111">
            <v>4</v>
          </cell>
          <cell r="AI1111">
            <v>4</v>
          </cell>
          <cell r="AJ1111" t="str">
            <v>NULL</v>
          </cell>
          <cell r="AK1111" t="str">
            <v>NULL</v>
          </cell>
          <cell r="AL1111" t="str">
            <v>NULL</v>
          </cell>
        </row>
        <row r="1112">
          <cell r="A1112">
            <v>138342</v>
          </cell>
          <cell r="B1112">
            <v>8684506</v>
          </cell>
          <cell r="C1112" t="str">
            <v>Altwood CofE Secondary School</v>
          </cell>
          <cell r="D1112" t="str">
            <v>South East</v>
          </cell>
          <cell r="E1112" t="str">
            <v>South East</v>
          </cell>
          <cell r="F1112" t="str">
            <v>Windsor and Maidenhead</v>
          </cell>
          <cell r="G1112" t="str">
            <v>Maidenhead</v>
          </cell>
          <cell r="H1112" t="str">
            <v>SL6 4PU</v>
          </cell>
          <cell r="I1112" t="str">
            <v>Academy Converter</v>
          </cell>
          <cell r="J1112" t="str">
            <v>Secondary</v>
          </cell>
          <cell r="K1112" t="str">
            <v>Has a sixth form</v>
          </cell>
          <cell r="L1112">
            <v>10005923</v>
          </cell>
          <cell r="M1112">
            <v>42347</v>
          </cell>
          <cell r="N1112">
            <v>42347</v>
          </cell>
          <cell r="O1112" t="str">
            <v>Requires Improvement monitoring Visit 1</v>
          </cell>
          <cell r="P1112" t="str">
            <v>Schools - S8</v>
          </cell>
          <cell r="Q1112">
            <v>110080</v>
          </cell>
          <cell r="R1112" t="str">
            <v>NULL</v>
          </cell>
          <cell r="S1112" t="str">
            <v>NULL</v>
          </cell>
          <cell r="T1112" t="str">
            <v>NULL</v>
          </cell>
          <cell r="U1112" t="str">
            <v>NULL</v>
          </cell>
          <cell r="V1112" t="str">
            <v>NULL</v>
          </cell>
          <cell r="W1112" t="str">
            <v>NULL</v>
          </cell>
          <cell r="X1112" t="str">
            <v>NULL</v>
          </cell>
          <cell r="Y1112" t="str">
            <v>NULL</v>
          </cell>
          <cell r="Z1112" t="str">
            <v>NULL</v>
          </cell>
          <cell r="AA1112" t="str">
            <v>NULL</v>
          </cell>
          <cell r="AB1112" t="str">
            <v>NULL</v>
          </cell>
          <cell r="AC1112" t="str">
            <v>NULL</v>
          </cell>
          <cell r="AD1112">
            <v>3</v>
          </cell>
          <cell r="AE1112" t="str">
            <v>NULL</v>
          </cell>
          <cell r="AF1112">
            <v>3</v>
          </cell>
          <cell r="AG1112">
            <v>3</v>
          </cell>
          <cell r="AH1112">
            <v>3</v>
          </cell>
          <cell r="AI1112">
            <v>3</v>
          </cell>
          <cell r="AJ1112" t="str">
            <v>NULL</v>
          </cell>
          <cell r="AK1112">
            <v>9</v>
          </cell>
          <cell r="AL1112">
            <v>3</v>
          </cell>
        </row>
        <row r="1113">
          <cell r="A1113">
            <v>138350</v>
          </cell>
          <cell r="B1113">
            <v>8554028</v>
          </cell>
          <cell r="C1113" t="str">
            <v>Ivanhoe College Ashby-De-La-Zouch</v>
          </cell>
          <cell r="D1113" t="str">
            <v>East Midlands</v>
          </cell>
          <cell r="E1113" t="str">
            <v>East Midlands</v>
          </cell>
          <cell r="F1113" t="str">
            <v>Leicestershire</v>
          </cell>
          <cell r="G1113" t="str">
            <v>North West Leicestershire</v>
          </cell>
          <cell r="H1113" t="str">
            <v>LE65 1HX</v>
          </cell>
          <cell r="I1113" t="str">
            <v>Academy Converter</v>
          </cell>
          <cell r="J1113" t="str">
            <v>Secondary</v>
          </cell>
          <cell r="K1113" t="str">
            <v>Does not have a sixth form</v>
          </cell>
          <cell r="L1113">
            <v>10007082</v>
          </cell>
          <cell r="M1113">
            <v>42311</v>
          </cell>
          <cell r="N1113">
            <v>42311</v>
          </cell>
          <cell r="O1113" t="str">
            <v>S8 No Formal Designation Visit</v>
          </cell>
          <cell r="P1113" t="str">
            <v>Schools - S8</v>
          </cell>
          <cell r="Q1113">
            <v>120251</v>
          </cell>
          <cell r="R1113" t="str">
            <v>NULL</v>
          </cell>
          <cell r="S1113" t="str">
            <v>NULL</v>
          </cell>
          <cell r="T1113" t="str">
            <v>NULL</v>
          </cell>
          <cell r="U1113" t="str">
            <v>NULL</v>
          </cell>
          <cell r="V1113" t="str">
            <v>NULL</v>
          </cell>
          <cell r="W1113" t="str">
            <v>NULL</v>
          </cell>
          <cell r="X1113" t="str">
            <v>NULL</v>
          </cell>
          <cell r="Y1113" t="str">
            <v>NULL</v>
          </cell>
          <cell r="Z1113" t="str">
            <v>NULL</v>
          </cell>
          <cell r="AA1113" t="str">
            <v>NULL</v>
          </cell>
          <cell r="AB1113" t="str">
            <v>NULL</v>
          </cell>
          <cell r="AC1113" t="str">
            <v>NULL</v>
          </cell>
          <cell r="AD1113">
            <v>2</v>
          </cell>
          <cell r="AE1113" t="str">
            <v>NULL</v>
          </cell>
          <cell r="AF1113">
            <v>2</v>
          </cell>
          <cell r="AG1113">
            <v>2</v>
          </cell>
          <cell r="AH1113">
            <v>2</v>
          </cell>
          <cell r="AI1113">
            <v>2</v>
          </cell>
          <cell r="AJ1113" t="str">
            <v>NULL</v>
          </cell>
          <cell r="AK1113" t="str">
            <v>NULL</v>
          </cell>
          <cell r="AL1113" t="str">
            <v>NULL</v>
          </cell>
        </row>
        <row r="1114">
          <cell r="A1114">
            <v>138371</v>
          </cell>
          <cell r="B1114">
            <v>3302041</v>
          </cell>
          <cell r="C1114" t="str">
            <v>Ark Rose Primary Academy</v>
          </cell>
          <cell r="D1114" t="str">
            <v>West Midlands</v>
          </cell>
          <cell r="E1114" t="str">
            <v>West Midlands</v>
          </cell>
          <cell r="F1114" t="str">
            <v>Birmingham</v>
          </cell>
          <cell r="G1114" t="str">
            <v>Birmingham, Northfield</v>
          </cell>
          <cell r="H1114" t="str">
            <v>B38 9DH</v>
          </cell>
          <cell r="I1114" t="str">
            <v>Academy Sponsor Led</v>
          </cell>
          <cell r="J1114" t="str">
            <v>Primary</v>
          </cell>
          <cell r="K1114" t="str">
            <v>Not applicable</v>
          </cell>
          <cell r="L1114">
            <v>10001646</v>
          </cell>
          <cell r="M1114">
            <v>42291</v>
          </cell>
          <cell r="N1114">
            <v>42292</v>
          </cell>
          <cell r="O1114" t="str">
            <v>Serious Weaknesses S5 Reinspection</v>
          </cell>
          <cell r="P1114" t="str">
            <v>Schools - S5</v>
          </cell>
          <cell r="Q1114" t="str">
            <v>NULL</v>
          </cell>
          <cell r="R1114">
            <v>3</v>
          </cell>
          <cell r="S1114" t="str">
            <v>NULL</v>
          </cell>
          <cell r="T1114">
            <v>3</v>
          </cell>
          <cell r="U1114">
            <v>3</v>
          </cell>
          <cell r="V1114">
            <v>3</v>
          </cell>
          <cell r="W1114">
            <v>2</v>
          </cell>
          <cell r="X1114" t="str">
            <v>NULL</v>
          </cell>
          <cell r="Y1114">
            <v>2</v>
          </cell>
          <cell r="Z1114" t="str">
            <v>NULL</v>
          </cell>
          <cell r="AA1114" t="str">
            <v>NULL</v>
          </cell>
          <cell r="AB1114" t="str">
            <v>NULL</v>
          </cell>
          <cell r="AC1114" t="str">
            <v>NULL</v>
          </cell>
          <cell r="AD1114">
            <v>4</v>
          </cell>
          <cell r="AE1114" t="str">
            <v>SWK</v>
          </cell>
          <cell r="AF1114">
            <v>4</v>
          </cell>
          <cell r="AG1114">
            <v>4</v>
          </cell>
          <cell r="AH1114">
            <v>3</v>
          </cell>
          <cell r="AI1114">
            <v>3</v>
          </cell>
          <cell r="AJ1114" t="str">
            <v>NULL</v>
          </cell>
          <cell r="AK1114" t="str">
            <v>NULL</v>
          </cell>
          <cell r="AL1114" t="str">
            <v>NULL</v>
          </cell>
        </row>
        <row r="1115">
          <cell r="A1115">
            <v>138372</v>
          </cell>
          <cell r="B1115">
            <v>8702004</v>
          </cell>
          <cell r="C1115" t="str">
            <v>Meadow Park Academy</v>
          </cell>
          <cell r="D1115" t="str">
            <v>South East</v>
          </cell>
          <cell r="E1115" t="str">
            <v>South East</v>
          </cell>
          <cell r="F1115" t="str">
            <v>Reading</v>
          </cell>
          <cell r="G1115" t="str">
            <v>Reading West</v>
          </cell>
          <cell r="H1115" t="str">
            <v>RG30 6BS</v>
          </cell>
          <cell r="I1115" t="str">
            <v>Academy Sponsor Led</v>
          </cell>
          <cell r="J1115" t="str">
            <v>Primary</v>
          </cell>
          <cell r="K1115" t="str">
            <v>Not applicable</v>
          </cell>
          <cell r="L1115">
            <v>10005913</v>
          </cell>
          <cell r="M1115">
            <v>42297</v>
          </cell>
          <cell r="N1115">
            <v>42297</v>
          </cell>
          <cell r="O1115" t="str">
            <v>Schools with Serious Weaknesses Visit 2</v>
          </cell>
          <cell r="P1115" t="str">
            <v>Schools - S8</v>
          </cell>
          <cell r="Q1115" t="str">
            <v>NULL</v>
          </cell>
          <cell r="R1115" t="str">
            <v>NULL</v>
          </cell>
          <cell r="S1115" t="str">
            <v>NULL</v>
          </cell>
          <cell r="T1115" t="str">
            <v>NULL</v>
          </cell>
          <cell r="U1115" t="str">
            <v>NULL</v>
          </cell>
          <cell r="V1115" t="str">
            <v>NULL</v>
          </cell>
          <cell r="W1115" t="str">
            <v>NULL</v>
          </cell>
          <cell r="X1115" t="str">
            <v>NULL</v>
          </cell>
          <cell r="Y1115" t="str">
            <v>NULL</v>
          </cell>
          <cell r="Z1115" t="str">
            <v>NULL</v>
          </cell>
          <cell r="AA1115" t="str">
            <v>NULL</v>
          </cell>
          <cell r="AB1115" t="str">
            <v>NULL</v>
          </cell>
          <cell r="AC1115" t="str">
            <v>NULL</v>
          </cell>
          <cell r="AD1115">
            <v>4</v>
          </cell>
          <cell r="AE1115" t="str">
            <v>SWK</v>
          </cell>
          <cell r="AF1115">
            <v>4</v>
          </cell>
          <cell r="AG1115">
            <v>4</v>
          </cell>
          <cell r="AH1115">
            <v>3</v>
          </cell>
          <cell r="AI1115">
            <v>3</v>
          </cell>
          <cell r="AJ1115" t="str">
            <v>NULL</v>
          </cell>
          <cell r="AK1115" t="str">
            <v>NULL</v>
          </cell>
          <cell r="AL1115" t="str">
            <v>NULL</v>
          </cell>
        </row>
        <row r="1116">
          <cell r="A1116">
            <v>138373</v>
          </cell>
          <cell r="B1116">
            <v>9354007</v>
          </cell>
          <cell r="C1116" t="str">
            <v>Chantry Academy</v>
          </cell>
          <cell r="D1116" t="str">
            <v>East of England</v>
          </cell>
          <cell r="E1116" t="str">
            <v>East of England</v>
          </cell>
          <cell r="F1116" t="str">
            <v>Suffolk</v>
          </cell>
          <cell r="G1116" t="str">
            <v>Ipswich</v>
          </cell>
          <cell r="H1116" t="str">
            <v>IP2 9LR</v>
          </cell>
          <cell r="I1116" t="str">
            <v>Academy Sponsor Led</v>
          </cell>
          <cell r="J1116" t="str">
            <v>Secondary</v>
          </cell>
          <cell r="K1116" t="str">
            <v>Not applicable</v>
          </cell>
          <cell r="L1116">
            <v>10005311</v>
          </cell>
          <cell r="M1116">
            <v>42346</v>
          </cell>
          <cell r="N1116">
            <v>42347</v>
          </cell>
          <cell r="O1116" t="str">
            <v>Schools into Special Measures Visit 3</v>
          </cell>
          <cell r="P1116" t="str">
            <v>Schools - S8</v>
          </cell>
          <cell r="Q1116" t="str">
            <v>NULL</v>
          </cell>
          <cell r="R1116" t="str">
            <v>NULL</v>
          </cell>
          <cell r="S1116" t="str">
            <v>NULL</v>
          </cell>
          <cell r="T1116" t="str">
            <v>NULL</v>
          </cell>
          <cell r="U1116" t="str">
            <v>NULL</v>
          </cell>
          <cell r="V1116" t="str">
            <v>NULL</v>
          </cell>
          <cell r="W1116" t="str">
            <v>NULL</v>
          </cell>
          <cell r="X1116" t="str">
            <v>NULL</v>
          </cell>
          <cell r="Y1116" t="str">
            <v>NULL</v>
          </cell>
          <cell r="Z1116" t="str">
            <v>NULL</v>
          </cell>
          <cell r="AA1116" t="str">
            <v>NULL</v>
          </cell>
          <cell r="AB1116" t="str">
            <v>NULL</v>
          </cell>
          <cell r="AC1116" t="str">
            <v>NULL</v>
          </cell>
          <cell r="AD1116">
            <v>4</v>
          </cell>
          <cell r="AE1116" t="str">
            <v>SM</v>
          </cell>
          <cell r="AF1116">
            <v>4</v>
          </cell>
          <cell r="AG1116">
            <v>4</v>
          </cell>
          <cell r="AH1116">
            <v>4</v>
          </cell>
          <cell r="AI1116">
            <v>4</v>
          </cell>
          <cell r="AJ1116" t="str">
            <v>NULL</v>
          </cell>
          <cell r="AK1116">
            <v>9</v>
          </cell>
          <cell r="AL1116">
            <v>9</v>
          </cell>
        </row>
        <row r="1117">
          <cell r="A1117">
            <v>138374</v>
          </cell>
          <cell r="B1117">
            <v>3354003</v>
          </cell>
          <cell r="C1117" t="str">
            <v>West Walsall E-ACT Academy</v>
          </cell>
          <cell r="D1117" t="str">
            <v>West Midlands</v>
          </cell>
          <cell r="E1117" t="str">
            <v>West Midlands</v>
          </cell>
          <cell r="F1117" t="str">
            <v>Walsall</v>
          </cell>
          <cell r="G1117" t="str">
            <v>Walsall South</v>
          </cell>
          <cell r="H1117" t="str">
            <v>WS2 9UA</v>
          </cell>
          <cell r="I1117" t="str">
            <v>Academy Sponsor Led</v>
          </cell>
          <cell r="J1117" t="str">
            <v>Secondary</v>
          </cell>
          <cell r="K1117" t="str">
            <v>Has a sixth form</v>
          </cell>
          <cell r="L1117">
            <v>10004045</v>
          </cell>
          <cell r="M1117">
            <v>42339</v>
          </cell>
          <cell r="N1117">
            <v>42340</v>
          </cell>
          <cell r="O1117" t="str">
            <v>Schools into Special Measures Visit 5</v>
          </cell>
          <cell r="P1117" t="str">
            <v>Schools - S8</v>
          </cell>
          <cell r="Q1117" t="str">
            <v>NULL</v>
          </cell>
          <cell r="R1117" t="str">
            <v>NULL</v>
          </cell>
          <cell r="S1117" t="str">
            <v>NULL</v>
          </cell>
          <cell r="T1117" t="str">
            <v>NULL</v>
          </cell>
          <cell r="U1117" t="str">
            <v>NULL</v>
          </cell>
          <cell r="V1117" t="str">
            <v>NULL</v>
          </cell>
          <cell r="W1117" t="str">
            <v>NULL</v>
          </cell>
          <cell r="X1117" t="str">
            <v>NULL</v>
          </cell>
          <cell r="Y1117" t="str">
            <v>NULL</v>
          </cell>
          <cell r="Z1117" t="str">
            <v>NULL</v>
          </cell>
          <cell r="AA1117" t="str">
            <v>NULL</v>
          </cell>
          <cell r="AB1117" t="str">
            <v>NULL</v>
          </cell>
          <cell r="AC1117" t="str">
            <v>NULL</v>
          </cell>
          <cell r="AD1117">
            <v>4</v>
          </cell>
          <cell r="AE1117" t="str">
            <v>SM</v>
          </cell>
          <cell r="AF1117">
            <v>4</v>
          </cell>
          <cell r="AG1117">
            <v>4</v>
          </cell>
          <cell r="AH1117">
            <v>3</v>
          </cell>
          <cell r="AI1117">
            <v>4</v>
          </cell>
          <cell r="AJ1117" t="str">
            <v>NULL</v>
          </cell>
          <cell r="AK1117" t="str">
            <v>NULL</v>
          </cell>
          <cell r="AL1117" t="str">
            <v>NULL</v>
          </cell>
        </row>
        <row r="1118">
          <cell r="A1118">
            <v>138381</v>
          </cell>
          <cell r="B1118">
            <v>3082016</v>
          </cell>
          <cell r="C1118" t="str">
            <v>Enfield Heights Academy</v>
          </cell>
          <cell r="D1118" t="str">
            <v>London</v>
          </cell>
          <cell r="E1118" t="str">
            <v>London</v>
          </cell>
          <cell r="F1118" t="str">
            <v>Enfield</v>
          </cell>
          <cell r="G1118" t="str">
            <v>Enfield North</v>
          </cell>
          <cell r="H1118" t="str">
            <v>EN3 5BY</v>
          </cell>
          <cell r="I1118" t="str">
            <v>Free School</v>
          </cell>
          <cell r="J1118" t="str">
            <v>Primary</v>
          </cell>
          <cell r="K1118" t="str">
            <v>Does not have a sixth form</v>
          </cell>
          <cell r="L1118">
            <v>10006630</v>
          </cell>
          <cell r="M1118">
            <v>42277</v>
          </cell>
          <cell r="N1118">
            <v>42277</v>
          </cell>
          <cell r="O1118" t="str">
            <v>Requires Improvement monitoring Visit 2</v>
          </cell>
          <cell r="P1118" t="str">
            <v>Schools - S8</v>
          </cell>
          <cell r="Q1118" t="str">
            <v>NULL</v>
          </cell>
          <cell r="R1118" t="str">
            <v>NULL</v>
          </cell>
          <cell r="S1118" t="str">
            <v>NULL</v>
          </cell>
          <cell r="T1118" t="str">
            <v>NULL</v>
          </cell>
          <cell r="U1118" t="str">
            <v>NULL</v>
          </cell>
          <cell r="V1118" t="str">
            <v>NULL</v>
          </cell>
          <cell r="W1118" t="str">
            <v>NULL</v>
          </cell>
          <cell r="X1118" t="str">
            <v>NULL</v>
          </cell>
          <cell r="Y1118" t="str">
            <v>NULL</v>
          </cell>
          <cell r="Z1118" t="str">
            <v>NULL</v>
          </cell>
          <cell r="AA1118" t="str">
            <v>NULL</v>
          </cell>
          <cell r="AB1118" t="str">
            <v>NULL</v>
          </cell>
          <cell r="AC1118" t="str">
            <v>NULL</v>
          </cell>
          <cell r="AD1118">
            <v>3</v>
          </cell>
          <cell r="AE1118" t="str">
            <v>NULL</v>
          </cell>
          <cell r="AF1118">
            <v>3</v>
          </cell>
          <cell r="AG1118">
            <v>3</v>
          </cell>
          <cell r="AH1118">
            <v>3</v>
          </cell>
          <cell r="AI1118">
            <v>3</v>
          </cell>
          <cell r="AJ1118" t="str">
            <v>NULL</v>
          </cell>
          <cell r="AK1118" t="str">
            <v>NULL</v>
          </cell>
          <cell r="AL1118" t="str">
            <v>NULL</v>
          </cell>
        </row>
        <row r="1119">
          <cell r="A1119">
            <v>138396</v>
          </cell>
          <cell r="B1119">
            <v>3302048</v>
          </cell>
          <cell r="C1119" t="str">
            <v>Nechells Primary E-ACT Academy</v>
          </cell>
          <cell r="D1119" t="str">
            <v>West Midlands</v>
          </cell>
          <cell r="E1119" t="str">
            <v>West Midlands</v>
          </cell>
          <cell r="F1119" t="str">
            <v>Birmingham</v>
          </cell>
          <cell r="G1119" t="str">
            <v>Birmingham, Ladywood</v>
          </cell>
          <cell r="H1119" t="str">
            <v>B7 5LB</v>
          </cell>
          <cell r="I1119" t="str">
            <v>Academy Sponsor Led</v>
          </cell>
          <cell r="J1119" t="str">
            <v>Primary</v>
          </cell>
          <cell r="K1119" t="str">
            <v>Not applicable</v>
          </cell>
          <cell r="L1119">
            <v>10004053</v>
          </cell>
          <cell r="M1119">
            <v>42340</v>
          </cell>
          <cell r="N1119">
            <v>42341</v>
          </cell>
          <cell r="O1119" t="str">
            <v>Schools into Special Measures Visit 5</v>
          </cell>
          <cell r="P1119" t="str">
            <v>Schools - S8</v>
          </cell>
          <cell r="Q1119" t="str">
            <v>NULL</v>
          </cell>
          <cell r="R1119" t="str">
            <v>NULL</v>
          </cell>
          <cell r="S1119" t="str">
            <v>NULL</v>
          </cell>
          <cell r="T1119" t="str">
            <v>NULL</v>
          </cell>
          <cell r="U1119" t="str">
            <v>NULL</v>
          </cell>
          <cell r="V1119" t="str">
            <v>NULL</v>
          </cell>
          <cell r="W1119" t="str">
            <v>NULL</v>
          </cell>
          <cell r="X1119" t="str">
            <v>NULL</v>
          </cell>
          <cell r="Y1119" t="str">
            <v>NULL</v>
          </cell>
          <cell r="Z1119" t="str">
            <v>NULL</v>
          </cell>
          <cell r="AA1119" t="str">
            <v>NULL</v>
          </cell>
          <cell r="AB1119" t="str">
            <v>NULL</v>
          </cell>
          <cell r="AC1119" t="str">
            <v>NULL</v>
          </cell>
          <cell r="AD1119">
            <v>4</v>
          </cell>
          <cell r="AE1119" t="str">
            <v>SM</v>
          </cell>
          <cell r="AF1119">
            <v>4</v>
          </cell>
          <cell r="AG1119">
            <v>4</v>
          </cell>
          <cell r="AH1119">
            <v>3</v>
          </cell>
          <cell r="AI1119">
            <v>4</v>
          </cell>
          <cell r="AJ1119" t="str">
            <v>NULL</v>
          </cell>
          <cell r="AK1119" t="str">
            <v>NULL</v>
          </cell>
          <cell r="AL1119" t="str">
            <v>NULL</v>
          </cell>
        </row>
        <row r="1120">
          <cell r="A1120">
            <v>138412</v>
          </cell>
          <cell r="B1120">
            <v>3702005</v>
          </cell>
          <cell r="C1120" t="str">
            <v>Littleworth Grange Primary Academy</v>
          </cell>
          <cell r="D1120" t="str">
            <v>Yorkshire and the Humber</v>
          </cell>
          <cell r="E1120" t="str">
            <v>North East, Yorkshire and the Humber</v>
          </cell>
          <cell r="F1120" t="str">
            <v>Barnsley</v>
          </cell>
          <cell r="G1120" t="str">
            <v>Barnsley Central</v>
          </cell>
          <cell r="H1120" t="str">
            <v>S71 5RG</v>
          </cell>
          <cell r="I1120" t="str">
            <v>Academy Sponsor Led</v>
          </cell>
          <cell r="J1120" t="str">
            <v>Primary</v>
          </cell>
          <cell r="K1120" t="str">
            <v>Not applicable</v>
          </cell>
          <cell r="L1120">
            <v>10006823</v>
          </cell>
          <cell r="M1120">
            <v>42325</v>
          </cell>
          <cell r="N1120">
            <v>42325</v>
          </cell>
          <cell r="O1120" t="str">
            <v>Requires Improvement monitoring Visit 1</v>
          </cell>
          <cell r="P1120" t="str">
            <v>Schools - S8</v>
          </cell>
          <cell r="Q1120" t="str">
            <v>NULL</v>
          </cell>
          <cell r="R1120" t="str">
            <v>NULL</v>
          </cell>
          <cell r="S1120" t="str">
            <v>NULL</v>
          </cell>
          <cell r="T1120" t="str">
            <v>NULL</v>
          </cell>
          <cell r="U1120" t="str">
            <v>NULL</v>
          </cell>
          <cell r="V1120" t="str">
            <v>NULL</v>
          </cell>
          <cell r="W1120" t="str">
            <v>NULL</v>
          </cell>
          <cell r="X1120" t="str">
            <v>NULL</v>
          </cell>
          <cell r="Y1120" t="str">
            <v>NULL</v>
          </cell>
          <cell r="Z1120" t="str">
            <v>NULL</v>
          </cell>
          <cell r="AA1120" t="str">
            <v>NULL</v>
          </cell>
          <cell r="AB1120" t="str">
            <v>NULL</v>
          </cell>
          <cell r="AC1120" t="str">
            <v>NULL</v>
          </cell>
          <cell r="AD1120">
            <v>3</v>
          </cell>
          <cell r="AE1120" t="str">
            <v>NULL</v>
          </cell>
          <cell r="AF1120">
            <v>3</v>
          </cell>
          <cell r="AG1120">
            <v>3</v>
          </cell>
          <cell r="AH1120">
            <v>3</v>
          </cell>
          <cell r="AI1120">
            <v>3</v>
          </cell>
          <cell r="AJ1120" t="str">
            <v>NULL</v>
          </cell>
          <cell r="AK1120">
            <v>2</v>
          </cell>
          <cell r="AL1120">
            <v>9</v>
          </cell>
        </row>
        <row r="1121">
          <cell r="A1121">
            <v>138421</v>
          </cell>
          <cell r="B1121">
            <v>9164005</v>
          </cell>
          <cell r="C1121" t="str">
            <v>The Dean Academy</v>
          </cell>
          <cell r="D1121" t="str">
            <v>South West</v>
          </cell>
          <cell r="E1121" t="str">
            <v>South West</v>
          </cell>
          <cell r="F1121" t="str">
            <v>Gloucestershire</v>
          </cell>
          <cell r="G1121" t="str">
            <v>Forest of Dean</v>
          </cell>
          <cell r="H1121" t="str">
            <v>GL15 5DZ</v>
          </cell>
          <cell r="I1121" t="str">
            <v>Academy Sponsor Led</v>
          </cell>
          <cell r="J1121" t="str">
            <v>Secondary</v>
          </cell>
          <cell r="K1121" t="str">
            <v>Not applicable</v>
          </cell>
          <cell r="L1121">
            <v>10001768</v>
          </cell>
          <cell r="M1121">
            <v>42284</v>
          </cell>
          <cell r="N1121">
            <v>42285</v>
          </cell>
          <cell r="O1121" t="str">
            <v>Academy First Section 5</v>
          </cell>
          <cell r="P1121" t="str">
            <v>Schools - S5</v>
          </cell>
          <cell r="Q1121" t="str">
            <v>NULL</v>
          </cell>
          <cell r="R1121">
            <v>4</v>
          </cell>
          <cell r="S1121" t="str">
            <v>SM</v>
          </cell>
          <cell r="T1121">
            <v>4</v>
          </cell>
          <cell r="U1121">
            <v>4</v>
          </cell>
          <cell r="V1121">
            <v>3</v>
          </cell>
          <cell r="W1121">
            <v>4</v>
          </cell>
          <cell r="X1121" t="str">
            <v>NULL</v>
          </cell>
          <cell r="Y1121" t="str">
            <v>NULL</v>
          </cell>
          <cell r="Z1121" t="str">
            <v>NULL</v>
          </cell>
          <cell r="AA1121" t="str">
            <v>NULL</v>
          </cell>
          <cell r="AB1121" t="str">
            <v>NULL</v>
          </cell>
          <cell r="AC1121" t="str">
            <v>NULL</v>
          </cell>
          <cell r="AD1121" t="str">
            <v>NULL</v>
          </cell>
          <cell r="AE1121" t="str">
            <v>NULL</v>
          </cell>
          <cell r="AF1121" t="str">
            <v>NULL</v>
          </cell>
          <cell r="AG1121" t="str">
            <v>NULL</v>
          </cell>
          <cell r="AH1121" t="str">
            <v>NULL</v>
          </cell>
          <cell r="AI1121" t="str">
            <v>NULL</v>
          </cell>
          <cell r="AJ1121" t="str">
            <v>NULL</v>
          </cell>
          <cell r="AK1121" t="str">
            <v>NULL</v>
          </cell>
          <cell r="AL1121" t="str">
            <v>NULL</v>
          </cell>
        </row>
        <row r="1122">
          <cell r="A1122">
            <v>138437</v>
          </cell>
          <cell r="B1122">
            <v>8504004</v>
          </cell>
          <cell r="C1122" t="str">
            <v>Bridgemary School</v>
          </cell>
          <cell r="D1122" t="str">
            <v>South East</v>
          </cell>
          <cell r="E1122" t="str">
            <v>South East</v>
          </cell>
          <cell r="F1122" t="str">
            <v>Hampshire</v>
          </cell>
          <cell r="G1122" t="str">
            <v>Gosport</v>
          </cell>
          <cell r="H1122" t="str">
            <v>PO13 0JN</v>
          </cell>
          <cell r="I1122" t="str">
            <v>Academy Sponsor Led</v>
          </cell>
          <cell r="J1122" t="str">
            <v>Secondary</v>
          </cell>
          <cell r="K1122" t="str">
            <v>Not applicable</v>
          </cell>
          <cell r="L1122">
            <v>10003994</v>
          </cell>
          <cell r="M1122">
            <v>42283</v>
          </cell>
          <cell r="N1122">
            <v>42284</v>
          </cell>
          <cell r="O1122" t="str">
            <v>Schools into Special Measures Visit 3</v>
          </cell>
          <cell r="P1122" t="str">
            <v>Schools - S8</v>
          </cell>
          <cell r="Q1122" t="str">
            <v>NULL</v>
          </cell>
          <cell r="R1122" t="str">
            <v>NULL</v>
          </cell>
          <cell r="S1122" t="str">
            <v>NULL</v>
          </cell>
          <cell r="T1122" t="str">
            <v>NULL</v>
          </cell>
          <cell r="U1122" t="str">
            <v>NULL</v>
          </cell>
          <cell r="V1122" t="str">
            <v>NULL</v>
          </cell>
          <cell r="W1122" t="str">
            <v>NULL</v>
          </cell>
          <cell r="X1122" t="str">
            <v>NULL</v>
          </cell>
          <cell r="Y1122" t="str">
            <v>NULL</v>
          </cell>
          <cell r="Z1122" t="str">
            <v>NULL</v>
          </cell>
          <cell r="AA1122" t="str">
            <v>NULL</v>
          </cell>
          <cell r="AB1122" t="str">
            <v>NULL</v>
          </cell>
          <cell r="AC1122" t="str">
            <v>NULL</v>
          </cell>
          <cell r="AD1122">
            <v>4</v>
          </cell>
          <cell r="AE1122" t="str">
            <v>SM</v>
          </cell>
          <cell r="AF1122">
            <v>4</v>
          </cell>
          <cell r="AG1122">
            <v>4</v>
          </cell>
          <cell r="AH1122">
            <v>4</v>
          </cell>
          <cell r="AI1122">
            <v>4</v>
          </cell>
          <cell r="AJ1122" t="str">
            <v>NULL</v>
          </cell>
          <cell r="AK1122">
            <v>9</v>
          </cell>
          <cell r="AL1122">
            <v>9</v>
          </cell>
        </row>
        <row r="1123">
          <cell r="A1123">
            <v>138448</v>
          </cell>
          <cell r="B1123">
            <v>8014003</v>
          </cell>
          <cell r="C1123" t="str">
            <v>Orchard School Bristol</v>
          </cell>
          <cell r="D1123" t="str">
            <v>South West</v>
          </cell>
          <cell r="E1123" t="str">
            <v>South West</v>
          </cell>
          <cell r="F1123" t="str">
            <v>Bristol</v>
          </cell>
          <cell r="G1123" t="str">
            <v>Bristol North West</v>
          </cell>
          <cell r="H1123" t="str">
            <v>BS7 0XZ</v>
          </cell>
          <cell r="I1123" t="str">
            <v>Academy Sponsor Led</v>
          </cell>
          <cell r="J1123" t="str">
            <v>Secondary</v>
          </cell>
          <cell r="K1123" t="str">
            <v>Not applicable</v>
          </cell>
          <cell r="L1123">
            <v>10002450</v>
          </cell>
          <cell r="M1123">
            <v>42297</v>
          </cell>
          <cell r="N1123">
            <v>42298</v>
          </cell>
          <cell r="O1123" t="str">
            <v>Requires Improvement S5 Reinspection Visit 1</v>
          </cell>
          <cell r="P1123" t="str">
            <v>Schools - S5</v>
          </cell>
          <cell r="Q1123" t="str">
            <v>NULL</v>
          </cell>
          <cell r="R1123">
            <v>2</v>
          </cell>
          <cell r="S1123" t="str">
            <v>NULL</v>
          </cell>
          <cell r="T1123">
            <v>2</v>
          </cell>
          <cell r="U1123">
            <v>2</v>
          </cell>
          <cell r="V1123">
            <v>2</v>
          </cell>
          <cell r="W1123">
            <v>2</v>
          </cell>
          <cell r="X1123" t="str">
            <v>NULL</v>
          </cell>
          <cell r="Y1123" t="str">
            <v>NULL</v>
          </cell>
          <cell r="Z1123" t="str">
            <v>NULL</v>
          </cell>
          <cell r="AA1123" t="str">
            <v>NULL</v>
          </cell>
          <cell r="AB1123" t="str">
            <v>NULL</v>
          </cell>
          <cell r="AC1123" t="str">
            <v>NULL</v>
          </cell>
          <cell r="AD1123">
            <v>3</v>
          </cell>
          <cell r="AE1123" t="str">
            <v>NULL</v>
          </cell>
          <cell r="AF1123">
            <v>3</v>
          </cell>
          <cell r="AG1123">
            <v>2</v>
          </cell>
          <cell r="AH1123">
            <v>2</v>
          </cell>
          <cell r="AI1123">
            <v>2</v>
          </cell>
          <cell r="AJ1123" t="str">
            <v>NULL</v>
          </cell>
          <cell r="AK1123" t="str">
            <v>NULL</v>
          </cell>
          <cell r="AL1123" t="str">
            <v>NULL</v>
          </cell>
        </row>
        <row r="1124">
          <cell r="A1124">
            <v>138490</v>
          </cell>
          <cell r="B1124">
            <v>9314139</v>
          </cell>
          <cell r="C1124" t="str">
            <v>Didcot Girls' School</v>
          </cell>
          <cell r="D1124" t="str">
            <v>South East</v>
          </cell>
          <cell r="E1124" t="str">
            <v>South East</v>
          </cell>
          <cell r="F1124" t="str">
            <v>Oxfordshire</v>
          </cell>
          <cell r="G1124" t="str">
            <v>Wantage</v>
          </cell>
          <cell r="H1124" t="str">
            <v>OX11 7AJ</v>
          </cell>
          <cell r="I1124" t="str">
            <v>Academy Converter</v>
          </cell>
          <cell r="J1124" t="str">
            <v>Secondary</v>
          </cell>
          <cell r="K1124" t="str">
            <v>Has a sixth form</v>
          </cell>
          <cell r="L1124">
            <v>10005569</v>
          </cell>
          <cell r="M1124">
            <v>42332</v>
          </cell>
          <cell r="N1124">
            <v>42333</v>
          </cell>
          <cell r="O1124" t="str">
            <v>Maintained Academy and School Short inspection</v>
          </cell>
          <cell r="P1124" t="str">
            <v>Schools - S8 deemed S5</v>
          </cell>
          <cell r="Q1124">
            <v>123260</v>
          </cell>
          <cell r="R1124">
            <v>1</v>
          </cell>
          <cell r="S1124" t="str">
            <v>NULL</v>
          </cell>
          <cell r="T1124">
            <v>1</v>
          </cell>
          <cell r="U1124">
            <v>1</v>
          </cell>
          <cell r="V1124">
            <v>2</v>
          </cell>
          <cell r="W1124">
            <v>1</v>
          </cell>
          <cell r="X1124" t="str">
            <v>NULL</v>
          </cell>
          <cell r="Y1124" t="str">
            <v>NULL</v>
          </cell>
          <cell r="Z1124">
            <v>2</v>
          </cell>
          <cell r="AA1124" t="str">
            <v>NULL</v>
          </cell>
          <cell r="AB1124" t="str">
            <v>NULL</v>
          </cell>
          <cell r="AC1124" t="str">
            <v>NULL</v>
          </cell>
          <cell r="AD1124">
            <v>2</v>
          </cell>
          <cell r="AE1124" t="str">
            <v>NULL</v>
          </cell>
          <cell r="AF1124">
            <v>2</v>
          </cell>
          <cell r="AG1124">
            <v>2</v>
          </cell>
          <cell r="AH1124">
            <v>2</v>
          </cell>
          <cell r="AI1124">
            <v>2</v>
          </cell>
          <cell r="AJ1124" t="str">
            <v>NULL</v>
          </cell>
          <cell r="AK1124">
            <v>9</v>
          </cell>
          <cell r="AL1124" t="str">
            <v>NULL</v>
          </cell>
        </row>
        <row r="1125">
          <cell r="A1125">
            <v>138494</v>
          </cell>
          <cell r="B1125">
            <v>9282034</v>
          </cell>
          <cell r="C1125" t="str">
            <v>Lumbertubs Primary School</v>
          </cell>
          <cell r="D1125" t="str">
            <v>East Midlands</v>
          </cell>
          <cell r="E1125" t="str">
            <v>East Midlands</v>
          </cell>
          <cell r="F1125" t="str">
            <v>Northamptonshire</v>
          </cell>
          <cell r="G1125" t="str">
            <v>Northampton North</v>
          </cell>
          <cell r="H1125" t="str">
            <v>NN3 8HZ</v>
          </cell>
          <cell r="I1125" t="str">
            <v>Academy Sponsor Led</v>
          </cell>
          <cell r="J1125" t="str">
            <v>Primary</v>
          </cell>
          <cell r="K1125" t="str">
            <v>Not applicable</v>
          </cell>
          <cell r="L1125">
            <v>10005355</v>
          </cell>
          <cell r="M1125">
            <v>42324</v>
          </cell>
          <cell r="N1125">
            <v>42325</v>
          </cell>
          <cell r="O1125" t="str">
            <v>Schools into Special Measures Visit 4</v>
          </cell>
          <cell r="P1125" t="str">
            <v>Schools - S8</v>
          </cell>
          <cell r="Q1125" t="str">
            <v>NULL</v>
          </cell>
          <cell r="R1125" t="str">
            <v>NULL</v>
          </cell>
          <cell r="S1125" t="str">
            <v>NULL</v>
          </cell>
          <cell r="T1125" t="str">
            <v>NULL</v>
          </cell>
          <cell r="U1125" t="str">
            <v>NULL</v>
          </cell>
          <cell r="V1125" t="str">
            <v>NULL</v>
          </cell>
          <cell r="W1125" t="str">
            <v>NULL</v>
          </cell>
          <cell r="X1125" t="str">
            <v>NULL</v>
          </cell>
          <cell r="Y1125" t="str">
            <v>NULL</v>
          </cell>
          <cell r="Z1125" t="str">
            <v>NULL</v>
          </cell>
          <cell r="AA1125" t="str">
            <v>NULL</v>
          </cell>
          <cell r="AB1125" t="str">
            <v>NULL</v>
          </cell>
          <cell r="AC1125" t="str">
            <v>NULL</v>
          </cell>
          <cell r="AD1125">
            <v>4</v>
          </cell>
          <cell r="AE1125" t="str">
            <v>SM</v>
          </cell>
          <cell r="AF1125">
            <v>4</v>
          </cell>
          <cell r="AG1125">
            <v>4</v>
          </cell>
          <cell r="AH1125">
            <v>3</v>
          </cell>
          <cell r="AI1125">
            <v>4</v>
          </cell>
          <cell r="AJ1125" t="str">
            <v>NULL</v>
          </cell>
          <cell r="AK1125" t="str">
            <v>NULL</v>
          </cell>
          <cell r="AL1125" t="str">
            <v>NULL</v>
          </cell>
        </row>
        <row r="1126">
          <cell r="A1126">
            <v>138496</v>
          </cell>
          <cell r="B1126">
            <v>9164006</v>
          </cell>
          <cell r="C1126" t="str">
            <v>The Forest High School</v>
          </cell>
          <cell r="D1126" t="str">
            <v>South West</v>
          </cell>
          <cell r="E1126" t="str">
            <v>South West</v>
          </cell>
          <cell r="F1126" t="str">
            <v>Gloucestershire</v>
          </cell>
          <cell r="G1126" t="str">
            <v>Forest of Dean</v>
          </cell>
          <cell r="H1126" t="str">
            <v>GL14 2AZ</v>
          </cell>
          <cell r="I1126" t="str">
            <v>Academy Sponsor Led</v>
          </cell>
          <cell r="J1126" t="str">
            <v>Secondary</v>
          </cell>
          <cell r="K1126" t="str">
            <v>Not applicable</v>
          </cell>
          <cell r="L1126">
            <v>10005370</v>
          </cell>
          <cell r="M1126">
            <v>42353</v>
          </cell>
          <cell r="N1126">
            <v>42354</v>
          </cell>
          <cell r="O1126" t="str">
            <v>Schools into Special Measures Visit 1</v>
          </cell>
          <cell r="P1126" t="str">
            <v>Schools - S8</v>
          </cell>
          <cell r="Q1126" t="str">
            <v>NULL</v>
          </cell>
          <cell r="R1126" t="str">
            <v>NULL</v>
          </cell>
          <cell r="S1126" t="str">
            <v>NULL</v>
          </cell>
          <cell r="T1126" t="str">
            <v>NULL</v>
          </cell>
          <cell r="U1126" t="str">
            <v>NULL</v>
          </cell>
          <cell r="V1126" t="str">
            <v>NULL</v>
          </cell>
          <cell r="W1126" t="str">
            <v>NULL</v>
          </cell>
          <cell r="X1126" t="str">
            <v>NULL</v>
          </cell>
          <cell r="Y1126" t="str">
            <v>NULL</v>
          </cell>
          <cell r="Z1126" t="str">
            <v>NULL</v>
          </cell>
          <cell r="AA1126" t="str">
            <v>NULL</v>
          </cell>
          <cell r="AB1126" t="str">
            <v>NULL</v>
          </cell>
          <cell r="AC1126" t="str">
            <v>NULL</v>
          </cell>
          <cell r="AD1126">
            <v>4</v>
          </cell>
          <cell r="AE1126" t="str">
            <v>SM</v>
          </cell>
          <cell r="AF1126">
            <v>4</v>
          </cell>
          <cell r="AG1126">
            <v>4</v>
          </cell>
          <cell r="AH1126">
            <v>3</v>
          </cell>
          <cell r="AI1126">
            <v>4</v>
          </cell>
          <cell r="AJ1126" t="str">
            <v>NULL</v>
          </cell>
          <cell r="AK1126">
            <v>9</v>
          </cell>
          <cell r="AL1126">
            <v>9</v>
          </cell>
        </row>
        <row r="1127">
          <cell r="A1127">
            <v>138524</v>
          </cell>
          <cell r="B1127">
            <v>8554050</v>
          </cell>
          <cell r="C1127" t="str">
            <v>Countesthorpe Community College</v>
          </cell>
          <cell r="D1127" t="str">
            <v>East Midlands</v>
          </cell>
          <cell r="E1127" t="str">
            <v>East Midlands</v>
          </cell>
          <cell r="F1127" t="str">
            <v>Leicestershire</v>
          </cell>
          <cell r="G1127" t="str">
            <v>South Leicestershire</v>
          </cell>
          <cell r="H1127" t="str">
            <v>LE8 5PR</v>
          </cell>
          <cell r="I1127" t="str">
            <v>Academy Converter</v>
          </cell>
          <cell r="J1127" t="str">
            <v>Secondary</v>
          </cell>
          <cell r="K1127" t="str">
            <v>Has a sixth form</v>
          </cell>
          <cell r="L1127">
            <v>10005939</v>
          </cell>
          <cell r="M1127">
            <v>42324</v>
          </cell>
          <cell r="N1127">
            <v>42324</v>
          </cell>
          <cell r="O1127" t="str">
            <v>Requires Improvement monitoring Visit 1</v>
          </cell>
          <cell r="P1127" t="str">
            <v>Schools - S8</v>
          </cell>
          <cell r="Q1127">
            <v>120268</v>
          </cell>
          <cell r="R1127" t="str">
            <v>NULL</v>
          </cell>
          <cell r="S1127" t="str">
            <v>NULL</v>
          </cell>
          <cell r="T1127" t="str">
            <v>NULL</v>
          </cell>
          <cell r="U1127" t="str">
            <v>NULL</v>
          </cell>
          <cell r="V1127" t="str">
            <v>NULL</v>
          </cell>
          <cell r="W1127" t="str">
            <v>NULL</v>
          </cell>
          <cell r="X1127" t="str">
            <v>NULL</v>
          </cell>
          <cell r="Y1127" t="str">
            <v>NULL</v>
          </cell>
          <cell r="Z1127" t="str">
            <v>NULL</v>
          </cell>
          <cell r="AA1127" t="str">
            <v>NULL</v>
          </cell>
          <cell r="AB1127" t="str">
            <v>NULL</v>
          </cell>
          <cell r="AC1127" t="str">
            <v>NULL</v>
          </cell>
          <cell r="AD1127">
            <v>3</v>
          </cell>
          <cell r="AE1127" t="str">
            <v>NULL</v>
          </cell>
          <cell r="AF1127">
            <v>3</v>
          </cell>
          <cell r="AG1127">
            <v>3</v>
          </cell>
          <cell r="AH1127">
            <v>3</v>
          </cell>
          <cell r="AI1127">
            <v>3</v>
          </cell>
          <cell r="AJ1127" t="str">
            <v>NULL</v>
          </cell>
          <cell r="AK1127">
            <v>9</v>
          </cell>
          <cell r="AL1127">
            <v>2</v>
          </cell>
        </row>
        <row r="1128">
          <cell r="A1128">
            <v>138561</v>
          </cell>
          <cell r="B1128">
            <v>9192018</v>
          </cell>
          <cell r="C1128" t="str">
            <v>Harpenden Free School</v>
          </cell>
          <cell r="D1128" t="str">
            <v>East of England</v>
          </cell>
          <cell r="E1128" t="str">
            <v>East of England</v>
          </cell>
          <cell r="F1128" t="str">
            <v>Hertfordshire</v>
          </cell>
          <cell r="G1128" t="str">
            <v>Hitchin and Harpenden</v>
          </cell>
          <cell r="H1128" t="str">
            <v>AL3 7ET</v>
          </cell>
          <cell r="I1128" t="str">
            <v>Free School</v>
          </cell>
          <cell r="J1128" t="str">
            <v>Primary</v>
          </cell>
          <cell r="K1128" t="str">
            <v>Does not have a sixth form</v>
          </cell>
          <cell r="L1128">
            <v>10006924</v>
          </cell>
          <cell r="M1128">
            <v>42264</v>
          </cell>
          <cell r="N1128">
            <v>42265</v>
          </cell>
          <cell r="O1128" t="str">
            <v>Requires Improvement S5 Reinspection Visit 1</v>
          </cell>
          <cell r="P1128" t="str">
            <v>Schools - S5</v>
          </cell>
          <cell r="Q1128" t="str">
            <v>NULL</v>
          </cell>
          <cell r="R1128">
            <v>3</v>
          </cell>
          <cell r="S1128" t="str">
            <v>NULL</v>
          </cell>
          <cell r="T1128">
            <v>3</v>
          </cell>
          <cell r="U1128">
            <v>3</v>
          </cell>
          <cell r="V1128">
            <v>2</v>
          </cell>
          <cell r="W1128">
            <v>3</v>
          </cell>
          <cell r="X1128" t="str">
            <v>NULL</v>
          </cell>
          <cell r="Y1128">
            <v>3</v>
          </cell>
          <cell r="Z1128" t="str">
            <v>NULL</v>
          </cell>
          <cell r="AA1128" t="str">
            <v>NULL</v>
          </cell>
          <cell r="AB1128" t="str">
            <v>NULL</v>
          </cell>
          <cell r="AC1128" t="str">
            <v>NULL</v>
          </cell>
          <cell r="AD1128">
            <v>3</v>
          </cell>
          <cell r="AE1128" t="str">
            <v>NULL</v>
          </cell>
          <cell r="AF1128">
            <v>3</v>
          </cell>
          <cell r="AG1128">
            <v>3</v>
          </cell>
          <cell r="AH1128">
            <v>2</v>
          </cell>
          <cell r="AI1128">
            <v>3</v>
          </cell>
          <cell r="AJ1128" t="str">
            <v>NULL</v>
          </cell>
          <cell r="AK1128" t="str">
            <v>NULL</v>
          </cell>
          <cell r="AL1128" t="str">
            <v>NULL</v>
          </cell>
        </row>
        <row r="1129">
          <cell r="A1129">
            <v>138567</v>
          </cell>
          <cell r="B1129">
            <v>3946010</v>
          </cell>
          <cell r="C1129" t="str">
            <v>Grindon Hall Christian School</v>
          </cell>
          <cell r="D1129" t="str">
            <v>North East</v>
          </cell>
          <cell r="E1129" t="str">
            <v>North East, Yorkshire and the Humber</v>
          </cell>
          <cell r="F1129" t="str">
            <v>Sunderland</v>
          </cell>
          <cell r="G1129" t="str">
            <v>Washington and Sunderland West</v>
          </cell>
          <cell r="H1129" t="str">
            <v>SR4 8PG</v>
          </cell>
          <cell r="I1129" t="str">
            <v>Free School</v>
          </cell>
          <cell r="J1129" t="str">
            <v>Secondary</v>
          </cell>
          <cell r="K1129" t="str">
            <v>Has a sixth form</v>
          </cell>
          <cell r="L1129">
            <v>10004107</v>
          </cell>
          <cell r="M1129">
            <v>42319</v>
          </cell>
          <cell r="N1129">
            <v>42320</v>
          </cell>
          <cell r="O1129" t="str">
            <v>Schools into Special Measures Visit 3</v>
          </cell>
          <cell r="P1129" t="str">
            <v>Schools - S8</v>
          </cell>
          <cell r="Q1129" t="str">
            <v>NULL</v>
          </cell>
          <cell r="R1129" t="str">
            <v>NULL</v>
          </cell>
          <cell r="S1129" t="str">
            <v>NULL</v>
          </cell>
          <cell r="T1129" t="str">
            <v>NULL</v>
          </cell>
          <cell r="U1129" t="str">
            <v>NULL</v>
          </cell>
          <cell r="V1129" t="str">
            <v>NULL</v>
          </cell>
          <cell r="W1129" t="str">
            <v>NULL</v>
          </cell>
          <cell r="X1129" t="str">
            <v>NULL</v>
          </cell>
          <cell r="Y1129" t="str">
            <v>NULL</v>
          </cell>
          <cell r="Z1129" t="str">
            <v>NULL</v>
          </cell>
          <cell r="AA1129" t="str">
            <v>NULL</v>
          </cell>
          <cell r="AB1129" t="str">
            <v>NULL</v>
          </cell>
          <cell r="AC1129" t="str">
            <v>NULL</v>
          </cell>
          <cell r="AD1129">
            <v>4</v>
          </cell>
          <cell r="AE1129" t="str">
            <v>SM</v>
          </cell>
          <cell r="AF1129">
            <v>3</v>
          </cell>
          <cell r="AG1129">
            <v>3</v>
          </cell>
          <cell r="AH1129">
            <v>4</v>
          </cell>
          <cell r="AI1129">
            <v>4</v>
          </cell>
          <cell r="AJ1129" t="str">
            <v>NULL</v>
          </cell>
          <cell r="AK1129">
            <v>3</v>
          </cell>
          <cell r="AL1129">
            <v>4</v>
          </cell>
        </row>
        <row r="1130">
          <cell r="A1130">
            <v>138576</v>
          </cell>
          <cell r="B1130">
            <v>3922001</v>
          </cell>
          <cell r="C1130" t="str">
            <v>Grasmere Academy</v>
          </cell>
          <cell r="D1130" t="str">
            <v>North East</v>
          </cell>
          <cell r="E1130" t="str">
            <v>North East, Yorkshire and the Humber</v>
          </cell>
          <cell r="F1130" t="str">
            <v>North Tyneside</v>
          </cell>
          <cell r="G1130" t="str">
            <v>North Tyneside</v>
          </cell>
          <cell r="H1130" t="str">
            <v>NE12 6TS</v>
          </cell>
          <cell r="I1130" t="str">
            <v>Academy Sponsor Led</v>
          </cell>
          <cell r="J1130" t="str">
            <v>Primary</v>
          </cell>
          <cell r="K1130" t="str">
            <v>Not applicable</v>
          </cell>
          <cell r="L1130">
            <v>10001633</v>
          </cell>
          <cell r="M1130">
            <v>42277</v>
          </cell>
          <cell r="N1130">
            <v>42278</v>
          </cell>
          <cell r="O1130" t="str">
            <v>Serious Weaknesses S5 Reinspection</v>
          </cell>
          <cell r="P1130" t="str">
            <v>Schools - S5</v>
          </cell>
          <cell r="Q1130" t="str">
            <v>NULL</v>
          </cell>
          <cell r="R1130">
            <v>3</v>
          </cell>
          <cell r="S1130" t="str">
            <v>NULL</v>
          </cell>
          <cell r="T1130">
            <v>3</v>
          </cell>
          <cell r="U1130">
            <v>3</v>
          </cell>
          <cell r="V1130">
            <v>2</v>
          </cell>
          <cell r="W1130">
            <v>2</v>
          </cell>
          <cell r="X1130" t="str">
            <v>NULL</v>
          </cell>
          <cell r="Y1130">
            <v>2</v>
          </cell>
          <cell r="Z1130" t="str">
            <v>NULL</v>
          </cell>
          <cell r="AA1130" t="str">
            <v>NULL</v>
          </cell>
          <cell r="AB1130" t="str">
            <v>NULL</v>
          </cell>
          <cell r="AC1130" t="str">
            <v>NULL</v>
          </cell>
          <cell r="AD1130">
            <v>4</v>
          </cell>
          <cell r="AE1130" t="str">
            <v>SWK</v>
          </cell>
          <cell r="AF1130">
            <v>4</v>
          </cell>
          <cell r="AG1130">
            <v>4</v>
          </cell>
          <cell r="AH1130">
            <v>3</v>
          </cell>
          <cell r="AI1130">
            <v>3</v>
          </cell>
          <cell r="AJ1130" t="str">
            <v>NULL</v>
          </cell>
          <cell r="AK1130" t="str">
            <v>NULL</v>
          </cell>
          <cell r="AL1130" t="str">
            <v>NULL</v>
          </cell>
        </row>
        <row r="1131">
          <cell r="A1131">
            <v>138585</v>
          </cell>
          <cell r="B1131">
            <v>8504005</v>
          </cell>
          <cell r="C1131" t="str">
            <v>The New Forest Academy</v>
          </cell>
          <cell r="D1131" t="str">
            <v>South East</v>
          </cell>
          <cell r="E1131" t="str">
            <v>South East</v>
          </cell>
          <cell r="F1131" t="str">
            <v>Hampshire</v>
          </cell>
          <cell r="G1131" t="str">
            <v>New Forest East</v>
          </cell>
          <cell r="H1131" t="str">
            <v>SO45 2PA</v>
          </cell>
          <cell r="I1131" t="str">
            <v>Academy Sponsor Led</v>
          </cell>
          <cell r="J1131" t="str">
            <v>Secondary</v>
          </cell>
          <cell r="K1131" t="str">
            <v>Has a sixth form</v>
          </cell>
          <cell r="L1131">
            <v>10005230</v>
          </cell>
          <cell r="M1131">
            <v>42269</v>
          </cell>
          <cell r="N1131">
            <v>42270</v>
          </cell>
          <cell r="O1131" t="str">
            <v>Schools into Special Measures Visit 4</v>
          </cell>
          <cell r="P1131" t="str">
            <v>Schools - S8</v>
          </cell>
          <cell r="Q1131" t="str">
            <v>NULL</v>
          </cell>
          <cell r="R1131" t="str">
            <v>NULL</v>
          </cell>
          <cell r="S1131" t="str">
            <v>NULL</v>
          </cell>
          <cell r="T1131" t="str">
            <v>NULL</v>
          </cell>
          <cell r="U1131" t="str">
            <v>NULL</v>
          </cell>
          <cell r="V1131" t="str">
            <v>NULL</v>
          </cell>
          <cell r="W1131" t="str">
            <v>NULL</v>
          </cell>
          <cell r="X1131" t="str">
            <v>NULL</v>
          </cell>
          <cell r="Y1131" t="str">
            <v>NULL</v>
          </cell>
          <cell r="Z1131" t="str">
            <v>NULL</v>
          </cell>
          <cell r="AA1131" t="str">
            <v>NULL</v>
          </cell>
          <cell r="AB1131" t="str">
            <v>NULL</v>
          </cell>
          <cell r="AC1131" t="str">
            <v>NULL</v>
          </cell>
          <cell r="AD1131">
            <v>4</v>
          </cell>
          <cell r="AE1131" t="str">
            <v>SM</v>
          </cell>
          <cell r="AF1131">
            <v>4</v>
          </cell>
          <cell r="AG1131">
            <v>3</v>
          </cell>
          <cell r="AH1131">
            <v>4</v>
          </cell>
          <cell r="AI1131">
            <v>4</v>
          </cell>
          <cell r="AJ1131" t="str">
            <v>NULL</v>
          </cell>
          <cell r="AK1131" t="str">
            <v>NULL</v>
          </cell>
          <cell r="AL1131" t="str">
            <v>NULL</v>
          </cell>
        </row>
        <row r="1132">
          <cell r="A1132">
            <v>138608</v>
          </cell>
          <cell r="B1132">
            <v>3042076</v>
          </cell>
          <cell r="C1132" t="str">
            <v>Sudbury Primary School</v>
          </cell>
          <cell r="D1132" t="str">
            <v>London</v>
          </cell>
          <cell r="E1132" t="str">
            <v>London</v>
          </cell>
          <cell r="F1132" t="str">
            <v>Brent</v>
          </cell>
          <cell r="G1132" t="str">
            <v>Brent North</v>
          </cell>
          <cell r="H1132" t="str">
            <v>HA0 3EY</v>
          </cell>
          <cell r="I1132" t="str">
            <v>Academy Converter</v>
          </cell>
          <cell r="J1132" t="str">
            <v>Primary</v>
          </cell>
          <cell r="K1132" t="str">
            <v>Does not have a sixth form</v>
          </cell>
          <cell r="L1132">
            <v>10001304</v>
          </cell>
          <cell r="M1132">
            <v>42325</v>
          </cell>
          <cell r="N1132">
            <v>42326</v>
          </cell>
          <cell r="O1132" t="str">
            <v>Maintained Academy and School Short inspection</v>
          </cell>
          <cell r="P1132" t="str">
            <v>Schools - S8 deemed S5</v>
          </cell>
          <cell r="Q1132">
            <v>131813</v>
          </cell>
          <cell r="R1132">
            <v>3</v>
          </cell>
          <cell r="S1132" t="str">
            <v>NULL</v>
          </cell>
          <cell r="T1132">
            <v>2</v>
          </cell>
          <cell r="U1132">
            <v>2</v>
          </cell>
          <cell r="V1132">
            <v>2</v>
          </cell>
          <cell r="W1132">
            <v>3</v>
          </cell>
          <cell r="X1132" t="str">
            <v>NULL</v>
          </cell>
          <cell r="Y1132">
            <v>2</v>
          </cell>
          <cell r="Z1132" t="str">
            <v>NULL</v>
          </cell>
          <cell r="AA1132" t="str">
            <v>NULL</v>
          </cell>
          <cell r="AB1132" t="str">
            <v>NULL</v>
          </cell>
          <cell r="AC1132" t="str">
            <v>NULL</v>
          </cell>
          <cell r="AD1132">
            <v>2</v>
          </cell>
          <cell r="AE1132" t="str">
            <v>NULL</v>
          </cell>
          <cell r="AF1132">
            <v>2</v>
          </cell>
          <cell r="AG1132">
            <v>2</v>
          </cell>
          <cell r="AH1132">
            <v>1</v>
          </cell>
          <cell r="AI1132">
            <v>2</v>
          </cell>
          <cell r="AJ1132" t="str">
            <v>NULL</v>
          </cell>
          <cell r="AK1132">
            <v>2</v>
          </cell>
          <cell r="AL1132">
            <v>9</v>
          </cell>
        </row>
        <row r="1133">
          <cell r="A1133">
            <v>138676</v>
          </cell>
          <cell r="B1133">
            <v>8912004</v>
          </cell>
          <cell r="C1133" t="str">
            <v>Wainwright Primary Academy</v>
          </cell>
          <cell r="D1133" t="str">
            <v>East Midlands</v>
          </cell>
          <cell r="E1133" t="str">
            <v>East Midlands</v>
          </cell>
          <cell r="F1133" t="str">
            <v>Nottinghamshire</v>
          </cell>
          <cell r="G1133" t="str">
            <v>Mansfield</v>
          </cell>
          <cell r="H1133" t="str">
            <v>NG19 6TF</v>
          </cell>
          <cell r="I1133" t="str">
            <v>Academy Sponsor Led</v>
          </cell>
          <cell r="J1133" t="str">
            <v>Primary</v>
          </cell>
          <cell r="K1133" t="str">
            <v>Not applicable</v>
          </cell>
          <cell r="L1133">
            <v>10005356</v>
          </cell>
          <cell r="M1133">
            <v>42332</v>
          </cell>
          <cell r="N1133">
            <v>42333</v>
          </cell>
          <cell r="O1133" t="str">
            <v>Schools into Special Measures Visit 4</v>
          </cell>
          <cell r="P1133" t="str">
            <v>Schools - S8</v>
          </cell>
          <cell r="Q1133" t="str">
            <v>NULL</v>
          </cell>
          <cell r="R1133" t="str">
            <v>NULL</v>
          </cell>
          <cell r="S1133" t="str">
            <v>NULL</v>
          </cell>
          <cell r="T1133" t="str">
            <v>NULL</v>
          </cell>
          <cell r="U1133" t="str">
            <v>NULL</v>
          </cell>
          <cell r="V1133" t="str">
            <v>NULL</v>
          </cell>
          <cell r="W1133" t="str">
            <v>NULL</v>
          </cell>
          <cell r="X1133" t="str">
            <v>NULL</v>
          </cell>
          <cell r="Y1133" t="str">
            <v>NULL</v>
          </cell>
          <cell r="Z1133" t="str">
            <v>NULL</v>
          </cell>
          <cell r="AA1133" t="str">
            <v>NULL</v>
          </cell>
          <cell r="AB1133" t="str">
            <v>NULL</v>
          </cell>
          <cell r="AC1133" t="str">
            <v>NULL</v>
          </cell>
          <cell r="AD1133">
            <v>4</v>
          </cell>
          <cell r="AE1133" t="str">
            <v>SM</v>
          </cell>
          <cell r="AF1133">
            <v>3</v>
          </cell>
          <cell r="AG1133">
            <v>3</v>
          </cell>
          <cell r="AH1133">
            <v>4</v>
          </cell>
          <cell r="AI1133">
            <v>4</v>
          </cell>
          <cell r="AJ1133" t="str">
            <v>NULL</v>
          </cell>
          <cell r="AK1133" t="str">
            <v>NULL</v>
          </cell>
          <cell r="AL1133" t="str">
            <v>NULL</v>
          </cell>
        </row>
        <row r="1134">
          <cell r="A1134">
            <v>138678</v>
          </cell>
          <cell r="B1134">
            <v>8102006</v>
          </cell>
          <cell r="C1134" t="str">
            <v>The Green Way Academy</v>
          </cell>
          <cell r="D1134" t="str">
            <v>Yorkshire and the Humber</v>
          </cell>
          <cell r="E1134" t="str">
            <v>North East, Yorkshire and the Humber</v>
          </cell>
          <cell r="F1134" t="str">
            <v>Kingston upon Hull</v>
          </cell>
          <cell r="G1134" t="str">
            <v>Kingston upon Hull North</v>
          </cell>
          <cell r="H1134" t="str">
            <v>HU6 8HD</v>
          </cell>
          <cell r="I1134" t="str">
            <v>Academy Sponsor Led</v>
          </cell>
          <cell r="J1134" t="str">
            <v>Primary</v>
          </cell>
          <cell r="K1134" t="str">
            <v>Not applicable</v>
          </cell>
          <cell r="L1134">
            <v>10005214</v>
          </cell>
          <cell r="M1134">
            <v>42346</v>
          </cell>
          <cell r="N1134">
            <v>42347</v>
          </cell>
          <cell r="O1134" t="str">
            <v>Schools into Special Measures Visit 4</v>
          </cell>
          <cell r="P1134" t="str">
            <v>Schools - S8</v>
          </cell>
          <cell r="Q1134" t="str">
            <v>NULL</v>
          </cell>
          <cell r="R1134" t="str">
            <v>NULL</v>
          </cell>
          <cell r="S1134" t="str">
            <v>NULL</v>
          </cell>
          <cell r="T1134" t="str">
            <v>NULL</v>
          </cell>
          <cell r="U1134" t="str">
            <v>NULL</v>
          </cell>
          <cell r="V1134" t="str">
            <v>NULL</v>
          </cell>
          <cell r="W1134" t="str">
            <v>NULL</v>
          </cell>
          <cell r="X1134" t="str">
            <v>NULL</v>
          </cell>
          <cell r="Y1134" t="str">
            <v>NULL</v>
          </cell>
          <cell r="Z1134" t="str">
            <v>NULL</v>
          </cell>
          <cell r="AA1134" t="str">
            <v>NULL</v>
          </cell>
          <cell r="AB1134" t="str">
            <v>NULL</v>
          </cell>
          <cell r="AC1134" t="str">
            <v>NULL</v>
          </cell>
          <cell r="AD1134">
            <v>4</v>
          </cell>
          <cell r="AE1134" t="str">
            <v>SM</v>
          </cell>
          <cell r="AF1134">
            <v>4</v>
          </cell>
          <cell r="AG1134">
            <v>4</v>
          </cell>
          <cell r="AH1134">
            <v>3</v>
          </cell>
          <cell r="AI1134">
            <v>4</v>
          </cell>
          <cell r="AJ1134" t="str">
            <v>NULL</v>
          </cell>
          <cell r="AK1134" t="str">
            <v>NULL</v>
          </cell>
          <cell r="AL1134" t="str">
            <v>NULL</v>
          </cell>
        </row>
        <row r="1135">
          <cell r="A1135">
            <v>138698</v>
          </cell>
          <cell r="B1135">
            <v>3554018</v>
          </cell>
          <cell r="C1135" t="str">
            <v>Beis Yaakov High School</v>
          </cell>
          <cell r="D1135" t="str">
            <v>North West</v>
          </cell>
          <cell r="E1135" t="str">
            <v>North West</v>
          </cell>
          <cell r="F1135" t="str">
            <v>Salford</v>
          </cell>
          <cell r="G1135" t="str">
            <v>Blackley and Broughton</v>
          </cell>
          <cell r="H1135" t="str">
            <v>M7 4FF</v>
          </cell>
          <cell r="I1135" t="str">
            <v>Academy Converter</v>
          </cell>
          <cell r="J1135" t="str">
            <v>Secondary</v>
          </cell>
          <cell r="K1135" t="str">
            <v>Does not have a sixth form</v>
          </cell>
          <cell r="L1135">
            <v>10004116</v>
          </cell>
          <cell r="M1135">
            <v>42353</v>
          </cell>
          <cell r="N1135">
            <v>42354</v>
          </cell>
          <cell r="O1135" t="str">
            <v>Schools into Special Measures Visit 3</v>
          </cell>
          <cell r="P1135" t="str">
            <v>Schools - S8 deemed S5</v>
          </cell>
          <cell r="Q1135">
            <v>134196</v>
          </cell>
          <cell r="R1135">
            <v>2</v>
          </cell>
          <cell r="S1135" t="str">
            <v>NULL</v>
          </cell>
          <cell r="T1135">
            <v>2</v>
          </cell>
          <cell r="U1135">
            <v>2</v>
          </cell>
          <cell r="V1135">
            <v>2</v>
          </cell>
          <cell r="W1135">
            <v>2</v>
          </cell>
          <cell r="X1135" t="str">
            <v>NULL</v>
          </cell>
          <cell r="Y1135" t="str">
            <v>NULL</v>
          </cell>
          <cell r="Z1135" t="str">
            <v>NULL</v>
          </cell>
          <cell r="AA1135" t="str">
            <v>NULL</v>
          </cell>
          <cell r="AB1135" t="str">
            <v>NULL</v>
          </cell>
          <cell r="AC1135" t="str">
            <v>NULL</v>
          </cell>
          <cell r="AD1135">
            <v>4</v>
          </cell>
          <cell r="AE1135" t="str">
            <v>SM</v>
          </cell>
          <cell r="AF1135">
            <v>2</v>
          </cell>
          <cell r="AG1135">
            <v>2</v>
          </cell>
          <cell r="AH1135">
            <v>3</v>
          </cell>
          <cell r="AI1135">
            <v>4</v>
          </cell>
          <cell r="AJ1135" t="str">
            <v>NULL</v>
          </cell>
          <cell r="AK1135">
            <v>9</v>
          </cell>
          <cell r="AL1135">
            <v>9</v>
          </cell>
        </row>
        <row r="1136">
          <cell r="A1136">
            <v>138709</v>
          </cell>
          <cell r="B1136">
            <v>8013431</v>
          </cell>
          <cell r="C1136" t="str">
            <v>Greenfield E-Act Primary Academy</v>
          </cell>
          <cell r="D1136" t="str">
            <v>South West</v>
          </cell>
          <cell r="E1136" t="str">
            <v>South West</v>
          </cell>
          <cell r="F1136" t="str">
            <v>Bristol</v>
          </cell>
          <cell r="G1136" t="str">
            <v>Bristol South</v>
          </cell>
          <cell r="H1136" t="str">
            <v>BS4 1QW</v>
          </cell>
          <cell r="I1136" t="str">
            <v>Academy Converter</v>
          </cell>
          <cell r="J1136" t="str">
            <v>Primary</v>
          </cell>
          <cell r="K1136" t="str">
            <v>Does not have a sixth form</v>
          </cell>
          <cell r="L1136">
            <v>10002898</v>
          </cell>
          <cell r="M1136">
            <v>42339</v>
          </cell>
          <cell r="N1136">
            <v>42339</v>
          </cell>
          <cell r="O1136" t="str">
            <v>Maintained Academy and School Short inspection</v>
          </cell>
          <cell r="P1136" t="str">
            <v>Schools - Short inspection</v>
          </cell>
          <cell r="Q1136">
            <v>134862</v>
          </cell>
          <cell r="R1136" t="str">
            <v>NULL</v>
          </cell>
          <cell r="S1136" t="str">
            <v>NULL</v>
          </cell>
          <cell r="T1136" t="str">
            <v>NULL</v>
          </cell>
          <cell r="U1136" t="str">
            <v>NULL</v>
          </cell>
          <cell r="V1136" t="str">
            <v>NULL</v>
          </cell>
          <cell r="W1136" t="str">
            <v>NULL</v>
          </cell>
          <cell r="X1136" t="str">
            <v>NULL</v>
          </cell>
          <cell r="Y1136" t="str">
            <v>NULL</v>
          </cell>
          <cell r="Z1136" t="str">
            <v>NULL</v>
          </cell>
          <cell r="AA1136" t="str">
            <v>NULL</v>
          </cell>
          <cell r="AB1136" t="str">
            <v>NULL</v>
          </cell>
          <cell r="AC1136" t="str">
            <v>NULL</v>
          </cell>
          <cell r="AD1136">
            <v>2</v>
          </cell>
          <cell r="AE1136" t="str">
            <v>NULL</v>
          </cell>
          <cell r="AF1136">
            <v>2</v>
          </cell>
          <cell r="AG1136">
            <v>2</v>
          </cell>
          <cell r="AH1136">
            <v>2</v>
          </cell>
          <cell r="AI1136">
            <v>2</v>
          </cell>
          <cell r="AJ1136" t="str">
            <v>NULL</v>
          </cell>
          <cell r="AK1136" t="str">
            <v>NULL</v>
          </cell>
          <cell r="AL1136" t="str">
            <v>NULL</v>
          </cell>
        </row>
        <row r="1137">
          <cell r="A1137">
            <v>138711</v>
          </cell>
          <cell r="B1137">
            <v>8064122</v>
          </cell>
          <cell r="C1137" t="str">
            <v>Outwood Academy Ormesby</v>
          </cell>
          <cell r="D1137" t="str">
            <v>North East</v>
          </cell>
          <cell r="E1137" t="str">
            <v>North East, Yorkshire and the Humber</v>
          </cell>
          <cell r="F1137" t="str">
            <v>Middlesbrough</v>
          </cell>
          <cell r="G1137" t="str">
            <v>Middlesbrough</v>
          </cell>
          <cell r="H1137" t="str">
            <v>TS3 0RH</v>
          </cell>
          <cell r="I1137" t="str">
            <v>Academy Converter</v>
          </cell>
          <cell r="J1137" t="str">
            <v>Secondary</v>
          </cell>
          <cell r="K1137" t="str">
            <v>Does not have a sixth form</v>
          </cell>
          <cell r="L1137">
            <v>10004099</v>
          </cell>
          <cell r="M1137">
            <v>42312</v>
          </cell>
          <cell r="N1137">
            <v>42313</v>
          </cell>
          <cell r="O1137" t="str">
            <v>Schools into Special Measures Visit 2</v>
          </cell>
          <cell r="P1137" t="str">
            <v>Schools - S8</v>
          </cell>
          <cell r="Q1137">
            <v>111741</v>
          </cell>
          <cell r="R1137" t="str">
            <v>NULL</v>
          </cell>
          <cell r="S1137" t="str">
            <v>NULL</v>
          </cell>
          <cell r="T1137" t="str">
            <v>NULL</v>
          </cell>
          <cell r="U1137" t="str">
            <v>NULL</v>
          </cell>
          <cell r="V1137" t="str">
            <v>NULL</v>
          </cell>
          <cell r="W1137" t="str">
            <v>NULL</v>
          </cell>
          <cell r="X1137" t="str">
            <v>NULL</v>
          </cell>
          <cell r="Y1137" t="str">
            <v>NULL</v>
          </cell>
          <cell r="Z1137" t="str">
            <v>NULL</v>
          </cell>
          <cell r="AA1137" t="str">
            <v>NULL</v>
          </cell>
          <cell r="AB1137" t="str">
            <v>NULL</v>
          </cell>
          <cell r="AC1137" t="str">
            <v>NULL</v>
          </cell>
          <cell r="AD1137">
            <v>4</v>
          </cell>
          <cell r="AE1137" t="str">
            <v>SM</v>
          </cell>
          <cell r="AF1137">
            <v>4</v>
          </cell>
          <cell r="AG1137">
            <v>4</v>
          </cell>
          <cell r="AH1137">
            <v>4</v>
          </cell>
          <cell r="AI1137">
            <v>4</v>
          </cell>
          <cell r="AJ1137" t="str">
            <v>NULL</v>
          </cell>
          <cell r="AK1137">
            <v>9</v>
          </cell>
          <cell r="AL1137">
            <v>9</v>
          </cell>
        </row>
        <row r="1138">
          <cell r="A1138">
            <v>138718</v>
          </cell>
          <cell r="B1138">
            <v>8407029</v>
          </cell>
          <cell r="C1138" t="str">
            <v>Glendene Arts Academy</v>
          </cell>
          <cell r="D1138" t="str">
            <v>North East</v>
          </cell>
          <cell r="E1138" t="str">
            <v>North East, Yorkshire and the Humber</v>
          </cell>
          <cell r="F1138" t="str">
            <v>Durham</v>
          </cell>
          <cell r="G1138" t="str">
            <v>Easington</v>
          </cell>
          <cell r="H1138" t="str">
            <v>SR8 3LP</v>
          </cell>
          <cell r="I1138" t="str">
            <v>Academy Special Converter</v>
          </cell>
          <cell r="J1138" t="str">
            <v>Special</v>
          </cell>
          <cell r="K1138" t="str">
            <v>Has a sixth form</v>
          </cell>
          <cell r="L1138">
            <v>10005210</v>
          </cell>
          <cell r="M1138">
            <v>42312</v>
          </cell>
          <cell r="N1138">
            <v>42313</v>
          </cell>
          <cell r="O1138" t="str">
            <v>Schools into Special Measures Visit 4</v>
          </cell>
          <cell r="P1138" t="str">
            <v>Schools - S8</v>
          </cell>
          <cell r="Q1138">
            <v>114346</v>
          </cell>
          <cell r="R1138" t="str">
            <v>NULL</v>
          </cell>
          <cell r="S1138" t="str">
            <v>NULL</v>
          </cell>
          <cell r="T1138" t="str">
            <v>NULL</v>
          </cell>
          <cell r="U1138" t="str">
            <v>NULL</v>
          </cell>
          <cell r="V1138" t="str">
            <v>NULL</v>
          </cell>
          <cell r="W1138" t="str">
            <v>NULL</v>
          </cell>
          <cell r="X1138" t="str">
            <v>NULL</v>
          </cell>
          <cell r="Y1138" t="str">
            <v>NULL</v>
          </cell>
          <cell r="Z1138" t="str">
            <v>NULL</v>
          </cell>
          <cell r="AA1138" t="str">
            <v>NULL</v>
          </cell>
          <cell r="AB1138" t="str">
            <v>NULL</v>
          </cell>
          <cell r="AC1138" t="str">
            <v>NULL</v>
          </cell>
          <cell r="AD1138">
            <v>4</v>
          </cell>
          <cell r="AE1138" t="str">
            <v>SM</v>
          </cell>
          <cell r="AF1138">
            <v>4</v>
          </cell>
          <cell r="AG1138">
            <v>4</v>
          </cell>
          <cell r="AH1138">
            <v>4</v>
          </cell>
          <cell r="AI1138">
            <v>4</v>
          </cell>
          <cell r="AJ1138" t="str">
            <v>NULL</v>
          </cell>
          <cell r="AK1138" t="str">
            <v>NULL</v>
          </cell>
          <cell r="AL1138" t="str">
            <v>NULL</v>
          </cell>
        </row>
        <row r="1139">
          <cell r="A1139">
            <v>138758</v>
          </cell>
          <cell r="B1139">
            <v>9265405</v>
          </cell>
          <cell r="C1139" t="str">
            <v>Acle Academy</v>
          </cell>
          <cell r="D1139" t="str">
            <v>East of England</v>
          </cell>
          <cell r="E1139" t="str">
            <v>East of England</v>
          </cell>
          <cell r="F1139" t="str">
            <v>Norfolk</v>
          </cell>
          <cell r="G1139" t="str">
            <v>Broadland</v>
          </cell>
          <cell r="H1139" t="str">
            <v>NR13 3ER</v>
          </cell>
          <cell r="I1139" t="str">
            <v>Academy Converter</v>
          </cell>
          <cell r="J1139" t="str">
            <v>Secondary</v>
          </cell>
          <cell r="K1139" t="str">
            <v>Does not have a sixth form</v>
          </cell>
          <cell r="L1139">
            <v>10008002</v>
          </cell>
          <cell r="M1139">
            <v>42339</v>
          </cell>
          <cell r="N1139">
            <v>42340</v>
          </cell>
          <cell r="O1139" t="str">
            <v>S8 No Formal Designation Visit</v>
          </cell>
          <cell r="P1139" t="str">
            <v>Schools - S8 deemed S5</v>
          </cell>
          <cell r="Q1139">
            <v>121213</v>
          </cell>
          <cell r="R1139">
            <v>4</v>
          </cell>
          <cell r="S1139" t="str">
            <v>SM</v>
          </cell>
          <cell r="T1139">
            <v>4</v>
          </cell>
          <cell r="U1139">
            <v>4</v>
          </cell>
          <cell r="V1139">
            <v>4</v>
          </cell>
          <cell r="W1139">
            <v>4</v>
          </cell>
          <cell r="X1139" t="str">
            <v>NULL</v>
          </cell>
          <cell r="Y1139" t="str">
            <v>NULL</v>
          </cell>
          <cell r="Z1139" t="str">
            <v>NULL</v>
          </cell>
          <cell r="AA1139" t="str">
            <v>NULL</v>
          </cell>
          <cell r="AB1139" t="str">
            <v>NULL</v>
          </cell>
          <cell r="AC1139" t="str">
            <v>NULL</v>
          </cell>
          <cell r="AD1139">
            <v>2</v>
          </cell>
          <cell r="AE1139" t="str">
            <v>NULL</v>
          </cell>
          <cell r="AF1139">
            <v>2</v>
          </cell>
          <cell r="AG1139">
            <v>2</v>
          </cell>
          <cell r="AH1139">
            <v>2</v>
          </cell>
          <cell r="AI1139">
            <v>2</v>
          </cell>
          <cell r="AJ1139" t="str">
            <v>NULL</v>
          </cell>
          <cell r="AK1139" t="str">
            <v>NULL</v>
          </cell>
          <cell r="AL1139" t="str">
            <v>NULL</v>
          </cell>
        </row>
        <row r="1140">
          <cell r="A1140">
            <v>138765</v>
          </cell>
          <cell r="B1140">
            <v>9364202</v>
          </cell>
          <cell r="C1140" t="str">
            <v>The Matthew Arnold School</v>
          </cell>
          <cell r="D1140" t="str">
            <v>South East</v>
          </cell>
          <cell r="E1140" t="str">
            <v>South East</v>
          </cell>
          <cell r="F1140" t="str">
            <v>Surrey</v>
          </cell>
          <cell r="G1140" t="str">
            <v>Spelthorne</v>
          </cell>
          <cell r="H1140" t="str">
            <v>TW18 1PF</v>
          </cell>
          <cell r="I1140" t="str">
            <v>Academy Converter</v>
          </cell>
          <cell r="J1140" t="str">
            <v>Secondary</v>
          </cell>
          <cell r="K1140" t="str">
            <v>Does not have a sixth form</v>
          </cell>
          <cell r="L1140">
            <v>10004120</v>
          </cell>
          <cell r="M1140">
            <v>42347</v>
          </cell>
          <cell r="N1140">
            <v>42348</v>
          </cell>
          <cell r="O1140" t="str">
            <v>Schools into Special Measures Visit 4</v>
          </cell>
          <cell r="P1140" t="str">
            <v>Schools - S8</v>
          </cell>
          <cell r="Q1140">
            <v>125263</v>
          </cell>
          <cell r="R1140" t="str">
            <v>NULL</v>
          </cell>
          <cell r="S1140" t="str">
            <v>NULL</v>
          </cell>
          <cell r="T1140" t="str">
            <v>NULL</v>
          </cell>
          <cell r="U1140" t="str">
            <v>NULL</v>
          </cell>
          <cell r="V1140" t="str">
            <v>NULL</v>
          </cell>
          <cell r="W1140" t="str">
            <v>NULL</v>
          </cell>
          <cell r="X1140" t="str">
            <v>NULL</v>
          </cell>
          <cell r="Y1140" t="str">
            <v>NULL</v>
          </cell>
          <cell r="Z1140" t="str">
            <v>NULL</v>
          </cell>
          <cell r="AA1140" t="str">
            <v>NULL</v>
          </cell>
          <cell r="AB1140" t="str">
            <v>NULL</v>
          </cell>
          <cell r="AC1140" t="str">
            <v>NULL</v>
          </cell>
          <cell r="AD1140">
            <v>4</v>
          </cell>
          <cell r="AE1140" t="str">
            <v>SM</v>
          </cell>
          <cell r="AF1140">
            <v>4</v>
          </cell>
          <cell r="AG1140">
            <v>4</v>
          </cell>
          <cell r="AH1140">
            <v>4</v>
          </cell>
          <cell r="AI1140">
            <v>4</v>
          </cell>
          <cell r="AJ1140" t="str">
            <v>NULL</v>
          </cell>
          <cell r="AK1140" t="str">
            <v>NULL</v>
          </cell>
          <cell r="AL1140" t="str">
            <v>NULL</v>
          </cell>
        </row>
        <row r="1141">
          <cell r="A1141">
            <v>138799</v>
          </cell>
          <cell r="B1141">
            <v>3302038</v>
          </cell>
          <cell r="C1141" t="str">
            <v>Nansen Primary School</v>
          </cell>
          <cell r="D1141" t="str">
            <v>West Midlands</v>
          </cell>
          <cell r="E1141" t="str">
            <v>West Midlands</v>
          </cell>
          <cell r="F1141" t="str">
            <v>Birmingham</v>
          </cell>
          <cell r="G1141" t="str">
            <v>Birmingham, Hodge Hill</v>
          </cell>
          <cell r="H1141" t="str">
            <v>B8 3HG</v>
          </cell>
          <cell r="I1141" t="str">
            <v>Academy Sponsor Led</v>
          </cell>
          <cell r="J1141" t="str">
            <v>Primary</v>
          </cell>
          <cell r="K1141" t="str">
            <v>Not applicable</v>
          </cell>
          <cell r="L1141">
            <v>10005194</v>
          </cell>
          <cell r="M1141">
            <v>42347</v>
          </cell>
          <cell r="N1141">
            <v>42348</v>
          </cell>
          <cell r="O1141" t="str">
            <v>Schools into Special Measures Visit 5</v>
          </cell>
          <cell r="P1141" t="str">
            <v>Schools - S8</v>
          </cell>
          <cell r="Q1141" t="str">
            <v>NULL</v>
          </cell>
          <cell r="R1141" t="str">
            <v>NULL</v>
          </cell>
          <cell r="S1141" t="str">
            <v>NULL</v>
          </cell>
          <cell r="T1141" t="str">
            <v>NULL</v>
          </cell>
          <cell r="U1141" t="str">
            <v>NULL</v>
          </cell>
          <cell r="V1141" t="str">
            <v>NULL</v>
          </cell>
          <cell r="W1141" t="str">
            <v>NULL</v>
          </cell>
          <cell r="X1141" t="str">
            <v>NULL</v>
          </cell>
          <cell r="Y1141" t="str">
            <v>NULL</v>
          </cell>
          <cell r="Z1141" t="str">
            <v>NULL</v>
          </cell>
          <cell r="AA1141" t="str">
            <v>NULL</v>
          </cell>
          <cell r="AB1141" t="str">
            <v>NULL</v>
          </cell>
          <cell r="AC1141" t="str">
            <v>NULL</v>
          </cell>
          <cell r="AD1141">
            <v>4</v>
          </cell>
          <cell r="AE1141" t="str">
            <v>SM</v>
          </cell>
          <cell r="AF1141">
            <v>3</v>
          </cell>
          <cell r="AG1141">
            <v>3</v>
          </cell>
          <cell r="AH1141">
            <v>4</v>
          </cell>
          <cell r="AI1141">
            <v>4</v>
          </cell>
          <cell r="AJ1141" t="str">
            <v>NULL</v>
          </cell>
          <cell r="AK1141" t="str">
            <v>NULL</v>
          </cell>
          <cell r="AL1141" t="str">
            <v>NULL</v>
          </cell>
        </row>
        <row r="1142">
          <cell r="A1142">
            <v>138836</v>
          </cell>
          <cell r="B1142">
            <v>8304197</v>
          </cell>
          <cell r="C1142" t="str">
            <v>The Bolsover School</v>
          </cell>
          <cell r="D1142" t="str">
            <v>East Midlands</v>
          </cell>
          <cell r="E1142" t="str">
            <v>East Midlands</v>
          </cell>
          <cell r="F1142" t="str">
            <v>Derbyshire</v>
          </cell>
          <cell r="G1142" t="str">
            <v>Bolsover</v>
          </cell>
          <cell r="H1142" t="str">
            <v>S44 6XA</v>
          </cell>
          <cell r="I1142" t="str">
            <v>Academy Converter</v>
          </cell>
          <cell r="J1142" t="str">
            <v>Secondary</v>
          </cell>
          <cell r="K1142" t="str">
            <v>Does not have a sixth form</v>
          </cell>
          <cell r="L1142">
            <v>10009738</v>
          </cell>
          <cell r="M1142">
            <v>42327</v>
          </cell>
          <cell r="N1142">
            <v>42327</v>
          </cell>
          <cell r="O1142" t="str">
            <v>Requires Improvement monitoring Visit 2</v>
          </cell>
          <cell r="P1142" t="str">
            <v>Schools - S8</v>
          </cell>
          <cell r="Q1142">
            <v>112963</v>
          </cell>
          <cell r="R1142" t="str">
            <v>NULL</v>
          </cell>
          <cell r="S1142" t="str">
            <v>NULL</v>
          </cell>
          <cell r="T1142" t="str">
            <v>NULL</v>
          </cell>
          <cell r="U1142" t="str">
            <v>NULL</v>
          </cell>
          <cell r="V1142" t="str">
            <v>NULL</v>
          </cell>
          <cell r="W1142" t="str">
            <v>NULL</v>
          </cell>
          <cell r="X1142" t="str">
            <v>NULL</v>
          </cell>
          <cell r="Y1142" t="str">
            <v>NULL</v>
          </cell>
          <cell r="Z1142" t="str">
            <v>NULL</v>
          </cell>
          <cell r="AA1142" t="str">
            <v>NULL</v>
          </cell>
          <cell r="AB1142" t="str">
            <v>NULL</v>
          </cell>
          <cell r="AC1142" t="str">
            <v>NULL</v>
          </cell>
          <cell r="AD1142">
            <v>3</v>
          </cell>
          <cell r="AE1142" t="str">
            <v>NULL</v>
          </cell>
          <cell r="AF1142">
            <v>3</v>
          </cell>
          <cell r="AG1142">
            <v>3</v>
          </cell>
          <cell r="AH1142">
            <v>3</v>
          </cell>
          <cell r="AI1142">
            <v>3</v>
          </cell>
          <cell r="AJ1142" t="str">
            <v>NULL</v>
          </cell>
          <cell r="AK1142" t="str">
            <v>NULL</v>
          </cell>
          <cell r="AL1142" t="str">
            <v>NULL</v>
          </cell>
        </row>
        <row r="1143">
          <cell r="A1143">
            <v>138837</v>
          </cell>
          <cell r="B1143">
            <v>8914119</v>
          </cell>
          <cell r="C1143" t="str">
            <v>The Bramcote School</v>
          </cell>
          <cell r="D1143" t="str">
            <v>East Midlands</v>
          </cell>
          <cell r="E1143" t="str">
            <v>East Midlands</v>
          </cell>
          <cell r="F1143" t="str">
            <v>Nottinghamshire</v>
          </cell>
          <cell r="G1143" t="str">
            <v>Broxtowe</v>
          </cell>
          <cell r="H1143" t="str">
            <v>NG9 3GD</v>
          </cell>
          <cell r="I1143" t="str">
            <v>Academy Converter</v>
          </cell>
          <cell r="J1143" t="str">
            <v>Secondary</v>
          </cell>
          <cell r="K1143" t="str">
            <v>Does not have a sixth form</v>
          </cell>
          <cell r="L1143">
            <v>10005947</v>
          </cell>
          <cell r="M1143">
            <v>42311</v>
          </cell>
          <cell r="N1143">
            <v>42311</v>
          </cell>
          <cell r="O1143" t="str">
            <v>Requires Improvement monitoring Visit 1</v>
          </cell>
          <cell r="P1143" t="str">
            <v>Schools - S8</v>
          </cell>
          <cell r="Q1143">
            <v>122853</v>
          </cell>
          <cell r="R1143" t="str">
            <v>NULL</v>
          </cell>
          <cell r="S1143" t="str">
            <v>NULL</v>
          </cell>
          <cell r="T1143" t="str">
            <v>NULL</v>
          </cell>
          <cell r="U1143" t="str">
            <v>NULL</v>
          </cell>
          <cell r="V1143" t="str">
            <v>NULL</v>
          </cell>
          <cell r="W1143" t="str">
            <v>NULL</v>
          </cell>
          <cell r="X1143" t="str">
            <v>NULL</v>
          </cell>
          <cell r="Y1143" t="str">
            <v>NULL</v>
          </cell>
          <cell r="Z1143" t="str">
            <v>NULL</v>
          </cell>
          <cell r="AA1143" t="str">
            <v>NULL</v>
          </cell>
          <cell r="AB1143" t="str">
            <v>NULL</v>
          </cell>
          <cell r="AC1143" t="str">
            <v>NULL</v>
          </cell>
          <cell r="AD1143">
            <v>3</v>
          </cell>
          <cell r="AE1143" t="str">
            <v>NULL</v>
          </cell>
          <cell r="AF1143">
            <v>3</v>
          </cell>
          <cell r="AG1143">
            <v>3</v>
          </cell>
          <cell r="AH1143">
            <v>3</v>
          </cell>
          <cell r="AI1143">
            <v>3</v>
          </cell>
          <cell r="AJ1143" t="str">
            <v>NULL</v>
          </cell>
          <cell r="AK1143">
            <v>9</v>
          </cell>
          <cell r="AL1143">
            <v>9</v>
          </cell>
        </row>
        <row r="1144">
          <cell r="A1144">
            <v>138894</v>
          </cell>
          <cell r="B1144">
            <v>8554033</v>
          </cell>
          <cell r="C1144" t="str">
            <v>Wigston College</v>
          </cell>
          <cell r="D1144" t="str">
            <v>East Midlands</v>
          </cell>
          <cell r="E1144" t="str">
            <v>East Midlands</v>
          </cell>
          <cell r="F1144" t="str">
            <v>Leicestershire</v>
          </cell>
          <cell r="G1144" t="str">
            <v>Harborough</v>
          </cell>
          <cell r="H1144" t="str">
            <v>LE18 2DS</v>
          </cell>
          <cell r="I1144" t="str">
            <v>Academy Converter</v>
          </cell>
          <cell r="J1144" t="str">
            <v>Secondary</v>
          </cell>
          <cell r="K1144" t="str">
            <v>Has a sixth form</v>
          </cell>
          <cell r="L1144">
            <v>10006297</v>
          </cell>
          <cell r="M1144">
            <v>42346</v>
          </cell>
          <cell r="N1144">
            <v>42347</v>
          </cell>
          <cell r="O1144" t="str">
            <v>Schools into Special Measures Visit 1</v>
          </cell>
          <cell r="P1144" t="str">
            <v>Schools - S8</v>
          </cell>
          <cell r="Q1144">
            <v>120256</v>
          </cell>
          <cell r="R1144" t="str">
            <v>NULL</v>
          </cell>
          <cell r="S1144" t="str">
            <v>NULL</v>
          </cell>
          <cell r="T1144" t="str">
            <v>NULL</v>
          </cell>
          <cell r="U1144" t="str">
            <v>NULL</v>
          </cell>
          <cell r="V1144" t="str">
            <v>NULL</v>
          </cell>
          <cell r="W1144" t="str">
            <v>NULL</v>
          </cell>
          <cell r="X1144" t="str">
            <v>NULL</v>
          </cell>
          <cell r="Y1144" t="str">
            <v>NULL</v>
          </cell>
          <cell r="Z1144" t="str">
            <v>NULL</v>
          </cell>
          <cell r="AA1144" t="str">
            <v>NULL</v>
          </cell>
          <cell r="AB1144" t="str">
            <v>NULL</v>
          </cell>
          <cell r="AC1144" t="str">
            <v>NULL</v>
          </cell>
          <cell r="AD1144">
            <v>4</v>
          </cell>
          <cell r="AE1144" t="str">
            <v>SM</v>
          </cell>
          <cell r="AF1144">
            <v>4</v>
          </cell>
          <cell r="AG1144">
            <v>4</v>
          </cell>
          <cell r="AH1144">
            <v>4</v>
          </cell>
          <cell r="AI1144">
            <v>4</v>
          </cell>
          <cell r="AJ1144" t="str">
            <v>NULL</v>
          </cell>
          <cell r="AK1144">
            <v>9</v>
          </cell>
          <cell r="AL1144">
            <v>3</v>
          </cell>
        </row>
        <row r="1145">
          <cell r="A1145">
            <v>138895</v>
          </cell>
          <cell r="B1145">
            <v>8454044</v>
          </cell>
          <cell r="C1145" t="str">
            <v>Bexhill High Academy</v>
          </cell>
          <cell r="D1145" t="str">
            <v>South East</v>
          </cell>
          <cell r="E1145" t="str">
            <v>South East</v>
          </cell>
          <cell r="F1145" t="str">
            <v>East Sussex</v>
          </cell>
          <cell r="G1145" t="str">
            <v>Bexhill and Battle</v>
          </cell>
          <cell r="H1145" t="str">
            <v>TN39 4BY</v>
          </cell>
          <cell r="I1145" t="str">
            <v>Academy Converter</v>
          </cell>
          <cell r="J1145" t="str">
            <v>Secondary</v>
          </cell>
          <cell r="K1145" t="str">
            <v>Does not have a sixth form</v>
          </cell>
          <cell r="L1145">
            <v>10005920</v>
          </cell>
          <cell r="M1145">
            <v>42275</v>
          </cell>
          <cell r="N1145">
            <v>42275</v>
          </cell>
          <cell r="O1145" t="str">
            <v>Requires Improvement monitoring Visit 1</v>
          </cell>
          <cell r="P1145" t="str">
            <v>Schools - S8</v>
          </cell>
          <cell r="Q1145">
            <v>114595</v>
          </cell>
          <cell r="R1145" t="str">
            <v>NULL</v>
          </cell>
          <cell r="S1145" t="str">
            <v>NULL</v>
          </cell>
          <cell r="T1145" t="str">
            <v>NULL</v>
          </cell>
          <cell r="U1145" t="str">
            <v>NULL</v>
          </cell>
          <cell r="V1145" t="str">
            <v>NULL</v>
          </cell>
          <cell r="W1145" t="str">
            <v>NULL</v>
          </cell>
          <cell r="X1145" t="str">
            <v>NULL</v>
          </cell>
          <cell r="Y1145" t="str">
            <v>NULL</v>
          </cell>
          <cell r="Z1145" t="str">
            <v>NULL</v>
          </cell>
          <cell r="AA1145" t="str">
            <v>NULL</v>
          </cell>
          <cell r="AB1145" t="str">
            <v>NULL</v>
          </cell>
          <cell r="AC1145" t="str">
            <v>NULL</v>
          </cell>
          <cell r="AD1145">
            <v>3</v>
          </cell>
          <cell r="AE1145" t="str">
            <v>NULL</v>
          </cell>
          <cell r="AF1145">
            <v>3</v>
          </cell>
          <cell r="AG1145">
            <v>3</v>
          </cell>
          <cell r="AH1145">
            <v>3</v>
          </cell>
          <cell r="AI1145">
            <v>3</v>
          </cell>
          <cell r="AJ1145" t="str">
            <v>NULL</v>
          </cell>
          <cell r="AK1145">
            <v>9</v>
          </cell>
          <cell r="AL1145">
            <v>9</v>
          </cell>
        </row>
        <row r="1146">
          <cell r="A1146">
            <v>138920</v>
          </cell>
          <cell r="B1146">
            <v>8504006</v>
          </cell>
          <cell r="C1146" t="str">
            <v>Winton Community Academy</v>
          </cell>
          <cell r="D1146" t="str">
            <v>South East</v>
          </cell>
          <cell r="E1146" t="str">
            <v>South East</v>
          </cell>
          <cell r="F1146" t="str">
            <v>Hampshire</v>
          </cell>
          <cell r="G1146" t="str">
            <v>North West Hampshire</v>
          </cell>
          <cell r="H1146" t="str">
            <v>SP10 2PS</v>
          </cell>
          <cell r="I1146" t="str">
            <v>Academy Sponsor Led</v>
          </cell>
          <cell r="J1146" t="str">
            <v>Secondary</v>
          </cell>
          <cell r="K1146" t="str">
            <v>Not applicable</v>
          </cell>
          <cell r="L1146">
            <v>10004239</v>
          </cell>
          <cell r="M1146">
            <v>42278</v>
          </cell>
          <cell r="N1146">
            <v>42279</v>
          </cell>
          <cell r="O1146" t="str">
            <v>Schools into Special Measures Visit 4</v>
          </cell>
          <cell r="P1146" t="str">
            <v>Schools - S8</v>
          </cell>
          <cell r="Q1146" t="str">
            <v>NULL</v>
          </cell>
          <cell r="R1146" t="str">
            <v>NULL</v>
          </cell>
          <cell r="S1146" t="str">
            <v>NULL</v>
          </cell>
          <cell r="T1146" t="str">
            <v>NULL</v>
          </cell>
          <cell r="U1146" t="str">
            <v>NULL</v>
          </cell>
          <cell r="V1146" t="str">
            <v>NULL</v>
          </cell>
          <cell r="W1146" t="str">
            <v>NULL</v>
          </cell>
          <cell r="X1146" t="str">
            <v>NULL</v>
          </cell>
          <cell r="Y1146" t="str">
            <v>NULL</v>
          </cell>
          <cell r="Z1146" t="str">
            <v>NULL</v>
          </cell>
          <cell r="AA1146" t="str">
            <v>NULL</v>
          </cell>
          <cell r="AB1146" t="str">
            <v>NULL</v>
          </cell>
          <cell r="AC1146" t="str">
            <v>NULL</v>
          </cell>
          <cell r="AD1146">
            <v>4</v>
          </cell>
          <cell r="AE1146" t="str">
            <v>SM</v>
          </cell>
          <cell r="AF1146">
            <v>4</v>
          </cell>
          <cell r="AG1146">
            <v>4</v>
          </cell>
          <cell r="AH1146">
            <v>4</v>
          </cell>
          <cell r="AI1146">
            <v>4</v>
          </cell>
          <cell r="AJ1146" t="str">
            <v>NULL</v>
          </cell>
          <cell r="AK1146" t="str">
            <v>NULL</v>
          </cell>
          <cell r="AL1146" t="str">
            <v>NULL</v>
          </cell>
        </row>
        <row r="1147">
          <cell r="A1147">
            <v>138936</v>
          </cell>
          <cell r="B1147">
            <v>8604123</v>
          </cell>
          <cell r="C1147" t="str">
            <v>Wilnecote High School</v>
          </cell>
          <cell r="D1147" t="str">
            <v>West Midlands</v>
          </cell>
          <cell r="E1147" t="str">
            <v>West Midlands</v>
          </cell>
          <cell r="F1147" t="str">
            <v>Staffordshire</v>
          </cell>
          <cell r="G1147" t="str">
            <v>Tamworth</v>
          </cell>
          <cell r="H1147" t="str">
            <v>B77 5LF</v>
          </cell>
          <cell r="I1147" t="str">
            <v>Academy Converter</v>
          </cell>
          <cell r="J1147" t="str">
            <v>Secondary</v>
          </cell>
          <cell r="K1147" t="str">
            <v>Does not have a sixth form</v>
          </cell>
          <cell r="L1147">
            <v>10003989</v>
          </cell>
          <cell r="M1147">
            <v>42326</v>
          </cell>
          <cell r="N1147">
            <v>42327</v>
          </cell>
          <cell r="O1147" t="str">
            <v>Schools into Special Measures Visit 3</v>
          </cell>
          <cell r="P1147" t="str">
            <v>Schools - S8</v>
          </cell>
          <cell r="Q1147">
            <v>124420</v>
          </cell>
          <cell r="R1147" t="str">
            <v>NULL</v>
          </cell>
          <cell r="S1147" t="str">
            <v>NULL</v>
          </cell>
          <cell r="T1147" t="str">
            <v>NULL</v>
          </cell>
          <cell r="U1147" t="str">
            <v>NULL</v>
          </cell>
          <cell r="V1147" t="str">
            <v>NULL</v>
          </cell>
          <cell r="W1147" t="str">
            <v>NULL</v>
          </cell>
          <cell r="X1147" t="str">
            <v>NULL</v>
          </cell>
          <cell r="Y1147" t="str">
            <v>NULL</v>
          </cell>
          <cell r="Z1147" t="str">
            <v>NULL</v>
          </cell>
          <cell r="AA1147" t="str">
            <v>NULL</v>
          </cell>
          <cell r="AB1147" t="str">
            <v>NULL</v>
          </cell>
          <cell r="AC1147" t="str">
            <v>NULL</v>
          </cell>
          <cell r="AD1147">
            <v>4</v>
          </cell>
          <cell r="AE1147" t="str">
            <v>SM</v>
          </cell>
          <cell r="AF1147">
            <v>4</v>
          </cell>
          <cell r="AG1147">
            <v>4</v>
          </cell>
          <cell r="AH1147">
            <v>4</v>
          </cell>
          <cell r="AI1147">
            <v>4</v>
          </cell>
          <cell r="AJ1147" t="str">
            <v>NULL</v>
          </cell>
          <cell r="AK1147">
            <v>9</v>
          </cell>
          <cell r="AL1147">
            <v>9</v>
          </cell>
        </row>
        <row r="1148">
          <cell r="A1148">
            <v>138948</v>
          </cell>
          <cell r="B1148">
            <v>8884135</v>
          </cell>
          <cell r="C1148" t="str">
            <v>Penwortham Priory Academy</v>
          </cell>
          <cell r="D1148" t="str">
            <v>North West</v>
          </cell>
          <cell r="E1148" t="str">
            <v>North West</v>
          </cell>
          <cell r="F1148" t="str">
            <v>Lancashire</v>
          </cell>
          <cell r="G1148" t="str">
            <v>South Ribble</v>
          </cell>
          <cell r="H1148" t="str">
            <v>PR1 0JE</v>
          </cell>
          <cell r="I1148" t="str">
            <v>Academy Converter</v>
          </cell>
          <cell r="J1148" t="str">
            <v>Secondary</v>
          </cell>
          <cell r="K1148" t="str">
            <v>Does not have a sixth form</v>
          </cell>
          <cell r="L1148">
            <v>10005523</v>
          </cell>
          <cell r="M1148">
            <v>42325</v>
          </cell>
          <cell r="N1148">
            <v>42326</v>
          </cell>
          <cell r="O1148" t="str">
            <v>Maintained Academy and School Short inspection</v>
          </cell>
          <cell r="P1148" t="str">
            <v>Schools - S8 deemed S5</v>
          </cell>
          <cell r="Q1148">
            <v>119739</v>
          </cell>
          <cell r="R1148">
            <v>3</v>
          </cell>
          <cell r="S1148" t="str">
            <v>NULL</v>
          </cell>
          <cell r="T1148">
            <v>3</v>
          </cell>
          <cell r="U1148">
            <v>3</v>
          </cell>
          <cell r="V1148">
            <v>2</v>
          </cell>
          <cell r="W1148">
            <v>3</v>
          </cell>
          <cell r="X1148" t="str">
            <v>NULL</v>
          </cell>
          <cell r="Y1148" t="str">
            <v>NULL</v>
          </cell>
          <cell r="Z1148" t="str">
            <v>NULL</v>
          </cell>
          <cell r="AA1148" t="str">
            <v>NULL</v>
          </cell>
          <cell r="AB1148" t="str">
            <v>NULL</v>
          </cell>
          <cell r="AC1148" t="str">
            <v>NULL</v>
          </cell>
          <cell r="AD1148">
            <v>2</v>
          </cell>
          <cell r="AE1148" t="str">
            <v>NULL</v>
          </cell>
          <cell r="AF1148">
            <v>2</v>
          </cell>
          <cell r="AG1148">
            <v>2</v>
          </cell>
          <cell r="AH1148">
            <v>2</v>
          </cell>
          <cell r="AI1148">
            <v>2</v>
          </cell>
          <cell r="AJ1148" t="str">
            <v>NULL</v>
          </cell>
          <cell r="AK1148" t="str">
            <v>NULL</v>
          </cell>
          <cell r="AL1148" t="str">
            <v>NULL</v>
          </cell>
        </row>
        <row r="1149">
          <cell r="A1149">
            <v>138984</v>
          </cell>
          <cell r="B1149">
            <v>9282049</v>
          </cell>
          <cell r="C1149" t="str">
            <v>Blackthorn Primary School</v>
          </cell>
          <cell r="D1149" t="str">
            <v>East Midlands</v>
          </cell>
          <cell r="E1149" t="str">
            <v>East Midlands</v>
          </cell>
          <cell r="F1149" t="str">
            <v>Northamptonshire</v>
          </cell>
          <cell r="G1149" t="str">
            <v>Northampton North</v>
          </cell>
          <cell r="H1149" t="str">
            <v>NN3 8EP</v>
          </cell>
          <cell r="I1149" t="str">
            <v>Academy Sponsor Led</v>
          </cell>
          <cell r="J1149" t="str">
            <v>Primary</v>
          </cell>
          <cell r="K1149" t="str">
            <v>Does not have a sixth form</v>
          </cell>
          <cell r="L1149">
            <v>10005357</v>
          </cell>
          <cell r="M1149">
            <v>42353</v>
          </cell>
          <cell r="N1149">
            <v>42354</v>
          </cell>
          <cell r="O1149" t="str">
            <v>Schools into Special Measures Visit 4</v>
          </cell>
          <cell r="P1149" t="str">
            <v>Schools - S8</v>
          </cell>
          <cell r="Q1149" t="str">
            <v>NULL</v>
          </cell>
          <cell r="R1149" t="str">
            <v>NULL</v>
          </cell>
          <cell r="S1149" t="str">
            <v>NULL</v>
          </cell>
          <cell r="T1149" t="str">
            <v>NULL</v>
          </cell>
          <cell r="U1149" t="str">
            <v>NULL</v>
          </cell>
          <cell r="V1149" t="str">
            <v>NULL</v>
          </cell>
          <cell r="W1149" t="str">
            <v>NULL</v>
          </cell>
          <cell r="X1149" t="str">
            <v>NULL</v>
          </cell>
          <cell r="Y1149" t="str">
            <v>NULL</v>
          </cell>
          <cell r="Z1149" t="str">
            <v>NULL</v>
          </cell>
          <cell r="AA1149" t="str">
            <v>NULL</v>
          </cell>
          <cell r="AB1149" t="str">
            <v>NULL</v>
          </cell>
          <cell r="AC1149" t="str">
            <v>NULL</v>
          </cell>
          <cell r="AD1149">
            <v>4</v>
          </cell>
          <cell r="AE1149" t="str">
            <v>SM</v>
          </cell>
          <cell r="AF1149">
            <v>4</v>
          </cell>
          <cell r="AG1149">
            <v>4</v>
          </cell>
          <cell r="AH1149">
            <v>3</v>
          </cell>
          <cell r="AI1149">
            <v>4</v>
          </cell>
          <cell r="AJ1149" t="str">
            <v>NULL</v>
          </cell>
          <cell r="AK1149" t="str">
            <v>NULL</v>
          </cell>
          <cell r="AL1149" t="str">
            <v>NULL</v>
          </cell>
        </row>
        <row r="1150">
          <cell r="A1150">
            <v>138996</v>
          </cell>
          <cell r="B1150">
            <v>8812031</v>
          </cell>
          <cell r="C1150" t="str">
            <v>Kingsmoor Academy</v>
          </cell>
          <cell r="D1150" t="str">
            <v>East of England</v>
          </cell>
          <cell r="E1150" t="str">
            <v>East of England</v>
          </cell>
          <cell r="F1150" t="str">
            <v>Essex</v>
          </cell>
          <cell r="G1150" t="str">
            <v>Harlow</v>
          </cell>
          <cell r="H1150" t="str">
            <v>CM18 7PS</v>
          </cell>
          <cell r="I1150" t="str">
            <v>Academy Sponsor Led</v>
          </cell>
          <cell r="J1150" t="str">
            <v>Primary</v>
          </cell>
          <cell r="K1150" t="str">
            <v>Does not have a sixth form</v>
          </cell>
          <cell r="L1150">
            <v>10009990</v>
          </cell>
          <cell r="M1150">
            <v>42342</v>
          </cell>
          <cell r="N1150">
            <v>42342</v>
          </cell>
          <cell r="O1150" t="str">
            <v>Requires Improvement monitoring Visit 2</v>
          </cell>
          <cell r="P1150" t="str">
            <v>Schools - S8</v>
          </cell>
          <cell r="Q1150" t="str">
            <v>NULL</v>
          </cell>
          <cell r="R1150" t="str">
            <v>NULL</v>
          </cell>
          <cell r="S1150" t="str">
            <v>NULL</v>
          </cell>
          <cell r="T1150" t="str">
            <v>NULL</v>
          </cell>
          <cell r="U1150" t="str">
            <v>NULL</v>
          </cell>
          <cell r="V1150" t="str">
            <v>NULL</v>
          </cell>
          <cell r="W1150" t="str">
            <v>NULL</v>
          </cell>
          <cell r="X1150" t="str">
            <v>NULL</v>
          </cell>
          <cell r="Y1150" t="str">
            <v>NULL</v>
          </cell>
          <cell r="Z1150" t="str">
            <v>NULL</v>
          </cell>
          <cell r="AA1150" t="str">
            <v>NULL</v>
          </cell>
          <cell r="AB1150" t="str">
            <v>NULL</v>
          </cell>
          <cell r="AC1150" t="str">
            <v>NULL</v>
          </cell>
          <cell r="AD1150">
            <v>3</v>
          </cell>
          <cell r="AE1150" t="str">
            <v>NULL</v>
          </cell>
          <cell r="AF1150">
            <v>3</v>
          </cell>
          <cell r="AG1150">
            <v>3</v>
          </cell>
          <cell r="AH1150">
            <v>3</v>
          </cell>
          <cell r="AI1150">
            <v>3</v>
          </cell>
          <cell r="AJ1150" t="str">
            <v>NULL</v>
          </cell>
          <cell r="AK1150" t="str">
            <v>NULL</v>
          </cell>
          <cell r="AL1150" t="str">
            <v>NULL</v>
          </cell>
        </row>
        <row r="1151">
          <cell r="A1151">
            <v>138998</v>
          </cell>
          <cell r="B1151">
            <v>3302075</v>
          </cell>
          <cell r="C1151" t="str">
            <v>Mansfield Green E-ACT Academy</v>
          </cell>
          <cell r="D1151" t="str">
            <v>West Midlands</v>
          </cell>
          <cell r="E1151" t="str">
            <v>West Midlands</v>
          </cell>
          <cell r="F1151" t="str">
            <v>Birmingham</v>
          </cell>
          <cell r="G1151" t="str">
            <v>Birmingham, Ladywood</v>
          </cell>
          <cell r="H1151" t="str">
            <v>B6 5NH</v>
          </cell>
          <cell r="I1151" t="str">
            <v>Academy Sponsor Led</v>
          </cell>
          <cell r="J1151" t="str">
            <v>Primary</v>
          </cell>
          <cell r="K1151" t="str">
            <v>Does not have a sixth form</v>
          </cell>
          <cell r="L1151">
            <v>10004092</v>
          </cell>
          <cell r="M1151">
            <v>42339</v>
          </cell>
          <cell r="N1151">
            <v>42340</v>
          </cell>
          <cell r="O1151" t="str">
            <v>Schools into Special Measures Visit 3</v>
          </cell>
          <cell r="P1151" t="str">
            <v>Schools - S8</v>
          </cell>
          <cell r="Q1151" t="str">
            <v>NULL</v>
          </cell>
          <cell r="R1151" t="str">
            <v>NULL</v>
          </cell>
          <cell r="S1151" t="str">
            <v>NULL</v>
          </cell>
          <cell r="T1151" t="str">
            <v>NULL</v>
          </cell>
          <cell r="U1151" t="str">
            <v>NULL</v>
          </cell>
          <cell r="V1151" t="str">
            <v>NULL</v>
          </cell>
          <cell r="W1151" t="str">
            <v>NULL</v>
          </cell>
          <cell r="X1151" t="str">
            <v>NULL</v>
          </cell>
          <cell r="Y1151" t="str">
            <v>NULL</v>
          </cell>
          <cell r="Z1151" t="str">
            <v>NULL</v>
          </cell>
          <cell r="AA1151" t="str">
            <v>NULL</v>
          </cell>
          <cell r="AB1151" t="str">
            <v>NULL</v>
          </cell>
          <cell r="AC1151" t="str">
            <v>NULL</v>
          </cell>
          <cell r="AD1151">
            <v>4</v>
          </cell>
          <cell r="AE1151" t="str">
            <v>SM</v>
          </cell>
          <cell r="AF1151">
            <v>4</v>
          </cell>
          <cell r="AG1151">
            <v>4</v>
          </cell>
          <cell r="AH1151">
            <v>3</v>
          </cell>
          <cell r="AI1151">
            <v>4</v>
          </cell>
          <cell r="AJ1151" t="str">
            <v>NULL</v>
          </cell>
          <cell r="AK1151">
            <v>3</v>
          </cell>
          <cell r="AL1151">
            <v>9</v>
          </cell>
        </row>
        <row r="1152">
          <cell r="A1152">
            <v>139000</v>
          </cell>
          <cell r="B1152">
            <v>3302078</v>
          </cell>
          <cell r="C1152" t="str">
            <v>Moor Green Primary Academy</v>
          </cell>
          <cell r="D1152" t="str">
            <v>West Midlands</v>
          </cell>
          <cell r="E1152" t="str">
            <v>West Midlands</v>
          </cell>
          <cell r="F1152" t="str">
            <v>Birmingham</v>
          </cell>
          <cell r="G1152" t="str">
            <v>Birmingham, Hall Green</v>
          </cell>
          <cell r="H1152" t="str">
            <v>B13 8QP</v>
          </cell>
          <cell r="I1152" t="str">
            <v>Academy Sponsor Led</v>
          </cell>
          <cell r="J1152" t="str">
            <v>Primary</v>
          </cell>
          <cell r="K1152" t="str">
            <v>Does not have a sixth form</v>
          </cell>
          <cell r="L1152">
            <v>10005246</v>
          </cell>
          <cell r="M1152">
            <v>42353</v>
          </cell>
          <cell r="N1152">
            <v>42354</v>
          </cell>
          <cell r="O1152" t="str">
            <v>Schools into Special Measures Visit 4</v>
          </cell>
          <cell r="P1152" t="str">
            <v>Schools - S8</v>
          </cell>
          <cell r="Q1152" t="str">
            <v>NULL</v>
          </cell>
          <cell r="R1152" t="str">
            <v>NULL</v>
          </cell>
          <cell r="S1152" t="str">
            <v>NULL</v>
          </cell>
          <cell r="T1152" t="str">
            <v>NULL</v>
          </cell>
          <cell r="U1152" t="str">
            <v>NULL</v>
          </cell>
          <cell r="V1152" t="str">
            <v>NULL</v>
          </cell>
          <cell r="W1152" t="str">
            <v>NULL</v>
          </cell>
          <cell r="X1152" t="str">
            <v>NULL</v>
          </cell>
          <cell r="Y1152" t="str">
            <v>NULL</v>
          </cell>
          <cell r="Z1152" t="str">
            <v>NULL</v>
          </cell>
          <cell r="AA1152" t="str">
            <v>NULL</v>
          </cell>
          <cell r="AB1152" t="str">
            <v>NULL</v>
          </cell>
          <cell r="AC1152" t="str">
            <v>NULL</v>
          </cell>
          <cell r="AD1152">
            <v>4</v>
          </cell>
          <cell r="AE1152" t="str">
            <v>SM</v>
          </cell>
          <cell r="AF1152">
            <v>4</v>
          </cell>
          <cell r="AG1152">
            <v>4</v>
          </cell>
          <cell r="AH1152">
            <v>4</v>
          </cell>
          <cell r="AI1152">
            <v>4</v>
          </cell>
          <cell r="AJ1152" t="str">
            <v>NULL</v>
          </cell>
          <cell r="AK1152">
            <v>2</v>
          </cell>
          <cell r="AL1152">
            <v>9</v>
          </cell>
        </row>
        <row r="1153">
          <cell r="A1153">
            <v>139004</v>
          </cell>
          <cell r="B1153">
            <v>3702015</v>
          </cell>
          <cell r="C1153" t="str">
            <v>Shafton Primary Academy</v>
          </cell>
          <cell r="D1153" t="str">
            <v>Yorkshire and the Humber</v>
          </cell>
          <cell r="E1153" t="str">
            <v>North East, Yorkshire and the Humber</v>
          </cell>
          <cell r="F1153" t="str">
            <v>Barnsley</v>
          </cell>
          <cell r="G1153" t="str">
            <v>Barnsley East</v>
          </cell>
          <cell r="H1153" t="str">
            <v>S72 8QA</v>
          </cell>
          <cell r="I1153" t="str">
            <v>Academy Sponsor Led</v>
          </cell>
          <cell r="J1153" t="str">
            <v>Primary</v>
          </cell>
          <cell r="K1153" t="str">
            <v>Does not have a sixth form</v>
          </cell>
          <cell r="L1153">
            <v>10002175</v>
          </cell>
          <cell r="M1153">
            <v>42325</v>
          </cell>
          <cell r="N1153">
            <v>42326</v>
          </cell>
          <cell r="O1153" t="str">
            <v>Requires Improvement S5 Reinspection Visit 1</v>
          </cell>
          <cell r="P1153" t="str">
            <v>Schools - S5</v>
          </cell>
          <cell r="Q1153" t="str">
            <v>NULL</v>
          </cell>
          <cell r="R1153">
            <v>2</v>
          </cell>
          <cell r="S1153" t="str">
            <v>NULL</v>
          </cell>
          <cell r="T1153">
            <v>2</v>
          </cell>
          <cell r="U1153">
            <v>2</v>
          </cell>
          <cell r="V1153">
            <v>2</v>
          </cell>
          <cell r="W1153">
            <v>1</v>
          </cell>
          <cell r="X1153" t="str">
            <v>NULL</v>
          </cell>
          <cell r="Y1153">
            <v>1</v>
          </cell>
          <cell r="Z1153" t="str">
            <v>NULL</v>
          </cell>
          <cell r="AA1153" t="str">
            <v>NULL</v>
          </cell>
          <cell r="AB1153" t="str">
            <v>NULL</v>
          </cell>
          <cell r="AC1153" t="str">
            <v>NULL</v>
          </cell>
          <cell r="AD1153">
            <v>3</v>
          </cell>
          <cell r="AE1153" t="str">
            <v>NULL</v>
          </cell>
          <cell r="AF1153">
            <v>3</v>
          </cell>
          <cell r="AG1153">
            <v>3</v>
          </cell>
          <cell r="AH1153">
            <v>3</v>
          </cell>
          <cell r="AI1153">
            <v>3</v>
          </cell>
          <cell r="AJ1153" t="str">
            <v>NULL</v>
          </cell>
          <cell r="AK1153" t="str">
            <v>NULL</v>
          </cell>
          <cell r="AL1153" t="str">
            <v>NULL</v>
          </cell>
        </row>
        <row r="1154">
          <cell r="A1154">
            <v>139005</v>
          </cell>
          <cell r="B1154">
            <v>8552008</v>
          </cell>
          <cell r="C1154" t="str">
            <v>Beacon Academy</v>
          </cell>
          <cell r="D1154" t="str">
            <v>East Midlands</v>
          </cell>
          <cell r="E1154" t="str">
            <v>East Midlands</v>
          </cell>
          <cell r="F1154" t="str">
            <v>Leicestershire</v>
          </cell>
          <cell r="G1154" t="str">
            <v>Loughborough</v>
          </cell>
          <cell r="H1154" t="str">
            <v>LE11 2NF</v>
          </cell>
          <cell r="I1154" t="str">
            <v>Academy Sponsor Led</v>
          </cell>
          <cell r="J1154" t="str">
            <v>Primary</v>
          </cell>
          <cell r="K1154" t="str">
            <v>Does not have a sixth form</v>
          </cell>
          <cell r="L1154">
            <v>10001836</v>
          </cell>
          <cell r="M1154">
            <v>42326</v>
          </cell>
          <cell r="N1154">
            <v>42327</v>
          </cell>
          <cell r="O1154" t="str">
            <v>Requires Improvement S5 Reinspection Visit 1</v>
          </cell>
          <cell r="P1154" t="str">
            <v>Schools - S5</v>
          </cell>
          <cell r="Q1154" t="str">
            <v>NULL</v>
          </cell>
          <cell r="R1154">
            <v>3</v>
          </cell>
          <cell r="S1154" t="str">
            <v>NULL</v>
          </cell>
          <cell r="T1154">
            <v>3</v>
          </cell>
          <cell r="U1154">
            <v>3</v>
          </cell>
          <cell r="V1154">
            <v>3</v>
          </cell>
          <cell r="W1154">
            <v>3</v>
          </cell>
          <cell r="X1154" t="str">
            <v>NULL</v>
          </cell>
          <cell r="Y1154">
            <v>3</v>
          </cell>
          <cell r="Z1154" t="str">
            <v>NULL</v>
          </cell>
          <cell r="AA1154" t="str">
            <v>NULL</v>
          </cell>
          <cell r="AB1154" t="str">
            <v>NULL</v>
          </cell>
          <cell r="AC1154" t="str">
            <v>NULL</v>
          </cell>
          <cell r="AD1154">
            <v>3</v>
          </cell>
          <cell r="AE1154" t="str">
            <v>NULL</v>
          </cell>
          <cell r="AF1154">
            <v>3</v>
          </cell>
          <cell r="AG1154">
            <v>3</v>
          </cell>
          <cell r="AH1154">
            <v>3</v>
          </cell>
          <cell r="AI1154">
            <v>3</v>
          </cell>
          <cell r="AJ1154" t="str">
            <v>NULL</v>
          </cell>
          <cell r="AK1154" t="str">
            <v>NULL</v>
          </cell>
          <cell r="AL1154" t="str">
            <v>NULL</v>
          </cell>
        </row>
        <row r="1155">
          <cell r="A1155">
            <v>139006</v>
          </cell>
          <cell r="B1155">
            <v>3702016</v>
          </cell>
          <cell r="C1155" t="str">
            <v>St Helen's Primary Academy</v>
          </cell>
          <cell r="D1155" t="str">
            <v>Yorkshire and the Humber</v>
          </cell>
          <cell r="E1155" t="str">
            <v>North East, Yorkshire and the Humber</v>
          </cell>
          <cell r="F1155" t="str">
            <v>Barnsley</v>
          </cell>
          <cell r="G1155" t="str">
            <v>Barnsley Central</v>
          </cell>
          <cell r="H1155" t="str">
            <v>S71 2PS</v>
          </cell>
          <cell r="I1155" t="str">
            <v>Academy Sponsor Led</v>
          </cell>
          <cell r="J1155" t="str">
            <v>Primary</v>
          </cell>
          <cell r="K1155" t="str">
            <v>Does not have a sixth form</v>
          </cell>
          <cell r="L1155">
            <v>10002176</v>
          </cell>
          <cell r="M1155">
            <v>42325</v>
          </cell>
          <cell r="N1155">
            <v>42326</v>
          </cell>
          <cell r="O1155" t="str">
            <v>Requires Improvement S5 Reinspection Visit 1</v>
          </cell>
          <cell r="P1155" t="str">
            <v>Schools - S5</v>
          </cell>
          <cell r="Q1155" t="str">
            <v>NULL</v>
          </cell>
          <cell r="R1155">
            <v>3</v>
          </cell>
          <cell r="S1155" t="str">
            <v>NULL</v>
          </cell>
          <cell r="T1155">
            <v>3</v>
          </cell>
          <cell r="U1155">
            <v>3</v>
          </cell>
          <cell r="V1155">
            <v>2</v>
          </cell>
          <cell r="W1155">
            <v>2</v>
          </cell>
          <cell r="X1155" t="str">
            <v>NULL</v>
          </cell>
          <cell r="Y1155">
            <v>2</v>
          </cell>
          <cell r="Z1155" t="str">
            <v>NULL</v>
          </cell>
          <cell r="AA1155" t="str">
            <v>NULL</v>
          </cell>
          <cell r="AB1155" t="str">
            <v>NULL</v>
          </cell>
          <cell r="AC1155" t="str">
            <v>NULL</v>
          </cell>
          <cell r="AD1155">
            <v>3</v>
          </cell>
          <cell r="AE1155" t="str">
            <v>NULL</v>
          </cell>
          <cell r="AF1155">
            <v>3</v>
          </cell>
          <cell r="AG1155">
            <v>3</v>
          </cell>
          <cell r="AH1155">
            <v>2</v>
          </cell>
          <cell r="AI1155">
            <v>3</v>
          </cell>
          <cell r="AJ1155" t="str">
            <v>NULL</v>
          </cell>
          <cell r="AK1155" t="str">
            <v>NULL</v>
          </cell>
          <cell r="AL1155" t="str">
            <v>NULL</v>
          </cell>
        </row>
        <row r="1156">
          <cell r="A1156">
            <v>139009</v>
          </cell>
          <cell r="B1156">
            <v>8122010</v>
          </cell>
          <cell r="C1156" t="str">
            <v>Saint Mary's Catholic Voluntary Academy</v>
          </cell>
          <cell r="D1156" t="str">
            <v>Yorkshire and the Humber</v>
          </cell>
          <cell r="E1156" t="str">
            <v>North East, Yorkshire and the Humber</v>
          </cell>
          <cell r="F1156" t="str">
            <v>North East Lincolnshire</v>
          </cell>
          <cell r="G1156" t="str">
            <v>Great Grimsby</v>
          </cell>
          <cell r="H1156" t="str">
            <v>DN32 7JX</v>
          </cell>
          <cell r="I1156" t="str">
            <v>Academy Sponsor Led</v>
          </cell>
          <cell r="J1156" t="str">
            <v>Primary</v>
          </cell>
          <cell r="K1156" t="str">
            <v>Does not have a sixth form</v>
          </cell>
          <cell r="L1156">
            <v>10001634</v>
          </cell>
          <cell r="M1156">
            <v>42291</v>
          </cell>
          <cell r="N1156">
            <v>42292</v>
          </cell>
          <cell r="O1156" t="str">
            <v>Serious Weaknesses S5 Reinspection</v>
          </cell>
          <cell r="P1156" t="str">
            <v>Schools - S5</v>
          </cell>
          <cell r="Q1156" t="str">
            <v>NULL</v>
          </cell>
          <cell r="R1156">
            <v>3</v>
          </cell>
          <cell r="S1156" t="str">
            <v>NULL</v>
          </cell>
          <cell r="T1156">
            <v>3</v>
          </cell>
          <cell r="U1156">
            <v>3</v>
          </cell>
          <cell r="V1156">
            <v>2</v>
          </cell>
          <cell r="W1156">
            <v>2</v>
          </cell>
          <cell r="X1156" t="str">
            <v>NULL</v>
          </cell>
          <cell r="Y1156">
            <v>3</v>
          </cell>
          <cell r="Z1156" t="str">
            <v>NULL</v>
          </cell>
          <cell r="AA1156" t="str">
            <v>NULL</v>
          </cell>
          <cell r="AB1156" t="str">
            <v>NULL</v>
          </cell>
          <cell r="AC1156" t="str">
            <v>NULL</v>
          </cell>
          <cell r="AD1156">
            <v>4</v>
          </cell>
          <cell r="AE1156" t="str">
            <v>SWK</v>
          </cell>
          <cell r="AF1156">
            <v>4</v>
          </cell>
          <cell r="AG1156">
            <v>3</v>
          </cell>
          <cell r="AH1156">
            <v>3</v>
          </cell>
          <cell r="AI1156">
            <v>3</v>
          </cell>
          <cell r="AJ1156" t="str">
            <v>NULL</v>
          </cell>
          <cell r="AK1156" t="str">
            <v>NULL</v>
          </cell>
          <cell r="AL1156" t="str">
            <v>NULL</v>
          </cell>
        </row>
        <row r="1157">
          <cell r="A1157">
            <v>139021</v>
          </cell>
          <cell r="B1157">
            <v>8862017</v>
          </cell>
          <cell r="C1157" t="str">
            <v>Drapers Mills Primary Academy</v>
          </cell>
          <cell r="D1157" t="str">
            <v>South East</v>
          </cell>
          <cell r="E1157" t="str">
            <v>South East</v>
          </cell>
          <cell r="F1157" t="str">
            <v>Kent</v>
          </cell>
          <cell r="G1157" t="str">
            <v>North Thanet</v>
          </cell>
          <cell r="H1157" t="str">
            <v>CT9 2SP</v>
          </cell>
          <cell r="I1157" t="str">
            <v>Academy Sponsor Led</v>
          </cell>
          <cell r="J1157" t="str">
            <v>Primary</v>
          </cell>
          <cell r="K1157" t="str">
            <v>Does not have a sixth form</v>
          </cell>
          <cell r="L1157">
            <v>10005262</v>
          </cell>
          <cell r="M1157">
            <v>42269</v>
          </cell>
          <cell r="N1157">
            <v>42270</v>
          </cell>
          <cell r="O1157" t="str">
            <v>Schools into Special Measures Visit 3</v>
          </cell>
          <cell r="P1157" t="str">
            <v>Schools - S8</v>
          </cell>
          <cell r="Q1157" t="str">
            <v>NULL</v>
          </cell>
          <cell r="R1157" t="str">
            <v>NULL</v>
          </cell>
          <cell r="S1157" t="str">
            <v>NULL</v>
          </cell>
          <cell r="T1157" t="str">
            <v>NULL</v>
          </cell>
          <cell r="U1157" t="str">
            <v>NULL</v>
          </cell>
          <cell r="V1157" t="str">
            <v>NULL</v>
          </cell>
          <cell r="W1157" t="str">
            <v>NULL</v>
          </cell>
          <cell r="X1157" t="str">
            <v>NULL</v>
          </cell>
          <cell r="Y1157" t="str">
            <v>NULL</v>
          </cell>
          <cell r="Z1157" t="str">
            <v>NULL</v>
          </cell>
          <cell r="AA1157" t="str">
            <v>NULL</v>
          </cell>
          <cell r="AB1157" t="str">
            <v>NULL</v>
          </cell>
          <cell r="AC1157" t="str">
            <v>NULL</v>
          </cell>
          <cell r="AD1157">
            <v>4</v>
          </cell>
          <cell r="AE1157" t="str">
            <v>SM</v>
          </cell>
          <cell r="AF1157">
            <v>4</v>
          </cell>
          <cell r="AG1157">
            <v>4</v>
          </cell>
          <cell r="AH1157">
            <v>3</v>
          </cell>
          <cell r="AI1157">
            <v>4</v>
          </cell>
          <cell r="AJ1157" t="str">
            <v>NULL</v>
          </cell>
          <cell r="AK1157" t="str">
            <v>NULL</v>
          </cell>
          <cell r="AL1157" t="str">
            <v>NULL</v>
          </cell>
        </row>
        <row r="1158">
          <cell r="A1158">
            <v>139028</v>
          </cell>
          <cell r="B1158">
            <v>8074141</v>
          </cell>
          <cell r="C1158" t="str">
            <v>Redcar Academy - A Community School for the Performing and Visual Arts</v>
          </cell>
          <cell r="D1158" t="str">
            <v>North East</v>
          </cell>
          <cell r="E1158" t="str">
            <v>North East, Yorkshire and the Humber</v>
          </cell>
          <cell r="F1158" t="str">
            <v>Redcar and Cleveland</v>
          </cell>
          <cell r="G1158" t="str">
            <v>Redcar</v>
          </cell>
          <cell r="H1158" t="str">
            <v>TS10 4AB</v>
          </cell>
          <cell r="I1158" t="str">
            <v>Academy Converter</v>
          </cell>
          <cell r="J1158" t="str">
            <v>Secondary</v>
          </cell>
          <cell r="K1158" t="str">
            <v>Does not have a sixth form</v>
          </cell>
          <cell r="L1158">
            <v>10007166</v>
          </cell>
          <cell r="M1158">
            <v>42334</v>
          </cell>
          <cell r="N1158">
            <v>42334</v>
          </cell>
          <cell r="O1158" t="str">
            <v>Requires Improvement monitoring Visit 1</v>
          </cell>
          <cell r="P1158" t="str">
            <v>Schools - S8</v>
          </cell>
          <cell r="Q1158">
            <v>111755</v>
          </cell>
          <cell r="R1158" t="str">
            <v>NULL</v>
          </cell>
          <cell r="S1158" t="str">
            <v>NULL</v>
          </cell>
          <cell r="T1158" t="str">
            <v>NULL</v>
          </cell>
          <cell r="U1158" t="str">
            <v>NULL</v>
          </cell>
          <cell r="V1158" t="str">
            <v>NULL</v>
          </cell>
          <cell r="W1158" t="str">
            <v>NULL</v>
          </cell>
          <cell r="X1158" t="str">
            <v>NULL</v>
          </cell>
          <cell r="Y1158" t="str">
            <v>NULL</v>
          </cell>
          <cell r="Z1158" t="str">
            <v>NULL</v>
          </cell>
          <cell r="AA1158" t="str">
            <v>NULL</v>
          </cell>
          <cell r="AB1158" t="str">
            <v>NULL</v>
          </cell>
          <cell r="AC1158" t="str">
            <v>NULL</v>
          </cell>
          <cell r="AD1158">
            <v>3</v>
          </cell>
          <cell r="AE1158" t="str">
            <v>NULL</v>
          </cell>
          <cell r="AF1158">
            <v>3</v>
          </cell>
          <cell r="AG1158">
            <v>3</v>
          </cell>
          <cell r="AH1158">
            <v>3</v>
          </cell>
          <cell r="AI1158">
            <v>3</v>
          </cell>
          <cell r="AJ1158" t="str">
            <v>NULL</v>
          </cell>
          <cell r="AK1158">
            <v>9</v>
          </cell>
          <cell r="AL1158">
            <v>9</v>
          </cell>
        </row>
        <row r="1159">
          <cell r="A1159">
            <v>139054</v>
          </cell>
          <cell r="B1159">
            <v>3834037</v>
          </cell>
          <cell r="C1159" t="str">
            <v>Swallow Hill Community College</v>
          </cell>
          <cell r="D1159" t="str">
            <v>Yorkshire and the Humber</v>
          </cell>
          <cell r="E1159" t="str">
            <v>North East, Yorkshire and the Humber</v>
          </cell>
          <cell r="F1159" t="str">
            <v>Leeds</v>
          </cell>
          <cell r="G1159" t="str">
            <v>Leeds West</v>
          </cell>
          <cell r="H1159" t="str">
            <v>LS12 3DS</v>
          </cell>
          <cell r="I1159" t="str">
            <v>Academy Sponsor Led</v>
          </cell>
          <cell r="J1159" t="str">
            <v>Secondary</v>
          </cell>
          <cell r="K1159" t="str">
            <v>Does not have a sixth form</v>
          </cell>
          <cell r="L1159">
            <v>10005406</v>
          </cell>
          <cell r="M1159">
            <v>42326</v>
          </cell>
          <cell r="N1159">
            <v>42326</v>
          </cell>
          <cell r="O1159" t="str">
            <v>Schools with Serious Weaknesses Visit 2</v>
          </cell>
          <cell r="P1159" t="str">
            <v>Schools - S8</v>
          </cell>
          <cell r="Q1159" t="str">
            <v>NULL</v>
          </cell>
          <cell r="R1159" t="str">
            <v>NULL</v>
          </cell>
          <cell r="S1159" t="str">
            <v>NULL</v>
          </cell>
          <cell r="T1159" t="str">
            <v>NULL</v>
          </cell>
          <cell r="U1159" t="str">
            <v>NULL</v>
          </cell>
          <cell r="V1159" t="str">
            <v>NULL</v>
          </cell>
          <cell r="W1159" t="str">
            <v>NULL</v>
          </cell>
          <cell r="X1159" t="str">
            <v>NULL</v>
          </cell>
          <cell r="Y1159" t="str">
            <v>NULL</v>
          </cell>
          <cell r="Z1159" t="str">
            <v>NULL</v>
          </cell>
          <cell r="AA1159" t="str">
            <v>NULL</v>
          </cell>
          <cell r="AB1159" t="str">
            <v>NULL</v>
          </cell>
          <cell r="AC1159" t="str">
            <v>NULL</v>
          </cell>
          <cell r="AD1159">
            <v>4</v>
          </cell>
          <cell r="AE1159" t="str">
            <v>SWK</v>
          </cell>
          <cell r="AF1159">
            <v>4</v>
          </cell>
          <cell r="AG1159">
            <v>3</v>
          </cell>
          <cell r="AH1159">
            <v>3</v>
          </cell>
          <cell r="AI1159">
            <v>3</v>
          </cell>
          <cell r="AJ1159" t="str">
            <v>NULL</v>
          </cell>
          <cell r="AK1159">
            <v>9</v>
          </cell>
          <cell r="AL1159">
            <v>3</v>
          </cell>
        </row>
        <row r="1160">
          <cell r="A1160">
            <v>139059</v>
          </cell>
          <cell r="B1160">
            <v>8134000</v>
          </cell>
          <cell r="C1160" t="str">
            <v>Melior Community Academy</v>
          </cell>
          <cell r="D1160" t="str">
            <v>Yorkshire and the Humber</v>
          </cell>
          <cell r="E1160" t="str">
            <v>North East, Yorkshire and the Humber</v>
          </cell>
          <cell r="F1160" t="str">
            <v>North Lincolnshire</v>
          </cell>
          <cell r="G1160" t="str">
            <v>Scunthorpe</v>
          </cell>
          <cell r="H1160" t="str">
            <v>DN17 1HA</v>
          </cell>
          <cell r="I1160" t="str">
            <v>Academy Sponsor Led</v>
          </cell>
          <cell r="J1160" t="str">
            <v>Secondary</v>
          </cell>
          <cell r="K1160" t="str">
            <v>Does not have a sixth form</v>
          </cell>
          <cell r="L1160">
            <v>10004130</v>
          </cell>
          <cell r="M1160">
            <v>42332</v>
          </cell>
          <cell r="N1160">
            <v>42333</v>
          </cell>
          <cell r="O1160" t="str">
            <v>Schools into Special Measures Visit 3</v>
          </cell>
          <cell r="P1160" t="str">
            <v>Schools - S8</v>
          </cell>
          <cell r="Q1160" t="str">
            <v>NULL</v>
          </cell>
          <cell r="R1160" t="str">
            <v>NULL</v>
          </cell>
          <cell r="S1160" t="str">
            <v>NULL</v>
          </cell>
          <cell r="T1160" t="str">
            <v>NULL</v>
          </cell>
          <cell r="U1160" t="str">
            <v>NULL</v>
          </cell>
          <cell r="V1160" t="str">
            <v>NULL</v>
          </cell>
          <cell r="W1160" t="str">
            <v>NULL</v>
          </cell>
          <cell r="X1160" t="str">
            <v>NULL</v>
          </cell>
          <cell r="Y1160" t="str">
            <v>NULL</v>
          </cell>
          <cell r="Z1160" t="str">
            <v>NULL</v>
          </cell>
          <cell r="AA1160" t="str">
            <v>NULL</v>
          </cell>
          <cell r="AB1160" t="str">
            <v>NULL</v>
          </cell>
          <cell r="AC1160" t="str">
            <v>NULL</v>
          </cell>
          <cell r="AD1160">
            <v>4</v>
          </cell>
          <cell r="AE1160" t="str">
            <v>SM</v>
          </cell>
          <cell r="AF1160">
            <v>4</v>
          </cell>
          <cell r="AG1160">
            <v>4</v>
          </cell>
          <cell r="AH1160">
            <v>3</v>
          </cell>
          <cell r="AI1160">
            <v>4</v>
          </cell>
          <cell r="AJ1160" t="str">
            <v>NULL</v>
          </cell>
          <cell r="AK1160">
            <v>9</v>
          </cell>
          <cell r="AL1160">
            <v>9</v>
          </cell>
        </row>
        <row r="1161">
          <cell r="A1161">
            <v>139070</v>
          </cell>
          <cell r="B1161">
            <v>9362011</v>
          </cell>
          <cell r="C1161" t="str">
            <v>Weyfield Academy</v>
          </cell>
          <cell r="D1161" t="str">
            <v>South East</v>
          </cell>
          <cell r="E1161" t="str">
            <v>South East</v>
          </cell>
          <cell r="F1161" t="str">
            <v>Surrey</v>
          </cell>
          <cell r="G1161" t="str">
            <v>Guildford</v>
          </cell>
          <cell r="H1161" t="str">
            <v>GU1 1QJ</v>
          </cell>
          <cell r="I1161" t="str">
            <v>Academy Sponsor Led</v>
          </cell>
          <cell r="J1161" t="str">
            <v>Primary</v>
          </cell>
          <cell r="K1161" t="str">
            <v>Does not have a sixth form</v>
          </cell>
          <cell r="L1161">
            <v>10005270</v>
          </cell>
          <cell r="M1161">
            <v>42325</v>
          </cell>
          <cell r="N1161">
            <v>42326</v>
          </cell>
          <cell r="O1161" t="str">
            <v>Schools into Special Measures Visit 4</v>
          </cell>
          <cell r="P1161" t="str">
            <v>Schools - S8 deemed S5</v>
          </cell>
          <cell r="Q1161" t="str">
            <v>NULL</v>
          </cell>
          <cell r="R1161">
            <v>2</v>
          </cell>
          <cell r="S1161" t="str">
            <v>NULL</v>
          </cell>
          <cell r="T1161">
            <v>2</v>
          </cell>
          <cell r="U1161">
            <v>2</v>
          </cell>
          <cell r="V1161">
            <v>2</v>
          </cell>
          <cell r="W1161">
            <v>2</v>
          </cell>
          <cell r="X1161" t="str">
            <v>NULL</v>
          </cell>
          <cell r="Y1161">
            <v>2</v>
          </cell>
          <cell r="Z1161" t="str">
            <v>NULL</v>
          </cell>
          <cell r="AA1161" t="str">
            <v>NULL</v>
          </cell>
          <cell r="AB1161" t="str">
            <v>NULL</v>
          </cell>
          <cell r="AC1161" t="str">
            <v>NULL</v>
          </cell>
          <cell r="AD1161">
            <v>4</v>
          </cell>
          <cell r="AE1161" t="str">
            <v>SM</v>
          </cell>
          <cell r="AF1161">
            <v>4</v>
          </cell>
          <cell r="AG1161">
            <v>4</v>
          </cell>
          <cell r="AH1161">
            <v>4</v>
          </cell>
          <cell r="AI1161">
            <v>4</v>
          </cell>
          <cell r="AJ1161" t="str">
            <v>NULL</v>
          </cell>
          <cell r="AK1161">
            <v>4</v>
          </cell>
          <cell r="AL1161">
            <v>9</v>
          </cell>
        </row>
        <row r="1162">
          <cell r="A1162">
            <v>139118</v>
          </cell>
          <cell r="B1162">
            <v>8104009</v>
          </cell>
          <cell r="C1162" t="str">
            <v>Kingswood Academy</v>
          </cell>
          <cell r="D1162" t="str">
            <v>Yorkshire and the Humber</v>
          </cell>
          <cell r="E1162" t="str">
            <v>North East, Yorkshire and the Humber</v>
          </cell>
          <cell r="F1162" t="str">
            <v>Kingston upon Hull</v>
          </cell>
          <cell r="G1162" t="str">
            <v>Kingston upon Hull North</v>
          </cell>
          <cell r="H1162" t="str">
            <v>HU7 4WR</v>
          </cell>
          <cell r="I1162" t="str">
            <v>Academy Sponsor Led</v>
          </cell>
          <cell r="J1162" t="str">
            <v>Secondary</v>
          </cell>
          <cell r="K1162" t="str">
            <v>Does not have a sixth form</v>
          </cell>
          <cell r="L1162">
            <v>10005400</v>
          </cell>
          <cell r="M1162">
            <v>42325</v>
          </cell>
          <cell r="N1162">
            <v>42325</v>
          </cell>
          <cell r="O1162" t="str">
            <v>Schools with Serious Weaknesses Visit 2</v>
          </cell>
          <cell r="P1162" t="str">
            <v>Schools - S8</v>
          </cell>
          <cell r="Q1162" t="str">
            <v>NULL</v>
          </cell>
          <cell r="R1162" t="str">
            <v>NULL</v>
          </cell>
          <cell r="S1162" t="str">
            <v>NULL</v>
          </cell>
          <cell r="T1162" t="str">
            <v>NULL</v>
          </cell>
          <cell r="U1162" t="str">
            <v>NULL</v>
          </cell>
          <cell r="V1162" t="str">
            <v>NULL</v>
          </cell>
          <cell r="W1162" t="str">
            <v>NULL</v>
          </cell>
          <cell r="X1162" t="str">
            <v>NULL</v>
          </cell>
          <cell r="Y1162" t="str">
            <v>NULL</v>
          </cell>
          <cell r="Z1162" t="str">
            <v>NULL</v>
          </cell>
          <cell r="AA1162" t="str">
            <v>NULL</v>
          </cell>
          <cell r="AB1162" t="str">
            <v>NULL</v>
          </cell>
          <cell r="AC1162" t="str">
            <v>NULL</v>
          </cell>
          <cell r="AD1162">
            <v>4</v>
          </cell>
          <cell r="AE1162" t="str">
            <v>SWK</v>
          </cell>
          <cell r="AF1162">
            <v>4</v>
          </cell>
          <cell r="AG1162">
            <v>3</v>
          </cell>
          <cell r="AH1162">
            <v>3</v>
          </cell>
          <cell r="AI1162">
            <v>3</v>
          </cell>
          <cell r="AJ1162" t="str">
            <v>NULL</v>
          </cell>
          <cell r="AK1162">
            <v>9</v>
          </cell>
          <cell r="AL1162">
            <v>9</v>
          </cell>
        </row>
        <row r="1163">
          <cell r="A1163">
            <v>139123</v>
          </cell>
          <cell r="B1163">
            <v>3352011</v>
          </cell>
          <cell r="C1163" t="str">
            <v>The Charles Coddy Walker Academy</v>
          </cell>
          <cell r="D1163" t="str">
            <v>West Midlands</v>
          </cell>
          <cell r="E1163" t="str">
            <v>West Midlands</v>
          </cell>
          <cell r="F1163" t="str">
            <v>Walsall</v>
          </cell>
          <cell r="G1163" t="str">
            <v>Walsall North</v>
          </cell>
          <cell r="H1163" t="str">
            <v>WS2 7BH</v>
          </cell>
          <cell r="I1163" t="str">
            <v>Academy Sponsor Led</v>
          </cell>
          <cell r="J1163" t="str">
            <v>Primary</v>
          </cell>
          <cell r="K1163" t="str">
            <v>Does not have a sixth form</v>
          </cell>
          <cell r="L1163">
            <v>10006679</v>
          </cell>
          <cell r="M1163">
            <v>42342</v>
          </cell>
          <cell r="N1163">
            <v>42342</v>
          </cell>
          <cell r="O1163" t="str">
            <v>Requires Improvement monitoring Visit 1</v>
          </cell>
          <cell r="P1163" t="str">
            <v>Schools - S8</v>
          </cell>
          <cell r="Q1163" t="str">
            <v>NULL</v>
          </cell>
          <cell r="R1163" t="str">
            <v>NULL</v>
          </cell>
          <cell r="S1163" t="str">
            <v>NULL</v>
          </cell>
          <cell r="T1163" t="str">
            <v>NULL</v>
          </cell>
          <cell r="U1163" t="str">
            <v>NULL</v>
          </cell>
          <cell r="V1163" t="str">
            <v>NULL</v>
          </cell>
          <cell r="W1163" t="str">
            <v>NULL</v>
          </cell>
          <cell r="X1163" t="str">
            <v>NULL</v>
          </cell>
          <cell r="Y1163" t="str">
            <v>NULL</v>
          </cell>
          <cell r="Z1163" t="str">
            <v>NULL</v>
          </cell>
          <cell r="AA1163" t="str">
            <v>NULL</v>
          </cell>
          <cell r="AB1163" t="str">
            <v>NULL</v>
          </cell>
          <cell r="AC1163" t="str">
            <v>NULL</v>
          </cell>
          <cell r="AD1163">
            <v>3</v>
          </cell>
          <cell r="AE1163" t="str">
            <v>NULL</v>
          </cell>
          <cell r="AF1163">
            <v>3</v>
          </cell>
          <cell r="AG1163">
            <v>3</v>
          </cell>
          <cell r="AH1163">
            <v>3</v>
          </cell>
          <cell r="AI1163">
            <v>3</v>
          </cell>
          <cell r="AJ1163" t="str">
            <v>NULL</v>
          </cell>
          <cell r="AK1163">
            <v>2</v>
          </cell>
          <cell r="AL1163">
            <v>9</v>
          </cell>
        </row>
        <row r="1164">
          <cell r="A1164">
            <v>139143</v>
          </cell>
          <cell r="B1164">
            <v>8934500</v>
          </cell>
          <cell r="C1164" t="str">
            <v>Bridgnorth Endowed School</v>
          </cell>
          <cell r="D1164" t="str">
            <v>West Midlands</v>
          </cell>
          <cell r="E1164" t="str">
            <v>West Midlands</v>
          </cell>
          <cell r="F1164" t="str">
            <v>Shropshire</v>
          </cell>
          <cell r="G1164" t="str">
            <v>Ludlow</v>
          </cell>
          <cell r="H1164" t="str">
            <v>WV16 4ER</v>
          </cell>
          <cell r="I1164" t="str">
            <v>Academy Converter</v>
          </cell>
          <cell r="J1164" t="str">
            <v>Secondary</v>
          </cell>
          <cell r="K1164" t="str">
            <v>Has a sixth form</v>
          </cell>
          <cell r="L1164">
            <v>10004111</v>
          </cell>
          <cell r="M1164">
            <v>42326</v>
          </cell>
          <cell r="N1164">
            <v>42327</v>
          </cell>
          <cell r="O1164" t="str">
            <v>Schools into Special Measures Visit 3</v>
          </cell>
          <cell r="P1164" t="str">
            <v>Schools - S8</v>
          </cell>
          <cell r="Q1164">
            <v>123586</v>
          </cell>
          <cell r="R1164" t="str">
            <v>NULL</v>
          </cell>
          <cell r="S1164" t="str">
            <v>NULL</v>
          </cell>
          <cell r="T1164" t="str">
            <v>NULL</v>
          </cell>
          <cell r="U1164" t="str">
            <v>NULL</v>
          </cell>
          <cell r="V1164" t="str">
            <v>NULL</v>
          </cell>
          <cell r="W1164" t="str">
            <v>NULL</v>
          </cell>
          <cell r="X1164" t="str">
            <v>NULL</v>
          </cell>
          <cell r="Y1164" t="str">
            <v>NULL</v>
          </cell>
          <cell r="Z1164" t="str">
            <v>NULL</v>
          </cell>
          <cell r="AA1164" t="str">
            <v>NULL</v>
          </cell>
          <cell r="AB1164" t="str">
            <v>NULL</v>
          </cell>
          <cell r="AC1164" t="str">
            <v>NULL</v>
          </cell>
          <cell r="AD1164">
            <v>4</v>
          </cell>
          <cell r="AE1164" t="str">
            <v>SM</v>
          </cell>
          <cell r="AF1164">
            <v>4</v>
          </cell>
          <cell r="AG1164">
            <v>4</v>
          </cell>
          <cell r="AH1164">
            <v>3</v>
          </cell>
          <cell r="AI1164">
            <v>4</v>
          </cell>
          <cell r="AJ1164" t="str">
            <v>NULL</v>
          </cell>
          <cell r="AK1164">
            <v>9</v>
          </cell>
          <cell r="AL1164">
            <v>3</v>
          </cell>
        </row>
        <row r="1165">
          <cell r="A1165">
            <v>139157</v>
          </cell>
          <cell r="B1165">
            <v>3304057</v>
          </cell>
          <cell r="C1165" t="str">
            <v>Lordswood Boys' School</v>
          </cell>
          <cell r="D1165" t="str">
            <v>West Midlands</v>
          </cell>
          <cell r="E1165" t="str">
            <v>West Midlands</v>
          </cell>
          <cell r="F1165" t="str">
            <v>Birmingham</v>
          </cell>
          <cell r="G1165" t="str">
            <v>Birmingham, Edgbaston</v>
          </cell>
          <cell r="H1165" t="str">
            <v>B17 8BJ</v>
          </cell>
          <cell r="I1165" t="str">
            <v>Academy Converter</v>
          </cell>
          <cell r="J1165" t="str">
            <v>Secondary</v>
          </cell>
          <cell r="K1165" t="str">
            <v>Has a sixth form</v>
          </cell>
          <cell r="L1165">
            <v>10004056</v>
          </cell>
          <cell r="M1165">
            <v>42325</v>
          </cell>
          <cell r="N1165">
            <v>42326</v>
          </cell>
          <cell r="O1165" t="str">
            <v>Schools into Special Measures Visit 3</v>
          </cell>
          <cell r="P1165" t="str">
            <v>Schools - S8</v>
          </cell>
          <cell r="Q1165">
            <v>103484</v>
          </cell>
          <cell r="R1165" t="str">
            <v>NULL</v>
          </cell>
          <cell r="S1165" t="str">
            <v>NULL</v>
          </cell>
          <cell r="T1165" t="str">
            <v>NULL</v>
          </cell>
          <cell r="U1165" t="str">
            <v>NULL</v>
          </cell>
          <cell r="V1165" t="str">
            <v>NULL</v>
          </cell>
          <cell r="W1165" t="str">
            <v>NULL</v>
          </cell>
          <cell r="X1165" t="str">
            <v>NULL</v>
          </cell>
          <cell r="Y1165" t="str">
            <v>NULL</v>
          </cell>
          <cell r="Z1165" t="str">
            <v>NULL</v>
          </cell>
          <cell r="AA1165" t="str">
            <v>NULL</v>
          </cell>
          <cell r="AB1165" t="str">
            <v>NULL</v>
          </cell>
          <cell r="AC1165" t="str">
            <v>NULL</v>
          </cell>
          <cell r="AD1165">
            <v>4</v>
          </cell>
          <cell r="AE1165" t="str">
            <v>SM</v>
          </cell>
          <cell r="AF1165">
            <v>4</v>
          </cell>
          <cell r="AG1165">
            <v>4</v>
          </cell>
          <cell r="AH1165">
            <v>4</v>
          </cell>
          <cell r="AI1165">
            <v>4</v>
          </cell>
          <cell r="AJ1165" t="str">
            <v>NULL</v>
          </cell>
          <cell r="AK1165">
            <v>9</v>
          </cell>
          <cell r="AL1165">
            <v>9</v>
          </cell>
        </row>
        <row r="1166">
          <cell r="A1166">
            <v>139168</v>
          </cell>
          <cell r="B1166">
            <v>9255416</v>
          </cell>
          <cell r="C1166" t="str">
            <v>Sir John Gleed School</v>
          </cell>
          <cell r="D1166" t="str">
            <v>East Midlands</v>
          </cell>
          <cell r="E1166" t="str">
            <v>East Midlands</v>
          </cell>
          <cell r="F1166" t="str">
            <v>Lincolnshire</v>
          </cell>
          <cell r="G1166" t="str">
            <v>South Holland and The Deepings</v>
          </cell>
          <cell r="H1166" t="str">
            <v>PE11 2EJ</v>
          </cell>
          <cell r="I1166" t="str">
            <v>Academy Converter</v>
          </cell>
          <cell r="J1166" t="str">
            <v>Secondary</v>
          </cell>
          <cell r="K1166" t="str">
            <v>Has a sixth form</v>
          </cell>
          <cell r="L1166">
            <v>10009311</v>
          </cell>
          <cell r="M1166">
            <v>42346</v>
          </cell>
          <cell r="N1166">
            <v>42346</v>
          </cell>
          <cell r="O1166" t="str">
            <v>Schools with Serious Weaknesses Visit 2</v>
          </cell>
          <cell r="P1166" t="str">
            <v>Schools - S8</v>
          </cell>
          <cell r="Q1166">
            <v>120712</v>
          </cell>
          <cell r="R1166" t="str">
            <v>NULL</v>
          </cell>
          <cell r="S1166" t="str">
            <v>NULL</v>
          </cell>
          <cell r="T1166" t="str">
            <v>NULL</v>
          </cell>
          <cell r="U1166" t="str">
            <v>NULL</v>
          </cell>
          <cell r="V1166" t="str">
            <v>NULL</v>
          </cell>
          <cell r="W1166" t="str">
            <v>NULL</v>
          </cell>
          <cell r="X1166" t="str">
            <v>NULL</v>
          </cell>
          <cell r="Y1166" t="str">
            <v>NULL</v>
          </cell>
          <cell r="Z1166" t="str">
            <v>NULL</v>
          </cell>
          <cell r="AA1166" t="str">
            <v>NULL</v>
          </cell>
          <cell r="AB1166" t="str">
            <v>NULL</v>
          </cell>
          <cell r="AC1166" t="str">
            <v>NULL</v>
          </cell>
          <cell r="AD1166">
            <v>4</v>
          </cell>
          <cell r="AE1166" t="str">
            <v>SWK</v>
          </cell>
          <cell r="AF1166">
            <v>4</v>
          </cell>
          <cell r="AG1166">
            <v>3</v>
          </cell>
          <cell r="AH1166">
            <v>3</v>
          </cell>
          <cell r="AI1166">
            <v>3</v>
          </cell>
          <cell r="AJ1166" t="str">
            <v>NULL</v>
          </cell>
          <cell r="AK1166">
            <v>9</v>
          </cell>
          <cell r="AL1166">
            <v>3</v>
          </cell>
        </row>
        <row r="1167">
          <cell r="A1167">
            <v>139168</v>
          </cell>
          <cell r="B1167">
            <v>9255416</v>
          </cell>
          <cell r="C1167" t="str">
            <v>Sir John Gleed School</v>
          </cell>
          <cell r="D1167" t="str">
            <v>East Midlands</v>
          </cell>
          <cell r="E1167" t="str">
            <v>East Midlands</v>
          </cell>
          <cell r="F1167" t="str">
            <v>Lincolnshire</v>
          </cell>
          <cell r="G1167" t="str">
            <v>South Holland and The Deepings</v>
          </cell>
          <cell r="H1167" t="str">
            <v>PE11 2EJ</v>
          </cell>
          <cell r="I1167" t="str">
            <v>Academy Converter</v>
          </cell>
          <cell r="J1167" t="str">
            <v>Secondary</v>
          </cell>
          <cell r="K1167" t="str">
            <v>Has a sixth form</v>
          </cell>
          <cell r="L1167">
            <v>10006394</v>
          </cell>
          <cell r="M1167">
            <v>42299</v>
          </cell>
          <cell r="N1167">
            <v>42299</v>
          </cell>
          <cell r="O1167" t="str">
            <v>Schools with Serious Weaknesses Visit 1</v>
          </cell>
          <cell r="P1167" t="str">
            <v>Schools - S8</v>
          </cell>
          <cell r="Q1167">
            <v>120712</v>
          </cell>
          <cell r="R1167" t="str">
            <v>NULL</v>
          </cell>
          <cell r="S1167" t="str">
            <v>NULL</v>
          </cell>
          <cell r="T1167" t="str">
            <v>NULL</v>
          </cell>
          <cell r="U1167" t="str">
            <v>NULL</v>
          </cell>
          <cell r="V1167" t="str">
            <v>NULL</v>
          </cell>
          <cell r="W1167" t="str">
            <v>NULL</v>
          </cell>
          <cell r="X1167" t="str">
            <v>NULL</v>
          </cell>
          <cell r="Y1167" t="str">
            <v>NULL</v>
          </cell>
          <cell r="Z1167" t="str">
            <v>NULL</v>
          </cell>
          <cell r="AA1167" t="str">
            <v>NULL</v>
          </cell>
          <cell r="AB1167" t="str">
            <v>NULL</v>
          </cell>
          <cell r="AC1167" t="str">
            <v>NULL</v>
          </cell>
          <cell r="AD1167">
            <v>4</v>
          </cell>
          <cell r="AE1167" t="str">
            <v>SWK</v>
          </cell>
          <cell r="AF1167">
            <v>4</v>
          </cell>
          <cell r="AG1167">
            <v>3</v>
          </cell>
          <cell r="AH1167">
            <v>3</v>
          </cell>
          <cell r="AI1167">
            <v>3</v>
          </cell>
          <cell r="AJ1167" t="str">
            <v>NULL</v>
          </cell>
          <cell r="AK1167">
            <v>9</v>
          </cell>
          <cell r="AL1167">
            <v>3</v>
          </cell>
        </row>
        <row r="1168">
          <cell r="A1168">
            <v>139179</v>
          </cell>
          <cell r="B1168">
            <v>8814470</v>
          </cell>
          <cell r="C1168" t="str">
            <v>Tabor Academy</v>
          </cell>
          <cell r="D1168" t="str">
            <v>East of England</v>
          </cell>
          <cell r="E1168" t="str">
            <v>East of England</v>
          </cell>
          <cell r="F1168" t="str">
            <v>Essex</v>
          </cell>
          <cell r="G1168" t="str">
            <v>Braintree</v>
          </cell>
          <cell r="H1168" t="str">
            <v>CM7 5XP</v>
          </cell>
          <cell r="I1168" t="str">
            <v>Academy Converter</v>
          </cell>
          <cell r="J1168" t="str">
            <v>Secondary</v>
          </cell>
          <cell r="K1168" t="str">
            <v>Does not have a sixth form</v>
          </cell>
          <cell r="L1168">
            <v>10004085</v>
          </cell>
          <cell r="M1168">
            <v>42332</v>
          </cell>
          <cell r="N1168">
            <v>42333</v>
          </cell>
          <cell r="O1168" t="str">
            <v>Schools into Special Measures Visit 3</v>
          </cell>
          <cell r="P1168" t="str">
            <v>Schools - S8</v>
          </cell>
          <cell r="Q1168">
            <v>115231</v>
          </cell>
          <cell r="R1168" t="str">
            <v>NULL</v>
          </cell>
          <cell r="S1168" t="str">
            <v>NULL</v>
          </cell>
          <cell r="T1168" t="str">
            <v>NULL</v>
          </cell>
          <cell r="U1168" t="str">
            <v>NULL</v>
          </cell>
          <cell r="V1168" t="str">
            <v>NULL</v>
          </cell>
          <cell r="W1168" t="str">
            <v>NULL</v>
          </cell>
          <cell r="X1168" t="str">
            <v>NULL</v>
          </cell>
          <cell r="Y1168" t="str">
            <v>NULL</v>
          </cell>
          <cell r="Z1168" t="str">
            <v>NULL</v>
          </cell>
          <cell r="AA1168" t="str">
            <v>NULL</v>
          </cell>
          <cell r="AB1168" t="str">
            <v>NULL</v>
          </cell>
          <cell r="AC1168" t="str">
            <v>NULL</v>
          </cell>
          <cell r="AD1168">
            <v>4</v>
          </cell>
          <cell r="AE1168" t="str">
            <v>SM</v>
          </cell>
          <cell r="AF1168">
            <v>4</v>
          </cell>
          <cell r="AG1168">
            <v>4</v>
          </cell>
          <cell r="AH1168">
            <v>3</v>
          </cell>
          <cell r="AI1168">
            <v>4</v>
          </cell>
          <cell r="AJ1168" t="str">
            <v>NULL</v>
          </cell>
          <cell r="AK1168">
            <v>9</v>
          </cell>
          <cell r="AL1168">
            <v>9</v>
          </cell>
        </row>
        <row r="1169">
          <cell r="A1169">
            <v>139191</v>
          </cell>
          <cell r="B1169">
            <v>9252237</v>
          </cell>
          <cell r="C1169" t="str">
            <v>Park Primary School</v>
          </cell>
          <cell r="D1169" t="str">
            <v>East Midlands</v>
          </cell>
          <cell r="E1169" t="str">
            <v>East Midlands</v>
          </cell>
          <cell r="F1169" t="str">
            <v>Lincolnshire</v>
          </cell>
          <cell r="G1169" t="str">
            <v>Boston and Skegness</v>
          </cell>
          <cell r="H1169" t="str">
            <v>PE21 9LQ</v>
          </cell>
          <cell r="I1169" t="str">
            <v>Academy Converter</v>
          </cell>
          <cell r="J1169" t="str">
            <v>Primary</v>
          </cell>
          <cell r="K1169" t="str">
            <v>Does not have a sixth form</v>
          </cell>
          <cell r="L1169">
            <v>10009752</v>
          </cell>
          <cell r="M1169">
            <v>42353</v>
          </cell>
          <cell r="N1169">
            <v>42353</v>
          </cell>
          <cell r="O1169" t="str">
            <v>S8 No Formal Designation Visit</v>
          </cell>
          <cell r="P1169" t="str">
            <v>Schools - S8</v>
          </cell>
          <cell r="Q1169">
            <v>120501</v>
          </cell>
          <cell r="R1169" t="str">
            <v>NULL</v>
          </cell>
          <cell r="S1169" t="str">
            <v>NULL</v>
          </cell>
          <cell r="T1169" t="str">
            <v>NULL</v>
          </cell>
          <cell r="U1169" t="str">
            <v>NULL</v>
          </cell>
          <cell r="V1169" t="str">
            <v>NULL</v>
          </cell>
          <cell r="W1169" t="str">
            <v>NULL</v>
          </cell>
          <cell r="X1169" t="str">
            <v>NULL</v>
          </cell>
          <cell r="Y1169" t="str">
            <v>NULL</v>
          </cell>
          <cell r="Z1169" t="str">
            <v>NULL</v>
          </cell>
          <cell r="AA1169" t="str">
            <v>NULL</v>
          </cell>
          <cell r="AB1169" t="str">
            <v>NULL</v>
          </cell>
          <cell r="AC1169" t="str">
            <v>NULL</v>
          </cell>
          <cell r="AD1169">
            <v>2</v>
          </cell>
          <cell r="AE1169" t="str">
            <v>NULL</v>
          </cell>
          <cell r="AF1169">
            <v>2</v>
          </cell>
          <cell r="AG1169">
            <v>2</v>
          </cell>
          <cell r="AH1169">
            <v>2</v>
          </cell>
          <cell r="AI1169">
            <v>2</v>
          </cell>
          <cell r="AJ1169" t="str">
            <v>NULL</v>
          </cell>
          <cell r="AK1169" t="str">
            <v>NULL</v>
          </cell>
          <cell r="AL1169" t="str">
            <v>NULL</v>
          </cell>
        </row>
        <row r="1170">
          <cell r="A1170">
            <v>139204</v>
          </cell>
          <cell r="B1170">
            <v>9264001</v>
          </cell>
          <cell r="C1170" t="str">
            <v>Downham Market Academy</v>
          </cell>
          <cell r="D1170" t="str">
            <v>East of England</v>
          </cell>
          <cell r="E1170" t="str">
            <v>East of England</v>
          </cell>
          <cell r="F1170" t="str">
            <v>Norfolk</v>
          </cell>
          <cell r="G1170" t="str">
            <v>South West Norfolk</v>
          </cell>
          <cell r="H1170" t="str">
            <v>PE38 9LL</v>
          </cell>
          <cell r="I1170" t="str">
            <v>Academy Sponsor Led</v>
          </cell>
          <cell r="J1170" t="str">
            <v>Secondary</v>
          </cell>
          <cell r="K1170" t="str">
            <v>Has a sixth form</v>
          </cell>
          <cell r="L1170">
            <v>10009380</v>
          </cell>
          <cell r="M1170">
            <v>42341</v>
          </cell>
          <cell r="N1170">
            <v>42341</v>
          </cell>
          <cell r="O1170" t="str">
            <v>S8 No Formal Designation Visit</v>
          </cell>
          <cell r="P1170" t="str">
            <v>Schools - S8</v>
          </cell>
          <cell r="Q1170" t="str">
            <v>NULL</v>
          </cell>
          <cell r="R1170" t="str">
            <v>NULL</v>
          </cell>
          <cell r="S1170" t="str">
            <v>NULL</v>
          </cell>
          <cell r="T1170" t="str">
            <v>NULL</v>
          </cell>
          <cell r="U1170" t="str">
            <v>NULL</v>
          </cell>
          <cell r="V1170" t="str">
            <v>NULL</v>
          </cell>
          <cell r="W1170" t="str">
            <v>NULL</v>
          </cell>
          <cell r="X1170" t="str">
            <v>NULL</v>
          </cell>
          <cell r="Y1170" t="str">
            <v>NULL</v>
          </cell>
          <cell r="Z1170" t="str">
            <v>NULL</v>
          </cell>
          <cell r="AA1170" t="str">
            <v>NULL</v>
          </cell>
          <cell r="AB1170" t="str">
            <v>NULL</v>
          </cell>
          <cell r="AC1170" t="str">
            <v>NULL</v>
          </cell>
          <cell r="AD1170">
            <v>3</v>
          </cell>
          <cell r="AE1170" t="str">
            <v>NULL</v>
          </cell>
          <cell r="AF1170">
            <v>3</v>
          </cell>
          <cell r="AG1170">
            <v>3</v>
          </cell>
          <cell r="AH1170">
            <v>3</v>
          </cell>
          <cell r="AI1170">
            <v>3</v>
          </cell>
          <cell r="AJ1170" t="str">
            <v>NULL</v>
          </cell>
          <cell r="AK1170">
            <v>9</v>
          </cell>
          <cell r="AL1170">
            <v>3</v>
          </cell>
        </row>
        <row r="1171">
          <cell r="A1171">
            <v>139229</v>
          </cell>
          <cell r="B1171">
            <v>3802014</v>
          </cell>
          <cell r="C1171" t="str">
            <v>Merlin Top Primary Academy</v>
          </cell>
          <cell r="D1171" t="str">
            <v>Yorkshire and the Humber</v>
          </cell>
          <cell r="E1171" t="str">
            <v>North East, Yorkshire and the Humber</v>
          </cell>
          <cell r="F1171" t="str">
            <v>Bradford</v>
          </cell>
          <cell r="G1171" t="str">
            <v>Keighley</v>
          </cell>
          <cell r="H1171" t="str">
            <v>BD22 6HZ</v>
          </cell>
          <cell r="I1171" t="str">
            <v>Academy Sponsor Led</v>
          </cell>
          <cell r="J1171" t="str">
            <v>Primary</v>
          </cell>
          <cell r="K1171" t="str">
            <v>Does not have a sixth form</v>
          </cell>
          <cell r="L1171">
            <v>10006715</v>
          </cell>
          <cell r="M1171">
            <v>42297</v>
          </cell>
          <cell r="N1171">
            <v>42297</v>
          </cell>
          <cell r="O1171" t="str">
            <v>Requires Improvement monitoring Visit 1</v>
          </cell>
          <cell r="P1171" t="str">
            <v>Schools - S8</v>
          </cell>
          <cell r="Q1171" t="str">
            <v>NULL</v>
          </cell>
          <cell r="R1171" t="str">
            <v>NULL</v>
          </cell>
          <cell r="S1171" t="str">
            <v>NULL</v>
          </cell>
          <cell r="T1171" t="str">
            <v>NULL</v>
          </cell>
          <cell r="U1171" t="str">
            <v>NULL</v>
          </cell>
          <cell r="V1171" t="str">
            <v>NULL</v>
          </cell>
          <cell r="W1171" t="str">
            <v>NULL</v>
          </cell>
          <cell r="X1171" t="str">
            <v>NULL</v>
          </cell>
          <cell r="Y1171" t="str">
            <v>NULL</v>
          </cell>
          <cell r="Z1171" t="str">
            <v>NULL</v>
          </cell>
          <cell r="AA1171" t="str">
            <v>NULL</v>
          </cell>
          <cell r="AB1171" t="str">
            <v>NULL</v>
          </cell>
          <cell r="AC1171" t="str">
            <v>NULL</v>
          </cell>
          <cell r="AD1171">
            <v>3</v>
          </cell>
          <cell r="AE1171" t="str">
            <v>NULL</v>
          </cell>
          <cell r="AF1171">
            <v>3</v>
          </cell>
          <cell r="AG1171">
            <v>3</v>
          </cell>
          <cell r="AH1171">
            <v>3</v>
          </cell>
          <cell r="AI1171">
            <v>3</v>
          </cell>
          <cell r="AJ1171" t="str">
            <v>NULL</v>
          </cell>
          <cell r="AK1171">
            <v>3</v>
          </cell>
          <cell r="AL1171">
            <v>9</v>
          </cell>
        </row>
        <row r="1172">
          <cell r="A1172">
            <v>139231</v>
          </cell>
          <cell r="B1172">
            <v>8934000</v>
          </cell>
          <cell r="C1172" t="str">
            <v>The Grange School</v>
          </cell>
          <cell r="D1172" t="str">
            <v>West Midlands</v>
          </cell>
          <cell r="E1172" t="str">
            <v>West Midlands</v>
          </cell>
          <cell r="F1172" t="str">
            <v>Shropshire</v>
          </cell>
          <cell r="G1172" t="str">
            <v>Shrewsbury and Atcham</v>
          </cell>
          <cell r="H1172" t="str">
            <v>SY1 3LP</v>
          </cell>
          <cell r="I1172" t="str">
            <v>Academy Sponsor Led</v>
          </cell>
          <cell r="J1172" t="str">
            <v>Secondary</v>
          </cell>
          <cell r="K1172" t="str">
            <v>Does not have a sixth form</v>
          </cell>
          <cell r="L1172">
            <v>10006681</v>
          </cell>
          <cell r="M1172">
            <v>42320</v>
          </cell>
          <cell r="N1172">
            <v>42320</v>
          </cell>
          <cell r="O1172" t="str">
            <v>Requires Improvement monitoring Visit 1</v>
          </cell>
          <cell r="P1172" t="str">
            <v>Schools - S8</v>
          </cell>
          <cell r="Q1172" t="str">
            <v>NULL</v>
          </cell>
          <cell r="R1172" t="str">
            <v>NULL</v>
          </cell>
          <cell r="S1172" t="str">
            <v>NULL</v>
          </cell>
          <cell r="T1172" t="str">
            <v>NULL</v>
          </cell>
          <cell r="U1172" t="str">
            <v>NULL</v>
          </cell>
          <cell r="V1172" t="str">
            <v>NULL</v>
          </cell>
          <cell r="W1172" t="str">
            <v>NULL</v>
          </cell>
          <cell r="X1172" t="str">
            <v>NULL</v>
          </cell>
          <cell r="Y1172" t="str">
            <v>NULL</v>
          </cell>
          <cell r="Z1172" t="str">
            <v>NULL</v>
          </cell>
          <cell r="AA1172" t="str">
            <v>NULL</v>
          </cell>
          <cell r="AB1172" t="str">
            <v>NULL</v>
          </cell>
          <cell r="AC1172" t="str">
            <v>NULL</v>
          </cell>
          <cell r="AD1172">
            <v>3</v>
          </cell>
          <cell r="AE1172" t="str">
            <v>NULL</v>
          </cell>
          <cell r="AF1172">
            <v>3</v>
          </cell>
          <cell r="AG1172">
            <v>3</v>
          </cell>
          <cell r="AH1172">
            <v>2</v>
          </cell>
          <cell r="AI1172">
            <v>3</v>
          </cell>
          <cell r="AJ1172" t="str">
            <v>NULL</v>
          </cell>
          <cell r="AK1172">
            <v>9</v>
          </cell>
          <cell r="AL1172">
            <v>9</v>
          </cell>
        </row>
        <row r="1173">
          <cell r="A1173">
            <v>139242</v>
          </cell>
          <cell r="B1173">
            <v>3302117</v>
          </cell>
          <cell r="C1173" t="str">
            <v>Oasis Academy Boulton</v>
          </cell>
          <cell r="D1173" t="str">
            <v>West Midlands</v>
          </cell>
          <cell r="E1173" t="str">
            <v>West Midlands</v>
          </cell>
          <cell r="F1173" t="str">
            <v>Birmingham</v>
          </cell>
          <cell r="G1173" t="str">
            <v>Birmingham, Ladywood</v>
          </cell>
          <cell r="H1173" t="str">
            <v>B21 0RE</v>
          </cell>
          <cell r="I1173" t="str">
            <v>Academy Sponsor Led</v>
          </cell>
          <cell r="J1173" t="str">
            <v>Primary</v>
          </cell>
          <cell r="K1173" t="str">
            <v>Does not have a sixth form</v>
          </cell>
          <cell r="L1173">
            <v>10007047</v>
          </cell>
          <cell r="M1173">
            <v>42326</v>
          </cell>
          <cell r="N1173">
            <v>42326</v>
          </cell>
          <cell r="O1173" t="str">
            <v>Section 8 Inspection due to Parental Complaint</v>
          </cell>
          <cell r="P1173" t="str">
            <v>Schools - S8</v>
          </cell>
          <cell r="Q1173" t="str">
            <v>NULL</v>
          </cell>
          <cell r="R1173" t="str">
            <v>NULL</v>
          </cell>
          <cell r="S1173" t="str">
            <v>NULL</v>
          </cell>
          <cell r="T1173" t="str">
            <v>NULL</v>
          </cell>
          <cell r="U1173" t="str">
            <v>NULL</v>
          </cell>
          <cell r="V1173" t="str">
            <v>NULL</v>
          </cell>
          <cell r="W1173" t="str">
            <v>NULL</v>
          </cell>
          <cell r="X1173" t="str">
            <v>NULL</v>
          </cell>
          <cell r="Y1173" t="str">
            <v>NULL</v>
          </cell>
          <cell r="Z1173" t="str">
            <v>NULL</v>
          </cell>
          <cell r="AA1173" t="str">
            <v>NULL</v>
          </cell>
          <cell r="AB1173" t="str">
            <v>NULL</v>
          </cell>
          <cell r="AC1173" t="str">
            <v>NULL</v>
          </cell>
          <cell r="AD1173">
            <v>2</v>
          </cell>
          <cell r="AE1173" t="str">
            <v>NULL</v>
          </cell>
          <cell r="AF1173">
            <v>2</v>
          </cell>
          <cell r="AG1173">
            <v>2</v>
          </cell>
          <cell r="AH1173">
            <v>2</v>
          </cell>
          <cell r="AI1173">
            <v>2</v>
          </cell>
          <cell r="AJ1173" t="str">
            <v>NULL</v>
          </cell>
          <cell r="AK1173">
            <v>1</v>
          </cell>
          <cell r="AL1173">
            <v>9</v>
          </cell>
        </row>
        <row r="1174">
          <cell r="A1174">
            <v>139254</v>
          </cell>
          <cell r="B1174">
            <v>8862019</v>
          </cell>
          <cell r="C1174" t="str">
            <v>Chantry Community Academy</v>
          </cell>
          <cell r="D1174" t="str">
            <v>South East</v>
          </cell>
          <cell r="E1174" t="str">
            <v>South East</v>
          </cell>
          <cell r="F1174" t="str">
            <v>Kent</v>
          </cell>
          <cell r="G1174" t="str">
            <v>Gravesham</v>
          </cell>
          <cell r="H1174" t="str">
            <v>DA12 2RL</v>
          </cell>
          <cell r="I1174" t="str">
            <v>Academy Sponsor Led</v>
          </cell>
          <cell r="J1174" t="str">
            <v>Primary</v>
          </cell>
          <cell r="K1174" t="str">
            <v>Does not have a sixth form</v>
          </cell>
          <cell r="L1174">
            <v>10006569</v>
          </cell>
          <cell r="M1174">
            <v>42332</v>
          </cell>
          <cell r="N1174">
            <v>42332</v>
          </cell>
          <cell r="O1174" t="str">
            <v>Schools with Serious Weaknesses Visit 1</v>
          </cell>
          <cell r="P1174" t="str">
            <v>Schools - S8</v>
          </cell>
          <cell r="Q1174" t="str">
            <v>NULL</v>
          </cell>
          <cell r="R1174" t="str">
            <v>NULL</v>
          </cell>
          <cell r="S1174" t="str">
            <v>NULL</v>
          </cell>
          <cell r="T1174" t="str">
            <v>NULL</v>
          </cell>
          <cell r="U1174" t="str">
            <v>NULL</v>
          </cell>
          <cell r="V1174" t="str">
            <v>NULL</v>
          </cell>
          <cell r="W1174" t="str">
            <v>NULL</v>
          </cell>
          <cell r="X1174" t="str">
            <v>NULL</v>
          </cell>
          <cell r="Y1174" t="str">
            <v>NULL</v>
          </cell>
          <cell r="Z1174" t="str">
            <v>NULL</v>
          </cell>
          <cell r="AA1174" t="str">
            <v>NULL</v>
          </cell>
          <cell r="AB1174" t="str">
            <v>NULL</v>
          </cell>
          <cell r="AC1174" t="str">
            <v>NULL</v>
          </cell>
          <cell r="AD1174">
            <v>4</v>
          </cell>
          <cell r="AE1174" t="str">
            <v>SWK</v>
          </cell>
          <cell r="AF1174">
            <v>4</v>
          </cell>
          <cell r="AG1174">
            <v>3</v>
          </cell>
          <cell r="AH1174">
            <v>3</v>
          </cell>
          <cell r="AI1174">
            <v>3</v>
          </cell>
          <cell r="AJ1174" t="str">
            <v>NULL</v>
          </cell>
          <cell r="AK1174">
            <v>3</v>
          </cell>
          <cell r="AL1174">
            <v>9</v>
          </cell>
        </row>
        <row r="1175">
          <cell r="A1175">
            <v>139256</v>
          </cell>
          <cell r="B1175">
            <v>9312005</v>
          </cell>
          <cell r="C1175" t="str">
            <v>Windale Community Primary School</v>
          </cell>
          <cell r="D1175" t="str">
            <v>South East</v>
          </cell>
          <cell r="E1175" t="str">
            <v>South East</v>
          </cell>
          <cell r="F1175" t="str">
            <v>Oxfordshire</v>
          </cell>
          <cell r="G1175" t="str">
            <v>Oxford East</v>
          </cell>
          <cell r="H1175" t="str">
            <v>OX4 6JD</v>
          </cell>
          <cell r="I1175" t="str">
            <v>Academy Sponsor Led</v>
          </cell>
          <cell r="J1175" t="str">
            <v>Primary</v>
          </cell>
          <cell r="K1175" t="str">
            <v>Does not have a sixth form</v>
          </cell>
          <cell r="L1175">
            <v>10003988</v>
          </cell>
          <cell r="M1175">
            <v>42283</v>
          </cell>
          <cell r="N1175">
            <v>42284</v>
          </cell>
          <cell r="O1175" t="str">
            <v>Schools into Special Measures Visit 2</v>
          </cell>
          <cell r="P1175" t="str">
            <v>Schools - S8</v>
          </cell>
          <cell r="Q1175" t="str">
            <v>NULL</v>
          </cell>
          <cell r="R1175" t="str">
            <v>NULL</v>
          </cell>
          <cell r="S1175" t="str">
            <v>NULL</v>
          </cell>
          <cell r="T1175" t="str">
            <v>NULL</v>
          </cell>
          <cell r="U1175" t="str">
            <v>NULL</v>
          </cell>
          <cell r="V1175" t="str">
            <v>NULL</v>
          </cell>
          <cell r="W1175" t="str">
            <v>NULL</v>
          </cell>
          <cell r="X1175" t="str">
            <v>NULL</v>
          </cell>
          <cell r="Y1175" t="str">
            <v>NULL</v>
          </cell>
          <cell r="Z1175" t="str">
            <v>NULL</v>
          </cell>
          <cell r="AA1175" t="str">
            <v>NULL</v>
          </cell>
          <cell r="AB1175" t="str">
            <v>NULL</v>
          </cell>
          <cell r="AC1175" t="str">
            <v>NULL</v>
          </cell>
          <cell r="AD1175">
            <v>4</v>
          </cell>
          <cell r="AE1175" t="str">
            <v>SM</v>
          </cell>
          <cell r="AF1175">
            <v>4</v>
          </cell>
          <cell r="AG1175">
            <v>4</v>
          </cell>
          <cell r="AH1175">
            <v>4</v>
          </cell>
          <cell r="AI1175">
            <v>4</v>
          </cell>
          <cell r="AJ1175" t="str">
            <v>NULL</v>
          </cell>
          <cell r="AK1175">
            <v>4</v>
          </cell>
          <cell r="AL1175">
            <v>9</v>
          </cell>
        </row>
        <row r="1176">
          <cell r="A1176">
            <v>139272</v>
          </cell>
          <cell r="B1176">
            <v>8734003</v>
          </cell>
          <cell r="C1176" t="str">
            <v>Neale-Wade Academy</v>
          </cell>
          <cell r="D1176" t="str">
            <v>East of England</v>
          </cell>
          <cell r="E1176" t="str">
            <v>East of England</v>
          </cell>
          <cell r="F1176" t="str">
            <v>Cambridgeshire</v>
          </cell>
          <cell r="G1176" t="str">
            <v>North East Cambridgeshire</v>
          </cell>
          <cell r="H1176" t="str">
            <v>PE15 9PX</v>
          </cell>
          <cell r="I1176" t="str">
            <v>Academy Sponsor Led</v>
          </cell>
          <cell r="J1176" t="str">
            <v>Secondary</v>
          </cell>
          <cell r="K1176" t="str">
            <v>Has a sixth form</v>
          </cell>
          <cell r="L1176">
            <v>10008881</v>
          </cell>
          <cell r="M1176">
            <v>42326</v>
          </cell>
          <cell r="N1176">
            <v>42326</v>
          </cell>
          <cell r="O1176" t="str">
            <v>S8 No Formal Designation Visit</v>
          </cell>
          <cell r="P1176" t="str">
            <v>Schools - S8</v>
          </cell>
          <cell r="Q1176" t="str">
            <v>NULL</v>
          </cell>
          <cell r="R1176" t="str">
            <v>NULL</v>
          </cell>
          <cell r="S1176" t="str">
            <v>NULL</v>
          </cell>
          <cell r="T1176" t="str">
            <v>NULL</v>
          </cell>
          <cell r="U1176" t="str">
            <v>NULL</v>
          </cell>
          <cell r="V1176" t="str">
            <v>NULL</v>
          </cell>
          <cell r="W1176" t="str">
            <v>NULL</v>
          </cell>
          <cell r="X1176" t="str">
            <v>NULL</v>
          </cell>
          <cell r="Y1176" t="str">
            <v>NULL</v>
          </cell>
          <cell r="Z1176" t="str">
            <v>NULL</v>
          </cell>
          <cell r="AA1176" t="str">
            <v>NULL</v>
          </cell>
          <cell r="AB1176" t="str">
            <v>NULL</v>
          </cell>
          <cell r="AC1176" t="str">
            <v>NULL</v>
          </cell>
          <cell r="AD1176">
            <v>3</v>
          </cell>
          <cell r="AE1176" t="str">
            <v>NULL</v>
          </cell>
          <cell r="AF1176">
            <v>3</v>
          </cell>
          <cell r="AG1176">
            <v>3</v>
          </cell>
          <cell r="AH1176">
            <v>3</v>
          </cell>
          <cell r="AI1176">
            <v>2</v>
          </cell>
          <cell r="AJ1176" t="str">
            <v>NULL</v>
          </cell>
          <cell r="AK1176">
            <v>9</v>
          </cell>
          <cell r="AL1176">
            <v>2</v>
          </cell>
        </row>
        <row r="1177">
          <cell r="A1177">
            <v>139276</v>
          </cell>
          <cell r="B1177">
            <v>3134001</v>
          </cell>
          <cell r="C1177" t="str">
            <v>Kingsley Academy</v>
          </cell>
          <cell r="D1177" t="str">
            <v>London</v>
          </cell>
          <cell r="E1177" t="str">
            <v>London</v>
          </cell>
          <cell r="F1177" t="str">
            <v>Hounslow</v>
          </cell>
          <cell r="G1177" t="str">
            <v>Brentford and Isleworth</v>
          </cell>
          <cell r="H1177" t="str">
            <v>TW3 1NE</v>
          </cell>
          <cell r="I1177" t="str">
            <v>Academy Sponsor Led</v>
          </cell>
          <cell r="J1177" t="str">
            <v>Secondary</v>
          </cell>
          <cell r="K1177" t="str">
            <v>Has a sixth form</v>
          </cell>
          <cell r="L1177">
            <v>10005981</v>
          </cell>
          <cell r="M1177">
            <v>42290</v>
          </cell>
          <cell r="N1177">
            <v>42290</v>
          </cell>
          <cell r="O1177" t="str">
            <v>Requires Improvement monitoring Visit 1</v>
          </cell>
          <cell r="P1177" t="str">
            <v>Schools - S8</v>
          </cell>
          <cell r="Q1177" t="str">
            <v>NULL</v>
          </cell>
          <cell r="R1177" t="str">
            <v>NULL</v>
          </cell>
          <cell r="S1177" t="str">
            <v>NULL</v>
          </cell>
          <cell r="T1177" t="str">
            <v>NULL</v>
          </cell>
          <cell r="U1177" t="str">
            <v>NULL</v>
          </cell>
          <cell r="V1177" t="str">
            <v>NULL</v>
          </cell>
          <cell r="W1177" t="str">
            <v>NULL</v>
          </cell>
          <cell r="X1177" t="str">
            <v>NULL</v>
          </cell>
          <cell r="Y1177" t="str">
            <v>NULL</v>
          </cell>
          <cell r="Z1177" t="str">
            <v>NULL</v>
          </cell>
          <cell r="AA1177" t="str">
            <v>NULL</v>
          </cell>
          <cell r="AB1177" t="str">
            <v>NULL</v>
          </cell>
          <cell r="AC1177" t="str">
            <v>NULL</v>
          </cell>
          <cell r="AD1177">
            <v>3</v>
          </cell>
          <cell r="AE1177" t="str">
            <v>NULL</v>
          </cell>
          <cell r="AF1177">
            <v>3</v>
          </cell>
          <cell r="AG1177">
            <v>3</v>
          </cell>
          <cell r="AH1177">
            <v>2</v>
          </cell>
          <cell r="AI1177">
            <v>3</v>
          </cell>
          <cell r="AJ1177" t="str">
            <v>NULL</v>
          </cell>
          <cell r="AK1177">
            <v>9</v>
          </cell>
          <cell r="AL1177">
            <v>3</v>
          </cell>
        </row>
        <row r="1178">
          <cell r="A1178">
            <v>139280</v>
          </cell>
          <cell r="B1178">
            <v>3842005</v>
          </cell>
          <cell r="C1178" t="str">
            <v>Sandal Magna Community Academy</v>
          </cell>
          <cell r="D1178" t="str">
            <v>Yorkshire and the Humber</v>
          </cell>
          <cell r="E1178" t="str">
            <v>North East, Yorkshire and the Humber</v>
          </cell>
          <cell r="F1178" t="str">
            <v>Wakefield</v>
          </cell>
          <cell r="G1178" t="str">
            <v>Hemsworth</v>
          </cell>
          <cell r="H1178" t="str">
            <v>WF1 5NF</v>
          </cell>
          <cell r="I1178" t="str">
            <v>Academy Sponsor Led</v>
          </cell>
          <cell r="J1178" t="str">
            <v>Primary</v>
          </cell>
          <cell r="K1178" t="str">
            <v>Does not have a sixth form</v>
          </cell>
          <cell r="L1178">
            <v>10007208</v>
          </cell>
          <cell r="M1178">
            <v>42319</v>
          </cell>
          <cell r="N1178">
            <v>42319</v>
          </cell>
          <cell r="O1178" t="str">
            <v>S8 No Formal Designation Visit</v>
          </cell>
          <cell r="P1178" t="str">
            <v>Schools - S8</v>
          </cell>
          <cell r="Q1178" t="str">
            <v>NULL</v>
          </cell>
          <cell r="R1178" t="str">
            <v>NULL</v>
          </cell>
          <cell r="S1178" t="str">
            <v>NULL</v>
          </cell>
          <cell r="T1178" t="str">
            <v>NULL</v>
          </cell>
          <cell r="U1178" t="str">
            <v>NULL</v>
          </cell>
          <cell r="V1178" t="str">
            <v>NULL</v>
          </cell>
          <cell r="W1178" t="str">
            <v>NULL</v>
          </cell>
          <cell r="X1178" t="str">
            <v>NULL</v>
          </cell>
          <cell r="Y1178" t="str">
            <v>NULL</v>
          </cell>
          <cell r="Z1178" t="str">
            <v>NULL</v>
          </cell>
          <cell r="AA1178" t="str">
            <v>NULL</v>
          </cell>
          <cell r="AB1178" t="str">
            <v>NULL</v>
          </cell>
          <cell r="AC1178" t="str">
            <v>NULL</v>
          </cell>
          <cell r="AD1178">
            <v>3</v>
          </cell>
          <cell r="AE1178" t="str">
            <v>NULL</v>
          </cell>
          <cell r="AF1178">
            <v>3</v>
          </cell>
          <cell r="AG1178">
            <v>3</v>
          </cell>
          <cell r="AH1178">
            <v>3</v>
          </cell>
          <cell r="AI1178">
            <v>2</v>
          </cell>
          <cell r="AJ1178" t="str">
            <v>NULL</v>
          </cell>
          <cell r="AK1178">
            <v>2</v>
          </cell>
          <cell r="AL1178">
            <v>9</v>
          </cell>
        </row>
        <row r="1179">
          <cell r="A1179">
            <v>139301</v>
          </cell>
          <cell r="B1179">
            <v>3714031</v>
          </cell>
          <cell r="C1179" t="str">
            <v>Sir Thomas Wharton Community College</v>
          </cell>
          <cell r="D1179" t="str">
            <v>Yorkshire and the Humber</v>
          </cell>
          <cell r="E1179" t="str">
            <v>North East, Yorkshire and the Humber</v>
          </cell>
          <cell r="F1179" t="str">
            <v>Doncaster</v>
          </cell>
          <cell r="G1179" t="str">
            <v>Don Valley</v>
          </cell>
          <cell r="H1179" t="str">
            <v>DN12 1HH</v>
          </cell>
          <cell r="I1179" t="str">
            <v>Academy Converter</v>
          </cell>
          <cell r="J1179" t="str">
            <v>Secondary</v>
          </cell>
          <cell r="K1179" t="str">
            <v>Has a sixth form</v>
          </cell>
          <cell r="L1179">
            <v>10005397</v>
          </cell>
          <cell r="M1179">
            <v>42271</v>
          </cell>
          <cell r="N1179">
            <v>42271</v>
          </cell>
          <cell r="O1179" t="str">
            <v>Schools with Serious Weaknesses Visit 2</v>
          </cell>
          <cell r="P1179" t="str">
            <v>Schools - S8</v>
          </cell>
          <cell r="Q1179">
            <v>106787</v>
          </cell>
          <cell r="R1179" t="str">
            <v>NULL</v>
          </cell>
          <cell r="S1179" t="str">
            <v>NULL</v>
          </cell>
          <cell r="T1179" t="str">
            <v>NULL</v>
          </cell>
          <cell r="U1179" t="str">
            <v>NULL</v>
          </cell>
          <cell r="V1179" t="str">
            <v>NULL</v>
          </cell>
          <cell r="W1179" t="str">
            <v>NULL</v>
          </cell>
          <cell r="X1179" t="str">
            <v>NULL</v>
          </cell>
          <cell r="Y1179" t="str">
            <v>NULL</v>
          </cell>
          <cell r="Z1179" t="str">
            <v>NULL</v>
          </cell>
          <cell r="AA1179" t="str">
            <v>NULL</v>
          </cell>
          <cell r="AB1179" t="str">
            <v>NULL</v>
          </cell>
          <cell r="AC1179" t="str">
            <v>NULL</v>
          </cell>
          <cell r="AD1179">
            <v>4</v>
          </cell>
          <cell r="AE1179" t="str">
            <v>SWK</v>
          </cell>
          <cell r="AF1179">
            <v>4</v>
          </cell>
          <cell r="AG1179">
            <v>4</v>
          </cell>
          <cell r="AH1179">
            <v>3</v>
          </cell>
          <cell r="AI1179">
            <v>3</v>
          </cell>
          <cell r="AJ1179" t="str">
            <v>NULL</v>
          </cell>
          <cell r="AK1179">
            <v>9</v>
          </cell>
          <cell r="AL1179">
            <v>3</v>
          </cell>
        </row>
        <row r="1180">
          <cell r="A1180">
            <v>139304</v>
          </cell>
          <cell r="B1180">
            <v>9254603</v>
          </cell>
          <cell r="C1180" t="str">
            <v>Spalding Grammar School</v>
          </cell>
          <cell r="D1180" t="str">
            <v>East Midlands</v>
          </cell>
          <cell r="E1180" t="str">
            <v>East Midlands</v>
          </cell>
          <cell r="F1180" t="str">
            <v>Lincolnshire</v>
          </cell>
          <cell r="G1180" t="str">
            <v>South Holland and The Deepings</v>
          </cell>
          <cell r="H1180" t="str">
            <v>PE11 2XH</v>
          </cell>
          <cell r="I1180" t="str">
            <v>Academy Converter</v>
          </cell>
          <cell r="J1180" t="str">
            <v>Secondary</v>
          </cell>
          <cell r="K1180" t="str">
            <v>Has a sixth form</v>
          </cell>
          <cell r="L1180">
            <v>10007588</v>
          </cell>
          <cell r="M1180">
            <v>42313</v>
          </cell>
          <cell r="N1180">
            <v>42314</v>
          </cell>
          <cell r="O1180" t="str">
            <v>S8 No Formal Designation Visit</v>
          </cell>
          <cell r="P1180" t="str">
            <v>Schools - S8 deemed S5</v>
          </cell>
          <cell r="Q1180">
            <v>120665</v>
          </cell>
          <cell r="R1180">
            <v>2</v>
          </cell>
          <cell r="S1180" t="str">
            <v>NULL</v>
          </cell>
          <cell r="T1180">
            <v>2</v>
          </cell>
          <cell r="U1180">
            <v>2</v>
          </cell>
          <cell r="V1180">
            <v>1</v>
          </cell>
          <cell r="W1180">
            <v>2</v>
          </cell>
          <cell r="X1180" t="str">
            <v>NULL</v>
          </cell>
          <cell r="Y1180" t="str">
            <v>NULL</v>
          </cell>
          <cell r="Z1180">
            <v>2</v>
          </cell>
          <cell r="AA1180" t="str">
            <v>NULL</v>
          </cell>
          <cell r="AB1180" t="str">
            <v>NULL</v>
          </cell>
          <cell r="AC1180" t="str">
            <v>NULL</v>
          </cell>
          <cell r="AD1180">
            <v>1</v>
          </cell>
          <cell r="AE1180" t="str">
            <v>NULL</v>
          </cell>
          <cell r="AF1180">
            <v>1</v>
          </cell>
          <cell r="AG1180">
            <v>2</v>
          </cell>
          <cell r="AH1180">
            <v>1</v>
          </cell>
          <cell r="AI1180">
            <v>1</v>
          </cell>
          <cell r="AJ1180" t="str">
            <v>NULL</v>
          </cell>
          <cell r="AK1180">
            <v>9</v>
          </cell>
          <cell r="AL1180">
            <v>2</v>
          </cell>
        </row>
        <row r="1181">
          <cell r="A1181">
            <v>139309</v>
          </cell>
          <cell r="B1181">
            <v>8863148</v>
          </cell>
          <cell r="C1181" t="str">
            <v>Christ Church Cep Academy, Folkestone</v>
          </cell>
          <cell r="D1181" t="str">
            <v>South East</v>
          </cell>
          <cell r="E1181" t="str">
            <v>South East</v>
          </cell>
          <cell r="F1181" t="str">
            <v>Kent</v>
          </cell>
          <cell r="G1181" t="str">
            <v>Folkestone and Hythe</v>
          </cell>
          <cell r="H1181" t="str">
            <v>CT20 1DJ</v>
          </cell>
          <cell r="I1181" t="str">
            <v>Academy Converter</v>
          </cell>
          <cell r="J1181" t="str">
            <v>Primary</v>
          </cell>
          <cell r="K1181" t="str">
            <v>Does not have a sixth form</v>
          </cell>
          <cell r="L1181">
            <v>10005780</v>
          </cell>
          <cell r="M1181">
            <v>42291</v>
          </cell>
          <cell r="N1181">
            <v>42292</v>
          </cell>
          <cell r="O1181" t="str">
            <v>Requires Improvement S5 Reinspection Visit 1</v>
          </cell>
          <cell r="P1181" t="str">
            <v>Schools - S5</v>
          </cell>
          <cell r="Q1181">
            <v>118674</v>
          </cell>
          <cell r="R1181">
            <v>2</v>
          </cell>
          <cell r="S1181" t="str">
            <v>NULL</v>
          </cell>
          <cell r="T1181">
            <v>2</v>
          </cell>
          <cell r="U1181">
            <v>2</v>
          </cell>
          <cell r="V1181">
            <v>2</v>
          </cell>
          <cell r="W1181">
            <v>2</v>
          </cell>
          <cell r="X1181" t="str">
            <v>NULL</v>
          </cell>
          <cell r="Y1181">
            <v>2</v>
          </cell>
          <cell r="Z1181" t="str">
            <v>NULL</v>
          </cell>
          <cell r="AA1181" t="str">
            <v>NULL</v>
          </cell>
          <cell r="AB1181" t="str">
            <v>NULL</v>
          </cell>
          <cell r="AC1181" t="str">
            <v>NULL</v>
          </cell>
          <cell r="AD1181">
            <v>3</v>
          </cell>
          <cell r="AE1181" t="str">
            <v>NULL</v>
          </cell>
          <cell r="AF1181">
            <v>3</v>
          </cell>
          <cell r="AG1181">
            <v>3</v>
          </cell>
          <cell r="AH1181">
            <v>2</v>
          </cell>
          <cell r="AI1181">
            <v>3</v>
          </cell>
          <cell r="AJ1181" t="str">
            <v>NULL</v>
          </cell>
          <cell r="AK1181" t="str">
            <v>NULL</v>
          </cell>
          <cell r="AL1181" t="str">
            <v>NULL</v>
          </cell>
        </row>
        <row r="1182">
          <cell r="A1182">
            <v>139326</v>
          </cell>
          <cell r="B1182">
            <v>8922005</v>
          </cell>
          <cell r="C1182" t="str">
            <v>Firbeck Academy</v>
          </cell>
          <cell r="D1182" t="str">
            <v>East Midlands</v>
          </cell>
          <cell r="E1182" t="str">
            <v>East Midlands</v>
          </cell>
          <cell r="F1182" t="str">
            <v>Nottingham</v>
          </cell>
          <cell r="G1182" t="str">
            <v>Nottingham North</v>
          </cell>
          <cell r="H1182" t="str">
            <v>NG8 2FB</v>
          </cell>
          <cell r="I1182" t="str">
            <v>Academy Sponsor Led</v>
          </cell>
          <cell r="J1182" t="str">
            <v>Primary</v>
          </cell>
          <cell r="K1182" t="str">
            <v>Does not have a sixth form</v>
          </cell>
          <cell r="L1182">
            <v>10004127</v>
          </cell>
          <cell r="M1182">
            <v>42311</v>
          </cell>
          <cell r="N1182">
            <v>42312</v>
          </cell>
          <cell r="O1182" t="str">
            <v>Schools into Special Measures Visit 2</v>
          </cell>
          <cell r="P1182" t="str">
            <v>Schools - S8</v>
          </cell>
          <cell r="Q1182" t="str">
            <v>NULL</v>
          </cell>
          <cell r="R1182" t="str">
            <v>NULL</v>
          </cell>
          <cell r="S1182" t="str">
            <v>NULL</v>
          </cell>
          <cell r="T1182" t="str">
            <v>NULL</v>
          </cell>
          <cell r="U1182" t="str">
            <v>NULL</v>
          </cell>
          <cell r="V1182" t="str">
            <v>NULL</v>
          </cell>
          <cell r="W1182" t="str">
            <v>NULL</v>
          </cell>
          <cell r="X1182" t="str">
            <v>NULL</v>
          </cell>
          <cell r="Y1182" t="str">
            <v>NULL</v>
          </cell>
          <cell r="Z1182" t="str">
            <v>NULL</v>
          </cell>
          <cell r="AA1182" t="str">
            <v>NULL</v>
          </cell>
          <cell r="AB1182" t="str">
            <v>NULL</v>
          </cell>
          <cell r="AC1182" t="str">
            <v>NULL</v>
          </cell>
          <cell r="AD1182">
            <v>4</v>
          </cell>
          <cell r="AE1182" t="str">
            <v>SM</v>
          </cell>
          <cell r="AF1182">
            <v>4</v>
          </cell>
          <cell r="AG1182">
            <v>4</v>
          </cell>
          <cell r="AH1182">
            <v>3</v>
          </cell>
          <cell r="AI1182">
            <v>4</v>
          </cell>
          <cell r="AJ1182" t="str">
            <v>NULL</v>
          </cell>
          <cell r="AK1182">
            <v>4</v>
          </cell>
          <cell r="AL1182">
            <v>9</v>
          </cell>
        </row>
        <row r="1183">
          <cell r="A1183">
            <v>139328</v>
          </cell>
          <cell r="B1183">
            <v>3334001</v>
          </cell>
          <cell r="C1183" t="str">
            <v>The ACE Academy</v>
          </cell>
          <cell r="D1183" t="str">
            <v>West Midlands</v>
          </cell>
          <cell r="E1183" t="str">
            <v>West Midlands</v>
          </cell>
          <cell r="F1183" t="str">
            <v>Sandwell</v>
          </cell>
          <cell r="G1183" t="str">
            <v>West Bromwich West</v>
          </cell>
          <cell r="H1183" t="str">
            <v>DY4 7NR</v>
          </cell>
          <cell r="I1183" t="str">
            <v>Academy Sponsor Led</v>
          </cell>
          <cell r="J1183" t="str">
            <v>Secondary</v>
          </cell>
          <cell r="K1183" t="str">
            <v>Has a sixth form</v>
          </cell>
          <cell r="L1183">
            <v>10004034</v>
          </cell>
          <cell r="M1183">
            <v>42297</v>
          </cell>
          <cell r="N1183">
            <v>42298</v>
          </cell>
          <cell r="O1183" t="str">
            <v>Schools into Special Measures Visit 3</v>
          </cell>
          <cell r="P1183" t="str">
            <v>Schools - S8</v>
          </cell>
          <cell r="Q1183" t="str">
            <v>NULL</v>
          </cell>
          <cell r="R1183" t="str">
            <v>NULL</v>
          </cell>
          <cell r="S1183" t="str">
            <v>NULL</v>
          </cell>
          <cell r="T1183" t="str">
            <v>NULL</v>
          </cell>
          <cell r="U1183" t="str">
            <v>NULL</v>
          </cell>
          <cell r="V1183" t="str">
            <v>NULL</v>
          </cell>
          <cell r="W1183" t="str">
            <v>NULL</v>
          </cell>
          <cell r="X1183" t="str">
            <v>NULL</v>
          </cell>
          <cell r="Y1183" t="str">
            <v>NULL</v>
          </cell>
          <cell r="Z1183" t="str">
            <v>NULL</v>
          </cell>
          <cell r="AA1183" t="str">
            <v>NULL</v>
          </cell>
          <cell r="AB1183" t="str">
            <v>NULL</v>
          </cell>
          <cell r="AC1183" t="str">
            <v>NULL</v>
          </cell>
          <cell r="AD1183">
            <v>4</v>
          </cell>
          <cell r="AE1183" t="str">
            <v>SM</v>
          </cell>
          <cell r="AF1183">
            <v>4</v>
          </cell>
          <cell r="AG1183">
            <v>4</v>
          </cell>
          <cell r="AH1183">
            <v>4</v>
          </cell>
          <cell r="AI1183">
            <v>4</v>
          </cell>
          <cell r="AJ1183" t="str">
            <v>NULL</v>
          </cell>
          <cell r="AK1183">
            <v>9</v>
          </cell>
          <cell r="AL1183">
            <v>4</v>
          </cell>
        </row>
        <row r="1184">
          <cell r="A1184">
            <v>139335</v>
          </cell>
          <cell r="B1184">
            <v>3844003</v>
          </cell>
          <cell r="C1184" t="str">
            <v>Hemsworth Arts and Community Academy</v>
          </cell>
          <cell r="D1184" t="str">
            <v>Yorkshire and the Humber</v>
          </cell>
          <cell r="E1184" t="str">
            <v>North East, Yorkshire and the Humber</v>
          </cell>
          <cell r="F1184" t="str">
            <v>Wakefield</v>
          </cell>
          <cell r="G1184" t="str">
            <v>Hemsworth</v>
          </cell>
          <cell r="H1184" t="str">
            <v>WF9 4AB</v>
          </cell>
          <cell r="I1184" t="str">
            <v>Academy Sponsor Led</v>
          </cell>
          <cell r="J1184" t="str">
            <v>Secondary</v>
          </cell>
          <cell r="K1184" t="str">
            <v>Has a sixth form</v>
          </cell>
          <cell r="L1184">
            <v>10006800</v>
          </cell>
          <cell r="M1184">
            <v>42334</v>
          </cell>
          <cell r="N1184">
            <v>42334</v>
          </cell>
          <cell r="O1184" t="str">
            <v>Requires Improvement monitoring Visit 1</v>
          </cell>
          <cell r="P1184" t="str">
            <v>Schools - S8</v>
          </cell>
          <cell r="Q1184" t="str">
            <v>NULL</v>
          </cell>
          <cell r="R1184" t="str">
            <v>NULL</v>
          </cell>
          <cell r="S1184" t="str">
            <v>NULL</v>
          </cell>
          <cell r="T1184" t="str">
            <v>NULL</v>
          </cell>
          <cell r="U1184" t="str">
            <v>NULL</v>
          </cell>
          <cell r="V1184" t="str">
            <v>NULL</v>
          </cell>
          <cell r="W1184" t="str">
            <v>NULL</v>
          </cell>
          <cell r="X1184" t="str">
            <v>NULL</v>
          </cell>
          <cell r="Y1184" t="str">
            <v>NULL</v>
          </cell>
          <cell r="Z1184" t="str">
            <v>NULL</v>
          </cell>
          <cell r="AA1184" t="str">
            <v>NULL</v>
          </cell>
          <cell r="AB1184" t="str">
            <v>NULL</v>
          </cell>
          <cell r="AC1184" t="str">
            <v>NULL</v>
          </cell>
          <cell r="AD1184">
            <v>3</v>
          </cell>
          <cell r="AE1184" t="str">
            <v>NULL</v>
          </cell>
          <cell r="AF1184">
            <v>3</v>
          </cell>
          <cell r="AG1184">
            <v>3</v>
          </cell>
          <cell r="AH1184">
            <v>3</v>
          </cell>
          <cell r="AI1184">
            <v>3</v>
          </cell>
          <cell r="AJ1184" t="str">
            <v>NULL</v>
          </cell>
          <cell r="AK1184">
            <v>9</v>
          </cell>
          <cell r="AL1184">
            <v>2</v>
          </cell>
        </row>
        <row r="1185">
          <cell r="A1185">
            <v>139336</v>
          </cell>
          <cell r="B1185">
            <v>3732013</v>
          </cell>
          <cell r="C1185" t="str">
            <v>Meynell Community Primary School</v>
          </cell>
          <cell r="D1185" t="str">
            <v>Yorkshire and the Humber</v>
          </cell>
          <cell r="E1185" t="str">
            <v>North East, Yorkshire and the Humber</v>
          </cell>
          <cell r="F1185" t="str">
            <v>Sheffield</v>
          </cell>
          <cell r="G1185" t="str">
            <v>Sheffield, Brightside and Hillsborough</v>
          </cell>
          <cell r="H1185" t="str">
            <v>S5 8GN</v>
          </cell>
          <cell r="I1185" t="str">
            <v>Academy Sponsor Led</v>
          </cell>
          <cell r="J1185" t="str">
            <v>Primary</v>
          </cell>
          <cell r="K1185" t="str">
            <v>Does not have a sixth form</v>
          </cell>
          <cell r="L1185">
            <v>10007209</v>
          </cell>
          <cell r="M1185">
            <v>42333</v>
          </cell>
          <cell r="N1185">
            <v>42333</v>
          </cell>
          <cell r="O1185" t="str">
            <v>S8 No Formal Designation Visit</v>
          </cell>
          <cell r="P1185" t="str">
            <v>Schools - S8</v>
          </cell>
          <cell r="Q1185" t="str">
            <v>NULL</v>
          </cell>
          <cell r="R1185" t="str">
            <v>NULL</v>
          </cell>
          <cell r="S1185" t="str">
            <v>NULL</v>
          </cell>
          <cell r="T1185" t="str">
            <v>NULL</v>
          </cell>
          <cell r="U1185" t="str">
            <v>NULL</v>
          </cell>
          <cell r="V1185" t="str">
            <v>NULL</v>
          </cell>
          <cell r="W1185" t="str">
            <v>NULL</v>
          </cell>
          <cell r="X1185" t="str">
            <v>NULL</v>
          </cell>
          <cell r="Y1185" t="str">
            <v>NULL</v>
          </cell>
          <cell r="Z1185" t="str">
            <v>NULL</v>
          </cell>
          <cell r="AA1185" t="str">
            <v>NULL</v>
          </cell>
          <cell r="AB1185" t="str">
            <v>NULL</v>
          </cell>
          <cell r="AC1185" t="str">
            <v>NULL</v>
          </cell>
          <cell r="AD1185">
            <v>3</v>
          </cell>
          <cell r="AE1185" t="str">
            <v>NULL</v>
          </cell>
          <cell r="AF1185">
            <v>3</v>
          </cell>
          <cell r="AG1185">
            <v>3</v>
          </cell>
          <cell r="AH1185">
            <v>3</v>
          </cell>
          <cell r="AI1185">
            <v>2</v>
          </cell>
          <cell r="AJ1185" t="str">
            <v>NULL</v>
          </cell>
          <cell r="AK1185">
            <v>3</v>
          </cell>
          <cell r="AL1185">
            <v>9</v>
          </cell>
        </row>
        <row r="1186">
          <cell r="A1186">
            <v>139365</v>
          </cell>
          <cell r="B1186">
            <v>2054315</v>
          </cell>
          <cell r="C1186" t="str">
            <v>Fulham Cross Girls' School and Language College</v>
          </cell>
          <cell r="D1186" t="str">
            <v>London</v>
          </cell>
          <cell r="E1186" t="str">
            <v>London</v>
          </cell>
          <cell r="F1186" t="str">
            <v>Hammersmith and Fulham</v>
          </cell>
          <cell r="G1186" t="str">
            <v>Chelsea and Fulham</v>
          </cell>
          <cell r="H1186" t="str">
            <v>SW6 6BP</v>
          </cell>
          <cell r="I1186" t="str">
            <v>Academy Converter</v>
          </cell>
          <cell r="J1186" t="str">
            <v>Secondary</v>
          </cell>
          <cell r="K1186" t="str">
            <v>Does not have a sixth form</v>
          </cell>
          <cell r="L1186">
            <v>10008395</v>
          </cell>
          <cell r="M1186">
            <v>42334</v>
          </cell>
          <cell r="N1186">
            <v>42334</v>
          </cell>
          <cell r="O1186" t="str">
            <v>S8 No Formal Designation Visit</v>
          </cell>
          <cell r="P1186" t="str">
            <v>Schools - S8</v>
          </cell>
          <cell r="Q1186">
            <v>100360</v>
          </cell>
          <cell r="R1186" t="str">
            <v>NULL</v>
          </cell>
          <cell r="S1186" t="str">
            <v>NULL</v>
          </cell>
          <cell r="T1186" t="str">
            <v>NULL</v>
          </cell>
          <cell r="U1186" t="str">
            <v>NULL</v>
          </cell>
          <cell r="V1186" t="str">
            <v>NULL</v>
          </cell>
          <cell r="W1186" t="str">
            <v>NULL</v>
          </cell>
          <cell r="X1186" t="str">
            <v>NULL</v>
          </cell>
          <cell r="Y1186" t="str">
            <v>NULL</v>
          </cell>
          <cell r="Z1186" t="str">
            <v>NULL</v>
          </cell>
          <cell r="AA1186" t="str">
            <v>NULL</v>
          </cell>
          <cell r="AB1186" t="str">
            <v>NULL</v>
          </cell>
          <cell r="AC1186" t="str">
            <v>NULL</v>
          </cell>
          <cell r="AD1186">
            <v>1</v>
          </cell>
          <cell r="AE1186" t="str">
            <v>NULL</v>
          </cell>
          <cell r="AF1186">
            <v>1</v>
          </cell>
          <cell r="AG1186">
            <v>2</v>
          </cell>
          <cell r="AH1186">
            <v>1</v>
          </cell>
          <cell r="AI1186">
            <v>1</v>
          </cell>
          <cell r="AJ1186" t="str">
            <v>NULL</v>
          </cell>
          <cell r="AK1186">
            <v>9</v>
          </cell>
          <cell r="AL1186">
            <v>9</v>
          </cell>
        </row>
        <row r="1187">
          <cell r="A1187">
            <v>139385</v>
          </cell>
          <cell r="B1187">
            <v>9332004</v>
          </cell>
          <cell r="C1187" t="str">
            <v>Manor Court Community Primary School</v>
          </cell>
          <cell r="D1187" t="str">
            <v>South West</v>
          </cell>
          <cell r="E1187" t="str">
            <v>South West</v>
          </cell>
          <cell r="F1187" t="str">
            <v>Somerset</v>
          </cell>
          <cell r="G1187" t="str">
            <v>Yeovil</v>
          </cell>
          <cell r="H1187" t="str">
            <v>TA20 2ES</v>
          </cell>
          <cell r="I1187" t="str">
            <v>Academy Sponsor Led</v>
          </cell>
          <cell r="J1187" t="str">
            <v>Primary</v>
          </cell>
          <cell r="K1187" t="str">
            <v>Does not have a sixth form</v>
          </cell>
          <cell r="L1187">
            <v>10003981</v>
          </cell>
          <cell r="M1187">
            <v>42317</v>
          </cell>
          <cell r="N1187">
            <v>42317</v>
          </cell>
          <cell r="O1187" t="str">
            <v>Requires Improvement monitoring Visit 1</v>
          </cell>
          <cell r="P1187" t="str">
            <v>Schools - S8</v>
          </cell>
          <cell r="Q1187" t="str">
            <v>NULL</v>
          </cell>
          <cell r="R1187" t="str">
            <v>NULL</v>
          </cell>
          <cell r="S1187" t="str">
            <v>NULL</v>
          </cell>
          <cell r="T1187" t="str">
            <v>NULL</v>
          </cell>
          <cell r="U1187" t="str">
            <v>NULL</v>
          </cell>
          <cell r="V1187" t="str">
            <v>NULL</v>
          </cell>
          <cell r="W1187" t="str">
            <v>NULL</v>
          </cell>
          <cell r="X1187" t="str">
            <v>NULL</v>
          </cell>
          <cell r="Y1187" t="str">
            <v>NULL</v>
          </cell>
          <cell r="Z1187" t="str">
            <v>NULL</v>
          </cell>
          <cell r="AA1187" t="str">
            <v>NULL</v>
          </cell>
          <cell r="AB1187" t="str">
            <v>NULL</v>
          </cell>
          <cell r="AC1187" t="str">
            <v>NULL</v>
          </cell>
          <cell r="AD1187">
            <v>3</v>
          </cell>
          <cell r="AE1187" t="str">
            <v>NULL</v>
          </cell>
          <cell r="AF1187">
            <v>3</v>
          </cell>
          <cell r="AG1187">
            <v>3</v>
          </cell>
          <cell r="AH1187">
            <v>3</v>
          </cell>
          <cell r="AI1187">
            <v>3</v>
          </cell>
          <cell r="AJ1187" t="str">
            <v>NULL</v>
          </cell>
          <cell r="AK1187">
            <v>3</v>
          </cell>
          <cell r="AL1187">
            <v>9</v>
          </cell>
        </row>
        <row r="1188">
          <cell r="A1188">
            <v>139386</v>
          </cell>
          <cell r="B1188">
            <v>8652014</v>
          </cell>
          <cell r="C1188" t="str">
            <v>Pembroke Park Primary School</v>
          </cell>
          <cell r="D1188" t="str">
            <v>South West</v>
          </cell>
          <cell r="E1188" t="str">
            <v>South West</v>
          </cell>
          <cell r="F1188" t="str">
            <v>Wiltshire</v>
          </cell>
          <cell r="G1188" t="str">
            <v>Salisbury</v>
          </cell>
          <cell r="H1188" t="str">
            <v>SP2 9LY</v>
          </cell>
          <cell r="I1188" t="str">
            <v>Academy Sponsor Led</v>
          </cell>
          <cell r="J1188" t="str">
            <v>Primary</v>
          </cell>
          <cell r="K1188" t="str">
            <v>Does not have a sixth form</v>
          </cell>
          <cell r="L1188">
            <v>10005893</v>
          </cell>
          <cell r="M1188">
            <v>42312</v>
          </cell>
          <cell r="N1188">
            <v>42312</v>
          </cell>
          <cell r="O1188" t="str">
            <v>Schools with Serious Weaknesses Visit 2</v>
          </cell>
          <cell r="P1188" t="str">
            <v>Schools - S8</v>
          </cell>
          <cell r="Q1188" t="str">
            <v>NULL</v>
          </cell>
          <cell r="R1188" t="str">
            <v>NULL</v>
          </cell>
          <cell r="S1188" t="str">
            <v>NULL</v>
          </cell>
          <cell r="T1188" t="str">
            <v>NULL</v>
          </cell>
          <cell r="U1188" t="str">
            <v>NULL</v>
          </cell>
          <cell r="V1188" t="str">
            <v>NULL</v>
          </cell>
          <cell r="W1188" t="str">
            <v>NULL</v>
          </cell>
          <cell r="X1188" t="str">
            <v>NULL</v>
          </cell>
          <cell r="Y1188" t="str">
            <v>NULL</v>
          </cell>
          <cell r="Z1188" t="str">
            <v>NULL</v>
          </cell>
          <cell r="AA1188" t="str">
            <v>NULL</v>
          </cell>
          <cell r="AB1188" t="str">
            <v>NULL</v>
          </cell>
          <cell r="AC1188" t="str">
            <v>NULL</v>
          </cell>
          <cell r="AD1188">
            <v>4</v>
          </cell>
          <cell r="AE1188" t="str">
            <v>SWK</v>
          </cell>
          <cell r="AF1188">
            <v>4</v>
          </cell>
          <cell r="AG1188">
            <v>4</v>
          </cell>
          <cell r="AH1188">
            <v>4</v>
          </cell>
          <cell r="AI1188">
            <v>3</v>
          </cell>
          <cell r="AJ1188" t="str">
            <v>NULL</v>
          </cell>
          <cell r="AK1188">
            <v>2</v>
          </cell>
          <cell r="AL1188">
            <v>9</v>
          </cell>
        </row>
        <row r="1189">
          <cell r="A1189">
            <v>139387</v>
          </cell>
          <cell r="B1189">
            <v>9332005</v>
          </cell>
          <cell r="C1189" t="str">
            <v>Wellesley Park Primary School</v>
          </cell>
          <cell r="D1189" t="str">
            <v>South West</v>
          </cell>
          <cell r="E1189" t="str">
            <v>South West</v>
          </cell>
          <cell r="F1189" t="str">
            <v>Somerset</v>
          </cell>
          <cell r="G1189" t="str">
            <v>Taunton Deane</v>
          </cell>
          <cell r="H1189" t="str">
            <v>TA21 9AJ</v>
          </cell>
          <cell r="I1189" t="str">
            <v>Academy Sponsor Led</v>
          </cell>
          <cell r="J1189" t="str">
            <v>Primary</v>
          </cell>
          <cell r="K1189" t="str">
            <v>Does not have a sixth form</v>
          </cell>
          <cell r="L1189">
            <v>10006372</v>
          </cell>
          <cell r="M1189">
            <v>42297</v>
          </cell>
          <cell r="N1189">
            <v>42298</v>
          </cell>
          <cell r="O1189" t="str">
            <v>Academy First Section 5</v>
          </cell>
          <cell r="P1189" t="str">
            <v>Schools - S5</v>
          </cell>
          <cell r="Q1189" t="str">
            <v>NULL</v>
          </cell>
          <cell r="R1189">
            <v>2</v>
          </cell>
          <cell r="S1189" t="str">
            <v>NULL</v>
          </cell>
          <cell r="T1189">
            <v>2</v>
          </cell>
          <cell r="U1189">
            <v>2</v>
          </cell>
          <cell r="V1189">
            <v>2</v>
          </cell>
          <cell r="W1189">
            <v>2</v>
          </cell>
          <cell r="X1189" t="str">
            <v>NULL</v>
          </cell>
          <cell r="Y1189">
            <v>2</v>
          </cell>
          <cell r="Z1189" t="str">
            <v>NULL</v>
          </cell>
          <cell r="AA1189" t="str">
            <v>NULL</v>
          </cell>
          <cell r="AB1189" t="str">
            <v>NULL</v>
          </cell>
          <cell r="AC1189" t="str">
            <v>NULL</v>
          </cell>
          <cell r="AD1189" t="str">
            <v>NULL</v>
          </cell>
          <cell r="AE1189" t="str">
            <v>NULL</v>
          </cell>
          <cell r="AF1189" t="str">
            <v>NULL</v>
          </cell>
          <cell r="AG1189" t="str">
            <v>NULL</v>
          </cell>
          <cell r="AH1189" t="str">
            <v>NULL</v>
          </cell>
          <cell r="AI1189" t="str">
            <v>NULL</v>
          </cell>
          <cell r="AJ1189" t="str">
            <v>NULL</v>
          </cell>
          <cell r="AK1189" t="str">
            <v>NULL</v>
          </cell>
          <cell r="AL1189" t="str">
            <v>NULL</v>
          </cell>
        </row>
        <row r="1190">
          <cell r="A1190">
            <v>139388</v>
          </cell>
        </row>
        <row r="1191">
          <cell r="A1191">
            <v>139398</v>
          </cell>
          <cell r="B1191">
            <v>8812033</v>
          </cell>
          <cell r="C1191" t="str">
            <v>Freshwaters Primary Academy</v>
          </cell>
          <cell r="D1191" t="str">
            <v>East of England</v>
          </cell>
          <cell r="E1191" t="str">
            <v>East of England</v>
          </cell>
          <cell r="F1191" t="str">
            <v>Essex</v>
          </cell>
          <cell r="G1191" t="str">
            <v>Harlow</v>
          </cell>
          <cell r="H1191" t="str">
            <v>CM20 3QA</v>
          </cell>
          <cell r="I1191" t="str">
            <v>Academy Sponsor Led</v>
          </cell>
          <cell r="J1191" t="str">
            <v>Primary</v>
          </cell>
          <cell r="K1191" t="str">
            <v>Does not have a sixth form</v>
          </cell>
          <cell r="L1191">
            <v>10007999</v>
          </cell>
          <cell r="M1191">
            <v>42286</v>
          </cell>
          <cell r="N1191">
            <v>42286</v>
          </cell>
          <cell r="O1191" t="str">
            <v>Section 8 Inspection due to Parental Complaint</v>
          </cell>
          <cell r="P1191" t="str">
            <v>Schools - S8</v>
          </cell>
          <cell r="Q1191" t="str">
            <v>NULL</v>
          </cell>
          <cell r="R1191" t="str">
            <v>NULL</v>
          </cell>
          <cell r="S1191" t="str">
            <v>NULL</v>
          </cell>
          <cell r="T1191" t="str">
            <v>NULL</v>
          </cell>
          <cell r="U1191" t="str">
            <v>NULL</v>
          </cell>
          <cell r="V1191" t="str">
            <v>NULL</v>
          </cell>
          <cell r="W1191" t="str">
            <v>NULL</v>
          </cell>
          <cell r="X1191" t="str">
            <v>NULL</v>
          </cell>
          <cell r="Y1191" t="str">
            <v>NULL</v>
          </cell>
          <cell r="Z1191" t="str">
            <v>NULL</v>
          </cell>
          <cell r="AA1191" t="str">
            <v>NULL</v>
          </cell>
          <cell r="AB1191" t="str">
            <v>NULL</v>
          </cell>
          <cell r="AC1191" t="str">
            <v>NULL</v>
          </cell>
          <cell r="AD1191">
            <v>2</v>
          </cell>
          <cell r="AE1191" t="str">
            <v>NULL</v>
          </cell>
          <cell r="AF1191">
            <v>2</v>
          </cell>
          <cell r="AG1191">
            <v>2</v>
          </cell>
          <cell r="AH1191">
            <v>2</v>
          </cell>
          <cell r="AI1191">
            <v>2</v>
          </cell>
          <cell r="AJ1191" t="str">
            <v>NULL</v>
          </cell>
          <cell r="AK1191">
            <v>2</v>
          </cell>
          <cell r="AL1191">
            <v>9</v>
          </cell>
        </row>
        <row r="1192">
          <cell r="A1192">
            <v>139400</v>
          </cell>
          <cell r="B1192">
            <v>9262039</v>
          </cell>
          <cell r="C1192" t="str">
            <v>Cliff Park Junior School</v>
          </cell>
          <cell r="D1192" t="str">
            <v>East of England</v>
          </cell>
          <cell r="E1192" t="str">
            <v>East of England</v>
          </cell>
          <cell r="F1192" t="str">
            <v>Norfolk</v>
          </cell>
          <cell r="G1192" t="str">
            <v>Great Yarmouth</v>
          </cell>
          <cell r="H1192" t="str">
            <v>NR31 6SZ</v>
          </cell>
          <cell r="I1192" t="str">
            <v>Academy Sponsor Led</v>
          </cell>
          <cell r="J1192" t="str">
            <v>Primary</v>
          </cell>
          <cell r="K1192" t="str">
            <v>Does not have a sixth form</v>
          </cell>
          <cell r="L1192">
            <v>10009887</v>
          </cell>
          <cell r="M1192">
            <v>42334</v>
          </cell>
          <cell r="N1192">
            <v>42334</v>
          </cell>
          <cell r="O1192" t="str">
            <v>Requires Improvement monitoring Visit 2</v>
          </cell>
          <cell r="P1192" t="str">
            <v>Schools - S8</v>
          </cell>
          <cell r="Q1192" t="str">
            <v>NULL</v>
          </cell>
          <cell r="R1192" t="str">
            <v>NULL</v>
          </cell>
          <cell r="S1192" t="str">
            <v>NULL</v>
          </cell>
          <cell r="T1192" t="str">
            <v>NULL</v>
          </cell>
          <cell r="U1192" t="str">
            <v>NULL</v>
          </cell>
          <cell r="V1192" t="str">
            <v>NULL</v>
          </cell>
          <cell r="W1192" t="str">
            <v>NULL</v>
          </cell>
          <cell r="X1192" t="str">
            <v>NULL</v>
          </cell>
          <cell r="Y1192" t="str">
            <v>NULL</v>
          </cell>
          <cell r="Z1192" t="str">
            <v>NULL</v>
          </cell>
          <cell r="AA1192" t="str">
            <v>NULL</v>
          </cell>
          <cell r="AB1192" t="str">
            <v>NULL</v>
          </cell>
          <cell r="AC1192" t="str">
            <v>NULL</v>
          </cell>
          <cell r="AD1192">
            <v>3</v>
          </cell>
          <cell r="AE1192" t="str">
            <v>NULL</v>
          </cell>
          <cell r="AF1192">
            <v>3</v>
          </cell>
          <cell r="AG1192">
            <v>3</v>
          </cell>
          <cell r="AH1192">
            <v>2</v>
          </cell>
          <cell r="AI1192">
            <v>3</v>
          </cell>
          <cell r="AJ1192" t="str">
            <v>NULL</v>
          </cell>
          <cell r="AK1192">
            <v>9</v>
          </cell>
          <cell r="AL1192">
            <v>9</v>
          </cell>
        </row>
        <row r="1193">
          <cell r="A1193">
            <v>139405</v>
          </cell>
          <cell r="B1193">
            <v>8054001</v>
          </cell>
          <cell r="C1193" t="str">
            <v>Dyke House Sports and Technology College</v>
          </cell>
          <cell r="D1193" t="str">
            <v>North East</v>
          </cell>
          <cell r="E1193" t="str">
            <v>North East, Yorkshire and the Humber</v>
          </cell>
          <cell r="F1193" t="str">
            <v>Hartlepool</v>
          </cell>
          <cell r="G1193" t="str">
            <v>Hartlepool</v>
          </cell>
          <cell r="H1193" t="str">
            <v>TS24 8NQ</v>
          </cell>
          <cell r="I1193" t="str">
            <v>Academy Sponsor Led</v>
          </cell>
          <cell r="J1193" t="str">
            <v>Secondary</v>
          </cell>
          <cell r="K1193" t="str">
            <v>Has a sixth form</v>
          </cell>
          <cell r="L1193">
            <v>10001747</v>
          </cell>
          <cell r="M1193">
            <v>42284</v>
          </cell>
          <cell r="N1193">
            <v>42285</v>
          </cell>
          <cell r="O1193" t="str">
            <v>Academy First Section 5</v>
          </cell>
          <cell r="P1193" t="str">
            <v>Schools - S5</v>
          </cell>
          <cell r="Q1193" t="str">
            <v>NULL</v>
          </cell>
          <cell r="R1193">
            <v>2</v>
          </cell>
          <cell r="S1193" t="str">
            <v>NULL</v>
          </cell>
          <cell r="T1193">
            <v>2</v>
          </cell>
          <cell r="U1193">
            <v>2</v>
          </cell>
          <cell r="V1193">
            <v>1</v>
          </cell>
          <cell r="W1193">
            <v>2</v>
          </cell>
          <cell r="X1193" t="str">
            <v>NULL</v>
          </cell>
          <cell r="Y1193" t="str">
            <v>NULL</v>
          </cell>
          <cell r="Z1193">
            <v>2</v>
          </cell>
          <cell r="AA1193" t="str">
            <v>NULL</v>
          </cell>
          <cell r="AB1193" t="str">
            <v>NULL</v>
          </cell>
          <cell r="AC1193" t="str">
            <v>NULL</v>
          </cell>
          <cell r="AD1193" t="str">
            <v>NULL</v>
          </cell>
          <cell r="AE1193" t="str">
            <v>NULL</v>
          </cell>
          <cell r="AF1193" t="str">
            <v>NULL</v>
          </cell>
          <cell r="AG1193" t="str">
            <v>NULL</v>
          </cell>
          <cell r="AH1193" t="str">
            <v>NULL</v>
          </cell>
          <cell r="AI1193" t="str">
            <v>NULL</v>
          </cell>
          <cell r="AJ1193" t="str">
            <v>NULL</v>
          </cell>
          <cell r="AK1193" t="str">
            <v>NULL</v>
          </cell>
          <cell r="AL1193" t="str">
            <v>NULL</v>
          </cell>
        </row>
        <row r="1194">
          <cell r="A1194">
            <v>139456</v>
          </cell>
          <cell r="B1194">
            <v>3524766</v>
          </cell>
          <cell r="C1194" t="str">
            <v>Saint Paul's Catholic High School</v>
          </cell>
          <cell r="D1194" t="str">
            <v>North West</v>
          </cell>
          <cell r="E1194" t="str">
            <v>North West</v>
          </cell>
          <cell r="F1194" t="str">
            <v>Manchester</v>
          </cell>
          <cell r="G1194" t="str">
            <v>Wythenshawe and Sale East</v>
          </cell>
          <cell r="H1194" t="str">
            <v>M23 2YS</v>
          </cell>
          <cell r="I1194" t="str">
            <v>Academy Converter</v>
          </cell>
          <cell r="J1194" t="str">
            <v>Secondary</v>
          </cell>
          <cell r="K1194" t="str">
            <v>Does not have a sixth form</v>
          </cell>
          <cell r="L1194">
            <v>10003972</v>
          </cell>
          <cell r="M1194">
            <v>42270</v>
          </cell>
          <cell r="N1194">
            <v>42270</v>
          </cell>
          <cell r="O1194" t="str">
            <v>Schools with Serious Weaknesses Visit 2</v>
          </cell>
          <cell r="P1194" t="str">
            <v>Schools - S8</v>
          </cell>
          <cell r="Q1194">
            <v>105579</v>
          </cell>
          <cell r="R1194" t="str">
            <v>NULL</v>
          </cell>
          <cell r="S1194" t="str">
            <v>NULL</v>
          </cell>
          <cell r="T1194" t="str">
            <v>NULL</v>
          </cell>
          <cell r="U1194" t="str">
            <v>NULL</v>
          </cell>
          <cell r="V1194" t="str">
            <v>NULL</v>
          </cell>
          <cell r="W1194" t="str">
            <v>NULL</v>
          </cell>
          <cell r="X1194" t="str">
            <v>NULL</v>
          </cell>
          <cell r="Y1194" t="str">
            <v>NULL</v>
          </cell>
          <cell r="Z1194" t="str">
            <v>NULL</v>
          </cell>
          <cell r="AA1194" t="str">
            <v>NULL</v>
          </cell>
          <cell r="AB1194" t="str">
            <v>NULL</v>
          </cell>
          <cell r="AC1194" t="str">
            <v>NULL</v>
          </cell>
          <cell r="AD1194">
            <v>4</v>
          </cell>
          <cell r="AE1194" t="str">
            <v>SWK</v>
          </cell>
          <cell r="AF1194">
            <v>4</v>
          </cell>
          <cell r="AG1194">
            <v>4</v>
          </cell>
          <cell r="AH1194">
            <v>3</v>
          </cell>
          <cell r="AI1194">
            <v>3</v>
          </cell>
          <cell r="AJ1194" t="str">
            <v>NULL</v>
          </cell>
          <cell r="AK1194">
            <v>9</v>
          </cell>
          <cell r="AL1194">
            <v>9</v>
          </cell>
        </row>
        <row r="1195">
          <cell r="A1195">
            <v>139463</v>
          </cell>
          <cell r="B1195">
            <v>9283204</v>
          </cell>
          <cell r="C1195" t="str">
            <v>St Mary's Church of England Primary School, Burton Latimer</v>
          </cell>
          <cell r="D1195" t="str">
            <v>East Midlands</v>
          </cell>
          <cell r="E1195" t="str">
            <v>East Midlands</v>
          </cell>
          <cell r="F1195" t="str">
            <v>Northamptonshire</v>
          </cell>
          <cell r="G1195" t="str">
            <v>Kettering</v>
          </cell>
          <cell r="H1195" t="str">
            <v>NN15 5RL</v>
          </cell>
          <cell r="I1195" t="str">
            <v>Academy Converter</v>
          </cell>
          <cell r="J1195" t="str">
            <v>Primary</v>
          </cell>
          <cell r="K1195" t="str">
            <v>Does not have a sixth form</v>
          </cell>
          <cell r="L1195">
            <v>10006361</v>
          </cell>
          <cell r="M1195">
            <v>42269</v>
          </cell>
          <cell r="N1195">
            <v>42269</v>
          </cell>
          <cell r="O1195" t="str">
            <v>Requires Improvement monitoring Visit 1</v>
          </cell>
          <cell r="P1195" t="str">
            <v>Schools - S8</v>
          </cell>
          <cell r="Q1195">
            <v>122015</v>
          </cell>
          <cell r="R1195" t="str">
            <v>NULL</v>
          </cell>
          <cell r="S1195" t="str">
            <v>NULL</v>
          </cell>
          <cell r="T1195" t="str">
            <v>NULL</v>
          </cell>
          <cell r="U1195" t="str">
            <v>NULL</v>
          </cell>
          <cell r="V1195" t="str">
            <v>NULL</v>
          </cell>
          <cell r="W1195" t="str">
            <v>NULL</v>
          </cell>
          <cell r="X1195" t="str">
            <v>NULL</v>
          </cell>
          <cell r="Y1195" t="str">
            <v>NULL</v>
          </cell>
          <cell r="Z1195" t="str">
            <v>NULL</v>
          </cell>
          <cell r="AA1195" t="str">
            <v>NULL</v>
          </cell>
          <cell r="AB1195" t="str">
            <v>NULL</v>
          </cell>
          <cell r="AC1195" t="str">
            <v>NULL</v>
          </cell>
          <cell r="AD1195">
            <v>3</v>
          </cell>
          <cell r="AE1195" t="str">
            <v>NULL</v>
          </cell>
          <cell r="AF1195">
            <v>3</v>
          </cell>
          <cell r="AG1195">
            <v>3</v>
          </cell>
          <cell r="AH1195">
            <v>2</v>
          </cell>
          <cell r="AI1195">
            <v>3</v>
          </cell>
          <cell r="AJ1195" t="str">
            <v>NULL</v>
          </cell>
          <cell r="AK1195">
            <v>2</v>
          </cell>
          <cell r="AL1195">
            <v>9</v>
          </cell>
        </row>
        <row r="1196">
          <cell r="A1196">
            <v>139474</v>
          </cell>
          <cell r="B1196">
            <v>3804013</v>
          </cell>
          <cell r="C1196" t="str">
            <v>One In A Million Free School</v>
          </cell>
          <cell r="D1196" t="str">
            <v>Yorkshire and the Humber</v>
          </cell>
          <cell r="E1196" t="str">
            <v>North East, Yorkshire and the Humber</v>
          </cell>
          <cell r="F1196" t="str">
            <v>Bradford</v>
          </cell>
          <cell r="G1196" t="str">
            <v>Bradford West</v>
          </cell>
          <cell r="H1196" t="str">
            <v>BD8 7DY</v>
          </cell>
          <cell r="I1196" t="str">
            <v>Free School</v>
          </cell>
          <cell r="J1196" t="str">
            <v>Secondary</v>
          </cell>
          <cell r="K1196" t="str">
            <v>Has a sixth form</v>
          </cell>
          <cell r="L1196" t="str">
            <v>ITS450067</v>
          </cell>
          <cell r="M1196">
            <v>42185</v>
          </cell>
          <cell r="N1196">
            <v>42269</v>
          </cell>
          <cell r="O1196" t="str">
            <v>S5 Inspection</v>
          </cell>
          <cell r="P1196" t="str">
            <v>Schools - S5</v>
          </cell>
          <cell r="Q1196" t="str">
            <v>NULL</v>
          </cell>
          <cell r="R1196">
            <v>3</v>
          </cell>
          <cell r="S1196" t="str">
            <v>NULL</v>
          </cell>
          <cell r="T1196">
            <v>2</v>
          </cell>
          <cell r="U1196">
            <v>2</v>
          </cell>
          <cell r="V1196" t="str">
            <v>NULL</v>
          </cell>
          <cell r="W1196">
            <v>2</v>
          </cell>
          <cell r="X1196">
            <v>3</v>
          </cell>
          <cell r="Y1196">
            <v>9</v>
          </cell>
          <cell r="Z1196">
            <v>9</v>
          </cell>
          <cell r="AA1196" t="str">
            <v>NULL</v>
          </cell>
          <cell r="AB1196" t="str">
            <v>NULL</v>
          </cell>
          <cell r="AC1196" t="str">
            <v>NULL</v>
          </cell>
          <cell r="AD1196" t="str">
            <v>NULL</v>
          </cell>
          <cell r="AE1196" t="str">
            <v>NULL</v>
          </cell>
          <cell r="AF1196" t="str">
            <v>NULL</v>
          </cell>
          <cell r="AG1196" t="str">
            <v>NULL</v>
          </cell>
          <cell r="AH1196" t="str">
            <v>NULL</v>
          </cell>
          <cell r="AI1196" t="str">
            <v>NULL</v>
          </cell>
          <cell r="AJ1196" t="str">
            <v>NULL</v>
          </cell>
          <cell r="AK1196" t="str">
            <v>NULL</v>
          </cell>
          <cell r="AL1196" t="str">
            <v>NULL</v>
          </cell>
        </row>
        <row r="1197">
          <cell r="A1197">
            <v>139487</v>
          </cell>
          <cell r="B1197">
            <v>9264084</v>
          </cell>
          <cell r="C1197" t="str">
            <v>Taverham High School</v>
          </cell>
          <cell r="D1197" t="str">
            <v>East of England</v>
          </cell>
          <cell r="E1197" t="str">
            <v>East of England</v>
          </cell>
          <cell r="F1197" t="str">
            <v>Norfolk</v>
          </cell>
          <cell r="G1197" t="str">
            <v>Broadland</v>
          </cell>
          <cell r="H1197" t="str">
            <v>NR8 6HP</v>
          </cell>
          <cell r="I1197" t="str">
            <v>Academy Converter</v>
          </cell>
          <cell r="J1197" t="str">
            <v>Secondary</v>
          </cell>
          <cell r="K1197" t="str">
            <v>Has a sixth form</v>
          </cell>
          <cell r="L1197">
            <v>10006978</v>
          </cell>
          <cell r="M1197">
            <v>42270</v>
          </cell>
          <cell r="N1197">
            <v>42270</v>
          </cell>
          <cell r="O1197" t="str">
            <v>Section 8 Inspection due to Parental Complaint</v>
          </cell>
          <cell r="P1197" t="str">
            <v>Schools - S8</v>
          </cell>
          <cell r="Q1197">
            <v>121181</v>
          </cell>
          <cell r="R1197" t="str">
            <v>NULL</v>
          </cell>
          <cell r="S1197" t="str">
            <v>NULL</v>
          </cell>
          <cell r="T1197" t="str">
            <v>NULL</v>
          </cell>
          <cell r="U1197" t="str">
            <v>NULL</v>
          </cell>
          <cell r="V1197" t="str">
            <v>NULL</v>
          </cell>
          <cell r="W1197" t="str">
            <v>NULL</v>
          </cell>
          <cell r="X1197" t="str">
            <v>NULL</v>
          </cell>
          <cell r="Y1197" t="str">
            <v>NULL</v>
          </cell>
          <cell r="Z1197" t="str">
            <v>NULL</v>
          </cell>
          <cell r="AA1197" t="str">
            <v>NULL</v>
          </cell>
          <cell r="AB1197" t="str">
            <v>NULL</v>
          </cell>
          <cell r="AC1197" t="str">
            <v>NULL</v>
          </cell>
          <cell r="AD1197">
            <v>2</v>
          </cell>
          <cell r="AE1197" t="str">
            <v>NULL</v>
          </cell>
          <cell r="AF1197">
            <v>2</v>
          </cell>
          <cell r="AG1197">
            <v>2</v>
          </cell>
          <cell r="AH1197">
            <v>1</v>
          </cell>
          <cell r="AI1197">
            <v>2</v>
          </cell>
          <cell r="AJ1197" t="str">
            <v>NULL</v>
          </cell>
          <cell r="AK1197" t="str">
            <v>NULL</v>
          </cell>
          <cell r="AL1197" t="str">
            <v>NULL</v>
          </cell>
        </row>
        <row r="1198">
          <cell r="A1198">
            <v>139496</v>
          </cell>
          <cell r="B1198">
            <v>8515211</v>
          </cell>
          <cell r="C1198" t="str">
            <v>Lyndhurst Junior School</v>
          </cell>
          <cell r="D1198" t="str">
            <v>South East</v>
          </cell>
          <cell r="E1198" t="str">
            <v>South East</v>
          </cell>
          <cell r="F1198" t="str">
            <v>Portsmouth</v>
          </cell>
          <cell r="G1198" t="str">
            <v>Portsmouth North</v>
          </cell>
          <cell r="H1198" t="str">
            <v>PO2 0NT</v>
          </cell>
          <cell r="I1198" t="str">
            <v>Academy Converter</v>
          </cell>
          <cell r="J1198" t="str">
            <v>Primary</v>
          </cell>
          <cell r="K1198" t="str">
            <v>Does not have a sixth form</v>
          </cell>
          <cell r="L1198">
            <v>10007308</v>
          </cell>
          <cell r="M1198">
            <v>42270</v>
          </cell>
          <cell r="N1198">
            <v>42270</v>
          </cell>
          <cell r="O1198" t="str">
            <v>Requires Improvement monitoring Visit 1</v>
          </cell>
          <cell r="P1198" t="str">
            <v>Schools - S8</v>
          </cell>
          <cell r="Q1198">
            <v>116491</v>
          </cell>
          <cell r="R1198" t="str">
            <v>NULL</v>
          </cell>
          <cell r="S1198" t="str">
            <v>NULL</v>
          </cell>
          <cell r="T1198" t="str">
            <v>NULL</v>
          </cell>
          <cell r="U1198" t="str">
            <v>NULL</v>
          </cell>
          <cell r="V1198" t="str">
            <v>NULL</v>
          </cell>
          <cell r="W1198" t="str">
            <v>NULL</v>
          </cell>
          <cell r="X1198" t="str">
            <v>NULL</v>
          </cell>
          <cell r="Y1198" t="str">
            <v>NULL</v>
          </cell>
          <cell r="Z1198" t="str">
            <v>NULL</v>
          </cell>
          <cell r="AA1198" t="str">
            <v>NULL</v>
          </cell>
          <cell r="AB1198" t="str">
            <v>NULL</v>
          </cell>
          <cell r="AC1198" t="str">
            <v>NULL</v>
          </cell>
          <cell r="AD1198">
            <v>3</v>
          </cell>
          <cell r="AE1198" t="str">
            <v>NULL</v>
          </cell>
          <cell r="AF1198">
            <v>3</v>
          </cell>
          <cell r="AG1198">
            <v>3</v>
          </cell>
          <cell r="AH1198">
            <v>3</v>
          </cell>
          <cell r="AI1198">
            <v>3</v>
          </cell>
          <cell r="AJ1198" t="str">
            <v>NULL</v>
          </cell>
          <cell r="AK1198">
            <v>9</v>
          </cell>
          <cell r="AL1198">
            <v>9</v>
          </cell>
        </row>
        <row r="1199">
          <cell r="A1199">
            <v>139526</v>
          </cell>
          <cell r="B1199">
            <v>3307063</v>
          </cell>
          <cell r="C1199" t="str">
            <v>James Brindley School</v>
          </cell>
          <cell r="D1199" t="str">
            <v>West Midlands</v>
          </cell>
          <cell r="E1199" t="str">
            <v>West Midlands</v>
          </cell>
          <cell r="F1199" t="str">
            <v>Birmingham</v>
          </cell>
          <cell r="G1199" t="str">
            <v>Birmingham, Ladywood</v>
          </cell>
          <cell r="H1199" t="str">
            <v>B15 2AF</v>
          </cell>
          <cell r="I1199" t="str">
            <v>Academy Special Converter</v>
          </cell>
          <cell r="J1199" t="str">
            <v>Special</v>
          </cell>
          <cell r="K1199" t="str">
            <v>Has a sixth form</v>
          </cell>
          <cell r="L1199">
            <v>10003973</v>
          </cell>
          <cell r="M1199">
            <v>42332</v>
          </cell>
          <cell r="N1199">
            <v>42333</v>
          </cell>
          <cell r="O1199" t="str">
            <v>Schools into Special Measures Visit 2</v>
          </cell>
          <cell r="P1199" t="str">
            <v>Schools - S8</v>
          </cell>
          <cell r="Q1199">
            <v>131473</v>
          </cell>
          <cell r="R1199" t="str">
            <v>NULL</v>
          </cell>
          <cell r="S1199" t="str">
            <v>NULL</v>
          </cell>
          <cell r="T1199" t="str">
            <v>NULL</v>
          </cell>
          <cell r="U1199" t="str">
            <v>NULL</v>
          </cell>
          <cell r="V1199" t="str">
            <v>NULL</v>
          </cell>
          <cell r="W1199" t="str">
            <v>NULL</v>
          </cell>
          <cell r="X1199" t="str">
            <v>NULL</v>
          </cell>
          <cell r="Y1199" t="str">
            <v>NULL</v>
          </cell>
          <cell r="Z1199" t="str">
            <v>NULL</v>
          </cell>
          <cell r="AA1199" t="str">
            <v>NULL</v>
          </cell>
          <cell r="AB1199" t="str">
            <v>NULL</v>
          </cell>
          <cell r="AC1199" t="str">
            <v>NULL</v>
          </cell>
          <cell r="AD1199">
            <v>4</v>
          </cell>
          <cell r="AE1199" t="str">
            <v>SM</v>
          </cell>
          <cell r="AF1199">
            <v>3</v>
          </cell>
          <cell r="AG1199">
            <v>3</v>
          </cell>
          <cell r="AH1199">
            <v>4</v>
          </cell>
          <cell r="AI1199">
            <v>4</v>
          </cell>
          <cell r="AJ1199" t="str">
            <v>NULL</v>
          </cell>
          <cell r="AK1199">
            <v>9</v>
          </cell>
          <cell r="AL1199">
            <v>9</v>
          </cell>
        </row>
        <row r="1200">
          <cell r="A1200">
            <v>139528</v>
          </cell>
          <cell r="B1200">
            <v>9314145</v>
          </cell>
          <cell r="C1200" t="str">
            <v>St Gregory the Great Catholic School</v>
          </cell>
          <cell r="D1200" t="str">
            <v>South East</v>
          </cell>
          <cell r="E1200" t="str">
            <v>South East</v>
          </cell>
          <cell r="F1200" t="str">
            <v>Oxfordshire</v>
          </cell>
          <cell r="G1200" t="str">
            <v>Oxford East</v>
          </cell>
          <cell r="H1200" t="str">
            <v>OX4 3DR</v>
          </cell>
          <cell r="I1200" t="str">
            <v>Academy Converter</v>
          </cell>
          <cell r="J1200" t="str">
            <v>Secondary</v>
          </cell>
          <cell r="K1200" t="str">
            <v>Has a sixth form</v>
          </cell>
          <cell r="L1200">
            <v>10009953</v>
          </cell>
          <cell r="M1200">
            <v>42352</v>
          </cell>
          <cell r="N1200">
            <v>42352</v>
          </cell>
          <cell r="O1200" t="str">
            <v>Requires Improvement monitoring Visit 1</v>
          </cell>
          <cell r="P1200" t="str">
            <v>Schools - S8</v>
          </cell>
          <cell r="Q1200">
            <v>133644</v>
          </cell>
          <cell r="R1200" t="str">
            <v>NULL</v>
          </cell>
          <cell r="S1200" t="str">
            <v>NULL</v>
          </cell>
          <cell r="T1200" t="str">
            <v>NULL</v>
          </cell>
          <cell r="U1200" t="str">
            <v>NULL</v>
          </cell>
          <cell r="V1200" t="str">
            <v>NULL</v>
          </cell>
          <cell r="W1200" t="str">
            <v>NULL</v>
          </cell>
          <cell r="X1200" t="str">
            <v>NULL</v>
          </cell>
          <cell r="Y1200" t="str">
            <v>NULL</v>
          </cell>
          <cell r="Z1200" t="str">
            <v>NULL</v>
          </cell>
          <cell r="AA1200" t="str">
            <v>NULL</v>
          </cell>
          <cell r="AB1200" t="str">
            <v>NULL</v>
          </cell>
          <cell r="AC1200" t="str">
            <v>NULL</v>
          </cell>
          <cell r="AD1200">
            <v>3</v>
          </cell>
          <cell r="AE1200" t="str">
            <v>NULL</v>
          </cell>
          <cell r="AF1200">
            <v>3</v>
          </cell>
          <cell r="AG1200">
            <v>3</v>
          </cell>
          <cell r="AH1200">
            <v>3</v>
          </cell>
          <cell r="AI1200">
            <v>3</v>
          </cell>
          <cell r="AJ1200" t="str">
            <v>NULL</v>
          </cell>
          <cell r="AK1200">
            <v>2</v>
          </cell>
          <cell r="AL1200">
            <v>2</v>
          </cell>
        </row>
        <row r="1201">
          <cell r="A1201">
            <v>139536</v>
          </cell>
          <cell r="B1201">
            <v>8944425</v>
          </cell>
          <cell r="C1201" t="str">
            <v>Lakeside Academy</v>
          </cell>
          <cell r="D1201" t="str">
            <v>West Midlands</v>
          </cell>
          <cell r="E1201" t="str">
            <v>West Midlands</v>
          </cell>
          <cell r="F1201" t="str">
            <v>Telford and Wrekin</v>
          </cell>
          <cell r="G1201" t="str">
            <v>Telford</v>
          </cell>
          <cell r="H1201" t="str">
            <v>TF3 1FA</v>
          </cell>
          <cell r="I1201" t="str">
            <v>Academy Converter</v>
          </cell>
          <cell r="J1201" t="str">
            <v>Secondary</v>
          </cell>
          <cell r="K1201" t="str">
            <v>Has a sixth form</v>
          </cell>
          <cell r="L1201">
            <v>10004091</v>
          </cell>
          <cell r="M1201">
            <v>42312</v>
          </cell>
          <cell r="N1201">
            <v>42313</v>
          </cell>
          <cell r="O1201" t="str">
            <v>Schools into Special Measures Visit 2</v>
          </cell>
          <cell r="P1201" t="str">
            <v>Schools - S8</v>
          </cell>
          <cell r="Q1201">
            <v>123582</v>
          </cell>
          <cell r="R1201" t="str">
            <v>NULL</v>
          </cell>
          <cell r="S1201" t="str">
            <v>NULL</v>
          </cell>
          <cell r="T1201" t="str">
            <v>NULL</v>
          </cell>
          <cell r="U1201" t="str">
            <v>NULL</v>
          </cell>
          <cell r="V1201" t="str">
            <v>NULL</v>
          </cell>
          <cell r="W1201" t="str">
            <v>NULL</v>
          </cell>
          <cell r="X1201" t="str">
            <v>NULL</v>
          </cell>
          <cell r="Y1201" t="str">
            <v>NULL</v>
          </cell>
          <cell r="Z1201" t="str">
            <v>NULL</v>
          </cell>
          <cell r="AA1201" t="str">
            <v>NULL</v>
          </cell>
          <cell r="AB1201" t="str">
            <v>NULL</v>
          </cell>
          <cell r="AC1201" t="str">
            <v>NULL</v>
          </cell>
          <cell r="AD1201">
            <v>4</v>
          </cell>
          <cell r="AE1201" t="str">
            <v>SM</v>
          </cell>
          <cell r="AF1201">
            <v>4</v>
          </cell>
          <cell r="AG1201">
            <v>4</v>
          </cell>
          <cell r="AH1201">
            <v>4</v>
          </cell>
          <cell r="AI1201">
            <v>4</v>
          </cell>
          <cell r="AJ1201" t="str">
            <v>NULL</v>
          </cell>
          <cell r="AK1201">
            <v>9</v>
          </cell>
          <cell r="AL1201">
            <v>9</v>
          </cell>
        </row>
        <row r="1202">
          <cell r="A1202">
            <v>139538</v>
          </cell>
          <cell r="B1202">
            <v>3944607</v>
          </cell>
          <cell r="C1202" t="str">
            <v>St Aidan's Catholic Academy</v>
          </cell>
          <cell r="D1202" t="str">
            <v>North East</v>
          </cell>
          <cell r="E1202" t="str">
            <v>North East, Yorkshire and the Humber</v>
          </cell>
          <cell r="F1202" t="str">
            <v>Sunderland</v>
          </cell>
          <cell r="G1202" t="str">
            <v>Sunderland Central</v>
          </cell>
          <cell r="H1202" t="str">
            <v>SR2 7HJ</v>
          </cell>
          <cell r="I1202" t="str">
            <v>Academy Converter</v>
          </cell>
          <cell r="J1202" t="str">
            <v>Secondary</v>
          </cell>
          <cell r="K1202" t="str">
            <v>Has a sixth form</v>
          </cell>
          <cell r="L1202">
            <v>10008327</v>
          </cell>
          <cell r="M1202">
            <v>42352</v>
          </cell>
          <cell r="N1202">
            <v>42353</v>
          </cell>
          <cell r="O1202" t="str">
            <v>Section 8 Inspection due to Parental Complaint</v>
          </cell>
          <cell r="P1202" t="str">
            <v>Schools - S8 deemed S5</v>
          </cell>
          <cell r="Q1202">
            <v>108869</v>
          </cell>
          <cell r="R1202">
            <v>3</v>
          </cell>
          <cell r="S1202" t="str">
            <v>NULL</v>
          </cell>
          <cell r="T1202">
            <v>3</v>
          </cell>
          <cell r="U1202">
            <v>3</v>
          </cell>
          <cell r="V1202">
            <v>2</v>
          </cell>
          <cell r="W1202">
            <v>3</v>
          </cell>
          <cell r="X1202" t="str">
            <v>NULL</v>
          </cell>
          <cell r="Y1202" t="str">
            <v>NULL</v>
          </cell>
          <cell r="Z1202">
            <v>3</v>
          </cell>
          <cell r="AA1202" t="str">
            <v>NULL</v>
          </cell>
          <cell r="AB1202" t="str">
            <v>NULL</v>
          </cell>
          <cell r="AC1202" t="str">
            <v>NULL</v>
          </cell>
          <cell r="AD1202">
            <v>2</v>
          </cell>
          <cell r="AE1202" t="str">
            <v>NULL</v>
          </cell>
          <cell r="AF1202">
            <v>2</v>
          </cell>
          <cell r="AG1202">
            <v>2</v>
          </cell>
          <cell r="AH1202">
            <v>2</v>
          </cell>
          <cell r="AI1202">
            <v>2</v>
          </cell>
          <cell r="AJ1202" t="str">
            <v>NULL</v>
          </cell>
          <cell r="AK1202" t="str">
            <v>NULL</v>
          </cell>
          <cell r="AL1202" t="str">
            <v>NULL</v>
          </cell>
        </row>
        <row r="1203">
          <cell r="A1203">
            <v>139568</v>
          </cell>
          <cell r="B1203">
            <v>3842006</v>
          </cell>
          <cell r="C1203" t="str">
            <v>Havercroft Academy</v>
          </cell>
          <cell r="D1203" t="str">
            <v>Yorkshire and the Humber</v>
          </cell>
          <cell r="E1203" t="str">
            <v>North East, Yorkshire and the Humber</v>
          </cell>
          <cell r="F1203" t="str">
            <v>Wakefield</v>
          </cell>
          <cell r="G1203" t="str">
            <v>Hemsworth</v>
          </cell>
          <cell r="H1203" t="str">
            <v>WF4 2BE</v>
          </cell>
          <cell r="I1203" t="str">
            <v>Academy Sponsor Led</v>
          </cell>
          <cell r="J1203" t="str">
            <v>Primary</v>
          </cell>
          <cell r="K1203" t="str">
            <v>Does not have a sixth form</v>
          </cell>
          <cell r="L1203">
            <v>10006801</v>
          </cell>
          <cell r="M1203">
            <v>42342</v>
          </cell>
          <cell r="N1203">
            <v>42342</v>
          </cell>
          <cell r="O1203" t="str">
            <v>Requires Improvement monitoring Visit 1</v>
          </cell>
          <cell r="P1203" t="str">
            <v>Schools - S8</v>
          </cell>
          <cell r="Q1203" t="str">
            <v>NULL</v>
          </cell>
          <cell r="R1203" t="str">
            <v>NULL</v>
          </cell>
          <cell r="S1203" t="str">
            <v>NULL</v>
          </cell>
          <cell r="T1203" t="str">
            <v>NULL</v>
          </cell>
          <cell r="U1203" t="str">
            <v>NULL</v>
          </cell>
          <cell r="V1203" t="str">
            <v>NULL</v>
          </cell>
          <cell r="W1203" t="str">
            <v>NULL</v>
          </cell>
          <cell r="X1203" t="str">
            <v>NULL</v>
          </cell>
          <cell r="Y1203" t="str">
            <v>NULL</v>
          </cell>
          <cell r="Z1203" t="str">
            <v>NULL</v>
          </cell>
          <cell r="AA1203" t="str">
            <v>NULL</v>
          </cell>
          <cell r="AB1203" t="str">
            <v>NULL</v>
          </cell>
          <cell r="AC1203" t="str">
            <v>NULL</v>
          </cell>
          <cell r="AD1203">
            <v>3</v>
          </cell>
          <cell r="AE1203" t="str">
            <v>NULL</v>
          </cell>
          <cell r="AF1203">
            <v>3</v>
          </cell>
          <cell r="AG1203">
            <v>3</v>
          </cell>
          <cell r="AH1203">
            <v>3</v>
          </cell>
          <cell r="AI1203">
            <v>3</v>
          </cell>
          <cell r="AJ1203" t="str">
            <v>NULL</v>
          </cell>
          <cell r="AK1203">
            <v>2</v>
          </cell>
          <cell r="AL1203">
            <v>9</v>
          </cell>
        </row>
        <row r="1204">
          <cell r="A1204">
            <v>139573</v>
          </cell>
          <cell r="B1204">
            <v>3842007</v>
          </cell>
          <cell r="C1204" t="str">
            <v>St Helen's CE Primary School</v>
          </cell>
          <cell r="D1204" t="str">
            <v>Yorkshire and the Humber</v>
          </cell>
          <cell r="E1204" t="str">
            <v>North East, Yorkshire and the Humber</v>
          </cell>
          <cell r="F1204" t="str">
            <v>Wakefield</v>
          </cell>
          <cell r="G1204" t="str">
            <v>Hemsworth</v>
          </cell>
          <cell r="H1204" t="str">
            <v>WF9 4EG</v>
          </cell>
          <cell r="I1204" t="str">
            <v>Academy Sponsor Led</v>
          </cell>
          <cell r="J1204" t="str">
            <v>Primary</v>
          </cell>
          <cell r="K1204" t="str">
            <v>Does not have a sixth form</v>
          </cell>
          <cell r="L1204">
            <v>10006719</v>
          </cell>
          <cell r="M1204">
            <v>42296</v>
          </cell>
          <cell r="N1204">
            <v>42296</v>
          </cell>
          <cell r="O1204" t="str">
            <v>Requires Improvement monitoring Visit 1</v>
          </cell>
          <cell r="P1204" t="str">
            <v>Schools - S8</v>
          </cell>
          <cell r="Q1204" t="str">
            <v>NULL</v>
          </cell>
          <cell r="R1204" t="str">
            <v>NULL</v>
          </cell>
          <cell r="S1204" t="str">
            <v>NULL</v>
          </cell>
          <cell r="T1204" t="str">
            <v>NULL</v>
          </cell>
          <cell r="U1204" t="str">
            <v>NULL</v>
          </cell>
          <cell r="V1204" t="str">
            <v>NULL</v>
          </cell>
          <cell r="W1204" t="str">
            <v>NULL</v>
          </cell>
          <cell r="X1204" t="str">
            <v>NULL</v>
          </cell>
          <cell r="Y1204" t="str">
            <v>NULL</v>
          </cell>
          <cell r="Z1204" t="str">
            <v>NULL</v>
          </cell>
          <cell r="AA1204" t="str">
            <v>NULL</v>
          </cell>
          <cell r="AB1204" t="str">
            <v>NULL</v>
          </cell>
          <cell r="AC1204" t="str">
            <v>NULL</v>
          </cell>
          <cell r="AD1204">
            <v>3</v>
          </cell>
          <cell r="AE1204" t="str">
            <v>NULL</v>
          </cell>
          <cell r="AF1204">
            <v>3</v>
          </cell>
          <cell r="AG1204">
            <v>3</v>
          </cell>
          <cell r="AH1204">
            <v>2</v>
          </cell>
          <cell r="AI1204">
            <v>3</v>
          </cell>
          <cell r="AJ1204" t="str">
            <v>NULL</v>
          </cell>
          <cell r="AK1204">
            <v>2</v>
          </cell>
          <cell r="AL1204">
            <v>9</v>
          </cell>
        </row>
        <row r="1205">
          <cell r="A1205">
            <v>139580</v>
          </cell>
          <cell r="B1205">
            <v>9262046</v>
          </cell>
          <cell r="C1205" t="str">
            <v>Woodlands Primary Academy</v>
          </cell>
          <cell r="D1205" t="str">
            <v>East of England</v>
          </cell>
          <cell r="E1205" t="str">
            <v>East of England</v>
          </cell>
          <cell r="F1205" t="str">
            <v>Norfolk</v>
          </cell>
          <cell r="G1205" t="str">
            <v>Great Yarmouth</v>
          </cell>
          <cell r="H1205" t="str">
            <v>NR31 8QQ</v>
          </cell>
          <cell r="I1205" t="str">
            <v>Academy Sponsor Led</v>
          </cell>
          <cell r="J1205" t="str">
            <v>Primary</v>
          </cell>
          <cell r="K1205" t="str">
            <v>Does not have a sixth form</v>
          </cell>
          <cell r="L1205">
            <v>10008593</v>
          </cell>
          <cell r="M1205">
            <v>42348</v>
          </cell>
          <cell r="N1205">
            <v>42348</v>
          </cell>
          <cell r="O1205" t="str">
            <v>Requires Improvement monitoring Visit 1</v>
          </cell>
          <cell r="P1205" t="str">
            <v>Schools - S8</v>
          </cell>
          <cell r="Q1205" t="str">
            <v>NULL</v>
          </cell>
          <cell r="R1205" t="str">
            <v>NULL</v>
          </cell>
          <cell r="S1205" t="str">
            <v>NULL</v>
          </cell>
          <cell r="T1205" t="str">
            <v>NULL</v>
          </cell>
          <cell r="U1205" t="str">
            <v>NULL</v>
          </cell>
          <cell r="V1205" t="str">
            <v>NULL</v>
          </cell>
          <cell r="W1205" t="str">
            <v>NULL</v>
          </cell>
          <cell r="X1205" t="str">
            <v>NULL</v>
          </cell>
          <cell r="Y1205" t="str">
            <v>NULL</v>
          </cell>
          <cell r="Z1205" t="str">
            <v>NULL</v>
          </cell>
          <cell r="AA1205" t="str">
            <v>NULL</v>
          </cell>
          <cell r="AB1205" t="str">
            <v>NULL</v>
          </cell>
          <cell r="AC1205" t="str">
            <v>NULL</v>
          </cell>
          <cell r="AD1205">
            <v>3</v>
          </cell>
          <cell r="AE1205" t="str">
            <v>NULL</v>
          </cell>
          <cell r="AF1205">
            <v>3</v>
          </cell>
          <cell r="AG1205">
            <v>3</v>
          </cell>
          <cell r="AH1205">
            <v>3</v>
          </cell>
          <cell r="AI1205">
            <v>3</v>
          </cell>
          <cell r="AJ1205" t="str">
            <v>NULL</v>
          </cell>
          <cell r="AK1205">
            <v>3</v>
          </cell>
          <cell r="AL1205">
            <v>9</v>
          </cell>
        </row>
        <row r="1206">
          <cell r="A1206">
            <v>139612</v>
          </cell>
          <cell r="B1206">
            <v>8212230</v>
          </cell>
          <cell r="C1206" t="str">
            <v>The Ferrars Academy</v>
          </cell>
          <cell r="D1206" t="str">
            <v>East of England</v>
          </cell>
          <cell r="E1206" t="str">
            <v>East of England</v>
          </cell>
          <cell r="F1206" t="str">
            <v>Luton</v>
          </cell>
          <cell r="G1206" t="str">
            <v>Luton North</v>
          </cell>
          <cell r="H1206" t="str">
            <v>LU4 0LL</v>
          </cell>
          <cell r="I1206" t="str">
            <v>Academy Converter</v>
          </cell>
          <cell r="J1206" t="str">
            <v>Primary</v>
          </cell>
          <cell r="K1206" t="str">
            <v>Does not have a sixth form</v>
          </cell>
          <cell r="L1206">
            <v>10007739</v>
          </cell>
          <cell r="M1206">
            <v>42338</v>
          </cell>
          <cell r="N1206">
            <v>42338</v>
          </cell>
          <cell r="O1206" t="str">
            <v>Requires Improvement monitoring Visit 1</v>
          </cell>
          <cell r="P1206" t="str">
            <v>Schools - S8</v>
          </cell>
          <cell r="Q1206">
            <v>109539</v>
          </cell>
          <cell r="R1206" t="str">
            <v>NULL</v>
          </cell>
          <cell r="S1206" t="str">
            <v>NULL</v>
          </cell>
          <cell r="T1206" t="str">
            <v>NULL</v>
          </cell>
          <cell r="U1206" t="str">
            <v>NULL</v>
          </cell>
          <cell r="V1206" t="str">
            <v>NULL</v>
          </cell>
          <cell r="W1206" t="str">
            <v>NULL</v>
          </cell>
          <cell r="X1206" t="str">
            <v>NULL</v>
          </cell>
          <cell r="Y1206" t="str">
            <v>NULL</v>
          </cell>
          <cell r="Z1206" t="str">
            <v>NULL</v>
          </cell>
          <cell r="AA1206" t="str">
            <v>NULL</v>
          </cell>
          <cell r="AB1206" t="str">
            <v>NULL</v>
          </cell>
          <cell r="AC1206" t="str">
            <v>NULL</v>
          </cell>
          <cell r="AD1206">
            <v>3</v>
          </cell>
          <cell r="AE1206" t="str">
            <v>NULL</v>
          </cell>
          <cell r="AF1206">
            <v>3</v>
          </cell>
          <cell r="AG1206">
            <v>3</v>
          </cell>
          <cell r="AH1206">
            <v>2</v>
          </cell>
          <cell r="AI1206">
            <v>3</v>
          </cell>
          <cell r="AJ1206" t="str">
            <v>NULL</v>
          </cell>
          <cell r="AK1206">
            <v>3</v>
          </cell>
          <cell r="AL1206">
            <v>9</v>
          </cell>
        </row>
        <row r="1207">
          <cell r="A1207">
            <v>139614</v>
          </cell>
          <cell r="B1207">
            <v>3404611</v>
          </cell>
          <cell r="C1207" t="str">
            <v>Halewood Academy</v>
          </cell>
          <cell r="D1207" t="str">
            <v>North West</v>
          </cell>
          <cell r="E1207" t="str">
            <v>North West</v>
          </cell>
          <cell r="F1207" t="str">
            <v>Knowsley</v>
          </cell>
          <cell r="G1207" t="str">
            <v>Garston and Halewood</v>
          </cell>
          <cell r="H1207" t="str">
            <v>L26 1UU</v>
          </cell>
          <cell r="I1207" t="str">
            <v>Academy Converter</v>
          </cell>
          <cell r="J1207" t="str">
            <v>Secondary</v>
          </cell>
          <cell r="K1207" t="str">
            <v>Has a sixth form</v>
          </cell>
          <cell r="L1207">
            <v>10006284</v>
          </cell>
          <cell r="M1207">
            <v>42340</v>
          </cell>
          <cell r="N1207">
            <v>42341</v>
          </cell>
          <cell r="O1207" t="str">
            <v>Schools into Special Measures Visit 2</v>
          </cell>
          <cell r="P1207" t="str">
            <v>Schools - S8</v>
          </cell>
          <cell r="Q1207">
            <v>135475</v>
          </cell>
          <cell r="R1207" t="str">
            <v>NULL</v>
          </cell>
          <cell r="S1207" t="str">
            <v>NULL</v>
          </cell>
          <cell r="T1207" t="str">
            <v>NULL</v>
          </cell>
          <cell r="U1207" t="str">
            <v>NULL</v>
          </cell>
          <cell r="V1207" t="str">
            <v>NULL</v>
          </cell>
          <cell r="W1207" t="str">
            <v>NULL</v>
          </cell>
          <cell r="X1207" t="str">
            <v>NULL</v>
          </cell>
          <cell r="Y1207" t="str">
            <v>NULL</v>
          </cell>
          <cell r="Z1207" t="str">
            <v>NULL</v>
          </cell>
          <cell r="AA1207" t="str">
            <v>NULL</v>
          </cell>
          <cell r="AB1207" t="str">
            <v>NULL</v>
          </cell>
          <cell r="AC1207" t="str">
            <v>NULL</v>
          </cell>
          <cell r="AD1207">
            <v>4</v>
          </cell>
          <cell r="AE1207" t="str">
            <v>SM</v>
          </cell>
          <cell r="AF1207">
            <v>4</v>
          </cell>
          <cell r="AG1207">
            <v>4</v>
          </cell>
          <cell r="AH1207">
            <v>3</v>
          </cell>
          <cell r="AI1207">
            <v>4</v>
          </cell>
          <cell r="AJ1207" t="str">
            <v>NULL</v>
          </cell>
          <cell r="AK1207">
            <v>9</v>
          </cell>
          <cell r="AL1207">
            <v>3</v>
          </cell>
        </row>
        <row r="1208">
          <cell r="A1208">
            <v>139623</v>
          </cell>
          <cell r="B1208">
            <v>9255421</v>
          </cell>
          <cell r="C1208" t="str">
            <v>St Peter and St Paul, Catholic Voluntary Academy</v>
          </cell>
          <cell r="D1208" t="str">
            <v>East Midlands</v>
          </cell>
          <cell r="E1208" t="str">
            <v>East Midlands</v>
          </cell>
          <cell r="F1208" t="str">
            <v>Lincolnshire</v>
          </cell>
          <cell r="G1208" t="str">
            <v>Lincoln</v>
          </cell>
          <cell r="H1208" t="str">
            <v>LN6 7SX</v>
          </cell>
          <cell r="I1208" t="str">
            <v>Academy Converter</v>
          </cell>
          <cell r="J1208" t="str">
            <v>Secondary</v>
          </cell>
          <cell r="K1208" t="str">
            <v>Has a sixth form</v>
          </cell>
          <cell r="L1208">
            <v>10006590</v>
          </cell>
          <cell r="M1208">
            <v>42319</v>
          </cell>
          <cell r="N1208">
            <v>42319</v>
          </cell>
          <cell r="O1208" t="str">
            <v>Requires Improvement monitoring Visit 2</v>
          </cell>
          <cell r="P1208" t="str">
            <v>Schools - S8</v>
          </cell>
          <cell r="Q1208">
            <v>120717</v>
          </cell>
          <cell r="R1208" t="str">
            <v>NULL</v>
          </cell>
          <cell r="S1208" t="str">
            <v>NULL</v>
          </cell>
          <cell r="T1208" t="str">
            <v>NULL</v>
          </cell>
          <cell r="U1208" t="str">
            <v>NULL</v>
          </cell>
          <cell r="V1208" t="str">
            <v>NULL</v>
          </cell>
          <cell r="W1208" t="str">
            <v>NULL</v>
          </cell>
          <cell r="X1208" t="str">
            <v>NULL</v>
          </cell>
          <cell r="Y1208" t="str">
            <v>NULL</v>
          </cell>
          <cell r="Z1208" t="str">
            <v>NULL</v>
          </cell>
          <cell r="AA1208" t="str">
            <v>NULL</v>
          </cell>
          <cell r="AB1208" t="str">
            <v>NULL</v>
          </cell>
          <cell r="AC1208" t="str">
            <v>NULL</v>
          </cell>
          <cell r="AD1208">
            <v>3</v>
          </cell>
          <cell r="AE1208" t="str">
            <v>NULL</v>
          </cell>
          <cell r="AF1208">
            <v>3</v>
          </cell>
          <cell r="AG1208">
            <v>3</v>
          </cell>
          <cell r="AH1208">
            <v>2</v>
          </cell>
          <cell r="AI1208">
            <v>3</v>
          </cell>
          <cell r="AJ1208" t="str">
            <v>NULL</v>
          </cell>
          <cell r="AK1208">
            <v>9</v>
          </cell>
          <cell r="AL1208">
            <v>2</v>
          </cell>
        </row>
        <row r="1209">
          <cell r="A1209">
            <v>139650</v>
          </cell>
          <cell r="B1209">
            <v>9282105</v>
          </cell>
          <cell r="C1209" t="str">
            <v>Queen Eleanor Primary Academy</v>
          </cell>
          <cell r="D1209" t="str">
            <v>East Midlands</v>
          </cell>
          <cell r="E1209" t="str">
            <v>East Midlands</v>
          </cell>
          <cell r="F1209" t="str">
            <v>Northamptonshire</v>
          </cell>
          <cell r="G1209" t="str">
            <v>Northampton South</v>
          </cell>
          <cell r="H1209" t="str">
            <v>NN4 8NN</v>
          </cell>
          <cell r="I1209" t="str">
            <v>Academy Sponsor Led</v>
          </cell>
          <cell r="J1209" t="str">
            <v>Primary</v>
          </cell>
          <cell r="K1209" t="str">
            <v>Does not have a sixth form</v>
          </cell>
          <cell r="L1209">
            <v>10005953</v>
          </cell>
          <cell r="M1209">
            <v>42339</v>
          </cell>
          <cell r="N1209">
            <v>42339</v>
          </cell>
          <cell r="O1209" t="str">
            <v>Requires Improvement monitoring Visit 1</v>
          </cell>
          <cell r="P1209" t="str">
            <v>Schools - S8</v>
          </cell>
          <cell r="Q1209" t="str">
            <v>NULL</v>
          </cell>
          <cell r="R1209" t="str">
            <v>NULL</v>
          </cell>
          <cell r="S1209" t="str">
            <v>NULL</v>
          </cell>
          <cell r="T1209" t="str">
            <v>NULL</v>
          </cell>
          <cell r="U1209" t="str">
            <v>NULL</v>
          </cell>
          <cell r="V1209" t="str">
            <v>NULL</v>
          </cell>
          <cell r="W1209" t="str">
            <v>NULL</v>
          </cell>
          <cell r="X1209" t="str">
            <v>NULL</v>
          </cell>
          <cell r="Y1209" t="str">
            <v>NULL</v>
          </cell>
          <cell r="Z1209" t="str">
            <v>NULL</v>
          </cell>
          <cell r="AA1209" t="str">
            <v>NULL</v>
          </cell>
          <cell r="AB1209" t="str">
            <v>NULL</v>
          </cell>
          <cell r="AC1209" t="str">
            <v>NULL</v>
          </cell>
          <cell r="AD1209">
            <v>3</v>
          </cell>
          <cell r="AE1209" t="str">
            <v>NULL</v>
          </cell>
          <cell r="AF1209">
            <v>3</v>
          </cell>
          <cell r="AG1209">
            <v>3</v>
          </cell>
          <cell r="AH1209">
            <v>2</v>
          </cell>
          <cell r="AI1209">
            <v>3</v>
          </cell>
          <cell r="AJ1209" t="str">
            <v>NULL</v>
          </cell>
          <cell r="AK1209">
            <v>3</v>
          </cell>
          <cell r="AL1209">
            <v>9</v>
          </cell>
        </row>
        <row r="1210">
          <cell r="A1210">
            <v>139656</v>
          </cell>
          <cell r="B1210">
            <v>8084002</v>
          </cell>
          <cell r="C1210" t="str">
            <v>St Michael's Catholic Academy</v>
          </cell>
          <cell r="D1210" t="str">
            <v>North East</v>
          </cell>
          <cell r="E1210" t="str">
            <v>North East, Yorkshire and the Humber</v>
          </cell>
          <cell r="F1210" t="str">
            <v>Stockton-on-Tees</v>
          </cell>
          <cell r="G1210" t="str">
            <v>Stockton North</v>
          </cell>
          <cell r="H1210" t="str">
            <v>TS23 3DX</v>
          </cell>
          <cell r="I1210" t="str">
            <v>Academy Sponsor Led</v>
          </cell>
          <cell r="J1210" t="str">
            <v>Secondary</v>
          </cell>
          <cell r="K1210" t="str">
            <v>Does not have a sixth form</v>
          </cell>
          <cell r="L1210">
            <v>10006824</v>
          </cell>
          <cell r="M1210">
            <v>42348</v>
          </cell>
          <cell r="N1210">
            <v>42348</v>
          </cell>
          <cell r="O1210" t="str">
            <v>Requires Improvement monitoring Visit 1</v>
          </cell>
          <cell r="P1210" t="str">
            <v>Schools - S8</v>
          </cell>
          <cell r="Q1210" t="str">
            <v>NULL</v>
          </cell>
          <cell r="R1210" t="str">
            <v>NULL</v>
          </cell>
          <cell r="S1210" t="str">
            <v>NULL</v>
          </cell>
          <cell r="T1210" t="str">
            <v>NULL</v>
          </cell>
          <cell r="U1210" t="str">
            <v>NULL</v>
          </cell>
          <cell r="V1210" t="str">
            <v>NULL</v>
          </cell>
          <cell r="W1210" t="str">
            <v>NULL</v>
          </cell>
          <cell r="X1210" t="str">
            <v>NULL</v>
          </cell>
          <cell r="Y1210" t="str">
            <v>NULL</v>
          </cell>
          <cell r="Z1210" t="str">
            <v>NULL</v>
          </cell>
          <cell r="AA1210" t="str">
            <v>NULL</v>
          </cell>
          <cell r="AB1210" t="str">
            <v>NULL</v>
          </cell>
          <cell r="AC1210" t="str">
            <v>NULL</v>
          </cell>
          <cell r="AD1210">
            <v>3</v>
          </cell>
          <cell r="AE1210" t="str">
            <v>NULL</v>
          </cell>
          <cell r="AF1210">
            <v>3</v>
          </cell>
          <cell r="AG1210">
            <v>3</v>
          </cell>
          <cell r="AH1210">
            <v>2</v>
          </cell>
          <cell r="AI1210">
            <v>3</v>
          </cell>
          <cell r="AJ1210" t="str">
            <v>NULL</v>
          </cell>
          <cell r="AK1210">
            <v>9</v>
          </cell>
          <cell r="AL1210">
            <v>9</v>
          </cell>
        </row>
        <row r="1211">
          <cell r="A1211">
            <v>139675</v>
          </cell>
          <cell r="B1211">
            <v>8904000</v>
          </cell>
          <cell r="C1211" t="str">
            <v>Unity Academy Blackpool</v>
          </cell>
          <cell r="D1211" t="str">
            <v>North West</v>
          </cell>
          <cell r="E1211" t="str">
            <v>North West</v>
          </cell>
          <cell r="F1211" t="str">
            <v>Blackpool</v>
          </cell>
          <cell r="G1211" t="str">
            <v>Blackpool North and Cleveleys</v>
          </cell>
          <cell r="H1211" t="str">
            <v>FY2 0TS</v>
          </cell>
          <cell r="I1211" t="str">
            <v>Academy Sponsor Led</v>
          </cell>
          <cell r="J1211" t="str">
            <v>Secondary</v>
          </cell>
          <cell r="K1211" t="str">
            <v>Does not have a sixth form</v>
          </cell>
          <cell r="L1211">
            <v>10006753</v>
          </cell>
          <cell r="M1211">
            <v>42313</v>
          </cell>
          <cell r="N1211">
            <v>42313</v>
          </cell>
          <cell r="O1211" t="str">
            <v>Requires Improvement monitoring Visit 1</v>
          </cell>
          <cell r="P1211" t="str">
            <v>Schools - S8</v>
          </cell>
          <cell r="Q1211" t="str">
            <v>NULL</v>
          </cell>
          <cell r="R1211" t="str">
            <v>NULL</v>
          </cell>
          <cell r="S1211" t="str">
            <v>NULL</v>
          </cell>
          <cell r="T1211" t="str">
            <v>NULL</v>
          </cell>
          <cell r="U1211" t="str">
            <v>NULL</v>
          </cell>
          <cell r="V1211" t="str">
            <v>NULL</v>
          </cell>
          <cell r="W1211" t="str">
            <v>NULL</v>
          </cell>
          <cell r="X1211" t="str">
            <v>NULL</v>
          </cell>
          <cell r="Y1211" t="str">
            <v>NULL</v>
          </cell>
          <cell r="Z1211" t="str">
            <v>NULL</v>
          </cell>
          <cell r="AA1211" t="str">
            <v>NULL</v>
          </cell>
          <cell r="AB1211" t="str">
            <v>NULL</v>
          </cell>
          <cell r="AC1211" t="str">
            <v>NULL</v>
          </cell>
          <cell r="AD1211">
            <v>3</v>
          </cell>
          <cell r="AE1211" t="str">
            <v>NULL</v>
          </cell>
          <cell r="AF1211">
            <v>3</v>
          </cell>
          <cell r="AG1211">
            <v>3</v>
          </cell>
          <cell r="AH1211">
            <v>3</v>
          </cell>
          <cell r="AI1211">
            <v>3</v>
          </cell>
          <cell r="AJ1211" t="str">
            <v>NULL</v>
          </cell>
          <cell r="AK1211">
            <v>2</v>
          </cell>
          <cell r="AL1211">
            <v>9</v>
          </cell>
        </row>
        <row r="1212">
          <cell r="A1212">
            <v>139688</v>
          </cell>
          <cell r="B1212">
            <v>3832011</v>
          </cell>
          <cell r="C1212" t="str">
            <v>Khalsa Science Academy</v>
          </cell>
          <cell r="D1212" t="str">
            <v>Yorkshire and the Humber</v>
          </cell>
          <cell r="E1212" t="str">
            <v>North East, Yorkshire and the Humber</v>
          </cell>
          <cell r="F1212" t="str">
            <v>Leeds</v>
          </cell>
          <cell r="G1212" t="str">
            <v>Leeds North East</v>
          </cell>
          <cell r="H1212" t="str">
            <v>LS7 4HZ</v>
          </cell>
          <cell r="I1212" t="str">
            <v>Free School</v>
          </cell>
          <cell r="J1212" t="str">
            <v>Primary</v>
          </cell>
          <cell r="K1212" t="str">
            <v>Does not have a sixth form</v>
          </cell>
          <cell r="L1212">
            <v>10007165</v>
          </cell>
          <cell r="M1212">
            <v>42320</v>
          </cell>
          <cell r="N1212">
            <v>42320</v>
          </cell>
          <cell r="O1212" t="str">
            <v>Requires Improvement monitoring Visit 1</v>
          </cell>
          <cell r="P1212" t="str">
            <v>Schools - S8</v>
          </cell>
          <cell r="Q1212" t="str">
            <v>NULL</v>
          </cell>
          <cell r="R1212" t="str">
            <v>NULL</v>
          </cell>
          <cell r="S1212" t="str">
            <v>NULL</v>
          </cell>
          <cell r="T1212" t="str">
            <v>NULL</v>
          </cell>
          <cell r="U1212" t="str">
            <v>NULL</v>
          </cell>
          <cell r="V1212" t="str">
            <v>NULL</v>
          </cell>
          <cell r="W1212" t="str">
            <v>NULL</v>
          </cell>
          <cell r="X1212" t="str">
            <v>NULL</v>
          </cell>
          <cell r="Y1212" t="str">
            <v>NULL</v>
          </cell>
          <cell r="Z1212" t="str">
            <v>NULL</v>
          </cell>
          <cell r="AA1212" t="str">
            <v>NULL</v>
          </cell>
          <cell r="AB1212" t="str">
            <v>NULL</v>
          </cell>
          <cell r="AC1212" t="str">
            <v>NULL</v>
          </cell>
          <cell r="AD1212">
            <v>3</v>
          </cell>
          <cell r="AE1212" t="str">
            <v>NULL</v>
          </cell>
          <cell r="AF1212">
            <v>3</v>
          </cell>
          <cell r="AG1212">
            <v>3</v>
          </cell>
          <cell r="AH1212">
            <v>2</v>
          </cell>
          <cell r="AI1212">
            <v>3</v>
          </cell>
          <cell r="AJ1212" t="str">
            <v>NULL</v>
          </cell>
          <cell r="AK1212">
            <v>3</v>
          </cell>
          <cell r="AL1212">
            <v>9</v>
          </cell>
        </row>
        <row r="1213">
          <cell r="A1213">
            <v>139708</v>
          </cell>
          <cell r="B1213">
            <v>8604084</v>
          </cell>
          <cell r="C1213" t="str">
            <v>University Academy Kidsgrove</v>
          </cell>
          <cell r="D1213" t="str">
            <v>West Midlands</v>
          </cell>
          <cell r="E1213" t="str">
            <v>West Midlands</v>
          </cell>
          <cell r="F1213" t="str">
            <v>Staffordshire</v>
          </cell>
          <cell r="G1213" t="str">
            <v>Stoke-on-Trent North</v>
          </cell>
          <cell r="H1213" t="str">
            <v>ST7 4DL</v>
          </cell>
          <cell r="I1213" t="str">
            <v>Academy Converter</v>
          </cell>
          <cell r="J1213" t="str">
            <v>Secondary</v>
          </cell>
          <cell r="K1213" t="str">
            <v>Has a sixth form</v>
          </cell>
          <cell r="L1213">
            <v>10004064</v>
          </cell>
          <cell r="M1213">
            <v>42297</v>
          </cell>
          <cell r="N1213">
            <v>42298</v>
          </cell>
          <cell r="O1213" t="str">
            <v>Schools into Special Measures Visit 2</v>
          </cell>
          <cell r="P1213" t="str">
            <v>Schools - S8</v>
          </cell>
          <cell r="Q1213">
            <v>124405</v>
          </cell>
          <cell r="R1213" t="str">
            <v>NULL</v>
          </cell>
          <cell r="S1213" t="str">
            <v>NULL</v>
          </cell>
          <cell r="T1213" t="str">
            <v>NULL</v>
          </cell>
          <cell r="U1213" t="str">
            <v>NULL</v>
          </cell>
          <cell r="V1213" t="str">
            <v>NULL</v>
          </cell>
          <cell r="W1213" t="str">
            <v>NULL</v>
          </cell>
          <cell r="X1213" t="str">
            <v>NULL</v>
          </cell>
          <cell r="Y1213" t="str">
            <v>NULL</v>
          </cell>
          <cell r="Z1213" t="str">
            <v>NULL</v>
          </cell>
          <cell r="AA1213" t="str">
            <v>NULL</v>
          </cell>
          <cell r="AB1213" t="str">
            <v>NULL</v>
          </cell>
          <cell r="AC1213" t="str">
            <v>NULL</v>
          </cell>
          <cell r="AD1213">
            <v>4</v>
          </cell>
          <cell r="AE1213" t="str">
            <v>SM</v>
          </cell>
          <cell r="AF1213">
            <v>4</v>
          </cell>
          <cell r="AG1213">
            <v>4</v>
          </cell>
          <cell r="AH1213">
            <v>3</v>
          </cell>
          <cell r="AI1213">
            <v>4</v>
          </cell>
          <cell r="AJ1213" t="str">
            <v>NULL</v>
          </cell>
          <cell r="AK1213">
            <v>9</v>
          </cell>
          <cell r="AL1213">
            <v>4</v>
          </cell>
        </row>
        <row r="1214">
          <cell r="A1214">
            <v>139738</v>
          </cell>
          <cell r="B1214">
            <v>3305400</v>
          </cell>
          <cell r="C1214" t="str">
            <v>The Baverstock Academy</v>
          </cell>
          <cell r="D1214" t="str">
            <v>West Midlands</v>
          </cell>
          <cell r="E1214" t="str">
            <v>West Midlands</v>
          </cell>
          <cell r="F1214" t="str">
            <v>Birmingham</v>
          </cell>
          <cell r="G1214" t="str">
            <v>Birmingham, Selly Oak</v>
          </cell>
          <cell r="H1214" t="str">
            <v>B14 5TL</v>
          </cell>
          <cell r="I1214" t="str">
            <v>Academy Converter</v>
          </cell>
          <cell r="J1214" t="str">
            <v>Secondary</v>
          </cell>
          <cell r="K1214" t="str">
            <v>Has a sixth form</v>
          </cell>
          <cell r="L1214">
            <v>10004068</v>
          </cell>
          <cell r="M1214">
            <v>42291</v>
          </cell>
          <cell r="N1214">
            <v>42292</v>
          </cell>
          <cell r="O1214" t="str">
            <v>Schools into Special Measures Visit 3</v>
          </cell>
          <cell r="P1214" t="str">
            <v>Schools - S8</v>
          </cell>
          <cell r="Q1214">
            <v>103547</v>
          </cell>
          <cell r="R1214" t="str">
            <v>NULL</v>
          </cell>
          <cell r="S1214" t="str">
            <v>NULL</v>
          </cell>
          <cell r="T1214" t="str">
            <v>NULL</v>
          </cell>
          <cell r="U1214" t="str">
            <v>NULL</v>
          </cell>
          <cell r="V1214" t="str">
            <v>NULL</v>
          </cell>
          <cell r="W1214" t="str">
            <v>NULL</v>
          </cell>
          <cell r="X1214" t="str">
            <v>NULL</v>
          </cell>
          <cell r="Y1214" t="str">
            <v>NULL</v>
          </cell>
          <cell r="Z1214" t="str">
            <v>NULL</v>
          </cell>
          <cell r="AA1214" t="str">
            <v>NULL</v>
          </cell>
          <cell r="AB1214" t="str">
            <v>NULL</v>
          </cell>
          <cell r="AC1214" t="str">
            <v>NULL</v>
          </cell>
          <cell r="AD1214">
            <v>4</v>
          </cell>
          <cell r="AE1214" t="str">
            <v>SM</v>
          </cell>
          <cell r="AF1214">
            <v>4</v>
          </cell>
          <cell r="AG1214">
            <v>4</v>
          </cell>
          <cell r="AH1214">
            <v>3</v>
          </cell>
          <cell r="AI1214">
            <v>4</v>
          </cell>
          <cell r="AJ1214" t="str">
            <v>NULL</v>
          </cell>
          <cell r="AK1214">
            <v>9</v>
          </cell>
          <cell r="AL1214">
            <v>3</v>
          </cell>
        </row>
        <row r="1215">
          <cell r="A1215">
            <v>139765</v>
          </cell>
          <cell r="B1215">
            <v>8924462</v>
          </cell>
          <cell r="C1215" t="str">
            <v>The Nottingham Emmanuel School</v>
          </cell>
          <cell r="D1215" t="str">
            <v>East Midlands</v>
          </cell>
          <cell r="E1215" t="str">
            <v>East Midlands</v>
          </cell>
          <cell r="F1215" t="str">
            <v>Nottingham</v>
          </cell>
          <cell r="G1215" t="str">
            <v>Rushcliffe</v>
          </cell>
          <cell r="H1215" t="str">
            <v>NG2 7YF</v>
          </cell>
          <cell r="I1215" t="str">
            <v>Academy Converter</v>
          </cell>
          <cell r="J1215" t="str">
            <v>Secondary</v>
          </cell>
          <cell r="K1215" t="str">
            <v>Has a sixth form</v>
          </cell>
          <cell r="L1215">
            <v>10007817</v>
          </cell>
          <cell r="M1215">
            <v>42269</v>
          </cell>
          <cell r="N1215">
            <v>42269</v>
          </cell>
          <cell r="O1215" t="str">
            <v>S8 No Formal Designation Visit</v>
          </cell>
          <cell r="P1215" t="str">
            <v>Schools - S8</v>
          </cell>
          <cell r="Q1215">
            <v>133353</v>
          </cell>
          <cell r="R1215" t="str">
            <v>NULL</v>
          </cell>
          <cell r="S1215" t="str">
            <v>NULL</v>
          </cell>
          <cell r="T1215" t="str">
            <v>NULL</v>
          </cell>
          <cell r="U1215" t="str">
            <v>NULL</v>
          </cell>
          <cell r="V1215" t="str">
            <v>NULL</v>
          </cell>
          <cell r="W1215" t="str">
            <v>NULL</v>
          </cell>
          <cell r="X1215" t="str">
            <v>NULL</v>
          </cell>
          <cell r="Y1215" t="str">
            <v>NULL</v>
          </cell>
          <cell r="Z1215" t="str">
            <v>NULL</v>
          </cell>
          <cell r="AA1215" t="str">
            <v>NULL</v>
          </cell>
          <cell r="AB1215" t="str">
            <v>NULL</v>
          </cell>
          <cell r="AC1215" t="str">
            <v>NULL</v>
          </cell>
          <cell r="AD1215">
            <v>2</v>
          </cell>
          <cell r="AE1215" t="str">
            <v>NULL</v>
          </cell>
          <cell r="AF1215">
            <v>2</v>
          </cell>
          <cell r="AG1215">
            <v>2</v>
          </cell>
          <cell r="AH1215">
            <v>2</v>
          </cell>
          <cell r="AI1215">
            <v>2</v>
          </cell>
          <cell r="AJ1215" t="str">
            <v>NULL</v>
          </cell>
          <cell r="AK1215" t="str">
            <v>NULL</v>
          </cell>
          <cell r="AL1215" t="str">
            <v>NULL</v>
          </cell>
        </row>
        <row r="1216">
          <cell r="A1216">
            <v>139766</v>
          </cell>
          <cell r="B1216">
            <v>8944408</v>
          </cell>
          <cell r="C1216" t="str">
            <v>The Telford Langley School</v>
          </cell>
          <cell r="D1216" t="str">
            <v>West Midlands</v>
          </cell>
          <cell r="E1216" t="str">
            <v>West Midlands</v>
          </cell>
          <cell r="F1216" t="str">
            <v>Telford and Wrekin</v>
          </cell>
          <cell r="G1216" t="str">
            <v>Telford</v>
          </cell>
          <cell r="H1216" t="str">
            <v>TF4 3JS</v>
          </cell>
          <cell r="I1216" t="str">
            <v>Academy Converter</v>
          </cell>
          <cell r="J1216" t="str">
            <v>Secondary</v>
          </cell>
          <cell r="K1216" t="str">
            <v>Does not have a sixth form</v>
          </cell>
          <cell r="L1216">
            <v>10004065</v>
          </cell>
          <cell r="M1216">
            <v>42340</v>
          </cell>
          <cell r="N1216">
            <v>42341</v>
          </cell>
          <cell r="O1216" t="str">
            <v>Schools into Special Measures Visit 2</v>
          </cell>
          <cell r="P1216" t="str">
            <v>Schools - S8</v>
          </cell>
          <cell r="Q1216">
            <v>123576</v>
          </cell>
          <cell r="R1216" t="str">
            <v>NULL</v>
          </cell>
          <cell r="S1216" t="str">
            <v>NULL</v>
          </cell>
          <cell r="T1216" t="str">
            <v>NULL</v>
          </cell>
          <cell r="U1216" t="str">
            <v>NULL</v>
          </cell>
          <cell r="V1216" t="str">
            <v>NULL</v>
          </cell>
          <cell r="W1216" t="str">
            <v>NULL</v>
          </cell>
          <cell r="X1216" t="str">
            <v>NULL</v>
          </cell>
          <cell r="Y1216" t="str">
            <v>NULL</v>
          </cell>
          <cell r="Z1216" t="str">
            <v>NULL</v>
          </cell>
          <cell r="AA1216" t="str">
            <v>NULL</v>
          </cell>
          <cell r="AB1216" t="str">
            <v>NULL</v>
          </cell>
          <cell r="AC1216" t="str">
            <v>NULL</v>
          </cell>
          <cell r="AD1216">
            <v>4</v>
          </cell>
          <cell r="AE1216" t="str">
            <v>SM</v>
          </cell>
          <cell r="AF1216">
            <v>4</v>
          </cell>
          <cell r="AG1216">
            <v>4</v>
          </cell>
          <cell r="AH1216">
            <v>4</v>
          </cell>
          <cell r="AI1216">
            <v>4</v>
          </cell>
          <cell r="AJ1216" t="str">
            <v>NULL</v>
          </cell>
          <cell r="AK1216">
            <v>9</v>
          </cell>
          <cell r="AL1216">
            <v>9</v>
          </cell>
        </row>
        <row r="1217">
          <cell r="A1217">
            <v>139769</v>
          </cell>
          <cell r="B1217">
            <v>8934391</v>
          </cell>
          <cell r="C1217" t="str">
            <v>William Brookes School</v>
          </cell>
          <cell r="D1217" t="str">
            <v>West Midlands</v>
          </cell>
          <cell r="E1217" t="str">
            <v>West Midlands</v>
          </cell>
          <cell r="F1217" t="str">
            <v>Shropshire</v>
          </cell>
          <cell r="G1217" t="str">
            <v>Ludlow</v>
          </cell>
          <cell r="H1217" t="str">
            <v>TF13 6NB</v>
          </cell>
          <cell r="I1217" t="str">
            <v>Academy Converter</v>
          </cell>
          <cell r="J1217" t="str">
            <v>Secondary</v>
          </cell>
          <cell r="K1217" t="str">
            <v>Has a sixth form</v>
          </cell>
          <cell r="L1217">
            <v>10004114</v>
          </cell>
          <cell r="M1217">
            <v>42332</v>
          </cell>
          <cell r="N1217">
            <v>42332</v>
          </cell>
          <cell r="O1217" t="str">
            <v>Requires Improvement monitoring Visit 2</v>
          </cell>
          <cell r="P1217" t="str">
            <v>Schools - S8</v>
          </cell>
          <cell r="Q1217">
            <v>123567</v>
          </cell>
          <cell r="R1217" t="str">
            <v>NULL</v>
          </cell>
          <cell r="S1217" t="str">
            <v>NULL</v>
          </cell>
          <cell r="T1217" t="str">
            <v>NULL</v>
          </cell>
          <cell r="U1217" t="str">
            <v>NULL</v>
          </cell>
          <cell r="V1217" t="str">
            <v>NULL</v>
          </cell>
          <cell r="W1217" t="str">
            <v>NULL</v>
          </cell>
          <cell r="X1217" t="str">
            <v>NULL</v>
          </cell>
          <cell r="Y1217" t="str">
            <v>NULL</v>
          </cell>
          <cell r="Z1217" t="str">
            <v>NULL</v>
          </cell>
          <cell r="AA1217" t="str">
            <v>NULL</v>
          </cell>
          <cell r="AB1217" t="str">
            <v>NULL</v>
          </cell>
          <cell r="AC1217" t="str">
            <v>NULL</v>
          </cell>
          <cell r="AD1217">
            <v>3</v>
          </cell>
          <cell r="AE1217" t="str">
            <v>NULL</v>
          </cell>
          <cell r="AF1217">
            <v>3</v>
          </cell>
          <cell r="AG1217">
            <v>3</v>
          </cell>
          <cell r="AH1217">
            <v>2</v>
          </cell>
          <cell r="AI1217">
            <v>3</v>
          </cell>
          <cell r="AJ1217" t="str">
            <v>NULL</v>
          </cell>
          <cell r="AK1217">
            <v>9</v>
          </cell>
          <cell r="AL1217">
            <v>2</v>
          </cell>
        </row>
        <row r="1218">
          <cell r="A1218">
            <v>139797</v>
          </cell>
          <cell r="B1218">
            <v>3304011</v>
          </cell>
          <cell r="C1218" t="str">
            <v>Perry Beeches III the Free School</v>
          </cell>
          <cell r="D1218" t="str">
            <v>West Midlands</v>
          </cell>
          <cell r="E1218" t="str">
            <v>West Midlands</v>
          </cell>
          <cell r="F1218" t="str">
            <v>Birmingham</v>
          </cell>
          <cell r="G1218" t="str">
            <v>Birmingham, Ladywood</v>
          </cell>
          <cell r="H1218" t="str">
            <v>B15 2EF</v>
          </cell>
          <cell r="I1218" t="str">
            <v>Free School</v>
          </cell>
          <cell r="J1218" t="str">
            <v>Secondary</v>
          </cell>
          <cell r="K1218" t="str">
            <v>Does not have a sixth form</v>
          </cell>
          <cell r="L1218">
            <v>10006792</v>
          </cell>
          <cell r="M1218">
            <v>42339</v>
          </cell>
          <cell r="N1218">
            <v>42340</v>
          </cell>
          <cell r="O1218" t="str">
            <v>Schools into Special Measures Visit 1</v>
          </cell>
          <cell r="P1218" t="str">
            <v>Schools - S8</v>
          </cell>
          <cell r="Q1218" t="str">
            <v>NULL</v>
          </cell>
          <cell r="R1218" t="str">
            <v>NULL</v>
          </cell>
          <cell r="S1218" t="str">
            <v>NULL</v>
          </cell>
          <cell r="T1218" t="str">
            <v>NULL</v>
          </cell>
          <cell r="U1218" t="str">
            <v>NULL</v>
          </cell>
          <cell r="V1218" t="str">
            <v>NULL</v>
          </cell>
          <cell r="W1218" t="str">
            <v>NULL</v>
          </cell>
          <cell r="X1218" t="str">
            <v>NULL</v>
          </cell>
          <cell r="Y1218" t="str">
            <v>NULL</v>
          </cell>
          <cell r="Z1218" t="str">
            <v>NULL</v>
          </cell>
          <cell r="AA1218" t="str">
            <v>NULL</v>
          </cell>
          <cell r="AB1218" t="str">
            <v>NULL</v>
          </cell>
          <cell r="AC1218" t="str">
            <v>NULL</v>
          </cell>
          <cell r="AD1218">
            <v>4</v>
          </cell>
          <cell r="AE1218" t="str">
            <v>SM</v>
          </cell>
          <cell r="AF1218">
            <v>4</v>
          </cell>
          <cell r="AG1218">
            <v>4</v>
          </cell>
          <cell r="AH1218">
            <v>3</v>
          </cell>
          <cell r="AI1218">
            <v>4</v>
          </cell>
          <cell r="AJ1218" t="str">
            <v>NULL</v>
          </cell>
          <cell r="AK1218">
            <v>9</v>
          </cell>
          <cell r="AL1218">
            <v>9</v>
          </cell>
        </row>
        <row r="1219">
          <cell r="A1219">
            <v>139819</v>
          </cell>
          <cell r="B1219">
            <v>9284012</v>
          </cell>
          <cell r="C1219" t="str">
            <v>Weavers Academy</v>
          </cell>
          <cell r="D1219" t="str">
            <v>East Midlands</v>
          </cell>
          <cell r="E1219" t="str">
            <v>East Midlands</v>
          </cell>
          <cell r="F1219" t="str">
            <v>Northamptonshire</v>
          </cell>
          <cell r="G1219" t="str">
            <v>Wellingborough</v>
          </cell>
          <cell r="H1219" t="str">
            <v>NN8 3JH</v>
          </cell>
          <cell r="I1219" t="str">
            <v>Academy Sponsor Led</v>
          </cell>
          <cell r="J1219" t="str">
            <v>Secondary</v>
          </cell>
          <cell r="K1219" t="str">
            <v>Has a sixth form</v>
          </cell>
          <cell r="L1219">
            <v>10006796</v>
          </cell>
          <cell r="M1219">
            <v>42335</v>
          </cell>
          <cell r="N1219">
            <v>42335</v>
          </cell>
          <cell r="O1219" t="str">
            <v>Requires Improvement monitoring Visit 1</v>
          </cell>
          <cell r="P1219" t="str">
            <v>Schools - S8</v>
          </cell>
          <cell r="Q1219" t="str">
            <v>NULL</v>
          </cell>
          <cell r="R1219" t="str">
            <v>NULL</v>
          </cell>
          <cell r="S1219" t="str">
            <v>NULL</v>
          </cell>
          <cell r="T1219" t="str">
            <v>NULL</v>
          </cell>
          <cell r="U1219" t="str">
            <v>NULL</v>
          </cell>
          <cell r="V1219" t="str">
            <v>NULL</v>
          </cell>
          <cell r="W1219" t="str">
            <v>NULL</v>
          </cell>
          <cell r="X1219" t="str">
            <v>NULL</v>
          </cell>
          <cell r="Y1219" t="str">
            <v>NULL</v>
          </cell>
          <cell r="Z1219" t="str">
            <v>NULL</v>
          </cell>
          <cell r="AA1219" t="str">
            <v>NULL</v>
          </cell>
          <cell r="AB1219" t="str">
            <v>NULL</v>
          </cell>
          <cell r="AC1219" t="str">
            <v>NULL</v>
          </cell>
          <cell r="AD1219">
            <v>3</v>
          </cell>
          <cell r="AE1219" t="str">
            <v>NULL</v>
          </cell>
          <cell r="AF1219">
            <v>3</v>
          </cell>
          <cell r="AG1219">
            <v>3</v>
          </cell>
          <cell r="AH1219">
            <v>3</v>
          </cell>
          <cell r="AI1219">
            <v>3</v>
          </cell>
          <cell r="AJ1219" t="str">
            <v>NULL</v>
          </cell>
          <cell r="AK1219">
            <v>9</v>
          </cell>
          <cell r="AL1219">
            <v>3</v>
          </cell>
        </row>
        <row r="1220">
          <cell r="A1220">
            <v>139843</v>
          </cell>
          <cell r="B1220">
            <v>8732076</v>
          </cell>
          <cell r="C1220" t="str">
            <v>Burrowmoor Primary School</v>
          </cell>
          <cell r="D1220" t="str">
            <v>East of England</v>
          </cell>
          <cell r="E1220" t="str">
            <v>East of England</v>
          </cell>
          <cell r="F1220" t="str">
            <v>Cambridgeshire</v>
          </cell>
          <cell r="G1220" t="str">
            <v>North East Cambridgeshire</v>
          </cell>
          <cell r="H1220" t="str">
            <v>PE15 9RP</v>
          </cell>
          <cell r="I1220" t="str">
            <v>Academy Converter</v>
          </cell>
          <cell r="J1220" t="str">
            <v>Primary</v>
          </cell>
          <cell r="K1220" t="str">
            <v>Does not have a sixth form</v>
          </cell>
          <cell r="L1220">
            <v>10006917</v>
          </cell>
          <cell r="M1220">
            <v>42297</v>
          </cell>
          <cell r="N1220">
            <v>42298</v>
          </cell>
          <cell r="O1220" t="str">
            <v>Schools into Special Measures Visit 1</v>
          </cell>
          <cell r="P1220" t="str">
            <v>Schools - S8</v>
          </cell>
          <cell r="Q1220">
            <v>110639</v>
          </cell>
          <cell r="R1220" t="str">
            <v>NULL</v>
          </cell>
          <cell r="S1220" t="str">
            <v>NULL</v>
          </cell>
          <cell r="T1220" t="str">
            <v>NULL</v>
          </cell>
          <cell r="U1220" t="str">
            <v>NULL</v>
          </cell>
          <cell r="V1220" t="str">
            <v>NULL</v>
          </cell>
          <cell r="W1220" t="str">
            <v>NULL</v>
          </cell>
          <cell r="X1220" t="str">
            <v>NULL</v>
          </cell>
          <cell r="Y1220" t="str">
            <v>NULL</v>
          </cell>
          <cell r="Z1220" t="str">
            <v>NULL</v>
          </cell>
          <cell r="AA1220" t="str">
            <v>NULL</v>
          </cell>
          <cell r="AB1220" t="str">
            <v>NULL</v>
          </cell>
          <cell r="AC1220" t="str">
            <v>NULL</v>
          </cell>
          <cell r="AD1220">
            <v>4</v>
          </cell>
          <cell r="AE1220" t="str">
            <v>SM</v>
          </cell>
          <cell r="AF1220">
            <v>4</v>
          </cell>
          <cell r="AG1220">
            <v>4</v>
          </cell>
          <cell r="AH1220">
            <v>4</v>
          </cell>
          <cell r="AI1220">
            <v>4</v>
          </cell>
          <cell r="AJ1220" t="str">
            <v>NULL</v>
          </cell>
          <cell r="AK1220">
            <v>3</v>
          </cell>
          <cell r="AL1220">
            <v>9</v>
          </cell>
        </row>
        <row r="1221">
          <cell r="A1221">
            <v>139858</v>
          </cell>
          <cell r="B1221">
            <v>8573114</v>
          </cell>
          <cell r="C1221" t="str">
            <v>Langham CofE (Controlled) Primary School</v>
          </cell>
          <cell r="D1221" t="str">
            <v>East Midlands</v>
          </cell>
          <cell r="E1221" t="str">
            <v>East Midlands</v>
          </cell>
          <cell r="F1221" t="str">
            <v>Rutland</v>
          </cell>
          <cell r="G1221" t="str">
            <v>Rutland and Melton</v>
          </cell>
          <cell r="H1221" t="str">
            <v>LE15 7HY</v>
          </cell>
          <cell r="I1221" t="str">
            <v>Academy Converter</v>
          </cell>
          <cell r="J1221" t="str">
            <v>Primary</v>
          </cell>
          <cell r="K1221" t="str">
            <v>Does not have a sixth form</v>
          </cell>
          <cell r="L1221">
            <v>10002580</v>
          </cell>
          <cell r="M1221">
            <v>42283</v>
          </cell>
          <cell r="N1221">
            <v>42284</v>
          </cell>
          <cell r="O1221" t="str">
            <v>S8 No Formal Designation Visit</v>
          </cell>
          <cell r="P1221" t="str">
            <v>Schools - S8 deemed S5</v>
          </cell>
          <cell r="Q1221">
            <v>120180</v>
          </cell>
          <cell r="R1221">
            <v>3</v>
          </cell>
          <cell r="S1221" t="str">
            <v>NULL</v>
          </cell>
          <cell r="T1221">
            <v>3</v>
          </cell>
          <cell r="U1221">
            <v>3</v>
          </cell>
          <cell r="V1221">
            <v>2</v>
          </cell>
          <cell r="W1221">
            <v>3</v>
          </cell>
          <cell r="X1221" t="str">
            <v>NULL</v>
          </cell>
          <cell r="Y1221">
            <v>3</v>
          </cell>
          <cell r="Z1221" t="str">
            <v>NULL</v>
          </cell>
          <cell r="AA1221" t="str">
            <v>NULL</v>
          </cell>
          <cell r="AB1221" t="str">
            <v>NULL</v>
          </cell>
          <cell r="AC1221" t="str">
            <v>NULL</v>
          </cell>
          <cell r="AD1221">
            <v>1</v>
          </cell>
          <cell r="AE1221" t="str">
            <v>NULL</v>
          </cell>
          <cell r="AF1221">
            <v>1</v>
          </cell>
          <cell r="AG1221">
            <v>1</v>
          </cell>
          <cell r="AH1221">
            <v>1</v>
          </cell>
          <cell r="AI1221">
            <v>1</v>
          </cell>
          <cell r="AJ1221" t="str">
            <v>NULL</v>
          </cell>
          <cell r="AK1221">
            <v>1</v>
          </cell>
          <cell r="AL1221">
            <v>9</v>
          </cell>
        </row>
        <row r="1222">
          <cell r="A1222">
            <v>139920</v>
          </cell>
          <cell r="B1222">
            <v>8502032</v>
          </cell>
          <cell r="C1222" t="str">
            <v>The Holme Church of England Primary School</v>
          </cell>
          <cell r="D1222" t="str">
            <v>South East</v>
          </cell>
          <cell r="E1222" t="str">
            <v>South East</v>
          </cell>
          <cell r="F1222" t="str">
            <v>Hampshire</v>
          </cell>
          <cell r="G1222" t="str">
            <v>East Hampshire</v>
          </cell>
          <cell r="H1222" t="str">
            <v>GU35 8PQ</v>
          </cell>
          <cell r="I1222" t="str">
            <v>Academy Sponsor Led</v>
          </cell>
          <cell r="J1222" t="str">
            <v>Primary</v>
          </cell>
          <cell r="K1222" t="str">
            <v>Does not have a sixth form</v>
          </cell>
          <cell r="L1222">
            <v>10007313</v>
          </cell>
          <cell r="M1222">
            <v>42299</v>
          </cell>
          <cell r="N1222">
            <v>42299</v>
          </cell>
          <cell r="O1222" t="str">
            <v>Requires Improvement monitoring Visit 1</v>
          </cell>
          <cell r="P1222" t="str">
            <v>Schools - S8</v>
          </cell>
          <cell r="Q1222" t="str">
            <v>NULL</v>
          </cell>
          <cell r="R1222" t="str">
            <v>NULL</v>
          </cell>
          <cell r="S1222" t="str">
            <v>NULL</v>
          </cell>
          <cell r="T1222" t="str">
            <v>NULL</v>
          </cell>
          <cell r="U1222" t="str">
            <v>NULL</v>
          </cell>
          <cell r="V1222" t="str">
            <v>NULL</v>
          </cell>
          <cell r="W1222" t="str">
            <v>NULL</v>
          </cell>
          <cell r="X1222" t="str">
            <v>NULL</v>
          </cell>
          <cell r="Y1222" t="str">
            <v>NULL</v>
          </cell>
          <cell r="Z1222" t="str">
            <v>NULL</v>
          </cell>
          <cell r="AA1222" t="str">
            <v>NULL</v>
          </cell>
          <cell r="AB1222" t="str">
            <v>NULL</v>
          </cell>
          <cell r="AC1222" t="str">
            <v>NULL</v>
          </cell>
          <cell r="AD1222">
            <v>3</v>
          </cell>
          <cell r="AE1222" t="str">
            <v>NULL</v>
          </cell>
          <cell r="AF1222">
            <v>3</v>
          </cell>
          <cell r="AG1222">
            <v>3</v>
          </cell>
          <cell r="AH1222">
            <v>2</v>
          </cell>
          <cell r="AI1222">
            <v>3</v>
          </cell>
          <cell r="AJ1222" t="str">
            <v>NULL</v>
          </cell>
          <cell r="AK1222">
            <v>2</v>
          </cell>
          <cell r="AL1222">
            <v>9</v>
          </cell>
        </row>
        <row r="1223">
          <cell r="A1223">
            <v>139927</v>
          </cell>
          <cell r="B1223">
            <v>8872003</v>
          </cell>
          <cell r="C1223" t="str">
            <v>Kingfisher Community Primary School</v>
          </cell>
          <cell r="D1223" t="str">
            <v>South East</v>
          </cell>
          <cell r="E1223" t="str">
            <v>South East</v>
          </cell>
          <cell r="F1223" t="str">
            <v>Medway</v>
          </cell>
          <cell r="G1223" t="str">
            <v>Chatham and Aylesford</v>
          </cell>
          <cell r="H1223" t="str">
            <v>ME5 7NX</v>
          </cell>
          <cell r="I1223" t="str">
            <v>Academy Sponsor Led</v>
          </cell>
          <cell r="J1223" t="str">
            <v>Primary</v>
          </cell>
          <cell r="K1223" t="str">
            <v>Does not have a sixth form</v>
          </cell>
          <cell r="L1223">
            <v>10007329</v>
          </cell>
          <cell r="M1223">
            <v>42341</v>
          </cell>
          <cell r="N1223">
            <v>42341</v>
          </cell>
          <cell r="O1223" t="str">
            <v>Requires Improvement monitoring Visit 1</v>
          </cell>
          <cell r="P1223" t="str">
            <v>Schools - S8</v>
          </cell>
          <cell r="Q1223" t="str">
            <v>NULL</v>
          </cell>
          <cell r="R1223" t="str">
            <v>NULL</v>
          </cell>
          <cell r="S1223" t="str">
            <v>NULL</v>
          </cell>
          <cell r="T1223" t="str">
            <v>NULL</v>
          </cell>
          <cell r="U1223" t="str">
            <v>NULL</v>
          </cell>
          <cell r="V1223" t="str">
            <v>NULL</v>
          </cell>
          <cell r="W1223" t="str">
            <v>NULL</v>
          </cell>
          <cell r="X1223" t="str">
            <v>NULL</v>
          </cell>
          <cell r="Y1223" t="str">
            <v>NULL</v>
          </cell>
          <cell r="Z1223" t="str">
            <v>NULL</v>
          </cell>
          <cell r="AA1223" t="str">
            <v>NULL</v>
          </cell>
          <cell r="AB1223" t="str">
            <v>NULL</v>
          </cell>
          <cell r="AC1223" t="str">
            <v>NULL</v>
          </cell>
          <cell r="AD1223">
            <v>3</v>
          </cell>
          <cell r="AE1223" t="str">
            <v>NULL</v>
          </cell>
          <cell r="AF1223">
            <v>3</v>
          </cell>
          <cell r="AG1223">
            <v>3</v>
          </cell>
          <cell r="AH1223">
            <v>3</v>
          </cell>
          <cell r="AI1223">
            <v>3</v>
          </cell>
          <cell r="AJ1223" t="str">
            <v>NULL</v>
          </cell>
          <cell r="AK1223">
            <v>2</v>
          </cell>
          <cell r="AL1223">
            <v>9</v>
          </cell>
        </row>
        <row r="1224">
          <cell r="A1224">
            <v>139932</v>
          </cell>
          <cell r="B1224">
            <v>3732016</v>
          </cell>
          <cell r="C1224" t="str">
            <v>Pathways E-Act Primary Academy</v>
          </cell>
          <cell r="D1224" t="str">
            <v>Yorkshire and the Humber</v>
          </cell>
          <cell r="E1224" t="str">
            <v>North East, Yorkshire and the Humber</v>
          </cell>
          <cell r="F1224" t="str">
            <v>Sheffield</v>
          </cell>
          <cell r="G1224" t="str">
            <v>Sheffield, Brightside and Hillsborough</v>
          </cell>
          <cell r="H1224" t="str">
            <v>S5 7NA</v>
          </cell>
          <cell r="I1224" t="str">
            <v>Academy Sponsor Led</v>
          </cell>
          <cell r="J1224" t="str">
            <v>Primary</v>
          </cell>
          <cell r="K1224" t="str">
            <v>Does not have a sixth form</v>
          </cell>
          <cell r="L1224">
            <v>10006828</v>
          </cell>
          <cell r="M1224">
            <v>42339</v>
          </cell>
          <cell r="N1224">
            <v>42339</v>
          </cell>
          <cell r="O1224" t="str">
            <v>Requires Improvement monitoring Visit 1</v>
          </cell>
          <cell r="P1224" t="str">
            <v>Schools - S8</v>
          </cell>
          <cell r="Q1224" t="str">
            <v>NULL</v>
          </cell>
          <cell r="R1224" t="str">
            <v>NULL</v>
          </cell>
          <cell r="S1224" t="str">
            <v>NULL</v>
          </cell>
          <cell r="T1224" t="str">
            <v>NULL</v>
          </cell>
          <cell r="U1224" t="str">
            <v>NULL</v>
          </cell>
          <cell r="V1224" t="str">
            <v>NULL</v>
          </cell>
          <cell r="W1224" t="str">
            <v>NULL</v>
          </cell>
          <cell r="X1224" t="str">
            <v>NULL</v>
          </cell>
          <cell r="Y1224" t="str">
            <v>NULL</v>
          </cell>
          <cell r="Z1224" t="str">
            <v>NULL</v>
          </cell>
          <cell r="AA1224" t="str">
            <v>NULL</v>
          </cell>
          <cell r="AB1224" t="str">
            <v>NULL</v>
          </cell>
          <cell r="AC1224" t="str">
            <v>NULL</v>
          </cell>
          <cell r="AD1224">
            <v>3</v>
          </cell>
          <cell r="AE1224" t="str">
            <v>NULL</v>
          </cell>
          <cell r="AF1224">
            <v>3</v>
          </cell>
          <cell r="AG1224">
            <v>3</v>
          </cell>
          <cell r="AH1224">
            <v>3</v>
          </cell>
          <cell r="AI1224">
            <v>3</v>
          </cell>
          <cell r="AJ1224" t="str">
            <v>NULL</v>
          </cell>
          <cell r="AK1224">
            <v>2</v>
          </cell>
          <cell r="AL1224">
            <v>9</v>
          </cell>
        </row>
        <row r="1225">
          <cell r="A1225">
            <v>139949</v>
          </cell>
          <cell r="B1225">
            <v>8602004</v>
          </cell>
          <cell r="C1225" t="str">
            <v>University Primary Academy Kidsgrove</v>
          </cell>
          <cell r="D1225" t="str">
            <v>West Midlands</v>
          </cell>
          <cell r="E1225" t="str">
            <v>West Midlands</v>
          </cell>
          <cell r="F1225" t="str">
            <v>Staffordshire</v>
          </cell>
          <cell r="G1225" t="str">
            <v>Stoke-on-Trent North</v>
          </cell>
          <cell r="H1225" t="str">
            <v>ST7 4DJ</v>
          </cell>
          <cell r="I1225" t="str">
            <v>Academy Sponsor Led</v>
          </cell>
          <cell r="J1225" t="str">
            <v>Primary</v>
          </cell>
          <cell r="K1225" t="str">
            <v>Does not have a sixth form</v>
          </cell>
          <cell r="L1225">
            <v>10010189</v>
          </cell>
          <cell r="M1225">
            <v>42354</v>
          </cell>
          <cell r="N1225">
            <v>42354</v>
          </cell>
          <cell r="O1225" t="str">
            <v>Requires Improvement monitoring Visit 1</v>
          </cell>
          <cell r="P1225" t="str">
            <v>Schools - S8</v>
          </cell>
          <cell r="Q1225" t="str">
            <v>NULL</v>
          </cell>
          <cell r="R1225" t="str">
            <v>NULL</v>
          </cell>
          <cell r="S1225" t="str">
            <v>NULL</v>
          </cell>
          <cell r="T1225" t="str">
            <v>NULL</v>
          </cell>
          <cell r="U1225" t="str">
            <v>NULL</v>
          </cell>
          <cell r="V1225" t="str">
            <v>NULL</v>
          </cell>
          <cell r="W1225" t="str">
            <v>NULL</v>
          </cell>
          <cell r="X1225" t="str">
            <v>NULL</v>
          </cell>
          <cell r="Y1225" t="str">
            <v>NULL</v>
          </cell>
          <cell r="Z1225" t="str">
            <v>NULL</v>
          </cell>
          <cell r="AA1225" t="str">
            <v>NULL</v>
          </cell>
          <cell r="AB1225" t="str">
            <v>NULL</v>
          </cell>
          <cell r="AC1225" t="str">
            <v>NULL</v>
          </cell>
          <cell r="AD1225">
            <v>3</v>
          </cell>
          <cell r="AE1225" t="str">
            <v>NULL</v>
          </cell>
          <cell r="AF1225">
            <v>3</v>
          </cell>
          <cell r="AG1225">
            <v>3</v>
          </cell>
          <cell r="AH1225">
            <v>3</v>
          </cell>
          <cell r="AI1225">
            <v>3</v>
          </cell>
          <cell r="AJ1225" t="str">
            <v>NULL</v>
          </cell>
          <cell r="AK1225">
            <v>2</v>
          </cell>
          <cell r="AL1225">
            <v>9</v>
          </cell>
        </row>
        <row r="1226">
          <cell r="A1226">
            <v>139959</v>
          </cell>
          <cell r="B1226">
            <v>8082015</v>
          </cell>
          <cell r="C1226" t="str">
            <v>The Oak Tree Academy</v>
          </cell>
          <cell r="D1226" t="str">
            <v>North East</v>
          </cell>
          <cell r="E1226" t="str">
            <v>North East, Yorkshire and the Humber</v>
          </cell>
          <cell r="F1226" t="str">
            <v>Stockton-on-Tees</v>
          </cell>
          <cell r="G1226" t="str">
            <v>Stockton North</v>
          </cell>
          <cell r="H1226" t="str">
            <v>TS19 0SE</v>
          </cell>
          <cell r="I1226" t="str">
            <v>Academy Sponsor Led</v>
          </cell>
          <cell r="J1226" t="str">
            <v>Primary</v>
          </cell>
          <cell r="K1226" t="str">
            <v>Does not have a sixth form</v>
          </cell>
          <cell r="L1226">
            <v>10006814</v>
          </cell>
          <cell r="M1226">
            <v>42342</v>
          </cell>
          <cell r="N1226">
            <v>42342</v>
          </cell>
          <cell r="O1226" t="str">
            <v>Requires Improvement monitoring Visit 1</v>
          </cell>
          <cell r="P1226" t="str">
            <v>Schools - S8</v>
          </cell>
          <cell r="Q1226" t="str">
            <v>NULL</v>
          </cell>
          <cell r="R1226" t="str">
            <v>NULL</v>
          </cell>
          <cell r="S1226" t="str">
            <v>NULL</v>
          </cell>
          <cell r="T1226" t="str">
            <v>NULL</v>
          </cell>
          <cell r="U1226" t="str">
            <v>NULL</v>
          </cell>
          <cell r="V1226" t="str">
            <v>NULL</v>
          </cell>
          <cell r="W1226" t="str">
            <v>NULL</v>
          </cell>
          <cell r="X1226" t="str">
            <v>NULL</v>
          </cell>
          <cell r="Y1226" t="str">
            <v>NULL</v>
          </cell>
          <cell r="Z1226" t="str">
            <v>NULL</v>
          </cell>
          <cell r="AA1226" t="str">
            <v>NULL</v>
          </cell>
          <cell r="AB1226" t="str">
            <v>NULL</v>
          </cell>
          <cell r="AC1226" t="str">
            <v>NULL</v>
          </cell>
          <cell r="AD1226">
            <v>3</v>
          </cell>
          <cell r="AE1226" t="str">
            <v>NULL</v>
          </cell>
          <cell r="AF1226">
            <v>3</v>
          </cell>
          <cell r="AG1226">
            <v>3</v>
          </cell>
          <cell r="AH1226">
            <v>2</v>
          </cell>
          <cell r="AI1226">
            <v>3</v>
          </cell>
          <cell r="AJ1226" t="str">
            <v>NULL</v>
          </cell>
          <cell r="AK1226">
            <v>3</v>
          </cell>
          <cell r="AL1226">
            <v>9</v>
          </cell>
        </row>
        <row r="1227">
          <cell r="A1227">
            <v>139995</v>
          </cell>
          <cell r="B1227">
            <v>3804019</v>
          </cell>
          <cell r="C1227" t="str">
            <v>Oasis Academy Lister Park</v>
          </cell>
          <cell r="D1227" t="str">
            <v>Yorkshire and the Humber</v>
          </cell>
          <cell r="E1227" t="str">
            <v>North East, Yorkshire and the Humber</v>
          </cell>
          <cell r="F1227" t="str">
            <v>Bradford</v>
          </cell>
          <cell r="G1227" t="str">
            <v>Bradford West</v>
          </cell>
          <cell r="H1227" t="str">
            <v>BD8 7ND</v>
          </cell>
          <cell r="I1227" t="str">
            <v>Academy Sponsor Led</v>
          </cell>
          <cell r="J1227" t="str">
            <v>Secondary</v>
          </cell>
          <cell r="K1227" t="str">
            <v>Has a sixth form</v>
          </cell>
          <cell r="L1227">
            <v>10004055</v>
          </cell>
          <cell r="M1227">
            <v>42291</v>
          </cell>
          <cell r="N1227">
            <v>42292</v>
          </cell>
          <cell r="O1227" t="str">
            <v>Schools into Special Measures Visit 2</v>
          </cell>
          <cell r="P1227" t="str">
            <v>Schools - S8</v>
          </cell>
          <cell r="Q1227" t="str">
            <v>NULL</v>
          </cell>
          <cell r="R1227" t="str">
            <v>NULL</v>
          </cell>
          <cell r="S1227" t="str">
            <v>NULL</v>
          </cell>
          <cell r="T1227" t="str">
            <v>NULL</v>
          </cell>
          <cell r="U1227" t="str">
            <v>NULL</v>
          </cell>
          <cell r="V1227" t="str">
            <v>NULL</v>
          </cell>
          <cell r="W1227" t="str">
            <v>NULL</v>
          </cell>
          <cell r="X1227" t="str">
            <v>NULL</v>
          </cell>
          <cell r="Y1227" t="str">
            <v>NULL</v>
          </cell>
          <cell r="Z1227" t="str">
            <v>NULL</v>
          </cell>
          <cell r="AA1227" t="str">
            <v>NULL</v>
          </cell>
          <cell r="AB1227" t="str">
            <v>NULL</v>
          </cell>
          <cell r="AC1227" t="str">
            <v>NULL</v>
          </cell>
          <cell r="AD1227">
            <v>4</v>
          </cell>
          <cell r="AE1227" t="str">
            <v>SM</v>
          </cell>
          <cell r="AF1227">
            <v>4</v>
          </cell>
          <cell r="AG1227">
            <v>4</v>
          </cell>
          <cell r="AH1227">
            <v>4</v>
          </cell>
          <cell r="AI1227">
            <v>4</v>
          </cell>
          <cell r="AJ1227" t="str">
            <v>NULL</v>
          </cell>
          <cell r="AK1227">
            <v>9</v>
          </cell>
          <cell r="AL1227">
            <v>4</v>
          </cell>
        </row>
        <row r="1228">
          <cell r="A1228">
            <v>140001</v>
          </cell>
          <cell r="B1228">
            <v>3404000</v>
          </cell>
          <cell r="C1228" t="str">
            <v>Kirkby High School</v>
          </cell>
          <cell r="D1228" t="str">
            <v>North West</v>
          </cell>
          <cell r="E1228" t="str">
            <v>North West</v>
          </cell>
          <cell r="F1228" t="str">
            <v>Knowsley</v>
          </cell>
          <cell r="G1228" t="str">
            <v>Knowsley</v>
          </cell>
          <cell r="H1228" t="str">
            <v>L32 9PP</v>
          </cell>
          <cell r="I1228" t="str">
            <v>Academy Sponsor Led</v>
          </cell>
          <cell r="J1228" t="str">
            <v>Secondary</v>
          </cell>
          <cell r="K1228" t="str">
            <v>Does not have a sixth form</v>
          </cell>
          <cell r="L1228">
            <v>10006754</v>
          </cell>
          <cell r="M1228">
            <v>42321</v>
          </cell>
          <cell r="N1228">
            <v>42321</v>
          </cell>
          <cell r="O1228" t="str">
            <v>Requires Improvement monitoring Visit 1</v>
          </cell>
          <cell r="P1228" t="str">
            <v>Schools - S8</v>
          </cell>
          <cell r="Q1228" t="str">
            <v>NULL</v>
          </cell>
          <cell r="R1228" t="str">
            <v>NULL</v>
          </cell>
          <cell r="S1228" t="str">
            <v>NULL</v>
          </cell>
          <cell r="T1228" t="str">
            <v>NULL</v>
          </cell>
          <cell r="U1228" t="str">
            <v>NULL</v>
          </cell>
          <cell r="V1228" t="str">
            <v>NULL</v>
          </cell>
          <cell r="W1228" t="str">
            <v>NULL</v>
          </cell>
          <cell r="X1228" t="str">
            <v>NULL</v>
          </cell>
          <cell r="Y1228" t="str">
            <v>NULL</v>
          </cell>
          <cell r="Z1228" t="str">
            <v>NULL</v>
          </cell>
          <cell r="AA1228" t="str">
            <v>NULL</v>
          </cell>
          <cell r="AB1228" t="str">
            <v>NULL</v>
          </cell>
          <cell r="AC1228" t="str">
            <v>NULL</v>
          </cell>
          <cell r="AD1228">
            <v>3</v>
          </cell>
          <cell r="AE1228" t="str">
            <v>NULL</v>
          </cell>
          <cell r="AF1228">
            <v>3</v>
          </cell>
          <cell r="AG1228">
            <v>3</v>
          </cell>
          <cell r="AH1228">
            <v>3</v>
          </cell>
          <cell r="AI1228">
            <v>3</v>
          </cell>
          <cell r="AJ1228" t="str">
            <v>NULL</v>
          </cell>
          <cell r="AK1228">
            <v>9</v>
          </cell>
          <cell r="AL1228">
            <v>9</v>
          </cell>
        </row>
        <row r="1229">
          <cell r="A1229">
            <v>140002</v>
          </cell>
          <cell r="B1229">
            <v>9294002</v>
          </cell>
          <cell r="C1229" t="str">
            <v>The Blyth Academy</v>
          </cell>
          <cell r="D1229" t="str">
            <v>North East</v>
          </cell>
          <cell r="E1229" t="str">
            <v>North East, Yorkshire and the Humber</v>
          </cell>
          <cell r="F1229" t="str">
            <v>Northumberland</v>
          </cell>
          <cell r="G1229" t="str">
            <v>Blyth Valley</v>
          </cell>
          <cell r="H1229" t="str">
            <v>NE24 4JP</v>
          </cell>
          <cell r="I1229" t="str">
            <v>Academy Sponsor Led</v>
          </cell>
          <cell r="J1229" t="str">
            <v>Secondary</v>
          </cell>
          <cell r="K1229" t="str">
            <v>Has a sixth form</v>
          </cell>
          <cell r="L1229">
            <v>10006807</v>
          </cell>
          <cell r="M1229">
            <v>42293</v>
          </cell>
          <cell r="N1229">
            <v>42293</v>
          </cell>
          <cell r="O1229" t="str">
            <v>Requires Improvement monitoring Visit 1</v>
          </cell>
          <cell r="P1229" t="str">
            <v>Schools - S8</v>
          </cell>
          <cell r="Q1229" t="str">
            <v>NULL</v>
          </cell>
          <cell r="R1229" t="str">
            <v>NULL</v>
          </cell>
          <cell r="S1229" t="str">
            <v>NULL</v>
          </cell>
          <cell r="T1229" t="str">
            <v>NULL</v>
          </cell>
          <cell r="U1229" t="str">
            <v>NULL</v>
          </cell>
          <cell r="V1229" t="str">
            <v>NULL</v>
          </cell>
          <cell r="W1229" t="str">
            <v>NULL</v>
          </cell>
          <cell r="X1229" t="str">
            <v>NULL</v>
          </cell>
          <cell r="Y1229" t="str">
            <v>NULL</v>
          </cell>
          <cell r="Z1229" t="str">
            <v>NULL</v>
          </cell>
          <cell r="AA1229" t="str">
            <v>NULL</v>
          </cell>
          <cell r="AB1229" t="str">
            <v>NULL</v>
          </cell>
          <cell r="AC1229" t="str">
            <v>NULL</v>
          </cell>
          <cell r="AD1229">
            <v>3</v>
          </cell>
          <cell r="AE1229" t="str">
            <v>NULL</v>
          </cell>
          <cell r="AF1229">
            <v>3</v>
          </cell>
          <cell r="AG1229">
            <v>3</v>
          </cell>
          <cell r="AH1229">
            <v>3</v>
          </cell>
          <cell r="AI1229">
            <v>3</v>
          </cell>
          <cell r="AJ1229" t="str">
            <v>NULL</v>
          </cell>
          <cell r="AK1229">
            <v>9</v>
          </cell>
          <cell r="AL1229">
            <v>3</v>
          </cell>
        </row>
        <row r="1230">
          <cell r="A1230">
            <v>140014</v>
          </cell>
          <cell r="B1230">
            <v>3304013</v>
          </cell>
          <cell r="C1230" t="str">
            <v>Ark Boulton Academy</v>
          </cell>
          <cell r="D1230" t="str">
            <v>West Midlands</v>
          </cell>
          <cell r="E1230" t="str">
            <v>West Midlands</v>
          </cell>
          <cell r="F1230" t="str">
            <v>Birmingham</v>
          </cell>
          <cell r="G1230" t="str">
            <v>Birmingham, Yardley</v>
          </cell>
          <cell r="H1230" t="str">
            <v>B11 2QG</v>
          </cell>
          <cell r="I1230" t="str">
            <v>Academy Sponsor Led</v>
          </cell>
          <cell r="J1230" t="str">
            <v>Secondary</v>
          </cell>
          <cell r="K1230" t="str">
            <v>Does not have a sixth form</v>
          </cell>
          <cell r="L1230">
            <v>10006880</v>
          </cell>
          <cell r="M1230">
            <v>42353</v>
          </cell>
          <cell r="N1230">
            <v>42354</v>
          </cell>
          <cell r="O1230" t="str">
            <v>Schools into Special Measures Visit 1</v>
          </cell>
          <cell r="P1230" t="str">
            <v>Schools - S8</v>
          </cell>
          <cell r="Q1230" t="str">
            <v>NULL</v>
          </cell>
          <cell r="R1230" t="str">
            <v>NULL</v>
          </cell>
          <cell r="S1230" t="str">
            <v>NULL</v>
          </cell>
          <cell r="T1230" t="str">
            <v>NULL</v>
          </cell>
          <cell r="U1230" t="str">
            <v>NULL</v>
          </cell>
          <cell r="V1230" t="str">
            <v>NULL</v>
          </cell>
          <cell r="W1230" t="str">
            <v>NULL</v>
          </cell>
          <cell r="X1230" t="str">
            <v>NULL</v>
          </cell>
          <cell r="Y1230" t="str">
            <v>NULL</v>
          </cell>
          <cell r="Z1230" t="str">
            <v>NULL</v>
          </cell>
          <cell r="AA1230" t="str">
            <v>NULL</v>
          </cell>
          <cell r="AB1230" t="str">
            <v>NULL</v>
          </cell>
          <cell r="AC1230" t="str">
            <v>NULL</v>
          </cell>
          <cell r="AD1230">
            <v>4</v>
          </cell>
          <cell r="AE1230" t="str">
            <v>SM</v>
          </cell>
          <cell r="AF1230">
            <v>4</v>
          </cell>
          <cell r="AG1230">
            <v>4</v>
          </cell>
          <cell r="AH1230">
            <v>3</v>
          </cell>
          <cell r="AI1230">
            <v>4</v>
          </cell>
          <cell r="AJ1230" t="str">
            <v>NULL</v>
          </cell>
          <cell r="AK1230">
            <v>9</v>
          </cell>
          <cell r="AL1230">
            <v>9</v>
          </cell>
        </row>
        <row r="1231">
          <cell r="A1231">
            <v>140021</v>
          </cell>
          <cell r="B1231">
            <v>8904001</v>
          </cell>
          <cell r="C1231" t="str">
            <v>South Shore Academy</v>
          </cell>
          <cell r="D1231" t="str">
            <v>North West</v>
          </cell>
          <cell r="E1231" t="str">
            <v>North West</v>
          </cell>
          <cell r="F1231" t="str">
            <v>Blackpool</v>
          </cell>
          <cell r="G1231" t="str">
            <v>Blackpool South</v>
          </cell>
          <cell r="H1231" t="str">
            <v>FY4 2AR</v>
          </cell>
          <cell r="I1231" t="str">
            <v>Academy Sponsor Led</v>
          </cell>
          <cell r="J1231" t="str">
            <v>Secondary</v>
          </cell>
          <cell r="K1231" t="str">
            <v>Does not have a sixth form</v>
          </cell>
          <cell r="L1231">
            <v>10006710</v>
          </cell>
          <cell r="M1231">
            <v>42339</v>
          </cell>
          <cell r="N1231">
            <v>42340</v>
          </cell>
          <cell r="O1231" t="str">
            <v>Schools into Special Measures Visit 1</v>
          </cell>
          <cell r="P1231" t="str">
            <v>Schools - S8</v>
          </cell>
          <cell r="Q1231" t="str">
            <v>NULL</v>
          </cell>
          <cell r="R1231" t="str">
            <v>NULL</v>
          </cell>
          <cell r="S1231" t="str">
            <v>NULL</v>
          </cell>
          <cell r="T1231" t="str">
            <v>NULL</v>
          </cell>
          <cell r="U1231" t="str">
            <v>NULL</v>
          </cell>
          <cell r="V1231" t="str">
            <v>NULL</v>
          </cell>
          <cell r="W1231" t="str">
            <v>NULL</v>
          </cell>
          <cell r="X1231" t="str">
            <v>NULL</v>
          </cell>
          <cell r="Y1231" t="str">
            <v>NULL</v>
          </cell>
          <cell r="Z1231" t="str">
            <v>NULL</v>
          </cell>
          <cell r="AA1231" t="str">
            <v>NULL</v>
          </cell>
          <cell r="AB1231" t="str">
            <v>NULL</v>
          </cell>
          <cell r="AC1231" t="str">
            <v>NULL</v>
          </cell>
          <cell r="AD1231">
            <v>4</v>
          </cell>
          <cell r="AE1231" t="str">
            <v>SM</v>
          </cell>
          <cell r="AF1231">
            <v>4</v>
          </cell>
          <cell r="AG1231">
            <v>4</v>
          </cell>
          <cell r="AH1231">
            <v>4</v>
          </cell>
          <cell r="AI1231">
            <v>4</v>
          </cell>
          <cell r="AJ1231" t="str">
            <v>NULL</v>
          </cell>
          <cell r="AK1231">
            <v>9</v>
          </cell>
          <cell r="AL1231">
            <v>9</v>
          </cell>
        </row>
        <row r="1232">
          <cell r="A1232">
            <v>140040</v>
          </cell>
          <cell r="B1232">
            <v>8872006</v>
          </cell>
          <cell r="C1232" t="str">
            <v>Oasis Academy Skinner Street</v>
          </cell>
          <cell r="D1232" t="str">
            <v>South East</v>
          </cell>
          <cell r="E1232" t="str">
            <v>South East</v>
          </cell>
          <cell r="F1232" t="str">
            <v>Medway</v>
          </cell>
          <cell r="G1232" t="str">
            <v>Gillingham and Rainham</v>
          </cell>
          <cell r="H1232" t="str">
            <v>ME7 1LG</v>
          </cell>
          <cell r="I1232" t="str">
            <v>Academy Sponsor Led</v>
          </cell>
          <cell r="J1232" t="str">
            <v>Primary</v>
          </cell>
          <cell r="K1232" t="str">
            <v>Does not have a sixth form</v>
          </cell>
          <cell r="L1232">
            <v>10007091</v>
          </cell>
          <cell r="M1232">
            <v>42332</v>
          </cell>
          <cell r="N1232">
            <v>42333</v>
          </cell>
          <cell r="O1232" t="str">
            <v>Schools into Special Measures Visit 1</v>
          </cell>
          <cell r="P1232" t="str">
            <v>Schools - S8</v>
          </cell>
          <cell r="Q1232" t="str">
            <v>NULL</v>
          </cell>
          <cell r="R1232" t="str">
            <v>NULL</v>
          </cell>
          <cell r="S1232" t="str">
            <v>NULL</v>
          </cell>
          <cell r="T1232" t="str">
            <v>NULL</v>
          </cell>
          <cell r="U1232" t="str">
            <v>NULL</v>
          </cell>
          <cell r="V1232" t="str">
            <v>NULL</v>
          </cell>
          <cell r="W1232" t="str">
            <v>NULL</v>
          </cell>
          <cell r="X1232" t="str">
            <v>NULL</v>
          </cell>
          <cell r="Y1232" t="str">
            <v>NULL</v>
          </cell>
          <cell r="Z1232" t="str">
            <v>NULL</v>
          </cell>
          <cell r="AA1232" t="str">
            <v>NULL</v>
          </cell>
          <cell r="AB1232" t="str">
            <v>NULL</v>
          </cell>
          <cell r="AC1232" t="str">
            <v>NULL</v>
          </cell>
          <cell r="AD1232">
            <v>4</v>
          </cell>
          <cell r="AE1232" t="str">
            <v>SM</v>
          </cell>
          <cell r="AF1232">
            <v>4</v>
          </cell>
          <cell r="AG1232">
            <v>4</v>
          </cell>
          <cell r="AH1232">
            <v>3</v>
          </cell>
          <cell r="AI1232">
            <v>4</v>
          </cell>
          <cell r="AJ1232" t="str">
            <v>NULL</v>
          </cell>
          <cell r="AK1232">
            <v>4</v>
          </cell>
          <cell r="AL1232">
            <v>9</v>
          </cell>
        </row>
        <row r="1233">
          <cell r="A1233">
            <v>140054</v>
          </cell>
          <cell r="B1233">
            <v>9282027</v>
          </cell>
          <cell r="C1233" t="str">
            <v>Havelock Junior School</v>
          </cell>
          <cell r="D1233" t="str">
            <v>East Midlands</v>
          </cell>
          <cell r="E1233" t="str">
            <v>East Midlands</v>
          </cell>
          <cell r="F1233" t="str">
            <v>Northamptonshire</v>
          </cell>
          <cell r="G1233" t="str">
            <v>Kettering</v>
          </cell>
          <cell r="H1233" t="str">
            <v>NN14 2LU</v>
          </cell>
          <cell r="I1233" t="str">
            <v>Academy Converter</v>
          </cell>
          <cell r="J1233" t="str">
            <v>Primary</v>
          </cell>
          <cell r="K1233" t="str">
            <v>Does not have a sixth form</v>
          </cell>
          <cell r="L1233">
            <v>10005950</v>
          </cell>
          <cell r="M1233">
            <v>42342</v>
          </cell>
          <cell r="N1233">
            <v>42342</v>
          </cell>
          <cell r="O1233" t="str">
            <v>Requires Improvement monitoring Visit 1</v>
          </cell>
          <cell r="P1233" t="str">
            <v>Schools - S8</v>
          </cell>
          <cell r="Q1233">
            <v>121815</v>
          </cell>
          <cell r="R1233" t="str">
            <v>NULL</v>
          </cell>
          <cell r="S1233" t="str">
            <v>NULL</v>
          </cell>
          <cell r="T1233" t="str">
            <v>NULL</v>
          </cell>
          <cell r="U1233" t="str">
            <v>NULL</v>
          </cell>
          <cell r="V1233" t="str">
            <v>NULL</v>
          </cell>
          <cell r="W1233" t="str">
            <v>NULL</v>
          </cell>
          <cell r="X1233" t="str">
            <v>NULL</v>
          </cell>
          <cell r="Y1233" t="str">
            <v>NULL</v>
          </cell>
          <cell r="Z1233" t="str">
            <v>NULL</v>
          </cell>
          <cell r="AA1233" t="str">
            <v>NULL</v>
          </cell>
          <cell r="AB1233" t="str">
            <v>NULL</v>
          </cell>
          <cell r="AC1233" t="str">
            <v>NULL</v>
          </cell>
          <cell r="AD1233">
            <v>3</v>
          </cell>
          <cell r="AE1233" t="str">
            <v>NULL</v>
          </cell>
          <cell r="AF1233">
            <v>3</v>
          </cell>
          <cell r="AG1233">
            <v>3</v>
          </cell>
          <cell r="AH1233">
            <v>3</v>
          </cell>
          <cell r="AI1233">
            <v>3</v>
          </cell>
          <cell r="AJ1233" t="str">
            <v>NULL</v>
          </cell>
          <cell r="AK1233">
            <v>9</v>
          </cell>
          <cell r="AL1233">
            <v>9</v>
          </cell>
        </row>
        <row r="1234">
          <cell r="A1234">
            <v>140076</v>
          </cell>
          <cell r="B1234">
            <v>3802114</v>
          </cell>
          <cell r="C1234" t="str">
            <v>Harden Primary School</v>
          </cell>
          <cell r="D1234" t="str">
            <v>Yorkshire and the Humber</v>
          </cell>
          <cell r="E1234" t="str">
            <v>North East, Yorkshire and the Humber</v>
          </cell>
          <cell r="F1234" t="str">
            <v>Bradford</v>
          </cell>
          <cell r="G1234" t="str">
            <v>Shipley</v>
          </cell>
          <cell r="H1234" t="str">
            <v>BD16 1LJ</v>
          </cell>
          <cell r="I1234" t="str">
            <v>Academy Converter</v>
          </cell>
          <cell r="J1234" t="str">
            <v>Primary</v>
          </cell>
          <cell r="K1234" t="str">
            <v>Does not have a sixth form</v>
          </cell>
          <cell r="L1234">
            <v>10006735</v>
          </cell>
          <cell r="M1234">
            <v>42298</v>
          </cell>
          <cell r="N1234">
            <v>42298</v>
          </cell>
          <cell r="O1234" t="str">
            <v>Requires Improvement monitoring Visit 1</v>
          </cell>
          <cell r="P1234" t="str">
            <v>Schools - S8</v>
          </cell>
          <cell r="Q1234">
            <v>107256</v>
          </cell>
          <cell r="R1234" t="str">
            <v>NULL</v>
          </cell>
          <cell r="S1234" t="str">
            <v>NULL</v>
          </cell>
          <cell r="T1234" t="str">
            <v>NULL</v>
          </cell>
          <cell r="U1234" t="str">
            <v>NULL</v>
          </cell>
          <cell r="V1234" t="str">
            <v>NULL</v>
          </cell>
          <cell r="W1234" t="str">
            <v>NULL</v>
          </cell>
          <cell r="X1234" t="str">
            <v>NULL</v>
          </cell>
          <cell r="Y1234" t="str">
            <v>NULL</v>
          </cell>
          <cell r="Z1234" t="str">
            <v>NULL</v>
          </cell>
          <cell r="AA1234" t="str">
            <v>NULL</v>
          </cell>
          <cell r="AB1234" t="str">
            <v>NULL</v>
          </cell>
          <cell r="AC1234" t="str">
            <v>NULL</v>
          </cell>
          <cell r="AD1234">
            <v>3</v>
          </cell>
          <cell r="AE1234" t="str">
            <v>NULL</v>
          </cell>
          <cell r="AF1234">
            <v>3</v>
          </cell>
          <cell r="AG1234">
            <v>3</v>
          </cell>
          <cell r="AH1234">
            <v>2</v>
          </cell>
          <cell r="AI1234">
            <v>3</v>
          </cell>
          <cell r="AJ1234" t="str">
            <v>NULL</v>
          </cell>
          <cell r="AK1234">
            <v>3</v>
          </cell>
          <cell r="AL1234">
            <v>9</v>
          </cell>
        </row>
        <row r="1235">
          <cell r="A1235">
            <v>140086</v>
          </cell>
          <cell r="B1235">
            <v>8912134</v>
          </cell>
          <cell r="C1235" t="str">
            <v>Leamington Primary and Nursery Academy</v>
          </cell>
          <cell r="D1235" t="str">
            <v>East Midlands</v>
          </cell>
          <cell r="E1235" t="str">
            <v>East Midlands</v>
          </cell>
          <cell r="F1235" t="str">
            <v>Nottinghamshire</v>
          </cell>
          <cell r="G1235" t="str">
            <v>Ashfield</v>
          </cell>
          <cell r="H1235" t="str">
            <v>NG17 5BB</v>
          </cell>
          <cell r="I1235" t="str">
            <v>Academy Converter</v>
          </cell>
          <cell r="J1235" t="str">
            <v>Primary</v>
          </cell>
          <cell r="K1235" t="str">
            <v>Does not have a sixth form</v>
          </cell>
          <cell r="L1235">
            <v>10005943</v>
          </cell>
          <cell r="M1235">
            <v>42332</v>
          </cell>
          <cell r="N1235">
            <v>42332</v>
          </cell>
          <cell r="O1235" t="str">
            <v>Requires Improvement monitoring Visit 1</v>
          </cell>
          <cell r="P1235" t="str">
            <v>Schools - S8</v>
          </cell>
          <cell r="Q1235">
            <v>122467</v>
          </cell>
          <cell r="R1235" t="str">
            <v>NULL</v>
          </cell>
          <cell r="S1235" t="str">
            <v>NULL</v>
          </cell>
          <cell r="T1235" t="str">
            <v>NULL</v>
          </cell>
          <cell r="U1235" t="str">
            <v>NULL</v>
          </cell>
          <cell r="V1235" t="str">
            <v>NULL</v>
          </cell>
          <cell r="W1235" t="str">
            <v>NULL</v>
          </cell>
          <cell r="X1235" t="str">
            <v>NULL</v>
          </cell>
          <cell r="Y1235" t="str">
            <v>NULL</v>
          </cell>
          <cell r="Z1235" t="str">
            <v>NULL</v>
          </cell>
          <cell r="AA1235" t="str">
            <v>NULL</v>
          </cell>
          <cell r="AB1235" t="str">
            <v>NULL</v>
          </cell>
          <cell r="AC1235" t="str">
            <v>NULL</v>
          </cell>
          <cell r="AD1235">
            <v>3</v>
          </cell>
          <cell r="AE1235" t="str">
            <v>NULL</v>
          </cell>
          <cell r="AF1235">
            <v>3</v>
          </cell>
          <cell r="AG1235">
            <v>3</v>
          </cell>
          <cell r="AH1235">
            <v>3</v>
          </cell>
          <cell r="AI1235">
            <v>3</v>
          </cell>
          <cell r="AJ1235" t="str">
            <v>NULL</v>
          </cell>
          <cell r="AK1235">
            <v>2</v>
          </cell>
          <cell r="AL1235">
            <v>9</v>
          </cell>
        </row>
        <row r="1236">
          <cell r="A1236">
            <v>140120</v>
          </cell>
          <cell r="B1236">
            <v>9283513</v>
          </cell>
          <cell r="C1236" t="str">
            <v xml:space="preserve">Oakley Vale Primary School </v>
          </cell>
          <cell r="D1236" t="str">
            <v>East Midlands</v>
          </cell>
          <cell r="E1236" t="str">
            <v>East Midlands</v>
          </cell>
          <cell r="F1236" t="str">
            <v>Northamptonshire</v>
          </cell>
          <cell r="G1236" t="str">
            <v>Corby</v>
          </cell>
          <cell r="H1236" t="str">
            <v>NN18 8RH</v>
          </cell>
          <cell r="I1236" t="str">
            <v>Academy Converter</v>
          </cell>
          <cell r="J1236" t="str">
            <v>Primary</v>
          </cell>
          <cell r="K1236" t="str">
            <v>Does not have a sixth form</v>
          </cell>
          <cell r="L1236">
            <v>10005951</v>
          </cell>
          <cell r="M1236">
            <v>42289</v>
          </cell>
          <cell r="N1236">
            <v>42289</v>
          </cell>
          <cell r="O1236" t="str">
            <v>Requires Improvement monitoring Visit 1</v>
          </cell>
          <cell r="P1236" t="str">
            <v>Schools - S8</v>
          </cell>
          <cell r="Q1236">
            <v>133551</v>
          </cell>
          <cell r="R1236" t="str">
            <v>NULL</v>
          </cell>
          <cell r="S1236" t="str">
            <v>NULL</v>
          </cell>
          <cell r="T1236" t="str">
            <v>NULL</v>
          </cell>
          <cell r="U1236" t="str">
            <v>NULL</v>
          </cell>
          <cell r="V1236" t="str">
            <v>NULL</v>
          </cell>
          <cell r="W1236" t="str">
            <v>NULL</v>
          </cell>
          <cell r="X1236" t="str">
            <v>NULL</v>
          </cell>
          <cell r="Y1236" t="str">
            <v>NULL</v>
          </cell>
          <cell r="Z1236" t="str">
            <v>NULL</v>
          </cell>
          <cell r="AA1236" t="str">
            <v>NULL</v>
          </cell>
          <cell r="AB1236" t="str">
            <v>NULL</v>
          </cell>
          <cell r="AC1236" t="str">
            <v>NULL</v>
          </cell>
          <cell r="AD1236">
            <v>3</v>
          </cell>
          <cell r="AE1236" t="str">
            <v>NULL</v>
          </cell>
          <cell r="AF1236">
            <v>3</v>
          </cell>
          <cell r="AG1236">
            <v>3</v>
          </cell>
          <cell r="AH1236">
            <v>2</v>
          </cell>
          <cell r="AI1236">
            <v>3</v>
          </cell>
          <cell r="AJ1236" t="str">
            <v>NULL</v>
          </cell>
          <cell r="AK1236">
            <v>2</v>
          </cell>
          <cell r="AL1236">
            <v>9</v>
          </cell>
        </row>
        <row r="1237">
          <cell r="A1237">
            <v>140128</v>
          </cell>
          <cell r="B1237">
            <v>8903814</v>
          </cell>
          <cell r="C1237" t="str">
            <v>Devonshire Primary Academy</v>
          </cell>
          <cell r="D1237" t="str">
            <v>North West</v>
          </cell>
          <cell r="E1237" t="str">
            <v>North West</v>
          </cell>
          <cell r="F1237" t="str">
            <v>Blackpool</v>
          </cell>
          <cell r="G1237" t="str">
            <v>Blackpool South</v>
          </cell>
          <cell r="H1237" t="str">
            <v>FY3 8AF</v>
          </cell>
          <cell r="I1237" t="str">
            <v>Academy Converter</v>
          </cell>
          <cell r="J1237" t="str">
            <v>Primary</v>
          </cell>
          <cell r="K1237" t="str">
            <v>Does not have a sixth form</v>
          </cell>
          <cell r="L1237">
            <v>10006767</v>
          </cell>
          <cell r="M1237">
            <v>42353</v>
          </cell>
          <cell r="N1237">
            <v>42353</v>
          </cell>
          <cell r="O1237" t="str">
            <v>Requires Improvement monitoring Visit 1</v>
          </cell>
          <cell r="P1237" t="str">
            <v>Schools - S8</v>
          </cell>
          <cell r="Q1237">
            <v>134743</v>
          </cell>
          <cell r="R1237" t="str">
            <v>NULL</v>
          </cell>
          <cell r="S1237" t="str">
            <v>NULL</v>
          </cell>
          <cell r="T1237" t="str">
            <v>NULL</v>
          </cell>
          <cell r="U1237" t="str">
            <v>NULL</v>
          </cell>
          <cell r="V1237" t="str">
            <v>NULL</v>
          </cell>
          <cell r="W1237" t="str">
            <v>NULL</v>
          </cell>
          <cell r="X1237" t="str">
            <v>NULL</v>
          </cell>
          <cell r="Y1237" t="str">
            <v>NULL</v>
          </cell>
          <cell r="Z1237" t="str">
            <v>NULL</v>
          </cell>
          <cell r="AA1237" t="str">
            <v>NULL</v>
          </cell>
          <cell r="AB1237" t="str">
            <v>NULL</v>
          </cell>
          <cell r="AC1237" t="str">
            <v>NULL</v>
          </cell>
          <cell r="AD1237">
            <v>3</v>
          </cell>
          <cell r="AE1237" t="str">
            <v>NULL</v>
          </cell>
          <cell r="AF1237">
            <v>3</v>
          </cell>
          <cell r="AG1237">
            <v>3</v>
          </cell>
          <cell r="AH1237">
            <v>2</v>
          </cell>
          <cell r="AI1237">
            <v>3</v>
          </cell>
          <cell r="AJ1237" t="str">
            <v>NULL</v>
          </cell>
          <cell r="AK1237">
            <v>3</v>
          </cell>
          <cell r="AL1237">
            <v>9</v>
          </cell>
        </row>
        <row r="1238">
          <cell r="A1238">
            <v>140132</v>
          </cell>
          <cell r="B1238">
            <v>9294122</v>
          </cell>
          <cell r="C1238" t="str">
            <v>Haltwhistle Community Campus Upper School</v>
          </cell>
          <cell r="D1238" t="str">
            <v>North East</v>
          </cell>
          <cell r="E1238" t="str">
            <v>North East, Yorkshire and the Humber</v>
          </cell>
          <cell r="F1238" t="str">
            <v>Northumberland</v>
          </cell>
          <cell r="G1238" t="str">
            <v>Hexham</v>
          </cell>
          <cell r="H1238" t="str">
            <v>NE49 9BA</v>
          </cell>
          <cell r="I1238" t="str">
            <v>Academy Converter</v>
          </cell>
          <cell r="J1238" t="str">
            <v>Secondary</v>
          </cell>
          <cell r="K1238" t="str">
            <v>Does not have a sixth form</v>
          </cell>
          <cell r="L1238">
            <v>10006646</v>
          </cell>
          <cell r="M1238">
            <v>42346</v>
          </cell>
          <cell r="N1238">
            <v>42347</v>
          </cell>
          <cell r="O1238" t="str">
            <v>Schools into Special Measures Visit 1</v>
          </cell>
          <cell r="P1238" t="str">
            <v>Schools - S8</v>
          </cell>
          <cell r="Q1238">
            <v>122327</v>
          </cell>
          <cell r="R1238" t="str">
            <v>NULL</v>
          </cell>
          <cell r="S1238" t="str">
            <v>NULL</v>
          </cell>
          <cell r="T1238" t="str">
            <v>NULL</v>
          </cell>
          <cell r="U1238" t="str">
            <v>NULL</v>
          </cell>
          <cell r="V1238" t="str">
            <v>NULL</v>
          </cell>
          <cell r="W1238" t="str">
            <v>NULL</v>
          </cell>
          <cell r="X1238" t="str">
            <v>NULL</v>
          </cell>
          <cell r="Y1238" t="str">
            <v>NULL</v>
          </cell>
          <cell r="Z1238" t="str">
            <v>NULL</v>
          </cell>
          <cell r="AA1238" t="str">
            <v>NULL</v>
          </cell>
          <cell r="AB1238" t="str">
            <v>NULL</v>
          </cell>
          <cell r="AC1238" t="str">
            <v>NULL</v>
          </cell>
          <cell r="AD1238">
            <v>4</v>
          </cell>
          <cell r="AE1238" t="str">
            <v>SM</v>
          </cell>
          <cell r="AF1238">
            <v>4</v>
          </cell>
          <cell r="AG1238">
            <v>4</v>
          </cell>
          <cell r="AH1238">
            <v>3</v>
          </cell>
          <cell r="AI1238">
            <v>4</v>
          </cell>
          <cell r="AJ1238" t="str">
            <v>NULL</v>
          </cell>
          <cell r="AK1238">
            <v>9</v>
          </cell>
          <cell r="AL1238">
            <v>9</v>
          </cell>
        </row>
        <row r="1239">
          <cell r="A1239">
            <v>140172</v>
          </cell>
          <cell r="B1239">
            <v>3812005</v>
          </cell>
          <cell r="C1239" t="str">
            <v>Abbey Park Academy</v>
          </cell>
          <cell r="D1239" t="str">
            <v>Yorkshire and the Humber</v>
          </cell>
          <cell r="E1239" t="str">
            <v>North East, Yorkshire and the Humber</v>
          </cell>
          <cell r="F1239" t="str">
            <v>Calderdale</v>
          </cell>
          <cell r="G1239" t="str">
            <v>Halifax</v>
          </cell>
          <cell r="H1239" t="str">
            <v>HX2 9DG</v>
          </cell>
          <cell r="I1239" t="str">
            <v>Academy Sponsor Led</v>
          </cell>
          <cell r="J1239" t="str">
            <v>Primary</v>
          </cell>
          <cell r="K1239" t="str">
            <v>Does not have a sixth form</v>
          </cell>
          <cell r="L1239">
            <v>10007169</v>
          </cell>
          <cell r="M1239">
            <v>42334</v>
          </cell>
          <cell r="N1239">
            <v>42334</v>
          </cell>
          <cell r="O1239" t="str">
            <v>Requires Improvement monitoring Visit 1</v>
          </cell>
          <cell r="P1239" t="str">
            <v>Schools - S8</v>
          </cell>
          <cell r="Q1239" t="str">
            <v>NULL</v>
          </cell>
          <cell r="R1239" t="str">
            <v>NULL</v>
          </cell>
          <cell r="S1239" t="str">
            <v>NULL</v>
          </cell>
          <cell r="T1239" t="str">
            <v>NULL</v>
          </cell>
          <cell r="U1239" t="str">
            <v>NULL</v>
          </cell>
          <cell r="V1239" t="str">
            <v>NULL</v>
          </cell>
          <cell r="W1239" t="str">
            <v>NULL</v>
          </cell>
          <cell r="X1239" t="str">
            <v>NULL</v>
          </cell>
          <cell r="Y1239" t="str">
            <v>NULL</v>
          </cell>
          <cell r="Z1239" t="str">
            <v>NULL</v>
          </cell>
          <cell r="AA1239" t="str">
            <v>NULL</v>
          </cell>
          <cell r="AB1239" t="str">
            <v>NULL</v>
          </cell>
          <cell r="AC1239" t="str">
            <v>NULL</v>
          </cell>
          <cell r="AD1239">
            <v>3</v>
          </cell>
          <cell r="AE1239" t="str">
            <v>NULL</v>
          </cell>
          <cell r="AF1239">
            <v>3</v>
          </cell>
          <cell r="AG1239">
            <v>3</v>
          </cell>
          <cell r="AH1239">
            <v>2</v>
          </cell>
          <cell r="AI1239">
            <v>3</v>
          </cell>
          <cell r="AJ1239" t="str">
            <v>NULL</v>
          </cell>
          <cell r="AK1239">
            <v>2</v>
          </cell>
          <cell r="AL1239">
            <v>9</v>
          </cell>
        </row>
        <row r="1240">
          <cell r="A1240">
            <v>140177</v>
          </cell>
          <cell r="B1240">
            <v>3714002</v>
          </cell>
          <cell r="C1240" t="str">
            <v>Balby Carr Community Academy</v>
          </cell>
          <cell r="D1240" t="str">
            <v>Yorkshire and the Humber</v>
          </cell>
          <cell r="E1240" t="str">
            <v>North East, Yorkshire and the Humber</v>
          </cell>
          <cell r="F1240" t="str">
            <v>Doncaster</v>
          </cell>
          <cell r="G1240" t="str">
            <v>Doncaster Central</v>
          </cell>
          <cell r="H1240" t="str">
            <v>DN4 8ND</v>
          </cell>
          <cell r="I1240" t="str">
            <v>Academy Sponsor Led</v>
          </cell>
          <cell r="J1240" t="str">
            <v>Secondary</v>
          </cell>
          <cell r="K1240" t="str">
            <v>Has a sixth form</v>
          </cell>
          <cell r="L1240">
            <v>10006804</v>
          </cell>
          <cell r="M1240">
            <v>42289</v>
          </cell>
          <cell r="N1240">
            <v>42289</v>
          </cell>
          <cell r="O1240" t="str">
            <v>Requires Improvement monitoring Visit 1</v>
          </cell>
          <cell r="P1240" t="str">
            <v>Schools - S8</v>
          </cell>
          <cell r="Q1240" t="str">
            <v>NULL</v>
          </cell>
          <cell r="R1240" t="str">
            <v>NULL</v>
          </cell>
          <cell r="S1240" t="str">
            <v>NULL</v>
          </cell>
          <cell r="T1240" t="str">
            <v>NULL</v>
          </cell>
          <cell r="U1240" t="str">
            <v>NULL</v>
          </cell>
          <cell r="V1240" t="str">
            <v>NULL</v>
          </cell>
          <cell r="W1240" t="str">
            <v>NULL</v>
          </cell>
          <cell r="X1240" t="str">
            <v>NULL</v>
          </cell>
          <cell r="Y1240" t="str">
            <v>NULL</v>
          </cell>
          <cell r="Z1240" t="str">
            <v>NULL</v>
          </cell>
          <cell r="AA1240" t="str">
            <v>NULL</v>
          </cell>
          <cell r="AB1240" t="str">
            <v>NULL</v>
          </cell>
          <cell r="AC1240" t="str">
            <v>NULL</v>
          </cell>
          <cell r="AD1240">
            <v>3</v>
          </cell>
          <cell r="AE1240" t="str">
            <v>NULL</v>
          </cell>
          <cell r="AF1240">
            <v>3</v>
          </cell>
          <cell r="AG1240">
            <v>3</v>
          </cell>
          <cell r="AH1240">
            <v>3</v>
          </cell>
          <cell r="AI1240">
            <v>3</v>
          </cell>
          <cell r="AJ1240" t="str">
            <v>NULL</v>
          </cell>
          <cell r="AK1240">
            <v>9</v>
          </cell>
          <cell r="AL1240">
            <v>3</v>
          </cell>
        </row>
        <row r="1241">
          <cell r="A1241">
            <v>140202</v>
          </cell>
          <cell r="B1241">
            <v>9166049</v>
          </cell>
          <cell r="C1241" t="str">
            <v>St Anthony's School</v>
          </cell>
          <cell r="D1241" t="str">
            <v>South West</v>
          </cell>
          <cell r="E1241" t="str">
            <v>South West</v>
          </cell>
          <cell r="F1241" t="str">
            <v>Gloucestershire</v>
          </cell>
          <cell r="G1241" t="str">
            <v>Forest of Dean</v>
          </cell>
          <cell r="H1241" t="str">
            <v>GL14 2AA</v>
          </cell>
          <cell r="I1241" t="str">
            <v>Free School</v>
          </cell>
          <cell r="J1241" t="str">
            <v>Primary</v>
          </cell>
          <cell r="K1241" t="str">
            <v>Does not have a sixth form</v>
          </cell>
          <cell r="L1241">
            <v>10005369</v>
          </cell>
          <cell r="M1241">
            <v>42353</v>
          </cell>
          <cell r="N1241">
            <v>42354</v>
          </cell>
          <cell r="O1241" t="str">
            <v>Schools into Special Measures Visit 1</v>
          </cell>
          <cell r="P1241" t="str">
            <v>Schools - S8</v>
          </cell>
          <cell r="Q1241" t="str">
            <v>NULL</v>
          </cell>
          <cell r="R1241" t="str">
            <v>NULL</v>
          </cell>
          <cell r="S1241" t="str">
            <v>NULL</v>
          </cell>
          <cell r="T1241" t="str">
            <v>NULL</v>
          </cell>
          <cell r="U1241" t="str">
            <v>NULL</v>
          </cell>
          <cell r="V1241" t="str">
            <v>NULL</v>
          </cell>
          <cell r="W1241" t="str">
            <v>NULL</v>
          </cell>
          <cell r="X1241" t="str">
            <v>NULL</v>
          </cell>
          <cell r="Y1241" t="str">
            <v>NULL</v>
          </cell>
          <cell r="Z1241" t="str">
            <v>NULL</v>
          </cell>
          <cell r="AA1241" t="str">
            <v>NULL</v>
          </cell>
          <cell r="AB1241" t="str">
            <v>NULL</v>
          </cell>
          <cell r="AC1241" t="str">
            <v>NULL</v>
          </cell>
          <cell r="AD1241">
            <v>4</v>
          </cell>
          <cell r="AE1241" t="str">
            <v>SM</v>
          </cell>
          <cell r="AF1241">
            <v>4</v>
          </cell>
          <cell r="AG1241">
            <v>4</v>
          </cell>
          <cell r="AH1241">
            <v>3</v>
          </cell>
          <cell r="AI1241">
            <v>4</v>
          </cell>
          <cell r="AJ1241" t="str">
            <v>NULL</v>
          </cell>
          <cell r="AK1241">
            <v>3</v>
          </cell>
          <cell r="AL1241">
            <v>9</v>
          </cell>
        </row>
        <row r="1242">
          <cell r="A1242">
            <v>140218</v>
          </cell>
          <cell r="B1242">
            <v>3732018</v>
          </cell>
          <cell r="C1242" t="str">
            <v>Oasis Academy Fir Vale</v>
          </cell>
          <cell r="D1242" t="str">
            <v>Yorkshire and the Humber</v>
          </cell>
          <cell r="E1242" t="str">
            <v>North East, Yorkshire and the Humber</v>
          </cell>
          <cell r="F1242" t="str">
            <v>Sheffield</v>
          </cell>
          <cell r="G1242" t="str">
            <v>Sheffield, Brightside and Hillsborough</v>
          </cell>
          <cell r="H1242" t="str">
            <v>S4 8GA</v>
          </cell>
          <cell r="I1242" t="str">
            <v>Academy Sponsor Led</v>
          </cell>
          <cell r="J1242" t="str">
            <v>Primary</v>
          </cell>
          <cell r="K1242" t="str">
            <v>Does not have a sixth form</v>
          </cell>
          <cell r="L1242">
            <v>10008928</v>
          </cell>
          <cell r="M1242">
            <v>42349</v>
          </cell>
          <cell r="N1242">
            <v>42349</v>
          </cell>
          <cell r="O1242" t="str">
            <v>Section 8 Inspection due to Parental Complaint</v>
          </cell>
          <cell r="P1242" t="str">
            <v>Schools - S8</v>
          </cell>
          <cell r="Q1242" t="str">
            <v>NULL</v>
          </cell>
          <cell r="R1242" t="str">
            <v>NULL</v>
          </cell>
          <cell r="S1242" t="str">
            <v>NULL</v>
          </cell>
          <cell r="T1242" t="str">
            <v>NULL</v>
          </cell>
          <cell r="U1242" t="str">
            <v>NULL</v>
          </cell>
          <cell r="V1242" t="str">
            <v>NULL</v>
          </cell>
          <cell r="W1242" t="str">
            <v>NULL</v>
          </cell>
          <cell r="X1242" t="str">
            <v>NULL</v>
          </cell>
          <cell r="Y1242" t="str">
            <v>NULL</v>
          </cell>
          <cell r="Z1242" t="str">
            <v>NULL</v>
          </cell>
          <cell r="AA1242" t="str">
            <v>NULL</v>
          </cell>
          <cell r="AB1242" t="str">
            <v>NULL</v>
          </cell>
          <cell r="AC1242" t="str">
            <v>NULL</v>
          </cell>
          <cell r="AD1242" t="str">
            <v>NULL</v>
          </cell>
          <cell r="AE1242" t="str">
            <v>NULL</v>
          </cell>
          <cell r="AF1242" t="str">
            <v>NULL</v>
          </cell>
          <cell r="AG1242" t="str">
            <v>NULL</v>
          </cell>
          <cell r="AH1242" t="str">
            <v>NULL</v>
          </cell>
          <cell r="AI1242" t="str">
            <v>NULL</v>
          </cell>
          <cell r="AJ1242" t="str">
            <v>NULL</v>
          </cell>
          <cell r="AK1242" t="str">
            <v>NULL</v>
          </cell>
          <cell r="AL1242" t="str">
            <v>NULL</v>
          </cell>
        </row>
        <row r="1243">
          <cell r="A1243">
            <v>140253</v>
          </cell>
          <cell r="B1243">
            <v>8552009</v>
          </cell>
          <cell r="C1243" t="str">
            <v>Thornton Primary School</v>
          </cell>
          <cell r="D1243" t="str">
            <v>East Midlands</v>
          </cell>
          <cell r="E1243" t="str">
            <v>East Midlands</v>
          </cell>
          <cell r="F1243" t="str">
            <v>Leicestershire</v>
          </cell>
          <cell r="G1243" t="str">
            <v>Bosworth</v>
          </cell>
          <cell r="H1243" t="str">
            <v>LE67 1AH</v>
          </cell>
          <cell r="I1243" t="str">
            <v>Academy Converter</v>
          </cell>
          <cell r="J1243" t="str">
            <v>Primary</v>
          </cell>
          <cell r="K1243" t="str">
            <v>Does not have a sixth form</v>
          </cell>
          <cell r="L1243">
            <v>10005938</v>
          </cell>
          <cell r="M1243">
            <v>42278</v>
          </cell>
          <cell r="N1243">
            <v>42278</v>
          </cell>
          <cell r="O1243" t="str">
            <v>Requires Improvement monitoring Visit 1</v>
          </cell>
          <cell r="P1243" t="str">
            <v>Schools - S8</v>
          </cell>
          <cell r="Q1243">
            <v>119907</v>
          </cell>
          <cell r="R1243" t="str">
            <v>NULL</v>
          </cell>
          <cell r="S1243" t="str">
            <v>NULL</v>
          </cell>
          <cell r="T1243" t="str">
            <v>NULL</v>
          </cell>
          <cell r="U1243" t="str">
            <v>NULL</v>
          </cell>
          <cell r="V1243" t="str">
            <v>NULL</v>
          </cell>
          <cell r="W1243" t="str">
            <v>NULL</v>
          </cell>
          <cell r="X1243" t="str">
            <v>NULL</v>
          </cell>
          <cell r="Y1243" t="str">
            <v>NULL</v>
          </cell>
          <cell r="Z1243" t="str">
            <v>NULL</v>
          </cell>
          <cell r="AA1243" t="str">
            <v>NULL</v>
          </cell>
          <cell r="AB1243" t="str">
            <v>NULL</v>
          </cell>
          <cell r="AC1243" t="str">
            <v>NULL</v>
          </cell>
          <cell r="AD1243">
            <v>3</v>
          </cell>
          <cell r="AE1243" t="str">
            <v>NULL</v>
          </cell>
          <cell r="AF1243">
            <v>3</v>
          </cell>
          <cell r="AG1243">
            <v>3</v>
          </cell>
          <cell r="AH1243">
            <v>3</v>
          </cell>
          <cell r="AI1243">
            <v>3</v>
          </cell>
          <cell r="AJ1243" t="str">
            <v>NULL</v>
          </cell>
          <cell r="AK1243">
            <v>2</v>
          </cell>
          <cell r="AL1243">
            <v>9</v>
          </cell>
        </row>
        <row r="1244">
          <cell r="A1244">
            <v>140289</v>
          </cell>
          <cell r="B1244">
            <v>8662001</v>
          </cell>
          <cell r="C1244" t="str">
            <v>Peatmoor Community Primary School</v>
          </cell>
          <cell r="D1244" t="str">
            <v>South West</v>
          </cell>
          <cell r="E1244" t="str">
            <v>South West</v>
          </cell>
          <cell r="F1244" t="str">
            <v>Swindon</v>
          </cell>
          <cell r="G1244" t="str">
            <v>South Swindon</v>
          </cell>
          <cell r="H1244" t="str">
            <v>SN5 5DP</v>
          </cell>
          <cell r="I1244" t="str">
            <v>Academy Converter</v>
          </cell>
          <cell r="J1244" t="str">
            <v>Primary</v>
          </cell>
          <cell r="K1244" t="str">
            <v>Does not have a sixth form</v>
          </cell>
          <cell r="L1244">
            <v>10006965</v>
          </cell>
          <cell r="M1244">
            <v>42354</v>
          </cell>
          <cell r="N1244">
            <v>42354</v>
          </cell>
          <cell r="O1244" t="str">
            <v>Requires Improvement monitoring Visit 1</v>
          </cell>
          <cell r="P1244" t="str">
            <v>Schools - S8</v>
          </cell>
          <cell r="Q1244">
            <v>131572</v>
          </cell>
          <cell r="R1244" t="str">
            <v>NULL</v>
          </cell>
          <cell r="S1244" t="str">
            <v>NULL</v>
          </cell>
          <cell r="T1244" t="str">
            <v>NULL</v>
          </cell>
          <cell r="U1244" t="str">
            <v>NULL</v>
          </cell>
          <cell r="V1244" t="str">
            <v>NULL</v>
          </cell>
          <cell r="W1244" t="str">
            <v>NULL</v>
          </cell>
          <cell r="X1244" t="str">
            <v>NULL</v>
          </cell>
          <cell r="Y1244" t="str">
            <v>NULL</v>
          </cell>
          <cell r="Z1244" t="str">
            <v>NULL</v>
          </cell>
          <cell r="AA1244" t="str">
            <v>NULL</v>
          </cell>
          <cell r="AB1244" t="str">
            <v>NULL</v>
          </cell>
          <cell r="AC1244" t="str">
            <v>NULL</v>
          </cell>
          <cell r="AD1244">
            <v>3</v>
          </cell>
          <cell r="AE1244" t="str">
            <v>NULL</v>
          </cell>
          <cell r="AF1244">
            <v>3</v>
          </cell>
          <cell r="AG1244">
            <v>3</v>
          </cell>
          <cell r="AH1244">
            <v>2</v>
          </cell>
          <cell r="AI1244">
            <v>3</v>
          </cell>
          <cell r="AJ1244" t="str">
            <v>NULL</v>
          </cell>
          <cell r="AK1244">
            <v>3</v>
          </cell>
          <cell r="AL1244">
            <v>9</v>
          </cell>
        </row>
        <row r="1245">
          <cell r="A1245">
            <v>140300</v>
          </cell>
          <cell r="B1245">
            <v>3114011</v>
          </cell>
          <cell r="C1245" t="str">
            <v>The Chafford School, A Specialist Business and Enterprise College</v>
          </cell>
          <cell r="D1245" t="str">
            <v>London</v>
          </cell>
          <cell r="E1245" t="str">
            <v>London</v>
          </cell>
          <cell r="F1245" t="str">
            <v>Havering</v>
          </cell>
          <cell r="G1245" t="str">
            <v>Dagenham and Rainham</v>
          </cell>
          <cell r="H1245" t="str">
            <v>RM13 9XD</v>
          </cell>
          <cell r="I1245" t="str">
            <v>Academy Converter</v>
          </cell>
          <cell r="J1245" t="str">
            <v>Secondary</v>
          </cell>
          <cell r="K1245" t="str">
            <v>Does not have a sixth form</v>
          </cell>
          <cell r="L1245">
            <v>10007667</v>
          </cell>
          <cell r="M1245">
            <v>42324</v>
          </cell>
          <cell r="N1245">
            <v>42324</v>
          </cell>
          <cell r="O1245" t="str">
            <v>Requires Improvement monitoring Visit 1</v>
          </cell>
          <cell r="P1245" t="str">
            <v>Schools - S8</v>
          </cell>
          <cell r="Q1245">
            <v>102342</v>
          </cell>
          <cell r="R1245" t="str">
            <v>NULL</v>
          </cell>
          <cell r="S1245" t="str">
            <v>NULL</v>
          </cell>
          <cell r="T1245" t="str">
            <v>NULL</v>
          </cell>
          <cell r="U1245" t="str">
            <v>NULL</v>
          </cell>
          <cell r="V1245" t="str">
            <v>NULL</v>
          </cell>
          <cell r="W1245" t="str">
            <v>NULL</v>
          </cell>
          <cell r="X1245" t="str">
            <v>NULL</v>
          </cell>
          <cell r="Y1245" t="str">
            <v>NULL</v>
          </cell>
          <cell r="Z1245" t="str">
            <v>NULL</v>
          </cell>
          <cell r="AA1245" t="str">
            <v>NULL</v>
          </cell>
          <cell r="AB1245" t="str">
            <v>NULL</v>
          </cell>
          <cell r="AC1245" t="str">
            <v>NULL</v>
          </cell>
          <cell r="AD1245">
            <v>3</v>
          </cell>
          <cell r="AE1245" t="str">
            <v>NULL</v>
          </cell>
          <cell r="AF1245">
            <v>3</v>
          </cell>
          <cell r="AG1245">
            <v>3</v>
          </cell>
          <cell r="AH1245">
            <v>3</v>
          </cell>
          <cell r="AI1245">
            <v>3</v>
          </cell>
          <cell r="AJ1245" t="str">
            <v>NULL</v>
          </cell>
          <cell r="AK1245">
            <v>9</v>
          </cell>
          <cell r="AL1245">
            <v>9</v>
          </cell>
        </row>
        <row r="1246">
          <cell r="A1246">
            <v>140360</v>
          </cell>
          <cell r="B1246">
            <v>3137003</v>
          </cell>
          <cell r="C1246" t="str">
            <v>The Rise Free School</v>
          </cell>
          <cell r="D1246" t="str">
            <v>London</v>
          </cell>
          <cell r="E1246" t="str">
            <v>London</v>
          </cell>
          <cell r="F1246" t="str">
            <v>Hounslow</v>
          </cell>
          <cell r="G1246" t="str">
            <v>Feltham and Heston</v>
          </cell>
          <cell r="H1246" t="str">
            <v>TW13 7EF</v>
          </cell>
          <cell r="I1246" t="str">
            <v>Free School Special</v>
          </cell>
          <cell r="J1246" t="str">
            <v>Special</v>
          </cell>
          <cell r="K1246" t="str">
            <v>Has a sixth form</v>
          </cell>
          <cell r="L1246">
            <v>10006601</v>
          </cell>
          <cell r="M1246">
            <v>42278</v>
          </cell>
          <cell r="N1246">
            <v>42278</v>
          </cell>
          <cell r="O1246" t="str">
            <v>S8 No Formal Designation Visit</v>
          </cell>
          <cell r="P1246" t="str">
            <v>Schools - S8</v>
          </cell>
          <cell r="Q1246" t="str">
            <v>NULL</v>
          </cell>
          <cell r="R1246" t="str">
            <v>NULL</v>
          </cell>
          <cell r="S1246" t="str">
            <v>NULL</v>
          </cell>
          <cell r="T1246" t="str">
            <v>NULL</v>
          </cell>
          <cell r="U1246" t="str">
            <v>NULL</v>
          </cell>
          <cell r="V1246" t="str">
            <v>NULL</v>
          </cell>
          <cell r="W1246" t="str">
            <v>NULL</v>
          </cell>
          <cell r="X1246" t="str">
            <v>NULL</v>
          </cell>
          <cell r="Y1246" t="str">
            <v>NULL</v>
          </cell>
          <cell r="Z1246" t="str">
            <v>NULL</v>
          </cell>
          <cell r="AA1246" t="str">
            <v>NULL</v>
          </cell>
          <cell r="AB1246" t="str">
            <v>NULL</v>
          </cell>
          <cell r="AC1246" t="str">
            <v>NULL</v>
          </cell>
          <cell r="AD1246" t="str">
            <v>NULL</v>
          </cell>
          <cell r="AE1246" t="str">
            <v>NULL</v>
          </cell>
          <cell r="AF1246" t="str">
            <v>NULL</v>
          </cell>
          <cell r="AG1246" t="str">
            <v>NULL</v>
          </cell>
          <cell r="AH1246" t="str">
            <v>NULL</v>
          </cell>
          <cell r="AI1246" t="str">
            <v>NULL</v>
          </cell>
          <cell r="AJ1246" t="str">
            <v>NULL</v>
          </cell>
          <cell r="AK1246" t="str">
            <v>NULL</v>
          </cell>
          <cell r="AL1246" t="str">
            <v>NULL</v>
          </cell>
        </row>
        <row r="1247">
          <cell r="A1247">
            <v>140404</v>
          </cell>
          <cell r="B1247">
            <v>8857000</v>
          </cell>
          <cell r="C1247" t="str">
            <v>The Kingfisher School</v>
          </cell>
          <cell r="D1247" t="str">
            <v>West Midlands</v>
          </cell>
          <cell r="E1247" t="str">
            <v>West Midlands</v>
          </cell>
          <cell r="F1247" t="str">
            <v>Worcestershire</v>
          </cell>
          <cell r="G1247" t="str">
            <v>Redditch</v>
          </cell>
          <cell r="H1247" t="str">
            <v>B98 0HF</v>
          </cell>
          <cell r="I1247" t="str">
            <v>Academy Special Sponsor Led</v>
          </cell>
          <cell r="J1247" t="str">
            <v>Special</v>
          </cell>
          <cell r="K1247" t="str">
            <v>Does not have a sixth form</v>
          </cell>
          <cell r="L1247">
            <v>10007925</v>
          </cell>
          <cell r="M1247">
            <v>42297</v>
          </cell>
          <cell r="N1247">
            <v>42298</v>
          </cell>
          <cell r="O1247" t="str">
            <v>S8 No Formal Designation Visit</v>
          </cell>
          <cell r="P1247" t="str">
            <v>Schools - S8</v>
          </cell>
          <cell r="Q1247" t="str">
            <v>NULL</v>
          </cell>
          <cell r="R1247" t="str">
            <v>NULL</v>
          </cell>
          <cell r="S1247" t="str">
            <v>NULL</v>
          </cell>
          <cell r="T1247" t="str">
            <v>NULL</v>
          </cell>
          <cell r="U1247" t="str">
            <v>NULL</v>
          </cell>
          <cell r="V1247" t="str">
            <v>NULL</v>
          </cell>
          <cell r="W1247" t="str">
            <v>NULL</v>
          </cell>
          <cell r="X1247" t="str">
            <v>NULL</v>
          </cell>
          <cell r="Y1247" t="str">
            <v>NULL</v>
          </cell>
          <cell r="Z1247" t="str">
            <v>NULL</v>
          </cell>
          <cell r="AA1247" t="str">
            <v>NULL</v>
          </cell>
          <cell r="AB1247" t="str">
            <v>NULL</v>
          </cell>
          <cell r="AC1247" t="str">
            <v>NULL</v>
          </cell>
          <cell r="AD1247" t="str">
            <v>NULL</v>
          </cell>
          <cell r="AE1247" t="str">
            <v>NULL</v>
          </cell>
          <cell r="AF1247" t="str">
            <v>NULL</v>
          </cell>
          <cell r="AG1247" t="str">
            <v>NULL</v>
          </cell>
          <cell r="AH1247" t="str">
            <v>NULL</v>
          </cell>
          <cell r="AI1247" t="str">
            <v>NULL</v>
          </cell>
          <cell r="AJ1247" t="str">
            <v>NULL</v>
          </cell>
          <cell r="AK1247" t="str">
            <v>NULL</v>
          </cell>
          <cell r="AL1247" t="str">
            <v>NULL</v>
          </cell>
        </row>
        <row r="1248">
          <cell r="A1248">
            <v>140414</v>
          </cell>
          <cell r="B1248">
            <v>9282153</v>
          </cell>
          <cell r="C1248" t="str">
            <v>Kings Heath Primary Academy</v>
          </cell>
          <cell r="D1248" t="str">
            <v>East Midlands</v>
          </cell>
          <cell r="E1248" t="str">
            <v>East Midlands</v>
          </cell>
          <cell r="F1248" t="str">
            <v>Northamptonshire</v>
          </cell>
          <cell r="G1248" t="str">
            <v>Northampton South</v>
          </cell>
          <cell r="H1248" t="str">
            <v>NN5 7LN</v>
          </cell>
          <cell r="I1248" t="str">
            <v>Academy Sponsor Led</v>
          </cell>
          <cell r="J1248" t="str">
            <v>Primary</v>
          </cell>
          <cell r="K1248" t="str">
            <v>Does not have a sixth form</v>
          </cell>
          <cell r="L1248">
            <v>10006417</v>
          </cell>
          <cell r="M1248">
            <v>42270</v>
          </cell>
          <cell r="N1248">
            <v>42271</v>
          </cell>
          <cell r="O1248" t="str">
            <v>S8 No Formal Designation Visit</v>
          </cell>
          <cell r="P1248" t="str">
            <v>Schools - S8</v>
          </cell>
          <cell r="Q1248" t="str">
            <v>NULL</v>
          </cell>
          <cell r="R1248" t="str">
            <v>NULL</v>
          </cell>
          <cell r="S1248" t="str">
            <v>NULL</v>
          </cell>
          <cell r="T1248" t="str">
            <v>NULL</v>
          </cell>
          <cell r="U1248" t="str">
            <v>NULL</v>
          </cell>
          <cell r="V1248" t="str">
            <v>NULL</v>
          </cell>
          <cell r="W1248" t="str">
            <v>NULL</v>
          </cell>
          <cell r="X1248" t="str">
            <v>NULL</v>
          </cell>
          <cell r="Y1248" t="str">
            <v>NULL</v>
          </cell>
          <cell r="Z1248" t="str">
            <v>NULL</v>
          </cell>
          <cell r="AA1248" t="str">
            <v>NULL</v>
          </cell>
          <cell r="AB1248" t="str">
            <v>NULL</v>
          </cell>
          <cell r="AC1248" t="str">
            <v>NULL</v>
          </cell>
          <cell r="AD1248" t="str">
            <v>NULL</v>
          </cell>
          <cell r="AE1248" t="str">
            <v>NULL</v>
          </cell>
          <cell r="AF1248" t="str">
            <v>NULL</v>
          </cell>
          <cell r="AG1248" t="str">
            <v>NULL</v>
          </cell>
          <cell r="AH1248" t="str">
            <v>NULL</v>
          </cell>
          <cell r="AI1248" t="str">
            <v>NULL</v>
          </cell>
          <cell r="AJ1248" t="str">
            <v>NULL</v>
          </cell>
          <cell r="AK1248" t="str">
            <v>NULL</v>
          </cell>
          <cell r="AL1248" t="str">
            <v>NULL</v>
          </cell>
        </row>
        <row r="1249">
          <cell r="A1249">
            <v>140453</v>
          </cell>
          <cell r="B1249">
            <v>3843337</v>
          </cell>
          <cell r="C1249" t="str">
            <v>St Giles CofE Academy</v>
          </cell>
          <cell r="D1249" t="str">
            <v>Yorkshire and the Humber</v>
          </cell>
          <cell r="E1249" t="str">
            <v>North East, Yorkshire and the Humber</v>
          </cell>
          <cell r="F1249" t="str">
            <v>Wakefield</v>
          </cell>
          <cell r="G1249" t="str">
            <v>Normanton, Pontefract and Castleford</v>
          </cell>
          <cell r="H1249" t="str">
            <v>WF8 1HG</v>
          </cell>
          <cell r="I1249" t="str">
            <v>Academy Converter</v>
          </cell>
          <cell r="J1249" t="str">
            <v>Primary</v>
          </cell>
          <cell r="K1249" t="str">
            <v>Does not have a sixth form</v>
          </cell>
          <cell r="L1249">
            <v>10002030</v>
          </cell>
          <cell r="M1249">
            <v>42277</v>
          </cell>
          <cell r="N1249">
            <v>42278</v>
          </cell>
          <cell r="O1249" t="str">
            <v>S5 Inspection</v>
          </cell>
          <cell r="P1249" t="str">
            <v>Schools - S5</v>
          </cell>
          <cell r="Q1249">
            <v>108268</v>
          </cell>
          <cell r="R1249">
            <v>2</v>
          </cell>
          <cell r="S1249" t="str">
            <v>NULL</v>
          </cell>
          <cell r="T1249">
            <v>2</v>
          </cell>
          <cell r="U1249">
            <v>2</v>
          </cell>
          <cell r="V1249">
            <v>2</v>
          </cell>
          <cell r="W1249">
            <v>2</v>
          </cell>
          <cell r="X1249" t="str">
            <v>NULL</v>
          </cell>
          <cell r="Y1249">
            <v>2</v>
          </cell>
          <cell r="Z1249" t="str">
            <v>NULL</v>
          </cell>
          <cell r="AA1249" t="str">
            <v>NULL</v>
          </cell>
          <cell r="AB1249" t="str">
            <v>NULL</v>
          </cell>
          <cell r="AC1249" t="str">
            <v>NULL</v>
          </cell>
          <cell r="AD1249">
            <v>3</v>
          </cell>
          <cell r="AE1249" t="str">
            <v>NULL</v>
          </cell>
          <cell r="AF1249">
            <v>3</v>
          </cell>
          <cell r="AG1249">
            <v>3</v>
          </cell>
          <cell r="AH1249">
            <v>2</v>
          </cell>
          <cell r="AI1249">
            <v>2</v>
          </cell>
          <cell r="AJ1249" t="str">
            <v>NULL</v>
          </cell>
          <cell r="AK1249" t="str">
            <v>NULL</v>
          </cell>
          <cell r="AL1249" t="str">
            <v>NULL</v>
          </cell>
        </row>
        <row r="1250">
          <cell r="A1250">
            <v>140503</v>
          </cell>
          <cell r="B1250">
            <v>8062316</v>
          </cell>
          <cell r="C1250" t="str">
            <v>Sunnyside Academy</v>
          </cell>
          <cell r="D1250" t="str">
            <v>North East</v>
          </cell>
          <cell r="E1250" t="str">
            <v>North East, Yorkshire and the Humber</v>
          </cell>
          <cell r="F1250" t="str">
            <v>Middlesbrough</v>
          </cell>
          <cell r="G1250" t="str">
            <v>Middlesbrough South and East Cleveland</v>
          </cell>
          <cell r="H1250" t="str">
            <v>TS8 0RJ</v>
          </cell>
          <cell r="I1250" t="str">
            <v>Academy Converter</v>
          </cell>
          <cell r="J1250" t="str">
            <v>Primary</v>
          </cell>
          <cell r="K1250" t="str">
            <v>Does not have a sixth form</v>
          </cell>
          <cell r="L1250">
            <v>10002096</v>
          </cell>
          <cell r="M1250">
            <v>42269</v>
          </cell>
          <cell r="N1250">
            <v>42270</v>
          </cell>
          <cell r="O1250" t="str">
            <v>S5 Inspection</v>
          </cell>
          <cell r="P1250" t="str">
            <v>Schools - S5</v>
          </cell>
          <cell r="Q1250">
            <v>111621</v>
          </cell>
          <cell r="R1250">
            <v>2</v>
          </cell>
          <cell r="S1250" t="str">
            <v>NULL</v>
          </cell>
          <cell r="T1250">
            <v>2</v>
          </cell>
          <cell r="U1250">
            <v>2</v>
          </cell>
          <cell r="V1250">
            <v>2</v>
          </cell>
          <cell r="W1250">
            <v>2</v>
          </cell>
          <cell r="X1250" t="str">
            <v>NULL</v>
          </cell>
          <cell r="Y1250">
            <v>2</v>
          </cell>
          <cell r="Z1250" t="str">
            <v>NULL</v>
          </cell>
          <cell r="AA1250" t="str">
            <v>NULL</v>
          </cell>
          <cell r="AB1250" t="str">
            <v>NULL</v>
          </cell>
          <cell r="AC1250" t="str">
            <v>NULL</v>
          </cell>
          <cell r="AD1250">
            <v>3</v>
          </cell>
          <cell r="AE1250" t="str">
            <v>NULL</v>
          </cell>
          <cell r="AF1250">
            <v>3</v>
          </cell>
          <cell r="AG1250">
            <v>3</v>
          </cell>
          <cell r="AH1250">
            <v>2</v>
          </cell>
          <cell r="AI1250">
            <v>3</v>
          </cell>
          <cell r="AJ1250" t="str">
            <v>NULL</v>
          </cell>
          <cell r="AK1250" t="str">
            <v>NULL</v>
          </cell>
          <cell r="AL1250" t="str">
            <v>NULL</v>
          </cell>
        </row>
        <row r="1251">
          <cell r="A1251">
            <v>140538</v>
          </cell>
          <cell r="B1251">
            <v>8732088</v>
          </cell>
          <cell r="C1251" t="str">
            <v>New Road Primary School</v>
          </cell>
          <cell r="D1251" t="str">
            <v>East of England</v>
          </cell>
          <cell r="E1251" t="str">
            <v>East of England</v>
          </cell>
          <cell r="F1251" t="str">
            <v>Cambridgeshire</v>
          </cell>
          <cell r="G1251" t="str">
            <v>North East Cambridgeshire</v>
          </cell>
          <cell r="H1251" t="str">
            <v>PE7 1SZ</v>
          </cell>
          <cell r="I1251" t="str">
            <v>Academy Converter</v>
          </cell>
          <cell r="J1251" t="str">
            <v>Primary</v>
          </cell>
          <cell r="K1251" t="str">
            <v>Does not have a sixth form</v>
          </cell>
          <cell r="L1251">
            <v>10001955</v>
          </cell>
          <cell r="M1251">
            <v>42270</v>
          </cell>
          <cell r="N1251">
            <v>42271</v>
          </cell>
          <cell r="O1251" t="str">
            <v>S5 Inspection</v>
          </cell>
          <cell r="P1251" t="str">
            <v>Schools - S5</v>
          </cell>
          <cell r="Q1251">
            <v>110647</v>
          </cell>
          <cell r="R1251">
            <v>4</v>
          </cell>
          <cell r="S1251" t="str">
            <v>SM</v>
          </cell>
          <cell r="T1251">
            <v>4</v>
          </cell>
          <cell r="U1251">
            <v>4</v>
          </cell>
          <cell r="V1251">
            <v>3</v>
          </cell>
          <cell r="W1251">
            <v>4</v>
          </cell>
          <cell r="X1251" t="str">
            <v>NULL</v>
          </cell>
          <cell r="Y1251">
            <v>3</v>
          </cell>
          <cell r="Z1251" t="str">
            <v>NULL</v>
          </cell>
          <cell r="AA1251" t="str">
            <v>NULL</v>
          </cell>
          <cell r="AB1251" t="str">
            <v>NULL</v>
          </cell>
          <cell r="AC1251" t="str">
            <v>NULL</v>
          </cell>
          <cell r="AD1251">
            <v>3</v>
          </cell>
          <cell r="AE1251" t="str">
            <v>NULL</v>
          </cell>
          <cell r="AF1251">
            <v>3</v>
          </cell>
          <cell r="AG1251">
            <v>3</v>
          </cell>
          <cell r="AH1251">
            <v>2</v>
          </cell>
          <cell r="AI1251">
            <v>3</v>
          </cell>
          <cell r="AJ1251" t="str">
            <v>NULL</v>
          </cell>
          <cell r="AK1251" t="str">
            <v>NULL</v>
          </cell>
          <cell r="AL1251" t="str">
            <v>NULL</v>
          </cell>
        </row>
        <row r="1252">
          <cell r="A1252">
            <v>140576</v>
          </cell>
          <cell r="B1252">
            <v>9082602</v>
          </cell>
          <cell r="C1252" t="str">
            <v>Boyton Community Primary School</v>
          </cell>
          <cell r="D1252" t="str">
            <v>South West</v>
          </cell>
          <cell r="E1252" t="str">
            <v>South West</v>
          </cell>
          <cell r="F1252" t="str">
            <v>Cornwall</v>
          </cell>
          <cell r="G1252" t="str">
            <v>North Cornwall</v>
          </cell>
          <cell r="H1252" t="str">
            <v>PL15 9RJ</v>
          </cell>
          <cell r="I1252" t="str">
            <v>Academy Converter</v>
          </cell>
          <cell r="J1252" t="str">
            <v>Primary</v>
          </cell>
          <cell r="K1252" t="str">
            <v>Does not have a sixth form</v>
          </cell>
          <cell r="L1252">
            <v>10001604</v>
          </cell>
          <cell r="M1252">
            <v>42284</v>
          </cell>
          <cell r="N1252">
            <v>42285</v>
          </cell>
          <cell r="O1252" t="str">
            <v>Special Measures S5 ReInspection</v>
          </cell>
          <cell r="P1252" t="str">
            <v>Schools - S5</v>
          </cell>
          <cell r="Q1252">
            <v>111926</v>
          </cell>
          <cell r="R1252">
            <v>2</v>
          </cell>
          <cell r="S1252" t="str">
            <v>NULL</v>
          </cell>
          <cell r="T1252">
            <v>2</v>
          </cell>
          <cell r="U1252">
            <v>2</v>
          </cell>
          <cell r="V1252">
            <v>2</v>
          </cell>
          <cell r="W1252">
            <v>2</v>
          </cell>
          <cell r="X1252" t="str">
            <v>NULL</v>
          </cell>
          <cell r="Y1252">
            <v>2</v>
          </cell>
          <cell r="Z1252" t="str">
            <v>NULL</v>
          </cell>
          <cell r="AA1252" t="str">
            <v>NULL</v>
          </cell>
          <cell r="AB1252" t="str">
            <v>NULL</v>
          </cell>
          <cell r="AC1252" t="str">
            <v>NULL</v>
          </cell>
          <cell r="AD1252">
            <v>4</v>
          </cell>
          <cell r="AE1252" t="str">
            <v>SM</v>
          </cell>
          <cell r="AF1252">
            <v>4</v>
          </cell>
          <cell r="AG1252">
            <v>4</v>
          </cell>
          <cell r="AH1252">
            <v>3</v>
          </cell>
          <cell r="AI1252">
            <v>4</v>
          </cell>
          <cell r="AJ1252" t="str">
            <v>NULL</v>
          </cell>
          <cell r="AK1252">
            <v>8</v>
          </cell>
          <cell r="AL1252" t="str">
            <v>NULL</v>
          </cell>
        </row>
        <row r="1253">
          <cell r="A1253">
            <v>140638</v>
          </cell>
          <cell r="B1253">
            <v>3903329</v>
          </cell>
          <cell r="C1253" t="str">
            <v>Sacred Heart Catholic Primary School</v>
          </cell>
          <cell r="D1253" t="str">
            <v>North East</v>
          </cell>
          <cell r="E1253" t="str">
            <v>North East, Yorkshire and the Humber</v>
          </cell>
          <cell r="F1253" t="str">
            <v>Gateshead</v>
          </cell>
          <cell r="G1253" t="str">
            <v>Blaydon</v>
          </cell>
          <cell r="H1253" t="str">
            <v>NE16 6NU</v>
          </cell>
          <cell r="I1253" t="str">
            <v>Academy Converter</v>
          </cell>
          <cell r="J1253" t="str">
            <v>Primary</v>
          </cell>
          <cell r="K1253" t="str">
            <v>Does not have a sixth form</v>
          </cell>
          <cell r="L1253">
            <v>10002128</v>
          </cell>
          <cell r="M1253">
            <v>42277</v>
          </cell>
          <cell r="N1253">
            <v>42278</v>
          </cell>
          <cell r="O1253" t="str">
            <v>S5 Inspection</v>
          </cell>
          <cell r="P1253" t="str">
            <v>Schools - S5</v>
          </cell>
          <cell r="Q1253">
            <v>108393</v>
          </cell>
          <cell r="R1253">
            <v>1</v>
          </cell>
          <cell r="S1253" t="str">
            <v>NULL</v>
          </cell>
          <cell r="T1253">
            <v>1</v>
          </cell>
          <cell r="U1253">
            <v>1</v>
          </cell>
          <cell r="V1253">
            <v>1</v>
          </cell>
          <cell r="W1253">
            <v>1</v>
          </cell>
          <cell r="X1253" t="str">
            <v>NULL</v>
          </cell>
          <cell r="Y1253">
            <v>1</v>
          </cell>
          <cell r="Z1253" t="str">
            <v>NULL</v>
          </cell>
          <cell r="AA1253" t="str">
            <v>NULL</v>
          </cell>
          <cell r="AB1253" t="str">
            <v>NULL</v>
          </cell>
          <cell r="AC1253" t="str">
            <v>NULL</v>
          </cell>
          <cell r="AD1253">
            <v>3</v>
          </cell>
          <cell r="AE1253" t="str">
            <v>NULL</v>
          </cell>
          <cell r="AF1253">
            <v>3</v>
          </cell>
          <cell r="AG1253">
            <v>3</v>
          </cell>
          <cell r="AH1253">
            <v>1</v>
          </cell>
          <cell r="AI1253">
            <v>2</v>
          </cell>
          <cell r="AJ1253" t="str">
            <v>NULL</v>
          </cell>
          <cell r="AK1253" t="str">
            <v>NULL</v>
          </cell>
          <cell r="AL1253" t="str">
            <v>NULL</v>
          </cell>
        </row>
        <row r="1254">
          <cell r="A1254">
            <v>140697</v>
          </cell>
          <cell r="B1254">
            <v>8514320</v>
          </cell>
          <cell r="C1254" t="str">
            <v>Admiral Lord Nelson School</v>
          </cell>
          <cell r="D1254" t="str">
            <v>South East</v>
          </cell>
          <cell r="E1254" t="str">
            <v>South East</v>
          </cell>
          <cell r="F1254" t="str">
            <v>Portsmouth</v>
          </cell>
          <cell r="G1254" t="str">
            <v>Portsmouth North</v>
          </cell>
          <cell r="H1254" t="str">
            <v>PO3 5XT</v>
          </cell>
          <cell r="I1254" t="str">
            <v>Academy Converter</v>
          </cell>
          <cell r="J1254" t="str">
            <v>Secondary</v>
          </cell>
          <cell r="K1254" t="str">
            <v>Does not have a sixth form</v>
          </cell>
          <cell r="L1254">
            <v>10007073</v>
          </cell>
          <cell r="M1254">
            <v>42328</v>
          </cell>
          <cell r="N1254">
            <v>42328</v>
          </cell>
          <cell r="O1254" t="str">
            <v>S8 No Formal Designation Visit</v>
          </cell>
          <cell r="P1254" t="str">
            <v>Schools - S8</v>
          </cell>
          <cell r="Q1254">
            <v>116476</v>
          </cell>
          <cell r="R1254" t="str">
            <v>NULL</v>
          </cell>
          <cell r="S1254" t="str">
            <v>NULL</v>
          </cell>
          <cell r="T1254" t="str">
            <v>NULL</v>
          </cell>
          <cell r="U1254" t="str">
            <v>NULL</v>
          </cell>
          <cell r="V1254" t="str">
            <v>NULL</v>
          </cell>
          <cell r="W1254" t="str">
            <v>NULL</v>
          </cell>
          <cell r="X1254" t="str">
            <v>NULL</v>
          </cell>
          <cell r="Y1254" t="str">
            <v>NULL</v>
          </cell>
          <cell r="Z1254" t="str">
            <v>NULL</v>
          </cell>
          <cell r="AA1254" t="str">
            <v>NULL</v>
          </cell>
          <cell r="AB1254" t="str">
            <v>NULL</v>
          </cell>
          <cell r="AC1254" t="str">
            <v>NULL</v>
          </cell>
          <cell r="AD1254">
            <v>2</v>
          </cell>
          <cell r="AE1254" t="str">
            <v>NULL</v>
          </cell>
          <cell r="AF1254">
            <v>2</v>
          </cell>
          <cell r="AG1254">
            <v>2</v>
          </cell>
          <cell r="AH1254">
            <v>2</v>
          </cell>
          <cell r="AI1254">
            <v>2</v>
          </cell>
          <cell r="AJ1254" t="str">
            <v>NULL</v>
          </cell>
          <cell r="AK1254">
            <v>9</v>
          </cell>
          <cell r="AL1254">
            <v>9</v>
          </cell>
        </row>
        <row r="1255">
          <cell r="A1255">
            <v>141099</v>
          </cell>
          <cell r="B1255">
            <v>8862047</v>
          </cell>
          <cell r="C1255" t="str">
            <v>Knockhall Academy</v>
          </cell>
          <cell r="D1255" t="str">
            <v>South East</v>
          </cell>
          <cell r="E1255" t="str">
            <v>South East</v>
          </cell>
          <cell r="F1255" t="str">
            <v>Kent</v>
          </cell>
          <cell r="G1255" t="str">
            <v>Dartford</v>
          </cell>
          <cell r="H1255" t="str">
            <v>DA9 9RF</v>
          </cell>
          <cell r="I1255" t="str">
            <v>Academy Sponsor Led</v>
          </cell>
          <cell r="J1255" t="str">
            <v>Primary</v>
          </cell>
          <cell r="K1255" t="str">
            <v>Does not have a sixth form</v>
          </cell>
          <cell r="L1255">
            <v>10006922</v>
          </cell>
          <cell r="M1255">
            <v>42346</v>
          </cell>
          <cell r="N1255">
            <v>42346</v>
          </cell>
          <cell r="O1255" t="str">
            <v>S8 No Formal Designation Visit</v>
          </cell>
          <cell r="P1255" t="str">
            <v>Schools - S8</v>
          </cell>
          <cell r="Q1255" t="str">
            <v>NULL</v>
          </cell>
          <cell r="R1255" t="str">
            <v>NULL</v>
          </cell>
          <cell r="S1255" t="str">
            <v>NULL</v>
          </cell>
          <cell r="T1255" t="str">
            <v>NULL</v>
          </cell>
          <cell r="U1255" t="str">
            <v>NULL</v>
          </cell>
          <cell r="V1255" t="str">
            <v>NULL</v>
          </cell>
          <cell r="W1255" t="str">
            <v>NULL</v>
          </cell>
          <cell r="X1255" t="str">
            <v>NULL</v>
          </cell>
          <cell r="Y1255" t="str">
            <v>NULL</v>
          </cell>
          <cell r="Z1255" t="str">
            <v>NULL</v>
          </cell>
          <cell r="AA1255" t="str">
            <v>NULL</v>
          </cell>
          <cell r="AB1255" t="str">
            <v>NULL</v>
          </cell>
          <cell r="AC1255" t="str">
            <v>NULL</v>
          </cell>
          <cell r="AD1255" t="str">
            <v>NULL</v>
          </cell>
          <cell r="AE1255" t="str">
            <v>NULL</v>
          </cell>
          <cell r="AF1255" t="str">
            <v>NULL</v>
          </cell>
          <cell r="AG1255" t="str">
            <v>NULL</v>
          </cell>
          <cell r="AH1255" t="str">
            <v>NULL</v>
          </cell>
          <cell r="AI1255" t="str">
            <v>NULL</v>
          </cell>
          <cell r="AJ1255" t="str">
            <v>NULL</v>
          </cell>
          <cell r="AK1255" t="str">
            <v>NULL</v>
          </cell>
          <cell r="AL1255" t="str">
            <v>NULL</v>
          </cell>
        </row>
        <row r="1256">
          <cell r="A1256">
            <v>141126</v>
          </cell>
          <cell r="B1256">
            <v>3301109</v>
          </cell>
          <cell r="C1256" t="str">
            <v>CUL Academy Trust</v>
          </cell>
          <cell r="D1256" t="str">
            <v>West Midlands</v>
          </cell>
          <cell r="E1256" t="str">
            <v>West Midlands</v>
          </cell>
          <cell r="F1256" t="str">
            <v>Birmingham</v>
          </cell>
          <cell r="G1256" t="str">
            <v>Birmingham, Ladywood</v>
          </cell>
          <cell r="H1256" t="str">
            <v>B6 4EA</v>
          </cell>
          <cell r="I1256" t="str">
            <v>Free School - Alternative Provision</v>
          </cell>
          <cell r="J1256" t="str">
            <v>PRU</v>
          </cell>
          <cell r="K1256" t="str">
            <v>Does not have a sixth form</v>
          </cell>
          <cell r="L1256">
            <v>10007822</v>
          </cell>
          <cell r="M1256">
            <v>42269</v>
          </cell>
          <cell r="N1256">
            <v>42270</v>
          </cell>
          <cell r="O1256" t="str">
            <v>S8 No Formal Designation Visit</v>
          </cell>
          <cell r="P1256" t="str">
            <v>Schools - S8 deemed S5</v>
          </cell>
          <cell r="Q1256" t="str">
            <v>NULL</v>
          </cell>
          <cell r="R1256">
            <v>4</v>
          </cell>
          <cell r="S1256" t="str">
            <v>SM</v>
          </cell>
          <cell r="T1256">
            <v>3</v>
          </cell>
          <cell r="U1256">
            <v>3</v>
          </cell>
          <cell r="V1256">
            <v>4</v>
          </cell>
          <cell r="W1256">
            <v>4</v>
          </cell>
          <cell r="X1256" t="str">
            <v>NULL</v>
          </cell>
          <cell r="Y1256" t="str">
            <v>NULL</v>
          </cell>
          <cell r="Z1256" t="str">
            <v>NULL</v>
          </cell>
          <cell r="AA1256" t="str">
            <v>NULL</v>
          </cell>
          <cell r="AB1256" t="str">
            <v>NULL</v>
          </cell>
          <cell r="AC1256" t="str">
            <v>NULL</v>
          </cell>
          <cell r="AD1256" t="str">
            <v>NULL</v>
          </cell>
          <cell r="AE1256" t="str">
            <v>NULL</v>
          </cell>
          <cell r="AF1256" t="str">
            <v>NULL</v>
          </cell>
          <cell r="AG1256" t="str">
            <v>NULL</v>
          </cell>
          <cell r="AH1256" t="str">
            <v>NULL</v>
          </cell>
          <cell r="AI1256" t="str">
            <v>NULL</v>
          </cell>
          <cell r="AJ1256" t="str">
            <v>NULL</v>
          </cell>
          <cell r="AK1256" t="str">
            <v>NULL</v>
          </cell>
          <cell r="AL1256" t="str">
            <v>NULL</v>
          </cell>
        </row>
      </sheetData>
      <sheetData sheetId="4">
        <row r="1">
          <cell r="A1" t="str">
            <v>URN</v>
          </cell>
          <cell r="B1" t="str">
            <v>LAESTAB</v>
          </cell>
          <cell r="C1" t="str">
            <v>Provider Name</v>
          </cell>
          <cell r="D1" t="str">
            <v>Government Office Region</v>
          </cell>
          <cell r="E1" t="str">
            <v>Ofsted Region</v>
          </cell>
          <cell r="F1" t="str">
            <v>Local Authority</v>
          </cell>
          <cell r="G1" t="str">
            <v>Parliamentary Constituency</v>
          </cell>
          <cell r="H1" t="str">
            <v>Postcode</v>
          </cell>
          <cell r="I1" t="str">
            <v>Provider Type</v>
          </cell>
          <cell r="J1" t="str">
            <v>Provider Phase</v>
          </cell>
          <cell r="K1" t="str">
            <v>Sixth Form</v>
          </cell>
          <cell r="L1" t="str">
            <v>Event number</v>
          </cell>
          <cell r="M1" t="str">
            <v>Event Start Date</v>
          </cell>
          <cell r="N1" t="str">
            <v>Event End Date</v>
          </cell>
          <cell r="O1" t="str">
            <v>Event type</v>
          </cell>
          <cell r="P1" t="str">
            <v>Event_Type_Grouping_Name</v>
          </cell>
          <cell r="Q1" t="str">
            <v>Predecessor URN</v>
          </cell>
          <cell r="R1" t="str">
            <v>Overall effectiveness</v>
          </cell>
          <cell r="S1" t="str">
            <v>Category of concern</v>
          </cell>
          <cell r="T1" t="str">
            <v>Outcomes for children and learners</v>
          </cell>
          <cell r="U1" t="str">
            <v>Quality of teaching, learning and assessment</v>
          </cell>
          <cell r="V1" t="str">
            <v>Personal development, behaviour and welfare</v>
          </cell>
          <cell r="W1" t="str">
            <v>Effectiveness of leadership and management</v>
          </cell>
          <cell r="X1" t="str">
            <v>Safeguarding is effective?</v>
          </cell>
          <cell r="Y1" t="str">
            <v>Early years provision (where applicable)</v>
          </cell>
          <cell r="Z1" t="str">
            <v>Sixth form provision (where applicable)</v>
          </cell>
          <cell r="AB1" t="str">
            <v>Total Pupils</v>
          </cell>
          <cell r="AD1" t="str">
            <v>Previous full inspection Overall Effectiveness</v>
          </cell>
          <cell r="AE1" t="str">
            <v>Previous Category of school causing concern</v>
          </cell>
          <cell r="AF1" t="str">
            <v>Previous Outcomes for children and learners</v>
          </cell>
          <cell r="AG1" t="str">
            <v>Previous Quality of teaching, learning and assessment</v>
          </cell>
          <cell r="AH1" t="str">
            <v>Previous Personal development, behaviour and welfare</v>
          </cell>
          <cell r="AI1" t="str">
            <v>Previous Leadership and management</v>
          </cell>
          <cell r="AJ1" t="str">
            <v>Previous Safeguarding</v>
          </cell>
          <cell r="AK1" t="str">
            <v>Previous Overall effectiveness of the early years provision</v>
          </cell>
          <cell r="AL1" t="str">
            <v>Previous Overall effectiveness of the sixth form</v>
          </cell>
        </row>
        <row r="2">
          <cell r="A2">
            <v>100031</v>
          </cell>
          <cell r="B2">
            <v>2023352</v>
          </cell>
          <cell r="C2" t="str">
            <v>Hampstead Parochial Church of England Primary School</v>
          </cell>
          <cell r="D2" t="str">
            <v>London</v>
          </cell>
          <cell r="E2" t="str">
            <v>London</v>
          </cell>
          <cell r="F2" t="str">
            <v>Camden</v>
          </cell>
          <cell r="G2" t="str">
            <v>Hampstead and Kilburn</v>
          </cell>
          <cell r="H2" t="str">
            <v>NW3 6TX</v>
          </cell>
          <cell r="I2" t="str">
            <v>Voluntary Aided School</v>
          </cell>
          <cell r="J2" t="str">
            <v>Primary</v>
          </cell>
          <cell r="K2" t="str">
            <v>Does not have a sixth form</v>
          </cell>
          <cell r="L2">
            <v>10001444</v>
          </cell>
          <cell r="M2">
            <v>42346</v>
          </cell>
          <cell r="N2">
            <v>42346</v>
          </cell>
          <cell r="O2" t="str">
            <v>Maintained Academy and School Short inspection</v>
          </cell>
          <cell r="P2" t="str">
            <v>Schools - Short inspection</v>
          </cell>
          <cell r="Q2" t="str">
            <v>NULL</v>
          </cell>
          <cell r="R2" t="str">
            <v>NULL</v>
          </cell>
          <cell r="S2" t="str">
            <v>NULL</v>
          </cell>
          <cell r="T2" t="str">
            <v>NULL</v>
          </cell>
          <cell r="U2" t="str">
            <v>NULL</v>
          </cell>
          <cell r="V2" t="str">
            <v>NULL</v>
          </cell>
          <cell r="W2" t="str">
            <v>NULL</v>
          </cell>
          <cell r="X2" t="str">
            <v>Yes</v>
          </cell>
          <cell r="Y2" t="str">
            <v>NULL</v>
          </cell>
          <cell r="Z2" t="str">
            <v>NULL</v>
          </cell>
          <cell r="AB2">
            <v>233</v>
          </cell>
          <cell r="AD2">
            <v>2</v>
          </cell>
          <cell r="AE2" t="str">
            <v>NULL</v>
          </cell>
          <cell r="AF2">
            <v>2</v>
          </cell>
          <cell r="AG2">
            <v>2</v>
          </cell>
          <cell r="AH2" t="str">
            <v>NULL</v>
          </cell>
          <cell r="AI2">
            <v>2</v>
          </cell>
          <cell r="AJ2" t="str">
            <v>NULL</v>
          </cell>
          <cell r="AK2">
            <v>8</v>
          </cell>
          <cell r="AL2" t="str">
            <v>NULL</v>
          </cell>
        </row>
        <row r="3">
          <cell r="A3">
            <v>100098</v>
          </cell>
          <cell r="B3">
            <v>2031006</v>
          </cell>
          <cell r="C3" t="str">
            <v>Pound Park Nursery School</v>
          </cell>
          <cell r="D3" t="str">
            <v>London</v>
          </cell>
          <cell r="E3" t="str">
            <v>London</v>
          </cell>
          <cell r="F3" t="str">
            <v>Greenwich</v>
          </cell>
          <cell r="G3" t="str">
            <v>Greenwich and Woolwich</v>
          </cell>
          <cell r="H3" t="str">
            <v>SE7 8AF</v>
          </cell>
          <cell r="I3" t="str">
            <v>LA Nursery School</v>
          </cell>
          <cell r="J3" t="str">
            <v>Nursery</v>
          </cell>
          <cell r="K3" t="str">
            <v>Not applicable</v>
          </cell>
          <cell r="L3">
            <v>10005526</v>
          </cell>
          <cell r="M3">
            <v>42269</v>
          </cell>
          <cell r="N3">
            <v>42269</v>
          </cell>
          <cell r="O3" t="str">
            <v>Maintained Academy and School Short inspection</v>
          </cell>
          <cell r="P3" t="str">
            <v>Schools - Short inspection</v>
          </cell>
          <cell r="Q3" t="str">
            <v>NULL</v>
          </cell>
          <cell r="R3" t="str">
            <v>NULL</v>
          </cell>
          <cell r="S3" t="str">
            <v>NULL</v>
          </cell>
          <cell r="T3" t="str">
            <v>NULL</v>
          </cell>
          <cell r="U3" t="str">
            <v>NULL</v>
          </cell>
          <cell r="V3" t="str">
            <v>NULL</v>
          </cell>
          <cell r="W3" t="str">
            <v>NULL</v>
          </cell>
          <cell r="X3" t="str">
            <v>Yes</v>
          </cell>
          <cell r="Y3" t="str">
            <v>NULL</v>
          </cell>
          <cell r="Z3" t="str">
            <v>NULL</v>
          </cell>
          <cell r="AB3">
            <v>218</v>
          </cell>
          <cell r="AD3">
            <v>1</v>
          </cell>
          <cell r="AE3" t="str">
            <v>NULL</v>
          </cell>
          <cell r="AF3">
            <v>1</v>
          </cell>
          <cell r="AG3">
            <v>1</v>
          </cell>
          <cell r="AH3" t="str">
            <v>NULL</v>
          </cell>
          <cell r="AI3">
            <v>1</v>
          </cell>
          <cell r="AJ3" t="str">
            <v>NULL</v>
          </cell>
          <cell r="AK3">
            <v>1</v>
          </cell>
          <cell r="AL3">
            <v>9</v>
          </cell>
        </row>
        <row r="4">
          <cell r="A4">
            <v>100137</v>
          </cell>
          <cell r="B4">
            <v>2032410</v>
          </cell>
          <cell r="C4" t="str">
            <v>Meridian Primary School</v>
          </cell>
          <cell r="D4" t="str">
            <v>London</v>
          </cell>
          <cell r="E4" t="str">
            <v>London</v>
          </cell>
          <cell r="F4" t="str">
            <v>Greenwich</v>
          </cell>
          <cell r="G4" t="str">
            <v>Greenwich and Woolwich</v>
          </cell>
          <cell r="H4" t="str">
            <v>SE10 9NY</v>
          </cell>
          <cell r="I4" t="str">
            <v>Community School</v>
          </cell>
          <cell r="J4" t="str">
            <v>Primary</v>
          </cell>
          <cell r="K4" t="str">
            <v>Does not have a sixth form</v>
          </cell>
          <cell r="L4">
            <v>10001151</v>
          </cell>
          <cell r="M4">
            <v>42276</v>
          </cell>
          <cell r="N4">
            <v>42276</v>
          </cell>
          <cell r="O4" t="str">
            <v>Maintained Academy and School Short inspection</v>
          </cell>
          <cell r="P4" t="str">
            <v>Schools - Short inspection</v>
          </cell>
          <cell r="Q4" t="str">
            <v>NULL</v>
          </cell>
          <cell r="R4" t="str">
            <v>NULL</v>
          </cell>
          <cell r="S4" t="str">
            <v>NULL</v>
          </cell>
          <cell r="T4" t="str">
            <v>NULL</v>
          </cell>
          <cell r="U4" t="str">
            <v>NULL</v>
          </cell>
          <cell r="V4" t="str">
            <v>NULL</v>
          </cell>
          <cell r="W4" t="str">
            <v>NULL</v>
          </cell>
          <cell r="X4" t="str">
            <v>Yes</v>
          </cell>
          <cell r="Y4" t="str">
            <v>NULL</v>
          </cell>
          <cell r="Z4" t="str">
            <v>NULL</v>
          </cell>
          <cell r="AB4">
            <v>240</v>
          </cell>
          <cell r="AD4">
            <v>2</v>
          </cell>
          <cell r="AE4" t="str">
            <v>NULL</v>
          </cell>
          <cell r="AF4">
            <v>2</v>
          </cell>
          <cell r="AG4">
            <v>2</v>
          </cell>
          <cell r="AH4" t="str">
            <v>NULL</v>
          </cell>
          <cell r="AI4">
            <v>2</v>
          </cell>
          <cell r="AJ4" t="str">
            <v>NULL</v>
          </cell>
          <cell r="AK4">
            <v>2</v>
          </cell>
          <cell r="AL4">
            <v>9</v>
          </cell>
        </row>
        <row r="5">
          <cell r="A5">
            <v>100156</v>
          </cell>
          <cell r="B5">
            <v>2032885</v>
          </cell>
          <cell r="C5" t="str">
            <v>Foxfield Primary School</v>
          </cell>
          <cell r="D5" t="str">
            <v>London</v>
          </cell>
          <cell r="E5" t="str">
            <v>London</v>
          </cell>
          <cell r="F5" t="str">
            <v>Greenwich</v>
          </cell>
          <cell r="G5" t="str">
            <v>Greenwich and Woolwich</v>
          </cell>
          <cell r="H5" t="str">
            <v>SE18 7EX</v>
          </cell>
          <cell r="I5" t="str">
            <v>Community School</v>
          </cell>
          <cell r="J5" t="str">
            <v>Primary</v>
          </cell>
          <cell r="K5" t="str">
            <v>Does not have a sixth form</v>
          </cell>
          <cell r="L5">
            <v>10005869</v>
          </cell>
          <cell r="M5">
            <v>42276</v>
          </cell>
          <cell r="N5">
            <v>42277</v>
          </cell>
          <cell r="O5" t="str">
            <v>Schools into Special Measures Visit 3</v>
          </cell>
          <cell r="P5" t="str">
            <v>Schools - S5</v>
          </cell>
          <cell r="Q5" t="str">
            <v>NULL</v>
          </cell>
          <cell r="R5">
            <v>1</v>
          </cell>
          <cell r="S5" t="str">
            <v>NULL</v>
          </cell>
          <cell r="T5">
            <v>1</v>
          </cell>
          <cell r="U5">
            <v>1</v>
          </cell>
          <cell r="V5">
            <v>1</v>
          </cell>
          <cell r="W5">
            <v>1</v>
          </cell>
          <cell r="X5" t="str">
            <v>Yes</v>
          </cell>
          <cell r="Y5">
            <v>1</v>
          </cell>
          <cell r="Z5" t="str">
            <v>NULL</v>
          </cell>
          <cell r="AB5">
            <v>681</v>
          </cell>
          <cell r="AD5">
            <v>4</v>
          </cell>
          <cell r="AE5" t="str">
            <v>NULL</v>
          </cell>
          <cell r="AF5">
            <v>4</v>
          </cell>
          <cell r="AG5">
            <v>4</v>
          </cell>
          <cell r="AH5" t="str">
            <v>NULL</v>
          </cell>
          <cell r="AI5">
            <v>4</v>
          </cell>
          <cell r="AJ5" t="str">
            <v>NULL</v>
          </cell>
          <cell r="AK5" t="str">
            <v>NULL</v>
          </cell>
          <cell r="AL5" t="str">
            <v>NULL</v>
          </cell>
        </row>
        <row r="6">
          <cell r="A6">
            <v>100180</v>
          </cell>
          <cell r="B6">
            <v>2033666</v>
          </cell>
          <cell r="C6" t="str">
            <v>St Margaret Clitherow Catholic Primary School</v>
          </cell>
          <cell r="D6" t="str">
            <v>London</v>
          </cell>
          <cell r="E6" t="str">
            <v>London</v>
          </cell>
          <cell r="F6" t="str">
            <v>Greenwich</v>
          </cell>
          <cell r="G6" t="str">
            <v>Erith and Thamesmead</v>
          </cell>
          <cell r="H6" t="str">
            <v>SE28 8GB</v>
          </cell>
          <cell r="I6" t="str">
            <v>Voluntary Aided School</v>
          </cell>
          <cell r="J6" t="str">
            <v>Primary</v>
          </cell>
          <cell r="K6" t="str">
            <v>Does not have a sixth form</v>
          </cell>
          <cell r="L6">
            <v>10001377</v>
          </cell>
          <cell r="M6">
            <v>42278</v>
          </cell>
          <cell r="N6">
            <v>42278</v>
          </cell>
          <cell r="O6" t="str">
            <v>Maintained Academy and School Short inspection</v>
          </cell>
          <cell r="P6" t="str">
            <v>Schools - Short inspection</v>
          </cell>
          <cell r="Q6" t="str">
            <v>NULL</v>
          </cell>
          <cell r="R6" t="str">
            <v>NULL</v>
          </cell>
          <cell r="S6" t="str">
            <v>NULL</v>
          </cell>
          <cell r="T6" t="str">
            <v>NULL</v>
          </cell>
          <cell r="U6" t="str">
            <v>NULL</v>
          </cell>
          <cell r="V6" t="str">
            <v>NULL</v>
          </cell>
          <cell r="W6" t="str">
            <v>NULL</v>
          </cell>
          <cell r="X6" t="str">
            <v>Yes</v>
          </cell>
          <cell r="Y6" t="str">
            <v>NULL</v>
          </cell>
          <cell r="Z6" t="str">
            <v>NULL</v>
          </cell>
          <cell r="AB6">
            <v>253</v>
          </cell>
          <cell r="AD6">
            <v>2</v>
          </cell>
          <cell r="AE6" t="str">
            <v>NULL</v>
          </cell>
          <cell r="AF6">
            <v>2</v>
          </cell>
          <cell r="AG6">
            <v>2</v>
          </cell>
          <cell r="AH6" t="str">
            <v>NULL</v>
          </cell>
          <cell r="AI6">
            <v>2</v>
          </cell>
          <cell r="AJ6" t="str">
            <v>NULL</v>
          </cell>
          <cell r="AK6">
            <v>2</v>
          </cell>
          <cell r="AL6">
            <v>9</v>
          </cell>
        </row>
        <row r="7">
          <cell r="A7">
            <v>100284</v>
          </cell>
          <cell r="B7">
            <v>2044697</v>
          </cell>
          <cell r="C7" t="str">
            <v>The Urswick School - A Church of England Secondary School</v>
          </cell>
          <cell r="D7" t="str">
            <v>London</v>
          </cell>
          <cell r="E7" t="str">
            <v>London</v>
          </cell>
          <cell r="F7" t="str">
            <v>Hackney</v>
          </cell>
          <cell r="G7" t="str">
            <v>Hackney South and Shoreditch</v>
          </cell>
          <cell r="H7" t="str">
            <v>E9 6NR</v>
          </cell>
          <cell r="I7" t="str">
            <v>Voluntary Aided School</v>
          </cell>
          <cell r="J7" t="str">
            <v>Secondary</v>
          </cell>
          <cell r="K7" t="str">
            <v>Has a sixth form</v>
          </cell>
          <cell r="L7">
            <v>10007892</v>
          </cell>
          <cell r="M7">
            <v>42313</v>
          </cell>
          <cell r="N7">
            <v>42313</v>
          </cell>
          <cell r="O7" t="str">
            <v>S8 No Formal Designation Visit</v>
          </cell>
          <cell r="P7" t="str">
            <v>Schools - S8</v>
          </cell>
          <cell r="Q7" t="str">
            <v>NULL</v>
          </cell>
          <cell r="R7" t="str">
            <v>NULL</v>
          </cell>
          <cell r="S7" t="str">
            <v>NULL</v>
          </cell>
          <cell r="T7" t="str">
            <v>NULL</v>
          </cell>
          <cell r="U7" t="str">
            <v>NULL</v>
          </cell>
          <cell r="V7" t="str">
            <v>NULL</v>
          </cell>
          <cell r="W7" t="str">
            <v>NULL</v>
          </cell>
          <cell r="X7" t="str">
            <v>Met</v>
          </cell>
          <cell r="Y7" t="str">
            <v>NULL</v>
          </cell>
          <cell r="Z7" t="str">
            <v>NULL</v>
          </cell>
          <cell r="AB7">
            <v>811</v>
          </cell>
          <cell r="AD7">
            <v>2</v>
          </cell>
          <cell r="AE7" t="str">
            <v>NULL</v>
          </cell>
          <cell r="AF7">
            <v>2</v>
          </cell>
          <cell r="AG7">
            <v>2</v>
          </cell>
          <cell r="AH7" t="str">
            <v>NULL</v>
          </cell>
          <cell r="AI7">
            <v>1</v>
          </cell>
          <cell r="AJ7" t="str">
            <v>NULL</v>
          </cell>
          <cell r="AK7" t="str">
            <v>NULL</v>
          </cell>
          <cell r="AL7" t="str">
            <v>NULL</v>
          </cell>
        </row>
        <row r="8">
          <cell r="A8">
            <v>100345</v>
          </cell>
          <cell r="B8">
            <v>2053354</v>
          </cell>
          <cell r="C8" t="str">
            <v>Holy Cross RC School</v>
          </cell>
          <cell r="D8" t="str">
            <v>London</v>
          </cell>
          <cell r="E8" t="str">
            <v>London</v>
          </cell>
          <cell r="F8" t="str">
            <v>Hammersmith and Fulham</v>
          </cell>
          <cell r="G8" t="str">
            <v>Chelsea and Fulham</v>
          </cell>
          <cell r="H8" t="str">
            <v>SW6 4BL</v>
          </cell>
          <cell r="I8" t="str">
            <v>Voluntary Aided School</v>
          </cell>
          <cell r="J8" t="str">
            <v>Primary</v>
          </cell>
          <cell r="K8" t="str">
            <v>Does not have a sixth form</v>
          </cell>
          <cell r="L8">
            <v>10001999</v>
          </cell>
          <cell r="M8">
            <v>42270</v>
          </cell>
          <cell r="N8">
            <v>42271</v>
          </cell>
          <cell r="O8" t="str">
            <v>Requires Improvement S5 Reinspection Visit 1</v>
          </cell>
          <cell r="P8" t="str">
            <v>Schools - S5</v>
          </cell>
          <cell r="Q8" t="str">
            <v>NULL</v>
          </cell>
          <cell r="R8">
            <v>2</v>
          </cell>
          <cell r="S8" t="str">
            <v>NULL</v>
          </cell>
          <cell r="T8">
            <v>2</v>
          </cell>
          <cell r="U8">
            <v>2</v>
          </cell>
          <cell r="V8">
            <v>2</v>
          </cell>
          <cell r="W8">
            <v>1</v>
          </cell>
          <cell r="X8" t="str">
            <v>Yes</v>
          </cell>
          <cell r="Y8">
            <v>2</v>
          </cell>
          <cell r="Z8" t="str">
            <v>NULL</v>
          </cell>
          <cell r="AB8">
            <v>459</v>
          </cell>
          <cell r="AD8">
            <v>3</v>
          </cell>
          <cell r="AE8" t="str">
            <v>NULL</v>
          </cell>
          <cell r="AF8">
            <v>3</v>
          </cell>
          <cell r="AG8">
            <v>3</v>
          </cell>
          <cell r="AH8" t="str">
            <v>NULL</v>
          </cell>
          <cell r="AI8">
            <v>3</v>
          </cell>
          <cell r="AJ8" t="str">
            <v>NULL</v>
          </cell>
          <cell r="AK8" t="str">
            <v>NULL</v>
          </cell>
          <cell r="AL8" t="str">
            <v>NULL</v>
          </cell>
        </row>
        <row r="9">
          <cell r="A9">
            <v>100385</v>
          </cell>
          <cell r="B9">
            <v>2061033</v>
          </cell>
          <cell r="C9" t="str">
            <v>Kate Greenaway Nursery School and Children's Centre</v>
          </cell>
          <cell r="D9" t="str">
            <v>London</v>
          </cell>
          <cell r="E9" t="str">
            <v>London</v>
          </cell>
          <cell r="F9" t="str">
            <v>Islington</v>
          </cell>
          <cell r="G9" t="str">
            <v>Islington South and Finsbury</v>
          </cell>
          <cell r="H9" t="str">
            <v>N1 0UH</v>
          </cell>
          <cell r="I9" t="str">
            <v>LA Nursery School</v>
          </cell>
          <cell r="J9" t="str">
            <v>Nursery</v>
          </cell>
          <cell r="K9" t="str">
            <v>Not applicable</v>
          </cell>
          <cell r="L9">
            <v>10001485</v>
          </cell>
          <cell r="M9">
            <v>42318</v>
          </cell>
          <cell r="N9">
            <v>42318</v>
          </cell>
          <cell r="O9" t="str">
            <v>Maintained Academy and School Short inspection</v>
          </cell>
          <cell r="P9" t="str">
            <v>Schools - Short inspection</v>
          </cell>
          <cell r="Q9" t="str">
            <v>NULL</v>
          </cell>
          <cell r="R9" t="str">
            <v>NULL</v>
          </cell>
          <cell r="S9" t="str">
            <v>NULL</v>
          </cell>
          <cell r="T9" t="str">
            <v>NULL</v>
          </cell>
          <cell r="U9" t="str">
            <v>NULL</v>
          </cell>
          <cell r="V9" t="str">
            <v>NULL</v>
          </cell>
          <cell r="W9" t="str">
            <v>NULL</v>
          </cell>
          <cell r="X9" t="str">
            <v>Yes</v>
          </cell>
          <cell r="Y9" t="str">
            <v>NULL</v>
          </cell>
          <cell r="Z9" t="str">
            <v>NULL</v>
          </cell>
          <cell r="AB9">
            <v>49</v>
          </cell>
          <cell r="AD9">
            <v>1</v>
          </cell>
          <cell r="AE9" t="str">
            <v>NULL</v>
          </cell>
          <cell r="AF9">
            <v>1</v>
          </cell>
          <cell r="AG9">
            <v>1</v>
          </cell>
          <cell r="AH9" t="str">
            <v>NULL</v>
          </cell>
          <cell r="AI9">
            <v>1</v>
          </cell>
          <cell r="AJ9" t="str">
            <v>NULL</v>
          </cell>
          <cell r="AK9" t="str">
            <v>NULL</v>
          </cell>
          <cell r="AL9" t="str">
            <v>NULL</v>
          </cell>
        </row>
        <row r="10">
          <cell r="A10">
            <v>100432</v>
          </cell>
          <cell r="B10">
            <v>2062809</v>
          </cell>
          <cell r="C10" t="str">
            <v>Ashmount Primary School</v>
          </cell>
          <cell r="D10" t="str">
            <v>London</v>
          </cell>
          <cell r="E10" t="str">
            <v>London</v>
          </cell>
          <cell r="F10" t="str">
            <v>Islington</v>
          </cell>
          <cell r="G10" t="str">
            <v>Islington North</v>
          </cell>
          <cell r="H10" t="str">
            <v>N8 9EG</v>
          </cell>
          <cell r="I10" t="str">
            <v>Community School</v>
          </cell>
          <cell r="J10" t="str">
            <v>Primary</v>
          </cell>
          <cell r="K10" t="str">
            <v>Does not have a sixth form</v>
          </cell>
          <cell r="L10">
            <v>10001435</v>
          </cell>
          <cell r="M10">
            <v>42276</v>
          </cell>
          <cell r="N10">
            <v>42276</v>
          </cell>
          <cell r="O10" t="str">
            <v>Maintained Academy and School Short inspection</v>
          </cell>
          <cell r="P10" t="str">
            <v>Schools - Short inspection</v>
          </cell>
          <cell r="Q10" t="str">
            <v>NULL</v>
          </cell>
          <cell r="R10" t="str">
            <v>NULL</v>
          </cell>
          <cell r="S10" t="str">
            <v>NULL</v>
          </cell>
          <cell r="T10" t="str">
            <v>NULL</v>
          </cell>
          <cell r="U10" t="str">
            <v>NULL</v>
          </cell>
          <cell r="V10" t="str">
            <v>NULL</v>
          </cell>
          <cell r="W10" t="str">
            <v>NULL</v>
          </cell>
          <cell r="X10" t="str">
            <v>Yes</v>
          </cell>
          <cell r="Y10" t="str">
            <v>NULL</v>
          </cell>
          <cell r="Z10" t="str">
            <v>NULL</v>
          </cell>
          <cell r="AB10">
            <v>388</v>
          </cell>
          <cell r="AD10">
            <v>2</v>
          </cell>
          <cell r="AE10" t="str">
            <v>NULL</v>
          </cell>
          <cell r="AF10">
            <v>2</v>
          </cell>
          <cell r="AG10">
            <v>2</v>
          </cell>
          <cell r="AH10" t="str">
            <v>NULL</v>
          </cell>
          <cell r="AI10">
            <v>2</v>
          </cell>
          <cell r="AJ10" t="str">
            <v>NULL</v>
          </cell>
          <cell r="AK10">
            <v>8</v>
          </cell>
          <cell r="AL10" t="str">
            <v>NULL</v>
          </cell>
        </row>
        <row r="11">
          <cell r="A11">
            <v>100474</v>
          </cell>
          <cell r="B11">
            <v>2071053</v>
          </cell>
          <cell r="C11" t="str">
            <v>Chelsea Open Air Nursery School and Children's Centre</v>
          </cell>
          <cell r="D11" t="str">
            <v>London</v>
          </cell>
          <cell r="E11" t="str">
            <v>London</v>
          </cell>
          <cell r="F11" t="str">
            <v>Kensington and Chelsea</v>
          </cell>
          <cell r="G11" t="str">
            <v>Chelsea and Fulham</v>
          </cell>
          <cell r="H11" t="str">
            <v>SW3 5JE</v>
          </cell>
          <cell r="I11" t="str">
            <v>LA Nursery School</v>
          </cell>
          <cell r="J11" t="str">
            <v>Nursery</v>
          </cell>
          <cell r="K11" t="str">
            <v>Not applicable</v>
          </cell>
          <cell r="L11">
            <v>10001170</v>
          </cell>
          <cell r="M11">
            <v>42318</v>
          </cell>
          <cell r="N11">
            <v>42318</v>
          </cell>
          <cell r="O11" t="str">
            <v>Maintained Academy and School Short inspection</v>
          </cell>
          <cell r="P11" t="str">
            <v>Schools - Short inspection</v>
          </cell>
          <cell r="Q11" t="str">
            <v>NULL</v>
          </cell>
          <cell r="R11" t="str">
            <v>NULL</v>
          </cell>
          <cell r="S11" t="str">
            <v>NULL</v>
          </cell>
          <cell r="T11" t="str">
            <v>NULL</v>
          </cell>
          <cell r="U11" t="str">
            <v>NULL</v>
          </cell>
          <cell r="V11" t="str">
            <v>NULL</v>
          </cell>
          <cell r="W11" t="str">
            <v>NULL</v>
          </cell>
          <cell r="X11" t="str">
            <v>Yes</v>
          </cell>
          <cell r="Y11" t="str">
            <v>NULL</v>
          </cell>
          <cell r="Z11" t="str">
            <v>NULL</v>
          </cell>
          <cell r="AB11">
            <v>70</v>
          </cell>
          <cell r="AD11">
            <v>1</v>
          </cell>
          <cell r="AE11" t="str">
            <v>NULL</v>
          </cell>
          <cell r="AF11">
            <v>1</v>
          </cell>
          <cell r="AG11">
            <v>1</v>
          </cell>
          <cell r="AH11" t="str">
            <v>NULL</v>
          </cell>
          <cell r="AI11">
            <v>1</v>
          </cell>
          <cell r="AJ11" t="str">
            <v>NULL</v>
          </cell>
          <cell r="AK11" t="str">
            <v>NULL</v>
          </cell>
          <cell r="AL11" t="str">
            <v>NULL</v>
          </cell>
        </row>
        <row r="12">
          <cell r="A12">
            <v>100619</v>
          </cell>
          <cell r="B12">
            <v>2083502</v>
          </cell>
          <cell r="C12" t="str">
            <v>St Mark's Church of England Primary School</v>
          </cell>
          <cell r="D12" t="str">
            <v>London</v>
          </cell>
          <cell r="E12" t="str">
            <v>London</v>
          </cell>
          <cell r="F12" t="str">
            <v>Lambeth</v>
          </cell>
          <cell r="G12" t="str">
            <v>Vauxhall</v>
          </cell>
          <cell r="H12" t="str">
            <v>SE11 5SL</v>
          </cell>
          <cell r="I12" t="str">
            <v>Voluntary Aided School</v>
          </cell>
          <cell r="J12" t="str">
            <v>Primary</v>
          </cell>
          <cell r="K12" t="str">
            <v>Does not have a sixth form</v>
          </cell>
          <cell r="L12">
            <v>10001983</v>
          </cell>
          <cell r="M12">
            <v>42341</v>
          </cell>
          <cell r="N12">
            <v>42342</v>
          </cell>
          <cell r="O12" t="str">
            <v>Requires Improvement S5 Reinspection Visit 1</v>
          </cell>
          <cell r="P12" t="str">
            <v>Schools - S5</v>
          </cell>
          <cell r="Q12" t="str">
            <v>NULL</v>
          </cell>
          <cell r="R12">
            <v>2</v>
          </cell>
          <cell r="S12" t="str">
            <v>NULL</v>
          </cell>
          <cell r="T12">
            <v>2</v>
          </cell>
          <cell r="U12">
            <v>2</v>
          </cell>
          <cell r="V12">
            <v>2</v>
          </cell>
          <cell r="W12">
            <v>2</v>
          </cell>
          <cell r="X12" t="str">
            <v>Yes</v>
          </cell>
          <cell r="Y12">
            <v>3</v>
          </cell>
          <cell r="Z12" t="str">
            <v>NULL</v>
          </cell>
          <cell r="AB12">
            <v>191</v>
          </cell>
          <cell r="AD12">
            <v>3</v>
          </cell>
          <cell r="AE12" t="str">
            <v>NULL</v>
          </cell>
          <cell r="AF12">
            <v>3</v>
          </cell>
          <cell r="AG12">
            <v>3</v>
          </cell>
          <cell r="AH12" t="str">
            <v>NULL</v>
          </cell>
          <cell r="AI12">
            <v>3</v>
          </cell>
          <cell r="AJ12" t="str">
            <v>NULL</v>
          </cell>
          <cell r="AK12" t="str">
            <v>NULL</v>
          </cell>
          <cell r="AL12" t="str">
            <v>NULL</v>
          </cell>
        </row>
        <row r="13">
          <cell r="A13">
            <v>100659</v>
          </cell>
          <cell r="B13">
            <v>2087115</v>
          </cell>
          <cell r="C13" t="str">
            <v>Elm Court School</v>
          </cell>
          <cell r="D13" t="str">
            <v>London</v>
          </cell>
          <cell r="E13" t="str">
            <v>London</v>
          </cell>
          <cell r="F13" t="str">
            <v>Lambeth</v>
          </cell>
          <cell r="G13" t="str">
            <v>Streatham</v>
          </cell>
          <cell r="H13" t="str">
            <v>SW2 2EF</v>
          </cell>
          <cell r="I13" t="str">
            <v>Community Special School</v>
          </cell>
          <cell r="J13" t="str">
            <v>Not Applicable</v>
          </cell>
          <cell r="K13" t="str">
            <v>Not applicable</v>
          </cell>
          <cell r="L13">
            <v>10001397</v>
          </cell>
          <cell r="M13">
            <v>42347</v>
          </cell>
          <cell r="N13">
            <v>42347</v>
          </cell>
          <cell r="O13" t="str">
            <v>Maintained Academy and School Short inspection</v>
          </cell>
          <cell r="P13" t="str">
            <v>Schools - Short inspection</v>
          </cell>
          <cell r="Q13" t="str">
            <v>NULL</v>
          </cell>
          <cell r="R13" t="str">
            <v>NULL</v>
          </cell>
          <cell r="S13" t="str">
            <v>NULL</v>
          </cell>
          <cell r="T13" t="str">
            <v>NULL</v>
          </cell>
          <cell r="U13" t="str">
            <v>NULL</v>
          </cell>
          <cell r="V13" t="str">
            <v>NULL</v>
          </cell>
          <cell r="W13" t="str">
            <v>NULL</v>
          </cell>
          <cell r="X13" t="str">
            <v>Yes</v>
          </cell>
          <cell r="Y13" t="str">
            <v>NULL</v>
          </cell>
          <cell r="Z13" t="str">
            <v>NULL</v>
          </cell>
          <cell r="AB13">
            <v>86</v>
          </cell>
          <cell r="AD13">
            <v>2</v>
          </cell>
          <cell r="AE13" t="str">
            <v>NULL</v>
          </cell>
          <cell r="AF13">
            <v>2</v>
          </cell>
          <cell r="AG13">
            <v>2</v>
          </cell>
          <cell r="AH13" t="str">
            <v>NULL</v>
          </cell>
          <cell r="AI13">
            <v>2</v>
          </cell>
          <cell r="AJ13" t="str">
            <v>NULL</v>
          </cell>
          <cell r="AK13" t="str">
            <v>NULL</v>
          </cell>
          <cell r="AL13" t="str">
            <v>NULL</v>
          </cell>
        </row>
        <row r="14">
          <cell r="A14">
            <v>100700</v>
          </cell>
          <cell r="B14">
            <v>2092493</v>
          </cell>
          <cell r="C14" t="str">
            <v>Rathfern Primary School</v>
          </cell>
          <cell r="D14" t="str">
            <v>London</v>
          </cell>
          <cell r="E14" t="str">
            <v>London</v>
          </cell>
          <cell r="F14" t="str">
            <v>Lewisham</v>
          </cell>
          <cell r="G14" t="str">
            <v>Lewisham East</v>
          </cell>
          <cell r="H14" t="str">
            <v>SE6 4NL</v>
          </cell>
          <cell r="I14" t="str">
            <v>Community School</v>
          </cell>
          <cell r="J14" t="str">
            <v>Primary</v>
          </cell>
          <cell r="K14" t="str">
            <v>Does not have a sixth form</v>
          </cell>
          <cell r="L14">
            <v>10001241</v>
          </cell>
          <cell r="M14">
            <v>42346</v>
          </cell>
          <cell r="N14">
            <v>42347</v>
          </cell>
          <cell r="O14" t="str">
            <v>Maintained Academy and School Short inspection</v>
          </cell>
          <cell r="P14" t="str">
            <v>Schools - S5</v>
          </cell>
          <cell r="Q14" t="str">
            <v>NULL</v>
          </cell>
          <cell r="R14">
            <v>1</v>
          </cell>
          <cell r="S14" t="str">
            <v>NULL</v>
          </cell>
          <cell r="T14">
            <v>1</v>
          </cell>
          <cell r="U14">
            <v>1</v>
          </cell>
          <cell r="V14">
            <v>1</v>
          </cell>
          <cell r="W14">
            <v>1</v>
          </cell>
          <cell r="X14" t="str">
            <v>Yes</v>
          </cell>
          <cell r="Y14">
            <v>1</v>
          </cell>
          <cell r="Z14" t="str">
            <v>NULL</v>
          </cell>
          <cell r="AB14">
            <v>513</v>
          </cell>
          <cell r="AD14">
            <v>2</v>
          </cell>
          <cell r="AE14" t="str">
            <v>NULL</v>
          </cell>
          <cell r="AF14">
            <v>2</v>
          </cell>
          <cell r="AG14">
            <v>2</v>
          </cell>
          <cell r="AH14" t="str">
            <v>NULL</v>
          </cell>
          <cell r="AI14">
            <v>2</v>
          </cell>
          <cell r="AJ14" t="str">
            <v>NULL</v>
          </cell>
          <cell r="AK14">
            <v>2</v>
          </cell>
          <cell r="AL14">
            <v>9</v>
          </cell>
        </row>
        <row r="15">
          <cell r="A15">
            <v>100793</v>
          </cell>
          <cell r="B15">
            <v>2102293</v>
          </cell>
          <cell r="C15" t="str">
            <v>Heber Primary School</v>
          </cell>
          <cell r="D15" t="str">
            <v>London</v>
          </cell>
          <cell r="E15" t="str">
            <v>London</v>
          </cell>
          <cell r="F15" t="str">
            <v>Southwark</v>
          </cell>
          <cell r="G15" t="str">
            <v>Dulwich and West Norwood</v>
          </cell>
          <cell r="H15" t="str">
            <v>SE22 9LA</v>
          </cell>
          <cell r="I15" t="str">
            <v>Community School</v>
          </cell>
          <cell r="J15" t="str">
            <v>Primary</v>
          </cell>
          <cell r="K15" t="str">
            <v>Does not have a sixth form</v>
          </cell>
          <cell r="L15">
            <v>10001970</v>
          </cell>
          <cell r="M15">
            <v>42276</v>
          </cell>
          <cell r="N15">
            <v>42277</v>
          </cell>
          <cell r="O15" t="str">
            <v>Requires Improvement S5 Reinspection Visit 1</v>
          </cell>
          <cell r="P15" t="str">
            <v>Schools - S5</v>
          </cell>
          <cell r="Q15" t="str">
            <v>NULL</v>
          </cell>
          <cell r="R15">
            <v>2</v>
          </cell>
          <cell r="S15" t="str">
            <v>NULL</v>
          </cell>
          <cell r="T15">
            <v>2</v>
          </cell>
          <cell r="U15">
            <v>2</v>
          </cell>
          <cell r="V15">
            <v>2</v>
          </cell>
          <cell r="W15">
            <v>2</v>
          </cell>
          <cell r="X15" t="str">
            <v>Yes</v>
          </cell>
          <cell r="Y15">
            <v>2</v>
          </cell>
          <cell r="Z15" t="str">
            <v>NULL</v>
          </cell>
          <cell r="AB15">
            <v>487</v>
          </cell>
          <cell r="AD15">
            <v>3</v>
          </cell>
          <cell r="AE15" t="str">
            <v>NULL</v>
          </cell>
          <cell r="AF15">
            <v>3</v>
          </cell>
          <cell r="AG15">
            <v>3</v>
          </cell>
          <cell r="AH15" t="str">
            <v>NULL</v>
          </cell>
          <cell r="AI15">
            <v>3</v>
          </cell>
          <cell r="AJ15" t="str">
            <v>NULL</v>
          </cell>
          <cell r="AK15" t="str">
            <v>NULL</v>
          </cell>
          <cell r="AL15" t="str">
            <v>NULL</v>
          </cell>
        </row>
        <row r="16">
          <cell r="A16">
            <v>100873</v>
          </cell>
          <cell r="B16">
            <v>2107048</v>
          </cell>
          <cell r="C16" t="str">
            <v>Spa School</v>
          </cell>
          <cell r="D16" t="str">
            <v>London</v>
          </cell>
          <cell r="E16" t="str">
            <v>London</v>
          </cell>
          <cell r="F16" t="str">
            <v>Southwark</v>
          </cell>
          <cell r="G16" t="str">
            <v>Bermondsey and Old Southwark</v>
          </cell>
          <cell r="H16" t="str">
            <v>SE1 5RN</v>
          </cell>
          <cell r="I16" t="str">
            <v>Community Special School</v>
          </cell>
          <cell r="J16" t="str">
            <v>Not Applicable</v>
          </cell>
          <cell r="K16" t="str">
            <v>Has a sixth form</v>
          </cell>
          <cell r="L16">
            <v>10001215</v>
          </cell>
          <cell r="M16">
            <v>42339</v>
          </cell>
          <cell r="N16">
            <v>42340</v>
          </cell>
          <cell r="O16" t="str">
            <v>Maintained Academy and School Short inspection</v>
          </cell>
          <cell r="P16" t="str">
            <v>Schools - S5</v>
          </cell>
          <cell r="Q16" t="str">
            <v>NULL</v>
          </cell>
          <cell r="R16">
            <v>1</v>
          </cell>
          <cell r="S16" t="str">
            <v>NULL</v>
          </cell>
          <cell r="T16">
            <v>1</v>
          </cell>
          <cell r="U16">
            <v>1</v>
          </cell>
          <cell r="V16">
            <v>1</v>
          </cell>
          <cell r="W16">
            <v>1</v>
          </cell>
          <cell r="X16" t="str">
            <v>Yes</v>
          </cell>
          <cell r="Y16" t="str">
            <v>NULL</v>
          </cell>
          <cell r="Z16">
            <v>1</v>
          </cell>
          <cell r="AB16">
            <v>92</v>
          </cell>
          <cell r="AD16">
            <v>2</v>
          </cell>
          <cell r="AE16" t="str">
            <v>NULL</v>
          </cell>
          <cell r="AF16">
            <v>2</v>
          </cell>
          <cell r="AG16">
            <v>2</v>
          </cell>
          <cell r="AH16" t="str">
            <v>NULL</v>
          </cell>
          <cell r="AI16">
            <v>2</v>
          </cell>
          <cell r="AJ16" t="str">
            <v>NULL</v>
          </cell>
          <cell r="AK16" t="str">
            <v>NULL</v>
          </cell>
          <cell r="AL16" t="str">
            <v>NULL</v>
          </cell>
        </row>
        <row r="17">
          <cell r="A17">
            <v>100884</v>
          </cell>
          <cell r="B17">
            <v>2111024</v>
          </cell>
          <cell r="C17" t="str">
            <v>Columbia Market Nursery School</v>
          </cell>
          <cell r="D17" t="str">
            <v>London</v>
          </cell>
          <cell r="E17" t="str">
            <v>London</v>
          </cell>
          <cell r="F17" t="str">
            <v>Tower Hamlets</v>
          </cell>
          <cell r="G17" t="str">
            <v>Bethnal Green and Bow</v>
          </cell>
          <cell r="H17" t="str">
            <v>E2 7PG</v>
          </cell>
          <cell r="I17" t="str">
            <v>LA Nursery School</v>
          </cell>
          <cell r="J17" t="str">
            <v>Nursery</v>
          </cell>
          <cell r="K17" t="str">
            <v>Not applicable</v>
          </cell>
          <cell r="L17">
            <v>10005539</v>
          </cell>
          <cell r="M17">
            <v>42283</v>
          </cell>
          <cell r="N17">
            <v>42284</v>
          </cell>
          <cell r="O17" t="str">
            <v>Maintained Academy and School Short inspection</v>
          </cell>
          <cell r="P17" t="str">
            <v>Schools - S5</v>
          </cell>
          <cell r="Q17" t="str">
            <v>NULL</v>
          </cell>
          <cell r="R17">
            <v>1</v>
          </cell>
          <cell r="S17" t="str">
            <v>NULL</v>
          </cell>
          <cell r="T17">
            <v>1</v>
          </cell>
          <cell r="U17">
            <v>1</v>
          </cell>
          <cell r="V17">
            <v>1</v>
          </cell>
          <cell r="W17">
            <v>1</v>
          </cell>
          <cell r="X17" t="str">
            <v>Yes</v>
          </cell>
          <cell r="Y17" t="str">
            <v>NULL</v>
          </cell>
          <cell r="Z17" t="str">
            <v>NULL</v>
          </cell>
          <cell r="AB17">
            <v>96</v>
          </cell>
          <cell r="AD17">
            <v>2</v>
          </cell>
          <cell r="AE17" t="str">
            <v>NULL</v>
          </cell>
          <cell r="AF17">
            <v>2</v>
          </cell>
          <cell r="AG17">
            <v>2</v>
          </cell>
          <cell r="AH17" t="str">
            <v>NULL</v>
          </cell>
          <cell r="AI17">
            <v>2</v>
          </cell>
          <cell r="AJ17" t="str">
            <v>NULL</v>
          </cell>
          <cell r="AK17">
            <v>8</v>
          </cell>
          <cell r="AL17" t="str">
            <v>NULL</v>
          </cell>
        </row>
        <row r="18">
          <cell r="A18">
            <v>100885</v>
          </cell>
          <cell r="B18">
            <v>2111031</v>
          </cell>
          <cell r="C18" t="str">
            <v>Old Church Nursery School</v>
          </cell>
          <cell r="D18" t="str">
            <v>London</v>
          </cell>
          <cell r="E18" t="str">
            <v>London</v>
          </cell>
          <cell r="F18" t="str">
            <v>Tower Hamlets</v>
          </cell>
          <cell r="G18" t="str">
            <v>Bethnal Green and Bow</v>
          </cell>
          <cell r="H18" t="str">
            <v>E1 0RJ</v>
          </cell>
          <cell r="I18" t="str">
            <v>LA Nursery School</v>
          </cell>
          <cell r="J18" t="str">
            <v>Nursery</v>
          </cell>
          <cell r="K18" t="str">
            <v>Not applicable</v>
          </cell>
          <cell r="L18">
            <v>10005533</v>
          </cell>
          <cell r="M18">
            <v>42341</v>
          </cell>
          <cell r="N18">
            <v>42341</v>
          </cell>
          <cell r="O18" t="str">
            <v>Maintained Academy and School Short inspection</v>
          </cell>
          <cell r="P18" t="str">
            <v>Schools - Short inspection</v>
          </cell>
          <cell r="Q18" t="str">
            <v>NULL</v>
          </cell>
          <cell r="R18" t="str">
            <v>NULL</v>
          </cell>
          <cell r="S18" t="str">
            <v>NULL</v>
          </cell>
          <cell r="T18" t="str">
            <v>NULL</v>
          </cell>
          <cell r="U18" t="str">
            <v>NULL</v>
          </cell>
          <cell r="V18" t="str">
            <v>NULL</v>
          </cell>
          <cell r="W18" t="str">
            <v>NULL</v>
          </cell>
          <cell r="X18" t="str">
            <v>Yes</v>
          </cell>
          <cell r="Y18" t="str">
            <v>NULL</v>
          </cell>
          <cell r="Z18" t="str">
            <v>NULL</v>
          </cell>
          <cell r="AB18">
            <v>164</v>
          </cell>
          <cell r="AD18">
            <v>1</v>
          </cell>
          <cell r="AE18" t="str">
            <v>NULL</v>
          </cell>
          <cell r="AF18">
            <v>1</v>
          </cell>
          <cell r="AG18">
            <v>1</v>
          </cell>
          <cell r="AH18" t="str">
            <v>NULL</v>
          </cell>
          <cell r="AI18">
            <v>1</v>
          </cell>
          <cell r="AJ18" t="str">
            <v>NULL</v>
          </cell>
          <cell r="AK18">
            <v>1</v>
          </cell>
          <cell r="AL18" t="str">
            <v>NULL</v>
          </cell>
        </row>
        <row r="19">
          <cell r="A19">
            <v>100898</v>
          </cell>
          <cell r="B19">
            <v>2112144</v>
          </cell>
          <cell r="C19" t="str">
            <v>Cubitt Town Junior School</v>
          </cell>
          <cell r="D19" t="str">
            <v>London</v>
          </cell>
          <cell r="E19" t="str">
            <v>London</v>
          </cell>
          <cell r="F19" t="str">
            <v>Tower Hamlets</v>
          </cell>
          <cell r="G19" t="str">
            <v>Poplar and Limehouse</v>
          </cell>
          <cell r="H19" t="str">
            <v>E14 3NE</v>
          </cell>
          <cell r="I19" t="str">
            <v>Community School</v>
          </cell>
          <cell r="J19" t="str">
            <v>Primary</v>
          </cell>
          <cell r="K19" t="str">
            <v>Does not have a sixth form</v>
          </cell>
          <cell r="L19">
            <v>10005686</v>
          </cell>
          <cell r="M19">
            <v>42297</v>
          </cell>
          <cell r="N19">
            <v>42297</v>
          </cell>
          <cell r="O19" t="str">
            <v>Maintained Academy and School Short inspection</v>
          </cell>
          <cell r="P19" t="str">
            <v>Schools - Short inspection</v>
          </cell>
          <cell r="Q19" t="str">
            <v>NULL</v>
          </cell>
          <cell r="R19" t="str">
            <v>NULL</v>
          </cell>
          <cell r="S19" t="str">
            <v>NULL</v>
          </cell>
          <cell r="T19" t="str">
            <v>NULL</v>
          </cell>
          <cell r="U19" t="str">
            <v>NULL</v>
          </cell>
          <cell r="V19" t="str">
            <v>NULL</v>
          </cell>
          <cell r="W19" t="str">
            <v>NULL</v>
          </cell>
          <cell r="X19" t="str">
            <v>Yes</v>
          </cell>
          <cell r="Y19" t="str">
            <v>NULL</v>
          </cell>
          <cell r="Z19" t="str">
            <v>NULL</v>
          </cell>
          <cell r="AB19">
            <v>373</v>
          </cell>
          <cell r="AD19">
            <v>2</v>
          </cell>
          <cell r="AE19" t="str">
            <v>NULL</v>
          </cell>
          <cell r="AF19">
            <v>2</v>
          </cell>
          <cell r="AG19">
            <v>2</v>
          </cell>
          <cell r="AH19" t="str">
            <v>NULL</v>
          </cell>
          <cell r="AI19">
            <v>2</v>
          </cell>
          <cell r="AJ19" t="str">
            <v>NULL</v>
          </cell>
          <cell r="AK19">
            <v>9</v>
          </cell>
          <cell r="AL19" t="str">
            <v>NULL</v>
          </cell>
        </row>
        <row r="20">
          <cell r="A20">
            <v>100935</v>
          </cell>
          <cell r="B20">
            <v>2112909</v>
          </cell>
          <cell r="C20" t="str">
            <v>Shapla Primary School</v>
          </cell>
          <cell r="D20" t="str">
            <v>London</v>
          </cell>
          <cell r="E20" t="str">
            <v>London</v>
          </cell>
          <cell r="F20" t="str">
            <v>Tower Hamlets</v>
          </cell>
          <cell r="G20" t="str">
            <v>Poplar and Limehouse</v>
          </cell>
          <cell r="H20" t="str">
            <v>E1 8HY</v>
          </cell>
          <cell r="I20" t="str">
            <v>Community School</v>
          </cell>
          <cell r="J20" t="str">
            <v>Primary</v>
          </cell>
          <cell r="K20" t="str">
            <v>Does not have a sixth form</v>
          </cell>
          <cell r="L20">
            <v>10001493</v>
          </cell>
          <cell r="M20">
            <v>42325</v>
          </cell>
          <cell r="N20">
            <v>42326</v>
          </cell>
          <cell r="O20" t="str">
            <v>Maintained Academy and School Short inspection</v>
          </cell>
          <cell r="P20" t="str">
            <v>Schools - S5</v>
          </cell>
          <cell r="Q20" t="str">
            <v>NULL</v>
          </cell>
          <cell r="R20">
            <v>3</v>
          </cell>
          <cell r="S20" t="str">
            <v>NULL</v>
          </cell>
          <cell r="T20">
            <v>3</v>
          </cell>
          <cell r="U20">
            <v>3</v>
          </cell>
          <cell r="V20">
            <v>2</v>
          </cell>
          <cell r="W20">
            <v>3</v>
          </cell>
          <cell r="X20" t="str">
            <v>Yes</v>
          </cell>
          <cell r="Y20">
            <v>3</v>
          </cell>
          <cell r="Z20" t="str">
            <v>NULL</v>
          </cell>
          <cell r="AB20">
            <v>222</v>
          </cell>
          <cell r="AD20">
            <v>2</v>
          </cell>
          <cell r="AE20" t="str">
            <v>NULL</v>
          </cell>
          <cell r="AF20">
            <v>2</v>
          </cell>
          <cell r="AG20">
            <v>2</v>
          </cell>
          <cell r="AH20" t="str">
            <v>NULL</v>
          </cell>
          <cell r="AI20">
            <v>2</v>
          </cell>
          <cell r="AJ20" t="str">
            <v>NULL</v>
          </cell>
          <cell r="AK20">
            <v>8</v>
          </cell>
          <cell r="AL20" t="str">
            <v>NULL</v>
          </cell>
        </row>
        <row r="21">
          <cell r="A21">
            <v>100939</v>
          </cell>
          <cell r="B21">
            <v>2112917</v>
          </cell>
          <cell r="C21" t="str">
            <v>Bigland Green Primary School</v>
          </cell>
          <cell r="D21" t="str">
            <v>London</v>
          </cell>
          <cell r="E21" t="str">
            <v>London</v>
          </cell>
          <cell r="F21" t="str">
            <v>Tower Hamlets</v>
          </cell>
          <cell r="G21" t="str">
            <v>Poplar and Limehouse</v>
          </cell>
          <cell r="H21" t="str">
            <v>E1 2ND</v>
          </cell>
          <cell r="I21" t="str">
            <v>Community School</v>
          </cell>
          <cell r="J21" t="str">
            <v>Primary</v>
          </cell>
          <cell r="K21" t="str">
            <v>Does not have a sixth form</v>
          </cell>
          <cell r="L21">
            <v>10001413</v>
          </cell>
          <cell r="M21">
            <v>42290</v>
          </cell>
          <cell r="N21">
            <v>42290</v>
          </cell>
          <cell r="O21" t="str">
            <v>Maintained Academy and School Short inspection</v>
          </cell>
          <cell r="P21" t="str">
            <v>Schools - S5</v>
          </cell>
          <cell r="Q21" t="str">
            <v>NULL</v>
          </cell>
          <cell r="R21">
            <v>3</v>
          </cell>
          <cell r="S21" t="str">
            <v>NULL</v>
          </cell>
          <cell r="T21">
            <v>3</v>
          </cell>
          <cell r="U21">
            <v>3</v>
          </cell>
          <cell r="V21">
            <v>2</v>
          </cell>
          <cell r="W21">
            <v>3</v>
          </cell>
          <cell r="X21" t="str">
            <v>Yes</v>
          </cell>
          <cell r="Y21">
            <v>2</v>
          </cell>
          <cell r="Z21" t="str">
            <v>NULL</v>
          </cell>
          <cell r="AB21">
            <v>478</v>
          </cell>
          <cell r="AD21">
            <v>2</v>
          </cell>
          <cell r="AE21" t="str">
            <v>NULL</v>
          </cell>
          <cell r="AF21">
            <v>2</v>
          </cell>
          <cell r="AG21">
            <v>2</v>
          </cell>
          <cell r="AH21" t="str">
            <v>NULL</v>
          </cell>
          <cell r="AI21">
            <v>2</v>
          </cell>
          <cell r="AJ21" t="str">
            <v>NULL</v>
          </cell>
          <cell r="AK21">
            <v>2</v>
          </cell>
          <cell r="AL21">
            <v>9</v>
          </cell>
        </row>
        <row r="22">
          <cell r="A22">
            <v>100940</v>
          </cell>
          <cell r="B22">
            <v>2112918</v>
          </cell>
          <cell r="C22" t="str">
            <v>Kobi Nazrul Primary School</v>
          </cell>
          <cell r="D22" t="str">
            <v>London</v>
          </cell>
          <cell r="E22" t="str">
            <v>London</v>
          </cell>
          <cell r="F22" t="str">
            <v>Tower Hamlets</v>
          </cell>
          <cell r="G22" t="str">
            <v>Bethnal Green and Bow</v>
          </cell>
          <cell r="H22" t="str">
            <v>E1 1JP</v>
          </cell>
          <cell r="I22" t="str">
            <v>Community School</v>
          </cell>
          <cell r="J22" t="str">
            <v>Primary</v>
          </cell>
          <cell r="K22" t="str">
            <v>Does not have a sixth form</v>
          </cell>
          <cell r="L22">
            <v>10005386</v>
          </cell>
          <cell r="M22">
            <v>42311</v>
          </cell>
          <cell r="N22">
            <v>42312</v>
          </cell>
          <cell r="O22" t="str">
            <v>Schools into Special Measures Visit 4</v>
          </cell>
          <cell r="P22" t="str">
            <v>Schools - S8</v>
          </cell>
          <cell r="Q22" t="str">
            <v>NULL</v>
          </cell>
          <cell r="R22" t="str">
            <v>NULL</v>
          </cell>
          <cell r="S22" t="str">
            <v>NULL</v>
          </cell>
          <cell r="T22" t="str">
            <v>NULL</v>
          </cell>
          <cell r="U22" t="str">
            <v>NULL</v>
          </cell>
          <cell r="V22" t="str">
            <v>NULL</v>
          </cell>
          <cell r="W22" t="str">
            <v>NULL</v>
          </cell>
          <cell r="X22" t="str">
            <v>NULL</v>
          </cell>
          <cell r="Y22" t="str">
            <v>NULL</v>
          </cell>
          <cell r="Z22" t="str">
            <v>NULL</v>
          </cell>
          <cell r="AB22">
            <v>218</v>
          </cell>
          <cell r="AD22">
            <v>4</v>
          </cell>
          <cell r="AE22" t="str">
            <v>NULL</v>
          </cell>
          <cell r="AF22">
            <v>4</v>
          </cell>
          <cell r="AG22">
            <v>4</v>
          </cell>
          <cell r="AH22" t="str">
            <v>NULL</v>
          </cell>
          <cell r="AI22">
            <v>4</v>
          </cell>
          <cell r="AJ22" t="str">
            <v>NULL</v>
          </cell>
          <cell r="AK22" t="str">
            <v>NULL</v>
          </cell>
          <cell r="AL22" t="str">
            <v>NULL</v>
          </cell>
        </row>
        <row r="23">
          <cell r="A23">
            <v>100977</v>
          </cell>
          <cell r="B23">
            <v>2114722</v>
          </cell>
          <cell r="C23" t="str">
            <v>Sir John Cass Foundation and Redcoat Church of England Secondary School</v>
          </cell>
          <cell r="D23" t="str">
            <v>London</v>
          </cell>
          <cell r="E23" t="str">
            <v>London</v>
          </cell>
          <cell r="F23" t="str">
            <v>Tower Hamlets</v>
          </cell>
          <cell r="G23" t="str">
            <v>Bethnal Green and Bow</v>
          </cell>
          <cell r="H23" t="str">
            <v>E1 0RH</v>
          </cell>
          <cell r="I23" t="str">
            <v>Voluntary Aided School</v>
          </cell>
          <cell r="J23" t="str">
            <v>Secondary</v>
          </cell>
          <cell r="K23" t="str">
            <v>Has a sixth form</v>
          </cell>
          <cell r="L23">
            <v>10003991</v>
          </cell>
          <cell r="M23">
            <v>42284</v>
          </cell>
          <cell r="N23">
            <v>42285</v>
          </cell>
          <cell r="O23" t="str">
            <v>Schools into Special Measures Visit 3</v>
          </cell>
          <cell r="P23" t="str">
            <v>Schools - S5</v>
          </cell>
          <cell r="Q23" t="str">
            <v>NULL</v>
          </cell>
          <cell r="R23">
            <v>1</v>
          </cell>
          <cell r="S23" t="str">
            <v>NULL</v>
          </cell>
          <cell r="T23">
            <v>1</v>
          </cell>
          <cell r="U23">
            <v>1</v>
          </cell>
          <cell r="V23">
            <v>1</v>
          </cell>
          <cell r="W23">
            <v>1</v>
          </cell>
          <cell r="X23" t="str">
            <v>Yes</v>
          </cell>
          <cell r="Y23" t="str">
            <v>NULL</v>
          </cell>
          <cell r="Z23">
            <v>2</v>
          </cell>
          <cell r="AB23">
            <v>1587</v>
          </cell>
          <cell r="AD23">
            <v>4</v>
          </cell>
          <cell r="AE23" t="str">
            <v>NULL</v>
          </cell>
          <cell r="AF23">
            <v>2</v>
          </cell>
          <cell r="AG23">
            <v>2</v>
          </cell>
          <cell r="AH23" t="str">
            <v>NULL</v>
          </cell>
          <cell r="AI23">
            <v>4</v>
          </cell>
          <cell r="AJ23" t="str">
            <v>NULL</v>
          </cell>
          <cell r="AK23">
            <v>9</v>
          </cell>
          <cell r="AL23">
            <v>4</v>
          </cell>
        </row>
        <row r="24">
          <cell r="A24">
            <v>100979</v>
          </cell>
          <cell r="B24">
            <v>2115400</v>
          </cell>
          <cell r="C24" t="str">
            <v>Raine's Foundation School</v>
          </cell>
          <cell r="D24" t="str">
            <v>London</v>
          </cell>
          <cell r="E24" t="str">
            <v>London</v>
          </cell>
          <cell r="F24" t="str">
            <v>Tower Hamlets</v>
          </cell>
          <cell r="G24" t="str">
            <v>Bethnal Green and Bow</v>
          </cell>
          <cell r="H24" t="str">
            <v>E2 9LY</v>
          </cell>
          <cell r="I24" t="str">
            <v>Voluntary Aided School</v>
          </cell>
          <cell r="J24" t="str">
            <v>Secondary</v>
          </cell>
          <cell r="K24" t="str">
            <v>Has a sixth form</v>
          </cell>
          <cell r="L24">
            <v>10005682</v>
          </cell>
          <cell r="M24">
            <v>42318</v>
          </cell>
          <cell r="N24">
            <v>42319</v>
          </cell>
          <cell r="O24" t="str">
            <v>Maintained Academy and School Short inspection</v>
          </cell>
          <cell r="P24" t="str">
            <v>Schools - S5</v>
          </cell>
          <cell r="Q24" t="str">
            <v>NULL</v>
          </cell>
          <cell r="R24">
            <v>3</v>
          </cell>
          <cell r="S24" t="str">
            <v>NULL</v>
          </cell>
          <cell r="T24">
            <v>3</v>
          </cell>
          <cell r="U24">
            <v>3</v>
          </cell>
          <cell r="V24">
            <v>3</v>
          </cell>
          <cell r="W24">
            <v>3</v>
          </cell>
          <cell r="X24" t="str">
            <v>Yes</v>
          </cell>
          <cell r="Y24" t="str">
            <v>NULL</v>
          </cell>
          <cell r="Z24">
            <v>2</v>
          </cell>
          <cell r="AB24">
            <v>701</v>
          </cell>
          <cell r="AD24">
            <v>2</v>
          </cell>
          <cell r="AE24" t="str">
            <v>NULL</v>
          </cell>
          <cell r="AF24">
            <v>2</v>
          </cell>
          <cell r="AG24">
            <v>2</v>
          </cell>
          <cell r="AH24" t="str">
            <v>NULL</v>
          </cell>
          <cell r="AI24">
            <v>1</v>
          </cell>
          <cell r="AJ24" t="str">
            <v>NULL</v>
          </cell>
          <cell r="AK24">
            <v>9</v>
          </cell>
          <cell r="AL24">
            <v>2</v>
          </cell>
        </row>
        <row r="25">
          <cell r="A25">
            <v>101010</v>
          </cell>
          <cell r="B25">
            <v>2122301</v>
          </cell>
          <cell r="C25" t="str">
            <v>High View Primary School</v>
          </cell>
          <cell r="D25" t="str">
            <v>London</v>
          </cell>
          <cell r="E25" t="str">
            <v>London</v>
          </cell>
          <cell r="F25" t="str">
            <v>Wandsworth</v>
          </cell>
          <cell r="G25" t="str">
            <v>Battersea</v>
          </cell>
          <cell r="H25" t="str">
            <v>SW11 2AA</v>
          </cell>
          <cell r="I25" t="str">
            <v>Community School</v>
          </cell>
          <cell r="J25" t="str">
            <v>Primary</v>
          </cell>
          <cell r="K25" t="str">
            <v>Does not have a sixth form</v>
          </cell>
          <cell r="L25">
            <v>10001206</v>
          </cell>
          <cell r="M25">
            <v>42325</v>
          </cell>
          <cell r="N25">
            <v>42326</v>
          </cell>
          <cell r="O25" t="str">
            <v>Maintained Academy and School Short inspection</v>
          </cell>
          <cell r="P25" t="str">
            <v>Schools - S5</v>
          </cell>
          <cell r="Q25" t="str">
            <v>NULL</v>
          </cell>
          <cell r="R25">
            <v>3</v>
          </cell>
          <cell r="S25" t="str">
            <v>NULL</v>
          </cell>
          <cell r="T25">
            <v>3</v>
          </cell>
          <cell r="U25">
            <v>3</v>
          </cell>
          <cell r="V25">
            <v>2</v>
          </cell>
          <cell r="W25">
            <v>2</v>
          </cell>
          <cell r="X25" t="str">
            <v>Yes</v>
          </cell>
          <cell r="Y25">
            <v>2</v>
          </cell>
          <cell r="Z25" t="str">
            <v>NULL</v>
          </cell>
          <cell r="AB25">
            <v>352</v>
          </cell>
          <cell r="AD25">
            <v>2</v>
          </cell>
          <cell r="AE25" t="str">
            <v>NULL</v>
          </cell>
          <cell r="AF25">
            <v>2</v>
          </cell>
          <cell r="AG25">
            <v>2</v>
          </cell>
          <cell r="AH25" t="str">
            <v>NULL</v>
          </cell>
          <cell r="AI25">
            <v>2</v>
          </cell>
          <cell r="AJ25" t="str">
            <v>NULL</v>
          </cell>
          <cell r="AK25">
            <v>2</v>
          </cell>
          <cell r="AL25">
            <v>9</v>
          </cell>
        </row>
        <row r="26">
          <cell r="A26">
            <v>101093</v>
          </cell>
          <cell r="B26">
            <v>2127067</v>
          </cell>
          <cell r="C26" t="str">
            <v>Linden Lodge School</v>
          </cell>
          <cell r="D26" t="str">
            <v>London</v>
          </cell>
          <cell r="E26" t="str">
            <v>London</v>
          </cell>
          <cell r="F26" t="str">
            <v>Wandsworth</v>
          </cell>
          <cell r="G26" t="str">
            <v>Putney</v>
          </cell>
          <cell r="H26" t="str">
            <v>SW19 6JB</v>
          </cell>
          <cell r="I26" t="str">
            <v>Community Special School</v>
          </cell>
          <cell r="J26" t="str">
            <v>Not Applicable</v>
          </cell>
          <cell r="K26" t="str">
            <v>Has a sixth form</v>
          </cell>
          <cell r="L26">
            <v>10007627</v>
          </cell>
          <cell r="M26">
            <v>42261</v>
          </cell>
          <cell r="N26">
            <v>42261</v>
          </cell>
          <cell r="O26" t="str">
            <v>Requires Improvement monitoring Visit 1</v>
          </cell>
          <cell r="P26" t="str">
            <v>Schools - S8</v>
          </cell>
          <cell r="Q26" t="str">
            <v>NULL</v>
          </cell>
          <cell r="R26" t="str">
            <v>NULL</v>
          </cell>
          <cell r="S26" t="str">
            <v>NULL</v>
          </cell>
          <cell r="T26" t="str">
            <v>NULL</v>
          </cell>
          <cell r="U26" t="str">
            <v>NULL</v>
          </cell>
          <cell r="V26" t="str">
            <v>NULL</v>
          </cell>
          <cell r="W26" t="str">
            <v>NULL</v>
          </cell>
          <cell r="X26" t="str">
            <v>NULL</v>
          </cell>
          <cell r="Y26" t="str">
            <v>NULL</v>
          </cell>
          <cell r="Z26" t="str">
            <v>NULL</v>
          </cell>
          <cell r="AB26">
            <v>144</v>
          </cell>
          <cell r="AD26">
            <v>3</v>
          </cell>
          <cell r="AE26" t="str">
            <v>NULL</v>
          </cell>
          <cell r="AF26">
            <v>2</v>
          </cell>
          <cell r="AG26">
            <v>2</v>
          </cell>
          <cell r="AH26" t="str">
            <v>NULL</v>
          </cell>
          <cell r="AI26">
            <v>3</v>
          </cell>
          <cell r="AJ26" t="str">
            <v>NULL</v>
          </cell>
          <cell r="AK26">
            <v>1</v>
          </cell>
          <cell r="AL26">
            <v>2</v>
          </cell>
        </row>
        <row r="27">
          <cell r="A27">
            <v>101108</v>
          </cell>
          <cell r="B27">
            <v>2132087</v>
          </cell>
          <cell r="C27" t="str">
            <v>Paddington Green Primary School</v>
          </cell>
          <cell r="D27" t="str">
            <v>London</v>
          </cell>
          <cell r="E27" t="str">
            <v>London</v>
          </cell>
          <cell r="F27" t="str">
            <v>Westminster</v>
          </cell>
          <cell r="G27" t="str">
            <v>Westminster North</v>
          </cell>
          <cell r="H27" t="str">
            <v>W2 1SP</v>
          </cell>
          <cell r="I27" t="str">
            <v>Community School</v>
          </cell>
          <cell r="J27" t="str">
            <v>Primary</v>
          </cell>
          <cell r="K27" t="str">
            <v>Does not have a sixth form</v>
          </cell>
          <cell r="L27">
            <v>10008915</v>
          </cell>
          <cell r="M27">
            <v>42353</v>
          </cell>
          <cell r="N27">
            <v>42354</v>
          </cell>
          <cell r="O27" t="str">
            <v>S8 No Formal Designation Visit</v>
          </cell>
          <cell r="P27" t="str">
            <v>Schools - S8</v>
          </cell>
          <cell r="Q27" t="str">
            <v>NULL</v>
          </cell>
          <cell r="R27" t="str">
            <v>NULL</v>
          </cell>
          <cell r="S27" t="str">
            <v>NULL</v>
          </cell>
          <cell r="T27" t="str">
            <v>NULL</v>
          </cell>
          <cell r="U27" t="str">
            <v>NULL</v>
          </cell>
          <cell r="V27" t="str">
            <v>NULL</v>
          </cell>
          <cell r="W27" t="str">
            <v>NULL</v>
          </cell>
          <cell r="X27" t="str">
            <v>Not applicable</v>
          </cell>
          <cell r="Y27" t="str">
            <v>NULL</v>
          </cell>
          <cell r="Z27" t="str">
            <v>NULL</v>
          </cell>
          <cell r="AB27">
            <v>352</v>
          </cell>
          <cell r="AD27">
            <v>2</v>
          </cell>
          <cell r="AE27" t="str">
            <v>NULL</v>
          </cell>
          <cell r="AF27">
            <v>2</v>
          </cell>
          <cell r="AG27">
            <v>2</v>
          </cell>
          <cell r="AH27" t="str">
            <v>NULL</v>
          </cell>
          <cell r="AI27">
            <v>2</v>
          </cell>
          <cell r="AJ27" t="str">
            <v>NULL</v>
          </cell>
          <cell r="AK27">
            <v>8</v>
          </cell>
          <cell r="AL27" t="str">
            <v>NULL</v>
          </cell>
        </row>
        <row r="28">
          <cell r="A28">
            <v>101227</v>
          </cell>
          <cell r="B28">
            <v>3012064</v>
          </cell>
          <cell r="C28" t="str">
            <v>Parsloes Primary School</v>
          </cell>
          <cell r="D28" t="str">
            <v>London</v>
          </cell>
          <cell r="E28" t="str">
            <v>London</v>
          </cell>
          <cell r="F28" t="str">
            <v>Barking and Dagenham</v>
          </cell>
          <cell r="G28" t="str">
            <v>Barking</v>
          </cell>
          <cell r="H28" t="str">
            <v>RM9 5RH</v>
          </cell>
          <cell r="I28" t="str">
            <v>Community School</v>
          </cell>
          <cell r="J28" t="str">
            <v>Primary</v>
          </cell>
          <cell r="K28" t="str">
            <v>Does not have a sixth form</v>
          </cell>
          <cell r="L28">
            <v>10005980</v>
          </cell>
          <cell r="M28">
            <v>42276</v>
          </cell>
          <cell r="N28">
            <v>42276</v>
          </cell>
          <cell r="O28" t="str">
            <v>Requires Improvement monitoring Visit 1</v>
          </cell>
          <cell r="P28" t="str">
            <v>Schools - S8</v>
          </cell>
          <cell r="Q28" t="str">
            <v>NULL</v>
          </cell>
          <cell r="R28" t="str">
            <v>NULL</v>
          </cell>
          <cell r="S28" t="str">
            <v>NULL</v>
          </cell>
          <cell r="T28" t="str">
            <v>NULL</v>
          </cell>
          <cell r="U28" t="str">
            <v>NULL</v>
          </cell>
          <cell r="V28" t="str">
            <v>NULL</v>
          </cell>
          <cell r="W28" t="str">
            <v>NULL</v>
          </cell>
          <cell r="X28" t="str">
            <v>NULL</v>
          </cell>
          <cell r="Y28" t="str">
            <v>NULL</v>
          </cell>
          <cell r="Z28" t="str">
            <v>NULL</v>
          </cell>
          <cell r="AB28">
            <v>572</v>
          </cell>
          <cell r="AD28">
            <v>3</v>
          </cell>
          <cell r="AE28" t="str">
            <v>NULL</v>
          </cell>
          <cell r="AF28">
            <v>3</v>
          </cell>
          <cell r="AG28">
            <v>3</v>
          </cell>
          <cell r="AH28" t="str">
            <v>NULL</v>
          </cell>
          <cell r="AI28">
            <v>3</v>
          </cell>
          <cell r="AJ28" t="str">
            <v>NULL</v>
          </cell>
          <cell r="AK28">
            <v>2</v>
          </cell>
          <cell r="AL28">
            <v>9</v>
          </cell>
        </row>
        <row r="29">
          <cell r="A29">
            <v>101285</v>
          </cell>
          <cell r="B29">
            <v>3022031</v>
          </cell>
          <cell r="C29" t="str">
            <v>Hollickwood Primary School</v>
          </cell>
          <cell r="D29" t="str">
            <v>London</v>
          </cell>
          <cell r="E29" t="str">
            <v>London</v>
          </cell>
          <cell r="F29" t="str">
            <v>Barnet</v>
          </cell>
          <cell r="G29" t="str">
            <v>Chipping Barnet</v>
          </cell>
          <cell r="H29" t="str">
            <v>N10 2NL</v>
          </cell>
          <cell r="I29" t="str">
            <v>Foundation School</v>
          </cell>
          <cell r="J29" t="str">
            <v>Primary</v>
          </cell>
          <cell r="K29" t="str">
            <v>Does not have a sixth form</v>
          </cell>
          <cell r="L29">
            <v>10005497</v>
          </cell>
          <cell r="M29">
            <v>42269</v>
          </cell>
          <cell r="N29">
            <v>42270</v>
          </cell>
          <cell r="O29" t="str">
            <v>Maintained Academy and School Short inspection</v>
          </cell>
          <cell r="P29" t="str">
            <v>Schools - S5</v>
          </cell>
          <cell r="Q29" t="str">
            <v>NULL</v>
          </cell>
          <cell r="R29">
            <v>3</v>
          </cell>
          <cell r="S29" t="str">
            <v>NULL</v>
          </cell>
          <cell r="T29">
            <v>3</v>
          </cell>
          <cell r="U29">
            <v>3</v>
          </cell>
          <cell r="V29">
            <v>2</v>
          </cell>
          <cell r="W29">
            <v>3</v>
          </cell>
          <cell r="X29" t="str">
            <v>Yes</v>
          </cell>
          <cell r="Y29">
            <v>2</v>
          </cell>
          <cell r="Z29" t="str">
            <v>NULL</v>
          </cell>
          <cell r="AB29">
            <v>251</v>
          </cell>
          <cell r="AD29">
            <v>2</v>
          </cell>
          <cell r="AE29" t="str">
            <v>NULL</v>
          </cell>
          <cell r="AF29">
            <v>2</v>
          </cell>
          <cell r="AG29">
            <v>2</v>
          </cell>
          <cell r="AH29" t="str">
            <v>NULL</v>
          </cell>
          <cell r="AI29">
            <v>2</v>
          </cell>
          <cell r="AJ29" t="str">
            <v>NULL</v>
          </cell>
          <cell r="AK29" t="str">
            <v>NULL</v>
          </cell>
          <cell r="AL29" t="str">
            <v>NULL</v>
          </cell>
        </row>
        <row r="30">
          <cell r="A30">
            <v>101455</v>
          </cell>
          <cell r="B30">
            <v>3033500</v>
          </cell>
          <cell r="C30" t="str">
            <v>St Stephen's Catholic Primary School</v>
          </cell>
          <cell r="D30" t="str">
            <v>London</v>
          </cell>
          <cell r="E30" t="str">
            <v>London</v>
          </cell>
          <cell r="F30" t="str">
            <v>Bexley</v>
          </cell>
          <cell r="G30" t="str">
            <v>Old Bexley and Sidcup</v>
          </cell>
          <cell r="H30" t="str">
            <v>DA16 3QG</v>
          </cell>
          <cell r="I30" t="str">
            <v>Voluntary Aided School</v>
          </cell>
          <cell r="J30" t="str">
            <v>Primary</v>
          </cell>
          <cell r="K30" t="str">
            <v>Does not have a sixth form</v>
          </cell>
          <cell r="L30">
            <v>10001220</v>
          </cell>
          <cell r="M30">
            <v>42311</v>
          </cell>
          <cell r="N30">
            <v>42312</v>
          </cell>
          <cell r="O30" t="str">
            <v>Maintained Academy and School Short inspection</v>
          </cell>
          <cell r="P30" t="str">
            <v>Schools - S5</v>
          </cell>
          <cell r="Q30" t="str">
            <v>NULL</v>
          </cell>
          <cell r="R30">
            <v>1</v>
          </cell>
          <cell r="S30" t="str">
            <v>NULL</v>
          </cell>
          <cell r="T30">
            <v>1</v>
          </cell>
          <cell r="U30">
            <v>1</v>
          </cell>
          <cell r="V30">
            <v>1</v>
          </cell>
          <cell r="W30">
            <v>1</v>
          </cell>
          <cell r="X30" t="str">
            <v>Yes</v>
          </cell>
          <cell r="Y30">
            <v>1</v>
          </cell>
          <cell r="Z30" t="str">
            <v>NULL</v>
          </cell>
          <cell r="AB30">
            <v>421</v>
          </cell>
          <cell r="AD30">
            <v>2</v>
          </cell>
          <cell r="AE30" t="str">
            <v>NULL</v>
          </cell>
          <cell r="AF30">
            <v>2</v>
          </cell>
          <cell r="AG30">
            <v>2</v>
          </cell>
          <cell r="AH30" t="str">
            <v>NULL</v>
          </cell>
          <cell r="AI30">
            <v>2</v>
          </cell>
          <cell r="AJ30" t="str">
            <v>NULL</v>
          </cell>
          <cell r="AK30">
            <v>2</v>
          </cell>
          <cell r="AL30">
            <v>9</v>
          </cell>
        </row>
        <row r="31">
          <cell r="A31">
            <v>101486</v>
          </cell>
          <cell r="B31">
            <v>3037001</v>
          </cell>
          <cell r="C31" t="str">
            <v>Shenstone School</v>
          </cell>
          <cell r="D31" t="str">
            <v>London</v>
          </cell>
          <cell r="E31" t="str">
            <v>London</v>
          </cell>
          <cell r="F31" t="str">
            <v>Bexley</v>
          </cell>
          <cell r="G31" t="str">
            <v>Bexleyheath and Crayford</v>
          </cell>
          <cell r="H31" t="str">
            <v>DA1 4DZ</v>
          </cell>
          <cell r="I31" t="str">
            <v>Community Special School</v>
          </cell>
          <cell r="J31" t="str">
            <v>Not Applicable</v>
          </cell>
          <cell r="K31" t="str">
            <v>Not applicable</v>
          </cell>
          <cell r="L31">
            <v>10001121</v>
          </cell>
          <cell r="M31">
            <v>42327</v>
          </cell>
          <cell r="N31">
            <v>42327</v>
          </cell>
          <cell r="O31" t="str">
            <v>Maintained Academy and School Short inspection</v>
          </cell>
          <cell r="P31" t="str">
            <v>Schools - Short inspection</v>
          </cell>
          <cell r="Q31" t="str">
            <v>NULL</v>
          </cell>
          <cell r="R31" t="str">
            <v>NULL</v>
          </cell>
          <cell r="S31" t="str">
            <v>NULL</v>
          </cell>
          <cell r="T31" t="str">
            <v>NULL</v>
          </cell>
          <cell r="U31" t="str">
            <v>NULL</v>
          </cell>
          <cell r="V31" t="str">
            <v>NULL</v>
          </cell>
          <cell r="W31" t="str">
            <v>NULL</v>
          </cell>
          <cell r="X31" t="str">
            <v>Yes</v>
          </cell>
          <cell r="Y31" t="str">
            <v>NULL</v>
          </cell>
          <cell r="Z31" t="str">
            <v>NULL</v>
          </cell>
          <cell r="AB31">
            <v>85</v>
          </cell>
          <cell r="AD31">
            <v>2</v>
          </cell>
          <cell r="AE31" t="str">
            <v>NULL</v>
          </cell>
          <cell r="AF31">
            <v>2</v>
          </cell>
          <cell r="AG31">
            <v>2</v>
          </cell>
          <cell r="AH31" t="str">
            <v>NULL</v>
          </cell>
          <cell r="AI31">
            <v>2</v>
          </cell>
          <cell r="AJ31" t="str">
            <v>NULL</v>
          </cell>
          <cell r="AK31" t="str">
            <v>NULL</v>
          </cell>
          <cell r="AL31" t="str">
            <v>NULL</v>
          </cell>
        </row>
        <row r="32">
          <cell r="A32">
            <v>101522</v>
          </cell>
          <cell r="B32">
            <v>3042064</v>
          </cell>
          <cell r="C32" t="str">
            <v>Newfield Primary School</v>
          </cell>
          <cell r="D32" t="str">
            <v>London</v>
          </cell>
          <cell r="E32" t="str">
            <v>London</v>
          </cell>
          <cell r="F32" t="str">
            <v>Brent</v>
          </cell>
          <cell r="G32" t="str">
            <v>Brent Central</v>
          </cell>
          <cell r="H32" t="str">
            <v>NW10 3UD</v>
          </cell>
          <cell r="I32" t="str">
            <v>Community School</v>
          </cell>
          <cell r="J32" t="str">
            <v>Primary</v>
          </cell>
          <cell r="K32" t="str">
            <v>Does not have a sixth form</v>
          </cell>
          <cell r="L32">
            <v>10005982</v>
          </cell>
          <cell r="M32">
            <v>42326</v>
          </cell>
          <cell r="N32">
            <v>42326</v>
          </cell>
          <cell r="O32" t="str">
            <v>Requires Improvement monitoring Visit 1</v>
          </cell>
          <cell r="P32" t="str">
            <v>Schools - S8</v>
          </cell>
          <cell r="Q32" t="str">
            <v>NULL</v>
          </cell>
          <cell r="R32" t="str">
            <v>NULL</v>
          </cell>
          <cell r="S32" t="str">
            <v>NULL</v>
          </cell>
          <cell r="T32" t="str">
            <v>NULL</v>
          </cell>
          <cell r="U32" t="str">
            <v>NULL</v>
          </cell>
          <cell r="V32" t="str">
            <v>NULL</v>
          </cell>
          <cell r="W32" t="str">
            <v>NULL</v>
          </cell>
          <cell r="X32" t="str">
            <v>NULL</v>
          </cell>
          <cell r="Y32" t="str">
            <v>NULL</v>
          </cell>
          <cell r="Z32" t="str">
            <v>NULL</v>
          </cell>
          <cell r="AB32">
            <v>432</v>
          </cell>
          <cell r="AD32">
            <v>3</v>
          </cell>
          <cell r="AE32" t="str">
            <v>NULL</v>
          </cell>
          <cell r="AF32">
            <v>3</v>
          </cell>
          <cell r="AG32">
            <v>3</v>
          </cell>
          <cell r="AH32" t="str">
            <v>NULL</v>
          </cell>
          <cell r="AI32">
            <v>3</v>
          </cell>
          <cell r="AJ32" t="str">
            <v>NULL</v>
          </cell>
          <cell r="AK32">
            <v>2</v>
          </cell>
          <cell r="AL32">
            <v>9</v>
          </cell>
        </row>
        <row r="33">
          <cell r="A33">
            <v>101524</v>
          </cell>
          <cell r="B33">
            <v>3042066</v>
          </cell>
          <cell r="C33" t="str">
            <v>Mitchell Brook Primary School</v>
          </cell>
          <cell r="D33" t="str">
            <v>London</v>
          </cell>
          <cell r="E33" t="str">
            <v>London</v>
          </cell>
          <cell r="F33" t="str">
            <v>Brent</v>
          </cell>
          <cell r="G33" t="str">
            <v>Brent Central</v>
          </cell>
          <cell r="H33" t="str">
            <v>NW10 9BX</v>
          </cell>
          <cell r="I33" t="str">
            <v>Community School</v>
          </cell>
          <cell r="J33" t="str">
            <v>Primary</v>
          </cell>
          <cell r="K33" t="str">
            <v>Does not have a sixth form</v>
          </cell>
          <cell r="L33">
            <v>10001285</v>
          </cell>
          <cell r="M33">
            <v>42311</v>
          </cell>
          <cell r="N33">
            <v>42312</v>
          </cell>
          <cell r="O33" t="str">
            <v>Maintained Academy and School Short inspection</v>
          </cell>
          <cell r="P33" t="str">
            <v>Schools - S5</v>
          </cell>
          <cell r="Q33" t="str">
            <v>NULL</v>
          </cell>
          <cell r="R33">
            <v>1</v>
          </cell>
          <cell r="S33" t="str">
            <v>NULL</v>
          </cell>
          <cell r="T33">
            <v>1</v>
          </cell>
          <cell r="U33">
            <v>1</v>
          </cell>
          <cell r="V33">
            <v>1</v>
          </cell>
          <cell r="W33">
            <v>1</v>
          </cell>
          <cell r="X33" t="str">
            <v>Yes</v>
          </cell>
          <cell r="Y33">
            <v>1</v>
          </cell>
          <cell r="Z33">
            <v>1</v>
          </cell>
          <cell r="AB33">
            <v>552</v>
          </cell>
          <cell r="AD33">
            <v>2</v>
          </cell>
          <cell r="AE33" t="str">
            <v>NULL</v>
          </cell>
          <cell r="AF33">
            <v>2</v>
          </cell>
          <cell r="AG33">
            <v>2</v>
          </cell>
          <cell r="AH33" t="str">
            <v>NULL</v>
          </cell>
          <cell r="AI33">
            <v>2</v>
          </cell>
          <cell r="AJ33" t="str">
            <v>NULL</v>
          </cell>
          <cell r="AK33">
            <v>3</v>
          </cell>
          <cell r="AL33">
            <v>9</v>
          </cell>
        </row>
        <row r="34">
          <cell r="A34">
            <v>101548</v>
          </cell>
          <cell r="B34">
            <v>3043511</v>
          </cell>
          <cell r="C34" t="str">
            <v>St Margaret Clitherow RC Primary School</v>
          </cell>
          <cell r="D34" t="str">
            <v>London</v>
          </cell>
          <cell r="E34" t="str">
            <v>London</v>
          </cell>
          <cell r="F34" t="str">
            <v>Brent</v>
          </cell>
          <cell r="G34" t="str">
            <v>Brent Central</v>
          </cell>
          <cell r="H34" t="str">
            <v>NW10 0BG</v>
          </cell>
          <cell r="I34" t="str">
            <v>Voluntary Aided School</v>
          </cell>
          <cell r="J34" t="str">
            <v>Primary</v>
          </cell>
          <cell r="K34" t="str">
            <v>Does not have a sixth form</v>
          </cell>
          <cell r="L34">
            <v>10001342</v>
          </cell>
          <cell r="M34">
            <v>42312</v>
          </cell>
          <cell r="N34">
            <v>42312</v>
          </cell>
          <cell r="O34" t="str">
            <v>Maintained Academy and School Short inspection</v>
          </cell>
          <cell r="P34" t="str">
            <v>Schools - Short inspection</v>
          </cell>
          <cell r="Q34" t="str">
            <v>NULL</v>
          </cell>
          <cell r="R34" t="str">
            <v>NULL</v>
          </cell>
          <cell r="S34" t="str">
            <v>NULL</v>
          </cell>
          <cell r="T34" t="str">
            <v>NULL</v>
          </cell>
          <cell r="U34" t="str">
            <v>NULL</v>
          </cell>
          <cell r="V34" t="str">
            <v>NULL</v>
          </cell>
          <cell r="W34" t="str">
            <v>NULL</v>
          </cell>
          <cell r="X34" t="str">
            <v>Yes</v>
          </cell>
          <cell r="Y34" t="str">
            <v>NULL</v>
          </cell>
          <cell r="Z34" t="str">
            <v>NULL</v>
          </cell>
          <cell r="AB34">
            <v>231</v>
          </cell>
          <cell r="AD34">
            <v>2</v>
          </cell>
          <cell r="AE34" t="str">
            <v>NULL</v>
          </cell>
          <cell r="AF34">
            <v>2</v>
          </cell>
          <cell r="AG34">
            <v>2</v>
          </cell>
          <cell r="AH34" t="str">
            <v>NULL</v>
          </cell>
          <cell r="AI34">
            <v>2</v>
          </cell>
          <cell r="AJ34" t="str">
            <v>NULL</v>
          </cell>
          <cell r="AK34">
            <v>2</v>
          </cell>
          <cell r="AL34">
            <v>9</v>
          </cell>
        </row>
        <row r="35">
          <cell r="A35">
            <v>101554</v>
          </cell>
          <cell r="B35">
            <v>3045202</v>
          </cell>
          <cell r="C35" t="str">
            <v>Malorees Junior School</v>
          </cell>
          <cell r="D35" t="str">
            <v>London</v>
          </cell>
          <cell r="E35" t="str">
            <v>London</v>
          </cell>
          <cell r="F35" t="str">
            <v>Brent</v>
          </cell>
          <cell r="G35" t="str">
            <v>Hampstead and Kilburn</v>
          </cell>
          <cell r="H35" t="str">
            <v>NW6 7PB</v>
          </cell>
          <cell r="I35" t="str">
            <v>Foundation School</v>
          </cell>
          <cell r="J35" t="str">
            <v>Primary</v>
          </cell>
          <cell r="K35" t="str">
            <v>Does not have a sixth form</v>
          </cell>
          <cell r="L35">
            <v>10007628</v>
          </cell>
          <cell r="M35">
            <v>42290</v>
          </cell>
          <cell r="N35">
            <v>42290</v>
          </cell>
          <cell r="O35" t="str">
            <v>Requires Improvement monitoring Visit 1</v>
          </cell>
          <cell r="P35" t="str">
            <v>Schools - S8</v>
          </cell>
          <cell r="Q35" t="str">
            <v>NULL</v>
          </cell>
          <cell r="R35" t="str">
            <v>NULL</v>
          </cell>
          <cell r="S35" t="str">
            <v>NULL</v>
          </cell>
          <cell r="T35" t="str">
            <v>NULL</v>
          </cell>
          <cell r="U35" t="str">
            <v>NULL</v>
          </cell>
          <cell r="V35" t="str">
            <v>NULL</v>
          </cell>
          <cell r="W35" t="str">
            <v>NULL</v>
          </cell>
          <cell r="X35" t="str">
            <v>NULL</v>
          </cell>
          <cell r="Y35" t="str">
            <v>NULL</v>
          </cell>
          <cell r="Z35" t="str">
            <v>NULL</v>
          </cell>
          <cell r="AB35">
            <v>238</v>
          </cell>
          <cell r="AD35">
            <v>3</v>
          </cell>
          <cell r="AE35" t="str">
            <v>NULL</v>
          </cell>
          <cell r="AF35">
            <v>3</v>
          </cell>
          <cell r="AG35">
            <v>3</v>
          </cell>
          <cell r="AH35" t="str">
            <v>NULL</v>
          </cell>
          <cell r="AI35">
            <v>3</v>
          </cell>
          <cell r="AJ35" t="str">
            <v>NULL</v>
          </cell>
          <cell r="AK35">
            <v>9</v>
          </cell>
          <cell r="AL35">
            <v>9</v>
          </cell>
        </row>
        <row r="36">
          <cell r="A36">
            <v>101745</v>
          </cell>
          <cell r="B36">
            <v>3062050</v>
          </cell>
          <cell r="C36" t="str">
            <v>Winterbourne Junior Girls' School</v>
          </cell>
          <cell r="D36" t="str">
            <v>London</v>
          </cell>
          <cell r="E36" t="str">
            <v>London</v>
          </cell>
          <cell r="F36" t="str">
            <v>Croydon</v>
          </cell>
          <cell r="G36" t="str">
            <v>Croydon North</v>
          </cell>
          <cell r="H36" t="str">
            <v>CR7 7QT</v>
          </cell>
          <cell r="I36" t="str">
            <v>Community School</v>
          </cell>
          <cell r="J36" t="str">
            <v>Primary</v>
          </cell>
          <cell r="K36" t="str">
            <v>Does not have a sixth form</v>
          </cell>
          <cell r="L36">
            <v>10005498</v>
          </cell>
          <cell r="M36">
            <v>42283</v>
          </cell>
          <cell r="N36">
            <v>42284</v>
          </cell>
          <cell r="O36" t="str">
            <v>Maintained Academy and School Short inspection</v>
          </cell>
          <cell r="P36" t="str">
            <v>Schools - S5</v>
          </cell>
          <cell r="Q36" t="str">
            <v>NULL</v>
          </cell>
          <cell r="R36">
            <v>3</v>
          </cell>
          <cell r="S36" t="str">
            <v>NULL</v>
          </cell>
          <cell r="T36">
            <v>3</v>
          </cell>
          <cell r="U36">
            <v>3</v>
          </cell>
          <cell r="V36">
            <v>3</v>
          </cell>
          <cell r="W36">
            <v>3</v>
          </cell>
          <cell r="X36" t="str">
            <v>Yes</v>
          </cell>
          <cell r="Y36" t="str">
            <v>NULL</v>
          </cell>
          <cell r="Z36" t="str">
            <v>NULL</v>
          </cell>
          <cell r="AB36">
            <v>347</v>
          </cell>
          <cell r="AD36">
            <v>2</v>
          </cell>
          <cell r="AE36" t="str">
            <v>NULL</v>
          </cell>
          <cell r="AF36">
            <v>2</v>
          </cell>
          <cell r="AG36">
            <v>2</v>
          </cell>
          <cell r="AH36" t="str">
            <v>NULL</v>
          </cell>
          <cell r="AI36">
            <v>2</v>
          </cell>
          <cell r="AJ36" t="str">
            <v>NULL</v>
          </cell>
          <cell r="AK36" t="str">
            <v>NULL</v>
          </cell>
          <cell r="AL36" t="str">
            <v>NULL</v>
          </cell>
        </row>
        <row r="37">
          <cell r="A37">
            <v>101746</v>
          </cell>
          <cell r="B37">
            <v>3062051</v>
          </cell>
          <cell r="C37" t="str">
            <v>Winterbourne Nursery and Infants' School</v>
          </cell>
          <cell r="D37" t="str">
            <v>London</v>
          </cell>
          <cell r="E37" t="str">
            <v>London</v>
          </cell>
          <cell r="F37" t="str">
            <v>Croydon</v>
          </cell>
          <cell r="G37" t="str">
            <v>Croydon North</v>
          </cell>
          <cell r="H37" t="str">
            <v>CR7 7QT</v>
          </cell>
          <cell r="I37" t="str">
            <v>Community School</v>
          </cell>
          <cell r="J37" t="str">
            <v>Primary</v>
          </cell>
          <cell r="K37" t="str">
            <v>Does not have a sixth form</v>
          </cell>
          <cell r="L37">
            <v>10005687</v>
          </cell>
          <cell r="M37">
            <v>42325</v>
          </cell>
          <cell r="N37">
            <v>42326</v>
          </cell>
          <cell r="O37" t="str">
            <v>Maintained Academy and School Short inspection</v>
          </cell>
          <cell r="P37" t="str">
            <v>Schools - S5</v>
          </cell>
          <cell r="Q37" t="str">
            <v>NULL</v>
          </cell>
          <cell r="R37">
            <v>3</v>
          </cell>
          <cell r="S37" t="str">
            <v>NULL</v>
          </cell>
          <cell r="T37">
            <v>3</v>
          </cell>
          <cell r="U37">
            <v>3</v>
          </cell>
          <cell r="V37">
            <v>2</v>
          </cell>
          <cell r="W37">
            <v>3</v>
          </cell>
          <cell r="X37" t="str">
            <v>Yes</v>
          </cell>
          <cell r="Y37">
            <v>3</v>
          </cell>
          <cell r="Z37" t="str">
            <v>NULL</v>
          </cell>
          <cell r="AB37">
            <v>563</v>
          </cell>
          <cell r="AD37">
            <v>2</v>
          </cell>
          <cell r="AE37" t="str">
            <v>NULL</v>
          </cell>
          <cell r="AF37">
            <v>2</v>
          </cell>
          <cell r="AG37">
            <v>2</v>
          </cell>
          <cell r="AH37" t="str">
            <v>NULL</v>
          </cell>
          <cell r="AI37">
            <v>2</v>
          </cell>
          <cell r="AJ37" t="str">
            <v>NULL</v>
          </cell>
          <cell r="AK37">
            <v>2</v>
          </cell>
          <cell r="AL37">
            <v>9</v>
          </cell>
        </row>
        <row r="38">
          <cell r="A38">
            <v>101785</v>
          </cell>
          <cell r="B38">
            <v>3062105</v>
          </cell>
          <cell r="C38" t="str">
            <v>Norbury Manor Primary School</v>
          </cell>
          <cell r="D38" t="str">
            <v>London</v>
          </cell>
          <cell r="E38" t="str">
            <v>London</v>
          </cell>
          <cell r="F38" t="str">
            <v>Croydon</v>
          </cell>
          <cell r="G38" t="str">
            <v>Croydon North</v>
          </cell>
          <cell r="H38" t="str">
            <v>SW16 5QR</v>
          </cell>
          <cell r="I38" t="str">
            <v>Community School</v>
          </cell>
          <cell r="J38" t="str">
            <v>Primary</v>
          </cell>
          <cell r="K38" t="str">
            <v>Does not have a sixth form</v>
          </cell>
          <cell r="L38">
            <v>10005978</v>
          </cell>
          <cell r="M38">
            <v>42341</v>
          </cell>
          <cell r="N38">
            <v>42341</v>
          </cell>
          <cell r="O38" t="str">
            <v>Requires Improvement monitoring Visit 1</v>
          </cell>
          <cell r="P38" t="str">
            <v>Schools - S8</v>
          </cell>
          <cell r="Q38" t="str">
            <v>NULL</v>
          </cell>
          <cell r="R38" t="str">
            <v>NULL</v>
          </cell>
          <cell r="S38" t="str">
            <v>NULL</v>
          </cell>
          <cell r="T38" t="str">
            <v>NULL</v>
          </cell>
          <cell r="U38" t="str">
            <v>NULL</v>
          </cell>
          <cell r="V38" t="str">
            <v>NULL</v>
          </cell>
          <cell r="W38" t="str">
            <v>NULL</v>
          </cell>
          <cell r="X38" t="str">
            <v>NULL</v>
          </cell>
          <cell r="Y38" t="str">
            <v>NULL</v>
          </cell>
          <cell r="Z38" t="str">
            <v>NULL</v>
          </cell>
          <cell r="AB38">
            <v>529</v>
          </cell>
          <cell r="AD38">
            <v>3</v>
          </cell>
          <cell r="AE38" t="str">
            <v>NULL</v>
          </cell>
          <cell r="AF38">
            <v>3</v>
          </cell>
          <cell r="AG38">
            <v>3</v>
          </cell>
          <cell r="AH38" t="str">
            <v>NULL</v>
          </cell>
          <cell r="AI38">
            <v>3</v>
          </cell>
          <cell r="AJ38" t="str">
            <v>NULL</v>
          </cell>
          <cell r="AK38">
            <v>3</v>
          </cell>
          <cell r="AL38">
            <v>9</v>
          </cell>
        </row>
        <row r="39">
          <cell r="A39">
            <v>101790</v>
          </cell>
          <cell r="B39">
            <v>3063006</v>
          </cell>
          <cell r="C39" t="str">
            <v>The Minster Junior School</v>
          </cell>
          <cell r="D39" t="str">
            <v>London</v>
          </cell>
          <cell r="E39" t="str">
            <v>London</v>
          </cell>
          <cell r="F39" t="str">
            <v>Croydon</v>
          </cell>
          <cell r="G39" t="str">
            <v>Croydon South</v>
          </cell>
          <cell r="H39" t="str">
            <v>CR0 4BH</v>
          </cell>
          <cell r="I39" t="str">
            <v>Voluntary Aided School</v>
          </cell>
          <cell r="J39" t="str">
            <v>Primary</v>
          </cell>
          <cell r="K39" t="str">
            <v>Does not have a sixth form</v>
          </cell>
          <cell r="L39">
            <v>10005968</v>
          </cell>
          <cell r="M39">
            <v>42332</v>
          </cell>
          <cell r="N39">
            <v>42333</v>
          </cell>
          <cell r="O39" t="str">
            <v>Schools into Special Measures Visit 4</v>
          </cell>
          <cell r="P39" t="str">
            <v>Schools - S8</v>
          </cell>
          <cell r="Q39" t="str">
            <v>NULL</v>
          </cell>
          <cell r="R39" t="str">
            <v>NULL</v>
          </cell>
          <cell r="S39" t="str">
            <v>NULL</v>
          </cell>
          <cell r="T39" t="str">
            <v>NULL</v>
          </cell>
          <cell r="U39" t="str">
            <v>NULL</v>
          </cell>
          <cell r="V39" t="str">
            <v>NULL</v>
          </cell>
          <cell r="W39" t="str">
            <v>NULL</v>
          </cell>
          <cell r="X39" t="str">
            <v>NULL</v>
          </cell>
          <cell r="Y39" t="str">
            <v>NULL</v>
          </cell>
          <cell r="Z39" t="str">
            <v>NULL</v>
          </cell>
          <cell r="AB39">
            <v>402</v>
          </cell>
          <cell r="AD39">
            <v>4</v>
          </cell>
          <cell r="AE39" t="str">
            <v>NULL</v>
          </cell>
          <cell r="AF39">
            <v>4</v>
          </cell>
          <cell r="AG39">
            <v>4</v>
          </cell>
          <cell r="AH39" t="str">
            <v>NULL</v>
          </cell>
          <cell r="AI39">
            <v>4</v>
          </cell>
          <cell r="AJ39" t="str">
            <v>NULL</v>
          </cell>
          <cell r="AK39" t="str">
            <v>NULL</v>
          </cell>
          <cell r="AL39" t="str">
            <v>NULL</v>
          </cell>
        </row>
        <row r="40">
          <cell r="A40">
            <v>101914</v>
          </cell>
          <cell r="B40">
            <v>3072184</v>
          </cell>
          <cell r="C40" t="str">
            <v>Hathaway Primary School</v>
          </cell>
          <cell r="D40" t="str">
            <v>London</v>
          </cell>
          <cell r="E40" t="str">
            <v>London</v>
          </cell>
          <cell r="F40" t="str">
            <v>Ealing</v>
          </cell>
          <cell r="G40" t="str">
            <v>Ealing North</v>
          </cell>
          <cell r="H40" t="str">
            <v>W13 0DH</v>
          </cell>
          <cell r="I40" t="str">
            <v>Community School</v>
          </cell>
          <cell r="J40" t="str">
            <v>Primary</v>
          </cell>
          <cell r="K40" t="str">
            <v>Does not have a sixth form</v>
          </cell>
          <cell r="L40">
            <v>10005989</v>
          </cell>
          <cell r="M40">
            <v>42269</v>
          </cell>
          <cell r="N40">
            <v>42270</v>
          </cell>
          <cell r="O40" t="str">
            <v>Schools into Special Measures Visit 3</v>
          </cell>
          <cell r="P40" t="str">
            <v>Schools - S8</v>
          </cell>
          <cell r="Q40" t="str">
            <v>NULL</v>
          </cell>
          <cell r="R40" t="str">
            <v>NULL</v>
          </cell>
          <cell r="S40" t="str">
            <v>NULL</v>
          </cell>
          <cell r="T40" t="str">
            <v>NULL</v>
          </cell>
          <cell r="U40" t="str">
            <v>NULL</v>
          </cell>
          <cell r="V40" t="str">
            <v>NULL</v>
          </cell>
          <cell r="W40" t="str">
            <v>NULL</v>
          </cell>
          <cell r="X40" t="str">
            <v>NULL</v>
          </cell>
          <cell r="Y40" t="str">
            <v>NULL</v>
          </cell>
          <cell r="Z40" t="str">
            <v>NULL</v>
          </cell>
          <cell r="AB40">
            <v>346</v>
          </cell>
          <cell r="AD40">
            <v>4</v>
          </cell>
          <cell r="AE40" t="str">
            <v>NULL</v>
          </cell>
          <cell r="AF40">
            <v>4</v>
          </cell>
          <cell r="AG40">
            <v>4</v>
          </cell>
          <cell r="AH40" t="str">
            <v>NULL</v>
          </cell>
          <cell r="AI40">
            <v>4</v>
          </cell>
          <cell r="AJ40" t="str">
            <v>NULL</v>
          </cell>
          <cell r="AK40" t="str">
            <v>NULL</v>
          </cell>
          <cell r="AL40" t="str">
            <v>NULL</v>
          </cell>
        </row>
        <row r="41">
          <cell r="A41">
            <v>101930</v>
          </cell>
          <cell r="B41">
            <v>3074030</v>
          </cell>
          <cell r="C41" t="str">
            <v>Dormers Wells High School</v>
          </cell>
          <cell r="D41" t="str">
            <v>London</v>
          </cell>
          <cell r="E41" t="str">
            <v>London</v>
          </cell>
          <cell r="F41" t="str">
            <v>Ealing</v>
          </cell>
          <cell r="G41" t="str">
            <v>Ealing, Southall</v>
          </cell>
          <cell r="H41" t="str">
            <v>UB1 3HZ</v>
          </cell>
          <cell r="I41" t="str">
            <v>Community School</v>
          </cell>
          <cell r="J41" t="str">
            <v>Secondary</v>
          </cell>
          <cell r="K41" t="str">
            <v>Has a sixth form</v>
          </cell>
          <cell r="L41">
            <v>10000919</v>
          </cell>
          <cell r="M41">
            <v>42354</v>
          </cell>
          <cell r="N41">
            <v>42354</v>
          </cell>
          <cell r="O41" t="str">
            <v>Maintained Academy and School Short inspection</v>
          </cell>
          <cell r="P41" t="str">
            <v>Schools - Short inspection</v>
          </cell>
          <cell r="Q41" t="str">
            <v>NULL</v>
          </cell>
          <cell r="R41" t="str">
            <v>NULL</v>
          </cell>
          <cell r="S41" t="str">
            <v>NULL</v>
          </cell>
          <cell r="T41" t="str">
            <v>NULL</v>
          </cell>
          <cell r="U41" t="str">
            <v>NULL</v>
          </cell>
          <cell r="V41" t="str">
            <v>NULL</v>
          </cell>
          <cell r="W41" t="str">
            <v>NULL</v>
          </cell>
          <cell r="X41" t="str">
            <v>Yes</v>
          </cell>
          <cell r="Y41" t="str">
            <v>NULL</v>
          </cell>
          <cell r="Z41" t="str">
            <v>NULL</v>
          </cell>
          <cell r="AB41">
            <v>1274</v>
          </cell>
          <cell r="AD41">
            <v>2</v>
          </cell>
          <cell r="AE41" t="str">
            <v>NULL</v>
          </cell>
          <cell r="AF41">
            <v>2</v>
          </cell>
          <cell r="AG41">
            <v>2</v>
          </cell>
          <cell r="AH41" t="str">
            <v>NULL</v>
          </cell>
          <cell r="AI41">
            <v>1</v>
          </cell>
          <cell r="AJ41" t="str">
            <v>NULL</v>
          </cell>
          <cell r="AK41">
            <v>9</v>
          </cell>
          <cell r="AL41" t="str">
            <v>NULL</v>
          </cell>
        </row>
        <row r="42">
          <cell r="A42">
            <v>102176</v>
          </cell>
          <cell r="B42">
            <v>3097001</v>
          </cell>
          <cell r="C42" t="str">
            <v>Vale School</v>
          </cell>
          <cell r="D42" t="str">
            <v>London</v>
          </cell>
          <cell r="E42" t="str">
            <v>London</v>
          </cell>
          <cell r="F42" t="str">
            <v>Haringey</v>
          </cell>
          <cell r="G42" t="str">
            <v>Tottenham</v>
          </cell>
          <cell r="H42" t="str">
            <v>N17 0PG</v>
          </cell>
          <cell r="I42" t="str">
            <v>Community Special School</v>
          </cell>
          <cell r="J42" t="str">
            <v>Not Applicable</v>
          </cell>
          <cell r="K42" t="str">
            <v>Does not have a sixth form</v>
          </cell>
          <cell r="L42">
            <v>10001256</v>
          </cell>
          <cell r="M42">
            <v>42270</v>
          </cell>
          <cell r="N42">
            <v>42270</v>
          </cell>
          <cell r="O42" t="str">
            <v>Maintained Academy and School Short inspection</v>
          </cell>
          <cell r="P42" t="str">
            <v>Schools - Short inspection</v>
          </cell>
          <cell r="Q42" t="str">
            <v>NULL</v>
          </cell>
          <cell r="R42" t="str">
            <v>NULL</v>
          </cell>
          <cell r="S42" t="str">
            <v>NULL</v>
          </cell>
          <cell r="T42" t="str">
            <v>NULL</v>
          </cell>
          <cell r="U42" t="str">
            <v>NULL</v>
          </cell>
          <cell r="V42" t="str">
            <v>NULL</v>
          </cell>
          <cell r="W42" t="str">
            <v>NULL</v>
          </cell>
          <cell r="X42" t="str">
            <v>Yes</v>
          </cell>
          <cell r="Y42" t="str">
            <v>NULL</v>
          </cell>
          <cell r="Z42" t="str">
            <v>NULL</v>
          </cell>
          <cell r="AB42">
            <v>88</v>
          </cell>
          <cell r="AD42">
            <v>2</v>
          </cell>
          <cell r="AE42" t="str">
            <v>NULL</v>
          </cell>
          <cell r="AF42">
            <v>2</v>
          </cell>
          <cell r="AG42">
            <v>2</v>
          </cell>
          <cell r="AH42" t="str">
            <v>NULL</v>
          </cell>
          <cell r="AI42">
            <v>2</v>
          </cell>
          <cell r="AJ42" t="str">
            <v>NULL</v>
          </cell>
          <cell r="AK42" t="str">
            <v>NULL</v>
          </cell>
          <cell r="AL42" t="str">
            <v>NULL</v>
          </cell>
        </row>
        <row r="43">
          <cell r="A43">
            <v>102185</v>
          </cell>
          <cell r="B43">
            <v>3102050</v>
          </cell>
          <cell r="C43" t="str">
            <v>Roxeth Primary School</v>
          </cell>
          <cell r="D43" t="str">
            <v>London</v>
          </cell>
          <cell r="E43" t="str">
            <v>London</v>
          </cell>
          <cell r="F43" t="str">
            <v>Harrow</v>
          </cell>
          <cell r="G43" t="str">
            <v>Harrow West</v>
          </cell>
          <cell r="H43" t="str">
            <v>HA2 0JA</v>
          </cell>
          <cell r="I43" t="str">
            <v>Community School</v>
          </cell>
          <cell r="J43" t="str">
            <v>Primary</v>
          </cell>
          <cell r="K43" t="str">
            <v>Does not have a sixth form</v>
          </cell>
          <cell r="L43">
            <v>10001538</v>
          </cell>
          <cell r="M43">
            <v>42291</v>
          </cell>
          <cell r="N43">
            <v>42291</v>
          </cell>
          <cell r="O43" t="str">
            <v>Maintained Academy and School Short inspection</v>
          </cell>
          <cell r="P43" t="str">
            <v>Schools - Short inspection</v>
          </cell>
          <cell r="Q43" t="str">
            <v>NULL</v>
          </cell>
          <cell r="R43" t="str">
            <v>NULL</v>
          </cell>
          <cell r="S43" t="str">
            <v>NULL</v>
          </cell>
          <cell r="T43" t="str">
            <v>NULL</v>
          </cell>
          <cell r="U43" t="str">
            <v>NULL</v>
          </cell>
          <cell r="V43" t="str">
            <v>NULL</v>
          </cell>
          <cell r="W43" t="str">
            <v>NULL</v>
          </cell>
          <cell r="X43" t="str">
            <v>Yes</v>
          </cell>
          <cell r="Y43" t="str">
            <v>NULL</v>
          </cell>
          <cell r="Z43" t="str">
            <v>NULL</v>
          </cell>
          <cell r="AB43">
            <v>470</v>
          </cell>
          <cell r="AD43">
            <v>2</v>
          </cell>
          <cell r="AE43" t="str">
            <v>NULL</v>
          </cell>
          <cell r="AF43">
            <v>2</v>
          </cell>
          <cell r="AG43">
            <v>2</v>
          </cell>
          <cell r="AH43" t="str">
            <v>NULL</v>
          </cell>
          <cell r="AI43">
            <v>2</v>
          </cell>
          <cell r="AJ43" t="str">
            <v>NULL</v>
          </cell>
          <cell r="AK43">
            <v>2</v>
          </cell>
          <cell r="AL43">
            <v>9</v>
          </cell>
        </row>
        <row r="44">
          <cell r="A44">
            <v>102277</v>
          </cell>
          <cell r="B44">
            <v>3112015</v>
          </cell>
          <cell r="C44" t="str">
            <v>Hacton Primary School</v>
          </cell>
          <cell r="D44" t="str">
            <v>London</v>
          </cell>
          <cell r="E44" t="str">
            <v>London</v>
          </cell>
          <cell r="F44" t="str">
            <v>Havering</v>
          </cell>
          <cell r="G44" t="str">
            <v>Hornchurch and Upminster</v>
          </cell>
          <cell r="H44" t="str">
            <v>RM12 6AU</v>
          </cell>
          <cell r="I44" t="str">
            <v>Community School</v>
          </cell>
          <cell r="J44" t="str">
            <v>Primary</v>
          </cell>
          <cell r="K44" t="str">
            <v>Does not have a sixth form</v>
          </cell>
          <cell r="L44">
            <v>10001204</v>
          </cell>
          <cell r="M44">
            <v>42332</v>
          </cell>
          <cell r="N44">
            <v>42333</v>
          </cell>
          <cell r="O44" t="str">
            <v>Maintained Academy and School Short inspection</v>
          </cell>
          <cell r="P44" t="str">
            <v>Schools - S5</v>
          </cell>
          <cell r="Q44" t="str">
            <v>NULL</v>
          </cell>
          <cell r="R44">
            <v>1</v>
          </cell>
          <cell r="S44" t="str">
            <v>NULL</v>
          </cell>
          <cell r="T44">
            <v>1</v>
          </cell>
          <cell r="U44">
            <v>1</v>
          </cell>
          <cell r="V44">
            <v>1</v>
          </cell>
          <cell r="W44">
            <v>1</v>
          </cell>
          <cell r="X44" t="str">
            <v>Yes</v>
          </cell>
          <cell r="Y44">
            <v>1</v>
          </cell>
          <cell r="Z44" t="str">
            <v>NULL</v>
          </cell>
          <cell r="AB44">
            <v>413</v>
          </cell>
          <cell r="AD44">
            <v>2</v>
          </cell>
          <cell r="AE44" t="str">
            <v>NULL</v>
          </cell>
          <cell r="AF44">
            <v>2</v>
          </cell>
          <cell r="AG44">
            <v>2</v>
          </cell>
          <cell r="AH44" t="str">
            <v>NULL</v>
          </cell>
          <cell r="AI44">
            <v>2</v>
          </cell>
          <cell r="AJ44" t="str">
            <v>NULL</v>
          </cell>
          <cell r="AK44">
            <v>2</v>
          </cell>
          <cell r="AL44">
            <v>9</v>
          </cell>
        </row>
        <row r="45">
          <cell r="A45">
            <v>102313</v>
          </cell>
          <cell r="B45">
            <v>3112076</v>
          </cell>
          <cell r="C45" t="str">
            <v>Towers Junior School</v>
          </cell>
          <cell r="D45" t="str">
            <v>London</v>
          </cell>
          <cell r="E45" t="str">
            <v>London</v>
          </cell>
          <cell r="F45" t="str">
            <v>Havering</v>
          </cell>
          <cell r="G45" t="str">
            <v>Romford</v>
          </cell>
          <cell r="H45" t="str">
            <v>RM11 1PD</v>
          </cell>
          <cell r="I45" t="str">
            <v>Community School</v>
          </cell>
          <cell r="J45" t="str">
            <v>Primary</v>
          </cell>
          <cell r="K45" t="str">
            <v>Does not have a sixth form</v>
          </cell>
          <cell r="L45">
            <v>10001992</v>
          </cell>
          <cell r="M45">
            <v>42347</v>
          </cell>
          <cell r="N45">
            <v>42348</v>
          </cell>
          <cell r="O45" t="str">
            <v>Requires Improvement S5 Reinspection Visit 1</v>
          </cell>
          <cell r="P45" t="str">
            <v>Schools - S5</v>
          </cell>
          <cell r="Q45" t="str">
            <v>NULL</v>
          </cell>
          <cell r="R45">
            <v>2</v>
          </cell>
          <cell r="S45" t="str">
            <v>NULL</v>
          </cell>
          <cell r="T45">
            <v>2</v>
          </cell>
          <cell r="U45">
            <v>2</v>
          </cell>
          <cell r="V45">
            <v>2</v>
          </cell>
          <cell r="W45">
            <v>2</v>
          </cell>
          <cell r="X45" t="str">
            <v>Yes</v>
          </cell>
          <cell r="Y45" t="str">
            <v>NULL</v>
          </cell>
          <cell r="Z45" t="str">
            <v>NULL</v>
          </cell>
          <cell r="AB45">
            <v>243</v>
          </cell>
          <cell r="AD45">
            <v>3</v>
          </cell>
          <cell r="AE45" t="str">
            <v>NULL</v>
          </cell>
          <cell r="AF45">
            <v>3</v>
          </cell>
          <cell r="AG45">
            <v>3</v>
          </cell>
          <cell r="AH45" t="str">
            <v>NULL</v>
          </cell>
          <cell r="AI45">
            <v>3</v>
          </cell>
          <cell r="AJ45" t="str">
            <v>NULL</v>
          </cell>
          <cell r="AK45" t="str">
            <v>NULL</v>
          </cell>
          <cell r="AL45" t="str">
            <v>NULL</v>
          </cell>
        </row>
        <row r="46">
          <cell r="A46">
            <v>102373</v>
          </cell>
          <cell r="B46">
            <v>3122010</v>
          </cell>
          <cell r="C46" t="str">
            <v>Colham Manor Primary School</v>
          </cell>
          <cell r="D46" t="str">
            <v>London</v>
          </cell>
          <cell r="E46" t="str">
            <v>London</v>
          </cell>
          <cell r="F46" t="str">
            <v>Hillingdon</v>
          </cell>
          <cell r="G46" t="str">
            <v>Uxbridge and South Ruislip</v>
          </cell>
          <cell r="H46" t="str">
            <v>UB8 3PT</v>
          </cell>
          <cell r="I46" t="str">
            <v>Community School</v>
          </cell>
          <cell r="J46" t="str">
            <v>Primary</v>
          </cell>
          <cell r="K46" t="str">
            <v>Does not have a sixth form</v>
          </cell>
          <cell r="L46">
            <v>10001990</v>
          </cell>
          <cell r="M46">
            <v>42340</v>
          </cell>
          <cell r="N46">
            <v>42341</v>
          </cell>
          <cell r="O46" t="str">
            <v>Requires Improvement S5 Reinspection Visit 1</v>
          </cell>
          <cell r="P46" t="str">
            <v>Schools - S5</v>
          </cell>
          <cell r="Q46" t="str">
            <v>NULL</v>
          </cell>
          <cell r="R46">
            <v>2</v>
          </cell>
          <cell r="S46" t="str">
            <v>NULL</v>
          </cell>
          <cell r="T46">
            <v>2</v>
          </cell>
          <cell r="U46">
            <v>2</v>
          </cell>
          <cell r="V46">
            <v>1</v>
          </cell>
          <cell r="W46">
            <v>2</v>
          </cell>
          <cell r="X46" t="str">
            <v>Yes</v>
          </cell>
          <cell r="Y46">
            <v>2</v>
          </cell>
          <cell r="Z46" t="str">
            <v>NULL</v>
          </cell>
          <cell r="AB46">
            <v>615</v>
          </cell>
          <cell r="AD46">
            <v>3</v>
          </cell>
          <cell r="AE46" t="str">
            <v>NULL</v>
          </cell>
          <cell r="AF46">
            <v>3</v>
          </cell>
          <cell r="AG46">
            <v>3</v>
          </cell>
          <cell r="AH46" t="str">
            <v>NULL</v>
          </cell>
          <cell r="AI46">
            <v>2</v>
          </cell>
          <cell r="AJ46" t="str">
            <v>NULL</v>
          </cell>
          <cell r="AK46" t="str">
            <v>NULL</v>
          </cell>
          <cell r="AL46" t="str">
            <v>NULL</v>
          </cell>
        </row>
        <row r="47">
          <cell r="A47">
            <v>102378</v>
          </cell>
          <cell r="B47">
            <v>3122018</v>
          </cell>
          <cell r="C47" t="str">
            <v>Field End Junior School</v>
          </cell>
          <cell r="D47" t="str">
            <v>London</v>
          </cell>
          <cell r="E47" t="str">
            <v>London</v>
          </cell>
          <cell r="F47" t="str">
            <v>Hillingdon</v>
          </cell>
          <cell r="G47" t="str">
            <v>Uxbridge and South Ruislip</v>
          </cell>
          <cell r="H47" t="str">
            <v>HA4 9PQ</v>
          </cell>
          <cell r="I47" t="str">
            <v>Community School</v>
          </cell>
          <cell r="J47" t="str">
            <v>Primary</v>
          </cell>
          <cell r="K47" t="str">
            <v>Does not have a sixth form</v>
          </cell>
          <cell r="L47">
            <v>10005689</v>
          </cell>
          <cell r="M47">
            <v>42339</v>
          </cell>
          <cell r="N47">
            <v>42340</v>
          </cell>
          <cell r="O47" t="str">
            <v>Maintained Academy and School Short inspection</v>
          </cell>
          <cell r="P47" t="str">
            <v>Schools - S5</v>
          </cell>
          <cell r="Q47" t="str">
            <v>NULL</v>
          </cell>
          <cell r="R47">
            <v>3</v>
          </cell>
          <cell r="S47" t="str">
            <v>NULL</v>
          </cell>
          <cell r="T47">
            <v>3</v>
          </cell>
          <cell r="U47">
            <v>3</v>
          </cell>
          <cell r="V47">
            <v>2</v>
          </cell>
          <cell r="W47">
            <v>3</v>
          </cell>
          <cell r="X47" t="str">
            <v>Yes</v>
          </cell>
          <cell r="Y47" t="str">
            <v>NULL</v>
          </cell>
          <cell r="Z47" t="str">
            <v>NULL</v>
          </cell>
          <cell r="AB47">
            <v>377</v>
          </cell>
          <cell r="AD47">
            <v>2</v>
          </cell>
          <cell r="AE47" t="str">
            <v>NULL</v>
          </cell>
          <cell r="AF47">
            <v>2</v>
          </cell>
          <cell r="AG47">
            <v>2</v>
          </cell>
          <cell r="AH47" t="str">
            <v>NULL</v>
          </cell>
          <cell r="AI47">
            <v>2</v>
          </cell>
          <cell r="AJ47" t="str">
            <v>NULL</v>
          </cell>
          <cell r="AK47">
            <v>9</v>
          </cell>
          <cell r="AL47">
            <v>9</v>
          </cell>
        </row>
        <row r="48">
          <cell r="A48">
            <v>102391</v>
          </cell>
          <cell r="B48">
            <v>3122036</v>
          </cell>
          <cell r="C48" t="str">
            <v>Minet Junior School</v>
          </cell>
          <cell r="D48" t="str">
            <v>London</v>
          </cell>
          <cell r="E48" t="str">
            <v>London</v>
          </cell>
          <cell r="F48" t="str">
            <v>Hillingdon</v>
          </cell>
          <cell r="G48" t="str">
            <v>Hayes and Harlington</v>
          </cell>
          <cell r="H48" t="str">
            <v>UB3 3NR</v>
          </cell>
          <cell r="I48" t="str">
            <v>Community School</v>
          </cell>
          <cell r="J48" t="str">
            <v>Primary</v>
          </cell>
          <cell r="K48" t="str">
            <v>Does not have a sixth form</v>
          </cell>
          <cell r="L48">
            <v>10001989</v>
          </cell>
          <cell r="M48">
            <v>42271</v>
          </cell>
          <cell r="N48">
            <v>42272</v>
          </cell>
          <cell r="O48" t="str">
            <v>Requires Improvement S5 Reinspection Visit 1</v>
          </cell>
          <cell r="P48" t="str">
            <v>Schools - S5</v>
          </cell>
          <cell r="Q48" t="str">
            <v>NULL</v>
          </cell>
          <cell r="R48">
            <v>2</v>
          </cell>
          <cell r="S48" t="str">
            <v>NULL</v>
          </cell>
          <cell r="T48">
            <v>2</v>
          </cell>
          <cell r="U48">
            <v>2</v>
          </cell>
          <cell r="V48">
            <v>2</v>
          </cell>
          <cell r="W48">
            <v>2</v>
          </cell>
          <cell r="X48" t="str">
            <v>Yes</v>
          </cell>
          <cell r="Y48" t="str">
            <v>NULL</v>
          </cell>
          <cell r="Z48" t="str">
            <v>NULL</v>
          </cell>
          <cell r="AB48">
            <v>471</v>
          </cell>
          <cell r="AD48">
            <v>3</v>
          </cell>
          <cell r="AE48" t="str">
            <v>NULL</v>
          </cell>
          <cell r="AF48">
            <v>3</v>
          </cell>
          <cell r="AG48">
            <v>3</v>
          </cell>
          <cell r="AH48" t="str">
            <v>NULL</v>
          </cell>
          <cell r="AI48">
            <v>3</v>
          </cell>
          <cell r="AJ48" t="str">
            <v>NULL</v>
          </cell>
          <cell r="AK48" t="str">
            <v>NULL</v>
          </cell>
          <cell r="AL48" t="str">
            <v>NULL</v>
          </cell>
        </row>
        <row r="49">
          <cell r="A49">
            <v>102435</v>
          </cell>
          <cell r="B49">
            <v>3125205</v>
          </cell>
          <cell r="C49" t="str">
            <v>Hillside Junior School</v>
          </cell>
          <cell r="D49" t="str">
            <v>London</v>
          </cell>
          <cell r="E49" t="str">
            <v>London</v>
          </cell>
          <cell r="F49" t="str">
            <v>Hillingdon</v>
          </cell>
          <cell r="G49" t="str">
            <v>Ruislip, Northwood and Pinner</v>
          </cell>
          <cell r="H49" t="str">
            <v>HA6 1RX</v>
          </cell>
          <cell r="I49" t="str">
            <v>Foundation School</v>
          </cell>
          <cell r="J49" t="str">
            <v>Primary</v>
          </cell>
          <cell r="K49" t="str">
            <v>Does not have a sixth form</v>
          </cell>
          <cell r="L49">
            <v>10001486</v>
          </cell>
          <cell r="M49">
            <v>42346</v>
          </cell>
          <cell r="N49">
            <v>42346</v>
          </cell>
          <cell r="O49" t="str">
            <v>Maintained Academy and School Short inspection</v>
          </cell>
          <cell r="P49" t="str">
            <v>Schools - Short inspection</v>
          </cell>
          <cell r="Q49" t="str">
            <v>NULL</v>
          </cell>
          <cell r="R49" t="str">
            <v>NULL</v>
          </cell>
          <cell r="S49" t="str">
            <v>NULL</v>
          </cell>
          <cell r="T49" t="str">
            <v>NULL</v>
          </cell>
          <cell r="U49" t="str">
            <v>NULL</v>
          </cell>
          <cell r="V49" t="str">
            <v>NULL</v>
          </cell>
          <cell r="W49" t="str">
            <v>NULL</v>
          </cell>
          <cell r="X49" t="str">
            <v>Yes</v>
          </cell>
          <cell r="Y49" t="str">
            <v>NULL</v>
          </cell>
          <cell r="Z49" t="str">
            <v>NULL</v>
          </cell>
          <cell r="AB49">
            <v>232</v>
          </cell>
          <cell r="AD49">
            <v>2</v>
          </cell>
          <cell r="AE49" t="str">
            <v>NULL</v>
          </cell>
          <cell r="AF49">
            <v>2</v>
          </cell>
          <cell r="AG49">
            <v>2</v>
          </cell>
          <cell r="AH49" t="str">
            <v>NULL</v>
          </cell>
          <cell r="AI49">
            <v>2</v>
          </cell>
          <cell r="AJ49" t="str">
            <v>NULL</v>
          </cell>
          <cell r="AK49">
            <v>9</v>
          </cell>
          <cell r="AL49">
            <v>9</v>
          </cell>
        </row>
        <row r="50">
          <cell r="A50">
            <v>102592</v>
          </cell>
          <cell r="B50">
            <v>3143310</v>
          </cell>
          <cell r="C50" t="str">
            <v>St Matthew's CofE Primary School</v>
          </cell>
          <cell r="D50" t="str">
            <v>London</v>
          </cell>
          <cell r="E50" t="str">
            <v>London</v>
          </cell>
          <cell r="F50" t="str">
            <v>Kingston upon Thames</v>
          </cell>
          <cell r="G50" t="str">
            <v>Kingston and Surbiton</v>
          </cell>
          <cell r="H50" t="str">
            <v>KT6 6LW</v>
          </cell>
          <cell r="I50" t="str">
            <v>Voluntary Aided School</v>
          </cell>
          <cell r="J50" t="str">
            <v>Primary</v>
          </cell>
          <cell r="K50" t="str">
            <v>Does not have a sixth form</v>
          </cell>
          <cell r="L50">
            <v>10001984</v>
          </cell>
          <cell r="M50">
            <v>42319</v>
          </cell>
          <cell r="N50">
            <v>42320</v>
          </cell>
          <cell r="O50" t="str">
            <v>Requires Improvement S5 Reinspection Visit 1</v>
          </cell>
          <cell r="P50" t="str">
            <v>Schools - S5</v>
          </cell>
          <cell r="Q50" t="str">
            <v>NULL</v>
          </cell>
          <cell r="R50">
            <v>2</v>
          </cell>
          <cell r="S50" t="str">
            <v>NULL</v>
          </cell>
          <cell r="T50">
            <v>2</v>
          </cell>
          <cell r="U50">
            <v>2</v>
          </cell>
          <cell r="V50">
            <v>2</v>
          </cell>
          <cell r="W50">
            <v>2</v>
          </cell>
          <cell r="X50" t="str">
            <v>Yes</v>
          </cell>
          <cell r="Y50">
            <v>2</v>
          </cell>
          <cell r="Z50" t="str">
            <v>NULL</v>
          </cell>
          <cell r="AB50">
            <v>404</v>
          </cell>
          <cell r="AD50">
            <v>3</v>
          </cell>
          <cell r="AE50" t="str">
            <v>NULL</v>
          </cell>
          <cell r="AF50">
            <v>3</v>
          </cell>
          <cell r="AG50">
            <v>3</v>
          </cell>
          <cell r="AH50" t="str">
            <v>NULL</v>
          </cell>
          <cell r="AI50">
            <v>3</v>
          </cell>
          <cell r="AJ50" t="str">
            <v>NULL</v>
          </cell>
          <cell r="AK50" t="str">
            <v>NULL</v>
          </cell>
          <cell r="AL50" t="str">
            <v>NULL</v>
          </cell>
        </row>
        <row r="51">
          <cell r="A51">
            <v>102623</v>
          </cell>
          <cell r="B51">
            <v>3147002</v>
          </cell>
          <cell r="C51" t="str">
            <v>Dysart School</v>
          </cell>
          <cell r="D51" t="str">
            <v>London</v>
          </cell>
          <cell r="E51" t="str">
            <v>London</v>
          </cell>
          <cell r="F51" t="str">
            <v>Kingston upon Thames</v>
          </cell>
          <cell r="G51" t="str">
            <v>Kingston and Surbiton</v>
          </cell>
          <cell r="H51" t="str">
            <v>KT6 6HL</v>
          </cell>
          <cell r="I51" t="str">
            <v>Community Special School</v>
          </cell>
          <cell r="J51" t="str">
            <v>Not Applicable</v>
          </cell>
          <cell r="K51" t="str">
            <v>Has a sixth form</v>
          </cell>
          <cell r="L51">
            <v>10001167</v>
          </cell>
          <cell r="M51">
            <v>42270</v>
          </cell>
          <cell r="N51">
            <v>42270</v>
          </cell>
          <cell r="O51" t="str">
            <v>Maintained Academy and School Short inspection</v>
          </cell>
          <cell r="P51" t="str">
            <v>Schools - Short inspection</v>
          </cell>
          <cell r="Q51" t="str">
            <v>NULL</v>
          </cell>
          <cell r="R51" t="str">
            <v>NULL</v>
          </cell>
          <cell r="S51" t="str">
            <v>NULL</v>
          </cell>
          <cell r="T51" t="str">
            <v>NULL</v>
          </cell>
          <cell r="U51" t="str">
            <v>NULL</v>
          </cell>
          <cell r="V51" t="str">
            <v>NULL</v>
          </cell>
          <cell r="W51" t="str">
            <v>NULL</v>
          </cell>
          <cell r="X51" t="str">
            <v>Yes</v>
          </cell>
          <cell r="Y51" t="str">
            <v>NULL</v>
          </cell>
          <cell r="Z51" t="str">
            <v>NULL</v>
          </cell>
          <cell r="AB51">
            <v>72</v>
          </cell>
          <cell r="AD51">
            <v>1</v>
          </cell>
          <cell r="AE51" t="str">
            <v>NULL</v>
          </cell>
          <cell r="AF51">
            <v>1</v>
          </cell>
          <cell r="AG51">
            <v>1</v>
          </cell>
          <cell r="AH51" t="str">
            <v>NULL</v>
          </cell>
          <cell r="AI51">
            <v>1</v>
          </cell>
          <cell r="AJ51" t="str">
            <v>NULL</v>
          </cell>
          <cell r="AK51">
            <v>8</v>
          </cell>
          <cell r="AL51" t="str">
            <v>NULL</v>
          </cell>
        </row>
        <row r="52">
          <cell r="A52">
            <v>102631</v>
          </cell>
          <cell r="B52">
            <v>3152058</v>
          </cell>
          <cell r="C52" t="str">
            <v>Beecholme Primary School</v>
          </cell>
          <cell r="D52" t="str">
            <v>London</v>
          </cell>
          <cell r="E52" t="str">
            <v>London</v>
          </cell>
          <cell r="F52" t="str">
            <v>Merton</v>
          </cell>
          <cell r="G52" t="str">
            <v>Mitcham and Morden</v>
          </cell>
          <cell r="H52" t="str">
            <v>CR4 2HZ</v>
          </cell>
          <cell r="I52" t="str">
            <v>Community School</v>
          </cell>
          <cell r="J52" t="str">
            <v>Primary</v>
          </cell>
          <cell r="K52" t="str">
            <v>Does not have a sixth form</v>
          </cell>
          <cell r="L52">
            <v>10005690</v>
          </cell>
          <cell r="M52">
            <v>42318</v>
          </cell>
          <cell r="N52">
            <v>42319</v>
          </cell>
          <cell r="O52" t="str">
            <v>Maintained Academy and School Short inspection</v>
          </cell>
          <cell r="P52" t="str">
            <v>Schools - S5</v>
          </cell>
          <cell r="Q52" t="str">
            <v>NULL</v>
          </cell>
          <cell r="R52">
            <v>4</v>
          </cell>
          <cell r="S52" t="str">
            <v>SM</v>
          </cell>
          <cell r="T52">
            <v>4</v>
          </cell>
          <cell r="U52">
            <v>4</v>
          </cell>
          <cell r="V52">
            <v>3</v>
          </cell>
          <cell r="W52">
            <v>4</v>
          </cell>
          <cell r="X52" t="str">
            <v>Yes</v>
          </cell>
          <cell r="Y52">
            <v>3</v>
          </cell>
          <cell r="Z52" t="str">
            <v>NULL</v>
          </cell>
          <cell r="AB52">
            <v>268</v>
          </cell>
          <cell r="AD52">
            <v>2</v>
          </cell>
          <cell r="AE52" t="str">
            <v>NULL</v>
          </cell>
          <cell r="AF52">
            <v>2</v>
          </cell>
          <cell r="AG52">
            <v>2</v>
          </cell>
          <cell r="AH52" t="str">
            <v>NULL</v>
          </cell>
          <cell r="AI52">
            <v>2</v>
          </cell>
          <cell r="AJ52" t="str">
            <v>NULL</v>
          </cell>
          <cell r="AK52">
            <v>8</v>
          </cell>
          <cell r="AL52" t="str">
            <v>NULL</v>
          </cell>
        </row>
        <row r="53">
          <cell r="A53">
            <v>102636</v>
          </cell>
          <cell r="B53">
            <v>3152064</v>
          </cell>
          <cell r="C53" t="str">
            <v>Lonesome Primary School</v>
          </cell>
          <cell r="D53" t="str">
            <v>London</v>
          </cell>
          <cell r="E53" t="str">
            <v>London</v>
          </cell>
          <cell r="F53" t="str">
            <v>Merton</v>
          </cell>
          <cell r="G53" t="str">
            <v>Mitcham and Morden</v>
          </cell>
          <cell r="H53" t="str">
            <v>CR4 1SD</v>
          </cell>
          <cell r="I53" t="str">
            <v>Community School</v>
          </cell>
          <cell r="J53" t="str">
            <v>Primary</v>
          </cell>
          <cell r="K53" t="str">
            <v>Does not have a sixth form</v>
          </cell>
          <cell r="L53">
            <v>10005771</v>
          </cell>
          <cell r="M53">
            <v>42297</v>
          </cell>
          <cell r="N53">
            <v>42298</v>
          </cell>
          <cell r="O53" t="str">
            <v>Requires Improvement S5 Reinspection Visit 1</v>
          </cell>
          <cell r="P53" t="str">
            <v>Schools - S5</v>
          </cell>
          <cell r="Q53" t="str">
            <v>NULL</v>
          </cell>
          <cell r="R53">
            <v>2</v>
          </cell>
          <cell r="S53" t="str">
            <v>NULL</v>
          </cell>
          <cell r="T53">
            <v>2</v>
          </cell>
          <cell r="U53">
            <v>2</v>
          </cell>
          <cell r="V53">
            <v>2</v>
          </cell>
          <cell r="W53">
            <v>2</v>
          </cell>
          <cell r="X53" t="str">
            <v>Yes</v>
          </cell>
          <cell r="Y53">
            <v>2</v>
          </cell>
          <cell r="Z53" t="str">
            <v>NULL</v>
          </cell>
          <cell r="AB53">
            <v>481</v>
          </cell>
          <cell r="AD53">
            <v>3</v>
          </cell>
          <cell r="AE53" t="str">
            <v>NULL</v>
          </cell>
          <cell r="AF53">
            <v>3</v>
          </cell>
          <cell r="AG53">
            <v>3</v>
          </cell>
          <cell r="AH53" t="str">
            <v>NULL</v>
          </cell>
          <cell r="AI53">
            <v>3</v>
          </cell>
          <cell r="AJ53" t="str">
            <v>NULL</v>
          </cell>
          <cell r="AK53" t="str">
            <v>NULL</v>
          </cell>
          <cell r="AL53" t="str">
            <v>NULL</v>
          </cell>
        </row>
        <row r="54">
          <cell r="A54">
            <v>102654</v>
          </cell>
        </row>
        <row r="55">
          <cell r="A55">
            <v>102674</v>
          </cell>
          <cell r="B55">
            <v>3154052</v>
          </cell>
          <cell r="C55" t="str">
            <v>Raynes Park High School</v>
          </cell>
          <cell r="D55" t="str">
            <v>London</v>
          </cell>
          <cell r="E55" t="str">
            <v>London</v>
          </cell>
          <cell r="F55" t="str">
            <v>Merton</v>
          </cell>
          <cell r="G55" t="str">
            <v>Wimbledon</v>
          </cell>
          <cell r="H55" t="str">
            <v>SW20 0JL</v>
          </cell>
          <cell r="I55" t="str">
            <v>Community School</v>
          </cell>
          <cell r="J55" t="str">
            <v>Secondary</v>
          </cell>
          <cell r="K55" t="str">
            <v>Has a sixth form</v>
          </cell>
          <cell r="L55">
            <v>10001980</v>
          </cell>
          <cell r="M55">
            <v>42290</v>
          </cell>
          <cell r="N55">
            <v>42291</v>
          </cell>
          <cell r="O55" t="str">
            <v>Requires Improvement S5 Reinspection Visit 1</v>
          </cell>
          <cell r="P55" t="str">
            <v>Schools - S5</v>
          </cell>
          <cell r="Q55" t="str">
            <v>NULL</v>
          </cell>
          <cell r="R55">
            <v>2</v>
          </cell>
          <cell r="S55" t="str">
            <v>NULL</v>
          </cell>
          <cell r="T55">
            <v>2</v>
          </cell>
          <cell r="U55">
            <v>2</v>
          </cell>
          <cell r="V55">
            <v>2</v>
          </cell>
          <cell r="W55">
            <v>2</v>
          </cell>
          <cell r="X55" t="str">
            <v>Yes</v>
          </cell>
          <cell r="Y55" t="str">
            <v>NULL</v>
          </cell>
          <cell r="Z55">
            <v>2</v>
          </cell>
          <cell r="AB55">
            <v>1082</v>
          </cell>
          <cell r="AD55">
            <v>3</v>
          </cell>
          <cell r="AE55" t="str">
            <v>NULL</v>
          </cell>
          <cell r="AF55">
            <v>3</v>
          </cell>
          <cell r="AG55">
            <v>3</v>
          </cell>
          <cell r="AH55" t="str">
            <v>NULL</v>
          </cell>
          <cell r="AI55">
            <v>3</v>
          </cell>
          <cell r="AJ55" t="str">
            <v>NULL</v>
          </cell>
          <cell r="AK55" t="str">
            <v>NULL</v>
          </cell>
          <cell r="AL55" t="str">
            <v>NULL</v>
          </cell>
        </row>
        <row r="56">
          <cell r="A56">
            <v>102698</v>
          </cell>
          <cell r="B56">
            <v>3157004</v>
          </cell>
          <cell r="C56" t="str">
            <v>Perseid School</v>
          </cell>
          <cell r="D56" t="str">
            <v>London</v>
          </cell>
          <cell r="E56" t="str">
            <v>London</v>
          </cell>
          <cell r="F56" t="str">
            <v>Merton</v>
          </cell>
          <cell r="G56" t="str">
            <v>Mitcham and Morden</v>
          </cell>
          <cell r="H56" t="str">
            <v>SM4 5LT</v>
          </cell>
          <cell r="I56" t="str">
            <v>Community Special School</v>
          </cell>
          <cell r="J56" t="str">
            <v>Not Applicable</v>
          </cell>
          <cell r="K56" t="str">
            <v>Has a sixth form</v>
          </cell>
          <cell r="L56">
            <v>10003521</v>
          </cell>
          <cell r="M56">
            <v>42339</v>
          </cell>
          <cell r="N56">
            <v>42339</v>
          </cell>
          <cell r="O56" t="str">
            <v>Maintained Academy and School Short inspection</v>
          </cell>
          <cell r="P56" t="str">
            <v>Schools - Short inspection</v>
          </cell>
          <cell r="Q56" t="str">
            <v>NULL</v>
          </cell>
          <cell r="R56" t="str">
            <v>NULL</v>
          </cell>
          <cell r="S56" t="str">
            <v>NULL</v>
          </cell>
          <cell r="T56" t="str">
            <v>NULL</v>
          </cell>
          <cell r="U56" t="str">
            <v>NULL</v>
          </cell>
          <cell r="V56" t="str">
            <v>NULL</v>
          </cell>
          <cell r="W56" t="str">
            <v>NULL</v>
          </cell>
          <cell r="X56" t="str">
            <v>Yes</v>
          </cell>
          <cell r="Y56" t="str">
            <v>NULL</v>
          </cell>
          <cell r="Z56" t="str">
            <v>NULL</v>
          </cell>
          <cell r="AB56">
            <v>119</v>
          </cell>
          <cell r="AD56">
            <v>1</v>
          </cell>
          <cell r="AE56" t="str">
            <v>NULL</v>
          </cell>
          <cell r="AF56">
            <v>1</v>
          </cell>
          <cell r="AG56">
            <v>1</v>
          </cell>
          <cell r="AH56" t="str">
            <v>NULL</v>
          </cell>
          <cell r="AI56">
            <v>1</v>
          </cell>
          <cell r="AJ56" t="str">
            <v>NULL</v>
          </cell>
          <cell r="AK56">
            <v>8</v>
          </cell>
          <cell r="AL56" t="str">
            <v>NULL</v>
          </cell>
        </row>
        <row r="57">
          <cell r="A57">
            <v>102716</v>
          </cell>
          <cell r="B57">
            <v>3162015</v>
          </cell>
          <cell r="C57" t="str">
            <v>Dersingham Primary School</v>
          </cell>
          <cell r="D57" t="str">
            <v>London</v>
          </cell>
          <cell r="E57" t="str">
            <v>London</v>
          </cell>
          <cell r="F57" t="str">
            <v>Newham</v>
          </cell>
          <cell r="G57" t="str">
            <v>East Ham</v>
          </cell>
          <cell r="H57" t="str">
            <v>E12 5QJ</v>
          </cell>
          <cell r="I57" t="str">
            <v>Community School</v>
          </cell>
          <cell r="J57" t="str">
            <v>Primary</v>
          </cell>
          <cell r="K57" t="str">
            <v>Does not have a sixth form</v>
          </cell>
          <cell r="L57">
            <v>10005494</v>
          </cell>
          <cell r="M57">
            <v>42285</v>
          </cell>
          <cell r="N57">
            <v>42285</v>
          </cell>
          <cell r="O57" t="str">
            <v>Maintained Academy and School Short inspection</v>
          </cell>
          <cell r="P57" t="str">
            <v>Schools - Short inspection</v>
          </cell>
          <cell r="Q57" t="str">
            <v>NULL</v>
          </cell>
          <cell r="R57" t="str">
            <v>NULL</v>
          </cell>
          <cell r="S57" t="str">
            <v>NULL</v>
          </cell>
          <cell r="T57" t="str">
            <v>NULL</v>
          </cell>
          <cell r="U57" t="str">
            <v>NULL</v>
          </cell>
          <cell r="V57" t="str">
            <v>NULL</v>
          </cell>
          <cell r="W57" t="str">
            <v>NULL</v>
          </cell>
          <cell r="X57" t="str">
            <v>Yes</v>
          </cell>
          <cell r="Y57" t="str">
            <v>NULL</v>
          </cell>
          <cell r="Z57" t="str">
            <v>NULL</v>
          </cell>
          <cell r="AB57">
            <v>668</v>
          </cell>
          <cell r="AD57">
            <v>2</v>
          </cell>
          <cell r="AE57" t="str">
            <v>NULL</v>
          </cell>
          <cell r="AF57">
            <v>2</v>
          </cell>
          <cell r="AG57">
            <v>2</v>
          </cell>
          <cell r="AH57" t="str">
            <v>NULL</v>
          </cell>
          <cell r="AI57">
            <v>2</v>
          </cell>
          <cell r="AJ57" t="str">
            <v>NULL</v>
          </cell>
          <cell r="AK57">
            <v>3</v>
          </cell>
          <cell r="AL57">
            <v>9</v>
          </cell>
        </row>
        <row r="58">
          <cell r="A58">
            <v>102729</v>
          </cell>
          <cell r="B58">
            <v>3162038</v>
          </cell>
          <cell r="C58" t="str">
            <v>Manor Primary School</v>
          </cell>
          <cell r="D58" t="str">
            <v>London</v>
          </cell>
          <cell r="E58" t="str">
            <v>London</v>
          </cell>
          <cell r="F58" t="str">
            <v>Newham</v>
          </cell>
          <cell r="G58" t="str">
            <v>West Ham</v>
          </cell>
          <cell r="H58" t="str">
            <v>E15 3BA</v>
          </cell>
          <cell r="I58" t="str">
            <v>Community School</v>
          </cell>
          <cell r="J58" t="str">
            <v>Primary</v>
          </cell>
          <cell r="K58" t="str">
            <v>Does not have a sixth form</v>
          </cell>
          <cell r="L58">
            <v>10007629</v>
          </cell>
          <cell r="M58">
            <v>42272</v>
          </cell>
          <cell r="N58">
            <v>42272</v>
          </cell>
          <cell r="O58" t="str">
            <v>Requires Improvement monitoring Visit 1</v>
          </cell>
          <cell r="P58" t="str">
            <v>Schools - S8</v>
          </cell>
          <cell r="Q58" t="str">
            <v>NULL</v>
          </cell>
          <cell r="R58" t="str">
            <v>NULL</v>
          </cell>
          <cell r="S58" t="str">
            <v>NULL</v>
          </cell>
          <cell r="T58" t="str">
            <v>NULL</v>
          </cell>
          <cell r="U58" t="str">
            <v>NULL</v>
          </cell>
          <cell r="V58" t="str">
            <v>NULL</v>
          </cell>
          <cell r="W58" t="str">
            <v>NULL</v>
          </cell>
          <cell r="X58" t="str">
            <v>NULL</v>
          </cell>
          <cell r="Y58" t="str">
            <v>NULL</v>
          </cell>
          <cell r="Z58" t="str">
            <v>NULL</v>
          </cell>
          <cell r="AB58">
            <v>386</v>
          </cell>
          <cell r="AD58">
            <v>3</v>
          </cell>
          <cell r="AE58" t="str">
            <v>NULL</v>
          </cell>
          <cell r="AF58">
            <v>3</v>
          </cell>
          <cell r="AG58">
            <v>3</v>
          </cell>
          <cell r="AH58" t="str">
            <v>NULL</v>
          </cell>
          <cell r="AI58">
            <v>3</v>
          </cell>
          <cell r="AJ58" t="str">
            <v>NULL</v>
          </cell>
          <cell r="AK58">
            <v>2</v>
          </cell>
          <cell r="AL58">
            <v>9</v>
          </cell>
        </row>
        <row r="59">
          <cell r="A59">
            <v>102751</v>
          </cell>
          <cell r="B59">
            <v>3162077</v>
          </cell>
          <cell r="C59" t="str">
            <v>Winsor Primary School</v>
          </cell>
          <cell r="D59" t="str">
            <v>London</v>
          </cell>
          <cell r="E59" t="str">
            <v>London</v>
          </cell>
          <cell r="F59" t="str">
            <v>Newham</v>
          </cell>
          <cell r="G59" t="str">
            <v>East Ham</v>
          </cell>
          <cell r="H59" t="str">
            <v>E6 5NA</v>
          </cell>
          <cell r="I59" t="str">
            <v>Community School</v>
          </cell>
          <cell r="J59" t="str">
            <v>Primary</v>
          </cell>
          <cell r="K59" t="str">
            <v>Does not have a sixth form</v>
          </cell>
          <cell r="L59">
            <v>10005721</v>
          </cell>
          <cell r="M59">
            <v>42269</v>
          </cell>
          <cell r="N59">
            <v>42271</v>
          </cell>
          <cell r="O59" t="str">
            <v>Maintained Academy and School Short inspection</v>
          </cell>
          <cell r="P59" t="str">
            <v>Schools - S5</v>
          </cell>
          <cell r="Q59" t="str">
            <v>NULL</v>
          </cell>
          <cell r="R59">
            <v>3</v>
          </cell>
          <cell r="S59" t="str">
            <v>NULL</v>
          </cell>
          <cell r="T59">
            <v>3</v>
          </cell>
          <cell r="U59">
            <v>3</v>
          </cell>
          <cell r="V59">
            <v>3</v>
          </cell>
          <cell r="W59">
            <v>3</v>
          </cell>
          <cell r="X59" t="str">
            <v>Yes</v>
          </cell>
          <cell r="Y59">
            <v>2</v>
          </cell>
          <cell r="Z59" t="str">
            <v>NULL</v>
          </cell>
          <cell r="AB59">
            <v>603</v>
          </cell>
          <cell r="AD59">
            <v>2</v>
          </cell>
          <cell r="AE59" t="str">
            <v>NULL</v>
          </cell>
          <cell r="AF59">
            <v>2</v>
          </cell>
          <cell r="AG59">
            <v>2</v>
          </cell>
          <cell r="AH59" t="str">
            <v>NULL</v>
          </cell>
          <cell r="AI59">
            <v>2</v>
          </cell>
          <cell r="AJ59" t="str">
            <v>NULL</v>
          </cell>
          <cell r="AK59">
            <v>8</v>
          </cell>
          <cell r="AL59" t="str">
            <v>NULL</v>
          </cell>
        </row>
        <row r="60">
          <cell r="A60">
            <v>102759</v>
          </cell>
          <cell r="B60">
            <v>3162090</v>
          </cell>
          <cell r="C60" t="str">
            <v>Ellen Wilkinson Primary School</v>
          </cell>
          <cell r="D60" t="str">
            <v>London</v>
          </cell>
          <cell r="E60" t="str">
            <v>London</v>
          </cell>
          <cell r="F60" t="str">
            <v>Newham</v>
          </cell>
          <cell r="G60" t="str">
            <v>West Ham</v>
          </cell>
          <cell r="H60" t="str">
            <v>E6 5UP</v>
          </cell>
          <cell r="I60" t="str">
            <v>Community School</v>
          </cell>
          <cell r="J60" t="str">
            <v>Primary</v>
          </cell>
          <cell r="K60" t="str">
            <v>Does not have a sixth form</v>
          </cell>
          <cell r="L60">
            <v>10005728</v>
          </cell>
          <cell r="M60">
            <v>42339</v>
          </cell>
          <cell r="N60">
            <v>42339</v>
          </cell>
          <cell r="O60" t="str">
            <v>Maintained Academy and School Short inspection</v>
          </cell>
          <cell r="P60" t="str">
            <v>Schools - Short inspection</v>
          </cell>
          <cell r="Q60" t="str">
            <v>NULL</v>
          </cell>
          <cell r="R60" t="str">
            <v>NULL</v>
          </cell>
          <cell r="S60" t="str">
            <v>NULL</v>
          </cell>
          <cell r="T60" t="str">
            <v>NULL</v>
          </cell>
          <cell r="U60" t="str">
            <v>NULL</v>
          </cell>
          <cell r="V60" t="str">
            <v>NULL</v>
          </cell>
          <cell r="W60" t="str">
            <v>NULL</v>
          </cell>
          <cell r="X60" t="str">
            <v>Yes</v>
          </cell>
          <cell r="Y60" t="str">
            <v>NULL</v>
          </cell>
          <cell r="Z60" t="str">
            <v>NULL</v>
          </cell>
          <cell r="AB60">
            <v>488</v>
          </cell>
          <cell r="AD60">
            <v>2</v>
          </cell>
          <cell r="AE60" t="str">
            <v>NULL</v>
          </cell>
          <cell r="AF60">
            <v>2</v>
          </cell>
          <cell r="AG60">
            <v>2</v>
          </cell>
          <cell r="AH60" t="str">
            <v>NULL</v>
          </cell>
          <cell r="AI60">
            <v>2</v>
          </cell>
          <cell r="AJ60" t="str">
            <v>NULL</v>
          </cell>
          <cell r="AK60">
            <v>2</v>
          </cell>
          <cell r="AL60">
            <v>9</v>
          </cell>
        </row>
        <row r="61">
          <cell r="A61">
            <v>102760</v>
          </cell>
          <cell r="B61">
            <v>3162091</v>
          </cell>
          <cell r="C61" t="str">
            <v>Cleves Primary School</v>
          </cell>
          <cell r="D61" t="str">
            <v>London</v>
          </cell>
          <cell r="E61" t="str">
            <v>London</v>
          </cell>
          <cell r="F61" t="str">
            <v>Newham</v>
          </cell>
          <cell r="G61" t="str">
            <v>East Ham</v>
          </cell>
          <cell r="H61" t="str">
            <v>E6 1QP</v>
          </cell>
          <cell r="I61" t="str">
            <v>Community School</v>
          </cell>
          <cell r="J61" t="str">
            <v>Primary</v>
          </cell>
          <cell r="K61" t="str">
            <v>Does not have a sixth form</v>
          </cell>
          <cell r="L61">
            <v>10001976</v>
          </cell>
          <cell r="M61">
            <v>42311</v>
          </cell>
          <cell r="N61">
            <v>42312</v>
          </cell>
          <cell r="O61" t="str">
            <v>Requires Improvement S5 Reinspection Visit 1</v>
          </cell>
          <cell r="P61" t="str">
            <v>Schools - S5</v>
          </cell>
          <cell r="Q61" t="str">
            <v>NULL</v>
          </cell>
          <cell r="R61">
            <v>1</v>
          </cell>
          <cell r="S61" t="str">
            <v>NULL</v>
          </cell>
          <cell r="T61">
            <v>1</v>
          </cell>
          <cell r="U61">
            <v>1</v>
          </cell>
          <cell r="V61">
            <v>1</v>
          </cell>
          <cell r="W61">
            <v>1</v>
          </cell>
          <cell r="X61" t="str">
            <v>Yes</v>
          </cell>
          <cell r="Y61">
            <v>1</v>
          </cell>
          <cell r="Z61" t="str">
            <v>NULL</v>
          </cell>
          <cell r="AB61">
            <v>497</v>
          </cell>
          <cell r="AD61">
            <v>3</v>
          </cell>
          <cell r="AE61" t="str">
            <v>NULL</v>
          </cell>
          <cell r="AF61">
            <v>3</v>
          </cell>
          <cell r="AG61">
            <v>3</v>
          </cell>
          <cell r="AH61" t="str">
            <v>NULL</v>
          </cell>
          <cell r="AI61">
            <v>3</v>
          </cell>
          <cell r="AJ61" t="str">
            <v>NULL</v>
          </cell>
          <cell r="AK61" t="str">
            <v>NULL</v>
          </cell>
          <cell r="AL61" t="str">
            <v>NULL</v>
          </cell>
        </row>
        <row r="62">
          <cell r="A62">
            <v>102812</v>
          </cell>
          <cell r="B62">
            <v>3172031</v>
          </cell>
          <cell r="C62" t="str">
            <v>Newbury Park Primary School</v>
          </cell>
          <cell r="D62" t="str">
            <v>London</v>
          </cell>
          <cell r="E62" t="str">
            <v>London</v>
          </cell>
          <cell r="F62" t="str">
            <v>Redbridge</v>
          </cell>
          <cell r="G62" t="str">
            <v>Ilford North</v>
          </cell>
          <cell r="H62" t="str">
            <v>IG2 7LB</v>
          </cell>
          <cell r="I62" t="str">
            <v>Community School</v>
          </cell>
          <cell r="J62" t="str">
            <v>Primary</v>
          </cell>
          <cell r="K62" t="str">
            <v>Does not have a sixth form</v>
          </cell>
          <cell r="L62">
            <v>10001260</v>
          </cell>
          <cell r="M62">
            <v>42311</v>
          </cell>
          <cell r="N62">
            <v>42311</v>
          </cell>
          <cell r="O62" t="str">
            <v>Maintained Academy and School Short inspection</v>
          </cell>
          <cell r="P62" t="str">
            <v>Schools - Short inspection</v>
          </cell>
          <cell r="Q62" t="str">
            <v>NULL</v>
          </cell>
          <cell r="R62" t="str">
            <v>NULL</v>
          </cell>
          <cell r="S62" t="str">
            <v>NULL</v>
          </cell>
          <cell r="T62" t="str">
            <v>NULL</v>
          </cell>
          <cell r="U62" t="str">
            <v>NULL</v>
          </cell>
          <cell r="V62" t="str">
            <v>NULL</v>
          </cell>
          <cell r="W62" t="str">
            <v>NULL</v>
          </cell>
          <cell r="X62" t="str">
            <v>Yes</v>
          </cell>
          <cell r="Y62" t="str">
            <v>NULL</v>
          </cell>
          <cell r="Z62" t="str">
            <v>NULL</v>
          </cell>
          <cell r="AB62">
            <v>935</v>
          </cell>
          <cell r="AD62">
            <v>2</v>
          </cell>
          <cell r="AE62" t="str">
            <v>NULL</v>
          </cell>
          <cell r="AF62">
            <v>2</v>
          </cell>
          <cell r="AG62">
            <v>2</v>
          </cell>
          <cell r="AH62" t="str">
            <v>NULL</v>
          </cell>
          <cell r="AI62">
            <v>2</v>
          </cell>
          <cell r="AJ62" t="str">
            <v>NULL</v>
          </cell>
          <cell r="AK62">
            <v>3</v>
          </cell>
          <cell r="AL62">
            <v>9</v>
          </cell>
        </row>
        <row r="63">
          <cell r="A63">
            <v>102849</v>
          </cell>
          <cell r="B63">
            <v>3174006</v>
          </cell>
          <cell r="C63" t="str">
            <v>Caterham High School</v>
          </cell>
          <cell r="D63" t="str">
            <v>London</v>
          </cell>
          <cell r="E63" t="str">
            <v>London</v>
          </cell>
          <cell r="F63" t="str">
            <v>Redbridge</v>
          </cell>
          <cell r="G63" t="str">
            <v>Ilford North</v>
          </cell>
          <cell r="H63" t="str">
            <v>IG5 0QW</v>
          </cell>
          <cell r="I63" t="str">
            <v>Community School</v>
          </cell>
          <cell r="J63" t="str">
            <v>Secondary</v>
          </cell>
          <cell r="K63" t="str">
            <v>Has a sixth form</v>
          </cell>
          <cell r="L63">
            <v>10009392</v>
          </cell>
          <cell r="M63">
            <v>42353</v>
          </cell>
          <cell r="N63">
            <v>42353</v>
          </cell>
          <cell r="O63" t="str">
            <v>S8 No Formal Designation Visit</v>
          </cell>
          <cell r="P63" t="str">
            <v>Schools - S8</v>
          </cell>
          <cell r="Q63" t="str">
            <v>NULL</v>
          </cell>
          <cell r="R63" t="str">
            <v>NULL</v>
          </cell>
          <cell r="S63" t="str">
            <v>NULL</v>
          </cell>
          <cell r="T63" t="str">
            <v>NULL</v>
          </cell>
          <cell r="U63" t="str">
            <v>NULL</v>
          </cell>
          <cell r="V63" t="str">
            <v>NULL</v>
          </cell>
          <cell r="W63" t="str">
            <v>NULL</v>
          </cell>
          <cell r="X63" t="str">
            <v>Met</v>
          </cell>
          <cell r="Y63" t="str">
            <v>NULL</v>
          </cell>
          <cell r="Z63" t="str">
            <v>NULL</v>
          </cell>
          <cell r="AB63">
            <v>1216</v>
          </cell>
          <cell r="AD63">
            <v>2</v>
          </cell>
          <cell r="AE63" t="str">
            <v>NULL</v>
          </cell>
          <cell r="AF63">
            <v>2</v>
          </cell>
          <cell r="AG63">
            <v>2</v>
          </cell>
          <cell r="AH63" t="str">
            <v>NULL</v>
          </cell>
          <cell r="AI63">
            <v>2</v>
          </cell>
          <cell r="AJ63" t="str">
            <v>NULL</v>
          </cell>
          <cell r="AK63">
            <v>9</v>
          </cell>
          <cell r="AL63">
            <v>3</v>
          </cell>
        </row>
        <row r="64">
          <cell r="A64">
            <v>102851</v>
          </cell>
          <cell r="B64">
            <v>3174021</v>
          </cell>
          <cell r="C64" t="str">
            <v>Wanstead High School</v>
          </cell>
          <cell r="D64" t="str">
            <v>London</v>
          </cell>
          <cell r="E64" t="str">
            <v>London</v>
          </cell>
          <cell r="F64" t="str">
            <v>Redbridge</v>
          </cell>
          <cell r="G64" t="str">
            <v>Leyton and Wanstead</v>
          </cell>
          <cell r="H64" t="str">
            <v>E11 2JZ</v>
          </cell>
          <cell r="I64" t="str">
            <v>Community School</v>
          </cell>
          <cell r="J64" t="str">
            <v>Secondary</v>
          </cell>
          <cell r="K64" t="str">
            <v>Has a sixth form</v>
          </cell>
          <cell r="L64">
            <v>10005765</v>
          </cell>
          <cell r="M64">
            <v>42298</v>
          </cell>
          <cell r="N64">
            <v>42299</v>
          </cell>
          <cell r="O64" t="str">
            <v>Requires Improvement S5 Reinspection Visit 1</v>
          </cell>
          <cell r="P64" t="str">
            <v>Schools - S5</v>
          </cell>
          <cell r="Q64" t="str">
            <v>NULL</v>
          </cell>
          <cell r="R64">
            <v>2</v>
          </cell>
          <cell r="S64" t="str">
            <v>NULL</v>
          </cell>
          <cell r="T64">
            <v>2</v>
          </cell>
          <cell r="U64">
            <v>2</v>
          </cell>
          <cell r="V64">
            <v>2</v>
          </cell>
          <cell r="W64">
            <v>2</v>
          </cell>
          <cell r="X64" t="str">
            <v>Yes</v>
          </cell>
          <cell r="Y64" t="str">
            <v>NULL</v>
          </cell>
          <cell r="Z64">
            <v>2</v>
          </cell>
          <cell r="AB64">
            <v>1551</v>
          </cell>
          <cell r="AD64">
            <v>3</v>
          </cell>
          <cell r="AE64" t="str">
            <v>NULL</v>
          </cell>
          <cell r="AF64">
            <v>3</v>
          </cell>
          <cell r="AG64">
            <v>3</v>
          </cell>
          <cell r="AH64" t="str">
            <v>NULL</v>
          </cell>
          <cell r="AI64">
            <v>3</v>
          </cell>
          <cell r="AJ64" t="str">
            <v>NULL</v>
          </cell>
          <cell r="AK64" t="str">
            <v>NULL</v>
          </cell>
          <cell r="AL64" t="str">
            <v>NULL</v>
          </cell>
        </row>
        <row r="65">
          <cell r="A65">
            <v>102882</v>
          </cell>
          <cell r="B65">
            <v>3181001</v>
          </cell>
          <cell r="C65" t="str">
            <v>Windham Nursery School</v>
          </cell>
          <cell r="D65" t="str">
            <v>London</v>
          </cell>
          <cell r="E65" t="str">
            <v>London</v>
          </cell>
          <cell r="F65" t="str">
            <v>Richmond upon Thames</v>
          </cell>
          <cell r="G65" t="str">
            <v>Richmond Park</v>
          </cell>
          <cell r="H65" t="str">
            <v>TW9 2HP</v>
          </cell>
          <cell r="I65" t="str">
            <v>LA Nursery School</v>
          </cell>
          <cell r="J65" t="str">
            <v>Nursery</v>
          </cell>
          <cell r="K65" t="str">
            <v>Not applicable</v>
          </cell>
          <cell r="L65">
            <v>10001286</v>
          </cell>
          <cell r="M65">
            <v>42333</v>
          </cell>
          <cell r="N65">
            <v>42333</v>
          </cell>
          <cell r="O65" t="str">
            <v>Maintained Academy and School Short inspection</v>
          </cell>
          <cell r="P65" t="str">
            <v>Schools - Short inspection</v>
          </cell>
          <cell r="Q65" t="str">
            <v>NULL</v>
          </cell>
          <cell r="R65" t="str">
            <v>NULL</v>
          </cell>
          <cell r="S65" t="str">
            <v>NULL</v>
          </cell>
          <cell r="T65" t="str">
            <v>NULL</v>
          </cell>
          <cell r="U65" t="str">
            <v>NULL</v>
          </cell>
          <cell r="V65" t="str">
            <v>NULL</v>
          </cell>
          <cell r="W65" t="str">
            <v>NULL</v>
          </cell>
          <cell r="X65" t="str">
            <v>Yes</v>
          </cell>
          <cell r="Y65" t="str">
            <v>NULL</v>
          </cell>
          <cell r="Z65" t="str">
            <v>NULL</v>
          </cell>
          <cell r="AB65">
            <v>86</v>
          </cell>
          <cell r="AD65">
            <v>1</v>
          </cell>
          <cell r="AE65" t="str">
            <v>NULL</v>
          </cell>
          <cell r="AF65">
            <v>1</v>
          </cell>
          <cell r="AG65">
            <v>1</v>
          </cell>
          <cell r="AH65" t="str">
            <v>NULL</v>
          </cell>
          <cell r="AI65">
            <v>1</v>
          </cell>
          <cell r="AJ65" t="str">
            <v>NULL</v>
          </cell>
          <cell r="AK65" t="str">
            <v>NULL</v>
          </cell>
          <cell r="AL65" t="str">
            <v>NULL</v>
          </cell>
        </row>
        <row r="66">
          <cell r="A66">
            <v>102904</v>
          </cell>
          <cell r="B66">
            <v>3182035</v>
          </cell>
          <cell r="C66" t="str">
            <v>Buckingham Primary School</v>
          </cell>
          <cell r="D66" t="str">
            <v>London</v>
          </cell>
          <cell r="E66" t="str">
            <v>London</v>
          </cell>
          <cell r="F66" t="str">
            <v>Richmond upon Thames</v>
          </cell>
          <cell r="G66" t="str">
            <v>Twickenham</v>
          </cell>
          <cell r="H66" t="str">
            <v>TW12 3LT</v>
          </cell>
          <cell r="I66" t="str">
            <v>Community School</v>
          </cell>
          <cell r="J66" t="str">
            <v>Primary</v>
          </cell>
          <cell r="K66" t="str">
            <v>Does not have a sixth form</v>
          </cell>
          <cell r="L66">
            <v>10001972</v>
          </cell>
          <cell r="M66">
            <v>42277</v>
          </cell>
          <cell r="N66">
            <v>42278</v>
          </cell>
          <cell r="O66" t="str">
            <v>Requires Improvement S5 Reinspection Visit 1</v>
          </cell>
          <cell r="P66" t="str">
            <v>Schools - S5</v>
          </cell>
          <cell r="Q66" t="str">
            <v>NULL</v>
          </cell>
          <cell r="R66">
            <v>2</v>
          </cell>
          <cell r="S66" t="str">
            <v>NULL</v>
          </cell>
          <cell r="T66">
            <v>2</v>
          </cell>
          <cell r="U66">
            <v>2</v>
          </cell>
          <cell r="V66">
            <v>2</v>
          </cell>
          <cell r="W66">
            <v>2</v>
          </cell>
          <cell r="X66" t="str">
            <v>Yes</v>
          </cell>
          <cell r="Y66">
            <v>2</v>
          </cell>
          <cell r="Z66" t="str">
            <v>NULL</v>
          </cell>
          <cell r="AB66">
            <v>556</v>
          </cell>
          <cell r="AD66">
            <v>3</v>
          </cell>
          <cell r="AE66" t="str">
            <v>NULL</v>
          </cell>
          <cell r="AF66">
            <v>3</v>
          </cell>
          <cell r="AG66">
            <v>3</v>
          </cell>
          <cell r="AH66" t="str">
            <v>NULL</v>
          </cell>
          <cell r="AI66">
            <v>3</v>
          </cell>
          <cell r="AJ66" t="str">
            <v>NULL</v>
          </cell>
          <cell r="AK66" t="str">
            <v>NULL</v>
          </cell>
          <cell r="AL66" t="str">
            <v>NULL</v>
          </cell>
        </row>
        <row r="67">
          <cell r="A67">
            <v>102996</v>
          </cell>
          <cell r="B67">
            <v>3193503</v>
          </cell>
          <cell r="C67" t="str">
            <v>St Elphege's RC Junior School</v>
          </cell>
          <cell r="D67" t="str">
            <v>London</v>
          </cell>
          <cell r="E67" t="str">
            <v>London</v>
          </cell>
          <cell r="F67" t="str">
            <v>Sutton</v>
          </cell>
          <cell r="G67" t="str">
            <v>Carshalton and Wallington</v>
          </cell>
          <cell r="H67" t="str">
            <v>SM6 9HY</v>
          </cell>
          <cell r="I67" t="str">
            <v>Voluntary Aided School</v>
          </cell>
          <cell r="J67" t="str">
            <v>Primary</v>
          </cell>
          <cell r="K67" t="str">
            <v>Does not have a sixth form</v>
          </cell>
          <cell r="L67">
            <v>10001383</v>
          </cell>
          <cell r="M67">
            <v>42290</v>
          </cell>
          <cell r="N67">
            <v>42290</v>
          </cell>
          <cell r="O67" t="str">
            <v>Maintained Academy and School Short inspection</v>
          </cell>
          <cell r="P67" t="str">
            <v>Schools - S5</v>
          </cell>
          <cell r="Q67" t="str">
            <v>NULL</v>
          </cell>
          <cell r="R67">
            <v>1</v>
          </cell>
          <cell r="S67" t="str">
            <v>NULL</v>
          </cell>
          <cell r="T67">
            <v>1</v>
          </cell>
          <cell r="U67">
            <v>1</v>
          </cell>
          <cell r="V67">
            <v>1</v>
          </cell>
          <cell r="W67">
            <v>1</v>
          </cell>
          <cell r="X67" t="str">
            <v>Yes</v>
          </cell>
          <cell r="Y67" t="str">
            <v>NULL</v>
          </cell>
          <cell r="Z67" t="str">
            <v>NULL</v>
          </cell>
          <cell r="AB67">
            <v>255</v>
          </cell>
          <cell r="AD67">
            <v>2</v>
          </cell>
          <cell r="AE67" t="str">
            <v>NULL</v>
          </cell>
          <cell r="AF67">
            <v>2</v>
          </cell>
          <cell r="AG67">
            <v>2</v>
          </cell>
          <cell r="AH67" t="str">
            <v>NULL</v>
          </cell>
          <cell r="AI67">
            <v>2</v>
          </cell>
          <cell r="AJ67" t="str">
            <v>NULL</v>
          </cell>
          <cell r="AK67">
            <v>9</v>
          </cell>
          <cell r="AL67">
            <v>9</v>
          </cell>
        </row>
        <row r="68">
          <cell r="A68">
            <v>103003</v>
          </cell>
          <cell r="B68">
            <v>3194015</v>
          </cell>
          <cell r="C68" t="str">
            <v>Stanley Park High School</v>
          </cell>
          <cell r="D68" t="str">
            <v>London</v>
          </cell>
          <cell r="E68" t="str">
            <v>London</v>
          </cell>
          <cell r="F68" t="str">
            <v>Sutton</v>
          </cell>
          <cell r="G68" t="str">
            <v>Carshalton and Wallington</v>
          </cell>
          <cell r="H68" t="str">
            <v>SM5 4NS</v>
          </cell>
          <cell r="I68" t="str">
            <v>Community School</v>
          </cell>
          <cell r="J68" t="str">
            <v>Secondary</v>
          </cell>
          <cell r="K68" t="str">
            <v>Has a sixth form</v>
          </cell>
          <cell r="L68">
            <v>10006373</v>
          </cell>
          <cell r="M68">
            <v>42312</v>
          </cell>
          <cell r="N68">
            <v>42313</v>
          </cell>
          <cell r="O68" t="str">
            <v>Requires Improvement S5 Reinspection Visit 1</v>
          </cell>
          <cell r="P68" t="str">
            <v>Schools - S5</v>
          </cell>
          <cell r="Q68" t="str">
            <v>NULL</v>
          </cell>
          <cell r="R68">
            <v>2</v>
          </cell>
          <cell r="S68" t="str">
            <v>NULL</v>
          </cell>
          <cell r="T68">
            <v>2</v>
          </cell>
          <cell r="U68">
            <v>2</v>
          </cell>
          <cell r="V68">
            <v>1</v>
          </cell>
          <cell r="W68">
            <v>2</v>
          </cell>
          <cell r="X68" t="str">
            <v>Yes</v>
          </cell>
          <cell r="Y68" t="str">
            <v>NULL</v>
          </cell>
          <cell r="Z68">
            <v>2</v>
          </cell>
          <cell r="AB68">
            <v>1171</v>
          </cell>
          <cell r="AD68">
            <v>3</v>
          </cell>
          <cell r="AE68" t="str">
            <v>NULL</v>
          </cell>
          <cell r="AF68">
            <v>3</v>
          </cell>
          <cell r="AG68">
            <v>2</v>
          </cell>
          <cell r="AH68" t="str">
            <v>NULL</v>
          </cell>
          <cell r="AI68">
            <v>2</v>
          </cell>
          <cell r="AJ68" t="str">
            <v>NULL</v>
          </cell>
          <cell r="AK68" t="str">
            <v>NULL</v>
          </cell>
          <cell r="AL68" t="str">
            <v>NULL</v>
          </cell>
        </row>
        <row r="69">
          <cell r="A69">
            <v>103030</v>
          </cell>
          <cell r="B69">
            <v>3201004</v>
          </cell>
          <cell r="C69" t="str">
            <v>Acacia Nursery</v>
          </cell>
          <cell r="D69" t="str">
            <v>London</v>
          </cell>
          <cell r="E69" t="str">
            <v>London</v>
          </cell>
          <cell r="F69" t="str">
            <v>Waltham Forest</v>
          </cell>
          <cell r="G69" t="str">
            <v>Leyton and Wanstead</v>
          </cell>
          <cell r="H69" t="str">
            <v>E11 3HF</v>
          </cell>
          <cell r="I69" t="str">
            <v>LA Nursery School</v>
          </cell>
          <cell r="J69" t="str">
            <v>Nursery</v>
          </cell>
          <cell r="K69" t="str">
            <v>Not applicable</v>
          </cell>
          <cell r="L69">
            <v>10004137</v>
          </cell>
          <cell r="M69">
            <v>42276</v>
          </cell>
          <cell r="N69">
            <v>42277</v>
          </cell>
          <cell r="O69" t="str">
            <v>Schools into Special Measures Visit 2</v>
          </cell>
          <cell r="P69" t="str">
            <v>Schools - S8</v>
          </cell>
          <cell r="Q69" t="str">
            <v>NULL</v>
          </cell>
          <cell r="R69" t="str">
            <v>NULL</v>
          </cell>
          <cell r="S69" t="str">
            <v>NULL</v>
          </cell>
          <cell r="T69" t="str">
            <v>NULL</v>
          </cell>
          <cell r="U69" t="str">
            <v>NULL</v>
          </cell>
          <cell r="V69" t="str">
            <v>NULL</v>
          </cell>
          <cell r="W69" t="str">
            <v>NULL</v>
          </cell>
          <cell r="X69" t="str">
            <v>NULL</v>
          </cell>
          <cell r="Y69" t="str">
            <v>NULL</v>
          </cell>
          <cell r="Z69" t="str">
            <v>NULL</v>
          </cell>
          <cell r="AB69">
            <v>130</v>
          </cell>
          <cell r="AD69">
            <v>4</v>
          </cell>
          <cell r="AE69" t="str">
            <v>NULL</v>
          </cell>
          <cell r="AF69">
            <v>4</v>
          </cell>
          <cell r="AG69">
            <v>4</v>
          </cell>
          <cell r="AH69" t="str">
            <v>NULL</v>
          </cell>
          <cell r="AI69">
            <v>4</v>
          </cell>
          <cell r="AJ69" t="str">
            <v>NULL</v>
          </cell>
          <cell r="AK69">
            <v>4</v>
          </cell>
          <cell r="AL69">
            <v>9</v>
          </cell>
        </row>
        <row r="70">
          <cell r="A70">
            <v>103035</v>
          </cell>
          <cell r="B70">
            <v>3202004</v>
          </cell>
          <cell r="C70" t="str">
            <v>Longshaw Primary School</v>
          </cell>
          <cell r="D70" t="str">
            <v>London</v>
          </cell>
          <cell r="E70" t="str">
            <v>London</v>
          </cell>
          <cell r="F70" t="str">
            <v>Waltham Forest</v>
          </cell>
          <cell r="G70" t="str">
            <v>Chingford and Woodford Green</v>
          </cell>
          <cell r="H70" t="str">
            <v>E4 6LH</v>
          </cell>
          <cell r="I70" t="str">
            <v>Community School</v>
          </cell>
          <cell r="J70" t="str">
            <v>Primary</v>
          </cell>
          <cell r="K70" t="str">
            <v>Does not have a sixth form</v>
          </cell>
          <cell r="L70">
            <v>10007994</v>
          </cell>
          <cell r="M70">
            <v>42311</v>
          </cell>
          <cell r="N70">
            <v>42312</v>
          </cell>
          <cell r="O70" t="str">
            <v>Schools into Special Measures Visit 1</v>
          </cell>
          <cell r="P70" t="str">
            <v>Schools - S8</v>
          </cell>
          <cell r="Q70" t="str">
            <v>NULL</v>
          </cell>
          <cell r="R70" t="str">
            <v>NULL</v>
          </cell>
          <cell r="S70" t="str">
            <v>NULL</v>
          </cell>
          <cell r="T70" t="str">
            <v>NULL</v>
          </cell>
          <cell r="U70" t="str">
            <v>NULL</v>
          </cell>
          <cell r="V70" t="str">
            <v>NULL</v>
          </cell>
          <cell r="W70" t="str">
            <v>NULL</v>
          </cell>
          <cell r="X70" t="str">
            <v>NULL</v>
          </cell>
          <cell r="Y70" t="str">
            <v>NULL</v>
          </cell>
          <cell r="Z70" t="str">
            <v>NULL</v>
          </cell>
          <cell r="AB70">
            <v>461</v>
          </cell>
          <cell r="AD70">
            <v>4</v>
          </cell>
          <cell r="AE70" t="str">
            <v>NULL</v>
          </cell>
          <cell r="AF70">
            <v>4</v>
          </cell>
          <cell r="AG70">
            <v>4</v>
          </cell>
          <cell r="AH70" t="str">
            <v>NULL</v>
          </cell>
          <cell r="AI70">
            <v>4</v>
          </cell>
          <cell r="AJ70" t="str">
            <v>NULL</v>
          </cell>
          <cell r="AK70">
            <v>3</v>
          </cell>
          <cell r="AL70">
            <v>9</v>
          </cell>
        </row>
        <row r="71">
          <cell r="A71">
            <v>103073</v>
          </cell>
          <cell r="B71">
            <v>3202067</v>
          </cell>
          <cell r="C71" t="str">
            <v>Dawlish Primary School</v>
          </cell>
          <cell r="D71" t="str">
            <v>London</v>
          </cell>
          <cell r="E71" t="str">
            <v>London</v>
          </cell>
          <cell r="F71" t="str">
            <v>Waltham Forest</v>
          </cell>
          <cell r="G71" t="str">
            <v>Leyton and Wanstead</v>
          </cell>
          <cell r="H71" t="str">
            <v>E10 6NN</v>
          </cell>
          <cell r="I71" t="str">
            <v>Community School</v>
          </cell>
          <cell r="J71" t="str">
            <v>Primary</v>
          </cell>
          <cell r="K71" t="str">
            <v>Does not have a sixth form</v>
          </cell>
          <cell r="L71">
            <v>10005729</v>
          </cell>
          <cell r="M71">
            <v>42332</v>
          </cell>
          <cell r="N71">
            <v>42333</v>
          </cell>
          <cell r="O71" t="str">
            <v>Maintained Academy and School Short inspection</v>
          </cell>
          <cell r="P71" t="str">
            <v>Schools - S5</v>
          </cell>
          <cell r="Q71" t="str">
            <v>NULL</v>
          </cell>
          <cell r="R71">
            <v>3</v>
          </cell>
          <cell r="S71" t="str">
            <v>NULL</v>
          </cell>
          <cell r="T71">
            <v>3</v>
          </cell>
          <cell r="U71">
            <v>3</v>
          </cell>
          <cell r="V71">
            <v>2</v>
          </cell>
          <cell r="W71">
            <v>2</v>
          </cell>
          <cell r="X71" t="str">
            <v>Yes</v>
          </cell>
          <cell r="Y71">
            <v>2</v>
          </cell>
          <cell r="Z71" t="str">
            <v>NULL</v>
          </cell>
          <cell r="AB71">
            <v>244</v>
          </cell>
          <cell r="AD71">
            <v>2</v>
          </cell>
          <cell r="AE71" t="str">
            <v>NULL</v>
          </cell>
          <cell r="AF71">
            <v>2</v>
          </cell>
          <cell r="AG71">
            <v>2</v>
          </cell>
          <cell r="AH71" t="str">
            <v>NULL</v>
          </cell>
          <cell r="AI71">
            <v>2</v>
          </cell>
          <cell r="AJ71" t="str">
            <v>NULL</v>
          </cell>
          <cell r="AK71">
            <v>8</v>
          </cell>
          <cell r="AL71" t="str">
            <v>NULL</v>
          </cell>
        </row>
        <row r="72">
          <cell r="A72">
            <v>103094</v>
          </cell>
          <cell r="B72">
            <v>3204060</v>
          </cell>
          <cell r="C72" t="str">
            <v>Frederick Bremer School</v>
          </cell>
          <cell r="D72" t="str">
            <v>London</v>
          </cell>
          <cell r="E72" t="str">
            <v>London</v>
          </cell>
          <cell r="F72" t="str">
            <v>Waltham Forest</v>
          </cell>
          <cell r="G72" t="str">
            <v>Walthamstow</v>
          </cell>
          <cell r="H72" t="str">
            <v>E17 4EY</v>
          </cell>
          <cell r="I72" t="str">
            <v>Community School</v>
          </cell>
          <cell r="J72" t="str">
            <v>Secondary</v>
          </cell>
          <cell r="K72" t="str">
            <v>Does not have a sixth form</v>
          </cell>
          <cell r="L72">
            <v>10001965</v>
          </cell>
          <cell r="M72">
            <v>42346</v>
          </cell>
          <cell r="N72">
            <v>42347</v>
          </cell>
          <cell r="O72" t="str">
            <v>Requires Improvement S5 Reinspection Visit 1</v>
          </cell>
          <cell r="P72" t="str">
            <v>Schools - S5</v>
          </cell>
          <cell r="Q72" t="str">
            <v>NULL</v>
          </cell>
          <cell r="R72">
            <v>2</v>
          </cell>
          <cell r="S72" t="str">
            <v>NULL</v>
          </cell>
          <cell r="T72">
            <v>2</v>
          </cell>
          <cell r="U72">
            <v>2</v>
          </cell>
          <cell r="V72">
            <v>2</v>
          </cell>
          <cell r="W72">
            <v>2</v>
          </cell>
          <cell r="X72" t="str">
            <v>Yes</v>
          </cell>
          <cell r="Y72" t="str">
            <v>NULL</v>
          </cell>
          <cell r="Z72" t="str">
            <v>NULL</v>
          </cell>
          <cell r="AB72">
            <v>864</v>
          </cell>
          <cell r="AD72">
            <v>3</v>
          </cell>
          <cell r="AE72" t="str">
            <v>NULL</v>
          </cell>
          <cell r="AF72">
            <v>3</v>
          </cell>
          <cell r="AG72">
            <v>3</v>
          </cell>
          <cell r="AH72" t="str">
            <v>NULL</v>
          </cell>
          <cell r="AI72">
            <v>2</v>
          </cell>
          <cell r="AJ72" t="str">
            <v>NULL</v>
          </cell>
          <cell r="AK72" t="str">
            <v>NULL</v>
          </cell>
          <cell r="AL72" t="str">
            <v>NULL</v>
          </cell>
        </row>
        <row r="73">
          <cell r="A73">
            <v>103136</v>
          </cell>
          <cell r="B73">
            <v>3301023</v>
          </cell>
          <cell r="C73" t="str">
            <v>Jakeman Nursery School</v>
          </cell>
          <cell r="D73" t="str">
            <v>West Midlands</v>
          </cell>
          <cell r="E73" t="str">
            <v>West Midlands</v>
          </cell>
          <cell r="F73" t="str">
            <v>Birmingham</v>
          </cell>
          <cell r="G73" t="str">
            <v>Birmingham, Hall Green</v>
          </cell>
          <cell r="H73" t="str">
            <v>B12 9NX</v>
          </cell>
          <cell r="I73" t="str">
            <v>LA Nursery School</v>
          </cell>
          <cell r="J73" t="str">
            <v>Nursery</v>
          </cell>
          <cell r="K73" t="str">
            <v>Not applicable</v>
          </cell>
          <cell r="L73">
            <v>10005264</v>
          </cell>
          <cell r="M73">
            <v>42311</v>
          </cell>
          <cell r="N73">
            <v>42312</v>
          </cell>
          <cell r="O73" t="str">
            <v>Schools into Special Measures Visit 2</v>
          </cell>
          <cell r="P73" t="str">
            <v>Schools - S8</v>
          </cell>
          <cell r="Q73" t="str">
            <v>NULL</v>
          </cell>
          <cell r="R73" t="str">
            <v>NULL</v>
          </cell>
          <cell r="S73" t="str">
            <v>NULL</v>
          </cell>
          <cell r="T73" t="str">
            <v>NULL</v>
          </cell>
          <cell r="U73" t="str">
            <v>NULL</v>
          </cell>
          <cell r="V73" t="str">
            <v>NULL</v>
          </cell>
          <cell r="W73" t="str">
            <v>NULL</v>
          </cell>
          <cell r="X73" t="str">
            <v>NULL</v>
          </cell>
          <cell r="Y73" t="str">
            <v>NULL</v>
          </cell>
          <cell r="Z73" t="str">
            <v>NULL</v>
          </cell>
          <cell r="AB73">
            <v>86</v>
          </cell>
          <cell r="AD73">
            <v>4</v>
          </cell>
          <cell r="AE73" t="str">
            <v>NULL</v>
          </cell>
          <cell r="AF73">
            <v>4</v>
          </cell>
          <cell r="AG73">
            <v>4</v>
          </cell>
          <cell r="AH73" t="str">
            <v>NULL</v>
          </cell>
          <cell r="AI73">
            <v>4</v>
          </cell>
          <cell r="AJ73" t="str">
            <v>NULL</v>
          </cell>
          <cell r="AK73">
            <v>4</v>
          </cell>
          <cell r="AL73">
            <v>9</v>
          </cell>
        </row>
        <row r="74">
          <cell r="A74">
            <v>103186</v>
          </cell>
          <cell r="B74">
            <v>3302051</v>
          </cell>
          <cell r="C74" t="str">
            <v>Colmers Farm Junior School</v>
          </cell>
          <cell r="D74" t="str">
            <v>West Midlands</v>
          </cell>
          <cell r="E74" t="str">
            <v>West Midlands</v>
          </cell>
          <cell r="F74" t="str">
            <v>Birmingham</v>
          </cell>
          <cell r="G74" t="str">
            <v>Birmingham, Northfield</v>
          </cell>
          <cell r="H74" t="str">
            <v>B45 9PB</v>
          </cell>
          <cell r="I74" t="str">
            <v>Community School</v>
          </cell>
          <cell r="J74" t="str">
            <v>Primary</v>
          </cell>
          <cell r="K74" t="str">
            <v>Does not have a sixth form</v>
          </cell>
          <cell r="L74">
            <v>10004062</v>
          </cell>
          <cell r="M74">
            <v>42346</v>
          </cell>
          <cell r="N74">
            <v>42347</v>
          </cell>
          <cell r="O74" t="str">
            <v>Schools into Special Measures Visit 2</v>
          </cell>
          <cell r="P74" t="str">
            <v>Schools - S8</v>
          </cell>
          <cell r="Q74" t="str">
            <v>NULL</v>
          </cell>
          <cell r="R74" t="str">
            <v>NULL</v>
          </cell>
          <cell r="S74" t="str">
            <v>NULL</v>
          </cell>
          <cell r="T74" t="str">
            <v>NULL</v>
          </cell>
          <cell r="U74" t="str">
            <v>NULL</v>
          </cell>
          <cell r="V74" t="str">
            <v>NULL</v>
          </cell>
          <cell r="W74" t="str">
            <v>NULL</v>
          </cell>
          <cell r="X74" t="str">
            <v>NULL</v>
          </cell>
          <cell r="Y74" t="str">
            <v>NULL</v>
          </cell>
          <cell r="Z74" t="str">
            <v>NULL</v>
          </cell>
          <cell r="AB74">
            <v>233</v>
          </cell>
          <cell r="AD74">
            <v>4</v>
          </cell>
          <cell r="AE74" t="str">
            <v>NULL</v>
          </cell>
          <cell r="AF74">
            <v>4</v>
          </cell>
          <cell r="AG74">
            <v>4</v>
          </cell>
          <cell r="AH74" t="str">
            <v>NULL</v>
          </cell>
          <cell r="AI74">
            <v>4</v>
          </cell>
          <cell r="AJ74" t="str">
            <v>NULL</v>
          </cell>
          <cell r="AK74">
            <v>9</v>
          </cell>
          <cell r="AL74">
            <v>9</v>
          </cell>
        </row>
        <row r="75">
          <cell r="A75">
            <v>103215</v>
          </cell>
          <cell r="B75">
            <v>3302101</v>
          </cell>
          <cell r="C75" t="str">
            <v>Highfield Junior and Infant School</v>
          </cell>
          <cell r="D75" t="str">
            <v>West Midlands</v>
          </cell>
          <cell r="E75" t="str">
            <v>West Midlands</v>
          </cell>
          <cell r="F75" t="str">
            <v>Birmingham</v>
          </cell>
          <cell r="G75" t="str">
            <v>Birmingham, Hodge Hill</v>
          </cell>
          <cell r="H75" t="str">
            <v>B8 3QF</v>
          </cell>
          <cell r="I75" t="str">
            <v>Community School</v>
          </cell>
          <cell r="J75" t="str">
            <v>Primary</v>
          </cell>
          <cell r="K75" t="str">
            <v>Not applicable</v>
          </cell>
          <cell r="L75">
            <v>10004023</v>
          </cell>
          <cell r="M75">
            <v>42339</v>
          </cell>
          <cell r="N75">
            <v>42340</v>
          </cell>
          <cell r="O75" t="str">
            <v>Schools into Special Measures Visit 3</v>
          </cell>
          <cell r="P75" t="str">
            <v>Schools - S8</v>
          </cell>
          <cell r="Q75" t="str">
            <v>NULL</v>
          </cell>
          <cell r="R75" t="str">
            <v>NULL</v>
          </cell>
          <cell r="S75" t="str">
            <v>NULL</v>
          </cell>
          <cell r="T75" t="str">
            <v>NULL</v>
          </cell>
          <cell r="U75" t="str">
            <v>NULL</v>
          </cell>
          <cell r="V75" t="str">
            <v>NULL</v>
          </cell>
          <cell r="W75" t="str">
            <v>NULL</v>
          </cell>
          <cell r="X75" t="str">
            <v>NULL</v>
          </cell>
          <cell r="Y75" t="str">
            <v>NULL</v>
          </cell>
          <cell r="Z75" t="str">
            <v>NULL</v>
          </cell>
          <cell r="AB75">
            <v>835</v>
          </cell>
          <cell r="AD75">
            <v>4</v>
          </cell>
          <cell r="AE75" t="str">
            <v>NULL</v>
          </cell>
          <cell r="AF75">
            <v>4</v>
          </cell>
          <cell r="AG75">
            <v>4</v>
          </cell>
          <cell r="AH75" t="str">
            <v>NULL</v>
          </cell>
          <cell r="AI75">
            <v>4</v>
          </cell>
          <cell r="AJ75" t="str">
            <v>NULL</v>
          </cell>
          <cell r="AK75">
            <v>3</v>
          </cell>
          <cell r="AL75">
            <v>9</v>
          </cell>
        </row>
        <row r="76">
          <cell r="A76">
            <v>103267</v>
          </cell>
          <cell r="B76">
            <v>3302191</v>
          </cell>
          <cell r="C76" t="str">
            <v>Court Farm Primary School</v>
          </cell>
          <cell r="D76" t="str">
            <v>West Midlands</v>
          </cell>
          <cell r="E76" t="str">
            <v>West Midlands</v>
          </cell>
          <cell r="F76" t="str">
            <v>Birmingham</v>
          </cell>
          <cell r="G76" t="str">
            <v>Birmingham, Erdington</v>
          </cell>
          <cell r="H76" t="str">
            <v>B23 5NS</v>
          </cell>
          <cell r="I76" t="str">
            <v>Community School</v>
          </cell>
          <cell r="J76" t="str">
            <v>Primary</v>
          </cell>
          <cell r="K76" t="str">
            <v>Not applicable</v>
          </cell>
          <cell r="L76">
            <v>10004054</v>
          </cell>
          <cell r="M76">
            <v>42270</v>
          </cell>
          <cell r="N76">
            <v>42271</v>
          </cell>
          <cell r="O76" t="str">
            <v>Schools into Special Measures Visit 2</v>
          </cell>
          <cell r="P76" t="str">
            <v>Schools - S8</v>
          </cell>
          <cell r="Q76" t="str">
            <v>NULL</v>
          </cell>
          <cell r="R76" t="str">
            <v>NULL</v>
          </cell>
          <cell r="S76" t="str">
            <v>NULL</v>
          </cell>
          <cell r="T76" t="str">
            <v>NULL</v>
          </cell>
          <cell r="U76" t="str">
            <v>NULL</v>
          </cell>
          <cell r="V76" t="str">
            <v>NULL</v>
          </cell>
          <cell r="W76" t="str">
            <v>NULL</v>
          </cell>
          <cell r="X76" t="str">
            <v>NULL</v>
          </cell>
          <cell r="Y76" t="str">
            <v>NULL</v>
          </cell>
          <cell r="Z76" t="str">
            <v>NULL</v>
          </cell>
          <cell r="AB76">
            <v>206</v>
          </cell>
          <cell r="AD76">
            <v>4</v>
          </cell>
          <cell r="AE76" t="str">
            <v>NULL</v>
          </cell>
          <cell r="AF76">
            <v>4</v>
          </cell>
          <cell r="AG76">
            <v>4</v>
          </cell>
          <cell r="AH76" t="str">
            <v>NULL</v>
          </cell>
          <cell r="AI76">
            <v>4</v>
          </cell>
          <cell r="AJ76" t="str">
            <v>NULL</v>
          </cell>
          <cell r="AK76">
            <v>3</v>
          </cell>
          <cell r="AL76">
            <v>9</v>
          </cell>
        </row>
        <row r="77">
          <cell r="A77">
            <v>103268</v>
          </cell>
          <cell r="B77">
            <v>3302192</v>
          </cell>
          <cell r="C77" t="str">
            <v>Thornton Primary School</v>
          </cell>
          <cell r="D77" t="str">
            <v>West Midlands</v>
          </cell>
          <cell r="E77" t="str">
            <v>West Midlands</v>
          </cell>
          <cell r="F77" t="str">
            <v>Birmingham</v>
          </cell>
          <cell r="G77" t="str">
            <v>Birmingham, Hodge Hill</v>
          </cell>
          <cell r="H77" t="str">
            <v>B8 2LQ</v>
          </cell>
          <cell r="I77" t="str">
            <v>Community School</v>
          </cell>
          <cell r="J77" t="str">
            <v>Primary</v>
          </cell>
          <cell r="K77" t="str">
            <v>Not applicable</v>
          </cell>
          <cell r="L77">
            <v>10008006</v>
          </cell>
          <cell r="M77">
            <v>42283</v>
          </cell>
          <cell r="N77">
            <v>42284</v>
          </cell>
          <cell r="O77" t="str">
            <v>S8 No Formal Designation Visit</v>
          </cell>
          <cell r="P77" t="str">
            <v>Schools - S5</v>
          </cell>
          <cell r="Q77" t="str">
            <v>NULL</v>
          </cell>
          <cell r="R77">
            <v>3</v>
          </cell>
          <cell r="S77" t="str">
            <v>NULL</v>
          </cell>
          <cell r="T77">
            <v>3</v>
          </cell>
          <cell r="U77">
            <v>3</v>
          </cell>
          <cell r="V77">
            <v>3</v>
          </cell>
          <cell r="W77">
            <v>3</v>
          </cell>
          <cell r="X77" t="str">
            <v>Yes</v>
          </cell>
          <cell r="Y77">
            <v>3</v>
          </cell>
          <cell r="Z77" t="str">
            <v>NULL</v>
          </cell>
          <cell r="AB77">
            <v>720</v>
          </cell>
          <cell r="AD77">
            <v>2</v>
          </cell>
          <cell r="AE77" t="str">
            <v>NULL</v>
          </cell>
          <cell r="AF77">
            <v>2</v>
          </cell>
          <cell r="AG77">
            <v>2</v>
          </cell>
          <cell r="AH77" t="str">
            <v>NULL</v>
          </cell>
          <cell r="AI77">
            <v>2</v>
          </cell>
          <cell r="AJ77" t="str">
            <v>NULL</v>
          </cell>
          <cell r="AK77" t="str">
            <v>NULL</v>
          </cell>
          <cell r="AL77" t="str">
            <v>NULL</v>
          </cell>
        </row>
        <row r="78">
          <cell r="A78">
            <v>103318</v>
          </cell>
          <cell r="B78">
            <v>3302294</v>
          </cell>
          <cell r="C78" t="str">
            <v>Featherstone Primary School</v>
          </cell>
          <cell r="D78" t="str">
            <v>West Midlands</v>
          </cell>
          <cell r="E78" t="str">
            <v>West Midlands</v>
          </cell>
          <cell r="F78" t="str">
            <v>Birmingham</v>
          </cell>
          <cell r="G78" t="str">
            <v>Birmingham, Erdington</v>
          </cell>
          <cell r="H78" t="str">
            <v>B23 6PR</v>
          </cell>
          <cell r="I78" t="str">
            <v>Community School</v>
          </cell>
          <cell r="J78" t="str">
            <v>Primary</v>
          </cell>
          <cell r="K78" t="str">
            <v>Not applicable</v>
          </cell>
          <cell r="L78">
            <v>10002515</v>
          </cell>
          <cell r="M78">
            <v>42326</v>
          </cell>
          <cell r="N78">
            <v>42327</v>
          </cell>
          <cell r="O78" t="str">
            <v>Requires Improvement S5 Reinspection Visit 1</v>
          </cell>
          <cell r="P78" t="str">
            <v>Schools - S5</v>
          </cell>
          <cell r="Q78" t="str">
            <v>NULL</v>
          </cell>
          <cell r="R78">
            <v>2</v>
          </cell>
          <cell r="S78" t="str">
            <v>NULL</v>
          </cell>
          <cell r="T78">
            <v>2</v>
          </cell>
          <cell r="U78">
            <v>2</v>
          </cell>
          <cell r="V78">
            <v>2</v>
          </cell>
          <cell r="W78">
            <v>2</v>
          </cell>
          <cell r="X78" t="str">
            <v>Yes</v>
          </cell>
          <cell r="Y78">
            <v>2</v>
          </cell>
          <cell r="Z78" t="str">
            <v>NULL</v>
          </cell>
          <cell r="AB78">
            <v>278</v>
          </cell>
          <cell r="AD78">
            <v>3</v>
          </cell>
          <cell r="AE78" t="str">
            <v>NULL</v>
          </cell>
          <cell r="AF78">
            <v>3</v>
          </cell>
          <cell r="AG78">
            <v>3</v>
          </cell>
          <cell r="AH78" t="str">
            <v>NULL</v>
          </cell>
          <cell r="AI78">
            <v>3</v>
          </cell>
          <cell r="AJ78" t="str">
            <v>NULL</v>
          </cell>
          <cell r="AK78" t="str">
            <v>NULL</v>
          </cell>
          <cell r="AL78" t="str">
            <v>NULL</v>
          </cell>
        </row>
        <row r="79">
          <cell r="A79">
            <v>103368</v>
          </cell>
          <cell r="B79">
            <v>3302441</v>
          </cell>
          <cell r="C79" t="str">
            <v>Kingsthorne Primary School</v>
          </cell>
          <cell r="D79" t="str">
            <v>West Midlands</v>
          </cell>
          <cell r="E79" t="str">
            <v>West Midlands</v>
          </cell>
          <cell r="F79" t="str">
            <v>Birmingham</v>
          </cell>
          <cell r="G79" t="str">
            <v>Birmingham, Erdington</v>
          </cell>
          <cell r="H79" t="str">
            <v>B44 0BX</v>
          </cell>
          <cell r="I79" t="str">
            <v>Community School</v>
          </cell>
          <cell r="J79" t="str">
            <v>Primary</v>
          </cell>
          <cell r="K79" t="str">
            <v>Not applicable</v>
          </cell>
          <cell r="L79">
            <v>10004519</v>
          </cell>
          <cell r="M79">
            <v>42268</v>
          </cell>
          <cell r="N79">
            <v>42268</v>
          </cell>
          <cell r="O79" t="str">
            <v>Requires Improvement monitoring Visit 1</v>
          </cell>
          <cell r="P79" t="str">
            <v>Schools - S8</v>
          </cell>
          <cell r="Q79" t="str">
            <v>NULL</v>
          </cell>
          <cell r="R79" t="str">
            <v>NULL</v>
          </cell>
          <cell r="S79" t="str">
            <v>NULL</v>
          </cell>
          <cell r="T79" t="str">
            <v>NULL</v>
          </cell>
          <cell r="U79" t="str">
            <v>NULL</v>
          </cell>
          <cell r="V79" t="str">
            <v>NULL</v>
          </cell>
          <cell r="W79" t="str">
            <v>NULL</v>
          </cell>
          <cell r="X79" t="str">
            <v>NULL</v>
          </cell>
          <cell r="Y79" t="str">
            <v>NULL</v>
          </cell>
          <cell r="Z79" t="str">
            <v>NULL</v>
          </cell>
          <cell r="AB79">
            <v>399</v>
          </cell>
          <cell r="AD79">
            <v>3</v>
          </cell>
          <cell r="AE79" t="str">
            <v>NULL</v>
          </cell>
          <cell r="AF79">
            <v>3</v>
          </cell>
          <cell r="AG79">
            <v>3</v>
          </cell>
          <cell r="AH79" t="str">
            <v>NULL</v>
          </cell>
          <cell r="AI79">
            <v>3</v>
          </cell>
          <cell r="AJ79" t="str">
            <v>NULL</v>
          </cell>
          <cell r="AK79">
            <v>3</v>
          </cell>
          <cell r="AL79">
            <v>9</v>
          </cell>
        </row>
        <row r="80">
          <cell r="A80">
            <v>103442</v>
          </cell>
          <cell r="B80">
            <v>3303350</v>
          </cell>
          <cell r="C80" t="str">
            <v>St Mary and St John Junior and Infant School</v>
          </cell>
          <cell r="D80" t="str">
            <v>West Midlands</v>
          </cell>
          <cell r="E80" t="str">
            <v>West Midlands</v>
          </cell>
          <cell r="F80" t="str">
            <v>Birmingham</v>
          </cell>
          <cell r="G80" t="str">
            <v>Birmingham, Erdington</v>
          </cell>
          <cell r="H80" t="str">
            <v>B23 7NB</v>
          </cell>
          <cell r="I80" t="str">
            <v>Voluntary Aided School</v>
          </cell>
          <cell r="J80" t="str">
            <v>Primary</v>
          </cell>
          <cell r="K80" t="str">
            <v>Not applicable</v>
          </cell>
          <cell r="L80">
            <v>10006678</v>
          </cell>
          <cell r="M80">
            <v>42312</v>
          </cell>
          <cell r="N80">
            <v>42312</v>
          </cell>
          <cell r="O80" t="str">
            <v>Requires Improvement monitoring Visit 1</v>
          </cell>
          <cell r="P80" t="str">
            <v>Schools - S8</v>
          </cell>
          <cell r="Q80" t="str">
            <v>NULL</v>
          </cell>
          <cell r="R80" t="str">
            <v>NULL</v>
          </cell>
          <cell r="S80" t="str">
            <v>NULL</v>
          </cell>
          <cell r="T80" t="str">
            <v>NULL</v>
          </cell>
          <cell r="U80" t="str">
            <v>NULL</v>
          </cell>
          <cell r="V80" t="str">
            <v>NULL</v>
          </cell>
          <cell r="W80" t="str">
            <v>NULL</v>
          </cell>
          <cell r="X80" t="str">
            <v>NULL</v>
          </cell>
          <cell r="Y80" t="str">
            <v>NULL</v>
          </cell>
          <cell r="Z80" t="str">
            <v>NULL</v>
          </cell>
          <cell r="AB80">
            <v>442</v>
          </cell>
          <cell r="AD80">
            <v>3</v>
          </cell>
          <cell r="AE80" t="str">
            <v>NULL</v>
          </cell>
          <cell r="AF80">
            <v>3</v>
          </cell>
          <cell r="AG80">
            <v>3</v>
          </cell>
          <cell r="AH80" t="str">
            <v>NULL</v>
          </cell>
          <cell r="AI80">
            <v>3</v>
          </cell>
          <cell r="AJ80" t="str">
            <v>NULL</v>
          </cell>
          <cell r="AK80">
            <v>3</v>
          </cell>
          <cell r="AL80">
            <v>9</v>
          </cell>
        </row>
        <row r="81">
          <cell r="A81">
            <v>103477</v>
          </cell>
          <cell r="B81">
            <v>3303409</v>
          </cell>
          <cell r="C81" t="str">
            <v>Sacred Heart Catholic School</v>
          </cell>
          <cell r="D81" t="str">
            <v>West Midlands</v>
          </cell>
          <cell r="E81" t="str">
            <v>West Midlands</v>
          </cell>
          <cell r="F81" t="str">
            <v>Birmingham</v>
          </cell>
          <cell r="G81" t="str">
            <v>Birmingham, Ladywood</v>
          </cell>
          <cell r="H81" t="str">
            <v>B20 3AE</v>
          </cell>
          <cell r="I81" t="str">
            <v>Voluntary Aided School</v>
          </cell>
          <cell r="J81" t="str">
            <v>Primary</v>
          </cell>
          <cell r="K81" t="str">
            <v>Not applicable</v>
          </cell>
          <cell r="L81">
            <v>10006701</v>
          </cell>
          <cell r="M81">
            <v>42353</v>
          </cell>
          <cell r="N81">
            <v>42353</v>
          </cell>
          <cell r="O81" t="str">
            <v>Requires Improvement monitoring Visit 1</v>
          </cell>
          <cell r="P81" t="str">
            <v>Schools - S8</v>
          </cell>
          <cell r="Q81" t="str">
            <v>NULL</v>
          </cell>
          <cell r="R81" t="str">
            <v>NULL</v>
          </cell>
          <cell r="S81" t="str">
            <v>NULL</v>
          </cell>
          <cell r="T81" t="str">
            <v>NULL</v>
          </cell>
          <cell r="U81" t="str">
            <v>NULL</v>
          </cell>
          <cell r="V81" t="str">
            <v>NULL</v>
          </cell>
          <cell r="W81" t="str">
            <v>NULL</v>
          </cell>
          <cell r="X81" t="str">
            <v>NULL</v>
          </cell>
          <cell r="Y81" t="str">
            <v>NULL</v>
          </cell>
          <cell r="Z81" t="str">
            <v>NULL</v>
          </cell>
          <cell r="AB81">
            <v>206</v>
          </cell>
          <cell r="AD81">
            <v>3</v>
          </cell>
          <cell r="AE81" t="str">
            <v>NULL</v>
          </cell>
          <cell r="AF81">
            <v>3</v>
          </cell>
          <cell r="AG81">
            <v>3</v>
          </cell>
          <cell r="AH81" t="str">
            <v>NULL</v>
          </cell>
          <cell r="AI81">
            <v>3</v>
          </cell>
          <cell r="AJ81" t="str">
            <v>NULL</v>
          </cell>
          <cell r="AK81">
            <v>3</v>
          </cell>
          <cell r="AL81">
            <v>9</v>
          </cell>
        </row>
        <row r="82">
          <cell r="A82">
            <v>103479</v>
          </cell>
          <cell r="B82">
            <v>3303411</v>
          </cell>
          <cell r="C82" t="str">
            <v>Holly Hill Methodist CofE Infant School</v>
          </cell>
          <cell r="D82" t="str">
            <v>West Midlands</v>
          </cell>
          <cell r="E82" t="str">
            <v>West Midlands</v>
          </cell>
          <cell r="F82" t="str">
            <v>Birmingham</v>
          </cell>
          <cell r="G82" t="str">
            <v>Birmingham, Northfield</v>
          </cell>
          <cell r="H82" t="str">
            <v>B45 0EU</v>
          </cell>
          <cell r="I82" t="str">
            <v>Voluntary Aided School</v>
          </cell>
          <cell r="J82" t="str">
            <v>Primary</v>
          </cell>
          <cell r="K82" t="str">
            <v>Not applicable</v>
          </cell>
          <cell r="L82">
            <v>10006695</v>
          </cell>
          <cell r="M82">
            <v>42293</v>
          </cell>
          <cell r="N82">
            <v>42293</v>
          </cell>
          <cell r="O82" t="str">
            <v>Requires Improvement monitoring Visit 1</v>
          </cell>
          <cell r="P82" t="str">
            <v>Schools - S8</v>
          </cell>
          <cell r="Q82" t="str">
            <v>NULL</v>
          </cell>
          <cell r="R82" t="str">
            <v>NULL</v>
          </cell>
          <cell r="S82" t="str">
            <v>NULL</v>
          </cell>
          <cell r="T82" t="str">
            <v>NULL</v>
          </cell>
          <cell r="U82" t="str">
            <v>NULL</v>
          </cell>
          <cell r="V82" t="str">
            <v>NULL</v>
          </cell>
          <cell r="W82" t="str">
            <v>NULL</v>
          </cell>
          <cell r="X82" t="str">
            <v>NULL</v>
          </cell>
          <cell r="Y82" t="str">
            <v>NULL</v>
          </cell>
          <cell r="Z82" t="str">
            <v>NULL</v>
          </cell>
          <cell r="AB82">
            <v>235</v>
          </cell>
          <cell r="AD82">
            <v>3</v>
          </cell>
          <cell r="AE82" t="str">
            <v>NULL</v>
          </cell>
          <cell r="AF82">
            <v>3</v>
          </cell>
          <cell r="AG82">
            <v>3</v>
          </cell>
          <cell r="AH82" t="str">
            <v>NULL</v>
          </cell>
          <cell r="AI82">
            <v>3</v>
          </cell>
          <cell r="AJ82" t="str">
            <v>NULL</v>
          </cell>
          <cell r="AK82">
            <v>2</v>
          </cell>
          <cell r="AL82">
            <v>9</v>
          </cell>
        </row>
        <row r="83">
          <cell r="A83">
            <v>103513</v>
          </cell>
          <cell r="B83">
            <v>3304233</v>
          </cell>
          <cell r="C83" t="str">
            <v>Cockshut Hill Technology College</v>
          </cell>
          <cell r="D83" t="str">
            <v>West Midlands</v>
          </cell>
          <cell r="E83" t="str">
            <v>West Midlands</v>
          </cell>
          <cell r="F83" t="str">
            <v>Birmingham</v>
          </cell>
          <cell r="G83" t="str">
            <v>Birmingham, Yardley</v>
          </cell>
          <cell r="H83" t="str">
            <v>B26 2HX</v>
          </cell>
          <cell r="I83" t="str">
            <v>Community School</v>
          </cell>
          <cell r="J83" t="str">
            <v>Secondary</v>
          </cell>
          <cell r="K83" t="str">
            <v>Has a sixth form</v>
          </cell>
          <cell r="L83">
            <v>10001617</v>
          </cell>
          <cell r="M83">
            <v>42325</v>
          </cell>
          <cell r="N83">
            <v>42326</v>
          </cell>
          <cell r="O83" t="str">
            <v>Special Measures S5 ReInspection</v>
          </cell>
          <cell r="P83" t="str">
            <v>Schools - S5</v>
          </cell>
          <cell r="Q83" t="str">
            <v>NULL</v>
          </cell>
          <cell r="R83">
            <v>3</v>
          </cell>
          <cell r="S83" t="str">
            <v>NULL</v>
          </cell>
          <cell r="T83">
            <v>3</v>
          </cell>
          <cell r="U83">
            <v>3</v>
          </cell>
          <cell r="V83">
            <v>3</v>
          </cell>
          <cell r="W83">
            <v>2</v>
          </cell>
          <cell r="X83" t="str">
            <v>Yes</v>
          </cell>
          <cell r="Y83" t="str">
            <v>NULL</v>
          </cell>
          <cell r="Z83">
            <v>2</v>
          </cell>
          <cell r="AB83">
            <v>1221</v>
          </cell>
          <cell r="AD83">
            <v>4</v>
          </cell>
          <cell r="AE83" t="str">
            <v>NULL</v>
          </cell>
          <cell r="AF83">
            <v>4</v>
          </cell>
          <cell r="AG83">
            <v>4</v>
          </cell>
          <cell r="AH83" t="str">
            <v>NULL</v>
          </cell>
          <cell r="AI83">
            <v>4</v>
          </cell>
          <cell r="AJ83" t="str">
            <v>NULL</v>
          </cell>
          <cell r="AK83" t="str">
            <v>NULL</v>
          </cell>
          <cell r="AL83" t="str">
            <v>NULL</v>
          </cell>
        </row>
        <row r="84">
          <cell r="A84">
            <v>103526</v>
          </cell>
          <cell r="B84">
            <v>3304330</v>
          </cell>
          <cell r="C84" t="str">
            <v>Kingsbury School and Sports College</v>
          </cell>
          <cell r="D84" t="str">
            <v>West Midlands</v>
          </cell>
          <cell r="E84" t="str">
            <v>West Midlands</v>
          </cell>
          <cell r="F84" t="str">
            <v>Birmingham</v>
          </cell>
          <cell r="G84" t="str">
            <v>Birmingham, Erdington</v>
          </cell>
          <cell r="H84" t="str">
            <v>B24 8RE</v>
          </cell>
          <cell r="I84" t="str">
            <v>Community School</v>
          </cell>
          <cell r="J84" t="str">
            <v>Secondary</v>
          </cell>
          <cell r="K84" t="str">
            <v>Does not have a sixth form</v>
          </cell>
          <cell r="L84">
            <v>10001618</v>
          </cell>
          <cell r="M84">
            <v>42312</v>
          </cell>
          <cell r="N84">
            <v>42313</v>
          </cell>
          <cell r="O84" t="str">
            <v>Special Measures S5 ReInspection</v>
          </cell>
          <cell r="P84" t="str">
            <v>Schools - S5</v>
          </cell>
          <cell r="Q84" t="str">
            <v>NULL</v>
          </cell>
          <cell r="R84">
            <v>3</v>
          </cell>
          <cell r="S84" t="str">
            <v>NULL</v>
          </cell>
          <cell r="T84">
            <v>3</v>
          </cell>
          <cell r="U84">
            <v>3</v>
          </cell>
          <cell r="V84">
            <v>3</v>
          </cell>
          <cell r="W84">
            <v>3</v>
          </cell>
          <cell r="X84" t="str">
            <v>Yes</v>
          </cell>
          <cell r="Y84" t="str">
            <v>NULL</v>
          </cell>
          <cell r="Z84" t="str">
            <v>NULL</v>
          </cell>
          <cell r="AB84">
            <v>802</v>
          </cell>
          <cell r="AD84">
            <v>4</v>
          </cell>
          <cell r="AE84" t="str">
            <v>NULL</v>
          </cell>
          <cell r="AF84">
            <v>4</v>
          </cell>
          <cell r="AG84">
            <v>4</v>
          </cell>
          <cell r="AH84" t="str">
            <v>NULL</v>
          </cell>
          <cell r="AI84">
            <v>4</v>
          </cell>
          <cell r="AJ84" t="str">
            <v>NULL</v>
          </cell>
          <cell r="AK84" t="str">
            <v>NULL</v>
          </cell>
          <cell r="AL84" t="str">
            <v>NULL</v>
          </cell>
        </row>
        <row r="85">
          <cell r="A85">
            <v>103538</v>
          </cell>
          <cell r="B85">
            <v>3304664</v>
          </cell>
          <cell r="C85" t="str">
            <v>Holy Trinity Catholic Media Arts College</v>
          </cell>
          <cell r="D85" t="str">
            <v>West Midlands</v>
          </cell>
          <cell r="E85" t="str">
            <v>West Midlands</v>
          </cell>
          <cell r="F85" t="str">
            <v>Birmingham</v>
          </cell>
          <cell r="G85" t="str">
            <v>Birmingham, Ladywood</v>
          </cell>
          <cell r="H85" t="str">
            <v>B10 0AX</v>
          </cell>
          <cell r="I85" t="str">
            <v>Voluntary Aided School</v>
          </cell>
          <cell r="J85" t="str">
            <v>Secondary</v>
          </cell>
          <cell r="K85" t="str">
            <v>Does not have a sixth form</v>
          </cell>
          <cell r="L85">
            <v>10004112</v>
          </cell>
          <cell r="M85">
            <v>42353</v>
          </cell>
          <cell r="N85">
            <v>42354</v>
          </cell>
          <cell r="O85" t="str">
            <v>Schools into Special Measures Visit 3</v>
          </cell>
          <cell r="P85" t="str">
            <v>Schools - S8</v>
          </cell>
          <cell r="Q85" t="str">
            <v>NULL</v>
          </cell>
          <cell r="R85" t="str">
            <v>NULL</v>
          </cell>
          <cell r="S85" t="str">
            <v>NULL</v>
          </cell>
          <cell r="T85" t="str">
            <v>NULL</v>
          </cell>
          <cell r="U85" t="str">
            <v>NULL</v>
          </cell>
          <cell r="V85" t="str">
            <v>NULL</v>
          </cell>
          <cell r="W85" t="str">
            <v>NULL</v>
          </cell>
          <cell r="X85" t="str">
            <v>NULL</v>
          </cell>
          <cell r="Y85" t="str">
            <v>NULL</v>
          </cell>
          <cell r="Z85" t="str">
            <v>NULL</v>
          </cell>
          <cell r="AB85">
            <v>581</v>
          </cell>
          <cell r="AD85">
            <v>4</v>
          </cell>
          <cell r="AE85" t="str">
            <v>NULL</v>
          </cell>
          <cell r="AF85">
            <v>4</v>
          </cell>
          <cell r="AG85">
            <v>4</v>
          </cell>
          <cell r="AH85" t="str">
            <v>NULL</v>
          </cell>
          <cell r="AI85">
            <v>4</v>
          </cell>
          <cell r="AJ85" t="str">
            <v>NULL</v>
          </cell>
          <cell r="AK85">
            <v>9</v>
          </cell>
          <cell r="AL85">
            <v>9</v>
          </cell>
        </row>
        <row r="86">
          <cell r="A86">
            <v>103545</v>
          </cell>
          <cell r="B86">
            <v>3305204</v>
          </cell>
          <cell r="C86" t="str">
            <v>Manor Park Primary School</v>
          </cell>
          <cell r="D86" t="str">
            <v>West Midlands</v>
          </cell>
          <cell r="E86" t="str">
            <v>West Midlands</v>
          </cell>
          <cell r="F86" t="str">
            <v>Birmingham</v>
          </cell>
          <cell r="G86" t="str">
            <v>Birmingham, Ladywood</v>
          </cell>
          <cell r="H86" t="str">
            <v>B6 5UQ</v>
          </cell>
          <cell r="I86" t="str">
            <v>Foundation School</v>
          </cell>
          <cell r="J86" t="str">
            <v>Primary</v>
          </cell>
          <cell r="K86" t="str">
            <v>Not applicable</v>
          </cell>
          <cell r="L86">
            <v>10005196</v>
          </cell>
          <cell r="M86">
            <v>42340</v>
          </cell>
          <cell r="N86">
            <v>42341</v>
          </cell>
          <cell r="O86" t="str">
            <v>Schools into Special Measures Visit 4</v>
          </cell>
          <cell r="P86" t="str">
            <v>Schools - S8</v>
          </cell>
          <cell r="Q86" t="str">
            <v>NULL</v>
          </cell>
          <cell r="R86" t="str">
            <v>NULL</v>
          </cell>
          <cell r="S86" t="str">
            <v>NULL</v>
          </cell>
          <cell r="T86" t="str">
            <v>NULL</v>
          </cell>
          <cell r="U86" t="str">
            <v>NULL</v>
          </cell>
          <cell r="V86" t="str">
            <v>NULL</v>
          </cell>
          <cell r="W86" t="str">
            <v>NULL</v>
          </cell>
          <cell r="X86" t="str">
            <v>NULL</v>
          </cell>
          <cell r="Y86" t="str">
            <v>NULL</v>
          </cell>
          <cell r="Z86" t="str">
            <v>NULL</v>
          </cell>
          <cell r="AB86">
            <v>435</v>
          </cell>
          <cell r="AD86">
            <v>4</v>
          </cell>
          <cell r="AE86" t="str">
            <v>NULL</v>
          </cell>
          <cell r="AF86">
            <v>4</v>
          </cell>
          <cell r="AG86">
            <v>4</v>
          </cell>
          <cell r="AH86" t="str">
            <v>NULL</v>
          </cell>
          <cell r="AI86">
            <v>4</v>
          </cell>
          <cell r="AJ86" t="str">
            <v>NULL</v>
          </cell>
          <cell r="AK86" t="str">
            <v>NULL</v>
          </cell>
          <cell r="AL86" t="str">
            <v>NULL</v>
          </cell>
        </row>
        <row r="87">
          <cell r="A87">
            <v>103548</v>
          </cell>
          <cell r="B87">
            <v>3305401</v>
          </cell>
          <cell r="C87" t="str">
            <v>Small Heath School</v>
          </cell>
          <cell r="D87" t="str">
            <v>West Midlands</v>
          </cell>
          <cell r="E87" t="str">
            <v>West Midlands</v>
          </cell>
          <cell r="F87" t="str">
            <v>Birmingham</v>
          </cell>
          <cell r="G87" t="str">
            <v>Birmingham, Ladywood</v>
          </cell>
          <cell r="H87" t="str">
            <v>B10 9RX</v>
          </cell>
          <cell r="I87" t="str">
            <v>Foundation School</v>
          </cell>
          <cell r="J87" t="str">
            <v>Secondary</v>
          </cell>
          <cell r="K87" t="str">
            <v>Has a sixth form</v>
          </cell>
          <cell r="L87">
            <v>10004048</v>
          </cell>
          <cell r="M87">
            <v>42332</v>
          </cell>
          <cell r="N87">
            <v>42333</v>
          </cell>
          <cell r="O87" t="str">
            <v>Schools into Special Measures Visit 2</v>
          </cell>
          <cell r="P87" t="str">
            <v>Schools - S8</v>
          </cell>
          <cell r="Q87" t="str">
            <v>NULL</v>
          </cell>
          <cell r="R87" t="str">
            <v>NULL</v>
          </cell>
          <cell r="S87" t="str">
            <v>NULL</v>
          </cell>
          <cell r="T87" t="str">
            <v>NULL</v>
          </cell>
          <cell r="U87" t="str">
            <v>NULL</v>
          </cell>
          <cell r="V87" t="str">
            <v>NULL</v>
          </cell>
          <cell r="W87" t="str">
            <v>NULL</v>
          </cell>
          <cell r="X87" t="str">
            <v>NULL</v>
          </cell>
          <cell r="Y87" t="str">
            <v>NULL</v>
          </cell>
          <cell r="Z87" t="str">
            <v>NULL</v>
          </cell>
          <cell r="AB87">
            <v>1313</v>
          </cell>
          <cell r="AD87">
            <v>4</v>
          </cell>
          <cell r="AE87" t="str">
            <v>NULL</v>
          </cell>
          <cell r="AF87">
            <v>4</v>
          </cell>
          <cell r="AG87">
            <v>3</v>
          </cell>
          <cell r="AH87" t="str">
            <v>NULL</v>
          </cell>
          <cell r="AI87">
            <v>4</v>
          </cell>
          <cell r="AJ87" t="str">
            <v>NULL</v>
          </cell>
          <cell r="AK87">
            <v>9</v>
          </cell>
          <cell r="AL87">
            <v>3</v>
          </cell>
        </row>
        <row r="88">
          <cell r="A88">
            <v>103562</v>
          </cell>
          <cell r="B88">
            <v>3305415</v>
          </cell>
          <cell r="C88" t="str">
            <v>King's Norton Boys' School</v>
          </cell>
          <cell r="D88" t="str">
            <v>West Midlands</v>
          </cell>
          <cell r="E88" t="str">
            <v>West Midlands</v>
          </cell>
          <cell r="F88" t="str">
            <v>Birmingham</v>
          </cell>
          <cell r="G88" t="str">
            <v>Birmingham, Selly Oak</v>
          </cell>
          <cell r="H88" t="str">
            <v>B30 1DY</v>
          </cell>
          <cell r="I88" t="str">
            <v>Foundation School</v>
          </cell>
          <cell r="J88" t="str">
            <v>Secondary</v>
          </cell>
          <cell r="K88" t="str">
            <v>Has a sixth form</v>
          </cell>
          <cell r="L88">
            <v>10002516</v>
          </cell>
          <cell r="M88">
            <v>42340</v>
          </cell>
          <cell r="N88">
            <v>42341</v>
          </cell>
          <cell r="O88" t="str">
            <v>Requires Improvement S5 Reinspection Visit 1</v>
          </cell>
          <cell r="P88" t="str">
            <v>Schools - S5</v>
          </cell>
          <cell r="Q88" t="str">
            <v>NULL</v>
          </cell>
          <cell r="R88">
            <v>3</v>
          </cell>
          <cell r="S88" t="str">
            <v>NULL</v>
          </cell>
          <cell r="T88">
            <v>3</v>
          </cell>
          <cell r="U88">
            <v>3</v>
          </cell>
          <cell r="V88">
            <v>2</v>
          </cell>
          <cell r="W88">
            <v>3</v>
          </cell>
          <cell r="X88" t="str">
            <v>Yes</v>
          </cell>
          <cell r="Y88" t="str">
            <v>NULL</v>
          </cell>
          <cell r="Z88">
            <v>3</v>
          </cell>
          <cell r="AB88">
            <v>697</v>
          </cell>
          <cell r="AD88">
            <v>3</v>
          </cell>
          <cell r="AE88" t="str">
            <v>NULL</v>
          </cell>
          <cell r="AF88">
            <v>3</v>
          </cell>
          <cell r="AG88">
            <v>3</v>
          </cell>
          <cell r="AH88" t="str">
            <v>NULL</v>
          </cell>
          <cell r="AI88">
            <v>3</v>
          </cell>
          <cell r="AJ88" t="str">
            <v>NULL</v>
          </cell>
          <cell r="AK88" t="str">
            <v>NULL</v>
          </cell>
          <cell r="AL88" t="str">
            <v>NULL</v>
          </cell>
        </row>
        <row r="89">
          <cell r="A89">
            <v>103600</v>
          </cell>
          <cell r="B89">
            <v>3307006</v>
          </cell>
          <cell r="C89" t="str">
            <v>Hamilton School</v>
          </cell>
          <cell r="D89" t="str">
            <v>West Midlands</v>
          </cell>
          <cell r="E89" t="str">
            <v>West Midlands</v>
          </cell>
          <cell r="F89" t="str">
            <v>Birmingham</v>
          </cell>
          <cell r="G89" t="str">
            <v>Birmingham, Perry Barr</v>
          </cell>
          <cell r="H89" t="str">
            <v>B21 8AH</v>
          </cell>
          <cell r="I89" t="str">
            <v>Community Special School</v>
          </cell>
          <cell r="J89" t="str">
            <v>Not Applicable</v>
          </cell>
          <cell r="K89" t="str">
            <v>Not applicable</v>
          </cell>
          <cell r="L89">
            <v>10002519</v>
          </cell>
          <cell r="M89">
            <v>42348</v>
          </cell>
          <cell r="N89">
            <v>42349</v>
          </cell>
          <cell r="O89" t="str">
            <v>Requires Improvement S5 Reinspection Visit 1</v>
          </cell>
          <cell r="P89" t="str">
            <v>Schools - S5</v>
          </cell>
          <cell r="Q89" t="str">
            <v>NULL</v>
          </cell>
          <cell r="R89">
            <v>1</v>
          </cell>
          <cell r="S89" t="str">
            <v>NULL</v>
          </cell>
          <cell r="T89">
            <v>1</v>
          </cell>
          <cell r="U89">
            <v>1</v>
          </cell>
          <cell r="V89">
            <v>1</v>
          </cell>
          <cell r="W89">
            <v>1</v>
          </cell>
          <cell r="X89" t="str">
            <v>Yes</v>
          </cell>
          <cell r="Y89">
            <v>1</v>
          </cell>
          <cell r="Z89" t="str">
            <v>NULL</v>
          </cell>
          <cell r="AB89">
            <v>78</v>
          </cell>
          <cell r="AD89">
            <v>3</v>
          </cell>
          <cell r="AE89" t="str">
            <v>NULL</v>
          </cell>
          <cell r="AF89">
            <v>3</v>
          </cell>
          <cell r="AG89">
            <v>3</v>
          </cell>
          <cell r="AH89" t="str">
            <v>NULL</v>
          </cell>
          <cell r="AI89">
            <v>3</v>
          </cell>
          <cell r="AJ89" t="str">
            <v>NULL</v>
          </cell>
          <cell r="AK89" t="str">
            <v>NULL</v>
          </cell>
          <cell r="AL89" t="str">
            <v>NULL</v>
          </cell>
        </row>
        <row r="90">
          <cell r="A90">
            <v>103610</v>
          </cell>
          <cell r="B90">
            <v>3307027</v>
          </cell>
          <cell r="C90" t="str">
            <v>Hallmoor School</v>
          </cell>
          <cell r="D90" t="str">
            <v>West Midlands</v>
          </cell>
          <cell r="E90" t="str">
            <v>West Midlands</v>
          </cell>
          <cell r="F90" t="str">
            <v>Birmingham</v>
          </cell>
          <cell r="G90" t="str">
            <v>Birmingham, Hodge Hill</v>
          </cell>
          <cell r="H90" t="str">
            <v>B33 0DL</v>
          </cell>
          <cell r="I90" t="str">
            <v>Community Special School</v>
          </cell>
          <cell r="J90" t="str">
            <v>Not Applicable</v>
          </cell>
          <cell r="K90" t="str">
            <v>Has a sixth form</v>
          </cell>
          <cell r="L90">
            <v>10004089</v>
          </cell>
          <cell r="M90">
            <v>42339</v>
          </cell>
          <cell r="N90">
            <v>42340</v>
          </cell>
          <cell r="O90" t="str">
            <v>Schools into Special Measures Visit 2</v>
          </cell>
          <cell r="P90" t="str">
            <v>Schools - S8</v>
          </cell>
          <cell r="Q90" t="str">
            <v>NULL</v>
          </cell>
          <cell r="R90" t="str">
            <v>NULL</v>
          </cell>
          <cell r="S90" t="str">
            <v>NULL</v>
          </cell>
          <cell r="T90" t="str">
            <v>NULL</v>
          </cell>
          <cell r="U90" t="str">
            <v>NULL</v>
          </cell>
          <cell r="V90" t="str">
            <v>NULL</v>
          </cell>
          <cell r="W90" t="str">
            <v>NULL</v>
          </cell>
          <cell r="X90" t="str">
            <v>NULL</v>
          </cell>
          <cell r="Y90" t="str">
            <v>NULL</v>
          </cell>
          <cell r="Z90" t="str">
            <v>NULL</v>
          </cell>
          <cell r="AB90">
            <v>229</v>
          </cell>
          <cell r="AD90">
            <v>4</v>
          </cell>
          <cell r="AE90" t="str">
            <v>NULL</v>
          </cell>
          <cell r="AF90">
            <v>4</v>
          </cell>
          <cell r="AG90">
            <v>4</v>
          </cell>
          <cell r="AH90" t="str">
            <v>NULL</v>
          </cell>
          <cell r="AI90">
            <v>4</v>
          </cell>
          <cell r="AJ90" t="str">
            <v>NULL</v>
          </cell>
          <cell r="AK90">
            <v>9</v>
          </cell>
          <cell r="AL90">
            <v>4</v>
          </cell>
        </row>
        <row r="91">
          <cell r="A91">
            <v>103623</v>
          </cell>
          <cell r="B91">
            <v>3307047</v>
          </cell>
          <cell r="C91" t="str">
            <v>Springfield House Community Special School</v>
          </cell>
          <cell r="D91" t="str">
            <v>West Midlands</v>
          </cell>
          <cell r="E91" t="str">
            <v>West Midlands</v>
          </cell>
          <cell r="F91" t="str">
            <v>Birmingham</v>
          </cell>
          <cell r="G91" t="str">
            <v>Meriden</v>
          </cell>
          <cell r="H91" t="str">
            <v>B93 0AJ</v>
          </cell>
          <cell r="I91" t="str">
            <v>Community Special School</v>
          </cell>
          <cell r="J91" t="str">
            <v>Not Applicable</v>
          </cell>
          <cell r="K91" t="str">
            <v>Not applicable</v>
          </cell>
          <cell r="L91">
            <v>10003931</v>
          </cell>
          <cell r="M91">
            <v>42346</v>
          </cell>
          <cell r="N91">
            <v>42346</v>
          </cell>
          <cell r="O91" t="str">
            <v>Maintained Academy and School Short inspection</v>
          </cell>
          <cell r="P91" t="str">
            <v>Schools - Short inspection</v>
          </cell>
          <cell r="Q91" t="str">
            <v>NULL</v>
          </cell>
          <cell r="R91" t="str">
            <v>NULL</v>
          </cell>
          <cell r="S91" t="str">
            <v>NULL</v>
          </cell>
          <cell r="T91" t="str">
            <v>NULL</v>
          </cell>
          <cell r="U91" t="str">
            <v>NULL</v>
          </cell>
          <cell r="V91" t="str">
            <v>NULL</v>
          </cell>
          <cell r="W91" t="str">
            <v>NULL</v>
          </cell>
          <cell r="X91" t="str">
            <v>Yes</v>
          </cell>
          <cell r="Y91" t="str">
            <v>NULL</v>
          </cell>
          <cell r="Z91" t="str">
            <v>NULL</v>
          </cell>
          <cell r="AB91">
            <v>79</v>
          </cell>
          <cell r="AD91">
            <v>1</v>
          </cell>
          <cell r="AE91" t="str">
            <v>NULL</v>
          </cell>
          <cell r="AF91">
            <v>1</v>
          </cell>
          <cell r="AG91">
            <v>1</v>
          </cell>
          <cell r="AH91" t="str">
            <v>NULL</v>
          </cell>
          <cell r="AI91">
            <v>1</v>
          </cell>
          <cell r="AJ91" t="str">
            <v>NULL</v>
          </cell>
          <cell r="AK91">
            <v>9</v>
          </cell>
          <cell r="AL91" t="str">
            <v>NULL</v>
          </cell>
        </row>
        <row r="92">
          <cell r="A92">
            <v>103705</v>
          </cell>
          <cell r="B92">
            <v>3313302</v>
          </cell>
          <cell r="C92" t="str">
            <v>Leigh Church of England Primary School</v>
          </cell>
          <cell r="D92" t="str">
            <v>West Midlands</v>
          </cell>
          <cell r="E92" t="str">
            <v>West Midlands</v>
          </cell>
          <cell r="F92" t="str">
            <v>Coventry</v>
          </cell>
          <cell r="G92" t="str">
            <v>Coventry South</v>
          </cell>
          <cell r="H92" t="str">
            <v>CV4 9RQ</v>
          </cell>
          <cell r="I92" t="str">
            <v>Voluntary Aided School</v>
          </cell>
          <cell r="J92" t="str">
            <v>Primary</v>
          </cell>
          <cell r="K92" t="str">
            <v>Does not have a sixth form</v>
          </cell>
          <cell r="L92">
            <v>10006699</v>
          </cell>
          <cell r="M92">
            <v>42341</v>
          </cell>
          <cell r="N92">
            <v>42341</v>
          </cell>
          <cell r="O92" t="str">
            <v>Requires Improvement monitoring Visit 1</v>
          </cell>
          <cell r="P92" t="str">
            <v>Schools - S8</v>
          </cell>
          <cell r="Q92" t="str">
            <v>NULL</v>
          </cell>
          <cell r="R92" t="str">
            <v>NULL</v>
          </cell>
          <cell r="S92" t="str">
            <v>NULL</v>
          </cell>
          <cell r="T92" t="str">
            <v>NULL</v>
          </cell>
          <cell r="U92" t="str">
            <v>NULL</v>
          </cell>
          <cell r="V92" t="str">
            <v>NULL</v>
          </cell>
          <cell r="W92" t="str">
            <v>NULL</v>
          </cell>
          <cell r="X92" t="str">
            <v>NULL</v>
          </cell>
          <cell r="Y92" t="str">
            <v>NULL</v>
          </cell>
          <cell r="Z92" t="str">
            <v>NULL</v>
          </cell>
          <cell r="AB92">
            <v>207</v>
          </cell>
          <cell r="AD92">
            <v>3</v>
          </cell>
          <cell r="AE92" t="str">
            <v>NULL</v>
          </cell>
          <cell r="AF92">
            <v>3</v>
          </cell>
          <cell r="AG92">
            <v>3</v>
          </cell>
          <cell r="AH92" t="str">
            <v>NULL</v>
          </cell>
          <cell r="AI92">
            <v>3</v>
          </cell>
          <cell r="AJ92" t="str">
            <v>NULL</v>
          </cell>
          <cell r="AK92">
            <v>3</v>
          </cell>
          <cell r="AL92">
            <v>9</v>
          </cell>
        </row>
        <row r="93">
          <cell r="A93">
            <v>103808</v>
          </cell>
          <cell r="B93">
            <v>3322125</v>
          </cell>
          <cell r="C93" t="str">
            <v>Ham Dingle Primary School</v>
          </cell>
          <cell r="D93" t="str">
            <v>West Midlands</v>
          </cell>
          <cell r="E93" t="str">
            <v>West Midlands</v>
          </cell>
          <cell r="F93" t="str">
            <v>Dudley</v>
          </cell>
          <cell r="G93" t="str">
            <v>Stourbridge</v>
          </cell>
          <cell r="H93" t="str">
            <v>DY9 0UN</v>
          </cell>
          <cell r="I93" t="str">
            <v>Community School</v>
          </cell>
          <cell r="J93" t="str">
            <v>Primary</v>
          </cell>
          <cell r="K93" t="str">
            <v>Does not have a sixth form</v>
          </cell>
          <cell r="L93">
            <v>10009072</v>
          </cell>
          <cell r="M93">
            <v>42318</v>
          </cell>
          <cell r="N93">
            <v>42319</v>
          </cell>
          <cell r="O93" t="str">
            <v>S8 No Formal Designation Visit</v>
          </cell>
          <cell r="P93" t="str">
            <v>Schools - S5</v>
          </cell>
          <cell r="Q93" t="str">
            <v>NULL</v>
          </cell>
          <cell r="R93">
            <v>4</v>
          </cell>
          <cell r="S93" t="str">
            <v>SM</v>
          </cell>
          <cell r="T93">
            <v>3</v>
          </cell>
          <cell r="U93">
            <v>3</v>
          </cell>
          <cell r="V93">
            <v>4</v>
          </cell>
          <cell r="W93">
            <v>4</v>
          </cell>
          <cell r="X93" t="str">
            <v>No</v>
          </cell>
          <cell r="Y93">
            <v>4</v>
          </cell>
          <cell r="Z93" t="str">
            <v>NULL</v>
          </cell>
          <cell r="AB93">
            <v>379</v>
          </cell>
          <cell r="AD93">
            <v>2</v>
          </cell>
          <cell r="AE93" t="str">
            <v>NULL</v>
          </cell>
          <cell r="AF93">
            <v>2</v>
          </cell>
          <cell r="AG93">
            <v>2</v>
          </cell>
          <cell r="AH93" t="str">
            <v>NULL</v>
          </cell>
          <cell r="AI93">
            <v>2</v>
          </cell>
          <cell r="AJ93" t="str">
            <v>NULL</v>
          </cell>
          <cell r="AK93">
            <v>8</v>
          </cell>
          <cell r="AL93" t="str">
            <v>NULL</v>
          </cell>
        </row>
        <row r="94">
          <cell r="A94">
            <v>103817</v>
          </cell>
          <cell r="B94">
            <v>3322140</v>
          </cell>
          <cell r="C94" t="str">
            <v>Woodside Community School and Little Bears Nursery</v>
          </cell>
          <cell r="D94" t="str">
            <v>West Midlands</v>
          </cell>
          <cell r="E94" t="str">
            <v>West Midlands</v>
          </cell>
          <cell r="F94" t="str">
            <v>Dudley</v>
          </cell>
          <cell r="G94" t="str">
            <v>Dudley South</v>
          </cell>
          <cell r="H94" t="str">
            <v>DY2 0SN</v>
          </cell>
          <cell r="I94" t="str">
            <v>Community School</v>
          </cell>
          <cell r="J94" t="str">
            <v>Primary</v>
          </cell>
          <cell r="K94" t="str">
            <v>Does not have a sixth form</v>
          </cell>
          <cell r="L94">
            <v>10006723</v>
          </cell>
          <cell r="M94">
            <v>42353</v>
          </cell>
          <cell r="N94">
            <v>42354</v>
          </cell>
          <cell r="O94" t="str">
            <v>Schools into Special Measures Visit 1</v>
          </cell>
          <cell r="P94" t="str">
            <v>Schools - S8</v>
          </cell>
          <cell r="Q94" t="str">
            <v>NULL</v>
          </cell>
          <cell r="R94" t="str">
            <v>NULL</v>
          </cell>
          <cell r="S94" t="str">
            <v>NULL</v>
          </cell>
          <cell r="T94" t="str">
            <v>NULL</v>
          </cell>
          <cell r="U94" t="str">
            <v>NULL</v>
          </cell>
          <cell r="V94" t="str">
            <v>NULL</v>
          </cell>
          <cell r="W94" t="str">
            <v>NULL</v>
          </cell>
          <cell r="X94" t="str">
            <v>NULL</v>
          </cell>
          <cell r="Y94" t="str">
            <v>NULL</v>
          </cell>
          <cell r="Z94" t="str">
            <v>NULL</v>
          </cell>
          <cell r="AB94">
            <v>350</v>
          </cell>
          <cell r="AD94">
            <v>4</v>
          </cell>
          <cell r="AE94" t="str">
            <v>NULL</v>
          </cell>
          <cell r="AF94">
            <v>4</v>
          </cell>
          <cell r="AG94">
            <v>4</v>
          </cell>
          <cell r="AH94" t="str">
            <v>NULL</v>
          </cell>
          <cell r="AI94">
            <v>4</v>
          </cell>
          <cell r="AJ94" t="str">
            <v>NULL</v>
          </cell>
          <cell r="AK94">
            <v>3</v>
          </cell>
          <cell r="AL94">
            <v>9</v>
          </cell>
        </row>
        <row r="95">
          <cell r="A95">
            <v>103825</v>
          </cell>
          <cell r="B95">
            <v>3322148</v>
          </cell>
          <cell r="C95" t="str">
            <v>Hurst Hill Primary School</v>
          </cell>
          <cell r="D95" t="str">
            <v>West Midlands</v>
          </cell>
          <cell r="E95" t="str">
            <v>West Midlands</v>
          </cell>
          <cell r="F95" t="str">
            <v>Dudley</v>
          </cell>
          <cell r="G95" t="str">
            <v>Wolverhampton South East</v>
          </cell>
          <cell r="H95" t="str">
            <v>WV14 9AJ</v>
          </cell>
          <cell r="I95" t="str">
            <v>Community School</v>
          </cell>
          <cell r="J95" t="str">
            <v>Primary</v>
          </cell>
          <cell r="K95" t="str">
            <v>Does not have a sixth form</v>
          </cell>
          <cell r="L95">
            <v>10005197</v>
          </cell>
          <cell r="M95">
            <v>42339</v>
          </cell>
          <cell r="N95">
            <v>42340</v>
          </cell>
          <cell r="O95" t="str">
            <v>Schools into Special Measures Visit 4</v>
          </cell>
          <cell r="P95" t="str">
            <v>Schools - S8</v>
          </cell>
          <cell r="Q95" t="str">
            <v>NULL</v>
          </cell>
          <cell r="R95" t="str">
            <v>NULL</v>
          </cell>
          <cell r="S95" t="str">
            <v>NULL</v>
          </cell>
          <cell r="T95" t="str">
            <v>NULL</v>
          </cell>
          <cell r="U95" t="str">
            <v>NULL</v>
          </cell>
          <cell r="V95" t="str">
            <v>NULL</v>
          </cell>
          <cell r="W95" t="str">
            <v>NULL</v>
          </cell>
          <cell r="X95" t="str">
            <v>NULL</v>
          </cell>
          <cell r="Y95" t="str">
            <v>NULL</v>
          </cell>
          <cell r="Z95" t="str">
            <v>NULL</v>
          </cell>
          <cell r="AB95">
            <v>316</v>
          </cell>
          <cell r="AD95">
            <v>4</v>
          </cell>
          <cell r="AE95" t="str">
            <v>NULL</v>
          </cell>
          <cell r="AF95">
            <v>4</v>
          </cell>
          <cell r="AG95">
            <v>4</v>
          </cell>
          <cell r="AH95" t="str">
            <v>NULL</v>
          </cell>
          <cell r="AI95">
            <v>4</v>
          </cell>
          <cell r="AJ95" t="str">
            <v>NULL</v>
          </cell>
          <cell r="AK95" t="str">
            <v>NULL</v>
          </cell>
          <cell r="AL95" t="str">
            <v>NULL</v>
          </cell>
        </row>
        <row r="96">
          <cell r="A96">
            <v>103840</v>
          </cell>
          <cell r="B96">
            <v>3323052</v>
          </cell>
          <cell r="C96" t="str">
            <v>St Margaret's At Hasbury CofE Primary School</v>
          </cell>
          <cell r="D96" t="str">
            <v>West Midlands</v>
          </cell>
          <cell r="E96" t="str">
            <v>West Midlands</v>
          </cell>
          <cell r="F96" t="str">
            <v>Dudley</v>
          </cell>
          <cell r="G96" t="str">
            <v>Halesowen and Rowley Regis</v>
          </cell>
          <cell r="H96" t="str">
            <v>B63 4QD</v>
          </cell>
          <cell r="I96" t="str">
            <v>Voluntary Controlled School</v>
          </cell>
          <cell r="J96" t="str">
            <v>Primary</v>
          </cell>
          <cell r="K96" t="str">
            <v>Does not have a sixth form</v>
          </cell>
          <cell r="L96">
            <v>10001556</v>
          </cell>
          <cell r="M96">
            <v>42283</v>
          </cell>
          <cell r="N96">
            <v>42283</v>
          </cell>
          <cell r="O96" t="str">
            <v>Maintained Academy and School Short inspection</v>
          </cell>
          <cell r="P96" t="str">
            <v>Schools - Short inspection</v>
          </cell>
          <cell r="Q96" t="str">
            <v>NULL</v>
          </cell>
          <cell r="R96" t="str">
            <v>NULL</v>
          </cell>
          <cell r="S96" t="str">
            <v>NULL</v>
          </cell>
          <cell r="T96" t="str">
            <v>NULL</v>
          </cell>
          <cell r="U96" t="str">
            <v>NULL</v>
          </cell>
          <cell r="V96" t="str">
            <v>NULL</v>
          </cell>
          <cell r="W96" t="str">
            <v>NULL</v>
          </cell>
          <cell r="X96" t="str">
            <v>Yes</v>
          </cell>
          <cell r="Y96" t="str">
            <v>NULL</v>
          </cell>
          <cell r="Z96" t="str">
            <v>NULL</v>
          </cell>
          <cell r="AB96">
            <v>217</v>
          </cell>
          <cell r="AD96">
            <v>2</v>
          </cell>
          <cell r="AE96" t="str">
            <v>NULL</v>
          </cell>
          <cell r="AF96">
            <v>2</v>
          </cell>
          <cell r="AG96">
            <v>2</v>
          </cell>
          <cell r="AH96" t="str">
            <v>NULL</v>
          </cell>
          <cell r="AI96">
            <v>2</v>
          </cell>
          <cell r="AJ96" t="str">
            <v>NULL</v>
          </cell>
          <cell r="AK96">
            <v>2</v>
          </cell>
          <cell r="AL96">
            <v>9</v>
          </cell>
        </row>
        <row r="97">
          <cell r="A97">
            <v>103850</v>
          </cell>
          <cell r="B97">
            <v>3323357</v>
          </cell>
          <cell r="C97" t="str">
            <v>Our Lady and St Kenelm RC School</v>
          </cell>
          <cell r="D97" t="str">
            <v>West Midlands</v>
          </cell>
          <cell r="E97" t="str">
            <v>West Midlands</v>
          </cell>
          <cell r="F97" t="str">
            <v>Dudley</v>
          </cell>
          <cell r="G97" t="str">
            <v>Halesowen and Rowley Regis</v>
          </cell>
          <cell r="H97" t="str">
            <v>B63 4AR</v>
          </cell>
          <cell r="I97" t="str">
            <v>Voluntary Aided School</v>
          </cell>
          <cell r="J97" t="str">
            <v>Primary</v>
          </cell>
          <cell r="K97" t="str">
            <v>Does not have a sixth form</v>
          </cell>
          <cell r="L97">
            <v>10008073</v>
          </cell>
          <cell r="M97">
            <v>42299</v>
          </cell>
          <cell r="N97">
            <v>42299</v>
          </cell>
          <cell r="O97" t="str">
            <v>S8 No Formal Designation Visit</v>
          </cell>
          <cell r="P97" t="str">
            <v>Schools - S8</v>
          </cell>
          <cell r="Q97" t="str">
            <v>NULL</v>
          </cell>
          <cell r="R97" t="str">
            <v>NULL</v>
          </cell>
          <cell r="S97" t="str">
            <v>NULL</v>
          </cell>
          <cell r="T97" t="str">
            <v>NULL</v>
          </cell>
          <cell r="U97" t="str">
            <v>NULL</v>
          </cell>
          <cell r="V97" t="str">
            <v>NULL</v>
          </cell>
          <cell r="W97" t="str">
            <v>NULL</v>
          </cell>
          <cell r="X97" t="str">
            <v>Met</v>
          </cell>
          <cell r="Y97" t="str">
            <v>NULL</v>
          </cell>
          <cell r="Z97" t="str">
            <v>NULL</v>
          </cell>
          <cell r="AB97">
            <v>207</v>
          </cell>
          <cell r="AD97">
            <v>1</v>
          </cell>
          <cell r="AE97" t="str">
            <v>NULL</v>
          </cell>
          <cell r="AF97">
            <v>1</v>
          </cell>
          <cell r="AG97">
            <v>1</v>
          </cell>
          <cell r="AH97" t="str">
            <v>NULL</v>
          </cell>
          <cell r="AI97">
            <v>1</v>
          </cell>
          <cell r="AJ97" t="str">
            <v>NULL</v>
          </cell>
          <cell r="AK97" t="str">
            <v>NULL</v>
          </cell>
          <cell r="AL97" t="str">
            <v>NULL</v>
          </cell>
        </row>
        <row r="98">
          <cell r="A98">
            <v>103852</v>
          </cell>
          <cell r="B98">
            <v>3323359</v>
          </cell>
          <cell r="C98" t="str">
            <v>The CofE School of St Edmund and St John</v>
          </cell>
          <cell r="D98" t="str">
            <v>West Midlands</v>
          </cell>
          <cell r="E98" t="str">
            <v>West Midlands</v>
          </cell>
          <cell r="F98" t="str">
            <v>Dudley</v>
          </cell>
          <cell r="G98" t="str">
            <v>Dudley North</v>
          </cell>
          <cell r="H98" t="str">
            <v>DY2 7QA</v>
          </cell>
          <cell r="I98" t="str">
            <v>Voluntary Aided School</v>
          </cell>
          <cell r="J98" t="str">
            <v>Primary</v>
          </cell>
          <cell r="K98" t="str">
            <v>Does not have a sixth form</v>
          </cell>
          <cell r="L98">
            <v>10006570</v>
          </cell>
          <cell r="M98">
            <v>42311</v>
          </cell>
          <cell r="N98">
            <v>42312</v>
          </cell>
          <cell r="O98" t="str">
            <v>Schools into Special Measures Visit 3</v>
          </cell>
          <cell r="P98" t="str">
            <v>Schools - S8</v>
          </cell>
          <cell r="Q98" t="str">
            <v>NULL</v>
          </cell>
          <cell r="R98" t="str">
            <v>NULL</v>
          </cell>
          <cell r="S98" t="str">
            <v>NULL</v>
          </cell>
          <cell r="T98" t="str">
            <v>NULL</v>
          </cell>
          <cell r="U98" t="str">
            <v>NULL</v>
          </cell>
          <cell r="V98" t="str">
            <v>NULL</v>
          </cell>
          <cell r="W98" t="str">
            <v>NULL</v>
          </cell>
          <cell r="X98" t="str">
            <v>NULL</v>
          </cell>
          <cell r="Y98" t="str">
            <v>NULL</v>
          </cell>
          <cell r="Z98" t="str">
            <v>NULL</v>
          </cell>
          <cell r="AB98">
            <v>256</v>
          </cell>
          <cell r="AD98">
            <v>4</v>
          </cell>
          <cell r="AE98" t="str">
            <v>NULL</v>
          </cell>
          <cell r="AF98">
            <v>4</v>
          </cell>
          <cell r="AG98">
            <v>4</v>
          </cell>
          <cell r="AH98" t="str">
            <v>NULL</v>
          </cell>
          <cell r="AI98">
            <v>4</v>
          </cell>
          <cell r="AJ98" t="str">
            <v>NULL</v>
          </cell>
          <cell r="AK98" t="str">
            <v>NULL</v>
          </cell>
          <cell r="AL98" t="str">
            <v>NULL</v>
          </cell>
        </row>
        <row r="99">
          <cell r="A99">
            <v>103861</v>
          </cell>
          <cell r="B99">
            <v>3324110</v>
          </cell>
          <cell r="C99" t="str">
            <v>Leasowes High School</v>
          </cell>
          <cell r="D99" t="str">
            <v>West Midlands</v>
          </cell>
          <cell r="E99" t="str">
            <v>West Midlands</v>
          </cell>
          <cell r="F99" t="str">
            <v>Dudley</v>
          </cell>
          <cell r="G99" t="str">
            <v>Halesowen and Rowley Regis</v>
          </cell>
          <cell r="H99" t="str">
            <v>B62 8PJ</v>
          </cell>
          <cell r="I99" t="str">
            <v>Foundation School</v>
          </cell>
          <cell r="J99" t="str">
            <v>Secondary</v>
          </cell>
          <cell r="K99" t="str">
            <v>Does not have a sixth form</v>
          </cell>
          <cell r="L99">
            <v>10002510</v>
          </cell>
          <cell r="M99">
            <v>42339</v>
          </cell>
          <cell r="N99">
            <v>42340</v>
          </cell>
          <cell r="O99" t="str">
            <v>Requires Improvement S5 Reinspection Visit 1</v>
          </cell>
          <cell r="P99" t="str">
            <v>Schools - S5</v>
          </cell>
          <cell r="Q99" t="str">
            <v>NULL</v>
          </cell>
          <cell r="R99">
            <v>2</v>
          </cell>
          <cell r="S99" t="str">
            <v>NULL</v>
          </cell>
          <cell r="T99">
            <v>2</v>
          </cell>
          <cell r="U99">
            <v>2</v>
          </cell>
          <cell r="V99">
            <v>2</v>
          </cell>
          <cell r="W99">
            <v>2</v>
          </cell>
          <cell r="X99" t="str">
            <v>Yes</v>
          </cell>
          <cell r="Y99" t="str">
            <v>NULL</v>
          </cell>
          <cell r="Z99" t="str">
            <v>NULL</v>
          </cell>
          <cell r="AB99">
            <v>755</v>
          </cell>
          <cell r="AD99">
            <v>3</v>
          </cell>
          <cell r="AE99" t="str">
            <v>NULL</v>
          </cell>
          <cell r="AF99">
            <v>3</v>
          </cell>
          <cell r="AG99">
            <v>3</v>
          </cell>
          <cell r="AH99" t="str">
            <v>NULL</v>
          </cell>
          <cell r="AI99">
            <v>3</v>
          </cell>
          <cell r="AJ99" t="str">
            <v>NULL</v>
          </cell>
          <cell r="AK99" t="str">
            <v>NULL</v>
          </cell>
          <cell r="AL99" t="str">
            <v>NULL</v>
          </cell>
        </row>
        <row r="100">
          <cell r="A100">
            <v>103878</v>
          </cell>
          <cell r="B100">
            <v>3327002</v>
          </cell>
          <cell r="C100" t="str">
            <v>The Brier School</v>
          </cell>
          <cell r="D100" t="str">
            <v>West Midlands</v>
          </cell>
          <cell r="E100" t="str">
            <v>West Midlands</v>
          </cell>
          <cell r="F100" t="str">
            <v>Dudley</v>
          </cell>
          <cell r="G100" t="str">
            <v>Dudley South</v>
          </cell>
          <cell r="H100" t="str">
            <v>DY6 8QN</v>
          </cell>
          <cell r="I100" t="str">
            <v>Community Special School</v>
          </cell>
          <cell r="J100" t="str">
            <v>Not Applicable</v>
          </cell>
          <cell r="K100" t="str">
            <v>Not applicable</v>
          </cell>
          <cell r="L100">
            <v>10003821</v>
          </cell>
          <cell r="M100">
            <v>42346</v>
          </cell>
          <cell r="N100">
            <v>42346</v>
          </cell>
          <cell r="O100" t="str">
            <v>Maintained Academy and School Short inspection</v>
          </cell>
          <cell r="P100" t="str">
            <v>Schools - Short inspection</v>
          </cell>
          <cell r="Q100" t="str">
            <v>NULL</v>
          </cell>
          <cell r="R100" t="str">
            <v>NULL</v>
          </cell>
          <cell r="S100" t="str">
            <v>NULL</v>
          </cell>
          <cell r="T100" t="str">
            <v>NULL</v>
          </cell>
          <cell r="U100" t="str">
            <v>NULL</v>
          </cell>
          <cell r="V100" t="str">
            <v>NULL</v>
          </cell>
          <cell r="W100" t="str">
            <v>NULL</v>
          </cell>
          <cell r="X100" t="str">
            <v>Yes</v>
          </cell>
          <cell r="Y100" t="str">
            <v>NULL</v>
          </cell>
          <cell r="Z100" t="str">
            <v>NULL</v>
          </cell>
          <cell r="AB100">
            <v>151</v>
          </cell>
          <cell r="AD100">
            <v>1</v>
          </cell>
          <cell r="AE100" t="str">
            <v>NULL</v>
          </cell>
          <cell r="AF100">
            <v>1</v>
          </cell>
          <cell r="AG100">
            <v>1</v>
          </cell>
          <cell r="AH100" t="str">
            <v>NULL</v>
          </cell>
          <cell r="AI100">
            <v>1</v>
          </cell>
          <cell r="AJ100" t="str">
            <v>NULL</v>
          </cell>
          <cell r="AK100">
            <v>8</v>
          </cell>
          <cell r="AL100" t="str">
            <v>NULL</v>
          </cell>
        </row>
        <row r="101">
          <cell r="A101">
            <v>103922</v>
          </cell>
          <cell r="B101">
            <v>3332070</v>
          </cell>
          <cell r="C101" t="str">
            <v>Whitecrest Primary School</v>
          </cell>
          <cell r="D101" t="str">
            <v>West Midlands</v>
          </cell>
          <cell r="E101" t="str">
            <v>West Midlands</v>
          </cell>
          <cell r="F101" t="str">
            <v>Sandwell</v>
          </cell>
          <cell r="G101" t="str">
            <v>West Bromwich East</v>
          </cell>
          <cell r="H101" t="str">
            <v>B43 6HQ</v>
          </cell>
          <cell r="I101" t="str">
            <v>Community School</v>
          </cell>
          <cell r="J101" t="str">
            <v>Primary</v>
          </cell>
          <cell r="K101" t="str">
            <v>Does not have a sixth form</v>
          </cell>
          <cell r="L101">
            <v>10001563</v>
          </cell>
          <cell r="M101">
            <v>42332</v>
          </cell>
          <cell r="N101">
            <v>42332</v>
          </cell>
          <cell r="O101" t="str">
            <v>Maintained Academy and School Short inspection</v>
          </cell>
          <cell r="P101" t="str">
            <v>Schools - Short inspection</v>
          </cell>
          <cell r="Q101" t="str">
            <v>NULL</v>
          </cell>
          <cell r="R101" t="str">
            <v>NULL</v>
          </cell>
          <cell r="S101" t="str">
            <v>NULL</v>
          </cell>
          <cell r="T101" t="str">
            <v>NULL</v>
          </cell>
          <cell r="U101" t="str">
            <v>NULL</v>
          </cell>
          <cell r="V101" t="str">
            <v>NULL</v>
          </cell>
          <cell r="W101" t="str">
            <v>NULL</v>
          </cell>
          <cell r="X101" t="str">
            <v>Yes</v>
          </cell>
          <cell r="Y101" t="str">
            <v>NULL</v>
          </cell>
          <cell r="Z101" t="str">
            <v>NULL</v>
          </cell>
          <cell r="AB101">
            <v>212</v>
          </cell>
          <cell r="AD101">
            <v>2</v>
          </cell>
          <cell r="AE101" t="str">
            <v>NULL</v>
          </cell>
          <cell r="AF101">
            <v>1</v>
          </cell>
          <cell r="AG101">
            <v>2</v>
          </cell>
          <cell r="AH101" t="str">
            <v>NULL</v>
          </cell>
          <cell r="AI101">
            <v>2</v>
          </cell>
          <cell r="AJ101" t="str">
            <v>NULL</v>
          </cell>
          <cell r="AK101">
            <v>2</v>
          </cell>
          <cell r="AL101">
            <v>9</v>
          </cell>
        </row>
        <row r="102">
          <cell r="A102">
            <v>104012</v>
          </cell>
          <cell r="B102">
            <v>3334111</v>
          </cell>
          <cell r="C102" t="str">
            <v>Perryfields High School Specialist Maths and Computing College</v>
          </cell>
          <cell r="D102" t="str">
            <v>West Midlands</v>
          </cell>
          <cell r="E102" t="str">
            <v>West Midlands</v>
          </cell>
          <cell r="F102" t="str">
            <v>Sandwell</v>
          </cell>
          <cell r="G102" t="str">
            <v>Warley</v>
          </cell>
          <cell r="H102" t="str">
            <v>B68 0RG</v>
          </cell>
          <cell r="I102" t="str">
            <v>Community School</v>
          </cell>
          <cell r="J102" t="str">
            <v>Secondary</v>
          </cell>
          <cell r="K102" t="str">
            <v>Has a sixth form</v>
          </cell>
          <cell r="L102">
            <v>10002504</v>
          </cell>
          <cell r="M102">
            <v>42348</v>
          </cell>
          <cell r="N102">
            <v>42349</v>
          </cell>
          <cell r="O102" t="str">
            <v>Requires Improvement S5 Reinspection Visit 1</v>
          </cell>
          <cell r="P102" t="str">
            <v>Schools - S5</v>
          </cell>
          <cell r="Q102" t="str">
            <v>NULL</v>
          </cell>
          <cell r="R102">
            <v>3</v>
          </cell>
          <cell r="S102" t="str">
            <v>NULL</v>
          </cell>
          <cell r="T102">
            <v>3</v>
          </cell>
          <cell r="U102">
            <v>3</v>
          </cell>
          <cell r="V102">
            <v>2</v>
          </cell>
          <cell r="W102">
            <v>3</v>
          </cell>
          <cell r="X102" t="str">
            <v>Yes</v>
          </cell>
          <cell r="Y102" t="str">
            <v>NULL</v>
          </cell>
          <cell r="Z102">
            <v>3</v>
          </cell>
          <cell r="AB102">
            <v>1275</v>
          </cell>
          <cell r="AD102">
            <v>3</v>
          </cell>
          <cell r="AE102" t="str">
            <v>NULL</v>
          </cell>
          <cell r="AF102">
            <v>3</v>
          </cell>
          <cell r="AG102">
            <v>3</v>
          </cell>
          <cell r="AH102" t="str">
            <v>NULL</v>
          </cell>
          <cell r="AI102">
            <v>3</v>
          </cell>
          <cell r="AJ102" t="str">
            <v>NULL</v>
          </cell>
          <cell r="AK102" t="str">
            <v>NULL</v>
          </cell>
          <cell r="AL102" t="str">
            <v>NULL</v>
          </cell>
        </row>
        <row r="103">
          <cell r="A103">
            <v>104137</v>
          </cell>
          <cell r="B103">
            <v>3351005</v>
          </cell>
          <cell r="C103" t="str">
            <v>Valley Nursery School</v>
          </cell>
          <cell r="D103" t="str">
            <v>West Midlands</v>
          </cell>
          <cell r="E103" t="str">
            <v>West Midlands</v>
          </cell>
          <cell r="F103" t="str">
            <v>Walsall</v>
          </cell>
          <cell r="G103" t="str">
            <v>Walsall North</v>
          </cell>
          <cell r="H103" t="str">
            <v>WS3 1HT</v>
          </cell>
          <cell r="I103" t="str">
            <v>LA Nursery School</v>
          </cell>
          <cell r="J103" t="str">
            <v>Nursery</v>
          </cell>
          <cell r="K103" t="str">
            <v>Not applicable</v>
          </cell>
          <cell r="L103">
            <v>10005540</v>
          </cell>
          <cell r="M103">
            <v>42278</v>
          </cell>
          <cell r="N103">
            <v>42278</v>
          </cell>
          <cell r="O103" t="str">
            <v>Maintained Academy and School Short inspection</v>
          </cell>
          <cell r="P103" t="str">
            <v>Schools - Short inspection</v>
          </cell>
          <cell r="Q103" t="str">
            <v>NULL</v>
          </cell>
          <cell r="R103" t="str">
            <v>NULL</v>
          </cell>
          <cell r="S103" t="str">
            <v>NULL</v>
          </cell>
          <cell r="T103" t="str">
            <v>NULL</v>
          </cell>
          <cell r="U103" t="str">
            <v>NULL</v>
          </cell>
          <cell r="V103" t="str">
            <v>NULL</v>
          </cell>
          <cell r="W103" t="str">
            <v>NULL</v>
          </cell>
          <cell r="X103" t="str">
            <v>Yes</v>
          </cell>
          <cell r="Y103" t="str">
            <v>NULL</v>
          </cell>
          <cell r="Z103" t="str">
            <v>NULL</v>
          </cell>
          <cell r="AB103">
            <v>111</v>
          </cell>
          <cell r="AD103">
            <v>1</v>
          </cell>
          <cell r="AE103" t="str">
            <v>NULL</v>
          </cell>
          <cell r="AF103">
            <v>1</v>
          </cell>
          <cell r="AG103">
            <v>1</v>
          </cell>
          <cell r="AH103" t="str">
            <v>NULL</v>
          </cell>
          <cell r="AI103">
            <v>1</v>
          </cell>
          <cell r="AJ103" t="str">
            <v>NULL</v>
          </cell>
          <cell r="AK103">
            <v>8</v>
          </cell>
          <cell r="AL103" t="str">
            <v>NULL</v>
          </cell>
        </row>
        <row r="104">
          <cell r="A104">
            <v>104139</v>
          </cell>
          <cell r="B104">
            <v>3351007</v>
          </cell>
          <cell r="C104" t="str">
            <v>Lane Head Nursery School</v>
          </cell>
          <cell r="D104" t="str">
            <v>West Midlands</v>
          </cell>
          <cell r="E104" t="str">
            <v>West Midlands</v>
          </cell>
          <cell r="F104" t="str">
            <v>Walsall</v>
          </cell>
          <cell r="G104" t="str">
            <v>Walsall North</v>
          </cell>
          <cell r="H104" t="str">
            <v>WV12 4JQ</v>
          </cell>
          <cell r="I104" t="str">
            <v>LA Nursery School</v>
          </cell>
          <cell r="J104" t="str">
            <v>Nursery</v>
          </cell>
          <cell r="K104" t="str">
            <v>Not applicable</v>
          </cell>
          <cell r="L104">
            <v>10005541</v>
          </cell>
          <cell r="M104">
            <v>42346</v>
          </cell>
          <cell r="N104">
            <v>42346</v>
          </cell>
          <cell r="O104" t="str">
            <v>Maintained Academy and School Short inspection</v>
          </cell>
          <cell r="P104" t="str">
            <v>Schools - Short inspection</v>
          </cell>
          <cell r="Q104" t="str">
            <v>NULL</v>
          </cell>
          <cell r="R104" t="str">
            <v>NULL</v>
          </cell>
          <cell r="S104" t="str">
            <v>NULL</v>
          </cell>
          <cell r="T104" t="str">
            <v>NULL</v>
          </cell>
          <cell r="U104" t="str">
            <v>NULL</v>
          </cell>
          <cell r="V104" t="str">
            <v>NULL</v>
          </cell>
          <cell r="W104" t="str">
            <v>NULL</v>
          </cell>
          <cell r="X104" t="str">
            <v>Yes</v>
          </cell>
          <cell r="Y104" t="str">
            <v>NULL</v>
          </cell>
          <cell r="Z104" t="str">
            <v>NULL</v>
          </cell>
          <cell r="AB104">
            <v>115</v>
          </cell>
          <cell r="AD104">
            <v>1</v>
          </cell>
          <cell r="AE104" t="str">
            <v>NULL</v>
          </cell>
          <cell r="AF104">
            <v>1</v>
          </cell>
          <cell r="AG104">
            <v>1</v>
          </cell>
          <cell r="AH104" t="str">
            <v>NULL</v>
          </cell>
          <cell r="AI104">
            <v>1</v>
          </cell>
          <cell r="AJ104" t="str">
            <v>NULL</v>
          </cell>
          <cell r="AK104">
            <v>8</v>
          </cell>
          <cell r="AL104" t="str">
            <v>NULL</v>
          </cell>
        </row>
        <row r="105">
          <cell r="A105">
            <v>104160</v>
          </cell>
          <cell r="B105">
            <v>3352028</v>
          </cell>
          <cell r="C105" t="str">
            <v>Palfrey Junior School</v>
          </cell>
          <cell r="D105" t="str">
            <v>West Midlands</v>
          </cell>
          <cell r="E105" t="str">
            <v>West Midlands</v>
          </cell>
          <cell r="F105" t="str">
            <v>Walsall</v>
          </cell>
          <cell r="G105" t="str">
            <v>Walsall South</v>
          </cell>
          <cell r="H105" t="str">
            <v>WS1 4AH</v>
          </cell>
          <cell r="I105" t="str">
            <v>Community School</v>
          </cell>
          <cell r="J105" t="str">
            <v>Primary</v>
          </cell>
          <cell r="K105" t="str">
            <v>Does not have a sixth form</v>
          </cell>
          <cell r="L105">
            <v>10001605</v>
          </cell>
          <cell r="M105">
            <v>42339</v>
          </cell>
          <cell r="N105">
            <v>42340</v>
          </cell>
          <cell r="O105" t="str">
            <v>Special Measures S5 ReInspection</v>
          </cell>
          <cell r="P105" t="str">
            <v>Schools - S5</v>
          </cell>
          <cell r="Q105" t="str">
            <v>NULL</v>
          </cell>
          <cell r="R105">
            <v>3</v>
          </cell>
          <cell r="S105" t="str">
            <v>NULL</v>
          </cell>
          <cell r="T105">
            <v>3</v>
          </cell>
          <cell r="U105">
            <v>3</v>
          </cell>
          <cell r="V105">
            <v>3</v>
          </cell>
          <cell r="W105">
            <v>3</v>
          </cell>
          <cell r="X105" t="str">
            <v>Yes</v>
          </cell>
          <cell r="Y105" t="str">
            <v>NULL</v>
          </cell>
          <cell r="Z105" t="str">
            <v>NULL</v>
          </cell>
          <cell r="AB105">
            <v>358</v>
          </cell>
          <cell r="AD105">
            <v>4</v>
          </cell>
          <cell r="AE105" t="str">
            <v>NULL</v>
          </cell>
          <cell r="AF105">
            <v>4</v>
          </cell>
          <cell r="AG105">
            <v>4</v>
          </cell>
          <cell r="AH105" t="str">
            <v>NULL</v>
          </cell>
          <cell r="AI105">
            <v>4</v>
          </cell>
          <cell r="AJ105" t="str">
            <v>NULL</v>
          </cell>
          <cell r="AK105" t="str">
            <v>NULL</v>
          </cell>
          <cell r="AL105" t="str">
            <v>NULL</v>
          </cell>
        </row>
        <row r="106">
          <cell r="A106">
            <v>104188</v>
          </cell>
          <cell r="B106">
            <v>3352116</v>
          </cell>
          <cell r="C106" t="str">
            <v>Short Heath Junior School</v>
          </cell>
          <cell r="D106" t="str">
            <v>West Midlands</v>
          </cell>
          <cell r="E106" t="str">
            <v>West Midlands</v>
          </cell>
          <cell r="F106" t="str">
            <v>Walsall</v>
          </cell>
          <cell r="G106" t="str">
            <v>Walsall North</v>
          </cell>
          <cell r="H106" t="str">
            <v>WV12 4DS</v>
          </cell>
          <cell r="I106" t="str">
            <v>Community School</v>
          </cell>
          <cell r="J106" t="str">
            <v>Primary</v>
          </cell>
          <cell r="K106" t="str">
            <v>Does not have a sixth form</v>
          </cell>
          <cell r="L106">
            <v>10006703</v>
          </cell>
          <cell r="M106">
            <v>42328</v>
          </cell>
          <cell r="N106">
            <v>42328</v>
          </cell>
          <cell r="O106" t="str">
            <v>Requires Improvement monitoring Visit 1</v>
          </cell>
          <cell r="P106" t="str">
            <v>Schools - S8</v>
          </cell>
          <cell r="Q106" t="str">
            <v>NULL</v>
          </cell>
          <cell r="R106" t="str">
            <v>NULL</v>
          </cell>
          <cell r="S106" t="str">
            <v>NULL</v>
          </cell>
          <cell r="T106" t="str">
            <v>NULL</v>
          </cell>
          <cell r="U106" t="str">
            <v>NULL</v>
          </cell>
          <cell r="V106" t="str">
            <v>NULL</v>
          </cell>
          <cell r="W106" t="str">
            <v>NULL</v>
          </cell>
          <cell r="X106" t="str">
            <v>NULL</v>
          </cell>
          <cell r="Y106" t="str">
            <v>NULL</v>
          </cell>
          <cell r="Z106" t="str">
            <v>NULL</v>
          </cell>
          <cell r="AB106">
            <v>231</v>
          </cell>
          <cell r="AD106">
            <v>3</v>
          </cell>
          <cell r="AE106" t="str">
            <v>NULL</v>
          </cell>
          <cell r="AF106">
            <v>3</v>
          </cell>
          <cell r="AG106">
            <v>3</v>
          </cell>
          <cell r="AH106" t="str">
            <v>NULL</v>
          </cell>
          <cell r="AI106">
            <v>3</v>
          </cell>
          <cell r="AJ106" t="str">
            <v>NULL</v>
          </cell>
          <cell r="AK106">
            <v>9</v>
          </cell>
          <cell r="AL106">
            <v>9</v>
          </cell>
        </row>
        <row r="107">
          <cell r="A107">
            <v>104203</v>
          </cell>
          <cell r="B107">
            <v>3352220</v>
          </cell>
          <cell r="C107" t="str">
            <v>Millfield Primary School</v>
          </cell>
          <cell r="D107" t="str">
            <v>West Midlands</v>
          </cell>
          <cell r="E107" t="str">
            <v>West Midlands</v>
          </cell>
          <cell r="F107" t="str">
            <v>Walsall</v>
          </cell>
          <cell r="G107" t="str">
            <v>Aldridge-Brownhills</v>
          </cell>
          <cell r="H107" t="str">
            <v>WS8 6BN</v>
          </cell>
          <cell r="I107" t="str">
            <v>Community School</v>
          </cell>
          <cell r="J107" t="str">
            <v>Primary</v>
          </cell>
          <cell r="K107" t="str">
            <v>Does not have a sixth form</v>
          </cell>
          <cell r="L107">
            <v>10001499</v>
          </cell>
          <cell r="M107">
            <v>42284</v>
          </cell>
          <cell r="N107">
            <v>42284</v>
          </cell>
          <cell r="O107" t="str">
            <v>Maintained Academy and School Short inspection</v>
          </cell>
          <cell r="P107" t="str">
            <v>Schools - Short inspection</v>
          </cell>
          <cell r="Q107" t="str">
            <v>NULL</v>
          </cell>
          <cell r="R107" t="str">
            <v>NULL</v>
          </cell>
          <cell r="S107" t="str">
            <v>NULL</v>
          </cell>
          <cell r="T107" t="str">
            <v>NULL</v>
          </cell>
          <cell r="U107" t="str">
            <v>NULL</v>
          </cell>
          <cell r="V107" t="str">
            <v>NULL</v>
          </cell>
          <cell r="W107" t="str">
            <v>NULL</v>
          </cell>
          <cell r="X107" t="str">
            <v>Yes</v>
          </cell>
          <cell r="Y107" t="str">
            <v>NULL</v>
          </cell>
          <cell r="Z107" t="str">
            <v>NULL</v>
          </cell>
          <cell r="AB107">
            <v>222</v>
          </cell>
          <cell r="AD107">
            <v>2</v>
          </cell>
          <cell r="AE107" t="str">
            <v>NULL</v>
          </cell>
          <cell r="AF107">
            <v>2</v>
          </cell>
          <cell r="AG107">
            <v>2</v>
          </cell>
          <cell r="AH107" t="str">
            <v>NULL</v>
          </cell>
          <cell r="AI107">
            <v>2</v>
          </cell>
          <cell r="AJ107" t="str">
            <v>NULL</v>
          </cell>
          <cell r="AK107">
            <v>8</v>
          </cell>
          <cell r="AL107" t="str">
            <v>NULL</v>
          </cell>
        </row>
        <row r="108">
          <cell r="A108">
            <v>104251</v>
          </cell>
          <cell r="B108">
            <v>3354106</v>
          </cell>
          <cell r="C108" t="str">
            <v>Pool Hayes Arts and Community School</v>
          </cell>
          <cell r="D108" t="str">
            <v>West Midlands</v>
          </cell>
          <cell r="E108" t="str">
            <v>West Midlands</v>
          </cell>
          <cell r="F108" t="str">
            <v>Walsall</v>
          </cell>
          <cell r="G108" t="str">
            <v>Walsall North</v>
          </cell>
          <cell r="H108" t="str">
            <v>WV12 4QZ</v>
          </cell>
          <cell r="I108" t="str">
            <v>Foundation School</v>
          </cell>
          <cell r="J108" t="str">
            <v>Secondary</v>
          </cell>
          <cell r="K108" t="str">
            <v>Has a sixth form</v>
          </cell>
          <cell r="L108">
            <v>10002470</v>
          </cell>
          <cell r="M108">
            <v>42283</v>
          </cell>
          <cell r="N108">
            <v>42284</v>
          </cell>
          <cell r="O108" t="str">
            <v>Requires Improvement S5 Reinspection Visit 1</v>
          </cell>
          <cell r="P108" t="str">
            <v>Schools - S5</v>
          </cell>
          <cell r="Q108" t="str">
            <v>NULL</v>
          </cell>
          <cell r="R108">
            <v>3</v>
          </cell>
          <cell r="S108" t="str">
            <v>NULL</v>
          </cell>
          <cell r="T108">
            <v>3</v>
          </cell>
          <cell r="U108">
            <v>3</v>
          </cell>
          <cell r="V108">
            <v>2</v>
          </cell>
          <cell r="W108">
            <v>2</v>
          </cell>
          <cell r="X108" t="str">
            <v>Yes</v>
          </cell>
          <cell r="Y108" t="str">
            <v>NULL</v>
          </cell>
          <cell r="Z108">
            <v>2</v>
          </cell>
          <cell r="AB108">
            <v>1066</v>
          </cell>
          <cell r="AD108">
            <v>3</v>
          </cell>
          <cell r="AE108" t="str">
            <v>NULL</v>
          </cell>
          <cell r="AF108">
            <v>3</v>
          </cell>
          <cell r="AG108">
            <v>3</v>
          </cell>
          <cell r="AH108" t="str">
            <v>NULL</v>
          </cell>
          <cell r="AI108">
            <v>3</v>
          </cell>
          <cell r="AJ108" t="str">
            <v>NULL</v>
          </cell>
          <cell r="AK108" t="str">
            <v>NULL</v>
          </cell>
          <cell r="AL108" t="str">
            <v>NULL</v>
          </cell>
        </row>
        <row r="109">
          <cell r="A109">
            <v>104286</v>
          </cell>
          <cell r="B109">
            <v>3361101</v>
          </cell>
          <cell r="C109" t="str">
            <v>Kingston Centre (Primary PRU)</v>
          </cell>
          <cell r="D109" t="str">
            <v>West Midlands</v>
          </cell>
          <cell r="E109" t="str">
            <v>West Midlands</v>
          </cell>
          <cell r="F109" t="str">
            <v>Wolverhampton</v>
          </cell>
          <cell r="G109" t="str">
            <v>Wolverhampton South West</v>
          </cell>
          <cell r="H109" t="str">
            <v>WV6 0TD</v>
          </cell>
          <cell r="I109" t="str">
            <v>Pupil Referral Unit</v>
          </cell>
          <cell r="J109" t="str">
            <v>Not Applicable</v>
          </cell>
          <cell r="K109" t="str">
            <v>Not applicable</v>
          </cell>
          <cell r="L109">
            <v>10004109</v>
          </cell>
          <cell r="M109">
            <v>42313</v>
          </cell>
          <cell r="N109">
            <v>42313</v>
          </cell>
          <cell r="O109" t="str">
            <v>Schools into Special Measures Visit 2</v>
          </cell>
          <cell r="P109" t="str">
            <v>Schools - S8</v>
          </cell>
          <cell r="Q109" t="str">
            <v>NULL</v>
          </cell>
          <cell r="R109" t="str">
            <v>NULL</v>
          </cell>
          <cell r="S109" t="str">
            <v>NULL</v>
          </cell>
          <cell r="T109" t="str">
            <v>NULL</v>
          </cell>
          <cell r="U109" t="str">
            <v>NULL</v>
          </cell>
          <cell r="V109" t="str">
            <v>NULL</v>
          </cell>
          <cell r="W109" t="str">
            <v>NULL</v>
          </cell>
          <cell r="X109" t="str">
            <v>NULL</v>
          </cell>
          <cell r="Y109" t="str">
            <v>NULL</v>
          </cell>
          <cell r="Z109" t="str">
            <v>NULL</v>
          </cell>
          <cell r="AB109">
            <v>0</v>
          </cell>
          <cell r="AD109">
            <v>4</v>
          </cell>
          <cell r="AE109" t="str">
            <v>NULL</v>
          </cell>
          <cell r="AF109">
            <v>4</v>
          </cell>
          <cell r="AG109">
            <v>4</v>
          </cell>
          <cell r="AH109" t="str">
            <v>NULL</v>
          </cell>
          <cell r="AI109">
            <v>4</v>
          </cell>
          <cell r="AJ109" t="str">
            <v>NULL</v>
          </cell>
          <cell r="AK109">
            <v>3</v>
          </cell>
          <cell r="AL109">
            <v>9</v>
          </cell>
        </row>
        <row r="110">
          <cell r="A110">
            <v>104295</v>
          </cell>
          <cell r="B110">
            <v>3362016</v>
          </cell>
          <cell r="C110" t="str">
            <v>Oxley Primary School</v>
          </cell>
          <cell r="D110" t="str">
            <v>West Midlands</v>
          </cell>
          <cell r="E110" t="str">
            <v>West Midlands</v>
          </cell>
          <cell r="F110" t="str">
            <v>Wolverhampton</v>
          </cell>
          <cell r="G110" t="str">
            <v>Wolverhampton North East</v>
          </cell>
          <cell r="H110" t="str">
            <v>WV10 9TR</v>
          </cell>
          <cell r="I110" t="str">
            <v>Community School</v>
          </cell>
          <cell r="J110" t="str">
            <v>Primary</v>
          </cell>
          <cell r="K110" t="str">
            <v>Does not have a sixth form</v>
          </cell>
          <cell r="L110">
            <v>10006698</v>
          </cell>
          <cell r="M110">
            <v>42298</v>
          </cell>
          <cell r="N110">
            <v>42298</v>
          </cell>
          <cell r="O110" t="str">
            <v>Requires Improvement monitoring Visit 1</v>
          </cell>
          <cell r="P110" t="str">
            <v>Schools - S8</v>
          </cell>
          <cell r="Q110" t="str">
            <v>NULL</v>
          </cell>
          <cell r="R110" t="str">
            <v>NULL</v>
          </cell>
          <cell r="S110" t="str">
            <v>NULL</v>
          </cell>
          <cell r="T110" t="str">
            <v>NULL</v>
          </cell>
          <cell r="U110" t="str">
            <v>NULL</v>
          </cell>
          <cell r="V110" t="str">
            <v>NULL</v>
          </cell>
          <cell r="W110" t="str">
            <v>NULL</v>
          </cell>
          <cell r="X110" t="str">
            <v>NULL</v>
          </cell>
          <cell r="Y110" t="str">
            <v>NULL</v>
          </cell>
          <cell r="Z110" t="str">
            <v>NULL</v>
          </cell>
          <cell r="AB110">
            <v>214</v>
          </cell>
          <cell r="AD110">
            <v>3</v>
          </cell>
          <cell r="AE110" t="str">
            <v>NULL</v>
          </cell>
          <cell r="AF110">
            <v>3</v>
          </cell>
          <cell r="AG110">
            <v>3</v>
          </cell>
          <cell r="AH110" t="str">
            <v>NULL</v>
          </cell>
          <cell r="AI110">
            <v>3</v>
          </cell>
          <cell r="AJ110" t="str">
            <v>NULL</v>
          </cell>
          <cell r="AK110">
            <v>3</v>
          </cell>
          <cell r="AL110">
            <v>9</v>
          </cell>
        </row>
        <row r="111">
          <cell r="A111">
            <v>104297</v>
          </cell>
          <cell r="B111">
            <v>3362022</v>
          </cell>
          <cell r="C111" t="str">
            <v>Whitgreave Junior School</v>
          </cell>
          <cell r="D111" t="str">
            <v>West Midlands</v>
          </cell>
          <cell r="E111" t="str">
            <v>West Midlands</v>
          </cell>
          <cell r="F111" t="str">
            <v>Wolverhampton</v>
          </cell>
          <cell r="G111" t="str">
            <v>Wolverhampton North East</v>
          </cell>
          <cell r="H111" t="str">
            <v>WV10 9JP</v>
          </cell>
          <cell r="I111" t="str">
            <v>Community School</v>
          </cell>
          <cell r="J111" t="str">
            <v>Primary</v>
          </cell>
          <cell r="K111" t="str">
            <v>Does not have a sixth form</v>
          </cell>
          <cell r="L111">
            <v>10001373</v>
          </cell>
          <cell r="M111">
            <v>42311</v>
          </cell>
          <cell r="N111">
            <v>42312</v>
          </cell>
          <cell r="O111" t="str">
            <v>Maintained Academy and School Short inspection</v>
          </cell>
          <cell r="P111" t="str">
            <v>Schools - S5</v>
          </cell>
          <cell r="Q111" t="str">
            <v>NULL</v>
          </cell>
          <cell r="R111">
            <v>1</v>
          </cell>
          <cell r="S111" t="str">
            <v>NULL</v>
          </cell>
          <cell r="T111">
            <v>1</v>
          </cell>
          <cell r="U111">
            <v>1</v>
          </cell>
          <cell r="V111">
            <v>1</v>
          </cell>
          <cell r="W111">
            <v>1</v>
          </cell>
          <cell r="X111" t="str">
            <v>Yes</v>
          </cell>
          <cell r="Y111" t="str">
            <v>NULL</v>
          </cell>
          <cell r="Z111" t="str">
            <v>NULL</v>
          </cell>
          <cell r="AB111">
            <v>228</v>
          </cell>
          <cell r="AD111">
            <v>2</v>
          </cell>
          <cell r="AE111" t="str">
            <v>NULL</v>
          </cell>
          <cell r="AF111">
            <v>2</v>
          </cell>
          <cell r="AG111">
            <v>2</v>
          </cell>
          <cell r="AH111" t="str">
            <v>NULL</v>
          </cell>
          <cell r="AI111">
            <v>2</v>
          </cell>
          <cell r="AJ111" t="str">
            <v>NULL</v>
          </cell>
          <cell r="AK111">
            <v>9</v>
          </cell>
          <cell r="AL111">
            <v>9</v>
          </cell>
        </row>
        <row r="112">
          <cell r="A112">
            <v>104300</v>
          </cell>
          <cell r="B112">
            <v>3362027</v>
          </cell>
          <cell r="C112" t="str">
            <v>Woodfield Infant School</v>
          </cell>
          <cell r="D112" t="str">
            <v>West Midlands</v>
          </cell>
          <cell r="E112" t="str">
            <v>West Midlands</v>
          </cell>
          <cell r="F112" t="str">
            <v>Wolverhampton</v>
          </cell>
          <cell r="G112" t="str">
            <v>Wolverhampton South West</v>
          </cell>
          <cell r="H112" t="str">
            <v>WV4 4AG</v>
          </cell>
          <cell r="I112" t="str">
            <v>Community School</v>
          </cell>
          <cell r="J112" t="str">
            <v>Primary</v>
          </cell>
          <cell r="K112" t="str">
            <v>Does not have a sixth form</v>
          </cell>
          <cell r="L112">
            <v>10001120</v>
          </cell>
          <cell r="M112">
            <v>42346</v>
          </cell>
          <cell r="N112">
            <v>42347</v>
          </cell>
          <cell r="O112" t="str">
            <v>Maintained Academy and School Short inspection</v>
          </cell>
          <cell r="P112" t="str">
            <v>Schools - S5</v>
          </cell>
          <cell r="Q112" t="str">
            <v>NULL</v>
          </cell>
          <cell r="R112">
            <v>3</v>
          </cell>
          <cell r="S112" t="str">
            <v>NULL</v>
          </cell>
          <cell r="T112">
            <v>3</v>
          </cell>
          <cell r="U112">
            <v>3</v>
          </cell>
          <cell r="V112">
            <v>2</v>
          </cell>
          <cell r="W112">
            <v>3</v>
          </cell>
          <cell r="X112" t="str">
            <v>Yes</v>
          </cell>
          <cell r="Y112">
            <v>2</v>
          </cell>
          <cell r="Z112" t="str">
            <v>NULL</v>
          </cell>
          <cell r="AB112">
            <v>342</v>
          </cell>
          <cell r="AD112">
            <v>2</v>
          </cell>
          <cell r="AE112" t="str">
            <v>NULL</v>
          </cell>
          <cell r="AF112">
            <v>1</v>
          </cell>
          <cell r="AG112">
            <v>2</v>
          </cell>
          <cell r="AH112" t="str">
            <v>NULL</v>
          </cell>
          <cell r="AI112">
            <v>2</v>
          </cell>
          <cell r="AJ112" t="str">
            <v>NULL</v>
          </cell>
          <cell r="AK112">
            <v>2</v>
          </cell>
          <cell r="AL112">
            <v>9</v>
          </cell>
        </row>
        <row r="113">
          <cell r="A113">
            <v>104326</v>
          </cell>
          <cell r="B113">
            <v>3362070</v>
          </cell>
          <cell r="C113" t="str">
            <v>Hill Avenue Primary School</v>
          </cell>
          <cell r="D113" t="str">
            <v>West Midlands</v>
          </cell>
          <cell r="E113" t="str">
            <v>West Midlands</v>
          </cell>
          <cell r="F113" t="str">
            <v>Wolverhampton</v>
          </cell>
          <cell r="G113" t="str">
            <v>Wolverhampton South East</v>
          </cell>
          <cell r="H113" t="str">
            <v>WV4 6PY</v>
          </cell>
          <cell r="I113" t="str">
            <v>Community School</v>
          </cell>
          <cell r="J113" t="str">
            <v>Primary</v>
          </cell>
          <cell r="K113" t="str">
            <v>Does not have a sixth form</v>
          </cell>
          <cell r="L113">
            <v>10004041</v>
          </cell>
          <cell r="M113">
            <v>42312</v>
          </cell>
          <cell r="N113">
            <v>42313</v>
          </cell>
          <cell r="O113" t="str">
            <v>Schools into Special Measures Visit 2</v>
          </cell>
          <cell r="P113" t="str">
            <v>Schools - S8</v>
          </cell>
          <cell r="Q113" t="str">
            <v>NULL</v>
          </cell>
          <cell r="R113" t="str">
            <v>NULL</v>
          </cell>
          <cell r="S113" t="str">
            <v>NULL</v>
          </cell>
          <cell r="T113" t="str">
            <v>NULL</v>
          </cell>
          <cell r="U113" t="str">
            <v>NULL</v>
          </cell>
          <cell r="V113" t="str">
            <v>NULL</v>
          </cell>
          <cell r="W113" t="str">
            <v>NULL</v>
          </cell>
          <cell r="X113" t="str">
            <v>NULL</v>
          </cell>
          <cell r="Y113" t="str">
            <v>NULL</v>
          </cell>
          <cell r="Z113" t="str">
            <v>NULL</v>
          </cell>
          <cell r="AB113">
            <v>307</v>
          </cell>
          <cell r="AD113">
            <v>4</v>
          </cell>
          <cell r="AE113" t="str">
            <v>NULL</v>
          </cell>
          <cell r="AF113">
            <v>4</v>
          </cell>
          <cell r="AG113">
            <v>4</v>
          </cell>
          <cell r="AH113" t="str">
            <v>NULL</v>
          </cell>
          <cell r="AI113">
            <v>4</v>
          </cell>
          <cell r="AJ113" t="str">
            <v>NULL</v>
          </cell>
          <cell r="AK113">
            <v>3</v>
          </cell>
          <cell r="AL113">
            <v>9</v>
          </cell>
        </row>
        <row r="114">
          <cell r="A114">
            <v>104387</v>
          </cell>
          <cell r="B114">
            <v>3364115</v>
          </cell>
          <cell r="C114" t="str">
            <v>St Matthias School</v>
          </cell>
          <cell r="D114" t="str">
            <v>West Midlands</v>
          </cell>
          <cell r="E114" t="str">
            <v>West Midlands</v>
          </cell>
          <cell r="F114" t="str">
            <v>Wolverhampton</v>
          </cell>
          <cell r="G114" t="str">
            <v>Wolverhampton South East</v>
          </cell>
          <cell r="H114" t="str">
            <v>WV1 2BH</v>
          </cell>
          <cell r="I114" t="str">
            <v>Community School</v>
          </cell>
          <cell r="J114" t="str">
            <v>Secondary</v>
          </cell>
          <cell r="K114" t="str">
            <v>Does not have a sixth form</v>
          </cell>
          <cell r="L114">
            <v>10005242</v>
          </cell>
          <cell r="M114">
            <v>42332</v>
          </cell>
          <cell r="N114">
            <v>42333</v>
          </cell>
          <cell r="O114" t="str">
            <v>Schools into Special Measures Visit 4</v>
          </cell>
          <cell r="P114" t="str">
            <v>Schools - S8</v>
          </cell>
          <cell r="Q114" t="str">
            <v>NULL</v>
          </cell>
          <cell r="R114" t="str">
            <v>NULL</v>
          </cell>
          <cell r="S114" t="str">
            <v>NULL</v>
          </cell>
          <cell r="T114" t="str">
            <v>NULL</v>
          </cell>
          <cell r="U114" t="str">
            <v>NULL</v>
          </cell>
          <cell r="V114" t="str">
            <v>NULL</v>
          </cell>
          <cell r="W114" t="str">
            <v>NULL</v>
          </cell>
          <cell r="X114" t="str">
            <v>NULL</v>
          </cell>
          <cell r="Y114" t="str">
            <v>NULL</v>
          </cell>
          <cell r="Z114" t="str">
            <v>NULL</v>
          </cell>
          <cell r="AB114">
            <v>460</v>
          </cell>
          <cell r="AD114">
            <v>4</v>
          </cell>
          <cell r="AE114" t="str">
            <v>NULL</v>
          </cell>
          <cell r="AF114">
            <v>4</v>
          </cell>
          <cell r="AG114">
            <v>4</v>
          </cell>
          <cell r="AH114" t="str">
            <v>NULL</v>
          </cell>
          <cell r="AI114">
            <v>4</v>
          </cell>
          <cell r="AJ114" t="str">
            <v>NULL</v>
          </cell>
          <cell r="AK114" t="str">
            <v>NULL</v>
          </cell>
          <cell r="AL114" t="str">
            <v>NULL</v>
          </cell>
        </row>
        <row r="115">
          <cell r="A115">
            <v>104415</v>
          </cell>
          <cell r="B115">
            <v>3367008</v>
          </cell>
          <cell r="C115" t="str">
            <v>Green Park School</v>
          </cell>
          <cell r="D115" t="str">
            <v>West Midlands</v>
          </cell>
          <cell r="E115" t="str">
            <v>West Midlands</v>
          </cell>
          <cell r="F115" t="str">
            <v>Wolverhampton</v>
          </cell>
          <cell r="G115" t="str">
            <v>Wolverhampton South East</v>
          </cell>
          <cell r="H115" t="str">
            <v>WV14 6EH</v>
          </cell>
          <cell r="I115" t="str">
            <v>Community Special School</v>
          </cell>
          <cell r="J115" t="str">
            <v>Not Applicable</v>
          </cell>
          <cell r="K115" t="str">
            <v>Has a sixth form</v>
          </cell>
          <cell r="L115">
            <v>10003820</v>
          </cell>
          <cell r="M115">
            <v>42353</v>
          </cell>
          <cell r="N115">
            <v>42353</v>
          </cell>
          <cell r="O115" t="str">
            <v>Maintained Academy and School Short inspection</v>
          </cell>
          <cell r="P115" t="str">
            <v>Schools - Short inspection</v>
          </cell>
          <cell r="Q115" t="str">
            <v>NULL</v>
          </cell>
          <cell r="R115" t="str">
            <v>NULL</v>
          </cell>
          <cell r="S115" t="str">
            <v>NULL</v>
          </cell>
          <cell r="T115" t="str">
            <v>NULL</v>
          </cell>
          <cell r="U115" t="str">
            <v>NULL</v>
          </cell>
          <cell r="V115" t="str">
            <v>NULL</v>
          </cell>
          <cell r="W115" t="str">
            <v>NULL</v>
          </cell>
          <cell r="X115" t="str">
            <v>Yes</v>
          </cell>
          <cell r="Y115" t="str">
            <v>NULL</v>
          </cell>
          <cell r="Z115" t="str">
            <v>NULL</v>
          </cell>
          <cell r="AB115">
            <v>115</v>
          </cell>
          <cell r="AD115">
            <v>2</v>
          </cell>
          <cell r="AE115" t="str">
            <v>NULL</v>
          </cell>
          <cell r="AF115">
            <v>2</v>
          </cell>
          <cell r="AG115">
            <v>2</v>
          </cell>
          <cell r="AH115" t="str">
            <v>NULL</v>
          </cell>
          <cell r="AI115">
            <v>2</v>
          </cell>
          <cell r="AJ115" t="str">
            <v>NULL</v>
          </cell>
          <cell r="AK115" t="str">
            <v>NULL</v>
          </cell>
          <cell r="AL115" t="str">
            <v>NULL</v>
          </cell>
        </row>
        <row r="116">
          <cell r="A116">
            <v>104445</v>
          </cell>
          <cell r="B116">
            <v>3402049</v>
          </cell>
          <cell r="C116" t="str">
            <v>Blacklow Brow Primary School</v>
          </cell>
          <cell r="D116" t="str">
            <v>North West</v>
          </cell>
          <cell r="E116" t="str">
            <v>North West</v>
          </cell>
          <cell r="F116" t="str">
            <v>Knowsley</v>
          </cell>
          <cell r="G116" t="str">
            <v>Knowsley</v>
          </cell>
          <cell r="H116" t="str">
            <v>L36 5XW</v>
          </cell>
          <cell r="I116" t="str">
            <v>Community School</v>
          </cell>
          <cell r="J116" t="str">
            <v>Primary</v>
          </cell>
          <cell r="K116" t="str">
            <v>Does not have a sixth form</v>
          </cell>
          <cell r="L116">
            <v>10002591</v>
          </cell>
          <cell r="M116">
            <v>42297</v>
          </cell>
          <cell r="N116">
            <v>42297</v>
          </cell>
          <cell r="O116" t="str">
            <v>S8 No Formal Designation Visit</v>
          </cell>
          <cell r="P116" t="str">
            <v>Schools - S5</v>
          </cell>
          <cell r="Q116" t="str">
            <v>NULL</v>
          </cell>
          <cell r="R116">
            <v>4</v>
          </cell>
          <cell r="S116" t="str">
            <v>SM</v>
          </cell>
          <cell r="T116">
            <v>4</v>
          </cell>
          <cell r="U116">
            <v>4</v>
          </cell>
          <cell r="V116">
            <v>3</v>
          </cell>
          <cell r="W116">
            <v>4</v>
          </cell>
          <cell r="X116" t="str">
            <v>Yes</v>
          </cell>
          <cell r="Y116">
            <v>3</v>
          </cell>
          <cell r="Z116" t="str">
            <v>NULL</v>
          </cell>
          <cell r="AB116">
            <v>250</v>
          </cell>
          <cell r="AD116">
            <v>1</v>
          </cell>
          <cell r="AE116" t="str">
            <v>NULL</v>
          </cell>
          <cell r="AF116">
            <v>1</v>
          </cell>
          <cell r="AG116">
            <v>1</v>
          </cell>
          <cell r="AH116" t="str">
            <v>NULL</v>
          </cell>
          <cell r="AI116">
            <v>1</v>
          </cell>
          <cell r="AJ116" t="str">
            <v>NULL</v>
          </cell>
          <cell r="AK116">
            <v>1</v>
          </cell>
          <cell r="AL116">
            <v>9</v>
          </cell>
        </row>
        <row r="117">
          <cell r="A117">
            <v>104506</v>
          </cell>
          <cell r="B117">
            <v>3411005</v>
          </cell>
          <cell r="C117" t="str">
            <v>Ellergreen Nursery School and Childcare Centre</v>
          </cell>
          <cell r="D117" t="str">
            <v>North West</v>
          </cell>
          <cell r="E117" t="str">
            <v>North West</v>
          </cell>
          <cell r="F117" t="str">
            <v>Liverpool</v>
          </cell>
          <cell r="G117" t="str">
            <v>Liverpool, West Derby</v>
          </cell>
          <cell r="H117" t="str">
            <v>L11 2RY</v>
          </cell>
          <cell r="I117" t="str">
            <v>LA Nursery School</v>
          </cell>
          <cell r="J117" t="str">
            <v>Nursery</v>
          </cell>
          <cell r="K117" t="str">
            <v>Not applicable</v>
          </cell>
          <cell r="L117">
            <v>10001122</v>
          </cell>
          <cell r="M117">
            <v>42340</v>
          </cell>
          <cell r="N117">
            <v>42341</v>
          </cell>
          <cell r="O117" t="str">
            <v>Maintained Academy and School Short inspection</v>
          </cell>
          <cell r="P117" t="str">
            <v>Schools - S5</v>
          </cell>
          <cell r="Q117" t="str">
            <v>NULL</v>
          </cell>
          <cell r="R117">
            <v>1</v>
          </cell>
          <cell r="S117" t="str">
            <v>NULL</v>
          </cell>
          <cell r="T117">
            <v>1</v>
          </cell>
          <cell r="U117">
            <v>1</v>
          </cell>
          <cell r="V117">
            <v>1</v>
          </cell>
          <cell r="W117">
            <v>1</v>
          </cell>
          <cell r="X117" t="str">
            <v>Yes</v>
          </cell>
          <cell r="Y117" t="str">
            <v>NULL</v>
          </cell>
          <cell r="Z117" t="str">
            <v>NULL</v>
          </cell>
          <cell r="AB117">
            <v>83</v>
          </cell>
          <cell r="AD117">
            <v>2</v>
          </cell>
          <cell r="AE117" t="str">
            <v>NULL</v>
          </cell>
          <cell r="AF117">
            <v>2</v>
          </cell>
          <cell r="AG117">
            <v>2</v>
          </cell>
          <cell r="AH117" t="str">
            <v>NULL</v>
          </cell>
          <cell r="AI117">
            <v>2</v>
          </cell>
          <cell r="AJ117" t="str">
            <v>NULL</v>
          </cell>
          <cell r="AK117" t="str">
            <v>NULL</v>
          </cell>
          <cell r="AL117" t="str">
            <v>NULL</v>
          </cell>
        </row>
        <row r="118">
          <cell r="A118">
            <v>104530</v>
          </cell>
          <cell r="B118">
            <v>3412039</v>
          </cell>
          <cell r="C118" t="str">
            <v>Corinthian Community Primary School</v>
          </cell>
          <cell r="D118" t="str">
            <v>North West</v>
          </cell>
          <cell r="E118" t="str">
            <v>North West</v>
          </cell>
          <cell r="F118" t="str">
            <v>Liverpool</v>
          </cell>
          <cell r="G118" t="str">
            <v>Liverpool, Wavertree</v>
          </cell>
          <cell r="H118" t="str">
            <v>L13 6SH</v>
          </cell>
          <cell r="I118" t="str">
            <v>Community School</v>
          </cell>
          <cell r="J118" t="str">
            <v>Primary</v>
          </cell>
          <cell r="K118" t="str">
            <v>Does not have a sixth form</v>
          </cell>
          <cell r="L118">
            <v>10002223</v>
          </cell>
          <cell r="M118">
            <v>42297</v>
          </cell>
          <cell r="N118">
            <v>42298</v>
          </cell>
          <cell r="O118" t="str">
            <v>Requires Improvement S5 Reinspection Visit 1</v>
          </cell>
          <cell r="P118" t="str">
            <v>Schools - S5</v>
          </cell>
          <cell r="Q118" t="str">
            <v>NULL</v>
          </cell>
          <cell r="R118">
            <v>2</v>
          </cell>
          <cell r="S118" t="str">
            <v>NULL</v>
          </cell>
          <cell r="T118">
            <v>2</v>
          </cell>
          <cell r="U118">
            <v>2</v>
          </cell>
          <cell r="V118">
            <v>2</v>
          </cell>
          <cell r="W118">
            <v>2</v>
          </cell>
          <cell r="X118" t="str">
            <v>Yes</v>
          </cell>
          <cell r="Y118">
            <v>2</v>
          </cell>
          <cell r="Z118" t="str">
            <v>NULL</v>
          </cell>
          <cell r="AB118">
            <v>441</v>
          </cell>
          <cell r="AD118">
            <v>3</v>
          </cell>
          <cell r="AE118" t="str">
            <v>NULL</v>
          </cell>
          <cell r="AF118">
            <v>3</v>
          </cell>
          <cell r="AG118">
            <v>3</v>
          </cell>
          <cell r="AH118" t="str">
            <v>NULL</v>
          </cell>
          <cell r="AI118">
            <v>3</v>
          </cell>
          <cell r="AJ118" t="str">
            <v>NULL</v>
          </cell>
          <cell r="AK118" t="str">
            <v>NULL</v>
          </cell>
          <cell r="AL118" t="str">
            <v>NULL</v>
          </cell>
        </row>
        <row r="119">
          <cell r="A119">
            <v>104632</v>
          </cell>
          <cell r="B119">
            <v>3413511</v>
          </cell>
          <cell r="C119" t="str">
            <v>Our Lady and St Swithin's Catholic Primary School</v>
          </cell>
          <cell r="D119" t="str">
            <v>North West</v>
          </cell>
          <cell r="E119" t="str">
            <v>North West</v>
          </cell>
          <cell r="F119" t="str">
            <v>Liverpool</v>
          </cell>
          <cell r="G119" t="str">
            <v>Liverpool, West Derby</v>
          </cell>
          <cell r="H119" t="str">
            <v>L11 0BQ</v>
          </cell>
          <cell r="I119" t="str">
            <v>Voluntary Aided School</v>
          </cell>
          <cell r="J119" t="str">
            <v>Primary</v>
          </cell>
          <cell r="K119" t="str">
            <v>Does not have a sixth form</v>
          </cell>
          <cell r="L119">
            <v>10005419</v>
          </cell>
          <cell r="M119">
            <v>42346</v>
          </cell>
          <cell r="N119">
            <v>42347</v>
          </cell>
          <cell r="O119" t="str">
            <v>Schools into Special Measures Visit 5</v>
          </cell>
          <cell r="P119" t="str">
            <v>Schools - S5</v>
          </cell>
          <cell r="Q119" t="str">
            <v>NULL</v>
          </cell>
          <cell r="R119">
            <v>3</v>
          </cell>
          <cell r="S119" t="str">
            <v>NULL</v>
          </cell>
          <cell r="T119">
            <v>3</v>
          </cell>
          <cell r="U119">
            <v>3</v>
          </cell>
          <cell r="V119">
            <v>2</v>
          </cell>
          <cell r="W119">
            <v>2</v>
          </cell>
          <cell r="X119" t="str">
            <v>Yes</v>
          </cell>
          <cell r="Y119">
            <v>2</v>
          </cell>
          <cell r="Z119" t="str">
            <v>NULL</v>
          </cell>
          <cell r="AB119">
            <v>228</v>
          </cell>
          <cell r="AD119">
            <v>4</v>
          </cell>
          <cell r="AE119" t="str">
            <v>NULL</v>
          </cell>
          <cell r="AF119">
            <v>4</v>
          </cell>
          <cell r="AG119">
            <v>4</v>
          </cell>
          <cell r="AH119" t="str">
            <v>NULL</v>
          </cell>
          <cell r="AI119">
            <v>4</v>
          </cell>
          <cell r="AJ119" t="str">
            <v>NULL</v>
          </cell>
          <cell r="AK119" t="str">
            <v>NULL</v>
          </cell>
          <cell r="AL119" t="str">
            <v>NULL</v>
          </cell>
        </row>
        <row r="120">
          <cell r="A120">
            <v>104688</v>
          </cell>
          <cell r="B120">
            <v>3414404</v>
          </cell>
          <cell r="C120" t="str">
            <v>Holly Lodge Girls' College</v>
          </cell>
          <cell r="D120" t="str">
            <v>North West</v>
          </cell>
          <cell r="E120" t="str">
            <v>North West</v>
          </cell>
          <cell r="F120" t="str">
            <v>Liverpool</v>
          </cell>
          <cell r="G120" t="str">
            <v>Liverpool, West Derby</v>
          </cell>
          <cell r="H120" t="str">
            <v>L12 7LE</v>
          </cell>
          <cell r="I120" t="str">
            <v>Community School</v>
          </cell>
          <cell r="J120" t="str">
            <v>Secondary</v>
          </cell>
          <cell r="K120" t="str">
            <v>Has a sixth form</v>
          </cell>
          <cell r="L120">
            <v>10006758</v>
          </cell>
          <cell r="M120">
            <v>42339</v>
          </cell>
          <cell r="N120">
            <v>42339</v>
          </cell>
          <cell r="O120" t="str">
            <v>Requires Improvement monitoring Visit 1</v>
          </cell>
          <cell r="P120" t="str">
            <v>Schools - S8</v>
          </cell>
          <cell r="Q120" t="str">
            <v>NULL</v>
          </cell>
          <cell r="R120" t="str">
            <v>NULL</v>
          </cell>
          <cell r="S120" t="str">
            <v>NULL</v>
          </cell>
          <cell r="T120" t="str">
            <v>NULL</v>
          </cell>
          <cell r="U120" t="str">
            <v>NULL</v>
          </cell>
          <cell r="V120" t="str">
            <v>NULL</v>
          </cell>
          <cell r="W120" t="str">
            <v>NULL</v>
          </cell>
          <cell r="X120" t="str">
            <v>NULL</v>
          </cell>
          <cell r="Y120" t="str">
            <v>NULL</v>
          </cell>
          <cell r="Z120" t="str">
            <v>NULL</v>
          </cell>
          <cell r="AB120">
            <v>750</v>
          </cell>
          <cell r="AD120">
            <v>3</v>
          </cell>
          <cell r="AE120" t="str">
            <v>NULL</v>
          </cell>
          <cell r="AF120">
            <v>3</v>
          </cell>
          <cell r="AG120">
            <v>3</v>
          </cell>
          <cell r="AH120" t="str">
            <v>NULL</v>
          </cell>
          <cell r="AI120">
            <v>3</v>
          </cell>
          <cell r="AJ120" t="str">
            <v>NULL</v>
          </cell>
          <cell r="AK120">
            <v>9</v>
          </cell>
          <cell r="AL120">
            <v>2</v>
          </cell>
        </row>
        <row r="121">
          <cell r="A121">
            <v>104717</v>
          </cell>
          <cell r="B121">
            <v>3414796</v>
          </cell>
          <cell r="C121" t="str">
            <v>Archbishop Beck Catholic Sports College</v>
          </cell>
          <cell r="D121" t="str">
            <v>North West</v>
          </cell>
          <cell r="E121" t="str">
            <v>North West</v>
          </cell>
          <cell r="F121" t="str">
            <v>Liverpool</v>
          </cell>
          <cell r="G121" t="str">
            <v>Liverpool, Walton</v>
          </cell>
          <cell r="H121" t="str">
            <v>L9 9AF</v>
          </cell>
          <cell r="I121" t="str">
            <v>Voluntary Aided School</v>
          </cell>
          <cell r="J121" t="str">
            <v>Secondary</v>
          </cell>
          <cell r="K121" t="str">
            <v>Has a sixth form</v>
          </cell>
          <cell r="L121">
            <v>10000959</v>
          </cell>
          <cell r="M121">
            <v>42269</v>
          </cell>
          <cell r="N121">
            <v>42269</v>
          </cell>
          <cell r="O121" t="str">
            <v>Maintained Academy and School Short inspection</v>
          </cell>
          <cell r="P121" t="str">
            <v>Schools - S5</v>
          </cell>
          <cell r="Q121" t="str">
            <v>NULL</v>
          </cell>
          <cell r="R121">
            <v>3</v>
          </cell>
          <cell r="S121" t="str">
            <v>NULL</v>
          </cell>
          <cell r="T121">
            <v>3</v>
          </cell>
          <cell r="U121">
            <v>3</v>
          </cell>
          <cell r="V121">
            <v>2</v>
          </cell>
          <cell r="W121">
            <v>2</v>
          </cell>
          <cell r="X121" t="str">
            <v>Yes</v>
          </cell>
          <cell r="Y121" t="str">
            <v>NULL</v>
          </cell>
          <cell r="Z121">
            <v>2</v>
          </cell>
          <cell r="AB121">
            <v>1169</v>
          </cell>
          <cell r="AD121">
            <v>2</v>
          </cell>
          <cell r="AE121" t="str">
            <v>NULL</v>
          </cell>
          <cell r="AF121">
            <v>2</v>
          </cell>
          <cell r="AG121">
            <v>2</v>
          </cell>
          <cell r="AH121" t="str">
            <v>NULL</v>
          </cell>
          <cell r="AI121">
            <v>2</v>
          </cell>
          <cell r="AJ121" t="str">
            <v>NULL</v>
          </cell>
          <cell r="AK121">
            <v>9</v>
          </cell>
          <cell r="AL121" t="str">
            <v>NULL</v>
          </cell>
        </row>
        <row r="122">
          <cell r="A122">
            <v>104721</v>
          </cell>
          <cell r="B122">
            <v>3415403</v>
          </cell>
          <cell r="C122" t="str">
            <v>St Hilda's Church of England High School</v>
          </cell>
          <cell r="D122" t="str">
            <v>North West</v>
          </cell>
          <cell r="E122" t="str">
            <v>North West</v>
          </cell>
          <cell r="F122" t="str">
            <v>Liverpool</v>
          </cell>
          <cell r="G122" t="str">
            <v>Liverpool, Riverside</v>
          </cell>
          <cell r="H122" t="str">
            <v>L17 3AL</v>
          </cell>
          <cell r="I122" t="str">
            <v>Voluntary Aided School</v>
          </cell>
          <cell r="J122" t="str">
            <v>Secondary</v>
          </cell>
          <cell r="K122" t="str">
            <v>Has a sixth form</v>
          </cell>
          <cell r="L122">
            <v>10005573</v>
          </cell>
          <cell r="M122">
            <v>42332</v>
          </cell>
          <cell r="N122">
            <v>42332</v>
          </cell>
          <cell r="O122" t="str">
            <v>Maintained Academy and School Short inspection</v>
          </cell>
          <cell r="P122" t="str">
            <v>Schools - Short inspection</v>
          </cell>
          <cell r="Q122" t="str">
            <v>NULL</v>
          </cell>
          <cell r="R122" t="str">
            <v>NULL</v>
          </cell>
          <cell r="S122" t="str">
            <v>NULL</v>
          </cell>
          <cell r="T122" t="str">
            <v>NULL</v>
          </cell>
          <cell r="U122" t="str">
            <v>NULL</v>
          </cell>
          <cell r="V122" t="str">
            <v>NULL</v>
          </cell>
          <cell r="W122" t="str">
            <v>NULL</v>
          </cell>
          <cell r="X122" t="str">
            <v>Yes</v>
          </cell>
          <cell r="Y122" t="str">
            <v>NULL</v>
          </cell>
          <cell r="Z122" t="str">
            <v>NULL</v>
          </cell>
          <cell r="AB122">
            <v>784</v>
          </cell>
          <cell r="AD122">
            <v>2</v>
          </cell>
          <cell r="AE122" t="str">
            <v>NULL</v>
          </cell>
          <cell r="AF122">
            <v>2</v>
          </cell>
          <cell r="AG122">
            <v>2</v>
          </cell>
          <cell r="AH122" t="str">
            <v>NULL</v>
          </cell>
          <cell r="AI122">
            <v>2</v>
          </cell>
          <cell r="AJ122" t="str">
            <v>NULL</v>
          </cell>
          <cell r="AK122">
            <v>9</v>
          </cell>
          <cell r="AL122" t="str">
            <v>NULL</v>
          </cell>
        </row>
        <row r="123">
          <cell r="A123">
            <v>104834</v>
          </cell>
          <cell r="B123">
            <v>3424714</v>
          </cell>
          <cell r="C123" t="str">
            <v>De La Salle School</v>
          </cell>
          <cell r="D123" t="str">
            <v>North West</v>
          </cell>
          <cell r="E123" t="str">
            <v>North West</v>
          </cell>
          <cell r="F123" t="str">
            <v>St Helens</v>
          </cell>
          <cell r="G123" t="str">
            <v>St Helens South and Whiston</v>
          </cell>
          <cell r="H123" t="str">
            <v>WA10 4QH</v>
          </cell>
          <cell r="I123" t="str">
            <v>Voluntary Aided School</v>
          </cell>
          <cell r="J123" t="str">
            <v>Secondary</v>
          </cell>
          <cell r="K123" t="str">
            <v>Does not have a sixth form</v>
          </cell>
          <cell r="L123">
            <v>10004118</v>
          </cell>
          <cell r="M123">
            <v>42346</v>
          </cell>
          <cell r="N123">
            <v>42347</v>
          </cell>
          <cell r="O123" t="str">
            <v>Schools into Special Measures Visit 3</v>
          </cell>
          <cell r="P123" t="str">
            <v>Schools - S8</v>
          </cell>
          <cell r="Q123" t="str">
            <v>NULL</v>
          </cell>
          <cell r="R123" t="str">
            <v>NULL</v>
          </cell>
          <cell r="S123" t="str">
            <v>NULL</v>
          </cell>
          <cell r="T123" t="str">
            <v>NULL</v>
          </cell>
          <cell r="U123" t="str">
            <v>NULL</v>
          </cell>
          <cell r="V123" t="str">
            <v>NULL</v>
          </cell>
          <cell r="W123" t="str">
            <v>NULL</v>
          </cell>
          <cell r="X123" t="str">
            <v>NULL</v>
          </cell>
          <cell r="Y123" t="str">
            <v>NULL</v>
          </cell>
          <cell r="Z123" t="str">
            <v>NULL</v>
          </cell>
          <cell r="AB123">
            <v>1198</v>
          </cell>
          <cell r="AD123">
            <v>4</v>
          </cell>
          <cell r="AE123" t="str">
            <v>NULL</v>
          </cell>
          <cell r="AF123">
            <v>4</v>
          </cell>
          <cell r="AG123">
            <v>4</v>
          </cell>
          <cell r="AH123" t="str">
            <v>NULL</v>
          </cell>
          <cell r="AI123">
            <v>4</v>
          </cell>
          <cell r="AJ123" t="str">
            <v>NULL</v>
          </cell>
          <cell r="AK123">
            <v>9</v>
          </cell>
          <cell r="AL123">
            <v>9</v>
          </cell>
        </row>
        <row r="124">
          <cell r="A124">
            <v>104864</v>
          </cell>
          <cell r="B124">
            <v>3432036</v>
          </cell>
          <cell r="C124" t="str">
            <v>Linaker Primary School</v>
          </cell>
          <cell r="D124" t="str">
            <v>North West</v>
          </cell>
          <cell r="E124" t="str">
            <v>North West</v>
          </cell>
          <cell r="F124" t="str">
            <v>Sefton</v>
          </cell>
          <cell r="G124" t="str">
            <v>Southport</v>
          </cell>
          <cell r="H124" t="str">
            <v>PR8 5DB</v>
          </cell>
          <cell r="I124" t="str">
            <v>Community School</v>
          </cell>
          <cell r="J124" t="str">
            <v>Primary</v>
          </cell>
          <cell r="K124" t="str">
            <v>Does not have a sixth form</v>
          </cell>
          <cell r="L124">
            <v>10002202</v>
          </cell>
          <cell r="M124">
            <v>42332</v>
          </cell>
          <cell r="N124">
            <v>42333</v>
          </cell>
          <cell r="O124" t="str">
            <v>Requires Improvement S5 Reinspection Visit 1</v>
          </cell>
          <cell r="P124" t="str">
            <v>Schools - S5</v>
          </cell>
          <cell r="Q124" t="str">
            <v>NULL</v>
          </cell>
          <cell r="R124">
            <v>2</v>
          </cell>
          <cell r="S124" t="str">
            <v>NULL</v>
          </cell>
          <cell r="T124">
            <v>2</v>
          </cell>
          <cell r="U124">
            <v>2</v>
          </cell>
          <cell r="V124">
            <v>2</v>
          </cell>
          <cell r="W124">
            <v>2</v>
          </cell>
          <cell r="X124" t="str">
            <v>Yes</v>
          </cell>
          <cell r="Y124">
            <v>2</v>
          </cell>
          <cell r="Z124" t="str">
            <v>NULL</v>
          </cell>
          <cell r="AB124">
            <v>495</v>
          </cell>
          <cell r="AD124">
            <v>3</v>
          </cell>
          <cell r="AE124" t="str">
            <v>NULL</v>
          </cell>
          <cell r="AF124">
            <v>3</v>
          </cell>
          <cell r="AG124">
            <v>3</v>
          </cell>
          <cell r="AH124" t="str">
            <v>NULL</v>
          </cell>
          <cell r="AI124">
            <v>3</v>
          </cell>
          <cell r="AJ124" t="str">
            <v>NULL</v>
          </cell>
          <cell r="AK124" t="str">
            <v>NULL</v>
          </cell>
          <cell r="AL124" t="str">
            <v>NULL</v>
          </cell>
        </row>
        <row r="125">
          <cell r="A125">
            <v>104865</v>
          </cell>
          <cell r="B125">
            <v>3432038</v>
          </cell>
          <cell r="C125" t="str">
            <v>Norwood Primary School</v>
          </cell>
          <cell r="D125" t="str">
            <v>North West</v>
          </cell>
          <cell r="E125" t="str">
            <v>North West</v>
          </cell>
          <cell r="F125" t="str">
            <v>Sefton</v>
          </cell>
          <cell r="G125" t="str">
            <v>Southport</v>
          </cell>
          <cell r="H125" t="str">
            <v>PR9 7DU</v>
          </cell>
          <cell r="I125" t="str">
            <v>Community School</v>
          </cell>
          <cell r="J125" t="str">
            <v>Primary</v>
          </cell>
          <cell r="K125" t="str">
            <v>Does not have a sixth form</v>
          </cell>
          <cell r="L125">
            <v>10007247</v>
          </cell>
          <cell r="M125">
            <v>42345</v>
          </cell>
          <cell r="N125">
            <v>42345</v>
          </cell>
          <cell r="O125" t="str">
            <v>Requires Improvement monitoring Visit 1</v>
          </cell>
          <cell r="P125" t="str">
            <v>Schools - S8</v>
          </cell>
          <cell r="Q125" t="str">
            <v>NULL</v>
          </cell>
          <cell r="R125" t="str">
            <v>NULL</v>
          </cell>
          <cell r="S125" t="str">
            <v>NULL</v>
          </cell>
          <cell r="T125" t="str">
            <v>NULL</v>
          </cell>
          <cell r="U125" t="str">
            <v>NULL</v>
          </cell>
          <cell r="V125" t="str">
            <v>NULL</v>
          </cell>
          <cell r="W125" t="str">
            <v>NULL</v>
          </cell>
          <cell r="X125" t="str">
            <v>NULL</v>
          </cell>
          <cell r="Y125" t="str">
            <v>NULL</v>
          </cell>
          <cell r="Z125" t="str">
            <v>NULL</v>
          </cell>
          <cell r="AB125">
            <v>423</v>
          </cell>
          <cell r="AD125">
            <v>3</v>
          </cell>
          <cell r="AE125" t="str">
            <v>NULL</v>
          </cell>
          <cell r="AF125">
            <v>3</v>
          </cell>
          <cell r="AG125">
            <v>3</v>
          </cell>
          <cell r="AH125" t="str">
            <v>NULL</v>
          </cell>
          <cell r="AI125">
            <v>3</v>
          </cell>
          <cell r="AJ125" t="str">
            <v>NULL</v>
          </cell>
          <cell r="AK125">
            <v>3</v>
          </cell>
          <cell r="AL125">
            <v>9</v>
          </cell>
        </row>
        <row r="126">
          <cell r="A126">
            <v>104871</v>
          </cell>
          <cell r="B126">
            <v>3432056</v>
          </cell>
          <cell r="C126" t="str">
            <v>Forefield Junior School</v>
          </cell>
          <cell r="D126" t="str">
            <v>North West</v>
          </cell>
          <cell r="E126" t="str">
            <v>North West</v>
          </cell>
          <cell r="F126" t="str">
            <v>Sefton</v>
          </cell>
          <cell r="G126" t="str">
            <v>Bootle</v>
          </cell>
          <cell r="H126" t="str">
            <v>L23 9TJ</v>
          </cell>
          <cell r="I126" t="str">
            <v>Community School</v>
          </cell>
          <cell r="J126" t="str">
            <v>Primary</v>
          </cell>
          <cell r="K126" t="str">
            <v>Does not have a sixth form</v>
          </cell>
          <cell r="L126">
            <v>10000747</v>
          </cell>
          <cell r="M126">
            <v>42325</v>
          </cell>
          <cell r="N126">
            <v>42325</v>
          </cell>
          <cell r="O126" t="str">
            <v>Maintained Academy and School Short inspection</v>
          </cell>
          <cell r="P126" t="str">
            <v>Schools - Short inspection</v>
          </cell>
          <cell r="Q126" t="str">
            <v>NULL</v>
          </cell>
          <cell r="R126" t="str">
            <v>NULL</v>
          </cell>
          <cell r="S126" t="str">
            <v>NULL</v>
          </cell>
          <cell r="T126" t="str">
            <v>NULL</v>
          </cell>
          <cell r="U126" t="str">
            <v>NULL</v>
          </cell>
          <cell r="V126" t="str">
            <v>NULL</v>
          </cell>
          <cell r="W126" t="str">
            <v>NULL</v>
          </cell>
          <cell r="X126" t="str">
            <v>Yes</v>
          </cell>
          <cell r="Y126" t="str">
            <v>NULL</v>
          </cell>
          <cell r="Z126" t="str">
            <v>NULL</v>
          </cell>
          <cell r="AB126">
            <v>364</v>
          </cell>
          <cell r="AD126">
            <v>2</v>
          </cell>
          <cell r="AE126" t="str">
            <v>NULL</v>
          </cell>
          <cell r="AF126">
            <v>2</v>
          </cell>
          <cell r="AG126">
            <v>2</v>
          </cell>
          <cell r="AH126" t="str">
            <v>NULL</v>
          </cell>
          <cell r="AI126">
            <v>2</v>
          </cell>
          <cell r="AJ126" t="str">
            <v>NULL</v>
          </cell>
          <cell r="AK126">
            <v>9</v>
          </cell>
          <cell r="AL126" t="str">
            <v>NULL</v>
          </cell>
        </row>
        <row r="127">
          <cell r="A127">
            <v>104885</v>
          </cell>
          <cell r="B127">
            <v>3432086</v>
          </cell>
          <cell r="C127" t="str">
            <v>Redgate Primary School</v>
          </cell>
          <cell r="D127" t="str">
            <v>North West</v>
          </cell>
          <cell r="E127" t="str">
            <v>North West</v>
          </cell>
          <cell r="F127" t="str">
            <v>Sefton</v>
          </cell>
          <cell r="G127" t="str">
            <v>Sefton Central</v>
          </cell>
          <cell r="H127" t="str">
            <v>L37 4EW</v>
          </cell>
          <cell r="I127" t="str">
            <v>Community School</v>
          </cell>
          <cell r="J127" t="str">
            <v>Primary</v>
          </cell>
          <cell r="K127" t="str">
            <v>Does not have a sixth form</v>
          </cell>
          <cell r="L127">
            <v>10002205</v>
          </cell>
          <cell r="M127">
            <v>42283</v>
          </cell>
          <cell r="N127">
            <v>42284</v>
          </cell>
          <cell r="O127" t="str">
            <v>Requires Improvement S5 Reinspection Visit 1</v>
          </cell>
          <cell r="P127" t="str">
            <v>Schools - S5</v>
          </cell>
          <cell r="Q127" t="str">
            <v>NULL</v>
          </cell>
          <cell r="R127">
            <v>3</v>
          </cell>
          <cell r="S127" t="str">
            <v>NULL</v>
          </cell>
          <cell r="T127">
            <v>3</v>
          </cell>
          <cell r="U127">
            <v>3</v>
          </cell>
          <cell r="V127">
            <v>2</v>
          </cell>
          <cell r="W127">
            <v>3</v>
          </cell>
          <cell r="X127" t="str">
            <v>Yes</v>
          </cell>
          <cell r="Y127">
            <v>3</v>
          </cell>
          <cell r="Z127" t="str">
            <v>NULL</v>
          </cell>
          <cell r="AB127">
            <v>163</v>
          </cell>
          <cell r="AD127">
            <v>3</v>
          </cell>
          <cell r="AE127" t="str">
            <v>NULL</v>
          </cell>
          <cell r="AF127">
            <v>3</v>
          </cell>
          <cell r="AG127">
            <v>3</v>
          </cell>
          <cell r="AH127" t="str">
            <v>NULL</v>
          </cell>
          <cell r="AI127">
            <v>3</v>
          </cell>
          <cell r="AJ127" t="str">
            <v>NULL</v>
          </cell>
          <cell r="AK127" t="str">
            <v>NULL</v>
          </cell>
          <cell r="AL127" t="str">
            <v>NULL</v>
          </cell>
        </row>
        <row r="128">
          <cell r="A128">
            <v>104935</v>
          </cell>
          <cell r="B128">
            <v>3433366</v>
          </cell>
          <cell r="C128" t="str">
            <v>Our Lady Queen of Peace Catholic Primary School</v>
          </cell>
          <cell r="D128" t="str">
            <v>North West</v>
          </cell>
          <cell r="E128" t="str">
            <v>North West</v>
          </cell>
          <cell r="F128" t="str">
            <v>Sefton</v>
          </cell>
          <cell r="G128" t="str">
            <v>Bootle</v>
          </cell>
          <cell r="H128" t="str">
            <v>L21 0EP</v>
          </cell>
          <cell r="I128" t="str">
            <v>Voluntary Aided School</v>
          </cell>
          <cell r="J128" t="str">
            <v>Primary</v>
          </cell>
          <cell r="K128" t="str">
            <v>Does not have a sixth form</v>
          </cell>
          <cell r="L128">
            <v>10000558</v>
          </cell>
          <cell r="M128">
            <v>42332</v>
          </cell>
          <cell r="N128">
            <v>42333</v>
          </cell>
          <cell r="O128" t="str">
            <v>Maintained Academy and School Short inspection</v>
          </cell>
          <cell r="P128" t="str">
            <v>Schools - S5</v>
          </cell>
          <cell r="Q128" t="str">
            <v>NULL</v>
          </cell>
          <cell r="R128">
            <v>2</v>
          </cell>
          <cell r="S128" t="str">
            <v>NULL</v>
          </cell>
          <cell r="T128">
            <v>2</v>
          </cell>
          <cell r="U128">
            <v>2</v>
          </cell>
          <cell r="V128">
            <v>2</v>
          </cell>
          <cell r="W128">
            <v>2</v>
          </cell>
          <cell r="X128" t="str">
            <v>Yes</v>
          </cell>
          <cell r="Y128">
            <v>2</v>
          </cell>
          <cell r="Z128" t="str">
            <v>NULL</v>
          </cell>
          <cell r="AB128">
            <v>115</v>
          </cell>
          <cell r="AD128">
            <v>2</v>
          </cell>
          <cell r="AE128" t="str">
            <v>NULL</v>
          </cell>
          <cell r="AF128">
            <v>2</v>
          </cell>
          <cell r="AG128">
            <v>2</v>
          </cell>
          <cell r="AH128" t="str">
            <v>NULL</v>
          </cell>
          <cell r="AI128">
            <v>2</v>
          </cell>
          <cell r="AJ128" t="str">
            <v>NULL</v>
          </cell>
          <cell r="AK128">
            <v>8</v>
          </cell>
          <cell r="AL128" t="str">
            <v>NULL</v>
          </cell>
        </row>
        <row r="129">
          <cell r="A129">
            <v>104963</v>
          </cell>
          <cell r="B129">
            <v>3434625</v>
          </cell>
          <cell r="C129" t="str">
            <v>St Ambrose Barlow Catholic College</v>
          </cell>
          <cell r="D129" t="str">
            <v>North West</v>
          </cell>
          <cell r="E129" t="str">
            <v>North West</v>
          </cell>
          <cell r="F129" t="str">
            <v>Sefton</v>
          </cell>
          <cell r="G129" t="str">
            <v>Bootle</v>
          </cell>
          <cell r="H129" t="str">
            <v>L30 7PQ</v>
          </cell>
          <cell r="I129" t="str">
            <v>Voluntary Aided School</v>
          </cell>
          <cell r="J129" t="str">
            <v>Secondary</v>
          </cell>
          <cell r="K129" t="str">
            <v>Does not have a sixth form</v>
          </cell>
          <cell r="L129">
            <v>10007255</v>
          </cell>
          <cell r="M129">
            <v>42331</v>
          </cell>
          <cell r="N129">
            <v>42331</v>
          </cell>
          <cell r="O129" t="str">
            <v>Requires Improvement monitoring Visit 1</v>
          </cell>
          <cell r="P129" t="str">
            <v>Schools - S8</v>
          </cell>
          <cell r="Q129" t="str">
            <v>NULL</v>
          </cell>
          <cell r="R129" t="str">
            <v>NULL</v>
          </cell>
          <cell r="S129" t="str">
            <v>NULL</v>
          </cell>
          <cell r="T129" t="str">
            <v>NULL</v>
          </cell>
          <cell r="U129" t="str">
            <v>NULL</v>
          </cell>
          <cell r="V129" t="str">
            <v>NULL</v>
          </cell>
          <cell r="W129" t="str">
            <v>NULL</v>
          </cell>
          <cell r="X129" t="str">
            <v>NULL</v>
          </cell>
          <cell r="Y129" t="str">
            <v>NULL</v>
          </cell>
          <cell r="Z129" t="str">
            <v>NULL</v>
          </cell>
          <cell r="AB129">
            <v>382</v>
          </cell>
          <cell r="AD129">
            <v>3</v>
          </cell>
          <cell r="AE129" t="str">
            <v>NULL</v>
          </cell>
          <cell r="AF129">
            <v>3</v>
          </cell>
          <cell r="AG129">
            <v>3</v>
          </cell>
          <cell r="AH129" t="str">
            <v>NULL</v>
          </cell>
          <cell r="AI129">
            <v>3</v>
          </cell>
          <cell r="AJ129" t="str">
            <v>NULL</v>
          </cell>
          <cell r="AK129">
            <v>9</v>
          </cell>
          <cell r="AL129">
            <v>9</v>
          </cell>
        </row>
        <row r="130">
          <cell r="A130">
            <v>104964</v>
          </cell>
          <cell r="B130">
            <v>3434800</v>
          </cell>
          <cell r="C130" t="str">
            <v>Christ The King Catholic High School and Sixth Form Centre</v>
          </cell>
          <cell r="D130" t="str">
            <v>North West</v>
          </cell>
          <cell r="E130" t="str">
            <v>North West</v>
          </cell>
          <cell r="F130" t="str">
            <v>Sefton</v>
          </cell>
          <cell r="G130" t="str">
            <v>Southport</v>
          </cell>
          <cell r="H130" t="str">
            <v>PR8 4EX</v>
          </cell>
          <cell r="I130" t="str">
            <v>Voluntary Aided School</v>
          </cell>
          <cell r="J130" t="str">
            <v>Secondary</v>
          </cell>
          <cell r="K130" t="str">
            <v>Has a sixth form</v>
          </cell>
          <cell r="L130">
            <v>10002201</v>
          </cell>
          <cell r="M130">
            <v>42319</v>
          </cell>
          <cell r="N130">
            <v>42320</v>
          </cell>
          <cell r="O130" t="str">
            <v>Requires Improvement S5 Reinspection Visit 1</v>
          </cell>
          <cell r="P130" t="str">
            <v>Schools - S5</v>
          </cell>
          <cell r="Q130" t="str">
            <v>NULL</v>
          </cell>
          <cell r="R130">
            <v>3</v>
          </cell>
          <cell r="S130" t="str">
            <v>NULL</v>
          </cell>
          <cell r="T130">
            <v>3</v>
          </cell>
          <cell r="U130">
            <v>3</v>
          </cell>
          <cell r="V130">
            <v>2</v>
          </cell>
          <cell r="W130">
            <v>2</v>
          </cell>
          <cell r="X130" t="str">
            <v>Yes</v>
          </cell>
          <cell r="Y130" t="str">
            <v>NULL</v>
          </cell>
          <cell r="Z130">
            <v>2</v>
          </cell>
          <cell r="AB130">
            <v>1259</v>
          </cell>
          <cell r="AD130">
            <v>3</v>
          </cell>
          <cell r="AE130" t="str">
            <v>NULL</v>
          </cell>
          <cell r="AF130">
            <v>3</v>
          </cell>
          <cell r="AG130">
            <v>3</v>
          </cell>
          <cell r="AH130" t="str">
            <v>NULL</v>
          </cell>
          <cell r="AI130">
            <v>3</v>
          </cell>
          <cell r="AJ130" t="str">
            <v>NULL</v>
          </cell>
          <cell r="AK130" t="str">
            <v>NULL</v>
          </cell>
          <cell r="AL130" t="str">
            <v>NULL</v>
          </cell>
        </row>
        <row r="131">
          <cell r="A131">
            <v>105025</v>
          </cell>
          <cell r="B131">
            <v>3442224</v>
          </cell>
          <cell r="C131" t="str">
            <v>Irby Primary School</v>
          </cell>
          <cell r="D131" t="str">
            <v>North West</v>
          </cell>
          <cell r="E131" t="str">
            <v>North West</v>
          </cell>
          <cell r="F131" t="str">
            <v>Wirral</v>
          </cell>
          <cell r="G131" t="str">
            <v>Wirral West</v>
          </cell>
          <cell r="H131" t="str">
            <v>CH61 4UR</v>
          </cell>
          <cell r="I131" t="str">
            <v>Community School</v>
          </cell>
          <cell r="J131" t="str">
            <v>Primary</v>
          </cell>
          <cell r="K131" t="str">
            <v>Does not have a sixth form</v>
          </cell>
          <cell r="L131">
            <v>10001503</v>
          </cell>
          <cell r="M131">
            <v>42318</v>
          </cell>
          <cell r="N131">
            <v>42319</v>
          </cell>
          <cell r="O131" t="str">
            <v>Maintained Academy and School Short inspection</v>
          </cell>
          <cell r="P131" t="str">
            <v>Schools - S5</v>
          </cell>
          <cell r="Q131" t="str">
            <v>NULL</v>
          </cell>
          <cell r="R131">
            <v>1</v>
          </cell>
          <cell r="S131" t="str">
            <v>NULL</v>
          </cell>
          <cell r="T131">
            <v>1</v>
          </cell>
          <cell r="U131">
            <v>1</v>
          </cell>
          <cell r="V131">
            <v>1</v>
          </cell>
          <cell r="W131">
            <v>1</v>
          </cell>
          <cell r="X131" t="str">
            <v>Yes</v>
          </cell>
          <cell r="Y131">
            <v>1</v>
          </cell>
          <cell r="Z131" t="str">
            <v>NULL</v>
          </cell>
          <cell r="AB131">
            <v>217</v>
          </cell>
          <cell r="AD131">
            <v>2</v>
          </cell>
          <cell r="AE131" t="str">
            <v>NULL</v>
          </cell>
          <cell r="AF131">
            <v>2</v>
          </cell>
          <cell r="AG131">
            <v>2</v>
          </cell>
          <cell r="AH131" t="str">
            <v>NULL</v>
          </cell>
          <cell r="AI131">
            <v>2</v>
          </cell>
          <cell r="AJ131" t="str">
            <v>NULL</v>
          </cell>
          <cell r="AK131">
            <v>8</v>
          </cell>
          <cell r="AL131" t="str">
            <v>NULL</v>
          </cell>
        </row>
        <row r="132">
          <cell r="A132">
            <v>105033</v>
          </cell>
          <cell r="B132">
            <v>3442234</v>
          </cell>
          <cell r="C132" t="str">
            <v>Great Meols Primary School</v>
          </cell>
          <cell r="D132" t="str">
            <v>North West</v>
          </cell>
          <cell r="E132" t="str">
            <v>North West</v>
          </cell>
          <cell r="F132" t="str">
            <v>Wirral</v>
          </cell>
          <cell r="G132" t="str">
            <v>Wirral West</v>
          </cell>
          <cell r="H132" t="str">
            <v>CH47 7AP</v>
          </cell>
          <cell r="I132" t="str">
            <v>Community School</v>
          </cell>
          <cell r="J132" t="str">
            <v>Primary</v>
          </cell>
          <cell r="K132" t="str">
            <v>Does not have a sixth form</v>
          </cell>
          <cell r="L132">
            <v>10002590</v>
          </cell>
          <cell r="M132">
            <v>42269</v>
          </cell>
          <cell r="N132">
            <v>42269</v>
          </cell>
          <cell r="O132" t="str">
            <v>S8 No Formal Designation Visit</v>
          </cell>
          <cell r="P132" t="str">
            <v>Schools - S8</v>
          </cell>
          <cell r="Q132" t="str">
            <v>NULL</v>
          </cell>
          <cell r="R132" t="str">
            <v>NULL</v>
          </cell>
          <cell r="S132" t="str">
            <v>NULL</v>
          </cell>
          <cell r="T132" t="str">
            <v>NULL</v>
          </cell>
          <cell r="U132" t="str">
            <v>NULL</v>
          </cell>
          <cell r="V132" t="str">
            <v>NULL</v>
          </cell>
          <cell r="W132" t="str">
            <v>NULL</v>
          </cell>
          <cell r="X132" t="str">
            <v>Met</v>
          </cell>
          <cell r="Y132" t="str">
            <v>NULL</v>
          </cell>
          <cell r="Z132" t="str">
            <v>NULL</v>
          </cell>
          <cell r="AB132">
            <v>425</v>
          </cell>
          <cell r="AD132">
            <v>1</v>
          </cell>
          <cell r="AE132" t="str">
            <v>NULL</v>
          </cell>
          <cell r="AF132">
            <v>1</v>
          </cell>
          <cell r="AG132">
            <v>2</v>
          </cell>
          <cell r="AH132" t="str">
            <v>NULL</v>
          </cell>
          <cell r="AI132">
            <v>1</v>
          </cell>
          <cell r="AJ132" t="str">
            <v>NULL</v>
          </cell>
          <cell r="AK132">
            <v>2</v>
          </cell>
          <cell r="AL132">
            <v>9</v>
          </cell>
        </row>
        <row r="133">
          <cell r="A133">
            <v>105097</v>
          </cell>
          <cell r="B133">
            <v>3444018</v>
          </cell>
          <cell r="C133" t="str">
            <v>Ridgeway High School</v>
          </cell>
          <cell r="D133" t="str">
            <v>North West</v>
          </cell>
          <cell r="E133" t="str">
            <v>North West</v>
          </cell>
          <cell r="F133" t="str">
            <v>Wirral</v>
          </cell>
          <cell r="G133" t="str">
            <v>Birkenhead</v>
          </cell>
          <cell r="H133" t="str">
            <v>CH43 9EB</v>
          </cell>
          <cell r="I133" t="str">
            <v>Foundation School</v>
          </cell>
          <cell r="J133" t="str">
            <v>Secondary</v>
          </cell>
          <cell r="K133" t="str">
            <v>Does not have a sixth form</v>
          </cell>
          <cell r="L133">
            <v>10006829</v>
          </cell>
          <cell r="M133">
            <v>42277</v>
          </cell>
          <cell r="N133">
            <v>42277</v>
          </cell>
          <cell r="O133" t="str">
            <v>Section 8 Inspection due to Parental Complaint</v>
          </cell>
          <cell r="P133" t="str">
            <v>Schools - S8</v>
          </cell>
          <cell r="Q133" t="str">
            <v>NULL</v>
          </cell>
          <cell r="R133" t="str">
            <v>NULL</v>
          </cell>
          <cell r="S133" t="str">
            <v>NULL</v>
          </cell>
          <cell r="T133" t="str">
            <v>NULL</v>
          </cell>
          <cell r="U133" t="str">
            <v>NULL</v>
          </cell>
          <cell r="V133" t="str">
            <v>NULL</v>
          </cell>
          <cell r="W133" t="str">
            <v>NULL</v>
          </cell>
          <cell r="X133" t="str">
            <v>Met</v>
          </cell>
          <cell r="Y133" t="str">
            <v>NULL</v>
          </cell>
          <cell r="Z133" t="str">
            <v>NULL</v>
          </cell>
          <cell r="AB133">
            <v>639</v>
          </cell>
          <cell r="AD133">
            <v>2</v>
          </cell>
          <cell r="AE133" t="str">
            <v>NULL</v>
          </cell>
          <cell r="AF133">
            <v>2</v>
          </cell>
          <cell r="AG133">
            <v>2</v>
          </cell>
          <cell r="AH133" t="str">
            <v>NULL</v>
          </cell>
          <cell r="AI133">
            <v>2</v>
          </cell>
          <cell r="AJ133" t="str">
            <v>NULL</v>
          </cell>
          <cell r="AK133" t="str">
            <v>NULL</v>
          </cell>
          <cell r="AL133" t="str">
            <v>NULL</v>
          </cell>
        </row>
        <row r="134">
          <cell r="A134">
            <v>105150</v>
          </cell>
          <cell r="B134">
            <v>3502005</v>
          </cell>
          <cell r="C134" t="str">
            <v>Castle Hill Primary School</v>
          </cell>
          <cell r="D134" t="str">
            <v>North West</v>
          </cell>
          <cell r="E134" t="str">
            <v>North West</v>
          </cell>
          <cell r="F134" t="str">
            <v>Bolton</v>
          </cell>
          <cell r="G134" t="str">
            <v>Bolton North East</v>
          </cell>
          <cell r="H134" t="str">
            <v>BL2 2JT</v>
          </cell>
          <cell r="I134" t="str">
            <v>Community School</v>
          </cell>
          <cell r="J134" t="str">
            <v>Primary</v>
          </cell>
          <cell r="K134" t="str">
            <v>Does not have a sixth form</v>
          </cell>
          <cell r="L134">
            <v>10002276</v>
          </cell>
          <cell r="M134">
            <v>42325</v>
          </cell>
          <cell r="N134">
            <v>42326</v>
          </cell>
          <cell r="O134" t="str">
            <v>Requires Improvement S5 Reinspection Visit 1</v>
          </cell>
          <cell r="P134" t="str">
            <v>Schools - S5</v>
          </cell>
          <cell r="Q134" t="str">
            <v>NULL</v>
          </cell>
          <cell r="R134">
            <v>2</v>
          </cell>
          <cell r="S134" t="str">
            <v>NULL</v>
          </cell>
          <cell r="T134">
            <v>2</v>
          </cell>
          <cell r="U134">
            <v>2</v>
          </cell>
          <cell r="V134">
            <v>2</v>
          </cell>
          <cell r="W134">
            <v>2</v>
          </cell>
          <cell r="X134" t="str">
            <v>Yes</v>
          </cell>
          <cell r="Y134">
            <v>2</v>
          </cell>
          <cell r="Z134" t="str">
            <v>NULL</v>
          </cell>
          <cell r="AB134">
            <v>220</v>
          </cell>
          <cell r="AD134">
            <v>3</v>
          </cell>
          <cell r="AE134" t="str">
            <v>NULL</v>
          </cell>
          <cell r="AF134">
            <v>3</v>
          </cell>
          <cell r="AG134">
            <v>3</v>
          </cell>
          <cell r="AH134" t="str">
            <v>NULL</v>
          </cell>
          <cell r="AI134">
            <v>3</v>
          </cell>
          <cell r="AJ134" t="str">
            <v>NULL</v>
          </cell>
          <cell r="AK134" t="str">
            <v>NULL</v>
          </cell>
          <cell r="AL134" t="str">
            <v>NULL</v>
          </cell>
        </row>
        <row r="135">
          <cell r="A135">
            <v>105192</v>
          </cell>
          <cell r="B135">
            <v>3502068</v>
          </cell>
          <cell r="C135" t="str">
            <v>Egerton Primary School</v>
          </cell>
          <cell r="D135" t="str">
            <v>North West</v>
          </cell>
          <cell r="E135" t="str">
            <v>North West</v>
          </cell>
          <cell r="F135" t="str">
            <v>Bolton</v>
          </cell>
          <cell r="G135" t="str">
            <v>Bolton North East</v>
          </cell>
          <cell r="H135" t="str">
            <v>BL7 9RE</v>
          </cell>
          <cell r="I135" t="str">
            <v>Community School</v>
          </cell>
          <cell r="J135" t="str">
            <v>Primary</v>
          </cell>
          <cell r="K135" t="str">
            <v>Does not have a sixth form</v>
          </cell>
          <cell r="L135">
            <v>10002596</v>
          </cell>
          <cell r="M135">
            <v>42290</v>
          </cell>
          <cell r="N135">
            <v>42290</v>
          </cell>
          <cell r="O135" t="str">
            <v>S8 No Formal Designation Visit</v>
          </cell>
          <cell r="P135" t="str">
            <v>Schools - S8</v>
          </cell>
          <cell r="Q135" t="str">
            <v>NULL</v>
          </cell>
          <cell r="R135" t="str">
            <v>NULL</v>
          </cell>
          <cell r="S135" t="str">
            <v>NULL</v>
          </cell>
          <cell r="T135" t="str">
            <v>NULL</v>
          </cell>
          <cell r="U135" t="str">
            <v>NULL</v>
          </cell>
          <cell r="V135" t="str">
            <v>NULL</v>
          </cell>
          <cell r="W135" t="str">
            <v>NULL</v>
          </cell>
          <cell r="X135" t="str">
            <v>Met</v>
          </cell>
          <cell r="Y135" t="str">
            <v>NULL</v>
          </cell>
          <cell r="Z135" t="str">
            <v>NULL</v>
          </cell>
          <cell r="AB135">
            <v>214</v>
          </cell>
          <cell r="AD135">
            <v>1</v>
          </cell>
          <cell r="AE135" t="str">
            <v>NULL</v>
          </cell>
          <cell r="AF135">
            <v>1</v>
          </cell>
          <cell r="AG135">
            <v>1</v>
          </cell>
          <cell r="AH135" t="str">
            <v>NULL</v>
          </cell>
          <cell r="AI135">
            <v>1</v>
          </cell>
          <cell r="AJ135" t="str">
            <v>NULL</v>
          </cell>
          <cell r="AK135">
            <v>2</v>
          </cell>
          <cell r="AL135">
            <v>9</v>
          </cell>
        </row>
        <row r="136">
          <cell r="A136">
            <v>105225</v>
          </cell>
          <cell r="B136">
            <v>3503328</v>
          </cell>
          <cell r="C136" t="str">
            <v>St Peter and St Paul RC Primary School</v>
          </cell>
          <cell r="D136" t="str">
            <v>North West</v>
          </cell>
          <cell r="E136" t="str">
            <v>North West</v>
          </cell>
          <cell r="F136" t="str">
            <v>Bolton</v>
          </cell>
          <cell r="G136" t="str">
            <v>Bolton South East</v>
          </cell>
          <cell r="H136" t="str">
            <v>BL3 6HP</v>
          </cell>
          <cell r="I136" t="str">
            <v>Voluntary Aided School</v>
          </cell>
          <cell r="J136" t="str">
            <v>Primary</v>
          </cell>
          <cell r="K136" t="str">
            <v>Does not have a sixth form</v>
          </cell>
          <cell r="L136">
            <v>10001504</v>
          </cell>
          <cell r="M136">
            <v>42353</v>
          </cell>
          <cell r="N136">
            <v>42353</v>
          </cell>
          <cell r="O136" t="str">
            <v>Maintained Academy and School Short inspection</v>
          </cell>
          <cell r="P136" t="str">
            <v>Schools - Short inspection</v>
          </cell>
          <cell r="Q136" t="str">
            <v>NULL</v>
          </cell>
          <cell r="R136" t="str">
            <v>NULL</v>
          </cell>
          <cell r="S136" t="str">
            <v>NULL</v>
          </cell>
          <cell r="T136" t="str">
            <v>NULL</v>
          </cell>
          <cell r="U136" t="str">
            <v>NULL</v>
          </cell>
          <cell r="V136" t="str">
            <v>NULL</v>
          </cell>
          <cell r="W136" t="str">
            <v>NULL</v>
          </cell>
          <cell r="X136" t="str">
            <v>Yes</v>
          </cell>
          <cell r="Y136" t="str">
            <v>NULL</v>
          </cell>
          <cell r="Z136" t="str">
            <v>NULL</v>
          </cell>
          <cell r="AB136">
            <v>239</v>
          </cell>
          <cell r="AD136">
            <v>2</v>
          </cell>
          <cell r="AE136" t="str">
            <v>NULL</v>
          </cell>
          <cell r="AF136">
            <v>2</v>
          </cell>
          <cell r="AG136">
            <v>2</v>
          </cell>
          <cell r="AH136" t="str">
            <v>NULL</v>
          </cell>
          <cell r="AI136">
            <v>2</v>
          </cell>
          <cell r="AJ136" t="str">
            <v>NULL</v>
          </cell>
          <cell r="AK136">
            <v>8</v>
          </cell>
          <cell r="AL136" t="str">
            <v>NULL</v>
          </cell>
        </row>
        <row r="137">
          <cell r="A137">
            <v>105252</v>
          </cell>
          <cell r="B137">
            <v>3504031</v>
          </cell>
          <cell r="C137" t="str">
            <v>Westhoughton High School</v>
          </cell>
          <cell r="D137" t="str">
            <v>North West</v>
          </cell>
          <cell r="E137" t="str">
            <v>North West</v>
          </cell>
          <cell r="F137" t="str">
            <v>Bolton</v>
          </cell>
          <cell r="G137" t="str">
            <v>Bolton West</v>
          </cell>
          <cell r="H137" t="str">
            <v>BL5 3BZ</v>
          </cell>
          <cell r="I137" t="str">
            <v>Community School</v>
          </cell>
          <cell r="J137" t="str">
            <v>Secondary</v>
          </cell>
          <cell r="K137" t="str">
            <v>Does not have a sixth form</v>
          </cell>
          <cell r="L137">
            <v>10002281</v>
          </cell>
          <cell r="M137">
            <v>42297</v>
          </cell>
          <cell r="N137">
            <v>42298</v>
          </cell>
          <cell r="O137" t="str">
            <v>Requires Improvement S5 Reinspection Visit 1</v>
          </cell>
          <cell r="P137" t="str">
            <v>Schools - S5</v>
          </cell>
          <cell r="Q137" t="str">
            <v>NULL</v>
          </cell>
          <cell r="R137">
            <v>2</v>
          </cell>
          <cell r="S137" t="str">
            <v>NULL</v>
          </cell>
          <cell r="T137">
            <v>2</v>
          </cell>
          <cell r="U137">
            <v>2</v>
          </cell>
          <cell r="V137">
            <v>1</v>
          </cell>
          <cell r="W137">
            <v>2</v>
          </cell>
          <cell r="X137" t="str">
            <v>Yes</v>
          </cell>
          <cell r="Y137" t="str">
            <v>NULL</v>
          </cell>
          <cell r="Z137" t="str">
            <v>NULL</v>
          </cell>
          <cell r="AB137">
            <v>869</v>
          </cell>
          <cell r="AD137">
            <v>3</v>
          </cell>
          <cell r="AE137" t="str">
            <v>NULL</v>
          </cell>
          <cell r="AF137">
            <v>3</v>
          </cell>
          <cell r="AG137">
            <v>3</v>
          </cell>
          <cell r="AH137" t="str">
            <v>NULL</v>
          </cell>
          <cell r="AI137">
            <v>3</v>
          </cell>
          <cell r="AJ137" t="str">
            <v>NULL</v>
          </cell>
          <cell r="AK137" t="str">
            <v>NULL</v>
          </cell>
          <cell r="AL137" t="str">
            <v>NULL</v>
          </cell>
        </row>
        <row r="138">
          <cell r="A138">
            <v>105257</v>
          </cell>
          <cell r="B138">
            <v>3504046</v>
          </cell>
          <cell r="C138" t="str">
            <v>Harper Green School</v>
          </cell>
          <cell r="D138" t="str">
            <v>North West</v>
          </cell>
          <cell r="E138" t="str">
            <v>North West</v>
          </cell>
          <cell r="F138" t="str">
            <v>Bolton</v>
          </cell>
          <cell r="G138" t="str">
            <v>Bolton South East</v>
          </cell>
          <cell r="H138" t="str">
            <v>BL4 0DH</v>
          </cell>
          <cell r="I138" t="str">
            <v>Community School</v>
          </cell>
          <cell r="J138" t="str">
            <v>Secondary</v>
          </cell>
          <cell r="K138" t="str">
            <v>Does not have a sixth form</v>
          </cell>
          <cell r="L138">
            <v>10002278</v>
          </cell>
          <cell r="M138">
            <v>42283</v>
          </cell>
          <cell r="N138">
            <v>42284</v>
          </cell>
          <cell r="O138" t="str">
            <v>Requires Improvement S5 Reinspection Visit 1</v>
          </cell>
          <cell r="P138" t="str">
            <v>Schools - S5</v>
          </cell>
          <cell r="Q138" t="str">
            <v>NULL</v>
          </cell>
          <cell r="R138">
            <v>3</v>
          </cell>
          <cell r="S138" t="str">
            <v>NULL</v>
          </cell>
          <cell r="T138">
            <v>3</v>
          </cell>
          <cell r="U138">
            <v>3</v>
          </cell>
          <cell r="V138">
            <v>2</v>
          </cell>
          <cell r="W138">
            <v>3</v>
          </cell>
          <cell r="X138" t="str">
            <v>Yes</v>
          </cell>
          <cell r="Y138" t="str">
            <v>NULL</v>
          </cell>
          <cell r="Z138" t="str">
            <v>NULL</v>
          </cell>
          <cell r="AB138">
            <v>1317</v>
          </cell>
          <cell r="AD138">
            <v>3</v>
          </cell>
          <cell r="AE138" t="str">
            <v>NULL</v>
          </cell>
          <cell r="AF138">
            <v>3</v>
          </cell>
          <cell r="AG138">
            <v>3</v>
          </cell>
          <cell r="AH138" t="str">
            <v>NULL</v>
          </cell>
          <cell r="AI138">
            <v>3</v>
          </cell>
          <cell r="AJ138" t="str">
            <v>NULL</v>
          </cell>
          <cell r="AK138" t="str">
            <v>NULL</v>
          </cell>
          <cell r="AL138" t="str">
            <v>NULL</v>
          </cell>
        </row>
        <row r="139">
          <cell r="A139">
            <v>105264</v>
          </cell>
          <cell r="B139">
            <v>3504612</v>
          </cell>
          <cell r="C139" t="str">
            <v>Thornleigh Salesian College</v>
          </cell>
          <cell r="D139" t="str">
            <v>North West</v>
          </cell>
          <cell r="E139" t="str">
            <v>North West</v>
          </cell>
          <cell r="F139" t="str">
            <v>Bolton</v>
          </cell>
          <cell r="G139" t="str">
            <v>Bolton North East</v>
          </cell>
          <cell r="H139" t="str">
            <v>BL1 6PQ</v>
          </cell>
          <cell r="I139" t="str">
            <v>Voluntary Aided School</v>
          </cell>
          <cell r="J139" t="str">
            <v>Secondary</v>
          </cell>
          <cell r="K139" t="str">
            <v>Has a sixth form</v>
          </cell>
          <cell r="L139">
            <v>10001090</v>
          </cell>
          <cell r="M139">
            <v>42353</v>
          </cell>
          <cell r="N139">
            <v>42353</v>
          </cell>
          <cell r="O139" t="str">
            <v>Maintained Academy and School Short inspection</v>
          </cell>
          <cell r="P139" t="str">
            <v>Schools - Short inspection</v>
          </cell>
          <cell r="Q139" t="str">
            <v>NULL</v>
          </cell>
          <cell r="R139" t="str">
            <v>NULL</v>
          </cell>
          <cell r="S139" t="str">
            <v>NULL</v>
          </cell>
          <cell r="T139" t="str">
            <v>NULL</v>
          </cell>
          <cell r="U139" t="str">
            <v>NULL</v>
          </cell>
          <cell r="V139" t="str">
            <v>NULL</v>
          </cell>
          <cell r="W139" t="str">
            <v>NULL</v>
          </cell>
          <cell r="X139" t="str">
            <v>Yes</v>
          </cell>
          <cell r="Y139" t="str">
            <v>NULL</v>
          </cell>
          <cell r="Z139" t="str">
            <v>NULL</v>
          </cell>
          <cell r="AB139">
            <v>1418</v>
          </cell>
          <cell r="AD139">
            <v>2</v>
          </cell>
          <cell r="AE139" t="str">
            <v>NULL</v>
          </cell>
          <cell r="AF139">
            <v>2</v>
          </cell>
          <cell r="AG139">
            <v>2</v>
          </cell>
          <cell r="AH139" t="str">
            <v>NULL</v>
          </cell>
          <cell r="AI139">
            <v>2</v>
          </cell>
          <cell r="AJ139" t="str">
            <v>NULL</v>
          </cell>
          <cell r="AK139">
            <v>9</v>
          </cell>
          <cell r="AL139">
            <v>3</v>
          </cell>
        </row>
        <row r="140">
          <cell r="A140">
            <v>105338</v>
          </cell>
          <cell r="B140">
            <v>3513330</v>
          </cell>
          <cell r="C140" t="str">
            <v>Emmanuel Holcombe Church of England Primary School</v>
          </cell>
          <cell r="D140" t="str">
            <v>North West</v>
          </cell>
          <cell r="E140" t="str">
            <v>North West</v>
          </cell>
          <cell r="F140" t="str">
            <v>Bury</v>
          </cell>
          <cell r="G140" t="str">
            <v>Bury North</v>
          </cell>
          <cell r="H140" t="str">
            <v>BL8 4PA</v>
          </cell>
          <cell r="I140" t="str">
            <v>Voluntary Aided School</v>
          </cell>
          <cell r="J140" t="str">
            <v>Primary</v>
          </cell>
          <cell r="K140" t="str">
            <v>Does not have a sixth form</v>
          </cell>
          <cell r="L140">
            <v>10002274</v>
          </cell>
          <cell r="M140">
            <v>42270</v>
          </cell>
          <cell r="N140">
            <v>42271</v>
          </cell>
          <cell r="O140" t="str">
            <v>Requires Improvement S5 Reinspection Visit 1</v>
          </cell>
          <cell r="P140" t="str">
            <v>Schools - S5</v>
          </cell>
          <cell r="Q140" t="str">
            <v>NULL</v>
          </cell>
          <cell r="R140">
            <v>3</v>
          </cell>
          <cell r="S140" t="str">
            <v>NULL</v>
          </cell>
          <cell r="T140">
            <v>3</v>
          </cell>
          <cell r="U140">
            <v>3</v>
          </cell>
          <cell r="V140">
            <v>2</v>
          </cell>
          <cell r="W140">
            <v>3</v>
          </cell>
          <cell r="X140" t="str">
            <v>Yes</v>
          </cell>
          <cell r="Y140">
            <v>3</v>
          </cell>
          <cell r="Z140" t="str">
            <v>NULL</v>
          </cell>
          <cell r="AB140">
            <v>97</v>
          </cell>
          <cell r="AD140">
            <v>3</v>
          </cell>
          <cell r="AE140" t="str">
            <v>NULL</v>
          </cell>
          <cell r="AF140">
            <v>3</v>
          </cell>
          <cell r="AG140">
            <v>3</v>
          </cell>
          <cell r="AH140" t="str">
            <v>NULL</v>
          </cell>
          <cell r="AI140">
            <v>3</v>
          </cell>
          <cell r="AJ140" t="str">
            <v>NULL</v>
          </cell>
          <cell r="AK140" t="str">
            <v>NULL</v>
          </cell>
          <cell r="AL140" t="str">
            <v>NULL</v>
          </cell>
        </row>
        <row r="141">
          <cell r="A141">
            <v>105353</v>
          </cell>
          <cell r="B141">
            <v>3513350</v>
          </cell>
          <cell r="C141" t="str">
            <v>St Mary's Roman Catholic Primary School, Radcliffe</v>
          </cell>
          <cell r="D141" t="str">
            <v>North West</v>
          </cell>
          <cell r="E141" t="str">
            <v>North West</v>
          </cell>
          <cell r="F141" t="str">
            <v>Bury</v>
          </cell>
          <cell r="G141" t="str">
            <v>Bury South</v>
          </cell>
          <cell r="H141" t="str">
            <v>M26 4DG</v>
          </cell>
          <cell r="I141" t="str">
            <v>Voluntary Aided School</v>
          </cell>
          <cell r="J141" t="str">
            <v>Primary</v>
          </cell>
          <cell r="K141" t="str">
            <v>Does not have a sixth form</v>
          </cell>
          <cell r="L141">
            <v>10006762</v>
          </cell>
          <cell r="M141">
            <v>42328</v>
          </cell>
          <cell r="N141">
            <v>42328</v>
          </cell>
          <cell r="O141" t="str">
            <v>Requires Improvement monitoring Visit 1</v>
          </cell>
          <cell r="P141" t="str">
            <v>Schools - S8</v>
          </cell>
          <cell r="Q141" t="str">
            <v>NULL</v>
          </cell>
          <cell r="R141" t="str">
            <v>NULL</v>
          </cell>
          <cell r="S141" t="str">
            <v>NULL</v>
          </cell>
          <cell r="T141" t="str">
            <v>NULL</v>
          </cell>
          <cell r="U141" t="str">
            <v>NULL</v>
          </cell>
          <cell r="V141" t="str">
            <v>NULL</v>
          </cell>
          <cell r="W141" t="str">
            <v>NULL</v>
          </cell>
          <cell r="X141" t="str">
            <v>NULL</v>
          </cell>
          <cell r="Y141" t="str">
            <v>NULL</v>
          </cell>
          <cell r="Z141" t="str">
            <v>NULL</v>
          </cell>
          <cell r="AB141">
            <v>448</v>
          </cell>
          <cell r="AD141">
            <v>3</v>
          </cell>
          <cell r="AE141" t="str">
            <v>NULL</v>
          </cell>
          <cell r="AF141">
            <v>3</v>
          </cell>
          <cell r="AG141">
            <v>3</v>
          </cell>
          <cell r="AH141" t="str">
            <v>NULL</v>
          </cell>
          <cell r="AI141">
            <v>3</v>
          </cell>
          <cell r="AJ141" t="str">
            <v>NULL</v>
          </cell>
          <cell r="AK141">
            <v>2</v>
          </cell>
          <cell r="AL141">
            <v>9</v>
          </cell>
        </row>
        <row r="142">
          <cell r="A142">
            <v>105357</v>
          </cell>
          <cell r="B142">
            <v>3514020</v>
          </cell>
          <cell r="C142" t="str">
            <v>Tottington High School</v>
          </cell>
          <cell r="D142" t="str">
            <v>North West</v>
          </cell>
          <cell r="E142" t="str">
            <v>North West</v>
          </cell>
          <cell r="F142" t="str">
            <v>Bury</v>
          </cell>
          <cell r="G142" t="str">
            <v>Bury North</v>
          </cell>
          <cell r="H142" t="str">
            <v>BL8 3LY</v>
          </cell>
          <cell r="I142" t="str">
            <v>Community School</v>
          </cell>
          <cell r="J142" t="str">
            <v>Secondary</v>
          </cell>
          <cell r="K142" t="str">
            <v>Does not have a sixth form</v>
          </cell>
          <cell r="L142">
            <v>10000745</v>
          </cell>
          <cell r="M142">
            <v>42311</v>
          </cell>
          <cell r="N142">
            <v>42311</v>
          </cell>
          <cell r="O142" t="str">
            <v>Maintained Academy and School Short inspection</v>
          </cell>
          <cell r="P142" t="str">
            <v>Schools - Short inspection</v>
          </cell>
          <cell r="Q142" t="str">
            <v>NULL</v>
          </cell>
          <cell r="R142" t="str">
            <v>NULL</v>
          </cell>
          <cell r="S142" t="str">
            <v>NULL</v>
          </cell>
          <cell r="T142" t="str">
            <v>NULL</v>
          </cell>
          <cell r="U142" t="str">
            <v>NULL</v>
          </cell>
          <cell r="V142" t="str">
            <v>NULL</v>
          </cell>
          <cell r="W142" t="str">
            <v>NULL</v>
          </cell>
          <cell r="X142" t="str">
            <v>Yes</v>
          </cell>
          <cell r="Y142" t="str">
            <v>NULL</v>
          </cell>
          <cell r="Z142" t="str">
            <v>NULL</v>
          </cell>
          <cell r="AB142">
            <v>864</v>
          </cell>
          <cell r="AD142">
            <v>2</v>
          </cell>
          <cell r="AE142" t="str">
            <v>NULL</v>
          </cell>
          <cell r="AF142">
            <v>2</v>
          </cell>
          <cell r="AG142">
            <v>2</v>
          </cell>
          <cell r="AH142" t="str">
            <v>NULL</v>
          </cell>
          <cell r="AI142">
            <v>2</v>
          </cell>
          <cell r="AJ142" t="str">
            <v>NULL</v>
          </cell>
          <cell r="AK142">
            <v>9</v>
          </cell>
          <cell r="AL142" t="str">
            <v>NULL</v>
          </cell>
        </row>
        <row r="143">
          <cell r="A143">
            <v>105468</v>
          </cell>
          <cell r="B143">
            <v>3522300</v>
          </cell>
          <cell r="C143" t="str">
            <v>Peel Hall Primary School</v>
          </cell>
          <cell r="D143" t="str">
            <v>North West</v>
          </cell>
          <cell r="E143" t="str">
            <v>North West</v>
          </cell>
          <cell r="F143" t="str">
            <v>Manchester</v>
          </cell>
          <cell r="G143" t="str">
            <v>Wythenshawe and Sale East</v>
          </cell>
          <cell r="H143" t="str">
            <v>M22 5AU</v>
          </cell>
          <cell r="I143" t="str">
            <v>Community School</v>
          </cell>
          <cell r="J143" t="str">
            <v>Primary</v>
          </cell>
          <cell r="K143" t="str">
            <v>Does not have a sixth form</v>
          </cell>
          <cell r="L143">
            <v>10002914</v>
          </cell>
          <cell r="M143">
            <v>42346</v>
          </cell>
          <cell r="N143">
            <v>42346</v>
          </cell>
          <cell r="O143" t="str">
            <v>Maintained Academy and School Short inspection</v>
          </cell>
          <cell r="P143" t="str">
            <v>Schools - Short inspection</v>
          </cell>
          <cell r="Q143" t="str">
            <v>NULL</v>
          </cell>
          <cell r="R143" t="str">
            <v>NULL</v>
          </cell>
          <cell r="S143" t="str">
            <v>NULL</v>
          </cell>
          <cell r="T143" t="str">
            <v>NULL</v>
          </cell>
          <cell r="U143" t="str">
            <v>NULL</v>
          </cell>
          <cell r="V143" t="str">
            <v>NULL</v>
          </cell>
          <cell r="W143" t="str">
            <v>NULL</v>
          </cell>
          <cell r="X143" t="str">
            <v>Yes</v>
          </cell>
          <cell r="Y143" t="str">
            <v>NULL</v>
          </cell>
          <cell r="Z143" t="str">
            <v>NULL</v>
          </cell>
          <cell r="AB143">
            <v>253</v>
          </cell>
          <cell r="AD143">
            <v>2</v>
          </cell>
          <cell r="AE143" t="str">
            <v>NULL</v>
          </cell>
          <cell r="AF143">
            <v>2</v>
          </cell>
          <cell r="AG143">
            <v>2</v>
          </cell>
          <cell r="AH143" t="str">
            <v>NULL</v>
          </cell>
          <cell r="AI143">
            <v>2</v>
          </cell>
          <cell r="AJ143" t="str">
            <v>NULL</v>
          </cell>
          <cell r="AK143">
            <v>8</v>
          </cell>
          <cell r="AL143" t="str">
            <v>NULL</v>
          </cell>
        </row>
        <row r="144">
          <cell r="A144">
            <v>105486</v>
          </cell>
          <cell r="B144">
            <v>3522327</v>
          </cell>
          <cell r="C144" t="str">
            <v>Crumpsall Lane Primary School</v>
          </cell>
          <cell r="D144" t="str">
            <v>North West</v>
          </cell>
          <cell r="E144" t="str">
            <v>North West</v>
          </cell>
          <cell r="F144" t="str">
            <v>Manchester</v>
          </cell>
          <cell r="G144" t="str">
            <v>Blackley and Broughton</v>
          </cell>
          <cell r="H144" t="str">
            <v>M8 5SR</v>
          </cell>
          <cell r="I144" t="str">
            <v>Community School</v>
          </cell>
          <cell r="J144" t="str">
            <v>Primary</v>
          </cell>
          <cell r="K144" t="str">
            <v>Does not have a sixth form</v>
          </cell>
          <cell r="L144">
            <v>10006761</v>
          </cell>
          <cell r="M144">
            <v>42331</v>
          </cell>
          <cell r="N144">
            <v>42331</v>
          </cell>
          <cell r="O144" t="str">
            <v>Requires Improvement monitoring Visit 1</v>
          </cell>
          <cell r="P144" t="str">
            <v>Schools - S8</v>
          </cell>
          <cell r="Q144" t="str">
            <v>NULL</v>
          </cell>
          <cell r="R144" t="str">
            <v>NULL</v>
          </cell>
          <cell r="S144" t="str">
            <v>NULL</v>
          </cell>
          <cell r="T144" t="str">
            <v>NULL</v>
          </cell>
          <cell r="U144" t="str">
            <v>NULL</v>
          </cell>
          <cell r="V144" t="str">
            <v>NULL</v>
          </cell>
          <cell r="W144" t="str">
            <v>NULL</v>
          </cell>
          <cell r="X144" t="str">
            <v>NULL</v>
          </cell>
          <cell r="Y144" t="str">
            <v>NULL</v>
          </cell>
          <cell r="Z144" t="str">
            <v>NULL</v>
          </cell>
          <cell r="AB144">
            <v>454</v>
          </cell>
          <cell r="AD144">
            <v>3</v>
          </cell>
          <cell r="AE144" t="str">
            <v>NULL</v>
          </cell>
          <cell r="AF144">
            <v>3</v>
          </cell>
          <cell r="AG144">
            <v>3</v>
          </cell>
          <cell r="AH144" t="str">
            <v>NULL</v>
          </cell>
          <cell r="AI144">
            <v>3</v>
          </cell>
          <cell r="AJ144" t="str">
            <v>NULL</v>
          </cell>
          <cell r="AK144">
            <v>3</v>
          </cell>
          <cell r="AL144">
            <v>9</v>
          </cell>
        </row>
        <row r="145">
          <cell r="A145">
            <v>105529</v>
          </cell>
          <cell r="B145">
            <v>3523445</v>
          </cell>
          <cell r="C145" t="str">
            <v>St Francis RC Primary School</v>
          </cell>
          <cell r="D145" t="str">
            <v>North West</v>
          </cell>
          <cell r="E145" t="str">
            <v>North West</v>
          </cell>
          <cell r="F145" t="str">
            <v>Manchester</v>
          </cell>
          <cell r="G145" t="str">
            <v>Manchester, Gorton</v>
          </cell>
          <cell r="H145" t="str">
            <v>M12 5LZ</v>
          </cell>
          <cell r="I145" t="str">
            <v>Voluntary Aided School</v>
          </cell>
          <cell r="J145" t="str">
            <v>Primary</v>
          </cell>
          <cell r="K145" t="str">
            <v>Does not have a sixth form</v>
          </cell>
          <cell r="L145">
            <v>10002583</v>
          </cell>
          <cell r="M145">
            <v>42332</v>
          </cell>
          <cell r="N145">
            <v>42332</v>
          </cell>
          <cell r="O145" t="str">
            <v>S8 No Formal Designation Visit</v>
          </cell>
          <cell r="P145" t="str">
            <v>Schools - S8</v>
          </cell>
          <cell r="Q145" t="str">
            <v>NULL</v>
          </cell>
          <cell r="R145" t="str">
            <v>NULL</v>
          </cell>
          <cell r="S145" t="str">
            <v>NULL</v>
          </cell>
          <cell r="T145" t="str">
            <v>NULL</v>
          </cell>
          <cell r="U145" t="str">
            <v>NULL</v>
          </cell>
          <cell r="V145" t="str">
            <v>NULL</v>
          </cell>
          <cell r="W145" t="str">
            <v>NULL</v>
          </cell>
          <cell r="X145" t="str">
            <v>Met</v>
          </cell>
          <cell r="Y145" t="str">
            <v>NULL</v>
          </cell>
          <cell r="Z145" t="str">
            <v>NULL</v>
          </cell>
          <cell r="AB145">
            <v>258</v>
          </cell>
          <cell r="AD145">
            <v>1</v>
          </cell>
          <cell r="AE145" t="str">
            <v>NULL</v>
          </cell>
          <cell r="AF145">
            <v>1</v>
          </cell>
          <cell r="AG145">
            <v>2</v>
          </cell>
          <cell r="AH145" t="str">
            <v>NULL</v>
          </cell>
          <cell r="AI145">
            <v>1</v>
          </cell>
          <cell r="AJ145" t="str">
            <v>NULL</v>
          </cell>
          <cell r="AK145">
            <v>2</v>
          </cell>
          <cell r="AL145">
            <v>9</v>
          </cell>
        </row>
        <row r="146">
          <cell r="A146">
            <v>105549</v>
          </cell>
          <cell r="B146">
            <v>3523492</v>
          </cell>
          <cell r="C146" t="str">
            <v>St Wilfrid's CofE Aided Primary School Northenden</v>
          </cell>
          <cell r="D146" t="str">
            <v>North West</v>
          </cell>
          <cell r="E146" t="str">
            <v>North West</v>
          </cell>
          <cell r="F146" t="str">
            <v>Manchester</v>
          </cell>
          <cell r="G146" t="str">
            <v>Wythenshawe and Sale East</v>
          </cell>
          <cell r="H146" t="str">
            <v>M22 4NR</v>
          </cell>
          <cell r="I146" t="str">
            <v>Voluntary Aided School</v>
          </cell>
          <cell r="J146" t="str">
            <v>Primary</v>
          </cell>
          <cell r="K146" t="str">
            <v>Does not have a sixth form</v>
          </cell>
          <cell r="L146">
            <v>10006714</v>
          </cell>
          <cell r="M146">
            <v>42353</v>
          </cell>
          <cell r="N146">
            <v>42354</v>
          </cell>
          <cell r="O146" t="str">
            <v>Schools into Special Measures Visit 1</v>
          </cell>
          <cell r="P146" t="str">
            <v>Schools - S8</v>
          </cell>
          <cell r="Q146" t="str">
            <v>NULL</v>
          </cell>
          <cell r="R146" t="str">
            <v>NULL</v>
          </cell>
          <cell r="S146" t="str">
            <v>NULL</v>
          </cell>
          <cell r="T146" t="str">
            <v>NULL</v>
          </cell>
          <cell r="U146" t="str">
            <v>NULL</v>
          </cell>
          <cell r="V146" t="str">
            <v>NULL</v>
          </cell>
          <cell r="W146" t="str">
            <v>NULL</v>
          </cell>
          <cell r="X146" t="str">
            <v>NULL</v>
          </cell>
          <cell r="Y146" t="str">
            <v>NULL</v>
          </cell>
          <cell r="Z146" t="str">
            <v>NULL</v>
          </cell>
          <cell r="AB146">
            <v>320</v>
          </cell>
          <cell r="AD146">
            <v>4</v>
          </cell>
          <cell r="AE146" t="str">
            <v>NULL</v>
          </cell>
          <cell r="AF146">
            <v>4</v>
          </cell>
          <cell r="AG146">
            <v>4</v>
          </cell>
          <cell r="AH146" t="str">
            <v>NULL</v>
          </cell>
          <cell r="AI146">
            <v>4</v>
          </cell>
          <cell r="AJ146" t="str">
            <v>NULL</v>
          </cell>
          <cell r="AK146">
            <v>4</v>
          </cell>
          <cell r="AL146">
            <v>9</v>
          </cell>
        </row>
        <row r="147">
          <cell r="A147">
            <v>105560</v>
          </cell>
          <cell r="B147">
            <v>3524271</v>
          </cell>
          <cell r="C147" t="str">
            <v>Abraham Moss Community School</v>
          </cell>
          <cell r="D147" t="str">
            <v>North West</v>
          </cell>
          <cell r="E147" t="str">
            <v>North West</v>
          </cell>
          <cell r="F147" t="str">
            <v>Manchester</v>
          </cell>
          <cell r="G147" t="str">
            <v>Blackley and Broughton</v>
          </cell>
          <cell r="H147" t="str">
            <v>M8 5UF</v>
          </cell>
          <cell r="I147" t="str">
            <v>Community School</v>
          </cell>
          <cell r="J147" t="str">
            <v>All Through</v>
          </cell>
          <cell r="K147" t="str">
            <v>Does not have a sixth form</v>
          </cell>
          <cell r="L147">
            <v>10008956</v>
          </cell>
          <cell r="M147">
            <v>42339</v>
          </cell>
          <cell r="N147">
            <v>42340</v>
          </cell>
          <cell r="O147" t="str">
            <v>Requires Improvement S5 Reinspection Visit 1</v>
          </cell>
          <cell r="P147" t="str">
            <v>Schools - S5</v>
          </cell>
          <cell r="Q147" t="str">
            <v>NULL</v>
          </cell>
          <cell r="R147">
            <v>3</v>
          </cell>
          <cell r="S147" t="str">
            <v>NULL</v>
          </cell>
          <cell r="T147">
            <v>3</v>
          </cell>
          <cell r="U147">
            <v>3</v>
          </cell>
          <cell r="V147">
            <v>3</v>
          </cell>
          <cell r="W147">
            <v>3</v>
          </cell>
          <cell r="X147" t="str">
            <v>Yes</v>
          </cell>
          <cell r="Y147">
            <v>2</v>
          </cell>
          <cell r="Z147" t="str">
            <v>NULL</v>
          </cell>
          <cell r="AB147">
            <v>1542</v>
          </cell>
          <cell r="AD147">
            <v>3</v>
          </cell>
          <cell r="AE147" t="str">
            <v>NULL</v>
          </cell>
          <cell r="AF147">
            <v>3</v>
          </cell>
          <cell r="AG147">
            <v>3</v>
          </cell>
          <cell r="AH147" t="str">
            <v>NULL</v>
          </cell>
          <cell r="AI147">
            <v>3</v>
          </cell>
          <cell r="AJ147" t="str">
            <v>NULL</v>
          </cell>
          <cell r="AK147" t="str">
            <v>NULL</v>
          </cell>
          <cell r="AL147" t="str">
            <v>NULL</v>
          </cell>
        </row>
        <row r="148">
          <cell r="A148">
            <v>105577</v>
          </cell>
          <cell r="B148">
            <v>3524762</v>
          </cell>
          <cell r="C148" t="str">
            <v>St Matthew's RC High School</v>
          </cell>
          <cell r="D148" t="str">
            <v>North West</v>
          </cell>
          <cell r="E148" t="str">
            <v>North West</v>
          </cell>
          <cell r="F148" t="str">
            <v>Manchester</v>
          </cell>
          <cell r="G148" t="str">
            <v>Blackley and Broughton</v>
          </cell>
          <cell r="H148" t="str">
            <v>M40 0EW</v>
          </cell>
          <cell r="I148" t="str">
            <v>Voluntary Aided School</v>
          </cell>
          <cell r="J148" t="str">
            <v>Secondary</v>
          </cell>
          <cell r="K148" t="str">
            <v>Does not have a sixth form</v>
          </cell>
          <cell r="L148">
            <v>10000494</v>
          </cell>
          <cell r="M148">
            <v>42269</v>
          </cell>
          <cell r="N148">
            <v>42270</v>
          </cell>
          <cell r="O148" t="str">
            <v>Maintained Academy and School Short inspection</v>
          </cell>
          <cell r="P148" t="str">
            <v>Schools - S5</v>
          </cell>
          <cell r="Q148" t="str">
            <v>NULL</v>
          </cell>
          <cell r="R148">
            <v>3</v>
          </cell>
          <cell r="S148" t="str">
            <v>NULL</v>
          </cell>
          <cell r="T148">
            <v>3</v>
          </cell>
          <cell r="U148">
            <v>3</v>
          </cell>
          <cell r="V148">
            <v>3</v>
          </cell>
          <cell r="W148">
            <v>3</v>
          </cell>
          <cell r="X148" t="str">
            <v>Yes</v>
          </cell>
          <cell r="Y148" t="str">
            <v>NULL</v>
          </cell>
          <cell r="Z148" t="str">
            <v>NULL</v>
          </cell>
          <cell r="AB148">
            <v>1117</v>
          </cell>
          <cell r="AD148">
            <v>2</v>
          </cell>
          <cell r="AE148" t="str">
            <v>NULL</v>
          </cell>
          <cell r="AF148">
            <v>2</v>
          </cell>
          <cell r="AG148">
            <v>2</v>
          </cell>
          <cell r="AH148" t="str">
            <v>NULL</v>
          </cell>
          <cell r="AI148">
            <v>1</v>
          </cell>
          <cell r="AJ148" t="str">
            <v>NULL</v>
          </cell>
          <cell r="AK148" t="str">
            <v>NULL</v>
          </cell>
          <cell r="AL148" t="str">
            <v>NULL</v>
          </cell>
        </row>
        <row r="149">
          <cell r="A149">
            <v>105584</v>
          </cell>
          <cell r="B149">
            <v>3525200</v>
          </cell>
          <cell r="C149" t="str">
            <v>St Kentigern's RC Primary</v>
          </cell>
          <cell r="D149" t="str">
            <v>North West</v>
          </cell>
          <cell r="E149" t="str">
            <v>North West</v>
          </cell>
          <cell r="F149" t="str">
            <v>Manchester</v>
          </cell>
          <cell r="G149" t="str">
            <v>Manchester, Gorton</v>
          </cell>
          <cell r="H149" t="str">
            <v>M14 7ED</v>
          </cell>
          <cell r="I149" t="str">
            <v>Voluntary Aided School</v>
          </cell>
          <cell r="J149" t="str">
            <v>Primary</v>
          </cell>
          <cell r="K149" t="str">
            <v>Does not have a sixth form</v>
          </cell>
          <cell r="L149">
            <v>10001639</v>
          </cell>
          <cell r="M149">
            <v>42277</v>
          </cell>
          <cell r="N149">
            <v>42278</v>
          </cell>
          <cell r="O149" t="str">
            <v>Serious Weaknesses S5 Reinspection</v>
          </cell>
          <cell r="P149" t="str">
            <v>Schools - S5</v>
          </cell>
          <cell r="Q149" t="str">
            <v>NULL</v>
          </cell>
          <cell r="R149">
            <v>3</v>
          </cell>
          <cell r="S149" t="str">
            <v>NULL</v>
          </cell>
          <cell r="T149">
            <v>3</v>
          </cell>
          <cell r="U149">
            <v>2</v>
          </cell>
          <cell r="V149">
            <v>2</v>
          </cell>
          <cell r="W149">
            <v>2</v>
          </cell>
          <cell r="X149" t="str">
            <v>Yes</v>
          </cell>
          <cell r="Y149">
            <v>2</v>
          </cell>
          <cell r="Z149" t="str">
            <v>NULL</v>
          </cell>
          <cell r="AB149">
            <v>429</v>
          </cell>
          <cell r="AD149">
            <v>4</v>
          </cell>
          <cell r="AE149" t="str">
            <v>NULL</v>
          </cell>
          <cell r="AF149">
            <v>4</v>
          </cell>
          <cell r="AG149">
            <v>4</v>
          </cell>
          <cell r="AH149" t="str">
            <v>NULL</v>
          </cell>
          <cell r="AI149">
            <v>3</v>
          </cell>
          <cell r="AJ149" t="str">
            <v>NULL</v>
          </cell>
          <cell r="AK149" t="str">
            <v>NULL</v>
          </cell>
          <cell r="AL149" t="str">
            <v>NULL</v>
          </cell>
        </row>
        <row r="150">
          <cell r="A150">
            <v>105632</v>
          </cell>
          <cell r="B150">
            <v>3532012</v>
          </cell>
          <cell r="C150" t="str">
            <v>Lyndhurst Primary and Nursery School</v>
          </cell>
          <cell r="D150" t="str">
            <v>North West</v>
          </cell>
          <cell r="E150" t="str">
            <v>North West</v>
          </cell>
          <cell r="F150" t="str">
            <v>Oldham</v>
          </cell>
          <cell r="G150" t="str">
            <v>Oldham West and Royton</v>
          </cell>
          <cell r="H150" t="str">
            <v>OL8 4JD</v>
          </cell>
          <cell r="I150" t="str">
            <v>Community School</v>
          </cell>
          <cell r="J150" t="str">
            <v>Primary</v>
          </cell>
          <cell r="K150" t="str">
            <v>Does not have a sixth form</v>
          </cell>
          <cell r="L150">
            <v>10004031</v>
          </cell>
          <cell r="M150">
            <v>42290</v>
          </cell>
          <cell r="N150">
            <v>42291</v>
          </cell>
          <cell r="O150" t="str">
            <v>Schools into Special Measures Visit 2</v>
          </cell>
          <cell r="P150" t="str">
            <v>Schools - S8</v>
          </cell>
          <cell r="Q150" t="str">
            <v>NULL</v>
          </cell>
          <cell r="R150" t="str">
            <v>NULL</v>
          </cell>
          <cell r="S150" t="str">
            <v>NULL</v>
          </cell>
          <cell r="T150" t="str">
            <v>NULL</v>
          </cell>
          <cell r="U150" t="str">
            <v>NULL</v>
          </cell>
          <cell r="V150" t="str">
            <v>NULL</v>
          </cell>
          <cell r="W150" t="str">
            <v>NULL</v>
          </cell>
          <cell r="X150" t="str">
            <v>NULL</v>
          </cell>
          <cell r="Y150" t="str">
            <v>NULL</v>
          </cell>
          <cell r="Z150" t="str">
            <v>NULL</v>
          </cell>
          <cell r="AB150">
            <v>487</v>
          </cell>
          <cell r="AD150">
            <v>4</v>
          </cell>
          <cell r="AE150" t="str">
            <v>NULL</v>
          </cell>
          <cell r="AF150">
            <v>4</v>
          </cell>
          <cell r="AG150">
            <v>4</v>
          </cell>
          <cell r="AH150" t="str">
            <v>NULL</v>
          </cell>
          <cell r="AI150">
            <v>4</v>
          </cell>
          <cell r="AJ150" t="str">
            <v>NULL</v>
          </cell>
          <cell r="AK150">
            <v>2</v>
          </cell>
          <cell r="AL150">
            <v>9</v>
          </cell>
        </row>
        <row r="151">
          <cell r="A151">
            <v>105708</v>
          </cell>
          <cell r="B151">
            <v>3533342</v>
          </cell>
          <cell r="C151" t="str">
            <v>St Luke's CofE Primary School</v>
          </cell>
          <cell r="D151" t="str">
            <v>North West</v>
          </cell>
          <cell r="E151" t="str">
            <v>North West</v>
          </cell>
          <cell r="F151" t="str">
            <v>Oldham</v>
          </cell>
          <cell r="G151" t="str">
            <v>Oldham West and Royton</v>
          </cell>
          <cell r="H151" t="str">
            <v>OL9 9HT</v>
          </cell>
          <cell r="I151" t="str">
            <v>Voluntary Aided School</v>
          </cell>
          <cell r="J151" t="str">
            <v>Primary</v>
          </cell>
          <cell r="K151" t="str">
            <v>Does not have a sixth form</v>
          </cell>
          <cell r="L151">
            <v>10002216</v>
          </cell>
          <cell r="M151">
            <v>42347</v>
          </cell>
          <cell r="N151">
            <v>42348</v>
          </cell>
          <cell r="O151" t="str">
            <v>Requires Improvement S5 Reinspection Visit 1</v>
          </cell>
          <cell r="P151" t="str">
            <v>Schools - S5</v>
          </cell>
          <cell r="Q151" t="str">
            <v>NULL</v>
          </cell>
          <cell r="R151">
            <v>2</v>
          </cell>
          <cell r="S151" t="str">
            <v>NULL</v>
          </cell>
          <cell r="T151">
            <v>2</v>
          </cell>
          <cell r="U151">
            <v>2</v>
          </cell>
          <cell r="V151">
            <v>2</v>
          </cell>
          <cell r="W151">
            <v>2</v>
          </cell>
          <cell r="X151" t="str">
            <v>Yes</v>
          </cell>
          <cell r="Y151">
            <v>3</v>
          </cell>
          <cell r="Z151" t="str">
            <v>NULL</v>
          </cell>
          <cell r="AB151">
            <v>205</v>
          </cell>
          <cell r="AD151">
            <v>3</v>
          </cell>
          <cell r="AE151" t="str">
            <v>NULL</v>
          </cell>
          <cell r="AF151">
            <v>3</v>
          </cell>
          <cell r="AG151">
            <v>3</v>
          </cell>
          <cell r="AH151" t="str">
            <v>NULL</v>
          </cell>
          <cell r="AI151">
            <v>3</v>
          </cell>
          <cell r="AJ151" t="str">
            <v>NULL</v>
          </cell>
          <cell r="AK151" t="str">
            <v>NULL</v>
          </cell>
          <cell r="AL151" t="str">
            <v>NULL</v>
          </cell>
        </row>
        <row r="152">
          <cell r="A152">
            <v>105718</v>
          </cell>
          <cell r="B152">
            <v>3533358</v>
          </cell>
          <cell r="C152" t="str">
            <v>Corpus Christi RC Primary School</v>
          </cell>
          <cell r="D152" t="str">
            <v>North West</v>
          </cell>
          <cell r="E152" t="str">
            <v>North West</v>
          </cell>
          <cell r="F152" t="str">
            <v>Oldham</v>
          </cell>
          <cell r="G152" t="str">
            <v>Oldham West and Royton</v>
          </cell>
          <cell r="H152" t="str">
            <v>OL9 7HA</v>
          </cell>
          <cell r="I152" t="str">
            <v>Voluntary Aided School</v>
          </cell>
          <cell r="J152" t="str">
            <v>Primary</v>
          </cell>
          <cell r="K152" t="str">
            <v>Does not have a sixth form</v>
          </cell>
          <cell r="L152">
            <v>10003374</v>
          </cell>
          <cell r="M152">
            <v>42339</v>
          </cell>
          <cell r="N152">
            <v>42340</v>
          </cell>
          <cell r="O152" t="str">
            <v>Maintained Academy and School Short inspection</v>
          </cell>
          <cell r="P152" t="str">
            <v>Schools - S5</v>
          </cell>
          <cell r="Q152" t="str">
            <v>NULL</v>
          </cell>
          <cell r="R152">
            <v>1</v>
          </cell>
          <cell r="S152" t="str">
            <v>NULL</v>
          </cell>
          <cell r="T152">
            <v>1</v>
          </cell>
          <cell r="U152">
            <v>1</v>
          </cell>
          <cell r="V152">
            <v>1</v>
          </cell>
          <cell r="W152">
            <v>1</v>
          </cell>
          <cell r="X152" t="str">
            <v>Yes</v>
          </cell>
          <cell r="Y152">
            <v>2</v>
          </cell>
          <cell r="Z152" t="str">
            <v>NULL</v>
          </cell>
          <cell r="AB152">
            <v>329</v>
          </cell>
          <cell r="AD152">
            <v>2</v>
          </cell>
          <cell r="AE152" t="str">
            <v>NULL</v>
          </cell>
          <cell r="AF152">
            <v>2</v>
          </cell>
          <cell r="AG152">
            <v>2</v>
          </cell>
          <cell r="AH152" t="str">
            <v>NULL</v>
          </cell>
          <cell r="AI152">
            <v>2</v>
          </cell>
          <cell r="AJ152" t="str">
            <v>NULL</v>
          </cell>
          <cell r="AK152">
            <v>2</v>
          </cell>
          <cell r="AL152">
            <v>9</v>
          </cell>
        </row>
        <row r="153">
          <cell r="A153">
            <v>105734</v>
          </cell>
          <cell r="B153">
            <v>3534022</v>
          </cell>
          <cell r="C153" t="str">
            <v>Royton and Crompton School</v>
          </cell>
          <cell r="D153" t="str">
            <v>North West</v>
          </cell>
          <cell r="E153" t="str">
            <v>North West</v>
          </cell>
          <cell r="F153" t="str">
            <v>Oldham</v>
          </cell>
          <cell r="G153" t="str">
            <v>Oldham East and Saddleworth</v>
          </cell>
          <cell r="H153" t="str">
            <v>OL2 6NT</v>
          </cell>
          <cell r="I153" t="str">
            <v>Foundation School</v>
          </cell>
          <cell r="J153" t="str">
            <v>Secondary</v>
          </cell>
          <cell r="K153" t="str">
            <v>Does not have a sixth form</v>
          </cell>
          <cell r="L153">
            <v>10006752</v>
          </cell>
          <cell r="M153">
            <v>42327</v>
          </cell>
          <cell r="N153">
            <v>42327</v>
          </cell>
          <cell r="O153" t="str">
            <v>Requires Improvement monitoring Visit 1</v>
          </cell>
          <cell r="P153" t="str">
            <v>Schools - S8</v>
          </cell>
          <cell r="Q153" t="str">
            <v>NULL</v>
          </cell>
          <cell r="R153" t="str">
            <v>NULL</v>
          </cell>
          <cell r="S153" t="str">
            <v>NULL</v>
          </cell>
          <cell r="T153" t="str">
            <v>NULL</v>
          </cell>
          <cell r="U153" t="str">
            <v>NULL</v>
          </cell>
          <cell r="V153" t="str">
            <v>NULL</v>
          </cell>
          <cell r="W153" t="str">
            <v>NULL</v>
          </cell>
          <cell r="X153" t="str">
            <v>NULL</v>
          </cell>
          <cell r="Y153" t="str">
            <v>NULL</v>
          </cell>
          <cell r="Z153" t="str">
            <v>NULL</v>
          </cell>
          <cell r="AB153">
            <v>1155</v>
          </cell>
          <cell r="AD153">
            <v>3</v>
          </cell>
          <cell r="AE153" t="str">
            <v>NULL</v>
          </cell>
          <cell r="AF153">
            <v>3</v>
          </cell>
          <cell r="AG153">
            <v>3</v>
          </cell>
          <cell r="AH153" t="str">
            <v>NULL</v>
          </cell>
          <cell r="AI153">
            <v>3</v>
          </cell>
          <cell r="AJ153" t="str">
            <v>NULL</v>
          </cell>
          <cell r="AK153">
            <v>9</v>
          </cell>
          <cell r="AL153">
            <v>9</v>
          </cell>
        </row>
        <row r="154">
          <cell r="A154">
            <v>105735</v>
          </cell>
          <cell r="B154">
            <v>3534023</v>
          </cell>
          <cell r="C154" t="str">
            <v>Failsworth School</v>
          </cell>
          <cell r="D154" t="str">
            <v>North West</v>
          </cell>
          <cell r="E154" t="str">
            <v>North West</v>
          </cell>
          <cell r="F154" t="str">
            <v>Oldham</v>
          </cell>
          <cell r="G154" t="str">
            <v>Ashton-under-Lyne</v>
          </cell>
          <cell r="H154" t="str">
            <v>M35 9HA</v>
          </cell>
          <cell r="I154" t="str">
            <v>Foundation School</v>
          </cell>
          <cell r="J154" t="str">
            <v>Secondary</v>
          </cell>
          <cell r="K154" t="str">
            <v>Does not have a sixth form</v>
          </cell>
          <cell r="L154">
            <v>10004100</v>
          </cell>
          <cell r="M154">
            <v>42318</v>
          </cell>
          <cell r="N154">
            <v>42319</v>
          </cell>
          <cell r="O154" t="str">
            <v>Schools into Special Measures Visit 3</v>
          </cell>
          <cell r="P154" t="str">
            <v>Schools - S8</v>
          </cell>
          <cell r="Q154" t="str">
            <v>NULL</v>
          </cell>
          <cell r="R154" t="str">
            <v>NULL</v>
          </cell>
          <cell r="S154" t="str">
            <v>NULL</v>
          </cell>
          <cell r="T154" t="str">
            <v>NULL</v>
          </cell>
          <cell r="U154" t="str">
            <v>NULL</v>
          </cell>
          <cell r="V154" t="str">
            <v>NULL</v>
          </cell>
          <cell r="W154" t="str">
            <v>NULL</v>
          </cell>
          <cell r="X154" t="str">
            <v>NULL</v>
          </cell>
          <cell r="Y154" t="str">
            <v>NULL</v>
          </cell>
          <cell r="Z154" t="str">
            <v>NULL</v>
          </cell>
          <cell r="AB154">
            <v>1450</v>
          </cell>
          <cell r="AD154">
            <v>4</v>
          </cell>
          <cell r="AE154" t="str">
            <v>NULL</v>
          </cell>
          <cell r="AF154">
            <v>4</v>
          </cell>
          <cell r="AG154">
            <v>4</v>
          </cell>
          <cell r="AH154" t="str">
            <v>NULL</v>
          </cell>
          <cell r="AI154">
            <v>4</v>
          </cell>
          <cell r="AJ154" t="str">
            <v>NULL</v>
          </cell>
          <cell r="AK154">
            <v>9</v>
          </cell>
          <cell r="AL154">
            <v>9</v>
          </cell>
        </row>
        <row r="155">
          <cell r="A155">
            <v>105738</v>
          </cell>
          <cell r="B155">
            <v>3534028</v>
          </cell>
          <cell r="C155" t="str">
            <v>The Radclyffe School</v>
          </cell>
          <cell r="D155" t="str">
            <v>North West</v>
          </cell>
          <cell r="E155" t="str">
            <v>North West</v>
          </cell>
          <cell r="F155" t="str">
            <v>Oldham</v>
          </cell>
          <cell r="G155" t="str">
            <v>Oldham West and Royton</v>
          </cell>
          <cell r="H155" t="str">
            <v>OL9 0LS</v>
          </cell>
          <cell r="I155" t="str">
            <v>Foundation School</v>
          </cell>
          <cell r="J155" t="str">
            <v>Secondary</v>
          </cell>
          <cell r="K155" t="str">
            <v>Does not have a sixth form</v>
          </cell>
          <cell r="L155">
            <v>10002215</v>
          </cell>
          <cell r="M155">
            <v>42327</v>
          </cell>
          <cell r="N155">
            <v>42328</v>
          </cell>
          <cell r="O155" t="str">
            <v>Requires Improvement S5 Reinspection Visit 1</v>
          </cell>
          <cell r="P155" t="str">
            <v>Schools - S5</v>
          </cell>
          <cell r="Q155" t="str">
            <v>NULL</v>
          </cell>
          <cell r="R155">
            <v>1</v>
          </cell>
          <cell r="S155" t="str">
            <v>NULL</v>
          </cell>
          <cell r="T155">
            <v>1</v>
          </cell>
          <cell r="U155">
            <v>1</v>
          </cell>
          <cell r="V155">
            <v>1</v>
          </cell>
          <cell r="W155">
            <v>1</v>
          </cell>
          <cell r="X155" t="str">
            <v>Yes</v>
          </cell>
          <cell r="Y155" t="str">
            <v>NULL</v>
          </cell>
          <cell r="Z155" t="str">
            <v>NULL</v>
          </cell>
          <cell r="AB155">
            <v>1485</v>
          </cell>
          <cell r="AD155">
            <v>3</v>
          </cell>
          <cell r="AE155" t="str">
            <v>NULL</v>
          </cell>
          <cell r="AF155">
            <v>3</v>
          </cell>
          <cell r="AG155">
            <v>3</v>
          </cell>
          <cell r="AH155" t="str">
            <v>NULL</v>
          </cell>
          <cell r="AI155">
            <v>3</v>
          </cell>
          <cell r="AJ155" t="str">
            <v>NULL</v>
          </cell>
          <cell r="AK155" t="str">
            <v>NULL</v>
          </cell>
          <cell r="AL155" t="str">
            <v>NULL</v>
          </cell>
        </row>
        <row r="156">
          <cell r="A156">
            <v>105773</v>
          </cell>
          <cell r="B156">
            <v>3542015</v>
          </cell>
          <cell r="C156" t="str">
            <v>Meanwood Community Nursery and Primary School</v>
          </cell>
          <cell r="D156" t="str">
            <v>North West</v>
          </cell>
          <cell r="E156" t="str">
            <v>North West</v>
          </cell>
          <cell r="F156" t="str">
            <v>Rochdale</v>
          </cell>
          <cell r="G156" t="str">
            <v>Rochdale</v>
          </cell>
          <cell r="H156" t="str">
            <v>OL12 7DJ</v>
          </cell>
          <cell r="I156" t="str">
            <v>Community School</v>
          </cell>
          <cell r="J156" t="str">
            <v>Primary</v>
          </cell>
          <cell r="K156" t="str">
            <v>Does not have a sixth form</v>
          </cell>
          <cell r="L156">
            <v>10002212</v>
          </cell>
          <cell r="M156">
            <v>42270</v>
          </cell>
          <cell r="N156">
            <v>42271</v>
          </cell>
          <cell r="O156" t="str">
            <v>Requires Improvement S5 Reinspection Visit 1</v>
          </cell>
          <cell r="P156" t="str">
            <v>Schools - S5</v>
          </cell>
          <cell r="Q156" t="str">
            <v>NULL</v>
          </cell>
          <cell r="R156">
            <v>2</v>
          </cell>
          <cell r="S156" t="str">
            <v>NULL</v>
          </cell>
          <cell r="T156">
            <v>2</v>
          </cell>
          <cell r="U156">
            <v>2</v>
          </cell>
          <cell r="V156">
            <v>2</v>
          </cell>
          <cell r="W156">
            <v>2</v>
          </cell>
          <cell r="X156" t="str">
            <v>Yes</v>
          </cell>
          <cell r="Y156">
            <v>2</v>
          </cell>
          <cell r="Z156" t="str">
            <v>NULL</v>
          </cell>
          <cell r="AB156">
            <v>450</v>
          </cell>
          <cell r="AD156">
            <v>3</v>
          </cell>
          <cell r="AE156" t="str">
            <v>NULL</v>
          </cell>
          <cell r="AF156">
            <v>3</v>
          </cell>
          <cell r="AG156">
            <v>3</v>
          </cell>
          <cell r="AH156" t="str">
            <v>NULL</v>
          </cell>
          <cell r="AI156">
            <v>3</v>
          </cell>
          <cell r="AJ156" t="str">
            <v>NULL</v>
          </cell>
          <cell r="AK156" t="str">
            <v>NULL</v>
          </cell>
          <cell r="AL156" t="str">
            <v>NULL</v>
          </cell>
        </row>
        <row r="157">
          <cell r="A157">
            <v>105804</v>
          </cell>
          <cell r="B157">
            <v>3543004</v>
          </cell>
          <cell r="C157" t="str">
            <v>St Mary's Church of England Primary School, Balderstone</v>
          </cell>
          <cell r="D157" t="str">
            <v>North West</v>
          </cell>
          <cell r="E157" t="str">
            <v>North West</v>
          </cell>
          <cell r="F157" t="str">
            <v>Rochdale</v>
          </cell>
          <cell r="G157" t="str">
            <v>Rochdale</v>
          </cell>
          <cell r="H157" t="str">
            <v>OL11 2HB</v>
          </cell>
          <cell r="I157" t="str">
            <v>Voluntary Controlled School</v>
          </cell>
          <cell r="J157" t="str">
            <v>Primary</v>
          </cell>
          <cell r="K157" t="str">
            <v>Does not have a sixth form</v>
          </cell>
          <cell r="L157">
            <v>10006411</v>
          </cell>
          <cell r="M157">
            <v>42282</v>
          </cell>
          <cell r="N157">
            <v>42282</v>
          </cell>
          <cell r="O157" t="str">
            <v>Requires Improvement monitoring Visit 1</v>
          </cell>
          <cell r="P157" t="str">
            <v>Schools - S8</v>
          </cell>
          <cell r="Q157" t="str">
            <v>NULL</v>
          </cell>
          <cell r="R157" t="str">
            <v>NULL</v>
          </cell>
          <cell r="S157" t="str">
            <v>NULL</v>
          </cell>
          <cell r="T157" t="str">
            <v>NULL</v>
          </cell>
          <cell r="U157" t="str">
            <v>NULL</v>
          </cell>
          <cell r="V157" t="str">
            <v>NULL</v>
          </cell>
          <cell r="W157" t="str">
            <v>NULL</v>
          </cell>
          <cell r="X157" t="str">
            <v>NULL</v>
          </cell>
          <cell r="Y157" t="str">
            <v>NULL</v>
          </cell>
          <cell r="Z157" t="str">
            <v>NULL</v>
          </cell>
          <cell r="AB157">
            <v>208</v>
          </cell>
          <cell r="AD157">
            <v>3</v>
          </cell>
          <cell r="AE157" t="str">
            <v>NULL</v>
          </cell>
          <cell r="AF157">
            <v>3</v>
          </cell>
          <cell r="AG157">
            <v>3</v>
          </cell>
          <cell r="AH157" t="str">
            <v>NULL</v>
          </cell>
          <cell r="AI157">
            <v>3</v>
          </cell>
          <cell r="AJ157" t="str">
            <v>NULL</v>
          </cell>
          <cell r="AK157">
            <v>3</v>
          </cell>
          <cell r="AL157">
            <v>9</v>
          </cell>
        </row>
        <row r="158">
          <cell r="A158">
            <v>105830</v>
          </cell>
          <cell r="B158">
            <v>3543507</v>
          </cell>
          <cell r="C158" t="str">
            <v>Holy Family Roman Catholic Primary School, Rochdale</v>
          </cell>
          <cell r="D158" t="str">
            <v>North West</v>
          </cell>
          <cell r="E158" t="str">
            <v>North West</v>
          </cell>
          <cell r="F158" t="str">
            <v>Rochdale</v>
          </cell>
          <cell r="G158" t="str">
            <v>Rochdale</v>
          </cell>
          <cell r="H158" t="str">
            <v>OL11 2DA</v>
          </cell>
          <cell r="I158" t="str">
            <v>Voluntary Aided School</v>
          </cell>
          <cell r="J158" t="str">
            <v>Primary</v>
          </cell>
          <cell r="K158" t="str">
            <v>Does not have a sixth form</v>
          </cell>
          <cell r="L158">
            <v>10002595</v>
          </cell>
          <cell r="M158">
            <v>42339</v>
          </cell>
          <cell r="N158">
            <v>42340</v>
          </cell>
          <cell r="O158" t="str">
            <v>S8 No Formal Designation Visit</v>
          </cell>
          <cell r="P158" t="str">
            <v>Schools - S5</v>
          </cell>
          <cell r="Q158" t="str">
            <v>NULL</v>
          </cell>
          <cell r="R158">
            <v>2</v>
          </cell>
          <cell r="S158" t="str">
            <v>NULL</v>
          </cell>
          <cell r="T158">
            <v>2</v>
          </cell>
          <cell r="U158">
            <v>2</v>
          </cell>
          <cell r="V158">
            <v>1</v>
          </cell>
          <cell r="W158">
            <v>2</v>
          </cell>
          <cell r="X158" t="str">
            <v>Yes</v>
          </cell>
          <cell r="Y158">
            <v>2</v>
          </cell>
          <cell r="Z158" t="str">
            <v>NULL</v>
          </cell>
          <cell r="AB158">
            <v>223</v>
          </cell>
          <cell r="AD158">
            <v>1</v>
          </cell>
          <cell r="AE158" t="str">
            <v>NULL</v>
          </cell>
          <cell r="AF158">
            <v>1</v>
          </cell>
          <cell r="AG158">
            <v>1</v>
          </cell>
          <cell r="AH158" t="str">
            <v>NULL</v>
          </cell>
          <cell r="AI158">
            <v>1</v>
          </cell>
          <cell r="AJ158" t="str">
            <v>NULL</v>
          </cell>
          <cell r="AK158">
            <v>1</v>
          </cell>
          <cell r="AL158">
            <v>9</v>
          </cell>
        </row>
        <row r="159">
          <cell r="A159">
            <v>105848</v>
          </cell>
          <cell r="B159">
            <v>3545202</v>
          </cell>
          <cell r="C159" t="str">
            <v>St James' Church of England Primary School</v>
          </cell>
          <cell r="D159" t="str">
            <v>North West</v>
          </cell>
          <cell r="E159" t="str">
            <v>North West</v>
          </cell>
          <cell r="F159" t="str">
            <v>Rochdale</v>
          </cell>
          <cell r="G159" t="str">
            <v>Rochdale</v>
          </cell>
          <cell r="H159" t="str">
            <v>OL12 9JW</v>
          </cell>
          <cell r="I159" t="str">
            <v>Foundation School</v>
          </cell>
          <cell r="J159" t="str">
            <v>Primary</v>
          </cell>
          <cell r="K159" t="str">
            <v>Does not have a sixth form</v>
          </cell>
          <cell r="L159">
            <v>10007249</v>
          </cell>
          <cell r="M159">
            <v>42331</v>
          </cell>
          <cell r="N159">
            <v>42331</v>
          </cell>
          <cell r="O159" t="str">
            <v>Requires Improvement monitoring Visit 1</v>
          </cell>
          <cell r="P159" t="str">
            <v>Schools - S8</v>
          </cell>
          <cell r="Q159" t="str">
            <v>NULL</v>
          </cell>
          <cell r="R159" t="str">
            <v>NULL</v>
          </cell>
          <cell r="S159" t="str">
            <v>NULL</v>
          </cell>
          <cell r="T159" t="str">
            <v>NULL</v>
          </cell>
          <cell r="U159" t="str">
            <v>NULL</v>
          </cell>
          <cell r="V159" t="str">
            <v>NULL</v>
          </cell>
          <cell r="W159" t="str">
            <v>NULL</v>
          </cell>
          <cell r="X159" t="str">
            <v>NULL</v>
          </cell>
          <cell r="Y159" t="str">
            <v>NULL</v>
          </cell>
          <cell r="Z159" t="str">
            <v>NULL</v>
          </cell>
          <cell r="AB159">
            <v>209</v>
          </cell>
          <cell r="AD159">
            <v>3</v>
          </cell>
          <cell r="AE159" t="str">
            <v>NULL</v>
          </cell>
          <cell r="AF159">
            <v>3</v>
          </cell>
          <cell r="AG159">
            <v>3</v>
          </cell>
          <cell r="AH159" t="str">
            <v>NULL</v>
          </cell>
          <cell r="AI159">
            <v>3</v>
          </cell>
          <cell r="AJ159" t="str">
            <v>NULL</v>
          </cell>
          <cell r="AK159">
            <v>2</v>
          </cell>
          <cell r="AL159">
            <v>9</v>
          </cell>
        </row>
        <row r="160">
          <cell r="A160">
            <v>105942</v>
          </cell>
        </row>
        <row r="161">
          <cell r="A161">
            <v>106144</v>
          </cell>
          <cell r="B161">
            <v>3564603</v>
          </cell>
          <cell r="C161" t="str">
            <v>St Anne's Roman Catholic High School, Stockport</v>
          </cell>
          <cell r="D161" t="str">
            <v>North West</v>
          </cell>
          <cell r="E161" t="str">
            <v>North West</v>
          </cell>
          <cell r="F161" t="str">
            <v>Stockport</v>
          </cell>
          <cell r="G161" t="str">
            <v>Stockport</v>
          </cell>
          <cell r="H161" t="str">
            <v>SK4 2QP</v>
          </cell>
          <cell r="I161" t="str">
            <v>Voluntary Aided School</v>
          </cell>
          <cell r="J161" t="str">
            <v>Secondary</v>
          </cell>
          <cell r="K161" t="str">
            <v>Does not have a sixth form</v>
          </cell>
          <cell r="L161">
            <v>10003967</v>
          </cell>
          <cell r="M161">
            <v>42290</v>
          </cell>
          <cell r="N161">
            <v>42291</v>
          </cell>
          <cell r="O161" t="str">
            <v>Schools into Special Measures Visit 3</v>
          </cell>
          <cell r="P161" t="str">
            <v>Schools - S8</v>
          </cell>
          <cell r="Q161" t="str">
            <v>NULL</v>
          </cell>
          <cell r="R161" t="str">
            <v>NULL</v>
          </cell>
          <cell r="S161" t="str">
            <v>NULL</v>
          </cell>
          <cell r="T161" t="str">
            <v>NULL</v>
          </cell>
          <cell r="U161" t="str">
            <v>NULL</v>
          </cell>
          <cell r="V161" t="str">
            <v>NULL</v>
          </cell>
          <cell r="W161" t="str">
            <v>NULL</v>
          </cell>
          <cell r="X161" t="str">
            <v>NULL</v>
          </cell>
          <cell r="Y161" t="str">
            <v>NULL</v>
          </cell>
          <cell r="Z161" t="str">
            <v>NULL</v>
          </cell>
          <cell r="AB161">
            <v>631</v>
          </cell>
          <cell r="AD161">
            <v>4</v>
          </cell>
          <cell r="AE161" t="str">
            <v>NULL</v>
          </cell>
          <cell r="AF161">
            <v>4</v>
          </cell>
          <cell r="AG161">
            <v>4</v>
          </cell>
          <cell r="AH161" t="str">
            <v>NULL</v>
          </cell>
          <cell r="AI161">
            <v>4</v>
          </cell>
          <cell r="AJ161" t="str">
            <v>NULL</v>
          </cell>
          <cell r="AK161">
            <v>9</v>
          </cell>
          <cell r="AL161">
            <v>9</v>
          </cell>
        </row>
        <row r="162">
          <cell r="A162">
            <v>106178</v>
          </cell>
          <cell r="B162">
            <v>3572001</v>
          </cell>
          <cell r="C162" t="str">
            <v>Greenfield Primary School and Early Years Centre</v>
          </cell>
          <cell r="D162" t="str">
            <v>North West</v>
          </cell>
          <cell r="E162" t="str">
            <v>North West</v>
          </cell>
          <cell r="F162" t="str">
            <v>Tameside</v>
          </cell>
          <cell r="G162" t="str">
            <v>Stalybridge and Hyde</v>
          </cell>
          <cell r="H162" t="str">
            <v>SK14 1QD</v>
          </cell>
          <cell r="I162" t="str">
            <v>Community School</v>
          </cell>
          <cell r="J162" t="str">
            <v>Primary</v>
          </cell>
          <cell r="K162" t="str">
            <v>Does not have a sixth form</v>
          </cell>
          <cell r="L162">
            <v>10006768</v>
          </cell>
          <cell r="M162">
            <v>42346</v>
          </cell>
          <cell r="N162">
            <v>42346</v>
          </cell>
          <cell r="O162" t="str">
            <v>Requires Improvement monitoring Visit 1</v>
          </cell>
          <cell r="P162" t="str">
            <v>Schools - S8</v>
          </cell>
          <cell r="Q162" t="str">
            <v>NULL</v>
          </cell>
          <cell r="R162" t="str">
            <v>NULL</v>
          </cell>
          <cell r="S162" t="str">
            <v>NULL</v>
          </cell>
          <cell r="T162" t="str">
            <v>NULL</v>
          </cell>
          <cell r="U162" t="str">
            <v>NULL</v>
          </cell>
          <cell r="V162" t="str">
            <v>NULL</v>
          </cell>
          <cell r="W162" t="str">
            <v>NULL</v>
          </cell>
          <cell r="X162" t="str">
            <v>NULL</v>
          </cell>
          <cell r="Y162" t="str">
            <v>NULL</v>
          </cell>
          <cell r="Z162" t="str">
            <v>NULL</v>
          </cell>
          <cell r="AB162">
            <v>300</v>
          </cell>
          <cell r="AD162">
            <v>3</v>
          </cell>
          <cell r="AE162" t="str">
            <v>NULL</v>
          </cell>
          <cell r="AF162">
            <v>3</v>
          </cell>
          <cell r="AG162">
            <v>3</v>
          </cell>
          <cell r="AH162" t="str">
            <v>NULL</v>
          </cell>
          <cell r="AI162">
            <v>3</v>
          </cell>
          <cell r="AJ162" t="str">
            <v>NULL</v>
          </cell>
          <cell r="AK162">
            <v>3</v>
          </cell>
          <cell r="AL162">
            <v>9</v>
          </cell>
        </row>
        <row r="163">
          <cell r="A163">
            <v>106226</v>
          </cell>
          <cell r="B163">
            <v>3573000</v>
          </cell>
          <cell r="C163" t="str">
            <v>Gee Cross Holy Trinity CofE (VC) Primary School</v>
          </cell>
          <cell r="D163" t="str">
            <v>North West</v>
          </cell>
          <cell r="E163" t="str">
            <v>North West</v>
          </cell>
          <cell r="F163" t="str">
            <v>Tameside</v>
          </cell>
          <cell r="G163" t="str">
            <v>Stalybridge and Hyde</v>
          </cell>
          <cell r="H163" t="str">
            <v>SK14 5LX</v>
          </cell>
          <cell r="I163" t="str">
            <v>Voluntary Controlled School</v>
          </cell>
          <cell r="J163" t="str">
            <v>Primary</v>
          </cell>
          <cell r="K163" t="str">
            <v>Does not have a sixth form</v>
          </cell>
          <cell r="L163">
            <v>10000445</v>
          </cell>
          <cell r="M163">
            <v>42318</v>
          </cell>
          <cell r="N163">
            <v>42319</v>
          </cell>
          <cell r="O163" t="str">
            <v>Maintained Academy and School Short inspection</v>
          </cell>
          <cell r="P163" t="str">
            <v>Schools - S5</v>
          </cell>
          <cell r="Q163" t="str">
            <v>NULL</v>
          </cell>
          <cell r="R163">
            <v>3</v>
          </cell>
          <cell r="S163" t="str">
            <v>NULL</v>
          </cell>
          <cell r="T163">
            <v>3</v>
          </cell>
          <cell r="U163">
            <v>3</v>
          </cell>
          <cell r="V163">
            <v>2</v>
          </cell>
          <cell r="W163">
            <v>3</v>
          </cell>
          <cell r="X163" t="str">
            <v>Yes</v>
          </cell>
          <cell r="Y163">
            <v>3</v>
          </cell>
          <cell r="Z163" t="str">
            <v>NULL</v>
          </cell>
          <cell r="AB163">
            <v>231</v>
          </cell>
          <cell r="AD163">
            <v>2</v>
          </cell>
          <cell r="AE163" t="str">
            <v>NULL</v>
          </cell>
          <cell r="AF163">
            <v>2</v>
          </cell>
          <cell r="AG163">
            <v>2</v>
          </cell>
          <cell r="AH163" t="str">
            <v>NULL</v>
          </cell>
          <cell r="AI163">
            <v>2</v>
          </cell>
          <cell r="AJ163" t="str">
            <v>NULL</v>
          </cell>
          <cell r="AK163">
            <v>8</v>
          </cell>
          <cell r="AL163" t="str">
            <v>NULL</v>
          </cell>
        </row>
        <row r="164">
          <cell r="A164">
            <v>106231</v>
          </cell>
          <cell r="B164">
            <v>3573022</v>
          </cell>
          <cell r="C164" t="str">
            <v>St James CofE Primary School, Ashton-under-Lyne</v>
          </cell>
          <cell r="D164" t="str">
            <v>North West</v>
          </cell>
          <cell r="E164" t="str">
            <v>North West</v>
          </cell>
          <cell r="F164" t="str">
            <v>Tameside</v>
          </cell>
          <cell r="G164" t="str">
            <v>Ashton-under-Lyne</v>
          </cell>
          <cell r="H164" t="str">
            <v>OL6 9HU</v>
          </cell>
          <cell r="I164" t="str">
            <v>Voluntary Controlled School</v>
          </cell>
          <cell r="J164" t="str">
            <v>Primary</v>
          </cell>
          <cell r="K164" t="str">
            <v>Does not have a sixth form</v>
          </cell>
          <cell r="L164">
            <v>10002195</v>
          </cell>
          <cell r="M164">
            <v>42312</v>
          </cell>
          <cell r="N164">
            <v>42313</v>
          </cell>
          <cell r="O164" t="str">
            <v>Requires Improvement S5 Reinspection Visit 1</v>
          </cell>
          <cell r="P164" t="str">
            <v>Schools - S5</v>
          </cell>
          <cell r="Q164" t="str">
            <v>NULL</v>
          </cell>
          <cell r="R164">
            <v>2</v>
          </cell>
          <cell r="S164" t="str">
            <v>NULL</v>
          </cell>
          <cell r="T164">
            <v>2</v>
          </cell>
          <cell r="U164">
            <v>2</v>
          </cell>
          <cell r="V164">
            <v>2</v>
          </cell>
          <cell r="W164">
            <v>2</v>
          </cell>
          <cell r="X164" t="str">
            <v>Yes</v>
          </cell>
          <cell r="Y164">
            <v>2</v>
          </cell>
          <cell r="Z164" t="str">
            <v>NULL</v>
          </cell>
          <cell r="AB164">
            <v>230</v>
          </cell>
          <cell r="AD164">
            <v>3</v>
          </cell>
          <cell r="AE164" t="str">
            <v>NULL</v>
          </cell>
          <cell r="AF164">
            <v>3</v>
          </cell>
          <cell r="AG164">
            <v>3</v>
          </cell>
          <cell r="AH164" t="str">
            <v>NULL</v>
          </cell>
          <cell r="AI164">
            <v>3</v>
          </cell>
          <cell r="AJ164" t="str">
            <v>NULL</v>
          </cell>
          <cell r="AK164" t="str">
            <v>NULL</v>
          </cell>
          <cell r="AL164" t="str">
            <v>NULL</v>
          </cell>
        </row>
        <row r="165">
          <cell r="A165">
            <v>106233</v>
          </cell>
          <cell r="B165">
            <v>3573025</v>
          </cell>
          <cell r="C165" t="str">
            <v>St Paul's CofE Primary School, Stalybridge</v>
          </cell>
          <cell r="D165" t="str">
            <v>North West</v>
          </cell>
          <cell r="E165" t="str">
            <v>North West</v>
          </cell>
          <cell r="F165" t="str">
            <v>Tameside</v>
          </cell>
          <cell r="G165" t="str">
            <v>Stalybridge and Hyde</v>
          </cell>
          <cell r="H165" t="str">
            <v>SK15 2PT</v>
          </cell>
          <cell r="I165" t="str">
            <v>Voluntary Controlled School</v>
          </cell>
          <cell r="J165" t="str">
            <v>Primary</v>
          </cell>
          <cell r="K165" t="str">
            <v>Does not have a sixth form</v>
          </cell>
          <cell r="L165">
            <v>10004033</v>
          </cell>
          <cell r="M165">
            <v>42312</v>
          </cell>
          <cell r="N165">
            <v>42313</v>
          </cell>
          <cell r="O165" t="str">
            <v>Schools into Special Measures Visit 2</v>
          </cell>
          <cell r="P165" t="str">
            <v>Schools - S8</v>
          </cell>
          <cell r="Q165" t="str">
            <v>NULL</v>
          </cell>
          <cell r="R165" t="str">
            <v>NULL</v>
          </cell>
          <cell r="S165" t="str">
            <v>NULL</v>
          </cell>
          <cell r="T165" t="str">
            <v>NULL</v>
          </cell>
          <cell r="U165" t="str">
            <v>NULL</v>
          </cell>
          <cell r="V165" t="str">
            <v>NULL</v>
          </cell>
          <cell r="W165" t="str">
            <v>NULL</v>
          </cell>
          <cell r="X165" t="str">
            <v>NULL</v>
          </cell>
          <cell r="Y165" t="str">
            <v>NULL</v>
          </cell>
          <cell r="Z165" t="str">
            <v>NULL</v>
          </cell>
          <cell r="AB165">
            <v>306</v>
          </cell>
          <cell r="AD165">
            <v>4</v>
          </cell>
          <cell r="AE165" t="str">
            <v>NULL</v>
          </cell>
          <cell r="AF165">
            <v>4</v>
          </cell>
          <cell r="AG165">
            <v>4</v>
          </cell>
          <cell r="AH165" t="str">
            <v>NULL</v>
          </cell>
          <cell r="AI165">
            <v>4</v>
          </cell>
          <cell r="AJ165" t="str">
            <v>NULL</v>
          </cell>
          <cell r="AK165">
            <v>3</v>
          </cell>
          <cell r="AL165">
            <v>9</v>
          </cell>
        </row>
        <row r="166">
          <cell r="A166">
            <v>106267</v>
          </cell>
          <cell r="B166">
            <v>3574023</v>
          </cell>
          <cell r="C166" t="str">
            <v>Longdendale High School</v>
          </cell>
          <cell r="D166" t="str">
            <v>North West</v>
          </cell>
          <cell r="E166" t="str">
            <v>North West</v>
          </cell>
          <cell r="F166" t="str">
            <v>Tameside</v>
          </cell>
          <cell r="G166" t="str">
            <v>Stalybridge and Hyde</v>
          </cell>
          <cell r="H166" t="str">
            <v>SK14 8LW</v>
          </cell>
          <cell r="I166" t="str">
            <v>Community School</v>
          </cell>
          <cell r="J166" t="str">
            <v>Secondary</v>
          </cell>
          <cell r="K166" t="str">
            <v>Does not have a sixth form</v>
          </cell>
          <cell r="L166">
            <v>10002194</v>
          </cell>
          <cell r="M166">
            <v>42311</v>
          </cell>
          <cell r="N166">
            <v>42312</v>
          </cell>
          <cell r="O166" t="str">
            <v>Requires Improvement S5 Reinspection Visit 1</v>
          </cell>
          <cell r="P166" t="str">
            <v>Schools - S5</v>
          </cell>
          <cell r="Q166" t="str">
            <v>NULL</v>
          </cell>
          <cell r="R166">
            <v>2</v>
          </cell>
          <cell r="S166" t="str">
            <v>NULL</v>
          </cell>
          <cell r="T166">
            <v>2</v>
          </cell>
          <cell r="U166">
            <v>2</v>
          </cell>
          <cell r="V166">
            <v>2</v>
          </cell>
          <cell r="W166">
            <v>1</v>
          </cell>
          <cell r="X166" t="str">
            <v>Yes</v>
          </cell>
          <cell r="Y166" t="str">
            <v>NULL</v>
          </cell>
          <cell r="Z166" t="str">
            <v>NULL</v>
          </cell>
          <cell r="AB166">
            <v>729</v>
          </cell>
          <cell r="AD166">
            <v>3</v>
          </cell>
          <cell r="AE166" t="str">
            <v>NULL</v>
          </cell>
          <cell r="AF166">
            <v>3</v>
          </cell>
          <cell r="AG166">
            <v>3</v>
          </cell>
          <cell r="AH166" t="str">
            <v>NULL</v>
          </cell>
          <cell r="AI166">
            <v>3</v>
          </cell>
          <cell r="AJ166" t="str">
            <v>NULL</v>
          </cell>
          <cell r="AK166" t="str">
            <v>NULL</v>
          </cell>
          <cell r="AL166" t="str">
            <v>NULL</v>
          </cell>
        </row>
        <row r="167">
          <cell r="A167">
            <v>106452</v>
          </cell>
          <cell r="B167">
            <v>3593310</v>
          </cell>
          <cell r="C167" t="str">
            <v>St Mark's CofE Primary School</v>
          </cell>
          <cell r="D167" t="str">
            <v>North West</v>
          </cell>
          <cell r="E167" t="str">
            <v>North West</v>
          </cell>
          <cell r="F167" t="str">
            <v>Wigan</v>
          </cell>
          <cell r="G167" t="str">
            <v>Wigan</v>
          </cell>
          <cell r="H167" t="str">
            <v>WN5 9DS</v>
          </cell>
          <cell r="I167" t="str">
            <v>Voluntary Aided School</v>
          </cell>
          <cell r="J167" t="str">
            <v>Primary</v>
          </cell>
          <cell r="K167" t="str">
            <v>Does not have a sixth form</v>
          </cell>
          <cell r="L167">
            <v>10005392</v>
          </cell>
          <cell r="M167">
            <v>42353</v>
          </cell>
          <cell r="N167">
            <v>42354</v>
          </cell>
          <cell r="O167" t="str">
            <v>Schools into Special Measures Visit 2</v>
          </cell>
          <cell r="P167" t="str">
            <v>Schools - S8</v>
          </cell>
          <cell r="Q167" t="str">
            <v>NULL</v>
          </cell>
          <cell r="R167" t="str">
            <v>NULL</v>
          </cell>
          <cell r="S167" t="str">
            <v>NULL</v>
          </cell>
          <cell r="T167" t="str">
            <v>NULL</v>
          </cell>
          <cell r="U167" t="str">
            <v>NULL</v>
          </cell>
          <cell r="V167" t="str">
            <v>NULL</v>
          </cell>
          <cell r="W167" t="str">
            <v>NULL</v>
          </cell>
          <cell r="X167" t="str">
            <v>NULL</v>
          </cell>
          <cell r="Y167" t="str">
            <v>NULL</v>
          </cell>
          <cell r="Z167" t="str">
            <v>NULL</v>
          </cell>
          <cell r="AB167">
            <v>194</v>
          </cell>
          <cell r="AD167">
            <v>4</v>
          </cell>
          <cell r="AE167" t="str">
            <v>NULL</v>
          </cell>
          <cell r="AF167">
            <v>4</v>
          </cell>
          <cell r="AG167">
            <v>4</v>
          </cell>
          <cell r="AH167" t="str">
            <v>NULL</v>
          </cell>
          <cell r="AI167">
            <v>4</v>
          </cell>
          <cell r="AJ167" t="str">
            <v>NULL</v>
          </cell>
          <cell r="AK167">
            <v>4</v>
          </cell>
          <cell r="AL167">
            <v>9</v>
          </cell>
        </row>
        <row r="168">
          <cell r="A168">
            <v>106464</v>
          </cell>
          <cell r="B168">
            <v>3593338</v>
          </cell>
          <cell r="C168" t="str">
            <v>St Catharine's CofE Primary School</v>
          </cell>
          <cell r="D168" t="str">
            <v>North West</v>
          </cell>
          <cell r="E168" t="str">
            <v>North West</v>
          </cell>
          <cell r="F168" t="str">
            <v>Wigan</v>
          </cell>
          <cell r="G168" t="str">
            <v>Wigan</v>
          </cell>
          <cell r="H168" t="str">
            <v>WN1 3LP</v>
          </cell>
          <cell r="I168" t="str">
            <v>Voluntary Aided School</v>
          </cell>
          <cell r="J168" t="str">
            <v>Primary</v>
          </cell>
          <cell r="K168" t="str">
            <v>Does not have a sixth form</v>
          </cell>
          <cell r="L168">
            <v>10002185</v>
          </cell>
          <cell r="M168">
            <v>42270</v>
          </cell>
          <cell r="N168">
            <v>42271</v>
          </cell>
          <cell r="O168" t="str">
            <v>Requires Improvement S5 Reinspection Visit 1</v>
          </cell>
          <cell r="P168" t="str">
            <v>Schools - S5</v>
          </cell>
          <cell r="Q168" t="str">
            <v>NULL</v>
          </cell>
          <cell r="R168">
            <v>2</v>
          </cell>
          <cell r="S168" t="str">
            <v>NULL</v>
          </cell>
          <cell r="T168">
            <v>2</v>
          </cell>
          <cell r="U168">
            <v>2</v>
          </cell>
          <cell r="V168">
            <v>2</v>
          </cell>
          <cell r="W168">
            <v>2</v>
          </cell>
          <cell r="X168" t="str">
            <v>Yes</v>
          </cell>
          <cell r="Y168">
            <v>2</v>
          </cell>
          <cell r="Z168" t="str">
            <v>NULL</v>
          </cell>
          <cell r="AB168">
            <v>183</v>
          </cell>
          <cell r="AD168">
            <v>3</v>
          </cell>
          <cell r="AE168" t="str">
            <v>NULL</v>
          </cell>
          <cell r="AF168">
            <v>3</v>
          </cell>
          <cell r="AG168">
            <v>3</v>
          </cell>
          <cell r="AH168" t="str">
            <v>NULL</v>
          </cell>
          <cell r="AI168">
            <v>3</v>
          </cell>
          <cell r="AJ168" t="str">
            <v>NULL</v>
          </cell>
          <cell r="AK168" t="str">
            <v>NULL</v>
          </cell>
          <cell r="AL168" t="str">
            <v>NULL</v>
          </cell>
        </row>
        <row r="169">
          <cell r="A169">
            <v>106528</v>
          </cell>
          <cell r="B169">
            <v>3594026</v>
          </cell>
          <cell r="C169" t="str">
            <v>Hindley High School</v>
          </cell>
          <cell r="D169" t="str">
            <v>North West</v>
          </cell>
          <cell r="E169" t="str">
            <v>North West</v>
          </cell>
          <cell r="F169" t="str">
            <v>Wigan</v>
          </cell>
          <cell r="G169" t="str">
            <v>Makerfield</v>
          </cell>
          <cell r="H169" t="str">
            <v>WN2 4LG</v>
          </cell>
          <cell r="I169" t="str">
            <v>Foundation School</v>
          </cell>
          <cell r="J169" t="str">
            <v>Secondary</v>
          </cell>
          <cell r="K169" t="str">
            <v>Does not have a sixth form</v>
          </cell>
          <cell r="L169">
            <v>10005478</v>
          </cell>
          <cell r="M169">
            <v>42290</v>
          </cell>
          <cell r="N169">
            <v>42291</v>
          </cell>
          <cell r="O169" t="str">
            <v>Maintained Academy and School Short inspection</v>
          </cell>
          <cell r="P169" t="str">
            <v>Schools - S5</v>
          </cell>
          <cell r="Q169" t="str">
            <v>NULL</v>
          </cell>
          <cell r="R169">
            <v>3</v>
          </cell>
          <cell r="S169" t="str">
            <v>NULL</v>
          </cell>
          <cell r="T169">
            <v>3</v>
          </cell>
          <cell r="U169">
            <v>3</v>
          </cell>
          <cell r="V169">
            <v>2</v>
          </cell>
          <cell r="W169">
            <v>3</v>
          </cell>
          <cell r="X169" t="str">
            <v>Yes</v>
          </cell>
          <cell r="Y169" t="str">
            <v>NULL</v>
          </cell>
          <cell r="Z169" t="str">
            <v>NULL</v>
          </cell>
          <cell r="AB169">
            <v>883</v>
          </cell>
          <cell r="AD169">
            <v>2</v>
          </cell>
          <cell r="AE169" t="str">
            <v>NULL</v>
          </cell>
          <cell r="AF169">
            <v>2</v>
          </cell>
          <cell r="AG169">
            <v>2</v>
          </cell>
          <cell r="AH169" t="str">
            <v>NULL</v>
          </cell>
          <cell r="AI169">
            <v>2</v>
          </cell>
          <cell r="AJ169" t="str">
            <v>NULL</v>
          </cell>
          <cell r="AK169">
            <v>9</v>
          </cell>
          <cell r="AL169">
            <v>9</v>
          </cell>
        </row>
        <row r="170">
          <cell r="A170">
            <v>106588</v>
          </cell>
          <cell r="B170">
            <v>3702079</v>
          </cell>
          <cell r="C170" t="str">
            <v>Thurlstone Primary School</v>
          </cell>
          <cell r="D170" t="str">
            <v>Yorkshire and the Humber</v>
          </cell>
          <cell r="E170" t="str">
            <v>North East, Yorkshire &amp; Humber</v>
          </cell>
          <cell r="F170" t="str">
            <v>Barnsley</v>
          </cell>
          <cell r="G170" t="str">
            <v>Penistone and Stocksbridge</v>
          </cell>
          <cell r="H170" t="str">
            <v>S36 9RD</v>
          </cell>
          <cell r="I170" t="str">
            <v>Community School</v>
          </cell>
          <cell r="J170" t="str">
            <v>Primary</v>
          </cell>
          <cell r="K170" t="str">
            <v>Does not have a sixth form</v>
          </cell>
          <cell r="L170">
            <v>10001195</v>
          </cell>
          <cell r="M170">
            <v>42332</v>
          </cell>
          <cell r="N170">
            <v>42333</v>
          </cell>
          <cell r="O170" t="str">
            <v>Maintained Academy and School Short inspection</v>
          </cell>
          <cell r="P170" t="str">
            <v>Schools - S5</v>
          </cell>
          <cell r="Q170" t="str">
            <v>NULL</v>
          </cell>
          <cell r="R170">
            <v>1</v>
          </cell>
          <cell r="S170" t="str">
            <v>NULL</v>
          </cell>
          <cell r="T170">
            <v>1</v>
          </cell>
          <cell r="U170">
            <v>1</v>
          </cell>
          <cell r="V170">
            <v>1</v>
          </cell>
          <cell r="W170">
            <v>1</v>
          </cell>
          <cell r="X170" t="str">
            <v>Yes</v>
          </cell>
          <cell r="Y170">
            <v>1</v>
          </cell>
          <cell r="Z170" t="str">
            <v>NULL</v>
          </cell>
          <cell r="AB170">
            <v>124</v>
          </cell>
          <cell r="AD170">
            <v>2</v>
          </cell>
          <cell r="AE170" t="str">
            <v>NULL</v>
          </cell>
          <cell r="AF170">
            <v>2</v>
          </cell>
          <cell r="AG170">
            <v>2</v>
          </cell>
          <cell r="AH170" t="str">
            <v>NULL</v>
          </cell>
          <cell r="AI170">
            <v>2</v>
          </cell>
          <cell r="AJ170" t="str">
            <v>NULL</v>
          </cell>
          <cell r="AK170">
            <v>3</v>
          </cell>
          <cell r="AL170">
            <v>9</v>
          </cell>
        </row>
        <row r="171">
          <cell r="A171">
            <v>106643</v>
          </cell>
          <cell r="B171">
            <v>3703320</v>
          </cell>
          <cell r="C171" t="str">
            <v>Sacred Heart Catholic Primary School</v>
          </cell>
          <cell r="D171" t="str">
            <v>Yorkshire and the Humber</v>
          </cell>
          <cell r="E171" t="str">
            <v>North East, Yorkshire &amp; Humber</v>
          </cell>
          <cell r="F171" t="str">
            <v>Barnsley</v>
          </cell>
          <cell r="G171" t="str">
            <v>Wentworth and Dearne</v>
          </cell>
          <cell r="H171" t="str">
            <v>S63 9JY</v>
          </cell>
          <cell r="I171" t="str">
            <v>Voluntary Aided School</v>
          </cell>
          <cell r="J171" t="str">
            <v>Primary</v>
          </cell>
          <cell r="K171" t="str">
            <v>Does not have a sixth form</v>
          </cell>
          <cell r="L171">
            <v>10000523</v>
          </cell>
          <cell r="M171">
            <v>42318</v>
          </cell>
          <cell r="N171">
            <v>42319</v>
          </cell>
          <cell r="O171" t="str">
            <v>Maintained Academy and School Short inspection</v>
          </cell>
          <cell r="P171" t="str">
            <v>Schools - S5</v>
          </cell>
          <cell r="Q171" t="str">
            <v>NULL</v>
          </cell>
          <cell r="R171">
            <v>3</v>
          </cell>
          <cell r="S171" t="str">
            <v>NULL</v>
          </cell>
          <cell r="T171">
            <v>3</v>
          </cell>
          <cell r="U171">
            <v>3</v>
          </cell>
          <cell r="V171">
            <v>2</v>
          </cell>
          <cell r="W171">
            <v>3</v>
          </cell>
          <cell r="X171" t="str">
            <v>Yes</v>
          </cell>
          <cell r="Y171">
            <v>2</v>
          </cell>
          <cell r="Z171" t="str">
            <v>NULL</v>
          </cell>
          <cell r="AB171">
            <v>157</v>
          </cell>
          <cell r="AD171">
            <v>2</v>
          </cell>
          <cell r="AE171" t="str">
            <v>NULL</v>
          </cell>
          <cell r="AF171">
            <v>2</v>
          </cell>
          <cell r="AG171">
            <v>2</v>
          </cell>
          <cell r="AH171" t="str">
            <v>NULL</v>
          </cell>
          <cell r="AI171">
            <v>2</v>
          </cell>
          <cell r="AJ171" t="str">
            <v>NULL</v>
          </cell>
          <cell r="AK171">
            <v>8</v>
          </cell>
          <cell r="AL171" t="str">
            <v>NULL</v>
          </cell>
        </row>
        <row r="172">
          <cell r="A172">
            <v>106675</v>
          </cell>
          <cell r="B172">
            <v>3712062</v>
          </cell>
          <cell r="C172" t="str">
            <v>Edenthorpe Hall Primary School</v>
          </cell>
          <cell r="D172" t="str">
            <v>Yorkshire and the Humber</v>
          </cell>
          <cell r="E172" t="str">
            <v>North East, Yorkshire &amp; Humber</v>
          </cell>
          <cell r="F172" t="str">
            <v>Doncaster</v>
          </cell>
          <cell r="G172" t="str">
            <v>Doncaster Central</v>
          </cell>
          <cell r="H172" t="str">
            <v>DN3 2LS</v>
          </cell>
          <cell r="I172" t="str">
            <v>Community School</v>
          </cell>
          <cell r="J172" t="str">
            <v>Primary</v>
          </cell>
          <cell r="K172" t="str">
            <v>Does not have a sixth form</v>
          </cell>
          <cell r="L172">
            <v>10006826</v>
          </cell>
          <cell r="M172">
            <v>42314</v>
          </cell>
          <cell r="N172">
            <v>42314</v>
          </cell>
          <cell r="O172" t="str">
            <v>Requires Improvement monitoring Visit 1</v>
          </cell>
          <cell r="P172" t="str">
            <v>Schools - S8</v>
          </cell>
          <cell r="Q172" t="str">
            <v>NULL</v>
          </cell>
          <cell r="R172" t="str">
            <v>NULL</v>
          </cell>
          <cell r="S172" t="str">
            <v>NULL</v>
          </cell>
          <cell r="T172" t="str">
            <v>NULL</v>
          </cell>
          <cell r="U172" t="str">
            <v>NULL</v>
          </cell>
          <cell r="V172" t="str">
            <v>NULL</v>
          </cell>
          <cell r="W172" t="str">
            <v>NULL</v>
          </cell>
          <cell r="X172" t="str">
            <v>NULL</v>
          </cell>
          <cell r="Y172" t="str">
            <v>NULL</v>
          </cell>
          <cell r="Z172" t="str">
            <v>NULL</v>
          </cell>
          <cell r="AB172">
            <v>218</v>
          </cell>
          <cell r="AD172">
            <v>3</v>
          </cell>
          <cell r="AE172" t="str">
            <v>NULL</v>
          </cell>
          <cell r="AF172">
            <v>3</v>
          </cell>
          <cell r="AG172">
            <v>3</v>
          </cell>
          <cell r="AH172" t="str">
            <v>NULL</v>
          </cell>
          <cell r="AI172">
            <v>3</v>
          </cell>
          <cell r="AJ172" t="str">
            <v>NULL</v>
          </cell>
          <cell r="AK172">
            <v>3</v>
          </cell>
          <cell r="AL172">
            <v>9</v>
          </cell>
        </row>
        <row r="173">
          <cell r="A173">
            <v>106711</v>
          </cell>
          <cell r="B173">
            <v>3712139</v>
          </cell>
          <cell r="C173" t="str">
            <v>Morley Place Junior School</v>
          </cell>
          <cell r="D173" t="str">
            <v>Yorkshire and the Humber</v>
          </cell>
          <cell r="E173" t="str">
            <v>North East, Yorkshire &amp; Humber</v>
          </cell>
          <cell r="F173" t="str">
            <v>Doncaster</v>
          </cell>
          <cell r="G173" t="str">
            <v>Don Valley</v>
          </cell>
          <cell r="H173" t="str">
            <v>DN12 3LZ</v>
          </cell>
          <cell r="I173" t="str">
            <v>Community School</v>
          </cell>
          <cell r="J173" t="str">
            <v>Primary</v>
          </cell>
          <cell r="K173" t="str">
            <v>Does not have a sixth form</v>
          </cell>
          <cell r="L173">
            <v>10005220</v>
          </cell>
          <cell r="M173">
            <v>42312</v>
          </cell>
          <cell r="N173">
            <v>42313</v>
          </cell>
          <cell r="O173" t="str">
            <v>Schools into Special Measures Visit 2</v>
          </cell>
          <cell r="P173" t="str">
            <v>Schools - S8</v>
          </cell>
          <cell r="Q173" t="str">
            <v>NULL</v>
          </cell>
          <cell r="R173" t="str">
            <v>NULL</v>
          </cell>
          <cell r="S173" t="str">
            <v>NULL</v>
          </cell>
          <cell r="T173" t="str">
            <v>NULL</v>
          </cell>
          <cell r="U173" t="str">
            <v>NULL</v>
          </cell>
          <cell r="V173" t="str">
            <v>NULL</v>
          </cell>
          <cell r="W173" t="str">
            <v>NULL</v>
          </cell>
          <cell r="X173" t="str">
            <v>NULL</v>
          </cell>
          <cell r="Y173" t="str">
            <v>NULL</v>
          </cell>
          <cell r="Z173" t="str">
            <v>NULL</v>
          </cell>
          <cell r="AB173">
            <v>256</v>
          </cell>
          <cell r="AD173">
            <v>4</v>
          </cell>
          <cell r="AE173" t="str">
            <v>NULL</v>
          </cell>
          <cell r="AF173">
            <v>4</v>
          </cell>
          <cell r="AG173">
            <v>4</v>
          </cell>
          <cell r="AH173" t="str">
            <v>NULL</v>
          </cell>
          <cell r="AI173">
            <v>4</v>
          </cell>
          <cell r="AJ173" t="str">
            <v>NULL</v>
          </cell>
          <cell r="AK173">
            <v>9</v>
          </cell>
          <cell r="AL173">
            <v>9</v>
          </cell>
        </row>
        <row r="174">
          <cell r="A174">
            <v>106721</v>
          </cell>
          <cell r="B174">
            <v>3712155</v>
          </cell>
          <cell r="C174" t="str">
            <v>Scawsby Rosedale Primary School</v>
          </cell>
          <cell r="D174" t="str">
            <v>Yorkshire and the Humber</v>
          </cell>
          <cell r="E174" t="str">
            <v>North East, Yorkshire &amp; Humber</v>
          </cell>
          <cell r="F174" t="str">
            <v>Doncaster</v>
          </cell>
          <cell r="G174" t="str">
            <v>Doncaster North</v>
          </cell>
          <cell r="H174" t="str">
            <v>DN5 8RL</v>
          </cell>
          <cell r="I174" t="str">
            <v>Community School</v>
          </cell>
          <cell r="J174" t="str">
            <v>Primary</v>
          </cell>
          <cell r="K174" t="str">
            <v>Does not have a sixth form</v>
          </cell>
          <cell r="L174">
            <v>10006645</v>
          </cell>
          <cell r="M174">
            <v>42332</v>
          </cell>
          <cell r="N174">
            <v>42333</v>
          </cell>
          <cell r="O174" t="str">
            <v>Schools into Special Measures Visit 1</v>
          </cell>
          <cell r="P174" t="str">
            <v>Schools - S8</v>
          </cell>
          <cell r="Q174" t="str">
            <v>NULL</v>
          </cell>
          <cell r="R174" t="str">
            <v>NULL</v>
          </cell>
          <cell r="S174" t="str">
            <v>NULL</v>
          </cell>
          <cell r="T174" t="str">
            <v>NULL</v>
          </cell>
          <cell r="U174" t="str">
            <v>NULL</v>
          </cell>
          <cell r="V174" t="str">
            <v>NULL</v>
          </cell>
          <cell r="W174" t="str">
            <v>NULL</v>
          </cell>
          <cell r="X174" t="str">
            <v>NULL</v>
          </cell>
          <cell r="Y174" t="str">
            <v>NULL</v>
          </cell>
          <cell r="Z174" t="str">
            <v>NULL</v>
          </cell>
          <cell r="AB174">
            <v>224</v>
          </cell>
          <cell r="AD174">
            <v>4</v>
          </cell>
          <cell r="AE174" t="str">
            <v>NULL</v>
          </cell>
          <cell r="AF174">
            <v>4</v>
          </cell>
          <cell r="AG174">
            <v>4</v>
          </cell>
          <cell r="AH174" t="str">
            <v>NULL</v>
          </cell>
          <cell r="AI174">
            <v>4</v>
          </cell>
          <cell r="AJ174" t="str">
            <v>NULL</v>
          </cell>
          <cell r="AK174">
            <v>2</v>
          </cell>
          <cell r="AL174">
            <v>9</v>
          </cell>
        </row>
        <row r="175">
          <cell r="A175">
            <v>106729</v>
          </cell>
          <cell r="B175">
            <v>3712166</v>
          </cell>
          <cell r="C175" t="str">
            <v>Intake Primary School</v>
          </cell>
          <cell r="D175" t="str">
            <v>Yorkshire and the Humber</v>
          </cell>
          <cell r="E175" t="str">
            <v>North East, Yorkshire &amp; Humber</v>
          </cell>
          <cell r="F175" t="str">
            <v>Doncaster</v>
          </cell>
          <cell r="G175" t="str">
            <v>Doncaster Central</v>
          </cell>
          <cell r="H175" t="str">
            <v>DN2 6EW</v>
          </cell>
          <cell r="I175" t="str">
            <v>Community School</v>
          </cell>
          <cell r="J175" t="str">
            <v>Primary</v>
          </cell>
          <cell r="K175" t="str">
            <v>Does not have a sixth form</v>
          </cell>
          <cell r="L175">
            <v>10006716</v>
          </cell>
          <cell r="M175">
            <v>42269</v>
          </cell>
          <cell r="N175">
            <v>42269</v>
          </cell>
          <cell r="O175" t="str">
            <v>Requires Improvement monitoring Visit 1</v>
          </cell>
          <cell r="P175" t="str">
            <v>Schools - S8</v>
          </cell>
          <cell r="Q175" t="str">
            <v>NULL</v>
          </cell>
          <cell r="R175" t="str">
            <v>NULL</v>
          </cell>
          <cell r="S175" t="str">
            <v>NULL</v>
          </cell>
          <cell r="T175" t="str">
            <v>NULL</v>
          </cell>
          <cell r="U175" t="str">
            <v>NULL</v>
          </cell>
          <cell r="V175" t="str">
            <v>NULL</v>
          </cell>
          <cell r="W175" t="str">
            <v>NULL</v>
          </cell>
          <cell r="X175" t="str">
            <v>NULL</v>
          </cell>
          <cell r="Y175" t="str">
            <v>NULL</v>
          </cell>
          <cell r="Z175" t="str">
            <v>NULL</v>
          </cell>
          <cell r="AB175">
            <v>294</v>
          </cell>
          <cell r="AD175">
            <v>3</v>
          </cell>
          <cell r="AE175" t="str">
            <v>NULL</v>
          </cell>
          <cell r="AF175">
            <v>3</v>
          </cell>
          <cell r="AG175">
            <v>3</v>
          </cell>
          <cell r="AH175" t="str">
            <v>NULL</v>
          </cell>
          <cell r="AI175">
            <v>3</v>
          </cell>
          <cell r="AJ175" t="str">
            <v>NULL</v>
          </cell>
          <cell r="AK175">
            <v>3</v>
          </cell>
          <cell r="AL175">
            <v>9</v>
          </cell>
        </row>
        <row r="176">
          <cell r="A176">
            <v>106735</v>
          </cell>
          <cell r="B176">
            <v>3712172</v>
          </cell>
          <cell r="C176" t="str">
            <v>Waverley Primary School</v>
          </cell>
          <cell r="D176" t="str">
            <v>Yorkshire and the Humber</v>
          </cell>
          <cell r="E176" t="str">
            <v>North East, Yorkshire &amp; Humber</v>
          </cell>
          <cell r="F176" t="str">
            <v>Doncaster</v>
          </cell>
          <cell r="G176" t="str">
            <v>Doncaster Central</v>
          </cell>
          <cell r="H176" t="str">
            <v>DN4 0UB</v>
          </cell>
          <cell r="I176" t="str">
            <v>Community School</v>
          </cell>
          <cell r="J176" t="str">
            <v>Primary</v>
          </cell>
          <cell r="K176" t="str">
            <v>Does not have a sixth form</v>
          </cell>
          <cell r="L176">
            <v>10004098</v>
          </cell>
          <cell r="M176">
            <v>42318</v>
          </cell>
          <cell r="N176">
            <v>42319</v>
          </cell>
          <cell r="O176" t="str">
            <v>Schools into Special Measures Visit 2</v>
          </cell>
          <cell r="P176" t="str">
            <v>Schools - S8</v>
          </cell>
          <cell r="Q176" t="str">
            <v>NULL</v>
          </cell>
          <cell r="R176" t="str">
            <v>NULL</v>
          </cell>
          <cell r="S176" t="str">
            <v>NULL</v>
          </cell>
          <cell r="T176" t="str">
            <v>NULL</v>
          </cell>
          <cell r="U176" t="str">
            <v>NULL</v>
          </cell>
          <cell r="V176" t="str">
            <v>NULL</v>
          </cell>
          <cell r="W176" t="str">
            <v>NULL</v>
          </cell>
          <cell r="X176" t="str">
            <v>NULL</v>
          </cell>
          <cell r="Y176" t="str">
            <v>NULL</v>
          </cell>
          <cell r="Z176" t="str">
            <v>NULL</v>
          </cell>
          <cell r="AB176">
            <v>305</v>
          </cell>
          <cell r="AD176">
            <v>4</v>
          </cell>
          <cell r="AE176" t="str">
            <v>NULL</v>
          </cell>
          <cell r="AF176">
            <v>4</v>
          </cell>
          <cell r="AG176">
            <v>4</v>
          </cell>
          <cell r="AH176" t="str">
            <v>NULL</v>
          </cell>
          <cell r="AI176">
            <v>4</v>
          </cell>
          <cell r="AJ176" t="str">
            <v>NULL</v>
          </cell>
          <cell r="AK176">
            <v>3</v>
          </cell>
          <cell r="AL176">
            <v>9</v>
          </cell>
        </row>
        <row r="177">
          <cell r="A177">
            <v>106746</v>
          </cell>
          <cell r="B177">
            <v>3712184</v>
          </cell>
          <cell r="C177" t="str">
            <v>Hayfield Lane Primary School</v>
          </cell>
          <cell r="D177" t="str">
            <v>Yorkshire and the Humber</v>
          </cell>
          <cell r="E177" t="str">
            <v>North East, Yorkshire &amp; Humber</v>
          </cell>
          <cell r="F177" t="str">
            <v>Doncaster</v>
          </cell>
          <cell r="G177" t="str">
            <v>Don Valley</v>
          </cell>
          <cell r="H177" t="str">
            <v>DN9 3NB</v>
          </cell>
          <cell r="I177" t="str">
            <v>Community School</v>
          </cell>
          <cell r="J177" t="str">
            <v>Primary</v>
          </cell>
          <cell r="K177" t="str">
            <v>Does not have a sixth form</v>
          </cell>
          <cell r="L177">
            <v>10002159</v>
          </cell>
          <cell r="M177">
            <v>42347</v>
          </cell>
          <cell r="N177">
            <v>42348</v>
          </cell>
          <cell r="O177" t="str">
            <v>Requires Improvement S5 Reinspection Visit 1</v>
          </cell>
          <cell r="P177" t="str">
            <v>Schools - S5</v>
          </cell>
          <cell r="Q177" t="str">
            <v>NULL</v>
          </cell>
          <cell r="R177">
            <v>3</v>
          </cell>
          <cell r="S177" t="str">
            <v>NULL</v>
          </cell>
          <cell r="T177">
            <v>3</v>
          </cell>
          <cell r="U177">
            <v>3</v>
          </cell>
          <cell r="V177">
            <v>2</v>
          </cell>
          <cell r="W177">
            <v>2</v>
          </cell>
          <cell r="X177" t="str">
            <v>Yes</v>
          </cell>
          <cell r="Y177">
            <v>2</v>
          </cell>
          <cell r="Z177" t="str">
            <v>NULL</v>
          </cell>
          <cell r="AB177">
            <v>220</v>
          </cell>
          <cell r="AD177">
            <v>3</v>
          </cell>
          <cell r="AE177" t="str">
            <v>NULL</v>
          </cell>
          <cell r="AF177">
            <v>3</v>
          </cell>
          <cell r="AG177">
            <v>3</v>
          </cell>
          <cell r="AH177" t="str">
            <v>NULL</v>
          </cell>
          <cell r="AI177">
            <v>3</v>
          </cell>
          <cell r="AJ177" t="str">
            <v>NULL</v>
          </cell>
          <cell r="AK177" t="str">
            <v>NULL</v>
          </cell>
          <cell r="AL177" t="str">
            <v>NULL</v>
          </cell>
        </row>
        <row r="178">
          <cell r="A178">
            <v>106747</v>
          </cell>
          <cell r="B178">
            <v>3712185</v>
          </cell>
          <cell r="C178" t="str">
            <v>Scawthorpe Sunnyfields Primary School</v>
          </cell>
          <cell r="D178" t="str">
            <v>Yorkshire and the Humber</v>
          </cell>
          <cell r="E178" t="str">
            <v>North East, Yorkshire &amp; Humber</v>
          </cell>
          <cell r="F178" t="str">
            <v>Doncaster</v>
          </cell>
          <cell r="G178" t="str">
            <v>Doncaster North</v>
          </cell>
          <cell r="H178" t="str">
            <v>DN5 9EW</v>
          </cell>
          <cell r="I178" t="str">
            <v>Community School</v>
          </cell>
          <cell r="J178" t="str">
            <v>Primary</v>
          </cell>
          <cell r="K178" t="str">
            <v>Does not have a sixth form</v>
          </cell>
          <cell r="L178">
            <v>10006803</v>
          </cell>
          <cell r="M178">
            <v>42324</v>
          </cell>
          <cell r="N178">
            <v>42324</v>
          </cell>
          <cell r="O178" t="str">
            <v>Requires Improvement monitoring Visit 1</v>
          </cell>
          <cell r="P178" t="str">
            <v>Schools - S8</v>
          </cell>
          <cell r="Q178" t="str">
            <v>NULL</v>
          </cell>
          <cell r="R178" t="str">
            <v>NULL</v>
          </cell>
          <cell r="S178" t="str">
            <v>NULL</v>
          </cell>
          <cell r="T178" t="str">
            <v>NULL</v>
          </cell>
          <cell r="U178" t="str">
            <v>NULL</v>
          </cell>
          <cell r="V178" t="str">
            <v>NULL</v>
          </cell>
          <cell r="W178" t="str">
            <v>NULL</v>
          </cell>
          <cell r="X178" t="str">
            <v>NULL</v>
          </cell>
          <cell r="Y178" t="str">
            <v>NULL</v>
          </cell>
          <cell r="Z178" t="str">
            <v>NULL</v>
          </cell>
          <cell r="AB178">
            <v>285</v>
          </cell>
          <cell r="AD178">
            <v>3</v>
          </cell>
          <cell r="AE178" t="str">
            <v>NULL</v>
          </cell>
          <cell r="AF178">
            <v>3</v>
          </cell>
          <cell r="AG178">
            <v>3</v>
          </cell>
          <cell r="AH178" t="str">
            <v>NULL</v>
          </cell>
          <cell r="AI178">
            <v>3</v>
          </cell>
          <cell r="AJ178" t="str">
            <v>NULL</v>
          </cell>
          <cell r="AK178">
            <v>2</v>
          </cell>
          <cell r="AL178">
            <v>9</v>
          </cell>
        </row>
        <row r="179">
          <cell r="A179">
            <v>106758</v>
          </cell>
          <cell r="B179">
            <v>3712197</v>
          </cell>
          <cell r="C179" t="str">
            <v>Edlington Victoria Primary School</v>
          </cell>
          <cell r="D179" t="str">
            <v>Yorkshire and the Humber</v>
          </cell>
          <cell r="E179" t="str">
            <v>North East, Yorkshire &amp; Humber</v>
          </cell>
          <cell r="F179" t="str">
            <v>Doncaster</v>
          </cell>
          <cell r="G179" t="str">
            <v>Don Valley</v>
          </cell>
          <cell r="H179" t="str">
            <v>DN12 1BN</v>
          </cell>
          <cell r="I179" t="str">
            <v>Community School</v>
          </cell>
          <cell r="J179" t="str">
            <v>Primary</v>
          </cell>
          <cell r="K179" t="str">
            <v>Does not have a sixth form</v>
          </cell>
          <cell r="L179">
            <v>10004066</v>
          </cell>
          <cell r="M179">
            <v>42297</v>
          </cell>
          <cell r="N179">
            <v>42298</v>
          </cell>
          <cell r="O179" t="str">
            <v>Schools into Special Measures Visit 2</v>
          </cell>
          <cell r="P179" t="str">
            <v>Schools - S8</v>
          </cell>
          <cell r="Q179" t="str">
            <v>NULL</v>
          </cell>
          <cell r="R179" t="str">
            <v>NULL</v>
          </cell>
          <cell r="S179" t="str">
            <v>NULL</v>
          </cell>
          <cell r="T179" t="str">
            <v>NULL</v>
          </cell>
          <cell r="U179" t="str">
            <v>NULL</v>
          </cell>
          <cell r="V179" t="str">
            <v>NULL</v>
          </cell>
          <cell r="W179" t="str">
            <v>NULL</v>
          </cell>
          <cell r="X179" t="str">
            <v>NULL</v>
          </cell>
          <cell r="Y179" t="str">
            <v>NULL</v>
          </cell>
          <cell r="Z179" t="str">
            <v>NULL</v>
          </cell>
          <cell r="AB179">
            <v>273</v>
          </cell>
          <cell r="AD179">
            <v>4</v>
          </cell>
          <cell r="AE179" t="str">
            <v>NULL</v>
          </cell>
          <cell r="AF179">
            <v>4</v>
          </cell>
          <cell r="AG179">
            <v>4</v>
          </cell>
          <cell r="AH179" t="str">
            <v>NULL</v>
          </cell>
          <cell r="AI179">
            <v>4</v>
          </cell>
          <cell r="AJ179" t="str">
            <v>NULL</v>
          </cell>
          <cell r="AK179">
            <v>3</v>
          </cell>
          <cell r="AL179">
            <v>9</v>
          </cell>
        </row>
        <row r="180">
          <cell r="A180">
            <v>106833</v>
          </cell>
          <cell r="B180">
            <v>3722004</v>
          </cell>
          <cell r="C180" t="str">
            <v>Badsley Primary School</v>
          </cell>
          <cell r="D180" t="str">
            <v>Yorkshire and the Humber</v>
          </cell>
          <cell r="E180" t="str">
            <v>North East, Yorkshire &amp; Humber</v>
          </cell>
          <cell r="F180" t="str">
            <v>Rotherham</v>
          </cell>
          <cell r="G180" t="str">
            <v>Rotherham</v>
          </cell>
          <cell r="H180" t="str">
            <v>S65 2QS</v>
          </cell>
          <cell r="I180" t="str">
            <v>Community School</v>
          </cell>
          <cell r="J180" t="str">
            <v>Primary</v>
          </cell>
          <cell r="K180" t="str">
            <v>Does not have a sixth form</v>
          </cell>
          <cell r="L180">
            <v>10006741</v>
          </cell>
          <cell r="M180">
            <v>42296</v>
          </cell>
          <cell r="N180">
            <v>42296</v>
          </cell>
          <cell r="O180" t="str">
            <v>Requires Improvement monitoring Visit 1</v>
          </cell>
          <cell r="P180" t="str">
            <v>Schools - S8</v>
          </cell>
          <cell r="Q180" t="str">
            <v>NULL</v>
          </cell>
          <cell r="R180" t="str">
            <v>NULL</v>
          </cell>
          <cell r="S180" t="str">
            <v>NULL</v>
          </cell>
          <cell r="T180" t="str">
            <v>NULL</v>
          </cell>
          <cell r="U180" t="str">
            <v>NULL</v>
          </cell>
          <cell r="V180" t="str">
            <v>NULL</v>
          </cell>
          <cell r="W180" t="str">
            <v>NULL</v>
          </cell>
          <cell r="X180" t="str">
            <v>NULL</v>
          </cell>
          <cell r="Y180" t="str">
            <v>NULL</v>
          </cell>
          <cell r="Z180" t="str">
            <v>NULL</v>
          </cell>
          <cell r="AB180">
            <v>527</v>
          </cell>
          <cell r="AD180">
            <v>3</v>
          </cell>
          <cell r="AE180" t="str">
            <v>NULL</v>
          </cell>
          <cell r="AF180">
            <v>3</v>
          </cell>
          <cell r="AG180">
            <v>3</v>
          </cell>
          <cell r="AH180" t="str">
            <v>NULL</v>
          </cell>
          <cell r="AI180">
            <v>3</v>
          </cell>
          <cell r="AJ180" t="str">
            <v>NULL</v>
          </cell>
          <cell r="AK180">
            <v>2</v>
          </cell>
          <cell r="AL180">
            <v>9</v>
          </cell>
        </row>
        <row r="181">
          <cell r="A181">
            <v>106863</v>
          </cell>
          <cell r="B181">
            <v>3722054</v>
          </cell>
          <cell r="C181" t="str">
            <v>Brinsworth Manor Junior School</v>
          </cell>
          <cell r="D181" t="str">
            <v>Yorkshire and the Humber</v>
          </cell>
          <cell r="E181" t="str">
            <v>North East, Yorkshire &amp; Humber</v>
          </cell>
          <cell r="F181" t="str">
            <v>Rotherham</v>
          </cell>
          <cell r="G181" t="str">
            <v>Rotherham</v>
          </cell>
          <cell r="H181" t="str">
            <v>S60 5BX</v>
          </cell>
          <cell r="I181" t="str">
            <v>Community School</v>
          </cell>
          <cell r="J181" t="str">
            <v>Primary</v>
          </cell>
          <cell r="K181" t="str">
            <v>Does not have a sixth form</v>
          </cell>
          <cell r="L181">
            <v>10006799</v>
          </cell>
          <cell r="M181">
            <v>42331</v>
          </cell>
          <cell r="N181">
            <v>42331</v>
          </cell>
          <cell r="O181" t="str">
            <v>Requires Improvement monitoring Visit 1</v>
          </cell>
          <cell r="P181" t="str">
            <v>Schools - S8</v>
          </cell>
          <cell r="Q181" t="str">
            <v>NULL</v>
          </cell>
          <cell r="R181" t="str">
            <v>NULL</v>
          </cell>
          <cell r="S181" t="str">
            <v>NULL</v>
          </cell>
          <cell r="T181" t="str">
            <v>NULL</v>
          </cell>
          <cell r="U181" t="str">
            <v>NULL</v>
          </cell>
          <cell r="V181" t="str">
            <v>NULL</v>
          </cell>
          <cell r="W181" t="str">
            <v>NULL</v>
          </cell>
          <cell r="X181" t="str">
            <v>NULL</v>
          </cell>
          <cell r="Y181" t="str">
            <v>NULL</v>
          </cell>
          <cell r="Z181" t="str">
            <v>NULL</v>
          </cell>
          <cell r="AB181">
            <v>309</v>
          </cell>
          <cell r="AD181">
            <v>3</v>
          </cell>
          <cell r="AE181" t="str">
            <v>NULL</v>
          </cell>
          <cell r="AF181">
            <v>3</v>
          </cell>
          <cell r="AG181">
            <v>3</v>
          </cell>
          <cell r="AH181" t="str">
            <v>NULL</v>
          </cell>
          <cell r="AI181">
            <v>3</v>
          </cell>
          <cell r="AJ181" t="str">
            <v>NULL</v>
          </cell>
          <cell r="AK181">
            <v>9</v>
          </cell>
          <cell r="AL181">
            <v>9</v>
          </cell>
        </row>
        <row r="182">
          <cell r="A182">
            <v>106888</v>
          </cell>
          <cell r="B182">
            <v>3722087</v>
          </cell>
          <cell r="C182" t="str">
            <v>Aston Lodge Primary School</v>
          </cell>
          <cell r="D182" t="str">
            <v>Yorkshire and the Humber</v>
          </cell>
          <cell r="E182" t="str">
            <v>North East, Yorkshire &amp; Humber</v>
          </cell>
          <cell r="F182" t="str">
            <v>Rotherham</v>
          </cell>
          <cell r="G182" t="str">
            <v>Rother Valley</v>
          </cell>
          <cell r="H182" t="str">
            <v>S26 2BL</v>
          </cell>
          <cell r="I182" t="str">
            <v>Community School</v>
          </cell>
          <cell r="J182" t="str">
            <v>Primary</v>
          </cell>
          <cell r="K182" t="str">
            <v>Does not have a sixth form</v>
          </cell>
          <cell r="L182">
            <v>10006811</v>
          </cell>
          <cell r="M182">
            <v>42352</v>
          </cell>
          <cell r="N182">
            <v>42352</v>
          </cell>
          <cell r="O182" t="str">
            <v>Requires Improvement monitoring Visit 1</v>
          </cell>
          <cell r="P182" t="str">
            <v>Schools - S8</v>
          </cell>
          <cell r="Q182" t="str">
            <v>NULL</v>
          </cell>
          <cell r="R182" t="str">
            <v>NULL</v>
          </cell>
          <cell r="S182" t="str">
            <v>NULL</v>
          </cell>
          <cell r="T182" t="str">
            <v>NULL</v>
          </cell>
          <cell r="U182" t="str">
            <v>NULL</v>
          </cell>
          <cell r="V182" t="str">
            <v>NULL</v>
          </cell>
          <cell r="W182" t="str">
            <v>NULL</v>
          </cell>
          <cell r="X182" t="str">
            <v>NULL</v>
          </cell>
          <cell r="Y182" t="str">
            <v>NULL</v>
          </cell>
          <cell r="Z182" t="str">
            <v>NULL</v>
          </cell>
          <cell r="AB182">
            <v>224</v>
          </cell>
          <cell r="AD182">
            <v>3</v>
          </cell>
          <cell r="AE182" t="str">
            <v>NULL</v>
          </cell>
          <cell r="AF182">
            <v>3</v>
          </cell>
          <cell r="AG182">
            <v>3</v>
          </cell>
          <cell r="AH182" t="str">
            <v>NULL</v>
          </cell>
          <cell r="AI182">
            <v>3</v>
          </cell>
          <cell r="AJ182" t="str">
            <v>NULL</v>
          </cell>
          <cell r="AK182">
            <v>2</v>
          </cell>
          <cell r="AL182">
            <v>9</v>
          </cell>
        </row>
        <row r="183">
          <cell r="A183">
            <v>106893</v>
          </cell>
          <cell r="B183">
            <v>3722092</v>
          </cell>
          <cell r="C183" t="str">
            <v>Wath Central Primary</v>
          </cell>
          <cell r="D183" t="str">
            <v>Yorkshire and the Humber</v>
          </cell>
          <cell r="E183" t="str">
            <v>North East, Yorkshire &amp; Humber</v>
          </cell>
          <cell r="F183" t="str">
            <v>Rotherham</v>
          </cell>
          <cell r="G183" t="str">
            <v>Wentworth and Dearne</v>
          </cell>
          <cell r="H183" t="str">
            <v>S63 7HG</v>
          </cell>
          <cell r="I183" t="str">
            <v>Foundation School</v>
          </cell>
          <cell r="J183" t="str">
            <v>Primary</v>
          </cell>
          <cell r="K183" t="str">
            <v>Does not have a sixth form</v>
          </cell>
          <cell r="L183">
            <v>10005211</v>
          </cell>
          <cell r="M183">
            <v>42341</v>
          </cell>
          <cell r="N183">
            <v>42342</v>
          </cell>
          <cell r="O183" t="str">
            <v>Schools into Special Measures Visit 4</v>
          </cell>
          <cell r="P183" t="str">
            <v>Schools - S8</v>
          </cell>
          <cell r="Q183" t="str">
            <v>NULL</v>
          </cell>
          <cell r="R183" t="str">
            <v>NULL</v>
          </cell>
          <cell r="S183" t="str">
            <v>NULL</v>
          </cell>
          <cell r="T183" t="str">
            <v>NULL</v>
          </cell>
          <cell r="U183" t="str">
            <v>NULL</v>
          </cell>
          <cell r="V183" t="str">
            <v>NULL</v>
          </cell>
          <cell r="W183" t="str">
            <v>NULL</v>
          </cell>
          <cell r="X183" t="str">
            <v>NULL</v>
          </cell>
          <cell r="Y183" t="str">
            <v>NULL</v>
          </cell>
          <cell r="Z183" t="str">
            <v>NULL</v>
          </cell>
          <cell r="AB183">
            <v>468</v>
          </cell>
          <cell r="AD183">
            <v>4</v>
          </cell>
          <cell r="AE183" t="str">
            <v>NULL</v>
          </cell>
          <cell r="AF183">
            <v>3</v>
          </cell>
          <cell r="AG183">
            <v>3</v>
          </cell>
          <cell r="AH183" t="str">
            <v>NULL</v>
          </cell>
          <cell r="AI183">
            <v>4</v>
          </cell>
          <cell r="AJ183" t="str">
            <v>NULL</v>
          </cell>
          <cell r="AK183" t="str">
            <v>NULL</v>
          </cell>
          <cell r="AL183" t="str">
            <v>NULL</v>
          </cell>
        </row>
        <row r="184">
          <cell r="A184">
            <v>106947</v>
          </cell>
          <cell r="B184">
            <v>3724000</v>
          </cell>
          <cell r="C184" t="str">
            <v>Clifton Community School</v>
          </cell>
          <cell r="D184" t="str">
            <v>Yorkshire and the Humber</v>
          </cell>
          <cell r="E184" t="str">
            <v>North East, Yorkshire &amp; Humber</v>
          </cell>
          <cell r="F184" t="str">
            <v>Rotherham</v>
          </cell>
          <cell r="G184" t="str">
            <v>Rotherham</v>
          </cell>
          <cell r="H184" t="str">
            <v>S65 2SN</v>
          </cell>
          <cell r="I184" t="str">
            <v>Community School</v>
          </cell>
          <cell r="J184" t="str">
            <v>Secondary</v>
          </cell>
          <cell r="K184" t="str">
            <v>Does not have a sixth form</v>
          </cell>
          <cell r="L184">
            <v>10005215</v>
          </cell>
          <cell r="M184">
            <v>42340</v>
          </cell>
          <cell r="N184">
            <v>42341</v>
          </cell>
          <cell r="O184" t="str">
            <v>Schools into Special Measures Visit 4</v>
          </cell>
          <cell r="P184" t="str">
            <v>Schools - S8</v>
          </cell>
          <cell r="Q184" t="str">
            <v>NULL</v>
          </cell>
          <cell r="R184" t="str">
            <v>NULL</v>
          </cell>
          <cell r="S184" t="str">
            <v>NULL</v>
          </cell>
          <cell r="T184" t="str">
            <v>NULL</v>
          </cell>
          <cell r="U184" t="str">
            <v>NULL</v>
          </cell>
          <cell r="V184" t="str">
            <v>NULL</v>
          </cell>
          <cell r="W184" t="str">
            <v>NULL</v>
          </cell>
          <cell r="X184" t="str">
            <v>NULL</v>
          </cell>
          <cell r="Y184" t="str">
            <v>NULL</v>
          </cell>
          <cell r="Z184" t="str">
            <v>NULL</v>
          </cell>
          <cell r="AB184">
            <v>942</v>
          </cell>
          <cell r="AD184">
            <v>4</v>
          </cell>
          <cell r="AE184" t="str">
            <v>NULL</v>
          </cell>
          <cell r="AF184">
            <v>4</v>
          </cell>
          <cell r="AG184">
            <v>4</v>
          </cell>
          <cell r="AH184" t="str">
            <v>NULL</v>
          </cell>
          <cell r="AI184">
            <v>4</v>
          </cell>
          <cell r="AJ184" t="str">
            <v>NULL</v>
          </cell>
          <cell r="AK184">
            <v>9</v>
          </cell>
          <cell r="AL184">
            <v>9</v>
          </cell>
        </row>
        <row r="185">
          <cell r="A185">
            <v>106967</v>
          </cell>
          <cell r="B185">
            <v>3727001</v>
          </cell>
          <cell r="C185" t="str">
            <v>Abbey School</v>
          </cell>
          <cell r="D185" t="str">
            <v>Yorkshire and the Humber</v>
          </cell>
          <cell r="E185" t="str">
            <v>North East, Yorkshire &amp; Humber</v>
          </cell>
          <cell r="F185" t="str">
            <v>Rotherham</v>
          </cell>
          <cell r="G185" t="str">
            <v>Rotherham</v>
          </cell>
          <cell r="H185" t="str">
            <v>S61 2RA</v>
          </cell>
          <cell r="I185" t="str">
            <v>Community Special School</v>
          </cell>
          <cell r="J185" t="str">
            <v>Not Applicable</v>
          </cell>
          <cell r="K185" t="str">
            <v>Not applicable</v>
          </cell>
          <cell r="L185">
            <v>10004128</v>
          </cell>
          <cell r="M185">
            <v>42334</v>
          </cell>
          <cell r="N185">
            <v>42334</v>
          </cell>
          <cell r="O185" t="str">
            <v>Schools into Special Measures Visit 3</v>
          </cell>
          <cell r="P185" t="str">
            <v>Schools - S8</v>
          </cell>
          <cell r="Q185" t="str">
            <v>NULL</v>
          </cell>
          <cell r="R185" t="str">
            <v>NULL</v>
          </cell>
          <cell r="S185" t="str">
            <v>NULL</v>
          </cell>
          <cell r="T185" t="str">
            <v>NULL</v>
          </cell>
          <cell r="U185" t="str">
            <v>NULL</v>
          </cell>
          <cell r="V185" t="str">
            <v>NULL</v>
          </cell>
          <cell r="W185" t="str">
            <v>NULL</v>
          </cell>
          <cell r="X185" t="str">
            <v>NULL</v>
          </cell>
          <cell r="Y185" t="str">
            <v>NULL</v>
          </cell>
          <cell r="Z185" t="str">
            <v>NULL</v>
          </cell>
          <cell r="AB185">
            <v>61</v>
          </cell>
          <cell r="AD185">
            <v>4</v>
          </cell>
          <cell r="AE185" t="str">
            <v>NULL</v>
          </cell>
          <cell r="AF185">
            <v>4</v>
          </cell>
          <cell r="AG185">
            <v>4</v>
          </cell>
          <cell r="AH185" t="str">
            <v>NULL</v>
          </cell>
          <cell r="AI185">
            <v>4</v>
          </cell>
          <cell r="AJ185" t="str">
            <v>NULL</v>
          </cell>
          <cell r="AK185">
            <v>9</v>
          </cell>
          <cell r="AL185">
            <v>9</v>
          </cell>
        </row>
        <row r="186">
          <cell r="A186">
            <v>107005</v>
          </cell>
          <cell r="B186">
            <v>3732363</v>
          </cell>
          <cell r="C186" t="str">
            <v>Rainbow Forge Primary School</v>
          </cell>
          <cell r="D186" t="str">
            <v>Yorkshire and the Humber</v>
          </cell>
          <cell r="E186" t="str">
            <v>North East, Yorkshire &amp; Humber</v>
          </cell>
          <cell r="F186" t="str">
            <v>Sheffield</v>
          </cell>
          <cell r="G186" t="str">
            <v>Sheffield South East</v>
          </cell>
          <cell r="H186" t="str">
            <v>S12 4LQ</v>
          </cell>
          <cell r="I186" t="str">
            <v>Foundation School</v>
          </cell>
          <cell r="J186" t="str">
            <v>Primary</v>
          </cell>
          <cell r="K186" t="str">
            <v>Does not have a sixth form</v>
          </cell>
          <cell r="L186">
            <v>10006733</v>
          </cell>
          <cell r="M186">
            <v>42338</v>
          </cell>
          <cell r="N186">
            <v>42338</v>
          </cell>
          <cell r="O186" t="str">
            <v>Requires Improvement monitoring Visit 1</v>
          </cell>
          <cell r="P186" t="str">
            <v>Schools - S8</v>
          </cell>
          <cell r="Q186" t="str">
            <v>NULL</v>
          </cell>
          <cell r="R186" t="str">
            <v>NULL</v>
          </cell>
          <cell r="S186" t="str">
            <v>NULL</v>
          </cell>
          <cell r="T186" t="str">
            <v>NULL</v>
          </cell>
          <cell r="U186" t="str">
            <v>NULL</v>
          </cell>
          <cell r="V186" t="str">
            <v>NULL</v>
          </cell>
          <cell r="W186" t="str">
            <v>NULL</v>
          </cell>
          <cell r="X186" t="str">
            <v>NULL</v>
          </cell>
          <cell r="Y186" t="str">
            <v>NULL</v>
          </cell>
          <cell r="Z186" t="str">
            <v>NULL</v>
          </cell>
          <cell r="AB186">
            <v>286</v>
          </cell>
          <cell r="AD186">
            <v>3</v>
          </cell>
          <cell r="AE186" t="str">
            <v>NULL</v>
          </cell>
          <cell r="AF186">
            <v>3</v>
          </cell>
          <cell r="AG186">
            <v>3</v>
          </cell>
          <cell r="AH186" t="str">
            <v>NULL</v>
          </cell>
          <cell r="AI186">
            <v>3</v>
          </cell>
          <cell r="AJ186" t="str">
            <v>NULL</v>
          </cell>
          <cell r="AK186">
            <v>2</v>
          </cell>
          <cell r="AL186">
            <v>9</v>
          </cell>
        </row>
        <row r="187">
          <cell r="A187">
            <v>107006</v>
          </cell>
          <cell r="B187">
            <v>3732092</v>
          </cell>
          <cell r="C187" t="str">
            <v>Mundella Primary School</v>
          </cell>
          <cell r="D187" t="str">
            <v>Yorkshire and the Humber</v>
          </cell>
          <cell r="E187" t="str">
            <v>North East, Yorkshire &amp; Humber</v>
          </cell>
          <cell r="F187" t="str">
            <v>Sheffield</v>
          </cell>
          <cell r="G187" t="str">
            <v>Sheffield, Heeley</v>
          </cell>
          <cell r="H187" t="str">
            <v>S8 8SJ</v>
          </cell>
          <cell r="I187" t="str">
            <v>Community School</v>
          </cell>
          <cell r="J187" t="str">
            <v>Primary</v>
          </cell>
          <cell r="K187" t="str">
            <v>Does not have a sixth form</v>
          </cell>
          <cell r="L187">
            <v>10003409</v>
          </cell>
          <cell r="M187">
            <v>42320</v>
          </cell>
          <cell r="N187">
            <v>42320</v>
          </cell>
          <cell r="O187" t="str">
            <v>Maintained Academy and School Short inspection</v>
          </cell>
          <cell r="P187" t="str">
            <v>Schools - Short inspection</v>
          </cell>
          <cell r="Q187" t="str">
            <v>NULL</v>
          </cell>
          <cell r="R187" t="str">
            <v>NULL</v>
          </cell>
          <cell r="S187" t="str">
            <v>NULL</v>
          </cell>
          <cell r="T187" t="str">
            <v>NULL</v>
          </cell>
          <cell r="U187" t="str">
            <v>NULL</v>
          </cell>
          <cell r="V187" t="str">
            <v>NULL</v>
          </cell>
          <cell r="W187" t="str">
            <v>NULL</v>
          </cell>
          <cell r="X187" t="str">
            <v>Yes</v>
          </cell>
          <cell r="Y187" t="str">
            <v>NULL</v>
          </cell>
          <cell r="Z187" t="str">
            <v>NULL</v>
          </cell>
          <cell r="AB187">
            <v>349</v>
          </cell>
          <cell r="AD187">
            <v>2</v>
          </cell>
          <cell r="AE187" t="str">
            <v>NULL</v>
          </cell>
          <cell r="AF187">
            <v>2</v>
          </cell>
          <cell r="AG187">
            <v>2</v>
          </cell>
          <cell r="AH187" t="str">
            <v>NULL</v>
          </cell>
          <cell r="AI187">
            <v>2</v>
          </cell>
          <cell r="AJ187" t="str">
            <v>NULL</v>
          </cell>
          <cell r="AK187">
            <v>2</v>
          </cell>
          <cell r="AL187">
            <v>9</v>
          </cell>
        </row>
        <row r="188">
          <cell r="A188">
            <v>107063</v>
          </cell>
          <cell r="B188">
            <v>3732318</v>
          </cell>
          <cell r="C188" t="str">
            <v>Acres Hill Community Primary School</v>
          </cell>
          <cell r="D188" t="str">
            <v>Yorkshire and the Humber</v>
          </cell>
          <cell r="E188" t="str">
            <v>North East, Yorkshire &amp; Humber</v>
          </cell>
          <cell r="F188" t="str">
            <v>Sheffield</v>
          </cell>
          <cell r="G188" t="str">
            <v>Sheffield South East</v>
          </cell>
          <cell r="H188" t="str">
            <v>S9 4GQ</v>
          </cell>
          <cell r="I188" t="str">
            <v>Community School</v>
          </cell>
          <cell r="J188" t="str">
            <v>Primary</v>
          </cell>
          <cell r="K188" t="str">
            <v>Does not have a sixth form</v>
          </cell>
          <cell r="L188">
            <v>10002047</v>
          </cell>
          <cell r="M188">
            <v>42332</v>
          </cell>
          <cell r="N188">
            <v>42333</v>
          </cell>
          <cell r="O188" t="str">
            <v>Requires Improvement S5 Reinspection Visit 1</v>
          </cell>
          <cell r="P188" t="str">
            <v>Schools - S5</v>
          </cell>
          <cell r="Q188" t="str">
            <v>NULL</v>
          </cell>
          <cell r="R188">
            <v>4</v>
          </cell>
          <cell r="S188" t="str">
            <v>SM</v>
          </cell>
          <cell r="T188">
            <v>4</v>
          </cell>
          <cell r="U188">
            <v>4</v>
          </cell>
          <cell r="V188">
            <v>3</v>
          </cell>
          <cell r="W188">
            <v>4</v>
          </cell>
          <cell r="X188" t="str">
            <v>Yes</v>
          </cell>
          <cell r="Y188">
            <v>3</v>
          </cell>
          <cell r="Z188" t="str">
            <v>NULL</v>
          </cell>
          <cell r="AB188">
            <v>361</v>
          </cell>
          <cell r="AD188">
            <v>3</v>
          </cell>
          <cell r="AE188" t="str">
            <v>NULL</v>
          </cell>
          <cell r="AF188">
            <v>3</v>
          </cell>
          <cell r="AG188">
            <v>3</v>
          </cell>
          <cell r="AH188" t="str">
            <v>NULL</v>
          </cell>
          <cell r="AI188">
            <v>3</v>
          </cell>
          <cell r="AJ188" t="str">
            <v>NULL</v>
          </cell>
          <cell r="AK188" t="str">
            <v>NULL</v>
          </cell>
          <cell r="AL188" t="str">
            <v>NULL</v>
          </cell>
        </row>
        <row r="189">
          <cell r="A189">
            <v>107073</v>
          </cell>
          <cell r="B189">
            <v>3732329</v>
          </cell>
          <cell r="C189" t="str">
            <v>Springfield Primary School</v>
          </cell>
          <cell r="D189" t="str">
            <v>Yorkshire and the Humber</v>
          </cell>
          <cell r="E189" t="str">
            <v>North East, Yorkshire &amp; Humber</v>
          </cell>
          <cell r="F189" t="str">
            <v>Sheffield</v>
          </cell>
          <cell r="G189" t="str">
            <v>Sheffield Central</v>
          </cell>
          <cell r="H189" t="str">
            <v>S10 2FA</v>
          </cell>
          <cell r="I189" t="str">
            <v>Community School</v>
          </cell>
          <cell r="J189" t="str">
            <v>Primary</v>
          </cell>
          <cell r="K189" t="str">
            <v>Does not have a sixth form</v>
          </cell>
          <cell r="L189">
            <v>10002042</v>
          </cell>
          <cell r="M189">
            <v>42284</v>
          </cell>
          <cell r="N189">
            <v>42285</v>
          </cell>
          <cell r="O189" t="str">
            <v>Requires Improvement S5 Reinspection Visit 1</v>
          </cell>
          <cell r="P189" t="str">
            <v>Schools - S5</v>
          </cell>
          <cell r="Q189" t="str">
            <v>NULL</v>
          </cell>
          <cell r="R189">
            <v>2</v>
          </cell>
          <cell r="S189" t="str">
            <v>NULL</v>
          </cell>
          <cell r="T189">
            <v>2</v>
          </cell>
          <cell r="U189">
            <v>2</v>
          </cell>
          <cell r="V189">
            <v>2</v>
          </cell>
          <cell r="W189">
            <v>2</v>
          </cell>
          <cell r="X189" t="str">
            <v>Yes</v>
          </cell>
          <cell r="Y189">
            <v>2</v>
          </cell>
          <cell r="Z189" t="str">
            <v>NULL</v>
          </cell>
          <cell r="AB189">
            <v>221</v>
          </cell>
          <cell r="AD189">
            <v>3</v>
          </cell>
          <cell r="AE189" t="str">
            <v>NULL</v>
          </cell>
          <cell r="AF189">
            <v>3</v>
          </cell>
          <cell r="AG189">
            <v>3</v>
          </cell>
          <cell r="AH189" t="str">
            <v>NULL</v>
          </cell>
          <cell r="AI189">
            <v>3</v>
          </cell>
          <cell r="AJ189" t="str">
            <v>NULL</v>
          </cell>
          <cell r="AK189" t="str">
            <v>NULL</v>
          </cell>
          <cell r="AL189" t="str">
            <v>NULL</v>
          </cell>
        </row>
        <row r="190">
          <cell r="A190">
            <v>107081</v>
          </cell>
          <cell r="B190">
            <v>3732338</v>
          </cell>
          <cell r="C190" t="str">
            <v>Rivelin Primary School</v>
          </cell>
          <cell r="D190" t="str">
            <v>Yorkshire and the Humber</v>
          </cell>
          <cell r="E190" t="str">
            <v>North East, Yorkshire &amp; Humber</v>
          </cell>
          <cell r="F190" t="str">
            <v>Sheffield</v>
          </cell>
          <cell r="G190" t="str">
            <v>Sheffield Central</v>
          </cell>
          <cell r="H190" t="str">
            <v>S6 2PL</v>
          </cell>
          <cell r="I190" t="str">
            <v>Community School</v>
          </cell>
          <cell r="J190" t="str">
            <v>Primary</v>
          </cell>
          <cell r="K190" t="str">
            <v>Does not have a sixth form</v>
          </cell>
          <cell r="L190">
            <v>10002048</v>
          </cell>
          <cell r="M190">
            <v>42346</v>
          </cell>
          <cell r="N190">
            <v>42347</v>
          </cell>
          <cell r="O190" t="str">
            <v>Requires Improvement S5 Reinspection Visit 1</v>
          </cell>
          <cell r="P190" t="str">
            <v>Schools - S5</v>
          </cell>
          <cell r="Q190" t="str">
            <v>NULL</v>
          </cell>
          <cell r="R190">
            <v>2</v>
          </cell>
          <cell r="S190" t="str">
            <v>NULL</v>
          </cell>
          <cell r="T190">
            <v>2</v>
          </cell>
          <cell r="U190">
            <v>2</v>
          </cell>
          <cell r="V190">
            <v>2</v>
          </cell>
          <cell r="W190">
            <v>2</v>
          </cell>
          <cell r="X190" t="str">
            <v>Yes</v>
          </cell>
          <cell r="Y190">
            <v>2</v>
          </cell>
          <cell r="Z190" t="str">
            <v>NULL</v>
          </cell>
          <cell r="AB190">
            <v>425</v>
          </cell>
          <cell r="AD190">
            <v>3</v>
          </cell>
          <cell r="AE190" t="str">
            <v>NULL</v>
          </cell>
          <cell r="AF190">
            <v>3</v>
          </cell>
          <cell r="AG190">
            <v>3</v>
          </cell>
          <cell r="AH190" t="str">
            <v>NULL</v>
          </cell>
          <cell r="AI190">
            <v>2</v>
          </cell>
          <cell r="AJ190" t="str">
            <v>NULL</v>
          </cell>
          <cell r="AK190" t="str">
            <v>NULL</v>
          </cell>
          <cell r="AL190" t="str">
            <v>NULL</v>
          </cell>
        </row>
        <row r="191">
          <cell r="A191">
            <v>107084</v>
          </cell>
          <cell r="B191">
            <v>3732341</v>
          </cell>
          <cell r="C191" t="str">
            <v>Greenhill Primary School</v>
          </cell>
          <cell r="D191" t="str">
            <v>Yorkshire and the Humber</v>
          </cell>
          <cell r="E191" t="str">
            <v>North East, Yorkshire &amp; Humber</v>
          </cell>
          <cell r="F191" t="str">
            <v>Sheffield</v>
          </cell>
          <cell r="G191" t="str">
            <v>Sheffield, Heeley</v>
          </cell>
          <cell r="H191" t="str">
            <v>S8 7RA</v>
          </cell>
          <cell r="I191" t="str">
            <v>Community School</v>
          </cell>
          <cell r="J191" t="str">
            <v>Primary</v>
          </cell>
          <cell r="K191" t="str">
            <v>Does not have a sixth form</v>
          </cell>
          <cell r="L191">
            <v>10002045</v>
          </cell>
          <cell r="M191">
            <v>42340</v>
          </cell>
          <cell r="N191">
            <v>42341</v>
          </cell>
          <cell r="O191" t="str">
            <v>Requires Improvement S5 Reinspection Visit 1</v>
          </cell>
          <cell r="P191" t="str">
            <v>Schools - S5</v>
          </cell>
          <cell r="Q191" t="str">
            <v>NULL</v>
          </cell>
          <cell r="R191">
            <v>3</v>
          </cell>
          <cell r="S191" t="str">
            <v>NULL</v>
          </cell>
          <cell r="T191">
            <v>3</v>
          </cell>
          <cell r="U191">
            <v>3</v>
          </cell>
          <cell r="V191">
            <v>2</v>
          </cell>
          <cell r="W191">
            <v>3</v>
          </cell>
          <cell r="X191" t="str">
            <v>Yes</v>
          </cell>
          <cell r="Y191">
            <v>3</v>
          </cell>
          <cell r="Z191" t="str">
            <v>NULL</v>
          </cell>
          <cell r="AB191">
            <v>528</v>
          </cell>
          <cell r="AD191">
            <v>3</v>
          </cell>
          <cell r="AE191" t="str">
            <v>NULL</v>
          </cell>
          <cell r="AF191">
            <v>3</v>
          </cell>
          <cell r="AG191">
            <v>3</v>
          </cell>
          <cell r="AH191" t="str">
            <v>NULL</v>
          </cell>
          <cell r="AI191">
            <v>3</v>
          </cell>
          <cell r="AJ191" t="str">
            <v>NULL</v>
          </cell>
          <cell r="AK191" t="str">
            <v>NULL</v>
          </cell>
          <cell r="AL191" t="str">
            <v>NULL</v>
          </cell>
        </row>
        <row r="192">
          <cell r="A192">
            <v>107106</v>
          </cell>
          <cell r="B192">
            <v>3733010</v>
          </cell>
          <cell r="C192" t="str">
            <v>Norton Free Church of England Primary School</v>
          </cell>
          <cell r="D192" t="str">
            <v>Yorkshire and the Humber</v>
          </cell>
          <cell r="E192" t="str">
            <v>North East, Yorkshire &amp; Humber</v>
          </cell>
          <cell r="F192" t="str">
            <v>Sheffield</v>
          </cell>
          <cell r="G192" t="str">
            <v>Sheffield, Heeley</v>
          </cell>
          <cell r="H192" t="str">
            <v>S8 8JS</v>
          </cell>
          <cell r="I192" t="str">
            <v>Voluntary Controlled School</v>
          </cell>
          <cell r="J192" t="str">
            <v>Primary</v>
          </cell>
          <cell r="K192" t="str">
            <v>Does not have a sixth form</v>
          </cell>
          <cell r="L192">
            <v>10002753</v>
          </cell>
          <cell r="M192">
            <v>42318</v>
          </cell>
          <cell r="N192">
            <v>42318</v>
          </cell>
          <cell r="O192" t="str">
            <v>Maintained Academy and School Short inspection</v>
          </cell>
          <cell r="P192" t="str">
            <v>Schools - Short inspection</v>
          </cell>
          <cell r="Q192" t="str">
            <v>NULL</v>
          </cell>
          <cell r="R192" t="str">
            <v>NULL</v>
          </cell>
          <cell r="S192" t="str">
            <v>NULL</v>
          </cell>
          <cell r="T192" t="str">
            <v>NULL</v>
          </cell>
          <cell r="U192" t="str">
            <v>NULL</v>
          </cell>
          <cell r="V192" t="str">
            <v>NULL</v>
          </cell>
          <cell r="W192" t="str">
            <v>NULL</v>
          </cell>
          <cell r="X192" t="str">
            <v>Yes</v>
          </cell>
          <cell r="Y192" t="str">
            <v>NULL</v>
          </cell>
          <cell r="Z192" t="str">
            <v>NULL</v>
          </cell>
          <cell r="AB192">
            <v>212</v>
          </cell>
          <cell r="AD192">
            <v>2</v>
          </cell>
          <cell r="AE192" t="str">
            <v>NULL</v>
          </cell>
          <cell r="AF192">
            <v>2</v>
          </cell>
          <cell r="AG192">
            <v>2</v>
          </cell>
          <cell r="AH192" t="str">
            <v>NULL</v>
          </cell>
          <cell r="AI192">
            <v>2</v>
          </cell>
          <cell r="AJ192" t="str">
            <v>NULL</v>
          </cell>
          <cell r="AK192">
            <v>8</v>
          </cell>
          <cell r="AL192" t="str">
            <v>NULL</v>
          </cell>
        </row>
        <row r="193">
          <cell r="A193">
            <v>107206</v>
          </cell>
          <cell r="B193">
            <v>3802033</v>
          </cell>
          <cell r="C193" t="str">
            <v>Greengates Primary School</v>
          </cell>
          <cell r="D193" t="str">
            <v>Yorkshire and the Humber</v>
          </cell>
          <cell r="E193" t="str">
            <v>North East, Yorkshire &amp; Humber</v>
          </cell>
          <cell r="F193" t="str">
            <v>Bradford</v>
          </cell>
          <cell r="G193" t="str">
            <v>Bradford East</v>
          </cell>
          <cell r="H193" t="str">
            <v>BD10 9AX</v>
          </cell>
          <cell r="I193" t="str">
            <v>Community School</v>
          </cell>
          <cell r="J193" t="str">
            <v>Primary</v>
          </cell>
          <cell r="K193" t="str">
            <v>Does not have a sixth form</v>
          </cell>
          <cell r="L193">
            <v>10001635</v>
          </cell>
          <cell r="M193">
            <v>42333</v>
          </cell>
          <cell r="N193">
            <v>42334</v>
          </cell>
          <cell r="O193" t="str">
            <v>Serious Weaknesses S5 Reinspection</v>
          </cell>
          <cell r="P193" t="str">
            <v>Schools - S5</v>
          </cell>
          <cell r="Q193" t="str">
            <v>NULL</v>
          </cell>
          <cell r="R193">
            <v>3</v>
          </cell>
          <cell r="S193" t="str">
            <v>NULL</v>
          </cell>
          <cell r="T193">
            <v>3</v>
          </cell>
          <cell r="U193">
            <v>3</v>
          </cell>
          <cell r="V193">
            <v>2</v>
          </cell>
          <cell r="W193">
            <v>3</v>
          </cell>
          <cell r="X193" t="str">
            <v>Yes</v>
          </cell>
          <cell r="Y193">
            <v>3</v>
          </cell>
          <cell r="Z193" t="str">
            <v>NULL</v>
          </cell>
          <cell r="AB193">
            <v>249</v>
          </cell>
          <cell r="AD193">
            <v>4</v>
          </cell>
          <cell r="AE193" t="str">
            <v>NULL</v>
          </cell>
          <cell r="AF193">
            <v>4</v>
          </cell>
          <cell r="AG193">
            <v>4</v>
          </cell>
          <cell r="AH193" t="str">
            <v>NULL</v>
          </cell>
          <cell r="AI193">
            <v>3</v>
          </cell>
          <cell r="AJ193" t="str">
            <v>NULL</v>
          </cell>
          <cell r="AK193" t="str">
            <v>NULL</v>
          </cell>
          <cell r="AL193" t="str">
            <v>NULL</v>
          </cell>
        </row>
        <row r="194">
          <cell r="A194">
            <v>107221</v>
          </cell>
          <cell r="B194">
            <v>3802058</v>
          </cell>
          <cell r="C194" t="str">
            <v>Thackley Primary School</v>
          </cell>
          <cell r="D194" t="str">
            <v>Yorkshire and the Humber</v>
          </cell>
          <cell r="E194" t="str">
            <v>North East, Yorkshire &amp; Humber</v>
          </cell>
          <cell r="F194" t="str">
            <v>Bradford</v>
          </cell>
          <cell r="G194" t="str">
            <v>Bradford East</v>
          </cell>
          <cell r="H194" t="str">
            <v>BD10 8PJ</v>
          </cell>
          <cell r="I194" t="str">
            <v>Community School</v>
          </cell>
          <cell r="J194" t="str">
            <v>Primary</v>
          </cell>
          <cell r="K194" t="str">
            <v>Does not have a sixth form</v>
          </cell>
          <cell r="L194">
            <v>10000701</v>
          </cell>
          <cell r="M194">
            <v>42297</v>
          </cell>
          <cell r="N194">
            <v>42297</v>
          </cell>
          <cell r="O194" t="str">
            <v>Maintained Academy and School Short inspection</v>
          </cell>
          <cell r="P194" t="str">
            <v>Schools - Short inspection</v>
          </cell>
          <cell r="Q194" t="str">
            <v>NULL</v>
          </cell>
          <cell r="R194" t="str">
            <v>NULL</v>
          </cell>
          <cell r="S194" t="str">
            <v>NULL</v>
          </cell>
          <cell r="T194" t="str">
            <v>NULL</v>
          </cell>
          <cell r="U194" t="str">
            <v>NULL</v>
          </cell>
          <cell r="V194" t="str">
            <v>NULL</v>
          </cell>
          <cell r="W194" t="str">
            <v>NULL</v>
          </cell>
          <cell r="X194" t="str">
            <v>Yes</v>
          </cell>
          <cell r="Y194" t="str">
            <v>NULL</v>
          </cell>
          <cell r="Z194" t="str">
            <v>NULL</v>
          </cell>
          <cell r="AB194">
            <v>456</v>
          </cell>
          <cell r="AD194">
            <v>2</v>
          </cell>
          <cell r="AE194" t="str">
            <v>NULL</v>
          </cell>
          <cell r="AF194">
            <v>2</v>
          </cell>
          <cell r="AG194">
            <v>2</v>
          </cell>
          <cell r="AH194" t="str">
            <v>NULL</v>
          </cell>
          <cell r="AI194">
            <v>1</v>
          </cell>
          <cell r="AJ194" t="str">
            <v>NULL</v>
          </cell>
          <cell r="AK194">
            <v>2</v>
          </cell>
          <cell r="AL194">
            <v>9</v>
          </cell>
        </row>
        <row r="195">
          <cell r="A195">
            <v>107271</v>
          </cell>
          <cell r="B195">
            <v>3802142</v>
          </cell>
          <cell r="C195" t="str">
            <v>High Crags Primary School</v>
          </cell>
          <cell r="D195" t="str">
            <v>Yorkshire and the Humber</v>
          </cell>
          <cell r="E195" t="str">
            <v>North East, Yorkshire &amp; Humber</v>
          </cell>
          <cell r="F195" t="str">
            <v>Bradford</v>
          </cell>
          <cell r="G195" t="str">
            <v>Shipley</v>
          </cell>
          <cell r="H195" t="str">
            <v>BD18 2ES</v>
          </cell>
          <cell r="I195" t="str">
            <v>Community School</v>
          </cell>
          <cell r="J195" t="str">
            <v>Primary</v>
          </cell>
          <cell r="K195" t="str">
            <v>Does not have a sixth form</v>
          </cell>
          <cell r="L195">
            <v>10006707</v>
          </cell>
          <cell r="M195">
            <v>42339</v>
          </cell>
          <cell r="N195">
            <v>42340</v>
          </cell>
          <cell r="O195" t="str">
            <v>Schools into Special Measures Visit 1</v>
          </cell>
          <cell r="P195" t="str">
            <v>Schools - S8</v>
          </cell>
          <cell r="Q195" t="str">
            <v>NULL</v>
          </cell>
          <cell r="R195" t="str">
            <v>NULL</v>
          </cell>
          <cell r="S195" t="str">
            <v>NULL</v>
          </cell>
          <cell r="T195" t="str">
            <v>NULL</v>
          </cell>
          <cell r="U195" t="str">
            <v>NULL</v>
          </cell>
          <cell r="V195" t="str">
            <v>NULL</v>
          </cell>
          <cell r="W195" t="str">
            <v>NULL</v>
          </cell>
          <cell r="X195" t="str">
            <v>NULL</v>
          </cell>
          <cell r="Y195" t="str">
            <v>NULL</v>
          </cell>
          <cell r="Z195" t="str">
            <v>NULL</v>
          </cell>
          <cell r="AB195">
            <v>442</v>
          </cell>
          <cell r="AD195">
            <v>4</v>
          </cell>
          <cell r="AE195" t="str">
            <v>NULL</v>
          </cell>
          <cell r="AF195">
            <v>4</v>
          </cell>
          <cell r="AG195">
            <v>4</v>
          </cell>
          <cell r="AH195" t="str">
            <v>NULL</v>
          </cell>
          <cell r="AI195">
            <v>4</v>
          </cell>
          <cell r="AJ195" t="str">
            <v>NULL</v>
          </cell>
          <cell r="AK195">
            <v>2</v>
          </cell>
          <cell r="AL195">
            <v>9</v>
          </cell>
        </row>
        <row r="196">
          <cell r="A196">
            <v>107330</v>
          </cell>
          <cell r="B196">
            <v>3803349</v>
          </cell>
          <cell r="C196" t="str">
            <v>St William's Catholic Primary School</v>
          </cell>
          <cell r="D196" t="str">
            <v>Yorkshire and the Humber</v>
          </cell>
          <cell r="E196" t="str">
            <v>North East, Yorkshire &amp; Humber</v>
          </cell>
          <cell r="F196" t="str">
            <v>Bradford</v>
          </cell>
          <cell r="G196" t="str">
            <v>Bradford West</v>
          </cell>
          <cell r="H196" t="str">
            <v>BD8 9RG</v>
          </cell>
          <cell r="I196" t="str">
            <v>Voluntary Aided School</v>
          </cell>
          <cell r="J196" t="str">
            <v>Primary</v>
          </cell>
          <cell r="K196" t="str">
            <v>Does not have a sixth form</v>
          </cell>
          <cell r="L196">
            <v>10006820</v>
          </cell>
          <cell r="M196">
            <v>42321</v>
          </cell>
          <cell r="N196">
            <v>42321</v>
          </cell>
          <cell r="O196" t="str">
            <v>Requires Improvement monitoring Visit 1</v>
          </cell>
          <cell r="P196" t="str">
            <v>Schools - S8</v>
          </cell>
          <cell r="Q196" t="str">
            <v>NULL</v>
          </cell>
          <cell r="R196" t="str">
            <v>NULL</v>
          </cell>
          <cell r="S196" t="str">
            <v>NULL</v>
          </cell>
          <cell r="T196" t="str">
            <v>NULL</v>
          </cell>
          <cell r="U196" t="str">
            <v>NULL</v>
          </cell>
          <cell r="V196" t="str">
            <v>NULL</v>
          </cell>
          <cell r="W196" t="str">
            <v>NULL</v>
          </cell>
          <cell r="X196" t="str">
            <v>NULL</v>
          </cell>
          <cell r="Y196" t="str">
            <v>NULL</v>
          </cell>
          <cell r="Z196" t="str">
            <v>NULL</v>
          </cell>
          <cell r="AB196">
            <v>221</v>
          </cell>
          <cell r="AD196">
            <v>3</v>
          </cell>
          <cell r="AE196" t="str">
            <v>NULL</v>
          </cell>
          <cell r="AF196">
            <v>3</v>
          </cell>
          <cell r="AG196">
            <v>3</v>
          </cell>
          <cell r="AH196" t="str">
            <v>NULL</v>
          </cell>
          <cell r="AI196">
            <v>3</v>
          </cell>
          <cell r="AJ196" t="str">
            <v>NULL</v>
          </cell>
          <cell r="AK196">
            <v>3</v>
          </cell>
          <cell r="AL196">
            <v>9</v>
          </cell>
        </row>
        <row r="197">
          <cell r="A197">
            <v>107334</v>
          </cell>
          <cell r="B197">
            <v>3803353</v>
          </cell>
          <cell r="C197" t="str">
            <v>Our Lady and St Brendan's Catholic Primary School</v>
          </cell>
          <cell r="D197" t="str">
            <v>Yorkshire and the Humber</v>
          </cell>
          <cell r="E197" t="str">
            <v>North East, Yorkshire &amp; Humber</v>
          </cell>
          <cell r="F197" t="str">
            <v>Bradford</v>
          </cell>
          <cell r="G197" t="str">
            <v>Bradford East</v>
          </cell>
          <cell r="H197" t="str">
            <v>BD10 0QA</v>
          </cell>
          <cell r="I197" t="str">
            <v>Voluntary Aided School</v>
          </cell>
          <cell r="J197" t="str">
            <v>Primary</v>
          </cell>
          <cell r="K197" t="str">
            <v>Does not have a sixth form</v>
          </cell>
          <cell r="L197">
            <v>10006821</v>
          </cell>
          <cell r="M197">
            <v>42331</v>
          </cell>
          <cell r="N197">
            <v>42331</v>
          </cell>
          <cell r="O197" t="str">
            <v>Requires Improvement monitoring Visit 1</v>
          </cell>
          <cell r="P197" t="str">
            <v>Schools - S8</v>
          </cell>
          <cell r="Q197" t="str">
            <v>NULL</v>
          </cell>
          <cell r="R197" t="str">
            <v>NULL</v>
          </cell>
          <cell r="S197" t="str">
            <v>NULL</v>
          </cell>
          <cell r="T197" t="str">
            <v>NULL</v>
          </cell>
          <cell r="U197" t="str">
            <v>NULL</v>
          </cell>
          <cell r="V197" t="str">
            <v>NULL</v>
          </cell>
          <cell r="W197" t="str">
            <v>NULL</v>
          </cell>
          <cell r="X197" t="str">
            <v>NULL</v>
          </cell>
          <cell r="Y197" t="str">
            <v>NULL</v>
          </cell>
          <cell r="Z197" t="str">
            <v>NULL</v>
          </cell>
          <cell r="AB197">
            <v>208</v>
          </cell>
          <cell r="AD197">
            <v>3</v>
          </cell>
          <cell r="AE197" t="str">
            <v>NULL</v>
          </cell>
          <cell r="AF197">
            <v>3</v>
          </cell>
          <cell r="AG197">
            <v>3</v>
          </cell>
          <cell r="AH197" t="str">
            <v>NULL</v>
          </cell>
          <cell r="AI197">
            <v>3</v>
          </cell>
          <cell r="AJ197" t="str">
            <v>NULL</v>
          </cell>
          <cell r="AK197">
            <v>2</v>
          </cell>
          <cell r="AL197">
            <v>9</v>
          </cell>
        </row>
        <row r="198">
          <cell r="A198">
            <v>107335</v>
          </cell>
          <cell r="B198">
            <v>3803354</v>
          </cell>
          <cell r="C198" t="str">
            <v>St Cuthbert and The First Martyrs' Catholic Primary School</v>
          </cell>
          <cell r="D198" t="str">
            <v>Yorkshire and the Humber</v>
          </cell>
          <cell r="E198" t="str">
            <v>North East, Yorkshire &amp; Humber</v>
          </cell>
          <cell r="F198" t="str">
            <v>Bradford</v>
          </cell>
          <cell r="G198" t="str">
            <v>Bradford West</v>
          </cell>
          <cell r="H198" t="str">
            <v>BD9 5AT</v>
          </cell>
          <cell r="I198" t="str">
            <v>Voluntary Aided School</v>
          </cell>
          <cell r="J198" t="str">
            <v>Primary</v>
          </cell>
          <cell r="K198" t="str">
            <v>Does not have a sixth form</v>
          </cell>
          <cell r="L198">
            <v>10003334</v>
          </cell>
          <cell r="M198">
            <v>42346</v>
          </cell>
          <cell r="N198">
            <v>42346</v>
          </cell>
          <cell r="O198" t="str">
            <v>Maintained Academy and School Short inspection</v>
          </cell>
          <cell r="P198" t="str">
            <v>Schools - Short inspection</v>
          </cell>
          <cell r="Q198" t="str">
            <v>NULL</v>
          </cell>
          <cell r="R198" t="str">
            <v>NULL</v>
          </cell>
          <cell r="S198" t="str">
            <v>NULL</v>
          </cell>
          <cell r="T198" t="str">
            <v>NULL</v>
          </cell>
          <cell r="U198" t="str">
            <v>NULL</v>
          </cell>
          <cell r="V198" t="str">
            <v>NULL</v>
          </cell>
          <cell r="W198" t="str">
            <v>NULL</v>
          </cell>
          <cell r="X198" t="str">
            <v>Yes</v>
          </cell>
          <cell r="Y198" t="str">
            <v>NULL</v>
          </cell>
          <cell r="Z198" t="str">
            <v>NULL</v>
          </cell>
          <cell r="AB198">
            <v>240</v>
          </cell>
          <cell r="AD198">
            <v>2</v>
          </cell>
          <cell r="AE198" t="str">
            <v>NULL</v>
          </cell>
          <cell r="AF198">
            <v>2</v>
          </cell>
          <cell r="AG198">
            <v>2</v>
          </cell>
          <cell r="AH198" t="str">
            <v>NULL</v>
          </cell>
          <cell r="AI198">
            <v>2</v>
          </cell>
          <cell r="AJ198" t="str">
            <v>NULL</v>
          </cell>
          <cell r="AK198">
            <v>8</v>
          </cell>
          <cell r="AL198" t="str">
            <v>NULL</v>
          </cell>
        </row>
        <row r="199">
          <cell r="A199">
            <v>107413</v>
          </cell>
          <cell r="B199">
            <v>3804100</v>
          </cell>
          <cell r="C199" t="str">
            <v>Carlton Bolling College</v>
          </cell>
          <cell r="D199" t="str">
            <v>Yorkshire and the Humber</v>
          </cell>
          <cell r="E199" t="str">
            <v>North East, Yorkshire &amp; Humber</v>
          </cell>
          <cell r="F199" t="str">
            <v>Bradford</v>
          </cell>
          <cell r="G199" t="str">
            <v>Bradford East</v>
          </cell>
          <cell r="H199" t="str">
            <v>BD3 0DU</v>
          </cell>
          <cell r="I199" t="str">
            <v>Community School</v>
          </cell>
          <cell r="J199" t="str">
            <v>Secondary</v>
          </cell>
          <cell r="K199" t="str">
            <v>Has a sixth form</v>
          </cell>
          <cell r="L199">
            <v>10005213</v>
          </cell>
          <cell r="M199">
            <v>42291</v>
          </cell>
          <cell r="N199">
            <v>42292</v>
          </cell>
          <cell r="O199" t="str">
            <v>Schools into Special Measures Visit 4</v>
          </cell>
          <cell r="P199" t="str">
            <v>Schools - S5</v>
          </cell>
          <cell r="Q199" t="str">
            <v>NULL</v>
          </cell>
          <cell r="R199">
            <v>3</v>
          </cell>
          <cell r="S199" t="str">
            <v>NULL</v>
          </cell>
          <cell r="T199">
            <v>3</v>
          </cell>
          <cell r="U199">
            <v>3</v>
          </cell>
          <cell r="V199">
            <v>3</v>
          </cell>
          <cell r="W199">
            <v>3</v>
          </cell>
          <cell r="X199" t="str">
            <v>Yes</v>
          </cell>
          <cell r="Y199" t="str">
            <v>NULL</v>
          </cell>
          <cell r="Z199">
            <v>3</v>
          </cell>
          <cell r="AB199">
            <v>1461</v>
          </cell>
          <cell r="AD199">
            <v>4</v>
          </cell>
          <cell r="AE199" t="str">
            <v>NULL</v>
          </cell>
          <cell r="AF199">
            <v>3</v>
          </cell>
          <cell r="AG199">
            <v>3</v>
          </cell>
          <cell r="AH199" t="str">
            <v>NULL</v>
          </cell>
          <cell r="AI199">
            <v>4</v>
          </cell>
          <cell r="AJ199" t="str">
            <v>NULL</v>
          </cell>
          <cell r="AK199" t="str">
            <v>NULL</v>
          </cell>
          <cell r="AL199" t="str">
            <v>NULL</v>
          </cell>
        </row>
        <row r="200">
          <cell r="A200">
            <v>107440</v>
          </cell>
          <cell r="B200">
            <v>3805401</v>
          </cell>
          <cell r="C200" t="str">
            <v>Hanson School</v>
          </cell>
          <cell r="D200" t="str">
            <v>Yorkshire and the Humber</v>
          </cell>
          <cell r="E200" t="str">
            <v>North East, Yorkshire &amp; Humber</v>
          </cell>
          <cell r="F200" t="str">
            <v>Bradford</v>
          </cell>
          <cell r="G200" t="str">
            <v>Bradford East</v>
          </cell>
          <cell r="H200" t="str">
            <v>BD2 1JP</v>
          </cell>
          <cell r="I200" t="str">
            <v>Foundation School</v>
          </cell>
          <cell r="J200" t="str">
            <v>Secondary</v>
          </cell>
          <cell r="K200" t="str">
            <v>Has a sixth form</v>
          </cell>
          <cell r="L200">
            <v>10005882</v>
          </cell>
          <cell r="M200">
            <v>42327</v>
          </cell>
          <cell r="N200">
            <v>42328</v>
          </cell>
          <cell r="O200" t="str">
            <v>Schools into Special Measures Visit 2</v>
          </cell>
          <cell r="P200" t="str">
            <v>Schools - S8</v>
          </cell>
          <cell r="Q200" t="str">
            <v>NULL</v>
          </cell>
          <cell r="R200" t="str">
            <v>NULL</v>
          </cell>
          <cell r="S200" t="str">
            <v>NULL</v>
          </cell>
          <cell r="T200" t="str">
            <v>NULL</v>
          </cell>
          <cell r="U200" t="str">
            <v>NULL</v>
          </cell>
          <cell r="V200" t="str">
            <v>NULL</v>
          </cell>
          <cell r="W200" t="str">
            <v>NULL</v>
          </cell>
          <cell r="X200" t="str">
            <v>NULL</v>
          </cell>
          <cell r="Y200" t="str">
            <v>NULL</v>
          </cell>
          <cell r="Z200" t="str">
            <v>NULL</v>
          </cell>
          <cell r="AB200">
            <v>1707</v>
          </cell>
          <cell r="AD200">
            <v>4</v>
          </cell>
          <cell r="AE200" t="str">
            <v>NULL</v>
          </cell>
          <cell r="AF200">
            <v>4</v>
          </cell>
          <cell r="AG200">
            <v>4</v>
          </cell>
          <cell r="AH200" t="str">
            <v>NULL</v>
          </cell>
          <cell r="AI200">
            <v>4</v>
          </cell>
          <cell r="AJ200" t="str">
            <v>NULL</v>
          </cell>
          <cell r="AK200">
            <v>9</v>
          </cell>
          <cell r="AL200">
            <v>3</v>
          </cell>
        </row>
        <row r="201">
          <cell r="A201">
            <v>107443</v>
          </cell>
          <cell r="B201">
            <v>3805404</v>
          </cell>
          <cell r="C201" t="str">
            <v>Laisterdyke Business and Enterprise College</v>
          </cell>
          <cell r="D201" t="str">
            <v>Yorkshire and the Humber</v>
          </cell>
          <cell r="E201" t="str">
            <v>North East, Yorkshire &amp; Humber</v>
          </cell>
          <cell r="F201" t="str">
            <v>Bradford</v>
          </cell>
          <cell r="G201" t="str">
            <v>Bradford East</v>
          </cell>
          <cell r="H201" t="str">
            <v>BD3 8HE</v>
          </cell>
          <cell r="I201" t="str">
            <v>Foundation School</v>
          </cell>
          <cell r="J201" t="str">
            <v>Secondary</v>
          </cell>
          <cell r="K201" t="str">
            <v>Has a sixth form</v>
          </cell>
          <cell r="L201">
            <v>10002170</v>
          </cell>
          <cell r="M201">
            <v>42276</v>
          </cell>
          <cell r="N201">
            <v>42277</v>
          </cell>
          <cell r="O201" t="str">
            <v>Requires Improvement S5 Reinspection Visit 1</v>
          </cell>
          <cell r="P201" t="str">
            <v>Schools - S5</v>
          </cell>
          <cell r="Q201" t="str">
            <v>NULL</v>
          </cell>
          <cell r="R201">
            <v>4</v>
          </cell>
          <cell r="S201" t="str">
            <v>SM</v>
          </cell>
          <cell r="T201">
            <v>4</v>
          </cell>
          <cell r="U201">
            <v>4</v>
          </cell>
          <cell r="V201">
            <v>3</v>
          </cell>
          <cell r="W201">
            <v>4</v>
          </cell>
          <cell r="X201" t="str">
            <v>Yes</v>
          </cell>
          <cell r="Y201" t="str">
            <v>NULL</v>
          </cell>
          <cell r="Z201">
            <v>3</v>
          </cell>
          <cell r="AB201">
            <v>1066</v>
          </cell>
          <cell r="AD201">
            <v>3</v>
          </cell>
          <cell r="AE201" t="str">
            <v>NULL</v>
          </cell>
          <cell r="AF201">
            <v>3</v>
          </cell>
          <cell r="AG201">
            <v>3</v>
          </cell>
          <cell r="AH201" t="str">
            <v>NULL</v>
          </cell>
          <cell r="AI201">
            <v>3</v>
          </cell>
          <cell r="AJ201" t="str">
            <v>NULL</v>
          </cell>
          <cell r="AK201" t="str">
            <v>NULL</v>
          </cell>
          <cell r="AL201" t="str">
            <v>NULL</v>
          </cell>
        </row>
        <row r="202">
          <cell r="A202">
            <v>107505</v>
          </cell>
          <cell r="B202">
            <v>3812050</v>
          </cell>
          <cell r="C202" t="str">
            <v>Holywell Green Primary School</v>
          </cell>
          <cell r="D202" t="str">
            <v>Yorkshire and the Humber</v>
          </cell>
          <cell r="E202" t="str">
            <v>North East, Yorkshire &amp; Humber</v>
          </cell>
          <cell r="F202" t="str">
            <v>Calderdale</v>
          </cell>
          <cell r="G202" t="str">
            <v>Calder Valley</v>
          </cell>
          <cell r="H202" t="str">
            <v>HX4 9AE</v>
          </cell>
          <cell r="I202" t="str">
            <v>Community School</v>
          </cell>
          <cell r="J202" t="str">
            <v>Primary</v>
          </cell>
          <cell r="K202" t="str">
            <v>Does not have a sixth form</v>
          </cell>
          <cell r="L202">
            <v>10001209</v>
          </cell>
          <cell r="M202">
            <v>42341</v>
          </cell>
          <cell r="N202">
            <v>42341</v>
          </cell>
          <cell r="O202" t="str">
            <v>Maintained Academy and School Short inspection</v>
          </cell>
          <cell r="P202" t="str">
            <v>Schools - Short inspection</v>
          </cell>
          <cell r="Q202" t="str">
            <v>NULL</v>
          </cell>
          <cell r="R202" t="str">
            <v>NULL</v>
          </cell>
          <cell r="S202" t="str">
            <v>NULL</v>
          </cell>
          <cell r="T202" t="str">
            <v>NULL</v>
          </cell>
          <cell r="U202" t="str">
            <v>NULL</v>
          </cell>
          <cell r="V202" t="str">
            <v>NULL</v>
          </cell>
          <cell r="W202" t="str">
            <v>NULL</v>
          </cell>
          <cell r="X202" t="str">
            <v>Yes</v>
          </cell>
          <cell r="Y202" t="str">
            <v>NULL</v>
          </cell>
          <cell r="Z202" t="str">
            <v>NULL</v>
          </cell>
          <cell r="AB202">
            <v>232</v>
          </cell>
          <cell r="AD202">
            <v>2</v>
          </cell>
          <cell r="AE202" t="str">
            <v>NULL</v>
          </cell>
          <cell r="AF202">
            <v>2</v>
          </cell>
          <cell r="AG202">
            <v>2</v>
          </cell>
          <cell r="AH202" t="str">
            <v>NULL</v>
          </cell>
          <cell r="AI202">
            <v>2</v>
          </cell>
          <cell r="AJ202" t="str">
            <v>NULL</v>
          </cell>
          <cell r="AK202">
            <v>2</v>
          </cell>
          <cell r="AL202">
            <v>9</v>
          </cell>
        </row>
        <row r="203">
          <cell r="A203">
            <v>107533</v>
          </cell>
          <cell r="B203">
            <v>3812087</v>
          </cell>
          <cell r="C203" t="str">
            <v>Cross Lane Primary and Nursery School</v>
          </cell>
          <cell r="D203" t="str">
            <v>Yorkshire and the Humber</v>
          </cell>
          <cell r="E203" t="str">
            <v>North East, Yorkshire &amp; Humber</v>
          </cell>
          <cell r="F203" t="str">
            <v>Calderdale</v>
          </cell>
          <cell r="G203" t="str">
            <v>Calder Valley</v>
          </cell>
          <cell r="H203" t="str">
            <v>HX5 0LP</v>
          </cell>
          <cell r="I203" t="str">
            <v>Community School</v>
          </cell>
          <cell r="J203" t="str">
            <v>Primary</v>
          </cell>
          <cell r="K203" t="str">
            <v>Does not have a sixth form</v>
          </cell>
          <cell r="L203">
            <v>10006732</v>
          </cell>
          <cell r="M203">
            <v>42268</v>
          </cell>
          <cell r="N203">
            <v>42268</v>
          </cell>
          <cell r="O203" t="str">
            <v>Requires Improvement monitoring Visit 1</v>
          </cell>
          <cell r="P203" t="str">
            <v>Schools - S8</v>
          </cell>
          <cell r="Q203" t="str">
            <v>NULL</v>
          </cell>
          <cell r="R203" t="str">
            <v>NULL</v>
          </cell>
          <cell r="S203" t="str">
            <v>NULL</v>
          </cell>
          <cell r="T203" t="str">
            <v>NULL</v>
          </cell>
          <cell r="U203" t="str">
            <v>NULL</v>
          </cell>
          <cell r="V203" t="str">
            <v>NULL</v>
          </cell>
          <cell r="W203" t="str">
            <v>NULL</v>
          </cell>
          <cell r="X203" t="str">
            <v>NULL</v>
          </cell>
          <cell r="Y203" t="str">
            <v>NULL</v>
          </cell>
          <cell r="Z203" t="str">
            <v>NULL</v>
          </cell>
          <cell r="AB203">
            <v>315</v>
          </cell>
          <cell r="AD203">
            <v>3</v>
          </cell>
          <cell r="AE203" t="str">
            <v>NULL</v>
          </cell>
          <cell r="AF203">
            <v>3</v>
          </cell>
          <cell r="AG203">
            <v>3</v>
          </cell>
          <cell r="AH203" t="str">
            <v>NULL</v>
          </cell>
          <cell r="AI203">
            <v>3</v>
          </cell>
          <cell r="AJ203" t="str">
            <v>NULL</v>
          </cell>
          <cell r="AK203">
            <v>3</v>
          </cell>
          <cell r="AL203">
            <v>9</v>
          </cell>
        </row>
        <row r="204">
          <cell r="A204">
            <v>107535</v>
          </cell>
          <cell r="B204">
            <v>3813001</v>
          </cell>
          <cell r="C204" t="str">
            <v>Christ Church Pellon CofE VC Primary School</v>
          </cell>
          <cell r="D204" t="str">
            <v>Yorkshire and the Humber</v>
          </cell>
          <cell r="E204" t="str">
            <v>North East, Yorkshire &amp; Humber</v>
          </cell>
          <cell r="F204" t="str">
            <v>Calderdale</v>
          </cell>
          <cell r="G204" t="str">
            <v>Halifax</v>
          </cell>
          <cell r="H204" t="str">
            <v>HX2 0QQ</v>
          </cell>
          <cell r="I204" t="str">
            <v>Voluntary Controlled School</v>
          </cell>
          <cell r="J204" t="str">
            <v>Primary</v>
          </cell>
          <cell r="K204" t="str">
            <v>Does not have a sixth form</v>
          </cell>
          <cell r="L204">
            <v>10006737</v>
          </cell>
          <cell r="M204">
            <v>42297</v>
          </cell>
          <cell r="N204">
            <v>42297</v>
          </cell>
          <cell r="O204" t="str">
            <v>Requires Improvement monitoring Visit 1</v>
          </cell>
          <cell r="P204" t="str">
            <v>Schools - S8</v>
          </cell>
          <cell r="Q204" t="str">
            <v>NULL</v>
          </cell>
          <cell r="R204" t="str">
            <v>NULL</v>
          </cell>
          <cell r="S204" t="str">
            <v>NULL</v>
          </cell>
          <cell r="T204" t="str">
            <v>NULL</v>
          </cell>
          <cell r="U204" t="str">
            <v>NULL</v>
          </cell>
          <cell r="V204" t="str">
            <v>NULL</v>
          </cell>
          <cell r="W204" t="str">
            <v>NULL</v>
          </cell>
          <cell r="X204" t="str">
            <v>NULL</v>
          </cell>
          <cell r="Y204" t="str">
            <v>NULL</v>
          </cell>
          <cell r="Z204" t="str">
            <v>NULL</v>
          </cell>
          <cell r="AB204">
            <v>192</v>
          </cell>
          <cell r="AD204">
            <v>3</v>
          </cell>
          <cell r="AE204" t="str">
            <v>NULL</v>
          </cell>
          <cell r="AF204">
            <v>3</v>
          </cell>
          <cell r="AG204">
            <v>3</v>
          </cell>
          <cell r="AH204" t="str">
            <v>NULL</v>
          </cell>
          <cell r="AI204">
            <v>3</v>
          </cell>
          <cell r="AJ204" t="str">
            <v>NULL</v>
          </cell>
          <cell r="AK204">
            <v>2</v>
          </cell>
          <cell r="AL204">
            <v>9</v>
          </cell>
        </row>
        <row r="205">
          <cell r="A205">
            <v>107562</v>
          </cell>
          <cell r="B205">
            <v>3814022</v>
          </cell>
          <cell r="C205" t="str">
            <v>Calder High School, A Specialist Technology College</v>
          </cell>
          <cell r="D205" t="str">
            <v>Yorkshire and the Humber</v>
          </cell>
          <cell r="E205" t="str">
            <v>North East, Yorkshire &amp; Humber</v>
          </cell>
          <cell r="F205" t="str">
            <v>Calderdale</v>
          </cell>
          <cell r="G205" t="str">
            <v>Calder Valley</v>
          </cell>
          <cell r="H205" t="str">
            <v>HX7 5QN</v>
          </cell>
          <cell r="I205" t="str">
            <v>Foundation School</v>
          </cell>
          <cell r="J205" t="str">
            <v>Secondary</v>
          </cell>
          <cell r="K205" t="str">
            <v>Has a sixth form</v>
          </cell>
          <cell r="L205">
            <v>10006730</v>
          </cell>
          <cell r="M205">
            <v>42290</v>
          </cell>
          <cell r="N205">
            <v>42290</v>
          </cell>
          <cell r="O205" t="str">
            <v>Requires Improvement monitoring Visit 1</v>
          </cell>
          <cell r="P205" t="str">
            <v>Schools - S8</v>
          </cell>
          <cell r="Q205" t="str">
            <v>NULL</v>
          </cell>
          <cell r="R205" t="str">
            <v>NULL</v>
          </cell>
          <cell r="S205" t="str">
            <v>NULL</v>
          </cell>
          <cell r="T205" t="str">
            <v>NULL</v>
          </cell>
          <cell r="U205" t="str">
            <v>NULL</v>
          </cell>
          <cell r="V205" t="str">
            <v>NULL</v>
          </cell>
          <cell r="W205" t="str">
            <v>NULL</v>
          </cell>
          <cell r="X205" t="str">
            <v>NULL</v>
          </cell>
          <cell r="Y205" t="str">
            <v>NULL</v>
          </cell>
          <cell r="Z205" t="str">
            <v>NULL</v>
          </cell>
          <cell r="AB205">
            <v>1196</v>
          </cell>
          <cell r="AD205">
            <v>3</v>
          </cell>
          <cell r="AE205" t="str">
            <v>NULL</v>
          </cell>
          <cell r="AF205">
            <v>3</v>
          </cell>
          <cell r="AG205">
            <v>3</v>
          </cell>
          <cell r="AH205" t="str">
            <v>NULL</v>
          </cell>
          <cell r="AI205">
            <v>3</v>
          </cell>
          <cell r="AJ205" t="str">
            <v>NULL</v>
          </cell>
          <cell r="AK205">
            <v>9</v>
          </cell>
          <cell r="AL205">
            <v>3</v>
          </cell>
        </row>
        <row r="206">
          <cell r="A206">
            <v>107647</v>
          </cell>
          <cell r="B206">
            <v>3822076</v>
          </cell>
          <cell r="C206" t="str">
            <v>Wellhouse Junior and Infant School</v>
          </cell>
          <cell r="D206" t="str">
            <v>Yorkshire and the Humber</v>
          </cell>
          <cell r="E206" t="str">
            <v>North East, Yorkshire &amp; Humber</v>
          </cell>
          <cell r="F206" t="str">
            <v>Kirklees</v>
          </cell>
          <cell r="G206" t="str">
            <v>Colne Valley</v>
          </cell>
          <cell r="H206" t="str">
            <v>HD7 4ES</v>
          </cell>
          <cell r="I206" t="str">
            <v>Community School</v>
          </cell>
          <cell r="J206" t="str">
            <v>Primary</v>
          </cell>
          <cell r="K206" t="str">
            <v>Does not have a sixth form</v>
          </cell>
          <cell r="L206">
            <v>10000476</v>
          </cell>
          <cell r="M206">
            <v>42339</v>
          </cell>
          <cell r="N206">
            <v>42339</v>
          </cell>
          <cell r="O206" t="str">
            <v>Maintained Academy and School Short inspection</v>
          </cell>
          <cell r="P206" t="str">
            <v>Schools - Short inspection</v>
          </cell>
          <cell r="Q206" t="str">
            <v>NULL</v>
          </cell>
          <cell r="R206" t="str">
            <v>NULL</v>
          </cell>
          <cell r="S206" t="str">
            <v>NULL</v>
          </cell>
          <cell r="T206" t="str">
            <v>NULL</v>
          </cell>
          <cell r="U206" t="str">
            <v>NULL</v>
          </cell>
          <cell r="V206" t="str">
            <v>NULL</v>
          </cell>
          <cell r="W206" t="str">
            <v>NULL</v>
          </cell>
          <cell r="X206" t="str">
            <v>Yes</v>
          </cell>
          <cell r="Y206" t="str">
            <v>NULL</v>
          </cell>
          <cell r="Z206" t="str">
            <v>NULL</v>
          </cell>
          <cell r="AB206">
            <v>75</v>
          </cell>
          <cell r="AD206">
            <v>2</v>
          </cell>
          <cell r="AE206" t="str">
            <v>NULL</v>
          </cell>
          <cell r="AF206">
            <v>2</v>
          </cell>
          <cell r="AG206">
            <v>2</v>
          </cell>
          <cell r="AH206" t="str">
            <v>NULL</v>
          </cell>
          <cell r="AI206">
            <v>2</v>
          </cell>
          <cell r="AJ206" t="str">
            <v>NULL</v>
          </cell>
          <cell r="AK206">
            <v>8</v>
          </cell>
          <cell r="AL206" t="str">
            <v>NULL</v>
          </cell>
        </row>
        <row r="207">
          <cell r="A207">
            <v>107667</v>
          </cell>
          <cell r="B207">
            <v>3822100</v>
          </cell>
          <cell r="C207" t="str">
            <v>Hartshead Junior and Infant School</v>
          </cell>
          <cell r="D207" t="str">
            <v>Yorkshire and the Humber</v>
          </cell>
          <cell r="E207" t="str">
            <v>North East, Yorkshire &amp; Humber</v>
          </cell>
          <cell r="F207" t="str">
            <v>Kirklees</v>
          </cell>
          <cell r="G207" t="str">
            <v>Batley and Spen</v>
          </cell>
          <cell r="H207" t="str">
            <v>WF15 8AW</v>
          </cell>
          <cell r="I207" t="str">
            <v>Community School</v>
          </cell>
          <cell r="J207" t="str">
            <v>Primary</v>
          </cell>
          <cell r="K207" t="str">
            <v>Does not have a sixth form</v>
          </cell>
          <cell r="L207">
            <v>10003657</v>
          </cell>
          <cell r="M207">
            <v>42339</v>
          </cell>
          <cell r="N207">
            <v>42339</v>
          </cell>
          <cell r="O207" t="str">
            <v>Maintained Academy and School Short inspection</v>
          </cell>
          <cell r="P207" t="str">
            <v>Schools - Short inspection</v>
          </cell>
          <cell r="Q207" t="str">
            <v>NULL</v>
          </cell>
          <cell r="R207" t="str">
            <v>NULL</v>
          </cell>
          <cell r="S207" t="str">
            <v>NULL</v>
          </cell>
          <cell r="T207" t="str">
            <v>NULL</v>
          </cell>
          <cell r="U207" t="str">
            <v>NULL</v>
          </cell>
          <cell r="V207" t="str">
            <v>NULL</v>
          </cell>
          <cell r="W207" t="str">
            <v>NULL</v>
          </cell>
          <cell r="X207" t="str">
            <v>Yes</v>
          </cell>
          <cell r="Y207" t="str">
            <v>NULL</v>
          </cell>
          <cell r="Z207" t="str">
            <v>NULL</v>
          </cell>
          <cell r="AB207">
            <v>94</v>
          </cell>
          <cell r="AD207">
            <v>2</v>
          </cell>
          <cell r="AE207" t="str">
            <v>NULL</v>
          </cell>
          <cell r="AF207">
            <v>2</v>
          </cell>
          <cell r="AG207">
            <v>2</v>
          </cell>
          <cell r="AH207" t="str">
            <v>NULL</v>
          </cell>
          <cell r="AI207">
            <v>3</v>
          </cell>
          <cell r="AJ207" t="str">
            <v>NULL</v>
          </cell>
          <cell r="AK207">
            <v>2</v>
          </cell>
          <cell r="AL207">
            <v>9</v>
          </cell>
        </row>
        <row r="208">
          <cell r="A208">
            <v>107678</v>
          </cell>
          <cell r="B208">
            <v>3822122</v>
          </cell>
          <cell r="C208" t="str">
            <v>Lydgate Junior and Infant School</v>
          </cell>
          <cell r="D208" t="str">
            <v>Yorkshire and the Humber</v>
          </cell>
          <cell r="E208" t="str">
            <v>North East, Yorkshire &amp; Humber</v>
          </cell>
          <cell r="F208" t="str">
            <v>Kirklees</v>
          </cell>
          <cell r="G208" t="str">
            <v>Batley and Spen</v>
          </cell>
          <cell r="H208" t="str">
            <v>WF17 6EY</v>
          </cell>
          <cell r="I208" t="str">
            <v>Community School</v>
          </cell>
          <cell r="J208" t="str">
            <v>Primary</v>
          </cell>
          <cell r="K208" t="str">
            <v>Does not have a sixth form</v>
          </cell>
          <cell r="L208">
            <v>10000520</v>
          </cell>
          <cell r="M208">
            <v>42283</v>
          </cell>
          <cell r="N208">
            <v>42283</v>
          </cell>
          <cell r="O208" t="str">
            <v>Maintained Academy and School Short inspection</v>
          </cell>
          <cell r="P208" t="str">
            <v>Schools - Short inspection</v>
          </cell>
          <cell r="Q208" t="str">
            <v>NULL</v>
          </cell>
          <cell r="R208" t="str">
            <v>NULL</v>
          </cell>
          <cell r="S208" t="str">
            <v>NULL</v>
          </cell>
          <cell r="T208" t="str">
            <v>NULL</v>
          </cell>
          <cell r="U208" t="str">
            <v>NULL</v>
          </cell>
          <cell r="V208" t="str">
            <v>NULL</v>
          </cell>
          <cell r="W208" t="str">
            <v>NULL</v>
          </cell>
          <cell r="X208" t="str">
            <v>Yes</v>
          </cell>
          <cell r="Y208" t="str">
            <v>NULL</v>
          </cell>
          <cell r="Z208" t="str">
            <v>NULL</v>
          </cell>
          <cell r="AB208">
            <v>277</v>
          </cell>
          <cell r="AD208">
            <v>2</v>
          </cell>
          <cell r="AE208" t="str">
            <v>NULL</v>
          </cell>
          <cell r="AF208">
            <v>2</v>
          </cell>
          <cell r="AG208">
            <v>2</v>
          </cell>
          <cell r="AH208" t="str">
            <v>NULL</v>
          </cell>
          <cell r="AI208">
            <v>2</v>
          </cell>
          <cell r="AJ208" t="str">
            <v>NULL</v>
          </cell>
          <cell r="AK208">
            <v>2</v>
          </cell>
          <cell r="AL208">
            <v>9</v>
          </cell>
        </row>
        <row r="209">
          <cell r="A209">
            <v>107716</v>
          </cell>
          <cell r="B209">
            <v>3823026</v>
          </cell>
          <cell r="C209" t="str">
            <v>Lepton Church of England Voluntary Controlled Junior, Infant and Nursery School</v>
          </cell>
          <cell r="D209" t="str">
            <v>Yorkshire and the Humber</v>
          </cell>
          <cell r="E209" t="str">
            <v>North East, Yorkshire &amp; Humber</v>
          </cell>
          <cell r="F209" t="str">
            <v>Kirklees</v>
          </cell>
          <cell r="G209" t="str">
            <v>Huddersfield</v>
          </cell>
          <cell r="H209" t="str">
            <v>HD8 0DE</v>
          </cell>
          <cell r="I209" t="str">
            <v>Voluntary Controlled School</v>
          </cell>
          <cell r="J209" t="str">
            <v>Primary</v>
          </cell>
          <cell r="K209" t="str">
            <v>Does not have a sixth form</v>
          </cell>
          <cell r="L209">
            <v>10002113</v>
          </cell>
          <cell r="M209">
            <v>42341</v>
          </cell>
          <cell r="N209">
            <v>42342</v>
          </cell>
          <cell r="O209" t="str">
            <v>Requires Improvement S5 Reinspection Visit 1</v>
          </cell>
          <cell r="P209" t="str">
            <v>Schools - S5</v>
          </cell>
          <cell r="Q209" t="str">
            <v>NULL</v>
          </cell>
          <cell r="R209">
            <v>2</v>
          </cell>
          <cell r="S209" t="str">
            <v>NULL</v>
          </cell>
          <cell r="T209">
            <v>2</v>
          </cell>
          <cell r="U209">
            <v>2</v>
          </cell>
          <cell r="V209">
            <v>2</v>
          </cell>
          <cell r="W209">
            <v>2</v>
          </cell>
          <cell r="X209" t="str">
            <v>Yes</v>
          </cell>
          <cell r="Y209">
            <v>3</v>
          </cell>
          <cell r="Z209" t="str">
            <v>NULL</v>
          </cell>
          <cell r="AB209">
            <v>239</v>
          </cell>
          <cell r="AD209">
            <v>3</v>
          </cell>
          <cell r="AE209" t="str">
            <v>NULL</v>
          </cell>
          <cell r="AF209">
            <v>3</v>
          </cell>
          <cell r="AG209">
            <v>3</v>
          </cell>
          <cell r="AH209" t="str">
            <v>NULL</v>
          </cell>
          <cell r="AI209">
            <v>3</v>
          </cell>
          <cell r="AJ209" t="str">
            <v>NULL</v>
          </cell>
          <cell r="AK209" t="str">
            <v>NULL</v>
          </cell>
          <cell r="AL209" t="str">
            <v>NULL</v>
          </cell>
        </row>
        <row r="210">
          <cell r="A210">
            <v>107758</v>
          </cell>
          <cell r="B210">
            <v>3824019</v>
          </cell>
          <cell r="C210" t="str">
            <v>Almondbury Community School</v>
          </cell>
          <cell r="D210" t="str">
            <v>Yorkshire and the Humber</v>
          </cell>
          <cell r="E210" t="str">
            <v>North East, Yorkshire &amp; Humber</v>
          </cell>
          <cell r="F210" t="str">
            <v>Kirklees</v>
          </cell>
          <cell r="G210" t="str">
            <v>Huddersfield</v>
          </cell>
          <cell r="H210" t="str">
            <v>HD5 8PQ</v>
          </cell>
          <cell r="I210" t="str">
            <v>Community School</v>
          </cell>
          <cell r="J210" t="str">
            <v>All Through</v>
          </cell>
          <cell r="K210" t="str">
            <v>Does not have a sixth form</v>
          </cell>
          <cell r="L210">
            <v>10007783</v>
          </cell>
          <cell r="M210">
            <v>42313</v>
          </cell>
          <cell r="N210">
            <v>42313</v>
          </cell>
          <cell r="O210" t="str">
            <v>Requires Improvement monitoring Visit 1</v>
          </cell>
          <cell r="P210" t="str">
            <v>Schools - S8</v>
          </cell>
          <cell r="Q210" t="str">
            <v>NULL</v>
          </cell>
          <cell r="R210" t="str">
            <v>NULL</v>
          </cell>
          <cell r="S210" t="str">
            <v>NULL</v>
          </cell>
          <cell r="T210" t="str">
            <v>NULL</v>
          </cell>
          <cell r="U210" t="str">
            <v>NULL</v>
          </cell>
          <cell r="V210" t="str">
            <v>NULL</v>
          </cell>
          <cell r="W210" t="str">
            <v>NULL</v>
          </cell>
          <cell r="X210" t="str">
            <v>NULL</v>
          </cell>
          <cell r="Y210" t="str">
            <v>NULL</v>
          </cell>
          <cell r="Z210" t="str">
            <v>NULL</v>
          </cell>
          <cell r="AB210">
            <v>694</v>
          </cell>
          <cell r="AD210">
            <v>3</v>
          </cell>
          <cell r="AE210" t="str">
            <v>NULL</v>
          </cell>
          <cell r="AF210">
            <v>3</v>
          </cell>
          <cell r="AG210">
            <v>3</v>
          </cell>
          <cell r="AH210" t="str">
            <v>NULL</v>
          </cell>
          <cell r="AI210">
            <v>3</v>
          </cell>
          <cell r="AJ210" t="str">
            <v>NULL</v>
          </cell>
          <cell r="AK210">
            <v>2</v>
          </cell>
          <cell r="AL210">
            <v>9</v>
          </cell>
        </row>
        <row r="211">
          <cell r="A211">
            <v>107763</v>
          </cell>
          <cell r="B211">
            <v>3824038</v>
          </cell>
          <cell r="C211" t="str">
            <v>Honley High School</v>
          </cell>
          <cell r="D211" t="str">
            <v>Yorkshire and the Humber</v>
          </cell>
          <cell r="E211" t="str">
            <v>North East, Yorkshire &amp; Humber</v>
          </cell>
          <cell r="F211" t="str">
            <v>Kirklees</v>
          </cell>
          <cell r="G211" t="str">
            <v>Colne Valley</v>
          </cell>
          <cell r="H211" t="str">
            <v>HD9 6QJ</v>
          </cell>
          <cell r="I211" t="str">
            <v>Foundation School</v>
          </cell>
          <cell r="J211" t="str">
            <v>Secondary</v>
          </cell>
          <cell r="K211" t="str">
            <v>Does not have a sixth form</v>
          </cell>
          <cell r="L211">
            <v>10002114</v>
          </cell>
          <cell r="M211">
            <v>42291</v>
          </cell>
          <cell r="N211">
            <v>42292</v>
          </cell>
          <cell r="O211" t="str">
            <v>Requires Improvement S5 Reinspection Visit 1</v>
          </cell>
          <cell r="P211" t="str">
            <v>Schools - S5</v>
          </cell>
          <cell r="Q211" t="str">
            <v>NULL</v>
          </cell>
          <cell r="R211">
            <v>2</v>
          </cell>
          <cell r="S211" t="str">
            <v>NULL</v>
          </cell>
          <cell r="T211">
            <v>2</v>
          </cell>
          <cell r="U211">
            <v>2</v>
          </cell>
          <cell r="V211">
            <v>2</v>
          </cell>
          <cell r="W211">
            <v>2</v>
          </cell>
          <cell r="X211" t="str">
            <v>Yes</v>
          </cell>
          <cell r="Y211" t="str">
            <v>NULL</v>
          </cell>
          <cell r="Z211" t="str">
            <v>NULL</v>
          </cell>
          <cell r="AB211">
            <v>1212</v>
          </cell>
          <cell r="AD211">
            <v>3</v>
          </cell>
          <cell r="AE211" t="str">
            <v>NULL</v>
          </cell>
          <cell r="AF211">
            <v>3</v>
          </cell>
          <cell r="AG211">
            <v>3</v>
          </cell>
          <cell r="AH211" t="str">
            <v>NULL</v>
          </cell>
          <cell r="AI211">
            <v>2</v>
          </cell>
          <cell r="AJ211" t="str">
            <v>NULL</v>
          </cell>
          <cell r="AK211" t="str">
            <v>NULL</v>
          </cell>
          <cell r="AL211" t="str">
            <v>NULL</v>
          </cell>
        </row>
        <row r="212">
          <cell r="A212">
            <v>107767</v>
          </cell>
          <cell r="B212">
            <v>3824044</v>
          </cell>
          <cell r="C212" t="str">
            <v>Upper Batley High School</v>
          </cell>
          <cell r="D212" t="str">
            <v>Yorkshire and the Humber</v>
          </cell>
          <cell r="E212" t="str">
            <v>North East, Yorkshire &amp; Humber</v>
          </cell>
          <cell r="F212" t="str">
            <v>Kirklees</v>
          </cell>
          <cell r="G212" t="str">
            <v>Batley and Spen</v>
          </cell>
          <cell r="H212" t="str">
            <v>WF17 0BJ</v>
          </cell>
          <cell r="I212" t="str">
            <v>Community School</v>
          </cell>
          <cell r="J212" t="str">
            <v>Secondary</v>
          </cell>
          <cell r="K212" t="str">
            <v>Does not have a sixth form</v>
          </cell>
          <cell r="L212">
            <v>10005394</v>
          </cell>
          <cell r="M212">
            <v>42353</v>
          </cell>
          <cell r="N212">
            <v>42354</v>
          </cell>
          <cell r="O212" t="str">
            <v>Schools with Serious Weaknesses Visit 3</v>
          </cell>
          <cell r="P212" t="str">
            <v>Schools - S5</v>
          </cell>
          <cell r="Q212" t="str">
            <v>NULL</v>
          </cell>
          <cell r="R212">
            <v>2</v>
          </cell>
          <cell r="S212" t="str">
            <v>NULL</v>
          </cell>
          <cell r="T212">
            <v>2</v>
          </cell>
          <cell r="U212">
            <v>2</v>
          </cell>
          <cell r="V212">
            <v>2</v>
          </cell>
          <cell r="W212">
            <v>2</v>
          </cell>
          <cell r="X212" t="str">
            <v>Yes</v>
          </cell>
          <cell r="Y212" t="str">
            <v>NULL</v>
          </cell>
          <cell r="Z212" t="str">
            <v>NULL</v>
          </cell>
          <cell r="AB212">
            <v>526</v>
          </cell>
          <cell r="AD212">
            <v>4</v>
          </cell>
          <cell r="AE212" t="str">
            <v>NULL</v>
          </cell>
          <cell r="AF212">
            <v>4</v>
          </cell>
          <cell r="AG212">
            <v>4</v>
          </cell>
          <cell r="AH212" t="str">
            <v>NULL</v>
          </cell>
          <cell r="AI212">
            <v>3</v>
          </cell>
          <cell r="AJ212" t="str">
            <v>NULL</v>
          </cell>
          <cell r="AK212">
            <v>9</v>
          </cell>
          <cell r="AL212">
            <v>9</v>
          </cell>
        </row>
        <row r="213">
          <cell r="A213">
            <v>107797</v>
          </cell>
          <cell r="B213">
            <v>3827001</v>
          </cell>
          <cell r="C213" t="str">
            <v>Longley School</v>
          </cell>
          <cell r="D213" t="str">
            <v>Yorkshire and the Humber</v>
          </cell>
          <cell r="E213" t="str">
            <v>North East, Yorkshire &amp; Humber</v>
          </cell>
          <cell r="F213" t="str">
            <v>Kirklees</v>
          </cell>
          <cell r="G213" t="str">
            <v>Huddersfield</v>
          </cell>
          <cell r="H213" t="str">
            <v>HD5 8JE</v>
          </cell>
          <cell r="I213" t="str">
            <v>Community Special School</v>
          </cell>
          <cell r="J213" t="str">
            <v>Not Applicable</v>
          </cell>
          <cell r="K213" t="str">
            <v>Not applicable</v>
          </cell>
          <cell r="L213">
            <v>10002120</v>
          </cell>
          <cell r="M213">
            <v>42276</v>
          </cell>
          <cell r="N213">
            <v>42277</v>
          </cell>
          <cell r="O213" t="str">
            <v>Requires Improvement S5 Reinspection Visit 1</v>
          </cell>
          <cell r="P213" t="str">
            <v>Schools - S5</v>
          </cell>
          <cell r="Q213" t="str">
            <v>NULL</v>
          </cell>
          <cell r="R213">
            <v>3</v>
          </cell>
          <cell r="S213" t="str">
            <v>NULL</v>
          </cell>
          <cell r="T213">
            <v>3</v>
          </cell>
          <cell r="U213">
            <v>3</v>
          </cell>
          <cell r="V213">
            <v>2</v>
          </cell>
          <cell r="W213">
            <v>3</v>
          </cell>
          <cell r="X213" t="str">
            <v>Yes</v>
          </cell>
          <cell r="Y213" t="str">
            <v>NULL</v>
          </cell>
          <cell r="Z213" t="str">
            <v>NULL</v>
          </cell>
          <cell r="AB213">
            <v>140</v>
          </cell>
          <cell r="AD213">
            <v>3</v>
          </cell>
          <cell r="AE213" t="str">
            <v>NULL</v>
          </cell>
          <cell r="AF213">
            <v>3</v>
          </cell>
          <cell r="AG213">
            <v>3</v>
          </cell>
          <cell r="AH213" t="str">
            <v>NULL</v>
          </cell>
          <cell r="AI213">
            <v>3</v>
          </cell>
          <cell r="AJ213" t="str">
            <v>NULL</v>
          </cell>
          <cell r="AK213" t="str">
            <v>NULL</v>
          </cell>
          <cell r="AL213" t="str">
            <v>NULL</v>
          </cell>
        </row>
        <row r="214">
          <cell r="A214">
            <v>107823</v>
          </cell>
          <cell r="B214">
            <v>3832292</v>
          </cell>
          <cell r="C214" t="str">
            <v>Hill Top Primary School</v>
          </cell>
          <cell r="D214" t="str">
            <v>Yorkshire and the Humber</v>
          </cell>
          <cell r="E214" t="str">
            <v>North East, Yorkshire &amp; Humber</v>
          </cell>
          <cell r="F214" t="str">
            <v>Leeds</v>
          </cell>
          <cell r="G214" t="str">
            <v>Morley and Outwood</v>
          </cell>
          <cell r="H214" t="str">
            <v>WF3 1HD</v>
          </cell>
          <cell r="I214" t="str">
            <v>Community School</v>
          </cell>
          <cell r="J214" t="str">
            <v>Primary</v>
          </cell>
          <cell r="K214" t="str">
            <v>Does not have a sixth form</v>
          </cell>
          <cell r="L214">
            <v>10001533</v>
          </cell>
          <cell r="M214">
            <v>42290</v>
          </cell>
          <cell r="N214">
            <v>42290</v>
          </cell>
          <cell r="O214" t="str">
            <v>Maintained Academy and School Short inspection</v>
          </cell>
          <cell r="P214" t="str">
            <v>Schools - Short inspection</v>
          </cell>
          <cell r="Q214" t="str">
            <v>NULL</v>
          </cell>
          <cell r="R214" t="str">
            <v>NULL</v>
          </cell>
          <cell r="S214" t="str">
            <v>NULL</v>
          </cell>
          <cell r="T214" t="str">
            <v>NULL</v>
          </cell>
          <cell r="U214" t="str">
            <v>NULL</v>
          </cell>
          <cell r="V214" t="str">
            <v>NULL</v>
          </cell>
          <cell r="W214" t="str">
            <v>NULL</v>
          </cell>
          <cell r="X214" t="str">
            <v>Yes</v>
          </cell>
          <cell r="Y214" t="str">
            <v>NULL</v>
          </cell>
          <cell r="Z214" t="str">
            <v>NULL</v>
          </cell>
          <cell r="AB214">
            <v>247</v>
          </cell>
          <cell r="AD214">
            <v>2</v>
          </cell>
          <cell r="AE214" t="str">
            <v>NULL</v>
          </cell>
          <cell r="AF214">
            <v>2</v>
          </cell>
          <cell r="AG214">
            <v>2</v>
          </cell>
          <cell r="AH214" t="str">
            <v>NULL</v>
          </cell>
          <cell r="AI214">
            <v>2</v>
          </cell>
          <cell r="AJ214" t="str">
            <v>NULL</v>
          </cell>
          <cell r="AK214">
            <v>2</v>
          </cell>
          <cell r="AL214">
            <v>9</v>
          </cell>
        </row>
        <row r="215">
          <cell r="A215">
            <v>107843</v>
          </cell>
          <cell r="B215">
            <v>3832328</v>
          </cell>
          <cell r="C215" t="str">
            <v>Swillington Primary School</v>
          </cell>
          <cell r="D215" t="str">
            <v>Yorkshire and the Humber</v>
          </cell>
          <cell r="E215" t="str">
            <v>North East, Yorkshire &amp; Humber</v>
          </cell>
          <cell r="F215" t="str">
            <v>Leeds</v>
          </cell>
          <cell r="G215" t="str">
            <v>Elmet and Rothwell</v>
          </cell>
          <cell r="H215" t="str">
            <v>LS26 8DX</v>
          </cell>
          <cell r="I215" t="str">
            <v>Foundation School</v>
          </cell>
          <cell r="J215" t="str">
            <v>Primary</v>
          </cell>
          <cell r="K215" t="str">
            <v>Does not have a sixth form</v>
          </cell>
          <cell r="L215">
            <v>10002099</v>
          </cell>
          <cell r="M215">
            <v>42319</v>
          </cell>
          <cell r="N215">
            <v>42320</v>
          </cell>
          <cell r="O215" t="str">
            <v>Requires Improvement S5 Reinspection Visit 1</v>
          </cell>
          <cell r="P215" t="str">
            <v>Schools - S5</v>
          </cell>
          <cell r="Q215" t="str">
            <v>NULL</v>
          </cell>
          <cell r="R215">
            <v>2</v>
          </cell>
          <cell r="S215" t="str">
            <v>NULL</v>
          </cell>
          <cell r="T215">
            <v>2</v>
          </cell>
          <cell r="U215">
            <v>2</v>
          </cell>
          <cell r="V215">
            <v>2</v>
          </cell>
          <cell r="W215">
            <v>2</v>
          </cell>
          <cell r="X215" t="str">
            <v>Yes</v>
          </cell>
          <cell r="Y215">
            <v>2</v>
          </cell>
          <cell r="Z215" t="str">
            <v>NULL</v>
          </cell>
          <cell r="AB215">
            <v>228</v>
          </cell>
          <cell r="AD215">
            <v>3</v>
          </cell>
          <cell r="AE215" t="str">
            <v>NULL</v>
          </cell>
          <cell r="AF215">
            <v>3</v>
          </cell>
          <cell r="AG215">
            <v>3</v>
          </cell>
          <cell r="AH215" t="str">
            <v>NULL</v>
          </cell>
          <cell r="AI215">
            <v>3</v>
          </cell>
          <cell r="AJ215" t="str">
            <v>NULL</v>
          </cell>
          <cell r="AK215" t="str">
            <v>NULL</v>
          </cell>
          <cell r="AL215" t="str">
            <v>NULL</v>
          </cell>
        </row>
        <row r="216">
          <cell r="A216">
            <v>107889</v>
          </cell>
          <cell r="B216">
            <v>3832413</v>
          </cell>
          <cell r="C216" t="str">
            <v>Quarry Mount Primary School</v>
          </cell>
          <cell r="D216" t="str">
            <v>Yorkshire and the Humber</v>
          </cell>
          <cell r="E216" t="str">
            <v>North East, Yorkshire &amp; Humber</v>
          </cell>
          <cell r="F216" t="str">
            <v>Leeds</v>
          </cell>
          <cell r="G216" t="str">
            <v>Leeds Central</v>
          </cell>
          <cell r="H216" t="str">
            <v>LS6 2JP</v>
          </cell>
          <cell r="I216" t="str">
            <v>Foundation School</v>
          </cell>
          <cell r="J216" t="str">
            <v>Primary</v>
          </cell>
          <cell r="K216" t="str">
            <v>Does not have a sixth form</v>
          </cell>
          <cell r="L216">
            <v>10002098</v>
          </cell>
          <cell r="M216">
            <v>42292</v>
          </cell>
          <cell r="N216">
            <v>42293</v>
          </cell>
          <cell r="O216" t="str">
            <v>Requires Improvement S5 Reinspection Visit 1</v>
          </cell>
          <cell r="P216" t="str">
            <v>Schools - S5</v>
          </cell>
          <cell r="Q216" t="str">
            <v>NULL</v>
          </cell>
          <cell r="R216">
            <v>2</v>
          </cell>
          <cell r="S216" t="str">
            <v>NULL</v>
          </cell>
          <cell r="T216">
            <v>2</v>
          </cell>
          <cell r="U216">
            <v>2</v>
          </cell>
          <cell r="V216">
            <v>2</v>
          </cell>
          <cell r="W216">
            <v>2</v>
          </cell>
          <cell r="X216" t="str">
            <v>Yes</v>
          </cell>
          <cell r="Y216">
            <v>2</v>
          </cell>
          <cell r="Z216" t="str">
            <v>NULL</v>
          </cell>
          <cell r="AB216">
            <v>193</v>
          </cell>
          <cell r="AD216">
            <v>3</v>
          </cell>
          <cell r="AE216" t="str">
            <v>NULL</v>
          </cell>
          <cell r="AF216">
            <v>3</v>
          </cell>
          <cell r="AG216">
            <v>3</v>
          </cell>
          <cell r="AH216" t="str">
            <v>NULL</v>
          </cell>
          <cell r="AI216">
            <v>3</v>
          </cell>
          <cell r="AJ216" t="str">
            <v>NULL</v>
          </cell>
          <cell r="AK216" t="str">
            <v>NULL</v>
          </cell>
          <cell r="AL216" t="str">
            <v>NULL</v>
          </cell>
        </row>
        <row r="217">
          <cell r="A217">
            <v>107925</v>
          </cell>
          <cell r="B217">
            <v>3832449</v>
          </cell>
          <cell r="C217" t="str">
            <v>Harehills Primary School</v>
          </cell>
          <cell r="D217" t="str">
            <v>Yorkshire and the Humber</v>
          </cell>
          <cell r="E217" t="str">
            <v>North East, Yorkshire &amp; Humber</v>
          </cell>
          <cell r="F217" t="str">
            <v>Leeds</v>
          </cell>
          <cell r="G217" t="str">
            <v>Leeds East</v>
          </cell>
          <cell r="H217" t="str">
            <v>LS8 5DQ</v>
          </cell>
          <cell r="I217" t="str">
            <v>Community School</v>
          </cell>
          <cell r="J217" t="str">
            <v>Primary</v>
          </cell>
          <cell r="K217" t="str">
            <v>Does not have a sixth form</v>
          </cell>
          <cell r="L217">
            <v>10002104</v>
          </cell>
          <cell r="M217">
            <v>42318</v>
          </cell>
          <cell r="N217">
            <v>42319</v>
          </cell>
          <cell r="O217" t="str">
            <v>Requires Improvement S5 Reinspection Visit 1</v>
          </cell>
          <cell r="P217" t="str">
            <v>Schools - S5</v>
          </cell>
          <cell r="Q217" t="str">
            <v>NULL</v>
          </cell>
          <cell r="R217">
            <v>2</v>
          </cell>
          <cell r="S217" t="str">
            <v>NULL</v>
          </cell>
          <cell r="T217">
            <v>2</v>
          </cell>
          <cell r="U217">
            <v>2</v>
          </cell>
          <cell r="V217">
            <v>1</v>
          </cell>
          <cell r="W217">
            <v>1</v>
          </cell>
          <cell r="X217" t="str">
            <v>Yes</v>
          </cell>
          <cell r="Y217">
            <v>2</v>
          </cell>
          <cell r="Z217" t="str">
            <v>NULL</v>
          </cell>
          <cell r="AB217">
            <v>727</v>
          </cell>
          <cell r="AD217">
            <v>3</v>
          </cell>
          <cell r="AE217" t="str">
            <v>NULL</v>
          </cell>
          <cell r="AF217">
            <v>3</v>
          </cell>
          <cell r="AG217">
            <v>3</v>
          </cell>
          <cell r="AH217" t="str">
            <v>NULL</v>
          </cell>
          <cell r="AI217">
            <v>3</v>
          </cell>
          <cell r="AJ217" t="str">
            <v>NULL</v>
          </cell>
          <cell r="AK217" t="str">
            <v>NULL</v>
          </cell>
          <cell r="AL217" t="str">
            <v>NULL</v>
          </cell>
        </row>
        <row r="218">
          <cell r="A218">
            <v>108051</v>
          </cell>
          <cell r="B218">
            <v>3833912</v>
          </cell>
          <cell r="C218" t="str">
            <v>Whinmoor St Paul's Church of England Primary School</v>
          </cell>
          <cell r="D218" t="str">
            <v>Yorkshire and the Humber</v>
          </cell>
          <cell r="E218" t="str">
            <v>North East, Yorkshire &amp; Humber</v>
          </cell>
          <cell r="F218" t="str">
            <v>Leeds</v>
          </cell>
          <cell r="G218" t="str">
            <v>Leeds East</v>
          </cell>
          <cell r="H218" t="str">
            <v>LS14 1EG</v>
          </cell>
          <cell r="I218" t="str">
            <v>Voluntary Aided School</v>
          </cell>
          <cell r="J218" t="str">
            <v>Primary</v>
          </cell>
          <cell r="K218" t="str">
            <v>Does not have a sixth form</v>
          </cell>
          <cell r="L218">
            <v>10002101</v>
          </cell>
          <cell r="M218">
            <v>42332</v>
          </cell>
          <cell r="N218">
            <v>42333</v>
          </cell>
          <cell r="O218" t="str">
            <v>Requires Improvement S5 Reinspection Visit 1</v>
          </cell>
          <cell r="P218" t="str">
            <v>Schools - S5</v>
          </cell>
          <cell r="Q218" t="str">
            <v>NULL</v>
          </cell>
          <cell r="R218">
            <v>3</v>
          </cell>
          <cell r="S218" t="str">
            <v>NULL</v>
          </cell>
          <cell r="T218">
            <v>3</v>
          </cell>
          <cell r="U218">
            <v>3</v>
          </cell>
          <cell r="V218">
            <v>2</v>
          </cell>
          <cell r="W218">
            <v>3</v>
          </cell>
          <cell r="X218" t="str">
            <v>Yes</v>
          </cell>
          <cell r="Y218">
            <v>3</v>
          </cell>
          <cell r="Z218" t="str">
            <v>NULL</v>
          </cell>
          <cell r="AB218">
            <v>236</v>
          </cell>
          <cell r="AD218">
            <v>3</v>
          </cell>
          <cell r="AE218" t="str">
            <v>NULL</v>
          </cell>
          <cell r="AF218">
            <v>3</v>
          </cell>
          <cell r="AG218">
            <v>3</v>
          </cell>
          <cell r="AH218" t="str">
            <v>NULL</v>
          </cell>
          <cell r="AI218">
            <v>3</v>
          </cell>
          <cell r="AJ218" t="str">
            <v>NULL</v>
          </cell>
          <cell r="AK218" t="str">
            <v>NULL</v>
          </cell>
          <cell r="AL218" t="str">
            <v>NULL</v>
          </cell>
        </row>
        <row r="219">
          <cell r="A219">
            <v>108081</v>
          </cell>
          <cell r="B219">
            <v>3834104</v>
          </cell>
          <cell r="C219" t="str">
            <v>Royds School</v>
          </cell>
          <cell r="D219" t="str">
            <v>Yorkshire and the Humber</v>
          </cell>
          <cell r="E219" t="str">
            <v>North East, Yorkshire &amp; Humber</v>
          </cell>
          <cell r="F219" t="str">
            <v>Leeds</v>
          </cell>
          <cell r="G219" t="str">
            <v>Elmet and Rothwell</v>
          </cell>
          <cell r="H219" t="str">
            <v>LS26 8EX</v>
          </cell>
          <cell r="I219" t="str">
            <v>Foundation School</v>
          </cell>
          <cell r="J219" t="str">
            <v>Secondary</v>
          </cell>
          <cell r="K219" t="str">
            <v>Has a sixth form</v>
          </cell>
          <cell r="L219">
            <v>10005393</v>
          </cell>
          <cell r="M219">
            <v>42339</v>
          </cell>
          <cell r="N219">
            <v>42339</v>
          </cell>
          <cell r="O219" t="str">
            <v>Schools with Serious Weaknesses Visit 3</v>
          </cell>
          <cell r="P219" t="str">
            <v>Schools - S8</v>
          </cell>
          <cell r="Q219" t="str">
            <v>NULL</v>
          </cell>
          <cell r="R219" t="str">
            <v>NULL</v>
          </cell>
          <cell r="S219" t="str">
            <v>NULL</v>
          </cell>
          <cell r="T219" t="str">
            <v>NULL</v>
          </cell>
          <cell r="U219" t="str">
            <v>NULL</v>
          </cell>
          <cell r="V219" t="str">
            <v>NULL</v>
          </cell>
          <cell r="W219" t="str">
            <v>NULL</v>
          </cell>
          <cell r="X219" t="str">
            <v>NULL</v>
          </cell>
          <cell r="Y219" t="str">
            <v>NULL</v>
          </cell>
          <cell r="Z219" t="str">
            <v>NULL</v>
          </cell>
          <cell r="AB219">
            <v>1080</v>
          </cell>
          <cell r="AD219">
            <v>4</v>
          </cell>
          <cell r="AE219" t="str">
            <v>NULL</v>
          </cell>
          <cell r="AF219">
            <v>3</v>
          </cell>
          <cell r="AG219">
            <v>3</v>
          </cell>
          <cell r="AH219" t="str">
            <v>NULL</v>
          </cell>
          <cell r="AI219">
            <v>3</v>
          </cell>
          <cell r="AJ219" t="str">
            <v>NULL</v>
          </cell>
          <cell r="AK219">
            <v>9</v>
          </cell>
          <cell r="AL219">
            <v>3</v>
          </cell>
        </row>
        <row r="220">
          <cell r="A220">
            <v>108097</v>
          </cell>
          <cell r="B220">
            <v>3834753</v>
          </cell>
          <cell r="C220" t="str">
            <v>Mount St Mary's Catholic High School</v>
          </cell>
          <cell r="D220" t="str">
            <v>Yorkshire and the Humber</v>
          </cell>
          <cell r="E220" t="str">
            <v>North East, Yorkshire &amp; Humber</v>
          </cell>
          <cell r="F220" t="str">
            <v>Leeds</v>
          </cell>
          <cell r="G220" t="str">
            <v>Leeds Central</v>
          </cell>
          <cell r="H220" t="str">
            <v>LS9 8LA</v>
          </cell>
          <cell r="I220" t="str">
            <v>Voluntary Aided School</v>
          </cell>
          <cell r="J220" t="str">
            <v>Secondary</v>
          </cell>
          <cell r="K220" t="str">
            <v>Does not have a sixth form</v>
          </cell>
          <cell r="L220">
            <v>10006805</v>
          </cell>
          <cell r="M220">
            <v>42324</v>
          </cell>
          <cell r="N220">
            <v>42324</v>
          </cell>
          <cell r="O220" t="str">
            <v>Requires Improvement monitoring Visit 1</v>
          </cell>
          <cell r="P220" t="str">
            <v>Schools - S8</v>
          </cell>
          <cell r="Q220" t="str">
            <v>NULL</v>
          </cell>
          <cell r="R220" t="str">
            <v>NULL</v>
          </cell>
          <cell r="S220" t="str">
            <v>NULL</v>
          </cell>
          <cell r="T220" t="str">
            <v>NULL</v>
          </cell>
          <cell r="U220" t="str">
            <v>NULL</v>
          </cell>
          <cell r="V220" t="str">
            <v>NULL</v>
          </cell>
          <cell r="W220" t="str">
            <v>NULL</v>
          </cell>
          <cell r="X220" t="str">
            <v>NULL</v>
          </cell>
          <cell r="Y220" t="str">
            <v>NULL</v>
          </cell>
          <cell r="Z220" t="str">
            <v>NULL</v>
          </cell>
          <cell r="AB220">
            <v>908</v>
          </cell>
          <cell r="AD220">
            <v>3</v>
          </cell>
          <cell r="AE220" t="str">
            <v>NULL</v>
          </cell>
          <cell r="AF220">
            <v>3</v>
          </cell>
          <cell r="AG220">
            <v>3</v>
          </cell>
          <cell r="AH220" t="str">
            <v>NULL</v>
          </cell>
          <cell r="AI220">
            <v>3</v>
          </cell>
          <cell r="AJ220" t="str">
            <v>NULL</v>
          </cell>
          <cell r="AK220">
            <v>9</v>
          </cell>
          <cell r="AL220">
            <v>9</v>
          </cell>
        </row>
        <row r="221">
          <cell r="A221">
            <v>108123</v>
          </cell>
          <cell r="B221">
            <v>3837062</v>
          </cell>
          <cell r="C221" t="str">
            <v>Broomfield South SILC</v>
          </cell>
          <cell r="D221" t="str">
            <v>Yorkshire and the Humber</v>
          </cell>
          <cell r="E221" t="str">
            <v>North East, Yorkshire &amp; Humber</v>
          </cell>
          <cell r="F221" t="str">
            <v>Leeds</v>
          </cell>
          <cell r="G221" t="str">
            <v>Leeds Central</v>
          </cell>
          <cell r="H221" t="str">
            <v>LS10 3JP</v>
          </cell>
          <cell r="I221" t="str">
            <v>Community Special School</v>
          </cell>
          <cell r="J221" t="str">
            <v>Not Applicable</v>
          </cell>
          <cell r="K221" t="str">
            <v>Has a sixth form</v>
          </cell>
          <cell r="L221">
            <v>10003741</v>
          </cell>
          <cell r="M221">
            <v>42312</v>
          </cell>
          <cell r="N221">
            <v>42313</v>
          </cell>
          <cell r="O221" t="str">
            <v>Maintained Academy and School Short inspection</v>
          </cell>
          <cell r="P221" t="str">
            <v>Schools - S5</v>
          </cell>
          <cell r="Q221" t="str">
            <v>NULL</v>
          </cell>
          <cell r="R221">
            <v>3</v>
          </cell>
          <cell r="S221" t="str">
            <v>NULL</v>
          </cell>
          <cell r="T221">
            <v>3</v>
          </cell>
          <cell r="U221">
            <v>3</v>
          </cell>
          <cell r="V221">
            <v>3</v>
          </cell>
          <cell r="W221">
            <v>3</v>
          </cell>
          <cell r="X221" t="str">
            <v>Yes</v>
          </cell>
          <cell r="Y221">
            <v>3</v>
          </cell>
          <cell r="Z221">
            <v>3</v>
          </cell>
          <cell r="AB221">
            <v>162</v>
          </cell>
          <cell r="AD221">
            <v>2</v>
          </cell>
          <cell r="AE221" t="str">
            <v>NULL</v>
          </cell>
          <cell r="AF221">
            <v>2</v>
          </cell>
          <cell r="AG221">
            <v>2</v>
          </cell>
          <cell r="AH221" t="str">
            <v>NULL</v>
          </cell>
          <cell r="AI221">
            <v>2</v>
          </cell>
          <cell r="AJ221" t="str">
            <v>NULL</v>
          </cell>
          <cell r="AK221" t="str">
            <v>NULL</v>
          </cell>
          <cell r="AL221" t="str">
            <v>NULL</v>
          </cell>
        </row>
        <row r="222">
          <cell r="A222">
            <v>108129</v>
          </cell>
          <cell r="B222">
            <v>3837068</v>
          </cell>
          <cell r="C222" t="str">
            <v>Elmete Wood - BESD SILC (Behaviour, Emotional, Social Difficulties Specialist Learning Centre)</v>
          </cell>
          <cell r="D222" t="str">
            <v>Yorkshire and the Humber</v>
          </cell>
          <cell r="E222" t="str">
            <v>North East, Yorkshire &amp; Humber</v>
          </cell>
          <cell r="F222" t="str">
            <v>Leeds</v>
          </cell>
          <cell r="G222" t="str">
            <v>Leeds North East</v>
          </cell>
          <cell r="H222" t="str">
            <v>LS8 2LJ</v>
          </cell>
          <cell r="I222" t="str">
            <v>Community Special School</v>
          </cell>
          <cell r="J222" t="str">
            <v>Not Applicable</v>
          </cell>
          <cell r="K222" t="str">
            <v>Does not have a sixth form</v>
          </cell>
          <cell r="L222">
            <v>10005216</v>
          </cell>
          <cell r="M222">
            <v>42332</v>
          </cell>
          <cell r="N222">
            <v>42333</v>
          </cell>
          <cell r="O222" t="str">
            <v>Schools into Special Measures Visit 4</v>
          </cell>
          <cell r="P222" t="str">
            <v>Schools - S8</v>
          </cell>
          <cell r="Q222" t="str">
            <v>NULL</v>
          </cell>
          <cell r="R222" t="str">
            <v>NULL</v>
          </cell>
          <cell r="S222" t="str">
            <v>NULL</v>
          </cell>
          <cell r="T222" t="str">
            <v>NULL</v>
          </cell>
          <cell r="U222" t="str">
            <v>NULL</v>
          </cell>
          <cell r="V222" t="str">
            <v>NULL</v>
          </cell>
          <cell r="W222" t="str">
            <v>NULL</v>
          </cell>
          <cell r="X222" t="str">
            <v>NULL</v>
          </cell>
          <cell r="Y222" t="str">
            <v>NULL</v>
          </cell>
          <cell r="Z222" t="str">
            <v>NULL</v>
          </cell>
          <cell r="AB222">
            <v>99</v>
          </cell>
          <cell r="AD222">
            <v>4</v>
          </cell>
          <cell r="AE222" t="str">
            <v>NULL</v>
          </cell>
          <cell r="AF222">
            <v>4</v>
          </cell>
          <cell r="AG222">
            <v>4</v>
          </cell>
          <cell r="AH222" t="str">
            <v>NULL</v>
          </cell>
          <cell r="AI222">
            <v>4</v>
          </cell>
          <cell r="AJ222" t="str">
            <v>NULL</v>
          </cell>
          <cell r="AK222">
            <v>9</v>
          </cell>
          <cell r="AL222">
            <v>9</v>
          </cell>
        </row>
        <row r="223">
          <cell r="A223">
            <v>108196</v>
          </cell>
          <cell r="B223">
            <v>3842129</v>
          </cell>
          <cell r="C223" t="str">
            <v>Towngate Primary School</v>
          </cell>
          <cell r="D223" t="str">
            <v>Yorkshire and the Humber</v>
          </cell>
          <cell r="E223" t="str">
            <v>North East, Yorkshire &amp; Humber</v>
          </cell>
          <cell r="F223" t="str">
            <v>Wakefield</v>
          </cell>
          <cell r="G223" t="str">
            <v>Wakefield</v>
          </cell>
          <cell r="H223" t="str">
            <v>WF5 0QA</v>
          </cell>
          <cell r="I223" t="str">
            <v>Foundation School</v>
          </cell>
          <cell r="J223" t="str">
            <v>Primary</v>
          </cell>
          <cell r="K223" t="str">
            <v>Does not have a sixth form</v>
          </cell>
          <cell r="L223">
            <v>10006734</v>
          </cell>
          <cell r="M223">
            <v>42276</v>
          </cell>
          <cell r="N223">
            <v>42276</v>
          </cell>
          <cell r="O223" t="str">
            <v>Requires Improvement monitoring Visit 1</v>
          </cell>
          <cell r="P223" t="str">
            <v>Schools - S8</v>
          </cell>
          <cell r="Q223" t="str">
            <v>NULL</v>
          </cell>
          <cell r="R223" t="str">
            <v>NULL</v>
          </cell>
          <cell r="S223" t="str">
            <v>NULL</v>
          </cell>
          <cell r="T223" t="str">
            <v>NULL</v>
          </cell>
          <cell r="U223" t="str">
            <v>NULL</v>
          </cell>
          <cell r="V223" t="str">
            <v>NULL</v>
          </cell>
          <cell r="W223" t="str">
            <v>NULL</v>
          </cell>
          <cell r="X223" t="str">
            <v>NULL</v>
          </cell>
          <cell r="Y223" t="str">
            <v>NULL</v>
          </cell>
          <cell r="Z223" t="str">
            <v>NULL</v>
          </cell>
          <cell r="AB223">
            <v>269</v>
          </cell>
          <cell r="AD223">
            <v>3</v>
          </cell>
          <cell r="AE223" t="str">
            <v>NULL</v>
          </cell>
          <cell r="AF223">
            <v>3</v>
          </cell>
          <cell r="AG223">
            <v>3</v>
          </cell>
          <cell r="AH223" t="str">
            <v>NULL</v>
          </cell>
          <cell r="AI223">
            <v>3</v>
          </cell>
          <cell r="AJ223" t="str">
            <v>NULL</v>
          </cell>
          <cell r="AK223">
            <v>2</v>
          </cell>
          <cell r="AL223">
            <v>9</v>
          </cell>
        </row>
        <row r="224">
          <cell r="A224">
            <v>108346</v>
          </cell>
          <cell r="B224">
            <v>3902177</v>
          </cell>
          <cell r="C224" t="str">
            <v>Winlaton West Lane Community Primary School</v>
          </cell>
          <cell r="D224" t="str">
            <v>North East</v>
          </cell>
          <cell r="E224" t="str">
            <v>North East, Yorkshire &amp; Humber</v>
          </cell>
          <cell r="F224" t="str">
            <v>Gateshead</v>
          </cell>
          <cell r="G224" t="str">
            <v>Blaydon</v>
          </cell>
          <cell r="H224" t="str">
            <v>NE21 6PH</v>
          </cell>
          <cell r="I224" t="str">
            <v>Community School</v>
          </cell>
          <cell r="J224" t="str">
            <v>Primary</v>
          </cell>
          <cell r="K224" t="str">
            <v>Does not have a sixth form</v>
          </cell>
          <cell r="L224">
            <v>10006797</v>
          </cell>
          <cell r="M224">
            <v>42348</v>
          </cell>
          <cell r="N224">
            <v>42348</v>
          </cell>
          <cell r="O224" t="str">
            <v>Requires Improvement monitoring Visit 1</v>
          </cell>
          <cell r="P224" t="str">
            <v>Schools - S8</v>
          </cell>
          <cell r="Q224" t="str">
            <v>NULL</v>
          </cell>
          <cell r="R224" t="str">
            <v>NULL</v>
          </cell>
          <cell r="S224" t="str">
            <v>NULL</v>
          </cell>
          <cell r="T224" t="str">
            <v>NULL</v>
          </cell>
          <cell r="U224" t="str">
            <v>NULL</v>
          </cell>
          <cell r="V224" t="str">
            <v>NULL</v>
          </cell>
          <cell r="W224" t="str">
            <v>NULL</v>
          </cell>
          <cell r="X224" t="str">
            <v>NULL</v>
          </cell>
          <cell r="Y224" t="str">
            <v>NULL</v>
          </cell>
          <cell r="Z224" t="str">
            <v>NULL</v>
          </cell>
          <cell r="AB224">
            <v>348</v>
          </cell>
          <cell r="AD224">
            <v>3</v>
          </cell>
          <cell r="AE224" t="str">
            <v>NULL</v>
          </cell>
          <cell r="AF224">
            <v>3</v>
          </cell>
          <cell r="AG224">
            <v>3</v>
          </cell>
          <cell r="AH224" t="str">
            <v>NULL</v>
          </cell>
          <cell r="AI224">
            <v>3</v>
          </cell>
          <cell r="AJ224" t="str">
            <v>NULL</v>
          </cell>
          <cell r="AK224">
            <v>2</v>
          </cell>
          <cell r="AL224">
            <v>9</v>
          </cell>
        </row>
        <row r="225">
          <cell r="A225">
            <v>108352</v>
          </cell>
          <cell r="B225">
            <v>3902188</v>
          </cell>
          <cell r="C225" t="str">
            <v>Ryton Community Infant School</v>
          </cell>
          <cell r="D225" t="str">
            <v>North East</v>
          </cell>
          <cell r="E225" t="str">
            <v>North East, Yorkshire &amp; Humber</v>
          </cell>
          <cell r="F225" t="str">
            <v>Gateshead</v>
          </cell>
          <cell r="G225" t="str">
            <v>Blaydon</v>
          </cell>
          <cell r="H225" t="str">
            <v>NE40 3AF</v>
          </cell>
          <cell r="I225" t="str">
            <v>Community School</v>
          </cell>
          <cell r="J225" t="str">
            <v>Primary</v>
          </cell>
          <cell r="K225" t="str">
            <v>Does not have a sixth form</v>
          </cell>
          <cell r="L225">
            <v>10003906</v>
          </cell>
          <cell r="M225">
            <v>42290</v>
          </cell>
          <cell r="N225">
            <v>42291</v>
          </cell>
          <cell r="O225" t="str">
            <v>Maintained Academy and School Short inspection</v>
          </cell>
          <cell r="P225" t="str">
            <v>Schools - S5</v>
          </cell>
          <cell r="Q225" t="str">
            <v>NULL</v>
          </cell>
          <cell r="R225">
            <v>3</v>
          </cell>
          <cell r="S225" t="str">
            <v>NULL</v>
          </cell>
          <cell r="T225">
            <v>3</v>
          </cell>
          <cell r="U225">
            <v>3</v>
          </cell>
          <cell r="V225">
            <v>2</v>
          </cell>
          <cell r="W225">
            <v>3</v>
          </cell>
          <cell r="X225" t="str">
            <v>Yes</v>
          </cell>
          <cell r="Y225">
            <v>3</v>
          </cell>
          <cell r="Z225" t="str">
            <v>NULL</v>
          </cell>
          <cell r="AB225">
            <v>168</v>
          </cell>
          <cell r="AD225">
            <v>2</v>
          </cell>
          <cell r="AE225" t="str">
            <v>NULL</v>
          </cell>
          <cell r="AF225">
            <v>2</v>
          </cell>
          <cell r="AG225">
            <v>2</v>
          </cell>
          <cell r="AH225" t="str">
            <v>NULL</v>
          </cell>
          <cell r="AI225">
            <v>2</v>
          </cell>
          <cell r="AJ225" t="str">
            <v>NULL</v>
          </cell>
          <cell r="AK225">
            <v>3</v>
          </cell>
          <cell r="AL225">
            <v>9</v>
          </cell>
        </row>
        <row r="226">
          <cell r="A226">
            <v>108355</v>
          </cell>
          <cell r="B226">
            <v>3902193</v>
          </cell>
          <cell r="C226" t="str">
            <v>Ryton Junior School</v>
          </cell>
          <cell r="D226" t="str">
            <v>North East</v>
          </cell>
          <cell r="E226" t="str">
            <v>North East, Yorkshire &amp; Humber</v>
          </cell>
          <cell r="F226" t="str">
            <v>Gateshead</v>
          </cell>
          <cell r="G226" t="str">
            <v>Blaydon</v>
          </cell>
          <cell r="H226" t="str">
            <v>NE40 3AF</v>
          </cell>
          <cell r="I226" t="str">
            <v>Community School</v>
          </cell>
          <cell r="J226" t="str">
            <v>Primary</v>
          </cell>
          <cell r="K226" t="str">
            <v>Does not have a sixth form</v>
          </cell>
          <cell r="L226">
            <v>10004117</v>
          </cell>
          <cell r="M226">
            <v>42283</v>
          </cell>
          <cell r="N226">
            <v>42284</v>
          </cell>
          <cell r="O226" t="str">
            <v>Schools into Special Measures Visit 3</v>
          </cell>
          <cell r="P226" t="str">
            <v>Schools - S5</v>
          </cell>
          <cell r="Q226" t="str">
            <v>NULL</v>
          </cell>
          <cell r="R226">
            <v>2</v>
          </cell>
          <cell r="S226" t="str">
            <v>NULL</v>
          </cell>
          <cell r="T226">
            <v>2</v>
          </cell>
          <cell r="U226">
            <v>2</v>
          </cell>
          <cell r="V226">
            <v>2</v>
          </cell>
          <cell r="W226">
            <v>2</v>
          </cell>
          <cell r="X226" t="str">
            <v>Yes</v>
          </cell>
          <cell r="Y226" t="str">
            <v>NULL</v>
          </cell>
          <cell r="Z226" t="str">
            <v>NULL</v>
          </cell>
          <cell r="AB226">
            <v>202</v>
          </cell>
          <cell r="AD226">
            <v>4</v>
          </cell>
          <cell r="AE226" t="str">
            <v>NULL</v>
          </cell>
          <cell r="AF226">
            <v>3</v>
          </cell>
          <cell r="AG226">
            <v>3</v>
          </cell>
          <cell r="AH226" t="str">
            <v>NULL</v>
          </cell>
          <cell r="AI226">
            <v>4</v>
          </cell>
          <cell r="AJ226" t="str">
            <v>NULL</v>
          </cell>
          <cell r="AK226">
            <v>9</v>
          </cell>
          <cell r="AL226">
            <v>9</v>
          </cell>
        </row>
        <row r="227">
          <cell r="A227">
            <v>108509</v>
          </cell>
          <cell r="B227">
            <v>3913792</v>
          </cell>
          <cell r="C227" t="str">
            <v>St Lawrence's RC Primary School</v>
          </cell>
          <cell r="D227" t="str">
            <v>North East</v>
          </cell>
          <cell r="E227" t="str">
            <v>North East, Yorkshire &amp; Humber</v>
          </cell>
          <cell r="F227" t="str">
            <v>Newcastle upon Tyne</v>
          </cell>
          <cell r="G227" t="str">
            <v>Newcastle upon Tyne East</v>
          </cell>
          <cell r="H227" t="str">
            <v>NE6 2JX</v>
          </cell>
          <cell r="I227" t="str">
            <v>Voluntary Aided School</v>
          </cell>
          <cell r="J227" t="str">
            <v>Primary</v>
          </cell>
          <cell r="K227" t="str">
            <v>Does not have a sixth form</v>
          </cell>
          <cell r="L227">
            <v>10007012</v>
          </cell>
          <cell r="M227">
            <v>42339</v>
          </cell>
          <cell r="N227">
            <v>42340</v>
          </cell>
          <cell r="O227" t="str">
            <v>Maintained Academy and School Short inspection</v>
          </cell>
          <cell r="P227" t="str">
            <v>Schools - S5</v>
          </cell>
          <cell r="Q227" t="str">
            <v>NULL</v>
          </cell>
          <cell r="R227">
            <v>3</v>
          </cell>
          <cell r="S227" t="str">
            <v>NULL</v>
          </cell>
          <cell r="T227">
            <v>3</v>
          </cell>
          <cell r="U227">
            <v>3</v>
          </cell>
          <cell r="V227">
            <v>2</v>
          </cell>
          <cell r="W227">
            <v>3</v>
          </cell>
          <cell r="X227" t="str">
            <v>Yes</v>
          </cell>
          <cell r="Y227">
            <v>3</v>
          </cell>
          <cell r="Z227" t="str">
            <v>NULL</v>
          </cell>
          <cell r="AB227">
            <v>208</v>
          </cell>
          <cell r="AD227">
            <v>2</v>
          </cell>
          <cell r="AE227" t="str">
            <v>NULL</v>
          </cell>
          <cell r="AF227">
            <v>2</v>
          </cell>
          <cell r="AG227">
            <v>2</v>
          </cell>
          <cell r="AH227" t="str">
            <v>NULL</v>
          </cell>
          <cell r="AI227">
            <v>2</v>
          </cell>
          <cell r="AJ227" t="str">
            <v>NULL</v>
          </cell>
          <cell r="AK227">
            <v>8</v>
          </cell>
          <cell r="AL227" t="str">
            <v>NULL</v>
          </cell>
        </row>
        <row r="228">
          <cell r="A228">
            <v>108578</v>
          </cell>
          <cell r="B228">
            <v>3922026</v>
          </cell>
          <cell r="C228" t="str">
            <v>Preston Grange Primary School</v>
          </cell>
          <cell r="D228" t="str">
            <v>North East</v>
          </cell>
          <cell r="E228" t="str">
            <v>North East, Yorkshire &amp; Humber</v>
          </cell>
          <cell r="F228" t="str">
            <v>North Tyneside</v>
          </cell>
          <cell r="G228" t="str">
            <v>Tynemouth</v>
          </cell>
          <cell r="H228" t="str">
            <v>NE29 9QL</v>
          </cell>
          <cell r="I228" t="str">
            <v>Foundation School</v>
          </cell>
          <cell r="J228" t="str">
            <v>Primary</v>
          </cell>
          <cell r="K228" t="str">
            <v>Does not have a sixth form</v>
          </cell>
          <cell r="L228">
            <v>10000540</v>
          </cell>
          <cell r="M228">
            <v>42278</v>
          </cell>
          <cell r="N228">
            <v>42279</v>
          </cell>
          <cell r="O228" t="str">
            <v>Maintained Academy and School Short inspection</v>
          </cell>
          <cell r="P228" t="str">
            <v>Schools - S5</v>
          </cell>
          <cell r="Q228" t="str">
            <v>NULL</v>
          </cell>
          <cell r="R228">
            <v>2</v>
          </cell>
          <cell r="S228" t="str">
            <v>NULL</v>
          </cell>
          <cell r="T228">
            <v>2</v>
          </cell>
          <cell r="U228">
            <v>2</v>
          </cell>
          <cell r="V228">
            <v>2</v>
          </cell>
          <cell r="W228">
            <v>2</v>
          </cell>
          <cell r="X228" t="str">
            <v>Yes</v>
          </cell>
          <cell r="Y228">
            <v>2</v>
          </cell>
          <cell r="Z228" t="str">
            <v>NULL</v>
          </cell>
          <cell r="AB228">
            <v>205</v>
          </cell>
          <cell r="AD228">
            <v>2</v>
          </cell>
          <cell r="AE228" t="str">
            <v>NULL</v>
          </cell>
          <cell r="AF228">
            <v>2</v>
          </cell>
          <cell r="AG228">
            <v>2</v>
          </cell>
          <cell r="AH228" t="str">
            <v>NULL</v>
          </cell>
          <cell r="AI228">
            <v>2</v>
          </cell>
          <cell r="AJ228" t="str">
            <v>NULL</v>
          </cell>
          <cell r="AK228">
            <v>8</v>
          </cell>
          <cell r="AL228" t="str">
            <v>NULL</v>
          </cell>
        </row>
        <row r="229">
          <cell r="A229">
            <v>108606</v>
          </cell>
          <cell r="B229">
            <v>3922080</v>
          </cell>
          <cell r="C229" t="str">
            <v>Ivy Road Primary School</v>
          </cell>
          <cell r="D229" t="str">
            <v>North East</v>
          </cell>
          <cell r="E229" t="str">
            <v>North East, Yorkshire &amp; Humber</v>
          </cell>
          <cell r="F229" t="str">
            <v>North Tyneside</v>
          </cell>
          <cell r="G229" t="str">
            <v>North Tyneside</v>
          </cell>
          <cell r="H229" t="str">
            <v>NE12 9AP</v>
          </cell>
          <cell r="I229" t="str">
            <v>Foundation School</v>
          </cell>
          <cell r="J229" t="str">
            <v>Primary</v>
          </cell>
          <cell r="K229" t="str">
            <v>Does not have a sixth form</v>
          </cell>
          <cell r="L229">
            <v>10001439</v>
          </cell>
          <cell r="M229">
            <v>42290</v>
          </cell>
          <cell r="N229">
            <v>42291</v>
          </cell>
          <cell r="O229" t="str">
            <v>Maintained Academy and School Short inspection</v>
          </cell>
          <cell r="P229" t="str">
            <v>Schools - S5</v>
          </cell>
          <cell r="Q229" t="str">
            <v>NULL</v>
          </cell>
          <cell r="R229">
            <v>3</v>
          </cell>
          <cell r="S229" t="str">
            <v>NULL</v>
          </cell>
          <cell r="T229">
            <v>3</v>
          </cell>
          <cell r="U229">
            <v>3</v>
          </cell>
          <cell r="V229">
            <v>2</v>
          </cell>
          <cell r="W229">
            <v>3</v>
          </cell>
          <cell r="X229" t="str">
            <v>Yes</v>
          </cell>
          <cell r="Y229">
            <v>3</v>
          </cell>
          <cell r="Z229" t="str">
            <v>NULL</v>
          </cell>
          <cell r="AB229">
            <v>162</v>
          </cell>
          <cell r="AD229">
            <v>2</v>
          </cell>
          <cell r="AE229" t="str">
            <v>NULL</v>
          </cell>
          <cell r="AF229">
            <v>2</v>
          </cell>
          <cell r="AG229">
            <v>2</v>
          </cell>
          <cell r="AH229" t="str">
            <v>NULL</v>
          </cell>
          <cell r="AI229">
            <v>2</v>
          </cell>
          <cell r="AJ229" t="str">
            <v>NULL</v>
          </cell>
          <cell r="AK229">
            <v>2</v>
          </cell>
          <cell r="AL229">
            <v>9</v>
          </cell>
        </row>
        <row r="230">
          <cell r="A230">
            <v>108628</v>
          </cell>
          <cell r="B230">
            <v>3924008</v>
          </cell>
          <cell r="C230" t="str">
            <v>Norham High School</v>
          </cell>
          <cell r="D230" t="str">
            <v>North East</v>
          </cell>
          <cell r="E230" t="str">
            <v>North East, Yorkshire &amp; Humber</v>
          </cell>
          <cell r="F230" t="str">
            <v>North Tyneside</v>
          </cell>
          <cell r="G230" t="str">
            <v>Tynemouth</v>
          </cell>
          <cell r="H230" t="str">
            <v>NE29 7BU</v>
          </cell>
          <cell r="I230" t="str">
            <v>Foundation School</v>
          </cell>
          <cell r="J230" t="str">
            <v>Secondary</v>
          </cell>
          <cell r="K230" t="str">
            <v>Does not have a sixth form</v>
          </cell>
          <cell r="L230">
            <v>10005847</v>
          </cell>
          <cell r="M230">
            <v>42333</v>
          </cell>
          <cell r="N230">
            <v>42333</v>
          </cell>
          <cell r="O230" t="str">
            <v>Schools with Serious Weaknesses Visit 3</v>
          </cell>
          <cell r="P230" t="str">
            <v>Schools - S8</v>
          </cell>
          <cell r="Q230" t="str">
            <v>NULL</v>
          </cell>
          <cell r="R230" t="str">
            <v>NULL</v>
          </cell>
          <cell r="S230" t="str">
            <v>NULL</v>
          </cell>
          <cell r="T230" t="str">
            <v>NULL</v>
          </cell>
          <cell r="U230" t="str">
            <v>NULL</v>
          </cell>
          <cell r="V230" t="str">
            <v>NULL</v>
          </cell>
          <cell r="W230" t="str">
            <v>NULL</v>
          </cell>
          <cell r="X230" t="str">
            <v>NULL</v>
          </cell>
          <cell r="Y230" t="str">
            <v>NULL</v>
          </cell>
          <cell r="Z230" t="str">
            <v>NULL</v>
          </cell>
          <cell r="AB230">
            <v>385</v>
          </cell>
          <cell r="AD230">
            <v>4</v>
          </cell>
          <cell r="AE230" t="str">
            <v>NULL</v>
          </cell>
          <cell r="AF230">
            <v>4</v>
          </cell>
          <cell r="AG230">
            <v>4</v>
          </cell>
          <cell r="AH230" t="str">
            <v>NULL</v>
          </cell>
          <cell r="AI230">
            <v>3</v>
          </cell>
          <cell r="AJ230" t="str">
            <v>NULL</v>
          </cell>
          <cell r="AK230">
            <v>9</v>
          </cell>
          <cell r="AL230">
            <v>9</v>
          </cell>
        </row>
        <row r="231">
          <cell r="A231">
            <v>108647</v>
          </cell>
          <cell r="B231">
            <v>3924041</v>
          </cell>
          <cell r="C231" t="str">
            <v>Seaton Burn College, A Specialist Business and Enterprise School</v>
          </cell>
          <cell r="D231" t="str">
            <v>North East</v>
          </cell>
          <cell r="E231" t="str">
            <v>North East, Yorkshire &amp; Humber</v>
          </cell>
          <cell r="F231" t="str">
            <v>North Tyneside</v>
          </cell>
          <cell r="G231" t="str">
            <v>North Tyneside</v>
          </cell>
          <cell r="H231" t="str">
            <v>NE13 6EJ</v>
          </cell>
          <cell r="I231" t="str">
            <v>Foundation School</v>
          </cell>
          <cell r="J231" t="str">
            <v>Secondary</v>
          </cell>
          <cell r="K231" t="str">
            <v>Has a sixth form</v>
          </cell>
          <cell r="L231">
            <v>10000492</v>
          </cell>
          <cell r="M231">
            <v>42291</v>
          </cell>
          <cell r="N231">
            <v>42292</v>
          </cell>
          <cell r="O231" t="str">
            <v>Maintained Academy and School Short inspection</v>
          </cell>
          <cell r="P231" t="str">
            <v>Schools - S5</v>
          </cell>
          <cell r="Q231" t="str">
            <v>NULL</v>
          </cell>
          <cell r="R231">
            <v>4</v>
          </cell>
          <cell r="S231" t="str">
            <v>SM</v>
          </cell>
          <cell r="T231">
            <v>4</v>
          </cell>
          <cell r="U231">
            <v>4</v>
          </cell>
          <cell r="V231">
            <v>3</v>
          </cell>
          <cell r="W231">
            <v>4</v>
          </cell>
          <cell r="X231" t="str">
            <v>Yes</v>
          </cell>
          <cell r="Y231" t="str">
            <v>NULL</v>
          </cell>
          <cell r="Z231">
            <v>3</v>
          </cell>
          <cell r="AB231">
            <v>511</v>
          </cell>
          <cell r="AD231">
            <v>2</v>
          </cell>
          <cell r="AE231" t="str">
            <v>NULL</v>
          </cell>
          <cell r="AF231">
            <v>2</v>
          </cell>
          <cell r="AG231">
            <v>2</v>
          </cell>
          <cell r="AH231" t="str">
            <v>NULL</v>
          </cell>
          <cell r="AI231">
            <v>2</v>
          </cell>
          <cell r="AJ231" t="str">
            <v>NULL</v>
          </cell>
          <cell r="AK231" t="str">
            <v>NULL</v>
          </cell>
          <cell r="AL231" t="str">
            <v>NULL</v>
          </cell>
        </row>
        <row r="232">
          <cell r="A232">
            <v>108719</v>
          </cell>
          <cell r="B232">
            <v>3933306</v>
          </cell>
          <cell r="C232" t="str">
            <v>St Aloysius' RC Voluntary Aided Junior School</v>
          </cell>
          <cell r="D232" t="str">
            <v>North East</v>
          </cell>
          <cell r="E232" t="str">
            <v>North East, Yorkshire &amp; Humber</v>
          </cell>
          <cell r="F232" t="str">
            <v>South Tyneside</v>
          </cell>
          <cell r="G232" t="str">
            <v>Jarrow</v>
          </cell>
          <cell r="H232" t="str">
            <v>NE31 1BQ</v>
          </cell>
          <cell r="I232" t="str">
            <v>Voluntary Aided School</v>
          </cell>
          <cell r="J232" t="str">
            <v>Primary</v>
          </cell>
          <cell r="K232" t="str">
            <v>Does not have a sixth form</v>
          </cell>
          <cell r="L232">
            <v>10002039</v>
          </cell>
          <cell r="M232">
            <v>42277</v>
          </cell>
          <cell r="N232">
            <v>42278</v>
          </cell>
          <cell r="O232" t="str">
            <v>Requires Improvement S5 Reinspection Visit 1</v>
          </cell>
          <cell r="P232" t="str">
            <v>Schools - S5</v>
          </cell>
          <cell r="Q232" t="str">
            <v>NULL</v>
          </cell>
          <cell r="R232">
            <v>1</v>
          </cell>
          <cell r="S232" t="str">
            <v>NULL</v>
          </cell>
          <cell r="T232">
            <v>1</v>
          </cell>
          <cell r="U232">
            <v>1</v>
          </cell>
          <cell r="V232">
            <v>1</v>
          </cell>
          <cell r="W232">
            <v>1</v>
          </cell>
          <cell r="X232" t="str">
            <v>Yes</v>
          </cell>
          <cell r="Y232" t="str">
            <v>NULL</v>
          </cell>
          <cell r="Z232" t="str">
            <v>NULL</v>
          </cell>
          <cell r="AB232">
            <v>234</v>
          </cell>
          <cell r="AD232">
            <v>3</v>
          </cell>
          <cell r="AE232" t="str">
            <v>NULL</v>
          </cell>
          <cell r="AF232">
            <v>3</v>
          </cell>
          <cell r="AG232">
            <v>3</v>
          </cell>
          <cell r="AH232" t="str">
            <v>NULL</v>
          </cell>
          <cell r="AI232">
            <v>2</v>
          </cell>
          <cell r="AJ232" t="str">
            <v>NULL</v>
          </cell>
          <cell r="AK232" t="str">
            <v>NULL</v>
          </cell>
          <cell r="AL232" t="str">
            <v>NULL</v>
          </cell>
        </row>
        <row r="233">
          <cell r="A233">
            <v>108745</v>
          </cell>
          <cell r="B233">
            <v>3941002</v>
          </cell>
          <cell r="C233" t="str">
            <v>Millfield Community Nursery School</v>
          </cell>
          <cell r="D233" t="str">
            <v>North East</v>
          </cell>
          <cell r="E233" t="str">
            <v>North East, Yorkshire &amp; Humber</v>
          </cell>
          <cell r="F233" t="str">
            <v>Sunderland</v>
          </cell>
          <cell r="G233" t="str">
            <v>Sunderland Central</v>
          </cell>
          <cell r="H233" t="str">
            <v>SR4 6JR</v>
          </cell>
          <cell r="I233" t="str">
            <v>LA Nursery School</v>
          </cell>
          <cell r="J233" t="str">
            <v>Nursery</v>
          </cell>
          <cell r="K233" t="str">
            <v>Not applicable</v>
          </cell>
          <cell r="L233">
            <v>10001574</v>
          </cell>
          <cell r="M233">
            <v>42326</v>
          </cell>
          <cell r="N233">
            <v>42327</v>
          </cell>
          <cell r="O233" t="str">
            <v>Special Measures S5 ReInspection</v>
          </cell>
          <cell r="P233" t="str">
            <v>Schools - S5</v>
          </cell>
          <cell r="Q233" t="str">
            <v>NULL</v>
          </cell>
          <cell r="R233">
            <v>2</v>
          </cell>
          <cell r="S233" t="str">
            <v>NULL</v>
          </cell>
          <cell r="T233">
            <v>2</v>
          </cell>
          <cell r="U233">
            <v>2</v>
          </cell>
          <cell r="V233">
            <v>2</v>
          </cell>
          <cell r="W233">
            <v>2</v>
          </cell>
          <cell r="X233" t="str">
            <v>Yes</v>
          </cell>
          <cell r="Y233">
            <v>2</v>
          </cell>
          <cell r="Z233" t="str">
            <v>NULL</v>
          </cell>
          <cell r="AB233">
            <v>81</v>
          </cell>
          <cell r="AD233">
            <v>4</v>
          </cell>
          <cell r="AE233" t="str">
            <v>NULL</v>
          </cell>
          <cell r="AF233">
            <v>4</v>
          </cell>
          <cell r="AG233">
            <v>4</v>
          </cell>
          <cell r="AH233" t="str">
            <v>NULL</v>
          </cell>
          <cell r="AI233">
            <v>4</v>
          </cell>
          <cell r="AJ233" t="str">
            <v>NULL</v>
          </cell>
          <cell r="AK233" t="str">
            <v>NULL</v>
          </cell>
          <cell r="AL233" t="str">
            <v>NULL</v>
          </cell>
        </row>
        <row r="234">
          <cell r="A234">
            <v>108790</v>
          </cell>
          <cell r="B234">
            <v>3942096</v>
          </cell>
          <cell r="C234" t="str">
            <v>New Silksworth Infant School</v>
          </cell>
          <cell r="D234" t="str">
            <v>North East</v>
          </cell>
          <cell r="E234" t="str">
            <v>North East, Yorkshire &amp; Humber</v>
          </cell>
          <cell r="F234" t="str">
            <v>Sunderland</v>
          </cell>
          <cell r="G234" t="str">
            <v>Houghton and Sunderland South</v>
          </cell>
          <cell r="H234" t="str">
            <v>SR3 1AS</v>
          </cell>
          <cell r="I234" t="str">
            <v>Community School</v>
          </cell>
          <cell r="J234" t="str">
            <v>Primary</v>
          </cell>
          <cell r="K234" t="str">
            <v>Does not have a sixth form</v>
          </cell>
          <cell r="L234">
            <v>10004049</v>
          </cell>
          <cell r="M234">
            <v>42339</v>
          </cell>
          <cell r="N234">
            <v>42340</v>
          </cell>
          <cell r="O234" t="str">
            <v>Schools into Special Measures Visit 2</v>
          </cell>
          <cell r="P234" t="str">
            <v>Schools - S8</v>
          </cell>
          <cell r="Q234" t="str">
            <v>NULL</v>
          </cell>
          <cell r="R234" t="str">
            <v>NULL</v>
          </cell>
          <cell r="S234" t="str">
            <v>NULL</v>
          </cell>
          <cell r="T234" t="str">
            <v>NULL</v>
          </cell>
          <cell r="U234" t="str">
            <v>NULL</v>
          </cell>
          <cell r="V234" t="str">
            <v>NULL</v>
          </cell>
          <cell r="W234" t="str">
            <v>NULL</v>
          </cell>
          <cell r="X234" t="str">
            <v>NULL</v>
          </cell>
          <cell r="Y234" t="str">
            <v>NULL</v>
          </cell>
          <cell r="Z234" t="str">
            <v>NULL</v>
          </cell>
          <cell r="AB234">
            <v>294</v>
          </cell>
          <cell r="AD234">
            <v>4</v>
          </cell>
          <cell r="AE234" t="str">
            <v>NULL</v>
          </cell>
          <cell r="AF234">
            <v>4</v>
          </cell>
          <cell r="AG234">
            <v>4</v>
          </cell>
          <cell r="AH234" t="str">
            <v>NULL</v>
          </cell>
          <cell r="AI234">
            <v>4</v>
          </cell>
          <cell r="AJ234" t="str">
            <v>NULL</v>
          </cell>
          <cell r="AK234">
            <v>4</v>
          </cell>
          <cell r="AL234">
            <v>9</v>
          </cell>
        </row>
        <row r="235">
          <cell r="A235">
            <v>108830</v>
          </cell>
          <cell r="B235">
            <v>3942176</v>
          </cell>
          <cell r="C235" t="str">
            <v>Bernard Gilpin Primary School</v>
          </cell>
          <cell r="D235" t="str">
            <v>North East</v>
          </cell>
          <cell r="E235" t="str">
            <v>North East, Yorkshire &amp; Humber</v>
          </cell>
          <cell r="F235" t="str">
            <v>Sunderland</v>
          </cell>
          <cell r="G235" t="str">
            <v>Houghton and Sunderland South</v>
          </cell>
          <cell r="H235" t="str">
            <v>DH5 8DA</v>
          </cell>
          <cell r="I235" t="str">
            <v>Community School</v>
          </cell>
          <cell r="J235" t="str">
            <v>Primary</v>
          </cell>
          <cell r="K235" t="str">
            <v>Does not have a sixth form</v>
          </cell>
          <cell r="L235">
            <v>10003430</v>
          </cell>
          <cell r="M235">
            <v>42318</v>
          </cell>
          <cell r="N235">
            <v>42318</v>
          </cell>
          <cell r="O235" t="str">
            <v>Maintained Academy and School Short inspection</v>
          </cell>
          <cell r="P235" t="str">
            <v>Schools - Short inspection</v>
          </cell>
          <cell r="Q235" t="str">
            <v>NULL</v>
          </cell>
          <cell r="R235" t="str">
            <v>NULL</v>
          </cell>
          <cell r="S235" t="str">
            <v>NULL</v>
          </cell>
          <cell r="T235" t="str">
            <v>NULL</v>
          </cell>
          <cell r="U235" t="str">
            <v>NULL</v>
          </cell>
          <cell r="V235" t="str">
            <v>NULL</v>
          </cell>
          <cell r="W235" t="str">
            <v>NULL</v>
          </cell>
          <cell r="X235" t="str">
            <v>Yes</v>
          </cell>
          <cell r="Y235" t="str">
            <v>NULL</v>
          </cell>
          <cell r="Z235" t="str">
            <v>NULL</v>
          </cell>
          <cell r="AB235">
            <v>337</v>
          </cell>
          <cell r="AD235">
            <v>2</v>
          </cell>
          <cell r="AE235" t="str">
            <v>NULL</v>
          </cell>
          <cell r="AF235">
            <v>2</v>
          </cell>
          <cell r="AG235">
            <v>2</v>
          </cell>
          <cell r="AH235" t="str">
            <v>NULL</v>
          </cell>
          <cell r="AI235">
            <v>2</v>
          </cell>
          <cell r="AJ235" t="str">
            <v>NULL</v>
          </cell>
          <cell r="AK235">
            <v>8</v>
          </cell>
          <cell r="AL235" t="str">
            <v>NULL</v>
          </cell>
        </row>
        <row r="236">
          <cell r="A236">
            <v>108845</v>
          </cell>
          <cell r="B236">
            <v>3943317</v>
          </cell>
          <cell r="C236" t="str">
            <v>St Patrick's Roman Catholic Voluntary Aided Primary School</v>
          </cell>
          <cell r="D236" t="str">
            <v>North East</v>
          </cell>
          <cell r="E236" t="str">
            <v>North East, Yorkshire &amp; Humber</v>
          </cell>
          <cell r="F236" t="str">
            <v>Sunderland</v>
          </cell>
          <cell r="G236" t="str">
            <v>Sunderland Central</v>
          </cell>
          <cell r="H236" t="str">
            <v>SR2 0RQ</v>
          </cell>
          <cell r="I236" t="str">
            <v>Voluntary Aided School</v>
          </cell>
          <cell r="J236" t="str">
            <v>Primary</v>
          </cell>
          <cell r="K236" t="str">
            <v>Does not have a sixth form</v>
          </cell>
          <cell r="L236">
            <v>10002033</v>
          </cell>
          <cell r="M236">
            <v>42326</v>
          </cell>
          <cell r="N236">
            <v>42327</v>
          </cell>
          <cell r="O236" t="str">
            <v>Requires Improvement S5 Reinspection Visit 1</v>
          </cell>
          <cell r="P236" t="str">
            <v>Schools - S5</v>
          </cell>
          <cell r="Q236" t="str">
            <v>NULL</v>
          </cell>
          <cell r="R236">
            <v>2</v>
          </cell>
          <cell r="S236" t="str">
            <v>NULL</v>
          </cell>
          <cell r="T236">
            <v>2</v>
          </cell>
          <cell r="U236">
            <v>2</v>
          </cell>
          <cell r="V236">
            <v>2</v>
          </cell>
          <cell r="W236">
            <v>2</v>
          </cell>
          <cell r="X236" t="str">
            <v>Yes</v>
          </cell>
          <cell r="Y236">
            <v>2</v>
          </cell>
          <cell r="Z236" t="str">
            <v>NULL</v>
          </cell>
          <cell r="AB236">
            <v>127</v>
          </cell>
          <cell r="AD236">
            <v>3</v>
          </cell>
          <cell r="AE236" t="str">
            <v>NULL</v>
          </cell>
          <cell r="AF236">
            <v>3</v>
          </cell>
          <cell r="AG236">
            <v>3</v>
          </cell>
          <cell r="AH236" t="str">
            <v>NULL</v>
          </cell>
          <cell r="AI236">
            <v>3</v>
          </cell>
          <cell r="AJ236" t="str">
            <v>NULL</v>
          </cell>
          <cell r="AK236" t="str">
            <v>NULL</v>
          </cell>
          <cell r="AL236" t="str">
            <v>NULL</v>
          </cell>
        </row>
        <row r="237">
          <cell r="A237">
            <v>108846</v>
          </cell>
          <cell r="B237">
            <v>3943319</v>
          </cell>
          <cell r="C237" t="str">
            <v>St Leonard's Roman Catholic Voluntary Aided Primary School</v>
          </cell>
          <cell r="D237" t="str">
            <v>North East</v>
          </cell>
          <cell r="E237" t="str">
            <v>North East, Yorkshire &amp; Humber</v>
          </cell>
          <cell r="F237" t="str">
            <v>Sunderland</v>
          </cell>
          <cell r="G237" t="str">
            <v>Houghton and Sunderland South</v>
          </cell>
          <cell r="H237" t="str">
            <v>SR3 2BB</v>
          </cell>
          <cell r="I237" t="str">
            <v>Voluntary Aided School</v>
          </cell>
          <cell r="J237" t="str">
            <v>Primary</v>
          </cell>
          <cell r="K237" t="str">
            <v>Does not have a sixth form</v>
          </cell>
          <cell r="L237">
            <v>10002034</v>
          </cell>
          <cell r="M237">
            <v>42298</v>
          </cell>
          <cell r="N237">
            <v>42299</v>
          </cell>
          <cell r="O237" t="str">
            <v>Requires Improvement S5 Reinspection Visit 1</v>
          </cell>
          <cell r="P237" t="str">
            <v>Schools - S5</v>
          </cell>
          <cell r="Q237" t="str">
            <v>NULL</v>
          </cell>
          <cell r="R237">
            <v>2</v>
          </cell>
          <cell r="S237" t="str">
            <v>NULL</v>
          </cell>
          <cell r="T237">
            <v>2</v>
          </cell>
          <cell r="U237">
            <v>2</v>
          </cell>
          <cell r="V237">
            <v>2</v>
          </cell>
          <cell r="W237">
            <v>2</v>
          </cell>
          <cell r="X237" t="str">
            <v>Yes</v>
          </cell>
          <cell r="Y237">
            <v>2</v>
          </cell>
          <cell r="Z237" t="str">
            <v>NULL</v>
          </cell>
          <cell r="AB237">
            <v>192</v>
          </cell>
          <cell r="AD237">
            <v>3</v>
          </cell>
          <cell r="AE237" t="str">
            <v>NULL</v>
          </cell>
          <cell r="AF237">
            <v>3</v>
          </cell>
          <cell r="AG237">
            <v>3</v>
          </cell>
          <cell r="AH237" t="str">
            <v>NULL</v>
          </cell>
          <cell r="AI237">
            <v>3</v>
          </cell>
          <cell r="AJ237" t="str">
            <v>NULL</v>
          </cell>
          <cell r="AK237" t="str">
            <v>NULL</v>
          </cell>
          <cell r="AL237" t="str">
            <v>NULL</v>
          </cell>
        </row>
        <row r="238">
          <cell r="A238">
            <v>108860</v>
          </cell>
          <cell r="B238">
            <v>3944042</v>
          </cell>
          <cell r="C238" t="str">
            <v>Thornhill School Business &amp; Enterprise College</v>
          </cell>
          <cell r="D238" t="str">
            <v>North East</v>
          </cell>
          <cell r="E238" t="str">
            <v>North East, Yorkshire &amp; Humber</v>
          </cell>
          <cell r="F238" t="str">
            <v>Sunderland</v>
          </cell>
          <cell r="G238" t="str">
            <v>Sunderland Central</v>
          </cell>
          <cell r="H238" t="str">
            <v>SR2 7NA</v>
          </cell>
          <cell r="I238" t="str">
            <v>Community School</v>
          </cell>
          <cell r="J238" t="str">
            <v>Secondary</v>
          </cell>
          <cell r="K238" t="str">
            <v>Does not have a sixth form</v>
          </cell>
          <cell r="L238">
            <v>10002031</v>
          </cell>
          <cell r="M238">
            <v>42341</v>
          </cell>
          <cell r="N238">
            <v>42342</v>
          </cell>
          <cell r="O238" t="str">
            <v>Requires Improvement S5 Reinspection Visit 1</v>
          </cell>
          <cell r="P238" t="str">
            <v>Schools - S5</v>
          </cell>
          <cell r="Q238" t="str">
            <v>NULL</v>
          </cell>
          <cell r="R238">
            <v>4</v>
          </cell>
          <cell r="S238" t="str">
            <v>SM</v>
          </cell>
          <cell r="T238">
            <v>3</v>
          </cell>
          <cell r="U238">
            <v>3</v>
          </cell>
          <cell r="V238">
            <v>3</v>
          </cell>
          <cell r="W238">
            <v>4</v>
          </cell>
          <cell r="X238" t="str">
            <v>Yes</v>
          </cell>
          <cell r="Y238" t="str">
            <v>NULL</v>
          </cell>
          <cell r="Z238" t="str">
            <v>NULL</v>
          </cell>
          <cell r="AB238">
            <v>683</v>
          </cell>
          <cell r="AD238">
            <v>3</v>
          </cell>
          <cell r="AE238" t="str">
            <v>NULL</v>
          </cell>
          <cell r="AF238">
            <v>3</v>
          </cell>
          <cell r="AG238">
            <v>3</v>
          </cell>
          <cell r="AH238" t="str">
            <v>NULL</v>
          </cell>
          <cell r="AI238">
            <v>2</v>
          </cell>
          <cell r="AJ238" t="str">
            <v>NULL</v>
          </cell>
          <cell r="AK238" t="str">
            <v>NULL</v>
          </cell>
          <cell r="AL238" t="str">
            <v>NULL</v>
          </cell>
        </row>
        <row r="239">
          <cell r="A239">
            <v>108865</v>
          </cell>
          <cell r="B239">
            <v>3944065</v>
          </cell>
          <cell r="C239" t="str">
            <v>Washington School</v>
          </cell>
          <cell r="D239" t="str">
            <v>North East</v>
          </cell>
          <cell r="E239" t="str">
            <v>North East, Yorkshire &amp; Humber</v>
          </cell>
          <cell r="F239" t="str">
            <v>Sunderland</v>
          </cell>
          <cell r="G239" t="str">
            <v>Washington and Sunderland West</v>
          </cell>
          <cell r="H239" t="str">
            <v>NE37 2AA</v>
          </cell>
          <cell r="I239" t="str">
            <v>Community School</v>
          </cell>
          <cell r="J239" t="str">
            <v>Secondary</v>
          </cell>
          <cell r="K239" t="str">
            <v>Does not have a sixth form</v>
          </cell>
          <cell r="L239">
            <v>10007068</v>
          </cell>
          <cell r="M239">
            <v>42284</v>
          </cell>
          <cell r="N239">
            <v>42284</v>
          </cell>
          <cell r="O239" t="str">
            <v>Section 8 Inspection due to Parental Complaint</v>
          </cell>
          <cell r="P239" t="str">
            <v>Schools - S8</v>
          </cell>
          <cell r="Q239" t="str">
            <v>NULL</v>
          </cell>
          <cell r="R239" t="str">
            <v>NULL</v>
          </cell>
          <cell r="S239" t="str">
            <v>NULL</v>
          </cell>
          <cell r="T239" t="str">
            <v>NULL</v>
          </cell>
          <cell r="U239" t="str">
            <v>NULL</v>
          </cell>
          <cell r="V239" t="str">
            <v>NULL</v>
          </cell>
          <cell r="W239" t="str">
            <v>NULL</v>
          </cell>
          <cell r="X239" t="str">
            <v>Met</v>
          </cell>
          <cell r="Y239" t="str">
            <v>NULL</v>
          </cell>
          <cell r="Z239" t="str">
            <v>NULL</v>
          </cell>
          <cell r="AB239">
            <v>504</v>
          </cell>
          <cell r="AD239">
            <v>2</v>
          </cell>
          <cell r="AE239" t="str">
            <v>NULL</v>
          </cell>
          <cell r="AF239">
            <v>2</v>
          </cell>
          <cell r="AG239">
            <v>2</v>
          </cell>
          <cell r="AH239" t="str">
            <v>NULL</v>
          </cell>
          <cell r="AI239">
            <v>2</v>
          </cell>
          <cell r="AJ239" t="str">
            <v>NULL</v>
          </cell>
          <cell r="AK239" t="str">
            <v>NULL</v>
          </cell>
          <cell r="AL239" t="str">
            <v>NULL</v>
          </cell>
        </row>
        <row r="240">
          <cell r="A240">
            <v>108914</v>
          </cell>
          <cell r="B240">
            <v>8012006</v>
          </cell>
          <cell r="C240" t="str">
            <v>Avon Primary School</v>
          </cell>
          <cell r="D240" t="str">
            <v>South West</v>
          </cell>
          <cell r="E240" t="str">
            <v>South West</v>
          </cell>
          <cell r="F240" t="str">
            <v>Bristol</v>
          </cell>
          <cell r="G240" t="str">
            <v>Bristol North West</v>
          </cell>
          <cell r="H240" t="str">
            <v>BS11 9NG</v>
          </cell>
          <cell r="I240" t="str">
            <v>Community School</v>
          </cell>
          <cell r="J240" t="str">
            <v>Primary</v>
          </cell>
          <cell r="K240" t="str">
            <v>Does not have a sixth form</v>
          </cell>
          <cell r="L240">
            <v>10002447</v>
          </cell>
          <cell r="M240">
            <v>42347</v>
          </cell>
          <cell r="N240">
            <v>42348</v>
          </cell>
          <cell r="O240" t="str">
            <v>Requires Improvement S5 Reinspection Visit 1</v>
          </cell>
          <cell r="P240" t="str">
            <v>Schools - S5</v>
          </cell>
          <cell r="Q240" t="str">
            <v>NULL</v>
          </cell>
          <cell r="R240">
            <v>2</v>
          </cell>
          <cell r="S240" t="str">
            <v>NULL</v>
          </cell>
          <cell r="T240">
            <v>2</v>
          </cell>
          <cell r="U240">
            <v>2</v>
          </cell>
          <cell r="V240">
            <v>2</v>
          </cell>
          <cell r="W240">
            <v>2</v>
          </cell>
          <cell r="X240" t="str">
            <v>Yes</v>
          </cell>
          <cell r="Y240">
            <v>2</v>
          </cell>
          <cell r="Z240" t="str">
            <v>NULL</v>
          </cell>
          <cell r="AB240">
            <v>285</v>
          </cell>
          <cell r="AD240">
            <v>3</v>
          </cell>
          <cell r="AE240" t="str">
            <v>NULL</v>
          </cell>
          <cell r="AF240">
            <v>3</v>
          </cell>
          <cell r="AG240">
            <v>3</v>
          </cell>
          <cell r="AH240" t="str">
            <v>NULL</v>
          </cell>
          <cell r="AI240">
            <v>3</v>
          </cell>
          <cell r="AJ240" t="str">
            <v>NULL</v>
          </cell>
          <cell r="AK240" t="str">
            <v>NULL</v>
          </cell>
          <cell r="AL240" t="str">
            <v>NULL</v>
          </cell>
        </row>
        <row r="241">
          <cell r="A241">
            <v>109029</v>
          </cell>
          <cell r="B241">
            <v>8032192</v>
          </cell>
          <cell r="C241" t="str">
            <v>Bromley Heath Infant School</v>
          </cell>
          <cell r="D241" t="str">
            <v>South West</v>
          </cell>
          <cell r="E241" t="str">
            <v>South West</v>
          </cell>
          <cell r="F241" t="str">
            <v>South Gloucestershire</v>
          </cell>
          <cell r="G241" t="str">
            <v>Filton and Bradley Stoke</v>
          </cell>
          <cell r="H241" t="str">
            <v>BS16 6NJ</v>
          </cell>
          <cell r="I241" t="str">
            <v>Community School</v>
          </cell>
          <cell r="J241" t="str">
            <v>Primary</v>
          </cell>
          <cell r="K241" t="str">
            <v>Does not have a sixth form</v>
          </cell>
          <cell r="L241">
            <v>10001135</v>
          </cell>
          <cell r="M241">
            <v>42291</v>
          </cell>
          <cell r="N241">
            <v>42292</v>
          </cell>
          <cell r="O241" t="str">
            <v>Maintained Academy and School Short inspection</v>
          </cell>
          <cell r="P241" t="str">
            <v>Schools - S5</v>
          </cell>
          <cell r="Q241" t="str">
            <v>NULL</v>
          </cell>
          <cell r="R241">
            <v>2</v>
          </cell>
          <cell r="S241" t="str">
            <v>NULL</v>
          </cell>
          <cell r="T241">
            <v>2</v>
          </cell>
          <cell r="U241">
            <v>2</v>
          </cell>
          <cell r="V241">
            <v>2</v>
          </cell>
          <cell r="W241">
            <v>2</v>
          </cell>
          <cell r="X241" t="str">
            <v>Yes</v>
          </cell>
          <cell r="Y241">
            <v>2</v>
          </cell>
          <cell r="Z241" t="str">
            <v>NULL</v>
          </cell>
          <cell r="AB241">
            <v>180</v>
          </cell>
          <cell r="AD241">
            <v>2</v>
          </cell>
          <cell r="AE241" t="str">
            <v>NULL</v>
          </cell>
          <cell r="AF241">
            <v>2</v>
          </cell>
          <cell r="AG241">
            <v>2</v>
          </cell>
          <cell r="AH241" t="str">
            <v>NULL</v>
          </cell>
          <cell r="AI241">
            <v>2</v>
          </cell>
          <cell r="AJ241" t="str">
            <v>NULL</v>
          </cell>
          <cell r="AK241">
            <v>2</v>
          </cell>
          <cell r="AL241">
            <v>9</v>
          </cell>
        </row>
        <row r="242">
          <cell r="A242">
            <v>109030</v>
          </cell>
          <cell r="B242">
            <v>8032194</v>
          </cell>
          <cell r="C242" t="str">
            <v>Longwell Green Primary School</v>
          </cell>
          <cell r="D242" t="str">
            <v>South West</v>
          </cell>
          <cell r="E242" t="str">
            <v>South West</v>
          </cell>
          <cell r="F242" t="str">
            <v>South Gloucestershire</v>
          </cell>
          <cell r="G242" t="str">
            <v>Kingswood</v>
          </cell>
          <cell r="H242" t="str">
            <v>BS30 9BA</v>
          </cell>
          <cell r="I242" t="str">
            <v>Community School</v>
          </cell>
          <cell r="J242" t="str">
            <v>Primary</v>
          </cell>
          <cell r="K242" t="str">
            <v>Does not have a sixth form</v>
          </cell>
          <cell r="L242">
            <v>10005482</v>
          </cell>
          <cell r="M242">
            <v>42312</v>
          </cell>
          <cell r="N242">
            <v>42312</v>
          </cell>
          <cell r="O242" t="str">
            <v>Maintained Academy and School Short inspection</v>
          </cell>
          <cell r="P242" t="str">
            <v>Schools - Short inspection</v>
          </cell>
          <cell r="Q242" t="str">
            <v>NULL</v>
          </cell>
          <cell r="R242" t="str">
            <v>NULL</v>
          </cell>
          <cell r="S242" t="str">
            <v>NULL</v>
          </cell>
          <cell r="T242" t="str">
            <v>NULL</v>
          </cell>
          <cell r="U242" t="str">
            <v>NULL</v>
          </cell>
          <cell r="V242" t="str">
            <v>NULL</v>
          </cell>
          <cell r="W242" t="str">
            <v>NULL</v>
          </cell>
          <cell r="X242" t="str">
            <v>Yes</v>
          </cell>
          <cell r="Y242" t="str">
            <v>NULL</v>
          </cell>
          <cell r="Z242" t="str">
            <v>NULL</v>
          </cell>
          <cell r="AB242">
            <v>406</v>
          </cell>
          <cell r="AD242">
            <v>2</v>
          </cell>
          <cell r="AE242" t="str">
            <v>NULL</v>
          </cell>
          <cell r="AF242">
            <v>2</v>
          </cell>
          <cell r="AG242">
            <v>2</v>
          </cell>
          <cell r="AH242" t="str">
            <v>NULL</v>
          </cell>
          <cell r="AI242">
            <v>2</v>
          </cell>
          <cell r="AJ242" t="str">
            <v>NULL</v>
          </cell>
          <cell r="AK242">
            <v>8</v>
          </cell>
          <cell r="AL242" t="str">
            <v>NULL</v>
          </cell>
        </row>
        <row r="243">
          <cell r="A243">
            <v>109047</v>
          </cell>
          <cell r="B243">
            <v>8032216</v>
          </cell>
          <cell r="C243" t="str">
            <v>Barley Close Community Primary School</v>
          </cell>
          <cell r="D243" t="str">
            <v>South West</v>
          </cell>
          <cell r="E243" t="str">
            <v>South West</v>
          </cell>
          <cell r="F243" t="str">
            <v>South Gloucestershire</v>
          </cell>
          <cell r="G243" t="str">
            <v>Kingswood</v>
          </cell>
          <cell r="H243" t="str">
            <v>BS16 9DL</v>
          </cell>
          <cell r="I243" t="str">
            <v>Community School</v>
          </cell>
          <cell r="J243" t="str">
            <v>Primary</v>
          </cell>
          <cell r="K243" t="str">
            <v>Does not have a sixth form</v>
          </cell>
          <cell r="L243">
            <v>10006969</v>
          </cell>
          <cell r="M243">
            <v>42354</v>
          </cell>
          <cell r="N243">
            <v>42354</v>
          </cell>
          <cell r="O243" t="str">
            <v>Requires Improvement monitoring Visit 1</v>
          </cell>
          <cell r="P243" t="str">
            <v>Schools - S8</v>
          </cell>
          <cell r="Q243" t="str">
            <v>NULL</v>
          </cell>
          <cell r="R243" t="str">
            <v>NULL</v>
          </cell>
          <cell r="S243" t="str">
            <v>NULL</v>
          </cell>
          <cell r="T243" t="str">
            <v>NULL</v>
          </cell>
          <cell r="U243" t="str">
            <v>NULL</v>
          </cell>
          <cell r="V243" t="str">
            <v>NULL</v>
          </cell>
          <cell r="W243" t="str">
            <v>NULL</v>
          </cell>
          <cell r="X243" t="str">
            <v>NULL</v>
          </cell>
          <cell r="Y243" t="str">
            <v>NULL</v>
          </cell>
          <cell r="Z243" t="str">
            <v>NULL</v>
          </cell>
          <cell r="AB243">
            <v>358</v>
          </cell>
          <cell r="AD243">
            <v>3</v>
          </cell>
          <cell r="AE243" t="str">
            <v>NULL</v>
          </cell>
          <cell r="AF243">
            <v>3</v>
          </cell>
          <cell r="AG243">
            <v>3</v>
          </cell>
          <cell r="AH243" t="str">
            <v>NULL</v>
          </cell>
          <cell r="AI243">
            <v>3</v>
          </cell>
          <cell r="AJ243" t="str">
            <v>NULL</v>
          </cell>
          <cell r="AK243">
            <v>2</v>
          </cell>
          <cell r="AL243">
            <v>9</v>
          </cell>
        </row>
        <row r="244">
          <cell r="A244">
            <v>109068</v>
          </cell>
          <cell r="B244">
            <v>8002246</v>
          </cell>
          <cell r="C244" t="str">
            <v>Pensford Primary School</v>
          </cell>
          <cell r="D244" t="str">
            <v>South West</v>
          </cell>
          <cell r="E244" t="str">
            <v>South West</v>
          </cell>
          <cell r="F244" t="str">
            <v>Bath and North East Somerset</v>
          </cell>
          <cell r="G244" t="str">
            <v>North East Somerset</v>
          </cell>
          <cell r="H244" t="str">
            <v>BS39 4AA</v>
          </cell>
          <cell r="I244" t="str">
            <v>Community School</v>
          </cell>
          <cell r="J244" t="str">
            <v>Primary</v>
          </cell>
          <cell r="K244" t="str">
            <v>Does not have a sixth form</v>
          </cell>
          <cell r="L244">
            <v>10005820</v>
          </cell>
          <cell r="M244">
            <v>42293</v>
          </cell>
          <cell r="N244">
            <v>42293</v>
          </cell>
          <cell r="O244" t="str">
            <v>Requires Improvement monitoring Visit 1</v>
          </cell>
          <cell r="P244" t="str">
            <v>Schools - S8</v>
          </cell>
          <cell r="Q244" t="str">
            <v>NULL</v>
          </cell>
          <cell r="R244" t="str">
            <v>NULL</v>
          </cell>
          <cell r="S244" t="str">
            <v>NULL</v>
          </cell>
          <cell r="T244" t="str">
            <v>NULL</v>
          </cell>
          <cell r="U244" t="str">
            <v>NULL</v>
          </cell>
          <cell r="V244" t="str">
            <v>NULL</v>
          </cell>
          <cell r="W244" t="str">
            <v>NULL</v>
          </cell>
          <cell r="X244" t="str">
            <v>NULL</v>
          </cell>
          <cell r="Y244" t="str">
            <v>NULL</v>
          </cell>
          <cell r="Z244" t="str">
            <v>NULL</v>
          </cell>
          <cell r="AB244">
            <v>79</v>
          </cell>
          <cell r="AD244">
            <v>3</v>
          </cell>
          <cell r="AE244" t="str">
            <v>NULL</v>
          </cell>
          <cell r="AF244">
            <v>3</v>
          </cell>
          <cell r="AG244">
            <v>3</v>
          </cell>
          <cell r="AH244" t="str">
            <v>NULL</v>
          </cell>
          <cell r="AI244">
            <v>3</v>
          </cell>
          <cell r="AJ244" t="str">
            <v>NULL</v>
          </cell>
          <cell r="AK244">
            <v>3</v>
          </cell>
          <cell r="AL244">
            <v>9</v>
          </cell>
        </row>
        <row r="245">
          <cell r="A245">
            <v>109071</v>
          </cell>
          <cell r="B245">
            <v>8002249</v>
          </cell>
          <cell r="C245" t="str">
            <v>Welton Primary School</v>
          </cell>
          <cell r="D245" t="str">
            <v>South West</v>
          </cell>
          <cell r="E245" t="str">
            <v>South West</v>
          </cell>
          <cell r="F245" t="str">
            <v>Bath and North East Somerset</v>
          </cell>
          <cell r="G245" t="str">
            <v>North East Somerset</v>
          </cell>
          <cell r="H245" t="str">
            <v>BA3 2AG</v>
          </cell>
          <cell r="I245" t="str">
            <v>Community School</v>
          </cell>
          <cell r="J245" t="str">
            <v>Primary</v>
          </cell>
          <cell r="K245" t="str">
            <v>Does not have a sixth form</v>
          </cell>
          <cell r="L245">
            <v>10005511</v>
          </cell>
          <cell r="M245">
            <v>42283</v>
          </cell>
          <cell r="N245">
            <v>42283</v>
          </cell>
          <cell r="O245" t="str">
            <v>Maintained Academy and School Short inspection</v>
          </cell>
          <cell r="P245" t="str">
            <v>Schools - Short inspection</v>
          </cell>
          <cell r="Q245" t="str">
            <v>NULL</v>
          </cell>
          <cell r="R245" t="str">
            <v>NULL</v>
          </cell>
          <cell r="S245" t="str">
            <v>NULL</v>
          </cell>
          <cell r="T245" t="str">
            <v>NULL</v>
          </cell>
          <cell r="U245" t="str">
            <v>NULL</v>
          </cell>
          <cell r="V245" t="str">
            <v>NULL</v>
          </cell>
          <cell r="W245" t="str">
            <v>NULL</v>
          </cell>
          <cell r="X245" t="str">
            <v>Yes</v>
          </cell>
          <cell r="Y245" t="str">
            <v>NULL</v>
          </cell>
          <cell r="Z245" t="str">
            <v>NULL</v>
          </cell>
          <cell r="AB245">
            <v>188</v>
          </cell>
          <cell r="AD245">
            <v>2</v>
          </cell>
          <cell r="AE245" t="str">
            <v>NULL</v>
          </cell>
          <cell r="AF245">
            <v>2</v>
          </cell>
          <cell r="AG245">
            <v>2</v>
          </cell>
          <cell r="AH245" t="str">
            <v>NULL</v>
          </cell>
          <cell r="AI245">
            <v>2</v>
          </cell>
          <cell r="AJ245" t="str">
            <v>NULL</v>
          </cell>
          <cell r="AK245">
            <v>2</v>
          </cell>
          <cell r="AL245">
            <v>9</v>
          </cell>
        </row>
        <row r="246">
          <cell r="A246">
            <v>109084</v>
          </cell>
          <cell r="B246">
            <v>8022263</v>
          </cell>
          <cell r="C246" t="str">
            <v>High Down Junior School</v>
          </cell>
          <cell r="D246" t="str">
            <v>South West</v>
          </cell>
          <cell r="E246" t="str">
            <v>South West</v>
          </cell>
          <cell r="F246" t="str">
            <v>North Somerset</v>
          </cell>
          <cell r="G246" t="str">
            <v>North Somerset</v>
          </cell>
          <cell r="H246" t="str">
            <v>BS20 6DY</v>
          </cell>
          <cell r="I246" t="str">
            <v>Community School</v>
          </cell>
          <cell r="J246" t="str">
            <v>Primary</v>
          </cell>
          <cell r="K246" t="str">
            <v>Does not have a sixth form</v>
          </cell>
          <cell r="L246">
            <v>10002430</v>
          </cell>
          <cell r="M246">
            <v>42339</v>
          </cell>
          <cell r="N246">
            <v>42340</v>
          </cell>
          <cell r="O246" t="str">
            <v>Requires Improvement S5 Reinspection Visit 1</v>
          </cell>
          <cell r="P246" t="str">
            <v>Schools - S5</v>
          </cell>
          <cell r="Q246" t="str">
            <v>NULL</v>
          </cell>
          <cell r="R246">
            <v>2</v>
          </cell>
          <cell r="S246" t="str">
            <v>NULL</v>
          </cell>
          <cell r="T246">
            <v>2</v>
          </cell>
          <cell r="U246">
            <v>2</v>
          </cell>
          <cell r="V246">
            <v>2</v>
          </cell>
          <cell r="W246">
            <v>2</v>
          </cell>
          <cell r="X246" t="str">
            <v>Yes</v>
          </cell>
          <cell r="Y246" t="str">
            <v>NULL</v>
          </cell>
          <cell r="Z246" t="str">
            <v>NULL</v>
          </cell>
          <cell r="AB246">
            <v>352</v>
          </cell>
          <cell r="AD246">
            <v>3</v>
          </cell>
          <cell r="AE246" t="str">
            <v>NULL</v>
          </cell>
          <cell r="AF246">
            <v>3</v>
          </cell>
          <cell r="AG246">
            <v>3</v>
          </cell>
          <cell r="AH246" t="str">
            <v>NULL</v>
          </cell>
          <cell r="AI246">
            <v>3</v>
          </cell>
          <cell r="AJ246" t="str">
            <v>NULL</v>
          </cell>
          <cell r="AK246" t="str">
            <v>NULL</v>
          </cell>
          <cell r="AL246" t="str">
            <v>NULL</v>
          </cell>
        </row>
        <row r="247">
          <cell r="A247">
            <v>109107</v>
          </cell>
          <cell r="B247">
            <v>8002293</v>
          </cell>
          <cell r="C247" t="str">
            <v>Longvernal Primary School</v>
          </cell>
          <cell r="D247" t="str">
            <v>South West</v>
          </cell>
          <cell r="E247" t="str">
            <v>South West</v>
          </cell>
          <cell r="F247" t="str">
            <v>Bath and North East Somerset</v>
          </cell>
          <cell r="G247" t="str">
            <v>North East Somerset</v>
          </cell>
          <cell r="H247" t="str">
            <v>BA3 2LP</v>
          </cell>
          <cell r="I247" t="str">
            <v>Community School</v>
          </cell>
          <cell r="J247" t="str">
            <v>Primary</v>
          </cell>
          <cell r="K247" t="str">
            <v>Does not have a sixth form</v>
          </cell>
          <cell r="L247">
            <v>10002451</v>
          </cell>
          <cell r="M247">
            <v>42298</v>
          </cell>
          <cell r="N247">
            <v>42299</v>
          </cell>
          <cell r="O247" t="str">
            <v>Requires Improvement S5 Reinspection Visit 1</v>
          </cell>
          <cell r="P247" t="str">
            <v>Schools - S5</v>
          </cell>
          <cell r="Q247" t="str">
            <v>NULL</v>
          </cell>
          <cell r="R247">
            <v>2</v>
          </cell>
          <cell r="S247" t="str">
            <v>NULL</v>
          </cell>
          <cell r="T247">
            <v>2</v>
          </cell>
          <cell r="U247">
            <v>2</v>
          </cell>
          <cell r="V247">
            <v>2</v>
          </cell>
          <cell r="W247">
            <v>1</v>
          </cell>
          <cell r="X247" t="str">
            <v>Yes</v>
          </cell>
          <cell r="Y247">
            <v>2</v>
          </cell>
          <cell r="Z247" t="str">
            <v>NULL</v>
          </cell>
          <cell r="AB247">
            <v>95</v>
          </cell>
          <cell r="AD247">
            <v>3</v>
          </cell>
          <cell r="AE247" t="str">
            <v>NULL</v>
          </cell>
          <cell r="AF247">
            <v>3</v>
          </cell>
          <cell r="AG247">
            <v>3</v>
          </cell>
          <cell r="AH247" t="str">
            <v>NULL</v>
          </cell>
          <cell r="AI247">
            <v>3</v>
          </cell>
          <cell r="AJ247" t="str">
            <v>NULL</v>
          </cell>
          <cell r="AK247" t="str">
            <v>NULL</v>
          </cell>
          <cell r="AL247" t="str">
            <v>NULL</v>
          </cell>
        </row>
        <row r="248">
          <cell r="A248">
            <v>109148</v>
          </cell>
          <cell r="B248">
            <v>8013018</v>
          </cell>
          <cell r="C248" t="str">
            <v>St Michael's on the Mount Church of England Primary School</v>
          </cell>
          <cell r="D248" t="str">
            <v>South West</v>
          </cell>
          <cell r="E248" t="str">
            <v>South West</v>
          </cell>
          <cell r="F248" t="str">
            <v>Bristol</v>
          </cell>
          <cell r="G248" t="str">
            <v>Bristol West</v>
          </cell>
          <cell r="H248" t="str">
            <v>BS2 8BE</v>
          </cell>
          <cell r="I248" t="str">
            <v>Voluntary Controlled School</v>
          </cell>
          <cell r="J248" t="str">
            <v>Primary</v>
          </cell>
          <cell r="K248" t="str">
            <v>Does not have a sixth form</v>
          </cell>
          <cell r="L248">
            <v>10002448</v>
          </cell>
          <cell r="M248">
            <v>42270</v>
          </cell>
          <cell r="N248">
            <v>42271</v>
          </cell>
          <cell r="O248" t="str">
            <v>Requires Improvement S5 Reinspection Visit 1</v>
          </cell>
          <cell r="P248" t="str">
            <v>Schools - S5</v>
          </cell>
          <cell r="Q248" t="str">
            <v>NULL</v>
          </cell>
          <cell r="R248">
            <v>2</v>
          </cell>
          <cell r="S248" t="str">
            <v>NULL</v>
          </cell>
          <cell r="T248">
            <v>2</v>
          </cell>
          <cell r="U248">
            <v>2</v>
          </cell>
          <cell r="V248">
            <v>2</v>
          </cell>
          <cell r="W248">
            <v>2</v>
          </cell>
          <cell r="X248" t="str">
            <v>Yes</v>
          </cell>
          <cell r="Y248">
            <v>2</v>
          </cell>
          <cell r="Z248" t="str">
            <v>NULL</v>
          </cell>
          <cell r="AB248">
            <v>196</v>
          </cell>
          <cell r="AD248">
            <v>3</v>
          </cell>
          <cell r="AE248" t="str">
            <v>NULL</v>
          </cell>
          <cell r="AF248">
            <v>3</v>
          </cell>
          <cell r="AG248">
            <v>3</v>
          </cell>
          <cell r="AH248" t="str">
            <v>NULL</v>
          </cell>
          <cell r="AI248">
            <v>3</v>
          </cell>
          <cell r="AJ248" t="str">
            <v>NULL</v>
          </cell>
          <cell r="AK248" t="str">
            <v>NULL</v>
          </cell>
          <cell r="AL248" t="str">
            <v>NULL</v>
          </cell>
        </row>
        <row r="249">
          <cell r="A249">
            <v>109167</v>
          </cell>
          <cell r="B249">
            <v>8033052</v>
          </cell>
          <cell r="C249" t="str">
            <v>St Stephen's Church of England Junior School, Soundwell</v>
          </cell>
          <cell r="D249" t="str">
            <v>South West</v>
          </cell>
          <cell r="E249" t="str">
            <v>South West</v>
          </cell>
          <cell r="F249" t="str">
            <v>South Gloucestershire</v>
          </cell>
          <cell r="G249" t="str">
            <v>Kingswood</v>
          </cell>
          <cell r="H249" t="str">
            <v>BS15 1XD</v>
          </cell>
          <cell r="I249" t="str">
            <v>Voluntary Controlled School</v>
          </cell>
          <cell r="J249" t="str">
            <v>Primary</v>
          </cell>
          <cell r="K249" t="str">
            <v>Does not have a sixth form</v>
          </cell>
          <cell r="L249">
            <v>10002421</v>
          </cell>
          <cell r="M249">
            <v>42271</v>
          </cell>
          <cell r="N249">
            <v>42272</v>
          </cell>
          <cell r="O249" t="str">
            <v>Requires Improvement S5 Reinspection Visit 1</v>
          </cell>
          <cell r="P249" t="str">
            <v>Schools - S5</v>
          </cell>
          <cell r="Q249" t="str">
            <v>NULL</v>
          </cell>
          <cell r="R249">
            <v>1</v>
          </cell>
          <cell r="S249" t="str">
            <v>NULL</v>
          </cell>
          <cell r="T249">
            <v>1</v>
          </cell>
          <cell r="U249">
            <v>1</v>
          </cell>
          <cell r="V249">
            <v>1</v>
          </cell>
          <cell r="W249">
            <v>1</v>
          </cell>
          <cell r="X249" t="str">
            <v>Yes</v>
          </cell>
          <cell r="Y249" t="str">
            <v>NULL</v>
          </cell>
          <cell r="Z249" t="str">
            <v>NULL</v>
          </cell>
          <cell r="AB249">
            <v>355</v>
          </cell>
          <cell r="AD249">
            <v>3</v>
          </cell>
          <cell r="AE249" t="str">
            <v>NULL</v>
          </cell>
          <cell r="AF249">
            <v>3</v>
          </cell>
          <cell r="AG249">
            <v>3</v>
          </cell>
          <cell r="AH249" t="str">
            <v>NULL</v>
          </cell>
          <cell r="AI249">
            <v>3</v>
          </cell>
          <cell r="AJ249" t="str">
            <v>NULL</v>
          </cell>
          <cell r="AK249" t="str">
            <v>NULL</v>
          </cell>
          <cell r="AL249" t="str">
            <v>NULL</v>
          </cell>
        </row>
        <row r="250">
          <cell r="A250">
            <v>109178</v>
          </cell>
          <cell r="B250">
            <v>8033067</v>
          </cell>
          <cell r="C250" t="str">
            <v>Frenchay Church of England Primary School</v>
          </cell>
          <cell r="D250" t="str">
            <v>South West</v>
          </cell>
          <cell r="E250" t="str">
            <v>South West</v>
          </cell>
          <cell r="F250" t="str">
            <v>South Gloucestershire</v>
          </cell>
          <cell r="G250" t="str">
            <v>Filton and Bradley Stoke</v>
          </cell>
          <cell r="H250" t="str">
            <v>BS16 1NB</v>
          </cell>
          <cell r="I250" t="str">
            <v>Voluntary Controlled School</v>
          </cell>
          <cell r="J250" t="str">
            <v>Primary</v>
          </cell>
          <cell r="K250" t="str">
            <v>Does not have a sixth form</v>
          </cell>
          <cell r="L250">
            <v>10001320</v>
          </cell>
          <cell r="M250">
            <v>42269</v>
          </cell>
          <cell r="N250">
            <v>42269</v>
          </cell>
          <cell r="O250" t="str">
            <v>Maintained Academy and School Short inspection</v>
          </cell>
          <cell r="P250" t="str">
            <v>Schools - Short inspection</v>
          </cell>
          <cell r="Q250" t="str">
            <v>NULL</v>
          </cell>
          <cell r="R250" t="str">
            <v>NULL</v>
          </cell>
          <cell r="S250" t="str">
            <v>NULL</v>
          </cell>
          <cell r="T250" t="str">
            <v>NULL</v>
          </cell>
          <cell r="U250" t="str">
            <v>NULL</v>
          </cell>
          <cell r="V250" t="str">
            <v>NULL</v>
          </cell>
          <cell r="W250" t="str">
            <v>NULL</v>
          </cell>
          <cell r="X250" t="str">
            <v>Yes</v>
          </cell>
          <cell r="Y250" t="str">
            <v>NULL</v>
          </cell>
          <cell r="Z250" t="str">
            <v>NULL</v>
          </cell>
          <cell r="AB250">
            <v>134</v>
          </cell>
          <cell r="AD250">
            <v>2</v>
          </cell>
          <cell r="AE250" t="str">
            <v>NULL</v>
          </cell>
          <cell r="AF250">
            <v>2</v>
          </cell>
          <cell r="AG250">
            <v>2</v>
          </cell>
          <cell r="AH250" t="str">
            <v>NULL</v>
          </cell>
          <cell r="AI250">
            <v>2</v>
          </cell>
          <cell r="AJ250" t="str">
            <v>NULL</v>
          </cell>
          <cell r="AK250">
            <v>2</v>
          </cell>
          <cell r="AL250">
            <v>9</v>
          </cell>
        </row>
        <row r="251">
          <cell r="A251">
            <v>109208</v>
          </cell>
          <cell r="B251">
            <v>8003105</v>
          </cell>
          <cell r="C251" t="str">
            <v>St Mary's CofE Primary School</v>
          </cell>
          <cell r="D251" t="str">
            <v>South West</v>
          </cell>
          <cell r="E251" t="str">
            <v>South West</v>
          </cell>
          <cell r="F251" t="str">
            <v>Bath and North East Somerset</v>
          </cell>
          <cell r="G251" t="str">
            <v>North East Somerset</v>
          </cell>
          <cell r="H251" t="str">
            <v>BA2 0JR</v>
          </cell>
          <cell r="I251" t="str">
            <v>Voluntary Controlled School</v>
          </cell>
          <cell r="J251" t="str">
            <v>Primary</v>
          </cell>
          <cell r="K251" t="str">
            <v>Does not have a sixth form</v>
          </cell>
          <cell r="L251">
            <v>10006378</v>
          </cell>
          <cell r="M251">
            <v>42276</v>
          </cell>
          <cell r="N251">
            <v>42277</v>
          </cell>
          <cell r="O251" t="str">
            <v>Requires Improvement S5 Reinspection Visit 1</v>
          </cell>
          <cell r="P251" t="str">
            <v>Schools - S5</v>
          </cell>
          <cell r="Q251" t="str">
            <v>NULL</v>
          </cell>
          <cell r="R251">
            <v>3</v>
          </cell>
          <cell r="S251" t="str">
            <v>NULL</v>
          </cell>
          <cell r="T251">
            <v>3</v>
          </cell>
          <cell r="U251">
            <v>3</v>
          </cell>
          <cell r="V251">
            <v>2</v>
          </cell>
          <cell r="W251">
            <v>3</v>
          </cell>
          <cell r="X251" t="str">
            <v>Yes</v>
          </cell>
          <cell r="Y251">
            <v>2</v>
          </cell>
          <cell r="Z251" t="str">
            <v>NULL</v>
          </cell>
          <cell r="AB251">
            <v>179</v>
          </cell>
          <cell r="AD251">
            <v>3</v>
          </cell>
          <cell r="AE251" t="str">
            <v>NULL</v>
          </cell>
          <cell r="AF251">
            <v>3</v>
          </cell>
          <cell r="AG251">
            <v>3</v>
          </cell>
          <cell r="AH251" t="str">
            <v>NULL</v>
          </cell>
          <cell r="AI251">
            <v>3</v>
          </cell>
          <cell r="AJ251" t="str">
            <v>NULL</v>
          </cell>
          <cell r="AK251" t="str">
            <v>NULL</v>
          </cell>
          <cell r="AL251" t="str">
            <v>NULL</v>
          </cell>
        </row>
        <row r="252">
          <cell r="A252">
            <v>109237</v>
          </cell>
          <cell r="B252">
            <v>8023348</v>
          </cell>
          <cell r="C252" t="str">
            <v>Wraxall Church of England Voluntary Aided Primary School</v>
          </cell>
          <cell r="D252" t="str">
            <v>South West</v>
          </cell>
          <cell r="E252" t="str">
            <v>South West</v>
          </cell>
          <cell r="F252" t="str">
            <v>North Somerset</v>
          </cell>
          <cell r="G252" t="str">
            <v>North Somerset</v>
          </cell>
          <cell r="H252" t="str">
            <v>BS48 1LB</v>
          </cell>
          <cell r="I252" t="str">
            <v>Voluntary Aided School</v>
          </cell>
          <cell r="J252" t="str">
            <v>Primary</v>
          </cell>
          <cell r="K252" t="str">
            <v>Does not have a sixth form</v>
          </cell>
          <cell r="L252">
            <v>10001792</v>
          </cell>
          <cell r="M252">
            <v>42278</v>
          </cell>
          <cell r="N252">
            <v>42279</v>
          </cell>
          <cell r="O252" t="str">
            <v>Requires Improvement S5 Reinspection Visit 1</v>
          </cell>
          <cell r="P252" t="str">
            <v>Schools - S5</v>
          </cell>
          <cell r="Q252" t="str">
            <v>NULL</v>
          </cell>
          <cell r="R252">
            <v>2</v>
          </cell>
          <cell r="S252" t="str">
            <v>NULL</v>
          </cell>
          <cell r="T252">
            <v>2</v>
          </cell>
          <cell r="U252">
            <v>2</v>
          </cell>
          <cell r="V252">
            <v>1</v>
          </cell>
          <cell r="W252">
            <v>1</v>
          </cell>
          <cell r="X252" t="str">
            <v>Yes</v>
          </cell>
          <cell r="Y252">
            <v>2</v>
          </cell>
          <cell r="Z252" t="str">
            <v>NULL</v>
          </cell>
          <cell r="AB252">
            <v>94</v>
          </cell>
          <cell r="AD252">
            <v>3</v>
          </cell>
          <cell r="AE252" t="str">
            <v>NULL</v>
          </cell>
          <cell r="AF252">
            <v>3</v>
          </cell>
          <cell r="AG252">
            <v>3</v>
          </cell>
          <cell r="AH252" t="str">
            <v>NULL</v>
          </cell>
          <cell r="AI252">
            <v>3</v>
          </cell>
          <cell r="AJ252" t="str">
            <v>NULL</v>
          </cell>
          <cell r="AK252" t="str">
            <v>NULL</v>
          </cell>
          <cell r="AL252" t="str">
            <v>NULL</v>
          </cell>
        </row>
        <row r="253">
          <cell r="A253">
            <v>109244</v>
          </cell>
          <cell r="B253">
            <v>8013401</v>
          </cell>
          <cell r="C253" t="str">
            <v>Holy Cross RC Primary School</v>
          </cell>
          <cell r="D253" t="str">
            <v>South West</v>
          </cell>
          <cell r="E253" t="str">
            <v>South West</v>
          </cell>
          <cell r="F253" t="str">
            <v>Bristol</v>
          </cell>
          <cell r="G253" t="str">
            <v>Bristol South</v>
          </cell>
          <cell r="H253" t="str">
            <v>BS3 1DB</v>
          </cell>
          <cell r="I253" t="str">
            <v>Voluntary Aided School</v>
          </cell>
          <cell r="J253" t="str">
            <v>Primary</v>
          </cell>
          <cell r="K253" t="str">
            <v>Does not have a sixth form</v>
          </cell>
          <cell r="L253">
            <v>10005706</v>
          </cell>
          <cell r="M253">
            <v>42311</v>
          </cell>
          <cell r="N253">
            <v>42312</v>
          </cell>
          <cell r="O253" t="str">
            <v>Maintained Academy and School Short inspection</v>
          </cell>
          <cell r="P253" t="str">
            <v>Schools - S5</v>
          </cell>
          <cell r="Q253" t="str">
            <v>NULL</v>
          </cell>
          <cell r="R253">
            <v>4</v>
          </cell>
          <cell r="S253" t="str">
            <v>SM</v>
          </cell>
          <cell r="T253">
            <v>4</v>
          </cell>
          <cell r="U253">
            <v>4</v>
          </cell>
          <cell r="V253">
            <v>3</v>
          </cell>
          <cell r="W253">
            <v>4</v>
          </cell>
          <cell r="X253" t="str">
            <v>Yes</v>
          </cell>
          <cell r="Y253">
            <v>3</v>
          </cell>
          <cell r="Z253" t="str">
            <v>NULL</v>
          </cell>
          <cell r="AB253">
            <v>197</v>
          </cell>
          <cell r="AD253">
            <v>2</v>
          </cell>
          <cell r="AE253" t="str">
            <v>NULL</v>
          </cell>
          <cell r="AF253">
            <v>2</v>
          </cell>
          <cell r="AG253">
            <v>2</v>
          </cell>
          <cell r="AH253" t="str">
            <v>NULL</v>
          </cell>
          <cell r="AI253">
            <v>2</v>
          </cell>
          <cell r="AJ253" t="str">
            <v>NULL</v>
          </cell>
          <cell r="AK253">
            <v>2</v>
          </cell>
          <cell r="AL253">
            <v>9</v>
          </cell>
        </row>
        <row r="254">
          <cell r="A254">
            <v>109268</v>
          </cell>
          <cell r="B254">
            <v>8033437</v>
          </cell>
          <cell r="C254" t="str">
            <v>St Augustines of Canterbury RC Primary School</v>
          </cell>
          <cell r="D254" t="str">
            <v>South West</v>
          </cell>
          <cell r="E254" t="str">
            <v>South West</v>
          </cell>
          <cell r="F254" t="str">
            <v>South Gloucestershire</v>
          </cell>
          <cell r="G254" t="str">
            <v>Filton and Bradley Stoke</v>
          </cell>
          <cell r="H254" t="str">
            <v>BS16 6QR</v>
          </cell>
          <cell r="I254" t="str">
            <v>Voluntary Aided School</v>
          </cell>
          <cell r="J254" t="str">
            <v>Primary</v>
          </cell>
          <cell r="K254" t="str">
            <v>Does not have a sixth form</v>
          </cell>
          <cell r="L254">
            <v>10008089</v>
          </cell>
          <cell r="M254">
            <v>42353</v>
          </cell>
          <cell r="N254">
            <v>42353</v>
          </cell>
          <cell r="O254" t="str">
            <v>S8 No Formal Designation Visit</v>
          </cell>
          <cell r="P254" t="str">
            <v>Schools - S8</v>
          </cell>
          <cell r="Q254" t="str">
            <v>NULL</v>
          </cell>
          <cell r="R254" t="str">
            <v>NULL</v>
          </cell>
          <cell r="S254" t="str">
            <v>NULL</v>
          </cell>
          <cell r="T254" t="str">
            <v>NULL</v>
          </cell>
          <cell r="U254" t="str">
            <v>NULL</v>
          </cell>
          <cell r="V254" t="str">
            <v>NULL</v>
          </cell>
          <cell r="W254" t="str">
            <v>NULL</v>
          </cell>
          <cell r="X254" t="str">
            <v>Met</v>
          </cell>
          <cell r="Y254" t="str">
            <v>NULL</v>
          </cell>
          <cell r="Z254" t="str">
            <v>NULL</v>
          </cell>
          <cell r="AB254">
            <v>254</v>
          </cell>
          <cell r="AD254">
            <v>3</v>
          </cell>
          <cell r="AE254" t="str">
            <v>NULL</v>
          </cell>
          <cell r="AF254">
            <v>3</v>
          </cell>
          <cell r="AG254">
            <v>3</v>
          </cell>
          <cell r="AH254" t="str">
            <v>NULL</v>
          </cell>
          <cell r="AI254">
            <v>2</v>
          </cell>
          <cell r="AJ254" t="str">
            <v>NULL</v>
          </cell>
          <cell r="AK254" t="str">
            <v>NULL</v>
          </cell>
          <cell r="AL254" t="str">
            <v>NULL</v>
          </cell>
        </row>
        <row r="255">
          <cell r="A255">
            <v>109272</v>
          </cell>
          <cell r="B255">
            <v>8023446</v>
          </cell>
          <cell r="C255" t="str">
            <v>St Mary's Church of England Voluntary Aided Primary School, Portbury</v>
          </cell>
          <cell r="D255" t="str">
            <v>South West</v>
          </cell>
          <cell r="E255" t="str">
            <v>South West</v>
          </cell>
          <cell r="F255" t="str">
            <v>North Somerset</v>
          </cell>
          <cell r="G255" t="str">
            <v>North Somerset</v>
          </cell>
          <cell r="H255" t="str">
            <v>BS20 7TR</v>
          </cell>
          <cell r="I255" t="str">
            <v>Voluntary Aided School</v>
          </cell>
          <cell r="J255" t="str">
            <v>Primary</v>
          </cell>
          <cell r="K255" t="str">
            <v>Does not have a sixth form</v>
          </cell>
          <cell r="L255">
            <v>10001791</v>
          </cell>
          <cell r="M255">
            <v>42325</v>
          </cell>
          <cell r="N255">
            <v>42326</v>
          </cell>
          <cell r="O255" t="str">
            <v>Requires Improvement S5 Reinspection Visit 1</v>
          </cell>
          <cell r="P255" t="str">
            <v>Schools - S5</v>
          </cell>
          <cell r="Q255" t="str">
            <v>NULL</v>
          </cell>
          <cell r="R255">
            <v>2</v>
          </cell>
          <cell r="S255" t="str">
            <v>NULL</v>
          </cell>
          <cell r="T255">
            <v>2</v>
          </cell>
          <cell r="U255">
            <v>2</v>
          </cell>
          <cell r="V255">
            <v>2</v>
          </cell>
          <cell r="W255">
            <v>2</v>
          </cell>
          <cell r="X255" t="str">
            <v>Yes</v>
          </cell>
          <cell r="Y255">
            <v>2</v>
          </cell>
          <cell r="Z255" t="str">
            <v>NULL</v>
          </cell>
          <cell r="AB255">
            <v>99</v>
          </cell>
          <cell r="AD255">
            <v>3</v>
          </cell>
          <cell r="AE255" t="str">
            <v>NULL</v>
          </cell>
          <cell r="AF255">
            <v>3</v>
          </cell>
          <cell r="AG255">
            <v>3</v>
          </cell>
          <cell r="AH255" t="str">
            <v>NULL</v>
          </cell>
          <cell r="AI255">
            <v>3</v>
          </cell>
          <cell r="AJ255" t="str">
            <v>NULL</v>
          </cell>
          <cell r="AK255" t="str">
            <v>NULL</v>
          </cell>
          <cell r="AL255" t="str">
            <v>NULL</v>
          </cell>
        </row>
        <row r="256">
          <cell r="A256">
            <v>109317</v>
          </cell>
          <cell r="B256">
            <v>8024144</v>
          </cell>
          <cell r="C256" t="str">
            <v>St Katherine's School</v>
          </cell>
          <cell r="D256" t="str">
            <v>South West</v>
          </cell>
          <cell r="E256" t="str">
            <v>South West</v>
          </cell>
          <cell r="F256" t="str">
            <v>North Somerset</v>
          </cell>
          <cell r="G256" t="str">
            <v>North Somerset</v>
          </cell>
          <cell r="H256" t="str">
            <v>BS20 0HU</v>
          </cell>
          <cell r="I256" t="str">
            <v>Community School</v>
          </cell>
          <cell r="J256" t="str">
            <v>Secondary</v>
          </cell>
          <cell r="K256" t="str">
            <v>Has a sixth form</v>
          </cell>
          <cell r="L256">
            <v>10002429</v>
          </cell>
          <cell r="M256">
            <v>42276</v>
          </cell>
          <cell r="N256">
            <v>42277</v>
          </cell>
          <cell r="O256" t="str">
            <v>Requires Improvement S5 Reinspection Visit 1</v>
          </cell>
          <cell r="P256" t="str">
            <v>Schools - S5</v>
          </cell>
          <cell r="Q256" t="str">
            <v>NULL</v>
          </cell>
          <cell r="R256">
            <v>2</v>
          </cell>
          <cell r="S256" t="str">
            <v>NULL</v>
          </cell>
          <cell r="T256">
            <v>2</v>
          </cell>
          <cell r="U256">
            <v>2</v>
          </cell>
          <cell r="V256">
            <v>2</v>
          </cell>
          <cell r="W256">
            <v>1</v>
          </cell>
          <cell r="X256" t="str">
            <v>Yes</v>
          </cell>
          <cell r="Y256" t="str">
            <v>NULL</v>
          </cell>
          <cell r="Z256">
            <v>2</v>
          </cell>
          <cell r="AB256">
            <v>801</v>
          </cell>
          <cell r="AD256">
            <v>3</v>
          </cell>
          <cell r="AE256" t="str">
            <v>NULL</v>
          </cell>
          <cell r="AF256">
            <v>3</v>
          </cell>
          <cell r="AG256">
            <v>3</v>
          </cell>
          <cell r="AH256" t="str">
            <v>NULL</v>
          </cell>
          <cell r="AI256">
            <v>3</v>
          </cell>
          <cell r="AJ256" t="str">
            <v>NULL</v>
          </cell>
          <cell r="AK256" t="str">
            <v>NULL</v>
          </cell>
          <cell r="AL256" t="str">
            <v>NULL</v>
          </cell>
        </row>
        <row r="257">
          <cell r="A257">
            <v>109324</v>
          </cell>
          <cell r="B257">
            <v>8034502</v>
          </cell>
          <cell r="C257" t="str">
            <v>Chipping Sodbury School</v>
          </cell>
          <cell r="D257" t="str">
            <v>South West</v>
          </cell>
          <cell r="E257" t="str">
            <v>South West</v>
          </cell>
          <cell r="F257" t="str">
            <v>South Gloucestershire</v>
          </cell>
          <cell r="G257" t="str">
            <v>Thornbury and Yate</v>
          </cell>
          <cell r="H257" t="str">
            <v>BS37 6EW</v>
          </cell>
          <cell r="I257" t="str">
            <v>Foundation School</v>
          </cell>
          <cell r="J257" t="str">
            <v>Secondary</v>
          </cell>
          <cell r="K257" t="str">
            <v>Has a sixth form</v>
          </cell>
          <cell r="L257">
            <v>10002419</v>
          </cell>
          <cell r="M257">
            <v>42346</v>
          </cell>
          <cell r="N257">
            <v>42347</v>
          </cell>
          <cell r="O257" t="str">
            <v>Requires Improvement S5 Reinspection Visit 1</v>
          </cell>
          <cell r="P257" t="str">
            <v>Schools - S5</v>
          </cell>
          <cell r="Q257" t="str">
            <v>NULL</v>
          </cell>
          <cell r="R257">
            <v>3</v>
          </cell>
          <cell r="S257" t="str">
            <v>NULL</v>
          </cell>
          <cell r="T257">
            <v>3</v>
          </cell>
          <cell r="U257">
            <v>3</v>
          </cell>
          <cell r="V257">
            <v>2</v>
          </cell>
          <cell r="W257">
            <v>3</v>
          </cell>
          <cell r="X257" t="str">
            <v>Yes</v>
          </cell>
          <cell r="Y257" t="str">
            <v>NULL</v>
          </cell>
          <cell r="Z257">
            <v>3</v>
          </cell>
          <cell r="AB257">
            <v>680</v>
          </cell>
          <cell r="AD257">
            <v>3</v>
          </cell>
          <cell r="AE257" t="str">
            <v>NULL</v>
          </cell>
          <cell r="AF257">
            <v>3</v>
          </cell>
          <cell r="AG257">
            <v>2</v>
          </cell>
          <cell r="AH257" t="str">
            <v>NULL</v>
          </cell>
          <cell r="AI257">
            <v>2</v>
          </cell>
          <cell r="AJ257" t="str">
            <v>NULL</v>
          </cell>
          <cell r="AK257" t="str">
            <v>NULL</v>
          </cell>
          <cell r="AL257" t="str">
            <v>NULL</v>
          </cell>
        </row>
        <row r="258">
          <cell r="A258">
            <v>109458</v>
          </cell>
          <cell r="B258">
            <v>8232057</v>
          </cell>
          <cell r="C258" t="str">
            <v>Houghton Conquest Lower School</v>
          </cell>
          <cell r="D258" t="str">
            <v>East of England</v>
          </cell>
          <cell r="E258" t="str">
            <v>East of England</v>
          </cell>
          <cell r="F258" t="str">
            <v>Central Bedfordshire</v>
          </cell>
          <cell r="G258" t="str">
            <v>Mid Bedfordshire</v>
          </cell>
          <cell r="H258" t="str">
            <v>MK45 3LL</v>
          </cell>
          <cell r="I258" t="str">
            <v>Community School</v>
          </cell>
          <cell r="J258" t="str">
            <v>Primary</v>
          </cell>
          <cell r="K258" t="str">
            <v>Does not have a sixth form</v>
          </cell>
          <cell r="L258">
            <v>10001330</v>
          </cell>
          <cell r="M258">
            <v>42332</v>
          </cell>
          <cell r="N258">
            <v>42332</v>
          </cell>
          <cell r="O258" t="str">
            <v>Maintained Academy and School Short inspection</v>
          </cell>
          <cell r="P258" t="str">
            <v>Schools - Short inspection</v>
          </cell>
          <cell r="Q258" t="str">
            <v>NULL</v>
          </cell>
          <cell r="R258" t="str">
            <v>NULL</v>
          </cell>
          <cell r="S258" t="str">
            <v>NULL</v>
          </cell>
          <cell r="T258" t="str">
            <v>NULL</v>
          </cell>
          <cell r="U258" t="str">
            <v>NULL</v>
          </cell>
          <cell r="V258" t="str">
            <v>NULL</v>
          </cell>
          <cell r="W258" t="str">
            <v>NULL</v>
          </cell>
          <cell r="X258" t="str">
            <v>Yes</v>
          </cell>
          <cell r="Y258" t="str">
            <v>NULL</v>
          </cell>
          <cell r="Z258" t="str">
            <v>NULL</v>
          </cell>
          <cell r="AB258">
            <v>129</v>
          </cell>
          <cell r="AD258">
            <v>2</v>
          </cell>
          <cell r="AE258" t="str">
            <v>NULL</v>
          </cell>
          <cell r="AF258">
            <v>2</v>
          </cell>
          <cell r="AG258">
            <v>2</v>
          </cell>
          <cell r="AH258" t="str">
            <v>NULL</v>
          </cell>
          <cell r="AI258">
            <v>2</v>
          </cell>
          <cell r="AJ258" t="str">
            <v>NULL</v>
          </cell>
          <cell r="AK258">
            <v>2</v>
          </cell>
          <cell r="AL258">
            <v>9</v>
          </cell>
        </row>
        <row r="259">
          <cell r="A259">
            <v>109499</v>
          </cell>
          <cell r="B259">
            <v>8232152</v>
          </cell>
          <cell r="C259" t="str">
            <v>Watling Lower School</v>
          </cell>
          <cell r="D259" t="str">
            <v>East of England</v>
          </cell>
          <cell r="E259" t="str">
            <v>East of England</v>
          </cell>
          <cell r="F259" t="str">
            <v>Central Bedfordshire</v>
          </cell>
          <cell r="G259" t="str">
            <v>South West Bedfordshire</v>
          </cell>
          <cell r="H259" t="str">
            <v>LU6 3BJ</v>
          </cell>
          <cell r="I259" t="str">
            <v>Community School</v>
          </cell>
          <cell r="J259" t="str">
            <v>Primary</v>
          </cell>
          <cell r="K259" t="str">
            <v>Does not have a sixth form</v>
          </cell>
          <cell r="L259">
            <v>10001940</v>
          </cell>
          <cell r="M259">
            <v>42270</v>
          </cell>
          <cell r="N259">
            <v>42271</v>
          </cell>
          <cell r="O259" t="str">
            <v>Requires Improvement S5 Reinspection Visit 1</v>
          </cell>
          <cell r="P259" t="str">
            <v>Schools - S5</v>
          </cell>
          <cell r="Q259" t="str">
            <v>NULL</v>
          </cell>
          <cell r="R259">
            <v>2</v>
          </cell>
          <cell r="S259" t="str">
            <v>NULL</v>
          </cell>
          <cell r="T259">
            <v>2</v>
          </cell>
          <cell r="U259">
            <v>2</v>
          </cell>
          <cell r="V259">
            <v>2</v>
          </cell>
          <cell r="W259">
            <v>2</v>
          </cell>
          <cell r="X259" t="str">
            <v>Yes</v>
          </cell>
          <cell r="Y259">
            <v>2</v>
          </cell>
          <cell r="Z259" t="str">
            <v>NULL</v>
          </cell>
          <cell r="AB259">
            <v>172</v>
          </cell>
          <cell r="AD259">
            <v>3</v>
          </cell>
          <cell r="AE259" t="str">
            <v>NULL</v>
          </cell>
          <cell r="AF259">
            <v>3</v>
          </cell>
          <cell r="AG259">
            <v>3</v>
          </cell>
          <cell r="AH259" t="str">
            <v>NULL</v>
          </cell>
          <cell r="AI259">
            <v>3</v>
          </cell>
          <cell r="AJ259" t="str">
            <v>NULL</v>
          </cell>
          <cell r="AK259" t="str">
            <v>NULL</v>
          </cell>
          <cell r="AL259" t="str">
            <v>NULL</v>
          </cell>
        </row>
        <row r="260">
          <cell r="A260">
            <v>109527</v>
          </cell>
          <cell r="B260">
            <v>8232213</v>
          </cell>
          <cell r="C260" t="str">
            <v>Templefield Lower School</v>
          </cell>
          <cell r="D260" t="str">
            <v>East of England</v>
          </cell>
          <cell r="E260" t="str">
            <v>East of England</v>
          </cell>
          <cell r="F260" t="str">
            <v>Central Bedfordshire</v>
          </cell>
          <cell r="G260" t="str">
            <v>Mid Bedfordshire</v>
          </cell>
          <cell r="H260" t="str">
            <v>MK45 1AJ</v>
          </cell>
          <cell r="I260" t="str">
            <v>Community School</v>
          </cell>
          <cell r="J260" t="str">
            <v>Primary</v>
          </cell>
          <cell r="K260" t="str">
            <v>Does not have a sixth form</v>
          </cell>
          <cell r="L260">
            <v>10006581</v>
          </cell>
          <cell r="M260">
            <v>42279</v>
          </cell>
          <cell r="N260">
            <v>42279</v>
          </cell>
          <cell r="O260" t="str">
            <v>Requires Improvement monitoring Visit 1</v>
          </cell>
          <cell r="P260" t="str">
            <v>Schools - S8</v>
          </cell>
          <cell r="Q260" t="str">
            <v>NULL</v>
          </cell>
          <cell r="R260" t="str">
            <v>NULL</v>
          </cell>
          <cell r="S260" t="str">
            <v>NULL</v>
          </cell>
          <cell r="T260" t="str">
            <v>NULL</v>
          </cell>
          <cell r="U260" t="str">
            <v>NULL</v>
          </cell>
          <cell r="V260" t="str">
            <v>NULL</v>
          </cell>
          <cell r="W260" t="str">
            <v>NULL</v>
          </cell>
          <cell r="X260" t="str">
            <v>NULL</v>
          </cell>
          <cell r="Y260" t="str">
            <v>NULL</v>
          </cell>
          <cell r="Z260" t="str">
            <v>NULL</v>
          </cell>
          <cell r="AB260">
            <v>281</v>
          </cell>
          <cell r="AD260">
            <v>3</v>
          </cell>
          <cell r="AE260" t="str">
            <v>NULL</v>
          </cell>
          <cell r="AF260">
            <v>3</v>
          </cell>
          <cell r="AG260">
            <v>3</v>
          </cell>
          <cell r="AH260" t="str">
            <v>NULL</v>
          </cell>
          <cell r="AI260">
            <v>3</v>
          </cell>
          <cell r="AJ260" t="str">
            <v>NULL</v>
          </cell>
          <cell r="AK260">
            <v>3</v>
          </cell>
          <cell r="AL260">
            <v>9</v>
          </cell>
        </row>
        <row r="261">
          <cell r="A261">
            <v>109555</v>
          </cell>
          <cell r="B261">
            <v>8212246</v>
          </cell>
          <cell r="C261" t="str">
            <v>Sundon Park Junior School</v>
          </cell>
          <cell r="D261" t="str">
            <v>East of England</v>
          </cell>
          <cell r="E261" t="str">
            <v>East of England</v>
          </cell>
          <cell r="F261" t="str">
            <v>Luton</v>
          </cell>
          <cell r="G261" t="str">
            <v>Luton North</v>
          </cell>
          <cell r="H261" t="str">
            <v>LU3 3JU</v>
          </cell>
          <cell r="I261" t="str">
            <v>Community School</v>
          </cell>
          <cell r="J261" t="str">
            <v>Primary</v>
          </cell>
          <cell r="K261" t="str">
            <v>Does not have a sixth form</v>
          </cell>
          <cell r="L261">
            <v>10003984</v>
          </cell>
          <cell r="M261">
            <v>42269</v>
          </cell>
          <cell r="N261">
            <v>42270</v>
          </cell>
          <cell r="O261" t="str">
            <v>Schools into Special Measures Visit 2</v>
          </cell>
          <cell r="P261" t="str">
            <v>Schools - S8</v>
          </cell>
          <cell r="Q261" t="str">
            <v>NULL</v>
          </cell>
          <cell r="R261" t="str">
            <v>NULL</v>
          </cell>
          <cell r="S261" t="str">
            <v>NULL</v>
          </cell>
          <cell r="T261" t="str">
            <v>NULL</v>
          </cell>
          <cell r="U261" t="str">
            <v>NULL</v>
          </cell>
          <cell r="V261" t="str">
            <v>NULL</v>
          </cell>
          <cell r="W261" t="str">
            <v>NULL</v>
          </cell>
          <cell r="X261" t="str">
            <v>NULL</v>
          </cell>
          <cell r="Y261" t="str">
            <v>NULL</v>
          </cell>
          <cell r="Z261" t="str">
            <v>NULL</v>
          </cell>
          <cell r="AB261">
            <v>304</v>
          </cell>
          <cell r="AD261">
            <v>4</v>
          </cell>
          <cell r="AE261" t="str">
            <v>NULL</v>
          </cell>
          <cell r="AF261">
            <v>4</v>
          </cell>
          <cell r="AG261">
            <v>4</v>
          </cell>
          <cell r="AH261" t="str">
            <v>NULL</v>
          </cell>
          <cell r="AI261">
            <v>4</v>
          </cell>
          <cell r="AJ261" t="str">
            <v>NULL</v>
          </cell>
          <cell r="AK261">
            <v>9</v>
          </cell>
          <cell r="AL261">
            <v>9</v>
          </cell>
        </row>
        <row r="262">
          <cell r="A262">
            <v>109596</v>
          </cell>
          <cell r="B262">
            <v>8233003</v>
          </cell>
          <cell r="C262" t="str">
            <v>Caldecote VC Lower School</v>
          </cell>
          <cell r="D262" t="str">
            <v>East of England</v>
          </cell>
          <cell r="E262" t="str">
            <v>East of England</v>
          </cell>
          <cell r="F262" t="str">
            <v>Central Bedfordshire</v>
          </cell>
          <cell r="G262" t="str">
            <v>North East Bedfordshire</v>
          </cell>
          <cell r="H262" t="str">
            <v>SG18 9DA</v>
          </cell>
          <cell r="I262" t="str">
            <v>Voluntary Controlled School</v>
          </cell>
          <cell r="J262" t="str">
            <v>Primary</v>
          </cell>
          <cell r="K262" t="str">
            <v>Does not have a sixth form</v>
          </cell>
          <cell r="L262">
            <v>10009082</v>
          </cell>
          <cell r="M262">
            <v>42318</v>
          </cell>
          <cell r="N262">
            <v>42319</v>
          </cell>
          <cell r="O262" t="str">
            <v>S8 No Formal Designation Visit</v>
          </cell>
          <cell r="P262" t="str">
            <v>Schools - S5</v>
          </cell>
          <cell r="Q262" t="str">
            <v>NULL</v>
          </cell>
          <cell r="R262">
            <v>4</v>
          </cell>
          <cell r="S262" t="str">
            <v>SM</v>
          </cell>
          <cell r="T262">
            <v>3</v>
          </cell>
          <cell r="U262">
            <v>3</v>
          </cell>
          <cell r="V262">
            <v>2</v>
          </cell>
          <cell r="W262">
            <v>4</v>
          </cell>
          <cell r="X262" t="str">
            <v>No</v>
          </cell>
          <cell r="Y262">
            <v>2</v>
          </cell>
          <cell r="Z262" t="str">
            <v>NULL</v>
          </cell>
          <cell r="AB262">
            <v>81</v>
          </cell>
          <cell r="AD262">
            <v>2</v>
          </cell>
          <cell r="AE262" t="str">
            <v>NULL</v>
          </cell>
          <cell r="AF262">
            <v>2</v>
          </cell>
          <cell r="AG262">
            <v>2</v>
          </cell>
          <cell r="AH262" t="str">
            <v>NULL</v>
          </cell>
          <cell r="AI262">
            <v>2</v>
          </cell>
          <cell r="AJ262" t="str">
            <v>NULL</v>
          </cell>
          <cell r="AK262" t="str">
            <v>NULL</v>
          </cell>
          <cell r="AL262" t="str">
            <v>NULL</v>
          </cell>
        </row>
        <row r="263">
          <cell r="A263">
            <v>109630</v>
          </cell>
          <cell r="B263">
            <v>8233346</v>
          </cell>
          <cell r="C263" t="str">
            <v>St Mary's Catholic Primary School</v>
          </cell>
          <cell r="D263" t="str">
            <v>East of England</v>
          </cell>
          <cell r="E263" t="str">
            <v>East of England</v>
          </cell>
          <cell r="F263" t="str">
            <v>Central Bedfordshire</v>
          </cell>
          <cell r="G263" t="str">
            <v>Luton South</v>
          </cell>
          <cell r="H263" t="str">
            <v>LU1 4BB</v>
          </cell>
          <cell r="I263" t="str">
            <v>Voluntary Aided School</v>
          </cell>
          <cell r="J263" t="str">
            <v>Primary</v>
          </cell>
          <cell r="K263" t="str">
            <v>Does not have a sixth form</v>
          </cell>
          <cell r="L263">
            <v>10001941</v>
          </cell>
          <cell r="M263">
            <v>42284</v>
          </cell>
          <cell r="N263">
            <v>42285</v>
          </cell>
          <cell r="O263" t="str">
            <v>Requires Improvement S5 Reinspection Visit 1</v>
          </cell>
          <cell r="P263" t="str">
            <v>Schools - S5</v>
          </cell>
          <cell r="Q263" t="str">
            <v>NULL</v>
          </cell>
          <cell r="R263">
            <v>3</v>
          </cell>
          <cell r="S263" t="str">
            <v>NULL</v>
          </cell>
          <cell r="T263">
            <v>3</v>
          </cell>
          <cell r="U263">
            <v>3</v>
          </cell>
          <cell r="V263">
            <v>2</v>
          </cell>
          <cell r="W263">
            <v>3</v>
          </cell>
          <cell r="X263" t="str">
            <v>Yes</v>
          </cell>
          <cell r="Y263">
            <v>2</v>
          </cell>
          <cell r="Z263" t="str">
            <v>NULL</v>
          </cell>
          <cell r="AB263">
            <v>206</v>
          </cell>
          <cell r="AD263">
            <v>3</v>
          </cell>
          <cell r="AE263" t="str">
            <v>NULL</v>
          </cell>
          <cell r="AF263">
            <v>3</v>
          </cell>
          <cell r="AG263">
            <v>3</v>
          </cell>
          <cell r="AH263" t="str">
            <v>NULL</v>
          </cell>
          <cell r="AI263">
            <v>2</v>
          </cell>
          <cell r="AJ263" t="str">
            <v>NULL</v>
          </cell>
          <cell r="AK263" t="str">
            <v>NULL</v>
          </cell>
          <cell r="AL263" t="str">
            <v>NULL</v>
          </cell>
        </row>
        <row r="264">
          <cell r="A264">
            <v>109660</v>
          </cell>
          <cell r="B264">
            <v>8224047</v>
          </cell>
          <cell r="C264" t="str">
            <v>Robert Bruce Middle School</v>
          </cell>
          <cell r="D264" t="str">
            <v>East of England</v>
          </cell>
          <cell r="E264" t="str">
            <v>East of England</v>
          </cell>
          <cell r="F264" t="str">
            <v>Bedford</v>
          </cell>
          <cell r="G264" t="str">
            <v>Bedford</v>
          </cell>
          <cell r="H264" t="str">
            <v>MK42 8PU</v>
          </cell>
          <cell r="I264" t="str">
            <v>Foundation School</v>
          </cell>
          <cell r="J264" t="str">
            <v>Middle deemed Secondary</v>
          </cell>
          <cell r="K264" t="str">
            <v>Does not have a sixth form</v>
          </cell>
          <cell r="L264">
            <v>10007861</v>
          </cell>
          <cell r="M264">
            <v>42269</v>
          </cell>
          <cell r="N264">
            <v>42269</v>
          </cell>
          <cell r="O264" t="str">
            <v>Requires Improvement monitoring Visit 2</v>
          </cell>
          <cell r="P264" t="str">
            <v>Schools - S8</v>
          </cell>
          <cell r="Q264" t="str">
            <v>NULL</v>
          </cell>
          <cell r="R264" t="str">
            <v>NULL</v>
          </cell>
          <cell r="S264" t="str">
            <v>NULL</v>
          </cell>
          <cell r="T264" t="str">
            <v>NULL</v>
          </cell>
          <cell r="U264" t="str">
            <v>NULL</v>
          </cell>
          <cell r="V264" t="str">
            <v>NULL</v>
          </cell>
          <cell r="W264" t="str">
            <v>NULL</v>
          </cell>
          <cell r="X264" t="str">
            <v>NULL</v>
          </cell>
          <cell r="Y264" t="str">
            <v>NULL</v>
          </cell>
          <cell r="Z264" t="str">
            <v>NULL</v>
          </cell>
          <cell r="AB264">
            <v>322</v>
          </cell>
          <cell r="AD264">
            <v>3</v>
          </cell>
          <cell r="AE264" t="str">
            <v>NULL</v>
          </cell>
          <cell r="AF264">
            <v>3</v>
          </cell>
          <cell r="AG264">
            <v>3</v>
          </cell>
          <cell r="AH264" t="str">
            <v>NULL</v>
          </cell>
          <cell r="AI264">
            <v>3</v>
          </cell>
          <cell r="AJ264" t="str">
            <v>NULL</v>
          </cell>
          <cell r="AK264">
            <v>9</v>
          </cell>
          <cell r="AL264">
            <v>9</v>
          </cell>
        </row>
        <row r="265">
          <cell r="A265">
            <v>109664</v>
          </cell>
          <cell r="B265">
            <v>8233353</v>
          </cell>
          <cell r="C265" t="str">
            <v>Caddington Village School</v>
          </cell>
          <cell r="D265" t="str">
            <v>East of England</v>
          </cell>
          <cell r="E265" t="str">
            <v>East of England</v>
          </cell>
          <cell r="F265" t="str">
            <v>Central Bedfordshire</v>
          </cell>
          <cell r="G265" t="str">
            <v>Luton South</v>
          </cell>
          <cell r="H265" t="str">
            <v>LU1 4JD</v>
          </cell>
          <cell r="I265" t="str">
            <v>Community School</v>
          </cell>
          <cell r="J265" t="str">
            <v>Middle deemed Primary</v>
          </cell>
          <cell r="K265" t="str">
            <v>Does not have a sixth form</v>
          </cell>
          <cell r="L265">
            <v>10008049</v>
          </cell>
          <cell r="M265">
            <v>42311</v>
          </cell>
          <cell r="N265">
            <v>42312</v>
          </cell>
          <cell r="O265" t="str">
            <v>Requires Improvement S5 Reinspection Visit 1</v>
          </cell>
          <cell r="P265" t="str">
            <v>Schools - S5</v>
          </cell>
          <cell r="Q265" t="str">
            <v>NULL</v>
          </cell>
          <cell r="R265">
            <v>2</v>
          </cell>
          <cell r="S265" t="str">
            <v>NULL</v>
          </cell>
          <cell r="T265">
            <v>2</v>
          </cell>
          <cell r="U265">
            <v>2</v>
          </cell>
          <cell r="V265">
            <v>2</v>
          </cell>
          <cell r="W265">
            <v>2</v>
          </cell>
          <cell r="X265" t="str">
            <v>Yes</v>
          </cell>
          <cell r="Y265">
            <v>2</v>
          </cell>
          <cell r="Z265" t="str">
            <v>NULL</v>
          </cell>
          <cell r="AB265">
            <v>462</v>
          </cell>
          <cell r="AD265">
            <v>3</v>
          </cell>
          <cell r="AE265" t="str">
            <v>NULL</v>
          </cell>
          <cell r="AF265">
            <v>3</v>
          </cell>
          <cell r="AG265">
            <v>3</v>
          </cell>
          <cell r="AH265" t="str">
            <v>NULL</v>
          </cell>
          <cell r="AI265">
            <v>3</v>
          </cell>
          <cell r="AJ265" t="str">
            <v>NULL</v>
          </cell>
          <cell r="AK265" t="str">
            <v>NULL</v>
          </cell>
          <cell r="AL265" t="str">
            <v>NULL</v>
          </cell>
        </row>
        <row r="266">
          <cell r="A266">
            <v>109682</v>
          </cell>
          <cell r="B266">
            <v>8214103</v>
          </cell>
          <cell r="C266" t="str">
            <v>Challney High School for Girls</v>
          </cell>
          <cell r="D266" t="str">
            <v>East of England</v>
          </cell>
          <cell r="E266" t="str">
            <v>East of England</v>
          </cell>
          <cell r="F266" t="str">
            <v>Luton</v>
          </cell>
          <cell r="G266" t="str">
            <v>Luton North</v>
          </cell>
          <cell r="H266" t="str">
            <v>LU4 9FJ</v>
          </cell>
          <cell r="I266" t="str">
            <v>Community School</v>
          </cell>
          <cell r="J266" t="str">
            <v>Secondary</v>
          </cell>
          <cell r="K266" t="str">
            <v>Does not have a sixth form</v>
          </cell>
          <cell r="L266">
            <v>10005460</v>
          </cell>
          <cell r="M266">
            <v>42285</v>
          </cell>
          <cell r="N266">
            <v>42285</v>
          </cell>
          <cell r="O266" t="str">
            <v>Requires Improvement monitoring Visit 1</v>
          </cell>
          <cell r="P266" t="str">
            <v>Schools - S8</v>
          </cell>
          <cell r="Q266" t="str">
            <v>NULL</v>
          </cell>
          <cell r="R266" t="str">
            <v>NULL</v>
          </cell>
          <cell r="S266" t="str">
            <v>NULL</v>
          </cell>
          <cell r="T266" t="str">
            <v>NULL</v>
          </cell>
          <cell r="U266" t="str">
            <v>NULL</v>
          </cell>
          <cell r="V266" t="str">
            <v>NULL</v>
          </cell>
          <cell r="W266" t="str">
            <v>NULL</v>
          </cell>
          <cell r="X266" t="str">
            <v>NULL</v>
          </cell>
          <cell r="Y266" t="str">
            <v>NULL</v>
          </cell>
          <cell r="Z266" t="str">
            <v>NULL</v>
          </cell>
          <cell r="AB266">
            <v>1019</v>
          </cell>
          <cell r="AD266">
            <v>3</v>
          </cell>
          <cell r="AE266" t="str">
            <v>NULL</v>
          </cell>
          <cell r="AF266">
            <v>3</v>
          </cell>
          <cell r="AG266">
            <v>3</v>
          </cell>
          <cell r="AH266" t="str">
            <v>NULL</v>
          </cell>
          <cell r="AI266">
            <v>3</v>
          </cell>
          <cell r="AJ266" t="str">
            <v>NULL</v>
          </cell>
          <cell r="AK266">
            <v>9</v>
          </cell>
          <cell r="AL266">
            <v>9</v>
          </cell>
        </row>
        <row r="267">
          <cell r="A267">
            <v>109690</v>
          </cell>
          <cell r="B267">
            <v>8224124</v>
          </cell>
          <cell r="C267" t="str">
            <v>Biddenham Upper School and Sports College</v>
          </cell>
          <cell r="D267" t="str">
            <v>East of England</v>
          </cell>
          <cell r="E267" t="str">
            <v>East of England</v>
          </cell>
          <cell r="F267" t="str">
            <v>Bedford</v>
          </cell>
          <cell r="G267" t="str">
            <v>North East Bedfordshire</v>
          </cell>
          <cell r="H267" t="str">
            <v>MK40 4AZ</v>
          </cell>
          <cell r="I267" t="str">
            <v>Foundation School</v>
          </cell>
          <cell r="J267" t="str">
            <v>Secondary</v>
          </cell>
          <cell r="K267" t="str">
            <v>Has a sixth form</v>
          </cell>
          <cell r="L267">
            <v>10001960</v>
          </cell>
          <cell r="M267">
            <v>42311</v>
          </cell>
          <cell r="N267">
            <v>42312</v>
          </cell>
          <cell r="O267" t="str">
            <v>Requires Improvement S5 Reinspection Visit 1</v>
          </cell>
          <cell r="P267" t="str">
            <v>Schools - S5</v>
          </cell>
          <cell r="Q267" t="str">
            <v>NULL</v>
          </cell>
          <cell r="R267">
            <v>2</v>
          </cell>
          <cell r="S267" t="str">
            <v>NULL</v>
          </cell>
          <cell r="T267">
            <v>2</v>
          </cell>
          <cell r="U267">
            <v>2</v>
          </cell>
          <cell r="V267">
            <v>2</v>
          </cell>
          <cell r="W267">
            <v>2</v>
          </cell>
          <cell r="X267" t="str">
            <v>Yes</v>
          </cell>
          <cell r="Y267" t="str">
            <v>NULL</v>
          </cell>
          <cell r="Z267">
            <v>2</v>
          </cell>
          <cell r="AB267">
            <v>880</v>
          </cell>
          <cell r="AD267">
            <v>3</v>
          </cell>
          <cell r="AE267" t="str">
            <v>NULL</v>
          </cell>
          <cell r="AF267">
            <v>3</v>
          </cell>
          <cell r="AG267">
            <v>3</v>
          </cell>
          <cell r="AH267" t="str">
            <v>NULL</v>
          </cell>
          <cell r="AI267">
            <v>3</v>
          </cell>
          <cell r="AJ267" t="str">
            <v>NULL</v>
          </cell>
          <cell r="AK267" t="str">
            <v>NULL</v>
          </cell>
          <cell r="AL267" t="str">
            <v>NULL</v>
          </cell>
        </row>
        <row r="268">
          <cell r="A268">
            <v>109701</v>
          </cell>
          <cell r="B268">
            <v>8235200</v>
          </cell>
          <cell r="C268" t="str">
            <v>Thomas Whitehead CofE School</v>
          </cell>
          <cell r="D268" t="str">
            <v>East of England</v>
          </cell>
          <cell r="E268" t="str">
            <v>East of England</v>
          </cell>
          <cell r="F268" t="str">
            <v>Central Bedfordshire</v>
          </cell>
          <cell r="G268" t="str">
            <v>South West Bedfordshire</v>
          </cell>
          <cell r="H268" t="str">
            <v>LU5 5HH</v>
          </cell>
          <cell r="I268" t="str">
            <v>Voluntary Aided School</v>
          </cell>
          <cell r="J268" t="str">
            <v>Primary</v>
          </cell>
          <cell r="K268" t="str">
            <v>Does not have a sixth form</v>
          </cell>
          <cell r="L268">
            <v>10001942</v>
          </cell>
          <cell r="M268">
            <v>42325</v>
          </cell>
          <cell r="N268">
            <v>42326</v>
          </cell>
          <cell r="O268" t="str">
            <v>Requires Improvement S5 Reinspection Visit 1</v>
          </cell>
          <cell r="P268" t="str">
            <v>Schools - S5</v>
          </cell>
          <cell r="Q268" t="str">
            <v>NULL</v>
          </cell>
          <cell r="R268">
            <v>4</v>
          </cell>
          <cell r="S268" t="str">
            <v>SM</v>
          </cell>
          <cell r="T268">
            <v>4</v>
          </cell>
          <cell r="U268">
            <v>4</v>
          </cell>
          <cell r="V268">
            <v>3</v>
          </cell>
          <cell r="W268">
            <v>4</v>
          </cell>
          <cell r="X268" t="str">
            <v>Yes</v>
          </cell>
          <cell r="Y268">
            <v>3</v>
          </cell>
          <cell r="Z268" t="str">
            <v>NULL</v>
          </cell>
          <cell r="AB268">
            <v>270</v>
          </cell>
          <cell r="AD268">
            <v>3</v>
          </cell>
          <cell r="AE268" t="str">
            <v>NULL</v>
          </cell>
          <cell r="AF268">
            <v>3</v>
          </cell>
          <cell r="AG268">
            <v>3</v>
          </cell>
          <cell r="AH268" t="str">
            <v>NULL</v>
          </cell>
          <cell r="AI268">
            <v>3</v>
          </cell>
          <cell r="AJ268" t="str">
            <v>NULL</v>
          </cell>
          <cell r="AK268" t="str">
            <v>NULL</v>
          </cell>
          <cell r="AL268" t="str">
            <v>NULL</v>
          </cell>
        </row>
        <row r="269">
          <cell r="A269">
            <v>109705</v>
          </cell>
          <cell r="B269">
            <v>8235401</v>
          </cell>
          <cell r="C269" t="str">
            <v>Manshead School</v>
          </cell>
          <cell r="D269" t="str">
            <v>East of England</v>
          </cell>
          <cell r="E269" t="str">
            <v>East of England</v>
          </cell>
          <cell r="F269" t="str">
            <v>Central Bedfordshire</v>
          </cell>
          <cell r="G269" t="str">
            <v>Luton South</v>
          </cell>
          <cell r="H269" t="str">
            <v>LU1 4BB</v>
          </cell>
          <cell r="I269" t="str">
            <v>Voluntary Aided School</v>
          </cell>
          <cell r="J269" t="str">
            <v>Secondary</v>
          </cell>
          <cell r="K269" t="str">
            <v>Has a sixth form</v>
          </cell>
          <cell r="L269">
            <v>10001939</v>
          </cell>
          <cell r="M269">
            <v>42319</v>
          </cell>
          <cell r="N269">
            <v>42320</v>
          </cell>
          <cell r="O269" t="str">
            <v>Requires Improvement S5 Reinspection Visit 1</v>
          </cell>
          <cell r="P269" t="str">
            <v>Schools - S5</v>
          </cell>
          <cell r="Q269" t="str">
            <v>NULL</v>
          </cell>
          <cell r="R269">
            <v>4</v>
          </cell>
          <cell r="S269" t="str">
            <v>SM</v>
          </cell>
          <cell r="T269">
            <v>4</v>
          </cell>
          <cell r="U269">
            <v>4</v>
          </cell>
          <cell r="V269">
            <v>3</v>
          </cell>
          <cell r="W269">
            <v>4</v>
          </cell>
          <cell r="X269" t="str">
            <v>No</v>
          </cell>
          <cell r="Y269" t="str">
            <v>NULL</v>
          </cell>
          <cell r="Z269">
            <v>3</v>
          </cell>
          <cell r="AB269">
            <v>1182</v>
          </cell>
          <cell r="AD269">
            <v>3</v>
          </cell>
          <cell r="AE269" t="str">
            <v>NULL</v>
          </cell>
          <cell r="AF269">
            <v>3</v>
          </cell>
          <cell r="AG269">
            <v>3</v>
          </cell>
          <cell r="AH269" t="str">
            <v>NULL</v>
          </cell>
          <cell r="AI269">
            <v>3</v>
          </cell>
          <cell r="AJ269" t="str">
            <v>NULL</v>
          </cell>
          <cell r="AK269" t="str">
            <v>NULL</v>
          </cell>
          <cell r="AL269" t="str">
            <v>NULL</v>
          </cell>
        </row>
        <row r="270">
          <cell r="A270">
            <v>109763</v>
          </cell>
          <cell r="B270">
            <v>8711023</v>
          </cell>
          <cell r="C270" t="str">
            <v>Lea Nursery School</v>
          </cell>
          <cell r="D270" t="str">
            <v>South East</v>
          </cell>
          <cell r="E270" t="str">
            <v>South East</v>
          </cell>
          <cell r="F270" t="str">
            <v>Slough</v>
          </cell>
          <cell r="G270" t="str">
            <v>Slough</v>
          </cell>
          <cell r="H270" t="str">
            <v>SL2 5JW</v>
          </cell>
          <cell r="I270" t="str">
            <v>LA Nursery School</v>
          </cell>
          <cell r="J270" t="str">
            <v>Nursery</v>
          </cell>
          <cell r="K270" t="str">
            <v>Not applicable</v>
          </cell>
          <cell r="L270">
            <v>10005506</v>
          </cell>
          <cell r="M270">
            <v>42353</v>
          </cell>
          <cell r="N270">
            <v>42353</v>
          </cell>
          <cell r="O270" t="str">
            <v>Maintained Academy and School Short inspection</v>
          </cell>
          <cell r="P270" t="str">
            <v>Schools - Short inspection</v>
          </cell>
          <cell r="Q270" t="str">
            <v>NULL</v>
          </cell>
          <cell r="R270" t="str">
            <v>NULL</v>
          </cell>
          <cell r="S270" t="str">
            <v>NULL</v>
          </cell>
          <cell r="T270" t="str">
            <v>NULL</v>
          </cell>
          <cell r="U270" t="str">
            <v>NULL</v>
          </cell>
          <cell r="V270" t="str">
            <v>NULL</v>
          </cell>
          <cell r="W270" t="str">
            <v>NULL</v>
          </cell>
          <cell r="X270" t="str">
            <v>Yes</v>
          </cell>
          <cell r="Y270" t="str">
            <v>NULL</v>
          </cell>
          <cell r="Z270" t="str">
            <v>NULL</v>
          </cell>
          <cell r="AB270">
            <v>130</v>
          </cell>
          <cell r="AD270">
            <v>1</v>
          </cell>
          <cell r="AE270" t="str">
            <v>NULL</v>
          </cell>
          <cell r="AF270">
            <v>1</v>
          </cell>
          <cell r="AG270">
            <v>1</v>
          </cell>
          <cell r="AH270" t="str">
            <v>NULL</v>
          </cell>
          <cell r="AI270">
            <v>1</v>
          </cell>
          <cell r="AJ270" t="str">
            <v>NULL</v>
          </cell>
          <cell r="AK270">
            <v>8</v>
          </cell>
          <cell r="AL270" t="str">
            <v>NULL</v>
          </cell>
        </row>
        <row r="271">
          <cell r="A271">
            <v>109785</v>
          </cell>
          <cell r="B271">
            <v>8702014</v>
          </cell>
          <cell r="C271" t="str">
            <v>New Town Primary School</v>
          </cell>
          <cell r="D271" t="str">
            <v>South East</v>
          </cell>
          <cell r="E271" t="str">
            <v>South East</v>
          </cell>
          <cell r="F271" t="str">
            <v>Reading</v>
          </cell>
          <cell r="G271" t="str">
            <v>Reading East</v>
          </cell>
          <cell r="H271" t="str">
            <v>RG1 3LS</v>
          </cell>
          <cell r="I271" t="str">
            <v>Community School</v>
          </cell>
          <cell r="J271" t="str">
            <v>Primary</v>
          </cell>
          <cell r="K271" t="str">
            <v>Does not have a sixth form</v>
          </cell>
          <cell r="L271">
            <v>10004026</v>
          </cell>
          <cell r="M271">
            <v>42290</v>
          </cell>
          <cell r="N271">
            <v>42291</v>
          </cell>
          <cell r="O271" t="str">
            <v>Schools into Special Measures Visit 3</v>
          </cell>
          <cell r="P271" t="str">
            <v>Schools - S8</v>
          </cell>
          <cell r="Q271" t="str">
            <v>NULL</v>
          </cell>
          <cell r="R271" t="str">
            <v>NULL</v>
          </cell>
          <cell r="S271" t="str">
            <v>NULL</v>
          </cell>
          <cell r="T271" t="str">
            <v>NULL</v>
          </cell>
          <cell r="U271" t="str">
            <v>NULL</v>
          </cell>
          <cell r="V271" t="str">
            <v>NULL</v>
          </cell>
          <cell r="W271" t="str">
            <v>NULL</v>
          </cell>
          <cell r="X271" t="str">
            <v>NULL</v>
          </cell>
          <cell r="Y271" t="str">
            <v>NULL</v>
          </cell>
          <cell r="Z271" t="str">
            <v>NULL</v>
          </cell>
          <cell r="AB271">
            <v>275</v>
          </cell>
          <cell r="AD271">
            <v>4</v>
          </cell>
          <cell r="AE271" t="str">
            <v>NULL</v>
          </cell>
          <cell r="AF271">
            <v>4</v>
          </cell>
          <cell r="AG271">
            <v>4</v>
          </cell>
          <cell r="AH271" t="str">
            <v>NULL</v>
          </cell>
          <cell r="AI271">
            <v>4</v>
          </cell>
          <cell r="AJ271" t="str">
            <v>NULL</v>
          </cell>
          <cell r="AK271">
            <v>4</v>
          </cell>
          <cell r="AL271">
            <v>9</v>
          </cell>
        </row>
        <row r="272">
          <cell r="A272">
            <v>109802</v>
          </cell>
          <cell r="B272">
            <v>8692050</v>
          </cell>
          <cell r="C272" t="str">
            <v>Beenham Primary School</v>
          </cell>
          <cell r="D272" t="str">
            <v>South East</v>
          </cell>
          <cell r="E272" t="str">
            <v>South East</v>
          </cell>
          <cell r="F272" t="str">
            <v>West Berkshire</v>
          </cell>
          <cell r="G272" t="str">
            <v>Wokingham</v>
          </cell>
          <cell r="H272" t="str">
            <v>RG7 5NN</v>
          </cell>
          <cell r="I272" t="str">
            <v>Community School</v>
          </cell>
          <cell r="J272" t="str">
            <v>Primary</v>
          </cell>
          <cell r="K272" t="str">
            <v>Does not have a sixth form</v>
          </cell>
          <cell r="L272">
            <v>10007339</v>
          </cell>
          <cell r="M272">
            <v>42293</v>
          </cell>
          <cell r="N272">
            <v>42293</v>
          </cell>
          <cell r="O272" t="str">
            <v>Requires Improvement monitoring Visit 1</v>
          </cell>
          <cell r="P272" t="str">
            <v>Schools - S8</v>
          </cell>
          <cell r="Q272" t="str">
            <v>NULL</v>
          </cell>
          <cell r="R272" t="str">
            <v>NULL</v>
          </cell>
          <cell r="S272" t="str">
            <v>NULL</v>
          </cell>
          <cell r="T272" t="str">
            <v>NULL</v>
          </cell>
          <cell r="U272" t="str">
            <v>NULL</v>
          </cell>
          <cell r="V272" t="str">
            <v>NULL</v>
          </cell>
          <cell r="W272" t="str">
            <v>NULL</v>
          </cell>
          <cell r="X272" t="str">
            <v>NULL</v>
          </cell>
          <cell r="Y272" t="str">
            <v>NULL</v>
          </cell>
          <cell r="Z272" t="str">
            <v>NULL</v>
          </cell>
          <cell r="AB272">
            <v>101</v>
          </cell>
          <cell r="AD272">
            <v>3</v>
          </cell>
          <cell r="AE272" t="str">
            <v>NULL</v>
          </cell>
          <cell r="AF272">
            <v>3</v>
          </cell>
          <cell r="AG272">
            <v>3</v>
          </cell>
          <cell r="AH272" t="str">
            <v>NULL</v>
          </cell>
          <cell r="AI272">
            <v>3</v>
          </cell>
          <cell r="AJ272" t="str">
            <v>NULL</v>
          </cell>
          <cell r="AK272">
            <v>2</v>
          </cell>
          <cell r="AL272">
            <v>9</v>
          </cell>
        </row>
        <row r="273">
          <cell r="A273">
            <v>109810</v>
          </cell>
          <cell r="B273">
            <v>8692063</v>
          </cell>
          <cell r="C273" t="str">
            <v>Chieveley Primary School</v>
          </cell>
          <cell r="D273" t="str">
            <v>South East</v>
          </cell>
          <cell r="E273" t="str">
            <v>South East</v>
          </cell>
          <cell r="F273" t="str">
            <v>West Berkshire</v>
          </cell>
          <cell r="G273" t="str">
            <v>Newbury</v>
          </cell>
          <cell r="H273" t="str">
            <v>RG20 8TY</v>
          </cell>
          <cell r="I273" t="str">
            <v>Community School</v>
          </cell>
          <cell r="J273" t="str">
            <v>Primary</v>
          </cell>
          <cell r="K273" t="str">
            <v>Does not have a sixth form</v>
          </cell>
          <cell r="L273">
            <v>10001248</v>
          </cell>
          <cell r="M273">
            <v>42312</v>
          </cell>
          <cell r="N273">
            <v>42312</v>
          </cell>
          <cell r="O273" t="str">
            <v>Maintained Academy and School Short inspection</v>
          </cell>
          <cell r="P273" t="str">
            <v>Schools - Short inspection</v>
          </cell>
          <cell r="Q273" t="str">
            <v>NULL</v>
          </cell>
          <cell r="R273" t="str">
            <v>NULL</v>
          </cell>
          <cell r="S273" t="str">
            <v>NULL</v>
          </cell>
          <cell r="T273" t="str">
            <v>NULL</v>
          </cell>
          <cell r="U273" t="str">
            <v>NULL</v>
          </cell>
          <cell r="V273" t="str">
            <v>NULL</v>
          </cell>
          <cell r="W273" t="str">
            <v>NULL</v>
          </cell>
          <cell r="X273" t="str">
            <v>Yes</v>
          </cell>
          <cell r="Y273" t="str">
            <v>NULL</v>
          </cell>
          <cell r="Z273" t="str">
            <v>NULL</v>
          </cell>
          <cell r="AB273">
            <v>202</v>
          </cell>
          <cell r="AD273">
            <v>2</v>
          </cell>
          <cell r="AE273" t="str">
            <v>NULL</v>
          </cell>
          <cell r="AF273">
            <v>2</v>
          </cell>
          <cell r="AG273">
            <v>2</v>
          </cell>
          <cell r="AH273" t="str">
            <v>NULL</v>
          </cell>
          <cell r="AI273">
            <v>2</v>
          </cell>
          <cell r="AJ273" t="str">
            <v>NULL</v>
          </cell>
          <cell r="AK273">
            <v>2</v>
          </cell>
          <cell r="AL273">
            <v>9</v>
          </cell>
        </row>
        <row r="274">
          <cell r="A274">
            <v>109843</v>
          </cell>
          <cell r="B274">
            <v>8682109</v>
          </cell>
          <cell r="C274" t="str">
            <v>South Ascot Village Primary School</v>
          </cell>
          <cell r="D274" t="str">
            <v>South East</v>
          </cell>
          <cell r="E274" t="str">
            <v>South East</v>
          </cell>
          <cell r="F274" t="str">
            <v>Windsor and Maidenhead</v>
          </cell>
          <cell r="G274" t="str">
            <v>Windsor</v>
          </cell>
          <cell r="H274" t="str">
            <v>SL5 9EA</v>
          </cell>
          <cell r="I274" t="str">
            <v>Community School</v>
          </cell>
          <cell r="J274" t="str">
            <v>Primary</v>
          </cell>
          <cell r="K274" t="str">
            <v>Does not have a sixth form</v>
          </cell>
          <cell r="L274">
            <v>10002290</v>
          </cell>
          <cell r="M274">
            <v>42326</v>
          </cell>
          <cell r="N274">
            <v>42327</v>
          </cell>
          <cell r="O274" t="str">
            <v>Requires Improvement S5 Reinspection Visit 1</v>
          </cell>
          <cell r="P274" t="str">
            <v>Schools - S5</v>
          </cell>
          <cell r="Q274" t="str">
            <v>NULL</v>
          </cell>
          <cell r="R274">
            <v>2</v>
          </cell>
          <cell r="S274" t="str">
            <v>NULL</v>
          </cell>
          <cell r="T274">
            <v>2</v>
          </cell>
          <cell r="U274">
            <v>2</v>
          </cell>
          <cell r="V274">
            <v>1</v>
          </cell>
          <cell r="W274">
            <v>2</v>
          </cell>
          <cell r="X274" t="str">
            <v>Yes</v>
          </cell>
          <cell r="Y274">
            <v>2</v>
          </cell>
          <cell r="Z274" t="str">
            <v>NULL</v>
          </cell>
          <cell r="AB274">
            <v>240</v>
          </cell>
          <cell r="AD274">
            <v>3</v>
          </cell>
          <cell r="AE274" t="str">
            <v>NULL</v>
          </cell>
          <cell r="AF274">
            <v>3</v>
          </cell>
          <cell r="AG274">
            <v>3</v>
          </cell>
          <cell r="AH274" t="str">
            <v>NULL</v>
          </cell>
          <cell r="AI274">
            <v>3</v>
          </cell>
          <cell r="AJ274" t="str">
            <v>NULL</v>
          </cell>
          <cell r="AK274" t="str">
            <v>NULL</v>
          </cell>
          <cell r="AL274" t="str">
            <v>NULL</v>
          </cell>
        </row>
        <row r="275">
          <cell r="A275">
            <v>109845</v>
          </cell>
          <cell r="B275">
            <v>8692111</v>
          </cell>
          <cell r="C275" t="str">
            <v>Westwood Farm Junior School</v>
          </cell>
          <cell r="D275" t="str">
            <v>South East</v>
          </cell>
          <cell r="E275" t="str">
            <v>South East</v>
          </cell>
          <cell r="F275" t="str">
            <v>West Berkshire</v>
          </cell>
          <cell r="G275" t="str">
            <v>Reading West</v>
          </cell>
          <cell r="H275" t="str">
            <v>RG31 6RY</v>
          </cell>
          <cell r="I275" t="str">
            <v>Community School</v>
          </cell>
          <cell r="J275" t="str">
            <v>Primary</v>
          </cell>
          <cell r="K275" t="str">
            <v>Does not have a sixth form</v>
          </cell>
          <cell r="L275">
            <v>10006853</v>
          </cell>
          <cell r="M275">
            <v>42312</v>
          </cell>
          <cell r="N275">
            <v>42312</v>
          </cell>
          <cell r="O275" t="str">
            <v>Requires Improvement monitoring Visit 2</v>
          </cell>
          <cell r="P275" t="str">
            <v>Schools - S8</v>
          </cell>
          <cell r="Q275" t="str">
            <v>NULL</v>
          </cell>
          <cell r="R275" t="str">
            <v>NULL</v>
          </cell>
          <cell r="S275" t="str">
            <v>NULL</v>
          </cell>
          <cell r="T275" t="str">
            <v>NULL</v>
          </cell>
          <cell r="U275" t="str">
            <v>NULL</v>
          </cell>
          <cell r="V275" t="str">
            <v>NULL</v>
          </cell>
          <cell r="W275" t="str">
            <v>NULL</v>
          </cell>
          <cell r="X275" t="str">
            <v>NULL</v>
          </cell>
          <cell r="Y275" t="str">
            <v>NULL</v>
          </cell>
          <cell r="Z275" t="str">
            <v>NULL</v>
          </cell>
          <cell r="AB275">
            <v>228</v>
          </cell>
          <cell r="AD275">
            <v>3</v>
          </cell>
          <cell r="AE275" t="str">
            <v>NULL</v>
          </cell>
          <cell r="AF275">
            <v>3</v>
          </cell>
          <cell r="AG275">
            <v>3</v>
          </cell>
          <cell r="AH275" t="str">
            <v>NULL</v>
          </cell>
          <cell r="AI275">
            <v>3</v>
          </cell>
          <cell r="AJ275" t="str">
            <v>NULL</v>
          </cell>
          <cell r="AK275">
            <v>9</v>
          </cell>
          <cell r="AL275">
            <v>9</v>
          </cell>
        </row>
        <row r="276">
          <cell r="A276">
            <v>109859</v>
          </cell>
          <cell r="B276">
            <v>8672126</v>
          </cell>
          <cell r="C276" t="str">
            <v>College Town Junior School</v>
          </cell>
          <cell r="D276" t="str">
            <v>South East</v>
          </cell>
          <cell r="E276" t="str">
            <v>South East</v>
          </cell>
          <cell r="F276" t="str">
            <v>Bracknell Forest</v>
          </cell>
          <cell r="G276" t="str">
            <v>Bracknell</v>
          </cell>
          <cell r="H276" t="str">
            <v>GU47 0QE</v>
          </cell>
          <cell r="I276" t="str">
            <v>Community School</v>
          </cell>
          <cell r="J276" t="str">
            <v>Primary</v>
          </cell>
          <cell r="K276" t="str">
            <v>Does not have a sixth form</v>
          </cell>
          <cell r="L276">
            <v>10002403</v>
          </cell>
          <cell r="M276">
            <v>42284</v>
          </cell>
          <cell r="N276">
            <v>42285</v>
          </cell>
          <cell r="O276" t="str">
            <v>Requires Improvement S5 Reinspection Visit 1</v>
          </cell>
          <cell r="P276" t="str">
            <v>Schools - S5</v>
          </cell>
          <cell r="Q276" t="str">
            <v>NULL</v>
          </cell>
          <cell r="R276">
            <v>2</v>
          </cell>
          <cell r="S276" t="str">
            <v>NULL</v>
          </cell>
          <cell r="T276">
            <v>2</v>
          </cell>
          <cell r="U276">
            <v>2</v>
          </cell>
          <cell r="V276">
            <v>2</v>
          </cell>
          <cell r="W276">
            <v>2</v>
          </cell>
          <cell r="X276" t="str">
            <v>Yes</v>
          </cell>
          <cell r="Y276" t="str">
            <v>NULL</v>
          </cell>
          <cell r="Z276" t="str">
            <v>NULL</v>
          </cell>
          <cell r="AB276">
            <v>263</v>
          </cell>
          <cell r="AD276">
            <v>3</v>
          </cell>
          <cell r="AE276" t="str">
            <v>NULL</v>
          </cell>
          <cell r="AF276">
            <v>3</v>
          </cell>
          <cell r="AG276">
            <v>3</v>
          </cell>
          <cell r="AH276" t="str">
            <v>NULL</v>
          </cell>
          <cell r="AI276">
            <v>3</v>
          </cell>
          <cell r="AJ276" t="str">
            <v>NULL</v>
          </cell>
          <cell r="AK276" t="str">
            <v>NULL</v>
          </cell>
          <cell r="AL276" t="str">
            <v>NULL</v>
          </cell>
        </row>
        <row r="277">
          <cell r="A277">
            <v>109922</v>
          </cell>
          <cell r="B277">
            <v>8672228</v>
          </cell>
          <cell r="C277" t="str">
            <v>Wooden Hill Primary and Nursery School</v>
          </cell>
          <cell r="D277" t="str">
            <v>South East</v>
          </cell>
          <cell r="E277" t="str">
            <v>South East</v>
          </cell>
          <cell r="F277" t="str">
            <v>Bracknell Forest</v>
          </cell>
          <cell r="G277" t="str">
            <v>Bracknell</v>
          </cell>
          <cell r="H277" t="str">
            <v>RG12 8DB</v>
          </cell>
          <cell r="I277" t="str">
            <v>Community School</v>
          </cell>
          <cell r="J277" t="str">
            <v>Primary</v>
          </cell>
          <cell r="K277" t="str">
            <v>Does not have a sixth form</v>
          </cell>
          <cell r="L277">
            <v>10002404</v>
          </cell>
          <cell r="M277">
            <v>42333</v>
          </cell>
          <cell r="N277">
            <v>42334</v>
          </cell>
          <cell r="O277" t="str">
            <v>Requires Improvement S5 Reinspection Visit 1</v>
          </cell>
          <cell r="P277" t="str">
            <v>Schools - S5</v>
          </cell>
          <cell r="Q277" t="str">
            <v>NULL</v>
          </cell>
          <cell r="R277">
            <v>2</v>
          </cell>
          <cell r="S277" t="str">
            <v>NULL</v>
          </cell>
          <cell r="T277">
            <v>2</v>
          </cell>
          <cell r="U277">
            <v>2</v>
          </cell>
          <cell r="V277">
            <v>2</v>
          </cell>
          <cell r="W277">
            <v>2</v>
          </cell>
          <cell r="X277" t="str">
            <v>No</v>
          </cell>
          <cell r="Y277">
            <v>2</v>
          </cell>
          <cell r="Z277" t="str">
            <v>NULL</v>
          </cell>
          <cell r="AB277">
            <v>380</v>
          </cell>
          <cell r="AD277">
            <v>3</v>
          </cell>
          <cell r="AE277" t="str">
            <v>NULL</v>
          </cell>
          <cell r="AF277">
            <v>3</v>
          </cell>
          <cell r="AG277">
            <v>3</v>
          </cell>
          <cell r="AH277" t="str">
            <v>NULL</v>
          </cell>
          <cell r="AI277">
            <v>3</v>
          </cell>
          <cell r="AJ277" t="str">
            <v>NULL</v>
          </cell>
          <cell r="AK277" t="str">
            <v>NULL</v>
          </cell>
          <cell r="AL277" t="str">
            <v>NULL</v>
          </cell>
        </row>
        <row r="278">
          <cell r="A278">
            <v>109923</v>
          </cell>
          <cell r="B278">
            <v>8692231</v>
          </cell>
          <cell r="C278" t="str">
            <v>Parsons Down Junior School</v>
          </cell>
          <cell r="D278" t="str">
            <v>South East</v>
          </cell>
          <cell r="E278" t="str">
            <v>South East</v>
          </cell>
          <cell r="F278" t="str">
            <v>West Berkshire</v>
          </cell>
          <cell r="G278" t="str">
            <v>Newbury</v>
          </cell>
          <cell r="H278" t="str">
            <v>RG19 3SR</v>
          </cell>
          <cell r="I278" t="str">
            <v>Community School</v>
          </cell>
          <cell r="J278" t="str">
            <v>Primary</v>
          </cell>
          <cell r="K278" t="str">
            <v>Does not have a sixth form</v>
          </cell>
          <cell r="L278">
            <v>10005917</v>
          </cell>
          <cell r="M278">
            <v>42298</v>
          </cell>
          <cell r="N278">
            <v>42298</v>
          </cell>
          <cell r="O278" t="str">
            <v>Requires Improvement monitoring Visit 1</v>
          </cell>
          <cell r="P278" t="str">
            <v>Schools - S8</v>
          </cell>
          <cell r="Q278" t="str">
            <v>NULL</v>
          </cell>
          <cell r="R278" t="str">
            <v>NULL</v>
          </cell>
          <cell r="S278" t="str">
            <v>NULL</v>
          </cell>
          <cell r="T278" t="str">
            <v>NULL</v>
          </cell>
          <cell r="U278" t="str">
            <v>NULL</v>
          </cell>
          <cell r="V278" t="str">
            <v>NULL</v>
          </cell>
          <cell r="W278" t="str">
            <v>NULL</v>
          </cell>
          <cell r="X278" t="str">
            <v>NULL</v>
          </cell>
          <cell r="Y278" t="str">
            <v>NULL</v>
          </cell>
          <cell r="Z278" t="str">
            <v>NULL</v>
          </cell>
          <cell r="AB278">
            <v>289</v>
          </cell>
          <cell r="AD278">
            <v>3</v>
          </cell>
          <cell r="AE278" t="str">
            <v>NULL</v>
          </cell>
          <cell r="AF278">
            <v>3</v>
          </cell>
          <cell r="AG278">
            <v>3</v>
          </cell>
          <cell r="AH278" t="str">
            <v>NULL</v>
          </cell>
          <cell r="AI278">
            <v>3</v>
          </cell>
          <cell r="AJ278" t="str">
            <v>NULL</v>
          </cell>
          <cell r="AK278">
            <v>9</v>
          </cell>
          <cell r="AL278">
            <v>9</v>
          </cell>
        </row>
        <row r="279">
          <cell r="A279">
            <v>109926</v>
          </cell>
          <cell r="B279">
            <v>8702234</v>
          </cell>
          <cell r="C279" t="str">
            <v>Micklands Primary School</v>
          </cell>
          <cell r="D279" t="str">
            <v>South East</v>
          </cell>
          <cell r="E279" t="str">
            <v>South East</v>
          </cell>
          <cell r="F279" t="str">
            <v>Reading</v>
          </cell>
          <cell r="G279" t="str">
            <v>Reading East</v>
          </cell>
          <cell r="H279" t="str">
            <v>RG4 6LU</v>
          </cell>
          <cell r="I279" t="str">
            <v>Community School</v>
          </cell>
          <cell r="J279" t="str">
            <v>Primary</v>
          </cell>
          <cell r="K279" t="str">
            <v>Does not have a sixth form</v>
          </cell>
          <cell r="L279">
            <v>10002325</v>
          </cell>
          <cell r="M279">
            <v>42291</v>
          </cell>
          <cell r="N279">
            <v>42292</v>
          </cell>
          <cell r="O279" t="str">
            <v>Requires Improvement S5 Reinspection Visit 1</v>
          </cell>
          <cell r="P279" t="str">
            <v>Schools - S5</v>
          </cell>
          <cell r="Q279" t="str">
            <v>NULL</v>
          </cell>
          <cell r="R279">
            <v>2</v>
          </cell>
          <cell r="S279" t="str">
            <v>NULL</v>
          </cell>
          <cell r="T279">
            <v>2</v>
          </cell>
          <cell r="U279">
            <v>2</v>
          </cell>
          <cell r="V279">
            <v>1</v>
          </cell>
          <cell r="W279">
            <v>2</v>
          </cell>
          <cell r="X279" t="str">
            <v>Yes</v>
          </cell>
          <cell r="Y279">
            <v>2</v>
          </cell>
          <cell r="Z279" t="str">
            <v>NULL</v>
          </cell>
          <cell r="AB279">
            <v>357</v>
          </cell>
          <cell r="AD279">
            <v>3</v>
          </cell>
          <cell r="AE279" t="str">
            <v>NULL</v>
          </cell>
          <cell r="AF279">
            <v>3</v>
          </cell>
          <cell r="AG279">
            <v>3</v>
          </cell>
          <cell r="AH279" t="str">
            <v>NULL</v>
          </cell>
          <cell r="AI279">
            <v>3</v>
          </cell>
          <cell r="AJ279" t="str">
            <v>NULL</v>
          </cell>
          <cell r="AK279" t="str">
            <v>NULL</v>
          </cell>
          <cell r="AL279" t="str">
            <v>NULL</v>
          </cell>
        </row>
        <row r="280">
          <cell r="A280">
            <v>109951</v>
          </cell>
          <cell r="B280">
            <v>8683010</v>
          </cell>
          <cell r="C280" t="str">
            <v>Bisham CofE Primary School</v>
          </cell>
          <cell r="D280" t="str">
            <v>South East</v>
          </cell>
          <cell r="E280" t="str">
            <v>South East</v>
          </cell>
          <cell r="F280" t="str">
            <v>Windsor and Maidenhead</v>
          </cell>
          <cell r="G280" t="str">
            <v>Maidenhead</v>
          </cell>
          <cell r="H280" t="str">
            <v>SL7 1RW</v>
          </cell>
          <cell r="I280" t="str">
            <v>Voluntary Controlled School</v>
          </cell>
          <cell r="J280" t="str">
            <v>Primary</v>
          </cell>
          <cell r="K280" t="str">
            <v>Does not have a sixth form</v>
          </cell>
          <cell r="L280">
            <v>10004035</v>
          </cell>
          <cell r="M280">
            <v>42353</v>
          </cell>
          <cell r="N280">
            <v>42354</v>
          </cell>
          <cell r="O280" t="str">
            <v>Schools into Special Measures Visit 3</v>
          </cell>
          <cell r="P280" t="str">
            <v>Schools - S8</v>
          </cell>
          <cell r="Q280" t="str">
            <v>NULL</v>
          </cell>
          <cell r="R280" t="str">
            <v>NULL</v>
          </cell>
          <cell r="S280" t="str">
            <v>NULL</v>
          </cell>
          <cell r="T280" t="str">
            <v>NULL</v>
          </cell>
          <cell r="U280" t="str">
            <v>NULL</v>
          </cell>
          <cell r="V280" t="str">
            <v>NULL</v>
          </cell>
          <cell r="W280" t="str">
            <v>NULL</v>
          </cell>
          <cell r="X280" t="str">
            <v>NULL</v>
          </cell>
          <cell r="Y280" t="str">
            <v>NULL</v>
          </cell>
          <cell r="Z280" t="str">
            <v>NULL</v>
          </cell>
          <cell r="AB280">
            <v>92</v>
          </cell>
          <cell r="AD280">
            <v>4</v>
          </cell>
          <cell r="AE280" t="str">
            <v>NULL</v>
          </cell>
          <cell r="AF280">
            <v>4</v>
          </cell>
          <cell r="AG280">
            <v>4</v>
          </cell>
          <cell r="AH280" t="str">
            <v>NULL</v>
          </cell>
          <cell r="AI280">
            <v>4</v>
          </cell>
          <cell r="AJ280" t="str">
            <v>NULL</v>
          </cell>
          <cell r="AK280">
            <v>4</v>
          </cell>
          <cell r="AL280">
            <v>9</v>
          </cell>
        </row>
        <row r="281">
          <cell r="A281">
            <v>109961</v>
          </cell>
          <cell r="B281">
            <v>8683022</v>
          </cell>
          <cell r="C281" t="str">
            <v>Holy Trinity CofE Primary School, Cookham</v>
          </cell>
          <cell r="D281" t="str">
            <v>South East</v>
          </cell>
          <cell r="E281" t="str">
            <v>South East</v>
          </cell>
          <cell r="F281" t="str">
            <v>Windsor and Maidenhead</v>
          </cell>
          <cell r="G281" t="str">
            <v>Maidenhead</v>
          </cell>
          <cell r="H281" t="str">
            <v>SL6 9QJ</v>
          </cell>
          <cell r="I281" t="str">
            <v>Voluntary Controlled School</v>
          </cell>
          <cell r="J281" t="str">
            <v>Primary</v>
          </cell>
          <cell r="K281" t="str">
            <v>Does not have a sixth form</v>
          </cell>
          <cell r="L281">
            <v>10002291</v>
          </cell>
          <cell r="M281">
            <v>42284</v>
          </cell>
          <cell r="N281">
            <v>42285</v>
          </cell>
          <cell r="O281" t="str">
            <v>Requires Improvement S5 Reinspection Visit 1</v>
          </cell>
          <cell r="P281" t="str">
            <v>Schools - S5</v>
          </cell>
          <cell r="Q281" t="str">
            <v>NULL</v>
          </cell>
          <cell r="R281">
            <v>1</v>
          </cell>
          <cell r="S281" t="str">
            <v>NULL</v>
          </cell>
          <cell r="T281">
            <v>1</v>
          </cell>
          <cell r="U281">
            <v>1</v>
          </cell>
          <cell r="V281">
            <v>1</v>
          </cell>
          <cell r="W281">
            <v>1</v>
          </cell>
          <cell r="X281" t="str">
            <v>Yes</v>
          </cell>
          <cell r="Y281">
            <v>1</v>
          </cell>
          <cell r="Z281" t="str">
            <v>NULL</v>
          </cell>
          <cell r="AB281">
            <v>216</v>
          </cell>
          <cell r="AD281">
            <v>3</v>
          </cell>
          <cell r="AE281" t="str">
            <v>NULL</v>
          </cell>
          <cell r="AF281">
            <v>3</v>
          </cell>
          <cell r="AG281">
            <v>3</v>
          </cell>
          <cell r="AH281" t="str">
            <v>NULL</v>
          </cell>
          <cell r="AI281">
            <v>3</v>
          </cell>
          <cell r="AJ281" t="str">
            <v>NULL</v>
          </cell>
          <cell r="AK281" t="str">
            <v>NULL</v>
          </cell>
          <cell r="AL281" t="str">
            <v>NULL</v>
          </cell>
        </row>
        <row r="282">
          <cell r="A282">
            <v>109972</v>
          </cell>
          <cell r="B282">
            <v>8723037</v>
          </cell>
          <cell r="C282" t="str">
            <v>St Nicholas Church of England Primary, Hurst</v>
          </cell>
          <cell r="D282" t="str">
            <v>South East</v>
          </cell>
          <cell r="E282" t="str">
            <v>South East</v>
          </cell>
          <cell r="F282" t="str">
            <v>Wokingham</v>
          </cell>
          <cell r="G282" t="str">
            <v>Maidenhead</v>
          </cell>
          <cell r="H282" t="str">
            <v>RG10 0DR</v>
          </cell>
          <cell r="I282" t="str">
            <v>Voluntary Controlled School</v>
          </cell>
          <cell r="J282" t="str">
            <v>Primary</v>
          </cell>
          <cell r="K282" t="str">
            <v>Does not have a sixth form</v>
          </cell>
          <cell r="L282">
            <v>10001515</v>
          </cell>
          <cell r="M282">
            <v>42270</v>
          </cell>
          <cell r="N282">
            <v>42270</v>
          </cell>
          <cell r="O282" t="str">
            <v>Maintained Academy and School Short inspection</v>
          </cell>
          <cell r="P282" t="str">
            <v>Schools - Short inspection</v>
          </cell>
          <cell r="Q282" t="str">
            <v>NULL</v>
          </cell>
          <cell r="R282" t="str">
            <v>NULL</v>
          </cell>
          <cell r="S282" t="str">
            <v>NULL</v>
          </cell>
          <cell r="T282" t="str">
            <v>NULL</v>
          </cell>
          <cell r="U282" t="str">
            <v>NULL</v>
          </cell>
          <cell r="V282" t="str">
            <v>NULL</v>
          </cell>
          <cell r="W282" t="str">
            <v>NULL</v>
          </cell>
          <cell r="X282" t="str">
            <v>Yes</v>
          </cell>
          <cell r="Y282" t="str">
            <v>NULL</v>
          </cell>
          <cell r="Z282" t="str">
            <v>NULL</v>
          </cell>
          <cell r="AB282">
            <v>135</v>
          </cell>
          <cell r="AD282">
            <v>2</v>
          </cell>
          <cell r="AE282" t="str">
            <v>NULL</v>
          </cell>
          <cell r="AF282">
            <v>2</v>
          </cell>
          <cell r="AG282">
            <v>2</v>
          </cell>
          <cell r="AH282" t="str">
            <v>NULL</v>
          </cell>
          <cell r="AI282">
            <v>2</v>
          </cell>
          <cell r="AJ282" t="str">
            <v>NULL</v>
          </cell>
          <cell r="AK282">
            <v>9</v>
          </cell>
          <cell r="AL282" t="str">
            <v>NULL</v>
          </cell>
        </row>
        <row r="283">
          <cell r="A283">
            <v>109998</v>
          </cell>
          <cell r="B283">
            <v>8683075</v>
          </cell>
          <cell r="C283" t="str">
            <v>Eton Porny CofE First School</v>
          </cell>
          <cell r="D283" t="str">
            <v>South East</v>
          </cell>
          <cell r="E283" t="str">
            <v>South East</v>
          </cell>
          <cell r="F283" t="str">
            <v>Windsor and Maidenhead</v>
          </cell>
          <cell r="G283" t="str">
            <v>Windsor</v>
          </cell>
          <cell r="H283" t="str">
            <v>SL4 6AS</v>
          </cell>
          <cell r="I283" t="str">
            <v>Voluntary Controlled School</v>
          </cell>
          <cell r="J283" t="str">
            <v>Primary</v>
          </cell>
          <cell r="K283" t="str">
            <v>Does not have a sixth form</v>
          </cell>
          <cell r="L283">
            <v>10005240</v>
          </cell>
          <cell r="M283">
            <v>42332</v>
          </cell>
          <cell r="N283">
            <v>42333</v>
          </cell>
          <cell r="O283" t="str">
            <v>Schools into Special Measures Visit 5</v>
          </cell>
          <cell r="P283" t="str">
            <v>Schools - S5</v>
          </cell>
          <cell r="Q283" t="str">
            <v>NULL</v>
          </cell>
          <cell r="R283">
            <v>3</v>
          </cell>
          <cell r="S283" t="str">
            <v>NULL</v>
          </cell>
          <cell r="T283">
            <v>3</v>
          </cell>
          <cell r="U283">
            <v>3</v>
          </cell>
          <cell r="V283">
            <v>2</v>
          </cell>
          <cell r="W283">
            <v>3</v>
          </cell>
          <cell r="X283" t="str">
            <v>Yes</v>
          </cell>
          <cell r="Y283">
            <v>3</v>
          </cell>
          <cell r="Z283" t="str">
            <v>NULL</v>
          </cell>
          <cell r="AB283">
            <v>118</v>
          </cell>
          <cell r="AD283">
            <v>4</v>
          </cell>
          <cell r="AE283" t="str">
            <v>NULL</v>
          </cell>
          <cell r="AF283">
            <v>4</v>
          </cell>
          <cell r="AG283">
            <v>4</v>
          </cell>
          <cell r="AH283" t="str">
            <v>NULL</v>
          </cell>
          <cell r="AI283">
            <v>4</v>
          </cell>
          <cell r="AJ283" t="str">
            <v>NULL</v>
          </cell>
          <cell r="AK283" t="str">
            <v>NULL</v>
          </cell>
          <cell r="AL283" t="str">
            <v>NULL</v>
          </cell>
        </row>
        <row r="284">
          <cell r="A284">
            <v>110002</v>
          </cell>
          <cell r="B284">
            <v>8703301</v>
          </cell>
          <cell r="C284" t="str">
            <v>St Mary and All Saints Church of England Voluntary Aided Primary School</v>
          </cell>
          <cell r="D284" t="str">
            <v>South East</v>
          </cell>
          <cell r="E284" t="str">
            <v>South East</v>
          </cell>
          <cell r="F284" t="str">
            <v>Reading</v>
          </cell>
          <cell r="G284" t="str">
            <v>Reading West</v>
          </cell>
          <cell r="H284" t="str">
            <v>RG1 6DU</v>
          </cell>
          <cell r="I284" t="str">
            <v>Voluntary Aided School</v>
          </cell>
          <cell r="J284" t="str">
            <v>Primary</v>
          </cell>
          <cell r="K284" t="str">
            <v>Does not have a sixth form</v>
          </cell>
          <cell r="L284">
            <v>10004036</v>
          </cell>
          <cell r="M284">
            <v>42283</v>
          </cell>
          <cell r="N284">
            <v>42284</v>
          </cell>
          <cell r="O284" t="str">
            <v>Schools into Special Measures Visit 3</v>
          </cell>
          <cell r="P284" t="str">
            <v>Schools - S8</v>
          </cell>
          <cell r="Q284" t="str">
            <v>NULL</v>
          </cell>
          <cell r="R284" t="str">
            <v>NULL</v>
          </cell>
          <cell r="S284" t="str">
            <v>NULL</v>
          </cell>
          <cell r="T284" t="str">
            <v>NULL</v>
          </cell>
          <cell r="U284" t="str">
            <v>NULL</v>
          </cell>
          <cell r="V284" t="str">
            <v>NULL</v>
          </cell>
          <cell r="W284" t="str">
            <v>NULL</v>
          </cell>
          <cell r="X284" t="str">
            <v>NULL</v>
          </cell>
          <cell r="Y284" t="str">
            <v>NULL</v>
          </cell>
          <cell r="Z284" t="str">
            <v>NULL</v>
          </cell>
          <cell r="AB284">
            <v>442</v>
          </cell>
          <cell r="AD284">
            <v>4</v>
          </cell>
          <cell r="AE284" t="str">
            <v>NULL</v>
          </cell>
          <cell r="AF284">
            <v>4</v>
          </cell>
          <cell r="AG284">
            <v>4</v>
          </cell>
          <cell r="AH284" t="str">
            <v>NULL</v>
          </cell>
          <cell r="AI284">
            <v>4</v>
          </cell>
          <cell r="AJ284" t="str">
            <v>NULL</v>
          </cell>
          <cell r="AK284">
            <v>4</v>
          </cell>
          <cell r="AL284">
            <v>9</v>
          </cell>
        </row>
        <row r="285">
          <cell r="A285">
            <v>110003</v>
          </cell>
          <cell r="B285">
            <v>8703302</v>
          </cell>
          <cell r="C285" t="str">
            <v>St Anne's Catholic Primary School</v>
          </cell>
          <cell r="D285" t="str">
            <v>South East</v>
          </cell>
          <cell r="E285" t="str">
            <v>South East</v>
          </cell>
          <cell r="F285" t="str">
            <v>Reading</v>
          </cell>
          <cell r="G285" t="str">
            <v>Reading East</v>
          </cell>
          <cell r="H285" t="str">
            <v>RG4 5AA</v>
          </cell>
          <cell r="I285" t="str">
            <v>Voluntary Aided School</v>
          </cell>
          <cell r="J285" t="str">
            <v>Primary</v>
          </cell>
          <cell r="K285" t="str">
            <v>Does not have a sixth form</v>
          </cell>
          <cell r="L285">
            <v>10001591</v>
          </cell>
          <cell r="M285">
            <v>42313</v>
          </cell>
          <cell r="N285">
            <v>42314</v>
          </cell>
          <cell r="O285" t="str">
            <v>Special Measures S5 ReInspection</v>
          </cell>
          <cell r="P285" t="str">
            <v>Schools - S5</v>
          </cell>
          <cell r="Q285" t="str">
            <v>NULL</v>
          </cell>
          <cell r="R285">
            <v>2</v>
          </cell>
          <cell r="S285" t="str">
            <v>NULL</v>
          </cell>
          <cell r="T285">
            <v>2</v>
          </cell>
          <cell r="U285">
            <v>2</v>
          </cell>
          <cell r="V285">
            <v>2</v>
          </cell>
          <cell r="W285">
            <v>2</v>
          </cell>
          <cell r="X285" t="str">
            <v>Yes</v>
          </cell>
          <cell r="Y285">
            <v>2</v>
          </cell>
          <cell r="Z285" t="str">
            <v>NULL</v>
          </cell>
          <cell r="AB285">
            <v>184</v>
          </cell>
          <cell r="AD285">
            <v>4</v>
          </cell>
          <cell r="AE285" t="str">
            <v>NULL</v>
          </cell>
          <cell r="AF285">
            <v>4</v>
          </cell>
          <cell r="AG285">
            <v>4</v>
          </cell>
          <cell r="AH285" t="str">
            <v>NULL</v>
          </cell>
          <cell r="AI285">
            <v>4</v>
          </cell>
          <cell r="AJ285" t="str">
            <v>NULL</v>
          </cell>
          <cell r="AK285" t="str">
            <v>NULL</v>
          </cell>
          <cell r="AL285" t="str">
            <v>NULL</v>
          </cell>
        </row>
        <row r="286">
          <cell r="A286">
            <v>110041</v>
          </cell>
          <cell r="B286">
            <v>8723368</v>
          </cell>
          <cell r="C286" t="str">
            <v>St Dominic Savio Catholic Primary School</v>
          </cell>
          <cell r="D286" t="str">
            <v>South East</v>
          </cell>
          <cell r="E286" t="str">
            <v>South East</v>
          </cell>
          <cell r="F286" t="str">
            <v>Wokingham</v>
          </cell>
          <cell r="G286" t="str">
            <v>Maidenhead</v>
          </cell>
          <cell r="H286" t="str">
            <v>RG5 3BH</v>
          </cell>
          <cell r="I286" t="str">
            <v>Voluntary Aided School</v>
          </cell>
          <cell r="J286" t="str">
            <v>Primary</v>
          </cell>
          <cell r="K286" t="str">
            <v>Does not have a sixth form</v>
          </cell>
          <cell r="L286">
            <v>10002288</v>
          </cell>
          <cell r="M286">
            <v>42291</v>
          </cell>
          <cell r="N286">
            <v>42292</v>
          </cell>
          <cell r="O286" t="str">
            <v>Requires Improvement S5 Reinspection Visit 1</v>
          </cell>
          <cell r="P286" t="str">
            <v>Schools - S5</v>
          </cell>
          <cell r="Q286" t="str">
            <v>NULL</v>
          </cell>
          <cell r="R286">
            <v>2</v>
          </cell>
          <cell r="S286" t="str">
            <v>NULL</v>
          </cell>
          <cell r="T286">
            <v>2</v>
          </cell>
          <cell r="U286">
            <v>2</v>
          </cell>
          <cell r="V286">
            <v>1</v>
          </cell>
          <cell r="W286">
            <v>1</v>
          </cell>
          <cell r="X286" t="str">
            <v>Yes</v>
          </cell>
          <cell r="Y286">
            <v>2</v>
          </cell>
          <cell r="Z286" t="str">
            <v>NULL</v>
          </cell>
          <cell r="AB286">
            <v>386</v>
          </cell>
          <cell r="AD286">
            <v>3</v>
          </cell>
          <cell r="AE286" t="str">
            <v>NULL</v>
          </cell>
          <cell r="AF286">
            <v>3</v>
          </cell>
          <cell r="AG286">
            <v>3</v>
          </cell>
          <cell r="AH286" t="str">
            <v>NULL</v>
          </cell>
          <cell r="AI286">
            <v>3</v>
          </cell>
          <cell r="AJ286" t="str">
            <v>NULL</v>
          </cell>
          <cell r="AK286" t="str">
            <v>NULL</v>
          </cell>
          <cell r="AL286" t="str">
            <v>NULL</v>
          </cell>
        </row>
        <row r="287">
          <cell r="A287">
            <v>110096</v>
          </cell>
          <cell r="B287">
            <v>8705400</v>
          </cell>
          <cell r="C287" t="str">
            <v>Reading Girls' School</v>
          </cell>
          <cell r="D287" t="str">
            <v>South East</v>
          </cell>
          <cell r="E287" t="str">
            <v>South East</v>
          </cell>
          <cell r="F287" t="str">
            <v>Reading</v>
          </cell>
          <cell r="G287" t="str">
            <v>Reading East</v>
          </cell>
          <cell r="H287" t="str">
            <v>RG2 7PY</v>
          </cell>
          <cell r="I287" t="str">
            <v>Foundation School</v>
          </cell>
          <cell r="J287" t="str">
            <v>Secondary</v>
          </cell>
          <cell r="K287" t="str">
            <v>Has a sixth form</v>
          </cell>
          <cell r="L287">
            <v>10000516</v>
          </cell>
          <cell r="M287">
            <v>42346</v>
          </cell>
          <cell r="N287">
            <v>42347</v>
          </cell>
          <cell r="O287" t="str">
            <v>Maintained Academy and School Short inspection</v>
          </cell>
          <cell r="P287" t="str">
            <v>Schools - S5</v>
          </cell>
          <cell r="Q287" t="str">
            <v>NULL</v>
          </cell>
          <cell r="R287">
            <v>4</v>
          </cell>
          <cell r="S287" t="str">
            <v>SM</v>
          </cell>
          <cell r="T287">
            <v>4</v>
          </cell>
          <cell r="U287">
            <v>4</v>
          </cell>
          <cell r="V287">
            <v>4</v>
          </cell>
          <cell r="W287">
            <v>4</v>
          </cell>
          <cell r="X287" t="str">
            <v>No</v>
          </cell>
          <cell r="Y287" t="str">
            <v>NULL</v>
          </cell>
          <cell r="Z287">
            <v>4</v>
          </cell>
          <cell r="AB287">
            <v>648</v>
          </cell>
          <cell r="AD287">
            <v>2</v>
          </cell>
          <cell r="AE287" t="str">
            <v>NULL</v>
          </cell>
          <cell r="AF287">
            <v>2</v>
          </cell>
          <cell r="AG287">
            <v>2</v>
          </cell>
          <cell r="AH287" t="str">
            <v>NULL</v>
          </cell>
          <cell r="AI287">
            <v>2</v>
          </cell>
          <cell r="AJ287" t="str">
            <v>NULL</v>
          </cell>
          <cell r="AK287">
            <v>9</v>
          </cell>
          <cell r="AL287" t="str">
            <v>NULL</v>
          </cell>
        </row>
        <row r="288">
          <cell r="A288">
            <v>110190</v>
          </cell>
          <cell r="B288">
            <v>8677032</v>
          </cell>
          <cell r="C288" t="str">
            <v>Kennel Lane School</v>
          </cell>
          <cell r="D288" t="str">
            <v>South East</v>
          </cell>
          <cell r="E288" t="str">
            <v>South East</v>
          </cell>
          <cell r="F288" t="str">
            <v>Bracknell Forest</v>
          </cell>
          <cell r="G288" t="str">
            <v>Windsor</v>
          </cell>
          <cell r="H288" t="str">
            <v>RG42 2EX</v>
          </cell>
          <cell r="I288" t="str">
            <v>Community Special School</v>
          </cell>
          <cell r="J288" t="str">
            <v>Not Applicable</v>
          </cell>
          <cell r="K288" t="str">
            <v>Has a sixth form</v>
          </cell>
          <cell r="L288">
            <v>10005229</v>
          </cell>
          <cell r="M288">
            <v>42319</v>
          </cell>
          <cell r="N288">
            <v>42320</v>
          </cell>
          <cell r="O288" t="str">
            <v>Schools into Special Measures Visit 5</v>
          </cell>
          <cell r="P288" t="str">
            <v>Schools - S5</v>
          </cell>
          <cell r="Q288" t="str">
            <v>NULL</v>
          </cell>
          <cell r="R288">
            <v>2</v>
          </cell>
          <cell r="S288" t="str">
            <v>NULL</v>
          </cell>
          <cell r="T288">
            <v>2</v>
          </cell>
          <cell r="U288">
            <v>2</v>
          </cell>
          <cell r="V288">
            <v>1</v>
          </cell>
          <cell r="W288">
            <v>2</v>
          </cell>
          <cell r="X288" t="str">
            <v>Yes</v>
          </cell>
          <cell r="Y288">
            <v>1</v>
          </cell>
          <cell r="Z288">
            <v>2</v>
          </cell>
          <cell r="AB288">
            <v>177</v>
          </cell>
          <cell r="AD288">
            <v>4</v>
          </cell>
          <cell r="AE288" t="str">
            <v>NULL</v>
          </cell>
          <cell r="AF288">
            <v>4</v>
          </cell>
          <cell r="AG288">
            <v>4</v>
          </cell>
          <cell r="AH288" t="str">
            <v>NULL</v>
          </cell>
          <cell r="AI288">
            <v>4</v>
          </cell>
          <cell r="AJ288" t="str">
            <v>NULL</v>
          </cell>
          <cell r="AK288" t="str">
            <v>NULL</v>
          </cell>
          <cell r="AL288" t="str">
            <v>NULL</v>
          </cell>
        </row>
        <row r="289">
          <cell r="A289">
            <v>110309</v>
          </cell>
          <cell r="B289">
            <v>8252213</v>
          </cell>
          <cell r="C289" t="str">
            <v>Elmtree School</v>
          </cell>
          <cell r="D289" t="str">
            <v>South East</v>
          </cell>
          <cell r="E289" t="str">
            <v>South East</v>
          </cell>
          <cell r="F289" t="str">
            <v>Buckinghamshire</v>
          </cell>
          <cell r="G289" t="str">
            <v>Chesham and Amersham</v>
          </cell>
          <cell r="H289" t="str">
            <v>HP5 2PA</v>
          </cell>
          <cell r="I289" t="str">
            <v>Community School</v>
          </cell>
          <cell r="J289" t="str">
            <v>Primary</v>
          </cell>
          <cell r="K289" t="str">
            <v>Does not have a sixth form</v>
          </cell>
          <cell r="L289">
            <v>10005888</v>
          </cell>
          <cell r="M289">
            <v>42298</v>
          </cell>
          <cell r="N289">
            <v>42298</v>
          </cell>
          <cell r="O289" t="str">
            <v>Requires Improvement monitoring Visit 1</v>
          </cell>
          <cell r="P289" t="str">
            <v>Schools - S8</v>
          </cell>
          <cell r="Q289" t="str">
            <v>NULL</v>
          </cell>
          <cell r="R289" t="str">
            <v>NULL</v>
          </cell>
          <cell r="S289" t="str">
            <v>NULL</v>
          </cell>
          <cell r="T289" t="str">
            <v>NULL</v>
          </cell>
          <cell r="U289" t="str">
            <v>NULL</v>
          </cell>
          <cell r="V289" t="str">
            <v>NULL</v>
          </cell>
          <cell r="W289" t="str">
            <v>NULL</v>
          </cell>
          <cell r="X289" t="str">
            <v>NULL</v>
          </cell>
          <cell r="Y289" t="str">
            <v>NULL</v>
          </cell>
          <cell r="Z289" t="str">
            <v>NULL</v>
          </cell>
          <cell r="AB289">
            <v>182</v>
          </cell>
          <cell r="AD289">
            <v>3</v>
          </cell>
          <cell r="AE289" t="str">
            <v>NULL</v>
          </cell>
          <cell r="AF289">
            <v>3</v>
          </cell>
          <cell r="AG289">
            <v>3</v>
          </cell>
          <cell r="AH289" t="str">
            <v>NULL</v>
          </cell>
          <cell r="AI289">
            <v>3</v>
          </cell>
          <cell r="AJ289" t="str">
            <v>NULL</v>
          </cell>
          <cell r="AK289">
            <v>3</v>
          </cell>
          <cell r="AL289">
            <v>9</v>
          </cell>
        </row>
        <row r="290">
          <cell r="A290">
            <v>110313</v>
          </cell>
          <cell r="B290">
            <v>8252219</v>
          </cell>
          <cell r="C290" t="str">
            <v>Thomas Hickman School</v>
          </cell>
          <cell r="D290" t="str">
            <v>South East</v>
          </cell>
          <cell r="E290" t="str">
            <v>South East</v>
          </cell>
          <cell r="F290" t="str">
            <v>Buckinghamshire</v>
          </cell>
          <cell r="G290" t="str">
            <v>Aylesbury</v>
          </cell>
          <cell r="H290" t="str">
            <v>HP19 9HP</v>
          </cell>
          <cell r="I290" t="str">
            <v>Community School</v>
          </cell>
          <cell r="J290" t="str">
            <v>Primary</v>
          </cell>
          <cell r="K290" t="str">
            <v>Does not have a sixth form</v>
          </cell>
          <cell r="L290">
            <v>10001643</v>
          </cell>
          <cell r="M290">
            <v>42284</v>
          </cell>
          <cell r="N290">
            <v>42285</v>
          </cell>
          <cell r="O290" t="str">
            <v>Serious Weaknesses S5 Reinspection</v>
          </cell>
          <cell r="P290" t="str">
            <v>Schools - S5</v>
          </cell>
          <cell r="Q290" t="str">
            <v>NULL</v>
          </cell>
          <cell r="R290">
            <v>2</v>
          </cell>
          <cell r="S290" t="str">
            <v>NULL</v>
          </cell>
          <cell r="T290">
            <v>2</v>
          </cell>
          <cell r="U290">
            <v>2</v>
          </cell>
          <cell r="V290">
            <v>2</v>
          </cell>
          <cell r="W290">
            <v>2</v>
          </cell>
          <cell r="X290" t="str">
            <v>Yes</v>
          </cell>
          <cell r="Y290">
            <v>2</v>
          </cell>
          <cell r="Z290" t="str">
            <v>NULL</v>
          </cell>
          <cell r="AB290">
            <v>422</v>
          </cell>
          <cell r="AD290">
            <v>4</v>
          </cell>
          <cell r="AE290" t="str">
            <v>NULL</v>
          </cell>
          <cell r="AF290">
            <v>4</v>
          </cell>
          <cell r="AG290">
            <v>4</v>
          </cell>
          <cell r="AH290" t="str">
            <v>NULL</v>
          </cell>
          <cell r="AI290">
            <v>3</v>
          </cell>
          <cell r="AJ290" t="str">
            <v>NULL</v>
          </cell>
          <cell r="AK290" t="str">
            <v>NULL</v>
          </cell>
          <cell r="AL290" t="str">
            <v>NULL</v>
          </cell>
        </row>
        <row r="291">
          <cell r="A291">
            <v>110314</v>
          </cell>
          <cell r="B291">
            <v>8252220</v>
          </cell>
          <cell r="C291" t="str">
            <v>Burford School</v>
          </cell>
          <cell r="D291" t="str">
            <v>South East</v>
          </cell>
          <cell r="E291" t="str">
            <v>South East</v>
          </cell>
          <cell r="F291" t="str">
            <v>Buckinghamshire</v>
          </cell>
          <cell r="G291" t="str">
            <v>Wycombe</v>
          </cell>
          <cell r="H291" t="str">
            <v>SL7 3PQ</v>
          </cell>
          <cell r="I291" t="str">
            <v>Community School</v>
          </cell>
          <cell r="J291" t="str">
            <v>Primary</v>
          </cell>
          <cell r="K291" t="str">
            <v>Does not have a sixth form</v>
          </cell>
          <cell r="L291">
            <v>10001112</v>
          </cell>
          <cell r="M291">
            <v>42318</v>
          </cell>
          <cell r="N291">
            <v>42318</v>
          </cell>
          <cell r="O291" t="str">
            <v>Maintained Academy and School Short inspection</v>
          </cell>
          <cell r="P291" t="str">
            <v>Schools - Short inspection</v>
          </cell>
          <cell r="Q291" t="str">
            <v>NULL</v>
          </cell>
          <cell r="R291" t="str">
            <v>NULL</v>
          </cell>
          <cell r="S291" t="str">
            <v>NULL</v>
          </cell>
          <cell r="T291" t="str">
            <v>NULL</v>
          </cell>
          <cell r="U291" t="str">
            <v>NULL</v>
          </cell>
          <cell r="V291" t="str">
            <v>NULL</v>
          </cell>
          <cell r="W291" t="str">
            <v>NULL</v>
          </cell>
          <cell r="X291" t="str">
            <v>Yes</v>
          </cell>
          <cell r="Y291" t="str">
            <v>NULL</v>
          </cell>
          <cell r="Z291" t="str">
            <v>NULL</v>
          </cell>
          <cell r="AB291">
            <v>421</v>
          </cell>
          <cell r="AD291">
            <v>2</v>
          </cell>
          <cell r="AE291" t="str">
            <v>NULL</v>
          </cell>
          <cell r="AF291">
            <v>1</v>
          </cell>
          <cell r="AG291">
            <v>2</v>
          </cell>
          <cell r="AH291" t="str">
            <v>NULL</v>
          </cell>
          <cell r="AI291">
            <v>2</v>
          </cell>
          <cell r="AJ291" t="str">
            <v>NULL</v>
          </cell>
          <cell r="AK291">
            <v>2</v>
          </cell>
          <cell r="AL291">
            <v>9</v>
          </cell>
        </row>
        <row r="292">
          <cell r="A292">
            <v>110367</v>
          </cell>
          <cell r="B292">
            <v>8262305</v>
          </cell>
          <cell r="C292" t="str">
            <v>Greenleys Junior School</v>
          </cell>
          <cell r="D292" t="str">
            <v>South East</v>
          </cell>
          <cell r="E292" t="str">
            <v>South East</v>
          </cell>
          <cell r="F292" t="str">
            <v>Milton Keynes</v>
          </cell>
          <cell r="G292" t="str">
            <v>Milton Keynes North</v>
          </cell>
          <cell r="H292" t="str">
            <v>MK12 5DE</v>
          </cell>
          <cell r="I292" t="str">
            <v>Community School</v>
          </cell>
          <cell r="J292" t="str">
            <v>Primary</v>
          </cell>
          <cell r="K292" t="str">
            <v>Does not have a sixth form</v>
          </cell>
          <cell r="L292">
            <v>10004606</v>
          </cell>
          <cell r="M292">
            <v>42332</v>
          </cell>
          <cell r="N292">
            <v>42333</v>
          </cell>
          <cell r="O292" t="str">
            <v>Requires Improvement S5 Reinspection Visit 1</v>
          </cell>
          <cell r="P292" t="str">
            <v>Schools - S5</v>
          </cell>
          <cell r="Q292" t="str">
            <v>NULL</v>
          </cell>
          <cell r="R292">
            <v>1</v>
          </cell>
          <cell r="S292" t="str">
            <v>NULL</v>
          </cell>
          <cell r="T292">
            <v>1</v>
          </cell>
          <cell r="U292">
            <v>1</v>
          </cell>
          <cell r="V292">
            <v>1</v>
          </cell>
          <cell r="W292">
            <v>1</v>
          </cell>
          <cell r="X292" t="str">
            <v>Yes</v>
          </cell>
          <cell r="Y292" t="str">
            <v>NULL</v>
          </cell>
          <cell r="Z292" t="str">
            <v>NULL</v>
          </cell>
          <cell r="AB292">
            <v>171</v>
          </cell>
          <cell r="AD292">
            <v>3</v>
          </cell>
          <cell r="AE292" t="str">
            <v>NULL</v>
          </cell>
          <cell r="AF292">
            <v>3</v>
          </cell>
          <cell r="AG292">
            <v>3</v>
          </cell>
          <cell r="AH292" t="str">
            <v>NULL</v>
          </cell>
          <cell r="AI292">
            <v>2</v>
          </cell>
          <cell r="AJ292" t="str">
            <v>NULL</v>
          </cell>
          <cell r="AK292" t="str">
            <v>NULL</v>
          </cell>
          <cell r="AL292" t="str">
            <v>NULL</v>
          </cell>
        </row>
        <row r="293">
          <cell r="A293">
            <v>110435</v>
          </cell>
          <cell r="B293">
            <v>8253053</v>
          </cell>
          <cell r="C293" t="str">
            <v>St Mary's Farnham Royal CofE Primary School</v>
          </cell>
          <cell r="D293" t="str">
            <v>South East</v>
          </cell>
          <cell r="E293" t="str">
            <v>South East</v>
          </cell>
          <cell r="F293" t="str">
            <v>Buckinghamshire</v>
          </cell>
          <cell r="G293" t="str">
            <v>Beaconsfield</v>
          </cell>
          <cell r="H293" t="str">
            <v>SL2 3AW</v>
          </cell>
          <cell r="I293" t="str">
            <v>Voluntary Aided School</v>
          </cell>
          <cell r="J293" t="str">
            <v>Primary</v>
          </cell>
          <cell r="K293" t="str">
            <v>Does not have a sixth form</v>
          </cell>
          <cell r="L293">
            <v>10002396</v>
          </cell>
          <cell r="M293">
            <v>42326</v>
          </cell>
          <cell r="N293">
            <v>42327</v>
          </cell>
          <cell r="O293" t="str">
            <v>Requires Improvement S5 Reinspection Visit 1</v>
          </cell>
          <cell r="P293" t="str">
            <v>Schools - S5</v>
          </cell>
          <cell r="Q293" t="str">
            <v>NULL</v>
          </cell>
          <cell r="R293">
            <v>2</v>
          </cell>
          <cell r="S293" t="str">
            <v>NULL</v>
          </cell>
          <cell r="T293">
            <v>2</v>
          </cell>
          <cell r="U293">
            <v>2</v>
          </cell>
          <cell r="V293">
            <v>2</v>
          </cell>
          <cell r="W293">
            <v>2</v>
          </cell>
          <cell r="X293" t="str">
            <v>Yes</v>
          </cell>
          <cell r="Y293">
            <v>2</v>
          </cell>
          <cell r="Z293" t="str">
            <v>NULL</v>
          </cell>
          <cell r="AB293">
            <v>337</v>
          </cell>
          <cell r="AD293">
            <v>3</v>
          </cell>
          <cell r="AE293" t="str">
            <v>NULL</v>
          </cell>
          <cell r="AF293">
            <v>3</v>
          </cell>
          <cell r="AG293">
            <v>3</v>
          </cell>
          <cell r="AH293" t="str">
            <v>NULL</v>
          </cell>
          <cell r="AI293">
            <v>3</v>
          </cell>
          <cell r="AJ293" t="str">
            <v>NULL</v>
          </cell>
          <cell r="AK293" t="str">
            <v>NULL</v>
          </cell>
          <cell r="AL293" t="str">
            <v>NULL</v>
          </cell>
        </row>
        <row r="294">
          <cell r="A294">
            <v>110445</v>
          </cell>
          <cell r="B294">
            <v>8253072</v>
          </cell>
          <cell r="C294" t="str">
            <v>Hawridge and Cholesbury Church of England School</v>
          </cell>
          <cell r="D294" t="str">
            <v>South East</v>
          </cell>
          <cell r="E294" t="str">
            <v>South East</v>
          </cell>
          <cell r="F294" t="str">
            <v>Buckinghamshire</v>
          </cell>
          <cell r="G294" t="str">
            <v>Chesham and Amersham</v>
          </cell>
          <cell r="H294" t="str">
            <v>HP5 2UQ</v>
          </cell>
          <cell r="I294" t="str">
            <v>Voluntary Aided School</v>
          </cell>
          <cell r="J294" t="str">
            <v>Primary</v>
          </cell>
          <cell r="K294" t="str">
            <v>Does not have a sixth form</v>
          </cell>
          <cell r="L294">
            <v>10002397</v>
          </cell>
          <cell r="M294">
            <v>42270</v>
          </cell>
          <cell r="N294">
            <v>42271</v>
          </cell>
          <cell r="O294" t="str">
            <v>Requires Improvement S5 Reinspection Visit 1</v>
          </cell>
          <cell r="P294" t="str">
            <v>Schools - S5</v>
          </cell>
          <cell r="Q294" t="str">
            <v>NULL</v>
          </cell>
          <cell r="R294">
            <v>2</v>
          </cell>
          <cell r="S294" t="str">
            <v>NULL</v>
          </cell>
          <cell r="T294">
            <v>2</v>
          </cell>
          <cell r="U294">
            <v>2</v>
          </cell>
          <cell r="V294">
            <v>1</v>
          </cell>
          <cell r="W294">
            <v>2</v>
          </cell>
          <cell r="X294" t="str">
            <v>Yes</v>
          </cell>
          <cell r="Y294">
            <v>2</v>
          </cell>
          <cell r="Z294" t="str">
            <v>NULL</v>
          </cell>
          <cell r="AB294">
            <v>174</v>
          </cell>
          <cell r="AD294">
            <v>3</v>
          </cell>
          <cell r="AE294" t="str">
            <v>NULL</v>
          </cell>
          <cell r="AF294">
            <v>3</v>
          </cell>
          <cell r="AG294">
            <v>3</v>
          </cell>
          <cell r="AH294" t="str">
            <v>NULL</v>
          </cell>
          <cell r="AI294">
            <v>3</v>
          </cell>
          <cell r="AJ294" t="str">
            <v>NULL</v>
          </cell>
          <cell r="AK294" t="str">
            <v>NULL</v>
          </cell>
          <cell r="AL294" t="str">
            <v>NULL</v>
          </cell>
        </row>
        <row r="295">
          <cell r="A295">
            <v>110448</v>
          </cell>
          <cell r="B295">
            <v>8253100</v>
          </cell>
          <cell r="C295" t="str">
            <v>Oakley Church of England Combined School</v>
          </cell>
          <cell r="D295" t="str">
            <v>South East</v>
          </cell>
          <cell r="E295" t="str">
            <v>South East</v>
          </cell>
          <cell r="F295" t="str">
            <v>Buckinghamshire</v>
          </cell>
          <cell r="G295" t="str">
            <v>Buckingham</v>
          </cell>
          <cell r="H295" t="str">
            <v>HP18 9QY</v>
          </cell>
          <cell r="I295" t="str">
            <v>Voluntary Controlled School</v>
          </cell>
          <cell r="J295" t="str">
            <v>Primary</v>
          </cell>
          <cell r="K295" t="str">
            <v>Does not have a sixth form</v>
          </cell>
          <cell r="L295">
            <v>10004288</v>
          </cell>
          <cell r="M295">
            <v>42353</v>
          </cell>
          <cell r="N295">
            <v>42353</v>
          </cell>
          <cell r="O295" t="str">
            <v>Maintained Academy and School Short inspection</v>
          </cell>
          <cell r="P295" t="str">
            <v>Schools - Short inspection</v>
          </cell>
          <cell r="Q295" t="str">
            <v>NULL</v>
          </cell>
          <cell r="R295" t="str">
            <v>NULL</v>
          </cell>
          <cell r="S295" t="str">
            <v>NULL</v>
          </cell>
          <cell r="T295" t="str">
            <v>NULL</v>
          </cell>
          <cell r="U295" t="str">
            <v>NULL</v>
          </cell>
          <cell r="V295" t="str">
            <v>NULL</v>
          </cell>
          <cell r="W295" t="str">
            <v>NULL</v>
          </cell>
          <cell r="X295" t="str">
            <v>Yes</v>
          </cell>
          <cell r="Y295" t="str">
            <v>NULL</v>
          </cell>
          <cell r="Z295" t="str">
            <v>NULL</v>
          </cell>
          <cell r="AB295">
            <v>74</v>
          </cell>
          <cell r="AD295">
            <v>2</v>
          </cell>
          <cell r="AE295" t="str">
            <v>NULL</v>
          </cell>
          <cell r="AF295">
            <v>2</v>
          </cell>
          <cell r="AG295">
            <v>2</v>
          </cell>
          <cell r="AH295" t="str">
            <v>NULL</v>
          </cell>
          <cell r="AI295">
            <v>2</v>
          </cell>
          <cell r="AJ295" t="str">
            <v>NULL</v>
          </cell>
          <cell r="AK295">
            <v>3</v>
          </cell>
          <cell r="AL295">
            <v>9</v>
          </cell>
        </row>
        <row r="296">
          <cell r="A296">
            <v>110488</v>
          </cell>
          <cell r="B296">
            <v>8254034</v>
          </cell>
          <cell r="C296" t="str">
            <v>The Grange School</v>
          </cell>
          <cell r="D296" t="str">
            <v>South East</v>
          </cell>
          <cell r="E296" t="str">
            <v>South East</v>
          </cell>
          <cell r="F296" t="str">
            <v>Buckinghamshire</v>
          </cell>
          <cell r="G296" t="str">
            <v>Aylesbury</v>
          </cell>
          <cell r="H296" t="str">
            <v>HP21 7NH</v>
          </cell>
          <cell r="I296" t="str">
            <v>Foundation School</v>
          </cell>
          <cell r="J296" t="str">
            <v>Secondary</v>
          </cell>
          <cell r="K296" t="str">
            <v>Has a sixth form</v>
          </cell>
          <cell r="L296">
            <v>10000538</v>
          </cell>
          <cell r="M296">
            <v>42353</v>
          </cell>
          <cell r="N296">
            <v>42354</v>
          </cell>
          <cell r="O296" t="str">
            <v>Maintained Academy and School Short inspection</v>
          </cell>
          <cell r="P296" t="str">
            <v>Schools - S5</v>
          </cell>
          <cell r="Q296" t="str">
            <v>NULL</v>
          </cell>
          <cell r="R296">
            <v>3</v>
          </cell>
          <cell r="S296" t="str">
            <v>NULL</v>
          </cell>
          <cell r="T296">
            <v>3</v>
          </cell>
          <cell r="U296">
            <v>3</v>
          </cell>
          <cell r="V296">
            <v>2</v>
          </cell>
          <cell r="W296">
            <v>2</v>
          </cell>
          <cell r="X296" t="str">
            <v>Yes</v>
          </cell>
          <cell r="Y296" t="str">
            <v>NULL</v>
          </cell>
          <cell r="Z296">
            <v>3</v>
          </cell>
          <cell r="AB296">
            <v>1327</v>
          </cell>
          <cell r="AD296">
            <v>2</v>
          </cell>
          <cell r="AE296" t="str">
            <v>NULL</v>
          </cell>
          <cell r="AF296">
            <v>2</v>
          </cell>
          <cell r="AG296">
            <v>2</v>
          </cell>
          <cell r="AH296" t="str">
            <v>NULL</v>
          </cell>
          <cell r="AI296">
            <v>2</v>
          </cell>
          <cell r="AJ296" t="str">
            <v>NULL</v>
          </cell>
          <cell r="AK296">
            <v>9</v>
          </cell>
          <cell r="AL296">
            <v>2</v>
          </cell>
        </row>
        <row r="297">
          <cell r="A297">
            <v>110497</v>
          </cell>
          <cell r="B297">
            <v>8254067</v>
          </cell>
          <cell r="C297" t="str">
            <v>The Mandeville School</v>
          </cell>
          <cell r="D297" t="str">
            <v>South East</v>
          </cell>
          <cell r="E297" t="str">
            <v>South East</v>
          </cell>
          <cell r="F297" t="str">
            <v>Buckinghamshire</v>
          </cell>
          <cell r="G297" t="str">
            <v>Aylesbury</v>
          </cell>
          <cell r="H297" t="str">
            <v>HP21 8ES</v>
          </cell>
          <cell r="I297" t="str">
            <v>Community School</v>
          </cell>
          <cell r="J297" t="str">
            <v>Secondary</v>
          </cell>
          <cell r="K297" t="str">
            <v>Has a sixth form</v>
          </cell>
          <cell r="L297">
            <v>10005226</v>
          </cell>
          <cell r="M297">
            <v>42269</v>
          </cell>
          <cell r="N297">
            <v>42270</v>
          </cell>
          <cell r="O297" t="str">
            <v>Schools into Special Measures Visit 4</v>
          </cell>
          <cell r="P297" t="str">
            <v>Schools - S8</v>
          </cell>
          <cell r="Q297" t="str">
            <v>NULL</v>
          </cell>
          <cell r="R297" t="str">
            <v>NULL</v>
          </cell>
          <cell r="S297" t="str">
            <v>NULL</v>
          </cell>
          <cell r="T297" t="str">
            <v>NULL</v>
          </cell>
          <cell r="U297" t="str">
            <v>NULL</v>
          </cell>
          <cell r="V297" t="str">
            <v>NULL</v>
          </cell>
          <cell r="W297" t="str">
            <v>NULL</v>
          </cell>
          <cell r="X297" t="str">
            <v>NULL</v>
          </cell>
          <cell r="Y297" t="str">
            <v>NULL</v>
          </cell>
          <cell r="Z297" t="str">
            <v>NULL</v>
          </cell>
          <cell r="AB297">
            <v>940</v>
          </cell>
          <cell r="AD297" t="str">
            <v>NULL</v>
          </cell>
          <cell r="AE297" t="str">
            <v>NULL</v>
          </cell>
          <cell r="AF297" t="str">
            <v>NULL</v>
          </cell>
          <cell r="AG297" t="str">
            <v>NULL</v>
          </cell>
          <cell r="AH297" t="str">
            <v>NULL</v>
          </cell>
          <cell r="AI297" t="str">
            <v>NULL</v>
          </cell>
          <cell r="AJ297" t="str">
            <v>NULL</v>
          </cell>
          <cell r="AK297" t="str">
            <v>NULL</v>
          </cell>
          <cell r="AL297" t="str">
            <v>NULL</v>
          </cell>
        </row>
        <row r="298">
          <cell r="A298">
            <v>110497</v>
          </cell>
          <cell r="B298">
            <v>8254067</v>
          </cell>
          <cell r="C298" t="str">
            <v>The Mandeville School</v>
          </cell>
          <cell r="D298" t="str">
            <v>South East</v>
          </cell>
          <cell r="E298" t="str">
            <v>South East</v>
          </cell>
          <cell r="F298" t="str">
            <v>Buckinghamshire</v>
          </cell>
          <cell r="G298" t="str">
            <v>Aylesbury</v>
          </cell>
          <cell r="H298" t="str">
            <v>HP21 8ES</v>
          </cell>
          <cell r="I298" t="str">
            <v>Community School</v>
          </cell>
          <cell r="J298" t="str">
            <v>Secondary</v>
          </cell>
          <cell r="K298" t="str">
            <v>Has a sixth form</v>
          </cell>
          <cell r="L298">
            <v>10001624</v>
          </cell>
          <cell r="M298">
            <v>42333</v>
          </cell>
          <cell r="N298">
            <v>42334</v>
          </cell>
          <cell r="O298" t="str">
            <v>Special Measures S5 ReInspection</v>
          </cell>
          <cell r="P298" t="str">
            <v>Schools - S5</v>
          </cell>
          <cell r="Q298" t="str">
            <v>NULL</v>
          </cell>
          <cell r="R298">
            <v>3</v>
          </cell>
          <cell r="S298" t="str">
            <v>NULL</v>
          </cell>
          <cell r="T298">
            <v>3</v>
          </cell>
          <cell r="U298">
            <v>3</v>
          </cell>
          <cell r="V298">
            <v>3</v>
          </cell>
          <cell r="W298">
            <v>3</v>
          </cell>
          <cell r="X298" t="str">
            <v>Yes</v>
          </cell>
          <cell r="Y298" t="str">
            <v>NULL</v>
          </cell>
          <cell r="Z298">
            <v>3</v>
          </cell>
          <cell r="AB298">
            <v>940</v>
          </cell>
          <cell r="AD298">
            <v>4</v>
          </cell>
          <cell r="AE298" t="str">
            <v>NULL</v>
          </cell>
          <cell r="AF298">
            <v>4</v>
          </cell>
          <cell r="AG298">
            <v>4</v>
          </cell>
          <cell r="AH298" t="str">
            <v>NULL</v>
          </cell>
          <cell r="AI298">
            <v>4</v>
          </cell>
          <cell r="AJ298" t="str">
            <v>NULL</v>
          </cell>
          <cell r="AK298" t="str">
            <v>NULL</v>
          </cell>
          <cell r="AL298" t="str">
            <v>NULL</v>
          </cell>
        </row>
        <row r="299">
          <cell r="A299">
            <v>110521</v>
          </cell>
          <cell r="B299">
            <v>8255203</v>
          </cell>
          <cell r="C299" t="str">
            <v>Beechview School</v>
          </cell>
          <cell r="D299" t="str">
            <v>South East</v>
          </cell>
          <cell r="E299" t="str">
            <v>South East</v>
          </cell>
          <cell r="F299" t="str">
            <v>Buckinghamshire</v>
          </cell>
          <cell r="G299" t="str">
            <v>Wycombe</v>
          </cell>
          <cell r="H299" t="str">
            <v>HP13 7NT</v>
          </cell>
          <cell r="I299" t="str">
            <v>Foundation School</v>
          </cell>
          <cell r="J299" t="str">
            <v>Primary</v>
          </cell>
          <cell r="K299" t="str">
            <v>Does not have a sixth form</v>
          </cell>
          <cell r="L299">
            <v>10004021</v>
          </cell>
          <cell r="M299">
            <v>42270</v>
          </cell>
          <cell r="N299">
            <v>42271</v>
          </cell>
          <cell r="O299" t="str">
            <v>Schools into Special Measures Visit 2</v>
          </cell>
          <cell r="P299" t="str">
            <v>Schools - S8</v>
          </cell>
          <cell r="Q299" t="str">
            <v>NULL</v>
          </cell>
          <cell r="R299" t="str">
            <v>NULL</v>
          </cell>
          <cell r="S299" t="str">
            <v>NULL</v>
          </cell>
          <cell r="T299" t="str">
            <v>NULL</v>
          </cell>
          <cell r="U299" t="str">
            <v>NULL</v>
          </cell>
          <cell r="V299" t="str">
            <v>NULL</v>
          </cell>
          <cell r="W299" t="str">
            <v>NULL</v>
          </cell>
          <cell r="X299" t="str">
            <v>NULL</v>
          </cell>
          <cell r="Y299" t="str">
            <v>NULL</v>
          </cell>
          <cell r="Z299" t="str">
            <v>NULL</v>
          </cell>
          <cell r="AB299">
            <v>129</v>
          </cell>
          <cell r="AD299">
            <v>4</v>
          </cell>
          <cell r="AE299" t="str">
            <v>NULL</v>
          </cell>
          <cell r="AF299">
            <v>4</v>
          </cell>
          <cell r="AG299">
            <v>4</v>
          </cell>
          <cell r="AH299" t="str">
            <v>NULL</v>
          </cell>
          <cell r="AI299">
            <v>4</v>
          </cell>
          <cell r="AJ299" t="str">
            <v>NULL</v>
          </cell>
          <cell r="AK299">
            <v>9</v>
          </cell>
          <cell r="AL299">
            <v>9</v>
          </cell>
        </row>
        <row r="300">
          <cell r="A300">
            <v>110526</v>
          </cell>
          <cell r="B300">
            <v>8265400</v>
          </cell>
          <cell r="C300" t="str">
            <v>Stantonbury Campus</v>
          </cell>
          <cell r="D300" t="str">
            <v>South East</v>
          </cell>
          <cell r="E300" t="str">
            <v>South East</v>
          </cell>
          <cell r="F300" t="str">
            <v>Milton Keynes</v>
          </cell>
          <cell r="G300" t="str">
            <v>Milton Keynes North</v>
          </cell>
          <cell r="H300" t="str">
            <v>MK14 6BN</v>
          </cell>
          <cell r="I300" t="str">
            <v>Foundation School</v>
          </cell>
          <cell r="J300" t="str">
            <v>Secondary</v>
          </cell>
          <cell r="K300" t="str">
            <v>Has a sixth form</v>
          </cell>
          <cell r="L300">
            <v>10005922</v>
          </cell>
          <cell r="M300">
            <v>42290</v>
          </cell>
          <cell r="N300">
            <v>42290</v>
          </cell>
          <cell r="O300" t="str">
            <v>Requires Improvement monitoring Visit 1</v>
          </cell>
          <cell r="P300" t="str">
            <v>Schools - S8</v>
          </cell>
          <cell r="Q300" t="str">
            <v>NULL</v>
          </cell>
          <cell r="R300" t="str">
            <v>NULL</v>
          </cell>
          <cell r="S300" t="str">
            <v>NULL</v>
          </cell>
          <cell r="T300" t="str">
            <v>NULL</v>
          </cell>
          <cell r="U300" t="str">
            <v>NULL</v>
          </cell>
          <cell r="V300" t="str">
            <v>NULL</v>
          </cell>
          <cell r="W300" t="str">
            <v>NULL</v>
          </cell>
          <cell r="X300" t="str">
            <v>NULL</v>
          </cell>
          <cell r="Y300" t="str">
            <v>NULL</v>
          </cell>
          <cell r="Z300" t="str">
            <v>NULL</v>
          </cell>
          <cell r="AB300">
            <v>1999</v>
          </cell>
          <cell r="AD300">
            <v>3</v>
          </cell>
          <cell r="AE300" t="str">
            <v>NULL</v>
          </cell>
          <cell r="AF300">
            <v>3</v>
          </cell>
          <cell r="AG300">
            <v>3</v>
          </cell>
          <cell r="AH300" t="str">
            <v>NULL</v>
          </cell>
          <cell r="AI300">
            <v>3</v>
          </cell>
          <cell r="AJ300" t="str">
            <v>NULL</v>
          </cell>
          <cell r="AK300">
            <v>9</v>
          </cell>
          <cell r="AL300">
            <v>2</v>
          </cell>
        </row>
        <row r="301">
          <cell r="A301">
            <v>110532</v>
          </cell>
          <cell r="B301">
            <v>8265406</v>
          </cell>
          <cell r="C301" t="str">
            <v>The Radcliffe School</v>
          </cell>
          <cell r="D301" t="str">
            <v>South East</v>
          </cell>
          <cell r="E301" t="str">
            <v>South East</v>
          </cell>
          <cell r="F301" t="str">
            <v>Milton Keynes</v>
          </cell>
          <cell r="G301" t="str">
            <v>Milton Keynes North</v>
          </cell>
          <cell r="H301" t="str">
            <v>MK12 5BT</v>
          </cell>
          <cell r="I301" t="str">
            <v>Foundation School</v>
          </cell>
          <cell r="J301" t="str">
            <v>Secondary</v>
          </cell>
          <cell r="K301" t="str">
            <v>Has a sixth form</v>
          </cell>
          <cell r="L301">
            <v>10000535</v>
          </cell>
          <cell r="M301">
            <v>42311</v>
          </cell>
          <cell r="N301">
            <v>42312</v>
          </cell>
          <cell r="O301" t="str">
            <v>Maintained Academy and School Short inspection</v>
          </cell>
          <cell r="P301" t="str">
            <v>Schools - S5</v>
          </cell>
          <cell r="Q301" t="str">
            <v>NULL</v>
          </cell>
          <cell r="R301">
            <v>3</v>
          </cell>
          <cell r="S301" t="str">
            <v>NULL</v>
          </cell>
          <cell r="T301">
            <v>3</v>
          </cell>
          <cell r="U301">
            <v>3</v>
          </cell>
          <cell r="V301">
            <v>2</v>
          </cell>
          <cell r="W301">
            <v>2</v>
          </cell>
          <cell r="X301" t="str">
            <v>Yes</v>
          </cell>
          <cell r="Y301" t="str">
            <v>NULL</v>
          </cell>
          <cell r="Z301">
            <v>2</v>
          </cell>
          <cell r="AB301">
            <v>1173</v>
          </cell>
          <cell r="AD301">
            <v>2</v>
          </cell>
          <cell r="AE301" t="str">
            <v>NULL</v>
          </cell>
          <cell r="AF301">
            <v>2</v>
          </cell>
          <cell r="AG301">
            <v>2</v>
          </cell>
          <cell r="AH301" t="str">
            <v>NULL</v>
          </cell>
          <cell r="AI301">
            <v>1</v>
          </cell>
          <cell r="AJ301" t="str">
            <v>NULL</v>
          </cell>
          <cell r="AK301">
            <v>9</v>
          </cell>
          <cell r="AL301">
            <v>2</v>
          </cell>
        </row>
        <row r="302">
          <cell r="A302">
            <v>110595</v>
          </cell>
          <cell r="B302">
            <v>8731003</v>
          </cell>
          <cell r="C302" t="str">
            <v>Histon Early Years Centre</v>
          </cell>
          <cell r="D302" t="str">
            <v>East of England</v>
          </cell>
          <cell r="E302" t="str">
            <v>East of England</v>
          </cell>
          <cell r="F302" t="str">
            <v>Cambridgeshire</v>
          </cell>
          <cell r="G302" t="str">
            <v>South East Cambridgeshire</v>
          </cell>
          <cell r="H302" t="str">
            <v>CB24 9LL</v>
          </cell>
          <cell r="I302" t="str">
            <v>LA Nursery School</v>
          </cell>
          <cell r="J302" t="str">
            <v>Nursery</v>
          </cell>
          <cell r="K302" t="str">
            <v>Not applicable</v>
          </cell>
          <cell r="L302">
            <v>10001471</v>
          </cell>
          <cell r="M302">
            <v>42291</v>
          </cell>
          <cell r="N302">
            <v>42292</v>
          </cell>
          <cell r="O302" t="str">
            <v>Maintained Academy and School Short inspection</v>
          </cell>
          <cell r="P302" t="str">
            <v>Schools - S5</v>
          </cell>
          <cell r="Q302" t="str">
            <v>NULL</v>
          </cell>
          <cell r="R302">
            <v>2</v>
          </cell>
          <cell r="S302" t="str">
            <v>NULL</v>
          </cell>
          <cell r="T302">
            <v>2</v>
          </cell>
          <cell r="U302">
            <v>2</v>
          </cell>
          <cell r="V302">
            <v>1</v>
          </cell>
          <cell r="W302">
            <v>2</v>
          </cell>
          <cell r="X302" t="str">
            <v>Yes</v>
          </cell>
          <cell r="Y302" t="str">
            <v>NULL</v>
          </cell>
          <cell r="Z302" t="str">
            <v>NULL</v>
          </cell>
          <cell r="AB302">
            <v>80</v>
          </cell>
          <cell r="AD302">
            <v>1</v>
          </cell>
          <cell r="AE302" t="str">
            <v>NULL</v>
          </cell>
          <cell r="AF302">
            <v>1</v>
          </cell>
          <cell r="AG302">
            <v>1</v>
          </cell>
          <cell r="AH302" t="str">
            <v>NULL</v>
          </cell>
          <cell r="AI302">
            <v>1</v>
          </cell>
          <cell r="AJ302" t="str">
            <v>NULL</v>
          </cell>
          <cell r="AK302" t="str">
            <v>NULL</v>
          </cell>
          <cell r="AL302" t="str">
            <v>NULL</v>
          </cell>
        </row>
        <row r="303">
          <cell r="A303">
            <v>110607</v>
          </cell>
          <cell r="B303">
            <v>8732011</v>
          </cell>
          <cell r="C303" t="str">
            <v>Fowlmere Primary School</v>
          </cell>
          <cell r="D303" t="str">
            <v>East of England</v>
          </cell>
          <cell r="E303" t="str">
            <v>East of England</v>
          </cell>
          <cell r="F303" t="str">
            <v>Cambridgeshire</v>
          </cell>
          <cell r="G303" t="str">
            <v>South Cambridgeshire</v>
          </cell>
          <cell r="H303" t="str">
            <v>SG8 7SL</v>
          </cell>
          <cell r="I303" t="str">
            <v>Community School</v>
          </cell>
          <cell r="J303" t="str">
            <v>Primary</v>
          </cell>
          <cell r="K303" t="str">
            <v>Does not have a sixth form</v>
          </cell>
          <cell r="L303">
            <v>10001562</v>
          </cell>
          <cell r="M303">
            <v>42326</v>
          </cell>
          <cell r="N303">
            <v>42327</v>
          </cell>
          <cell r="O303" t="str">
            <v>Maintained Academy and School Short inspection</v>
          </cell>
          <cell r="P303" t="str">
            <v>Schools - S5</v>
          </cell>
          <cell r="Q303" t="str">
            <v>NULL</v>
          </cell>
          <cell r="R303">
            <v>3</v>
          </cell>
          <cell r="S303" t="str">
            <v>NULL</v>
          </cell>
          <cell r="T303">
            <v>3</v>
          </cell>
          <cell r="U303">
            <v>3</v>
          </cell>
          <cell r="V303">
            <v>3</v>
          </cell>
          <cell r="W303">
            <v>3</v>
          </cell>
          <cell r="X303" t="str">
            <v>Yes</v>
          </cell>
          <cell r="Y303">
            <v>3</v>
          </cell>
          <cell r="Z303" t="str">
            <v>NULL</v>
          </cell>
          <cell r="AB303">
            <v>100</v>
          </cell>
          <cell r="AD303">
            <v>2</v>
          </cell>
          <cell r="AE303" t="str">
            <v>NULL</v>
          </cell>
          <cell r="AF303">
            <v>2</v>
          </cell>
          <cell r="AG303">
            <v>2</v>
          </cell>
          <cell r="AH303" t="str">
            <v>NULL</v>
          </cell>
          <cell r="AI303">
            <v>2</v>
          </cell>
          <cell r="AJ303" t="str">
            <v>NULL</v>
          </cell>
          <cell r="AK303">
            <v>2</v>
          </cell>
          <cell r="AL303">
            <v>9</v>
          </cell>
        </row>
        <row r="304">
          <cell r="A304">
            <v>110622</v>
          </cell>
          <cell r="B304">
            <v>8732054</v>
          </cell>
          <cell r="C304" t="str">
            <v>Willingham Primary School</v>
          </cell>
          <cell r="D304" t="str">
            <v>East of England</v>
          </cell>
          <cell r="E304" t="str">
            <v>East of England</v>
          </cell>
          <cell r="F304" t="str">
            <v>Cambridgeshire</v>
          </cell>
          <cell r="G304" t="str">
            <v>South East Cambridgeshire</v>
          </cell>
          <cell r="H304" t="str">
            <v>CB24 5LE</v>
          </cell>
          <cell r="I304" t="str">
            <v>Community School</v>
          </cell>
          <cell r="J304" t="str">
            <v>Primary</v>
          </cell>
          <cell r="K304" t="str">
            <v>Does not have a sixth form</v>
          </cell>
          <cell r="L304">
            <v>10005718</v>
          </cell>
          <cell r="M304">
            <v>42340</v>
          </cell>
          <cell r="N304">
            <v>42341</v>
          </cell>
          <cell r="O304" t="str">
            <v>Maintained Academy and School Short inspection</v>
          </cell>
          <cell r="P304" t="str">
            <v>Schools - S5</v>
          </cell>
          <cell r="Q304" t="str">
            <v>NULL</v>
          </cell>
          <cell r="R304">
            <v>3</v>
          </cell>
          <cell r="S304" t="str">
            <v>NULL</v>
          </cell>
          <cell r="T304">
            <v>3</v>
          </cell>
          <cell r="U304">
            <v>3</v>
          </cell>
          <cell r="V304">
            <v>3</v>
          </cell>
          <cell r="W304">
            <v>3</v>
          </cell>
          <cell r="X304" t="str">
            <v>Yes</v>
          </cell>
          <cell r="Y304">
            <v>3</v>
          </cell>
          <cell r="Z304" t="str">
            <v>NULL</v>
          </cell>
          <cell r="AB304">
            <v>347</v>
          </cell>
          <cell r="AD304">
            <v>2</v>
          </cell>
          <cell r="AE304" t="str">
            <v>NULL</v>
          </cell>
          <cell r="AF304">
            <v>2</v>
          </cell>
          <cell r="AG304">
            <v>2</v>
          </cell>
          <cell r="AH304" t="str">
            <v>NULL</v>
          </cell>
          <cell r="AI304">
            <v>2</v>
          </cell>
          <cell r="AJ304" t="str">
            <v>NULL</v>
          </cell>
          <cell r="AK304">
            <v>2</v>
          </cell>
          <cell r="AL304" t="str">
            <v>NULL</v>
          </cell>
        </row>
        <row r="305">
          <cell r="A305">
            <v>110626</v>
          </cell>
          <cell r="B305">
            <v>8732059</v>
          </cell>
          <cell r="C305" t="str">
            <v>Meridian Primary School</v>
          </cell>
          <cell r="D305" t="str">
            <v>East of England</v>
          </cell>
          <cell r="E305" t="str">
            <v>East of England</v>
          </cell>
          <cell r="F305" t="str">
            <v>Cambridgeshire</v>
          </cell>
          <cell r="G305" t="str">
            <v>South Cambridgeshire</v>
          </cell>
          <cell r="H305" t="str">
            <v>CB23 7DD</v>
          </cell>
          <cell r="I305" t="str">
            <v>Community School</v>
          </cell>
          <cell r="J305" t="str">
            <v>Primary</v>
          </cell>
          <cell r="K305" t="str">
            <v>Does not have a sixth form</v>
          </cell>
          <cell r="L305">
            <v>10001030</v>
          </cell>
          <cell r="M305">
            <v>42346</v>
          </cell>
          <cell r="N305">
            <v>42347</v>
          </cell>
          <cell r="O305" t="str">
            <v>Maintained Academy and School Short inspection</v>
          </cell>
          <cell r="P305" t="str">
            <v>Schools - S5</v>
          </cell>
          <cell r="Q305" t="str">
            <v>NULL</v>
          </cell>
          <cell r="R305">
            <v>3</v>
          </cell>
          <cell r="S305" t="str">
            <v>NULL</v>
          </cell>
          <cell r="T305">
            <v>3</v>
          </cell>
          <cell r="U305">
            <v>3</v>
          </cell>
          <cell r="V305">
            <v>2</v>
          </cell>
          <cell r="W305">
            <v>3</v>
          </cell>
          <cell r="X305" t="str">
            <v>Yes</v>
          </cell>
          <cell r="Y305">
            <v>3</v>
          </cell>
          <cell r="Z305" t="str">
            <v>NULL</v>
          </cell>
          <cell r="AB305">
            <v>213</v>
          </cell>
          <cell r="AD305">
            <v>2</v>
          </cell>
          <cell r="AE305" t="str">
            <v>NULL</v>
          </cell>
          <cell r="AF305">
            <v>2</v>
          </cell>
          <cell r="AG305">
            <v>2</v>
          </cell>
          <cell r="AH305" t="str">
            <v>NULL</v>
          </cell>
          <cell r="AI305">
            <v>2</v>
          </cell>
          <cell r="AJ305" t="str">
            <v>NULL</v>
          </cell>
          <cell r="AK305">
            <v>2</v>
          </cell>
          <cell r="AL305">
            <v>9</v>
          </cell>
        </row>
        <row r="306">
          <cell r="A306">
            <v>110638</v>
          </cell>
          <cell r="B306">
            <v>8732075</v>
          </cell>
          <cell r="C306" t="str">
            <v>Manea Community Primary School</v>
          </cell>
          <cell r="D306" t="str">
            <v>East of England</v>
          </cell>
          <cell r="E306" t="str">
            <v>East of England</v>
          </cell>
          <cell r="F306" t="str">
            <v>Cambridgeshire</v>
          </cell>
          <cell r="G306" t="str">
            <v>North East Cambridgeshire</v>
          </cell>
          <cell r="H306" t="str">
            <v>PE15 0HA</v>
          </cell>
          <cell r="I306" t="str">
            <v>Community School</v>
          </cell>
          <cell r="J306" t="str">
            <v>Primary</v>
          </cell>
          <cell r="K306" t="str">
            <v>Does not have a sixth form</v>
          </cell>
          <cell r="L306">
            <v>10001956</v>
          </cell>
          <cell r="M306">
            <v>42283</v>
          </cell>
          <cell r="N306">
            <v>42284</v>
          </cell>
          <cell r="O306" t="str">
            <v>Requires Improvement S5 Reinspection Visit 1</v>
          </cell>
          <cell r="P306" t="str">
            <v>Schools - S5</v>
          </cell>
          <cell r="Q306" t="str">
            <v>NULL</v>
          </cell>
          <cell r="R306">
            <v>2</v>
          </cell>
          <cell r="S306" t="str">
            <v>NULL</v>
          </cell>
          <cell r="T306">
            <v>2</v>
          </cell>
          <cell r="U306">
            <v>2</v>
          </cell>
          <cell r="V306">
            <v>2</v>
          </cell>
          <cell r="W306">
            <v>2</v>
          </cell>
          <cell r="X306" t="str">
            <v>Yes</v>
          </cell>
          <cell r="Y306">
            <v>1</v>
          </cell>
          <cell r="Z306" t="str">
            <v>NULL</v>
          </cell>
          <cell r="AB306">
            <v>163</v>
          </cell>
          <cell r="AD306">
            <v>3</v>
          </cell>
          <cell r="AE306" t="str">
            <v>NULL</v>
          </cell>
          <cell r="AF306">
            <v>3</v>
          </cell>
          <cell r="AG306">
            <v>3</v>
          </cell>
          <cell r="AH306" t="str">
            <v>NULL</v>
          </cell>
          <cell r="AI306">
            <v>2</v>
          </cell>
          <cell r="AJ306" t="str">
            <v>NULL</v>
          </cell>
          <cell r="AK306" t="str">
            <v>NULL</v>
          </cell>
          <cell r="AL306" t="str">
            <v>NULL</v>
          </cell>
        </row>
        <row r="307">
          <cell r="A307">
            <v>110665</v>
          </cell>
          <cell r="B307">
            <v>8732119</v>
          </cell>
          <cell r="C307" t="str">
            <v>Colville Primary School</v>
          </cell>
          <cell r="D307" t="str">
            <v>East of England</v>
          </cell>
          <cell r="E307" t="str">
            <v>East of England</v>
          </cell>
          <cell r="F307" t="str">
            <v>Cambridgeshire</v>
          </cell>
          <cell r="G307" t="str">
            <v>Cambridge</v>
          </cell>
          <cell r="H307" t="str">
            <v>CB1 9EJ</v>
          </cell>
          <cell r="I307" t="str">
            <v>Community School</v>
          </cell>
          <cell r="J307" t="str">
            <v>Primary</v>
          </cell>
          <cell r="K307" t="str">
            <v>Does not have a sixth form</v>
          </cell>
          <cell r="L307">
            <v>10001946</v>
          </cell>
          <cell r="M307">
            <v>42297</v>
          </cell>
          <cell r="N307">
            <v>42298</v>
          </cell>
          <cell r="O307" t="str">
            <v>Requires Improvement S5 Reinspection Visit 1</v>
          </cell>
          <cell r="P307" t="str">
            <v>Schools - S5</v>
          </cell>
          <cell r="Q307" t="str">
            <v>NULL</v>
          </cell>
          <cell r="R307">
            <v>2</v>
          </cell>
          <cell r="S307" t="str">
            <v>NULL</v>
          </cell>
          <cell r="T307">
            <v>2</v>
          </cell>
          <cell r="U307">
            <v>2</v>
          </cell>
          <cell r="V307">
            <v>1</v>
          </cell>
          <cell r="W307">
            <v>2</v>
          </cell>
          <cell r="X307" t="str">
            <v>Yes</v>
          </cell>
          <cell r="Y307">
            <v>2</v>
          </cell>
          <cell r="Z307" t="str">
            <v>NULL</v>
          </cell>
          <cell r="AB307">
            <v>319</v>
          </cell>
          <cell r="AD307">
            <v>3</v>
          </cell>
          <cell r="AE307" t="str">
            <v>NULL</v>
          </cell>
          <cell r="AF307">
            <v>3</v>
          </cell>
          <cell r="AG307">
            <v>3</v>
          </cell>
          <cell r="AH307" t="str">
            <v>NULL</v>
          </cell>
          <cell r="AI307">
            <v>3</v>
          </cell>
          <cell r="AJ307" t="str">
            <v>NULL</v>
          </cell>
          <cell r="AK307" t="str">
            <v>NULL</v>
          </cell>
          <cell r="AL307" t="str">
            <v>NULL</v>
          </cell>
        </row>
        <row r="308">
          <cell r="A308">
            <v>110714</v>
          </cell>
          <cell r="B308">
            <v>8732255</v>
          </cell>
          <cell r="C308" t="str">
            <v>Sawtry Infants' School</v>
          </cell>
          <cell r="D308" t="str">
            <v>East of England</v>
          </cell>
          <cell r="E308" t="str">
            <v>East of England</v>
          </cell>
          <cell r="F308" t="str">
            <v>Cambridgeshire</v>
          </cell>
          <cell r="G308" t="str">
            <v>North West Cambridgeshire</v>
          </cell>
          <cell r="H308" t="str">
            <v>PE28 5SH</v>
          </cell>
          <cell r="I308" t="str">
            <v>Community School</v>
          </cell>
          <cell r="J308" t="str">
            <v>Primary</v>
          </cell>
          <cell r="K308" t="str">
            <v>Does not have a sixth form</v>
          </cell>
          <cell r="L308">
            <v>10001365</v>
          </cell>
          <cell r="M308">
            <v>42353</v>
          </cell>
          <cell r="N308">
            <v>42353</v>
          </cell>
          <cell r="O308" t="str">
            <v>Maintained Academy and School Short inspection</v>
          </cell>
          <cell r="P308" t="str">
            <v>Schools - Short inspection</v>
          </cell>
          <cell r="Q308" t="str">
            <v>NULL</v>
          </cell>
          <cell r="R308" t="str">
            <v>NULL</v>
          </cell>
          <cell r="S308" t="str">
            <v>NULL</v>
          </cell>
          <cell r="T308" t="str">
            <v>NULL</v>
          </cell>
          <cell r="U308" t="str">
            <v>NULL</v>
          </cell>
          <cell r="V308" t="str">
            <v>NULL</v>
          </cell>
          <cell r="W308" t="str">
            <v>NULL</v>
          </cell>
          <cell r="X308" t="str">
            <v>Yes</v>
          </cell>
          <cell r="Y308" t="str">
            <v>NULL</v>
          </cell>
          <cell r="Z308" t="str">
            <v>NULL</v>
          </cell>
          <cell r="AB308">
            <v>176</v>
          </cell>
          <cell r="AD308">
            <v>2</v>
          </cell>
          <cell r="AE308" t="str">
            <v>NULL</v>
          </cell>
          <cell r="AF308">
            <v>2</v>
          </cell>
          <cell r="AG308">
            <v>2</v>
          </cell>
          <cell r="AH308" t="str">
            <v>NULL</v>
          </cell>
          <cell r="AI308">
            <v>2</v>
          </cell>
          <cell r="AJ308" t="str">
            <v>NULL</v>
          </cell>
          <cell r="AK308">
            <v>2</v>
          </cell>
          <cell r="AL308">
            <v>9</v>
          </cell>
        </row>
        <row r="309">
          <cell r="A309">
            <v>110715</v>
          </cell>
          <cell r="B309">
            <v>8732256</v>
          </cell>
          <cell r="C309" t="str">
            <v>Warboys Community Primary School</v>
          </cell>
          <cell r="D309" t="str">
            <v>East of England</v>
          </cell>
          <cell r="E309" t="str">
            <v>East of England</v>
          </cell>
          <cell r="F309" t="str">
            <v>Cambridgeshire</v>
          </cell>
          <cell r="G309" t="str">
            <v>North West Cambridgeshire</v>
          </cell>
          <cell r="H309" t="str">
            <v>PE28 2RX</v>
          </cell>
          <cell r="I309" t="str">
            <v>Community School</v>
          </cell>
          <cell r="J309" t="str">
            <v>Primary</v>
          </cell>
          <cell r="K309" t="str">
            <v>Does not have a sixth form</v>
          </cell>
          <cell r="L309">
            <v>10001947</v>
          </cell>
          <cell r="M309">
            <v>42332</v>
          </cell>
          <cell r="N309">
            <v>42333</v>
          </cell>
          <cell r="O309" t="str">
            <v>Requires Improvement S5 Reinspection Visit 1</v>
          </cell>
          <cell r="P309" t="str">
            <v>Schools - S5</v>
          </cell>
          <cell r="Q309" t="str">
            <v>NULL</v>
          </cell>
          <cell r="R309">
            <v>3</v>
          </cell>
          <cell r="S309" t="str">
            <v>NULL</v>
          </cell>
          <cell r="T309">
            <v>3</v>
          </cell>
          <cell r="U309">
            <v>3</v>
          </cell>
          <cell r="V309">
            <v>3</v>
          </cell>
          <cell r="W309">
            <v>3</v>
          </cell>
          <cell r="X309" t="str">
            <v>Yes</v>
          </cell>
          <cell r="Y309">
            <v>2</v>
          </cell>
          <cell r="Z309" t="str">
            <v>NULL</v>
          </cell>
          <cell r="AB309">
            <v>279</v>
          </cell>
          <cell r="AD309">
            <v>3</v>
          </cell>
          <cell r="AE309" t="str">
            <v>NULL</v>
          </cell>
          <cell r="AF309">
            <v>3</v>
          </cell>
          <cell r="AG309">
            <v>3</v>
          </cell>
          <cell r="AH309" t="str">
            <v>NULL</v>
          </cell>
          <cell r="AI309">
            <v>3</v>
          </cell>
          <cell r="AJ309" t="str">
            <v>NULL</v>
          </cell>
          <cell r="AK309" t="str">
            <v>NULL</v>
          </cell>
          <cell r="AL309" t="str">
            <v>NULL</v>
          </cell>
        </row>
        <row r="310">
          <cell r="A310">
            <v>110719</v>
          </cell>
          <cell r="B310">
            <v>8742264</v>
          </cell>
          <cell r="C310" t="str">
            <v>Dogsthorpe Infant School</v>
          </cell>
          <cell r="D310" t="str">
            <v>East of England</v>
          </cell>
          <cell r="E310" t="str">
            <v>East of England</v>
          </cell>
          <cell r="F310" t="str">
            <v>Peterborough</v>
          </cell>
          <cell r="G310" t="str">
            <v>Peterborough</v>
          </cell>
          <cell r="H310" t="str">
            <v>PE1 4LH</v>
          </cell>
          <cell r="I310" t="str">
            <v>Community School</v>
          </cell>
          <cell r="J310" t="str">
            <v>Primary</v>
          </cell>
          <cell r="K310" t="str">
            <v>Does not have a sixth form</v>
          </cell>
          <cell r="L310">
            <v>10005849</v>
          </cell>
          <cell r="M310">
            <v>42268</v>
          </cell>
          <cell r="N310">
            <v>42268</v>
          </cell>
          <cell r="O310" t="str">
            <v>Requires Improvement monitoring Visit 2</v>
          </cell>
          <cell r="P310" t="str">
            <v>Schools - S8</v>
          </cell>
          <cell r="Q310" t="str">
            <v>NULL</v>
          </cell>
          <cell r="R310" t="str">
            <v>NULL</v>
          </cell>
          <cell r="S310" t="str">
            <v>NULL</v>
          </cell>
          <cell r="T310" t="str">
            <v>NULL</v>
          </cell>
          <cell r="U310" t="str">
            <v>NULL</v>
          </cell>
          <cell r="V310" t="str">
            <v>NULL</v>
          </cell>
          <cell r="W310" t="str">
            <v>NULL</v>
          </cell>
          <cell r="X310" t="str">
            <v>NULL</v>
          </cell>
          <cell r="Y310" t="str">
            <v>NULL</v>
          </cell>
          <cell r="Z310" t="str">
            <v>NULL</v>
          </cell>
          <cell r="AB310">
            <v>267</v>
          </cell>
          <cell r="AD310">
            <v>3</v>
          </cell>
          <cell r="AE310" t="str">
            <v>NULL</v>
          </cell>
          <cell r="AF310">
            <v>3</v>
          </cell>
          <cell r="AG310">
            <v>3</v>
          </cell>
          <cell r="AH310" t="str">
            <v>NULL</v>
          </cell>
          <cell r="AI310">
            <v>3</v>
          </cell>
          <cell r="AJ310" t="str">
            <v>NULL</v>
          </cell>
          <cell r="AK310" t="str">
            <v>NULL</v>
          </cell>
          <cell r="AL310" t="str">
            <v>NULL</v>
          </cell>
        </row>
        <row r="311">
          <cell r="A311">
            <v>110790</v>
          </cell>
          <cell r="B311">
            <v>8733018</v>
          </cell>
          <cell r="C311" t="str">
            <v>Guilden Morden CofE Primary School</v>
          </cell>
          <cell r="D311" t="str">
            <v>East of England</v>
          </cell>
          <cell r="E311" t="str">
            <v>East of England</v>
          </cell>
          <cell r="F311" t="str">
            <v>Cambridgeshire</v>
          </cell>
          <cell r="G311" t="str">
            <v>South Cambridgeshire</v>
          </cell>
          <cell r="H311" t="str">
            <v>SG8 0JZ</v>
          </cell>
          <cell r="I311" t="str">
            <v>Voluntary Controlled School</v>
          </cell>
          <cell r="J311" t="str">
            <v>Primary</v>
          </cell>
          <cell r="K311" t="str">
            <v>Does not have a sixth form</v>
          </cell>
          <cell r="L311">
            <v>10001025</v>
          </cell>
          <cell r="M311">
            <v>42269</v>
          </cell>
          <cell r="N311">
            <v>42270</v>
          </cell>
          <cell r="O311" t="str">
            <v>Maintained Academy and School Short inspection</v>
          </cell>
          <cell r="P311" t="str">
            <v>Schools - S5</v>
          </cell>
          <cell r="Q311" t="str">
            <v>NULL</v>
          </cell>
          <cell r="R311">
            <v>4</v>
          </cell>
          <cell r="S311" t="str">
            <v>SM</v>
          </cell>
          <cell r="T311">
            <v>3</v>
          </cell>
          <cell r="U311">
            <v>3</v>
          </cell>
          <cell r="V311">
            <v>3</v>
          </cell>
          <cell r="W311">
            <v>4</v>
          </cell>
          <cell r="X311" t="str">
            <v>No</v>
          </cell>
          <cell r="Y311">
            <v>3</v>
          </cell>
          <cell r="Z311" t="str">
            <v>NULL</v>
          </cell>
          <cell r="AB311">
            <v>72</v>
          </cell>
          <cell r="AD311">
            <v>2</v>
          </cell>
          <cell r="AE311" t="str">
            <v>NULL</v>
          </cell>
          <cell r="AF311">
            <v>2</v>
          </cell>
          <cell r="AG311">
            <v>2</v>
          </cell>
          <cell r="AH311" t="str">
            <v>NULL</v>
          </cell>
          <cell r="AI311">
            <v>2</v>
          </cell>
          <cell r="AJ311" t="str">
            <v>NULL</v>
          </cell>
          <cell r="AK311">
            <v>2</v>
          </cell>
          <cell r="AL311">
            <v>9</v>
          </cell>
        </row>
        <row r="312">
          <cell r="A312">
            <v>110809</v>
          </cell>
          <cell r="B312">
            <v>8733061</v>
          </cell>
          <cell r="C312" t="str">
            <v>Alconbury CofE Primary School</v>
          </cell>
          <cell r="D312" t="str">
            <v>East of England</v>
          </cell>
          <cell r="E312" t="str">
            <v>East of England</v>
          </cell>
          <cell r="F312" t="str">
            <v>Cambridgeshire</v>
          </cell>
          <cell r="G312" t="str">
            <v>Huntingdon</v>
          </cell>
          <cell r="H312" t="str">
            <v>PE28 4EQ</v>
          </cell>
          <cell r="I312" t="str">
            <v>Voluntary Controlled School</v>
          </cell>
          <cell r="J312" t="str">
            <v>Primary</v>
          </cell>
          <cell r="K312" t="str">
            <v>Does not have a sixth form</v>
          </cell>
          <cell r="L312">
            <v>10001046</v>
          </cell>
          <cell r="M312">
            <v>42339</v>
          </cell>
          <cell r="N312">
            <v>42339</v>
          </cell>
          <cell r="O312" t="str">
            <v>Maintained Academy and School Short inspection</v>
          </cell>
          <cell r="P312" t="str">
            <v>Schools - Short inspection</v>
          </cell>
          <cell r="Q312" t="str">
            <v>NULL</v>
          </cell>
          <cell r="R312" t="str">
            <v>NULL</v>
          </cell>
          <cell r="S312" t="str">
            <v>NULL</v>
          </cell>
          <cell r="T312" t="str">
            <v>NULL</v>
          </cell>
          <cell r="U312" t="str">
            <v>NULL</v>
          </cell>
          <cell r="V312" t="str">
            <v>NULL</v>
          </cell>
          <cell r="W312" t="str">
            <v>NULL</v>
          </cell>
          <cell r="X312" t="str">
            <v>Yes</v>
          </cell>
          <cell r="Y312" t="str">
            <v>NULL</v>
          </cell>
          <cell r="Z312" t="str">
            <v>NULL</v>
          </cell>
          <cell r="AB312">
            <v>180</v>
          </cell>
          <cell r="AD312">
            <v>2</v>
          </cell>
          <cell r="AE312" t="str">
            <v>NULL</v>
          </cell>
          <cell r="AF312">
            <v>2</v>
          </cell>
          <cell r="AG312">
            <v>2</v>
          </cell>
          <cell r="AH312" t="str">
            <v>NULL</v>
          </cell>
          <cell r="AI312">
            <v>2</v>
          </cell>
          <cell r="AJ312" t="str">
            <v>NULL</v>
          </cell>
          <cell r="AK312">
            <v>2</v>
          </cell>
          <cell r="AL312">
            <v>9</v>
          </cell>
        </row>
        <row r="313">
          <cell r="A313">
            <v>110811</v>
          </cell>
          <cell r="B313">
            <v>8733064</v>
          </cell>
          <cell r="C313" t="str">
            <v>Farcet CofE (C) Primary School</v>
          </cell>
          <cell r="D313" t="str">
            <v>East of England</v>
          </cell>
          <cell r="E313" t="str">
            <v>East of England</v>
          </cell>
          <cell r="F313" t="str">
            <v>Cambridgeshire</v>
          </cell>
          <cell r="G313" t="str">
            <v>North West Cambridgeshire</v>
          </cell>
          <cell r="H313" t="str">
            <v>PE7 3AR</v>
          </cell>
          <cell r="I313" t="str">
            <v>Voluntary Controlled School</v>
          </cell>
          <cell r="J313" t="str">
            <v>Primary</v>
          </cell>
          <cell r="K313" t="str">
            <v>Does not have a sixth form</v>
          </cell>
          <cell r="L313">
            <v>10001958</v>
          </cell>
          <cell r="M313">
            <v>42270</v>
          </cell>
          <cell r="N313">
            <v>42271</v>
          </cell>
          <cell r="O313" t="str">
            <v>Requires Improvement S5 Reinspection Visit 1</v>
          </cell>
          <cell r="P313" t="str">
            <v>Schools - S5</v>
          </cell>
          <cell r="Q313" t="str">
            <v>NULL</v>
          </cell>
          <cell r="R313">
            <v>3</v>
          </cell>
          <cell r="S313" t="str">
            <v>NULL</v>
          </cell>
          <cell r="T313">
            <v>3</v>
          </cell>
          <cell r="U313">
            <v>3</v>
          </cell>
          <cell r="V313">
            <v>2</v>
          </cell>
          <cell r="W313">
            <v>3</v>
          </cell>
          <cell r="X313" t="str">
            <v>Yes</v>
          </cell>
          <cell r="Y313">
            <v>2</v>
          </cell>
          <cell r="Z313" t="str">
            <v>NULL</v>
          </cell>
          <cell r="AB313">
            <v>131</v>
          </cell>
          <cell r="AD313">
            <v>3</v>
          </cell>
          <cell r="AE313" t="str">
            <v>NULL</v>
          </cell>
          <cell r="AF313">
            <v>3</v>
          </cell>
          <cell r="AG313">
            <v>3</v>
          </cell>
          <cell r="AH313" t="str">
            <v>NULL</v>
          </cell>
          <cell r="AI313">
            <v>3</v>
          </cell>
          <cell r="AJ313" t="str">
            <v>NULL</v>
          </cell>
          <cell r="AK313" t="str">
            <v>NULL</v>
          </cell>
          <cell r="AL313" t="str">
            <v>NULL</v>
          </cell>
        </row>
        <row r="314">
          <cell r="A314">
            <v>110813</v>
          </cell>
          <cell r="B314">
            <v>8733066</v>
          </cell>
          <cell r="C314" t="str">
            <v>Great Gidding CofE Primary School</v>
          </cell>
          <cell r="D314" t="str">
            <v>East of England</v>
          </cell>
          <cell r="E314" t="str">
            <v>East of England</v>
          </cell>
          <cell r="F314" t="str">
            <v>Cambridgeshire</v>
          </cell>
          <cell r="G314" t="str">
            <v>North West Cambridgeshire</v>
          </cell>
          <cell r="H314" t="str">
            <v>PE28 5NX</v>
          </cell>
          <cell r="I314" t="str">
            <v>Voluntary Controlled School</v>
          </cell>
          <cell r="J314" t="str">
            <v>Primary</v>
          </cell>
          <cell r="K314" t="str">
            <v>Does not have a sixth form</v>
          </cell>
          <cell r="L314">
            <v>10005665</v>
          </cell>
          <cell r="M314">
            <v>42269</v>
          </cell>
          <cell r="N314">
            <v>42270</v>
          </cell>
          <cell r="O314" t="str">
            <v>Maintained Academy and School Short inspection</v>
          </cell>
          <cell r="P314" t="str">
            <v>Schools - S5</v>
          </cell>
          <cell r="Q314" t="str">
            <v>NULL</v>
          </cell>
          <cell r="R314">
            <v>3</v>
          </cell>
          <cell r="S314" t="str">
            <v>NULL</v>
          </cell>
          <cell r="T314">
            <v>3</v>
          </cell>
          <cell r="U314">
            <v>3</v>
          </cell>
          <cell r="V314">
            <v>2</v>
          </cell>
          <cell r="W314">
            <v>3</v>
          </cell>
          <cell r="X314" t="str">
            <v>Yes</v>
          </cell>
          <cell r="Y314">
            <v>4</v>
          </cell>
          <cell r="Z314" t="str">
            <v>NULL</v>
          </cell>
          <cell r="AB314">
            <v>73</v>
          </cell>
          <cell r="AD314">
            <v>2</v>
          </cell>
          <cell r="AE314" t="str">
            <v>NULL</v>
          </cell>
          <cell r="AF314">
            <v>2</v>
          </cell>
          <cell r="AG314">
            <v>2</v>
          </cell>
          <cell r="AH314" t="str">
            <v>NULL</v>
          </cell>
          <cell r="AI314">
            <v>2</v>
          </cell>
          <cell r="AJ314" t="str">
            <v>NULL</v>
          </cell>
          <cell r="AK314">
            <v>8</v>
          </cell>
          <cell r="AL314" t="str">
            <v>NULL</v>
          </cell>
        </row>
        <row r="315">
          <cell r="A315">
            <v>110827</v>
          </cell>
          <cell r="B315">
            <v>8733081</v>
          </cell>
          <cell r="C315" t="str">
            <v>Brington CofE Primary School</v>
          </cell>
          <cell r="D315" t="str">
            <v>East of England</v>
          </cell>
          <cell r="E315" t="str">
            <v>East of England</v>
          </cell>
          <cell r="F315" t="str">
            <v>Cambridgeshire</v>
          </cell>
          <cell r="G315" t="str">
            <v>North West Cambridgeshire</v>
          </cell>
          <cell r="H315" t="str">
            <v>PE28 5AE</v>
          </cell>
          <cell r="I315" t="str">
            <v>Voluntary Controlled School</v>
          </cell>
          <cell r="J315" t="str">
            <v>Primary</v>
          </cell>
          <cell r="K315" t="str">
            <v>Does not have a sixth form</v>
          </cell>
          <cell r="L315">
            <v>10005666</v>
          </cell>
          <cell r="M315">
            <v>42269</v>
          </cell>
          <cell r="N315">
            <v>42270</v>
          </cell>
          <cell r="O315" t="str">
            <v>Maintained Academy and School Short inspection</v>
          </cell>
          <cell r="P315" t="str">
            <v>Schools - S5</v>
          </cell>
          <cell r="Q315" t="str">
            <v>NULL</v>
          </cell>
          <cell r="R315">
            <v>3</v>
          </cell>
          <cell r="S315" t="str">
            <v>NULL</v>
          </cell>
          <cell r="T315">
            <v>3</v>
          </cell>
          <cell r="U315">
            <v>3</v>
          </cell>
          <cell r="V315">
            <v>2</v>
          </cell>
          <cell r="W315">
            <v>2</v>
          </cell>
          <cell r="X315" t="str">
            <v>Yes</v>
          </cell>
          <cell r="Y315">
            <v>3</v>
          </cell>
          <cell r="Z315" t="str">
            <v>NULL</v>
          </cell>
          <cell r="AB315">
            <v>98</v>
          </cell>
          <cell r="AD315">
            <v>2</v>
          </cell>
          <cell r="AE315" t="str">
            <v>NULL</v>
          </cell>
          <cell r="AF315">
            <v>2</v>
          </cell>
          <cell r="AG315">
            <v>2</v>
          </cell>
          <cell r="AH315" t="str">
            <v>NULL</v>
          </cell>
          <cell r="AI315">
            <v>2</v>
          </cell>
          <cell r="AJ315" t="str">
            <v>NULL</v>
          </cell>
          <cell r="AK315">
            <v>8</v>
          </cell>
          <cell r="AL315" t="str">
            <v>NULL</v>
          </cell>
        </row>
        <row r="316">
          <cell r="A316">
            <v>110839</v>
          </cell>
          <cell r="B316">
            <v>8733356</v>
          </cell>
          <cell r="C316" t="str">
            <v>St Pauls CofE VA Primary School</v>
          </cell>
          <cell r="D316" t="str">
            <v>East of England</v>
          </cell>
          <cell r="E316" t="str">
            <v>East of England</v>
          </cell>
          <cell r="F316" t="str">
            <v>Cambridgeshire</v>
          </cell>
          <cell r="G316" t="str">
            <v>Cambridge</v>
          </cell>
          <cell r="H316" t="str">
            <v>CB2 1HJ</v>
          </cell>
          <cell r="I316" t="str">
            <v>Voluntary Aided School</v>
          </cell>
          <cell r="J316" t="str">
            <v>Primary</v>
          </cell>
          <cell r="K316" t="str">
            <v>Does not have a sixth form</v>
          </cell>
          <cell r="L316">
            <v>10005667</v>
          </cell>
          <cell r="M316">
            <v>42353</v>
          </cell>
          <cell r="N316">
            <v>42354</v>
          </cell>
          <cell r="O316" t="str">
            <v>Maintained Academy and School Short inspection</v>
          </cell>
          <cell r="P316" t="str">
            <v>Schools - S5</v>
          </cell>
          <cell r="Q316" t="str">
            <v>NULL</v>
          </cell>
          <cell r="R316">
            <v>3</v>
          </cell>
          <cell r="S316" t="str">
            <v>NULL</v>
          </cell>
          <cell r="T316">
            <v>3</v>
          </cell>
          <cell r="U316">
            <v>3</v>
          </cell>
          <cell r="V316">
            <v>2</v>
          </cell>
          <cell r="W316">
            <v>3</v>
          </cell>
          <cell r="X316" t="str">
            <v>Yes</v>
          </cell>
          <cell r="Y316">
            <v>3</v>
          </cell>
          <cell r="Z316" t="str">
            <v>NULL</v>
          </cell>
          <cell r="AB316">
            <v>202</v>
          </cell>
          <cell r="AD316">
            <v>2</v>
          </cell>
          <cell r="AE316" t="str">
            <v>NULL</v>
          </cell>
          <cell r="AF316">
            <v>2</v>
          </cell>
          <cell r="AG316">
            <v>2</v>
          </cell>
          <cell r="AH316" t="str">
            <v>NULL</v>
          </cell>
          <cell r="AI316">
            <v>2</v>
          </cell>
          <cell r="AJ316" t="str">
            <v>NULL</v>
          </cell>
          <cell r="AK316">
            <v>8</v>
          </cell>
          <cell r="AL316" t="str">
            <v>NULL</v>
          </cell>
        </row>
        <row r="317">
          <cell r="A317">
            <v>110843</v>
          </cell>
          <cell r="B317">
            <v>8733363</v>
          </cell>
          <cell r="C317" t="str">
            <v>Wisbech St Mary CofE Aided Primary School</v>
          </cell>
          <cell r="D317" t="str">
            <v>East of England</v>
          </cell>
          <cell r="E317" t="str">
            <v>East of England</v>
          </cell>
          <cell r="F317" t="str">
            <v>Cambridgeshire</v>
          </cell>
          <cell r="G317" t="str">
            <v>North East Cambridgeshire</v>
          </cell>
          <cell r="H317" t="str">
            <v>PE13 4RJ</v>
          </cell>
          <cell r="I317" t="str">
            <v>Voluntary Aided School</v>
          </cell>
          <cell r="J317" t="str">
            <v>Primary</v>
          </cell>
          <cell r="K317" t="str">
            <v>Does not have a sixth form</v>
          </cell>
          <cell r="L317">
            <v>10005668</v>
          </cell>
          <cell r="M317">
            <v>42326</v>
          </cell>
          <cell r="N317">
            <v>42327</v>
          </cell>
          <cell r="O317" t="str">
            <v>Maintained Academy and School Short inspection</v>
          </cell>
          <cell r="P317" t="str">
            <v>Schools - S5</v>
          </cell>
          <cell r="Q317" t="str">
            <v>NULL</v>
          </cell>
          <cell r="R317">
            <v>4</v>
          </cell>
          <cell r="S317" t="str">
            <v>SWK</v>
          </cell>
          <cell r="T317">
            <v>4</v>
          </cell>
          <cell r="U317">
            <v>3</v>
          </cell>
          <cell r="V317">
            <v>3</v>
          </cell>
          <cell r="W317">
            <v>3</v>
          </cell>
          <cell r="X317" t="str">
            <v>Yes</v>
          </cell>
          <cell r="Y317">
            <v>2</v>
          </cell>
          <cell r="Z317" t="str">
            <v>NULL</v>
          </cell>
          <cell r="AB317">
            <v>163</v>
          </cell>
          <cell r="AD317">
            <v>2</v>
          </cell>
          <cell r="AE317" t="str">
            <v>NULL</v>
          </cell>
          <cell r="AF317">
            <v>2</v>
          </cell>
          <cell r="AG317">
            <v>2</v>
          </cell>
          <cell r="AH317" t="str">
            <v>NULL</v>
          </cell>
          <cell r="AI317">
            <v>2</v>
          </cell>
          <cell r="AJ317" t="str">
            <v>NULL</v>
          </cell>
          <cell r="AK317">
            <v>8</v>
          </cell>
          <cell r="AL317" t="str">
            <v>NULL</v>
          </cell>
        </row>
        <row r="318">
          <cell r="A318">
            <v>110873</v>
          </cell>
          <cell r="B318">
            <v>8734061</v>
          </cell>
          <cell r="C318" t="str">
            <v>The Netherhall School</v>
          </cell>
          <cell r="D318" t="str">
            <v>East of England</v>
          </cell>
          <cell r="E318" t="str">
            <v>East of England</v>
          </cell>
          <cell r="F318" t="str">
            <v>Cambridgeshire</v>
          </cell>
          <cell r="G318" t="str">
            <v>South Cambridgeshire</v>
          </cell>
          <cell r="H318" t="str">
            <v>CB1 8NN</v>
          </cell>
          <cell r="I318" t="str">
            <v>Foundation School</v>
          </cell>
          <cell r="J318" t="str">
            <v>Secondary</v>
          </cell>
          <cell r="K318" t="str">
            <v>Has a sixth form</v>
          </cell>
          <cell r="L318">
            <v>10008867</v>
          </cell>
          <cell r="M318">
            <v>42339</v>
          </cell>
          <cell r="N318">
            <v>42339</v>
          </cell>
          <cell r="O318" t="str">
            <v>Requires Improvement monitoring Visit 2</v>
          </cell>
          <cell r="P318" t="str">
            <v>Schools - S8</v>
          </cell>
          <cell r="Q318" t="str">
            <v>NULL</v>
          </cell>
          <cell r="R318" t="str">
            <v>NULL</v>
          </cell>
          <cell r="S318" t="str">
            <v>NULL</v>
          </cell>
          <cell r="T318" t="str">
            <v>NULL</v>
          </cell>
          <cell r="U318" t="str">
            <v>NULL</v>
          </cell>
          <cell r="V318" t="str">
            <v>NULL</v>
          </cell>
          <cell r="W318" t="str">
            <v>NULL</v>
          </cell>
          <cell r="X318" t="str">
            <v>NULL</v>
          </cell>
          <cell r="Y318" t="str">
            <v>NULL</v>
          </cell>
          <cell r="Z318" t="str">
            <v>NULL</v>
          </cell>
          <cell r="AB318">
            <v>1078</v>
          </cell>
          <cell r="AD318">
            <v>3</v>
          </cell>
          <cell r="AE318" t="str">
            <v>NULL</v>
          </cell>
          <cell r="AF318">
            <v>3</v>
          </cell>
          <cell r="AG318">
            <v>3</v>
          </cell>
          <cell r="AH318" t="str">
            <v>NULL</v>
          </cell>
          <cell r="AI318">
            <v>3</v>
          </cell>
          <cell r="AJ318" t="str">
            <v>NULL</v>
          </cell>
          <cell r="AK318" t="str">
            <v>NULL</v>
          </cell>
          <cell r="AL318" t="str">
            <v>NULL</v>
          </cell>
        </row>
        <row r="319">
          <cell r="A319">
            <v>110949</v>
          </cell>
          <cell r="B319">
            <v>8737021</v>
          </cell>
          <cell r="C319" t="str">
            <v>Meadowgate School</v>
          </cell>
          <cell r="D319" t="str">
            <v>East of England</v>
          </cell>
          <cell r="E319" t="str">
            <v>East of England</v>
          </cell>
          <cell r="F319" t="str">
            <v>Cambridgeshire</v>
          </cell>
          <cell r="G319" t="str">
            <v>North East Cambridgeshire</v>
          </cell>
          <cell r="H319" t="str">
            <v>PE13 2JH</v>
          </cell>
          <cell r="I319" t="str">
            <v>Community Special School</v>
          </cell>
          <cell r="J319" t="str">
            <v>Not Applicable</v>
          </cell>
          <cell r="K319" t="str">
            <v>Has a sixth form</v>
          </cell>
          <cell r="L319">
            <v>10001249</v>
          </cell>
          <cell r="M319">
            <v>42311</v>
          </cell>
          <cell r="N319">
            <v>42311</v>
          </cell>
          <cell r="O319" t="str">
            <v>Maintained Academy and School Short inspection</v>
          </cell>
          <cell r="P319" t="str">
            <v>Schools - Short inspection</v>
          </cell>
          <cell r="Q319" t="str">
            <v>NULL</v>
          </cell>
          <cell r="R319" t="str">
            <v>NULL</v>
          </cell>
          <cell r="S319" t="str">
            <v>NULL</v>
          </cell>
          <cell r="T319" t="str">
            <v>NULL</v>
          </cell>
          <cell r="U319" t="str">
            <v>NULL</v>
          </cell>
          <cell r="V319" t="str">
            <v>NULL</v>
          </cell>
          <cell r="W319" t="str">
            <v>NULL</v>
          </cell>
          <cell r="X319" t="str">
            <v>Yes</v>
          </cell>
          <cell r="Y319" t="str">
            <v>NULL</v>
          </cell>
          <cell r="Z319" t="str">
            <v>NULL</v>
          </cell>
          <cell r="AB319">
            <v>155</v>
          </cell>
          <cell r="AD319">
            <v>1</v>
          </cell>
          <cell r="AE319" t="str">
            <v>NULL</v>
          </cell>
          <cell r="AF319">
            <v>1</v>
          </cell>
          <cell r="AG319">
            <v>1</v>
          </cell>
          <cell r="AH319" t="str">
            <v>NULL</v>
          </cell>
          <cell r="AI319">
            <v>1</v>
          </cell>
          <cell r="AJ319" t="str">
            <v>NULL</v>
          </cell>
          <cell r="AK319">
            <v>1</v>
          </cell>
          <cell r="AL319">
            <v>1</v>
          </cell>
        </row>
        <row r="320">
          <cell r="A320">
            <v>110973</v>
          </cell>
          <cell r="B320">
            <v>8772016</v>
          </cell>
          <cell r="C320" t="str">
            <v>Meadowside Community Primary and Nursery School</v>
          </cell>
          <cell r="D320" t="str">
            <v>North West</v>
          </cell>
          <cell r="E320" t="str">
            <v>North West</v>
          </cell>
          <cell r="F320" t="str">
            <v>Warrington</v>
          </cell>
          <cell r="G320" t="str">
            <v>Warrington North</v>
          </cell>
          <cell r="H320" t="str">
            <v>WA2 9PH</v>
          </cell>
          <cell r="I320" t="str">
            <v>Community School</v>
          </cell>
          <cell r="J320" t="str">
            <v>Primary</v>
          </cell>
          <cell r="K320" t="str">
            <v>Does not have a sixth form</v>
          </cell>
          <cell r="L320">
            <v>10002191</v>
          </cell>
          <cell r="M320">
            <v>42311</v>
          </cell>
          <cell r="N320">
            <v>42312</v>
          </cell>
          <cell r="O320" t="str">
            <v>Requires Improvement S5 Reinspection Visit 1</v>
          </cell>
          <cell r="P320" t="str">
            <v>Schools - S5</v>
          </cell>
          <cell r="Q320" t="str">
            <v>NULL</v>
          </cell>
          <cell r="R320">
            <v>2</v>
          </cell>
          <cell r="S320" t="str">
            <v>NULL</v>
          </cell>
          <cell r="T320">
            <v>2</v>
          </cell>
          <cell r="U320">
            <v>2</v>
          </cell>
          <cell r="V320">
            <v>2</v>
          </cell>
          <cell r="W320">
            <v>2</v>
          </cell>
          <cell r="X320" t="str">
            <v>Yes</v>
          </cell>
          <cell r="Y320">
            <v>2</v>
          </cell>
          <cell r="Z320" t="str">
            <v>NULL</v>
          </cell>
          <cell r="AB320">
            <v>256</v>
          </cell>
          <cell r="AD320">
            <v>3</v>
          </cell>
          <cell r="AE320" t="str">
            <v>NULL</v>
          </cell>
          <cell r="AF320">
            <v>3</v>
          </cell>
          <cell r="AG320">
            <v>3</v>
          </cell>
          <cell r="AH320" t="str">
            <v>NULL</v>
          </cell>
          <cell r="AI320">
            <v>3</v>
          </cell>
          <cell r="AJ320" t="str">
            <v>NULL</v>
          </cell>
          <cell r="AK320" t="str">
            <v>NULL</v>
          </cell>
          <cell r="AL320" t="str">
            <v>NULL</v>
          </cell>
        </row>
        <row r="321">
          <cell r="A321">
            <v>111078</v>
          </cell>
          <cell r="B321">
            <v>8952225</v>
          </cell>
          <cell r="C321" t="str">
            <v>Wrenbury Primary School</v>
          </cell>
          <cell r="D321" t="str">
            <v>North West</v>
          </cell>
          <cell r="E321" t="str">
            <v>North West</v>
          </cell>
          <cell r="F321" t="str">
            <v>Cheshire East</v>
          </cell>
          <cell r="G321" t="str">
            <v>Eddisbury</v>
          </cell>
          <cell r="H321" t="str">
            <v>CW5 8EN</v>
          </cell>
          <cell r="I321" t="str">
            <v>Community School</v>
          </cell>
          <cell r="J321" t="str">
            <v>Primary</v>
          </cell>
          <cell r="K321" t="str">
            <v>Does not have a sixth form</v>
          </cell>
          <cell r="L321">
            <v>10003347</v>
          </cell>
          <cell r="M321">
            <v>42353</v>
          </cell>
          <cell r="N321">
            <v>42354</v>
          </cell>
          <cell r="O321" t="str">
            <v>Maintained Academy and School Short inspection</v>
          </cell>
          <cell r="P321" t="str">
            <v>Schools - S5</v>
          </cell>
          <cell r="Q321" t="str">
            <v>NULL</v>
          </cell>
          <cell r="R321">
            <v>3</v>
          </cell>
          <cell r="S321" t="str">
            <v>NULL</v>
          </cell>
          <cell r="T321">
            <v>3</v>
          </cell>
          <cell r="U321">
            <v>3</v>
          </cell>
          <cell r="V321">
            <v>2</v>
          </cell>
          <cell r="W321">
            <v>3</v>
          </cell>
          <cell r="X321" t="str">
            <v>Yes</v>
          </cell>
          <cell r="Y321">
            <v>3</v>
          </cell>
          <cell r="Z321" t="str">
            <v>NULL</v>
          </cell>
          <cell r="AB321">
            <v>127</v>
          </cell>
          <cell r="AD321">
            <v>2</v>
          </cell>
          <cell r="AE321" t="str">
            <v>NULL</v>
          </cell>
          <cell r="AF321">
            <v>2</v>
          </cell>
          <cell r="AG321">
            <v>2</v>
          </cell>
          <cell r="AH321" t="str">
            <v>NULL</v>
          </cell>
          <cell r="AI321">
            <v>2</v>
          </cell>
          <cell r="AJ321" t="str">
            <v>NULL</v>
          </cell>
          <cell r="AK321">
            <v>8</v>
          </cell>
          <cell r="AL321" t="str">
            <v>NULL</v>
          </cell>
        </row>
        <row r="322">
          <cell r="A322">
            <v>111089</v>
          </cell>
          <cell r="B322">
            <v>8962242</v>
          </cell>
          <cell r="C322" t="str">
            <v>Wolverham Primary and Nursery School</v>
          </cell>
          <cell r="D322" t="str">
            <v>North West</v>
          </cell>
          <cell r="E322" t="str">
            <v>North West</v>
          </cell>
          <cell r="F322" t="str">
            <v>Cheshire West and Chester</v>
          </cell>
          <cell r="G322" t="str">
            <v>Ellesmere Port and Neston</v>
          </cell>
          <cell r="H322" t="str">
            <v>CH65 5AT</v>
          </cell>
          <cell r="I322" t="str">
            <v>Community School</v>
          </cell>
          <cell r="J322" t="str">
            <v>Primary</v>
          </cell>
          <cell r="K322" t="str">
            <v>Does not have a sixth form</v>
          </cell>
          <cell r="L322">
            <v>10002594</v>
          </cell>
          <cell r="M322">
            <v>42269</v>
          </cell>
          <cell r="N322">
            <v>42269</v>
          </cell>
          <cell r="O322" t="str">
            <v>S8 No Formal Designation Visit</v>
          </cell>
          <cell r="P322" t="str">
            <v>Schools - S8</v>
          </cell>
          <cell r="Q322" t="str">
            <v>NULL</v>
          </cell>
          <cell r="R322" t="str">
            <v>NULL</v>
          </cell>
          <cell r="S322" t="str">
            <v>NULL</v>
          </cell>
          <cell r="T322" t="str">
            <v>NULL</v>
          </cell>
          <cell r="U322" t="str">
            <v>NULL</v>
          </cell>
          <cell r="V322" t="str">
            <v>NULL</v>
          </cell>
          <cell r="W322" t="str">
            <v>NULL</v>
          </cell>
          <cell r="X322" t="str">
            <v>Not applicable</v>
          </cell>
          <cell r="Y322" t="str">
            <v>NULL</v>
          </cell>
          <cell r="Z322" t="str">
            <v>NULL</v>
          </cell>
          <cell r="AB322">
            <v>214</v>
          </cell>
          <cell r="AD322">
            <v>1</v>
          </cell>
          <cell r="AE322" t="str">
            <v>NULL</v>
          </cell>
          <cell r="AF322">
            <v>1</v>
          </cell>
          <cell r="AG322">
            <v>1</v>
          </cell>
          <cell r="AH322" t="str">
            <v>NULL</v>
          </cell>
          <cell r="AI322">
            <v>1</v>
          </cell>
          <cell r="AJ322" t="str">
            <v>NULL</v>
          </cell>
          <cell r="AK322" t="str">
            <v>NULL</v>
          </cell>
          <cell r="AL322" t="str">
            <v>NULL</v>
          </cell>
        </row>
        <row r="323">
          <cell r="A323">
            <v>111100</v>
          </cell>
          <cell r="B323">
            <v>8962260</v>
          </cell>
          <cell r="C323" t="str">
            <v>Upton Westlea Primary School</v>
          </cell>
          <cell r="D323" t="str">
            <v>North West</v>
          </cell>
          <cell r="E323" t="str">
            <v>North West</v>
          </cell>
          <cell r="F323" t="str">
            <v>Cheshire West and Chester</v>
          </cell>
          <cell r="G323" t="str">
            <v>City of Chester</v>
          </cell>
          <cell r="H323" t="str">
            <v>CH2 1QJ</v>
          </cell>
          <cell r="I323" t="str">
            <v>Community School</v>
          </cell>
          <cell r="J323" t="str">
            <v>Primary</v>
          </cell>
          <cell r="K323" t="str">
            <v>Does not have a sixth form</v>
          </cell>
          <cell r="L323">
            <v>10002589</v>
          </cell>
          <cell r="M323">
            <v>42276</v>
          </cell>
          <cell r="N323">
            <v>42277</v>
          </cell>
          <cell r="O323" t="str">
            <v>S8 No Formal Designation Visit</v>
          </cell>
          <cell r="P323" t="str">
            <v>Schools - S5</v>
          </cell>
          <cell r="Q323" t="str">
            <v>NULL</v>
          </cell>
          <cell r="R323">
            <v>3</v>
          </cell>
          <cell r="S323" t="str">
            <v>NULL</v>
          </cell>
          <cell r="T323">
            <v>3</v>
          </cell>
          <cell r="U323">
            <v>3</v>
          </cell>
          <cell r="V323">
            <v>2</v>
          </cell>
          <cell r="W323">
            <v>3</v>
          </cell>
          <cell r="X323" t="str">
            <v>Yes</v>
          </cell>
          <cell r="Y323">
            <v>2</v>
          </cell>
          <cell r="Z323" t="str">
            <v>NULL</v>
          </cell>
          <cell r="AB323">
            <v>221</v>
          </cell>
          <cell r="AD323">
            <v>1</v>
          </cell>
          <cell r="AE323" t="str">
            <v>NULL</v>
          </cell>
          <cell r="AF323">
            <v>1</v>
          </cell>
          <cell r="AG323">
            <v>1</v>
          </cell>
          <cell r="AH323" t="str">
            <v>NULL</v>
          </cell>
          <cell r="AI323">
            <v>1</v>
          </cell>
          <cell r="AJ323" t="str">
            <v>NULL</v>
          </cell>
          <cell r="AK323">
            <v>1</v>
          </cell>
          <cell r="AL323">
            <v>9</v>
          </cell>
        </row>
        <row r="324">
          <cell r="A324">
            <v>111110</v>
          </cell>
          <cell r="B324">
            <v>8962276</v>
          </cell>
          <cell r="C324" t="str">
            <v>Tarvin Primary School</v>
          </cell>
          <cell r="D324" t="str">
            <v>North West</v>
          </cell>
          <cell r="E324" t="str">
            <v>North West</v>
          </cell>
          <cell r="F324" t="str">
            <v>Cheshire West and Chester</v>
          </cell>
          <cell r="G324" t="str">
            <v>Eddisbury</v>
          </cell>
          <cell r="H324" t="str">
            <v>CH3 8LS</v>
          </cell>
          <cell r="I324" t="str">
            <v>Community School</v>
          </cell>
          <cell r="J324" t="str">
            <v>Primary</v>
          </cell>
          <cell r="K324" t="str">
            <v>Does not have a sixth form</v>
          </cell>
          <cell r="L324">
            <v>10000836</v>
          </cell>
          <cell r="M324">
            <v>42340</v>
          </cell>
          <cell r="N324">
            <v>42340</v>
          </cell>
          <cell r="O324" t="str">
            <v>Maintained Academy and School Short inspection</v>
          </cell>
          <cell r="P324" t="str">
            <v>Schools - Short inspection</v>
          </cell>
          <cell r="Q324" t="str">
            <v>NULL</v>
          </cell>
          <cell r="R324" t="str">
            <v>NULL</v>
          </cell>
          <cell r="S324" t="str">
            <v>NULL</v>
          </cell>
          <cell r="T324" t="str">
            <v>NULL</v>
          </cell>
          <cell r="U324" t="str">
            <v>NULL</v>
          </cell>
          <cell r="V324" t="str">
            <v>NULL</v>
          </cell>
          <cell r="W324" t="str">
            <v>NULL</v>
          </cell>
          <cell r="X324" t="str">
            <v>Yes</v>
          </cell>
          <cell r="Y324" t="str">
            <v>NULL</v>
          </cell>
          <cell r="Z324" t="str">
            <v>NULL</v>
          </cell>
          <cell r="AB324">
            <v>201</v>
          </cell>
          <cell r="AD324">
            <v>2</v>
          </cell>
          <cell r="AE324" t="str">
            <v>NULL</v>
          </cell>
          <cell r="AF324">
            <v>2</v>
          </cell>
          <cell r="AG324">
            <v>2</v>
          </cell>
          <cell r="AH324" t="str">
            <v>NULL</v>
          </cell>
          <cell r="AI324">
            <v>1</v>
          </cell>
          <cell r="AJ324" t="str">
            <v>NULL</v>
          </cell>
          <cell r="AK324">
            <v>8</v>
          </cell>
          <cell r="AL324" t="str">
            <v>NULL</v>
          </cell>
        </row>
        <row r="325">
          <cell r="A325">
            <v>111115</v>
          </cell>
          <cell r="B325">
            <v>8962282</v>
          </cell>
          <cell r="C325" t="str">
            <v>Frodsham Weaver Vale Primary School</v>
          </cell>
          <cell r="D325" t="str">
            <v>North West</v>
          </cell>
          <cell r="E325" t="str">
            <v>North West</v>
          </cell>
          <cell r="F325" t="str">
            <v>Cheshire West and Chester</v>
          </cell>
          <cell r="G325" t="str">
            <v>Weaver Vale</v>
          </cell>
          <cell r="H325" t="str">
            <v>WA6 7PZ</v>
          </cell>
          <cell r="I325" t="str">
            <v>Community School</v>
          </cell>
          <cell r="J325" t="str">
            <v>Primary</v>
          </cell>
          <cell r="K325" t="str">
            <v>Does not have a sixth form</v>
          </cell>
          <cell r="L325">
            <v>10002271</v>
          </cell>
          <cell r="M325">
            <v>42270</v>
          </cell>
          <cell r="N325">
            <v>42271</v>
          </cell>
          <cell r="O325" t="str">
            <v>Requires Improvement S5 Reinspection Visit 1</v>
          </cell>
          <cell r="P325" t="str">
            <v>Schools - S5</v>
          </cell>
          <cell r="Q325" t="str">
            <v>NULL</v>
          </cell>
          <cell r="R325">
            <v>2</v>
          </cell>
          <cell r="S325" t="str">
            <v>NULL</v>
          </cell>
          <cell r="T325">
            <v>2</v>
          </cell>
          <cell r="U325">
            <v>2</v>
          </cell>
          <cell r="V325">
            <v>2</v>
          </cell>
          <cell r="W325">
            <v>2</v>
          </cell>
          <cell r="X325" t="str">
            <v>Yes</v>
          </cell>
          <cell r="Y325">
            <v>2</v>
          </cell>
          <cell r="Z325" t="str">
            <v>NULL</v>
          </cell>
          <cell r="AB325">
            <v>130</v>
          </cell>
          <cell r="AD325">
            <v>3</v>
          </cell>
          <cell r="AE325" t="str">
            <v>NULL</v>
          </cell>
          <cell r="AF325">
            <v>3</v>
          </cell>
          <cell r="AG325">
            <v>3</v>
          </cell>
          <cell r="AH325" t="str">
            <v>NULL</v>
          </cell>
          <cell r="AI325">
            <v>3</v>
          </cell>
          <cell r="AJ325" t="str">
            <v>NULL</v>
          </cell>
          <cell r="AK325" t="str">
            <v>NULL</v>
          </cell>
          <cell r="AL325" t="str">
            <v>NULL</v>
          </cell>
        </row>
        <row r="326">
          <cell r="A326">
            <v>111175</v>
          </cell>
          <cell r="B326">
            <v>8762382</v>
          </cell>
          <cell r="C326" t="str">
            <v>Beechwood Primary School</v>
          </cell>
          <cell r="D326" t="str">
            <v>North West</v>
          </cell>
          <cell r="E326" t="str">
            <v>North West</v>
          </cell>
          <cell r="F326" t="str">
            <v>Halton</v>
          </cell>
          <cell r="G326" t="str">
            <v>Weaver Vale</v>
          </cell>
          <cell r="H326" t="str">
            <v>WA7 2TT</v>
          </cell>
          <cell r="I326" t="str">
            <v>Community School</v>
          </cell>
          <cell r="J326" t="str">
            <v>Primary</v>
          </cell>
          <cell r="K326" t="str">
            <v>Does not have a sixth form</v>
          </cell>
          <cell r="L326">
            <v>10002556</v>
          </cell>
          <cell r="M326">
            <v>42346</v>
          </cell>
          <cell r="N326">
            <v>42347</v>
          </cell>
          <cell r="O326" t="str">
            <v>S8 No Formal Designation Visit</v>
          </cell>
          <cell r="P326" t="str">
            <v>Schools - S5</v>
          </cell>
          <cell r="Q326" t="str">
            <v>NULL</v>
          </cell>
          <cell r="R326">
            <v>2</v>
          </cell>
          <cell r="S326" t="str">
            <v>NULL</v>
          </cell>
          <cell r="T326">
            <v>2</v>
          </cell>
          <cell r="U326">
            <v>2</v>
          </cell>
          <cell r="V326">
            <v>2</v>
          </cell>
          <cell r="W326">
            <v>2</v>
          </cell>
          <cell r="X326" t="str">
            <v>Yes</v>
          </cell>
          <cell r="Y326">
            <v>2</v>
          </cell>
          <cell r="Z326" t="str">
            <v>NULL</v>
          </cell>
          <cell r="AB326">
            <v>144</v>
          </cell>
          <cell r="AD326">
            <v>1</v>
          </cell>
          <cell r="AE326" t="str">
            <v>NULL</v>
          </cell>
          <cell r="AF326">
            <v>1</v>
          </cell>
          <cell r="AG326">
            <v>1</v>
          </cell>
          <cell r="AH326" t="str">
            <v>NULL</v>
          </cell>
          <cell r="AI326">
            <v>1</v>
          </cell>
          <cell r="AJ326" t="str">
            <v>NULL</v>
          </cell>
          <cell r="AK326">
            <v>8</v>
          </cell>
          <cell r="AL326" t="str">
            <v>NULL</v>
          </cell>
        </row>
        <row r="327">
          <cell r="A327">
            <v>111203</v>
          </cell>
          <cell r="B327">
            <v>8952664</v>
          </cell>
          <cell r="C327" t="str">
            <v>Rainow Primary School</v>
          </cell>
          <cell r="D327" t="str">
            <v>North West</v>
          </cell>
          <cell r="E327" t="str">
            <v>North West</v>
          </cell>
          <cell r="F327" t="str">
            <v>Cheshire East</v>
          </cell>
          <cell r="G327" t="str">
            <v>Macclesfield</v>
          </cell>
          <cell r="H327" t="str">
            <v>SK10 5UB</v>
          </cell>
          <cell r="I327" t="str">
            <v>Community School</v>
          </cell>
          <cell r="J327" t="str">
            <v>Primary</v>
          </cell>
          <cell r="K327" t="str">
            <v>Does not have a sixth form</v>
          </cell>
          <cell r="L327">
            <v>10001085</v>
          </cell>
          <cell r="M327">
            <v>42353</v>
          </cell>
          <cell r="N327">
            <v>42354</v>
          </cell>
          <cell r="O327" t="str">
            <v>Maintained Academy and School Short inspection</v>
          </cell>
          <cell r="P327" t="str">
            <v>Schools - S5</v>
          </cell>
          <cell r="Q327" t="str">
            <v>NULL</v>
          </cell>
          <cell r="R327">
            <v>1</v>
          </cell>
          <cell r="S327" t="str">
            <v>NULL</v>
          </cell>
          <cell r="T327">
            <v>1</v>
          </cell>
          <cell r="U327">
            <v>1</v>
          </cell>
          <cell r="V327">
            <v>1</v>
          </cell>
          <cell r="W327">
            <v>1</v>
          </cell>
          <cell r="X327" t="str">
            <v>Yes</v>
          </cell>
          <cell r="Y327">
            <v>1</v>
          </cell>
          <cell r="Z327" t="str">
            <v>NULL</v>
          </cell>
          <cell r="AB327">
            <v>161</v>
          </cell>
          <cell r="AD327">
            <v>2</v>
          </cell>
          <cell r="AE327" t="str">
            <v>NULL</v>
          </cell>
          <cell r="AF327">
            <v>2</v>
          </cell>
          <cell r="AG327">
            <v>2</v>
          </cell>
          <cell r="AH327" t="str">
            <v>NULL</v>
          </cell>
          <cell r="AI327">
            <v>2</v>
          </cell>
          <cell r="AJ327" t="str">
            <v>NULL</v>
          </cell>
          <cell r="AK327">
            <v>2</v>
          </cell>
          <cell r="AL327">
            <v>9</v>
          </cell>
        </row>
        <row r="328">
          <cell r="A328">
            <v>111209</v>
          </cell>
          <cell r="B328">
            <v>8962688</v>
          </cell>
          <cell r="C328" t="str">
            <v>Cherry Grove Primary School</v>
          </cell>
          <cell r="D328" t="str">
            <v>North West</v>
          </cell>
          <cell r="E328" t="str">
            <v>North West</v>
          </cell>
          <cell r="F328" t="str">
            <v>Cheshire West and Chester</v>
          </cell>
          <cell r="G328" t="str">
            <v>City of Chester</v>
          </cell>
          <cell r="H328" t="str">
            <v>CH3 5EN</v>
          </cell>
          <cell r="I328" t="str">
            <v>Community School</v>
          </cell>
          <cell r="J328" t="str">
            <v>Primary</v>
          </cell>
          <cell r="K328" t="str">
            <v>Does not have a sixth form</v>
          </cell>
          <cell r="L328">
            <v>10002268</v>
          </cell>
          <cell r="M328">
            <v>42269</v>
          </cell>
          <cell r="N328">
            <v>42270</v>
          </cell>
          <cell r="O328" t="str">
            <v>Requires Improvement S5 Reinspection Visit 1</v>
          </cell>
          <cell r="P328" t="str">
            <v>Schools - S5</v>
          </cell>
          <cell r="Q328" t="str">
            <v>NULL</v>
          </cell>
          <cell r="R328">
            <v>2</v>
          </cell>
          <cell r="S328" t="str">
            <v>NULL</v>
          </cell>
          <cell r="T328">
            <v>2</v>
          </cell>
          <cell r="U328">
            <v>2</v>
          </cell>
          <cell r="V328">
            <v>2</v>
          </cell>
          <cell r="W328">
            <v>2</v>
          </cell>
          <cell r="X328" t="str">
            <v>Yes</v>
          </cell>
          <cell r="Y328">
            <v>2</v>
          </cell>
          <cell r="Z328" t="str">
            <v>NULL</v>
          </cell>
          <cell r="AB328">
            <v>308</v>
          </cell>
          <cell r="AD328">
            <v>3</v>
          </cell>
          <cell r="AE328" t="str">
            <v>NULL</v>
          </cell>
          <cell r="AF328">
            <v>3</v>
          </cell>
          <cell r="AG328">
            <v>3</v>
          </cell>
          <cell r="AH328" t="str">
            <v>NULL</v>
          </cell>
          <cell r="AI328">
            <v>2</v>
          </cell>
          <cell r="AJ328" t="str">
            <v>NULL</v>
          </cell>
          <cell r="AK328" t="str">
            <v>NULL</v>
          </cell>
          <cell r="AL328" t="str">
            <v>NULL</v>
          </cell>
        </row>
        <row r="329">
          <cell r="A329">
            <v>111262</v>
          </cell>
          <cell r="B329">
            <v>8963134</v>
          </cell>
          <cell r="C329" t="str">
            <v>St Chad's CofE Primary School</v>
          </cell>
          <cell r="D329" t="str">
            <v>North West</v>
          </cell>
          <cell r="E329" t="str">
            <v>North West</v>
          </cell>
          <cell r="F329" t="str">
            <v>Cheshire West and Chester</v>
          </cell>
          <cell r="G329" t="str">
            <v>Eddisbury</v>
          </cell>
          <cell r="H329" t="str">
            <v>CW7 4AT</v>
          </cell>
          <cell r="I329" t="str">
            <v>Voluntary Controlled School</v>
          </cell>
          <cell r="J329" t="str">
            <v>Primary</v>
          </cell>
          <cell r="K329" t="str">
            <v>Does not have a sixth form</v>
          </cell>
          <cell r="L329">
            <v>10007257</v>
          </cell>
          <cell r="M329">
            <v>42328</v>
          </cell>
          <cell r="N329">
            <v>42328</v>
          </cell>
          <cell r="O329" t="str">
            <v>Requires Improvement monitoring Visit 1</v>
          </cell>
          <cell r="P329" t="str">
            <v>Schools - S8</v>
          </cell>
          <cell r="Q329" t="str">
            <v>NULL</v>
          </cell>
          <cell r="R329" t="str">
            <v>NULL</v>
          </cell>
          <cell r="S329" t="str">
            <v>NULL</v>
          </cell>
          <cell r="T329" t="str">
            <v>NULL</v>
          </cell>
          <cell r="U329" t="str">
            <v>NULL</v>
          </cell>
          <cell r="V329" t="str">
            <v>NULL</v>
          </cell>
          <cell r="W329" t="str">
            <v>NULL</v>
          </cell>
          <cell r="X329" t="str">
            <v>NULL</v>
          </cell>
          <cell r="Y329" t="str">
            <v>NULL</v>
          </cell>
          <cell r="Z329" t="str">
            <v>NULL</v>
          </cell>
          <cell r="AB329">
            <v>181</v>
          </cell>
          <cell r="AD329">
            <v>3</v>
          </cell>
          <cell r="AE329" t="str">
            <v>NULL</v>
          </cell>
          <cell r="AF329">
            <v>3</v>
          </cell>
          <cell r="AG329">
            <v>3</v>
          </cell>
          <cell r="AH329" t="str">
            <v>NULL</v>
          </cell>
          <cell r="AI329">
            <v>3</v>
          </cell>
          <cell r="AJ329" t="str">
            <v>NULL</v>
          </cell>
          <cell r="AK329">
            <v>2</v>
          </cell>
          <cell r="AL329">
            <v>9</v>
          </cell>
        </row>
        <row r="330">
          <cell r="A330">
            <v>111309</v>
          </cell>
          <cell r="B330">
            <v>8773409</v>
          </cell>
          <cell r="C330" t="str">
            <v>St Augustine's Catholic Primary School</v>
          </cell>
          <cell r="D330" t="str">
            <v>North West</v>
          </cell>
          <cell r="E330" t="str">
            <v>North West</v>
          </cell>
          <cell r="F330" t="str">
            <v>Warrington</v>
          </cell>
          <cell r="G330" t="str">
            <v>Warrington South</v>
          </cell>
          <cell r="H330" t="str">
            <v>WA4 1PY</v>
          </cell>
          <cell r="I330" t="str">
            <v>Voluntary Aided School</v>
          </cell>
          <cell r="J330" t="str">
            <v>Primary</v>
          </cell>
          <cell r="K330" t="str">
            <v>Does not have a sixth form</v>
          </cell>
          <cell r="L330">
            <v>10005399</v>
          </cell>
          <cell r="M330">
            <v>42290</v>
          </cell>
          <cell r="N330">
            <v>42291</v>
          </cell>
          <cell r="O330" t="str">
            <v>Schools into Special Measures Visit 4</v>
          </cell>
          <cell r="P330" t="str">
            <v>Schools - S8</v>
          </cell>
          <cell r="Q330" t="str">
            <v>NULL</v>
          </cell>
          <cell r="R330" t="str">
            <v>NULL</v>
          </cell>
          <cell r="S330" t="str">
            <v>NULL</v>
          </cell>
          <cell r="T330" t="str">
            <v>NULL</v>
          </cell>
          <cell r="U330" t="str">
            <v>NULL</v>
          </cell>
          <cell r="V330" t="str">
            <v>NULL</v>
          </cell>
          <cell r="W330" t="str">
            <v>NULL</v>
          </cell>
          <cell r="X330" t="str">
            <v>NULL</v>
          </cell>
          <cell r="Y330" t="str">
            <v>NULL</v>
          </cell>
          <cell r="Z330" t="str">
            <v>NULL</v>
          </cell>
          <cell r="AB330">
            <v>149</v>
          </cell>
          <cell r="AD330">
            <v>4</v>
          </cell>
          <cell r="AE330" t="str">
            <v>NULL</v>
          </cell>
          <cell r="AF330">
            <v>4</v>
          </cell>
          <cell r="AG330">
            <v>4</v>
          </cell>
          <cell r="AH330" t="str">
            <v>NULL</v>
          </cell>
          <cell r="AI330">
            <v>4</v>
          </cell>
          <cell r="AJ330" t="str">
            <v>NULL</v>
          </cell>
          <cell r="AK330" t="str">
            <v>NULL</v>
          </cell>
          <cell r="AL330" t="str">
            <v>NULL</v>
          </cell>
        </row>
        <row r="331">
          <cell r="A331">
            <v>111311</v>
          </cell>
          <cell r="B331">
            <v>8963415</v>
          </cell>
          <cell r="C331" t="str">
            <v>St Clare's Catholic Primary School</v>
          </cell>
          <cell r="D331" t="str">
            <v>North West</v>
          </cell>
          <cell r="E331" t="str">
            <v>North West</v>
          </cell>
          <cell r="F331" t="str">
            <v>Cheshire West and Chester</v>
          </cell>
          <cell r="G331" t="str">
            <v>City of Chester</v>
          </cell>
          <cell r="H331" t="str">
            <v>CH4 8HX</v>
          </cell>
          <cell r="I331" t="str">
            <v>Voluntary Aided School</v>
          </cell>
          <cell r="J331" t="str">
            <v>Primary</v>
          </cell>
          <cell r="K331" t="str">
            <v>Does not have a sixth form</v>
          </cell>
          <cell r="L331">
            <v>10002269</v>
          </cell>
          <cell r="M331">
            <v>42283</v>
          </cell>
          <cell r="N331">
            <v>42284</v>
          </cell>
          <cell r="O331" t="str">
            <v>Requires Improvement S5 Reinspection Visit 1</v>
          </cell>
          <cell r="P331" t="str">
            <v>Schools - S5</v>
          </cell>
          <cell r="Q331" t="str">
            <v>NULL</v>
          </cell>
          <cell r="R331">
            <v>2</v>
          </cell>
          <cell r="S331" t="str">
            <v>NULL</v>
          </cell>
          <cell r="T331">
            <v>2</v>
          </cell>
          <cell r="U331">
            <v>2</v>
          </cell>
          <cell r="V331">
            <v>2</v>
          </cell>
          <cell r="W331">
            <v>2</v>
          </cell>
          <cell r="X331" t="str">
            <v>Yes</v>
          </cell>
          <cell r="Y331">
            <v>2</v>
          </cell>
          <cell r="Z331" t="str">
            <v>NULL</v>
          </cell>
          <cell r="AB331">
            <v>126</v>
          </cell>
          <cell r="AD331">
            <v>3</v>
          </cell>
          <cell r="AE331" t="str">
            <v>NULL</v>
          </cell>
          <cell r="AF331">
            <v>3</v>
          </cell>
          <cell r="AG331">
            <v>3</v>
          </cell>
          <cell r="AH331" t="str">
            <v>NULL</v>
          </cell>
          <cell r="AI331">
            <v>3</v>
          </cell>
          <cell r="AJ331" t="str">
            <v>NULL</v>
          </cell>
          <cell r="AK331" t="str">
            <v>NULL</v>
          </cell>
          <cell r="AL331" t="str">
            <v>NULL</v>
          </cell>
        </row>
        <row r="332">
          <cell r="A332">
            <v>111322</v>
          </cell>
          <cell r="B332">
            <v>8773512</v>
          </cell>
          <cell r="C332" t="str">
            <v>St Monica's Catholic Primary School</v>
          </cell>
          <cell r="D332" t="str">
            <v>North West</v>
          </cell>
          <cell r="E332" t="str">
            <v>North West</v>
          </cell>
          <cell r="F332" t="str">
            <v>Warrington</v>
          </cell>
          <cell r="G332" t="str">
            <v>Warrington South</v>
          </cell>
          <cell r="H332" t="str">
            <v>WA4 3AG</v>
          </cell>
          <cell r="I332" t="str">
            <v>Voluntary Aided School</v>
          </cell>
          <cell r="J332" t="str">
            <v>Primary</v>
          </cell>
          <cell r="K332" t="str">
            <v>Does not have a sixth form</v>
          </cell>
          <cell r="L332">
            <v>10000800</v>
          </cell>
          <cell r="M332">
            <v>42269</v>
          </cell>
          <cell r="N332">
            <v>42269</v>
          </cell>
          <cell r="O332" t="str">
            <v>Maintained Academy and School Short inspection</v>
          </cell>
          <cell r="P332" t="str">
            <v>Schools - Short inspection</v>
          </cell>
          <cell r="Q332" t="str">
            <v>NULL</v>
          </cell>
          <cell r="R332" t="str">
            <v>NULL</v>
          </cell>
          <cell r="S332" t="str">
            <v>NULL</v>
          </cell>
          <cell r="T332" t="str">
            <v>NULL</v>
          </cell>
          <cell r="U332" t="str">
            <v>NULL</v>
          </cell>
          <cell r="V332" t="str">
            <v>NULL</v>
          </cell>
          <cell r="W332" t="str">
            <v>NULL</v>
          </cell>
          <cell r="X332" t="str">
            <v>Yes</v>
          </cell>
          <cell r="Y332" t="str">
            <v>NULL</v>
          </cell>
          <cell r="Z332" t="str">
            <v>NULL</v>
          </cell>
          <cell r="AB332">
            <v>190</v>
          </cell>
          <cell r="AD332">
            <v>2</v>
          </cell>
          <cell r="AE332" t="str">
            <v>NULL</v>
          </cell>
          <cell r="AF332">
            <v>2</v>
          </cell>
          <cell r="AG332">
            <v>2</v>
          </cell>
          <cell r="AH332" t="str">
            <v>NULL</v>
          </cell>
          <cell r="AI332">
            <v>2</v>
          </cell>
          <cell r="AJ332" t="str">
            <v>NULL</v>
          </cell>
          <cell r="AK332">
            <v>8</v>
          </cell>
          <cell r="AL332" t="str">
            <v>NULL</v>
          </cell>
        </row>
        <row r="333">
          <cell r="A333">
            <v>111329</v>
          </cell>
          <cell r="B333">
            <v>8953524</v>
          </cell>
          <cell r="C333" t="str">
            <v>Marton and District CofE Aided Primary School</v>
          </cell>
          <cell r="D333" t="str">
            <v>North West</v>
          </cell>
          <cell r="E333" t="str">
            <v>North West</v>
          </cell>
          <cell r="F333" t="str">
            <v>Cheshire East</v>
          </cell>
          <cell r="G333" t="str">
            <v>Macclesfield</v>
          </cell>
          <cell r="H333" t="str">
            <v>SK11 9HD</v>
          </cell>
          <cell r="I333" t="str">
            <v>Voluntary Aided School</v>
          </cell>
          <cell r="J333" t="str">
            <v>Primary</v>
          </cell>
          <cell r="K333" t="str">
            <v>Does not have a sixth form</v>
          </cell>
          <cell r="L333">
            <v>10006769</v>
          </cell>
          <cell r="M333">
            <v>42349</v>
          </cell>
          <cell r="N333">
            <v>42349</v>
          </cell>
          <cell r="O333" t="str">
            <v>Requires Improvement monitoring Visit 1</v>
          </cell>
          <cell r="P333" t="str">
            <v>Schools - S8</v>
          </cell>
          <cell r="Q333" t="str">
            <v>NULL</v>
          </cell>
          <cell r="R333" t="str">
            <v>NULL</v>
          </cell>
          <cell r="S333" t="str">
            <v>NULL</v>
          </cell>
          <cell r="T333" t="str">
            <v>NULL</v>
          </cell>
          <cell r="U333" t="str">
            <v>NULL</v>
          </cell>
          <cell r="V333" t="str">
            <v>NULL</v>
          </cell>
          <cell r="W333" t="str">
            <v>NULL</v>
          </cell>
          <cell r="X333" t="str">
            <v>NULL</v>
          </cell>
          <cell r="Y333" t="str">
            <v>NULL</v>
          </cell>
          <cell r="Z333" t="str">
            <v>NULL</v>
          </cell>
          <cell r="AB333">
            <v>200</v>
          </cell>
          <cell r="AD333">
            <v>3</v>
          </cell>
          <cell r="AE333" t="str">
            <v>NULL</v>
          </cell>
          <cell r="AF333">
            <v>3</v>
          </cell>
          <cell r="AG333">
            <v>3</v>
          </cell>
          <cell r="AH333" t="str">
            <v>NULL</v>
          </cell>
          <cell r="AI333">
            <v>3</v>
          </cell>
          <cell r="AJ333" t="str">
            <v>NULL</v>
          </cell>
          <cell r="AK333">
            <v>3</v>
          </cell>
          <cell r="AL333">
            <v>9</v>
          </cell>
        </row>
        <row r="334">
          <cell r="A334">
            <v>111344</v>
          </cell>
          <cell r="B334">
            <v>8953544</v>
          </cell>
          <cell r="C334" t="str">
            <v>Bunbury Aldersey CofE Primary School</v>
          </cell>
          <cell r="D334" t="str">
            <v>North West</v>
          </cell>
          <cell r="E334" t="str">
            <v>North West</v>
          </cell>
          <cell r="F334" t="str">
            <v>Cheshire East</v>
          </cell>
          <cell r="G334" t="str">
            <v>Eddisbury</v>
          </cell>
          <cell r="H334" t="str">
            <v>CW6 9NR</v>
          </cell>
          <cell r="I334" t="str">
            <v>Voluntary Aided School</v>
          </cell>
          <cell r="J334" t="str">
            <v>Primary</v>
          </cell>
          <cell r="K334" t="str">
            <v>Does not have a sixth form</v>
          </cell>
          <cell r="L334">
            <v>10003974</v>
          </cell>
          <cell r="M334">
            <v>42277</v>
          </cell>
          <cell r="N334">
            <v>42278</v>
          </cell>
          <cell r="O334" t="str">
            <v>Schools into Special Measures Visit 2</v>
          </cell>
          <cell r="P334" t="str">
            <v>Schools - S8</v>
          </cell>
          <cell r="Q334" t="str">
            <v>NULL</v>
          </cell>
          <cell r="R334" t="str">
            <v>NULL</v>
          </cell>
          <cell r="S334" t="str">
            <v>NULL</v>
          </cell>
          <cell r="T334" t="str">
            <v>NULL</v>
          </cell>
          <cell r="U334" t="str">
            <v>NULL</v>
          </cell>
          <cell r="V334" t="str">
            <v>NULL</v>
          </cell>
          <cell r="W334" t="str">
            <v>NULL</v>
          </cell>
          <cell r="X334" t="str">
            <v>NULL</v>
          </cell>
          <cell r="Y334" t="str">
            <v>NULL</v>
          </cell>
          <cell r="Z334" t="str">
            <v>NULL</v>
          </cell>
          <cell r="AB334">
            <v>192</v>
          </cell>
          <cell r="AD334">
            <v>4</v>
          </cell>
          <cell r="AE334" t="str">
            <v>NULL</v>
          </cell>
          <cell r="AF334">
            <v>2</v>
          </cell>
          <cell r="AG334">
            <v>2</v>
          </cell>
          <cell r="AH334" t="str">
            <v>NULL</v>
          </cell>
          <cell r="AI334">
            <v>4</v>
          </cell>
          <cell r="AJ334" t="str">
            <v>NULL</v>
          </cell>
          <cell r="AK334">
            <v>2</v>
          </cell>
          <cell r="AL334">
            <v>9</v>
          </cell>
        </row>
        <row r="335">
          <cell r="A335">
            <v>111410</v>
          </cell>
          <cell r="B335">
            <v>8954127</v>
          </cell>
          <cell r="C335" t="str">
            <v>Middlewich High School</v>
          </cell>
          <cell r="D335" t="str">
            <v>North West</v>
          </cell>
          <cell r="E335" t="str">
            <v>North West</v>
          </cell>
          <cell r="F335" t="str">
            <v>Cheshire East</v>
          </cell>
          <cell r="G335" t="str">
            <v>Congleton</v>
          </cell>
          <cell r="H335" t="str">
            <v>CW10 9BU</v>
          </cell>
          <cell r="I335" t="str">
            <v>Community School</v>
          </cell>
          <cell r="J335" t="str">
            <v>Secondary</v>
          </cell>
          <cell r="K335" t="str">
            <v>Does not have a sixth form</v>
          </cell>
          <cell r="L335">
            <v>10005524</v>
          </cell>
          <cell r="M335">
            <v>42332</v>
          </cell>
          <cell r="N335">
            <v>42332</v>
          </cell>
          <cell r="O335" t="str">
            <v>Maintained Academy and School Short inspection</v>
          </cell>
          <cell r="P335" t="str">
            <v>Schools - Short inspection</v>
          </cell>
          <cell r="Q335" t="str">
            <v>NULL</v>
          </cell>
          <cell r="R335" t="str">
            <v>NULL</v>
          </cell>
          <cell r="S335" t="str">
            <v>NULL</v>
          </cell>
          <cell r="T335" t="str">
            <v>NULL</v>
          </cell>
          <cell r="U335" t="str">
            <v>NULL</v>
          </cell>
          <cell r="V335" t="str">
            <v>NULL</v>
          </cell>
          <cell r="W335" t="str">
            <v>NULL</v>
          </cell>
          <cell r="X335" t="str">
            <v>Yes</v>
          </cell>
          <cell r="Y335" t="str">
            <v>NULL</v>
          </cell>
          <cell r="Z335" t="str">
            <v>NULL</v>
          </cell>
          <cell r="AB335">
            <v>669</v>
          </cell>
          <cell r="AD335">
            <v>2</v>
          </cell>
          <cell r="AE335" t="str">
            <v>NULL</v>
          </cell>
          <cell r="AF335">
            <v>2</v>
          </cell>
          <cell r="AG335">
            <v>2</v>
          </cell>
          <cell r="AH335" t="str">
            <v>NULL</v>
          </cell>
          <cell r="AI335">
            <v>2</v>
          </cell>
          <cell r="AJ335" t="str">
            <v>NULL</v>
          </cell>
          <cell r="AK335" t="str">
            <v>NULL</v>
          </cell>
          <cell r="AL335" t="str">
            <v>NULL</v>
          </cell>
        </row>
        <row r="336">
          <cell r="A336">
            <v>111419</v>
          </cell>
          <cell r="B336">
            <v>8954143</v>
          </cell>
          <cell r="C336" t="str">
            <v>Malbank School and Sixth Form College</v>
          </cell>
          <cell r="D336" t="str">
            <v>North West</v>
          </cell>
          <cell r="E336" t="str">
            <v>North West</v>
          </cell>
          <cell r="F336" t="str">
            <v>Cheshire East</v>
          </cell>
          <cell r="G336" t="str">
            <v>Crewe and Nantwich</v>
          </cell>
          <cell r="H336" t="str">
            <v>CW5 5HD</v>
          </cell>
          <cell r="I336" t="str">
            <v>Foundation School</v>
          </cell>
          <cell r="J336" t="str">
            <v>Secondary</v>
          </cell>
          <cell r="K336" t="str">
            <v>Has a sixth form</v>
          </cell>
          <cell r="L336">
            <v>10000787</v>
          </cell>
          <cell r="M336">
            <v>42332</v>
          </cell>
          <cell r="N336">
            <v>42334</v>
          </cell>
          <cell r="O336" t="str">
            <v>Maintained Academy and School Short inspection</v>
          </cell>
          <cell r="P336" t="str">
            <v>Schools - S5</v>
          </cell>
          <cell r="Q336" t="str">
            <v>NULL</v>
          </cell>
          <cell r="R336">
            <v>2</v>
          </cell>
          <cell r="S336" t="str">
            <v>NULL</v>
          </cell>
          <cell r="T336">
            <v>2</v>
          </cell>
          <cell r="U336">
            <v>2</v>
          </cell>
          <cell r="V336">
            <v>2</v>
          </cell>
          <cell r="W336">
            <v>2</v>
          </cell>
          <cell r="X336" t="str">
            <v>Yes</v>
          </cell>
          <cell r="Y336" t="str">
            <v>NULL</v>
          </cell>
          <cell r="Z336">
            <v>2</v>
          </cell>
          <cell r="AB336">
            <v>1042</v>
          </cell>
          <cell r="AD336">
            <v>2</v>
          </cell>
          <cell r="AE336" t="str">
            <v>NULL</v>
          </cell>
          <cell r="AF336">
            <v>2</v>
          </cell>
          <cell r="AG336">
            <v>2</v>
          </cell>
          <cell r="AH336" t="str">
            <v>NULL</v>
          </cell>
          <cell r="AI336">
            <v>1</v>
          </cell>
          <cell r="AJ336" t="str">
            <v>NULL</v>
          </cell>
          <cell r="AK336">
            <v>9</v>
          </cell>
          <cell r="AL336">
            <v>2</v>
          </cell>
        </row>
        <row r="337">
          <cell r="A337">
            <v>111436</v>
          </cell>
          <cell r="B337">
            <v>8954211</v>
          </cell>
          <cell r="C337" t="str">
            <v>Poynton High School</v>
          </cell>
          <cell r="D337" t="str">
            <v>North West</v>
          </cell>
          <cell r="E337" t="str">
            <v>North West</v>
          </cell>
          <cell r="F337" t="str">
            <v>Cheshire East</v>
          </cell>
          <cell r="G337" t="str">
            <v>Macclesfield</v>
          </cell>
          <cell r="H337" t="str">
            <v>SK12 1PU</v>
          </cell>
          <cell r="I337" t="str">
            <v>Community School</v>
          </cell>
          <cell r="J337" t="str">
            <v>Secondary</v>
          </cell>
          <cell r="K337" t="str">
            <v>Has a sixth form</v>
          </cell>
          <cell r="L337">
            <v>10010080</v>
          </cell>
          <cell r="M337">
            <v>42348</v>
          </cell>
          <cell r="N337">
            <v>42349</v>
          </cell>
          <cell r="O337" t="str">
            <v>Requires Improvement S5 Reinspection Visit 1</v>
          </cell>
          <cell r="P337" t="str">
            <v>Schools - S5</v>
          </cell>
          <cell r="Q337" t="str">
            <v>NULL</v>
          </cell>
          <cell r="R337">
            <v>2</v>
          </cell>
          <cell r="S337" t="str">
            <v>NULL</v>
          </cell>
          <cell r="T337">
            <v>2</v>
          </cell>
          <cell r="U337">
            <v>2</v>
          </cell>
          <cell r="V337">
            <v>2</v>
          </cell>
          <cell r="W337">
            <v>2</v>
          </cell>
          <cell r="X337" t="str">
            <v>Yes</v>
          </cell>
          <cell r="Y337" t="str">
            <v>NULL</v>
          </cell>
          <cell r="Z337">
            <v>2</v>
          </cell>
          <cell r="AB337">
            <v>1567</v>
          </cell>
          <cell r="AD337">
            <v>3</v>
          </cell>
          <cell r="AE337" t="str">
            <v>NULL</v>
          </cell>
          <cell r="AF337">
            <v>2</v>
          </cell>
          <cell r="AG337">
            <v>2</v>
          </cell>
          <cell r="AH337" t="str">
            <v>NULL</v>
          </cell>
          <cell r="AI337">
            <v>3</v>
          </cell>
          <cell r="AJ337" t="str">
            <v>NULL</v>
          </cell>
          <cell r="AK337" t="str">
            <v>NULL</v>
          </cell>
          <cell r="AL337" t="str">
            <v>NULL</v>
          </cell>
        </row>
        <row r="338">
          <cell r="A338">
            <v>111442</v>
          </cell>
          <cell r="B338">
            <v>8954223</v>
          </cell>
          <cell r="C338" t="str">
            <v>Kings Grove School</v>
          </cell>
          <cell r="D338" t="str">
            <v>North West</v>
          </cell>
          <cell r="E338" t="str">
            <v>North West</v>
          </cell>
          <cell r="F338" t="str">
            <v>Cheshire East</v>
          </cell>
          <cell r="G338" t="str">
            <v>Crewe and Nantwich</v>
          </cell>
          <cell r="H338" t="str">
            <v>CW2 7NQ</v>
          </cell>
          <cell r="I338" t="str">
            <v>Foundation School</v>
          </cell>
          <cell r="J338" t="str">
            <v>Secondary</v>
          </cell>
          <cell r="K338" t="str">
            <v>Does not have a sixth form</v>
          </cell>
          <cell r="L338">
            <v>10005875</v>
          </cell>
          <cell r="M338">
            <v>42276</v>
          </cell>
          <cell r="N338">
            <v>42277</v>
          </cell>
          <cell r="O338" t="str">
            <v>Schools into Special Measures Visit 2</v>
          </cell>
          <cell r="P338" t="str">
            <v>Schools - S8</v>
          </cell>
          <cell r="Q338" t="str">
            <v>NULL</v>
          </cell>
          <cell r="R338" t="str">
            <v>NULL</v>
          </cell>
          <cell r="S338" t="str">
            <v>NULL</v>
          </cell>
          <cell r="T338" t="str">
            <v>NULL</v>
          </cell>
          <cell r="U338" t="str">
            <v>NULL</v>
          </cell>
          <cell r="V338" t="str">
            <v>NULL</v>
          </cell>
          <cell r="W338" t="str">
            <v>NULL</v>
          </cell>
          <cell r="X338" t="str">
            <v>NULL</v>
          </cell>
          <cell r="Y338" t="str">
            <v>NULL</v>
          </cell>
          <cell r="Z338" t="str">
            <v>NULL</v>
          </cell>
          <cell r="AB338">
            <v>559</v>
          </cell>
          <cell r="AD338">
            <v>4</v>
          </cell>
          <cell r="AE338" t="str">
            <v>NULL</v>
          </cell>
          <cell r="AF338">
            <v>4</v>
          </cell>
          <cell r="AG338">
            <v>4</v>
          </cell>
          <cell r="AH338" t="str">
            <v>NULL</v>
          </cell>
          <cell r="AI338">
            <v>4</v>
          </cell>
          <cell r="AJ338" t="str">
            <v>NULL</v>
          </cell>
          <cell r="AK338">
            <v>9</v>
          </cell>
          <cell r="AL338">
            <v>9</v>
          </cell>
        </row>
        <row r="339">
          <cell r="A339">
            <v>111507</v>
          </cell>
          <cell r="B339">
            <v>8957111</v>
          </cell>
          <cell r="C339" t="str">
            <v>Springfield School</v>
          </cell>
          <cell r="D339" t="str">
            <v>North West</v>
          </cell>
          <cell r="E339" t="str">
            <v>North West</v>
          </cell>
          <cell r="F339" t="str">
            <v>Cheshire East</v>
          </cell>
          <cell r="G339" t="str">
            <v>Crewe and Nantwich</v>
          </cell>
          <cell r="H339" t="str">
            <v>CW1 5HS</v>
          </cell>
          <cell r="I339" t="str">
            <v>Community Special School</v>
          </cell>
          <cell r="J339" t="str">
            <v>Not Applicable</v>
          </cell>
          <cell r="K339" t="str">
            <v>Has a sixth form</v>
          </cell>
          <cell r="L339">
            <v>10008293</v>
          </cell>
          <cell r="M339">
            <v>42298</v>
          </cell>
          <cell r="N339">
            <v>42298</v>
          </cell>
          <cell r="O339" t="str">
            <v>Section 8 Inspection due to Parental Complaint</v>
          </cell>
          <cell r="P339" t="str">
            <v>Schools - S8</v>
          </cell>
          <cell r="Q339" t="str">
            <v>NULL</v>
          </cell>
          <cell r="R339" t="str">
            <v>NULL</v>
          </cell>
          <cell r="S339" t="str">
            <v>NULL</v>
          </cell>
          <cell r="T339" t="str">
            <v>NULL</v>
          </cell>
          <cell r="U339" t="str">
            <v>NULL</v>
          </cell>
          <cell r="V339" t="str">
            <v>NULL</v>
          </cell>
          <cell r="W339" t="str">
            <v>NULL</v>
          </cell>
          <cell r="X339" t="str">
            <v>Met</v>
          </cell>
          <cell r="Y339" t="str">
            <v>NULL</v>
          </cell>
          <cell r="Z339" t="str">
            <v>NULL</v>
          </cell>
          <cell r="AB339">
            <v>120</v>
          </cell>
          <cell r="AD339">
            <v>1</v>
          </cell>
          <cell r="AE339" t="str">
            <v>NULL</v>
          </cell>
          <cell r="AF339">
            <v>1</v>
          </cell>
          <cell r="AG339">
            <v>1</v>
          </cell>
          <cell r="AH339" t="str">
            <v>NULL</v>
          </cell>
          <cell r="AI339">
            <v>1</v>
          </cell>
          <cell r="AJ339" t="str">
            <v>NULL</v>
          </cell>
          <cell r="AK339" t="str">
            <v>NULL</v>
          </cell>
          <cell r="AL339" t="str">
            <v>NULL</v>
          </cell>
        </row>
        <row r="340">
          <cell r="A340">
            <v>111585</v>
          </cell>
          <cell r="B340">
            <v>8062138</v>
          </cell>
          <cell r="C340" t="str">
            <v>Newham Bridge Primary School</v>
          </cell>
          <cell r="D340" t="str">
            <v>North East</v>
          </cell>
          <cell r="E340" t="str">
            <v>North East, Yorkshire &amp; Humber</v>
          </cell>
          <cell r="F340" t="str">
            <v>Middlesbrough</v>
          </cell>
          <cell r="G340" t="str">
            <v>Middlesbrough</v>
          </cell>
          <cell r="H340" t="str">
            <v>TS5 7NJ</v>
          </cell>
          <cell r="I340" t="str">
            <v>Community School</v>
          </cell>
          <cell r="J340" t="str">
            <v>Primary</v>
          </cell>
          <cell r="K340" t="str">
            <v>Does not have a sixth form</v>
          </cell>
          <cell r="L340">
            <v>10002097</v>
          </cell>
          <cell r="M340">
            <v>42284</v>
          </cell>
          <cell r="N340">
            <v>42285</v>
          </cell>
          <cell r="O340" t="str">
            <v>Requires Improvement S5 Reinspection Visit 1</v>
          </cell>
          <cell r="P340" t="str">
            <v>Schools - S5</v>
          </cell>
          <cell r="Q340" t="str">
            <v>NULL</v>
          </cell>
          <cell r="R340">
            <v>2</v>
          </cell>
          <cell r="S340" t="str">
            <v>NULL</v>
          </cell>
          <cell r="T340">
            <v>2</v>
          </cell>
          <cell r="U340">
            <v>2</v>
          </cell>
          <cell r="V340">
            <v>2</v>
          </cell>
          <cell r="W340">
            <v>2</v>
          </cell>
          <cell r="X340" t="str">
            <v>Yes</v>
          </cell>
          <cell r="Y340">
            <v>2</v>
          </cell>
          <cell r="Z340" t="str">
            <v>NULL</v>
          </cell>
          <cell r="AB340">
            <v>306</v>
          </cell>
          <cell r="AD340">
            <v>3</v>
          </cell>
          <cell r="AE340" t="str">
            <v>NULL</v>
          </cell>
          <cell r="AF340">
            <v>3</v>
          </cell>
          <cell r="AG340">
            <v>3</v>
          </cell>
          <cell r="AH340" t="str">
            <v>NULL</v>
          </cell>
          <cell r="AI340">
            <v>3</v>
          </cell>
          <cell r="AJ340" t="str">
            <v>NULL</v>
          </cell>
          <cell r="AK340" t="str">
            <v>NULL</v>
          </cell>
          <cell r="AL340" t="str">
            <v>NULL</v>
          </cell>
        </row>
        <row r="341">
          <cell r="A341">
            <v>111726</v>
          </cell>
          <cell r="B341">
            <v>8074007</v>
          </cell>
          <cell r="C341" t="str">
            <v>Huntcliff School</v>
          </cell>
          <cell r="D341" t="str">
            <v>North East</v>
          </cell>
          <cell r="E341" t="str">
            <v>North East, Yorkshire &amp; Humber</v>
          </cell>
          <cell r="F341" t="str">
            <v>Redcar and Cleveland</v>
          </cell>
          <cell r="G341" t="str">
            <v>Middlesbrough South and East Cleveland</v>
          </cell>
          <cell r="H341" t="str">
            <v>TS12 1HJ</v>
          </cell>
          <cell r="I341" t="str">
            <v>Foundation School</v>
          </cell>
          <cell r="J341" t="str">
            <v>Secondary</v>
          </cell>
          <cell r="K341" t="str">
            <v>Does not have a sixth form</v>
          </cell>
          <cell r="L341">
            <v>10003281</v>
          </cell>
          <cell r="M341">
            <v>42346</v>
          </cell>
          <cell r="N341">
            <v>42346</v>
          </cell>
          <cell r="O341" t="str">
            <v>Maintained Academy and School Short inspection</v>
          </cell>
          <cell r="P341" t="str">
            <v>Schools - Short inspection</v>
          </cell>
          <cell r="Q341" t="str">
            <v>NULL</v>
          </cell>
          <cell r="R341" t="str">
            <v>NULL</v>
          </cell>
          <cell r="S341" t="str">
            <v>NULL</v>
          </cell>
          <cell r="T341" t="str">
            <v>NULL</v>
          </cell>
          <cell r="U341" t="str">
            <v>NULL</v>
          </cell>
          <cell r="V341" t="str">
            <v>NULL</v>
          </cell>
          <cell r="W341" t="str">
            <v>NULL</v>
          </cell>
          <cell r="X341" t="str">
            <v>Yes</v>
          </cell>
          <cell r="Y341" t="str">
            <v>NULL</v>
          </cell>
          <cell r="Z341" t="str">
            <v>NULL</v>
          </cell>
          <cell r="AB341">
            <v>527</v>
          </cell>
          <cell r="AD341">
            <v>2</v>
          </cell>
          <cell r="AE341" t="str">
            <v>NULL</v>
          </cell>
          <cell r="AF341">
            <v>2</v>
          </cell>
          <cell r="AG341">
            <v>2</v>
          </cell>
          <cell r="AH341" t="str">
            <v>NULL</v>
          </cell>
          <cell r="AI341">
            <v>2</v>
          </cell>
          <cell r="AJ341" t="str">
            <v>NULL</v>
          </cell>
          <cell r="AK341">
            <v>9</v>
          </cell>
          <cell r="AL341" t="str">
            <v>NULL</v>
          </cell>
        </row>
        <row r="342">
          <cell r="A342">
            <v>111774</v>
          </cell>
          <cell r="B342">
            <v>8067004</v>
          </cell>
          <cell r="C342" t="str">
            <v>Prince Bishop School</v>
          </cell>
          <cell r="D342" t="str">
            <v>North East</v>
          </cell>
          <cell r="E342" t="str">
            <v>North East, Yorkshire &amp; Humber</v>
          </cell>
          <cell r="F342" t="str">
            <v>Middlesbrough</v>
          </cell>
          <cell r="G342" t="str">
            <v>Middlesbrough</v>
          </cell>
          <cell r="H342" t="str">
            <v>TS4 3JS</v>
          </cell>
          <cell r="I342" t="str">
            <v>Community Special School</v>
          </cell>
          <cell r="J342" t="str">
            <v>Not Applicable</v>
          </cell>
          <cell r="K342" t="str">
            <v>Not applicable</v>
          </cell>
          <cell r="L342">
            <v>10005217</v>
          </cell>
          <cell r="M342">
            <v>42325</v>
          </cell>
          <cell r="N342">
            <v>42326</v>
          </cell>
          <cell r="O342" t="str">
            <v>Schools into Special Measures Visit 4</v>
          </cell>
          <cell r="P342" t="str">
            <v>Schools - S8</v>
          </cell>
          <cell r="Q342" t="str">
            <v>NULL</v>
          </cell>
          <cell r="R342" t="str">
            <v>NULL</v>
          </cell>
          <cell r="S342" t="str">
            <v>NULL</v>
          </cell>
          <cell r="T342" t="str">
            <v>NULL</v>
          </cell>
          <cell r="U342" t="str">
            <v>NULL</v>
          </cell>
          <cell r="V342" t="str">
            <v>NULL</v>
          </cell>
          <cell r="W342" t="str">
            <v>NULL</v>
          </cell>
          <cell r="X342" t="str">
            <v>NULL</v>
          </cell>
          <cell r="Y342" t="str">
            <v>NULL</v>
          </cell>
          <cell r="Z342" t="str">
            <v>NULL</v>
          </cell>
          <cell r="AB342">
            <v>80</v>
          </cell>
          <cell r="AD342">
            <v>4</v>
          </cell>
          <cell r="AE342" t="str">
            <v>NULL</v>
          </cell>
          <cell r="AF342">
            <v>4</v>
          </cell>
          <cell r="AG342">
            <v>4</v>
          </cell>
          <cell r="AH342" t="str">
            <v>NULL</v>
          </cell>
          <cell r="AI342">
            <v>4</v>
          </cell>
          <cell r="AJ342" t="str">
            <v>NULL</v>
          </cell>
          <cell r="AK342">
            <v>9</v>
          </cell>
          <cell r="AL342">
            <v>9</v>
          </cell>
        </row>
        <row r="343">
          <cell r="A343">
            <v>111789</v>
          </cell>
          <cell r="B343">
            <v>9081000</v>
          </cell>
          <cell r="C343" t="str">
            <v>Camborne Nursery School</v>
          </cell>
          <cell r="D343" t="str">
            <v>South West</v>
          </cell>
          <cell r="E343" t="str">
            <v>South West</v>
          </cell>
          <cell r="F343" t="str">
            <v>Cornwall</v>
          </cell>
          <cell r="G343" t="str">
            <v>Camborne and Redruth</v>
          </cell>
          <cell r="H343" t="str">
            <v>TR14 7DT</v>
          </cell>
          <cell r="I343" t="str">
            <v>LA Nursery School</v>
          </cell>
          <cell r="J343" t="str">
            <v>Nursery</v>
          </cell>
          <cell r="K343" t="str">
            <v>Not applicable</v>
          </cell>
          <cell r="L343">
            <v>10005507</v>
          </cell>
          <cell r="M343">
            <v>42332</v>
          </cell>
          <cell r="N343">
            <v>42332</v>
          </cell>
          <cell r="O343" t="str">
            <v>Maintained Academy and School Short inspection</v>
          </cell>
          <cell r="P343" t="str">
            <v>Schools - Short inspection</v>
          </cell>
          <cell r="Q343" t="str">
            <v>NULL</v>
          </cell>
          <cell r="R343" t="str">
            <v>NULL</v>
          </cell>
          <cell r="S343" t="str">
            <v>NULL</v>
          </cell>
          <cell r="T343" t="str">
            <v>NULL</v>
          </cell>
          <cell r="U343" t="str">
            <v>NULL</v>
          </cell>
          <cell r="V343" t="str">
            <v>NULL</v>
          </cell>
          <cell r="W343" t="str">
            <v>NULL</v>
          </cell>
          <cell r="X343" t="str">
            <v>Yes</v>
          </cell>
          <cell r="Y343" t="str">
            <v>NULL</v>
          </cell>
          <cell r="Z343" t="str">
            <v>NULL</v>
          </cell>
          <cell r="AB343">
            <v>84</v>
          </cell>
          <cell r="AD343">
            <v>1</v>
          </cell>
          <cell r="AE343" t="str">
            <v>NULL</v>
          </cell>
          <cell r="AF343">
            <v>1</v>
          </cell>
          <cell r="AG343">
            <v>1</v>
          </cell>
          <cell r="AH343" t="str">
            <v>NULL</v>
          </cell>
          <cell r="AI343">
            <v>1</v>
          </cell>
          <cell r="AJ343" t="str">
            <v>NULL</v>
          </cell>
          <cell r="AK343">
            <v>8</v>
          </cell>
          <cell r="AL343" t="str">
            <v>NULL</v>
          </cell>
        </row>
        <row r="344">
          <cell r="A344">
            <v>111792</v>
          </cell>
          <cell r="B344">
            <v>9082004</v>
          </cell>
          <cell r="C344" t="str">
            <v>Marazion School</v>
          </cell>
          <cell r="D344" t="str">
            <v>South West</v>
          </cell>
          <cell r="E344" t="str">
            <v>South West</v>
          </cell>
          <cell r="F344" t="str">
            <v>Cornwall</v>
          </cell>
          <cell r="G344" t="str">
            <v>St Ives</v>
          </cell>
          <cell r="H344" t="str">
            <v>TR17 0DG</v>
          </cell>
          <cell r="I344" t="str">
            <v>Foundation School</v>
          </cell>
          <cell r="J344" t="str">
            <v>Primary</v>
          </cell>
          <cell r="K344" t="str">
            <v>Does not have a sixth form</v>
          </cell>
          <cell r="L344">
            <v>10000469</v>
          </cell>
          <cell r="M344">
            <v>42290</v>
          </cell>
          <cell r="N344">
            <v>42291</v>
          </cell>
          <cell r="O344" t="str">
            <v>Maintained Academy and School Short inspection</v>
          </cell>
          <cell r="P344" t="str">
            <v>Schools - S5</v>
          </cell>
          <cell r="Q344" t="str">
            <v>NULL</v>
          </cell>
          <cell r="R344">
            <v>3</v>
          </cell>
          <cell r="S344" t="str">
            <v>NULL</v>
          </cell>
          <cell r="T344">
            <v>3</v>
          </cell>
          <cell r="U344">
            <v>3</v>
          </cell>
          <cell r="V344">
            <v>2</v>
          </cell>
          <cell r="W344">
            <v>3</v>
          </cell>
          <cell r="X344" t="str">
            <v>Yes</v>
          </cell>
          <cell r="Y344">
            <v>2</v>
          </cell>
          <cell r="Z344" t="str">
            <v>NULL</v>
          </cell>
          <cell r="AB344">
            <v>120</v>
          </cell>
          <cell r="AD344">
            <v>2</v>
          </cell>
          <cell r="AE344" t="str">
            <v>NULL</v>
          </cell>
          <cell r="AF344">
            <v>2</v>
          </cell>
          <cell r="AG344">
            <v>2</v>
          </cell>
          <cell r="AH344" t="str">
            <v>NULL</v>
          </cell>
          <cell r="AI344">
            <v>2</v>
          </cell>
          <cell r="AJ344" t="str">
            <v>NULL</v>
          </cell>
          <cell r="AK344">
            <v>8</v>
          </cell>
          <cell r="AL344" t="str">
            <v>NULL</v>
          </cell>
        </row>
        <row r="345">
          <cell r="A345">
            <v>111824</v>
          </cell>
          <cell r="B345">
            <v>9082124</v>
          </cell>
          <cell r="C345" t="str">
            <v>Sithney Community Primary School</v>
          </cell>
          <cell r="D345" t="str">
            <v>South West</v>
          </cell>
          <cell r="E345" t="str">
            <v>South West</v>
          </cell>
          <cell r="F345" t="str">
            <v>Cornwall</v>
          </cell>
          <cell r="G345" t="str">
            <v>St Ives</v>
          </cell>
          <cell r="H345" t="str">
            <v>TR13 0AE</v>
          </cell>
          <cell r="I345" t="str">
            <v>Foundation School</v>
          </cell>
          <cell r="J345" t="str">
            <v>Primary</v>
          </cell>
          <cell r="K345" t="str">
            <v>Does not have a sixth form</v>
          </cell>
          <cell r="L345">
            <v>10005870</v>
          </cell>
          <cell r="M345">
            <v>42339</v>
          </cell>
          <cell r="N345">
            <v>42340</v>
          </cell>
          <cell r="O345" t="str">
            <v>Maintained Academy and School Short inspection</v>
          </cell>
          <cell r="P345" t="str">
            <v>Schools - S5</v>
          </cell>
          <cell r="Q345" t="str">
            <v>NULL</v>
          </cell>
          <cell r="R345">
            <v>1</v>
          </cell>
          <cell r="S345" t="str">
            <v>NULL</v>
          </cell>
          <cell r="T345">
            <v>1</v>
          </cell>
          <cell r="U345">
            <v>1</v>
          </cell>
          <cell r="V345">
            <v>1</v>
          </cell>
          <cell r="W345">
            <v>1</v>
          </cell>
          <cell r="X345" t="str">
            <v>Yes</v>
          </cell>
          <cell r="Y345">
            <v>1</v>
          </cell>
          <cell r="Z345" t="str">
            <v>NULL</v>
          </cell>
          <cell r="AB345">
            <v>82</v>
          </cell>
          <cell r="AD345">
            <v>2</v>
          </cell>
          <cell r="AE345" t="str">
            <v>NULL</v>
          </cell>
          <cell r="AF345">
            <v>2</v>
          </cell>
          <cell r="AG345">
            <v>2</v>
          </cell>
          <cell r="AH345" t="str">
            <v>NULL</v>
          </cell>
          <cell r="AI345">
            <v>2</v>
          </cell>
          <cell r="AJ345" t="str">
            <v>NULL</v>
          </cell>
          <cell r="AK345">
            <v>2</v>
          </cell>
          <cell r="AL345">
            <v>9</v>
          </cell>
        </row>
        <row r="346">
          <cell r="A346">
            <v>111831</v>
          </cell>
          <cell r="B346">
            <v>9082133</v>
          </cell>
          <cell r="C346" t="str">
            <v>Parc Eglos School</v>
          </cell>
          <cell r="D346" t="str">
            <v>South West</v>
          </cell>
          <cell r="E346" t="str">
            <v>South West</v>
          </cell>
          <cell r="F346" t="str">
            <v>Cornwall</v>
          </cell>
          <cell r="G346" t="str">
            <v>St Ives</v>
          </cell>
          <cell r="H346" t="str">
            <v>TR13 8UP</v>
          </cell>
          <cell r="I346" t="str">
            <v>Foundation School</v>
          </cell>
          <cell r="J346" t="str">
            <v>Primary</v>
          </cell>
          <cell r="K346" t="str">
            <v>Does not have a sixth form</v>
          </cell>
          <cell r="L346">
            <v>10008091</v>
          </cell>
          <cell r="M346">
            <v>42338</v>
          </cell>
          <cell r="N346">
            <v>42338</v>
          </cell>
          <cell r="O346" t="str">
            <v>S8 No Formal Designation Visit</v>
          </cell>
          <cell r="P346" t="str">
            <v>Schools - S8</v>
          </cell>
          <cell r="Q346" t="str">
            <v>NULL</v>
          </cell>
          <cell r="R346" t="str">
            <v>NULL</v>
          </cell>
          <cell r="S346" t="str">
            <v>NULL</v>
          </cell>
          <cell r="T346" t="str">
            <v>NULL</v>
          </cell>
          <cell r="U346" t="str">
            <v>NULL</v>
          </cell>
          <cell r="V346" t="str">
            <v>NULL</v>
          </cell>
          <cell r="W346" t="str">
            <v>NULL</v>
          </cell>
          <cell r="X346" t="str">
            <v>Met</v>
          </cell>
          <cell r="Y346" t="str">
            <v>NULL</v>
          </cell>
          <cell r="Z346" t="str">
            <v>NULL</v>
          </cell>
          <cell r="AB346">
            <v>411</v>
          </cell>
          <cell r="AD346">
            <v>1</v>
          </cell>
          <cell r="AE346" t="str">
            <v>NULL</v>
          </cell>
          <cell r="AF346">
            <v>1</v>
          </cell>
          <cell r="AG346">
            <v>1</v>
          </cell>
          <cell r="AH346" t="str">
            <v>NULL</v>
          </cell>
          <cell r="AI346">
            <v>1</v>
          </cell>
          <cell r="AJ346" t="str">
            <v>NULL</v>
          </cell>
          <cell r="AK346">
            <v>1</v>
          </cell>
          <cell r="AL346">
            <v>9</v>
          </cell>
        </row>
        <row r="347">
          <cell r="A347">
            <v>111967</v>
          </cell>
          <cell r="B347">
            <v>9082724</v>
          </cell>
          <cell r="C347" t="str">
            <v>Stoke Climsland School</v>
          </cell>
          <cell r="D347" t="str">
            <v>South West</v>
          </cell>
          <cell r="E347" t="str">
            <v>South West</v>
          </cell>
          <cell r="F347" t="str">
            <v>Cornwall</v>
          </cell>
          <cell r="G347" t="str">
            <v>North Cornwall</v>
          </cell>
          <cell r="H347" t="str">
            <v>PL17 8ND</v>
          </cell>
          <cell r="I347" t="str">
            <v>Community School</v>
          </cell>
          <cell r="J347" t="str">
            <v>Primary</v>
          </cell>
          <cell r="K347" t="str">
            <v>Does not have a sixth form</v>
          </cell>
          <cell r="L347">
            <v>10007655</v>
          </cell>
          <cell r="M347">
            <v>42270</v>
          </cell>
          <cell r="N347">
            <v>42270</v>
          </cell>
          <cell r="O347" t="str">
            <v>Requires Improvement monitoring Visit 1</v>
          </cell>
          <cell r="P347" t="str">
            <v>Schools - S8</v>
          </cell>
          <cell r="Q347" t="str">
            <v>NULL</v>
          </cell>
          <cell r="R347" t="str">
            <v>NULL</v>
          </cell>
          <cell r="S347" t="str">
            <v>NULL</v>
          </cell>
          <cell r="T347" t="str">
            <v>NULL</v>
          </cell>
          <cell r="U347" t="str">
            <v>NULL</v>
          </cell>
          <cell r="V347" t="str">
            <v>NULL</v>
          </cell>
          <cell r="W347" t="str">
            <v>NULL</v>
          </cell>
          <cell r="X347" t="str">
            <v>NULL</v>
          </cell>
          <cell r="Y347" t="str">
            <v>NULL</v>
          </cell>
          <cell r="Z347" t="str">
            <v>NULL</v>
          </cell>
          <cell r="AB347">
            <v>195</v>
          </cell>
          <cell r="AD347">
            <v>3</v>
          </cell>
          <cell r="AE347" t="str">
            <v>NULL</v>
          </cell>
          <cell r="AF347">
            <v>3</v>
          </cell>
          <cell r="AG347">
            <v>3</v>
          </cell>
          <cell r="AH347" t="str">
            <v>NULL</v>
          </cell>
          <cell r="AI347">
            <v>3</v>
          </cell>
          <cell r="AJ347" t="str">
            <v>NULL</v>
          </cell>
          <cell r="AK347">
            <v>2</v>
          </cell>
          <cell r="AL347">
            <v>9</v>
          </cell>
        </row>
        <row r="348">
          <cell r="A348">
            <v>112045</v>
          </cell>
          <cell r="B348">
            <v>9084150</v>
          </cell>
          <cell r="C348" t="str">
            <v>Budehaven Community School</v>
          </cell>
          <cell r="D348" t="str">
            <v>South West</v>
          </cell>
          <cell r="E348" t="str">
            <v>South West</v>
          </cell>
          <cell r="F348" t="str">
            <v>Cornwall</v>
          </cell>
          <cell r="G348" t="str">
            <v>North Cornwall</v>
          </cell>
          <cell r="H348" t="str">
            <v>EX23 8DQ</v>
          </cell>
          <cell r="I348" t="str">
            <v>Foundation School</v>
          </cell>
          <cell r="J348" t="str">
            <v>Secondary</v>
          </cell>
          <cell r="K348" t="str">
            <v>Has a sixth form</v>
          </cell>
          <cell r="L348">
            <v>10004061</v>
          </cell>
          <cell r="M348">
            <v>42342</v>
          </cell>
          <cell r="N348">
            <v>42342</v>
          </cell>
          <cell r="O348" t="str">
            <v>Requires Improvement monitoring Visit 2</v>
          </cell>
          <cell r="P348" t="str">
            <v>Schools - S8</v>
          </cell>
          <cell r="Q348" t="str">
            <v>NULL</v>
          </cell>
          <cell r="R348" t="str">
            <v>NULL</v>
          </cell>
          <cell r="S348" t="str">
            <v>NULL</v>
          </cell>
          <cell r="T348" t="str">
            <v>NULL</v>
          </cell>
          <cell r="U348" t="str">
            <v>NULL</v>
          </cell>
          <cell r="V348" t="str">
            <v>NULL</v>
          </cell>
          <cell r="W348" t="str">
            <v>NULL</v>
          </cell>
          <cell r="X348" t="str">
            <v>NULL</v>
          </cell>
          <cell r="Y348" t="str">
            <v>NULL</v>
          </cell>
          <cell r="Z348" t="str">
            <v>NULL</v>
          </cell>
          <cell r="AB348">
            <v>1122</v>
          </cell>
          <cell r="AD348">
            <v>3</v>
          </cell>
          <cell r="AE348" t="str">
            <v>NULL</v>
          </cell>
          <cell r="AF348">
            <v>3</v>
          </cell>
          <cell r="AG348">
            <v>3</v>
          </cell>
          <cell r="AH348" t="str">
            <v>NULL</v>
          </cell>
          <cell r="AI348">
            <v>3</v>
          </cell>
          <cell r="AJ348" t="str">
            <v>NULL</v>
          </cell>
          <cell r="AK348">
            <v>9</v>
          </cell>
          <cell r="AL348">
            <v>2</v>
          </cell>
        </row>
        <row r="349">
          <cell r="A349">
            <v>112050</v>
          </cell>
          <cell r="B349">
            <v>9084155</v>
          </cell>
          <cell r="C349" t="str">
            <v>Brannel School</v>
          </cell>
          <cell r="D349" t="str">
            <v>South West</v>
          </cell>
          <cell r="E349" t="str">
            <v>South West</v>
          </cell>
          <cell r="F349" t="str">
            <v>Cornwall</v>
          </cell>
          <cell r="G349" t="str">
            <v>St Austell and Newquay</v>
          </cell>
          <cell r="H349" t="str">
            <v>PL26 7RN</v>
          </cell>
          <cell r="I349" t="str">
            <v>Foundation School</v>
          </cell>
          <cell r="J349" t="str">
            <v>Secondary</v>
          </cell>
          <cell r="K349" t="str">
            <v>Does not have a sixth form</v>
          </cell>
          <cell r="L349">
            <v>10001788</v>
          </cell>
          <cell r="M349">
            <v>42278</v>
          </cell>
          <cell r="N349">
            <v>42279</v>
          </cell>
          <cell r="O349" t="str">
            <v>Requires Improvement S5 Reinspection Visit 1</v>
          </cell>
          <cell r="P349" t="str">
            <v>Schools - S5</v>
          </cell>
          <cell r="Q349" t="str">
            <v>NULL</v>
          </cell>
          <cell r="R349">
            <v>3</v>
          </cell>
          <cell r="S349" t="str">
            <v>NULL</v>
          </cell>
          <cell r="T349">
            <v>3</v>
          </cell>
          <cell r="U349">
            <v>3</v>
          </cell>
          <cell r="V349">
            <v>3</v>
          </cell>
          <cell r="W349">
            <v>3</v>
          </cell>
          <cell r="X349" t="str">
            <v>Yes</v>
          </cell>
          <cell r="Y349" t="str">
            <v>NULL</v>
          </cell>
          <cell r="Z349" t="str">
            <v>NULL</v>
          </cell>
          <cell r="AB349">
            <v>733</v>
          </cell>
          <cell r="AD349">
            <v>3</v>
          </cell>
          <cell r="AE349" t="str">
            <v>NULL</v>
          </cell>
          <cell r="AF349">
            <v>3</v>
          </cell>
          <cell r="AG349">
            <v>3</v>
          </cell>
          <cell r="AH349" t="str">
            <v>NULL</v>
          </cell>
          <cell r="AI349">
            <v>3</v>
          </cell>
          <cell r="AJ349" t="str">
            <v>NULL</v>
          </cell>
          <cell r="AK349" t="str">
            <v>NULL</v>
          </cell>
          <cell r="AL349" t="str">
            <v>NULL</v>
          </cell>
        </row>
        <row r="350">
          <cell r="A350">
            <v>112052</v>
          </cell>
          <cell r="B350">
            <v>9084157</v>
          </cell>
          <cell r="C350" t="str">
            <v>Poltair School</v>
          </cell>
          <cell r="D350" t="str">
            <v>South West</v>
          </cell>
          <cell r="E350" t="str">
            <v>South West</v>
          </cell>
          <cell r="F350" t="str">
            <v>Cornwall</v>
          </cell>
          <cell r="G350" t="str">
            <v>St Austell and Newquay</v>
          </cell>
          <cell r="H350" t="str">
            <v>PL25 4BZ</v>
          </cell>
          <cell r="I350" t="str">
            <v>Foundation School</v>
          </cell>
          <cell r="J350" t="str">
            <v>Secondary</v>
          </cell>
          <cell r="K350" t="str">
            <v>Does not have a sixth form</v>
          </cell>
          <cell r="L350">
            <v>10002444</v>
          </cell>
          <cell r="M350">
            <v>42311</v>
          </cell>
          <cell r="N350">
            <v>42312</v>
          </cell>
          <cell r="O350" t="str">
            <v>Requires Improvement S5 Reinspection Visit 1</v>
          </cell>
          <cell r="P350" t="str">
            <v>Schools - S5</v>
          </cell>
          <cell r="Q350" t="str">
            <v>NULL</v>
          </cell>
          <cell r="R350">
            <v>3</v>
          </cell>
          <cell r="S350" t="str">
            <v>NULL</v>
          </cell>
          <cell r="T350">
            <v>3</v>
          </cell>
          <cell r="U350">
            <v>3</v>
          </cell>
          <cell r="V350">
            <v>2</v>
          </cell>
          <cell r="W350">
            <v>3</v>
          </cell>
          <cell r="X350" t="str">
            <v>Yes</v>
          </cell>
          <cell r="Y350" t="str">
            <v>NULL</v>
          </cell>
          <cell r="Z350" t="str">
            <v>NULL</v>
          </cell>
          <cell r="AB350">
            <v>691</v>
          </cell>
          <cell r="AD350">
            <v>3</v>
          </cell>
          <cell r="AE350" t="str">
            <v>NULL</v>
          </cell>
          <cell r="AF350">
            <v>3</v>
          </cell>
          <cell r="AG350">
            <v>3</v>
          </cell>
          <cell r="AH350" t="str">
            <v>NULL</v>
          </cell>
          <cell r="AI350">
            <v>3</v>
          </cell>
          <cell r="AJ350" t="str">
            <v>NULL</v>
          </cell>
          <cell r="AK350" t="str">
            <v>NULL</v>
          </cell>
          <cell r="AL350" t="str">
            <v>NULL</v>
          </cell>
        </row>
        <row r="351">
          <cell r="A351">
            <v>112096</v>
          </cell>
          <cell r="B351">
            <v>9091103</v>
          </cell>
          <cell r="C351" t="str">
            <v>West Cumbria Learning Centre</v>
          </cell>
          <cell r="D351" t="str">
            <v>North West</v>
          </cell>
          <cell r="E351" t="str">
            <v>North West</v>
          </cell>
          <cell r="F351" t="str">
            <v>Cumbria</v>
          </cell>
          <cell r="G351" t="str">
            <v>Workington</v>
          </cell>
          <cell r="H351" t="str">
            <v>CA14 4PJ</v>
          </cell>
          <cell r="I351" t="str">
            <v>Pupil Referral Unit</v>
          </cell>
          <cell r="J351" t="str">
            <v>Not Applicable</v>
          </cell>
          <cell r="K351" t="str">
            <v>Not applicable</v>
          </cell>
          <cell r="L351">
            <v>10001586</v>
          </cell>
          <cell r="M351">
            <v>42332</v>
          </cell>
          <cell r="N351">
            <v>42333</v>
          </cell>
          <cell r="O351" t="str">
            <v>Special Measures S5 ReInspection</v>
          </cell>
          <cell r="P351" t="str">
            <v>Schools - S5</v>
          </cell>
          <cell r="Q351" t="str">
            <v>NULL</v>
          </cell>
          <cell r="R351">
            <v>2</v>
          </cell>
          <cell r="S351" t="str">
            <v>NULL</v>
          </cell>
          <cell r="T351">
            <v>2</v>
          </cell>
          <cell r="U351">
            <v>2</v>
          </cell>
          <cell r="V351">
            <v>2</v>
          </cell>
          <cell r="W351">
            <v>1</v>
          </cell>
          <cell r="X351" t="str">
            <v>Yes</v>
          </cell>
          <cell r="Y351" t="str">
            <v>NULL</v>
          </cell>
          <cell r="Z351" t="str">
            <v>NULL</v>
          </cell>
          <cell r="AB351">
            <v>35</v>
          </cell>
          <cell r="AD351">
            <v>4</v>
          </cell>
          <cell r="AE351" t="str">
            <v>NULL</v>
          </cell>
          <cell r="AF351">
            <v>3</v>
          </cell>
          <cell r="AG351">
            <v>3</v>
          </cell>
          <cell r="AH351" t="str">
            <v>NULL</v>
          </cell>
          <cell r="AI351">
            <v>4</v>
          </cell>
          <cell r="AJ351" t="str">
            <v>NULL</v>
          </cell>
          <cell r="AK351" t="str">
            <v>NULL</v>
          </cell>
          <cell r="AL351" t="str">
            <v>NULL</v>
          </cell>
        </row>
        <row r="352">
          <cell r="A352">
            <v>112142</v>
          </cell>
          <cell r="B352">
            <v>9092136</v>
          </cell>
          <cell r="C352" t="str">
            <v>Northside Primary School</v>
          </cell>
          <cell r="D352" t="str">
            <v>North West</v>
          </cell>
          <cell r="E352" t="str">
            <v>North West</v>
          </cell>
          <cell r="F352" t="str">
            <v>Cumbria</v>
          </cell>
          <cell r="G352" t="str">
            <v>Workington</v>
          </cell>
          <cell r="H352" t="str">
            <v>CA14 1BD</v>
          </cell>
          <cell r="I352" t="str">
            <v>Community School</v>
          </cell>
          <cell r="J352" t="str">
            <v>Primary</v>
          </cell>
          <cell r="K352" t="str">
            <v>Does not have a sixth form</v>
          </cell>
          <cell r="L352">
            <v>10002261</v>
          </cell>
          <cell r="M352">
            <v>42283</v>
          </cell>
          <cell r="N352">
            <v>42284</v>
          </cell>
          <cell r="O352" t="str">
            <v>Requires Improvement S5 Reinspection Visit 1</v>
          </cell>
          <cell r="P352" t="str">
            <v>Schools - S5</v>
          </cell>
          <cell r="Q352" t="str">
            <v>NULL</v>
          </cell>
          <cell r="R352">
            <v>4</v>
          </cell>
          <cell r="S352" t="str">
            <v>SM</v>
          </cell>
          <cell r="T352">
            <v>4</v>
          </cell>
          <cell r="U352">
            <v>4</v>
          </cell>
          <cell r="V352">
            <v>3</v>
          </cell>
          <cell r="W352">
            <v>4</v>
          </cell>
          <cell r="X352" t="str">
            <v>Yes</v>
          </cell>
          <cell r="Y352">
            <v>4</v>
          </cell>
          <cell r="Z352" t="str">
            <v>NULL</v>
          </cell>
          <cell r="AB352">
            <v>72</v>
          </cell>
          <cell r="AD352">
            <v>3</v>
          </cell>
          <cell r="AE352" t="str">
            <v>NULL</v>
          </cell>
          <cell r="AF352">
            <v>3</v>
          </cell>
          <cell r="AG352">
            <v>3</v>
          </cell>
          <cell r="AH352" t="str">
            <v>NULL</v>
          </cell>
          <cell r="AI352">
            <v>3</v>
          </cell>
          <cell r="AJ352" t="str">
            <v>NULL</v>
          </cell>
          <cell r="AK352" t="str">
            <v>NULL</v>
          </cell>
          <cell r="AL352" t="str">
            <v>NULL</v>
          </cell>
        </row>
        <row r="353">
          <cell r="A353">
            <v>112177</v>
          </cell>
          <cell r="B353">
            <v>9092302</v>
          </cell>
          <cell r="C353" t="str">
            <v>Brough Primary School</v>
          </cell>
          <cell r="D353" t="str">
            <v>North West</v>
          </cell>
          <cell r="E353" t="str">
            <v>North West</v>
          </cell>
          <cell r="F353" t="str">
            <v>Cumbria</v>
          </cell>
          <cell r="G353" t="str">
            <v>Penrith and The Border</v>
          </cell>
          <cell r="H353" t="str">
            <v>CA17 4EW</v>
          </cell>
          <cell r="I353" t="str">
            <v>Community School</v>
          </cell>
          <cell r="J353" t="str">
            <v>Primary</v>
          </cell>
          <cell r="K353" t="str">
            <v>Does not have a sixth form</v>
          </cell>
          <cell r="L353">
            <v>10007251</v>
          </cell>
          <cell r="M353">
            <v>42347</v>
          </cell>
          <cell r="N353">
            <v>42347</v>
          </cell>
          <cell r="O353" t="str">
            <v>Requires Improvement monitoring Visit 1</v>
          </cell>
          <cell r="P353" t="str">
            <v>Schools - S8</v>
          </cell>
          <cell r="Q353" t="str">
            <v>NULL</v>
          </cell>
          <cell r="R353" t="str">
            <v>NULL</v>
          </cell>
          <cell r="S353" t="str">
            <v>NULL</v>
          </cell>
          <cell r="T353" t="str">
            <v>NULL</v>
          </cell>
          <cell r="U353" t="str">
            <v>NULL</v>
          </cell>
          <cell r="V353" t="str">
            <v>NULL</v>
          </cell>
          <cell r="W353" t="str">
            <v>NULL</v>
          </cell>
          <cell r="X353" t="str">
            <v>NULL</v>
          </cell>
          <cell r="Y353" t="str">
            <v>NULL</v>
          </cell>
          <cell r="Z353" t="str">
            <v>NULL</v>
          </cell>
          <cell r="AB353">
            <v>76</v>
          </cell>
          <cell r="AD353">
            <v>3</v>
          </cell>
          <cell r="AE353" t="str">
            <v>NULL</v>
          </cell>
          <cell r="AF353">
            <v>3</v>
          </cell>
          <cell r="AG353">
            <v>3</v>
          </cell>
          <cell r="AH353" t="str">
            <v>NULL</v>
          </cell>
          <cell r="AI353">
            <v>3</v>
          </cell>
          <cell r="AJ353" t="str">
            <v>NULL</v>
          </cell>
          <cell r="AK353">
            <v>2</v>
          </cell>
          <cell r="AL353">
            <v>9</v>
          </cell>
        </row>
        <row r="354">
          <cell r="A354">
            <v>112183</v>
          </cell>
          <cell r="B354">
            <v>9092314</v>
          </cell>
          <cell r="C354" t="str">
            <v>Milburn School</v>
          </cell>
          <cell r="D354" t="str">
            <v>North West</v>
          </cell>
          <cell r="E354" t="str">
            <v>North West</v>
          </cell>
          <cell r="F354" t="str">
            <v>Cumbria</v>
          </cell>
          <cell r="G354" t="str">
            <v>Penrith and The Border</v>
          </cell>
          <cell r="H354" t="str">
            <v>CA10 1TN</v>
          </cell>
          <cell r="I354" t="str">
            <v>Community School</v>
          </cell>
          <cell r="J354" t="str">
            <v>Primary</v>
          </cell>
          <cell r="K354" t="str">
            <v>Does not have a sixth form</v>
          </cell>
          <cell r="L354">
            <v>10005417</v>
          </cell>
          <cell r="M354">
            <v>42332</v>
          </cell>
          <cell r="N354">
            <v>42333</v>
          </cell>
          <cell r="O354" t="str">
            <v>Schools into Special Measures Visit 5</v>
          </cell>
          <cell r="P354" t="str">
            <v>Schools - S5</v>
          </cell>
          <cell r="Q354" t="str">
            <v>NULL</v>
          </cell>
          <cell r="R354">
            <v>2</v>
          </cell>
          <cell r="S354" t="str">
            <v>NULL</v>
          </cell>
          <cell r="T354">
            <v>2</v>
          </cell>
          <cell r="U354">
            <v>2</v>
          </cell>
          <cell r="V354">
            <v>1</v>
          </cell>
          <cell r="W354">
            <v>2</v>
          </cell>
          <cell r="X354" t="str">
            <v>Yes</v>
          </cell>
          <cell r="Y354">
            <v>0</v>
          </cell>
          <cell r="Z354" t="str">
            <v>NULL</v>
          </cell>
          <cell r="AB354">
            <v>4</v>
          </cell>
          <cell r="AD354">
            <v>4</v>
          </cell>
          <cell r="AE354" t="str">
            <v>NULL</v>
          </cell>
          <cell r="AF354">
            <v>4</v>
          </cell>
          <cell r="AG354">
            <v>4</v>
          </cell>
          <cell r="AH354" t="str">
            <v>NULL</v>
          </cell>
          <cell r="AI354">
            <v>4</v>
          </cell>
          <cell r="AJ354" t="str">
            <v>NULL</v>
          </cell>
          <cell r="AK354" t="str">
            <v>NULL</v>
          </cell>
          <cell r="AL354" t="str">
            <v>NULL</v>
          </cell>
        </row>
        <row r="355">
          <cell r="A355">
            <v>112230</v>
          </cell>
          <cell r="B355">
            <v>9092625</v>
          </cell>
          <cell r="C355" t="str">
            <v>Kingmoor Nursery and Infant School</v>
          </cell>
          <cell r="D355" t="str">
            <v>North West</v>
          </cell>
          <cell r="E355" t="str">
            <v>North West</v>
          </cell>
          <cell r="F355" t="str">
            <v>Cumbria</v>
          </cell>
          <cell r="G355" t="str">
            <v>Carlisle</v>
          </cell>
          <cell r="H355" t="str">
            <v>CA3 0ES</v>
          </cell>
          <cell r="I355" t="str">
            <v>Community School</v>
          </cell>
          <cell r="J355" t="str">
            <v>Primary</v>
          </cell>
          <cell r="K355" t="str">
            <v>Does not have a sixth form</v>
          </cell>
          <cell r="L355">
            <v>10007253</v>
          </cell>
          <cell r="M355">
            <v>42328</v>
          </cell>
          <cell r="N355">
            <v>42328</v>
          </cell>
          <cell r="O355" t="str">
            <v>Requires Improvement monitoring Visit 1</v>
          </cell>
          <cell r="P355" t="str">
            <v>Schools - S8</v>
          </cell>
          <cell r="Q355" t="str">
            <v>NULL</v>
          </cell>
          <cell r="R355" t="str">
            <v>NULL</v>
          </cell>
          <cell r="S355" t="str">
            <v>NULL</v>
          </cell>
          <cell r="T355" t="str">
            <v>NULL</v>
          </cell>
          <cell r="U355" t="str">
            <v>NULL</v>
          </cell>
          <cell r="V355" t="str">
            <v>NULL</v>
          </cell>
          <cell r="W355" t="str">
            <v>NULL</v>
          </cell>
          <cell r="X355" t="str">
            <v>NULL</v>
          </cell>
          <cell r="Y355" t="str">
            <v>NULL</v>
          </cell>
          <cell r="Z355" t="str">
            <v>NULL</v>
          </cell>
          <cell r="AB355">
            <v>264</v>
          </cell>
          <cell r="AD355">
            <v>3</v>
          </cell>
          <cell r="AE355" t="str">
            <v>NULL</v>
          </cell>
          <cell r="AF355">
            <v>2</v>
          </cell>
          <cell r="AG355">
            <v>2</v>
          </cell>
          <cell r="AH355" t="str">
            <v>NULL</v>
          </cell>
          <cell r="AI355">
            <v>3</v>
          </cell>
          <cell r="AJ355" t="str">
            <v>NULL</v>
          </cell>
          <cell r="AK355">
            <v>2</v>
          </cell>
          <cell r="AL355">
            <v>9</v>
          </cell>
        </row>
        <row r="356">
          <cell r="A356">
            <v>112269</v>
          </cell>
          <cell r="B356">
            <v>9093064</v>
          </cell>
          <cell r="C356" t="str">
            <v>Vicarage Park CofE Primary School</v>
          </cell>
          <cell r="D356" t="str">
            <v>North West</v>
          </cell>
          <cell r="E356" t="str">
            <v>North West</v>
          </cell>
          <cell r="F356" t="str">
            <v>Cumbria</v>
          </cell>
          <cell r="G356" t="str">
            <v>Westmorland and Lonsdale</v>
          </cell>
          <cell r="H356" t="str">
            <v>LA9 5BP</v>
          </cell>
          <cell r="I356" t="str">
            <v>Voluntary Controlled School</v>
          </cell>
          <cell r="J356" t="str">
            <v>Primary</v>
          </cell>
          <cell r="K356" t="str">
            <v>Does not have a sixth form</v>
          </cell>
          <cell r="L356">
            <v>10002553</v>
          </cell>
          <cell r="M356">
            <v>42319</v>
          </cell>
          <cell r="N356">
            <v>42320</v>
          </cell>
          <cell r="O356" t="str">
            <v>S8 No Formal Designation Visit</v>
          </cell>
          <cell r="P356" t="str">
            <v>Schools - S5</v>
          </cell>
          <cell r="Q356" t="str">
            <v>NULL</v>
          </cell>
          <cell r="R356">
            <v>3</v>
          </cell>
          <cell r="S356" t="str">
            <v>NULL</v>
          </cell>
          <cell r="T356">
            <v>3</v>
          </cell>
          <cell r="U356">
            <v>3</v>
          </cell>
          <cell r="V356">
            <v>3</v>
          </cell>
          <cell r="W356">
            <v>3</v>
          </cell>
          <cell r="X356" t="str">
            <v>Yes</v>
          </cell>
          <cell r="Y356">
            <v>3</v>
          </cell>
          <cell r="Z356">
            <v>0</v>
          </cell>
          <cell r="AB356">
            <v>205</v>
          </cell>
          <cell r="AD356">
            <v>1</v>
          </cell>
          <cell r="AE356" t="str">
            <v>NULL</v>
          </cell>
          <cell r="AF356">
            <v>1</v>
          </cell>
          <cell r="AG356">
            <v>1</v>
          </cell>
          <cell r="AH356" t="str">
            <v>NULL</v>
          </cell>
          <cell r="AI356">
            <v>1</v>
          </cell>
          <cell r="AJ356" t="str">
            <v>NULL</v>
          </cell>
          <cell r="AK356">
            <v>2</v>
          </cell>
          <cell r="AL356">
            <v>9</v>
          </cell>
        </row>
        <row r="357">
          <cell r="A357">
            <v>112281</v>
          </cell>
          <cell r="B357">
            <v>9093124</v>
          </cell>
          <cell r="C357" t="str">
            <v>Burlington CofE School</v>
          </cell>
          <cell r="D357" t="str">
            <v>North West</v>
          </cell>
          <cell r="E357" t="str">
            <v>North West</v>
          </cell>
          <cell r="F357" t="str">
            <v>Cumbria</v>
          </cell>
          <cell r="G357" t="str">
            <v>Barrow and Furness</v>
          </cell>
          <cell r="H357" t="str">
            <v>LA17 7UH</v>
          </cell>
          <cell r="I357" t="str">
            <v>Voluntary Controlled School</v>
          </cell>
          <cell r="J357" t="str">
            <v>All Through</v>
          </cell>
          <cell r="K357" t="str">
            <v>Does not have a sixth form</v>
          </cell>
          <cell r="L357">
            <v>10002264</v>
          </cell>
          <cell r="M357">
            <v>42291</v>
          </cell>
          <cell r="N357">
            <v>42292</v>
          </cell>
          <cell r="O357" t="str">
            <v>Requires Improvement S5 Reinspection Visit 1</v>
          </cell>
          <cell r="P357" t="str">
            <v>Schools - S5</v>
          </cell>
          <cell r="Q357" t="str">
            <v>NULL</v>
          </cell>
          <cell r="R357">
            <v>2</v>
          </cell>
          <cell r="S357" t="str">
            <v>NULL</v>
          </cell>
          <cell r="T357">
            <v>2</v>
          </cell>
          <cell r="U357">
            <v>2</v>
          </cell>
          <cell r="V357">
            <v>2</v>
          </cell>
          <cell r="W357">
            <v>2</v>
          </cell>
          <cell r="X357" t="str">
            <v>Yes</v>
          </cell>
          <cell r="Y357">
            <v>2</v>
          </cell>
          <cell r="Z357" t="str">
            <v>NULL</v>
          </cell>
          <cell r="AB357">
            <v>64</v>
          </cell>
          <cell r="AD357">
            <v>3</v>
          </cell>
          <cell r="AE357" t="str">
            <v>NULL</v>
          </cell>
          <cell r="AF357">
            <v>3</v>
          </cell>
          <cell r="AG357">
            <v>3</v>
          </cell>
          <cell r="AH357" t="str">
            <v>NULL</v>
          </cell>
          <cell r="AI357">
            <v>3</v>
          </cell>
          <cell r="AJ357" t="str">
            <v>NULL</v>
          </cell>
          <cell r="AK357" t="str">
            <v>NULL</v>
          </cell>
          <cell r="AL357" t="str">
            <v>NULL</v>
          </cell>
        </row>
        <row r="358">
          <cell r="A358">
            <v>112315</v>
          </cell>
          <cell r="B358">
            <v>9093356</v>
          </cell>
          <cell r="C358" t="str">
            <v>Crosby Ravensworth CofE School</v>
          </cell>
          <cell r="D358" t="str">
            <v>North West</v>
          </cell>
          <cell r="E358" t="str">
            <v>North West</v>
          </cell>
          <cell r="F358" t="str">
            <v>Cumbria</v>
          </cell>
          <cell r="G358" t="str">
            <v>Penrith and The Border</v>
          </cell>
          <cell r="H358" t="str">
            <v>CA10 3JJ</v>
          </cell>
          <cell r="I358" t="str">
            <v>Voluntary Aided School</v>
          </cell>
          <cell r="J358" t="str">
            <v>Primary</v>
          </cell>
          <cell r="K358" t="str">
            <v>Does not have a sixth form</v>
          </cell>
          <cell r="L358">
            <v>10003752</v>
          </cell>
          <cell r="M358">
            <v>42269</v>
          </cell>
          <cell r="N358">
            <v>42269</v>
          </cell>
          <cell r="O358" t="str">
            <v>Maintained Academy and School Short inspection</v>
          </cell>
          <cell r="P358" t="str">
            <v>Schools - Short inspection</v>
          </cell>
          <cell r="Q358" t="str">
            <v>NULL</v>
          </cell>
          <cell r="R358" t="str">
            <v>NULL</v>
          </cell>
          <cell r="S358" t="str">
            <v>NULL</v>
          </cell>
          <cell r="T358" t="str">
            <v>NULL</v>
          </cell>
          <cell r="U358" t="str">
            <v>NULL</v>
          </cell>
          <cell r="V358" t="str">
            <v>NULL</v>
          </cell>
          <cell r="W358" t="str">
            <v>NULL</v>
          </cell>
          <cell r="X358" t="str">
            <v>Yes</v>
          </cell>
          <cell r="Y358" t="str">
            <v>NULL</v>
          </cell>
          <cell r="Z358" t="str">
            <v>NULL</v>
          </cell>
          <cell r="AB358">
            <v>35</v>
          </cell>
          <cell r="AD358">
            <v>2</v>
          </cell>
          <cell r="AE358" t="str">
            <v>NULL</v>
          </cell>
          <cell r="AF358">
            <v>2</v>
          </cell>
          <cell r="AG358">
            <v>2</v>
          </cell>
          <cell r="AH358" t="str">
            <v>NULL</v>
          </cell>
          <cell r="AI358">
            <v>2</v>
          </cell>
          <cell r="AJ358" t="str">
            <v>NULL</v>
          </cell>
          <cell r="AK358">
            <v>2</v>
          </cell>
          <cell r="AL358">
            <v>9</v>
          </cell>
        </row>
        <row r="359">
          <cell r="A359">
            <v>112370</v>
          </cell>
          <cell r="B359">
            <v>9093653</v>
          </cell>
          <cell r="C359" t="str">
            <v>St Cuthbert's Catholic Community School</v>
          </cell>
          <cell r="D359" t="str">
            <v>North West</v>
          </cell>
          <cell r="E359" t="str">
            <v>North West</v>
          </cell>
          <cell r="F359" t="str">
            <v>Cumbria</v>
          </cell>
          <cell r="G359" t="str">
            <v>Carlisle</v>
          </cell>
          <cell r="H359" t="str">
            <v>CA1 2UE</v>
          </cell>
          <cell r="I359" t="str">
            <v>Voluntary Aided School</v>
          </cell>
          <cell r="J359" t="str">
            <v>Primary</v>
          </cell>
          <cell r="K359" t="str">
            <v>Does not have a sixth form</v>
          </cell>
          <cell r="L359">
            <v>10002258</v>
          </cell>
          <cell r="M359">
            <v>42270</v>
          </cell>
          <cell r="N359">
            <v>42271</v>
          </cell>
          <cell r="O359" t="str">
            <v>Requires Improvement S5 Reinspection Visit 1</v>
          </cell>
          <cell r="P359" t="str">
            <v>Schools - S5</v>
          </cell>
          <cell r="Q359" t="str">
            <v>NULL</v>
          </cell>
          <cell r="R359">
            <v>3</v>
          </cell>
          <cell r="S359" t="str">
            <v>NULL</v>
          </cell>
          <cell r="T359">
            <v>3</v>
          </cell>
          <cell r="U359">
            <v>3</v>
          </cell>
          <cell r="V359">
            <v>3</v>
          </cell>
          <cell r="W359">
            <v>3</v>
          </cell>
          <cell r="X359" t="str">
            <v>Yes</v>
          </cell>
          <cell r="Y359">
            <v>3</v>
          </cell>
          <cell r="Z359" t="str">
            <v>NULL</v>
          </cell>
          <cell r="AB359">
            <v>125</v>
          </cell>
          <cell r="AD359">
            <v>3</v>
          </cell>
          <cell r="AE359" t="str">
            <v>NULL</v>
          </cell>
          <cell r="AF359">
            <v>3</v>
          </cell>
          <cell r="AG359">
            <v>3</v>
          </cell>
          <cell r="AH359" t="str">
            <v>NULL</v>
          </cell>
          <cell r="AI359">
            <v>2</v>
          </cell>
          <cell r="AJ359" t="str">
            <v>NULL</v>
          </cell>
          <cell r="AK359" t="str">
            <v>NULL</v>
          </cell>
          <cell r="AL359" t="str">
            <v>NULL</v>
          </cell>
        </row>
        <row r="360">
          <cell r="A360">
            <v>112375</v>
          </cell>
          <cell r="B360">
            <v>9094001</v>
          </cell>
          <cell r="C360" t="str">
            <v>Beacon Hill Community School</v>
          </cell>
          <cell r="D360" t="str">
            <v>North West</v>
          </cell>
          <cell r="E360" t="str">
            <v>North West</v>
          </cell>
          <cell r="F360" t="str">
            <v>Cumbria</v>
          </cell>
          <cell r="G360" t="str">
            <v>Workington</v>
          </cell>
          <cell r="H360" t="str">
            <v>CA7 3EZ</v>
          </cell>
          <cell r="I360" t="str">
            <v>Community School</v>
          </cell>
          <cell r="J360" t="str">
            <v>Secondary</v>
          </cell>
          <cell r="K360" t="str">
            <v>Does not have a sixth form</v>
          </cell>
          <cell r="L360">
            <v>10001638</v>
          </cell>
          <cell r="M360">
            <v>42277</v>
          </cell>
          <cell r="N360">
            <v>42278</v>
          </cell>
          <cell r="O360" t="str">
            <v>Serious Weaknesses S5 Reinspection</v>
          </cell>
          <cell r="P360" t="str">
            <v>Schools - S5</v>
          </cell>
          <cell r="Q360" t="str">
            <v>NULL</v>
          </cell>
          <cell r="R360">
            <v>3</v>
          </cell>
          <cell r="S360" t="str">
            <v>NULL</v>
          </cell>
          <cell r="T360">
            <v>3</v>
          </cell>
          <cell r="U360">
            <v>3</v>
          </cell>
          <cell r="V360">
            <v>2</v>
          </cell>
          <cell r="W360">
            <v>3</v>
          </cell>
          <cell r="X360" t="str">
            <v>Yes</v>
          </cell>
          <cell r="Y360" t="str">
            <v>NULL</v>
          </cell>
          <cell r="Z360" t="str">
            <v>NULL</v>
          </cell>
          <cell r="AB360">
            <v>142</v>
          </cell>
          <cell r="AD360">
            <v>4</v>
          </cell>
          <cell r="AE360" t="str">
            <v>NULL</v>
          </cell>
          <cell r="AF360">
            <v>4</v>
          </cell>
          <cell r="AG360">
            <v>3</v>
          </cell>
          <cell r="AH360" t="str">
            <v>NULL</v>
          </cell>
          <cell r="AI360">
            <v>3</v>
          </cell>
          <cell r="AJ360" t="str">
            <v>NULL</v>
          </cell>
          <cell r="AK360" t="str">
            <v>NULL</v>
          </cell>
          <cell r="AL360" t="str">
            <v>NULL</v>
          </cell>
        </row>
        <row r="361">
          <cell r="A361">
            <v>112379</v>
          </cell>
          <cell r="B361">
            <v>9094056</v>
          </cell>
          <cell r="C361" t="str">
            <v>The Lakes School</v>
          </cell>
          <cell r="D361" t="str">
            <v>North West</v>
          </cell>
          <cell r="E361" t="str">
            <v>North West</v>
          </cell>
          <cell r="F361" t="str">
            <v>Cumbria</v>
          </cell>
          <cell r="G361" t="str">
            <v>Westmorland and Lonsdale</v>
          </cell>
          <cell r="H361" t="str">
            <v>LA23 1HW</v>
          </cell>
          <cell r="I361" t="str">
            <v>Community School</v>
          </cell>
          <cell r="J361" t="str">
            <v>Secondary</v>
          </cell>
          <cell r="K361" t="str">
            <v>Has a sixth form</v>
          </cell>
          <cell r="L361">
            <v>10006749</v>
          </cell>
          <cell r="M361">
            <v>42348</v>
          </cell>
          <cell r="N361">
            <v>42348</v>
          </cell>
          <cell r="O361" t="str">
            <v>Requires Improvement monitoring Visit 1</v>
          </cell>
          <cell r="P361" t="str">
            <v>Schools - S8</v>
          </cell>
          <cell r="Q361" t="str">
            <v>NULL</v>
          </cell>
          <cell r="R361" t="str">
            <v>NULL</v>
          </cell>
          <cell r="S361" t="str">
            <v>NULL</v>
          </cell>
          <cell r="T361" t="str">
            <v>NULL</v>
          </cell>
          <cell r="U361" t="str">
            <v>NULL</v>
          </cell>
          <cell r="V361" t="str">
            <v>NULL</v>
          </cell>
          <cell r="W361" t="str">
            <v>NULL</v>
          </cell>
          <cell r="X361" t="str">
            <v>NULL</v>
          </cell>
          <cell r="Y361" t="str">
            <v>NULL</v>
          </cell>
          <cell r="Z361" t="str">
            <v>NULL</v>
          </cell>
          <cell r="AB361">
            <v>540</v>
          </cell>
          <cell r="AD361">
            <v>3</v>
          </cell>
          <cell r="AE361" t="str">
            <v>NULL</v>
          </cell>
          <cell r="AF361">
            <v>3</v>
          </cell>
          <cell r="AG361">
            <v>3</v>
          </cell>
          <cell r="AH361" t="str">
            <v>NULL</v>
          </cell>
          <cell r="AI361">
            <v>3</v>
          </cell>
          <cell r="AJ361" t="str">
            <v>NULL</v>
          </cell>
          <cell r="AK361">
            <v>9</v>
          </cell>
          <cell r="AL361">
            <v>2</v>
          </cell>
        </row>
        <row r="362">
          <cell r="A362">
            <v>112498</v>
          </cell>
          <cell r="B362">
            <v>8302008</v>
          </cell>
          <cell r="C362" t="str">
            <v>Somerlea Park Junior School</v>
          </cell>
          <cell r="D362" t="str">
            <v>East Midlands</v>
          </cell>
          <cell r="E362" t="str">
            <v>East Midlands</v>
          </cell>
          <cell r="F362" t="str">
            <v>Derbyshire</v>
          </cell>
          <cell r="G362" t="str">
            <v>Amber Valley</v>
          </cell>
          <cell r="H362" t="str">
            <v>DE55 4JE</v>
          </cell>
          <cell r="I362" t="str">
            <v>Community School</v>
          </cell>
          <cell r="J362" t="str">
            <v>Primary</v>
          </cell>
          <cell r="K362" t="str">
            <v>Does not have a sixth form</v>
          </cell>
          <cell r="L362">
            <v>10005931</v>
          </cell>
          <cell r="M362">
            <v>42286</v>
          </cell>
          <cell r="N362">
            <v>42286</v>
          </cell>
          <cell r="O362" t="str">
            <v>Requires Improvement monitoring Visit 1</v>
          </cell>
          <cell r="P362" t="str">
            <v>Schools - S8</v>
          </cell>
          <cell r="Q362" t="str">
            <v>NULL</v>
          </cell>
          <cell r="R362" t="str">
            <v>NULL</v>
          </cell>
          <cell r="S362" t="str">
            <v>NULL</v>
          </cell>
          <cell r="T362" t="str">
            <v>NULL</v>
          </cell>
          <cell r="U362" t="str">
            <v>NULL</v>
          </cell>
          <cell r="V362" t="str">
            <v>NULL</v>
          </cell>
          <cell r="W362" t="str">
            <v>NULL</v>
          </cell>
          <cell r="X362" t="str">
            <v>NULL</v>
          </cell>
          <cell r="Y362" t="str">
            <v>NULL</v>
          </cell>
          <cell r="Z362" t="str">
            <v>NULL</v>
          </cell>
          <cell r="AB362">
            <v>171</v>
          </cell>
          <cell r="AD362">
            <v>3</v>
          </cell>
          <cell r="AE362" t="str">
            <v>NULL</v>
          </cell>
          <cell r="AF362">
            <v>3</v>
          </cell>
          <cell r="AG362">
            <v>3</v>
          </cell>
          <cell r="AH362" t="str">
            <v>NULL</v>
          </cell>
          <cell r="AI362">
            <v>3</v>
          </cell>
          <cell r="AJ362" t="str">
            <v>NULL</v>
          </cell>
          <cell r="AK362">
            <v>9</v>
          </cell>
          <cell r="AL362">
            <v>9</v>
          </cell>
        </row>
        <row r="363">
          <cell r="A363">
            <v>112508</v>
          </cell>
          <cell r="B363">
            <v>8302044</v>
          </cell>
          <cell r="C363" t="str">
            <v>Westhouses Primary School</v>
          </cell>
          <cell r="D363" t="str">
            <v>East Midlands</v>
          </cell>
          <cell r="E363" t="str">
            <v>East Midlands</v>
          </cell>
          <cell r="F363" t="str">
            <v>Derbyshire</v>
          </cell>
          <cell r="G363" t="str">
            <v>Bolsover</v>
          </cell>
          <cell r="H363" t="str">
            <v>DE55 5AF</v>
          </cell>
          <cell r="I363" t="str">
            <v>Community School</v>
          </cell>
          <cell r="J363" t="str">
            <v>Primary</v>
          </cell>
          <cell r="K363" t="str">
            <v>Does not have a sixth form</v>
          </cell>
          <cell r="L363">
            <v>10000569</v>
          </cell>
          <cell r="M363">
            <v>42334</v>
          </cell>
          <cell r="N363">
            <v>42334</v>
          </cell>
          <cell r="O363" t="str">
            <v>Maintained Academy and School Short inspection</v>
          </cell>
          <cell r="P363" t="str">
            <v>Schools - Short inspection</v>
          </cell>
          <cell r="Q363" t="str">
            <v>NULL</v>
          </cell>
          <cell r="R363" t="str">
            <v>NULL</v>
          </cell>
          <cell r="S363" t="str">
            <v>NULL</v>
          </cell>
          <cell r="T363" t="str">
            <v>NULL</v>
          </cell>
          <cell r="U363" t="str">
            <v>NULL</v>
          </cell>
          <cell r="V363" t="str">
            <v>NULL</v>
          </cell>
          <cell r="W363" t="str">
            <v>NULL</v>
          </cell>
          <cell r="X363" t="str">
            <v>Yes</v>
          </cell>
          <cell r="Y363" t="str">
            <v>NULL</v>
          </cell>
          <cell r="Z363" t="str">
            <v>NULL</v>
          </cell>
          <cell r="AB363">
            <v>74</v>
          </cell>
          <cell r="AD363">
            <v>2</v>
          </cell>
          <cell r="AE363" t="str">
            <v>NULL</v>
          </cell>
          <cell r="AF363">
            <v>2</v>
          </cell>
          <cell r="AG363">
            <v>2</v>
          </cell>
          <cell r="AH363" t="str">
            <v>NULL</v>
          </cell>
          <cell r="AI363">
            <v>2</v>
          </cell>
          <cell r="AJ363" t="str">
            <v>NULL</v>
          </cell>
          <cell r="AK363">
            <v>2</v>
          </cell>
          <cell r="AL363">
            <v>9</v>
          </cell>
        </row>
        <row r="364">
          <cell r="A364">
            <v>112542</v>
          </cell>
          <cell r="B364">
            <v>8302093</v>
          </cell>
          <cell r="C364" t="str">
            <v>Eckington Junior School</v>
          </cell>
          <cell r="D364" t="str">
            <v>East Midlands</v>
          </cell>
          <cell r="E364" t="str">
            <v>East Midlands</v>
          </cell>
          <cell r="F364" t="str">
            <v>Derbyshire</v>
          </cell>
          <cell r="G364" t="str">
            <v>North East Derbyshire</v>
          </cell>
          <cell r="H364" t="str">
            <v>S21 4FL</v>
          </cell>
          <cell r="I364" t="str">
            <v>Community School</v>
          </cell>
          <cell r="J364" t="str">
            <v>Primary</v>
          </cell>
          <cell r="K364" t="str">
            <v>Does not have a sixth form</v>
          </cell>
          <cell r="L364">
            <v>10005957</v>
          </cell>
          <cell r="M364">
            <v>42348</v>
          </cell>
          <cell r="N364">
            <v>42348</v>
          </cell>
          <cell r="O364" t="str">
            <v>Requires Improvement monitoring Visit 1</v>
          </cell>
          <cell r="P364" t="str">
            <v>Schools - S8</v>
          </cell>
          <cell r="Q364" t="str">
            <v>NULL</v>
          </cell>
          <cell r="R364" t="str">
            <v>NULL</v>
          </cell>
          <cell r="S364" t="str">
            <v>NULL</v>
          </cell>
          <cell r="T364" t="str">
            <v>NULL</v>
          </cell>
          <cell r="U364" t="str">
            <v>NULL</v>
          </cell>
          <cell r="V364" t="str">
            <v>NULL</v>
          </cell>
          <cell r="W364" t="str">
            <v>NULL</v>
          </cell>
          <cell r="X364" t="str">
            <v>NULL</v>
          </cell>
          <cell r="Y364" t="str">
            <v>NULL</v>
          </cell>
          <cell r="Z364" t="str">
            <v>NULL</v>
          </cell>
          <cell r="AB364">
            <v>159</v>
          </cell>
          <cell r="AD364">
            <v>3</v>
          </cell>
          <cell r="AE364" t="str">
            <v>NULL</v>
          </cell>
          <cell r="AF364">
            <v>3</v>
          </cell>
          <cell r="AG364">
            <v>3</v>
          </cell>
          <cell r="AH364" t="str">
            <v>NULL</v>
          </cell>
          <cell r="AI364">
            <v>3</v>
          </cell>
          <cell r="AJ364" t="str">
            <v>NULL</v>
          </cell>
          <cell r="AK364">
            <v>9</v>
          </cell>
          <cell r="AL364">
            <v>9</v>
          </cell>
        </row>
        <row r="365">
          <cell r="A365">
            <v>112557</v>
          </cell>
          <cell r="B365">
            <v>8302118</v>
          </cell>
          <cell r="C365" t="str">
            <v>Heanor Langley Infant School</v>
          </cell>
          <cell r="D365" t="str">
            <v>East Midlands</v>
          </cell>
          <cell r="E365" t="str">
            <v>East Midlands</v>
          </cell>
          <cell r="F365" t="str">
            <v>Derbyshire</v>
          </cell>
          <cell r="G365" t="str">
            <v>Amber Valley</v>
          </cell>
          <cell r="H365" t="str">
            <v>DE75 7HJ</v>
          </cell>
          <cell r="I365" t="str">
            <v>Community School</v>
          </cell>
          <cell r="J365" t="str">
            <v>Primary</v>
          </cell>
          <cell r="K365" t="str">
            <v>Does not have a sixth form</v>
          </cell>
          <cell r="L365">
            <v>10005932</v>
          </cell>
          <cell r="M365">
            <v>42278</v>
          </cell>
          <cell r="N365">
            <v>42278</v>
          </cell>
          <cell r="O365" t="str">
            <v>Requires Improvement monitoring Visit 1</v>
          </cell>
          <cell r="P365" t="str">
            <v>Schools - S8</v>
          </cell>
          <cell r="Q365" t="str">
            <v>NULL</v>
          </cell>
          <cell r="R365" t="str">
            <v>NULL</v>
          </cell>
          <cell r="S365" t="str">
            <v>NULL</v>
          </cell>
          <cell r="T365" t="str">
            <v>NULL</v>
          </cell>
          <cell r="U365" t="str">
            <v>NULL</v>
          </cell>
          <cell r="V365" t="str">
            <v>NULL</v>
          </cell>
          <cell r="W365" t="str">
            <v>NULL</v>
          </cell>
          <cell r="X365" t="str">
            <v>NULL</v>
          </cell>
          <cell r="Y365" t="str">
            <v>NULL</v>
          </cell>
          <cell r="Z365" t="str">
            <v>NULL</v>
          </cell>
          <cell r="AB365">
            <v>157</v>
          </cell>
          <cell r="AD365">
            <v>3</v>
          </cell>
          <cell r="AE365" t="str">
            <v>NULL</v>
          </cell>
          <cell r="AF365">
            <v>3</v>
          </cell>
          <cell r="AG365">
            <v>3</v>
          </cell>
          <cell r="AH365" t="str">
            <v>NULL</v>
          </cell>
          <cell r="AI365">
            <v>3</v>
          </cell>
          <cell r="AJ365" t="str">
            <v>NULL</v>
          </cell>
          <cell r="AK365">
            <v>2</v>
          </cell>
          <cell r="AL365">
            <v>9</v>
          </cell>
        </row>
        <row r="366">
          <cell r="A366">
            <v>112569</v>
          </cell>
          <cell r="B366">
            <v>8302138</v>
          </cell>
          <cell r="C366" t="str">
            <v>Cotmanhay Junior School</v>
          </cell>
          <cell r="D366" t="str">
            <v>East Midlands</v>
          </cell>
          <cell r="E366" t="str">
            <v>East Midlands</v>
          </cell>
          <cell r="F366" t="str">
            <v>Derbyshire</v>
          </cell>
          <cell r="G366" t="str">
            <v>Erewash</v>
          </cell>
          <cell r="H366" t="str">
            <v>DE7 8RR</v>
          </cell>
          <cell r="I366" t="str">
            <v>Community School</v>
          </cell>
          <cell r="J366" t="str">
            <v>Primary</v>
          </cell>
          <cell r="K366" t="str">
            <v>Does not have a sixth form</v>
          </cell>
          <cell r="L366">
            <v>10001847</v>
          </cell>
          <cell r="M366">
            <v>42339</v>
          </cell>
          <cell r="N366">
            <v>42340</v>
          </cell>
          <cell r="O366" t="str">
            <v>Requires Improvement S5 Reinspection Visit 1</v>
          </cell>
          <cell r="P366" t="str">
            <v>Schools - S5</v>
          </cell>
          <cell r="Q366" t="str">
            <v>NULL</v>
          </cell>
          <cell r="R366">
            <v>2</v>
          </cell>
          <cell r="S366" t="str">
            <v>NULL</v>
          </cell>
          <cell r="T366">
            <v>2</v>
          </cell>
          <cell r="U366">
            <v>2</v>
          </cell>
          <cell r="V366">
            <v>2</v>
          </cell>
          <cell r="W366">
            <v>2</v>
          </cell>
          <cell r="X366" t="str">
            <v>Yes</v>
          </cell>
          <cell r="Y366" t="str">
            <v>NULL</v>
          </cell>
          <cell r="Z366" t="str">
            <v>NULL</v>
          </cell>
          <cell r="AB366">
            <v>229</v>
          </cell>
          <cell r="AD366">
            <v>3</v>
          </cell>
          <cell r="AE366" t="str">
            <v>NULL</v>
          </cell>
          <cell r="AF366">
            <v>3</v>
          </cell>
          <cell r="AG366">
            <v>3</v>
          </cell>
          <cell r="AH366" t="str">
            <v>NULL</v>
          </cell>
          <cell r="AI366">
            <v>3</v>
          </cell>
          <cell r="AJ366" t="str">
            <v>NULL</v>
          </cell>
          <cell r="AK366" t="str">
            <v>NULL</v>
          </cell>
          <cell r="AL366" t="str">
            <v>NULL</v>
          </cell>
        </row>
        <row r="367">
          <cell r="A367">
            <v>112611</v>
          </cell>
          <cell r="B367">
            <v>8302201</v>
          </cell>
          <cell r="C367" t="str">
            <v>Ripley Junior School</v>
          </cell>
          <cell r="D367" t="str">
            <v>East Midlands</v>
          </cell>
          <cell r="E367" t="str">
            <v>East Midlands</v>
          </cell>
          <cell r="F367" t="str">
            <v>Derbyshire</v>
          </cell>
          <cell r="G367" t="str">
            <v>Amber Valley</v>
          </cell>
          <cell r="H367" t="str">
            <v>DE5 3PN</v>
          </cell>
          <cell r="I367" t="str">
            <v>Community School</v>
          </cell>
          <cell r="J367" t="str">
            <v>Primary</v>
          </cell>
          <cell r="K367" t="str">
            <v>Does not have a sixth form</v>
          </cell>
          <cell r="L367">
            <v>10001845</v>
          </cell>
          <cell r="M367">
            <v>42311</v>
          </cell>
          <cell r="N367">
            <v>42312</v>
          </cell>
          <cell r="O367" t="str">
            <v>Requires Improvement S5 Reinspection Visit 1</v>
          </cell>
          <cell r="P367" t="str">
            <v>Schools - S5</v>
          </cell>
          <cell r="Q367" t="str">
            <v>NULL</v>
          </cell>
          <cell r="R367">
            <v>3</v>
          </cell>
          <cell r="S367" t="str">
            <v>NULL</v>
          </cell>
          <cell r="T367">
            <v>3</v>
          </cell>
          <cell r="U367">
            <v>3</v>
          </cell>
          <cell r="V367">
            <v>2</v>
          </cell>
          <cell r="W367">
            <v>3</v>
          </cell>
          <cell r="X367" t="str">
            <v>Yes</v>
          </cell>
          <cell r="Y367" t="str">
            <v>NULL</v>
          </cell>
          <cell r="Z367" t="str">
            <v>NULL</v>
          </cell>
          <cell r="AB367">
            <v>274</v>
          </cell>
          <cell r="AD367">
            <v>3</v>
          </cell>
          <cell r="AE367" t="str">
            <v>NULL</v>
          </cell>
          <cell r="AF367">
            <v>3</v>
          </cell>
          <cell r="AG367">
            <v>3</v>
          </cell>
          <cell r="AH367" t="str">
            <v>NULL</v>
          </cell>
          <cell r="AI367">
            <v>2</v>
          </cell>
          <cell r="AJ367" t="str">
            <v>NULL</v>
          </cell>
          <cell r="AK367" t="str">
            <v>NULL</v>
          </cell>
          <cell r="AL367" t="str">
            <v>NULL</v>
          </cell>
        </row>
        <row r="368">
          <cell r="A368">
            <v>112650</v>
          </cell>
          <cell r="B368">
            <v>8302272</v>
          </cell>
          <cell r="C368" t="str">
            <v>Hodthorpe Primary School</v>
          </cell>
          <cell r="D368" t="str">
            <v>East Midlands</v>
          </cell>
          <cell r="E368" t="str">
            <v>East Midlands</v>
          </cell>
          <cell r="F368" t="str">
            <v>Derbyshire</v>
          </cell>
          <cell r="G368" t="str">
            <v>Bolsover</v>
          </cell>
          <cell r="H368" t="str">
            <v>S80 4UT</v>
          </cell>
          <cell r="I368" t="str">
            <v>Community School</v>
          </cell>
          <cell r="J368" t="str">
            <v>Primary</v>
          </cell>
          <cell r="K368" t="str">
            <v>Does not have a sixth form</v>
          </cell>
          <cell r="L368">
            <v>10005658</v>
          </cell>
          <cell r="M368">
            <v>42276</v>
          </cell>
          <cell r="N368">
            <v>42276</v>
          </cell>
          <cell r="O368" t="str">
            <v>Maintained Academy and School Short inspection</v>
          </cell>
          <cell r="P368" t="str">
            <v>Schools - Short inspection</v>
          </cell>
          <cell r="Q368" t="str">
            <v>NULL</v>
          </cell>
          <cell r="R368" t="str">
            <v>NULL</v>
          </cell>
          <cell r="S368" t="str">
            <v>NULL</v>
          </cell>
          <cell r="T368" t="str">
            <v>NULL</v>
          </cell>
          <cell r="U368" t="str">
            <v>NULL</v>
          </cell>
          <cell r="V368" t="str">
            <v>NULL</v>
          </cell>
          <cell r="W368" t="str">
            <v>NULL</v>
          </cell>
          <cell r="X368" t="str">
            <v>Yes</v>
          </cell>
          <cell r="Y368" t="str">
            <v>NULL</v>
          </cell>
          <cell r="Z368" t="str">
            <v>NULL</v>
          </cell>
          <cell r="AB368">
            <v>88</v>
          </cell>
          <cell r="AD368">
            <v>2</v>
          </cell>
          <cell r="AE368" t="str">
            <v>NULL</v>
          </cell>
          <cell r="AF368">
            <v>2</v>
          </cell>
          <cell r="AG368">
            <v>2</v>
          </cell>
          <cell r="AH368" t="str">
            <v>NULL</v>
          </cell>
          <cell r="AI368">
            <v>2</v>
          </cell>
          <cell r="AJ368" t="str">
            <v>NULL</v>
          </cell>
          <cell r="AK368">
            <v>1</v>
          </cell>
          <cell r="AL368">
            <v>9</v>
          </cell>
        </row>
        <row r="369">
          <cell r="A369">
            <v>112671</v>
          </cell>
          <cell r="B369">
            <v>8302299</v>
          </cell>
          <cell r="C369" t="str">
            <v>William Rhodes Primary School</v>
          </cell>
          <cell r="D369" t="str">
            <v>East Midlands</v>
          </cell>
          <cell r="E369" t="str">
            <v>East Midlands</v>
          </cell>
          <cell r="F369" t="str">
            <v>Derbyshire</v>
          </cell>
          <cell r="G369" t="str">
            <v>Chesterfield</v>
          </cell>
          <cell r="H369" t="str">
            <v>S40 2NR</v>
          </cell>
          <cell r="I369" t="str">
            <v>Community School</v>
          </cell>
          <cell r="J369" t="str">
            <v>Primary</v>
          </cell>
          <cell r="K369" t="str">
            <v>Does not have a sixth form</v>
          </cell>
          <cell r="L369">
            <v>10001848</v>
          </cell>
          <cell r="M369">
            <v>42312</v>
          </cell>
          <cell r="N369">
            <v>42313</v>
          </cell>
          <cell r="O369" t="str">
            <v>Requires Improvement S5 Reinspection Visit 1</v>
          </cell>
          <cell r="P369" t="str">
            <v>Schools - S5</v>
          </cell>
          <cell r="Q369" t="str">
            <v>NULL</v>
          </cell>
          <cell r="R369">
            <v>3</v>
          </cell>
          <cell r="S369" t="str">
            <v>NULL</v>
          </cell>
          <cell r="T369">
            <v>3</v>
          </cell>
          <cell r="U369">
            <v>3</v>
          </cell>
          <cell r="V369">
            <v>3</v>
          </cell>
          <cell r="W369">
            <v>3</v>
          </cell>
          <cell r="X369" t="str">
            <v>Yes</v>
          </cell>
          <cell r="Y369">
            <v>2</v>
          </cell>
          <cell r="Z369" t="str">
            <v>NULL</v>
          </cell>
          <cell r="AB369">
            <v>198</v>
          </cell>
          <cell r="AD369">
            <v>3</v>
          </cell>
          <cell r="AE369" t="str">
            <v>NULL</v>
          </cell>
          <cell r="AF369">
            <v>3</v>
          </cell>
          <cell r="AG369">
            <v>3</v>
          </cell>
          <cell r="AH369" t="str">
            <v>NULL</v>
          </cell>
          <cell r="AI369">
            <v>3</v>
          </cell>
          <cell r="AJ369" t="str">
            <v>NULL</v>
          </cell>
          <cell r="AK369" t="str">
            <v>NULL</v>
          </cell>
          <cell r="AL369" t="str">
            <v>NULL</v>
          </cell>
        </row>
        <row r="370">
          <cell r="A370">
            <v>112706</v>
          </cell>
          <cell r="B370">
            <v>8302373</v>
          </cell>
          <cell r="C370" t="str">
            <v>Simmondley Primary School</v>
          </cell>
          <cell r="D370" t="str">
            <v>East Midlands</v>
          </cell>
          <cell r="E370" t="str">
            <v>East Midlands</v>
          </cell>
          <cell r="F370" t="str">
            <v>Derbyshire</v>
          </cell>
          <cell r="G370" t="str">
            <v>High Peak</v>
          </cell>
          <cell r="H370" t="str">
            <v>SK13 6NN</v>
          </cell>
          <cell r="I370" t="str">
            <v>Community School</v>
          </cell>
          <cell r="J370" t="str">
            <v>Primary</v>
          </cell>
          <cell r="K370" t="str">
            <v>Does not have a sixth form</v>
          </cell>
          <cell r="L370">
            <v>10001846</v>
          </cell>
          <cell r="M370">
            <v>42353</v>
          </cell>
          <cell r="N370">
            <v>42354</v>
          </cell>
          <cell r="O370" t="str">
            <v>Requires Improvement S5 Reinspection Visit 1</v>
          </cell>
          <cell r="P370" t="str">
            <v>Schools - S5</v>
          </cell>
          <cell r="Q370" t="str">
            <v>NULL</v>
          </cell>
          <cell r="R370">
            <v>2</v>
          </cell>
          <cell r="S370" t="str">
            <v>NULL</v>
          </cell>
          <cell r="T370">
            <v>2</v>
          </cell>
          <cell r="U370">
            <v>2</v>
          </cell>
          <cell r="V370">
            <v>2</v>
          </cell>
          <cell r="W370">
            <v>2</v>
          </cell>
          <cell r="X370" t="str">
            <v>Yes</v>
          </cell>
          <cell r="Y370">
            <v>2</v>
          </cell>
          <cell r="Z370" t="str">
            <v>NULL</v>
          </cell>
          <cell r="AB370">
            <v>262</v>
          </cell>
          <cell r="AD370">
            <v>3</v>
          </cell>
          <cell r="AE370" t="str">
            <v>NULL</v>
          </cell>
          <cell r="AF370">
            <v>3</v>
          </cell>
          <cell r="AG370">
            <v>3</v>
          </cell>
          <cell r="AH370" t="str">
            <v>NULL</v>
          </cell>
          <cell r="AI370">
            <v>3</v>
          </cell>
          <cell r="AJ370" t="str">
            <v>NULL</v>
          </cell>
          <cell r="AK370" t="str">
            <v>NULL</v>
          </cell>
          <cell r="AL370" t="str">
            <v>NULL</v>
          </cell>
        </row>
        <row r="371">
          <cell r="A371">
            <v>112725</v>
          </cell>
          <cell r="B371">
            <v>8312420</v>
          </cell>
          <cell r="C371" t="str">
            <v>Osmaston Primary School</v>
          </cell>
          <cell r="D371" t="str">
            <v>East Midlands</v>
          </cell>
          <cell r="E371" t="str">
            <v>East Midlands</v>
          </cell>
          <cell r="F371" t="str">
            <v>Derby</v>
          </cell>
          <cell r="G371" t="str">
            <v>Derby South</v>
          </cell>
          <cell r="H371" t="str">
            <v>DE24 8FT</v>
          </cell>
          <cell r="I371" t="str">
            <v>Community School</v>
          </cell>
          <cell r="J371" t="str">
            <v>Primary</v>
          </cell>
          <cell r="K371" t="str">
            <v>Does not have a sixth form</v>
          </cell>
          <cell r="L371">
            <v>10005929</v>
          </cell>
          <cell r="M371">
            <v>42286</v>
          </cell>
          <cell r="N371">
            <v>42286</v>
          </cell>
          <cell r="O371" t="str">
            <v>Requires Improvement monitoring Visit 1</v>
          </cell>
          <cell r="P371" t="str">
            <v>Schools - S8</v>
          </cell>
          <cell r="Q371" t="str">
            <v>NULL</v>
          </cell>
          <cell r="R371" t="str">
            <v>NULL</v>
          </cell>
          <cell r="S371" t="str">
            <v>NULL</v>
          </cell>
          <cell r="T371" t="str">
            <v>NULL</v>
          </cell>
          <cell r="U371" t="str">
            <v>NULL</v>
          </cell>
          <cell r="V371" t="str">
            <v>NULL</v>
          </cell>
          <cell r="W371" t="str">
            <v>NULL</v>
          </cell>
          <cell r="X371" t="str">
            <v>NULL</v>
          </cell>
          <cell r="Y371" t="str">
            <v>NULL</v>
          </cell>
          <cell r="Z371" t="str">
            <v>NULL</v>
          </cell>
          <cell r="AB371">
            <v>584</v>
          </cell>
          <cell r="AD371">
            <v>3</v>
          </cell>
          <cell r="AE371" t="str">
            <v>NULL</v>
          </cell>
          <cell r="AF371">
            <v>3</v>
          </cell>
          <cell r="AG371">
            <v>3</v>
          </cell>
          <cell r="AH371" t="str">
            <v>NULL</v>
          </cell>
          <cell r="AI371">
            <v>3</v>
          </cell>
          <cell r="AJ371" t="str">
            <v>NULL</v>
          </cell>
          <cell r="AK371">
            <v>2</v>
          </cell>
          <cell r="AL371">
            <v>9</v>
          </cell>
        </row>
        <row r="372">
          <cell r="A372">
            <v>112738</v>
          </cell>
          <cell r="B372">
            <v>8312434</v>
          </cell>
          <cell r="C372" t="str">
            <v>Lakeside Community Primary School</v>
          </cell>
          <cell r="D372" t="str">
            <v>East Midlands</v>
          </cell>
          <cell r="E372" t="str">
            <v>East Midlands</v>
          </cell>
          <cell r="F372" t="str">
            <v>Derby</v>
          </cell>
          <cell r="G372" t="str">
            <v>Derby South</v>
          </cell>
          <cell r="H372" t="str">
            <v>DE24 8UY</v>
          </cell>
          <cell r="I372" t="str">
            <v>Community School</v>
          </cell>
          <cell r="J372" t="str">
            <v>Primary</v>
          </cell>
          <cell r="K372" t="str">
            <v>Does not have a sixth form</v>
          </cell>
          <cell r="L372">
            <v>10001866</v>
          </cell>
          <cell r="M372">
            <v>42298</v>
          </cell>
          <cell r="N372">
            <v>42299</v>
          </cell>
          <cell r="O372" t="str">
            <v>Requires Improvement S5 Reinspection Visit 1</v>
          </cell>
          <cell r="P372" t="str">
            <v>Schools - S5</v>
          </cell>
          <cell r="Q372" t="str">
            <v>NULL</v>
          </cell>
          <cell r="R372">
            <v>3</v>
          </cell>
          <cell r="S372" t="str">
            <v>NULL</v>
          </cell>
          <cell r="T372">
            <v>3</v>
          </cell>
          <cell r="U372">
            <v>3</v>
          </cell>
          <cell r="V372">
            <v>2</v>
          </cell>
          <cell r="W372">
            <v>3</v>
          </cell>
          <cell r="X372" t="str">
            <v>Yes</v>
          </cell>
          <cell r="Y372">
            <v>3</v>
          </cell>
          <cell r="Z372" t="str">
            <v>NULL</v>
          </cell>
          <cell r="AB372">
            <v>572</v>
          </cell>
          <cell r="AD372">
            <v>3</v>
          </cell>
          <cell r="AE372" t="str">
            <v>NULL</v>
          </cell>
          <cell r="AF372">
            <v>3</v>
          </cell>
          <cell r="AG372">
            <v>3</v>
          </cell>
          <cell r="AH372" t="str">
            <v>NULL</v>
          </cell>
          <cell r="AI372">
            <v>3</v>
          </cell>
          <cell r="AJ372" t="str">
            <v>NULL</v>
          </cell>
          <cell r="AK372" t="str">
            <v>NULL</v>
          </cell>
          <cell r="AL372" t="str">
            <v>NULL</v>
          </cell>
        </row>
        <row r="373">
          <cell r="A373">
            <v>112744</v>
          </cell>
          <cell r="B373">
            <v>8312443</v>
          </cell>
          <cell r="C373" t="str">
            <v>Alvaston Infant and Nursery School</v>
          </cell>
          <cell r="D373" t="str">
            <v>East Midlands</v>
          </cell>
          <cell r="E373" t="str">
            <v>East Midlands</v>
          </cell>
          <cell r="F373" t="str">
            <v>Derby</v>
          </cell>
          <cell r="G373" t="str">
            <v>Derby South</v>
          </cell>
          <cell r="H373" t="str">
            <v>DE24 0PU</v>
          </cell>
          <cell r="I373" t="str">
            <v>Community School</v>
          </cell>
          <cell r="J373" t="str">
            <v>Primary</v>
          </cell>
          <cell r="K373" t="str">
            <v>Does not have a sixth form</v>
          </cell>
          <cell r="L373">
            <v>10005928</v>
          </cell>
          <cell r="M373">
            <v>42289</v>
          </cell>
          <cell r="N373">
            <v>42289</v>
          </cell>
          <cell r="O373" t="str">
            <v>Requires Improvement monitoring Visit 1</v>
          </cell>
          <cell r="P373" t="str">
            <v>Schools - S8</v>
          </cell>
          <cell r="Q373" t="str">
            <v>NULL</v>
          </cell>
          <cell r="R373" t="str">
            <v>NULL</v>
          </cell>
          <cell r="S373" t="str">
            <v>NULL</v>
          </cell>
          <cell r="T373" t="str">
            <v>NULL</v>
          </cell>
          <cell r="U373" t="str">
            <v>NULL</v>
          </cell>
          <cell r="V373" t="str">
            <v>NULL</v>
          </cell>
          <cell r="W373" t="str">
            <v>NULL</v>
          </cell>
          <cell r="X373" t="str">
            <v>NULL</v>
          </cell>
          <cell r="Y373" t="str">
            <v>NULL</v>
          </cell>
          <cell r="Z373" t="str">
            <v>NULL</v>
          </cell>
          <cell r="AB373">
            <v>302</v>
          </cell>
          <cell r="AD373">
            <v>3</v>
          </cell>
          <cell r="AE373" t="str">
            <v>NULL</v>
          </cell>
          <cell r="AF373">
            <v>3</v>
          </cell>
          <cell r="AG373">
            <v>3</v>
          </cell>
          <cell r="AH373" t="str">
            <v>NULL</v>
          </cell>
          <cell r="AI373">
            <v>3</v>
          </cell>
          <cell r="AJ373" t="str">
            <v>NULL</v>
          </cell>
          <cell r="AK373">
            <v>3</v>
          </cell>
          <cell r="AL373">
            <v>9</v>
          </cell>
        </row>
        <row r="374">
          <cell r="A374">
            <v>112763</v>
          </cell>
          <cell r="B374">
            <v>8312467</v>
          </cell>
          <cell r="C374" t="str">
            <v>Chaddesden Park Primary School</v>
          </cell>
          <cell r="D374" t="str">
            <v>East Midlands</v>
          </cell>
          <cell r="E374" t="str">
            <v>East Midlands</v>
          </cell>
          <cell r="F374" t="str">
            <v>Derby</v>
          </cell>
          <cell r="G374" t="str">
            <v>Derby North</v>
          </cell>
          <cell r="H374" t="str">
            <v>DE21 6LF</v>
          </cell>
          <cell r="I374" t="str">
            <v>Community School</v>
          </cell>
          <cell r="J374" t="str">
            <v>Primary</v>
          </cell>
          <cell r="K374" t="str">
            <v>Does not have a sixth form</v>
          </cell>
          <cell r="L374">
            <v>10001864</v>
          </cell>
          <cell r="M374">
            <v>42340</v>
          </cell>
          <cell r="N374">
            <v>42341</v>
          </cell>
          <cell r="O374" t="str">
            <v>Requires Improvement S5 Reinspection Visit 1</v>
          </cell>
          <cell r="P374" t="str">
            <v>Schools - S5</v>
          </cell>
          <cell r="Q374" t="str">
            <v>NULL</v>
          </cell>
          <cell r="R374">
            <v>2</v>
          </cell>
          <cell r="S374" t="str">
            <v>NULL</v>
          </cell>
          <cell r="T374">
            <v>2</v>
          </cell>
          <cell r="U374">
            <v>2</v>
          </cell>
          <cell r="V374">
            <v>2</v>
          </cell>
          <cell r="W374">
            <v>2</v>
          </cell>
          <cell r="X374" t="str">
            <v>Yes</v>
          </cell>
          <cell r="Y374">
            <v>2</v>
          </cell>
          <cell r="Z374" t="str">
            <v>NULL</v>
          </cell>
          <cell r="AB374">
            <v>378</v>
          </cell>
          <cell r="AD374">
            <v>3</v>
          </cell>
          <cell r="AE374" t="str">
            <v>NULL</v>
          </cell>
          <cell r="AF374">
            <v>3</v>
          </cell>
          <cell r="AG374">
            <v>3</v>
          </cell>
          <cell r="AH374" t="str">
            <v>NULL</v>
          </cell>
          <cell r="AI374">
            <v>3</v>
          </cell>
          <cell r="AJ374" t="str">
            <v>NULL</v>
          </cell>
          <cell r="AK374" t="str">
            <v>NULL</v>
          </cell>
          <cell r="AL374" t="str">
            <v>NULL</v>
          </cell>
        </row>
        <row r="375">
          <cell r="A375">
            <v>112777</v>
          </cell>
          <cell r="B375">
            <v>8302517</v>
          </cell>
          <cell r="C375" t="str">
            <v>Dunston Primary and Nursery School</v>
          </cell>
          <cell r="D375" t="str">
            <v>East Midlands</v>
          </cell>
          <cell r="E375" t="str">
            <v>East Midlands</v>
          </cell>
          <cell r="F375" t="str">
            <v>Derbyshire</v>
          </cell>
          <cell r="G375" t="str">
            <v>Chesterfield</v>
          </cell>
          <cell r="H375" t="str">
            <v>S41 8EY</v>
          </cell>
          <cell r="I375" t="str">
            <v>Community School</v>
          </cell>
          <cell r="J375" t="str">
            <v>Primary</v>
          </cell>
          <cell r="K375" t="str">
            <v>Does not have a sixth form</v>
          </cell>
          <cell r="L375">
            <v>10005959</v>
          </cell>
          <cell r="M375">
            <v>42321</v>
          </cell>
          <cell r="N375">
            <v>42321</v>
          </cell>
          <cell r="O375" t="str">
            <v>Requires Improvement monitoring Visit 1</v>
          </cell>
          <cell r="P375" t="str">
            <v>Schools - S8</v>
          </cell>
          <cell r="Q375" t="str">
            <v>NULL</v>
          </cell>
          <cell r="R375" t="str">
            <v>NULL</v>
          </cell>
          <cell r="S375" t="str">
            <v>NULL</v>
          </cell>
          <cell r="T375" t="str">
            <v>NULL</v>
          </cell>
          <cell r="U375" t="str">
            <v>NULL</v>
          </cell>
          <cell r="V375" t="str">
            <v>NULL</v>
          </cell>
          <cell r="W375" t="str">
            <v>NULL</v>
          </cell>
          <cell r="X375" t="str">
            <v>NULL</v>
          </cell>
          <cell r="Y375" t="str">
            <v>NULL</v>
          </cell>
          <cell r="Z375" t="str">
            <v>NULL</v>
          </cell>
          <cell r="AB375">
            <v>279</v>
          </cell>
          <cell r="AD375">
            <v>3</v>
          </cell>
          <cell r="AE375" t="str">
            <v>NULL</v>
          </cell>
          <cell r="AF375">
            <v>2</v>
          </cell>
          <cell r="AG375">
            <v>2</v>
          </cell>
          <cell r="AH375" t="str">
            <v>NULL</v>
          </cell>
          <cell r="AI375">
            <v>3</v>
          </cell>
          <cell r="AJ375" t="str">
            <v>NULL</v>
          </cell>
          <cell r="AK375">
            <v>2</v>
          </cell>
          <cell r="AL375">
            <v>9</v>
          </cell>
        </row>
        <row r="376">
          <cell r="A376">
            <v>112790</v>
          </cell>
          <cell r="B376">
            <v>8312627</v>
          </cell>
          <cell r="C376" t="str">
            <v>Mickleover Primary School</v>
          </cell>
          <cell r="D376" t="str">
            <v>East Midlands</v>
          </cell>
          <cell r="E376" t="str">
            <v>East Midlands</v>
          </cell>
          <cell r="F376" t="str">
            <v>Derby</v>
          </cell>
          <cell r="G376" t="str">
            <v>Derby North</v>
          </cell>
          <cell r="H376" t="str">
            <v>DE3 0EY</v>
          </cell>
          <cell r="I376" t="str">
            <v>Community School</v>
          </cell>
          <cell r="J376" t="str">
            <v>Primary</v>
          </cell>
          <cell r="K376" t="str">
            <v>Does not have a sixth form</v>
          </cell>
          <cell r="L376">
            <v>10006623</v>
          </cell>
          <cell r="M376">
            <v>42283</v>
          </cell>
          <cell r="N376">
            <v>42283</v>
          </cell>
          <cell r="O376" t="str">
            <v>S8 No Formal Designation Visit</v>
          </cell>
          <cell r="P376" t="str">
            <v>Schools - S8</v>
          </cell>
          <cell r="Q376" t="str">
            <v>NULL</v>
          </cell>
          <cell r="R376" t="str">
            <v>NULL</v>
          </cell>
          <cell r="S376" t="str">
            <v>NULL</v>
          </cell>
          <cell r="T376" t="str">
            <v>NULL</v>
          </cell>
          <cell r="U376" t="str">
            <v>NULL</v>
          </cell>
          <cell r="V376" t="str">
            <v>NULL</v>
          </cell>
          <cell r="W376" t="str">
            <v>NULL</v>
          </cell>
          <cell r="X376" t="str">
            <v>Met</v>
          </cell>
          <cell r="Y376" t="str">
            <v>NULL</v>
          </cell>
          <cell r="Z376" t="str">
            <v>NULL</v>
          </cell>
          <cell r="AB376">
            <v>392</v>
          </cell>
          <cell r="AD376">
            <v>2</v>
          </cell>
          <cell r="AE376" t="str">
            <v>NULL</v>
          </cell>
          <cell r="AF376">
            <v>2</v>
          </cell>
          <cell r="AG376">
            <v>2</v>
          </cell>
          <cell r="AH376" t="str">
            <v>NULL</v>
          </cell>
          <cell r="AI376">
            <v>2</v>
          </cell>
          <cell r="AJ376" t="str">
            <v>NULL</v>
          </cell>
          <cell r="AK376" t="str">
            <v>NULL</v>
          </cell>
          <cell r="AL376" t="str">
            <v>NULL</v>
          </cell>
        </row>
        <row r="377">
          <cell r="A377">
            <v>112793</v>
          </cell>
          <cell r="B377">
            <v>8302630</v>
          </cell>
          <cell r="C377" t="str">
            <v>Whaley Thorns Primary School</v>
          </cell>
          <cell r="D377" t="str">
            <v>East Midlands</v>
          </cell>
          <cell r="E377" t="str">
            <v>East Midlands</v>
          </cell>
          <cell r="F377" t="str">
            <v>Derbyshire</v>
          </cell>
          <cell r="G377" t="str">
            <v>Bolsover</v>
          </cell>
          <cell r="H377" t="str">
            <v>NG20 9HB</v>
          </cell>
          <cell r="I377" t="str">
            <v>Community School</v>
          </cell>
          <cell r="J377" t="str">
            <v>Primary</v>
          </cell>
          <cell r="K377" t="str">
            <v>Does not have a sixth form</v>
          </cell>
          <cell r="L377">
            <v>10005640</v>
          </cell>
          <cell r="M377">
            <v>42290</v>
          </cell>
          <cell r="N377">
            <v>42291</v>
          </cell>
          <cell r="O377" t="str">
            <v>Maintained Academy and School Short inspection</v>
          </cell>
          <cell r="P377" t="str">
            <v>Schools - S5</v>
          </cell>
          <cell r="Q377" t="str">
            <v>NULL</v>
          </cell>
          <cell r="R377">
            <v>3</v>
          </cell>
          <cell r="S377" t="str">
            <v>NULL</v>
          </cell>
          <cell r="T377">
            <v>3</v>
          </cell>
          <cell r="U377">
            <v>3</v>
          </cell>
          <cell r="V377">
            <v>3</v>
          </cell>
          <cell r="W377">
            <v>3</v>
          </cell>
          <cell r="X377" t="str">
            <v>Yes</v>
          </cell>
          <cell r="Y377">
            <v>3</v>
          </cell>
          <cell r="Z377" t="str">
            <v>NULL</v>
          </cell>
          <cell r="AB377">
            <v>151</v>
          </cell>
          <cell r="AD377">
            <v>2</v>
          </cell>
          <cell r="AE377" t="str">
            <v>NULL</v>
          </cell>
          <cell r="AF377">
            <v>2</v>
          </cell>
          <cell r="AG377">
            <v>2</v>
          </cell>
          <cell r="AH377" t="str">
            <v>NULL</v>
          </cell>
          <cell r="AI377">
            <v>2</v>
          </cell>
          <cell r="AJ377" t="str">
            <v>NULL</v>
          </cell>
          <cell r="AK377">
            <v>2</v>
          </cell>
          <cell r="AL377">
            <v>9</v>
          </cell>
        </row>
        <row r="378">
          <cell r="A378">
            <v>112818</v>
          </cell>
          <cell r="B378">
            <v>8303036</v>
          </cell>
          <cell r="C378" t="str">
            <v>St James' CofE Controlled Primary School</v>
          </cell>
          <cell r="D378" t="str">
            <v>East Midlands</v>
          </cell>
          <cell r="E378" t="str">
            <v>East Midlands</v>
          </cell>
          <cell r="F378" t="str">
            <v>Derbyshire</v>
          </cell>
          <cell r="G378" t="str">
            <v>High Peak</v>
          </cell>
          <cell r="H378" t="str">
            <v>SK13 8EF</v>
          </cell>
          <cell r="I378" t="str">
            <v>Voluntary Controlled School</v>
          </cell>
          <cell r="J378" t="str">
            <v>Primary</v>
          </cell>
          <cell r="K378" t="str">
            <v>Does not have a sixth form</v>
          </cell>
          <cell r="L378">
            <v>10001859</v>
          </cell>
          <cell r="M378">
            <v>42339</v>
          </cell>
          <cell r="N378">
            <v>42340</v>
          </cell>
          <cell r="O378" t="str">
            <v>Requires Improvement S5 Reinspection Visit 1</v>
          </cell>
          <cell r="P378" t="str">
            <v>Schools - S5</v>
          </cell>
          <cell r="Q378" t="str">
            <v>NULL</v>
          </cell>
          <cell r="R378">
            <v>2</v>
          </cell>
          <cell r="S378" t="str">
            <v>NULL</v>
          </cell>
          <cell r="T378">
            <v>2</v>
          </cell>
          <cell r="U378">
            <v>2</v>
          </cell>
          <cell r="V378">
            <v>2</v>
          </cell>
          <cell r="W378">
            <v>2</v>
          </cell>
          <cell r="X378" t="str">
            <v>Yes</v>
          </cell>
          <cell r="Y378">
            <v>2</v>
          </cell>
          <cell r="Z378" t="str">
            <v>NULL</v>
          </cell>
          <cell r="AB378">
            <v>334</v>
          </cell>
          <cell r="AD378">
            <v>3</v>
          </cell>
          <cell r="AE378" t="str">
            <v>NULL</v>
          </cell>
          <cell r="AF378">
            <v>3</v>
          </cell>
          <cell r="AG378">
            <v>3</v>
          </cell>
          <cell r="AH378" t="str">
            <v>NULL</v>
          </cell>
          <cell r="AI378">
            <v>3</v>
          </cell>
          <cell r="AJ378" t="str">
            <v>NULL</v>
          </cell>
          <cell r="AK378" t="str">
            <v>NULL</v>
          </cell>
          <cell r="AL378" t="str">
            <v>NULL</v>
          </cell>
        </row>
        <row r="379">
          <cell r="A379">
            <v>112830</v>
          </cell>
          <cell r="B379">
            <v>8303055</v>
          </cell>
          <cell r="C379" t="str">
            <v>Horsley CofE (Controlled) Primary School</v>
          </cell>
          <cell r="D379" t="str">
            <v>East Midlands</v>
          </cell>
          <cell r="E379" t="str">
            <v>East Midlands</v>
          </cell>
          <cell r="F379" t="str">
            <v>Derbyshire</v>
          </cell>
          <cell r="G379" t="str">
            <v>Amber Valley</v>
          </cell>
          <cell r="H379" t="str">
            <v>DE21 5BR</v>
          </cell>
          <cell r="I379" t="str">
            <v>Voluntary Controlled School</v>
          </cell>
          <cell r="J379" t="str">
            <v>Primary</v>
          </cell>
          <cell r="K379" t="str">
            <v>Does not have a sixth form</v>
          </cell>
          <cell r="L379">
            <v>10003133</v>
          </cell>
          <cell r="M379">
            <v>42346</v>
          </cell>
          <cell r="N379">
            <v>42347</v>
          </cell>
          <cell r="O379" t="str">
            <v>Maintained Academy and School Short inspection</v>
          </cell>
          <cell r="P379" t="str">
            <v>Schools - S5</v>
          </cell>
          <cell r="Q379" t="str">
            <v>NULL</v>
          </cell>
          <cell r="R379">
            <v>2</v>
          </cell>
          <cell r="S379" t="str">
            <v>NULL</v>
          </cell>
          <cell r="T379">
            <v>2</v>
          </cell>
          <cell r="U379">
            <v>2</v>
          </cell>
          <cell r="V379">
            <v>2</v>
          </cell>
          <cell r="W379">
            <v>2</v>
          </cell>
          <cell r="X379" t="str">
            <v>Yes</v>
          </cell>
          <cell r="Y379">
            <v>2</v>
          </cell>
          <cell r="Z379" t="str">
            <v>NULL</v>
          </cell>
          <cell r="AB379">
            <v>96</v>
          </cell>
          <cell r="AD379">
            <v>2</v>
          </cell>
          <cell r="AE379" t="str">
            <v>NULL</v>
          </cell>
          <cell r="AF379">
            <v>2</v>
          </cell>
          <cell r="AG379">
            <v>2</v>
          </cell>
          <cell r="AH379" t="str">
            <v>NULL</v>
          </cell>
          <cell r="AI379">
            <v>2</v>
          </cell>
          <cell r="AJ379" t="str">
            <v>NULL</v>
          </cell>
          <cell r="AK379">
            <v>8</v>
          </cell>
          <cell r="AL379" t="str">
            <v>NULL</v>
          </cell>
        </row>
        <row r="380">
          <cell r="A380">
            <v>112849</v>
          </cell>
          <cell r="B380">
            <v>8303080</v>
          </cell>
          <cell r="C380" t="str">
            <v>St John's CofE Primary School</v>
          </cell>
          <cell r="D380" t="str">
            <v>East Midlands</v>
          </cell>
          <cell r="E380" t="str">
            <v>East Midlands</v>
          </cell>
          <cell r="F380" t="str">
            <v>Derbyshire</v>
          </cell>
          <cell r="G380" t="str">
            <v>Amber Valley</v>
          </cell>
          <cell r="H380" t="str">
            <v>DE5 3BD</v>
          </cell>
          <cell r="I380" t="str">
            <v>Voluntary Controlled School</v>
          </cell>
          <cell r="J380" t="str">
            <v>Primary</v>
          </cell>
          <cell r="K380" t="str">
            <v>Does not have a sixth form</v>
          </cell>
          <cell r="L380">
            <v>10001849</v>
          </cell>
          <cell r="M380">
            <v>42318</v>
          </cell>
          <cell r="N380">
            <v>42319</v>
          </cell>
          <cell r="O380" t="str">
            <v>Requires Improvement S5 Reinspection Visit 1</v>
          </cell>
          <cell r="P380" t="str">
            <v>Schools - S5</v>
          </cell>
          <cell r="Q380" t="str">
            <v>NULL</v>
          </cell>
          <cell r="R380">
            <v>2</v>
          </cell>
          <cell r="S380" t="str">
            <v>NULL</v>
          </cell>
          <cell r="T380">
            <v>2</v>
          </cell>
          <cell r="U380">
            <v>2</v>
          </cell>
          <cell r="V380">
            <v>2</v>
          </cell>
          <cell r="W380">
            <v>2</v>
          </cell>
          <cell r="X380" t="str">
            <v>Yes</v>
          </cell>
          <cell r="Y380">
            <v>2</v>
          </cell>
          <cell r="Z380" t="str">
            <v>NULL</v>
          </cell>
          <cell r="AB380">
            <v>388</v>
          </cell>
          <cell r="AD380">
            <v>3</v>
          </cell>
          <cell r="AE380" t="str">
            <v>NULL</v>
          </cell>
          <cell r="AF380">
            <v>3</v>
          </cell>
          <cell r="AG380">
            <v>3</v>
          </cell>
          <cell r="AH380" t="str">
            <v>NULL</v>
          </cell>
          <cell r="AI380">
            <v>3</v>
          </cell>
          <cell r="AJ380" t="str">
            <v>NULL</v>
          </cell>
          <cell r="AK380" t="str">
            <v>NULL</v>
          </cell>
          <cell r="AL380" t="str">
            <v>NULL</v>
          </cell>
        </row>
        <row r="381">
          <cell r="A381">
            <v>112888</v>
          </cell>
          <cell r="B381">
            <v>8303326</v>
          </cell>
          <cell r="C381" t="str">
            <v>Bonsall CofE (A) Primary School</v>
          </cell>
          <cell r="D381" t="str">
            <v>East Midlands</v>
          </cell>
          <cell r="E381" t="str">
            <v>East Midlands</v>
          </cell>
          <cell r="F381" t="str">
            <v>Derbyshire</v>
          </cell>
          <cell r="G381" t="str">
            <v>Derbyshire Dales</v>
          </cell>
          <cell r="H381" t="str">
            <v>DE4 2AE</v>
          </cell>
          <cell r="I381" t="str">
            <v>Voluntary Aided School</v>
          </cell>
          <cell r="J381" t="str">
            <v>Primary</v>
          </cell>
          <cell r="K381" t="str">
            <v>Does not have a sixth form</v>
          </cell>
          <cell r="L381">
            <v>10001537</v>
          </cell>
          <cell r="M381">
            <v>42276</v>
          </cell>
          <cell r="N381">
            <v>42276</v>
          </cell>
          <cell r="O381" t="str">
            <v>Maintained Academy and School Short inspection</v>
          </cell>
          <cell r="P381" t="str">
            <v>Schools - Short inspection</v>
          </cell>
          <cell r="Q381" t="str">
            <v>NULL</v>
          </cell>
          <cell r="R381" t="str">
            <v>NULL</v>
          </cell>
          <cell r="S381" t="str">
            <v>NULL</v>
          </cell>
          <cell r="T381" t="str">
            <v>NULL</v>
          </cell>
          <cell r="U381" t="str">
            <v>NULL</v>
          </cell>
          <cell r="V381" t="str">
            <v>NULL</v>
          </cell>
          <cell r="W381" t="str">
            <v>NULL</v>
          </cell>
          <cell r="X381" t="str">
            <v>Yes</v>
          </cell>
          <cell r="Y381" t="str">
            <v>NULL</v>
          </cell>
          <cell r="Z381" t="str">
            <v>NULL</v>
          </cell>
          <cell r="AB381">
            <v>80</v>
          </cell>
          <cell r="AD381">
            <v>2</v>
          </cell>
          <cell r="AE381" t="str">
            <v>NULL</v>
          </cell>
          <cell r="AF381">
            <v>2</v>
          </cell>
          <cell r="AG381">
            <v>2</v>
          </cell>
          <cell r="AH381" t="str">
            <v>NULL</v>
          </cell>
          <cell r="AI381">
            <v>2</v>
          </cell>
          <cell r="AJ381" t="str">
            <v>NULL</v>
          </cell>
          <cell r="AK381">
            <v>2</v>
          </cell>
          <cell r="AL381">
            <v>9</v>
          </cell>
        </row>
        <row r="382">
          <cell r="A382">
            <v>112897</v>
          </cell>
          <cell r="B382">
            <v>8303501</v>
          </cell>
          <cell r="C382" t="str">
            <v>St Anne's Catholic Primary School</v>
          </cell>
          <cell r="D382" t="str">
            <v>East Midlands</v>
          </cell>
          <cell r="E382" t="str">
            <v>East Midlands</v>
          </cell>
          <cell r="F382" t="str">
            <v>Derbyshire</v>
          </cell>
          <cell r="G382" t="str">
            <v>High Peak</v>
          </cell>
          <cell r="H382" t="str">
            <v>SK17 7AN</v>
          </cell>
          <cell r="I382" t="str">
            <v>Voluntary Aided School</v>
          </cell>
          <cell r="J382" t="str">
            <v>Primary</v>
          </cell>
          <cell r="K382" t="str">
            <v>Does not have a sixth form</v>
          </cell>
          <cell r="L382">
            <v>10005960</v>
          </cell>
          <cell r="M382">
            <v>42325</v>
          </cell>
          <cell r="N382">
            <v>42325</v>
          </cell>
          <cell r="O382" t="str">
            <v>Requires Improvement monitoring Visit 1</v>
          </cell>
          <cell r="P382" t="str">
            <v>Schools - S8</v>
          </cell>
          <cell r="Q382" t="str">
            <v>NULL</v>
          </cell>
          <cell r="R382" t="str">
            <v>NULL</v>
          </cell>
          <cell r="S382" t="str">
            <v>NULL</v>
          </cell>
          <cell r="T382" t="str">
            <v>NULL</v>
          </cell>
          <cell r="U382" t="str">
            <v>NULL</v>
          </cell>
          <cell r="V382" t="str">
            <v>NULL</v>
          </cell>
          <cell r="W382" t="str">
            <v>NULL</v>
          </cell>
          <cell r="X382" t="str">
            <v>NULL</v>
          </cell>
          <cell r="Y382" t="str">
            <v>NULL</v>
          </cell>
          <cell r="Z382" t="str">
            <v>NULL</v>
          </cell>
          <cell r="AB382">
            <v>313</v>
          </cell>
          <cell r="AD382">
            <v>3</v>
          </cell>
          <cell r="AE382" t="str">
            <v>NULL</v>
          </cell>
          <cell r="AF382">
            <v>3</v>
          </cell>
          <cell r="AG382">
            <v>3</v>
          </cell>
          <cell r="AH382" t="str">
            <v>NULL</v>
          </cell>
          <cell r="AI382">
            <v>3</v>
          </cell>
          <cell r="AJ382" t="str">
            <v>NULL</v>
          </cell>
          <cell r="AK382">
            <v>3</v>
          </cell>
          <cell r="AL382">
            <v>9</v>
          </cell>
        </row>
        <row r="383">
          <cell r="A383">
            <v>112931</v>
          </cell>
          <cell r="B383">
            <v>8304001</v>
          </cell>
          <cell r="C383" t="str">
            <v>Alfreton Grange Arts College</v>
          </cell>
          <cell r="D383" t="str">
            <v>East Midlands</v>
          </cell>
          <cell r="E383" t="str">
            <v>East Midlands</v>
          </cell>
          <cell r="F383" t="str">
            <v>Derbyshire</v>
          </cell>
          <cell r="G383" t="str">
            <v>Amber Valley</v>
          </cell>
          <cell r="H383" t="str">
            <v>DE55 7JA</v>
          </cell>
          <cell r="I383" t="str">
            <v>Community School</v>
          </cell>
          <cell r="J383" t="str">
            <v>Secondary</v>
          </cell>
          <cell r="K383" t="str">
            <v>Has a sixth form</v>
          </cell>
          <cell r="L383">
            <v>10001570</v>
          </cell>
          <cell r="M383">
            <v>42276</v>
          </cell>
          <cell r="N383">
            <v>42277</v>
          </cell>
          <cell r="O383" t="str">
            <v>Special Measures S5 ReInspection</v>
          </cell>
          <cell r="P383" t="str">
            <v>Schools - S5</v>
          </cell>
          <cell r="Q383" t="str">
            <v>NULL</v>
          </cell>
          <cell r="R383">
            <v>4</v>
          </cell>
          <cell r="S383" t="str">
            <v>SWK</v>
          </cell>
          <cell r="T383">
            <v>4</v>
          </cell>
          <cell r="U383">
            <v>4</v>
          </cell>
          <cell r="V383">
            <v>3</v>
          </cell>
          <cell r="W383">
            <v>3</v>
          </cell>
          <cell r="X383" t="str">
            <v>Yes</v>
          </cell>
          <cell r="Y383" t="str">
            <v>NULL</v>
          </cell>
          <cell r="Z383" t="str">
            <v>NULL</v>
          </cell>
          <cell r="AB383">
            <v>544</v>
          </cell>
          <cell r="AD383">
            <v>4</v>
          </cell>
          <cell r="AE383" t="str">
            <v>NULL</v>
          </cell>
          <cell r="AF383">
            <v>4</v>
          </cell>
          <cell r="AG383">
            <v>4</v>
          </cell>
          <cell r="AH383" t="str">
            <v>NULL</v>
          </cell>
          <cell r="AI383">
            <v>4</v>
          </cell>
          <cell r="AJ383" t="str">
            <v>NULL</v>
          </cell>
          <cell r="AK383" t="str">
            <v>NULL</v>
          </cell>
          <cell r="AL383" t="str">
            <v>NULL</v>
          </cell>
        </row>
        <row r="384">
          <cell r="A384">
            <v>112941</v>
          </cell>
          <cell r="B384">
            <v>8304103</v>
          </cell>
          <cell r="C384" t="str">
            <v>Frederick Gent School</v>
          </cell>
          <cell r="D384" t="str">
            <v>East Midlands</v>
          </cell>
          <cell r="E384" t="str">
            <v>East Midlands</v>
          </cell>
          <cell r="F384" t="str">
            <v>Derbyshire</v>
          </cell>
          <cell r="G384" t="str">
            <v>Bolsover</v>
          </cell>
          <cell r="H384" t="str">
            <v>DE55 2ER</v>
          </cell>
          <cell r="I384" t="str">
            <v>Community School</v>
          </cell>
          <cell r="J384" t="str">
            <v>Secondary</v>
          </cell>
          <cell r="K384" t="str">
            <v>Does not have a sixth form</v>
          </cell>
          <cell r="L384">
            <v>10005930</v>
          </cell>
          <cell r="M384">
            <v>42353</v>
          </cell>
          <cell r="N384">
            <v>42353</v>
          </cell>
          <cell r="O384" t="str">
            <v>Requires Improvement monitoring Visit 1</v>
          </cell>
          <cell r="P384" t="str">
            <v>Schools - S8</v>
          </cell>
          <cell r="Q384" t="str">
            <v>NULL</v>
          </cell>
          <cell r="R384" t="str">
            <v>NULL</v>
          </cell>
          <cell r="S384" t="str">
            <v>NULL</v>
          </cell>
          <cell r="T384" t="str">
            <v>NULL</v>
          </cell>
          <cell r="U384" t="str">
            <v>NULL</v>
          </cell>
          <cell r="V384" t="str">
            <v>NULL</v>
          </cell>
          <cell r="W384" t="str">
            <v>NULL</v>
          </cell>
          <cell r="X384" t="str">
            <v>NULL</v>
          </cell>
          <cell r="Y384" t="str">
            <v>NULL</v>
          </cell>
          <cell r="Z384" t="str">
            <v>NULL</v>
          </cell>
          <cell r="AB384">
            <v>837</v>
          </cell>
          <cell r="AD384">
            <v>3</v>
          </cell>
          <cell r="AE384" t="str">
            <v>NULL</v>
          </cell>
          <cell r="AF384">
            <v>3</v>
          </cell>
          <cell r="AG384">
            <v>3</v>
          </cell>
          <cell r="AH384" t="str">
            <v>NULL</v>
          </cell>
          <cell r="AI384">
            <v>3</v>
          </cell>
          <cell r="AJ384" t="str">
            <v>NULL</v>
          </cell>
          <cell r="AK384">
            <v>9</v>
          </cell>
          <cell r="AL384">
            <v>9</v>
          </cell>
        </row>
        <row r="385">
          <cell r="A385">
            <v>112951</v>
          </cell>
          <cell r="B385">
            <v>8314177</v>
          </cell>
          <cell r="C385" t="str">
            <v>Bemrose School</v>
          </cell>
          <cell r="D385" t="str">
            <v>East Midlands</v>
          </cell>
          <cell r="E385" t="str">
            <v>East Midlands</v>
          </cell>
          <cell r="F385" t="str">
            <v>Derby</v>
          </cell>
          <cell r="G385" t="str">
            <v>Derby North</v>
          </cell>
          <cell r="H385" t="str">
            <v>DE22 3HU</v>
          </cell>
          <cell r="I385" t="str">
            <v>Foundation School</v>
          </cell>
          <cell r="J385" t="str">
            <v>All Through</v>
          </cell>
          <cell r="K385" t="str">
            <v>Has a sixth form</v>
          </cell>
          <cell r="L385">
            <v>10009899</v>
          </cell>
          <cell r="M385">
            <v>42354</v>
          </cell>
          <cell r="N385">
            <v>42355</v>
          </cell>
          <cell r="O385" t="str">
            <v>Section 8 Inspection due to Parental Complaint</v>
          </cell>
          <cell r="P385" t="str">
            <v>Schools - S5</v>
          </cell>
          <cell r="Q385" t="str">
            <v>NULL</v>
          </cell>
          <cell r="R385">
            <v>3</v>
          </cell>
          <cell r="S385" t="str">
            <v>NULL</v>
          </cell>
          <cell r="T385">
            <v>3</v>
          </cell>
          <cell r="U385">
            <v>3</v>
          </cell>
          <cell r="V385">
            <v>3</v>
          </cell>
          <cell r="W385">
            <v>3</v>
          </cell>
          <cell r="X385" t="str">
            <v>Yes</v>
          </cell>
          <cell r="Y385">
            <v>3</v>
          </cell>
          <cell r="Z385">
            <v>2</v>
          </cell>
          <cell r="AB385">
            <v>764</v>
          </cell>
          <cell r="AD385">
            <v>2</v>
          </cell>
          <cell r="AE385" t="str">
            <v>NULL</v>
          </cell>
          <cell r="AF385">
            <v>2</v>
          </cell>
          <cell r="AG385">
            <v>2</v>
          </cell>
          <cell r="AH385" t="str">
            <v>NULL</v>
          </cell>
          <cell r="AI385">
            <v>2</v>
          </cell>
          <cell r="AJ385" t="str">
            <v>NULL</v>
          </cell>
          <cell r="AK385" t="str">
            <v>NULL</v>
          </cell>
          <cell r="AL385" t="str">
            <v>NULL</v>
          </cell>
        </row>
        <row r="386">
          <cell r="A386">
            <v>112959</v>
          </cell>
          <cell r="B386">
            <v>8304193</v>
          </cell>
          <cell r="C386" t="str">
            <v>Hasland Hall Community School</v>
          </cell>
          <cell r="D386" t="str">
            <v>East Midlands</v>
          </cell>
          <cell r="E386" t="str">
            <v>East Midlands</v>
          </cell>
          <cell r="F386" t="str">
            <v>Derbyshire</v>
          </cell>
          <cell r="G386" t="str">
            <v>Chesterfield</v>
          </cell>
          <cell r="H386" t="str">
            <v>S41 0LP</v>
          </cell>
          <cell r="I386" t="str">
            <v>Community School</v>
          </cell>
          <cell r="J386" t="str">
            <v>Secondary</v>
          </cell>
          <cell r="K386" t="str">
            <v>Does not have a sixth form</v>
          </cell>
          <cell r="L386">
            <v>10001854</v>
          </cell>
          <cell r="M386">
            <v>42276</v>
          </cell>
          <cell r="N386">
            <v>42277</v>
          </cell>
          <cell r="O386" t="str">
            <v>Requires Improvement S5 Reinspection Visit 1</v>
          </cell>
          <cell r="P386" t="str">
            <v>Schools - S5</v>
          </cell>
          <cell r="Q386" t="str">
            <v>NULL</v>
          </cell>
          <cell r="R386">
            <v>2</v>
          </cell>
          <cell r="S386" t="str">
            <v>NULL</v>
          </cell>
          <cell r="T386">
            <v>2</v>
          </cell>
          <cell r="U386">
            <v>2</v>
          </cell>
          <cell r="V386">
            <v>2</v>
          </cell>
          <cell r="W386">
            <v>2</v>
          </cell>
          <cell r="X386" t="str">
            <v>Yes</v>
          </cell>
          <cell r="Y386" t="str">
            <v>NULL</v>
          </cell>
          <cell r="Z386" t="str">
            <v>NULL</v>
          </cell>
          <cell r="AB386">
            <v>719</v>
          </cell>
          <cell r="AD386">
            <v>3</v>
          </cell>
          <cell r="AE386" t="str">
            <v>NULL</v>
          </cell>
          <cell r="AF386">
            <v>3</v>
          </cell>
          <cell r="AG386">
            <v>3</v>
          </cell>
          <cell r="AH386" t="str">
            <v>NULL</v>
          </cell>
          <cell r="AI386">
            <v>3</v>
          </cell>
          <cell r="AJ386" t="str">
            <v>NULL</v>
          </cell>
          <cell r="AK386" t="str">
            <v>NULL</v>
          </cell>
          <cell r="AL386" t="str">
            <v>NULL</v>
          </cell>
        </row>
        <row r="387">
          <cell r="A387">
            <v>112961</v>
          </cell>
          <cell r="B387">
            <v>8304195</v>
          </cell>
          <cell r="C387" t="str">
            <v>Parkside Community School</v>
          </cell>
          <cell r="D387" t="str">
            <v>East Midlands</v>
          </cell>
          <cell r="E387" t="str">
            <v>East Midlands</v>
          </cell>
          <cell r="F387" t="str">
            <v>Derbyshire</v>
          </cell>
          <cell r="G387" t="str">
            <v>Chesterfield</v>
          </cell>
          <cell r="H387" t="str">
            <v>S40 2NS</v>
          </cell>
          <cell r="I387" t="str">
            <v>Community School</v>
          </cell>
          <cell r="J387" t="str">
            <v>Secondary</v>
          </cell>
          <cell r="K387" t="str">
            <v>Does not have a sixth form</v>
          </cell>
          <cell r="L387">
            <v>10005958</v>
          </cell>
          <cell r="M387">
            <v>42327</v>
          </cell>
          <cell r="N387">
            <v>42327</v>
          </cell>
          <cell r="O387" t="str">
            <v>Requires Improvement monitoring Visit 1</v>
          </cell>
          <cell r="P387" t="str">
            <v>Schools - S8</v>
          </cell>
          <cell r="Q387" t="str">
            <v>NULL</v>
          </cell>
          <cell r="R387" t="str">
            <v>NULL</v>
          </cell>
          <cell r="S387" t="str">
            <v>NULL</v>
          </cell>
          <cell r="T387" t="str">
            <v>NULL</v>
          </cell>
          <cell r="U387" t="str">
            <v>NULL</v>
          </cell>
          <cell r="V387" t="str">
            <v>NULL</v>
          </cell>
          <cell r="W387" t="str">
            <v>NULL</v>
          </cell>
          <cell r="X387" t="str">
            <v>NULL</v>
          </cell>
          <cell r="Y387" t="str">
            <v>NULL</v>
          </cell>
          <cell r="Z387" t="str">
            <v>NULL</v>
          </cell>
          <cell r="AB387">
            <v>412</v>
          </cell>
          <cell r="AD387">
            <v>3</v>
          </cell>
          <cell r="AE387" t="str">
            <v>NULL</v>
          </cell>
          <cell r="AF387">
            <v>3</v>
          </cell>
          <cell r="AG387">
            <v>3</v>
          </cell>
          <cell r="AH387" t="str">
            <v>NULL</v>
          </cell>
          <cell r="AI387">
            <v>3</v>
          </cell>
          <cell r="AJ387" t="str">
            <v>NULL</v>
          </cell>
          <cell r="AK387">
            <v>9</v>
          </cell>
          <cell r="AL387">
            <v>9</v>
          </cell>
        </row>
        <row r="388">
          <cell r="A388">
            <v>112964</v>
          </cell>
          <cell r="B388">
            <v>8304198</v>
          </cell>
          <cell r="C388" t="str">
            <v>Heritage High School</v>
          </cell>
          <cell r="D388" t="str">
            <v>East Midlands</v>
          </cell>
          <cell r="E388" t="str">
            <v>East Midlands</v>
          </cell>
          <cell r="F388" t="str">
            <v>Derbyshire</v>
          </cell>
          <cell r="G388" t="str">
            <v>Bolsover</v>
          </cell>
          <cell r="H388" t="str">
            <v>S43 4QG</v>
          </cell>
          <cell r="I388" t="str">
            <v>Community School</v>
          </cell>
          <cell r="J388" t="str">
            <v>Secondary</v>
          </cell>
          <cell r="K388" t="str">
            <v>Does not have a sixth form</v>
          </cell>
          <cell r="L388">
            <v>10006591</v>
          </cell>
          <cell r="M388">
            <v>42327</v>
          </cell>
          <cell r="N388">
            <v>42327</v>
          </cell>
          <cell r="O388" t="str">
            <v>Requires Improvement monitoring Visit 2</v>
          </cell>
          <cell r="P388" t="str">
            <v>Schools - S8</v>
          </cell>
          <cell r="Q388" t="str">
            <v>NULL</v>
          </cell>
          <cell r="R388" t="str">
            <v>NULL</v>
          </cell>
          <cell r="S388" t="str">
            <v>NULL</v>
          </cell>
          <cell r="T388" t="str">
            <v>NULL</v>
          </cell>
          <cell r="U388" t="str">
            <v>NULL</v>
          </cell>
          <cell r="V388" t="str">
            <v>NULL</v>
          </cell>
          <cell r="W388" t="str">
            <v>NULL</v>
          </cell>
          <cell r="X388" t="str">
            <v>NULL</v>
          </cell>
          <cell r="Y388" t="str">
            <v>NULL</v>
          </cell>
          <cell r="Z388" t="str">
            <v>NULL</v>
          </cell>
          <cell r="AB388">
            <v>774</v>
          </cell>
          <cell r="AD388">
            <v>3</v>
          </cell>
          <cell r="AE388" t="str">
            <v>NULL</v>
          </cell>
          <cell r="AF388">
            <v>3</v>
          </cell>
          <cell r="AG388">
            <v>3</v>
          </cell>
          <cell r="AH388" t="str">
            <v>NULL</v>
          </cell>
          <cell r="AI388">
            <v>3</v>
          </cell>
          <cell r="AJ388" t="str">
            <v>NULL</v>
          </cell>
          <cell r="AK388">
            <v>9</v>
          </cell>
          <cell r="AL388">
            <v>9</v>
          </cell>
        </row>
        <row r="389">
          <cell r="A389">
            <v>112969</v>
          </cell>
          <cell r="B389">
            <v>8304509</v>
          </cell>
          <cell r="C389" t="str">
            <v>Dronfield Henry Fanshawe School</v>
          </cell>
          <cell r="D389" t="str">
            <v>East Midlands</v>
          </cell>
          <cell r="E389" t="str">
            <v>East Midlands</v>
          </cell>
          <cell r="F389" t="str">
            <v>Derbyshire</v>
          </cell>
          <cell r="G389" t="str">
            <v>North East Derbyshire</v>
          </cell>
          <cell r="H389" t="str">
            <v>S18 2FZ</v>
          </cell>
          <cell r="I389" t="str">
            <v>Voluntary Controlled School</v>
          </cell>
          <cell r="J389" t="str">
            <v>Secondary</v>
          </cell>
          <cell r="K389" t="str">
            <v>Has a sixth form</v>
          </cell>
          <cell r="L389">
            <v>10001856</v>
          </cell>
          <cell r="M389">
            <v>42325</v>
          </cell>
          <cell r="N389">
            <v>42326</v>
          </cell>
          <cell r="O389" t="str">
            <v>Requires Improvement S5 Reinspection Visit 1</v>
          </cell>
          <cell r="P389" t="str">
            <v>Schools - S5</v>
          </cell>
          <cell r="Q389" t="str">
            <v>NULL</v>
          </cell>
          <cell r="R389">
            <v>1</v>
          </cell>
          <cell r="S389" t="str">
            <v>NULL</v>
          </cell>
          <cell r="T389">
            <v>1</v>
          </cell>
          <cell r="U389">
            <v>1</v>
          </cell>
          <cell r="V389">
            <v>1</v>
          </cell>
          <cell r="W389">
            <v>1</v>
          </cell>
          <cell r="X389" t="str">
            <v>Yes</v>
          </cell>
          <cell r="Y389" t="str">
            <v>NULL</v>
          </cell>
          <cell r="Z389">
            <v>1</v>
          </cell>
          <cell r="AB389">
            <v>1781</v>
          </cell>
          <cell r="AD389">
            <v>3</v>
          </cell>
          <cell r="AE389" t="str">
            <v>NULL</v>
          </cell>
          <cell r="AF389">
            <v>3</v>
          </cell>
          <cell r="AG389">
            <v>3</v>
          </cell>
          <cell r="AH389" t="str">
            <v>NULL</v>
          </cell>
          <cell r="AI389">
            <v>2</v>
          </cell>
          <cell r="AJ389" t="str">
            <v>NULL</v>
          </cell>
          <cell r="AK389" t="str">
            <v>NULL</v>
          </cell>
          <cell r="AL389" t="str">
            <v>NULL</v>
          </cell>
        </row>
        <row r="390">
          <cell r="A390">
            <v>112981</v>
          </cell>
          <cell r="B390">
            <v>8305207</v>
          </cell>
          <cell r="C390" t="str">
            <v>The Curzon CofE Primary School</v>
          </cell>
          <cell r="D390" t="str">
            <v>East Midlands</v>
          </cell>
          <cell r="E390" t="str">
            <v>East Midlands</v>
          </cell>
          <cell r="F390" t="str">
            <v>Derbyshire</v>
          </cell>
          <cell r="G390" t="str">
            <v>Derbyshire Dales</v>
          </cell>
          <cell r="H390" t="str">
            <v>DE22 5JA</v>
          </cell>
          <cell r="I390" t="str">
            <v>Voluntary Aided School</v>
          </cell>
          <cell r="J390" t="str">
            <v>Primary</v>
          </cell>
          <cell r="K390" t="str">
            <v>Does not have a sixth form</v>
          </cell>
          <cell r="L390">
            <v>10005638</v>
          </cell>
          <cell r="M390">
            <v>42346</v>
          </cell>
          <cell r="N390">
            <v>42346</v>
          </cell>
          <cell r="O390" t="str">
            <v>Maintained Academy and School Short inspection</v>
          </cell>
          <cell r="P390" t="str">
            <v>Schools - Short inspection</v>
          </cell>
          <cell r="Q390" t="str">
            <v>NULL</v>
          </cell>
          <cell r="R390" t="str">
            <v>NULL</v>
          </cell>
          <cell r="S390" t="str">
            <v>NULL</v>
          </cell>
          <cell r="T390" t="str">
            <v>NULL</v>
          </cell>
          <cell r="U390" t="str">
            <v>NULL</v>
          </cell>
          <cell r="V390" t="str">
            <v>NULL</v>
          </cell>
          <cell r="W390" t="str">
            <v>NULL</v>
          </cell>
          <cell r="X390" t="str">
            <v>Yes</v>
          </cell>
          <cell r="Y390" t="str">
            <v>NULL</v>
          </cell>
          <cell r="Z390" t="str">
            <v>NULL</v>
          </cell>
          <cell r="AB390">
            <v>132</v>
          </cell>
          <cell r="AD390">
            <v>2</v>
          </cell>
          <cell r="AE390" t="str">
            <v>NULL</v>
          </cell>
          <cell r="AF390">
            <v>2</v>
          </cell>
          <cell r="AG390">
            <v>2</v>
          </cell>
          <cell r="AH390" t="str">
            <v>NULL</v>
          </cell>
          <cell r="AI390">
            <v>2</v>
          </cell>
          <cell r="AJ390" t="str">
            <v>NULL</v>
          </cell>
          <cell r="AK390">
            <v>2</v>
          </cell>
          <cell r="AL390">
            <v>9</v>
          </cell>
        </row>
        <row r="391">
          <cell r="A391">
            <v>112992</v>
          </cell>
          <cell r="B391">
            <v>8315407</v>
          </cell>
          <cell r="C391" t="str">
            <v>Noel-Baker School</v>
          </cell>
          <cell r="D391" t="str">
            <v>East Midlands</v>
          </cell>
          <cell r="E391" t="str">
            <v>East Midlands</v>
          </cell>
          <cell r="F391" t="str">
            <v>Derby</v>
          </cell>
          <cell r="G391" t="str">
            <v>Derby South</v>
          </cell>
          <cell r="H391" t="str">
            <v>DE24 0BR</v>
          </cell>
          <cell r="I391" t="str">
            <v>Foundation School</v>
          </cell>
          <cell r="J391" t="str">
            <v>Secondary</v>
          </cell>
          <cell r="K391" t="str">
            <v>Has a sixth form</v>
          </cell>
          <cell r="L391">
            <v>10006816</v>
          </cell>
          <cell r="M391">
            <v>42296</v>
          </cell>
          <cell r="N391">
            <v>42296</v>
          </cell>
          <cell r="O391" t="str">
            <v>Requires Improvement monitoring Visit 2</v>
          </cell>
          <cell r="P391" t="str">
            <v>Schools - S8</v>
          </cell>
          <cell r="Q391" t="str">
            <v>NULL</v>
          </cell>
          <cell r="R391" t="str">
            <v>NULL</v>
          </cell>
          <cell r="S391" t="str">
            <v>NULL</v>
          </cell>
          <cell r="T391" t="str">
            <v>NULL</v>
          </cell>
          <cell r="U391" t="str">
            <v>NULL</v>
          </cell>
          <cell r="V391" t="str">
            <v>NULL</v>
          </cell>
          <cell r="W391" t="str">
            <v>NULL</v>
          </cell>
          <cell r="X391" t="str">
            <v>NULL</v>
          </cell>
          <cell r="Y391" t="str">
            <v>NULL</v>
          </cell>
          <cell r="Z391" t="str">
            <v>NULL</v>
          </cell>
          <cell r="AB391">
            <v>1154</v>
          </cell>
          <cell r="AD391">
            <v>3</v>
          </cell>
          <cell r="AE391" t="str">
            <v>NULL</v>
          </cell>
          <cell r="AF391">
            <v>3</v>
          </cell>
          <cell r="AG391">
            <v>3</v>
          </cell>
          <cell r="AH391" t="str">
            <v>NULL</v>
          </cell>
          <cell r="AI391">
            <v>3</v>
          </cell>
          <cell r="AJ391" t="str">
            <v>NULL</v>
          </cell>
          <cell r="AK391">
            <v>9</v>
          </cell>
          <cell r="AL391">
            <v>3</v>
          </cell>
        </row>
        <row r="392">
          <cell r="A392">
            <v>113356</v>
          </cell>
          <cell r="B392">
            <v>8783012</v>
          </cell>
          <cell r="C392" t="str">
            <v>Hawkchurch Church of England School</v>
          </cell>
          <cell r="D392" t="str">
            <v>South West</v>
          </cell>
          <cell r="E392" t="str">
            <v>South West</v>
          </cell>
          <cell r="F392" t="str">
            <v>Devon</v>
          </cell>
          <cell r="G392" t="str">
            <v>Tiverton and Honiton</v>
          </cell>
          <cell r="H392" t="str">
            <v>EX13 5XD</v>
          </cell>
          <cell r="I392" t="str">
            <v>Voluntary Controlled School</v>
          </cell>
          <cell r="J392" t="str">
            <v>Primary</v>
          </cell>
          <cell r="K392" t="str">
            <v>Does not have a sixth form</v>
          </cell>
          <cell r="L392">
            <v>10003881</v>
          </cell>
          <cell r="M392">
            <v>42332</v>
          </cell>
          <cell r="N392">
            <v>42332</v>
          </cell>
          <cell r="O392" t="str">
            <v>Maintained Academy and School Short inspection</v>
          </cell>
          <cell r="P392" t="str">
            <v>Schools - Short inspection</v>
          </cell>
          <cell r="Q392" t="str">
            <v>NULL</v>
          </cell>
          <cell r="R392" t="str">
            <v>NULL</v>
          </cell>
          <cell r="S392" t="str">
            <v>NULL</v>
          </cell>
          <cell r="T392" t="str">
            <v>NULL</v>
          </cell>
          <cell r="U392" t="str">
            <v>NULL</v>
          </cell>
          <cell r="V392" t="str">
            <v>NULL</v>
          </cell>
          <cell r="W392" t="str">
            <v>NULL</v>
          </cell>
          <cell r="X392" t="str">
            <v>Yes</v>
          </cell>
          <cell r="Y392" t="str">
            <v>NULL</v>
          </cell>
          <cell r="Z392" t="str">
            <v>NULL</v>
          </cell>
          <cell r="AB392">
            <v>24</v>
          </cell>
          <cell r="AD392">
            <v>2</v>
          </cell>
          <cell r="AE392" t="str">
            <v>NULL</v>
          </cell>
          <cell r="AF392">
            <v>2</v>
          </cell>
          <cell r="AG392">
            <v>2</v>
          </cell>
          <cell r="AH392" t="str">
            <v>NULL</v>
          </cell>
          <cell r="AI392">
            <v>2</v>
          </cell>
          <cell r="AJ392" t="str">
            <v>NULL</v>
          </cell>
          <cell r="AK392">
            <v>2</v>
          </cell>
          <cell r="AL392">
            <v>9</v>
          </cell>
        </row>
        <row r="393">
          <cell r="A393">
            <v>113453</v>
          </cell>
          <cell r="B393">
            <v>8783457</v>
          </cell>
          <cell r="C393" t="str">
            <v>St Margaret's Church of England (Aided) Junior School</v>
          </cell>
          <cell r="D393" t="str">
            <v>South West</v>
          </cell>
          <cell r="E393" t="str">
            <v>South West</v>
          </cell>
          <cell r="F393" t="str">
            <v>Devon</v>
          </cell>
          <cell r="G393" t="str">
            <v>Torridge and West Devon</v>
          </cell>
          <cell r="H393" t="str">
            <v>EX39 1EL</v>
          </cell>
          <cell r="I393" t="str">
            <v>Voluntary Aided School</v>
          </cell>
          <cell r="J393" t="str">
            <v>Primary</v>
          </cell>
          <cell r="K393" t="str">
            <v>Does not have a sixth form</v>
          </cell>
          <cell r="L393">
            <v>10005785</v>
          </cell>
          <cell r="M393">
            <v>42313</v>
          </cell>
          <cell r="N393">
            <v>42314</v>
          </cell>
          <cell r="O393" t="str">
            <v>Requires Improvement S5 Reinspection Visit 1</v>
          </cell>
          <cell r="P393" t="str">
            <v>Schools - S5</v>
          </cell>
          <cell r="Q393" t="str">
            <v>NULL</v>
          </cell>
          <cell r="R393">
            <v>2</v>
          </cell>
          <cell r="S393" t="str">
            <v>NULL</v>
          </cell>
          <cell r="T393">
            <v>2</v>
          </cell>
          <cell r="U393">
            <v>2</v>
          </cell>
          <cell r="V393">
            <v>2</v>
          </cell>
          <cell r="W393">
            <v>2</v>
          </cell>
          <cell r="X393" t="str">
            <v>Yes</v>
          </cell>
          <cell r="Y393" t="str">
            <v>NULL</v>
          </cell>
          <cell r="Z393" t="str">
            <v>NULL</v>
          </cell>
          <cell r="AB393">
            <v>207</v>
          </cell>
          <cell r="AD393">
            <v>3</v>
          </cell>
          <cell r="AE393" t="str">
            <v>NULL</v>
          </cell>
          <cell r="AF393">
            <v>3</v>
          </cell>
          <cell r="AG393">
            <v>3</v>
          </cell>
          <cell r="AH393" t="str">
            <v>NULL</v>
          </cell>
          <cell r="AI393">
            <v>2</v>
          </cell>
          <cell r="AJ393" t="str">
            <v>NULL</v>
          </cell>
          <cell r="AK393" t="str">
            <v>NULL</v>
          </cell>
          <cell r="AL393" t="str">
            <v>NULL</v>
          </cell>
        </row>
        <row r="394">
          <cell r="A394">
            <v>113512</v>
          </cell>
          <cell r="B394">
            <v>8784057</v>
          </cell>
          <cell r="C394" t="str">
            <v>South Molton Community College</v>
          </cell>
          <cell r="D394" t="str">
            <v>South West</v>
          </cell>
          <cell r="E394" t="str">
            <v>South West</v>
          </cell>
          <cell r="F394" t="str">
            <v>Devon</v>
          </cell>
          <cell r="G394" t="str">
            <v>North Devon</v>
          </cell>
          <cell r="H394" t="str">
            <v>EX36 4LA</v>
          </cell>
          <cell r="I394" t="str">
            <v>Foundation School</v>
          </cell>
          <cell r="J394" t="str">
            <v>Secondary</v>
          </cell>
          <cell r="K394" t="str">
            <v>Does not have a sixth form</v>
          </cell>
          <cell r="L394">
            <v>10000668</v>
          </cell>
          <cell r="M394">
            <v>42326</v>
          </cell>
          <cell r="N394">
            <v>42327</v>
          </cell>
          <cell r="O394" t="str">
            <v>Maintained Academy and School Short inspection</v>
          </cell>
          <cell r="P394" t="str">
            <v>Schools - S5</v>
          </cell>
          <cell r="Q394" t="str">
            <v>NULL</v>
          </cell>
          <cell r="R394">
            <v>2</v>
          </cell>
          <cell r="S394" t="str">
            <v>NULL</v>
          </cell>
          <cell r="T394">
            <v>2</v>
          </cell>
          <cell r="U394">
            <v>2</v>
          </cell>
          <cell r="V394">
            <v>2</v>
          </cell>
          <cell r="W394">
            <v>2</v>
          </cell>
          <cell r="X394" t="str">
            <v>Yes</v>
          </cell>
          <cell r="Y394" t="str">
            <v>NULL</v>
          </cell>
          <cell r="Z394" t="str">
            <v>NULL</v>
          </cell>
          <cell r="AB394">
            <v>572</v>
          </cell>
          <cell r="AD394">
            <v>2</v>
          </cell>
          <cell r="AE394" t="str">
            <v>NULL</v>
          </cell>
          <cell r="AF394">
            <v>2</v>
          </cell>
          <cell r="AG394">
            <v>2</v>
          </cell>
          <cell r="AH394" t="str">
            <v>NULL</v>
          </cell>
          <cell r="AI394">
            <v>2</v>
          </cell>
          <cell r="AJ394" t="str">
            <v>NULL</v>
          </cell>
          <cell r="AK394">
            <v>9</v>
          </cell>
          <cell r="AL394" t="str">
            <v>NULL</v>
          </cell>
        </row>
        <row r="395">
          <cell r="A395">
            <v>113553</v>
          </cell>
          <cell r="B395">
            <v>8784607</v>
          </cell>
          <cell r="C395" t="str">
            <v>St Peter's Church of England Aided School</v>
          </cell>
          <cell r="D395" t="str">
            <v>South West</v>
          </cell>
          <cell r="E395" t="str">
            <v>South West</v>
          </cell>
          <cell r="F395" t="str">
            <v>Devon</v>
          </cell>
          <cell r="G395" t="str">
            <v>East Devon</v>
          </cell>
          <cell r="H395" t="str">
            <v>EX2 5AP</v>
          </cell>
          <cell r="I395" t="str">
            <v>Voluntary Aided School</v>
          </cell>
          <cell r="J395" t="str">
            <v>Secondary</v>
          </cell>
          <cell r="K395" t="str">
            <v>Does not have a sixth form</v>
          </cell>
          <cell r="L395">
            <v>10002440</v>
          </cell>
          <cell r="M395">
            <v>42277</v>
          </cell>
          <cell r="N395">
            <v>42278</v>
          </cell>
          <cell r="O395" t="str">
            <v>Requires Improvement S5 Reinspection Visit 1</v>
          </cell>
          <cell r="P395" t="str">
            <v>Schools - S5</v>
          </cell>
          <cell r="Q395" t="str">
            <v>NULL</v>
          </cell>
          <cell r="R395">
            <v>2</v>
          </cell>
          <cell r="S395" t="str">
            <v>NULL</v>
          </cell>
          <cell r="T395">
            <v>2</v>
          </cell>
          <cell r="U395">
            <v>2</v>
          </cell>
          <cell r="V395">
            <v>2</v>
          </cell>
          <cell r="W395">
            <v>2</v>
          </cell>
          <cell r="X395" t="str">
            <v>Yes</v>
          </cell>
          <cell r="Y395" t="str">
            <v>NULL</v>
          </cell>
          <cell r="Z395" t="str">
            <v>NULL</v>
          </cell>
          <cell r="AB395">
            <v>1234</v>
          </cell>
          <cell r="AD395">
            <v>3</v>
          </cell>
          <cell r="AE395" t="str">
            <v>NULL</v>
          </cell>
          <cell r="AF395">
            <v>3</v>
          </cell>
          <cell r="AG395">
            <v>3</v>
          </cell>
          <cell r="AH395" t="str">
            <v>NULL</v>
          </cell>
          <cell r="AI395">
            <v>3</v>
          </cell>
          <cell r="AJ395" t="str">
            <v>NULL</v>
          </cell>
          <cell r="AK395" t="str">
            <v>NULL</v>
          </cell>
          <cell r="AL395" t="str">
            <v>NULL</v>
          </cell>
        </row>
        <row r="396">
          <cell r="A396">
            <v>113641</v>
          </cell>
          <cell r="B396">
            <v>8807042</v>
          </cell>
          <cell r="C396" t="str">
            <v>Mayfield School</v>
          </cell>
          <cell r="D396" t="str">
            <v>South West</v>
          </cell>
          <cell r="E396" t="str">
            <v>South West</v>
          </cell>
          <cell r="F396" t="str">
            <v>Torbay</v>
          </cell>
          <cell r="G396" t="str">
            <v>Torbay</v>
          </cell>
          <cell r="H396" t="str">
            <v>TQ2 8NH</v>
          </cell>
          <cell r="I396" t="str">
            <v>Community Special School</v>
          </cell>
          <cell r="J396" t="str">
            <v>Not Applicable</v>
          </cell>
          <cell r="K396" t="str">
            <v>Has a sixth form</v>
          </cell>
          <cell r="L396">
            <v>10007204</v>
          </cell>
          <cell r="M396">
            <v>42283</v>
          </cell>
          <cell r="N396">
            <v>42284</v>
          </cell>
          <cell r="O396" t="str">
            <v>S8 No Formal Designation Visit</v>
          </cell>
          <cell r="P396" t="str">
            <v>Schools - S8</v>
          </cell>
          <cell r="Q396" t="str">
            <v>NULL</v>
          </cell>
          <cell r="R396" t="str">
            <v>NULL</v>
          </cell>
          <cell r="S396" t="str">
            <v>NULL</v>
          </cell>
          <cell r="T396" t="str">
            <v>NULL</v>
          </cell>
          <cell r="U396" t="str">
            <v>NULL</v>
          </cell>
          <cell r="V396" t="str">
            <v>NULL</v>
          </cell>
          <cell r="W396" t="str">
            <v>NULL</v>
          </cell>
          <cell r="X396" t="str">
            <v>Not met</v>
          </cell>
          <cell r="Y396" t="str">
            <v>NULL</v>
          </cell>
          <cell r="Z396" t="str">
            <v>NULL</v>
          </cell>
          <cell r="AB396">
            <v>166</v>
          </cell>
          <cell r="AD396">
            <v>2</v>
          </cell>
          <cell r="AE396" t="str">
            <v>NULL</v>
          </cell>
          <cell r="AF396">
            <v>2</v>
          </cell>
          <cell r="AG396">
            <v>2</v>
          </cell>
          <cell r="AH396" t="str">
            <v>NULL</v>
          </cell>
          <cell r="AI396">
            <v>2</v>
          </cell>
          <cell r="AJ396" t="str">
            <v>NULL</v>
          </cell>
          <cell r="AK396">
            <v>1</v>
          </cell>
          <cell r="AL396">
            <v>2</v>
          </cell>
        </row>
        <row r="397">
          <cell r="A397">
            <v>113835</v>
          </cell>
          <cell r="B397">
            <v>8353653</v>
          </cell>
          <cell r="C397" t="str">
            <v>St Andrew's Church of England Voluntary Aided School, Preston, Weymouth</v>
          </cell>
          <cell r="D397" t="str">
            <v>South West</v>
          </cell>
          <cell r="E397" t="str">
            <v>South West</v>
          </cell>
          <cell r="F397" t="str">
            <v>Dorset</v>
          </cell>
          <cell r="G397" t="str">
            <v>South Dorset</v>
          </cell>
          <cell r="H397" t="str">
            <v>DT3 6AA</v>
          </cell>
          <cell r="I397" t="str">
            <v>Voluntary Aided School</v>
          </cell>
          <cell r="J397" t="str">
            <v>Primary</v>
          </cell>
          <cell r="K397" t="str">
            <v>Does not have a sixth form</v>
          </cell>
          <cell r="L397">
            <v>10002436</v>
          </cell>
          <cell r="M397">
            <v>42277</v>
          </cell>
          <cell r="N397">
            <v>42278</v>
          </cell>
          <cell r="O397" t="str">
            <v>Requires Improvement S5 Reinspection Visit 1</v>
          </cell>
          <cell r="P397" t="str">
            <v>Schools - S5</v>
          </cell>
          <cell r="Q397" t="str">
            <v>NULL</v>
          </cell>
          <cell r="R397">
            <v>3</v>
          </cell>
          <cell r="S397" t="str">
            <v>NULL</v>
          </cell>
          <cell r="T397">
            <v>3</v>
          </cell>
          <cell r="U397">
            <v>3</v>
          </cell>
          <cell r="V397">
            <v>2</v>
          </cell>
          <cell r="W397">
            <v>3</v>
          </cell>
          <cell r="X397" t="str">
            <v>Yes</v>
          </cell>
          <cell r="Y397">
            <v>3</v>
          </cell>
          <cell r="Z397" t="str">
            <v>NULL</v>
          </cell>
          <cell r="AB397">
            <v>347</v>
          </cell>
          <cell r="AD397">
            <v>3</v>
          </cell>
          <cell r="AE397" t="str">
            <v>NULL</v>
          </cell>
          <cell r="AF397">
            <v>3</v>
          </cell>
          <cell r="AG397">
            <v>3</v>
          </cell>
          <cell r="AH397" t="str">
            <v>NULL</v>
          </cell>
          <cell r="AI397">
            <v>3</v>
          </cell>
          <cell r="AJ397" t="str">
            <v>NULL</v>
          </cell>
          <cell r="AK397" t="str">
            <v>NULL</v>
          </cell>
          <cell r="AL397" t="str">
            <v>NULL</v>
          </cell>
        </row>
        <row r="398">
          <cell r="A398">
            <v>113907</v>
          </cell>
          <cell r="B398">
            <v>8365407</v>
          </cell>
          <cell r="C398" t="str">
            <v>Poole High School</v>
          </cell>
          <cell r="D398" t="str">
            <v>South West</v>
          </cell>
          <cell r="E398" t="str">
            <v>South West</v>
          </cell>
          <cell r="F398" t="str">
            <v>Poole</v>
          </cell>
          <cell r="G398" t="str">
            <v>Poole</v>
          </cell>
          <cell r="H398" t="str">
            <v>BH15 2BW</v>
          </cell>
          <cell r="I398" t="str">
            <v>Foundation School</v>
          </cell>
          <cell r="J398" t="str">
            <v>Secondary</v>
          </cell>
          <cell r="K398" t="str">
            <v>Has a sixth form</v>
          </cell>
          <cell r="L398">
            <v>10007142</v>
          </cell>
          <cell r="M398">
            <v>42348</v>
          </cell>
          <cell r="N398">
            <v>42348</v>
          </cell>
          <cell r="O398" t="str">
            <v>Requires Improvement monitoring Visit 1</v>
          </cell>
          <cell r="P398" t="str">
            <v>Schools - S8</v>
          </cell>
          <cell r="Q398" t="str">
            <v>NULL</v>
          </cell>
          <cell r="R398" t="str">
            <v>NULL</v>
          </cell>
          <cell r="S398" t="str">
            <v>NULL</v>
          </cell>
          <cell r="T398" t="str">
            <v>NULL</v>
          </cell>
          <cell r="U398" t="str">
            <v>NULL</v>
          </cell>
          <cell r="V398" t="str">
            <v>NULL</v>
          </cell>
          <cell r="W398" t="str">
            <v>NULL</v>
          </cell>
          <cell r="X398" t="str">
            <v>NULL</v>
          </cell>
          <cell r="Y398" t="str">
            <v>NULL</v>
          </cell>
          <cell r="Z398" t="str">
            <v>NULL</v>
          </cell>
          <cell r="AB398">
            <v>1851</v>
          </cell>
          <cell r="AD398">
            <v>3</v>
          </cell>
          <cell r="AE398" t="str">
            <v>NULL</v>
          </cell>
          <cell r="AF398">
            <v>3</v>
          </cell>
          <cell r="AG398">
            <v>3</v>
          </cell>
          <cell r="AH398" t="str">
            <v>NULL</v>
          </cell>
          <cell r="AI398">
            <v>3</v>
          </cell>
          <cell r="AJ398" t="str">
            <v>NULL</v>
          </cell>
          <cell r="AK398">
            <v>9</v>
          </cell>
          <cell r="AL398">
            <v>3</v>
          </cell>
        </row>
        <row r="399">
          <cell r="A399">
            <v>114004</v>
          </cell>
          <cell r="B399">
            <v>8402114</v>
          </cell>
          <cell r="C399" t="str">
            <v>West Pelton Primary School</v>
          </cell>
          <cell r="D399" t="str">
            <v>North East</v>
          </cell>
          <cell r="E399" t="str">
            <v>North East, Yorkshire &amp; Humber</v>
          </cell>
          <cell r="F399" t="str">
            <v>Durham</v>
          </cell>
          <cell r="G399" t="str">
            <v>North Durham</v>
          </cell>
          <cell r="H399" t="str">
            <v>DH9 6SQ</v>
          </cell>
          <cell r="I399" t="str">
            <v>Community School</v>
          </cell>
          <cell r="J399" t="str">
            <v>Primary</v>
          </cell>
          <cell r="K399" t="str">
            <v>Does not have a sixth form</v>
          </cell>
          <cell r="L399">
            <v>10007210</v>
          </cell>
          <cell r="M399">
            <v>42332</v>
          </cell>
          <cell r="N399">
            <v>42332</v>
          </cell>
          <cell r="O399" t="str">
            <v>S8 No Formal Designation Visit</v>
          </cell>
          <cell r="P399" t="str">
            <v>Schools - S8</v>
          </cell>
          <cell r="Q399" t="str">
            <v>NULL</v>
          </cell>
          <cell r="R399" t="str">
            <v>NULL</v>
          </cell>
          <cell r="S399" t="str">
            <v>NULL</v>
          </cell>
          <cell r="T399" t="str">
            <v>NULL</v>
          </cell>
          <cell r="U399" t="str">
            <v>NULL</v>
          </cell>
          <cell r="V399" t="str">
            <v>NULL</v>
          </cell>
          <cell r="W399" t="str">
            <v>NULL</v>
          </cell>
          <cell r="X399" t="str">
            <v>Met</v>
          </cell>
          <cell r="Y399" t="str">
            <v>NULL</v>
          </cell>
          <cell r="Z399" t="str">
            <v>NULL</v>
          </cell>
          <cell r="AB399">
            <v>61</v>
          </cell>
          <cell r="AD399">
            <v>2</v>
          </cell>
          <cell r="AE399" t="str">
            <v>NULL</v>
          </cell>
          <cell r="AF399">
            <v>2</v>
          </cell>
          <cell r="AG399">
            <v>2</v>
          </cell>
          <cell r="AH399" t="str">
            <v>NULL</v>
          </cell>
          <cell r="AI399">
            <v>2</v>
          </cell>
          <cell r="AJ399" t="str">
            <v>NULL</v>
          </cell>
          <cell r="AK399" t="str">
            <v>NULL</v>
          </cell>
          <cell r="AL399" t="str">
            <v>NULL</v>
          </cell>
        </row>
        <row r="400">
          <cell r="A400">
            <v>114024</v>
          </cell>
          <cell r="B400">
            <v>8402212</v>
          </cell>
          <cell r="C400" t="str">
            <v>Annfield Plain Junior School</v>
          </cell>
          <cell r="D400" t="str">
            <v>North East</v>
          </cell>
          <cell r="E400" t="str">
            <v>North East, Yorkshire &amp; Humber</v>
          </cell>
          <cell r="F400" t="str">
            <v>Durham</v>
          </cell>
          <cell r="G400" t="str">
            <v>North Durham</v>
          </cell>
          <cell r="H400" t="str">
            <v>DH9 7ST</v>
          </cell>
          <cell r="I400" t="str">
            <v>Community School</v>
          </cell>
          <cell r="J400" t="str">
            <v>Primary</v>
          </cell>
          <cell r="K400" t="str">
            <v>Does not have a sixth form</v>
          </cell>
          <cell r="L400">
            <v>10000776</v>
          </cell>
          <cell r="M400">
            <v>42348</v>
          </cell>
          <cell r="N400">
            <v>42348</v>
          </cell>
          <cell r="O400" t="str">
            <v>Maintained Academy and School Short inspection</v>
          </cell>
          <cell r="P400" t="str">
            <v>Schools - Short inspection</v>
          </cell>
          <cell r="Q400" t="str">
            <v>NULL</v>
          </cell>
          <cell r="R400" t="str">
            <v>NULL</v>
          </cell>
          <cell r="S400" t="str">
            <v>NULL</v>
          </cell>
          <cell r="T400" t="str">
            <v>NULL</v>
          </cell>
          <cell r="U400" t="str">
            <v>NULL</v>
          </cell>
          <cell r="V400" t="str">
            <v>NULL</v>
          </cell>
          <cell r="W400" t="str">
            <v>NULL</v>
          </cell>
          <cell r="X400" t="str">
            <v>Yes</v>
          </cell>
          <cell r="Y400" t="str">
            <v>NULL</v>
          </cell>
          <cell r="Z400" t="str">
            <v>NULL</v>
          </cell>
          <cell r="AB400">
            <v>127</v>
          </cell>
          <cell r="AD400">
            <v>2</v>
          </cell>
          <cell r="AE400" t="str">
            <v>NULL</v>
          </cell>
          <cell r="AF400">
            <v>2</v>
          </cell>
          <cell r="AG400">
            <v>2</v>
          </cell>
          <cell r="AH400" t="str">
            <v>NULL</v>
          </cell>
          <cell r="AI400">
            <v>2</v>
          </cell>
          <cell r="AJ400" t="str">
            <v>NULL</v>
          </cell>
          <cell r="AK400">
            <v>9</v>
          </cell>
          <cell r="AL400" t="str">
            <v>NULL</v>
          </cell>
        </row>
        <row r="401">
          <cell r="A401">
            <v>114070</v>
          </cell>
          <cell r="B401">
            <v>8402351</v>
          </cell>
          <cell r="C401" t="str">
            <v>Byers Green Primary School</v>
          </cell>
          <cell r="D401" t="str">
            <v>North East</v>
          </cell>
          <cell r="E401" t="str">
            <v>North East, Yorkshire &amp; Humber</v>
          </cell>
          <cell r="F401" t="str">
            <v>Durham</v>
          </cell>
          <cell r="G401" t="str">
            <v>Bishop Auckland</v>
          </cell>
          <cell r="H401" t="str">
            <v>DL16 7PN</v>
          </cell>
          <cell r="I401" t="str">
            <v>Community School</v>
          </cell>
          <cell r="J401" t="str">
            <v>Primary</v>
          </cell>
          <cell r="K401" t="str">
            <v>Does not have a sixth form</v>
          </cell>
          <cell r="L401">
            <v>10001370</v>
          </cell>
          <cell r="M401">
            <v>42339</v>
          </cell>
          <cell r="N401">
            <v>42339</v>
          </cell>
          <cell r="O401" t="str">
            <v>Maintained Academy and School Short inspection</v>
          </cell>
          <cell r="P401" t="str">
            <v>Schools - Short inspection</v>
          </cell>
          <cell r="Q401" t="str">
            <v>NULL</v>
          </cell>
          <cell r="R401" t="str">
            <v>NULL</v>
          </cell>
          <cell r="S401" t="str">
            <v>NULL</v>
          </cell>
          <cell r="T401" t="str">
            <v>NULL</v>
          </cell>
          <cell r="U401" t="str">
            <v>NULL</v>
          </cell>
          <cell r="V401" t="str">
            <v>NULL</v>
          </cell>
          <cell r="W401" t="str">
            <v>NULL</v>
          </cell>
          <cell r="X401" t="str">
            <v>Yes</v>
          </cell>
          <cell r="Y401" t="str">
            <v>NULL</v>
          </cell>
          <cell r="Z401" t="str">
            <v>NULL</v>
          </cell>
          <cell r="AB401">
            <v>93</v>
          </cell>
          <cell r="AD401">
            <v>2</v>
          </cell>
          <cell r="AE401" t="str">
            <v>NULL</v>
          </cell>
          <cell r="AF401">
            <v>2</v>
          </cell>
          <cell r="AG401">
            <v>2</v>
          </cell>
          <cell r="AH401" t="str">
            <v>NULL</v>
          </cell>
          <cell r="AI401">
            <v>2</v>
          </cell>
          <cell r="AJ401" t="str">
            <v>NULL</v>
          </cell>
          <cell r="AK401">
            <v>3</v>
          </cell>
          <cell r="AL401">
            <v>9</v>
          </cell>
        </row>
        <row r="402">
          <cell r="A402">
            <v>114113</v>
          </cell>
          <cell r="B402">
            <v>8402438</v>
          </cell>
          <cell r="C402" t="str">
            <v>Timothy Hackworth Primary School</v>
          </cell>
          <cell r="D402" t="str">
            <v>North East</v>
          </cell>
          <cell r="E402" t="str">
            <v>North East, Yorkshire &amp; Humber</v>
          </cell>
          <cell r="F402" t="str">
            <v>Durham</v>
          </cell>
          <cell r="G402" t="str">
            <v>Bishop Auckland</v>
          </cell>
          <cell r="H402" t="str">
            <v>DL4 1HN</v>
          </cell>
          <cell r="I402" t="str">
            <v>Community School</v>
          </cell>
          <cell r="J402" t="str">
            <v>Primary</v>
          </cell>
          <cell r="K402" t="str">
            <v>Does not have a sixth form</v>
          </cell>
          <cell r="L402">
            <v>10000468</v>
          </cell>
          <cell r="M402">
            <v>42325</v>
          </cell>
          <cell r="N402">
            <v>42326</v>
          </cell>
          <cell r="O402" t="str">
            <v>Maintained Academy and School Short inspection</v>
          </cell>
          <cell r="P402" t="str">
            <v>Schools - S5</v>
          </cell>
          <cell r="Q402" t="str">
            <v>NULL</v>
          </cell>
          <cell r="R402">
            <v>3</v>
          </cell>
          <cell r="S402" t="str">
            <v>NULL</v>
          </cell>
          <cell r="T402">
            <v>3</v>
          </cell>
          <cell r="U402">
            <v>3</v>
          </cell>
          <cell r="V402">
            <v>3</v>
          </cell>
          <cell r="W402">
            <v>3</v>
          </cell>
          <cell r="X402" t="str">
            <v>Yes</v>
          </cell>
          <cell r="Y402">
            <v>3</v>
          </cell>
          <cell r="Z402" t="str">
            <v>NULL</v>
          </cell>
          <cell r="AB402">
            <v>452</v>
          </cell>
          <cell r="AD402">
            <v>2</v>
          </cell>
          <cell r="AE402" t="str">
            <v>NULL</v>
          </cell>
          <cell r="AF402">
            <v>2</v>
          </cell>
          <cell r="AG402">
            <v>2</v>
          </cell>
          <cell r="AH402" t="str">
            <v>NULL</v>
          </cell>
          <cell r="AI402">
            <v>2</v>
          </cell>
          <cell r="AJ402" t="str">
            <v>NULL</v>
          </cell>
          <cell r="AK402">
            <v>8</v>
          </cell>
          <cell r="AL402" t="str">
            <v>NULL</v>
          </cell>
        </row>
        <row r="403">
          <cell r="A403">
            <v>114130</v>
          </cell>
          <cell r="B403">
            <v>8402481</v>
          </cell>
          <cell r="C403" t="str">
            <v>Neville's Cross Primary School</v>
          </cell>
          <cell r="D403" t="str">
            <v>North East</v>
          </cell>
          <cell r="E403" t="str">
            <v>North East, Yorkshire &amp; Humber</v>
          </cell>
          <cell r="F403" t="str">
            <v>Durham</v>
          </cell>
          <cell r="G403" t="str">
            <v>City of Durham</v>
          </cell>
          <cell r="H403" t="str">
            <v>DH1 4JG</v>
          </cell>
          <cell r="I403" t="str">
            <v>Community School</v>
          </cell>
          <cell r="J403" t="str">
            <v>Primary</v>
          </cell>
          <cell r="K403" t="str">
            <v>Does not have a sixth form</v>
          </cell>
          <cell r="L403">
            <v>10001273</v>
          </cell>
          <cell r="M403">
            <v>42353</v>
          </cell>
          <cell r="N403">
            <v>42353</v>
          </cell>
          <cell r="O403" t="str">
            <v>Maintained Academy and School Short inspection</v>
          </cell>
          <cell r="P403" t="str">
            <v>Schools - Short inspection</v>
          </cell>
          <cell r="Q403" t="str">
            <v>NULL</v>
          </cell>
          <cell r="R403" t="str">
            <v>NULL</v>
          </cell>
          <cell r="S403" t="str">
            <v>NULL</v>
          </cell>
          <cell r="T403" t="str">
            <v>NULL</v>
          </cell>
          <cell r="U403" t="str">
            <v>NULL</v>
          </cell>
          <cell r="V403" t="str">
            <v>NULL</v>
          </cell>
          <cell r="W403" t="str">
            <v>NULL</v>
          </cell>
          <cell r="X403" t="str">
            <v>Yes</v>
          </cell>
          <cell r="Y403" t="str">
            <v>NULL</v>
          </cell>
          <cell r="Z403" t="str">
            <v>NULL</v>
          </cell>
          <cell r="AB403">
            <v>252</v>
          </cell>
          <cell r="AD403">
            <v>2</v>
          </cell>
          <cell r="AE403" t="str">
            <v>NULL</v>
          </cell>
          <cell r="AF403">
            <v>2</v>
          </cell>
          <cell r="AG403">
            <v>2</v>
          </cell>
          <cell r="AH403" t="str">
            <v>NULL</v>
          </cell>
          <cell r="AI403">
            <v>2</v>
          </cell>
          <cell r="AJ403" t="str">
            <v>NULL</v>
          </cell>
          <cell r="AK403">
            <v>3</v>
          </cell>
          <cell r="AL403">
            <v>9</v>
          </cell>
        </row>
        <row r="404">
          <cell r="A404">
            <v>114188</v>
          </cell>
          <cell r="B404">
            <v>8402705</v>
          </cell>
          <cell r="C404" t="str">
            <v>St Andrew's Primary School</v>
          </cell>
          <cell r="D404" t="str">
            <v>North East</v>
          </cell>
          <cell r="E404" t="str">
            <v>North East, Yorkshire &amp; Humber</v>
          </cell>
          <cell r="F404" t="str">
            <v>Durham</v>
          </cell>
          <cell r="G404" t="str">
            <v>Bishop Auckland</v>
          </cell>
          <cell r="H404" t="str">
            <v>DL14 6RY</v>
          </cell>
          <cell r="I404" t="str">
            <v>Community School</v>
          </cell>
          <cell r="J404" t="str">
            <v>Primary</v>
          </cell>
          <cell r="K404" t="str">
            <v>Does not have a sixth form</v>
          </cell>
          <cell r="L404">
            <v>10002146</v>
          </cell>
          <cell r="M404">
            <v>42320</v>
          </cell>
          <cell r="N404">
            <v>42321</v>
          </cell>
          <cell r="O404" t="str">
            <v>Requires Improvement S5 Reinspection Visit 1</v>
          </cell>
          <cell r="P404" t="str">
            <v>Schools - S5</v>
          </cell>
          <cell r="Q404" t="str">
            <v>NULL</v>
          </cell>
          <cell r="R404">
            <v>2</v>
          </cell>
          <cell r="S404" t="str">
            <v>NULL</v>
          </cell>
          <cell r="T404">
            <v>2</v>
          </cell>
          <cell r="U404">
            <v>2</v>
          </cell>
          <cell r="V404">
            <v>1</v>
          </cell>
          <cell r="W404">
            <v>2</v>
          </cell>
          <cell r="X404" t="str">
            <v>Yes</v>
          </cell>
          <cell r="Y404">
            <v>2</v>
          </cell>
          <cell r="Z404" t="str">
            <v>NULL</v>
          </cell>
          <cell r="AB404">
            <v>116</v>
          </cell>
          <cell r="AD404">
            <v>3</v>
          </cell>
          <cell r="AE404" t="str">
            <v>NULL</v>
          </cell>
          <cell r="AF404">
            <v>3</v>
          </cell>
          <cell r="AG404">
            <v>3</v>
          </cell>
          <cell r="AH404" t="str">
            <v>NULL</v>
          </cell>
          <cell r="AI404">
            <v>2</v>
          </cell>
          <cell r="AJ404" t="str">
            <v>NULL</v>
          </cell>
          <cell r="AK404" t="str">
            <v>NULL</v>
          </cell>
          <cell r="AL404" t="str">
            <v>NULL</v>
          </cell>
        </row>
        <row r="405">
          <cell r="A405">
            <v>114256</v>
          </cell>
          <cell r="B405">
            <v>8403421</v>
          </cell>
          <cell r="C405" t="str">
            <v>St Cuthberts Roman Catholic Voluntary Aided Primary School</v>
          </cell>
          <cell r="D405" t="str">
            <v>North East</v>
          </cell>
          <cell r="E405" t="str">
            <v>North East, Yorkshire &amp; Humber</v>
          </cell>
          <cell r="F405" t="str">
            <v>Durham</v>
          </cell>
          <cell r="G405" t="str">
            <v>North West Durham</v>
          </cell>
          <cell r="H405" t="str">
            <v>DL15 9DN</v>
          </cell>
          <cell r="I405" t="str">
            <v>Voluntary Aided School</v>
          </cell>
          <cell r="J405" t="str">
            <v>Primary</v>
          </cell>
          <cell r="K405" t="str">
            <v>Does not have a sixth form</v>
          </cell>
          <cell r="L405">
            <v>10002779</v>
          </cell>
          <cell r="M405">
            <v>42339</v>
          </cell>
          <cell r="N405">
            <v>42340</v>
          </cell>
          <cell r="O405" t="str">
            <v>Maintained Academy and School Short inspection</v>
          </cell>
          <cell r="P405" t="str">
            <v>Schools - S5</v>
          </cell>
          <cell r="Q405" t="str">
            <v>NULL</v>
          </cell>
          <cell r="R405">
            <v>3</v>
          </cell>
          <cell r="S405" t="str">
            <v>NULL</v>
          </cell>
          <cell r="T405">
            <v>3</v>
          </cell>
          <cell r="U405">
            <v>3</v>
          </cell>
          <cell r="V405">
            <v>2</v>
          </cell>
          <cell r="W405">
            <v>2</v>
          </cell>
          <cell r="X405" t="str">
            <v>Yes</v>
          </cell>
          <cell r="Y405">
            <v>3</v>
          </cell>
          <cell r="Z405" t="str">
            <v>NULL</v>
          </cell>
          <cell r="AB405">
            <v>226</v>
          </cell>
          <cell r="AD405">
            <v>2</v>
          </cell>
          <cell r="AE405" t="str">
            <v>NULL</v>
          </cell>
          <cell r="AF405">
            <v>2</v>
          </cell>
          <cell r="AG405">
            <v>2</v>
          </cell>
          <cell r="AH405" t="str">
            <v>NULL</v>
          </cell>
          <cell r="AI405">
            <v>2</v>
          </cell>
          <cell r="AJ405" t="str">
            <v>NULL</v>
          </cell>
          <cell r="AK405">
            <v>8</v>
          </cell>
          <cell r="AL405" t="str">
            <v>NULL</v>
          </cell>
        </row>
        <row r="406">
          <cell r="A406">
            <v>114266</v>
          </cell>
          <cell r="B406">
            <v>8403471</v>
          </cell>
          <cell r="C406" t="str">
            <v>St Joseph's Roman Catholic Voluntary Aided Primary School, Newton Aycliffe</v>
          </cell>
          <cell r="D406" t="str">
            <v>North East</v>
          </cell>
          <cell r="E406" t="str">
            <v>North East, Yorkshire &amp; Humber</v>
          </cell>
          <cell r="F406" t="str">
            <v>Durham</v>
          </cell>
          <cell r="G406" t="str">
            <v>Sedgefield</v>
          </cell>
          <cell r="H406" t="str">
            <v>DL5 7DE</v>
          </cell>
          <cell r="I406" t="str">
            <v>Voluntary Aided School</v>
          </cell>
          <cell r="J406" t="str">
            <v>Primary</v>
          </cell>
          <cell r="K406" t="str">
            <v>Does not have a sixth form</v>
          </cell>
          <cell r="L406">
            <v>10005221</v>
          </cell>
          <cell r="M406">
            <v>42326</v>
          </cell>
          <cell r="N406">
            <v>42327</v>
          </cell>
          <cell r="O406" t="str">
            <v>Schools into Special Measures Visit 2</v>
          </cell>
          <cell r="P406" t="str">
            <v>Schools - S8</v>
          </cell>
          <cell r="Q406" t="str">
            <v>NULL</v>
          </cell>
          <cell r="R406" t="str">
            <v>NULL</v>
          </cell>
          <cell r="S406" t="str">
            <v>NULL</v>
          </cell>
          <cell r="T406" t="str">
            <v>NULL</v>
          </cell>
          <cell r="U406" t="str">
            <v>NULL</v>
          </cell>
          <cell r="V406" t="str">
            <v>NULL</v>
          </cell>
          <cell r="W406" t="str">
            <v>NULL</v>
          </cell>
          <cell r="X406" t="str">
            <v>NULL</v>
          </cell>
          <cell r="Y406" t="str">
            <v>NULL</v>
          </cell>
          <cell r="Z406" t="str">
            <v>NULL</v>
          </cell>
          <cell r="AB406">
            <v>186</v>
          </cell>
          <cell r="AD406">
            <v>4</v>
          </cell>
          <cell r="AE406" t="str">
            <v>NULL</v>
          </cell>
          <cell r="AF406">
            <v>4</v>
          </cell>
          <cell r="AG406">
            <v>4</v>
          </cell>
          <cell r="AH406" t="str">
            <v>NULL</v>
          </cell>
          <cell r="AI406">
            <v>4</v>
          </cell>
          <cell r="AJ406" t="str">
            <v>NULL</v>
          </cell>
          <cell r="AK406">
            <v>4</v>
          </cell>
          <cell r="AL406">
            <v>9</v>
          </cell>
        </row>
        <row r="407">
          <cell r="A407">
            <v>114269</v>
          </cell>
          <cell r="B407">
            <v>8403483</v>
          </cell>
          <cell r="C407" t="str">
            <v>Our Lady Queen of Martyrs Roman Catholic Voluntary Aided Primary School, Newhouse</v>
          </cell>
          <cell r="D407" t="str">
            <v>North East</v>
          </cell>
          <cell r="E407" t="str">
            <v>North East, Yorkshire &amp; Humber</v>
          </cell>
          <cell r="F407" t="str">
            <v>Durham</v>
          </cell>
          <cell r="G407" t="str">
            <v>City of Durham</v>
          </cell>
          <cell r="H407" t="str">
            <v>DH7 9PA</v>
          </cell>
          <cell r="I407" t="str">
            <v>Voluntary Aided School</v>
          </cell>
          <cell r="J407" t="str">
            <v>Primary</v>
          </cell>
          <cell r="K407" t="str">
            <v>Does not have a sixth form</v>
          </cell>
          <cell r="L407">
            <v>10003351</v>
          </cell>
          <cell r="M407">
            <v>42290</v>
          </cell>
          <cell r="N407">
            <v>42291</v>
          </cell>
          <cell r="O407" t="str">
            <v>Maintained Academy and School Short inspection</v>
          </cell>
          <cell r="P407" t="str">
            <v>Schools - S5</v>
          </cell>
          <cell r="Q407" t="str">
            <v>NULL</v>
          </cell>
          <cell r="R407">
            <v>2</v>
          </cell>
          <cell r="S407" t="str">
            <v>NULL</v>
          </cell>
          <cell r="T407">
            <v>2</v>
          </cell>
          <cell r="U407">
            <v>2</v>
          </cell>
          <cell r="V407">
            <v>2</v>
          </cell>
          <cell r="W407">
            <v>2</v>
          </cell>
          <cell r="X407" t="str">
            <v>Yes</v>
          </cell>
          <cell r="Y407">
            <v>2</v>
          </cell>
          <cell r="Z407" t="str">
            <v>NULL</v>
          </cell>
          <cell r="AB407">
            <v>90</v>
          </cell>
          <cell r="AD407">
            <v>2</v>
          </cell>
          <cell r="AE407" t="str">
            <v>NULL</v>
          </cell>
          <cell r="AF407">
            <v>2</v>
          </cell>
          <cell r="AG407">
            <v>2</v>
          </cell>
          <cell r="AH407" t="str">
            <v>NULL</v>
          </cell>
          <cell r="AI407">
            <v>2</v>
          </cell>
          <cell r="AJ407" t="str">
            <v>NULL</v>
          </cell>
          <cell r="AK407">
            <v>8</v>
          </cell>
          <cell r="AL407" t="str">
            <v>NULL</v>
          </cell>
        </row>
        <row r="408">
          <cell r="A408">
            <v>114278</v>
          </cell>
          <cell r="B408">
            <v>8403504</v>
          </cell>
          <cell r="C408" t="str">
            <v>Our Lady of Lourdes Roman Catholic Voluntary Aided Primary</v>
          </cell>
          <cell r="D408" t="str">
            <v>North East</v>
          </cell>
          <cell r="E408" t="str">
            <v>North East, Yorkshire &amp; Humber</v>
          </cell>
          <cell r="F408" t="str">
            <v>Durham</v>
          </cell>
          <cell r="G408" t="str">
            <v>Easington</v>
          </cell>
          <cell r="H408" t="str">
            <v>DH6 2JQ</v>
          </cell>
          <cell r="I408" t="str">
            <v>Voluntary Aided School</v>
          </cell>
          <cell r="J408" t="str">
            <v>Primary</v>
          </cell>
          <cell r="K408" t="str">
            <v>Does not have a sixth form</v>
          </cell>
          <cell r="L408">
            <v>10003289</v>
          </cell>
          <cell r="M408">
            <v>42320</v>
          </cell>
          <cell r="N408">
            <v>42320</v>
          </cell>
          <cell r="O408" t="str">
            <v>Maintained Academy and School Short inspection</v>
          </cell>
          <cell r="P408" t="str">
            <v>Schools - Short inspection</v>
          </cell>
          <cell r="Q408" t="str">
            <v>NULL</v>
          </cell>
          <cell r="R408" t="str">
            <v>NULL</v>
          </cell>
          <cell r="S408" t="str">
            <v>NULL</v>
          </cell>
          <cell r="T408" t="str">
            <v>NULL</v>
          </cell>
          <cell r="U408" t="str">
            <v>NULL</v>
          </cell>
          <cell r="V408" t="str">
            <v>NULL</v>
          </cell>
          <cell r="W408" t="str">
            <v>NULL</v>
          </cell>
          <cell r="X408" t="str">
            <v>Yes</v>
          </cell>
          <cell r="Y408" t="str">
            <v>NULL</v>
          </cell>
          <cell r="Z408" t="str">
            <v>NULL</v>
          </cell>
          <cell r="AB408">
            <v>136</v>
          </cell>
          <cell r="AD408">
            <v>2</v>
          </cell>
          <cell r="AE408" t="str">
            <v>NULL</v>
          </cell>
          <cell r="AF408">
            <v>2</v>
          </cell>
          <cell r="AG408">
            <v>2</v>
          </cell>
          <cell r="AH408" t="str">
            <v>NULL</v>
          </cell>
          <cell r="AI408">
            <v>2</v>
          </cell>
          <cell r="AJ408" t="str">
            <v>NULL</v>
          </cell>
          <cell r="AK408">
            <v>8</v>
          </cell>
          <cell r="AL408" t="str">
            <v>NULL</v>
          </cell>
        </row>
        <row r="409">
          <cell r="A409">
            <v>114289</v>
          </cell>
          <cell r="B409">
            <v>8404052</v>
          </cell>
          <cell r="C409" t="str">
            <v>Fyndoune Community College</v>
          </cell>
          <cell r="D409" t="str">
            <v>North East</v>
          </cell>
          <cell r="E409" t="str">
            <v>North East, Yorkshire &amp; Humber</v>
          </cell>
          <cell r="F409" t="str">
            <v>Durham</v>
          </cell>
          <cell r="G409" t="str">
            <v>North Durham</v>
          </cell>
          <cell r="H409" t="str">
            <v>DH7 6LU</v>
          </cell>
          <cell r="I409" t="str">
            <v>Community School</v>
          </cell>
          <cell r="J409" t="str">
            <v>Secondary</v>
          </cell>
          <cell r="K409" t="str">
            <v>Does not have a sixth form</v>
          </cell>
          <cell r="L409">
            <v>10004057</v>
          </cell>
          <cell r="M409">
            <v>42291</v>
          </cell>
          <cell r="N409">
            <v>42291</v>
          </cell>
          <cell r="O409" t="str">
            <v>Schools into Special Measures Visit 3</v>
          </cell>
          <cell r="P409" t="str">
            <v>Schools - S8</v>
          </cell>
          <cell r="Q409" t="str">
            <v>NULL</v>
          </cell>
          <cell r="R409" t="str">
            <v>NULL</v>
          </cell>
          <cell r="S409" t="str">
            <v>NULL</v>
          </cell>
          <cell r="T409" t="str">
            <v>NULL</v>
          </cell>
          <cell r="U409" t="str">
            <v>NULL</v>
          </cell>
          <cell r="V409" t="str">
            <v>NULL</v>
          </cell>
          <cell r="W409" t="str">
            <v>NULL</v>
          </cell>
          <cell r="X409" t="str">
            <v>NULL</v>
          </cell>
          <cell r="Y409" t="str">
            <v>NULL</v>
          </cell>
          <cell r="Z409" t="str">
            <v>NULL</v>
          </cell>
          <cell r="AB409">
            <v>373</v>
          </cell>
          <cell r="AD409">
            <v>4</v>
          </cell>
          <cell r="AE409" t="str">
            <v>NULL</v>
          </cell>
          <cell r="AF409">
            <v>3</v>
          </cell>
          <cell r="AG409">
            <v>3</v>
          </cell>
          <cell r="AH409" t="str">
            <v>NULL</v>
          </cell>
          <cell r="AI409">
            <v>4</v>
          </cell>
          <cell r="AJ409" t="str">
            <v>NULL</v>
          </cell>
          <cell r="AK409">
            <v>9</v>
          </cell>
          <cell r="AL409">
            <v>9</v>
          </cell>
        </row>
        <row r="410">
          <cell r="A410">
            <v>114311</v>
          </cell>
          <cell r="B410">
            <v>8404192</v>
          </cell>
          <cell r="C410" t="str">
            <v>Durham Community Business College for Technology and Enterprise</v>
          </cell>
          <cell r="D410" t="str">
            <v>North East</v>
          </cell>
          <cell r="E410" t="str">
            <v>North East, Yorkshire &amp; Humber</v>
          </cell>
          <cell r="F410" t="str">
            <v>Durham</v>
          </cell>
          <cell r="G410" t="str">
            <v>City of Durham</v>
          </cell>
          <cell r="H410" t="str">
            <v>DH7 7NG</v>
          </cell>
          <cell r="I410" t="str">
            <v>Community School</v>
          </cell>
          <cell r="J410" t="str">
            <v>Secondary</v>
          </cell>
          <cell r="K410" t="str">
            <v>Does not have a sixth form</v>
          </cell>
          <cell r="L410">
            <v>10004101</v>
          </cell>
          <cell r="M410">
            <v>42348</v>
          </cell>
          <cell r="N410">
            <v>42349</v>
          </cell>
          <cell r="O410" t="str">
            <v>Schools into Special Measures Visit 3</v>
          </cell>
          <cell r="P410" t="str">
            <v>Schools - S8</v>
          </cell>
          <cell r="Q410" t="str">
            <v>NULL</v>
          </cell>
          <cell r="R410" t="str">
            <v>NULL</v>
          </cell>
          <cell r="S410" t="str">
            <v>NULL</v>
          </cell>
          <cell r="T410" t="str">
            <v>NULL</v>
          </cell>
          <cell r="U410" t="str">
            <v>NULL</v>
          </cell>
          <cell r="V410" t="str">
            <v>NULL</v>
          </cell>
          <cell r="W410" t="str">
            <v>NULL</v>
          </cell>
          <cell r="X410" t="str">
            <v>NULL</v>
          </cell>
          <cell r="Y410" t="str">
            <v>NULL</v>
          </cell>
          <cell r="Z410" t="str">
            <v>NULL</v>
          </cell>
          <cell r="AB410">
            <v>440</v>
          </cell>
          <cell r="AD410">
            <v>4</v>
          </cell>
          <cell r="AE410" t="str">
            <v>NULL</v>
          </cell>
          <cell r="AF410">
            <v>4</v>
          </cell>
          <cell r="AG410">
            <v>4</v>
          </cell>
          <cell r="AH410" t="str">
            <v>NULL</v>
          </cell>
          <cell r="AI410">
            <v>4</v>
          </cell>
          <cell r="AJ410" t="str">
            <v>NULL</v>
          </cell>
          <cell r="AK410">
            <v>9</v>
          </cell>
          <cell r="AL410">
            <v>4</v>
          </cell>
        </row>
        <row r="411">
          <cell r="A411">
            <v>114340</v>
          </cell>
          <cell r="B411">
            <v>8407013</v>
          </cell>
          <cell r="C411" t="str">
            <v>Croft Community School</v>
          </cell>
          <cell r="D411" t="str">
            <v>North East</v>
          </cell>
          <cell r="E411" t="str">
            <v>North East, Yorkshire &amp; Humber</v>
          </cell>
          <cell r="F411" t="str">
            <v>Durham</v>
          </cell>
          <cell r="G411" t="str">
            <v>North Durham</v>
          </cell>
          <cell r="H411" t="str">
            <v>DH9 8PR</v>
          </cell>
          <cell r="I411" t="str">
            <v>Community Special School</v>
          </cell>
          <cell r="J411" t="str">
            <v>Not Applicable</v>
          </cell>
          <cell r="K411" t="str">
            <v>Not applicable</v>
          </cell>
          <cell r="L411">
            <v>10006612</v>
          </cell>
          <cell r="M411">
            <v>42297</v>
          </cell>
          <cell r="N411">
            <v>42298</v>
          </cell>
          <cell r="O411" t="str">
            <v>Maintained Academy and School Short inspection</v>
          </cell>
          <cell r="P411" t="str">
            <v>Schools - S5</v>
          </cell>
          <cell r="Q411" t="str">
            <v>NULL</v>
          </cell>
          <cell r="R411">
            <v>3</v>
          </cell>
          <cell r="S411" t="str">
            <v>NULL</v>
          </cell>
          <cell r="T411">
            <v>3</v>
          </cell>
          <cell r="U411">
            <v>3</v>
          </cell>
          <cell r="V411">
            <v>2</v>
          </cell>
          <cell r="W411">
            <v>3</v>
          </cell>
          <cell r="X411" t="str">
            <v>Yes</v>
          </cell>
          <cell r="Y411">
            <v>2</v>
          </cell>
          <cell r="Z411" t="str">
            <v>NULL</v>
          </cell>
          <cell r="AB411">
            <v>88</v>
          </cell>
          <cell r="AD411">
            <v>2</v>
          </cell>
          <cell r="AE411" t="str">
            <v>NULL</v>
          </cell>
          <cell r="AF411">
            <v>2</v>
          </cell>
          <cell r="AG411">
            <v>2</v>
          </cell>
          <cell r="AH411" t="str">
            <v>NULL</v>
          </cell>
          <cell r="AI411">
            <v>2</v>
          </cell>
          <cell r="AJ411" t="str">
            <v>NULL</v>
          </cell>
          <cell r="AK411">
            <v>9</v>
          </cell>
          <cell r="AL411" t="str">
            <v>NULL</v>
          </cell>
        </row>
        <row r="412">
          <cell r="A412">
            <v>114347</v>
          </cell>
          <cell r="B412">
            <v>8407030</v>
          </cell>
          <cell r="C412" t="str">
            <v>Windlestone School</v>
          </cell>
          <cell r="D412" t="str">
            <v>North East</v>
          </cell>
          <cell r="E412" t="str">
            <v>North East, Yorkshire &amp; Humber</v>
          </cell>
          <cell r="F412" t="str">
            <v>Durham</v>
          </cell>
          <cell r="G412" t="str">
            <v>Sedgefield</v>
          </cell>
          <cell r="H412" t="str">
            <v>DL17 0HP</v>
          </cell>
          <cell r="I412" t="str">
            <v>Community Special School</v>
          </cell>
          <cell r="J412" t="str">
            <v>Not Applicable</v>
          </cell>
          <cell r="K412" t="str">
            <v>Not applicable</v>
          </cell>
          <cell r="L412">
            <v>10001564</v>
          </cell>
          <cell r="M412">
            <v>42291</v>
          </cell>
          <cell r="N412">
            <v>42292</v>
          </cell>
          <cell r="O412" t="str">
            <v>S8 No Formal Designation Visit</v>
          </cell>
          <cell r="P412" t="str">
            <v>Schools - S8</v>
          </cell>
          <cell r="Q412" t="str">
            <v>NULL</v>
          </cell>
          <cell r="R412" t="str">
            <v>NULL</v>
          </cell>
          <cell r="S412" t="str">
            <v>NULL</v>
          </cell>
          <cell r="T412" t="str">
            <v>NULL</v>
          </cell>
          <cell r="U412" t="str">
            <v>NULL</v>
          </cell>
          <cell r="V412" t="str">
            <v>NULL</v>
          </cell>
          <cell r="W412" t="str">
            <v>NULL</v>
          </cell>
          <cell r="X412" t="str">
            <v>Met</v>
          </cell>
          <cell r="Y412" t="str">
            <v>NULL</v>
          </cell>
          <cell r="Z412" t="str">
            <v>NULL</v>
          </cell>
          <cell r="AB412">
            <v>78</v>
          </cell>
          <cell r="AD412">
            <v>2</v>
          </cell>
          <cell r="AE412" t="str">
            <v>NULL</v>
          </cell>
          <cell r="AF412">
            <v>2</v>
          </cell>
          <cell r="AG412">
            <v>2</v>
          </cell>
          <cell r="AH412" t="str">
            <v>NULL</v>
          </cell>
          <cell r="AI412">
            <v>2</v>
          </cell>
          <cell r="AJ412" t="str">
            <v>NULL</v>
          </cell>
          <cell r="AK412" t="str">
            <v>NULL</v>
          </cell>
          <cell r="AL412" t="str">
            <v>NULL</v>
          </cell>
        </row>
        <row r="413">
          <cell r="A413">
            <v>114391</v>
          </cell>
          <cell r="B413">
            <v>8452056</v>
          </cell>
          <cell r="C413" t="str">
            <v>Chiddingly Primary School</v>
          </cell>
          <cell r="D413" t="str">
            <v>South East</v>
          </cell>
          <cell r="E413" t="str">
            <v>South East</v>
          </cell>
          <cell r="F413" t="str">
            <v>East Sussex</v>
          </cell>
          <cell r="G413" t="str">
            <v>Wealden</v>
          </cell>
          <cell r="H413" t="str">
            <v>BN8 6HN</v>
          </cell>
          <cell r="I413" t="str">
            <v>Community School</v>
          </cell>
          <cell r="J413" t="str">
            <v>Primary</v>
          </cell>
          <cell r="K413" t="str">
            <v>Does not have a sixth form</v>
          </cell>
          <cell r="L413">
            <v>10005735</v>
          </cell>
          <cell r="M413">
            <v>42312</v>
          </cell>
          <cell r="N413">
            <v>42313</v>
          </cell>
          <cell r="O413" t="str">
            <v>Requires Improvement S5 Reinspection Visit 1</v>
          </cell>
          <cell r="P413" t="str">
            <v>Schools - S5</v>
          </cell>
          <cell r="Q413" t="str">
            <v>NULL</v>
          </cell>
          <cell r="R413">
            <v>2</v>
          </cell>
          <cell r="S413" t="str">
            <v>NULL</v>
          </cell>
          <cell r="T413">
            <v>2</v>
          </cell>
          <cell r="U413">
            <v>2</v>
          </cell>
          <cell r="V413">
            <v>2</v>
          </cell>
          <cell r="W413">
            <v>2</v>
          </cell>
          <cell r="X413" t="str">
            <v>Yes</v>
          </cell>
          <cell r="Y413">
            <v>1</v>
          </cell>
          <cell r="Z413" t="str">
            <v>NULL</v>
          </cell>
          <cell r="AB413">
            <v>73</v>
          </cell>
          <cell r="AD413">
            <v>3</v>
          </cell>
          <cell r="AE413" t="str">
            <v>NULL</v>
          </cell>
          <cell r="AF413">
            <v>3</v>
          </cell>
          <cell r="AG413">
            <v>3</v>
          </cell>
          <cell r="AH413" t="str">
            <v>NULL</v>
          </cell>
          <cell r="AI413">
            <v>2</v>
          </cell>
          <cell r="AJ413" t="str">
            <v>NULL</v>
          </cell>
          <cell r="AK413" t="str">
            <v>NULL</v>
          </cell>
          <cell r="AL413" t="str">
            <v>NULL</v>
          </cell>
        </row>
        <row r="414">
          <cell r="A414">
            <v>114393</v>
          </cell>
          <cell r="B414">
            <v>8452059</v>
          </cell>
          <cell r="C414" t="str">
            <v>Grovelands Community Primary School</v>
          </cell>
          <cell r="D414" t="str">
            <v>South East</v>
          </cell>
          <cell r="E414" t="str">
            <v>South East</v>
          </cell>
          <cell r="F414" t="str">
            <v>East Sussex</v>
          </cell>
          <cell r="G414" t="str">
            <v>Wealden</v>
          </cell>
          <cell r="H414" t="str">
            <v>BN27 3UW</v>
          </cell>
          <cell r="I414" t="str">
            <v>Foundation School</v>
          </cell>
          <cell r="J414" t="str">
            <v>Primary</v>
          </cell>
          <cell r="K414" t="str">
            <v>Does not have a sixth form</v>
          </cell>
          <cell r="L414">
            <v>10006377</v>
          </cell>
          <cell r="M414">
            <v>42298</v>
          </cell>
          <cell r="N414">
            <v>42299</v>
          </cell>
          <cell r="O414" t="str">
            <v>Requires Improvement S5 Reinspection Visit 1</v>
          </cell>
          <cell r="P414" t="str">
            <v>Schools - S5</v>
          </cell>
          <cell r="Q414" t="str">
            <v>NULL</v>
          </cell>
          <cell r="R414">
            <v>2</v>
          </cell>
          <cell r="S414" t="str">
            <v>NULL</v>
          </cell>
          <cell r="T414">
            <v>2</v>
          </cell>
          <cell r="U414">
            <v>2</v>
          </cell>
          <cell r="V414">
            <v>2</v>
          </cell>
          <cell r="W414">
            <v>2</v>
          </cell>
          <cell r="X414" t="str">
            <v>Yes</v>
          </cell>
          <cell r="Y414">
            <v>2</v>
          </cell>
          <cell r="Z414" t="str">
            <v>NULL</v>
          </cell>
          <cell r="AB414">
            <v>627</v>
          </cell>
          <cell r="AD414">
            <v>3</v>
          </cell>
          <cell r="AE414" t="str">
            <v>NULL</v>
          </cell>
          <cell r="AF414">
            <v>3</v>
          </cell>
          <cell r="AG414">
            <v>3</v>
          </cell>
          <cell r="AH414" t="str">
            <v>NULL</v>
          </cell>
          <cell r="AI414">
            <v>3</v>
          </cell>
          <cell r="AJ414" t="str">
            <v>NULL</v>
          </cell>
          <cell r="AK414" t="str">
            <v>NULL</v>
          </cell>
          <cell r="AL414" t="str">
            <v>NULL</v>
          </cell>
        </row>
        <row r="415">
          <cell r="A415">
            <v>114415</v>
          </cell>
          <cell r="B415">
            <v>8452083</v>
          </cell>
          <cell r="C415" t="str">
            <v>Ringmer Primary School</v>
          </cell>
          <cell r="D415" t="str">
            <v>South East</v>
          </cell>
          <cell r="E415" t="str">
            <v>South East</v>
          </cell>
          <cell r="F415" t="str">
            <v>East Sussex</v>
          </cell>
          <cell r="G415" t="str">
            <v>Lewes</v>
          </cell>
          <cell r="H415" t="str">
            <v>BN8 5LL</v>
          </cell>
          <cell r="I415" t="str">
            <v>Community School</v>
          </cell>
          <cell r="J415" t="str">
            <v>Primary</v>
          </cell>
          <cell r="K415" t="str">
            <v>Not applicable</v>
          </cell>
          <cell r="L415">
            <v>10002392</v>
          </cell>
          <cell r="M415">
            <v>42312</v>
          </cell>
          <cell r="N415">
            <v>42313</v>
          </cell>
          <cell r="O415" t="str">
            <v>Requires Improvement S5 Reinspection Visit 1</v>
          </cell>
          <cell r="P415" t="str">
            <v>Schools - S5</v>
          </cell>
          <cell r="Q415" t="str">
            <v>NULL</v>
          </cell>
          <cell r="R415">
            <v>2</v>
          </cell>
          <cell r="S415" t="str">
            <v>NULL</v>
          </cell>
          <cell r="T415">
            <v>2</v>
          </cell>
          <cell r="U415">
            <v>2</v>
          </cell>
          <cell r="V415">
            <v>2</v>
          </cell>
          <cell r="W415">
            <v>2</v>
          </cell>
          <cell r="X415" t="str">
            <v>Yes</v>
          </cell>
          <cell r="Y415">
            <v>2</v>
          </cell>
          <cell r="Z415" t="str">
            <v>NULL</v>
          </cell>
          <cell r="AB415">
            <v>262</v>
          </cell>
          <cell r="AD415">
            <v>3</v>
          </cell>
          <cell r="AE415" t="str">
            <v>NULL</v>
          </cell>
          <cell r="AF415">
            <v>3</v>
          </cell>
          <cell r="AG415">
            <v>3</v>
          </cell>
          <cell r="AH415" t="str">
            <v>NULL</v>
          </cell>
          <cell r="AI415">
            <v>3</v>
          </cell>
          <cell r="AJ415" t="str">
            <v>NULL</v>
          </cell>
          <cell r="AK415" t="str">
            <v>NULL</v>
          </cell>
          <cell r="AL415" t="str">
            <v>NULL</v>
          </cell>
        </row>
        <row r="416">
          <cell r="A416">
            <v>114426</v>
          </cell>
          <cell r="B416">
            <v>8452094</v>
          </cell>
          <cell r="C416" t="str">
            <v>Chyngton School</v>
          </cell>
          <cell r="D416" t="str">
            <v>South East</v>
          </cell>
          <cell r="E416" t="str">
            <v>South East</v>
          </cell>
          <cell r="F416" t="str">
            <v>East Sussex</v>
          </cell>
          <cell r="G416" t="str">
            <v>Lewes</v>
          </cell>
          <cell r="H416" t="str">
            <v>BN25 3ST</v>
          </cell>
          <cell r="I416" t="str">
            <v>Community School</v>
          </cell>
          <cell r="J416" t="str">
            <v>Primary</v>
          </cell>
          <cell r="K416" t="str">
            <v>Does not have a sixth form</v>
          </cell>
          <cell r="L416">
            <v>10002393</v>
          </cell>
          <cell r="M416">
            <v>42278</v>
          </cell>
          <cell r="N416">
            <v>42279</v>
          </cell>
          <cell r="O416" t="str">
            <v>Requires Improvement S5 Reinspection Visit 1</v>
          </cell>
          <cell r="P416" t="str">
            <v>Schools - S5</v>
          </cell>
          <cell r="Q416" t="str">
            <v>NULL</v>
          </cell>
          <cell r="R416">
            <v>2</v>
          </cell>
          <cell r="S416" t="str">
            <v>NULL</v>
          </cell>
          <cell r="T416">
            <v>2</v>
          </cell>
          <cell r="U416">
            <v>2</v>
          </cell>
          <cell r="V416">
            <v>2</v>
          </cell>
          <cell r="W416">
            <v>2</v>
          </cell>
          <cell r="X416" t="str">
            <v>Yes</v>
          </cell>
          <cell r="Y416">
            <v>2</v>
          </cell>
          <cell r="Z416" t="str">
            <v>NULL</v>
          </cell>
          <cell r="AB416">
            <v>424</v>
          </cell>
          <cell r="AD416">
            <v>3</v>
          </cell>
          <cell r="AE416" t="str">
            <v>NULL</v>
          </cell>
          <cell r="AF416">
            <v>3</v>
          </cell>
          <cell r="AG416">
            <v>3</v>
          </cell>
          <cell r="AH416" t="str">
            <v>NULL</v>
          </cell>
          <cell r="AI416">
            <v>3</v>
          </cell>
          <cell r="AJ416" t="str">
            <v>NULL</v>
          </cell>
          <cell r="AK416" t="str">
            <v>NULL</v>
          </cell>
          <cell r="AL416" t="str">
            <v>NULL</v>
          </cell>
        </row>
        <row r="417">
          <cell r="A417">
            <v>114438</v>
          </cell>
          <cell r="B417">
            <v>8452108</v>
          </cell>
          <cell r="C417" t="str">
            <v>Hawkes Farm Primary School</v>
          </cell>
          <cell r="D417" t="str">
            <v>South East</v>
          </cell>
          <cell r="E417" t="str">
            <v>South East</v>
          </cell>
          <cell r="F417" t="str">
            <v>East Sussex</v>
          </cell>
          <cell r="G417" t="str">
            <v>Wealden</v>
          </cell>
          <cell r="H417" t="str">
            <v>BN27 1ND</v>
          </cell>
          <cell r="I417" t="str">
            <v>Community School</v>
          </cell>
          <cell r="J417" t="str">
            <v>Primary</v>
          </cell>
          <cell r="K417" t="str">
            <v>Does not have a sixth form</v>
          </cell>
          <cell r="L417">
            <v>10005619</v>
          </cell>
          <cell r="M417">
            <v>42311</v>
          </cell>
          <cell r="N417">
            <v>42312</v>
          </cell>
          <cell r="O417" t="str">
            <v>Maintained Academy and School Short inspection</v>
          </cell>
          <cell r="P417" t="str">
            <v>Schools - S5</v>
          </cell>
          <cell r="Q417" t="str">
            <v>NULL</v>
          </cell>
          <cell r="R417">
            <v>4</v>
          </cell>
          <cell r="S417" t="str">
            <v>SM</v>
          </cell>
          <cell r="T417">
            <v>4</v>
          </cell>
          <cell r="U417">
            <v>4</v>
          </cell>
          <cell r="V417">
            <v>3</v>
          </cell>
          <cell r="W417">
            <v>4</v>
          </cell>
          <cell r="X417" t="str">
            <v>Yes</v>
          </cell>
          <cell r="Y417">
            <v>2</v>
          </cell>
          <cell r="Z417" t="str">
            <v>NULL</v>
          </cell>
          <cell r="AB417">
            <v>424</v>
          </cell>
          <cell r="AD417">
            <v>2</v>
          </cell>
          <cell r="AE417" t="str">
            <v>NULL</v>
          </cell>
          <cell r="AF417">
            <v>2</v>
          </cell>
          <cell r="AG417">
            <v>2</v>
          </cell>
          <cell r="AH417" t="str">
            <v>NULL</v>
          </cell>
          <cell r="AI417">
            <v>2</v>
          </cell>
          <cell r="AJ417" t="str">
            <v>NULL</v>
          </cell>
          <cell r="AK417">
            <v>8</v>
          </cell>
          <cell r="AL417" t="str">
            <v>NULL</v>
          </cell>
        </row>
        <row r="418">
          <cell r="A418">
            <v>114444</v>
          </cell>
          <cell r="B418">
            <v>8452115</v>
          </cell>
          <cell r="C418" t="str">
            <v>Jarvis Brook Primary School</v>
          </cell>
          <cell r="D418" t="str">
            <v>South East</v>
          </cell>
          <cell r="E418" t="str">
            <v>South East</v>
          </cell>
          <cell r="F418" t="str">
            <v>East Sussex</v>
          </cell>
          <cell r="G418" t="str">
            <v>Wealden</v>
          </cell>
          <cell r="H418" t="str">
            <v>TN6 3RG</v>
          </cell>
          <cell r="I418" t="str">
            <v>Community School</v>
          </cell>
          <cell r="J418" t="str">
            <v>Primary</v>
          </cell>
          <cell r="K418" t="str">
            <v>Does not have a sixth form</v>
          </cell>
          <cell r="L418">
            <v>10005275</v>
          </cell>
          <cell r="M418">
            <v>42311</v>
          </cell>
          <cell r="N418">
            <v>42312</v>
          </cell>
          <cell r="O418" t="str">
            <v>Schools into Special Measures Visit 3</v>
          </cell>
          <cell r="P418" t="str">
            <v>Schools - S5</v>
          </cell>
          <cell r="Q418" t="str">
            <v>NULL</v>
          </cell>
          <cell r="R418">
            <v>2</v>
          </cell>
          <cell r="S418" t="str">
            <v>NULL</v>
          </cell>
          <cell r="T418">
            <v>2</v>
          </cell>
          <cell r="U418">
            <v>2</v>
          </cell>
          <cell r="V418">
            <v>2</v>
          </cell>
          <cell r="W418">
            <v>2</v>
          </cell>
          <cell r="X418" t="str">
            <v>Yes</v>
          </cell>
          <cell r="Y418" t="str">
            <v>NULL</v>
          </cell>
          <cell r="Z418" t="str">
            <v>NULL</v>
          </cell>
          <cell r="AB418">
            <v>186</v>
          </cell>
          <cell r="AD418">
            <v>4</v>
          </cell>
          <cell r="AE418" t="str">
            <v>NULL</v>
          </cell>
          <cell r="AF418">
            <v>4</v>
          </cell>
          <cell r="AG418">
            <v>4</v>
          </cell>
          <cell r="AH418" t="str">
            <v>NULL</v>
          </cell>
          <cell r="AI418">
            <v>4</v>
          </cell>
          <cell r="AJ418" t="str">
            <v>NULL</v>
          </cell>
          <cell r="AK418">
            <v>3</v>
          </cell>
          <cell r="AL418">
            <v>9</v>
          </cell>
        </row>
        <row r="419">
          <cell r="A419">
            <v>114465</v>
          </cell>
          <cell r="B419">
            <v>8452141</v>
          </cell>
          <cell r="C419" t="str">
            <v>Parkland Infant School</v>
          </cell>
          <cell r="D419" t="str">
            <v>South East</v>
          </cell>
          <cell r="E419" t="str">
            <v>South East</v>
          </cell>
          <cell r="F419" t="str">
            <v>East Sussex</v>
          </cell>
          <cell r="G419" t="str">
            <v>Eastbourne</v>
          </cell>
          <cell r="H419" t="str">
            <v>BN22 9QJ</v>
          </cell>
          <cell r="I419" t="str">
            <v>Community School</v>
          </cell>
          <cell r="J419" t="str">
            <v>Primary</v>
          </cell>
          <cell r="K419" t="str">
            <v>Does not have a sixth form</v>
          </cell>
          <cell r="L419">
            <v>10005782</v>
          </cell>
          <cell r="M419">
            <v>42341</v>
          </cell>
          <cell r="N419">
            <v>42342</v>
          </cell>
          <cell r="O419" t="str">
            <v>Requires Improvement S5 Reinspection Visit 1</v>
          </cell>
          <cell r="P419" t="str">
            <v>Schools - S5</v>
          </cell>
          <cell r="Q419" t="str">
            <v>NULL</v>
          </cell>
          <cell r="R419">
            <v>2</v>
          </cell>
          <cell r="S419" t="str">
            <v>NULL</v>
          </cell>
          <cell r="T419">
            <v>2</v>
          </cell>
          <cell r="U419">
            <v>2</v>
          </cell>
          <cell r="V419">
            <v>2</v>
          </cell>
          <cell r="W419">
            <v>2</v>
          </cell>
          <cell r="X419" t="str">
            <v>Yes</v>
          </cell>
          <cell r="Y419">
            <v>2</v>
          </cell>
          <cell r="Z419" t="str">
            <v>NULL</v>
          </cell>
          <cell r="AB419">
            <v>178</v>
          </cell>
          <cell r="AD419">
            <v>3</v>
          </cell>
          <cell r="AE419" t="str">
            <v>NULL</v>
          </cell>
          <cell r="AF419">
            <v>3</v>
          </cell>
          <cell r="AG419">
            <v>3</v>
          </cell>
          <cell r="AH419" t="str">
            <v>NULL</v>
          </cell>
          <cell r="AI419">
            <v>3</v>
          </cell>
          <cell r="AJ419" t="str">
            <v>NULL</v>
          </cell>
          <cell r="AK419" t="str">
            <v>NULL</v>
          </cell>
          <cell r="AL419" t="str">
            <v>NULL</v>
          </cell>
        </row>
        <row r="420">
          <cell r="A420">
            <v>114489</v>
          </cell>
          <cell r="B420">
            <v>8453003</v>
          </cell>
          <cell r="C420" t="str">
            <v>Battle and Langton Church of England Primary School</v>
          </cell>
          <cell r="D420" t="str">
            <v>South East</v>
          </cell>
          <cell r="E420" t="str">
            <v>South East</v>
          </cell>
          <cell r="F420" t="str">
            <v>East Sussex</v>
          </cell>
          <cell r="G420" t="str">
            <v>Bexhill and Battle</v>
          </cell>
          <cell r="H420" t="str">
            <v>TN33 0HQ</v>
          </cell>
          <cell r="I420" t="str">
            <v>Voluntary Controlled School</v>
          </cell>
          <cell r="J420" t="str">
            <v>Primary</v>
          </cell>
          <cell r="K420" t="str">
            <v>Does not have a sixth form</v>
          </cell>
          <cell r="L420">
            <v>10000493</v>
          </cell>
          <cell r="M420">
            <v>42332</v>
          </cell>
          <cell r="N420">
            <v>42333</v>
          </cell>
          <cell r="O420" t="str">
            <v>Maintained Academy and School Short inspection</v>
          </cell>
          <cell r="P420" t="str">
            <v>Schools - S5</v>
          </cell>
          <cell r="Q420" t="str">
            <v>NULL</v>
          </cell>
          <cell r="R420">
            <v>2</v>
          </cell>
          <cell r="S420" t="str">
            <v>NULL</v>
          </cell>
          <cell r="T420">
            <v>2</v>
          </cell>
          <cell r="U420">
            <v>2</v>
          </cell>
          <cell r="V420">
            <v>2</v>
          </cell>
          <cell r="W420">
            <v>2</v>
          </cell>
          <cell r="X420" t="str">
            <v>Yes</v>
          </cell>
          <cell r="Y420">
            <v>2</v>
          </cell>
          <cell r="Z420" t="str">
            <v>NULL</v>
          </cell>
          <cell r="AB420">
            <v>450</v>
          </cell>
          <cell r="AD420">
            <v>2</v>
          </cell>
          <cell r="AE420" t="str">
            <v>NULL</v>
          </cell>
          <cell r="AF420">
            <v>2</v>
          </cell>
          <cell r="AG420">
            <v>2</v>
          </cell>
          <cell r="AH420" t="str">
            <v>NULL</v>
          </cell>
          <cell r="AI420">
            <v>2</v>
          </cell>
          <cell r="AJ420" t="str">
            <v>NULL</v>
          </cell>
          <cell r="AK420">
            <v>8</v>
          </cell>
          <cell r="AL420" t="str">
            <v>NULL</v>
          </cell>
        </row>
        <row r="421">
          <cell r="A421">
            <v>114508</v>
          </cell>
          <cell r="B421">
            <v>8453035</v>
          </cell>
          <cell r="C421" t="str">
            <v>Hurst Green Church of England Primary School</v>
          </cell>
          <cell r="D421" t="str">
            <v>South East</v>
          </cell>
          <cell r="E421" t="str">
            <v>South East</v>
          </cell>
          <cell r="F421" t="str">
            <v>East Sussex</v>
          </cell>
          <cell r="G421" t="str">
            <v>Bexhill and Battle</v>
          </cell>
          <cell r="H421" t="str">
            <v>TN19 7PN</v>
          </cell>
          <cell r="I421" t="str">
            <v>Voluntary Controlled School</v>
          </cell>
          <cell r="J421" t="str">
            <v>Primary</v>
          </cell>
          <cell r="K421" t="str">
            <v>Does not have a sixth form</v>
          </cell>
          <cell r="L421">
            <v>10002390</v>
          </cell>
          <cell r="M421">
            <v>42312</v>
          </cell>
          <cell r="N421">
            <v>42313</v>
          </cell>
          <cell r="O421" t="str">
            <v>Requires Improvement S5 Reinspection Visit 1</v>
          </cell>
          <cell r="P421" t="str">
            <v>Schools - S5</v>
          </cell>
          <cell r="Q421" t="str">
            <v>NULL</v>
          </cell>
          <cell r="R421">
            <v>2</v>
          </cell>
          <cell r="S421" t="str">
            <v>NULL</v>
          </cell>
          <cell r="T421">
            <v>2</v>
          </cell>
          <cell r="U421">
            <v>2</v>
          </cell>
          <cell r="V421">
            <v>2</v>
          </cell>
          <cell r="W421">
            <v>2</v>
          </cell>
          <cell r="X421" t="str">
            <v>Yes</v>
          </cell>
          <cell r="Y421">
            <v>2</v>
          </cell>
          <cell r="Z421" t="str">
            <v>NULL</v>
          </cell>
          <cell r="AB421">
            <v>117</v>
          </cell>
          <cell r="AD421">
            <v>3</v>
          </cell>
          <cell r="AE421" t="str">
            <v>NULL</v>
          </cell>
          <cell r="AF421">
            <v>3</v>
          </cell>
          <cell r="AG421">
            <v>3</v>
          </cell>
          <cell r="AH421" t="str">
            <v>NULL</v>
          </cell>
          <cell r="AI421">
            <v>3</v>
          </cell>
          <cell r="AJ421" t="str">
            <v>NULL</v>
          </cell>
          <cell r="AK421" t="str">
            <v>NULL</v>
          </cell>
          <cell r="AL421" t="str">
            <v>NULL</v>
          </cell>
        </row>
        <row r="422">
          <cell r="A422">
            <v>114512</v>
          </cell>
          <cell r="B422">
            <v>8453043</v>
          </cell>
          <cell r="C422" t="str">
            <v>Mayfield Church of England Primary School</v>
          </cell>
          <cell r="D422" t="str">
            <v>South East</v>
          </cell>
          <cell r="E422" t="str">
            <v>South East</v>
          </cell>
          <cell r="F422" t="str">
            <v>East Sussex</v>
          </cell>
          <cell r="G422" t="str">
            <v>Wealden</v>
          </cell>
          <cell r="H422" t="str">
            <v>TN20 6TA</v>
          </cell>
          <cell r="I422" t="str">
            <v>Voluntary Controlled School</v>
          </cell>
          <cell r="J422" t="str">
            <v>Primary</v>
          </cell>
          <cell r="K422" t="str">
            <v>Does not have a sixth form</v>
          </cell>
          <cell r="L422">
            <v>10000562</v>
          </cell>
          <cell r="M422">
            <v>42353</v>
          </cell>
          <cell r="N422">
            <v>42353</v>
          </cell>
          <cell r="O422" t="str">
            <v>Maintained Academy and School Short inspection</v>
          </cell>
          <cell r="P422" t="str">
            <v>Schools - Short inspection</v>
          </cell>
          <cell r="Q422" t="str">
            <v>NULL</v>
          </cell>
          <cell r="R422" t="str">
            <v>NULL</v>
          </cell>
          <cell r="S422" t="str">
            <v>NULL</v>
          </cell>
          <cell r="T422" t="str">
            <v>NULL</v>
          </cell>
          <cell r="U422" t="str">
            <v>NULL</v>
          </cell>
          <cell r="V422" t="str">
            <v>NULL</v>
          </cell>
          <cell r="W422" t="str">
            <v>NULL</v>
          </cell>
          <cell r="X422" t="str">
            <v>Yes</v>
          </cell>
          <cell r="Y422" t="str">
            <v>NULL</v>
          </cell>
          <cell r="Z422" t="str">
            <v>NULL</v>
          </cell>
          <cell r="AB422">
            <v>168</v>
          </cell>
          <cell r="AD422">
            <v>2</v>
          </cell>
          <cell r="AE422" t="str">
            <v>NULL</v>
          </cell>
          <cell r="AF422">
            <v>2</v>
          </cell>
          <cell r="AG422">
            <v>2</v>
          </cell>
          <cell r="AH422" t="str">
            <v>NULL</v>
          </cell>
          <cell r="AI422">
            <v>2</v>
          </cell>
          <cell r="AJ422" t="str">
            <v>NULL</v>
          </cell>
          <cell r="AK422">
            <v>2</v>
          </cell>
          <cell r="AL422">
            <v>9</v>
          </cell>
        </row>
        <row r="423">
          <cell r="A423">
            <v>114539</v>
          </cell>
          <cell r="B423">
            <v>8463308</v>
          </cell>
          <cell r="C423" t="str">
            <v>St Martin's CofE Primary School</v>
          </cell>
          <cell r="D423" t="str">
            <v>South East</v>
          </cell>
          <cell r="E423" t="str">
            <v>South East</v>
          </cell>
          <cell r="F423" t="str">
            <v>Brighton and Hove</v>
          </cell>
          <cell r="G423" t="str">
            <v>Brighton, Pavilion</v>
          </cell>
          <cell r="H423" t="str">
            <v>BN2 3LJ</v>
          </cell>
          <cell r="I423" t="str">
            <v>Voluntary Aided School</v>
          </cell>
          <cell r="J423" t="str">
            <v>Primary</v>
          </cell>
          <cell r="K423" t="str">
            <v>Does not have a sixth form</v>
          </cell>
          <cell r="L423">
            <v>10005691</v>
          </cell>
          <cell r="M423">
            <v>42318</v>
          </cell>
          <cell r="N423">
            <v>42319</v>
          </cell>
          <cell r="O423" t="str">
            <v>Maintained Academy and School Short inspection</v>
          </cell>
          <cell r="P423" t="str">
            <v>Schools - S5</v>
          </cell>
          <cell r="Q423" t="str">
            <v>NULL</v>
          </cell>
          <cell r="R423">
            <v>3</v>
          </cell>
          <cell r="S423" t="str">
            <v>NULL</v>
          </cell>
          <cell r="T423">
            <v>3</v>
          </cell>
          <cell r="U423">
            <v>3</v>
          </cell>
          <cell r="V423">
            <v>2</v>
          </cell>
          <cell r="W423">
            <v>3</v>
          </cell>
          <cell r="X423" t="str">
            <v>Yes</v>
          </cell>
          <cell r="Y423">
            <v>2</v>
          </cell>
          <cell r="Z423" t="str">
            <v>NULL</v>
          </cell>
          <cell r="AB423">
            <v>212</v>
          </cell>
          <cell r="AD423">
            <v>2</v>
          </cell>
          <cell r="AE423" t="str">
            <v>NULL</v>
          </cell>
          <cell r="AF423">
            <v>2</v>
          </cell>
          <cell r="AG423">
            <v>2</v>
          </cell>
          <cell r="AH423" t="str">
            <v>NULL</v>
          </cell>
          <cell r="AI423">
            <v>2</v>
          </cell>
          <cell r="AJ423" t="str">
            <v>NULL</v>
          </cell>
          <cell r="AK423">
            <v>8</v>
          </cell>
          <cell r="AL423" t="str">
            <v>NULL</v>
          </cell>
        </row>
        <row r="424">
          <cell r="A424">
            <v>114540</v>
          </cell>
          <cell r="B424">
            <v>8463311</v>
          </cell>
          <cell r="C424" t="str">
            <v>St John the Baptist Catholic Primary School</v>
          </cell>
          <cell r="D424" t="str">
            <v>South East</v>
          </cell>
          <cell r="E424" t="str">
            <v>South East</v>
          </cell>
          <cell r="F424" t="str">
            <v>Brighton and Hove</v>
          </cell>
          <cell r="G424" t="str">
            <v>Brighton, Kemptown</v>
          </cell>
          <cell r="H424" t="str">
            <v>BN2 0AH</v>
          </cell>
          <cell r="I424" t="str">
            <v>Voluntary Aided School</v>
          </cell>
          <cell r="J424" t="str">
            <v>Primary</v>
          </cell>
          <cell r="K424" t="str">
            <v>Does not have a sixth form</v>
          </cell>
          <cell r="L424">
            <v>10001526</v>
          </cell>
          <cell r="M424">
            <v>42297</v>
          </cell>
          <cell r="N424">
            <v>42297</v>
          </cell>
          <cell r="O424" t="str">
            <v>Maintained Academy and School Short inspection</v>
          </cell>
          <cell r="P424" t="str">
            <v>Schools - Short inspection</v>
          </cell>
          <cell r="Q424" t="str">
            <v>NULL</v>
          </cell>
          <cell r="R424" t="str">
            <v>NULL</v>
          </cell>
          <cell r="S424" t="str">
            <v>NULL</v>
          </cell>
          <cell r="T424" t="str">
            <v>NULL</v>
          </cell>
          <cell r="U424" t="str">
            <v>NULL</v>
          </cell>
          <cell r="V424" t="str">
            <v>NULL</v>
          </cell>
          <cell r="W424" t="str">
            <v>NULL</v>
          </cell>
          <cell r="X424" t="str">
            <v>Yes</v>
          </cell>
          <cell r="Y424" t="str">
            <v>NULL</v>
          </cell>
          <cell r="Z424" t="str">
            <v>NULL</v>
          </cell>
          <cell r="AB424">
            <v>205</v>
          </cell>
          <cell r="AD424">
            <v>2</v>
          </cell>
          <cell r="AE424" t="str">
            <v>NULL</v>
          </cell>
          <cell r="AF424">
            <v>2</v>
          </cell>
          <cell r="AG424">
            <v>2</v>
          </cell>
          <cell r="AH424" t="str">
            <v>NULL</v>
          </cell>
          <cell r="AI424">
            <v>2</v>
          </cell>
          <cell r="AJ424" t="str">
            <v>NULL</v>
          </cell>
          <cell r="AK424">
            <v>2</v>
          </cell>
          <cell r="AL424">
            <v>9</v>
          </cell>
        </row>
        <row r="425">
          <cell r="A425">
            <v>114545</v>
          </cell>
          <cell r="B425">
            <v>8463317</v>
          </cell>
          <cell r="C425" t="str">
            <v>St Mark's CofE Primary School</v>
          </cell>
          <cell r="D425" t="str">
            <v>South East</v>
          </cell>
          <cell r="E425" t="str">
            <v>South East</v>
          </cell>
          <cell r="F425" t="str">
            <v>Brighton and Hove</v>
          </cell>
          <cell r="G425" t="str">
            <v>Brighton, Kemptown</v>
          </cell>
          <cell r="H425" t="str">
            <v>BN2 5EA</v>
          </cell>
          <cell r="I425" t="str">
            <v>Voluntary Aided School</v>
          </cell>
          <cell r="J425" t="str">
            <v>Primary</v>
          </cell>
          <cell r="K425" t="str">
            <v>Does not have a sixth form</v>
          </cell>
          <cell r="L425">
            <v>10005783</v>
          </cell>
          <cell r="M425">
            <v>42277</v>
          </cell>
          <cell r="N425">
            <v>42278</v>
          </cell>
          <cell r="O425" t="str">
            <v>Requires Improvement S5 Reinspection Visit 1</v>
          </cell>
          <cell r="P425" t="str">
            <v>Schools - S5</v>
          </cell>
          <cell r="Q425" t="str">
            <v>NULL</v>
          </cell>
          <cell r="R425">
            <v>2</v>
          </cell>
          <cell r="S425" t="str">
            <v>NULL</v>
          </cell>
          <cell r="T425">
            <v>2</v>
          </cell>
          <cell r="U425">
            <v>2</v>
          </cell>
          <cell r="V425">
            <v>2</v>
          </cell>
          <cell r="W425">
            <v>2</v>
          </cell>
          <cell r="X425" t="str">
            <v>Yes</v>
          </cell>
          <cell r="Y425">
            <v>2</v>
          </cell>
          <cell r="Z425" t="str">
            <v>NULL</v>
          </cell>
          <cell r="AB425">
            <v>190</v>
          </cell>
          <cell r="AD425">
            <v>3</v>
          </cell>
          <cell r="AE425" t="str">
            <v>NULL</v>
          </cell>
          <cell r="AF425">
            <v>3</v>
          </cell>
          <cell r="AG425">
            <v>3</v>
          </cell>
          <cell r="AH425" t="str">
            <v>NULL</v>
          </cell>
          <cell r="AI425">
            <v>3</v>
          </cell>
          <cell r="AJ425" t="str">
            <v>NULL</v>
          </cell>
          <cell r="AK425" t="str">
            <v>NULL</v>
          </cell>
          <cell r="AL425" t="str">
            <v>NULL</v>
          </cell>
        </row>
        <row r="426">
          <cell r="A426">
            <v>114548</v>
          </cell>
          <cell r="B426">
            <v>8453321</v>
          </cell>
          <cell r="C426" t="str">
            <v>Sir Henry Fermor Church of England Primary School</v>
          </cell>
          <cell r="D426" t="str">
            <v>South East</v>
          </cell>
          <cell r="E426" t="str">
            <v>South East</v>
          </cell>
          <cell r="F426" t="str">
            <v>East Sussex</v>
          </cell>
          <cell r="G426" t="str">
            <v>Wealden</v>
          </cell>
          <cell r="H426" t="str">
            <v>TN6 2SD</v>
          </cell>
          <cell r="I426" t="str">
            <v>Voluntary Aided School</v>
          </cell>
          <cell r="J426" t="str">
            <v>Primary</v>
          </cell>
          <cell r="K426" t="str">
            <v>Does not have a sixth form</v>
          </cell>
          <cell r="L426">
            <v>10007870</v>
          </cell>
          <cell r="M426">
            <v>42284</v>
          </cell>
          <cell r="N426">
            <v>42285</v>
          </cell>
          <cell r="O426" t="str">
            <v>Requires Improvement S5 Reinspection Visit 1</v>
          </cell>
          <cell r="P426" t="str">
            <v>Schools - S5</v>
          </cell>
          <cell r="Q426" t="str">
            <v>NULL</v>
          </cell>
          <cell r="R426">
            <v>3</v>
          </cell>
          <cell r="S426" t="str">
            <v>NULL</v>
          </cell>
          <cell r="T426">
            <v>3</v>
          </cell>
          <cell r="U426">
            <v>3</v>
          </cell>
          <cell r="V426">
            <v>3</v>
          </cell>
          <cell r="W426">
            <v>3</v>
          </cell>
          <cell r="X426" t="str">
            <v>Yes</v>
          </cell>
          <cell r="Y426">
            <v>3</v>
          </cell>
          <cell r="Z426" t="str">
            <v>NULL</v>
          </cell>
          <cell r="AB426">
            <v>390</v>
          </cell>
          <cell r="AD426">
            <v>3</v>
          </cell>
          <cell r="AE426" t="str">
            <v>NULL</v>
          </cell>
          <cell r="AF426">
            <v>3</v>
          </cell>
          <cell r="AG426">
            <v>3</v>
          </cell>
          <cell r="AH426" t="str">
            <v>NULL</v>
          </cell>
          <cell r="AI426">
            <v>3</v>
          </cell>
          <cell r="AJ426" t="str">
            <v>NULL</v>
          </cell>
          <cell r="AK426" t="str">
            <v>NULL</v>
          </cell>
          <cell r="AL426" t="str">
            <v>NULL</v>
          </cell>
        </row>
        <row r="427">
          <cell r="A427">
            <v>114550</v>
          </cell>
          <cell r="B427">
            <v>8453323</v>
          </cell>
          <cell r="C427" t="str">
            <v>Framfield Church of England Primary School</v>
          </cell>
          <cell r="D427" t="str">
            <v>South East</v>
          </cell>
          <cell r="E427" t="str">
            <v>South East</v>
          </cell>
          <cell r="F427" t="str">
            <v>East Sussex</v>
          </cell>
          <cell r="G427" t="str">
            <v>Wealden</v>
          </cell>
          <cell r="H427" t="str">
            <v>TN22 5NR</v>
          </cell>
          <cell r="I427" t="str">
            <v>Voluntary Aided School</v>
          </cell>
          <cell r="J427" t="str">
            <v>Primary</v>
          </cell>
          <cell r="K427" t="str">
            <v>Does not have a sixth form</v>
          </cell>
          <cell r="L427">
            <v>10005700</v>
          </cell>
          <cell r="M427">
            <v>42311</v>
          </cell>
          <cell r="N427">
            <v>42312</v>
          </cell>
          <cell r="O427" t="str">
            <v>Maintained Academy and School Short inspection</v>
          </cell>
          <cell r="P427" t="str">
            <v>Schools - S5</v>
          </cell>
          <cell r="Q427" t="str">
            <v>NULL</v>
          </cell>
          <cell r="R427">
            <v>2</v>
          </cell>
          <cell r="S427" t="str">
            <v>NULL</v>
          </cell>
          <cell r="T427">
            <v>2</v>
          </cell>
          <cell r="U427">
            <v>2</v>
          </cell>
          <cell r="V427">
            <v>2</v>
          </cell>
          <cell r="W427">
            <v>2</v>
          </cell>
          <cell r="X427" t="str">
            <v>Yes</v>
          </cell>
          <cell r="Y427">
            <v>2</v>
          </cell>
          <cell r="Z427" t="str">
            <v>NULL</v>
          </cell>
          <cell r="AB427">
            <v>87</v>
          </cell>
          <cell r="AD427">
            <v>2</v>
          </cell>
          <cell r="AE427" t="str">
            <v>NULL</v>
          </cell>
          <cell r="AF427">
            <v>2</v>
          </cell>
          <cell r="AG427">
            <v>2</v>
          </cell>
          <cell r="AH427" t="str">
            <v>NULL</v>
          </cell>
          <cell r="AI427">
            <v>2</v>
          </cell>
          <cell r="AJ427" t="str">
            <v>NULL</v>
          </cell>
          <cell r="AK427">
            <v>1</v>
          </cell>
          <cell r="AL427">
            <v>9</v>
          </cell>
        </row>
        <row r="428">
          <cell r="A428">
            <v>114561</v>
          </cell>
          <cell r="B428">
            <v>8453334</v>
          </cell>
          <cell r="C428" t="str">
            <v>Rodmell Church of England Primary School</v>
          </cell>
          <cell r="D428" t="str">
            <v>South East</v>
          </cell>
          <cell r="E428" t="str">
            <v>South East</v>
          </cell>
          <cell r="F428" t="str">
            <v>East Sussex</v>
          </cell>
          <cell r="G428" t="str">
            <v>Lewes</v>
          </cell>
          <cell r="H428" t="str">
            <v>BN7 3HF</v>
          </cell>
          <cell r="I428" t="str">
            <v>Voluntary Aided School</v>
          </cell>
          <cell r="J428" t="str">
            <v>Primary</v>
          </cell>
          <cell r="K428" t="str">
            <v>Does not have a sixth form</v>
          </cell>
          <cell r="L428">
            <v>10002389</v>
          </cell>
          <cell r="M428">
            <v>42312</v>
          </cell>
          <cell r="N428">
            <v>42313</v>
          </cell>
          <cell r="O428" t="str">
            <v>Requires Improvement S5 Reinspection Visit 1</v>
          </cell>
          <cell r="P428" t="str">
            <v>Schools - S5</v>
          </cell>
          <cell r="Q428" t="str">
            <v>NULL</v>
          </cell>
          <cell r="R428">
            <v>2</v>
          </cell>
          <cell r="S428" t="str">
            <v>NULL</v>
          </cell>
          <cell r="T428">
            <v>2</v>
          </cell>
          <cell r="U428">
            <v>2</v>
          </cell>
          <cell r="V428">
            <v>2</v>
          </cell>
          <cell r="W428">
            <v>2</v>
          </cell>
          <cell r="X428" t="str">
            <v>Yes</v>
          </cell>
          <cell r="Y428">
            <v>2</v>
          </cell>
          <cell r="Z428" t="str">
            <v>NULL</v>
          </cell>
          <cell r="AB428">
            <v>50</v>
          </cell>
          <cell r="AD428">
            <v>3</v>
          </cell>
          <cell r="AE428" t="str">
            <v>NULL</v>
          </cell>
          <cell r="AF428">
            <v>3</v>
          </cell>
          <cell r="AG428">
            <v>3</v>
          </cell>
          <cell r="AH428" t="str">
            <v>NULL</v>
          </cell>
          <cell r="AI428">
            <v>3</v>
          </cell>
          <cell r="AJ428" t="str">
            <v>NULL</v>
          </cell>
          <cell r="AK428" t="str">
            <v>NULL</v>
          </cell>
          <cell r="AL428" t="str">
            <v>NULL</v>
          </cell>
        </row>
        <row r="429">
          <cell r="A429">
            <v>114611</v>
          </cell>
          <cell r="B429">
            <v>8464605</v>
          </cell>
          <cell r="C429" t="str">
            <v>Cardinal Newman Catholic School</v>
          </cell>
          <cell r="D429" t="str">
            <v>South East</v>
          </cell>
          <cell r="E429" t="str">
            <v>South East</v>
          </cell>
          <cell r="F429" t="str">
            <v>Brighton and Hove</v>
          </cell>
          <cell r="G429" t="str">
            <v>Hove</v>
          </cell>
          <cell r="H429" t="str">
            <v>BN3 6ND</v>
          </cell>
          <cell r="I429" t="str">
            <v>Voluntary Aided School</v>
          </cell>
          <cell r="J429" t="str">
            <v>Secondary</v>
          </cell>
          <cell r="K429" t="str">
            <v>Has a sixth form</v>
          </cell>
          <cell r="L429">
            <v>10007276</v>
          </cell>
          <cell r="M429">
            <v>42347</v>
          </cell>
          <cell r="N429">
            <v>42348</v>
          </cell>
          <cell r="O429" t="str">
            <v>S8 No Formal Designation Visit</v>
          </cell>
          <cell r="P429" t="str">
            <v>Schools - S5</v>
          </cell>
          <cell r="Q429" t="str">
            <v>NULL</v>
          </cell>
          <cell r="R429">
            <v>3</v>
          </cell>
          <cell r="S429" t="str">
            <v>NULL</v>
          </cell>
          <cell r="T429">
            <v>3</v>
          </cell>
          <cell r="U429">
            <v>3</v>
          </cell>
          <cell r="V429">
            <v>3</v>
          </cell>
          <cell r="W429">
            <v>3</v>
          </cell>
          <cell r="X429" t="str">
            <v>Yes</v>
          </cell>
          <cell r="Y429" t="str">
            <v>NULL</v>
          </cell>
          <cell r="Z429">
            <v>2</v>
          </cell>
          <cell r="AB429">
            <v>2235</v>
          </cell>
          <cell r="AD429">
            <v>2</v>
          </cell>
          <cell r="AE429" t="str">
            <v>NULL</v>
          </cell>
          <cell r="AF429">
            <v>2</v>
          </cell>
          <cell r="AG429">
            <v>2</v>
          </cell>
          <cell r="AH429" t="str">
            <v>NULL</v>
          </cell>
          <cell r="AI429">
            <v>2</v>
          </cell>
          <cell r="AJ429" t="str">
            <v>NULL</v>
          </cell>
          <cell r="AK429">
            <v>9</v>
          </cell>
          <cell r="AL429" t="str">
            <v>NULL</v>
          </cell>
        </row>
        <row r="430">
          <cell r="A430">
            <v>114619</v>
          </cell>
          <cell r="B430">
            <v>8467003</v>
          </cell>
          <cell r="C430" t="str">
            <v>Hamilton Lodge School for Deaf Children</v>
          </cell>
          <cell r="D430" t="str">
            <v>South East</v>
          </cell>
          <cell r="E430" t="str">
            <v>South East</v>
          </cell>
          <cell r="F430" t="str">
            <v>Brighton and Hove</v>
          </cell>
          <cell r="G430" t="str">
            <v>Brighton, Kemptown</v>
          </cell>
          <cell r="H430" t="str">
            <v>BN2 0LS</v>
          </cell>
          <cell r="I430" t="str">
            <v>Non-Maintained Special School</v>
          </cell>
          <cell r="J430" t="str">
            <v>Not Applicable</v>
          </cell>
          <cell r="K430" t="str">
            <v>Has a sixth form</v>
          </cell>
          <cell r="L430">
            <v>10005625</v>
          </cell>
          <cell r="M430">
            <v>42353</v>
          </cell>
          <cell r="N430">
            <v>42353</v>
          </cell>
          <cell r="O430" t="str">
            <v>Maintained Academy and School Short inspection</v>
          </cell>
          <cell r="P430" t="str">
            <v>Schools - Short inspection</v>
          </cell>
          <cell r="Q430" t="str">
            <v>NULL</v>
          </cell>
          <cell r="R430" t="str">
            <v>NULL</v>
          </cell>
          <cell r="S430" t="str">
            <v>NULL</v>
          </cell>
          <cell r="T430" t="str">
            <v>NULL</v>
          </cell>
          <cell r="U430" t="str">
            <v>NULL</v>
          </cell>
          <cell r="V430" t="str">
            <v>NULL</v>
          </cell>
          <cell r="W430" t="str">
            <v>NULL</v>
          </cell>
          <cell r="X430" t="str">
            <v>Yes</v>
          </cell>
          <cell r="Y430" t="str">
            <v>NULL</v>
          </cell>
          <cell r="Z430" t="str">
            <v>NULL</v>
          </cell>
          <cell r="AB430">
            <v>64</v>
          </cell>
          <cell r="AD430">
            <v>2</v>
          </cell>
          <cell r="AE430" t="str">
            <v>NULL</v>
          </cell>
          <cell r="AF430">
            <v>2</v>
          </cell>
          <cell r="AG430">
            <v>2</v>
          </cell>
          <cell r="AH430" t="str">
            <v>NULL</v>
          </cell>
          <cell r="AI430">
            <v>2</v>
          </cell>
          <cell r="AJ430" t="str">
            <v>NULL</v>
          </cell>
          <cell r="AK430">
            <v>9</v>
          </cell>
          <cell r="AL430" t="str">
            <v>NULL</v>
          </cell>
        </row>
        <row r="431">
          <cell r="A431">
            <v>114693</v>
          </cell>
          <cell r="B431">
            <v>8457031</v>
          </cell>
          <cell r="C431" t="str">
            <v>The Lindfield School</v>
          </cell>
          <cell r="D431" t="str">
            <v>South East</v>
          </cell>
          <cell r="E431" t="str">
            <v>South East</v>
          </cell>
          <cell r="F431" t="str">
            <v>East Sussex</v>
          </cell>
          <cell r="G431" t="str">
            <v>Eastbourne</v>
          </cell>
          <cell r="H431" t="str">
            <v>BN22 0BQ</v>
          </cell>
          <cell r="I431" t="str">
            <v>Community Special School</v>
          </cell>
          <cell r="J431" t="str">
            <v>Not Applicable</v>
          </cell>
          <cell r="K431" t="str">
            <v>Not applicable</v>
          </cell>
          <cell r="L431">
            <v>10005621</v>
          </cell>
          <cell r="M431">
            <v>42348</v>
          </cell>
          <cell r="N431">
            <v>42349</v>
          </cell>
          <cell r="O431" t="str">
            <v>Maintained Academy and School Short inspection</v>
          </cell>
          <cell r="P431" t="str">
            <v>Schools - S5</v>
          </cell>
          <cell r="Q431" t="str">
            <v>NULL</v>
          </cell>
          <cell r="R431">
            <v>1</v>
          </cell>
          <cell r="S431" t="str">
            <v>NULL</v>
          </cell>
          <cell r="T431">
            <v>1</v>
          </cell>
          <cell r="U431">
            <v>1</v>
          </cell>
          <cell r="V431">
            <v>1</v>
          </cell>
          <cell r="W431">
            <v>1</v>
          </cell>
          <cell r="X431" t="str">
            <v>Yes</v>
          </cell>
          <cell r="Y431" t="str">
            <v>NULL</v>
          </cell>
          <cell r="Z431" t="str">
            <v>NULL</v>
          </cell>
          <cell r="AB431">
            <v>86</v>
          </cell>
          <cell r="AD431">
            <v>2</v>
          </cell>
          <cell r="AE431" t="str">
            <v>NULL</v>
          </cell>
          <cell r="AF431">
            <v>2</v>
          </cell>
          <cell r="AG431">
            <v>2</v>
          </cell>
          <cell r="AH431" t="str">
            <v>NULL</v>
          </cell>
          <cell r="AI431">
            <v>2</v>
          </cell>
          <cell r="AJ431" t="str">
            <v>NULL</v>
          </cell>
          <cell r="AK431">
            <v>9</v>
          </cell>
          <cell r="AL431">
            <v>9</v>
          </cell>
        </row>
        <row r="432">
          <cell r="A432">
            <v>114704</v>
          </cell>
          <cell r="B432">
            <v>8812001</v>
          </cell>
          <cell r="C432" t="str">
            <v>St George's New Town Junior School</v>
          </cell>
          <cell r="D432" t="str">
            <v>East of England</v>
          </cell>
          <cell r="E432" t="str">
            <v>East of England</v>
          </cell>
          <cell r="F432" t="str">
            <v>Essex</v>
          </cell>
          <cell r="G432" t="str">
            <v>Colchester</v>
          </cell>
          <cell r="H432" t="str">
            <v>CO2 7RU</v>
          </cell>
          <cell r="I432" t="str">
            <v>Community School</v>
          </cell>
          <cell r="J432" t="str">
            <v>Primary</v>
          </cell>
          <cell r="K432" t="str">
            <v>Does not have a sixth form</v>
          </cell>
          <cell r="L432">
            <v>10005669</v>
          </cell>
          <cell r="M432">
            <v>42346</v>
          </cell>
          <cell r="N432">
            <v>42347</v>
          </cell>
          <cell r="O432" t="str">
            <v>Maintained Academy and School Short inspection</v>
          </cell>
          <cell r="P432" t="str">
            <v>Schools - S5</v>
          </cell>
          <cell r="Q432" t="str">
            <v>NULL</v>
          </cell>
          <cell r="R432">
            <v>3</v>
          </cell>
          <cell r="S432" t="str">
            <v>NULL</v>
          </cell>
          <cell r="T432">
            <v>3</v>
          </cell>
          <cell r="U432">
            <v>3</v>
          </cell>
          <cell r="V432">
            <v>2</v>
          </cell>
          <cell r="W432">
            <v>3</v>
          </cell>
          <cell r="X432" t="str">
            <v>Yes</v>
          </cell>
          <cell r="Y432" t="str">
            <v>NULL</v>
          </cell>
          <cell r="Z432" t="str">
            <v>NULL</v>
          </cell>
          <cell r="AB432">
            <v>350</v>
          </cell>
          <cell r="AD432">
            <v>2</v>
          </cell>
          <cell r="AE432" t="str">
            <v>NULL</v>
          </cell>
          <cell r="AF432">
            <v>2</v>
          </cell>
          <cell r="AG432">
            <v>2</v>
          </cell>
          <cell r="AH432" t="str">
            <v>NULL</v>
          </cell>
          <cell r="AI432">
            <v>2</v>
          </cell>
          <cell r="AJ432" t="str">
            <v>NULL</v>
          </cell>
          <cell r="AK432">
            <v>9</v>
          </cell>
          <cell r="AL432" t="str">
            <v>NULL</v>
          </cell>
        </row>
        <row r="433">
          <cell r="A433">
            <v>114736</v>
          </cell>
          <cell r="B433">
            <v>8812045</v>
          </cell>
          <cell r="C433" t="str">
            <v>Great Bentley Primary School</v>
          </cell>
          <cell r="D433" t="str">
            <v>East of England</v>
          </cell>
          <cell r="E433" t="str">
            <v>East of England</v>
          </cell>
          <cell r="F433" t="str">
            <v>Essex</v>
          </cell>
          <cell r="G433" t="str">
            <v>Harwich and North Essex</v>
          </cell>
          <cell r="H433" t="str">
            <v>CO7 8LD</v>
          </cell>
          <cell r="I433" t="str">
            <v>Community School</v>
          </cell>
          <cell r="J433" t="str">
            <v>Primary</v>
          </cell>
          <cell r="K433" t="str">
            <v>Does not have a sixth form</v>
          </cell>
          <cell r="L433">
            <v>10001961</v>
          </cell>
          <cell r="M433">
            <v>42276</v>
          </cell>
          <cell r="N433">
            <v>42277</v>
          </cell>
          <cell r="O433" t="str">
            <v>Requires Improvement S5 Reinspection Visit 1</v>
          </cell>
          <cell r="P433" t="str">
            <v>Schools - S5</v>
          </cell>
          <cell r="Q433" t="str">
            <v>NULL</v>
          </cell>
          <cell r="R433">
            <v>1</v>
          </cell>
          <cell r="S433" t="str">
            <v>NULL</v>
          </cell>
          <cell r="T433">
            <v>1</v>
          </cell>
          <cell r="U433">
            <v>1</v>
          </cell>
          <cell r="V433">
            <v>1</v>
          </cell>
          <cell r="W433">
            <v>1</v>
          </cell>
          <cell r="X433" t="str">
            <v>Yes</v>
          </cell>
          <cell r="Y433">
            <v>1</v>
          </cell>
          <cell r="Z433" t="str">
            <v>NULL</v>
          </cell>
          <cell r="AB433">
            <v>206</v>
          </cell>
          <cell r="AD433">
            <v>3</v>
          </cell>
          <cell r="AE433" t="str">
            <v>NULL</v>
          </cell>
          <cell r="AF433">
            <v>3</v>
          </cell>
          <cell r="AG433">
            <v>3</v>
          </cell>
          <cell r="AH433" t="str">
            <v>NULL</v>
          </cell>
          <cell r="AI433">
            <v>3</v>
          </cell>
          <cell r="AJ433" t="str">
            <v>NULL</v>
          </cell>
          <cell r="AK433" t="str">
            <v>NULL</v>
          </cell>
          <cell r="AL433" t="str">
            <v>NULL</v>
          </cell>
        </row>
        <row r="434">
          <cell r="A434">
            <v>114745</v>
          </cell>
          <cell r="B434">
            <v>8812057</v>
          </cell>
          <cell r="C434" t="str">
            <v>Hazelmere Junior School</v>
          </cell>
          <cell r="D434" t="str">
            <v>East of England</v>
          </cell>
          <cell r="E434" t="str">
            <v>East of England</v>
          </cell>
          <cell r="F434" t="str">
            <v>Essex</v>
          </cell>
          <cell r="G434" t="str">
            <v>Colchester</v>
          </cell>
          <cell r="H434" t="str">
            <v>CO4 3JP</v>
          </cell>
          <cell r="I434" t="str">
            <v>Community School</v>
          </cell>
          <cell r="J434" t="str">
            <v>Primary</v>
          </cell>
          <cell r="K434" t="str">
            <v>Does not have a sixth form</v>
          </cell>
          <cell r="L434">
            <v>10005670</v>
          </cell>
          <cell r="M434">
            <v>42297</v>
          </cell>
          <cell r="N434">
            <v>42297</v>
          </cell>
          <cell r="O434" t="str">
            <v>Maintained Academy and School Short inspection</v>
          </cell>
          <cell r="P434" t="str">
            <v>Schools - Short inspection</v>
          </cell>
          <cell r="Q434" t="str">
            <v>NULL</v>
          </cell>
          <cell r="R434" t="str">
            <v>NULL</v>
          </cell>
          <cell r="S434" t="str">
            <v>NULL</v>
          </cell>
          <cell r="T434" t="str">
            <v>NULL</v>
          </cell>
          <cell r="U434" t="str">
            <v>NULL</v>
          </cell>
          <cell r="V434" t="str">
            <v>NULL</v>
          </cell>
          <cell r="W434" t="str">
            <v>NULL</v>
          </cell>
          <cell r="X434" t="str">
            <v>Yes</v>
          </cell>
          <cell r="Y434" t="str">
            <v>NULL</v>
          </cell>
          <cell r="Z434" t="str">
            <v>NULL</v>
          </cell>
          <cell r="AB434">
            <v>198</v>
          </cell>
          <cell r="AD434">
            <v>2</v>
          </cell>
          <cell r="AE434" t="str">
            <v>NULL</v>
          </cell>
          <cell r="AF434">
            <v>2</v>
          </cell>
          <cell r="AG434">
            <v>2</v>
          </cell>
          <cell r="AH434" t="str">
            <v>NULL</v>
          </cell>
          <cell r="AI434">
            <v>2</v>
          </cell>
          <cell r="AJ434" t="str">
            <v>NULL</v>
          </cell>
          <cell r="AK434">
            <v>9</v>
          </cell>
          <cell r="AL434">
            <v>9</v>
          </cell>
        </row>
        <row r="435">
          <cell r="A435">
            <v>114764</v>
          </cell>
          <cell r="B435">
            <v>8812081</v>
          </cell>
          <cell r="C435" t="str">
            <v>Stanway Fiveways Primary School</v>
          </cell>
          <cell r="D435" t="str">
            <v>East of England</v>
          </cell>
          <cell r="E435" t="str">
            <v>East of England</v>
          </cell>
          <cell r="F435" t="str">
            <v>Essex</v>
          </cell>
          <cell r="G435" t="str">
            <v>Witham</v>
          </cell>
          <cell r="H435" t="str">
            <v>CO3 0QG</v>
          </cell>
          <cell r="I435" t="str">
            <v>Community School</v>
          </cell>
          <cell r="J435" t="str">
            <v>Primary</v>
          </cell>
          <cell r="K435" t="str">
            <v>Does not have a sixth form</v>
          </cell>
          <cell r="L435">
            <v>10006944</v>
          </cell>
          <cell r="M435">
            <v>42328</v>
          </cell>
          <cell r="N435">
            <v>42328</v>
          </cell>
          <cell r="O435" t="str">
            <v>Requires Improvement monitoring Visit 1</v>
          </cell>
          <cell r="P435" t="str">
            <v>Schools - S8</v>
          </cell>
          <cell r="Q435" t="str">
            <v>NULL</v>
          </cell>
          <cell r="R435" t="str">
            <v>NULL</v>
          </cell>
          <cell r="S435" t="str">
            <v>NULL</v>
          </cell>
          <cell r="T435" t="str">
            <v>NULL</v>
          </cell>
          <cell r="U435" t="str">
            <v>NULL</v>
          </cell>
          <cell r="V435" t="str">
            <v>NULL</v>
          </cell>
          <cell r="W435" t="str">
            <v>NULL</v>
          </cell>
          <cell r="X435" t="str">
            <v>NULL</v>
          </cell>
          <cell r="Y435" t="str">
            <v>NULL</v>
          </cell>
          <cell r="Z435" t="str">
            <v>NULL</v>
          </cell>
          <cell r="AB435">
            <v>309</v>
          </cell>
          <cell r="AD435">
            <v>3</v>
          </cell>
          <cell r="AE435" t="str">
            <v>NULL</v>
          </cell>
          <cell r="AF435">
            <v>3</v>
          </cell>
          <cell r="AG435">
            <v>3</v>
          </cell>
          <cell r="AH435" t="str">
            <v>NULL</v>
          </cell>
          <cell r="AI435">
            <v>3</v>
          </cell>
          <cell r="AJ435" t="str">
            <v>NULL</v>
          </cell>
          <cell r="AK435">
            <v>2</v>
          </cell>
          <cell r="AL435">
            <v>9</v>
          </cell>
        </row>
        <row r="436">
          <cell r="A436">
            <v>114844</v>
          </cell>
          <cell r="B436">
            <v>8812420</v>
          </cell>
          <cell r="C436" t="str">
            <v>Shalford Primary School</v>
          </cell>
          <cell r="D436" t="str">
            <v>East of England</v>
          </cell>
          <cell r="E436" t="str">
            <v>East of England</v>
          </cell>
          <cell r="F436" t="str">
            <v>Essex</v>
          </cell>
          <cell r="G436" t="str">
            <v>Braintree</v>
          </cell>
          <cell r="H436" t="str">
            <v>CM7 5EZ</v>
          </cell>
          <cell r="I436" t="str">
            <v>Community School</v>
          </cell>
          <cell r="J436" t="str">
            <v>Primary</v>
          </cell>
          <cell r="K436" t="str">
            <v>Does not have a sixth form</v>
          </cell>
          <cell r="L436">
            <v>10005831</v>
          </cell>
          <cell r="M436">
            <v>42348</v>
          </cell>
          <cell r="N436">
            <v>42348</v>
          </cell>
          <cell r="O436" t="str">
            <v>Schools with Serious Weaknesses Visit 2</v>
          </cell>
          <cell r="P436" t="str">
            <v>Schools - S8</v>
          </cell>
          <cell r="Q436" t="str">
            <v>NULL</v>
          </cell>
          <cell r="R436" t="str">
            <v>NULL</v>
          </cell>
          <cell r="S436" t="str">
            <v>NULL</v>
          </cell>
          <cell r="T436" t="str">
            <v>NULL</v>
          </cell>
          <cell r="U436" t="str">
            <v>NULL</v>
          </cell>
          <cell r="V436" t="str">
            <v>NULL</v>
          </cell>
          <cell r="W436" t="str">
            <v>NULL</v>
          </cell>
          <cell r="X436" t="str">
            <v>NULL</v>
          </cell>
          <cell r="Y436" t="str">
            <v>NULL</v>
          </cell>
          <cell r="Z436" t="str">
            <v>NULL</v>
          </cell>
          <cell r="AB436">
            <v>96</v>
          </cell>
          <cell r="AD436">
            <v>4</v>
          </cell>
          <cell r="AE436" t="str">
            <v>NULL</v>
          </cell>
          <cell r="AF436">
            <v>4</v>
          </cell>
          <cell r="AG436">
            <v>4</v>
          </cell>
          <cell r="AH436" t="str">
            <v>NULL</v>
          </cell>
          <cell r="AI436">
            <v>3</v>
          </cell>
          <cell r="AJ436" t="str">
            <v>NULL</v>
          </cell>
          <cell r="AK436">
            <v>3</v>
          </cell>
          <cell r="AL436">
            <v>9</v>
          </cell>
        </row>
        <row r="437">
          <cell r="A437">
            <v>114902</v>
          </cell>
          <cell r="B437">
            <v>8812588</v>
          </cell>
          <cell r="C437" t="str">
            <v>Long Ridings Primary School</v>
          </cell>
          <cell r="D437" t="str">
            <v>East of England</v>
          </cell>
          <cell r="E437" t="str">
            <v>East of England</v>
          </cell>
          <cell r="F437" t="str">
            <v>Essex</v>
          </cell>
          <cell r="G437" t="str">
            <v>Brentwood and Ongar</v>
          </cell>
          <cell r="H437" t="str">
            <v>CM13 1DU</v>
          </cell>
          <cell r="I437" t="str">
            <v>Community School</v>
          </cell>
          <cell r="J437" t="str">
            <v>Primary</v>
          </cell>
          <cell r="K437" t="str">
            <v>Does not have a sixth form</v>
          </cell>
          <cell r="L437">
            <v>10005538</v>
          </cell>
          <cell r="M437">
            <v>42290</v>
          </cell>
          <cell r="N437">
            <v>42291</v>
          </cell>
          <cell r="O437" t="str">
            <v>Maintained Academy and School Short inspection</v>
          </cell>
          <cell r="P437" t="str">
            <v>Schools - S5</v>
          </cell>
          <cell r="Q437" t="str">
            <v>NULL</v>
          </cell>
          <cell r="R437">
            <v>2</v>
          </cell>
          <cell r="S437" t="str">
            <v>NULL</v>
          </cell>
          <cell r="T437">
            <v>2</v>
          </cell>
          <cell r="U437">
            <v>2</v>
          </cell>
          <cell r="V437">
            <v>2</v>
          </cell>
          <cell r="W437">
            <v>2</v>
          </cell>
          <cell r="X437" t="str">
            <v>Yes</v>
          </cell>
          <cell r="Y437">
            <v>2</v>
          </cell>
          <cell r="Z437" t="str">
            <v>NULL</v>
          </cell>
          <cell r="AB437">
            <v>414</v>
          </cell>
          <cell r="AD437">
            <v>2</v>
          </cell>
          <cell r="AE437" t="str">
            <v>NULL</v>
          </cell>
          <cell r="AF437">
            <v>2</v>
          </cell>
          <cell r="AG437">
            <v>2</v>
          </cell>
          <cell r="AH437" t="str">
            <v>NULL</v>
          </cell>
          <cell r="AI437">
            <v>2</v>
          </cell>
          <cell r="AJ437" t="str">
            <v>NULL</v>
          </cell>
          <cell r="AK437">
            <v>1</v>
          </cell>
          <cell r="AL437">
            <v>9</v>
          </cell>
        </row>
        <row r="438">
          <cell r="A438">
            <v>114975</v>
          </cell>
          <cell r="B438">
            <v>8812740</v>
          </cell>
          <cell r="C438" t="str">
            <v>Henham and Ugley Primary and Nursery School</v>
          </cell>
          <cell r="D438" t="str">
            <v>East of England</v>
          </cell>
          <cell r="E438" t="str">
            <v>East of England</v>
          </cell>
          <cell r="F438" t="str">
            <v>Essex</v>
          </cell>
          <cell r="G438" t="str">
            <v>Saffron Walden</v>
          </cell>
          <cell r="H438" t="str">
            <v>CM22 6BP</v>
          </cell>
          <cell r="I438" t="str">
            <v>Community School</v>
          </cell>
          <cell r="J438" t="str">
            <v>Primary</v>
          </cell>
          <cell r="K438" t="str">
            <v>Does not have a sixth form</v>
          </cell>
          <cell r="L438">
            <v>10001927</v>
          </cell>
          <cell r="M438">
            <v>42270</v>
          </cell>
          <cell r="N438">
            <v>42271</v>
          </cell>
          <cell r="O438" t="str">
            <v>Requires Improvement S5 Reinspection Visit 1</v>
          </cell>
          <cell r="P438" t="str">
            <v>Schools - S5</v>
          </cell>
          <cell r="Q438" t="str">
            <v>NULL</v>
          </cell>
          <cell r="R438">
            <v>2</v>
          </cell>
          <cell r="S438" t="str">
            <v>NULL</v>
          </cell>
          <cell r="T438">
            <v>2</v>
          </cell>
          <cell r="U438">
            <v>2</v>
          </cell>
          <cell r="V438">
            <v>2</v>
          </cell>
          <cell r="W438">
            <v>2</v>
          </cell>
          <cell r="X438" t="str">
            <v>Yes</v>
          </cell>
          <cell r="Y438">
            <v>2</v>
          </cell>
          <cell r="Z438" t="str">
            <v>NULL</v>
          </cell>
          <cell r="AB438">
            <v>214</v>
          </cell>
          <cell r="AD438">
            <v>3</v>
          </cell>
          <cell r="AE438" t="str">
            <v>NULL</v>
          </cell>
          <cell r="AF438">
            <v>3</v>
          </cell>
          <cell r="AG438">
            <v>3</v>
          </cell>
          <cell r="AH438" t="str">
            <v>NULL</v>
          </cell>
          <cell r="AI438">
            <v>3</v>
          </cell>
          <cell r="AJ438" t="str">
            <v>NULL</v>
          </cell>
          <cell r="AK438" t="str">
            <v>NULL</v>
          </cell>
          <cell r="AL438" t="str">
            <v>NULL</v>
          </cell>
        </row>
        <row r="439">
          <cell r="A439">
            <v>114984</v>
          </cell>
          <cell r="B439">
            <v>8812759</v>
          </cell>
          <cell r="C439" t="str">
            <v>Great Bradfords Junior School</v>
          </cell>
          <cell r="D439" t="str">
            <v>East of England</v>
          </cell>
          <cell r="E439" t="str">
            <v>East of England</v>
          </cell>
          <cell r="F439" t="str">
            <v>Essex</v>
          </cell>
          <cell r="G439" t="str">
            <v>Braintree</v>
          </cell>
          <cell r="H439" t="str">
            <v>CM7 9LW</v>
          </cell>
          <cell r="I439" t="str">
            <v>Community School</v>
          </cell>
          <cell r="J439" t="str">
            <v>Primary</v>
          </cell>
          <cell r="K439" t="str">
            <v>Does not have a sixth form</v>
          </cell>
          <cell r="L439">
            <v>10001926</v>
          </cell>
          <cell r="M439">
            <v>42348</v>
          </cell>
          <cell r="N439">
            <v>42349</v>
          </cell>
          <cell r="O439" t="str">
            <v>Requires Improvement S5 Reinspection Visit 1</v>
          </cell>
          <cell r="P439" t="str">
            <v>Schools - S5</v>
          </cell>
          <cell r="Q439" t="str">
            <v>NULL</v>
          </cell>
          <cell r="R439">
            <v>2</v>
          </cell>
          <cell r="S439" t="str">
            <v>NULL</v>
          </cell>
          <cell r="T439">
            <v>2</v>
          </cell>
          <cell r="U439">
            <v>2</v>
          </cell>
          <cell r="V439">
            <v>2</v>
          </cell>
          <cell r="W439">
            <v>2</v>
          </cell>
          <cell r="X439" t="str">
            <v>Yes</v>
          </cell>
          <cell r="Y439" t="str">
            <v>NULL</v>
          </cell>
          <cell r="Z439" t="str">
            <v>NULL</v>
          </cell>
          <cell r="AB439">
            <v>355</v>
          </cell>
          <cell r="AD439">
            <v>3</v>
          </cell>
          <cell r="AE439" t="str">
            <v>NULL</v>
          </cell>
          <cell r="AF439">
            <v>3</v>
          </cell>
          <cell r="AG439">
            <v>3</v>
          </cell>
          <cell r="AH439" t="str">
            <v>NULL</v>
          </cell>
          <cell r="AI439">
            <v>2</v>
          </cell>
          <cell r="AJ439" t="str">
            <v>NULL</v>
          </cell>
          <cell r="AK439" t="str">
            <v>NULL</v>
          </cell>
          <cell r="AL439" t="str">
            <v>NULL</v>
          </cell>
        </row>
        <row r="440">
          <cell r="A440">
            <v>115019</v>
          </cell>
          <cell r="B440">
            <v>8812839</v>
          </cell>
          <cell r="C440" t="str">
            <v>Barnes Farm Junior School</v>
          </cell>
          <cell r="D440" t="str">
            <v>East of England</v>
          </cell>
          <cell r="E440" t="str">
            <v>East of England</v>
          </cell>
          <cell r="F440" t="str">
            <v>Essex</v>
          </cell>
          <cell r="G440" t="str">
            <v>Chelmsford</v>
          </cell>
          <cell r="H440" t="str">
            <v>CM2 6QH</v>
          </cell>
          <cell r="I440" t="str">
            <v>Community School</v>
          </cell>
          <cell r="J440" t="str">
            <v>Primary</v>
          </cell>
          <cell r="K440" t="str">
            <v>Does not have a sixth form</v>
          </cell>
          <cell r="L440">
            <v>10007027</v>
          </cell>
          <cell r="M440">
            <v>42312</v>
          </cell>
          <cell r="N440">
            <v>42312</v>
          </cell>
          <cell r="O440" t="str">
            <v>Requires Improvement monitoring Visit 1</v>
          </cell>
          <cell r="P440" t="str">
            <v>Schools - S8</v>
          </cell>
          <cell r="Q440" t="str">
            <v>NULL</v>
          </cell>
          <cell r="R440" t="str">
            <v>NULL</v>
          </cell>
          <cell r="S440" t="str">
            <v>NULL</v>
          </cell>
          <cell r="T440" t="str">
            <v>NULL</v>
          </cell>
          <cell r="U440" t="str">
            <v>NULL</v>
          </cell>
          <cell r="V440" t="str">
            <v>NULL</v>
          </cell>
          <cell r="W440" t="str">
            <v>NULL</v>
          </cell>
          <cell r="X440" t="str">
            <v>NULL</v>
          </cell>
          <cell r="Y440" t="str">
            <v>NULL</v>
          </cell>
          <cell r="Z440" t="str">
            <v>NULL</v>
          </cell>
          <cell r="AB440">
            <v>356</v>
          </cell>
          <cell r="AD440">
            <v>3</v>
          </cell>
          <cell r="AE440" t="str">
            <v>NULL</v>
          </cell>
          <cell r="AF440">
            <v>3</v>
          </cell>
          <cell r="AG440">
            <v>3</v>
          </cell>
          <cell r="AH440" t="str">
            <v>NULL</v>
          </cell>
          <cell r="AI440">
            <v>3</v>
          </cell>
          <cell r="AJ440" t="str">
            <v>NULL</v>
          </cell>
          <cell r="AK440">
            <v>9</v>
          </cell>
          <cell r="AL440">
            <v>9</v>
          </cell>
        </row>
        <row r="441">
          <cell r="A441">
            <v>115036</v>
          </cell>
          <cell r="B441">
            <v>8812900</v>
          </cell>
          <cell r="C441" t="str">
            <v>Templars Primary &amp; Nursery School</v>
          </cell>
          <cell r="D441" t="str">
            <v>East of England</v>
          </cell>
          <cell r="E441" t="str">
            <v>East of England</v>
          </cell>
          <cell r="F441" t="str">
            <v>Essex</v>
          </cell>
          <cell r="G441" t="str">
            <v>Witham</v>
          </cell>
          <cell r="H441" t="str">
            <v>CM8 2NJ</v>
          </cell>
          <cell r="I441" t="str">
            <v>Community School</v>
          </cell>
          <cell r="J441" t="str">
            <v>Primary</v>
          </cell>
          <cell r="K441" t="str">
            <v>Does not have a sixth form</v>
          </cell>
          <cell r="L441">
            <v>10005671</v>
          </cell>
          <cell r="M441">
            <v>42325</v>
          </cell>
          <cell r="N441">
            <v>42326</v>
          </cell>
          <cell r="O441" t="str">
            <v>Maintained Academy and School Short inspection</v>
          </cell>
          <cell r="P441" t="str">
            <v>Schools - S5</v>
          </cell>
          <cell r="Q441" t="str">
            <v>NULL</v>
          </cell>
          <cell r="R441">
            <v>4</v>
          </cell>
          <cell r="S441" t="str">
            <v>SM</v>
          </cell>
          <cell r="T441">
            <v>4</v>
          </cell>
          <cell r="U441">
            <v>4</v>
          </cell>
          <cell r="V441">
            <v>3</v>
          </cell>
          <cell r="W441">
            <v>4</v>
          </cell>
          <cell r="X441" t="str">
            <v>Yes</v>
          </cell>
          <cell r="Y441">
            <v>3</v>
          </cell>
          <cell r="Z441" t="str">
            <v>NULL</v>
          </cell>
          <cell r="AB441">
            <v>419</v>
          </cell>
          <cell r="AD441">
            <v>2</v>
          </cell>
          <cell r="AE441" t="str">
            <v>NULL</v>
          </cell>
          <cell r="AF441">
            <v>2</v>
          </cell>
          <cell r="AG441">
            <v>2</v>
          </cell>
          <cell r="AH441" t="str">
            <v>NULL</v>
          </cell>
          <cell r="AI441">
            <v>2</v>
          </cell>
          <cell r="AJ441" t="str">
            <v>NULL</v>
          </cell>
          <cell r="AK441">
            <v>8</v>
          </cell>
          <cell r="AL441" t="str">
            <v>NULL</v>
          </cell>
        </row>
        <row r="442">
          <cell r="A442">
            <v>115128</v>
          </cell>
          <cell r="B442">
            <v>8813243</v>
          </cell>
          <cell r="C442" t="str">
            <v>Debden Church of England Voluntary Controlled Primary School</v>
          </cell>
          <cell r="D442" t="str">
            <v>East of England</v>
          </cell>
          <cell r="E442" t="str">
            <v>East of England</v>
          </cell>
          <cell r="F442" t="str">
            <v>Essex</v>
          </cell>
          <cell r="G442" t="str">
            <v>Saffron Walden</v>
          </cell>
          <cell r="H442" t="str">
            <v>CB11 3LE</v>
          </cell>
          <cell r="I442" t="str">
            <v>Voluntary Controlled School</v>
          </cell>
          <cell r="J442" t="str">
            <v>Primary</v>
          </cell>
          <cell r="K442" t="str">
            <v>Does not have a sixth form</v>
          </cell>
          <cell r="L442">
            <v>10006955</v>
          </cell>
          <cell r="M442">
            <v>42349</v>
          </cell>
          <cell r="N442">
            <v>42349</v>
          </cell>
          <cell r="O442" t="str">
            <v>Schools with Serious Weaknesses Visit 1</v>
          </cell>
          <cell r="P442" t="str">
            <v>Schools - S8</v>
          </cell>
          <cell r="Q442" t="str">
            <v>NULL</v>
          </cell>
          <cell r="R442" t="str">
            <v>NULL</v>
          </cell>
          <cell r="S442" t="str">
            <v>NULL</v>
          </cell>
          <cell r="T442" t="str">
            <v>NULL</v>
          </cell>
          <cell r="U442" t="str">
            <v>NULL</v>
          </cell>
          <cell r="V442" t="str">
            <v>NULL</v>
          </cell>
          <cell r="W442" t="str">
            <v>NULL</v>
          </cell>
          <cell r="X442" t="str">
            <v>NULL</v>
          </cell>
          <cell r="Y442" t="str">
            <v>NULL</v>
          </cell>
          <cell r="Z442" t="str">
            <v>NULL</v>
          </cell>
          <cell r="AB442">
            <v>131</v>
          </cell>
          <cell r="AD442">
            <v>4</v>
          </cell>
          <cell r="AE442" t="str">
            <v>NULL</v>
          </cell>
          <cell r="AF442">
            <v>3</v>
          </cell>
          <cell r="AG442">
            <v>3</v>
          </cell>
          <cell r="AH442" t="str">
            <v>NULL</v>
          </cell>
          <cell r="AI442">
            <v>4</v>
          </cell>
          <cell r="AJ442" t="str">
            <v>NULL</v>
          </cell>
          <cell r="AK442">
            <v>3</v>
          </cell>
          <cell r="AL442">
            <v>9</v>
          </cell>
        </row>
        <row r="443">
          <cell r="A443">
            <v>115130</v>
          </cell>
          <cell r="B443">
            <v>8813247</v>
          </cell>
          <cell r="C443" t="str">
            <v>Rickling Church of England Voluntary Controlled Primary School</v>
          </cell>
          <cell r="D443" t="str">
            <v>East of England</v>
          </cell>
          <cell r="E443" t="str">
            <v>East of England</v>
          </cell>
          <cell r="F443" t="str">
            <v>Essex</v>
          </cell>
          <cell r="G443" t="str">
            <v>Saffron Walden</v>
          </cell>
          <cell r="H443" t="str">
            <v>CB11 3YG</v>
          </cell>
          <cell r="I443" t="str">
            <v>Voluntary Aided School</v>
          </cell>
          <cell r="J443" t="str">
            <v>Primary</v>
          </cell>
          <cell r="K443" t="str">
            <v>Does not have a sixth form</v>
          </cell>
          <cell r="L443">
            <v>10001920</v>
          </cell>
          <cell r="M443">
            <v>42284</v>
          </cell>
          <cell r="N443">
            <v>42285</v>
          </cell>
          <cell r="O443" t="str">
            <v>Requires Improvement S5 Reinspection Visit 1</v>
          </cell>
          <cell r="P443" t="str">
            <v>Schools - S5</v>
          </cell>
          <cell r="Q443" t="str">
            <v>NULL</v>
          </cell>
          <cell r="R443">
            <v>2</v>
          </cell>
          <cell r="S443" t="str">
            <v>NULL</v>
          </cell>
          <cell r="T443">
            <v>2</v>
          </cell>
          <cell r="U443">
            <v>2</v>
          </cell>
          <cell r="V443">
            <v>1</v>
          </cell>
          <cell r="W443">
            <v>2</v>
          </cell>
          <cell r="X443" t="str">
            <v>Yes</v>
          </cell>
          <cell r="Y443">
            <v>2</v>
          </cell>
          <cell r="Z443" t="str">
            <v>NULL</v>
          </cell>
          <cell r="AB443">
            <v>102</v>
          </cell>
          <cell r="AD443">
            <v>3</v>
          </cell>
          <cell r="AE443" t="str">
            <v>NULL</v>
          </cell>
          <cell r="AF443">
            <v>3</v>
          </cell>
          <cell r="AG443">
            <v>3</v>
          </cell>
          <cell r="AH443" t="str">
            <v>NULL</v>
          </cell>
          <cell r="AI443">
            <v>2</v>
          </cell>
          <cell r="AJ443" t="str">
            <v>NULL</v>
          </cell>
          <cell r="AK443" t="str">
            <v>NULL</v>
          </cell>
          <cell r="AL443" t="str">
            <v>NULL</v>
          </cell>
        </row>
        <row r="444">
          <cell r="A444">
            <v>115157</v>
          </cell>
          <cell r="B444">
            <v>8813440</v>
          </cell>
          <cell r="C444" t="str">
            <v>St Michael's Church of England Voluntary Aided Primary School</v>
          </cell>
          <cell r="D444" t="str">
            <v>East of England</v>
          </cell>
          <cell r="E444" t="str">
            <v>East of England</v>
          </cell>
          <cell r="F444" t="str">
            <v>Essex</v>
          </cell>
          <cell r="G444" t="str">
            <v>Braintree</v>
          </cell>
          <cell r="H444" t="str">
            <v>CM7 2NS</v>
          </cell>
          <cell r="I444" t="str">
            <v>Voluntary Aided School</v>
          </cell>
          <cell r="J444" t="str">
            <v>Primary</v>
          </cell>
          <cell r="K444" t="str">
            <v>Does not have a sixth form</v>
          </cell>
          <cell r="L444">
            <v>10003435</v>
          </cell>
          <cell r="M444">
            <v>42353</v>
          </cell>
          <cell r="N444">
            <v>42354</v>
          </cell>
          <cell r="O444" t="str">
            <v>Maintained Academy and School Short inspection</v>
          </cell>
          <cell r="P444" t="str">
            <v>Schools - S5</v>
          </cell>
          <cell r="Q444" t="str">
            <v>NULL</v>
          </cell>
          <cell r="R444">
            <v>1</v>
          </cell>
          <cell r="S444" t="str">
            <v>NULL</v>
          </cell>
          <cell r="T444">
            <v>1</v>
          </cell>
          <cell r="U444">
            <v>1</v>
          </cell>
          <cell r="V444">
            <v>1</v>
          </cell>
          <cell r="W444">
            <v>1</v>
          </cell>
          <cell r="X444" t="str">
            <v>Yes</v>
          </cell>
          <cell r="Y444">
            <v>1</v>
          </cell>
          <cell r="Z444" t="str">
            <v>NULL</v>
          </cell>
          <cell r="AB444">
            <v>414</v>
          </cell>
          <cell r="AD444">
            <v>2</v>
          </cell>
          <cell r="AE444" t="str">
            <v>NULL</v>
          </cell>
          <cell r="AF444">
            <v>2</v>
          </cell>
          <cell r="AG444">
            <v>2</v>
          </cell>
          <cell r="AH444" t="str">
            <v>NULL</v>
          </cell>
          <cell r="AI444">
            <v>2</v>
          </cell>
          <cell r="AJ444" t="str">
            <v>NULL</v>
          </cell>
          <cell r="AK444">
            <v>8</v>
          </cell>
          <cell r="AL444" t="str">
            <v>NULL</v>
          </cell>
        </row>
        <row r="445">
          <cell r="A445">
            <v>115189</v>
          </cell>
          <cell r="B445">
            <v>8813700</v>
          </cell>
          <cell r="C445" t="str">
            <v>Farnham Church of England Primary School</v>
          </cell>
          <cell r="D445" t="str">
            <v>East of England</v>
          </cell>
          <cell r="E445" t="str">
            <v>East of England</v>
          </cell>
          <cell r="F445" t="str">
            <v>Essex</v>
          </cell>
          <cell r="G445" t="str">
            <v>Saffron Walden</v>
          </cell>
          <cell r="H445" t="str">
            <v>CM23 1HR</v>
          </cell>
          <cell r="I445" t="str">
            <v>Voluntary Aided School</v>
          </cell>
          <cell r="J445" t="str">
            <v>Primary</v>
          </cell>
          <cell r="K445" t="str">
            <v>Does not have a sixth form</v>
          </cell>
          <cell r="L445">
            <v>10001921</v>
          </cell>
          <cell r="M445">
            <v>42297</v>
          </cell>
          <cell r="N445">
            <v>42298</v>
          </cell>
          <cell r="O445" t="str">
            <v>Requires Improvement S5 Reinspection Visit 1</v>
          </cell>
          <cell r="P445" t="str">
            <v>Schools - S5</v>
          </cell>
          <cell r="Q445" t="str">
            <v>NULL</v>
          </cell>
          <cell r="R445">
            <v>2</v>
          </cell>
          <cell r="S445" t="str">
            <v>NULL</v>
          </cell>
          <cell r="T445">
            <v>2</v>
          </cell>
          <cell r="U445">
            <v>2</v>
          </cell>
          <cell r="V445">
            <v>1</v>
          </cell>
          <cell r="W445">
            <v>2</v>
          </cell>
          <cell r="X445" t="str">
            <v>Yes</v>
          </cell>
          <cell r="Y445">
            <v>2</v>
          </cell>
          <cell r="Z445" t="str">
            <v>NULL</v>
          </cell>
          <cell r="AB445">
            <v>32</v>
          </cell>
          <cell r="AD445">
            <v>3</v>
          </cell>
          <cell r="AE445" t="str">
            <v>NULL</v>
          </cell>
          <cell r="AF445">
            <v>3</v>
          </cell>
          <cell r="AG445">
            <v>3</v>
          </cell>
          <cell r="AH445" t="str">
            <v>NULL</v>
          </cell>
          <cell r="AI445">
            <v>2</v>
          </cell>
          <cell r="AJ445" t="str">
            <v>NULL</v>
          </cell>
          <cell r="AK445" t="str">
            <v>NULL</v>
          </cell>
          <cell r="AL445" t="str">
            <v>NULL</v>
          </cell>
        </row>
        <row r="446">
          <cell r="A446">
            <v>115254</v>
          </cell>
          <cell r="B446">
            <v>8815214</v>
          </cell>
          <cell r="C446" t="str">
            <v>Takeley Primary School</v>
          </cell>
          <cell r="D446" t="str">
            <v>East of England</v>
          </cell>
          <cell r="E446" t="str">
            <v>East of England</v>
          </cell>
          <cell r="F446" t="str">
            <v>Essex</v>
          </cell>
          <cell r="G446" t="str">
            <v>Saffron Walden</v>
          </cell>
          <cell r="H446" t="str">
            <v>CM6 1YE</v>
          </cell>
          <cell r="I446" t="str">
            <v>Foundation School</v>
          </cell>
          <cell r="J446" t="str">
            <v>Primary</v>
          </cell>
          <cell r="K446" t="str">
            <v>Does not have a sixth form</v>
          </cell>
          <cell r="L446">
            <v>10005306</v>
          </cell>
          <cell r="M446">
            <v>42347</v>
          </cell>
          <cell r="N446">
            <v>42348</v>
          </cell>
          <cell r="O446" t="str">
            <v>Schools into Special Measures Visit 4</v>
          </cell>
          <cell r="P446" t="str">
            <v>Schools - S5</v>
          </cell>
          <cell r="Q446" t="str">
            <v>NULL</v>
          </cell>
          <cell r="R446">
            <v>2</v>
          </cell>
          <cell r="S446" t="str">
            <v>NULL</v>
          </cell>
          <cell r="T446">
            <v>2</v>
          </cell>
          <cell r="U446">
            <v>2</v>
          </cell>
          <cell r="V446">
            <v>2</v>
          </cell>
          <cell r="W446">
            <v>2</v>
          </cell>
          <cell r="X446" t="str">
            <v>Yes</v>
          </cell>
          <cell r="Y446">
            <v>2</v>
          </cell>
          <cell r="Z446" t="str">
            <v>NULL</v>
          </cell>
          <cell r="AB446">
            <v>338</v>
          </cell>
          <cell r="AD446">
            <v>4</v>
          </cell>
          <cell r="AE446" t="str">
            <v>NULL</v>
          </cell>
          <cell r="AF446">
            <v>4</v>
          </cell>
          <cell r="AG446">
            <v>4</v>
          </cell>
          <cell r="AH446" t="str">
            <v>NULL</v>
          </cell>
          <cell r="AI446">
            <v>4</v>
          </cell>
          <cell r="AJ446" t="str">
            <v>NULL</v>
          </cell>
          <cell r="AK446" t="str">
            <v>NULL</v>
          </cell>
          <cell r="AL446" t="str">
            <v>NULL</v>
          </cell>
        </row>
        <row r="447">
          <cell r="A447">
            <v>115257</v>
          </cell>
          <cell r="B447">
            <v>8815217</v>
          </cell>
          <cell r="C447" t="str">
            <v>St Osyth Church of England Primary School</v>
          </cell>
          <cell r="D447" t="str">
            <v>East of England</v>
          </cell>
          <cell r="E447" t="str">
            <v>East of England</v>
          </cell>
          <cell r="F447" t="str">
            <v>Essex</v>
          </cell>
          <cell r="G447" t="str">
            <v>Clacton</v>
          </cell>
          <cell r="H447" t="str">
            <v>CO16 8PN</v>
          </cell>
          <cell r="I447" t="str">
            <v>Foundation School</v>
          </cell>
          <cell r="J447" t="str">
            <v>Primary</v>
          </cell>
          <cell r="K447" t="str">
            <v>Does not have a sixth form</v>
          </cell>
          <cell r="L447">
            <v>10005315</v>
          </cell>
          <cell r="M447">
            <v>42318</v>
          </cell>
          <cell r="N447">
            <v>42319</v>
          </cell>
          <cell r="O447" t="str">
            <v>Schools into Special Measures Visit 2</v>
          </cell>
          <cell r="P447" t="str">
            <v>Schools - S8</v>
          </cell>
          <cell r="Q447" t="str">
            <v>NULL</v>
          </cell>
          <cell r="R447" t="str">
            <v>NULL</v>
          </cell>
          <cell r="S447" t="str">
            <v>NULL</v>
          </cell>
          <cell r="T447" t="str">
            <v>NULL</v>
          </cell>
          <cell r="U447" t="str">
            <v>NULL</v>
          </cell>
          <cell r="V447" t="str">
            <v>NULL</v>
          </cell>
          <cell r="W447" t="str">
            <v>NULL</v>
          </cell>
          <cell r="X447" t="str">
            <v>NULL</v>
          </cell>
          <cell r="Y447" t="str">
            <v>NULL</v>
          </cell>
          <cell r="Z447" t="str">
            <v>NULL</v>
          </cell>
          <cell r="AB447">
            <v>300</v>
          </cell>
          <cell r="AD447">
            <v>4</v>
          </cell>
          <cell r="AE447" t="str">
            <v>NULL</v>
          </cell>
          <cell r="AF447">
            <v>4</v>
          </cell>
          <cell r="AG447">
            <v>4</v>
          </cell>
          <cell r="AH447" t="str">
            <v>NULL</v>
          </cell>
          <cell r="AI447">
            <v>4</v>
          </cell>
          <cell r="AJ447" t="str">
            <v>NULL</v>
          </cell>
          <cell r="AK447">
            <v>3</v>
          </cell>
          <cell r="AL447">
            <v>9</v>
          </cell>
        </row>
        <row r="448">
          <cell r="A448">
            <v>115264</v>
          </cell>
          <cell r="B448">
            <v>8815224</v>
          </cell>
          <cell r="C448" t="str">
            <v>St Katherine's Church of England Primary School</v>
          </cell>
          <cell r="D448" t="str">
            <v>East of England</v>
          </cell>
          <cell r="E448" t="str">
            <v>East of England</v>
          </cell>
          <cell r="F448" t="str">
            <v>Essex</v>
          </cell>
          <cell r="G448" t="str">
            <v>Castle Point</v>
          </cell>
          <cell r="H448" t="str">
            <v>SS8 9QA</v>
          </cell>
          <cell r="I448" t="str">
            <v>Foundation School</v>
          </cell>
          <cell r="J448" t="str">
            <v>Primary</v>
          </cell>
          <cell r="K448" t="str">
            <v>Does not have a sixth form</v>
          </cell>
          <cell r="L448">
            <v>10002734</v>
          </cell>
          <cell r="M448">
            <v>42327</v>
          </cell>
          <cell r="N448">
            <v>42327</v>
          </cell>
          <cell r="O448" t="str">
            <v>Maintained Academy and School Short inspection</v>
          </cell>
          <cell r="P448" t="str">
            <v>Schools - Short inspection</v>
          </cell>
          <cell r="Q448" t="str">
            <v>NULL</v>
          </cell>
          <cell r="R448" t="str">
            <v>NULL</v>
          </cell>
          <cell r="S448" t="str">
            <v>NULL</v>
          </cell>
          <cell r="T448" t="str">
            <v>NULL</v>
          </cell>
          <cell r="U448" t="str">
            <v>NULL</v>
          </cell>
          <cell r="V448" t="str">
            <v>NULL</v>
          </cell>
          <cell r="W448" t="str">
            <v>NULL</v>
          </cell>
          <cell r="X448" t="str">
            <v>Yes</v>
          </cell>
          <cell r="Y448" t="str">
            <v>NULL</v>
          </cell>
          <cell r="Z448" t="str">
            <v>NULL</v>
          </cell>
          <cell r="AB448">
            <v>241</v>
          </cell>
          <cell r="AD448">
            <v>2</v>
          </cell>
          <cell r="AE448" t="str">
            <v>NULL</v>
          </cell>
          <cell r="AF448">
            <v>2</v>
          </cell>
          <cell r="AG448">
            <v>2</v>
          </cell>
          <cell r="AH448" t="str">
            <v>NULL</v>
          </cell>
          <cell r="AI448">
            <v>2</v>
          </cell>
          <cell r="AJ448" t="str">
            <v>NULL</v>
          </cell>
          <cell r="AK448">
            <v>2</v>
          </cell>
          <cell r="AL448">
            <v>9</v>
          </cell>
        </row>
        <row r="449">
          <cell r="A449">
            <v>115340</v>
          </cell>
          <cell r="B449">
            <v>8815424</v>
          </cell>
          <cell r="C449" t="str">
            <v>The Deanes School</v>
          </cell>
          <cell r="D449" t="str">
            <v>East of England</v>
          </cell>
          <cell r="E449" t="str">
            <v>East of England</v>
          </cell>
          <cell r="F449" t="str">
            <v>Essex</v>
          </cell>
          <cell r="G449" t="str">
            <v>Castle Point</v>
          </cell>
          <cell r="H449" t="str">
            <v>SS7 2TD</v>
          </cell>
          <cell r="I449" t="str">
            <v>Foundation School</v>
          </cell>
          <cell r="J449" t="str">
            <v>Secondary</v>
          </cell>
          <cell r="K449" t="str">
            <v>Does not have a sixth form</v>
          </cell>
          <cell r="L449">
            <v>10006578</v>
          </cell>
          <cell r="M449">
            <v>42290</v>
          </cell>
          <cell r="N449">
            <v>42290</v>
          </cell>
          <cell r="O449" t="str">
            <v>Requires Improvement monitoring Visit 1</v>
          </cell>
          <cell r="P449" t="str">
            <v>Schools - S8</v>
          </cell>
          <cell r="Q449" t="str">
            <v>NULL</v>
          </cell>
          <cell r="R449" t="str">
            <v>NULL</v>
          </cell>
          <cell r="S449" t="str">
            <v>NULL</v>
          </cell>
          <cell r="T449" t="str">
            <v>NULL</v>
          </cell>
          <cell r="U449" t="str">
            <v>NULL</v>
          </cell>
          <cell r="V449" t="str">
            <v>NULL</v>
          </cell>
          <cell r="W449" t="str">
            <v>NULL</v>
          </cell>
          <cell r="X449" t="str">
            <v>NULL</v>
          </cell>
          <cell r="Y449" t="str">
            <v>NULL</v>
          </cell>
          <cell r="Z449" t="str">
            <v>NULL</v>
          </cell>
          <cell r="AB449">
            <v>504</v>
          </cell>
          <cell r="AD449">
            <v>3</v>
          </cell>
          <cell r="AE449" t="str">
            <v>NULL</v>
          </cell>
          <cell r="AF449">
            <v>3</v>
          </cell>
          <cell r="AG449">
            <v>3</v>
          </cell>
          <cell r="AH449" t="str">
            <v>NULL</v>
          </cell>
          <cell r="AI449">
            <v>3</v>
          </cell>
          <cell r="AJ449" t="str">
            <v>NULL</v>
          </cell>
          <cell r="AK449">
            <v>9</v>
          </cell>
          <cell r="AL449">
            <v>9</v>
          </cell>
        </row>
        <row r="450">
          <cell r="A450">
            <v>115449</v>
          </cell>
          <cell r="B450">
            <v>8817021</v>
          </cell>
          <cell r="C450" t="str">
            <v>Ramsden Hall School</v>
          </cell>
          <cell r="D450" t="str">
            <v>East of England</v>
          </cell>
          <cell r="E450" t="str">
            <v>East of England</v>
          </cell>
          <cell r="F450" t="str">
            <v>Essex</v>
          </cell>
          <cell r="G450" t="str">
            <v>Maldon</v>
          </cell>
          <cell r="H450" t="str">
            <v>CM11 1HN</v>
          </cell>
          <cell r="I450" t="str">
            <v>Community Special School</v>
          </cell>
          <cell r="J450" t="str">
            <v>Not Applicable</v>
          </cell>
          <cell r="K450" t="str">
            <v>Does not have a sixth form</v>
          </cell>
          <cell r="L450">
            <v>10005251</v>
          </cell>
          <cell r="M450">
            <v>42297</v>
          </cell>
          <cell r="N450">
            <v>42298</v>
          </cell>
          <cell r="O450" t="str">
            <v>Schools into Special Measures Visit 5</v>
          </cell>
          <cell r="P450" t="str">
            <v>Schools - S8</v>
          </cell>
          <cell r="Q450" t="str">
            <v>NULL</v>
          </cell>
          <cell r="R450" t="str">
            <v>NULL</v>
          </cell>
          <cell r="S450" t="str">
            <v>NULL</v>
          </cell>
          <cell r="T450" t="str">
            <v>NULL</v>
          </cell>
          <cell r="U450" t="str">
            <v>NULL</v>
          </cell>
          <cell r="V450" t="str">
            <v>NULL</v>
          </cell>
          <cell r="W450" t="str">
            <v>NULL</v>
          </cell>
          <cell r="X450" t="str">
            <v>NULL</v>
          </cell>
          <cell r="Y450" t="str">
            <v>NULL</v>
          </cell>
          <cell r="Z450" t="str">
            <v>NULL</v>
          </cell>
          <cell r="AB450">
            <v>121</v>
          </cell>
          <cell r="AD450">
            <v>4</v>
          </cell>
          <cell r="AE450" t="str">
            <v>NULL</v>
          </cell>
          <cell r="AF450">
            <v>4</v>
          </cell>
          <cell r="AG450">
            <v>4</v>
          </cell>
          <cell r="AH450" t="str">
            <v>NULL</v>
          </cell>
          <cell r="AI450">
            <v>4</v>
          </cell>
          <cell r="AJ450" t="str">
            <v>NULL</v>
          </cell>
          <cell r="AK450" t="str">
            <v>NULL</v>
          </cell>
          <cell r="AL450" t="str">
            <v>NULL</v>
          </cell>
        </row>
        <row r="451">
          <cell r="A451">
            <v>115462</v>
          </cell>
          <cell r="B451">
            <v>8815951</v>
          </cell>
          <cell r="C451" t="str">
            <v>The Endeavour School</v>
          </cell>
          <cell r="D451" t="str">
            <v>East of England</v>
          </cell>
          <cell r="E451" t="str">
            <v>East of England</v>
          </cell>
          <cell r="F451" t="str">
            <v>Essex</v>
          </cell>
          <cell r="G451" t="str">
            <v>Brentwood and Ongar</v>
          </cell>
          <cell r="H451" t="str">
            <v>CM15 8BE</v>
          </cell>
          <cell r="I451" t="str">
            <v>Foundation Special School</v>
          </cell>
          <cell r="J451" t="str">
            <v>Not Applicable</v>
          </cell>
          <cell r="K451" t="str">
            <v>Not applicable</v>
          </cell>
          <cell r="L451">
            <v>10001380</v>
          </cell>
          <cell r="M451">
            <v>42353</v>
          </cell>
          <cell r="N451">
            <v>42353</v>
          </cell>
          <cell r="O451" t="str">
            <v>Maintained Academy and School Short inspection</v>
          </cell>
          <cell r="P451" t="str">
            <v>Schools - Short inspection</v>
          </cell>
          <cell r="Q451" t="str">
            <v>NULL</v>
          </cell>
          <cell r="R451" t="str">
            <v>NULL</v>
          </cell>
          <cell r="S451" t="str">
            <v>NULL</v>
          </cell>
          <cell r="T451" t="str">
            <v>NULL</v>
          </cell>
          <cell r="U451" t="str">
            <v>NULL</v>
          </cell>
          <cell r="V451" t="str">
            <v>NULL</v>
          </cell>
          <cell r="W451" t="str">
            <v>NULL</v>
          </cell>
          <cell r="X451" t="str">
            <v>Yes</v>
          </cell>
          <cell r="Y451" t="str">
            <v>NULL</v>
          </cell>
          <cell r="Z451" t="str">
            <v>NULL</v>
          </cell>
          <cell r="AB451">
            <v>121</v>
          </cell>
          <cell r="AD451">
            <v>2</v>
          </cell>
          <cell r="AE451" t="str">
            <v>NULL</v>
          </cell>
          <cell r="AF451">
            <v>2</v>
          </cell>
          <cell r="AG451">
            <v>2</v>
          </cell>
          <cell r="AH451" t="str">
            <v>NULL</v>
          </cell>
          <cell r="AI451">
            <v>2</v>
          </cell>
          <cell r="AJ451" t="str">
            <v>NULL</v>
          </cell>
          <cell r="AK451" t="str">
            <v>NULL</v>
          </cell>
          <cell r="AL451" t="str">
            <v>NULL</v>
          </cell>
        </row>
        <row r="452">
          <cell r="A452">
            <v>115471</v>
          </cell>
          <cell r="B452">
            <v>8817060</v>
          </cell>
          <cell r="C452" t="str">
            <v>Shorefields School</v>
          </cell>
          <cell r="D452" t="str">
            <v>East of England</v>
          </cell>
          <cell r="E452" t="str">
            <v>East of England</v>
          </cell>
          <cell r="F452" t="str">
            <v>Essex</v>
          </cell>
          <cell r="G452" t="str">
            <v>Clacton</v>
          </cell>
          <cell r="H452" t="str">
            <v>CO15 6HF</v>
          </cell>
          <cell r="I452" t="str">
            <v>Community Special School</v>
          </cell>
          <cell r="J452" t="str">
            <v>Not Applicable</v>
          </cell>
          <cell r="K452" t="str">
            <v>Has a sixth form</v>
          </cell>
          <cell r="L452">
            <v>10001557</v>
          </cell>
          <cell r="M452">
            <v>42297</v>
          </cell>
          <cell r="N452">
            <v>42297</v>
          </cell>
          <cell r="O452" t="str">
            <v>Maintained Academy and School Short inspection</v>
          </cell>
          <cell r="P452" t="str">
            <v>Schools - Short inspection</v>
          </cell>
          <cell r="Q452" t="str">
            <v>NULL</v>
          </cell>
          <cell r="R452" t="str">
            <v>NULL</v>
          </cell>
          <cell r="S452" t="str">
            <v>NULL</v>
          </cell>
          <cell r="T452" t="str">
            <v>NULL</v>
          </cell>
          <cell r="U452" t="str">
            <v>NULL</v>
          </cell>
          <cell r="V452" t="str">
            <v>NULL</v>
          </cell>
          <cell r="W452" t="str">
            <v>NULL</v>
          </cell>
          <cell r="X452" t="str">
            <v>Yes</v>
          </cell>
          <cell r="Y452" t="str">
            <v>NULL</v>
          </cell>
          <cell r="Z452" t="str">
            <v>NULL</v>
          </cell>
          <cell r="AB452">
            <v>129</v>
          </cell>
          <cell r="AD452">
            <v>1</v>
          </cell>
          <cell r="AE452" t="str">
            <v>NULL</v>
          </cell>
          <cell r="AF452">
            <v>1</v>
          </cell>
          <cell r="AG452">
            <v>1</v>
          </cell>
          <cell r="AH452" t="str">
            <v>NULL</v>
          </cell>
          <cell r="AI452">
            <v>1</v>
          </cell>
          <cell r="AJ452" t="str">
            <v>NULL</v>
          </cell>
          <cell r="AK452" t="str">
            <v>NULL</v>
          </cell>
          <cell r="AL452" t="str">
            <v>NULL</v>
          </cell>
        </row>
        <row r="453">
          <cell r="A453">
            <v>115520</v>
          </cell>
          <cell r="B453">
            <v>9162065</v>
          </cell>
          <cell r="C453" t="str">
            <v>St White's Primary School</v>
          </cell>
          <cell r="D453" t="str">
            <v>South West</v>
          </cell>
          <cell r="E453" t="str">
            <v>South West</v>
          </cell>
          <cell r="F453" t="str">
            <v>Gloucestershire</v>
          </cell>
          <cell r="G453" t="str">
            <v>Forest of Dean</v>
          </cell>
          <cell r="H453" t="str">
            <v>GL14 3DH</v>
          </cell>
          <cell r="I453" t="str">
            <v>Community School</v>
          </cell>
          <cell r="J453" t="str">
            <v>Primary</v>
          </cell>
          <cell r="K453" t="str">
            <v>Does not have a sixth form</v>
          </cell>
          <cell r="L453">
            <v>10004230</v>
          </cell>
          <cell r="M453">
            <v>42311</v>
          </cell>
          <cell r="N453">
            <v>42312</v>
          </cell>
          <cell r="O453" t="str">
            <v>Schools into Special Measures Visit 5</v>
          </cell>
          <cell r="P453" t="str">
            <v>Schools - S5</v>
          </cell>
          <cell r="Q453" t="str">
            <v>NULL</v>
          </cell>
          <cell r="R453">
            <v>2</v>
          </cell>
          <cell r="S453" t="str">
            <v>NULL</v>
          </cell>
          <cell r="T453">
            <v>2</v>
          </cell>
          <cell r="U453">
            <v>2</v>
          </cell>
          <cell r="V453">
            <v>2</v>
          </cell>
          <cell r="W453">
            <v>2</v>
          </cell>
          <cell r="X453" t="str">
            <v>Yes</v>
          </cell>
          <cell r="Y453" t="str">
            <v>NULL</v>
          </cell>
          <cell r="Z453" t="str">
            <v>NULL</v>
          </cell>
          <cell r="AB453">
            <v>278</v>
          </cell>
          <cell r="AD453">
            <v>4</v>
          </cell>
          <cell r="AE453" t="str">
            <v>NULL</v>
          </cell>
          <cell r="AF453">
            <v>4</v>
          </cell>
          <cell r="AG453">
            <v>4</v>
          </cell>
          <cell r="AH453" t="str">
            <v>NULL</v>
          </cell>
          <cell r="AI453">
            <v>4</v>
          </cell>
          <cell r="AJ453" t="str">
            <v>NULL</v>
          </cell>
          <cell r="AK453" t="str">
            <v>NULL</v>
          </cell>
          <cell r="AL453" t="str">
            <v>NULL</v>
          </cell>
        </row>
        <row r="454">
          <cell r="A454">
            <v>115544</v>
          </cell>
          <cell r="B454">
            <v>9162098</v>
          </cell>
          <cell r="C454" t="str">
            <v>Thrupp School</v>
          </cell>
          <cell r="D454" t="str">
            <v>South West</v>
          </cell>
          <cell r="E454" t="str">
            <v>South West</v>
          </cell>
          <cell r="F454" t="str">
            <v>Gloucestershire</v>
          </cell>
          <cell r="G454" t="str">
            <v>Stroud</v>
          </cell>
          <cell r="H454" t="str">
            <v>GL5 2EN</v>
          </cell>
          <cell r="I454" t="str">
            <v>Community School</v>
          </cell>
          <cell r="J454" t="str">
            <v>Primary</v>
          </cell>
          <cell r="K454" t="str">
            <v>Does not have a sixth form</v>
          </cell>
          <cell r="L454">
            <v>10001312</v>
          </cell>
          <cell r="M454">
            <v>42276</v>
          </cell>
          <cell r="N454">
            <v>42276</v>
          </cell>
          <cell r="O454" t="str">
            <v>Maintained Academy and School Short inspection</v>
          </cell>
          <cell r="P454" t="str">
            <v>Schools - Short inspection</v>
          </cell>
          <cell r="Q454" t="str">
            <v>NULL</v>
          </cell>
          <cell r="R454" t="str">
            <v>NULL</v>
          </cell>
          <cell r="S454" t="str">
            <v>NULL</v>
          </cell>
          <cell r="T454" t="str">
            <v>NULL</v>
          </cell>
          <cell r="U454" t="str">
            <v>NULL</v>
          </cell>
          <cell r="V454" t="str">
            <v>NULL</v>
          </cell>
          <cell r="W454" t="str">
            <v>NULL</v>
          </cell>
          <cell r="X454" t="str">
            <v>Yes</v>
          </cell>
          <cell r="Y454" t="str">
            <v>NULL</v>
          </cell>
          <cell r="Z454" t="str">
            <v>NULL</v>
          </cell>
          <cell r="AB454">
            <v>129</v>
          </cell>
          <cell r="AD454">
            <v>2</v>
          </cell>
          <cell r="AE454" t="str">
            <v>NULL</v>
          </cell>
          <cell r="AF454">
            <v>2</v>
          </cell>
          <cell r="AG454">
            <v>2</v>
          </cell>
          <cell r="AH454" t="str">
            <v>NULL</v>
          </cell>
          <cell r="AI454">
            <v>2</v>
          </cell>
          <cell r="AJ454" t="str">
            <v>NULL</v>
          </cell>
          <cell r="AK454">
            <v>2</v>
          </cell>
          <cell r="AL454">
            <v>9</v>
          </cell>
        </row>
        <row r="455">
          <cell r="A455">
            <v>115548</v>
          </cell>
          <cell r="B455">
            <v>9162102</v>
          </cell>
          <cell r="C455" t="str">
            <v>Walmore Hill Primary School</v>
          </cell>
          <cell r="D455" t="str">
            <v>South West</v>
          </cell>
          <cell r="E455" t="str">
            <v>South West</v>
          </cell>
          <cell r="F455" t="str">
            <v>Gloucestershire</v>
          </cell>
          <cell r="G455" t="str">
            <v>Forest of Dean</v>
          </cell>
          <cell r="H455" t="str">
            <v>GL2 8LA</v>
          </cell>
          <cell r="I455" t="str">
            <v>Community School</v>
          </cell>
          <cell r="J455" t="str">
            <v>Primary</v>
          </cell>
          <cell r="K455" t="str">
            <v>Does not have a sixth form</v>
          </cell>
          <cell r="L455">
            <v>10004059</v>
          </cell>
          <cell r="M455">
            <v>42319</v>
          </cell>
          <cell r="N455">
            <v>42320</v>
          </cell>
          <cell r="O455" t="str">
            <v>Schools into Special Measures Visit 5</v>
          </cell>
          <cell r="P455" t="str">
            <v>Schools - S5</v>
          </cell>
          <cell r="Q455" t="str">
            <v>NULL</v>
          </cell>
          <cell r="R455">
            <v>3</v>
          </cell>
          <cell r="S455" t="str">
            <v>NULL</v>
          </cell>
          <cell r="T455">
            <v>3</v>
          </cell>
          <cell r="U455">
            <v>2</v>
          </cell>
          <cell r="V455">
            <v>2</v>
          </cell>
          <cell r="W455">
            <v>2</v>
          </cell>
          <cell r="X455" t="str">
            <v>Yes</v>
          </cell>
          <cell r="Y455">
            <v>3</v>
          </cell>
          <cell r="Z455" t="str">
            <v>NULL</v>
          </cell>
          <cell r="AB455">
            <v>37</v>
          </cell>
          <cell r="AD455">
            <v>4</v>
          </cell>
          <cell r="AE455" t="str">
            <v>NULL</v>
          </cell>
          <cell r="AF455">
            <v>4</v>
          </cell>
          <cell r="AG455">
            <v>4</v>
          </cell>
          <cell r="AH455" t="str">
            <v>NULL</v>
          </cell>
          <cell r="AI455">
            <v>4</v>
          </cell>
          <cell r="AJ455" t="str">
            <v>NULL</v>
          </cell>
          <cell r="AK455" t="str">
            <v>NULL</v>
          </cell>
          <cell r="AL455" t="str">
            <v>NULL</v>
          </cell>
        </row>
        <row r="456">
          <cell r="A456">
            <v>115619</v>
          </cell>
          <cell r="B456">
            <v>9163030</v>
          </cell>
          <cell r="C456" t="str">
            <v>Deerhurst and Apperley Church of England Primary School</v>
          </cell>
          <cell r="D456" t="str">
            <v>South West</v>
          </cell>
          <cell r="E456" t="str">
            <v>South West</v>
          </cell>
          <cell r="F456" t="str">
            <v>Gloucestershire</v>
          </cell>
          <cell r="G456" t="str">
            <v>Tewkesbury</v>
          </cell>
          <cell r="H456" t="str">
            <v>GL19 4DQ</v>
          </cell>
          <cell r="I456" t="str">
            <v>Voluntary Controlled School</v>
          </cell>
          <cell r="J456" t="str">
            <v>Primary</v>
          </cell>
          <cell r="K456" t="str">
            <v>Does not have a sixth form</v>
          </cell>
          <cell r="L456">
            <v>10003914</v>
          </cell>
          <cell r="M456">
            <v>42332</v>
          </cell>
          <cell r="N456">
            <v>42333</v>
          </cell>
          <cell r="O456" t="str">
            <v>Maintained Academy and School Short inspection</v>
          </cell>
          <cell r="P456" t="str">
            <v>Schools - S5</v>
          </cell>
          <cell r="Q456" t="str">
            <v>NULL</v>
          </cell>
          <cell r="R456">
            <v>3</v>
          </cell>
          <cell r="S456" t="str">
            <v>NULL</v>
          </cell>
          <cell r="T456">
            <v>3</v>
          </cell>
          <cell r="U456">
            <v>3</v>
          </cell>
          <cell r="V456">
            <v>2</v>
          </cell>
          <cell r="W456">
            <v>3</v>
          </cell>
          <cell r="X456" t="str">
            <v>Yes</v>
          </cell>
          <cell r="Y456">
            <v>3</v>
          </cell>
          <cell r="Z456" t="str">
            <v>NULL</v>
          </cell>
          <cell r="AB456">
            <v>82</v>
          </cell>
          <cell r="AD456">
            <v>2</v>
          </cell>
          <cell r="AE456" t="str">
            <v>NULL</v>
          </cell>
          <cell r="AF456">
            <v>2</v>
          </cell>
          <cell r="AG456">
            <v>2</v>
          </cell>
          <cell r="AH456" t="str">
            <v>NULL</v>
          </cell>
          <cell r="AI456">
            <v>2</v>
          </cell>
          <cell r="AJ456" t="str">
            <v>NULL</v>
          </cell>
          <cell r="AK456">
            <v>2</v>
          </cell>
          <cell r="AL456">
            <v>9</v>
          </cell>
        </row>
        <row r="457">
          <cell r="A457">
            <v>115685</v>
          </cell>
          <cell r="B457">
            <v>9163327</v>
          </cell>
          <cell r="C457" t="str">
            <v>Horsley Church of England Primary School</v>
          </cell>
          <cell r="D457" t="str">
            <v>South West</v>
          </cell>
          <cell r="E457" t="str">
            <v>South West</v>
          </cell>
          <cell r="F457" t="str">
            <v>Gloucestershire</v>
          </cell>
          <cell r="G457" t="str">
            <v>Stroud</v>
          </cell>
          <cell r="H457" t="str">
            <v>GL6 0PU</v>
          </cell>
          <cell r="I457" t="str">
            <v>Voluntary Aided School</v>
          </cell>
          <cell r="J457" t="str">
            <v>Primary</v>
          </cell>
          <cell r="K457" t="str">
            <v>Does not have a sixth form</v>
          </cell>
          <cell r="L457">
            <v>10000635</v>
          </cell>
          <cell r="M457">
            <v>42297</v>
          </cell>
          <cell r="N457">
            <v>42298</v>
          </cell>
          <cell r="O457" t="str">
            <v>Maintained Academy and School Short inspection</v>
          </cell>
          <cell r="P457" t="str">
            <v>Schools - S5</v>
          </cell>
          <cell r="Q457" t="str">
            <v>NULL</v>
          </cell>
          <cell r="R457">
            <v>2</v>
          </cell>
          <cell r="S457" t="str">
            <v>NULL</v>
          </cell>
          <cell r="T457">
            <v>2</v>
          </cell>
          <cell r="U457">
            <v>2</v>
          </cell>
          <cell r="V457">
            <v>2</v>
          </cell>
          <cell r="W457">
            <v>2</v>
          </cell>
          <cell r="X457" t="str">
            <v>Yes</v>
          </cell>
          <cell r="Y457">
            <v>3</v>
          </cell>
          <cell r="Z457" t="str">
            <v>NULL</v>
          </cell>
          <cell r="AB457">
            <v>101</v>
          </cell>
          <cell r="AD457">
            <v>2</v>
          </cell>
          <cell r="AE457" t="str">
            <v>NULL</v>
          </cell>
          <cell r="AF457">
            <v>2</v>
          </cell>
          <cell r="AG457">
            <v>2</v>
          </cell>
          <cell r="AH457" t="str">
            <v>NULL</v>
          </cell>
          <cell r="AI457">
            <v>2</v>
          </cell>
          <cell r="AJ457" t="str">
            <v>NULL</v>
          </cell>
          <cell r="AK457">
            <v>9</v>
          </cell>
          <cell r="AL457" t="str">
            <v>NULL</v>
          </cell>
        </row>
        <row r="458">
          <cell r="A458">
            <v>115749</v>
          </cell>
          <cell r="B458">
            <v>9165219</v>
          </cell>
          <cell r="C458" t="str">
            <v>Heron Primary School</v>
          </cell>
          <cell r="D458" t="str">
            <v>South West</v>
          </cell>
          <cell r="E458" t="str">
            <v>South West</v>
          </cell>
          <cell r="F458" t="str">
            <v>Gloucestershire</v>
          </cell>
          <cell r="G458" t="str">
            <v>Gloucester</v>
          </cell>
          <cell r="H458" t="str">
            <v>GL4 4BN</v>
          </cell>
          <cell r="I458" t="str">
            <v>Foundation School</v>
          </cell>
          <cell r="J458" t="str">
            <v>Primary</v>
          </cell>
          <cell r="K458" t="str">
            <v>Does not have a sixth form</v>
          </cell>
          <cell r="L458">
            <v>10001502</v>
          </cell>
          <cell r="M458">
            <v>42278</v>
          </cell>
          <cell r="N458">
            <v>42278</v>
          </cell>
          <cell r="O458" t="str">
            <v>Maintained Academy and School Short inspection</v>
          </cell>
          <cell r="P458" t="str">
            <v>Schools - Short inspection</v>
          </cell>
          <cell r="Q458" t="str">
            <v>NULL</v>
          </cell>
          <cell r="R458" t="str">
            <v>NULL</v>
          </cell>
          <cell r="S458" t="str">
            <v>NULL</v>
          </cell>
          <cell r="T458" t="str">
            <v>NULL</v>
          </cell>
          <cell r="U458" t="str">
            <v>NULL</v>
          </cell>
          <cell r="V458" t="str">
            <v>NULL</v>
          </cell>
          <cell r="W458" t="str">
            <v>NULL</v>
          </cell>
          <cell r="X458" t="str">
            <v>Yes</v>
          </cell>
          <cell r="Y458" t="str">
            <v>NULL</v>
          </cell>
          <cell r="Z458" t="str">
            <v>NULL</v>
          </cell>
          <cell r="AB458">
            <v>422</v>
          </cell>
          <cell r="AD458">
            <v>2</v>
          </cell>
          <cell r="AE458" t="str">
            <v>NULL</v>
          </cell>
          <cell r="AF458">
            <v>2</v>
          </cell>
          <cell r="AG458">
            <v>2</v>
          </cell>
          <cell r="AH458" t="str">
            <v>NULL</v>
          </cell>
          <cell r="AI458">
            <v>2</v>
          </cell>
          <cell r="AJ458" t="str">
            <v>NULL</v>
          </cell>
          <cell r="AK458">
            <v>8</v>
          </cell>
          <cell r="AL458" t="str">
            <v>NULL</v>
          </cell>
        </row>
        <row r="459">
          <cell r="A459">
            <v>115772</v>
          </cell>
          <cell r="B459">
            <v>9165421</v>
          </cell>
          <cell r="C459" t="str">
            <v>Pittville School</v>
          </cell>
          <cell r="D459" t="str">
            <v>South West</v>
          </cell>
          <cell r="E459" t="str">
            <v>South West</v>
          </cell>
          <cell r="F459" t="str">
            <v>Gloucestershire</v>
          </cell>
          <cell r="G459" t="str">
            <v>Cheltenham</v>
          </cell>
          <cell r="H459" t="str">
            <v>GL52 3JD</v>
          </cell>
          <cell r="I459" t="str">
            <v>Foundation School</v>
          </cell>
          <cell r="J459" t="str">
            <v>Secondary</v>
          </cell>
          <cell r="K459" t="str">
            <v>Does not have a sixth form</v>
          </cell>
          <cell r="L459">
            <v>10002408</v>
          </cell>
          <cell r="M459">
            <v>42333</v>
          </cell>
          <cell r="N459">
            <v>42334</v>
          </cell>
          <cell r="O459" t="str">
            <v>Requires Improvement S5 Reinspection Visit 1</v>
          </cell>
          <cell r="P459" t="str">
            <v>Schools - S5</v>
          </cell>
          <cell r="Q459" t="str">
            <v>NULL</v>
          </cell>
          <cell r="R459">
            <v>2</v>
          </cell>
          <cell r="S459" t="str">
            <v>NULL</v>
          </cell>
          <cell r="T459">
            <v>2</v>
          </cell>
          <cell r="U459">
            <v>2</v>
          </cell>
          <cell r="V459">
            <v>2</v>
          </cell>
          <cell r="W459">
            <v>2</v>
          </cell>
          <cell r="X459" t="str">
            <v>Yes</v>
          </cell>
          <cell r="Y459" t="str">
            <v>NULL</v>
          </cell>
          <cell r="Z459" t="str">
            <v>NULL</v>
          </cell>
          <cell r="AB459">
            <v>559</v>
          </cell>
          <cell r="AD459">
            <v>3</v>
          </cell>
          <cell r="AE459" t="str">
            <v>NULL</v>
          </cell>
          <cell r="AF459">
            <v>3</v>
          </cell>
          <cell r="AG459">
            <v>3</v>
          </cell>
          <cell r="AH459" t="str">
            <v>NULL</v>
          </cell>
          <cell r="AI459">
            <v>3</v>
          </cell>
          <cell r="AJ459" t="str">
            <v>NULL</v>
          </cell>
          <cell r="AK459" t="str">
            <v>NULL</v>
          </cell>
          <cell r="AL459" t="str">
            <v>NULL</v>
          </cell>
        </row>
        <row r="460">
          <cell r="A460">
            <v>115774</v>
          </cell>
          <cell r="B460">
            <v>9165423</v>
          </cell>
          <cell r="C460" t="str">
            <v>Lakers School</v>
          </cell>
          <cell r="D460" t="str">
            <v>South West</v>
          </cell>
          <cell r="E460" t="str">
            <v>South West</v>
          </cell>
          <cell r="F460" t="str">
            <v>Gloucestershire</v>
          </cell>
          <cell r="G460" t="str">
            <v>Forest of Dean</v>
          </cell>
          <cell r="H460" t="str">
            <v>GL16 7QW</v>
          </cell>
          <cell r="I460" t="str">
            <v>Foundation School</v>
          </cell>
          <cell r="J460" t="str">
            <v>Secondary</v>
          </cell>
          <cell r="K460" t="str">
            <v>Does not have a sixth form</v>
          </cell>
          <cell r="L460">
            <v>10002433</v>
          </cell>
          <cell r="M460">
            <v>42346</v>
          </cell>
          <cell r="N460">
            <v>42347</v>
          </cell>
          <cell r="O460" t="str">
            <v>Requires Improvement S5 Reinspection Visit 1</v>
          </cell>
          <cell r="P460" t="str">
            <v>Schools - S5</v>
          </cell>
          <cell r="Q460" t="str">
            <v>NULL</v>
          </cell>
          <cell r="R460">
            <v>4</v>
          </cell>
          <cell r="S460" t="str">
            <v>SM</v>
          </cell>
          <cell r="T460">
            <v>4</v>
          </cell>
          <cell r="U460">
            <v>4</v>
          </cell>
          <cell r="V460">
            <v>4</v>
          </cell>
          <cell r="W460">
            <v>4</v>
          </cell>
          <cell r="X460" t="str">
            <v>Yes</v>
          </cell>
          <cell r="Y460" t="str">
            <v>NULL</v>
          </cell>
          <cell r="Z460" t="str">
            <v>NULL</v>
          </cell>
          <cell r="AB460">
            <v>622</v>
          </cell>
          <cell r="AD460">
            <v>3</v>
          </cell>
          <cell r="AE460" t="str">
            <v>NULL</v>
          </cell>
          <cell r="AF460">
            <v>3</v>
          </cell>
          <cell r="AG460">
            <v>3</v>
          </cell>
          <cell r="AH460" t="str">
            <v>NULL</v>
          </cell>
          <cell r="AI460">
            <v>3</v>
          </cell>
          <cell r="AJ460" t="str">
            <v>NULL</v>
          </cell>
          <cell r="AK460" t="str">
            <v>NULL</v>
          </cell>
          <cell r="AL460" t="str">
            <v>NULL</v>
          </cell>
        </row>
        <row r="461">
          <cell r="A461">
            <v>115898</v>
          </cell>
          <cell r="B461">
            <v>8502086</v>
          </cell>
          <cell r="C461" t="str">
            <v>Greatham Primary School</v>
          </cell>
          <cell r="D461" t="str">
            <v>South East</v>
          </cell>
          <cell r="E461" t="str">
            <v>South East</v>
          </cell>
          <cell r="F461" t="str">
            <v>Hampshire</v>
          </cell>
          <cell r="G461" t="str">
            <v>East Hampshire</v>
          </cell>
          <cell r="H461" t="str">
            <v>GU33 6HA</v>
          </cell>
          <cell r="I461" t="str">
            <v>Community School</v>
          </cell>
          <cell r="J461" t="str">
            <v>Primary</v>
          </cell>
          <cell r="K461" t="str">
            <v>Does not have a sixth form</v>
          </cell>
          <cell r="L461">
            <v>10002372</v>
          </cell>
          <cell r="M461">
            <v>42299</v>
          </cell>
          <cell r="N461">
            <v>42300</v>
          </cell>
          <cell r="O461" t="str">
            <v>Requires Improvement S5 Reinspection Visit 1</v>
          </cell>
          <cell r="P461" t="str">
            <v>Schools - S5</v>
          </cell>
          <cell r="Q461" t="str">
            <v>NULL</v>
          </cell>
          <cell r="R461">
            <v>3</v>
          </cell>
          <cell r="S461" t="str">
            <v>NULL</v>
          </cell>
          <cell r="T461">
            <v>3</v>
          </cell>
          <cell r="U461">
            <v>3</v>
          </cell>
          <cell r="V461">
            <v>3</v>
          </cell>
          <cell r="W461">
            <v>3</v>
          </cell>
          <cell r="X461" t="str">
            <v>Yes</v>
          </cell>
          <cell r="Y461">
            <v>3</v>
          </cell>
          <cell r="Z461" t="str">
            <v>NULL</v>
          </cell>
          <cell r="AB461">
            <v>191</v>
          </cell>
          <cell r="AD461">
            <v>3</v>
          </cell>
          <cell r="AE461" t="str">
            <v>NULL</v>
          </cell>
          <cell r="AF461">
            <v>3</v>
          </cell>
          <cell r="AG461">
            <v>3</v>
          </cell>
          <cell r="AH461" t="str">
            <v>NULL</v>
          </cell>
          <cell r="AI461">
            <v>3</v>
          </cell>
          <cell r="AJ461" t="str">
            <v>NULL</v>
          </cell>
          <cell r="AK461" t="str">
            <v>NULL</v>
          </cell>
          <cell r="AL461" t="str">
            <v>NULL</v>
          </cell>
        </row>
        <row r="462">
          <cell r="A462">
            <v>115957</v>
          </cell>
          <cell r="B462">
            <v>8502200</v>
          </cell>
          <cell r="C462" t="str">
            <v>Wallop Primary School</v>
          </cell>
          <cell r="D462" t="str">
            <v>South East</v>
          </cell>
          <cell r="E462" t="str">
            <v>South East</v>
          </cell>
          <cell r="F462" t="str">
            <v>Hampshire</v>
          </cell>
          <cell r="G462" t="str">
            <v>Romsey and Southampton North</v>
          </cell>
          <cell r="H462" t="str">
            <v>SO20 8EH</v>
          </cell>
          <cell r="I462" t="str">
            <v>Community School</v>
          </cell>
          <cell r="J462" t="str">
            <v>Primary</v>
          </cell>
          <cell r="K462" t="str">
            <v>Does not have a sixth form</v>
          </cell>
          <cell r="L462">
            <v>10005224</v>
          </cell>
          <cell r="M462">
            <v>42269</v>
          </cell>
          <cell r="N462">
            <v>42270</v>
          </cell>
          <cell r="O462" t="str">
            <v>Schools into Special Measures Visit 2</v>
          </cell>
          <cell r="P462" t="str">
            <v>Schools - S8</v>
          </cell>
          <cell r="Q462" t="str">
            <v>NULL</v>
          </cell>
          <cell r="R462" t="str">
            <v>NULL</v>
          </cell>
          <cell r="S462" t="str">
            <v>NULL</v>
          </cell>
          <cell r="T462" t="str">
            <v>NULL</v>
          </cell>
          <cell r="U462" t="str">
            <v>NULL</v>
          </cell>
          <cell r="V462" t="str">
            <v>NULL</v>
          </cell>
          <cell r="W462" t="str">
            <v>NULL</v>
          </cell>
          <cell r="X462" t="str">
            <v>NULL</v>
          </cell>
          <cell r="Y462" t="str">
            <v>NULL</v>
          </cell>
          <cell r="Z462" t="str">
            <v>NULL</v>
          </cell>
          <cell r="AB462">
            <v>149</v>
          </cell>
          <cell r="AD462">
            <v>4</v>
          </cell>
          <cell r="AE462" t="str">
            <v>NULL</v>
          </cell>
          <cell r="AF462">
            <v>4</v>
          </cell>
          <cell r="AG462">
            <v>4</v>
          </cell>
          <cell r="AH462" t="str">
            <v>NULL</v>
          </cell>
          <cell r="AI462">
            <v>4</v>
          </cell>
          <cell r="AJ462" t="str">
            <v>NULL</v>
          </cell>
          <cell r="AK462">
            <v>3</v>
          </cell>
          <cell r="AL462">
            <v>9</v>
          </cell>
        </row>
        <row r="463">
          <cell r="A463">
            <v>115963</v>
          </cell>
          <cell r="B463">
            <v>8502211</v>
          </cell>
          <cell r="C463" t="str">
            <v>Winnall Primary School</v>
          </cell>
          <cell r="D463" t="str">
            <v>South East</v>
          </cell>
          <cell r="E463" t="str">
            <v>South East</v>
          </cell>
          <cell r="F463" t="str">
            <v>Hampshire</v>
          </cell>
          <cell r="G463" t="str">
            <v>Winchester</v>
          </cell>
          <cell r="H463" t="str">
            <v>SO23 0NY</v>
          </cell>
          <cell r="I463" t="str">
            <v>Community School</v>
          </cell>
          <cell r="J463" t="str">
            <v>Primary</v>
          </cell>
          <cell r="K463" t="str">
            <v>Does not have a sixth form</v>
          </cell>
          <cell r="L463">
            <v>10002377</v>
          </cell>
          <cell r="M463">
            <v>42326</v>
          </cell>
          <cell r="N463">
            <v>42327</v>
          </cell>
          <cell r="O463" t="str">
            <v>Requires Improvement S5 Reinspection Visit 1</v>
          </cell>
          <cell r="P463" t="str">
            <v>Schools - S5</v>
          </cell>
          <cell r="Q463" t="str">
            <v>NULL</v>
          </cell>
          <cell r="R463">
            <v>2</v>
          </cell>
          <cell r="S463" t="str">
            <v>NULL</v>
          </cell>
          <cell r="T463">
            <v>2</v>
          </cell>
          <cell r="U463">
            <v>2</v>
          </cell>
          <cell r="V463">
            <v>2</v>
          </cell>
          <cell r="W463">
            <v>2</v>
          </cell>
          <cell r="X463" t="str">
            <v>Yes</v>
          </cell>
          <cell r="Y463">
            <v>2</v>
          </cell>
          <cell r="Z463" t="str">
            <v>NULL</v>
          </cell>
          <cell r="AB463">
            <v>171</v>
          </cell>
          <cell r="AD463">
            <v>3</v>
          </cell>
          <cell r="AE463" t="str">
            <v>NULL</v>
          </cell>
          <cell r="AF463">
            <v>3</v>
          </cell>
          <cell r="AG463">
            <v>3</v>
          </cell>
          <cell r="AH463" t="str">
            <v>NULL</v>
          </cell>
          <cell r="AI463">
            <v>3</v>
          </cell>
          <cell r="AJ463" t="str">
            <v>NULL</v>
          </cell>
          <cell r="AK463" t="str">
            <v>NULL</v>
          </cell>
          <cell r="AL463" t="str">
            <v>NULL</v>
          </cell>
        </row>
        <row r="464">
          <cell r="A464">
            <v>115969</v>
          </cell>
          <cell r="B464">
            <v>8502219</v>
          </cell>
          <cell r="C464" t="str">
            <v>Vigo Junior School</v>
          </cell>
          <cell r="D464" t="str">
            <v>South East</v>
          </cell>
          <cell r="E464" t="str">
            <v>South East</v>
          </cell>
          <cell r="F464" t="str">
            <v>Hampshire</v>
          </cell>
          <cell r="G464" t="str">
            <v>North West Hampshire</v>
          </cell>
          <cell r="H464" t="str">
            <v>SP10 1JZ</v>
          </cell>
          <cell r="I464" t="str">
            <v>Community School</v>
          </cell>
          <cell r="J464" t="str">
            <v>Primary</v>
          </cell>
          <cell r="K464" t="str">
            <v>Does not have a sixth form</v>
          </cell>
          <cell r="L464">
            <v>10003993</v>
          </cell>
          <cell r="M464">
            <v>42276</v>
          </cell>
          <cell r="N464">
            <v>42277</v>
          </cell>
          <cell r="O464" t="str">
            <v>Schools into Special Measures Visit 3</v>
          </cell>
          <cell r="P464" t="str">
            <v>Schools - S8</v>
          </cell>
          <cell r="Q464" t="str">
            <v>NULL</v>
          </cell>
          <cell r="R464" t="str">
            <v>NULL</v>
          </cell>
          <cell r="S464" t="str">
            <v>NULL</v>
          </cell>
          <cell r="T464" t="str">
            <v>NULL</v>
          </cell>
          <cell r="U464" t="str">
            <v>NULL</v>
          </cell>
          <cell r="V464" t="str">
            <v>NULL</v>
          </cell>
          <cell r="W464" t="str">
            <v>NULL</v>
          </cell>
          <cell r="X464" t="str">
            <v>NULL</v>
          </cell>
          <cell r="Y464" t="str">
            <v>NULL</v>
          </cell>
          <cell r="Z464" t="str">
            <v>NULL</v>
          </cell>
          <cell r="AB464">
            <v>234</v>
          </cell>
          <cell r="AD464">
            <v>4</v>
          </cell>
          <cell r="AE464" t="str">
            <v>NULL</v>
          </cell>
          <cell r="AF464">
            <v>4</v>
          </cell>
          <cell r="AG464">
            <v>4</v>
          </cell>
          <cell r="AH464" t="str">
            <v>NULL</v>
          </cell>
          <cell r="AI464">
            <v>4</v>
          </cell>
          <cell r="AJ464" t="str">
            <v>NULL</v>
          </cell>
          <cell r="AK464">
            <v>9</v>
          </cell>
          <cell r="AL464">
            <v>9</v>
          </cell>
        </row>
        <row r="465">
          <cell r="A465">
            <v>116001</v>
          </cell>
          <cell r="B465">
            <v>8502268</v>
          </cell>
          <cell r="C465" t="str">
            <v>Merton Junior School</v>
          </cell>
          <cell r="D465" t="str">
            <v>South East</v>
          </cell>
          <cell r="E465" t="str">
            <v>South East</v>
          </cell>
          <cell r="F465" t="str">
            <v>Hampshire</v>
          </cell>
          <cell r="G465" t="str">
            <v>Basingstoke</v>
          </cell>
          <cell r="H465" t="str">
            <v>RG24 9HB</v>
          </cell>
          <cell r="I465" t="str">
            <v>Community School</v>
          </cell>
          <cell r="J465" t="str">
            <v>Primary</v>
          </cell>
          <cell r="K465" t="str">
            <v>Does not have a sixth form</v>
          </cell>
          <cell r="L465">
            <v>10007311</v>
          </cell>
          <cell r="M465">
            <v>42297</v>
          </cell>
          <cell r="N465">
            <v>42297</v>
          </cell>
          <cell r="O465" t="str">
            <v>Requires Improvement monitoring Visit 1</v>
          </cell>
          <cell r="P465" t="str">
            <v>Schools - S8</v>
          </cell>
          <cell r="Q465" t="str">
            <v>NULL</v>
          </cell>
          <cell r="R465" t="str">
            <v>NULL</v>
          </cell>
          <cell r="S465" t="str">
            <v>NULL</v>
          </cell>
          <cell r="T465" t="str">
            <v>NULL</v>
          </cell>
          <cell r="U465" t="str">
            <v>NULL</v>
          </cell>
          <cell r="V465" t="str">
            <v>NULL</v>
          </cell>
          <cell r="W465" t="str">
            <v>NULL</v>
          </cell>
          <cell r="X465" t="str">
            <v>NULL</v>
          </cell>
          <cell r="Y465" t="str">
            <v>NULL</v>
          </cell>
          <cell r="Z465" t="str">
            <v>NULL</v>
          </cell>
          <cell r="AB465">
            <v>197</v>
          </cell>
          <cell r="AD465">
            <v>3</v>
          </cell>
          <cell r="AE465" t="str">
            <v>NULL</v>
          </cell>
          <cell r="AF465">
            <v>3</v>
          </cell>
          <cell r="AG465">
            <v>3</v>
          </cell>
          <cell r="AH465" t="str">
            <v>NULL</v>
          </cell>
          <cell r="AI465">
            <v>3</v>
          </cell>
          <cell r="AJ465" t="str">
            <v>NULL</v>
          </cell>
          <cell r="AK465">
            <v>9</v>
          </cell>
          <cell r="AL465">
            <v>9</v>
          </cell>
        </row>
        <row r="466">
          <cell r="A466">
            <v>116025</v>
          </cell>
          <cell r="B466">
            <v>8502300</v>
          </cell>
          <cell r="C466" t="str">
            <v>The Butts Primary School</v>
          </cell>
          <cell r="D466" t="str">
            <v>South East</v>
          </cell>
          <cell r="E466" t="str">
            <v>South East</v>
          </cell>
          <cell r="F466" t="str">
            <v>Hampshire</v>
          </cell>
          <cell r="G466" t="str">
            <v>East Hampshire</v>
          </cell>
          <cell r="H466" t="str">
            <v>GU34 1PW</v>
          </cell>
          <cell r="I466" t="str">
            <v>Community School</v>
          </cell>
          <cell r="J466" t="str">
            <v>Primary</v>
          </cell>
          <cell r="K466" t="str">
            <v>Does not have a sixth form</v>
          </cell>
          <cell r="L466">
            <v>10001381</v>
          </cell>
          <cell r="M466">
            <v>42348</v>
          </cell>
          <cell r="N466">
            <v>42348</v>
          </cell>
          <cell r="O466" t="str">
            <v>Maintained Academy and School Short inspection</v>
          </cell>
          <cell r="P466" t="str">
            <v>Schools - Short inspection</v>
          </cell>
          <cell r="Q466" t="str">
            <v>NULL</v>
          </cell>
          <cell r="R466" t="str">
            <v>NULL</v>
          </cell>
          <cell r="S466" t="str">
            <v>NULL</v>
          </cell>
          <cell r="T466" t="str">
            <v>NULL</v>
          </cell>
          <cell r="U466" t="str">
            <v>NULL</v>
          </cell>
          <cell r="V466" t="str">
            <v>NULL</v>
          </cell>
          <cell r="W466" t="str">
            <v>NULL</v>
          </cell>
          <cell r="X466" t="str">
            <v>Yes</v>
          </cell>
          <cell r="Y466" t="str">
            <v>NULL</v>
          </cell>
          <cell r="Z466" t="str">
            <v>NULL</v>
          </cell>
          <cell r="AB466">
            <v>234</v>
          </cell>
          <cell r="AD466">
            <v>2</v>
          </cell>
          <cell r="AE466" t="str">
            <v>NULL</v>
          </cell>
          <cell r="AF466">
            <v>2</v>
          </cell>
          <cell r="AG466">
            <v>2</v>
          </cell>
          <cell r="AH466" t="str">
            <v>NULL</v>
          </cell>
          <cell r="AI466">
            <v>2</v>
          </cell>
          <cell r="AJ466" t="str">
            <v>NULL</v>
          </cell>
          <cell r="AK466">
            <v>2</v>
          </cell>
          <cell r="AL466">
            <v>9</v>
          </cell>
        </row>
        <row r="467">
          <cell r="A467">
            <v>116035</v>
          </cell>
          <cell r="B467">
            <v>8502315</v>
          </cell>
          <cell r="C467" t="str">
            <v>Bishopswood Infant School</v>
          </cell>
          <cell r="D467" t="str">
            <v>South East</v>
          </cell>
          <cell r="E467" t="str">
            <v>South East</v>
          </cell>
          <cell r="F467" t="str">
            <v>Hampshire</v>
          </cell>
          <cell r="G467" t="str">
            <v>North West Hampshire</v>
          </cell>
          <cell r="H467" t="str">
            <v>RG26 3NA</v>
          </cell>
          <cell r="I467" t="str">
            <v>Community School</v>
          </cell>
          <cell r="J467" t="str">
            <v>Primary</v>
          </cell>
          <cell r="K467" t="str">
            <v>Does not have a sixth form</v>
          </cell>
          <cell r="L467">
            <v>10002386</v>
          </cell>
          <cell r="M467">
            <v>42270</v>
          </cell>
          <cell r="N467">
            <v>42271</v>
          </cell>
          <cell r="O467" t="str">
            <v>Requires Improvement S5 Reinspection Visit 1</v>
          </cell>
          <cell r="P467" t="str">
            <v>Schools - S5</v>
          </cell>
          <cell r="Q467" t="str">
            <v>NULL</v>
          </cell>
          <cell r="R467">
            <v>2</v>
          </cell>
          <cell r="S467" t="str">
            <v>NULL</v>
          </cell>
          <cell r="T467">
            <v>2</v>
          </cell>
          <cell r="U467">
            <v>2</v>
          </cell>
          <cell r="V467">
            <v>2</v>
          </cell>
          <cell r="W467">
            <v>2</v>
          </cell>
          <cell r="X467" t="str">
            <v>Yes</v>
          </cell>
          <cell r="Y467">
            <v>2</v>
          </cell>
          <cell r="Z467" t="str">
            <v>NULL</v>
          </cell>
          <cell r="AB467">
            <v>155</v>
          </cell>
          <cell r="AD467">
            <v>3</v>
          </cell>
          <cell r="AE467" t="str">
            <v>NULL</v>
          </cell>
          <cell r="AF467">
            <v>3</v>
          </cell>
          <cell r="AG467">
            <v>3</v>
          </cell>
          <cell r="AH467" t="str">
            <v>NULL</v>
          </cell>
          <cell r="AI467">
            <v>3</v>
          </cell>
          <cell r="AJ467" t="str">
            <v>NULL</v>
          </cell>
          <cell r="AK467" t="str">
            <v>NULL</v>
          </cell>
          <cell r="AL467" t="str">
            <v>NULL</v>
          </cell>
        </row>
        <row r="468">
          <cell r="A468">
            <v>116043</v>
          </cell>
          <cell r="B468">
            <v>8502323</v>
          </cell>
          <cell r="C468" t="str">
            <v>Denmead Junior School</v>
          </cell>
          <cell r="D468" t="str">
            <v>South East</v>
          </cell>
          <cell r="E468" t="str">
            <v>South East</v>
          </cell>
          <cell r="F468" t="str">
            <v>Hampshire</v>
          </cell>
          <cell r="G468" t="str">
            <v>Meon Valley</v>
          </cell>
          <cell r="H468" t="str">
            <v>PO7 6PH</v>
          </cell>
          <cell r="I468" t="str">
            <v>Community School</v>
          </cell>
          <cell r="J468" t="str">
            <v>Primary</v>
          </cell>
          <cell r="K468" t="str">
            <v>Does not have a sixth form</v>
          </cell>
          <cell r="L468">
            <v>10004043</v>
          </cell>
          <cell r="M468">
            <v>42291</v>
          </cell>
          <cell r="N468">
            <v>42292</v>
          </cell>
          <cell r="O468" t="str">
            <v>Schools into Special Measures Visit 2</v>
          </cell>
          <cell r="P468" t="str">
            <v>Schools - S8</v>
          </cell>
          <cell r="Q468" t="str">
            <v>NULL</v>
          </cell>
          <cell r="R468" t="str">
            <v>NULL</v>
          </cell>
          <cell r="S468" t="str">
            <v>NULL</v>
          </cell>
          <cell r="T468" t="str">
            <v>NULL</v>
          </cell>
          <cell r="U468" t="str">
            <v>NULL</v>
          </cell>
          <cell r="V468" t="str">
            <v>NULL</v>
          </cell>
          <cell r="W468" t="str">
            <v>NULL</v>
          </cell>
          <cell r="X468" t="str">
            <v>NULL</v>
          </cell>
          <cell r="Y468" t="str">
            <v>NULL</v>
          </cell>
          <cell r="Z468" t="str">
            <v>NULL</v>
          </cell>
          <cell r="AB468">
            <v>314</v>
          </cell>
          <cell r="AD468">
            <v>4</v>
          </cell>
          <cell r="AE468" t="str">
            <v>NULL</v>
          </cell>
          <cell r="AF468">
            <v>4</v>
          </cell>
          <cell r="AG468">
            <v>4</v>
          </cell>
          <cell r="AH468" t="str">
            <v>NULL</v>
          </cell>
          <cell r="AI468">
            <v>4</v>
          </cell>
          <cell r="AJ468" t="str">
            <v>NULL</v>
          </cell>
          <cell r="AK468">
            <v>9</v>
          </cell>
          <cell r="AL468">
            <v>9</v>
          </cell>
        </row>
        <row r="469">
          <cell r="A469">
            <v>116048</v>
          </cell>
          <cell r="B469">
            <v>8502329</v>
          </cell>
          <cell r="C469" t="str">
            <v>Cupernham Infant School</v>
          </cell>
          <cell r="D469" t="str">
            <v>South East</v>
          </cell>
          <cell r="E469" t="str">
            <v>South East</v>
          </cell>
          <cell r="F469" t="str">
            <v>Hampshire</v>
          </cell>
          <cell r="G469" t="str">
            <v>Romsey and Southampton North</v>
          </cell>
          <cell r="H469" t="str">
            <v>SO51 7JT</v>
          </cell>
          <cell r="I469" t="str">
            <v>Community School</v>
          </cell>
          <cell r="J469" t="str">
            <v>Primary</v>
          </cell>
          <cell r="K469" t="str">
            <v>Does not have a sixth form</v>
          </cell>
          <cell r="L469">
            <v>10001536</v>
          </cell>
          <cell r="M469">
            <v>42325</v>
          </cell>
          <cell r="N469">
            <v>42325</v>
          </cell>
          <cell r="O469" t="str">
            <v>Maintained Academy and School Short inspection</v>
          </cell>
          <cell r="P469" t="str">
            <v>Schools - Short inspection</v>
          </cell>
          <cell r="Q469" t="str">
            <v>NULL</v>
          </cell>
          <cell r="R469" t="str">
            <v>NULL</v>
          </cell>
          <cell r="S469" t="str">
            <v>NULL</v>
          </cell>
          <cell r="T469" t="str">
            <v>NULL</v>
          </cell>
          <cell r="U469" t="str">
            <v>NULL</v>
          </cell>
          <cell r="V469" t="str">
            <v>NULL</v>
          </cell>
          <cell r="W469" t="str">
            <v>NULL</v>
          </cell>
          <cell r="X469" t="str">
            <v>Yes</v>
          </cell>
          <cell r="Y469" t="str">
            <v>NULL</v>
          </cell>
          <cell r="Z469" t="str">
            <v>NULL</v>
          </cell>
          <cell r="AB469">
            <v>230</v>
          </cell>
          <cell r="AD469">
            <v>2</v>
          </cell>
          <cell r="AE469" t="str">
            <v>NULL</v>
          </cell>
          <cell r="AF469">
            <v>2</v>
          </cell>
          <cell r="AG469">
            <v>2</v>
          </cell>
          <cell r="AH469" t="str">
            <v>NULL</v>
          </cell>
          <cell r="AI469">
            <v>2</v>
          </cell>
          <cell r="AJ469" t="str">
            <v>NULL</v>
          </cell>
          <cell r="AK469">
            <v>2</v>
          </cell>
          <cell r="AL469">
            <v>9</v>
          </cell>
        </row>
        <row r="470">
          <cell r="A470">
            <v>116053</v>
          </cell>
          <cell r="B470">
            <v>8502336</v>
          </cell>
          <cell r="C470" t="str">
            <v>Bidbury Junior School</v>
          </cell>
          <cell r="D470" t="str">
            <v>South East</v>
          </cell>
          <cell r="E470" t="str">
            <v>South East</v>
          </cell>
          <cell r="F470" t="str">
            <v>Hampshire</v>
          </cell>
          <cell r="G470" t="str">
            <v>Havant</v>
          </cell>
          <cell r="H470" t="str">
            <v>PO9 3EF</v>
          </cell>
          <cell r="I470" t="str">
            <v>Community School</v>
          </cell>
          <cell r="J470" t="str">
            <v>Primary</v>
          </cell>
          <cell r="K470" t="str">
            <v>Does not have a sixth form</v>
          </cell>
          <cell r="L470">
            <v>10002373</v>
          </cell>
          <cell r="M470">
            <v>42340</v>
          </cell>
          <cell r="N470">
            <v>42341</v>
          </cell>
          <cell r="O470" t="str">
            <v>Requires Improvement S5 Reinspection Visit 1</v>
          </cell>
          <cell r="P470" t="str">
            <v>Schools - S5</v>
          </cell>
          <cell r="Q470" t="str">
            <v>NULL</v>
          </cell>
          <cell r="R470">
            <v>2</v>
          </cell>
          <cell r="S470" t="str">
            <v>NULL</v>
          </cell>
          <cell r="T470">
            <v>2</v>
          </cell>
          <cell r="U470">
            <v>2</v>
          </cell>
          <cell r="V470">
            <v>2</v>
          </cell>
          <cell r="W470">
            <v>2</v>
          </cell>
          <cell r="X470" t="str">
            <v>Yes</v>
          </cell>
          <cell r="Y470" t="str">
            <v>NULL</v>
          </cell>
          <cell r="Z470" t="str">
            <v>NULL</v>
          </cell>
          <cell r="AB470">
            <v>188</v>
          </cell>
          <cell r="AD470">
            <v>3</v>
          </cell>
          <cell r="AE470" t="str">
            <v>NULL</v>
          </cell>
          <cell r="AF470">
            <v>3</v>
          </cell>
          <cell r="AG470">
            <v>3</v>
          </cell>
          <cell r="AH470" t="str">
            <v>NULL</v>
          </cell>
          <cell r="AI470">
            <v>3</v>
          </cell>
          <cell r="AJ470" t="str">
            <v>NULL</v>
          </cell>
          <cell r="AK470" t="str">
            <v>NULL</v>
          </cell>
          <cell r="AL470" t="str">
            <v>NULL</v>
          </cell>
        </row>
        <row r="471">
          <cell r="A471">
            <v>116141</v>
          </cell>
          <cell r="B471">
            <v>8502511</v>
          </cell>
          <cell r="C471" t="str">
            <v>Cove Infant School</v>
          </cell>
          <cell r="D471" t="str">
            <v>South East</v>
          </cell>
          <cell r="E471" t="str">
            <v>South East</v>
          </cell>
          <cell r="F471" t="str">
            <v>Hampshire</v>
          </cell>
          <cell r="G471" t="str">
            <v>Aldershot</v>
          </cell>
          <cell r="H471" t="str">
            <v>GU14 9DP</v>
          </cell>
          <cell r="I471" t="str">
            <v>Community School</v>
          </cell>
          <cell r="J471" t="str">
            <v>Primary</v>
          </cell>
          <cell r="K471" t="str">
            <v>Does not have a sixth form</v>
          </cell>
          <cell r="L471">
            <v>10001145</v>
          </cell>
          <cell r="M471">
            <v>42347</v>
          </cell>
          <cell r="N471">
            <v>42348</v>
          </cell>
          <cell r="O471" t="str">
            <v>Maintained Academy and School Short inspection</v>
          </cell>
          <cell r="P471" t="str">
            <v>Schools - S5</v>
          </cell>
          <cell r="Q471" t="str">
            <v>NULL</v>
          </cell>
          <cell r="R471">
            <v>1</v>
          </cell>
          <cell r="S471" t="str">
            <v>NULL</v>
          </cell>
          <cell r="T471">
            <v>1</v>
          </cell>
          <cell r="U471">
            <v>1</v>
          </cell>
          <cell r="V471">
            <v>1</v>
          </cell>
          <cell r="W471">
            <v>1</v>
          </cell>
          <cell r="X471" t="str">
            <v>Yes</v>
          </cell>
          <cell r="Y471">
            <v>1</v>
          </cell>
          <cell r="Z471" t="str">
            <v>NULL</v>
          </cell>
          <cell r="AB471">
            <v>175</v>
          </cell>
          <cell r="AD471">
            <v>2</v>
          </cell>
          <cell r="AE471" t="str">
            <v>NULL</v>
          </cell>
          <cell r="AF471">
            <v>2</v>
          </cell>
          <cell r="AG471">
            <v>2</v>
          </cell>
          <cell r="AH471" t="str">
            <v>NULL</v>
          </cell>
          <cell r="AI471">
            <v>2</v>
          </cell>
          <cell r="AJ471" t="str">
            <v>NULL</v>
          </cell>
          <cell r="AK471">
            <v>2</v>
          </cell>
          <cell r="AL471">
            <v>9</v>
          </cell>
        </row>
        <row r="472">
          <cell r="A472">
            <v>116161</v>
          </cell>
          <cell r="B472">
            <v>8502602</v>
          </cell>
          <cell r="C472" t="str">
            <v>Brockhurst Junior School</v>
          </cell>
          <cell r="D472" t="str">
            <v>South East</v>
          </cell>
          <cell r="E472" t="str">
            <v>South East</v>
          </cell>
          <cell r="F472" t="str">
            <v>Hampshire</v>
          </cell>
          <cell r="G472" t="str">
            <v>Gosport</v>
          </cell>
          <cell r="H472" t="str">
            <v>PO12 4SL</v>
          </cell>
          <cell r="I472" t="str">
            <v>Community School</v>
          </cell>
          <cell r="J472" t="str">
            <v>Primary</v>
          </cell>
          <cell r="K472" t="str">
            <v>Does not have a sixth form</v>
          </cell>
          <cell r="L472">
            <v>10003975</v>
          </cell>
          <cell r="M472">
            <v>42312</v>
          </cell>
          <cell r="N472">
            <v>42313</v>
          </cell>
          <cell r="O472" t="str">
            <v>Schools into Special Measures Visit 2</v>
          </cell>
          <cell r="P472" t="str">
            <v>Schools - S8</v>
          </cell>
          <cell r="Q472" t="str">
            <v>NULL</v>
          </cell>
          <cell r="R472" t="str">
            <v>NULL</v>
          </cell>
          <cell r="S472" t="str">
            <v>NULL</v>
          </cell>
          <cell r="T472" t="str">
            <v>NULL</v>
          </cell>
          <cell r="U472" t="str">
            <v>NULL</v>
          </cell>
          <cell r="V472" t="str">
            <v>NULL</v>
          </cell>
          <cell r="W472" t="str">
            <v>NULL</v>
          </cell>
          <cell r="X472" t="str">
            <v>NULL</v>
          </cell>
          <cell r="Y472" t="str">
            <v>NULL</v>
          </cell>
          <cell r="Z472" t="str">
            <v>NULL</v>
          </cell>
          <cell r="AB472">
            <v>172</v>
          </cell>
          <cell r="AD472">
            <v>4</v>
          </cell>
          <cell r="AE472" t="str">
            <v>NULL</v>
          </cell>
          <cell r="AF472">
            <v>4</v>
          </cell>
          <cell r="AG472">
            <v>4</v>
          </cell>
          <cell r="AH472" t="str">
            <v>NULL</v>
          </cell>
          <cell r="AI472">
            <v>4</v>
          </cell>
          <cell r="AJ472" t="str">
            <v>NULL</v>
          </cell>
          <cell r="AK472">
            <v>9</v>
          </cell>
          <cell r="AL472">
            <v>9</v>
          </cell>
        </row>
        <row r="473">
          <cell r="A473">
            <v>116231</v>
          </cell>
          <cell r="B473">
            <v>8502726</v>
          </cell>
          <cell r="C473" t="str">
            <v>Kings Furlong Junior School</v>
          </cell>
          <cell r="D473" t="str">
            <v>South East</v>
          </cell>
          <cell r="E473" t="str">
            <v>South East</v>
          </cell>
          <cell r="F473" t="str">
            <v>Hampshire</v>
          </cell>
          <cell r="G473" t="str">
            <v>Basingstoke</v>
          </cell>
          <cell r="H473" t="str">
            <v>RG21 8YJ</v>
          </cell>
          <cell r="I473" t="str">
            <v>Community School</v>
          </cell>
          <cell r="J473" t="str">
            <v>Primary</v>
          </cell>
          <cell r="K473" t="str">
            <v>Does not have a sixth form</v>
          </cell>
          <cell r="L473">
            <v>10002383</v>
          </cell>
          <cell r="M473">
            <v>42340</v>
          </cell>
          <cell r="N473">
            <v>42341</v>
          </cell>
          <cell r="O473" t="str">
            <v>Requires Improvement S5 Reinspection Visit 1</v>
          </cell>
          <cell r="P473" t="str">
            <v>Schools - S5</v>
          </cell>
          <cell r="Q473" t="str">
            <v>NULL</v>
          </cell>
          <cell r="R473">
            <v>2</v>
          </cell>
          <cell r="S473" t="str">
            <v>NULL</v>
          </cell>
          <cell r="T473">
            <v>2</v>
          </cell>
          <cell r="U473">
            <v>2</v>
          </cell>
          <cell r="V473">
            <v>2</v>
          </cell>
          <cell r="W473">
            <v>2</v>
          </cell>
          <cell r="X473" t="str">
            <v>Yes</v>
          </cell>
          <cell r="Y473" t="str">
            <v>NULL</v>
          </cell>
          <cell r="Z473" t="str">
            <v>NULL</v>
          </cell>
          <cell r="AB473">
            <v>253</v>
          </cell>
          <cell r="AD473">
            <v>3</v>
          </cell>
          <cell r="AE473" t="str">
            <v>NULL</v>
          </cell>
          <cell r="AF473">
            <v>3</v>
          </cell>
          <cell r="AG473">
            <v>3</v>
          </cell>
          <cell r="AH473" t="str">
            <v>NULL</v>
          </cell>
          <cell r="AI473">
            <v>3</v>
          </cell>
          <cell r="AJ473" t="str">
            <v>NULL</v>
          </cell>
          <cell r="AK473" t="str">
            <v>NULL</v>
          </cell>
          <cell r="AL473" t="str">
            <v>NULL</v>
          </cell>
        </row>
        <row r="474">
          <cell r="A474">
            <v>116250</v>
          </cell>
          <cell r="B474">
            <v>8502753</v>
          </cell>
          <cell r="C474" t="str">
            <v>Woodlea Primary School</v>
          </cell>
          <cell r="D474" t="str">
            <v>South East</v>
          </cell>
          <cell r="E474" t="str">
            <v>South East</v>
          </cell>
          <cell r="F474" t="str">
            <v>Hampshire</v>
          </cell>
          <cell r="G474" t="str">
            <v>East Hampshire</v>
          </cell>
          <cell r="H474" t="str">
            <v>GU35 9QX</v>
          </cell>
          <cell r="I474" t="str">
            <v>Community School</v>
          </cell>
          <cell r="J474" t="str">
            <v>Primary</v>
          </cell>
          <cell r="K474" t="str">
            <v>Does not have a sixth form</v>
          </cell>
          <cell r="L474">
            <v>10007330</v>
          </cell>
          <cell r="M474">
            <v>42353</v>
          </cell>
          <cell r="N474">
            <v>42353</v>
          </cell>
          <cell r="O474" t="str">
            <v>Requires Improvement monitoring Visit 1</v>
          </cell>
          <cell r="P474" t="str">
            <v>Schools - S8</v>
          </cell>
          <cell r="Q474" t="str">
            <v>NULL</v>
          </cell>
          <cell r="R474" t="str">
            <v>NULL</v>
          </cell>
          <cell r="S474" t="str">
            <v>NULL</v>
          </cell>
          <cell r="T474" t="str">
            <v>NULL</v>
          </cell>
          <cell r="U474" t="str">
            <v>NULL</v>
          </cell>
          <cell r="V474" t="str">
            <v>NULL</v>
          </cell>
          <cell r="W474" t="str">
            <v>NULL</v>
          </cell>
          <cell r="X474" t="str">
            <v>NULL</v>
          </cell>
          <cell r="Y474" t="str">
            <v>NULL</v>
          </cell>
          <cell r="Z474" t="str">
            <v>NULL</v>
          </cell>
          <cell r="AB474">
            <v>158</v>
          </cell>
          <cell r="AD474">
            <v>3</v>
          </cell>
          <cell r="AE474" t="str">
            <v>NULL</v>
          </cell>
          <cell r="AF474">
            <v>3</v>
          </cell>
          <cell r="AG474">
            <v>3</v>
          </cell>
          <cell r="AH474" t="str">
            <v>NULL</v>
          </cell>
          <cell r="AI474">
            <v>3</v>
          </cell>
          <cell r="AJ474" t="str">
            <v>NULL</v>
          </cell>
          <cell r="AK474">
            <v>3</v>
          </cell>
          <cell r="AL474">
            <v>9</v>
          </cell>
        </row>
        <row r="475">
          <cell r="A475">
            <v>116253</v>
          </cell>
          <cell r="B475">
            <v>8522757</v>
          </cell>
          <cell r="C475" t="str">
            <v>Fairisle Junior School</v>
          </cell>
          <cell r="D475" t="str">
            <v>South East</v>
          </cell>
          <cell r="E475" t="str">
            <v>South East</v>
          </cell>
          <cell r="F475" t="str">
            <v>Southampton</v>
          </cell>
          <cell r="G475" t="str">
            <v>Southampton, Test</v>
          </cell>
          <cell r="H475" t="str">
            <v>SO16 8BY</v>
          </cell>
          <cell r="I475" t="str">
            <v>Community School</v>
          </cell>
          <cell r="J475" t="str">
            <v>Primary</v>
          </cell>
          <cell r="K475" t="str">
            <v>Does not have a sixth form</v>
          </cell>
          <cell r="L475">
            <v>10002321</v>
          </cell>
          <cell r="M475">
            <v>42319</v>
          </cell>
          <cell r="N475">
            <v>42320</v>
          </cell>
          <cell r="O475" t="str">
            <v>Requires Improvement S5 Reinspection Visit 1</v>
          </cell>
          <cell r="P475" t="str">
            <v>Schools - S5</v>
          </cell>
          <cell r="Q475" t="str">
            <v>NULL</v>
          </cell>
          <cell r="R475">
            <v>3</v>
          </cell>
          <cell r="S475" t="str">
            <v>NULL</v>
          </cell>
          <cell r="T475">
            <v>2</v>
          </cell>
          <cell r="U475">
            <v>2</v>
          </cell>
          <cell r="V475">
            <v>2</v>
          </cell>
          <cell r="W475">
            <v>3</v>
          </cell>
          <cell r="X475" t="str">
            <v>Yes</v>
          </cell>
          <cell r="Y475" t="str">
            <v>NULL</v>
          </cell>
          <cell r="Z475" t="str">
            <v>NULL</v>
          </cell>
          <cell r="AB475">
            <v>335</v>
          </cell>
          <cell r="AD475">
            <v>3</v>
          </cell>
          <cell r="AE475" t="str">
            <v>NULL</v>
          </cell>
          <cell r="AF475">
            <v>3</v>
          </cell>
          <cell r="AG475">
            <v>3</v>
          </cell>
          <cell r="AH475" t="str">
            <v>NULL</v>
          </cell>
          <cell r="AI475">
            <v>3</v>
          </cell>
          <cell r="AJ475" t="str">
            <v>NULL</v>
          </cell>
          <cell r="AK475" t="str">
            <v>NULL</v>
          </cell>
          <cell r="AL475" t="str">
            <v>NULL</v>
          </cell>
        </row>
        <row r="476">
          <cell r="A476">
            <v>116310</v>
          </cell>
          <cell r="B476">
            <v>8503136</v>
          </cell>
          <cell r="C476" t="str">
            <v>Rowlands Castle St John's Church of England Controlled Primary School</v>
          </cell>
          <cell r="D476" t="str">
            <v>South East</v>
          </cell>
          <cell r="E476" t="str">
            <v>South East</v>
          </cell>
          <cell r="F476" t="str">
            <v>Hampshire</v>
          </cell>
          <cell r="G476" t="str">
            <v>Meon Valley</v>
          </cell>
          <cell r="H476" t="str">
            <v>PO9 6BB</v>
          </cell>
          <cell r="I476" t="str">
            <v>Voluntary Controlled School</v>
          </cell>
          <cell r="J476" t="str">
            <v>Primary</v>
          </cell>
          <cell r="K476" t="str">
            <v>Does not have a sixth form</v>
          </cell>
          <cell r="L476">
            <v>10009413</v>
          </cell>
          <cell r="M476">
            <v>42319</v>
          </cell>
          <cell r="N476">
            <v>42319</v>
          </cell>
          <cell r="O476" t="str">
            <v>Requires Improvement monitoring Visit 2</v>
          </cell>
          <cell r="P476" t="str">
            <v>Schools - S8</v>
          </cell>
          <cell r="Q476" t="str">
            <v>NULL</v>
          </cell>
          <cell r="R476" t="str">
            <v>NULL</v>
          </cell>
          <cell r="S476" t="str">
            <v>NULL</v>
          </cell>
          <cell r="T476" t="str">
            <v>NULL</v>
          </cell>
          <cell r="U476" t="str">
            <v>NULL</v>
          </cell>
          <cell r="V476" t="str">
            <v>NULL</v>
          </cell>
          <cell r="W476" t="str">
            <v>NULL</v>
          </cell>
          <cell r="X476" t="str">
            <v>NULL</v>
          </cell>
          <cell r="Y476" t="str">
            <v>NULL</v>
          </cell>
          <cell r="Z476" t="str">
            <v>NULL</v>
          </cell>
          <cell r="AB476">
            <v>204</v>
          </cell>
          <cell r="AD476">
            <v>3</v>
          </cell>
          <cell r="AE476" t="str">
            <v>NULL</v>
          </cell>
          <cell r="AF476">
            <v>3</v>
          </cell>
          <cell r="AG476">
            <v>3</v>
          </cell>
          <cell r="AH476" t="str">
            <v>NULL</v>
          </cell>
          <cell r="AI476">
            <v>3</v>
          </cell>
          <cell r="AJ476" t="str">
            <v>NULL</v>
          </cell>
          <cell r="AK476">
            <v>2</v>
          </cell>
          <cell r="AL476">
            <v>9</v>
          </cell>
        </row>
        <row r="477">
          <cell r="A477">
            <v>116319</v>
          </cell>
          <cell r="B477">
            <v>8503150</v>
          </cell>
          <cell r="C477" t="str">
            <v>Steep Church of England Voluntary Controlled Primary School</v>
          </cell>
          <cell r="D477" t="str">
            <v>South East</v>
          </cell>
          <cell r="E477" t="str">
            <v>South East</v>
          </cell>
          <cell r="F477" t="str">
            <v>Hampshire</v>
          </cell>
          <cell r="G477" t="str">
            <v>East Hampshire</v>
          </cell>
          <cell r="H477" t="str">
            <v>GU32 2DE</v>
          </cell>
          <cell r="I477" t="str">
            <v>Voluntary Controlled School</v>
          </cell>
          <cell r="J477" t="str">
            <v>Primary</v>
          </cell>
          <cell r="K477" t="str">
            <v>Does not have a sixth form</v>
          </cell>
          <cell r="L477">
            <v>10001542</v>
          </cell>
          <cell r="M477">
            <v>42346</v>
          </cell>
          <cell r="N477">
            <v>42346</v>
          </cell>
          <cell r="O477" t="str">
            <v>Maintained Academy and School Short inspection</v>
          </cell>
          <cell r="P477" t="str">
            <v>Schools - Short inspection</v>
          </cell>
          <cell r="Q477" t="str">
            <v>NULL</v>
          </cell>
          <cell r="R477" t="str">
            <v>NULL</v>
          </cell>
          <cell r="S477" t="str">
            <v>NULL</v>
          </cell>
          <cell r="T477" t="str">
            <v>NULL</v>
          </cell>
          <cell r="U477" t="str">
            <v>NULL</v>
          </cell>
          <cell r="V477" t="str">
            <v>NULL</v>
          </cell>
          <cell r="W477" t="str">
            <v>NULL</v>
          </cell>
          <cell r="X477" t="str">
            <v>Yes</v>
          </cell>
          <cell r="Y477" t="str">
            <v>NULL</v>
          </cell>
          <cell r="Z477" t="str">
            <v>NULL</v>
          </cell>
          <cell r="AB477">
            <v>101</v>
          </cell>
          <cell r="AD477">
            <v>2</v>
          </cell>
          <cell r="AE477" t="str">
            <v>NULL</v>
          </cell>
          <cell r="AF477">
            <v>2</v>
          </cell>
          <cell r="AG477">
            <v>2</v>
          </cell>
          <cell r="AH477" t="str">
            <v>NULL</v>
          </cell>
          <cell r="AI477">
            <v>2</v>
          </cell>
          <cell r="AJ477" t="str">
            <v>NULL</v>
          </cell>
          <cell r="AK477">
            <v>2</v>
          </cell>
          <cell r="AL477">
            <v>9</v>
          </cell>
        </row>
        <row r="478">
          <cell r="A478">
            <v>116327</v>
          </cell>
          <cell r="B478">
            <v>8503176</v>
          </cell>
          <cell r="C478" t="str">
            <v>Western Church of England Primary School</v>
          </cell>
          <cell r="D478" t="str">
            <v>South East</v>
          </cell>
          <cell r="E478" t="str">
            <v>South East</v>
          </cell>
          <cell r="F478" t="str">
            <v>Hampshire</v>
          </cell>
          <cell r="G478" t="str">
            <v>Winchester</v>
          </cell>
          <cell r="H478" t="str">
            <v>SO22 5AR</v>
          </cell>
          <cell r="I478" t="str">
            <v>Voluntary Controlled School</v>
          </cell>
          <cell r="J478" t="str">
            <v>Primary</v>
          </cell>
          <cell r="K478" t="str">
            <v>Does not have a sixth form</v>
          </cell>
          <cell r="L478">
            <v>10001203</v>
          </cell>
          <cell r="M478">
            <v>42353</v>
          </cell>
          <cell r="N478">
            <v>42353</v>
          </cell>
          <cell r="O478" t="str">
            <v>Maintained Academy and School Short inspection</v>
          </cell>
          <cell r="P478" t="str">
            <v>Schools - Short inspection</v>
          </cell>
          <cell r="Q478" t="str">
            <v>NULL</v>
          </cell>
          <cell r="R478" t="str">
            <v>NULL</v>
          </cell>
          <cell r="S478" t="str">
            <v>NULL</v>
          </cell>
          <cell r="T478" t="str">
            <v>NULL</v>
          </cell>
          <cell r="U478" t="str">
            <v>NULL</v>
          </cell>
          <cell r="V478" t="str">
            <v>NULL</v>
          </cell>
          <cell r="W478" t="str">
            <v>NULL</v>
          </cell>
          <cell r="X478" t="str">
            <v>Yes</v>
          </cell>
          <cell r="Y478" t="str">
            <v>NULL</v>
          </cell>
          <cell r="Z478" t="str">
            <v>NULL</v>
          </cell>
          <cell r="AB478">
            <v>454</v>
          </cell>
          <cell r="AD478">
            <v>2</v>
          </cell>
          <cell r="AE478" t="str">
            <v>NULL</v>
          </cell>
          <cell r="AF478">
            <v>2</v>
          </cell>
          <cell r="AG478">
            <v>2</v>
          </cell>
          <cell r="AH478" t="str">
            <v>NULL</v>
          </cell>
          <cell r="AI478">
            <v>2</v>
          </cell>
          <cell r="AJ478" t="str">
            <v>NULL</v>
          </cell>
          <cell r="AK478">
            <v>2</v>
          </cell>
          <cell r="AL478">
            <v>9</v>
          </cell>
        </row>
        <row r="479">
          <cell r="A479">
            <v>116336</v>
          </cell>
          <cell r="B479">
            <v>8503192</v>
          </cell>
          <cell r="C479" t="str">
            <v>Newtown Church of England Voluntary Controlled Primary School</v>
          </cell>
          <cell r="D479" t="str">
            <v>South East</v>
          </cell>
          <cell r="E479" t="str">
            <v>South East</v>
          </cell>
          <cell r="F479" t="str">
            <v>Hampshire</v>
          </cell>
          <cell r="G479" t="str">
            <v>Gosport</v>
          </cell>
          <cell r="H479" t="str">
            <v>PO12 1JD</v>
          </cell>
          <cell r="I479" t="str">
            <v>Voluntary Controlled School</v>
          </cell>
          <cell r="J479" t="str">
            <v>Primary</v>
          </cell>
          <cell r="K479" t="str">
            <v>Does not have a sixth form</v>
          </cell>
          <cell r="L479">
            <v>10007314</v>
          </cell>
          <cell r="M479">
            <v>42313</v>
          </cell>
          <cell r="N479">
            <v>42313</v>
          </cell>
          <cell r="O479" t="str">
            <v>Requires Improvement monitoring Visit 1</v>
          </cell>
          <cell r="P479" t="str">
            <v>Schools - S8</v>
          </cell>
          <cell r="Q479" t="str">
            <v>NULL</v>
          </cell>
          <cell r="R479" t="str">
            <v>NULL</v>
          </cell>
          <cell r="S479" t="str">
            <v>NULL</v>
          </cell>
          <cell r="T479" t="str">
            <v>NULL</v>
          </cell>
          <cell r="U479" t="str">
            <v>NULL</v>
          </cell>
          <cell r="V479" t="str">
            <v>NULL</v>
          </cell>
          <cell r="W479" t="str">
            <v>NULL</v>
          </cell>
          <cell r="X479" t="str">
            <v>NULL</v>
          </cell>
          <cell r="Y479" t="str">
            <v>NULL</v>
          </cell>
          <cell r="Z479" t="str">
            <v>NULL</v>
          </cell>
          <cell r="AB479">
            <v>400</v>
          </cell>
          <cell r="AD479">
            <v>3</v>
          </cell>
          <cell r="AE479" t="str">
            <v>NULL</v>
          </cell>
          <cell r="AF479">
            <v>3</v>
          </cell>
          <cell r="AG479">
            <v>3</v>
          </cell>
          <cell r="AH479" t="str">
            <v>NULL</v>
          </cell>
          <cell r="AI479">
            <v>3</v>
          </cell>
          <cell r="AJ479" t="str">
            <v>NULL</v>
          </cell>
          <cell r="AK479">
            <v>2</v>
          </cell>
          <cell r="AL479">
            <v>9</v>
          </cell>
        </row>
        <row r="480">
          <cell r="A480">
            <v>116359</v>
          </cell>
          <cell r="B480">
            <v>8503341</v>
          </cell>
          <cell r="C480" t="str">
            <v>Hatherden Church of England Primary School</v>
          </cell>
          <cell r="D480" t="str">
            <v>South East</v>
          </cell>
          <cell r="E480" t="str">
            <v>South East</v>
          </cell>
          <cell r="F480" t="str">
            <v>Hampshire</v>
          </cell>
          <cell r="G480" t="str">
            <v>North West Hampshire</v>
          </cell>
          <cell r="H480" t="str">
            <v>SP11 0HT</v>
          </cell>
          <cell r="I480" t="str">
            <v>Voluntary Aided School</v>
          </cell>
          <cell r="J480" t="str">
            <v>Primary</v>
          </cell>
          <cell r="K480" t="str">
            <v>Does not have a sixth form</v>
          </cell>
          <cell r="L480">
            <v>10004069</v>
          </cell>
          <cell r="M480">
            <v>42269</v>
          </cell>
          <cell r="N480">
            <v>42270</v>
          </cell>
          <cell r="O480" t="str">
            <v>Schools into Special Measures Visit 2</v>
          </cell>
          <cell r="P480" t="str">
            <v>Schools - S5</v>
          </cell>
          <cell r="Q480" t="str">
            <v>NULL</v>
          </cell>
          <cell r="R480">
            <v>2</v>
          </cell>
          <cell r="S480" t="str">
            <v>NULL</v>
          </cell>
          <cell r="T480">
            <v>2</v>
          </cell>
          <cell r="U480">
            <v>2</v>
          </cell>
          <cell r="V480">
            <v>2</v>
          </cell>
          <cell r="W480">
            <v>2</v>
          </cell>
          <cell r="X480" t="str">
            <v>Yes</v>
          </cell>
          <cell r="Y480">
            <v>2</v>
          </cell>
          <cell r="Z480" t="str">
            <v>NULL</v>
          </cell>
          <cell r="AB480">
            <v>100</v>
          </cell>
          <cell r="AD480">
            <v>4</v>
          </cell>
          <cell r="AE480" t="str">
            <v>NULL</v>
          </cell>
          <cell r="AF480">
            <v>2</v>
          </cell>
          <cell r="AG480">
            <v>2</v>
          </cell>
          <cell r="AH480" t="str">
            <v>NULL</v>
          </cell>
          <cell r="AI480">
            <v>4</v>
          </cell>
          <cell r="AJ480" t="str">
            <v>NULL</v>
          </cell>
          <cell r="AK480">
            <v>2</v>
          </cell>
          <cell r="AL480">
            <v>9</v>
          </cell>
        </row>
        <row r="481">
          <cell r="A481">
            <v>116394</v>
          </cell>
          <cell r="B481">
            <v>8503650</v>
          </cell>
          <cell r="C481" t="str">
            <v>St Mary's Catholic Primary School</v>
          </cell>
          <cell r="D481" t="str">
            <v>South East</v>
          </cell>
          <cell r="E481" t="str">
            <v>South East</v>
          </cell>
          <cell r="F481" t="str">
            <v>Hampshire</v>
          </cell>
          <cell r="G481" t="str">
            <v>Gosport</v>
          </cell>
          <cell r="H481" t="str">
            <v>PO12 3NB</v>
          </cell>
          <cell r="I481" t="str">
            <v>Voluntary Aided School</v>
          </cell>
          <cell r="J481" t="str">
            <v>Primary</v>
          </cell>
          <cell r="K481" t="str">
            <v>Does not have a sixth form</v>
          </cell>
          <cell r="L481">
            <v>10007319</v>
          </cell>
          <cell r="M481">
            <v>42282</v>
          </cell>
          <cell r="N481">
            <v>42282</v>
          </cell>
          <cell r="O481" t="str">
            <v>Requires Improvement monitoring Visit 1</v>
          </cell>
          <cell r="P481" t="str">
            <v>Schools - S8</v>
          </cell>
          <cell r="Q481" t="str">
            <v>NULL</v>
          </cell>
          <cell r="R481" t="str">
            <v>NULL</v>
          </cell>
          <cell r="S481" t="str">
            <v>NULL</v>
          </cell>
          <cell r="T481" t="str">
            <v>NULL</v>
          </cell>
          <cell r="U481" t="str">
            <v>NULL</v>
          </cell>
          <cell r="V481" t="str">
            <v>NULL</v>
          </cell>
          <cell r="W481" t="str">
            <v>NULL</v>
          </cell>
          <cell r="X481" t="str">
            <v>NULL</v>
          </cell>
          <cell r="Y481" t="str">
            <v>NULL</v>
          </cell>
          <cell r="Z481" t="str">
            <v>NULL</v>
          </cell>
          <cell r="AB481">
            <v>267</v>
          </cell>
          <cell r="AD481">
            <v>3</v>
          </cell>
          <cell r="AE481" t="str">
            <v>NULL</v>
          </cell>
          <cell r="AF481">
            <v>3</v>
          </cell>
          <cell r="AG481">
            <v>3</v>
          </cell>
          <cell r="AH481" t="str">
            <v>NULL</v>
          </cell>
          <cell r="AI481">
            <v>3</v>
          </cell>
          <cell r="AJ481" t="str">
            <v>NULL</v>
          </cell>
          <cell r="AK481">
            <v>3</v>
          </cell>
          <cell r="AL481">
            <v>9</v>
          </cell>
        </row>
        <row r="482">
          <cell r="A482">
            <v>116411</v>
          </cell>
          <cell r="B482">
            <v>8504113</v>
          </cell>
          <cell r="C482" t="str">
            <v>The Toynbee School</v>
          </cell>
          <cell r="D482" t="str">
            <v>South East</v>
          </cell>
          <cell r="E482" t="str">
            <v>South East</v>
          </cell>
          <cell r="F482" t="str">
            <v>Hampshire</v>
          </cell>
          <cell r="G482" t="str">
            <v>Winchester</v>
          </cell>
          <cell r="H482" t="str">
            <v>SO53 2PL</v>
          </cell>
          <cell r="I482" t="str">
            <v>Community School</v>
          </cell>
          <cell r="J482" t="str">
            <v>Secondary</v>
          </cell>
          <cell r="K482" t="str">
            <v>Does not have a sixth form</v>
          </cell>
          <cell r="L482">
            <v>10002380</v>
          </cell>
          <cell r="M482">
            <v>42283</v>
          </cell>
          <cell r="N482">
            <v>42284</v>
          </cell>
          <cell r="O482" t="str">
            <v>Requires Improvement S5 Reinspection Visit 1</v>
          </cell>
          <cell r="P482" t="str">
            <v>Schools - S5</v>
          </cell>
          <cell r="Q482" t="str">
            <v>NULL</v>
          </cell>
          <cell r="R482">
            <v>2</v>
          </cell>
          <cell r="S482" t="str">
            <v>NULL</v>
          </cell>
          <cell r="T482">
            <v>2</v>
          </cell>
          <cell r="U482">
            <v>2</v>
          </cell>
          <cell r="V482">
            <v>2</v>
          </cell>
          <cell r="W482">
            <v>2</v>
          </cell>
          <cell r="X482" t="str">
            <v>Yes</v>
          </cell>
          <cell r="Y482" t="str">
            <v>NULL</v>
          </cell>
          <cell r="Z482" t="str">
            <v>NULL</v>
          </cell>
          <cell r="AB482">
            <v>771</v>
          </cell>
          <cell r="AD482">
            <v>3</v>
          </cell>
          <cell r="AE482" t="str">
            <v>NULL</v>
          </cell>
          <cell r="AF482">
            <v>3</v>
          </cell>
          <cell r="AG482">
            <v>3</v>
          </cell>
          <cell r="AH482" t="str">
            <v>NULL</v>
          </cell>
          <cell r="AI482">
            <v>3</v>
          </cell>
          <cell r="AJ482" t="str">
            <v>NULL</v>
          </cell>
          <cell r="AK482" t="str">
            <v>NULL</v>
          </cell>
          <cell r="AL482" t="str">
            <v>NULL</v>
          </cell>
        </row>
        <row r="483">
          <cell r="A483">
            <v>116428</v>
          </cell>
          <cell r="B483">
            <v>8504159</v>
          </cell>
          <cell r="C483" t="str">
            <v>Crookhorn College</v>
          </cell>
          <cell r="D483" t="str">
            <v>South East</v>
          </cell>
          <cell r="E483" t="str">
            <v>South East</v>
          </cell>
          <cell r="F483" t="str">
            <v>Hampshire</v>
          </cell>
          <cell r="G483" t="str">
            <v>Havant</v>
          </cell>
          <cell r="H483" t="str">
            <v>PO7 5UD</v>
          </cell>
          <cell r="I483" t="str">
            <v>Foundation School</v>
          </cell>
          <cell r="J483" t="str">
            <v>Secondary</v>
          </cell>
          <cell r="K483" t="str">
            <v>Does not have a sixth form</v>
          </cell>
          <cell r="L483">
            <v>10002379</v>
          </cell>
          <cell r="M483">
            <v>42284</v>
          </cell>
          <cell r="N483">
            <v>42285</v>
          </cell>
          <cell r="O483" t="str">
            <v>Requires Improvement S5 Reinspection Visit 1</v>
          </cell>
          <cell r="P483" t="str">
            <v>Schools - S5</v>
          </cell>
          <cell r="Q483" t="str">
            <v>NULL</v>
          </cell>
          <cell r="R483">
            <v>2</v>
          </cell>
          <cell r="S483" t="str">
            <v>NULL</v>
          </cell>
          <cell r="T483">
            <v>2</v>
          </cell>
          <cell r="U483">
            <v>2</v>
          </cell>
          <cell r="V483">
            <v>2</v>
          </cell>
          <cell r="W483">
            <v>2</v>
          </cell>
          <cell r="X483" t="str">
            <v>Yes</v>
          </cell>
          <cell r="Y483" t="str">
            <v>NULL</v>
          </cell>
          <cell r="Z483" t="str">
            <v>NULL</v>
          </cell>
          <cell r="AB483">
            <v>707</v>
          </cell>
          <cell r="AD483">
            <v>3</v>
          </cell>
          <cell r="AE483" t="str">
            <v>NULL</v>
          </cell>
          <cell r="AF483">
            <v>3</v>
          </cell>
          <cell r="AG483">
            <v>3</v>
          </cell>
          <cell r="AH483" t="str">
            <v>NULL</v>
          </cell>
          <cell r="AI483">
            <v>3</v>
          </cell>
          <cell r="AJ483" t="str">
            <v>NULL</v>
          </cell>
          <cell r="AK483" t="str">
            <v>NULL</v>
          </cell>
          <cell r="AL483" t="str">
            <v>NULL</v>
          </cell>
        </row>
        <row r="484">
          <cell r="A484">
            <v>116432</v>
          </cell>
          <cell r="B484">
            <v>8504164</v>
          </cell>
          <cell r="C484" t="str">
            <v>Cranbourne Business and Enterprise College</v>
          </cell>
          <cell r="D484" t="str">
            <v>South East</v>
          </cell>
          <cell r="E484" t="str">
            <v>South East</v>
          </cell>
          <cell r="F484" t="str">
            <v>Hampshire</v>
          </cell>
          <cell r="G484" t="str">
            <v>Basingstoke</v>
          </cell>
          <cell r="H484" t="str">
            <v>RG21 3NP</v>
          </cell>
          <cell r="I484" t="str">
            <v>Community School</v>
          </cell>
          <cell r="J484" t="str">
            <v>Secondary</v>
          </cell>
          <cell r="K484" t="str">
            <v>Does not have a sixth form</v>
          </cell>
          <cell r="L484">
            <v>10003030</v>
          </cell>
          <cell r="M484">
            <v>42340</v>
          </cell>
          <cell r="N484">
            <v>42341</v>
          </cell>
          <cell r="O484" t="str">
            <v>Maintained Academy and School Short inspection</v>
          </cell>
          <cell r="P484" t="str">
            <v>Schools - S5</v>
          </cell>
          <cell r="Q484" t="str">
            <v>NULL</v>
          </cell>
          <cell r="R484">
            <v>4</v>
          </cell>
          <cell r="S484" t="str">
            <v>SM</v>
          </cell>
          <cell r="T484">
            <v>3</v>
          </cell>
          <cell r="U484">
            <v>3</v>
          </cell>
          <cell r="V484">
            <v>4</v>
          </cell>
          <cell r="W484">
            <v>4</v>
          </cell>
          <cell r="X484" t="str">
            <v>No</v>
          </cell>
          <cell r="Y484" t="str">
            <v>NULL</v>
          </cell>
          <cell r="Z484" t="str">
            <v>NULL</v>
          </cell>
          <cell r="AB484">
            <v>706</v>
          </cell>
          <cell r="AD484">
            <v>2</v>
          </cell>
          <cell r="AE484" t="str">
            <v>NULL</v>
          </cell>
          <cell r="AF484">
            <v>2</v>
          </cell>
          <cell r="AG484">
            <v>2</v>
          </cell>
          <cell r="AH484" t="str">
            <v>NULL</v>
          </cell>
          <cell r="AI484">
            <v>2</v>
          </cell>
          <cell r="AJ484" t="str">
            <v>NULL</v>
          </cell>
          <cell r="AK484">
            <v>9</v>
          </cell>
          <cell r="AL484" t="str">
            <v>NULL</v>
          </cell>
        </row>
        <row r="485">
          <cell r="A485">
            <v>116433</v>
          </cell>
          <cell r="B485">
            <v>8504166</v>
          </cell>
          <cell r="C485" t="str">
            <v>Yateley School</v>
          </cell>
          <cell r="D485" t="str">
            <v>South East</v>
          </cell>
          <cell r="E485" t="str">
            <v>South East</v>
          </cell>
          <cell r="F485" t="str">
            <v>Hampshire</v>
          </cell>
          <cell r="G485" t="str">
            <v>North East Hampshire</v>
          </cell>
          <cell r="H485" t="str">
            <v>GU46 6NW</v>
          </cell>
          <cell r="I485" t="str">
            <v>Community School</v>
          </cell>
          <cell r="J485" t="str">
            <v>Secondary</v>
          </cell>
          <cell r="K485" t="str">
            <v>Has a sixth form</v>
          </cell>
          <cell r="L485">
            <v>10003513</v>
          </cell>
          <cell r="M485">
            <v>42333</v>
          </cell>
          <cell r="N485">
            <v>42334</v>
          </cell>
          <cell r="O485" t="str">
            <v>Maintained Academy and School Short inspection</v>
          </cell>
          <cell r="P485" t="str">
            <v>Schools - S5</v>
          </cell>
          <cell r="Q485" t="str">
            <v>NULL</v>
          </cell>
          <cell r="R485">
            <v>3</v>
          </cell>
          <cell r="S485" t="str">
            <v>NULL</v>
          </cell>
          <cell r="T485">
            <v>3</v>
          </cell>
          <cell r="U485">
            <v>3</v>
          </cell>
          <cell r="V485">
            <v>3</v>
          </cell>
          <cell r="W485">
            <v>3</v>
          </cell>
          <cell r="X485" t="str">
            <v>Yes</v>
          </cell>
          <cell r="Y485" t="str">
            <v>NULL</v>
          </cell>
          <cell r="Z485">
            <v>2</v>
          </cell>
          <cell r="AB485">
            <v>1626</v>
          </cell>
          <cell r="AD485">
            <v>2</v>
          </cell>
          <cell r="AE485" t="str">
            <v>NULL</v>
          </cell>
          <cell r="AF485">
            <v>2</v>
          </cell>
          <cell r="AG485">
            <v>2</v>
          </cell>
          <cell r="AH485" t="str">
            <v>NULL</v>
          </cell>
          <cell r="AI485">
            <v>2</v>
          </cell>
          <cell r="AJ485" t="str">
            <v>NULL</v>
          </cell>
          <cell r="AK485">
            <v>2</v>
          </cell>
          <cell r="AL485">
            <v>2</v>
          </cell>
        </row>
        <row r="486">
          <cell r="A486">
            <v>116446</v>
          </cell>
          <cell r="B486">
            <v>8504203</v>
          </cell>
          <cell r="C486" t="str">
            <v>Cove School</v>
          </cell>
          <cell r="D486" t="str">
            <v>South East</v>
          </cell>
          <cell r="E486" t="str">
            <v>South East</v>
          </cell>
          <cell r="F486" t="str">
            <v>Hampshire</v>
          </cell>
          <cell r="G486" t="str">
            <v>Aldershot</v>
          </cell>
          <cell r="H486" t="str">
            <v>GU14 9RN</v>
          </cell>
          <cell r="I486" t="str">
            <v>Community School</v>
          </cell>
          <cell r="J486" t="str">
            <v>Secondary</v>
          </cell>
          <cell r="K486" t="str">
            <v>Does not have a sixth form</v>
          </cell>
          <cell r="L486">
            <v>10005259</v>
          </cell>
          <cell r="M486">
            <v>42325</v>
          </cell>
          <cell r="N486">
            <v>42326</v>
          </cell>
          <cell r="O486" t="str">
            <v>Schools into Special Measures Visit 4</v>
          </cell>
          <cell r="P486" t="str">
            <v>Schools - S5</v>
          </cell>
          <cell r="Q486" t="str">
            <v>NULL</v>
          </cell>
          <cell r="R486">
            <v>3</v>
          </cell>
          <cell r="S486" t="str">
            <v>NULL</v>
          </cell>
          <cell r="T486">
            <v>3</v>
          </cell>
          <cell r="U486">
            <v>3</v>
          </cell>
          <cell r="V486">
            <v>2</v>
          </cell>
          <cell r="W486">
            <v>2</v>
          </cell>
          <cell r="X486" t="str">
            <v>Yes</v>
          </cell>
          <cell r="Y486" t="str">
            <v>NULL</v>
          </cell>
          <cell r="Z486" t="str">
            <v>NULL</v>
          </cell>
          <cell r="AB486">
            <v>970</v>
          </cell>
          <cell r="AD486">
            <v>4</v>
          </cell>
          <cell r="AE486" t="str">
            <v>NULL</v>
          </cell>
          <cell r="AF486">
            <v>4</v>
          </cell>
          <cell r="AG486">
            <v>4</v>
          </cell>
          <cell r="AH486" t="str">
            <v>NULL</v>
          </cell>
          <cell r="AI486">
            <v>4</v>
          </cell>
          <cell r="AJ486" t="str">
            <v>NULL</v>
          </cell>
          <cell r="AK486" t="str">
            <v>NULL</v>
          </cell>
          <cell r="AL486" t="str">
            <v>NULL</v>
          </cell>
        </row>
        <row r="487">
          <cell r="A487">
            <v>116462</v>
          </cell>
          <cell r="B487">
            <v>8514302</v>
          </cell>
          <cell r="C487" t="str">
            <v>King Richard School</v>
          </cell>
          <cell r="D487" t="str">
            <v>South East</v>
          </cell>
          <cell r="E487" t="str">
            <v>South East</v>
          </cell>
          <cell r="F487" t="str">
            <v>Portsmouth</v>
          </cell>
          <cell r="G487" t="str">
            <v>Portsmouth North</v>
          </cell>
          <cell r="H487" t="str">
            <v>PO6 4QP</v>
          </cell>
          <cell r="I487" t="str">
            <v>Foundation School</v>
          </cell>
          <cell r="J487" t="str">
            <v>Secondary</v>
          </cell>
          <cell r="K487" t="str">
            <v>Does not have a sixth form</v>
          </cell>
          <cell r="L487">
            <v>10001414</v>
          </cell>
          <cell r="M487">
            <v>42339</v>
          </cell>
          <cell r="N487">
            <v>42340</v>
          </cell>
          <cell r="O487" t="str">
            <v>Maintained Academy and School Short inspection</v>
          </cell>
          <cell r="P487" t="str">
            <v>Schools - S5</v>
          </cell>
          <cell r="Q487" t="str">
            <v>NULL</v>
          </cell>
          <cell r="R487">
            <v>3</v>
          </cell>
          <cell r="S487" t="str">
            <v>NULL</v>
          </cell>
          <cell r="T487">
            <v>3</v>
          </cell>
          <cell r="U487">
            <v>3</v>
          </cell>
          <cell r="V487">
            <v>2</v>
          </cell>
          <cell r="W487">
            <v>2</v>
          </cell>
          <cell r="X487" t="str">
            <v>Yes</v>
          </cell>
          <cell r="Y487" t="str">
            <v>NULL</v>
          </cell>
          <cell r="Z487" t="str">
            <v>NULL</v>
          </cell>
          <cell r="AB487">
            <v>640</v>
          </cell>
          <cell r="AD487">
            <v>2</v>
          </cell>
          <cell r="AE487" t="str">
            <v>NULL</v>
          </cell>
          <cell r="AF487">
            <v>2</v>
          </cell>
          <cell r="AG487">
            <v>2</v>
          </cell>
          <cell r="AH487" t="str">
            <v>NULL</v>
          </cell>
          <cell r="AI487">
            <v>2</v>
          </cell>
          <cell r="AJ487" t="str">
            <v>NULL</v>
          </cell>
          <cell r="AK487" t="str">
            <v>NULL</v>
          </cell>
          <cell r="AL487" t="str">
            <v>NULL</v>
          </cell>
        </row>
        <row r="488">
          <cell r="A488">
            <v>116607</v>
          </cell>
          <cell r="B488">
            <v>8507018</v>
          </cell>
          <cell r="C488" t="str">
            <v>Heathfield Special School</v>
          </cell>
          <cell r="D488" t="str">
            <v>South East</v>
          </cell>
          <cell r="E488" t="str">
            <v>South East</v>
          </cell>
          <cell r="F488" t="str">
            <v>Hampshire</v>
          </cell>
          <cell r="G488" t="str">
            <v>Fareham</v>
          </cell>
          <cell r="H488" t="str">
            <v>PO14 3BN</v>
          </cell>
          <cell r="I488" t="str">
            <v>Community Special School</v>
          </cell>
          <cell r="J488" t="str">
            <v>Not Applicable</v>
          </cell>
          <cell r="K488" t="str">
            <v>Not applicable</v>
          </cell>
          <cell r="L488">
            <v>10007332</v>
          </cell>
          <cell r="M488">
            <v>42326</v>
          </cell>
          <cell r="N488">
            <v>42326</v>
          </cell>
          <cell r="O488" t="str">
            <v>Requires Improvement monitoring Visit 1</v>
          </cell>
          <cell r="P488" t="str">
            <v>Schools - S8</v>
          </cell>
          <cell r="Q488" t="str">
            <v>NULL</v>
          </cell>
          <cell r="R488" t="str">
            <v>NULL</v>
          </cell>
          <cell r="S488" t="str">
            <v>NULL</v>
          </cell>
          <cell r="T488" t="str">
            <v>NULL</v>
          </cell>
          <cell r="U488" t="str">
            <v>NULL</v>
          </cell>
          <cell r="V488" t="str">
            <v>NULL</v>
          </cell>
          <cell r="W488" t="str">
            <v>NULL</v>
          </cell>
          <cell r="X488" t="str">
            <v>NULL</v>
          </cell>
          <cell r="Y488" t="str">
            <v>NULL</v>
          </cell>
          <cell r="Z488" t="str">
            <v>NULL</v>
          </cell>
          <cell r="AB488">
            <v>116</v>
          </cell>
          <cell r="AD488">
            <v>3</v>
          </cell>
          <cell r="AE488" t="str">
            <v>NULL</v>
          </cell>
          <cell r="AF488">
            <v>3</v>
          </cell>
          <cell r="AG488">
            <v>3</v>
          </cell>
          <cell r="AH488" t="str">
            <v>NULL</v>
          </cell>
          <cell r="AI488">
            <v>3</v>
          </cell>
          <cell r="AJ488" t="str">
            <v>NULL</v>
          </cell>
          <cell r="AK488">
            <v>2</v>
          </cell>
          <cell r="AL488">
            <v>9</v>
          </cell>
        </row>
        <row r="489">
          <cell r="A489">
            <v>116614</v>
          </cell>
          <cell r="B489">
            <v>8507026</v>
          </cell>
          <cell r="C489" t="str">
            <v>Limington House School</v>
          </cell>
          <cell r="D489" t="str">
            <v>South East</v>
          </cell>
          <cell r="E489" t="str">
            <v>South East</v>
          </cell>
          <cell r="F489" t="str">
            <v>Hampshire</v>
          </cell>
          <cell r="G489" t="str">
            <v>Basingstoke</v>
          </cell>
          <cell r="H489" t="str">
            <v>RG22 6PS</v>
          </cell>
          <cell r="I489" t="str">
            <v>Community Special School</v>
          </cell>
          <cell r="J489" t="str">
            <v>Not Applicable</v>
          </cell>
          <cell r="K489" t="str">
            <v>Has a sixth form</v>
          </cell>
          <cell r="L489">
            <v>10001237</v>
          </cell>
          <cell r="M489">
            <v>42333</v>
          </cell>
          <cell r="N489">
            <v>42333</v>
          </cell>
          <cell r="O489" t="str">
            <v>Maintained Academy and School Short inspection</v>
          </cell>
          <cell r="P489" t="str">
            <v>Schools - Short inspection</v>
          </cell>
          <cell r="Q489" t="str">
            <v>NULL</v>
          </cell>
          <cell r="R489" t="str">
            <v>NULL</v>
          </cell>
          <cell r="S489" t="str">
            <v>NULL</v>
          </cell>
          <cell r="T489" t="str">
            <v>NULL</v>
          </cell>
          <cell r="U489" t="str">
            <v>NULL</v>
          </cell>
          <cell r="V489" t="str">
            <v>NULL</v>
          </cell>
          <cell r="W489" t="str">
            <v>NULL</v>
          </cell>
          <cell r="X489" t="str">
            <v>Yes</v>
          </cell>
          <cell r="Y489" t="str">
            <v>NULL</v>
          </cell>
          <cell r="Z489" t="str">
            <v>NULL</v>
          </cell>
          <cell r="AB489">
            <v>85</v>
          </cell>
          <cell r="AD489">
            <v>2</v>
          </cell>
          <cell r="AE489" t="str">
            <v>NULL</v>
          </cell>
          <cell r="AF489">
            <v>2</v>
          </cell>
          <cell r="AG489">
            <v>2</v>
          </cell>
          <cell r="AH489" t="str">
            <v>NULL</v>
          </cell>
          <cell r="AI489">
            <v>2</v>
          </cell>
          <cell r="AJ489" t="str">
            <v>NULL</v>
          </cell>
          <cell r="AK489" t="str">
            <v>NULL</v>
          </cell>
          <cell r="AL489" t="str">
            <v>NULL</v>
          </cell>
        </row>
        <row r="490">
          <cell r="A490">
            <v>116754</v>
          </cell>
          <cell r="B490">
            <v>8852172</v>
          </cell>
          <cell r="C490" t="str">
            <v>Nunnery Wood Primary School</v>
          </cell>
          <cell r="D490" t="str">
            <v>West Midlands</v>
          </cell>
          <cell r="E490" t="str">
            <v>West Midlands</v>
          </cell>
          <cell r="F490" t="str">
            <v>Worcestershire</v>
          </cell>
          <cell r="G490" t="str">
            <v>Worcester</v>
          </cell>
          <cell r="H490" t="str">
            <v>WR5 1QE</v>
          </cell>
          <cell r="I490" t="str">
            <v>Community School</v>
          </cell>
          <cell r="J490" t="str">
            <v>Primary</v>
          </cell>
          <cell r="K490" t="str">
            <v>Does not have a sixth form</v>
          </cell>
          <cell r="L490">
            <v>10000475</v>
          </cell>
          <cell r="M490">
            <v>42325</v>
          </cell>
          <cell r="N490">
            <v>42325</v>
          </cell>
          <cell r="O490" t="str">
            <v>Maintained Academy and School Short inspection</v>
          </cell>
          <cell r="P490" t="str">
            <v>Schools - Short inspection</v>
          </cell>
          <cell r="Q490" t="str">
            <v>NULL</v>
          </cell>
          <cell r="R490" t="str">
            <v>NULL</v>
          </cell>
          <cell r="S490" t="str">
            <v>NULL</v>
          </cell>
          <cell r="T490" t="str">
            <v>NULL</v>
          </cell>
          <cell r="U490" t="str">
            <v>NULL</v>
          </cell>
          <cell r="V490" t="str">
            <v>NULL</v>
          </cell>
          <cell r="W490" t="str">
            <v>NULL</v>
          </cell>
          <cell r="X490" t="str">
            <v>Yes</v>
          </cell>
          <cell r="Y490" t="str">
            <v>NULL</v>
          </cell>
          <cell r="Z490" t="str">
            <v>NULL</v>
          </cell>
          <cell r="AB490">
            <v>357</v>
          </cell>
          <cell r="AD490">
            <v>2</v>
          </cell>
          <cell r="AE490" t="str">
            <v>NULL</v>
          </cell>
          <cell r="AF490">
            <v>2</v>
          </cell>
          <cell r="AG490">
            <v>2</v>
          </cell>
          <cell r="AH490" t="str">
            <v>NULL</v>
          </cell>
          <cell r="AI490">
            <v>2</v>
          </cell>
          <cell r="AJ490" t="str">
            <v>NULL</v>
          </cell>
          <cell r="AK490">
            <v>8</v>
          </cell>
          <cell r="AL490" t="str">
            <v>NULL</v>
          </cell>
        </row>
        <row r="491">
          <cell r="A491">
            <v>116782</v>
          </cell>
          <cell r="B491">
            <v>8853002</v>
          </cell>
          <cell r="C491" t="str">
            <v>Belbroughton CofE Primary School</v>
          </cell>
          <cell r="D491" t="str">
            <v>West Midlands</v>
          </cell>
          <cell r="E491" t="str">
            <v>West Midlands</v>
          </cell>
          <cell r="F491" t="str">
            <v>Worcestershire</v>
          </cell>
          <cell r="G491" t="str">
            <v>Bromsgrove</v>
          </cell>
          <cell r="H491" t="str">
            <v>DY9 9TF</v>
          </cell>
          <cell r="I491" t="str">
            <v>Voluntary Controlled School</v>
          </cell>
          <cell r="J491" t="str">
            <v>Primary</v>
          </cell>
          <cell r="K491" t="str">
            <v>Does not have a sixth form</v>
          </cell>
          <cell r="L491">
            <v>10002454</v>
          </cell>
          <cell r="M491">
            <v>42327</v>
          </cell>
          <cell r="N491">
            <v>42328</v>
          </cell>
          <cell r="O491" t="str">
            <v>Requires Improvement S5 Reinspection Visit 1</v>
          </cell>
          <cell r="P491" t="str">
            <v>Schools - S5</v>
          </cell>
          <cell r="Q491" t="str">
            <v>NULL</v>
          </cell>
          <cell r="R491">
            <v>2</v>
          </cell>
          <cell r="S491" t="str">
            <v>NULL</v>
          </cell>
          <cell r="T491">
            <v>2</v>
          </cell>
          <cell r="U491">
            <v>2</v>
          </cell>
          <cell r="V491">
            <v>2</v>
          </cell>
          <cell r="W491">
            <v>2</v>
          </cell>
          <cell r="X491" t="str">
            <v>Yes</v>
          </cell>
          <cell r="Y491">
            <v>2</v>
          </cell>
          <cell r="Z491" t="str">
            <v>NULL</v>
          </cell>
          <cell r="AB491">
            <v>127</v>
          </cell>
          <cell r="AD491">
            <v>3</v>
          </cell>
          <cell r="AE491" t="str">
            <v>NULL</v>
          </cell>
          <cell r="AF491">
            <v>3</v>
          </cell>
          <cell r="AG491">
            <v>3</v>
          </cell>
          <cell r="AH491" t="str">
            <v>NULL</v>
          </cell>
          <cell r="AI491">
            <v>3</v>
          </cell>
          <cell r="AJ491" t="str">
            <v>NULL</v>
          </cell>
          <cell r="AK491" t="str">
            <v>NULL</v>
          </cell>
          <cell r="AL491" t="str">
            <v>NULL</v>
          </cell>
        </row>
        <row r="492">
          <cell r="A492">
            <v>116789</v>
          </cell>
          <cell r="B492">
            <v>8853014</v>
          </cell>
          <cell r="C492" t="str">
            <v>Callow End CofE Primary School</v>
          </cell>
          <cell r="D492" t="str">
            <v>West Midlands</v>
          </cell>
          <cell r="E492" t="str">
            <v>West Midlands</v>
          </cell>
          <cell r="F492" t="str">
            <v>Worcestershire</v>
          </cell>
          <cell r="G492" t="str">
            <v>West Worcestershire</v>
          </cell>
          <cell r="H492" t="str">
            <v>WR2 4TE</v>
          </cell>
          <cell r="I492" t="str">
            <v>Voluntary Controlled School</v>
          </cell>
          <cell r="J492" t="str">
            <v>Primary</v>
          </cell>
          <cell r="K492" t="str">
            <v>Does not have a sixth form</v>
          </cell>
          <cell r="L492">
            <v>10001522</v>
          </cell>
          <cell r="M492">
            <v>42346</v>
          </cell>
          <cell r="N492">
            <v>42346</v>
          </cell>
          <cell r="O492" t="str">
            <v>Maintained Academy and School Short inspection</v>
          </cell>
          <cell r="P492" t="str">
            <v>Schools - Short inspection</v>
          </cell>
          <cell r="Q492" t="str">
            <v>NULL</v>
          </cell>
          <cell r="R492" t="str">
            <v>NULL</v>
          </cell>
          <cell r="S492" t="str">
            <v>NULL</v>
          </cell>
          <cell r="T492" t="str">
            <v>NULL</v>
          </cell>
          <cell r="U492" t="str">
            <v>NULL</v>
          </cell>
          <cell r="V492" t="str">
            <v>NULL</v>
          </cell>
          <cell r="W492" t="str">
            <v>NULL</v>
          </cell>
          <cell r="X492" t="str">
            <v>Yes</v>
          </cell>
          <cell r="Y492" t="str">
            <v>NULL</v>
          </cell>
          <cell r="Z492" t="str">
            <v>NULL</v>
          </cell>
          <cell r="AB492">
            <v>91</v>
          </cell>
          <cell r="AD492">
            <v>2</v>
          </cell>
          <cell r="AE492" t="str">
            <v>NULL</v>
          </cell>
          <cell r="AF492">
            <v>2</v>
          </cell>
          <cell r="AG492">
            <v>2</v>
          </cell>
          <cell r="AH492" t="str">
            <v>NULL</v>
          </cell>
          <cell r="AI492">
            <v>2</v>
          </cell>
          <cell r="AJ492" t="str">
            <v>NULL</v>
          </cell>
          <cell r="AK492">
            <v>8</v>
          </cell>
          <cell r="AL492" t="str">
            <v>NULL</v>
          </cell>
        </row>
        <row r="493">
          <cell r="A493">
            <v>116802</v>
          </cell>
          <cell r="B493">
            <v>8853029</v>
          </cell>
          <cell r="C493" t="str">
            <v>Defford-Cum-Besford CofE School</v>
          </cell>
          <cell r="D493" t="str">
            <v>West Midlands</v>
          </cell>
          <cell r="E493" t="str">
            <v>West Midlands</v>
          </cell>
          <cell r="F493" t="str">
            <v>Worcestershire</v>
          </cell>
          <cell r="G493" t="str">
            <v>West Worcestershire</v>
          </cell>
          <cell r="H493" t="str">
            <v>WR8 9BH</v>
          </cell>
          <cell r="I493" t="str">
            <v>Voluntary Controlled School</v>
          </cell>
          <cell r="J493" t="str">
            <v>Primary</v>
          </cell>
          <cell r="K493" t="str">
            <v>Does not have a sixth form</v>
          </cell>
          <cell r="L493">
            <v>10002453</v>
          </cell>
          <cell r="M493">
            <v>42297</v>
          </cell>
          <cell r="N493">
            <v>42298</v>
          </cell>
          <cell r="O493" t="str">
            <v>Requires Improvement S5 Reinspection Visit 1</v>
          </cell>
          <cell r="P493" t="str">
            <v>Schools - S5</v>
          </cell>
          <cell r="Q493" t="str">
            <v>NULL</v>
          </cell>
          <cell r="R493">
            <v>2</v>
          </cell>
          <cell r="S493" t="str">
            <v>NULL</v>
          </cell>
          <cell r="T493">
            <v>2</v>
          </cell>
          <cell r="U493">
            <v>2</v>
          </cell>
          <cell r="V493">
            <v>2</v>
          </cell>
          <cell r="W493">
            <v>2</v>
          </cell>
          <cell r="X493" t="str">
            <v>Yes</v>
          </cell>
          <cell r="Y493">
            <v>2</v>
          </cell>
          <cell r="Z493" t="str">
            <v>NULL</v>
          </cell>
          <cell r="AB493">
            <v>43</v>
          </cell>
          <cell r="AD493">
            <v>3</v>
          </cell>
          <cell r="AE493" t="str">
            <v>NULL</v>
          </cell>
          <cell r="AF493">
            <v>3</v>
          </cell>
          <cell r="AG493">
            <v>3</v>
          </cell>
          <cell r="AH493" t="str">
            <v>NULL</v>
          </cell>
          <cell r="AI493">
            <v>2</v>
          </cell>
          <cell r="AJ493" t="str">
            <v>NULL</v>
          </cell>
          <cell r="AK493" t="str">
            <v>NULL</v>
          </cell>
          <cell r="AL493" t="str">
            <v>NULL</v>
          </cell>
        </row>
        <row r="494">
          <cell r="A494">
            <v>116831</v>
          </cell>
          <cell r="B494">
            <v>8853077</v>
          </cell>
          <cell r="C494" t="str">
            <v>Martley CofE Primary School</v>
          </cell>
          <cell r="D494" t="str">
            <v>West Midlands</v>
          </cell>
          <cell r="E494" t="str">
            <v>West Midlands</v>
          </cell>
          <cell r="F494" t="str">
            <v>Worcestershire</v>
          </cell>
          <cell r="G494" t="str">
            <v>West Worcestershire</v>
          </cell>
          <cell r="H494" t="str">
            <v>WR6 6QA</v>
          </cell>
          <cell r="I494" t="str">
            <v>Voluntary Controlled School</v>
          </cell>
          <cell r="J494" t="str">
            <v>Primary</v>
          </cell>
          <cell r="K494" t="str">
            <v>Does not have a sixth form</v>
          </cell>
          <cell r="L494">
            <v>10006680</v>
          </cell>
          <cell r="M494">
            <v>42299</v>
          </cell>
          <cell r="N494">
            <v>42299</v>
          </cell>
          <cell r="O494" t="str">
            <v>Requires Improvement monitoring Visit 1</v>
          </cell>
          <cell r="P494" t="str">
            <v>Schools - S8</v>
          </cell>
          <cell r="Q494" t="str">
            <v>NULL</v>
          </cell>
          <cell r="R494" t="str">
            <v>NULL</v>
          </cell>
          <cell r="S494" t="str">
            <v>NULL</v>
          </cell>
          <cell r="T494" t="str">
            <v>NULL</v>
          </cell>
          <cell r="U494" t="str">
            <v>NULL</v>
          </cell>
          <cell r="V494" t="str">
            <v>NULL</v>
          </cell>
          <cell r="W494" t="str">
            <v>NULL</v>
          </cell>
          <cell r="X494" t="str">
            <v>NULL</v>
          </cell>
          <cell r="Y494" t="str">
            <v>NULL</v>
          </cell>
          <cell r="Z494" t="str">
            <v>NULL</v>
          </cell>
          <cell r="AB494">
            <v>137</v>
          </cell>
          <cell r="AD494">
            <v>3</v>
          </cell>
          <cell r="AE494" t="str">
            <v>NULL</v>
          </cell>
          <cell r="AF494">
            <v>3</v>
          </cell>
          <cell r="AG494">
            <v>3</v>
          </cell>
          <cell r="AH494" t="str">
            <v>NULL</v>
          </cell>
          <cell r="AI494">
            <v>3</v>
          </cell>
          <cell r="AJ494" t="str">
            <v>NULL</v>
          </cell>
          <cell r="AK494">
            <v>3</v>
          </cell>
          <cell r="AL494">
            <v>9</v>
          </cell>
        </row>
        <row r="495">
          <cell r="A495">
            <v>116846</v>
          </cell>
          <cell r="B495">
            <v>8853097</v>
          </cell>
          <cell r="C495" t="str">
            <v>Romsley St Kenelm's CofE Primary School</v>
          </cell>
          <cell r="D495" t="str">
            <v>West Midlands</v>
          </cell>
          <cell r="E495" t="str">
            <v>West Midlands</v>
          </cell>
          <cell r="F495" t="str">
            <v>Worcestershire</v>
          </cell>
          <cell r="G495" t="str">
            <v>Bromsgrove</v>
          </cell>
          <cell r="H495" t="str">
            <v>B62 0LF</v>
          </cell>
          <cell r="I495" t="str">
            <v>Voluntary Controlled School</v>
          </cell>
          <cell r="J495" t="str">
            <v>Primary</v>
          </cell>
          <cell r="K495" t="str">
            <v>Does not have a sixth form</v>
          </cell>
          <cell r="L495">
            <v>10001418</v>
          </cell>
          <cell r="M495">
            <v>42318</v>
          </cell>
          <cell r="N495">
            <v>42319</v>
          </cell>
          <cell r="O495" t="str">
            <v>Maintained Academy and School Short inspection</v>
          </cell>
          <cell r="P495" t="str">
            <v>Schools - S5</v>
          </cell>
          <cell r="Q495" t="str">
            <v>NULL</v>
          </cell>
          <cell r="R495">
            <v>3</v>
          </cell>
          <cell r="S495" t="str">
            <v>NULL</v>
          </cell>
          <cell r="T495">
            <v>3</v>
          </cell>
          <cell r="U495">
            <v>3</v>
          </cell>
          <cell r="V495">
            <v>2</v>
          </cell>
          <cell r="W495">
            <v>3</v>
          </cell>
          <cell r="X495" t="str">
            <v>Yes</v>
          </cell>
          <cell r="Y495">
            <v>3</v>
          </cell>
          <cell r="Z495" t="str">
            <v>NULL</v>
          </cell>
          <cell r="AB495">
            <v>202</v>
          </cell>
          <cell r="AD495">
            <v>2</v>
          </cell>
          <cell r="AE495" t="str">
            <v>NULL</v>
          </cell>
          <cell r="AF495">
            <v>1</v>
          </cell>
          <cell r="AG495">
            <v>2</v>
          </cell>
          <cell r="AH495" t="str">
            <v>NULL</v>
          </cell>
          <cell r="AI495">
            <v>2</v>
          </cell>
          <cell r="AJ495" t="str">
            <v>NULL</v>
          </cell>
          <cell r="AK495">
            <v>2</v>
          </cell>
          <cell r="AL495">
            <v>9</v>
          </cell>
        </row>
        <row r="496">
          <cell r="A496">
            <v>116905</v>
          </cell>
          <cell r="B496">
            <v>8853365</v>
          </cell>
          <cell r="C496" t="str">
            <v>Ombersley Endowed First School</v>
          </cell>
          <cell r="D496" t="str">
            <v>West Midlands</v>
          </cell>
          <cell r="E496" t="str">
            <v>West Midlands</v>
          </cell>
          <cell r="F496" t="str">
            <v>Worcestershire</v>
          </cell>
          <cell r="G496" t="str">
            <v>Mid Worcestershire</v>
          </cell>
          <cell r="H496" t="str">
            <v>WR9 0DR</v>
          </cell>
          <cell r="I496" t="str">
            <v>Voluntary Aided School</v>
          </cell>
          <cell r="J496" t="str">
            <v>Primary</v>
          </cell>
          <cell r="K496" t="str">
            <v>Does not have a sixth form</v>
          </cell>
          <cell r="L496">
            <v>10001559</v>
          </cell>
          <cell r="M496">
            <v>42348</v>
          </cell>
          <cell r="N496">
            <v>42348</v>
          </cell>
          <cell r="O496" t="str">
            <v>Maintained Academy and School Short inspection</v>
          </cell>
          <cell r="P496" t="str">
            <v>Schools - Short inspection</v>
          </cell>
          <cell r="Q496" t="str">
            <v>NULL</v>
          </cell>
          <cell r="R496" t="str">
            <v>NULL</v>
          </cell>
          <cell r="S496" t="str">
            <v>NULL</v>
          </cell>
          <cell r="T496" t="str">
            <v>NULL</v>
          </cell>
          <cell r="U496" t="str">
            <v>NULL</v>
          </cell>
          <cell r="V496" t="str">
            <v>NULL</v>
          </cell>
          <cell r="W496" t="str">
            <v>NULL</v>
          </cell>
          <cell r="X496" t="str">
            <v>Yes</v>
          </cell>
          <cell r="Y496" t="str">
            <v>NULL</v>
          </cell>
          <cell r="Z496" t="str">
            <v>NULL</v>
          </cell>
          <cell r="AB496">
            <v>111</v>
          </cell>
          <cell r="AD496">
            <v>2</v>
          </cell>
          <cell r="AE496" t="str">
            <v>NULL</v>
          </cell>
          <cell r="AF496">
            <v>2</v>
          </cell>
          <cell r="AG496">
            <v>2</v>
          </cell>
          <cell r="AH496" t="str">
            <v>NULL</v>
          </cell>
          <cell r="AI496">
            <v>2</v>
          </cell>
          <cell r="AJ496" t="str">
            <v>NULL</v>
          </cell>
          <cell r="AK496">
            <v>2</v>
          </cell>
          <cell r="AL496">
            <v>9</v>
          </cell>
        </row>
        <row r="497">
          <cell r="A497">
            <v>117166</v>
          </cell>
          <cell r="B497">
            <v>9192131</v>
          </cell>
          <cell r="C497" t="str">
            <v>St Meryl School</v>
          </cell>
          <cell r="D497" t="str">
            <v>East of England</v>
          </cell>
          <cell r="E497" t="str">
            <v>East of England</v>
          </cell>
          <cell r="F497" t="str">
            <v>Hertfordshire</v>
          </cell>
          <cell r="G497" t="str">
            <v>Watford</v>
          </cell>
          <cell r="H497" t="str">
            <v>WD19 5BT</v>
          </cell>
          <cell r="I497" t="str">
            <v>Community School</v>
          </cell>
          <cell r="J497" t="str">
            <v>Primary</v>
          </cell>
          <cell r="K497" t="str">
            <v>Does not have a sixth form</v>
          </cell>
          <cell r="L497">
            <v>10005496</v>
          </cell>
          <cell r="M497">
            <v>42332</v>
          </cell>
          <cell r="N497">
            <v>42332</v>
          </cell>
          <cell r="O497" t="str">
            <v>Maintained Academy and School Short inspection</v>
          </cell>
          <cell r="P497" t="str">
            <v>Schools - Short inspection</v>
          </cell>
          <cell r="Q497" t="str">
            <v>NULL</v>
          </cell>
          <cell r="R497" t="str">
            <v>NULL</v>
          </cell>
          <cell r="S497" t="str">
            <v>NULL</v>
          </cell>
          <cell r="T497" t="str">
            <v>NULL</v>
          </cell>
          <cell r="U497" t="str">
            <v>NULL</v>
          </cell>
          <cell r="V497" t="str">
            <v>NULL</v>
          </cell>
          <cell r="W497" t="str">
            <v>NULL</v>
          </cell>
          <cell r="X497" t="str">
            <v>Yes</v>
          </cell>
          <cell r="Y497" t="str">
            <v>NULL</v>
          </cell>
          <cell r="Z497" t="str">
            <v>NULL</v>
          </cell>
          <cell r="AB497">
            <v>232</v>
          </cell>
          <cell r="AD497">
            <v>2</v>
          </cell>
          <cell r="AE497" t="str">
            <v>NULL</v>
          </cell>
          <cell r="AF497">
            <v>2</v>
          </cell>
          <cell r="AG497">
            <v>2</v>
          </cell>
          <cell r="AH497" t="str">
            <v>NULL</v>
          </cell>
          <cell r="AI497">
            <v>2</v>
          </cell>
          <cell r="AJ497" t="str">
            <v>NULL</v>
          </cell>
          <cell r="AK497">
            <v>3</v>
          </cell>
          <cell r="AL497">
            <v>9</v>
          </cell>
        </row>
        <row r="498">
          <cell r="A498">
            <v>117236</v>
          </cell>
          <cell r="B498">
            <v>9192253</v>
          </cell>
          <cell r="C498" t="str">
            <v>Redbourn Infants' and Nursery School</v>
          </cell>
          <cell r="D498" t="str">
            <v>East of England</v>
          </cell>
          <cell r="E498" t="str">
            <v>East of England</v>
          </cell>
          <cell r="F498" t="str">
            <v>Hertfordshire</v>
          </cell>
          <cell r="G498" t="str">
            <v>Hitchin and Harpenden</v>
          </cell>
          <cell r="H498" t="str">
            <v>AL3 7EX</v>
          </cell>
          <cell r="I498" t="str">
            <v>Community School</v>
          </cell>
          <cell r="J498" t="str">
            <v>Primary</v>
          </cell>
          <cell r="K498" t="str">
            <v>Does not have a sixth form</v>
          </cell>
          <cell r="L498">
            <v>10001350</v>
          </cell>
          <cell r="M498">
            <v>42311</v>
          </cell>
          <cell r="N498">
            <v>42312</v>
          </cell>
          <cell r="O498" t="str">
            <v>Maintained Academy and School Short inspection</v>
          </cell>
          <cell r="P498" t="str">
            <v>Schools - S5</v>
          </cell>
          <cell r="Q498" t="str">
            <v>NULL</v>
          </cell>
          <cell r="R498">
            <v>1</v>
          </cell>
          <cell r="S498" t="str">
            <v>NULL</v>
          </cell>
          <cell r="T498">
            <v>1</v>
          </cell>
          <cell r="U498">
            <v>1</v>
          </cell>
          <cell r="V498">
            <v>1</v>
          </cell>
          <cell r="W498">
            <v>1</v>
          </cell>
          <cell r="X498" t="str">
            <v>Yes</v>
          </cell>
          <cell r="Y498">
            <v>1</v>
          </cell>
          <cell r="Z498" t="str">
            <v>NULL</v>
          </cell>
          <cell r="AB498">
            <v>262</v>
          </cell>
          <cell r="AD498">
            <v>2</v>
          </cell>
          <cell r="AE498" t="str">
            <v>NULL</v>
          </cell>
          <cell r="AF498">
            <v>2</v>
          </cell>
          <cell r="AG498">
            <v>2</v>
          </cell>
          <cell r="AH498" t="str">
            <v>NULL</v>
          </cell>
          <cell r="AI498">
            <v>2</v>
          </cell>
          <cell r="AJ498" t="str">
            <v>NULL</v>
          </cell>
          <cell r="AK498">
            <v>2</v>
          </cell>
          <cell r="AL498">
            <v>9</v>
          </cell>
        </row>
        <row r="499">
          <cell r="A499">
            <v>117259</v>
          </cell>
          <cell r="B499">
            <v>9192300</v>
          </cell>
          <cell r="C499" t="str">
            <v>Pixmore Junior School</v>
          </cell>
          <cell r="D499" t="str">
            <v>East of England</v>
          </cell>
          <cell r="E499" t="str">
            <v>East of England</v>
          </cell>
          <cell r="F499" t="str">
            <v>Hertfordshire</v>
          </cell>
          <cell r="G499" t="str">
            <v>North East Hertfordshire</v>
          </cell>
          <cell r="H499" t="str">
            <v>SG6 1RS</v>
          </cell>
          <cell r="I499" t="str">
            <v>Community School</v>
          </cell>
          <cell r="J499" t="str">
            <v>Primary</v>
          </cell>
          <cell r="K499" t="str">
            <v>Does not have a sixth form</v>
          </cell>
          <cell r="L499">
            <v>10001902</v>
          </cell>
          <cell r="M499">
            <v>42270</v>
          </cell>
          <cell r="N499">
            <v>42271</v>
          </cell>
          <cell r="O499" t="str">
            <v>Requires Improvement S5 Reinspection Visit 1</v>
          </cell>
          <cell r="P499" t="str">
            <v>Schools - S5</v>
          </cell>
          <cell r="Q499" t="str">
            <v>NULL</v>
          </cell>
          <cell r="R499">
            <v>2</v>
          </cell>
          <cell r="S499" t="str">
            <v>NULL</v>
          </cell>
          <cell r="T499">
            <v>2</v>
          </cell>
          <cell r="U499">
            <v>2</v>
          </cell>
          <cell r="V499">
            <v>2</v>
          </cell>
          <cell r="W499">
            <v>2</v>
          </cell>
          <cell r="X499" t="str">
            <v>Yes</v>
          </cell>
          <cell r="Y499" t="str">
            <v>NULL</v>
          </cell>
          <cell r="Z499" t="str">
            <v>NULL</v>
          </cell>
          <cell r="AB499">
            <v>238</v>
          </cell>
          <cell r="AD499">
            <v>3</v>
          </cell>
          <cell r="AE499" t="str">
            <v>NULL</v>
          </cell>
          <cell r="AF499">
            <v>3</v>
          </cell>
          <cell r="AG499">
            <v>3</v>
          </cell>
          <cell r="AH499" t="str">
            <v>NULL</v>
          </cell>
          <cell r="AI499">
            <v>3</v>
          </cell>
          <cell r="AJ499" t="str">
            <v>NULL</v>
          </cell>
          <cell r="AK499" t="str">
            <v>NULL</v>
          </cell>
          <cell r="AL499" t="str">
            <v>NULL</v>
          </cell>
        </row>
        <row r="500">
          <cell r="A500">
            <v>117285</v>
          </cell>
          <cell r="B500">
            <v>9192341</v>
          </cell>
          <cell r="C500" t="str">
            <v>Martins Wood Primary School</v>
          </cell>
          <cell r="D500" t="str">
            <v>East of England</v>
          </cell>
          <cell r="E500" t="str">
            <v>East of England</v>
          </cell>
          <cell r="F500" t="str">
            <v>Hertfordshire</v>
          </cell>
          <cell r="G500" t="str">
            <v>Stevenage</v>
          </cell>
          <cell r="H500" t="str">
            <v>SG1 5RT</v>
          </cell>
          <cell r="I500" t="str">
            <v>Community School</v>
          </cell>
          <cell r="J500" t="str">
            <v>Primary</v>
          </cell>
          <cell r="K500" t="str">
            <v>Does not have a sixth form</v>
          </cell>
          <cell r="L500">
            <v>10005495</v>
          </cell>
          <cell r="M500">
            <v>42283</v>
          </cell>
          <cell r="N500">
            <v>42284</v>
          </cell>
          <cell r="O500" t="str">
            <v>Maintained Academy and School Short inspection</v>
          </cell>
          <cell r="P500" t="str">
            <v>Schools - S5</v>
          </cell>
          <cell r="Q500" t="str">
            <v>NULL</v>
          </cell>
          <cell r="R500">
            <v>3</v>
          </cell>
          <cell r="S500" t="str">
            <v>NULL</v>
          </cell>
          <cell r="T500">
            <v>3</v>
          </cell>
          <cell r="U500">
            <v>3</v>
          </cell>
          <cell r="V500">
            <v>2</v>
          </cell>
          <cell r="W500">
            <v>3</v>
          </cell>
          <cell r="X500" t="str">
            <v>Yes</v>
          </cell>
          <cell r="Y500">
            <v>2</v>
          </cell>
          <cell r="Z500" t="str">
            <v>NULL</v>
          </cell>
          <cell r="AB500">
            <v>595</v>
          </cell>
          <cell r="AD500">
            <v>2</v>
          </cell>
          <cell r="AE500" t="str">
            <v>NULL</v>
          </cell>
          <cell r="AF500">
            <v>2</v>
          </cell>
          <cell r="AG500">
            <v>2</v>
          </cell>
          <cell r="AH500" t="str">
            <v>NULL</v>
          </cell>
          <cell r="AI500">
            <v>2</v>
          </cell>
          <cell r="AJ500" t="str">
            <v>NULL</v>
          </cell>
          <cell r="AK500">
            <v>8</v>
          </cell>
          <cell r="AL500" t="str">
            <v>NULL</v>
          </cell>
        </row>
        <row r="501">
          <cell r="A501">
            <v>117286</v>
          </cell>
          <cell r="B501">
            <v>9192343</v>
          </cell>
          <cell r="C501" t="str">
            <v>Dundale Primary School and Nursery</v>
          </cell>
          <cell r="D501" t="str">
            <v>East of England</v>
          </cell>
          <cell r="E501" t="str">
            <v>East of England</v>
          </cell>
          <cell r="F501" t="str">
            <v>Hertfordshire</v>
          </cell>
          <cell r="G501" t="str">
            <v>South West Hertfordshire</v>
          </cell>
          <cell r="H501" t="str">
            <v>HP23 5DJ</v>
          </cell>
          <cell r="I501" t="str">
            <v>Community School</v>
          </cell>
          <cell r="J501" t="str">
            <v>Primary</v>
          </cell>
          <cell r="K501" t="str">
            <v>Does not have a sixth form</v>
          </cell>
          <cell r="L501">
            <v>10001060</v>
          </cell>
          <cell r="M501">
            <v>42269</v>
          </cell>
          <cell r="N501">
            <v>42269</v>
          </cell>
          <cell r="O501" t="str">
            <v>Maintained Academy and School Short inspection</v>
          </cell>
          <cell r="P501" t="str">
            <v>Schools - Short inspection</v>
          </cell>
          <cell r="Q501" t="str">
            <v>NULL</v>
          </cell>
          <cell r="R501" t="str">
            <v>NULL</v>
          </cell>
          <cell r="S501" t="str">
            <v>NULL</v>
          </cell>
          <cell r="T501" t="str">
            <v>NULL</v>
          </cell>
          <cell r="U501" t="str">
            <v>NULL</v>
          </cell>
          <cell r="V501" t="str">
            <v>NULL</v>
          </cell>
          <cell r="W501" t="str">
            <v>NULL</v>
          </cell>
          <cell r="X501" t="str">
            <v>Yes</v>
          </cell>
          <cell r="Y501" t="str">
            <v>NULL</v>
          </cell>
          <cell r="Z501" t="str">
            <v>NULL</v>
          </cell>
          <cell r="AB501">
            <v>236</v>
          </cell>
          <cell r="AD501">
            <v>2</v>
          </cell>
          <cell r="AE501" t="str">
            <v>NULL</v>
          </cell>
          <cell r="AF501">
            <v>2</v>
          </cell>
          <cell r="AG501">
            <v>2</v>
          </cell>
          <cell r="AH501" t="str">
            <v>NULL</v>
          </cell>
          <cell r="AI501">
            <v>2</v>
          </cell>
          <cell r="AJ501" t="str">
            <v>NULL</v>
          </cell>
          <cell r="AK501">
            <v>8</v>
          </cell>
          <cell r="AL501" t="str">
            <v>NULL</v>
          </cell>
        </row>
        <row r="502">
          <cell r="A502">
            <v>117340</v>
          </cell>
          <cell r="B502">
            <v>9192433</v>
          </cell>
          <cell r="C502" t="str">
            <v>Coates Way JMI and Nursery School</v>
          </cell>
          <cell r="D502" t="str">
            <v>East of England</v>
          </cell>
          <cell r="E502" t="str">
            <v>East of England</v>
          </cell>
          <cell r="F502" t="str">
            <v>Hertfordshire</v>
          </cell>
          <cell r="G502" t="str">
            <v>Watford</v>
          </cell>
          <cell r="H502" t="str">
            <v>WD25 9NW</v>
          </cell>
          <cell r="I502" t="str">
            <v>Community School</v>
          </cell>
          <cell r="J502" t="str">
            <v>Primary</v>
          </cell>
          <cell r="K502" t="str">
            <v>Does not have a sixth form</v>
          </cell>
          <cell r="L502">
            <v>10001901</v>
          </cell>
          <cell r="M502">
            <v>42347</v>
          </cell>
          <cell r="N502">
            <v>42348</v>
          </cell>
          <cell r="O502" t="str">
            <v>Requires Improvement S5 Reinspection Visit 1</v>
          </cell>
          <cell r="P502" t="str">
            <v>Schools - S5</v>
          </cell>
          <cell r="Q502" t="str">
            <v>NULL</v>
          </cell>
          <cell r="R502">
            <v>2</v>
          </cell>
          <cell r="S502" t="str">
            <v>NULL</v>
          </cell>
          <cell r="T502">
            <v>2</v>
          </cell>
          <cell r="U502">
            <v>2</v>
          </cell>
          <cell r="V502">
            <v>2</v>
          </cell>
          <cell r="W502">
            <v>2</v>
          </cell>
          <cell r="X502" t="str">
            <v>Yes</v>
          </cell>
          <cell r="Y502">
            <v>2</v>
          </cell>
          <cell r="Z502" t="str">
            <v>NULL</v>
          </cell>
          <cell r="AB502">
            <v>230</v>
          </cell>
          <cell r="AD502">
            <v>3</v>
          </cell>
          <cell r="AE502" t="str">
            <v>NULL</v>
          </cell>
          <cell r="AF502">
            <v>3</v>
          </cell>
          <cell r="AG502">
            <v>3</v>
          </cell>
          <cell r="AH502" t="str">
            <v>NULL</v>
          </cell>
          <cell r="AI502">
            <v>2</v>
          </cell>
          <cell r="AJ502" t="str">
            <v>NULL</v>
          </cell>
          <cell r="AK502" t="str">
            <v>NULL</v>
          </cell>
          <cell r="AL502" t="str">
            <v>NULL</v>
          </cell>
        </row>
        <row r="503">
          <cell r="A503">
            <v>117345</v>
          </cell>
          <cell r="B503">
            <v>9192442</v>
          </cell>
          <cell r="C503" t="str">
            <v>Stonehill School</v>
          </cell>
          <cell r="D503" t="str">
            <v>East of England</v>
          </cell>
          <cell r="E503" t="str">
            <v>East of England</v>
          </cell>
          <cell r="F503" t="str">
            <v>Hertfordshire</v>
          </cell>
          <cell r="G503" t="str">
            <v>North East Hertfordshire</v>
          </cell>
          <cell r="H503" t="str">
            <v>SG6 4SZ</v>
          </cell>
          <cell r="I503" t="str">
            <v>Community School</v>
          </cell>
          <cell r="J503" t="str">
            <v>Primary</v>
          </cell>
          <cell r="K503" t="str">
            <v>Does not have a sixth form</v>
          </cell>
          <cell r="L503">
            <v>10001917</v>
          </cell>
          <cell r="M503">
            <v>42339</v>
          </cell>
          <cell r="N503">
            <v>42340</v>
          </cell>
          <cell r="O503" t="str">
            <v>Requires Improvement S5 Reinspection Visit 1</v>
          </cell>
          <cell r="P503" t="str">
            <v>Schools - S5</v>
          </cell>
          <cell r="Q503" t="str">
            <v>NULL</v>
          </cell>
          <cell r="R503">
            <v>3</v>
          </cell>
          <cell r="S503" t="str">
            <v>NULL</v>
          </cell>
          <cell r="T503">
            <v>3</v>
          </cell>
          <cell r="U503">
            <v>3</v>
          </cell>
          <cell r="V503">
            <v>3</v>
          </cell>
          <cell r="W503">
            <v>3</v>
          </cell>
          <cell r="X503" t="str">
            <v>Yes</v>
          </cell>
          <cell r="Y503">
            <v>3</v>
          </cell>
          <cell r="Z503" t="str">
            <v>NULL</v>
          </cell>
          <cell r="AB503">
            <v>231</v>
          </cell>
          <cell r="AD503">
            <v>3</v>
          </cell>
          <cell r="AE503" t="str">
            <v>NULL</v>
          </cell>
          <cell r="AF503">
            <v>3</v>
          </cell>
          <cell r="AG503">
            <v>3</v>
          </cell>
          <cell r="AH503" t="str">
            <v>NULL</v>
          </cell>
          <cell r="AI503">
            <v>3</v>
          </cell>
          <cell r="AJ503" t="str">
            <v>NULL</v>
          </cell>
          <cell r="AK503" t="str">
            <v>NULL</v>
          </cell>
          <cell r="AL503" t="str">
            <v>NULL</v>
          </cell>
        </row>
        <row r="504">
          <cell r="A504">
            <v>117404</v>
          </cell>
          <cell r="B504">
            <v>9193037</v>
          </cell>
          <cell r="C504" t="str">
            <v>Sarratt Church of England Primary School</v>
          </cell>
          <cell r="D504" t="str">
            <v>East of England</v>
          </cell>
          <cell r="E504" t="str">
            <v>East of England</v>
          </cell>
          <cell r="F504" t="str">
            <v>Hertfordshire</v>
          </cell>
          <cell r="G504" t="str">
            <v>South West Hertfordshire</v>
          </cell>
          <cell r="H504" t="str">
            <v>WD3 6AS</v>
          </cell>
          <cell r="I504" t="str">
            <v>Voluntary Controlled School</v>
          </cell>
          <cell r="J504" t="str">
            <v>Primary</v>
          </cell>
          <cell r="K504" t="str">
            <v>Does not have a sixth form</v>
          </cell>
          <cell r="L504">
            <v>10005310</v>
          </cell>
          <cell r="M504">
            <v>42347</v>
          </cell>
          <cell r="N504">
            <v>42348</v>
          </cell>
          <cell r="O504" t="str">
            <v>Schools into Special Measures Visit 3</v>
          </cell>
          <cell r="P504" t="str">
            <v>Schools - S5</v>
          </cell>
          <cell r="Q504" t="str">
            <v>NULL</v>
          </cell>
          <cell r="R504">
            <v>2</v>
          </cell>
          <cell r="S504" t="str">
            <v>NULL</v>
          </cell>
          <cell r="T504">
            <v>2</v>
          </cell>
          <cell r="U504">
            <v>2</v>
          </cell>
          <cell r="V504">
            <v>2</v>
          </cell>
          <cell r="W504">
            <v>2</v>
          </cell>
          <cell r="X504" t="str">
            <v>Yes</v>
          </cell>
          <cell r="Y504">
            <v>2</v>
          </cell>
          <cell r="Z504" t="str">
            <v>NULL</v>
          </cell>
          <cell r="AB504">
            <v>166</v>
          </cell>
          <cell r="AD504">
            <v>4</v>
          </cell>
          <cell r="AE504" t="str">
            <v>NULL</v>
          </cell>
          <cell r="AF504">
            <v>4</v>
          </cell>
          <cell r="AG504">
            <v>4</v>
          </cell>
          <cell r="AH504" t="str">
            <v>NULL</v>
          </cell>
          <cell r="AI504">
            <v>4</v>
          </cell>
          <cell r="AJ504" t="str">
            <v>NULL</v>
          </cell>
          <cell r="AK504">
            <v>3</v>
          </cell>
          <cell r="AL504">
            <v>9</v>
          </cell>
        </row>
        <row r="505">
          <cell r="A505">
            <v>117475</v>
          </cell>
          <cell r="B505">
            <v>9193398</v>
          </cell>
          <cell r="C505" t="str">
            <v>St John Catholic Primary School</v>
          </cell>
          <cell r="D505" t="str">
            <v>East of England</v>
          </cell>
          <cell r="E505" t="str">
            <v>East of England</v>
          </cell>
          <cell r="F505" t="str">
            <v>Hertfordshire</v>
          </cell>
          <cell r="G505" t="str">
            <v>South West Hertfordshire</v>
          </cell>
          <cell r="H505" t="str">
            <v>WD3 7HG</v>
          </cell>
          <cell r="I505" t="str">
            <v>Voluntary Aided School</v>
          </cell>
          <cell r="J505" t="str">
            <v>Primary</v>
          </cell>
          <cell r="K505" t="str">
            <v>Does not have a sixth form</v>
          </cell>
          <cell r="L505">
            <v>10005857</v>
          </cell>
          <cell r="M505">
            <v>42289</v>
          </cell>
          <cell r="N505">
            <v>42289</v>
          </cell>
          <cell r="O505" t="str">
            <v>Requires Improvement monitoring Visit 2</v>
          </cell>
          <cell r="P505" t="str">
            <v>Schools - S8</v>
          </cell>
          <cell r="Q505" t="str">
            <v>NULL</v>
          </cell>
          <cell r="R505" t="str">
            <v>NULL</v>
          </cell>
          <cell r="S505" t="str">
            <v>NULL</v>
          </cell>
          <cell r="T505" t="str">
            <v>NULL</v>
          </cell>
          <cell r="U505" t="str">
            <v>NULL</v>
          </cell>
          <cell r="V505" t="str">
            <v>NULL</v>
          </cell>
          <cell r="W505" t="str">
            <v>NULL</v>
          </cell>
          <cell r="X505" t="str">
            <v>NULL</v>
          </cell>
          <cell r="Y505" t="str">
            <v>NULL</v>
          </cell>
          <cell r="Z505" t="str">
            <v>NULL</v>
          </cell>
          <cell r="AB505">
            <v>198</v>
          </cell>
          <cell r="AD505">
            <v>3</v>
          </cell>
          <cell r="AE505" t="str">
            <v>NULL</v>
          </cell>
          <cell r="AF505">
            <v>3</v>
          </cell>
          <cell r="AG505">
            <v>3</v>
          </cell>
          <cell r="AH505" t="str">
            <v>NULL</v>
          </cell>
          <cell r="AI505">
            <v>3</v>
          </cell>
          <cell r="AJ505" t="str">
            <v>NULL</v>
          </cell>
          <cell r="AK505" t="str">
            <v>NULL</v>
          </cell>
          <cell r="AL505" t="str">
            <v>NULL</v>
          </cell>
        </row>
        <row r="506">
          <cell r="A506">
            <v>117528</v>
          </cell>
          <cell r="B506">
            <v>9194100</v>
          </cell>
          <cell r="C506" t="str">
            <v>The Cavendish School</v>
          </cell>
          <cell r="D506" t="str">
            <v>East of England</v>
          </cell>
          <cell r="E506" t="str">
            <v>East of England</v>
          </cell>
          <cell r="F506" t="str">
            <v>Hertfordshire</v>
          </cell>
          <cell r="G506" t="str">
            <v>Hemel Hempstead</v>
          </cell>
          <cell r="H506" t="str">
            <v>HP1 3DW</v>
          </cell>
          <cell r="I506" t="str">
            <v>Community School</v>
          </cell>
          <cell r="J506" t="str">
            <v>Secondary</v>
          </cell>
          <cell r="K506" t="str">
            <v>Has a sixth form</v>
          </cell>
          <cell r="L506">
            <v>10005796</v>
          </cell>
          <cell r="M506">
            <v>42291</v>
          </cell>
          <cell r="N506">
            <v>42291</v>
          </cell>
          <cell r="O506" t="str">
            <v>Requires Improvement monitoring Visit 1</v>
          </cell>
          <cell r="P506" t="str">
            <v>Schools - S8</v>
          </cell>
          <cell r="Q506" t="str">
            <v>NULL</v>
          </cell>
          <cell r="R506" t="str">
            <v>NULL</v>
          </cell>
          <cell r="S506" t="str">
            <v>NULL</v>
          </cell>
          <cell r="T506" t="str">
            <v>NULL</v>
          </cell>
          <cell r="U506" t="str">
            <v>NULL</v>
          </cell>
          <cell r="V506" t="str">
            <v>NULL</v>
          </cell>
          <cell r="W506" t="str">
            <v>NULL</v>
          </cell>
          <cell r="X506" t="str">
            <v>NULL</v>
          </cell>
          <cell r="Y506" t="str">
            <v>NULL</v>
          </cell>
          <cell r="Z506" t="str">
            <v>NULL</v>
          </cell>
          <cell r="AB506">
            <v>932</v>
          </cell>
          <cell r="AD506">
            <v>3</v>
          </cell>
          <cell r="AE506" t="str">
            <v>NULL</v>
          </cell>
          <cell r="AF506">
            <v>3</v>
          </cell>
          <cell r="AG506">
            <v>3</v>
          </cell>
          <cell r="AH506" t="str">
            <v>NULL</v>
          </cell>
          <cell r="AI506">
            <v>3</v>
          </cell>
          <cell r="AJ506" t="str">
            <v>NULL</v>
          </cell>
          <cell r="AK506">
            <v>9</v>
          </cell>
          <cell r="AL506">
            <v>2</v>
          </cell>
        </row>
        <row r="507">
          <cell r="A507">
            <v>117538</v>
          </cell>
          <cell r="B507">
            <v>9194137</v>
          </cell>
          <cell r="C507" t="str">
            <v>Sheredes School</v>
          </cell>
          <cell r="D507" t="str">
            <v>East of England</v>
          </cell>
          <cell r="E507" t="str">
            <v>East of England</v>
          </cell>
          <cell r="F507" t="str">
            <v>Hertfordshire</v>
          </cell>
          <cell r="G507" t="str">
            <v>Broxbourne</v>
          </cell>
          <cell r="H507" t="str">
            <v>EN11 8JY</v>
          </cell>
          <cell r="I507" t="str">
            <v>Community School</v>
          </cell>
          <cell r="J507" t="str">
            <v>Secondary</v>
          </cell>
          <cell r="K507" t="str">
            <v>Has a sixth form</v>
          </cell>
          <cell r="L507">
            <v>10005339</v>
          </cell>
          <cell r="M507">
            <v>42340</v>
          </cell>
          <cell r="N507">
            <v>42340</v>
          </cell>
          <cell r="O507" t="str">
            <v>Schools with Serious Weaknesses Visit 2</v>
          </cell>
          <cell r="P507" t="str">
            <v>Schools - S8</v>
          </cell>
          <cell r="Q507" t="str">
            <v>NULL</v>
          </cell>
          <cell r="R507" t="str">
            <v>NULL</v>
          </cell>
          <cell r="S507" t="str">
            <v>NULL</v>
          </cell>
          <cell r="T507" t="str">
            <v>NULL</v>
          </cell>
          <cell r="U507" t="str">
            <v>NULL</v>
          </cell>
          <cell r="V507" t="str">
            <v>NULL</v>
          </cell>
          <cell r="W507" t="str">
            <v>NULL</v>
          </cell>
          <cell r="X507" t="str">
            <v>NULL</v>
          </cell>
          <cell r="Y507" t="str">
            <v>NULL</v>
          </cell>
          <cell r="Z507" t="str">
            <v>NULL</v>
          </cell>
          <cell r="AB507">
            <v>657</v>
          </cell>
          <cell r="AD507">
            <v>4</v>
          </cell>
          <cell r="AE507" t="str">
            <v>NULL</v>
          </cell>
          <cell r="AF507">
            <v>4</v>
          </cell>
          <cell r="AG507">
            <v>4</v>
          </cell>
          <cell r="AH507" t="str">
            <v>NULL</v>
          </cell>
          <cell r="AI507">
            <v>3</v>
          </cell>
          <cell r="AJ507" t="str">
            <v>NULL</v>
          </cell>
          <cell r="AK507">
            <v>9</v>
          </cell>
          <cell r="AL507">
            <v>3</v>
          </cell>
        </row>
        <row r="508">
          <cell r="A508">
            <v>117679</v>
          </cell>
          <cell r="B508">
            <v>9197022</v>
          </cell>
          <cell r="C508" t="str">
            <v>Lonsdale School</v>
          </cell>
          <cell r="D508" t="str">
            <v>East of England</v>
          </cell>
          <cell r="E508" t="str">
            <v>East of England</v>
          </cell>
          <cell r="F508" t="str">
            <v>Hertfordshire</v>
          </cell>
          <cell r="G508" t="str">
            <v>Stevenage</v>
          </cell>
          <cell r="H508" t="str">
            <v>SG2 8UT</v>
          </cell>
          <cell r="I508" t="str">
            <v>Community Special School</v>
          </cell>
          <cell r="J508" t="str">
            <v>Not Applicable</v>
          </cell>
          <cell r="K508" t="str">
            <v>Has a sixth form</v>
          </cell>
          <cell r="L508">
            <v>10004007</v>
          </cell>
          <cell r="M508">
            <v>42276</v>
          </cell>
          <cell r="N508">
            <v>42277</v>
          </cell>
          <cell r="O508" t="str">
            <v>Schools into Special Measures Visit 3</v>
          </cell>
          <cell r="P508" t="str">
            <v>Schools - S8</v>
          </cell>
          <cell r="Q508" t="str">
            <v>NULL</v>
          </cell>
          <cell r="R508" t="str">
            <v>NULL</v>
          </cell>
          <cell r="S508" t="str">
            <v>NULL</v>
          </cell>
          <cell r="T508" t="str">
            <v>NULL</v>
          </cell>
          <cell r="U508" t="str">
            <v>NULL</v>
          </cell>
          <cell r="V508" t="str">
            <v>NULL</v>
          </cell>
          <cell r="W508" t="str">
            <v>NULL</v>
          </cell>
          <cell r="X508" t="str">
            <v>NULL</v>
          </cell>
          <cell r="Y508" t="str">
            <v>NULL</v>
          </cell>
          <cell r="Z508" t="str">
            <v>NULL</v>
          </cell>
          <cell r="AB508">
            <v>92</v>
          </cell>
          <cell r="AD508">
            <v>4</v>
          </cell>
          <cell r="AE508" t="str">
            <v>NULL</v>
          </cell>
          <cell r="AF508">
            <v>3</v>
          </cell>
          <cell r="AG508">
            <v>3</v>
          </cell>
          <cell r="AH508" t="str">
            <v>NULL</v>
          </cell>
          <cell r="AI508">
            <v>4</v>
          </cell>
          <cell r="AJ508" t="str">
            <v>NULL</v>
          </cell>
          <cell r="AK508">
            <v>2</v>
          </cell>
          <cell r="AL508">
            <v>2</v>
          </cell>
        </row>
        <row r="509">
          <cell r="A509">
            <v>117703</v>
          </cell>
          <cell r="B509">
            <v>8101102</v>
          </cell>
          <cell r="C509" t="str">
            <v>Rise Academy</v>
          </cell>
          <cell r="D509" t="str">
            <v>Yorkshire and the Humber</v>
          </cell>
          <cell r="E509" t="str">
            <v>North East, Yorkshire &amp; Humber</v>
          </cell>
          <cell r="F509" t="str">
            <v>Kingston upon Hull</v>
          </cell>
          <cell r="G509" t="str">
            <v>Kingston upon Hull West and Hessle</v>
          </cell>
          <cell r="H509" t="str">
            <v>HU2 0LH</v>
          </cell>
          <cell r="I509" t="str">
            <v>Pupil Referral Unit</v>
          </cell>
          <cell r="J509" t="str">
            <v>Not Applicable</v>
          </cell>
          <cell r="K509" t="str">
            <v>Not applicable</v>
          </cell>
          <cell r="L509">
            <v>10002121</v>
          </cell>
          <cell r="M509">
            <v>42340</v>
          </cell>
          <cell r="N509">
            <v>42341</v>
          </cell>
          <cell r="O509" t="str">
            <v>Requires Improvement S5 Reinspection Visit 1</v>
          </cell>
          <cell r="P509" t="str">
            <v>Schools - S5</v>
          </cell>
          <cell r="Q509" t="str">
            <v>NULL</v>
          </cell>
          <cell r="R509">
            <v>2</v>
          </cell>
          <cell r="S509" t="str">
            <v>NULL</v>
          </cell>
          <cell r="T509">
            <v>2</v>
          </cell>
          <cell r="U509">
            <v>2</v>
          </cell>
          <cell r="V509">
            <v>2</v>
          </cell>
          <cell r="W509">
            <v>2</v>
          </cell>
          <cell r="X509" t="str">
            <v>Yes</v>
          </cell>
          <cell r="Y509" t="str">
            <v>NULL</v>
          </cell>
          <cell r="Z509" t="str">
            <v>NULL</v>
          </cell>
          <cell r="AB509">
            <v>102</v>
          </cell>
          <cell r="AD509">
            <v>3</v>
          </cell>
          <cell r="AE509" t="str">
            <v>NULL</v>
          </cell>
          <cell r="AF509">
            <v>3</v>
          </cell>
          <cell r="AG509">
            <v>3</v>
          </cell>
          <cell r="AH509" t="str">
            <v>NULL</v>
          </cell>
          <cell r="AI509">
            <v>2</v>
          </cell>
          <cell r="AJ509" t="str">
            <v>NULL</v>
          </cell>
          <cell r="AK509" t="str">
            <v>NULL</v>
          </cell>
          <cell r="AL509" t="str">
            <v>NULL</v>
          </cell>
        </row>
        <row r="510">
          <cell r="A510">
            <v>117753</v>
          </cell>
          <cell r="B510">
            <v>8132140</v>
          </cell>
          <cell r="C510" t="str">
            <v>Winteringham Primary School</v>
          </cell>
          <cell r="D510" t="str">
            <v>Yorkshire and the Humber</v>
          </cell>
          <cell r="E510" t="str">
            <v>North East, Yorkshire &amp; Humber</v>
          </cell>
          <cell r="F510" t="str">
            <v>North Lincolnshire</v>
          </cell>
          <cell r="G510" t="str">
            <v>Brigg and Goole</v>
          </cell>
          <cell r="H510" t="str">
            <v>DN15 9NL</v>
          </cell>
          <cell r="I510" t="str">
            <v>Community School</v>
          </cell>
          <cell r="J510" t="str">
            <v>Primary</v>
          </cell>
          <cell r="K510" t="str">
            <v>Does not have a sixth form</v>
          </cell>
          <cell r="L510">
            <v>10001097</v>
          </cell>
          <cell r="M510">
            <v>42284</v>
          </cell>
          <cell r="N510">
            <v>42285</v>
          </cell>
          <cell r="O510" t="str">
            <v>Maintained Academy and School Short inspection</v>
          </cell>
          <cell r="P510" t="str">
            <v>Schools - S5</v>
          </cell>
          <cell r="Q510" t="str">
            <v>NULL</v>
          </cell>
          <cell r="R510">
            <v>1</v>
          </cell>
          <cell r="S510" t="str">
            <v>NULL</v>
          </cell>
          <cell r="T510">
            <v>1</v>
          </cell>
          <cell r="U510">
            <v>1</v>
          </cell>
          <cell r="V510">
            <v>1</v>
          </cell>
          <cell r="W510">
            <v>1</v>
          </cell>
          <cell r="X510" t="str">
            <v>Yes</v>
          </cell>
          <cell r="Y510">
            <v>2</v>
          </cell>
          <cell r="Z510" t="str">
            <v>NULL</v>
          </cell>
          <cell r="AB510">
            <v>99</v>
          </cell>
          <cell r="AD510">
            <v>2</v>
          </cell>
          <cell r="AE510" t="str">
            <v>NULL</v>
          </cell>
          <cell r="AF510">
            <v>2</v>
          </cell>
          <cell r="AG510">
            <v>2</v>
          </cell>
          <cell r="AH510" t="str">
            <v>NULL</v>
          </cell>
          <cell r="AI510">
            <v>2</v>
          </cell>
          <cell r="AJ510" t="str">
            <v>NULL</v>
          </cell>
          <cell r="AK510">
            <v>2</v>
          </cell>
          <cell r="AL510">
            <v>9</v>
          </cell>
        </row>
        <row r="511">
          <cell r="A511">
            <v>117756</v>
          </cell>
          <cell r="B511">
            <v>8132143</v>
          </cell>
          <cell r="C511" t="str">
            <v>Priory Lane Community School</v>
          </cell>
          <cell r="D511" t="str">
            <v>Yorkshire and the Humber</v>
          </cell>
          <cell r="E511" t="str">
            <v>North East, Yorkshire &amp; Humber</v>
          </cell>
          <cell r="F511" t="str">
            <v>North Lincolnshire</v>
          </cell>
          <cell r="G511" t="str">
            <v>Scunthorpe</v>
          </cell>
          <cell r="H511" t="str">
            <v>DN17 1HE</v>
          </cell>
          <cell r="I511" t="str">
            <v>Community School</v>
          </cell>
          <cell r="J511" t="str">
            <v>Primary</v>
          </cell>
          <cell r="K511" t="str">
            <v>Does not have a sixth form</v>
          </cell>
          <cell r="L511">
            <v>10006813</v>
          </cell>
          <cell r="M511">
            <v>42327</v>
          </cell>
          <cell r="N511">
            <v>42327</v>
          </cell>
          <cell r="O511" t="str">
            <v>Requires Improvement monitoring Visit 1</v>
          </cell>
          <cell r="P511" t="str">
            <v>Schools - S8</v>
          </cell>
          <cell r="Q511" t="str">
            <v>NULL</v>
          </cell>
          <cell r="R511" t="str">
            <v>NULL</v>
          </cell>
          <cell r="S511" t="str">
            <v>NULL</v>
          </cell>
          <cell r="T511" t="str">
            <v>NULL</v>
          </cell>
          <cell r="U511" t="str">
            <v>NULL</v>
          </cell>
          <cell r="V511" t="str">
            <v>NULL</v>
          </cell>
          <cell r="W511" t="str">
            <v>NULL</v>
          </cell>
          <cell r="X511" t="str">
            <v>NULL</v>
          </cell>
          <cell r="Y511" t="str">
            <v>NULL</v>
          </cell>
          <cell r="Z511" t="str">
            <v>NULL</v>
          </cell>
          <cell r="AB511">
            <v>371</v>
          </cell>
          <cell r="AD511">
            <v>3</v>
          </cell>
          <cell r="AE511" t="str">
            <v>NULL</v>
          </cell>
          <cell r="AF511">
            <v>3</v>
          </cell>
          <cell r="AG511">
            <v>3</v>
          </cell>
          <cell r="AH511" t="str">
            <v>NULL</v>
          </cell>
          <cell r="AI511">
            <v>3</v>
          </cell>
          <cell r="AJ511" t="str">
            <v>NULL</v>
          </cell>
          <cell r="AK511">
            <v>3</v>
          </cell>
          <cell r="AL511">
            <v>9</v>
          </cell>
        </row>
        <row r="512">
          <cell r="A512">
            <v>117815</v>
          </cell>
          <cell r="B512">
            <v>8102642</v>
          </cell>
          <cell r="C512" t="str">
            <v>St George's Primary School</v>
          </cell>
          <cell r="D512" t="str">
            <v>Yorkshire and the Humber</v>
          </cell>
          <cell r="E512" t="str">
            <v>North East, Yorkshire &amp; Humber</v>
          </cell>
          <cell r="F512" t="str">
            <v>Kingston upon Hull</v>
          </cell>
          <cell r="G512" t="str">
            <v>Kingston upon Hull West and Hessle</v>
          </cell>
          <cell r="H512" t="str">
            <v>HU3 6ED</v>
          </cell>
          <cell r="I512" t="str">
            <v>Foundation School</v>
          </cell>
          <cell r="J512" t="str">
            <v>Primary</v>
          </cell>
          <cell r="K512" t="str">
            <v>Does not have a sixth form</v>
          </cell>
          <cell r="L512">
            <v>10003094</v>
          </cell>
          <cell r="M512">
            <v>42339</v>
          </cell>
          <cell r="N512">
            <v>42340</v>
          </cell>
          <cell r="O512" t="str">
            <v>Maintained Academy and School Short inspection</v>
          </cell>
          <cell r="P512" t="str">
            <v>Schools - S5</v>
          </cell>
          <cell r="Q512" t="str">
            <v>NULL</v>
          </cell>
          <cell r="R512">
            <v>3</v>
          </cell>
          <cell r="S512" t="str">
            <v>NULL</v>
          </cell>
          <cell r="T512">
            <v>3</v>
          </cell>
          <cell r="U512">
            <v>3</v>
          </cell>
          <cell r="V512">
            <v>3</v>
          </cell>
          <cell r="W512">
            <v>3</v>
          </cell>
          <cell r="X512" t="str">
            <v>Yes</v>
          </cell>
          <cell r="Y512">
            <v>2</v>
          </cell>
          <cell r="Z512" t="str">
            <v>NULL</v>
          </cell>
          <cell r="AB512">
            <v>248</v>
          </cell>
          <cell r="AD512">
            <v>2</v>
          </cell>
          <cell r="AE512" t="str">
            <v>NULL</v>
          </cell>
          <cell r="AF512">
            <v>2</v>
          </cell>
          <cell r="AG512">
            <v>2</v>
          </cell>
          <cell r="AH512" t="str">
            <v>NULL</v>
          </cell>
          <cell r="AI512">
            <v>2</v>
          </cell>
          <cell r="AJ512" t="str">
            <v>NULL</v>
          </cell>
          <cell r="AK512">
            <v>8</v>
          </cell>
          <cell r="AL512" t="str">
            <v>NULL</v>
          </cell>
        </row>
        <row r="513">
          <cell r="A513">
            <v>117820</v>
          </cell>
          <cell r="B513">
            <v>8102670</v>
          </cell>
          <cell r="C513" t="str">
            <v>Thanet Primary School</v>
          </cell>
          <cell r="D513" t="str">
            <v>Yorkshire and the Humber</v>
          </cell>
          <cell r="E513" t="str">
            <v>North East, Yorkshire &amp; Humber</v>
          </cell>
          <cell r="F513" t="str">
            <v>Kingston upon Hull</v>
          </cell>
          <cell r="G513" t="str">
            <v>Kingston upon Hull East</v>
          </cell>
          <cell r="H513" t="str">
            <v>HU9 4AY</v>
          </cell>
          <cell r="I513" t="str">
            <v>Foundation School</v>
          </cell>
          <cell r="J513" t="str">
            <v>Primary</v>
          </cell>
          <cell r="K513" t="str">
            <v>Does not have a sixth form</v>
          </cell>
          <cell r="L513">
            <v>10004012</v>
          </cell>
          <cell r="M513">
            <v>42277</v>
          </cell>
          <cell r="N513">
            <v>42278</v>
          </cell>
          <cell r="O513" t="str">
            <v>Schools into Special Measures Visit 4</v>
          </cell>
          <cell r="P513" t="str">
            <v>Schools - S8</v>
          </cell>
          <cell r="Q513" t="str">
            <v>NULL</v>
          </cell>
          <cell r="R513" t="str">
            <v>NULL</v>
          </cell>
          <cell r="S513" t="str">
            <v>NULL</v>
          </cell>
          <cell r="T513" t="str">
            <v>NULL</v>
          </cell>
          <cell r="U513" t="str">
            <v>NULL</v>
          </cell>
          <cell r="V513" t="str">
            <v>NULL</v>
          </cell>
          <cell r="W513" t="str">
            <v>NULL</v>
          </cell>
          <cell r="X513" t="str">
            <v>NULL</v>
          </cell>
          <cell r="Y513" t="str">
            <v>NULL</v>
          </cell>
          <cell r="Z513" t="str">
            <v>NULL</v>
          </cell>
          <cell r="AB513">
            <v>479</v>
          </cell>
          <cell r="AD513">
            <v>4</v>
          </cell>
          <cell r="AE513" t="str">
            <v>NULL</v>
          </cell>
          <cell r="AF513">
            <v>4</v>
          </cell>
          <cell r="AG513">
            <v>4</v>
          </cell>
          <cell r="AH513" t="str">
            <v>NULL</v>
          </cell>
          <cell r="AI513">
            <v>4</v>
          </cell>
          <cell r="AJ513" t="str">
            <v>NULL</v>
          </cell>
          <cell r="AK513" t="str">
            <v>NULL</v>
          </cell>
          <cell r="AL513" t="str">
            <v>NULL</v>
          </cell>
        </row>
        <row r="514">
          <cell r="A514">
            <v>117832</v>
          </cell>
          <cell r="B514">
            <v>8112709</v>
          </cell>
          <cell r="C514" t="str">
            <v>Burlington Junior School</v>
          </cell>
          <cell r="D514" t="str">
            <v>Yorkshire and the Humber</v>
          </cell>
          <cell r="E514" t="str">
            <v>North East, Yorkshire &amp; Humber</v>
          </cell>
          <cell r="F514" t="str">
            <v>East Riding of Yorkshire</v>
          </cell>
          <cell r="G514" t="str">
            <v>East Yorkshire</v>
          </cell>
          <cell r="H514" t="str">
            <v>YO16 7AQ</v>
          </cell>
          <cell r="I514" t="str">
            <v>Community School</v>
          </cell>
          <cell r="J514" t="str">
            <v>Primary</v>
          </cell>
          <cell r="K514" t="str">
            <v>Does not have a sixth form</v>
          </cell>
          <cell r="L514">
            <v>10006809</v>
          </cell>
          <cell r="M514">
            <v>42297</v>
          </cell>
          <cell r="N514">
            <v>42297</v>
          </cell>
          <cell r="O514" t="str">
            <v>Requires Improvement monitoring Visit 1</v>
          </cell>
          <cell r="P514" t="str">
            <v>Schools - S8</v>
          </cell>
          <cell r="Q514" t="str">
            <v>NULL</v>
          </cell>
          <cell r="R514" t="str">
            <v>NULL</v>
          </cell>
          <cell r="S514" t="str">
            <v>NULL</v>
          </cell>
          <cell r="T514" t="str">
            <v>NULL</v>
          </cell>
          <cell r="U514" t="str">
            <v>NULL</v>
          </cell>
          <cell r="V514" t="str">
            <v>NULL</v>
          </cell>
          <cell r="W514" t="str">
            <v>NULL</v>
          </cell>
          <cell r="X514" t="str">
            <v>NULL</v>
          </cell>
          <cell r="Y514" t="str">
            <v>NULL</v>
          </cell>
          <cell r="Z514" t="str">
            <v>NULL</v>
          </cell>
          <cell r="AB514">
            <v>302</v>
          </cell>
          <cell r="AD514">
            <v>3</v>
          </cell>
          <cell r="AE514" t="str">
            <v>NULL</v>
          </cell>
          <cell r="AF514">
            <v>3</v>
          </cell>
          <cell r="AG514">
            <v>3</v>
          </cell>
          <cell r="AH514" t="str">
            <v>NULL</v>
          </cell>
          <cell r="AI514">
            <v>3</v>
          </cell>
          <cell r="AJ514" t="str">
            <v>NULL</v>
          </cell>
          <cell r="AK514">
            <v>9</v>
          </cell>
          <cell r="AL514">
            <v>9</v>
          </cell>
        </row>
        <row r="515">
          <cell r="A515">
            <v>117851</v>
          </cell>
          <cell r="B515">
            <v>8112731</v>
          </cell>
          <cell r="C515" t="str">
            <v>Hedon Primary School</v>
          </cell>
          <cell r="D515" t="str">
            <v>Yorkshire and the Humber</v>
          </cell>
          <cell r="E515" t="str">
            <v>North East, Yorkshire &amp; Humber</v>
          </cell>
          <cell r="F515" t="str">
            <v>East Riding of Yorkshire</v>
          </cell>
          <cell r="G515" t="str">
            <v>Beverley and Holderness</v>
          </cell>
          <cell r="H515" t="str">
            <v>HU12 8BN</v>
          </cell>
          <cell r="I515" t="str">
            <v>Community School</v>
          </cell>
          <cell r="J515" t="str">
            <v>Primary</v>
          </cell>
          <cell r="K515" t="str">
            <v>Does not have a sixth form</v>
          </cell>
          <cell r="L515">
            <v>10002139</v>
          </cell>
          <cell r="M515">
            <v>42332</v>
          </cell>
          <cell r="N515">
            <v>42333</v>
          </cell>
          <cell r="O515" t="str">
            <v>Requires Improvement S5 Reinspection Visit 1</v>
          </cell>
          <cell r="P515" t="str">
            <v>Schools - S5</v>
          </cell>
          <cell r="Q515" t="str">
            <v>NULL</v>
          </cell>
          <cell r="R515">
            <v>2</v>
          </cell>
          <cell r="S515" t="str">
            <v>NULL</v>
          </cell>
          <cell r="T515">
            <v>2</v>
          </cell>
          <cell r="U515">
            <v>2</v>
          </cell>
          <cell r="V515">
            <v>2</v>
          </cell>
          <cell r="W515">
            <v>2</v>
          </cell>
          <cell r="X515" t="str">
            <v>Yes</v>
          </cell>
          <cell r="Y515">
            <v>2</v>
          </cell>
          <cell r="Z515" t="str">
            <v>NULL</v>
          </cell>
          <cell r="AB515">
            <v>163</v>
          </cell>
          <cell r="AD515">
            <v>3</v>
          </cell>
          <cell r="AE515" t="str">
            <v>NULL</v>
          </cell>
          <cell r="AF515">
            <v>3</v>
          </cell>
          <cell r="AG515">
            <v>3</v>
          </cell>
          <cell r="AH515" t="str">
            <v>NULL</v>
          </cell>
          <cell r="AI515">
            <v>3</v>
          </cell>
          <cell r="AJ515" t="str">
            <v>NULL</v>
          </cell>
          <cell r="AK515" t="str">
            <v>NULL</v>
          </cell>
          <cell r="AL515" t="str">
            <v>NULL</v>
          </cell>
        </row>
        <row r="516">
          <cell r="A516">
            <v>117886</v>
          </cell>
          <cell r="B516">
            <v>8112771</v>
          </cell>
          <cell r="C516" t="str">
            <v>Martongate Primary School</v>
          </cell>
          <cell r="D516" t="str">
            <v>Yorkshire and the Humber</v>
          </cell>
          <cell r="E516" t="str">
            <v>North East, Yorkshire &amp; Humber</v>
          </cell>
          <cell r="F516" t="str">
            <v>East Riding of Yorkshire</v>
          </cell>
          <cell r="G516" t="str">
            <v>East Yorkshire</v>
          </cell>
          <cell r="H516" t="str">
            <v>YO16 6YD</v>
          </cell>
          <cell r="I516" t="str">
            <v>Community School</v>
          </cell>
          <cell r="J516" t="str">
            <v>Primary</v>
          </cell>
          <cell r="K516" t="str">
            <v>Does not have a sixth form</v>
          </cell>
          <cell r="L516">
            <v>10002140</v>
          </cell>
          <cell r="M516">
            <v>42332</v>
          </cell>
          <cell r="N516">
            <v>42333</v>
          </cell>
          <cell r="O516" t="str">
            <v>Requires Improvement S5 Reinspection Visit 1</v>
          </cell>
          <cell r="P516" t="str">
            <v>Schools - S5</v>
          </cell>
          <cell r="Q516" t="str">
            <v>NULL</v>
          </cell>
          <cell r="R516">
            <v>2</v>
          </cell>
          <cell r="S516" t="str">
            <v>NULL</v>
          </cell>
          <cell r="T516">
            <v>2</v>
          </cell>
          <cell r="U516">
            <v>2</v>
          </cell>
          <cell r="V516">
            <v>2</v>
          </cell>
          <cell r="W516">
            <v>2</v>
          </cell>
          <cell r="X516" t="str">
            <v>Yes</v>
          </cell>
          <cell r="Y516">
            <v>2</v>
          </cell>
          <cell r="Z516" t="str">
            <v>NULL</v>
          </cell>
          <cell r="AB516">
            <v>419</v>
          </cell>
          <cell r="AD516">
            <v>3</v>
          </cell>
          <cell r="AE516" t="str">
            <v>NULL</v>
          </cell>
          <cell r="AF516">
            <v>3</v>
          </cell>
          <cell r="AG516">
            <v>3</v>
          </cell>
          <cell r="AH516" t="str">
            <v>NULL</v>
          </cell>
          <cell r="AI516">
            <v>3</v>
          </cell>
          <cell r="AJ516" t="str">
            <v>NULL</v>
          </cell>
          <cell r="AK516" t="str">
            <v>NULL</v>
          </cell>
          <cell r="AL516" t="str">
            <v>NULL</v>
          </cell>
        </row>
        <row r="517">
          <cell r="A517">
            <v>117913</v>
          </cell>
          <cell r="B517">
            <v>8102884</v>
          </cell>
          <cell r="C517" t="str">
            <v>Broadacre Primary School</v>
          </cell>
          <cell r="D517" t="str">
            <v>Yorkshire and the Humber</v>
          </cell>
          <cell r="E517" t="str">
            <v>North East, Yorkshire &amp; Humber</v>
          </cell>
          <cell r="F517" t="str">
            <v>Kingston upon Hull</v>
          </cell>
          <cell r="G517" t="str">
            <v>Kingston upon Hull North</v>
          </cell>
          <cell r="H517" t="str">
            <v>HU7 5YS</v>
          </cell>
          <cell r="I517" t="str">
            <v>Community School</v>
          </cell>
          <cell r="J517" t="str">
            <v>Primary</v>
          </cell>
          <cell r="K517" t="str">
            <v>Does not have a sixth form</v>
          </cell>
          <cell r="L517">
            <v>10002122</v>
          </cell>
          <cell r="M517">
            <v>42340</v>
          </cell>
          <cell r="N517">
            <v>42341</v>
          </cell>
          <cell r="O517" t="str">
            <v>Requires Improvement S5 Reinspection Visit 1</v>
          </cell>
          <cell r="P517" t="str">
            <v>Schools - S5</v>
          </cell>
          <cell r="Q517" t="str">
            <v>NULL</v>
          </cell>
          <cell r="R517">
            <v>2</v>
          </cell>
          <cell r="S517" t="str">
            <v>NULL</v>
          </cell>
          <cell r="T517">
            <v>2</v>
          </cell>
          <cell r="U517">
            <v>2</v>
          </cell>
          <cell r="V517">
            <v>2</v>
          </cell>
          <cell r="W517">
            <v>2</v>
          </cell>
          <cell r="X517" t="str">
            <v>Yes</v>
          </cell>
          <cell r="Y517">
            <v>2</v>
          </cell>
          <cell r="Z517" t="str">
            <v>NULL</v>
          </cell>
          <cell r="AB517">
            <v>324</v>
          </cell>
          <cell r="AD517">
            <v>3</v>
          </cell>
          <cell r="AE517" t="str">
            <v>NULL</v>
          </cell>
          <cell r="AF517">
            <v>3</v>
          </cell>
          <cell r="AG517">
            <v>3</v>
          </cell>
          <cell r="AH517" t="str">
            <v>NULL</v>
          </cell>
          <cell r="AI517">
            <v>2</v>
          </cell>
          <cell r="AJ517" t="str">
            <v>NULL</v>
          </cell>
          <cell r="AK517" t="str">
            <v>NULL</v>
          </cell>
          <cell r="AL517" t="str">
            <v>NULL</v>
          </cell>
        </row>
        <row r="518">
          <cell r="A518">
            <v>117914</v>
          </cell>
          <cell r="B518">
            <v>8102887</v>
          </cell>
          <cell r="C518" t="str">
            <v>Griffin Primary School</v>
          </cell>
          <cell r="D518" t="str">
            <v>Yorkshire and the Humber</v>
          </cell>
          <cell r="E518" t="str">
            <v>North East, Yorkshire &amp; Humber</v>
          </cell>
          <cell r="F518" t="str">
            <v>Kingston upon Hull</v>
          </cell>
          <cell r="G518" t="str">
            <v>Kingston upon Hull East</v>
          </cell>
          <cell r="H518" t="str">
            <v>HU9 4JL</v>
          </cell>
          <cell r="I518" t="str">
            <v>Foundation School</v>
          </cell>
          <cell r="J518" t="str">
            <v>Primary</v>
          </cell>
          <cell r="K518" t="str">
            <v>Does not have a sixth form</v>
          </cell>
          <cell r="L518">
            <v>10002123</v>
          </cell>
          <cell r="M518">
            <v>42339</v>
          </cell>
          <cell r="N518">
            <v>42340</v>
          </cell>
          <cell r="O518" t="str">
            <v>Requires Improvement S5 Reinspection Visit 1</v>
          </cell>
          <cell r="P518" t="str">
            <v>Schools - S5</v>
          </cell>
          <cell r="Q518" t="str">
            <v>NULL</v>
          </cell>
          <cell r="R518">
            <v>3</v>
          </cell>
          <cell r="S518" t="str">
            <v>NULL</v>
          </cell>
          <cell r="T518">
            <v>3</v>
          </cell>
          <cell r="U518">
            <v>3</v>
          </cell>
          <cell r="V518">
            <v>3</v>
          </cell>
          <cell r="W518">
            <v>3</v>
          </cell>
          <cell r="X518" t="str">
            <v>Yes</v>
          </cell>
          <cell r="Y518">
            <v>2</v>
          </cell>
          <cell r="Z518" t="str">
            <v>NULL</v>
          </cell>
          <cell r="AB518">
            <v>440</v>
          </cell>
          <cell r="AD518">
            <v>3</v>
          </cell>
          <cell r="AE518" t="str">
            <v>NULL</v>
          </cell>
          <cell r="AF518">
            <v>3</v>
          </cell>
          <cell r="AG518">
            <v>3</v>
          </cell>
          <cell r="AH518" t="str">
            <v>NULL</v>
          </cell>
          <cell r="AI518">
            <v>3</v>
          </cell>
          <cell r="AJ518" t="str">
            <v>NULL</v>
          </cell>
          <cell r="AK518" t="str">
            <v>NULL</v>
          </cell>
          <cell r="AL518" t="str">
            <v>NULL</v>
          </cell>
        </row>
        <row r="519">
          <cell r="A519">
            <v>117933</v>
          </cell>
          <cell r="B519">
            <v>8102906</v>
          </cell>
          <cell r="C519" t="str">
            <v>Foredyke Primary School</v>
          </cell>
          <cell r="D519" t="str">
            <v>Yorkshire and the Humber</v>
          </cell>
          <cell r="E519" t="str">
            <v>North East, Yorkshire &amp; Humber</v>
          </cell>
          <cell r="F519" t="str">
            <v>Kingston upon Hull</v>
          </cell>
          <cell r="G519" t="str">
            <v>Kingston upon Hull East</v>
          </cell>
          <cell r="H519" t="str">
            <v>HU9 5SN</v>
          </cell>
          <cell r="I519" t="str">
            <v>Foundation School</v>
          </cell>
          <cell r="J519" t="str">
            <v>Primary</v>
          </cell>
          <cell r="K519" t="str">
            <v>Does not have a sixth form</v>
          </cell>
          <cell r="L519">
            <v>10006827</v>
          </cell>
          <cell r="M519">
            <v>42349</v>
          </cell>
          <cell r="N519">
            <v>42349</v>
          </cell>
          <cell r="O519" t="str">
            <v>Requires Improvement monitoring Visit 1</v>
          </cell>
          <cell r="P519" t="str">
            <v>Schools - S8</v>
          </cell>
          <cell r="Q519" t="str">
            <v>NULL</v>
          </cell>
          <cell r="R519" t="str">
            <v>NULL</v>
          </cell>
          <cell r="S519" t="str">
            <v>NULL</v>
          </cell>
          <cell r="T519" t="str">
            <v>NULL</v>
          </cell>
          <cell r="U519" t="str">
            <v>NULL</v>
          </cell>
          <cell r="V519" t="str">
            <v>NULL</v>
          </cell>
          <cell r="W519" t="str">
            <v>NULL</v>
          </cell>
          <cell r="X519" t="str">
            <v>NULL</v>
          </cell>
          <cell r="Y519" t="str">
            <v>NULL</v>
          </cell>
          <cell r="Z519" t="str">
            <v>NULL</v>
          </cell>
          <cell r="AB519">
            <v>178</v>
          </cell>
          <cell r="AD519">
            <v>3</v>
          </cell>
          <cell r="AE519" t="str">
            <v>NULL</v>
          </cell>
          <cell r="AF519">
            <v>3</v>
          </cell>
          <cell r="AG519">
            <v>3</v>
          </cell>
          <cell r="AH519" t="str">
            <v>NULL</v>
          </cell>
          <cell r="AI519">
            <v>3</v>
          </cell>
          <cell r="AJ519" t="str">
            <v>NULL</v>
          </cell>
          <cell r="AK519">
            <v>2</v>
          </cell>
          <cell r="AL519">
            <v>9</v>
          </cell>
        </row>
        <row r="520">
          <cell r="A520">
            <v>117936</v>
          </cell>
          <cell r="B520">
            <v>8112909</v>
          </cell>
          <cell r="C520" t="str">
            <v>Kingsway Primary School</v>
          </cell>
          <cell r="D520" t="str">
            <v>Yorkshire and the Humber</v>
          </cell>
          <cell r="E520" t="str">
            <v>North East, Yorkshire &amp; Humber</v>
          </cell>
          <cell r="F520" t="str">
            <v>East Riding of Yorkshire</v>
          </cell>
          <cell r="G520" t="str">
            <v>Brigg and Goole</v>
          </cell>
          <cell r="H520" t="str">
            <v>DN14 5HQ</v>
          </cell>
          <cell r="I520" t="str">
            <v>Community School</v>
          </cell>
          <cell r="J520" t="str">
            <v>Primary</v>
          </cell>
          <cell r="K520" t="str">
            <v>Does not have a sixth form</v>
          </cell>
          <cell r="L520">
            <v>10002131</v>
          </cell>
          <cell r="M520">
            <v>42271</v>
          </cell>
          <cell r="N520">
            <v>42272</v>
          </cell>
          <cell r="O520" t="str">
            <v>Requires Improvement S5 Reinspection Visit 1</v>
          </cell>
          <cell r="P520" t="str">
            <v>Schools - S5</v>
          </cell>
          <cell r="Q520" t="str">
            <v>NULL</v>
          </cell>
          <cell r="R520">
            <v>3</v>
          </cell>
          <cell r="S520" t="str">
            <v>NULL</v>
          </cell>
          <cell r="T520">
            <v>3</v>
          </cell>
          <cell r="U520">
            <v>3</v>
          </cell>
          <cell r="V520">
            <v>2</v>
          </cell>
          <cell r="W520">
            <v>3</v>
          </cell>
          <cell r="X520" t="str">
            <v>Yes</v>
          </cell>
          <cell r="Y520">
            <v>3</v>
          </cell>
          <cell r="Z520" t="str">
            <v>NULL</v>
          </cell>
          <cell r="AB520">
            <v>457</v>
          </cell>
          <cell r="AD520">
            <v>3</v>
          </cell>
          <cell r="AE520" t="str">
            <v>NULL</v>
          </cell>
          <cell r="AF520">
            <v>3</v>
          </cell>
          <cell r="AG520">
            <v>3</v>
          </cell>
          <cell r="AH520" t="str">
            <v>NULL</v>
          </cell>
          <cell r="AI520">
            <v>3</v>
          </cell>
          <cell r="AJ520" t="str">
            <v>NULL</v>
          </cell>
          <cell r="AK520" t="str">
            <v>NULL</v>
          </cell>
          <cell r="AL520" t="str">
            <v>NULL</v>
          </cell>
        </row>
        <row r="521">
          <cell r="A521">
            <v>117981</v>
          </cell>
          <cell r="B521">
            <v>8113027</v>
          </cell>
          <cell r="C521" t="str">
            <v>Leven Church of England Voluntary Controlled Primary School</v>
          </cell>
          <cell r="D521" t="str">
            <v>Yorkshire and the Humber</v>
          </cell>
          <cell r="E521" t="str">
            <v>North East, Yorkshire &amp; Humber</v>
          </cell>
          <cell r="F521" t="str">
            <v>East Riding of Yorkshire</v>
          </cell>
          <cell r="G521" t="str">
            <v>Beverley and Holderness</v>
          </cell>
          <cell r="H521" t="str">
            <v>HU17 5NX</v>
          </cell>
          <cell r="I521" t="str">
            <v>Voluntary Controlled School</v>
          </cell>
          <cell r="J521" t="str">
            <v>Primary</v>
          </cell>
          <cell r="K521" t="str">
            <v>Does not have a sixth form</v>
          </cell>
          <cell r="L521">
            <v>10002142</v>
          </cell>
          <cell r="M521">
            <v>42325</v>
          </cell>
          <cell r="N521">
            <v>42326</v>
          </cell>
          <cell r="O521" t="str">
            <v>Requires Improvement S5 Reinspection Visit 1</v>
          </cell>
          <cell r="P521" t="str">
            <v>Schools - S5</v>
          </cell>
          <cell r="Q521" t="str">
            <v>NULL</v>
          </cell>
          <cell r="R521">
            <v>2</v>
          </cell>
          <cell r="S521" t="str">
            <v>NULL</v>
          </cell>
          <cell r="T521">
            <v>2</v>
          </cell>
          <cell r="U521">
            <v>2</v>
          </cell>
          <cell r="V521">
            <v>2</v>
          </cell>
          <cell r="W521">
            <v>2</v>
          </cell>
          <cell r="X521" t="str">
            <v>Yes</v>
          </cell>
          <cell r="Y521">
            <v>2</v>
          </cell>
          <cell r="Z521" t="str">
            <v>NULL</v>
          </cell>
          <cell r="AB521">
            <v>164</v>
          </cell>
          <cell r="AD521">
            <v>3</v>
          </cell>
          <cell r="AE521" t="str">
            <v>NULL</v>
          </cell>
          <cell r="AF521">
            <v>3</v>
          </cell>
          <cell r="AG521">
            <v>3</v>
          </cell>
          <cell r="AH521" t="str">
            <v>NULL</v>
          </cell>
          <cell r="AI521">
            <v>2</v>
          </cell>
          <cell r="AJ521" t="str">
            <v>NULL</v>
          </cell>
          <cell r="AK521" t="str">
            <v>NULL</v>
          </cell>
          <cell r="AL521" t="str">
            <v>NULL</v>
          </cell>
        </row>
        <row r="522">
          <cell r="A522">
            <v>118010</v>
          </cell>
          <cell r="B522">
            <v>8133063</v>
          </cell>
          <cell r="C522" t="str">
            <v>Gunness and Burringham CofE Primary School</v>
          </cell>
          <cell r="D522" t="str">
            <v>Yorkshire and the Humber</v>
          </cell>
          <cell r="E522" t="str">
            <v>North East, Yorkshire &amp; Humber</v>
          </cell>
          <cell r="F522" t="str">
            <v>North Lincolnshire</v>
          </cell>
          <cell r="G522" t="str">
            <v>Brigg and Goole</v>
          </cell>
          <cell r="H522" t="str">
            <v>DN17 3LT</v>
          </cell>
          <cell r="I522" t="str">
            <v>Voluntary Controlled School</v>
          </cell>
          <cell r="J522" t="str">
            <v>Primary</v>
          </cell>
          <cell r="K522" t="str">
            <v>Does not have a sixth form</v>
          </cell>
          <cell r="L522">
            <v>10001424</v>
          </cell>
          <cell r="M522">
            <v>42269</v>
          </cell>
          <cell r="N522">
            <v>42269</v>
          </cell>
          <cell r="O522" t="str">
            <v>Maintained Academy and School Short inspection</v>
          </cell>
          <cell r="P522" t="str">
            <v>Schools - Short inspection</v>
          </cell>
          <cell r="Q522" t="str">
            <v>NULL</v>
          </cell>
          <cell r="R522" t="str">
            <v>NULL</v>
          </cell>
          <cell r="S522" t="str">
            <v>NULL</v>
          </cell>
          <cell r="T522" t="str">
            <v>NULL</v>
          </cell>
          <cell r="U522" t="str">
            <v>NULL</v>
          </cell>
          <cell r="V522" t="str">
            <v>NULL</v>
          </cell>
          <cell r="W522" t="str">
            <v>NULL</v>
          </cell>
          <cell r="X522" t="str">
            <v>Yes</v>
          </cell>
          <cell r="Y522" t="str">
            <v>NULL</v>
          </cell>
          <cell r="Z522" t="str">
            <v>NULL</v>
          </cell>
          <cell r="AB522">
            <v>94</v>
          </cell>
          <cell r="AD522">
            <v>2</v>
          </cell>
          <cell r="AE522" t="str">
            <v>NULL</v>
          </cell>
          <cell r="AF522">
            <v>2</v>
          </cell>
          <cell r="AG522">
            <v>2</v>
          </cell>
          <cell r="AH522" t="str">
            <v>NULL</v>
          </cell>
          <cell r="AI522">
            <v>2</v>
          </cell>
          <cell r="AJ522" t="str">
            <v>NULL</v>
          </cell>
          <cell r="AK522">
            <v>8</v>
          </cell>
          <cell r="AL522" t="str">
            <v>NULL</v>
          </cell>
        </row>
        <row r="523">
          <cell r="A523">
            <v>118045</v>
          </cell>
          <cell r="B523">
            <v>8113332</v>
          </cell>
          <cell r="C523" t="str">
            <v>St Joseph's Catholic Primary School</v>
          </cell>
          <cell r="D523" t="str">
            <v>Yorkshire and the Humber</v>
          </cell>
          <cell r="E523" t="str">
            <v>North East, Yorkshire &amp; Humber</v>
          </cell>
          <cell r="F523" t="str">
            <v>East Riding of Yorkshire</v>
          </cell>
          <cell r="G523" t="str">
            <v>Brigg and Goole</v>
          </cell>
          <cell r="H523" t="str">
            <v>DN14 6HQ</v>
          </cell>
          <cell r="I523" t="str">
            <v>Voluntary Aided School</v>
          </cell>
          <cell r="J523" t="str">
            <v>Primary</v>
          </cell>
          <cell r="K523" t="str">
            <v>Does not have a sixth form</v>
          </cell>
          <cell r="L523">
            <v>10002998</v>
          </cell>
          <cell r="M523">
            <v>42297</v>
          </cell>
          <cell r="N523">
            <v>42298</v>
          </cell>
          <cell r="O523" t="str">
            <v>Maintained Academy and School Short inspection</v>
          </cell>
          <cell r="P523" t="str">
            <v>Schools - S5</v>
          </cell>
          <cell r="Q523" t="str">
            <v>NULL</v>
          </cell>
          <cell r="R523">
            <v>3</v>
          </cell>
          <cell r="S523" t="str">
            <v>NULL</v>
          </cell>
          <cell r="T523">
            <v>3</v>
          </cell>
          <cell r="U523">
            <v>3</v>
          </cell>
          <cell r="V523">
            <v>3</v>
          </cell>
          <cell r="W523">
            <v>3</v>
          </cell>
          <cell r="X523" t="str">
            <v>Yes</v>
          </cell>
          <cell r="Y523">
            <v>3</v>
          </cell>
          <cell r="Z523" t="str">
            <v>NULL</v>
          </cell>
          <cell r="AB523">
            <v>113</v>
          </cell>
          <cell r="AD523">
            <v>2</v>
          </cell>
          <cell r="AE523" t="str">
            <v>NULL</v>
          </cell>
          <cell r="AF523">
            <v>2</v>
          </cell>
          <cell r="AG523">
            <v>2</v>
          </cell>
          <cell r="AH523" t="str">
            <v>NULL</v>
          </cell>
          <cell r="AI523">
            <v>2</v>
          </cell>
          <cell r="AJ523" t="str">
            <v>NULL</v>
          </cell>
          <cell r="AK523">
            <v>8</v>
          </cell>
          <cell r="AL523" t="str">
            <v>NULL</v>
          </cell>
        </row>
        <row r="524">
          <cell r="A524">
            <v>118085</v>
          </cell>
          <cell r="B524">
            <v>8114064</v>
          </cell>
          <cell r="C524" t="str">
            <v>Headlands School</v>
          </cell>
          <cell r="D524" t="str">
            <v>Yorkshire and the Humber</v>
          </cell>
          <cell r="E524" t="str">
            <v>North East, Yorkshire &amp; Humber</v>
          </cell>
          <cell r="F524" t="str">
            <v>East Riding of Yorkshire</v>
          </cell>
          <cell r="G524" t="str">
            <v>East Yorkshire</v>
          </cell>
          <cell r="H524" t="str">
            <v>YO16 6UR</v>
          </cell>
          <cell r="I524" t="str">
            <v>Community School</v>
          </cell>
          <cell r="J524" t="str">
            <v>Secondary</v>
          </cell>
          <cell r="K524" t="str">
            <v>Has a sixth form</v>
          </cell>
          <cell r="L524">
            <v>10002130</v>
          </cell>
          <cell r="M524">
            <v>42347</v>
          </cell>
          <cell r="N524">
            <v>42348</v>
          </cell>
          <cell r="O524" t="str">
            <v>Requires Improvement S5 Reinspection Visit 1</v>
          </cell>
          <cell r="P524" t="str">
            <v>Schools - S5</v>
          </cell>
          <cell r="Q524" t="str">
            <v>NULL</v>
          </cell>
          <cell r="R524">
            <v>3</v>
          </cell>
          <cell r="S524" t="str">
            <v>NULL</v>
          </cell>
          <cell r="T524">
            <v>3</v>
          </cell>
          <cell r="U524">
            <v>3</v>
          </cell>
          <cell r="V524">
            <v>3</v>
          </cell>
          <cell r="W524">
            <v>3</v>
          </cell>
          <cell r="X524" t="str">
            <v>Yes</v>
          </cell>
          <cell r="Y524" t="str">
            <v>NULL</v>
          </cell>
          <cell r="Z524">
            <v>3</v>
          </cell>
          <cell r="AB524">
            <v>975</v>
          </cell>
          <cell r="AD524">
            <v>3</v>
          </cell>
          <cell r="AE524" t="str">
            <v>NULL</v>
          </cell>
          <cell r="AF524">
            <v>3</v>
          </cell>
          <cell r="AG524">
            <v>3</v>
          </cell>
          <cell r="AH524" t="str">
            <v>NULL</v>
          </cell>
          <cell r="AI524">
            <v>3</v>
          </cell>
          <cell r="AJ524" t="str">
            <v>NULL</v>
          </cell>
          <cell r="AK524" t="str">
            <v>NULL</v>
          </cell>
          <cell r="AL524" t="str">
            <v>NULL</v>
          </cell>
        </row>
        <row r="525">
          <cell r="A525">
            <v>118108</v>
          </cell>
          <cell r="B525">
            <v>8104455</v>
          </cell>
          <cell r="C525" t="str">
            <v>Andrew Marvell College</v>
          </cell>
          <cell r="D525" t="str">
            <v>Yorkshire and the Humber</v>
          </cell>
          <cell r="E525" t="str">
            <v>North East, Yorkshire &amp; Humber</v>
          </cell>
          <cell r="F525" t="str">
            <v>Kingston upon Hull</v>
          </cell>
          <cell r="G525" t="str">
            <v>Kingston upon Hull East</v>
          </cell>
          <cell r="H525" t="str">
            <v>HU9 4EE</v>
          </cell>
          <cell r="I525" t="str">
            <v>Foundation School</v>
          </cell>
          <cell r="J525" t="str">
            <v>Secondary</v>
          </cell>
          <cell r="K525" t="str">
            <v>Does not have a sixth form</v>
          </cell>
          <cell r="L525">
            <v>10001579</v>
          </cell>
          <cell r="M525">
            <v>42339</v>
          </cell>
          <cell r="N525">
            <v>42340</v>
          </cell>
          <cell r="O525" t="str">
            <v>Special Measures S5 ReInspection</v>
          </cell>
          <cell r="P525" t="str">
            <v>Schools - S5</v>
          </cell>
          <cell r="Q525" t="str">
            <v>NULL</v>
          </cell>
          <cell r="R525">
            <v>3</v>
          </cell>
          <cell r="S525" t="str">
            <v>NULL</v>
          </cell>
          <cell r="T525">
            <v>3</v>
          </cell>
          <cell r="U525">
            <v>3</v>
          </cell>
          <cell r="V525">
            <v>3</v>
          </cell>
          <cell r="W525">
            <v>3</v>
          </cell>
          <cell r="X525" t="str">
            <v>Yes</v>
          </cell>
          <cell r="Y525" t="str">
            <v>NULL</v>
          </cell>
          <cell r="Z525" t="str">
            <v>NULL</v>
          </cell>
          <cell r="AB525">
            <v>886</v>
          </cell>
          <cell r="AD525">
            <v>4</v>
          </cell>
          <cell r="AE525" t="str">
            <v>NULL</v>
          </cell>
          <cell r="AF525">
            <v>4</v>
          </cell>
          <cell r="AG525">
            <v>4</v>
          </cell>
          <cell r="AH525" t="str">
            <v>NULL</v>
          </cell>
          <cell r="AI525">
            <v>4</v>
          </cell>
          <cell r="AJ525" t="str">
            <v>NULL</v>
          </cell>
          <cell r="AK525" t="str">
            <v>NULL</v>
          </cell>
          <cell r="AL525" t="str">
            <v>NULL</v>
          </cell>
        </row>
        <row r="526">
          <cell r="A526">
            <v>118168</v>
          </cell>
          <cell r="B526">
            <v>9212021</v>
          </cell>
          <cell r="C526" t="str">
            <v>Haylands Primary School</v>
          </cell>
          <cell r="D526" t="str">
            <v>South East</v>
          </cell>
          <cell r="E526" t="str">
            <v>South East</v>
          </cell>
          <cell r="F526" t="str">
            <v>Isle of Wight</v>
          </cell>
          <cell r="G526" t="str">
            <v>Isle of Wight</v>
          </cell>
          <cell r="H526" t="str">
            <v>PO33 3HA</v>
          </cell>
          <cell r="I526" t="str">
            <v>Community School</v>
          </cell>
          <cell r="J526" t="str">
            <v>Primary</v>
          </cell>
          <cell r="K526" t="str">
            <v>Does not have a sixth form</v>
          </cell>
          <cell r="L526">
            <v>10005279</v>
          </cell>
          <cell r="M526">
            <v>42320</v>
          </cell>
          <cell r="N526">
            <v>42320</v>
          </cell>
          <cell r="O526" t="str">
            <v>Schools with Serious Weaknesses Visit 3</v>
          </cell>
          <cell r="P526" t="str">
            <v>Schools - S8</v>
          </cell>
          <cell r="Q526" t="str">
            <v>NULL</v>
          </cell>
          <cell r="R526" t="str">
            <v>NULL</v>
          </cell>
          <cell r="S526" t="str">
            <v>NULL</v>
          </cell>
          <cell r="T526" t="str">
            <v>NULL</v>
          </cell>
          <cell r="U526" t="str">
            <v>NULL</v>
          </cell>
          <cell r="V526" t="str">
            <v>NULL</v>
          </cell>
          <cell r="W526" t="str">
            <v>NULL</v>
          </cell>
          <cell r="X526" t="str">
            <v>NULL</v>
          </cell>
          <cell r="Y526" t="str">
            <v>NULL</v>
          </cell>
          <cell r="Z526" t="str">
            <v>NULL</v>
          </cell>
          <cell r="AB526">
            <v>407</v>
          </cell>
          <cell r="AD526">
            <v>4</v>
          </cell>
          <cell r="AE526" t="str">
            <v>NULL</v>
          </cell>
          <cell r="AF526">
            <v>4</v>
          </cell>
          <cell r="AG526">
            <v>4</v>
          </cell>
          <cell r="AH526" t="str">
            <v>NULL</v>
          </cell>
          <cell r="AI526">
            <v>3</v>
          </cell>
          <cell r="AJ526" t="str">
            <v>NULL</v>
          </cell>
          <cell r="AK526" t="str">
            <v>NULL</v>
          </cell>
          <cell r="AL526" t="str">
            <v>NULL</v>
          </cell>
        </row>
        <row r="527">
          <cell r="A527">
            <v>118199</v>
          </cell>
          <cell r="B527">
            <v>9213314</v>
          </cell>
          <cell r="C527" t="str">
            <v>St Thomas of Canterbury Catholic Primary School</v>
          </cell>
          <cell r="D527" t="str">
            <v>South East</v>
          </cell>
          <cell r="E527" t="str">
            <v>South East</v>
          </cell>
          <cell r="F527" t="str">
            <v>Isle of Wight</v>
          </cell>
          <cell r="G527" t="str">
            <v>Isle of Wight</v>
          </cell>
          <cell r="H527" t="str">
            <v>PO30 1NR</v>
          </cell>
          <cell r="I527" t="str">
            <v>Voluntary Aided School</v>
          </cell>
          <cell r="J527" t="str">
            <v>Primary</v>
          </cell>
          <cell r="K527" t="str">
            <v>Does not have a sixth form</v>
          </cell>
          <cell r="L527">
            <v>10005273</v>
          </cell>
          <cell r="M527">
            <v>42346</v>
          </cell>
          <cell r="N527">
            <v>42347</v>
          </cell>
          <cell r="O527" t="str">
            <v>Schools into Special Measures Visit 3</v>
          </cell>
          <cell r="P527" t="str">
            <v>Schools - S5</v>
          </cell>
          <cell r="Q527" t="str">
            <v>NULL</v>
          </cell>
          <cell r="R527">
            <v>3</v>
          </cell>
          <cell r="S527" t="str">
            <v>NULL</v>
          </cell>
          <cell r="T527">
            <v>3</v>
          </cell>
          <cell r="U527">
            <v>3</v>
          </cell>
          <cell r="V527">
            <v>2</v>
          </cell>
          <cell r="W527">
            <v>3</v>
          </cell>
          <cell r="X527" t="str">
            <v>Yes</v>
          </cell>
          <cell r="Y527">
            <v>2</v>
          </cell>
          <cell r="Z527" t="str">
            <v>NULL</v>
          </cell>
          <cell r="AB527">
            <v>188</v>
          </cell>
          <cell r="AD527">
            <v>4</v>
          </cell>
          <cell r="AE527" t="str">
            <v>NULL</v>
          </cell>
          <cell r="AF527">
            <v>4</v>
          </cell>
          <cell r="AG527">
            <v>4</v>
          </cell>
          <cell r="AH527" t="str">
            <v>NULL</v>
          </cell>
          <cell r="AI527">
            <v>4</v>
          </cell>
          <cell r="AJ527" t="str">
            <v>NULL</v>
          </cell>
          <cell r="AK527">
            <v>3</v>
          </cell>
          <cell r="AL527">
            <v>9</v>
          </cell>
        </row>
        <row r="528">
          <cell r="A528">
            <v>118200</v>
          </cell>
          <cell r="B528">
            <v>9213315</v>
          </cell>
          <cell r="C528" t="str">
            <v>Newport Church of England Aided Primary School</v>
          </cell>
          <cell r="D528" t="str">
            <v>South East</v>
          </cell>
          <cell r="E528" t="str">
            <v>South East</v>
          </cell>
          <cell r="F528" t="str">
            <v>Isle of Wight</v>
          </cell>
          <cell r="G528" t="str">
            <v>Isle of Wight</v>
          </cell>
          <cell r="H528" t="str">
            <v>PO30 5GD</v>
          </cell>
          <cell r="I528" t="str">
            <v>Voluntary Aided School</v>
          </cell>
          <cell r="J528" t="str">
            <v>Primary</v>
          </cell>
          <cell r="K528" t="str">
            <v>Does not have a sixth form</v>
          </cell>
          <cell r="L528">
            <v>10005919</v>
          </cell>
          <cell r="M528">
            <v>42341</v>
          </cell>
          <cell r="N528">
            <v>42341</v>
          </cell>
          <cell r="O528" t="str">
            <v>Requires Improvement monitoring Visit 1</v>
          </cell>
          <cell r="P528" t="str">
            <v>Schools - S8</v>
          </cell>
          <cell r="Q528" t="str">
            <v>NULL</v>
          </cell>
          <cell r="R528" t="str">
            <v>NULL</v>
          </cell>
          <cell r="S528" t="str">
            <v>NULL</v>
          </cell>
          <cell r="T528" t="str">
            <v>NULL</v>
          </cell>
          <cell r="U528" t="str">
            <v>NULL</v>
          </cell>
          <cell r="V528" t="str">
            <v>NULL</v>
          </cell>
          <cell r="W528" t="str">
            <v>NULL</v>
          </cell>
          <cell r="X528" t="str">
            <v>NULL</v>
          </cell>
          <cell r="Y528" t="str">
            <v>NULL</v>
          </cell>
          <cell r="Z528" t="str">
            <v>NULL</v>
          </cell>
          <cell r="AB528">
            <v>362</v>
          </cell>
          <cell r="AD528">
            <v>3</v>
          </cell>
          <cell r="AE528" t="str">
            <v>NULL</v>
          </cell>
          <cell r="AF528">
            <v>3</v>
          </cell>
          <cell r="AG528">
            <v>3</v>
          </cell>
          <cell r="AH528" t="str">
            <v>NULL</v>
          </cell>
          <cell r="AI528">
            <v>3</v>
          </cell>
          <cell r="AJ528" t="str">
            <v>NULL</v>
          </cell>
          <cell r="AK528">
            <v>2</v>
          </cell>
          <cell r="AL528">
            <v>9</v>
          </cell>
        </row>
        <row r="529">
          <cell r="A529">
            <v>118314</v>
          </cell>
          <cell r="B529">
            <v>8862193</v>
          </cell>
          <cell r="C529" t="str">
            <v>Sutton Valence Primary School</v>
          </cell>
          <cell r="D529" t="str">
            <v>South East</v>
          </cell>
          <cell r="E529" t="str">
            <v>South East</v>
          </cell>
          <cell r="F529" t="str">
            <v>Kent</v>
          </cell>
          <cell r="G529" t="str">
            <v>Faversham and Mid Kent</v>
          </cell>
          <cell r="H529" t="str">
            <v>ME17 3HT</v>
          </cell>
          <cell r="I529" t="str">
            <v>Community School</v>
          </cell>
          <cell r="J529" t="str">
            <v>Primary</v>
          </cell>
          <cell r="K529" t="str">
            <v>Does not have a sixth form</v>
          </cell>
          <cell r="L529">
            <v>10002348</v>
          </cell>
          <cell r="M529">
            <v>42319</v>
          </cell>
          <cell r="N529">
            <v>42320</v>
          </cell>
          <cell r="O529" t="str">
            <v>Requires Improvement S5 Reinspection Visit 1</v>
          </cell>
          <cell r="P529" t="str">
            <v>Schools - S5</v>
          </cell>
          <cell r="Q529" t="str">
            <v>NULL</v>
          </cell>
          <cell r="R529">
            <v>3</v>
          </cell>
          <cell r="S529" t="str">
            <v>NULL</v>
          </cell>
          <cell r="T529">
            <v>3</v>
          </cell>
          <cell r="U529">
            <v>3</v>
          </cell>
          <cell r="V529">
            <v>2</v>
          </cell>
          <cell r="W529">
            <v>2</v>
          </cell>
          <cell r="X529" t="str">
            <v>Yes</v>
          </cell>
          <cell r="Y529">
            <v>3</v>
          </cell>
          <cell r="Z529" t="str">
            <v>NULL</v>
          </cell>
          <cell r="AB529">
            <v>186</v>
          </cell>
          <cell r="AD529">
            <v>3</v>
          </cell>
          <cell r="AE529" t="str">
            <v>NULL</v>
          </cell>
          <cell r="AF529">
            <v>3</v>
          </cell>
          <cell r="AG529">
            <v>3</v>
          </cell>
          <cell r="AH529" t="str">
            <v>NULL</v>
          </cell>
          <cell r="AI529">
            <v>3</v>
          </cell>
          <cell r="AJ529" t="str">
            <v>NULL</v>
          </cell>
          <cell r="AK529" t="str">
            <v>NULL</v>
          </cell>
          <cell r="AL529" t="str">
            <v>NULL</v>
          </cell>
        </row>
        <row r="530">
          <cell r="A530">
            <v>118320</v>
          </cell>
          <cell r="B530">
            <v>8872202</v>
          </cell>
          <cell r="C530" t="str">
            <v>New Road Primary School</v>
          </cell>
          <cell r="D530" t="str">
            <v>South East</v>
          </cell>
          <cell r="E530" t="str">
            <v>South East</v>
          </cell>
          <cell r="F530" t="str">
            <v>Medway</v>
          </cell>
          <cell r="G530" t="str">
            <v>Chatham and Aylesford</v>
          </cell>
          <cell r="H530" t="str">
            <v>ME4 5QN</v>
          </cell>
          <cell r="I530" t="str">
            <v>Community School</v>
          </cell>
          <cell r="J530" t="str">
            <v>Primary</v>
          </cell>
          <cell r="K530" t="str">
            <v>Does not have a sixth form</v>
          </cell>
          <cell r="L530">
            <v>10007325</v>
          </cell>
          <cell r="M530">
            <v>42339</v>
          </cell>
          <cell r="N530">
            <v>42339</v>
          </cell>
          <cell r="O530" t="str">
            <v>Requires Improvement monitoring Visit 1</v>
          </cell>
          <cell r="P530" t="str">
            <v>Schools - S8</v>
          </cell>
          <cell r="Q530" t="str">
            <v>NULL</v>
          </cell>
          <cell r="R530" t="str">
            <v>NULL</v>
          </cell>
          <cell r="S530" t="str">
            <v>NULL</v>
          </cell>
          <cell r="T530" t="str">
            <v>NULL</v>
          </cell>
          <cell r="U530" t="str">
            <v>NULL</v>
          </cell>
          <cell r="V530" t="str">
            <v>NULL</v>
          </cell>
          <cell r="W530" t="str">
            <v>NULL</v>
          </cell>
          <cell r="X530" t="str">
            <v>NULL</v>
          </cell>
          <cell r="Y530" t="str">
            <v>NULL</v>
          </cell>
          <cell r="Z530" t="str">
            <v>NULL</v>
          </cell>
          <cell r="AB530">
            <v>360</v>
          </cell>
          <cell r="AD530">
            <v>3</v>
          </cell>
          <cell r="AE530" t="str">
            <v>NULL</v>
          </cell>
          <cell r="AF530">
            <v>3</v>
          </cell>
          <cell r="AG530">
            <v>3</v>
          </cell>
          <cell r="AH530" t="str">
            <v>NULL</v>
          </cell>
          <cell r="AI530">
            <v>3</v>
          </cell>
          <cell r="AJ530" t="str">
            <v>NULL</v>
          </cell>
          <cell r="AK530">
            <v>3</v>
          </cell>
          <cell r="AL530">
            <v>9</v>
          </cell>
        </row>
        <row r="531">
          <cell r="A531">
            <v>118328</v>
          </cell>
          <cell r="B531">
            <v>8872214</v>
          </cell>
          <cell r="C531" t="str">
            <v>Balfour Junior School</v>
          </cell>
          <cell r="D531" t="str">
            <v>South East</v>
          </cell>
          <cell r="E531" t="str">
            <v>South East</v>
          </cell>
          <cell r="F531" t="str">
            <v>Medway</v>
          </cell>
          <cell r="G531" t="str">
            <v>Rochester and Strood</v>
          </cell>
          <cell r="H531" t="str">
            <v>ME4 6QX</v>
          </cell>
          <cell r="I531" t="str">
            <v>Community School</v>
          </cell>
          <cell r="J531" t="str">
            <v>Primary</v>
          </cell>
          <cell r="K531" t="str">
            <v>Does not have a sixth form</v>
          </cell>
          <cell r="L531">
            <v>10002340</v>
          </cell>
          <cell r="M531">
            <v>42291</v>
          </cell>
          <cell r="N531">
            <v>42292</v>
          </cell>
          <cell r="O531" t="str">
            <v>Requires Improvement S5 Reinspection Visit 1</v>
          </cell>
          <cell r="P531" t="str">
            <v>Schools - S5</v>
          </cell>
          <cell r="Q531" t="str">
            <v>NULL</v>
          </cell>
          <cell r="R531">
            <v>2</v>
          </cell>
          <cell r="S531" t="str">
            <v>NULL</v>
          </cell>
          <cell r="T531">
            <v>2</v>
          </cell>
          <cell r="U531">
            <v>2</v>
          </cell>
          <cell r="V531">
            <v>2</v>
          </cell>
          <cell r="W531">
            <v>2</v>
          </cell>
          <cell r="X531" t="str">
            <v>Yes</v>
          </cell>
          <cell r="Y531" t="str">
            <v>NULL</v>
          </cell>
          <cell r="Z531" t="str">
            <v>NULL</v>
          </cell>
          <cell r="AB531">
            <v>475</v>
          </cell>
          <cell r="AD531">
            <v>3</v>
          </cell>
          <cell r="AE531" t="str">
            <v>NULL</v>
          </cell>
          <cell r="AF531">
            <v>3</v>
          </cell>
          <cell r="AG531">
            <v>3</v>
          </cell>
          <cell r="AH531" t="str">
            <v>NULL</v>
          </cell>
          <cell r="AI531">
            <v>2</v>
          </cell>
          <cell r="AJ531" t="str">
            <v>NULL</v>
          </cell>
          <cell r="AK531" t="str">
            <v>NULL</v>
          </cell>
          <cell r="AL531" t="str">
            <v>NULL</v>
          </cell>
        </row>
        <row r="532">
          <cell r="A532">
            <v>118329</v>
          </cell>
          <cell r="B532">
            <v>8872215</v>
          </cell>
          <cell r="C532" t="str">
            <v>Balfour Infant School</v>
          </cell>
          <cell r="D532" t="str">
            <v>South East</v>
          </cell>
          <cell r="E532" t="str">
            <v>South East</v>
          </cell>
          <cell r="F532" t="str">
            <v>Medway</v>
          </cell>
          <cell r="G532" t="str">
            <v>Rochester and Strood</v>
          </cell>
          <cell r="H532" t="str">
            <v>ME1 2QT</v>
          </cell>
          <cell r="I532" t="str">
            <v>Community School</v>
          </cell>
          <cell r="J532" t="str">
            <v>Primary</v>
          </cell>
          <cell r="K532" t="str">
            <v>Does not have a sixth form</v>
          </cell>
          <cell r="L532">
            <v>10006370</v>
          </cell>
          <cell r="M532">
            <v>42311</v>
          </cell>
          <cell r="N532">
            <v>42311</v>
          </cell>
          <cell r="O532" t="str">
            <v>Maintained Academy and School Short inspection</v>
          </cell>
          <cell r="P532" t="str">
            <v>Schools - Short inspection</v>
          </cell>
          <cell r="Q532" t="str">
            <v>NULL</v>
          </cell>
          <cell r="R532" t="str">
            <v>NULL</v>
          </cell>
          <cell r="S532" t="str">
            <v>NULL</v>
          </cell>
          <cell r="T532" t="str">
            <v>NULL</v>
          </cell>
          <cell r="U532" t="str">
            <v>NULL</v>
          </cell>
          <cell r="V532" t="str">
            <v>NULL</v>
          </cell>
          <cell r="W532" t="str">
            <v>NULL</v>
          </cell>
          <cell r="X532" t="str">
            <v>Yes</v>
          </cell>
          <cell r="Y532" t="str">
            <v>NULL</v>
          </cell>
          <cell r="Z532" t="str">
            <v>NULL</v>
          </cell>
          <cell r="AB532">
            <v>269</v>
          </cell>
          <cell r="AD532">
            <v>2</v>
          </cell>
          <cell r="AE532" t="str">
            <v>NULL</v>
          </cell>
          <cell r="AF532">
            <v>1</v>
          </cell>
          <cell r="AG532">
            <v>2</v>
          </cell>
          <cell r="AH532" t="str">
            <v>NULL</v>
          </cell>
          <cell r="AI532">
            <v>2</v>
          </cell>
          <cell r="AJ532" t="str">
            <v>NULL</v>
          </cell>
          <cell r="AK532">
            <v>2</v>
          </cell>
          <cell r="AL532">
            <v>9</v>
          </cell>
        </row>
        <row r="533">
          <cell r="A533">
            <v>118353</v>
          </cell>
          <cell r="B533">
            <v>8862252</v>
          </cell>
          <cell r="C533" t="str">
            <v>Murston Junior School</v>
          </cell>
          <cell r="D533" t="str">
            <v>South East</v>
          </cell>
          <cell r="E533" t="str">
            <v>South East</v>
          </cell>
          <cell r="F533" t="str">
            <v>Kent</v>
          </cell>
          <cell r="G533" t="str">
            <v>Sittingbourne and Sheppey</v>
          </cell>
          <cell r="H533" t="str">
            <v>ME10 3QN</v>
          </cell>
          <cell r="I533" t="str">
            <v>Community School</v>
          </cell>
          <cell r="J533" t="str">
            <v>Primary</v>
          </cell>
          <cell r="K533" t="str">
            <v>Does not have a sixth form</v>
          </cell>
          <cell r="L533">
            <v>10006356</v>
          </cell>
          <cell r="M533">
            <v>42271</v>
          </cell>
          <cell r="N533">
            <v>42271</v>
          </cell>
          <cell r="O533" t="str">
            <v>Requires Improvement monitoring Visit 2</v>
          </cell>
          <cell r="P533" t="str">
            <v>Schools - S8</v>
          </cell>
          <cell r="Q533" t="str">
            <v>NULL</v>
          </cell>
          <cell r="R533" t="str">
            <v>NULL</v>
          </cell>
          <cell r="S533" t="str">
            <v>NULL</v>
          </cell>
          <cell r="T533" t="str">
            <v>NULL</v>
          </cell>
          <cell r="U533" t="str">
            <v>NULL</v>
          </cell>
          <cell r="V533" t="str">
            <v>NULL</v>
          </cell>
          <cell r="W533" t="str">
            <v>NULL</v>
          </cell>
          <cell r="X533" t="str">
            <v>NULL</v>
          </cell>
          <cell r="Y533" t="str">
            <v>NULL</v>
          </cell>
          <cell r="Z533" t="str">
            <v>NULL</v>
          </cell>
          <cell r="AB533">
            <v>161</v>
          </cell>
          <cell r="AD533">
            <v>3</v>
          </cell>
          <cell r="AE533" t="str">
            <v>NULL</v>
          </cell>
          <cell r="AF533">
            <v>3</v>
          </cell>
          <cell r="AG533">
            <v>3</v>
          </cell>
          <cell r="AH533" t="str">
            <v>NULL</v>
          </cell>
          <cell r="AI533">
            <v>3</v>
          </cell>
          <cell r="AJ533" t="str">
            <v>NULL</v>
          </cell>
          <cell r="AK533">
            <v>9</v>
          </cell>
          <cell r="AL533">
            <v>9</v>
          </cell>
        </row>
        <row r="534">
          <cell r="A534">
            <v>118508</v>
          </cell>
          <cell r="B534">
            <v>8862548</v>
          </cell>
          <cell r="C534" t="str">
            <v>Barming Primary School</v>
          </cell>
          <cell r="D534" t="str">
            <v>South East</v>
          </cell>
          <cell r="E534" t="str">
            <v>South East</v>
          </cell>
          <cell r="F534" t="str">
            <v>Kent</v>
          </cell>
          <cell r="G534" t="str">
            <v>Maidstone and The Weald</v>
          </cell>
          <cell r="H534" t="str">
            <v>ME16 9DY</v>
          </cell>
          <cell r="I534" t="str">
            <v>Community School</v>
          </cell>
          <cell r="J534" t="str">
            <v>Primary</v>
          </cell>
          <cell r="K534" t="str">
            <v>Does not have a sixth form</v>
          </cell>
          <cell r="L534">
            <v>10004067</v>
          </cell>
          <cell r="M534">
            <v>42318</v>
          </cell>
          <cell r="N534">
            <v>42319</v>
          </cell>
          <cell r="O534" t="str">
            <v>Schools into Special Measures Visit 2</v>
          </cell>
          <cell r="P534" t="str">
            <v>Schools - S8</v>
          </cell>
          <cell r="Q534" t="str">
            <v>NULL</v>
          </cell>
          <cell r="R534" t="str">
            <v>NULL</v>
          </cell>
          <cell r="S534" t="str">
            <v>NULL</v>
          </cell>
          <cell r="T534" t="str">
            <v>NULL</v>
          </cell>
          <cell r="U534" t="str">
            <v>NULL</v>
          </cell>
          <cell r="V534" t="str">
            <v>NULL</v>
          </cell>
          <cell r="W534" t="str">
            <v>NULL</v>
          </cell>
          <cell r="X534" t="str">
            <v>NULL</v>
          </cell>
          <cell r="Y534" t="str">
            <v>NULL</v>
          </cell>
          <cell r="Z534" t="str">
            <v>NULL</v>
          </cell>
          <cell r="AB534">
            <v>407</v>
          </cell>
          <cell r="AD534">
            <v>4</v>
          </cell>
          <cell r="AE534" t="str">
            <v>NULL</v>
          </cell>
          <cell r="AF534">
            <v>4</v>
          </cell>
          <cell r="AG534">
            <v>4</v>
          </cell>
          <cell r="AH534" t="str">
            <v>NULL</v>
          </cell>
          <cell r="AI534">
            <v>4</v>
          </cell>
          <cell r="AJ534" t="str">
            <v>NULL</v>
          </cell>
          <cell r="AK534">
            <v>3</v>
          </cell>
          <cell r="AL534">
            <v>9</v>
          </cell>
        </row>
        <row r="535">
          <cell r="A535">
            <v>118585</v>
          </cell>
          <cell r="B535">
            <v>8862674</v>
          </cell>
          <cell r="C535" t="str">
            <v>Kings Farm Primary School</v>
          </cell>
          <cell r="D535" t="str">
            <v>South East</v>
          </cell>
          <cell r="E535" t="str">
            <v>South East</v>
          </cell>
          <cell r="F535" t="str">
            <v>Kent</v>
          </cell>
          <cell r="G535" t="str">
            <v>Gravesham</v>
          </cell>
          <cell r="H535" t="str">
            <v>DA12 5JT</v>
          </cell>
          <cell r="I535" t="str">
            <v>Community School</v>
          </cell>
          <cell r="J535" t="str">
            <v>Primary</v>
          </cell>
          <cell r="K535" t="str">
            <v>Does not have a sixth form</v>
          </cell>
          <cell r="L535">
            <v>10005272</v>
          </cell>
          <cell r="M535">
            <v>42275</v>
          </cell>
          <cell r="N535">
            <v>42276</v>
          </cell>
          <cell r="O535" t="str">
            <v>Schools into Special Measures Visit 3</v>
          </cell>
          <cell r="P535" t="str">
            <v>Schools - S8</v>
          </cell>
          <cell r="Q535" t="str">
            <v>NULL</v>
          </cell>
          <cell r="R535" t="str">
            <v>NULL</v>
          </cell>
          <cell r="S535" t="str">
            <v>NULL</v>
          </cell>
          <cell r="T535" t="str">
            <v>NULL</v>
          </cell>
          <cell r="U535" t="str">
            <v>NULL</v>
          </cell>
          <cell r="V535" t="str">
            <v>NULL</v>
          </cell>
          <cell r="W535" t="str">
            <v>NULL</v>
          </cell>
          <cell r="X535" t="str">
            <v>NULL</v>
          </cell>
          <cell r="Y535" t="str">
            <v>NULL</v>
          </cell>
          <cell r="Z535" t="str">
            <v>NULL</v>
          </cell>
          <cell r="AB535">
            <v>403</v>
          </cell>
          <cell r="AD535">
            <v>4</v>
          </cell>
          <cell r="AE535" t="str">
            <v>NULL</v>
          </cell>
          <cell r="AF535">
            <v>4</v>
          </cell>
          <cell r="AG535">
            <v>4</v>
          </cell>
          <cell r="AH535" t="str">
            <v>NULL</v>
          </cell>
          <cell r="AI535">
            <v>4</v>
          </cell>
          <cell r="AJ535" t="str">
            <v>NULL</v>
          </cell>
          <cell r="AK535">
            <v>4</v>
          </cell>
          <cell r="AL535">
            <v>9</v>
          </cell>
        </row>
        <row r="536">
          <cell r="A536">
            <v>118618</v>
          </cell>
          <cell r="B536">
            <v>8863059</v>
          </cell>
          <cell r="C536" t="str">
            <v>St Mark's Church of England Primary School, Eccles</v>
          </cell>
          <cell r="D536" t="str">
            <v>South East</v>
          </cell>
          <cell r="E536" t="str">
            <v>South East</v>
          </cell>
          <cell r="F536" t="str">
            <v>Kent</v>
          </cell>
          <cell r="G536" t="str">
            <v>Chatham and Aylesford</v>
          </cell>
          <cell r="H536" t="str">
            <v>ME20 7HS</v>
          </cell>
          <cell r="I536" t="str">
            <v>Voluntary Controlled School</v>
          </cell>
          <cell r="J536" t="str">
            <v>Primary</v>
          </cell>
          <cell r="K536" t="str">
            <v>Does not have a sixth form</v>
          </cell>
          <cell r="L536">
            <v>10002351</v>
          </cell>
          <cell r="M536">
            <v>42277</v>
          </cell>
          <cell r="N536">
            <v>42278</v>
          </cell>
          <cell r="O536" t="str">
            <v>Requires Improvement S5 Reinspection Visit 1</v>
          </cell>
          <cell r="P536" t="str">
            <v>Schools - S5</v>
          </cell>
          <cell r="Q536" t="str">
            <v>NULL</v>
          </cell>
          <cell r="R536">
            <v>2</v>
          </cell>
          <cell r="S536" t="str">
            <v>NULL</v>
          </cell>
          <cell r="T536">
            <v>2</v>
          </cell>
          <cell r="U536">
            <v>2</v>
          </cell>
          <cell r="V536">
            <v>2</v>
          </cell>
          <cell r="W536">
            <v>2</v>
          </cell>
          <cell r="X536" t="str">
            <v>Yes</v>
          </cell>
          <cell r="Y536">
            <v>2</v>
          </cell>
          <cell r="Z536" t="str">
            <v>NULL</v>
          </cell>
          <cell r="AB536">
            <v>126</v>
          </cell>
          <cell r="AD536">
            <v>3</v>
          </cell>
          <cell r="AE536" t="str">
            <v>NULL</v>
          </cell>
          <cell r="AF536">
            <v>3</v>
          </cell>
          <cell r="AG536">
            <v>3</v>
          </cell>
          <cell r="AH536" t="str">
            <v>NULL</v>
          </cell>
          <cell r="AI536">
            <v>2</v>
          </cell>
          <cell r="AJ536" t="str">
            <v>NULL</v>
          </cell>
          <cell r="AK536" t="str">
            <v>NULL</v>
          </cell>
          <cell r="AL536" t="str">
            <v>NULL</v>
          </cell>
        </row>
        <row r="537">
          <cell r="A537">
            <v>118641</v>
          </cell>
          <cell r="B537">
            <v>8873096</v>
          </cell>
          <cell r="C537" t="str">
            <v>St Helen's Church of England Primary School, Cliffe</v>
          </cell>
          <cell r="D537" t="str">
            <v>South East</v>
          </cell>
          <cell r="E537" t="str">
            <v>South East</v>
          </cell>
          <cell r="F537" t="str">
            <v>Medway</v>
          </cell>
          <cell r="G537" t="str">
            <v>Rochester and Strood</v>
          </cell>
          <cell r="H537" t="str">
            <v>ME3 7PU</v>
          </cell>
          <cell r="I537" t="str">
            <v>Voluntary Controlled School</v>
          </cell>
          <cell r="J537" t="str">
            <v>Primary</v>
          </cell>
          <cell r="K537" t="str">
            <v>Does not have a sixth form</v>
          </cell>
          <cell r="L537">
            <v>10002341</v>
          </cell>
          <cell r="M537">
            <v>42333</v>
          </cell>
          <cell r="N537">
            <v>42334</v>
          </cell>
          <cell r="O537" t="str">
            <v>Requires Improvement S5 Reinspection Visit 1</v>
          </cell>
          <cell r="P537" t="str">
            <v>Schools - S5</v>
          </cell>
          <cell r="Q537" t="str">
            <v>NULL</v>
          </cell>
          <cell r="R537">
            <v>2</v>
          </cell>
          <cell r="S537" t="str">
            <v>NULL</v>
          </cell>
          <cell r="T537">
            <v>2</v>
          </cell>
          <cell r="U537">
            <v>2</v>
          </cell>
          <cell r="V537">
            <v>2</v>
          </cell>
          <cell r="W537">
            <v>2</v>
          </cell>
          <cell r="X537" t="str">
            <v>Yes</v>
          </cell>
          <cell r="Y537">
            <v>2</v>
          </cell>
          <cell r="Z537" t="str">
            <v>NULL</v>
          </cell>
          <cell r="AB537">
            <v>190</v>
          </cell>
          <cell r="AD537">
            <v>3</v>
          </cell>
          <cell r="AE537" t="str">
            <v>NULL</v>
          </cell>
          <cell r="AF537">
            <v>3</v>
          </cell>
          <cell r="AG537">
            <v>3</v>
          </cell>
          <cell r="AH537" t="str">
            <v>NULL</v>
          </cell>
          <cell r="AI537">
            <v>3</v>
          </cell>
          <cell r="AJ537" t="str">
            <v>NULL</v>
          </cell>
          <cell r="AK537" t="str">
            <v>NULL</v>
          </cell>
          <cell r="AL537" t="str">
            <v>NULL</v>
          </cell>
        </row>
        <row r="538">
          <cell r="A538">
            <v>118657</v>
          </cell>
          <cell r="B538">
            <v>8863126</v>
          </cell>
          <cell r="C538" t="str">
            <v>Littlebourne Church of England Primary School</v>
          </cell>
          <cell r="D538" t="str">
            <v>South East</v>
          </cell>
          <cell r="E538" t="str">
            <v>South East</v>
          </cell>
          <cell r="F538" t="str">
            <v>Kent</v>
          </cell>
          <cell r="G538" t="str">
            <v>Canterbury</v>
          </cell>
          <cell r="H538" t="str">
            <v>CT3 1XS</v>
          </cell>
          <cell r="I538" t="str">
            <v>Voluntary Controlled School</v>
          </cell>
          <cell r="J538" t="str">
            <v>Primary</v>
          </cell>
          <cell r="K538" t="str">
            <v>Does not have a sixth form</v>
          </cell>
          <cell r="L538">
            <v>10002361</v>
          </cell>
          <cell r="M538">
            <v>42270</v>
          </cell>
          <cell r="N538">
            <v>42271</v>
          </cell>
          <cell r="O538" t="str">
            <v>Requires Improvement S5 Reinspection Visit 1</v>
          </cell>
          <cell r="P538" t="str">
            <v>Schools - S5</v>
          </cell>
          <cell r="Q538" t="str">
            <v>NULL</v>
          </cell>
          <cell r="R538">
            <v>2</v>
          </cell>
          <cell r="S538" t="str">
            <v>NULL</v>
          </cell>
          <cell r="T538">
            <v>2</v>
          </cell>
          <cell r="U538">
            <v>2</v>
          </cell>
          <cell r="V538">
            <v>2</v>
          </cell>
          <cell r="W538">
            <v>2</v>
          </cell>
          <cell r="X538" t="str">
            <v>Yes</v>
          </cell>
          <cell r="Y538">
            <v>2</v>
          </cell>
          <cell r="Z538" t="str">
            <v>NULL</v>
          </cell>
          <cell r="AB538">
            <v>68</v>
          </cell>
          <cell r="AD538">
            <v>3</v>
          </cell>
          <cell r="AE538" t="str">
            <v>NULL</v>
          </cell>
          <cell r="AF538">
            <v>3</v>
          </cell>
          <cell r="AG538">
            <v>3</v>
          </cell>
          <cell r="AH538" t="str">
            <v>NULL</v>
          </cell>
          <cell r="AI538">
            <v>3</v>
          </cell>
          <cell r="AJ538" t="str">
            <v>NULL</v>
          </cell>
          <cell r="AK538" t="str">
            <v>NULL</v>
          </cell>
          <cell r="AL538" t="str">
            <v>NULL</v>
          </cell>
        </row>
        <row r="539">
          <cell r="A539">
            <v>118670</v>
          </cell>
          <cell r="B539">
            <v>8863143</v>
          </cell>
          <cell r="C539" t="str">
            <v>St Michael's Church of England Primary School (Tenterden)</v>
          </cell>
          <cell r="D539" t="str">
            <v>South East</v>
          </cell>
          <cell r="E539" t="str">
            <v>South East</v>
          </cell>
          <cell r="F539" t="str">
            <v>Kent</v>
          </cell>
          <cell r="G539" t="str">
            <v>Ashford</v>
          </cell>
          <cell r="H539" t="str">
            <v>TN30 6PU</v>
          </cell>
          <cell r="I539" t="str">
            <v>Voluntary Controlled School</v>
          </cell>
          <cell r="J539" t="str">
            <v>Primary</v>
          </cell>
          <cell r="K539" t="str">
            <v>Does not have a sixth form</v>
          </cell>
          <cell r="L539">
            <v>10005779</v>
          </cell>
          <cell r="M539">
            <v>42319</v>
          </cell>
          <cell r="N539">
            <v>42320</v>
          </cell>
          <cell r="O539" t="str">
            <v>Requires Improvement S5 Reinspection Visit 1</v>
          </cell>
          <cell r="P539" t="str">
            <v>Schools - S5</v>
          </cell>
          <cell r="Q539" t="str">
            <v>NULL</v>
          </cell>
          <cell r="R539">
            <v>2</v>
          </cell>
          <cell r="S539" t="str">
            <v>NULL</v>
          </cell>
          <cell r="T539">
            <v>2</v>
          </cell>
          <cell r="U539">
            <v>2</v>
          </cell>
          <cell r="V539">
            <v>2</v>
          </cell>
          <cell r="W539">
            <v>2</v>
          </cell>
          <cell r="X539" t="str">
            <v>Yes</v>
          </cell>
          <cell r="Y539">
            <v>2</v>
          </cell>
          <cell r="Z539" t="str">
            <v>NULL</v>
          </cell>
          <cell r="AB539">
            <v>156</v>
          </cell>
          <cell r="AD539">
            <v>3</v>
          </cell>
          <cell r="AE539" t="str">
            <v>NULL</v>
          </cell>
          <cell r="AF539">
            <v>3</v>
          </cell>
          <cell r="AG539">
            <v>3</v>
          </cell>
          <cell r="AH539" t="str">
            <v>NULL</v>
          </cell>
          <cell r="AI539">
            <v>3</v>
          </cell>
          <cell r="AJ539" t="str">
            <v>NULL</v>
          </cell>
          <cell r="AK539" t="str">
            <v>NULL</v>
          </cell>
          <cell r="AL539" t="str">
            <v>NULL</v>
          </cell>
        </row>
        <row r="540">
          <cell r="A540">
            <v>118676</v>
          </cell>
          <cell r="B540">
            <v>8863150</v>
          </cell>
          <cell r="C540" t="str">
            <v>Folkestone, St Peter's Church of England Primary School</v>
          </cell>
          <cell r="D540" t="str">
            <v>South East</v>
          </cell>
          <cell r="E540" t="str">
            <v>South East</v>
          </cell>
          <cell r="F540" t="str">
            <v>Kent</v>
          </cell>
          <cell r="G540" t="str">
            <v>Folkestone and Hythe</v>
          </cell>
          <cell r="H540" t="str">
            <v>CT19 6AL</v>
          </cell>
          <cell r="I540" t="str">
            <v>Voluntary Controlled School</v>
          </cell>
          <cell r="J540" t="str">
            <v>Primary</v>
          </cell>
          <cell r="K540" t="str">
            <v>Does not have a sixth form</v>
          </cell>
          <cell r="L540">
            <v>10005778</v>
          </cell>
          <cell r="M540">
            <v>42326</v>
          </cell>
          <cell r="N540">
            <v>42327</v>
          </cell>
          <cell r="O540" t="str">
            <v>Requires Improvement S5 Reinspection Visit 1</v>
          </cell>
          <cell r="P540" t="str">
            <v>Schools - S5</v>
          </cell>
          <cell r="Q540" t="str">
            <v>NULL</v>
          </cell>
          <cell r="R540">
            <v>2</v>
          </cell>
          <cell r="S540" t="str">
            <v>NULL</v>
          </cell>
          <cell r="T540">
            <v>2</v>
          </cell>
          <cell r="U540">
            <v>2</v>
          </cell>
          <cell r="V540">
            <v>2</v>
          </cell>
          <cell r="W540">
            <v>2</v>
          </cell>
          <cell r="X540" t="str">
            <v>Yes</v>
          </cell>
          <cell r="Y540">
            <v>2</v>
          </cell>
          <cell r="Z540" t="str">
            <v>NULL</v>
          </cell>
          <cell r="AB540">
            <v>95</v>
          </cell>
          <cell r="AD540">
            <v>3</v>
          </cell>
          <cell r="AE540" t="str">
            <v>NULL</v>
          </cell>
          <cell r="AF540">
            <v>3</v>
          </cell>
          <cell r="AG540">
            <v>3</v>
          </cell>
          <cell r="AH540" t="str">
            <v>NULL</v>
          </cell>
          <cell r="AI540">
            <v>3</v>
          </cell>
          <cell r="AJ540" t="str">
            <v>NULL</v>
          </cell>
          <cell r="AK540" t="str">
            <v>NULL</v>
          </cell>
          <cell r="AL540" t="str">
            <v>NULL</v>
          </cell>
        </row>
        <row r="541">
          <cell r="A541">
            <v>118703</v>
          </cell>
          <cell r="B541">
            <v>8863200</v>
          </cell>
          <cell r="C541" t="str">
            <v>Brenzett Church of England Primary School</v>
          </cell>
          <cell r="D541" t="str">
            <v>South East</v>
          </cell>
          <cell r="E541" t="str">
            <v>South East</v>
          </cell>
          <cell r="F541" t="str">
            <v>Kent</v>
          </cell>
          <cell r="G541" t="str">
            <v>Folkestone and Hythe</v>
          </cell>
          <cell r="H541" t="str">
            <v>TN29 9UA</v>
          </cell>
          <cell r="I541" t="str">
            <v>Voluntary Controlled School</v>
          </cell>
          <cell r="J541" t="str">
            <v>Primary</v>
          </cell>
          <cell r="K541" t="str">
            <v>Does not have a sixth form</v>
          </cell>
          <cell r="L541">
            <v>10002358</v>
          </cell>
          <cell r="M541">
            <v>42326</v>
          </cell>
          <cell r="N541">
            <v>42327</v>
          </cell>
          <cell r="O541" t="str">
            <v>Requires Improvement S5 Reinspection Visit 1</v>
          </cell>
          <cell r="P541" t="str">
            <v>Schools - S5</v>
          </cell>
          <cell r="Q541" t="str">
            <v>NULL</v>
          </cell>
          <cell r="R541">
            <v>4</v>
          </cell>
          <cell r="S541" t="str">
            <v>SM</v>
          </cell>
          <cell r="T541">
            <v>4</v>
          </cell>
          <cell r="U541">
            <v>4</v>
          </cell>
          <cell r="V541">
            <v>3</v>
          </cell>
          <cell r="W541">
            <v>4</v>
          </cell>
          <cell r="X541" t="str">
            <v>Yes</v>
          </cell>
          <cell r="Y541">
            <v>3</v>
          </cell>
          <cell r="Z541" t="str">
            <v>NULL</v>
          </cell>
          <cell r="AB541">
            <v>108</v>
          </cell>
          <cell r="AD541">
            <v>3</v>
          </cell>
          <cell r="AE541" t="str">
            <v>NULL</v>
          </cell>
          <cell r="AF541">
            <v>3</v>
          </cell>
          <cell r="AG541">
            <v>3</v>
          </cell>
          <cell r="AH541" t="str">
            <v>NULL</v>
          </cell>
          <cell r="AI541">
            <v>3</v>
          </cell>
          <cell r="AJ541" t="str">
            <v>NULL</v>
          </cell>
          <cell r="AK541" t="str">
            <v>NULL</v>
          </cell>
          <cell r="AL541" t="str">
            <v>NULL</v>
          </cell>
        </row>
        <row r="542">
          <cell r="A542">
            <v>118705</v>
          </cell>
          <cell r="B542">
            <v>8863282</v>
          </cell>
          <cell r="C542" t="str">
            <v>Boughton-under-Blean and Dunkirk Primary School</v>
          </cell>
          <cell r="D542" t="str">
            <v>South East</v>
          </cell>
          <cell r="E542" t="str">
            <v>South East</v>
          </cell>
          <cell r="F542" t="str">
            <v>Kent</v>
          </cell>
          <cell r="G542" t="str">
            <v>Faversham and Mid Kent</v>
          </cell>
          <cell r="H542" t="str">
            <v>ME13 9AW</v>
          </cell>
          <cell r="I542" t="str">
            <v>Voluntary Controlled School</v>
          </cell>
          <cell r="J542" t="str">
            <v>Primary</v>
          </cell>
          <cell r="K542" t="str">
            <v>Does not have a sixth form</v>
          </cell>
          <cell r="L542">
            <v>10006375</v>
          </cell>
          <cell r="M542">
            <v>42292</v>
          </cell>
          <cell r="N542">
            <v>42293</v>
          </cell>
          <cell r="O542" t="str">
            <v>Requires Improvement S5 Reinspection Visit 1</v>
          </cell>
          <cell r="P542" t="str">
            <v>Schools - S5</v>
          </cell>
          <cell r="Q542" t="str">
            <v>NULL</v>
          </cell>
          <cell r="R542">
            <v>2</v>
          </cell>
          <cell r="S542" t="str">
            <v>NULL</v>
          </cell>
          <cell r="T542">
            <v>2</v>
          </cell>
          <cell r="U542">
            <v>2</v>
          </cell>
          <cell r="V542">
            <v>1</v>
          </cell>
          <cell r="W542">
            <v>2</v>
          </cell>
          <cell r="X542" t="str">
            <v>Yes</v>
          </cell>
          <cell r="Y542">
            <v>2</v>
          </cell>
          <cell r="Z542" t="str">
            <v>NULL</v>
          </cell>
          <cell r="AB542">
            <v>229</v>
          </cell>
          <cell r="AD542">
            <v>3</v>
          </cell>
          <cell r="AE542" t="str">
            <v>NULL</v>
          </cell>
          <cell r="AF542">
            <v>3</v>
          </cell>
          <cell r="AG542">
            <v>3</v>
          </cell>
          <cell r="AH542" t="str">
            <v>NULL</v>
          </cell>
          <cell r="AI542">
            <v>3</v>
          </cell>
          <cell r="AJ542" t="str">
            <v>NULL</v>
          </cell>
          <cell r="AK542" t="str">
            <v>NULL</v>
          </cell>
          <cell r="AL542" t="str">
            <v>NULL</v>
          </cell>
        </row>
        <row r="543">
          <cell r="A543">
            <v>118728</v>
          </cell>
          <cell r="B543">
            <v>8863325</v>
          </cell>
          <cell r="C543" t="str">
            <v>Platt Church of England Voluntary Aided Primary School</v>
          </cell>
          <cell r="D543" t="str">
            <v>South East</v>
          </cell>
          <cell r="E543" t="str">
            <v>South East</v>
          </cell>
          <cell r="F543" t="str">
            <v>Kent</v>
          </cell>
          <cell r="G543" t="str">
            <v>Tonbridge and Malling</v>
          </cell>
          <cell r="H543" t="str">
            <v>TN15 8JY</v>
          </cell>
          <cell r="I543" t="str">
            <v>Voluntary Aided School</v>
          </cell>
          <cell r="J543" t="str">
            <v>Primary</v>
          </cell>
          <cell r="K543" t="str">
            <v>Does not have a sixth form</v>
          </cell>
          <cell r="L543">
            <v>10006376</v>
          </cell>
          <cell r="M543">
            <v>42298</v>
          </cell>
          <cell r="N543">
            <v>42299</v>
          </cell>
          <cell r="O543" t="str">
            <v>Requires Improvement S5 Reinspection Visit 1</v>
          </cell>
          <cell r="P543" t="str">
            <v>Schools - S5</v>
          </cell>
          <cell r="Q543" t="str">
            <v>NULL</v>
          </cell>
          <cell r="R543">
            <v>2</v>
          </cell>
          <cell r="S543" t="str">
            <v>NULL</v>
          </cell>
          <cell r="T543">
            <v>2</v>
          </cell>
          <cell r="U543">
            <v>2</v>
          </cell>
          <cell r="V543">
            <v>2</v>
          </cell>
          <cell r="W543">
            <v>2</v>
          </cell>
          <cell r="X543" t="str">
            <v>Yes</v>
          </cell>
          <cell r="Y543">
            <v>2</v>
          </cell>
          <cell r="Z543" t="str">
            <v>NULL</v>
          </cell>
          <cell r="AB543">
            <v>109</v>
          </cell>
          <cell r="AD543">
            <v>3</v>
          </cell>
          <cell r="AE543" t="str">
            <v>NULL</v>
          </cell>
          <cell r="AF543">
            <v>3</v>
          </cell>
          <cell r="AG543">
            <v>3</v>
          </cell>
          <cell r="AH543" t="str">
            <v>NULL</v>
          </cell>
          <cell r="AI543">
            <v>3</v>
          </cell>
          <cell r="AJ543" t="str">
            <v>NULL</v>
          </cell>
          <cell r="AK543" t="str">
            <v>NULL</v>
          </cell>
          <cell r="AL543" t="str">
            <v>NULL</v>
          </cell>
        </row>
        <row r="544">
          <cell r="A544">
            <v>118745</v>
          </cell>
          <cell r="B544">
            <v>8863351</v>
          </cell>
          <cell r="C544" t="str">
            <v>Cartwright and Kelsey Church of England Primary School</v>
          </cell>
          <cell r="D544" t="str">
            <v>South East</v>
          </cell>
          <cell r="E544" t="str">
            <v>South East</v>
          </cell>
          <cell r="F544" t="str">
            <v>Kent</v>
          </cell>
          <cell r="G544" t="str">
            <v>South Thanet</v>
          </cell>
          <cell r="H544" t="str">
            <v>CT3 2JD</v>
          </cell>
          <cell r="I544" t="str">
            <v>Voluntary Aided School</v>
          </cell>
          <cell r="J544" t="str">
            <v>Primary</v>
          </cell>
          <cell r="K544" t="str">
            <v>Does not have a sixth form</v>
          </cell>
          <cell r="L544">
            <v>10007309</v>
          </cell>
          <cell r="M544">
            <v>42291</v>
          </cell>
          <cell r="N544">
            <v>42291</v>
          </cell>
          <cell r="O544" t="str">
            <v>Requires Improvement monitoring Visit 1</v>
          </cell>
          <cell r="P544" t="str">
            <v>Schools - S8</v>
          </cell>
          <cell r="Q544" t="str">
            <v>NULL</v>
          </cell>
          <cell r="R544" t="str">
            <v>NULL</v>
          </cell>
          <cell r="S544" t="str">
            <v>NULL</v>
          </cell>
          <cell r="T544" t="str">
            <v>NULL</v>
          </cell>
          <cell r="U544" t="str">
            <v>NULL</v>
          </cell>
          <cell r="V544" t="str">
            <v>NULL</v>
          </cell>
          <cell r="W544" t="str">
            <v>NULL</v>
          </cell>
          <cell r="X544" t="str">
            <v>NULL</v>
          </cell>
          <cell r="Y544" t="str">
            <v>NULL</v>
          </cell>
          <cell r="Z544" t="str">
            <v>NULL</v>
          </cell>
          <cell r="AB544">
            <v>217</v>
          </cell>
          <cell r="AD544">
            <v>3</v>
          </cell>
          <cell r="AE544" t="str">
            <v>NULL</v>
          </cell>
          <cell r="AF544">
            <v>3</v>
          </cell>
          <cell r="AG544">
            <v>3</v>
          </cell>
          <cell r="AH544" t="str">
            <v>NULL</v>
          </cell>
          <cell r="AI544">
            <v>3</v>
          </cell>
          <cell r="AJ544" t="str">
            <v>NULL</v>
          </cell>
          <cell r="AK544">
            <v>2</v>
          </cell>
          <cell r="AL544">
            <v>9</v>
          </cell>
        </row>
        <row r="545">
          <cell r="A545">
            <v>118754</v>
          </cell>
          <cell r="B545">
            <v>8863373</v>
          </cell>
          <cell r="C545" t="str">
            <v>St Mary's Church of England Voluntary Aided Primary School</v>
          </cell>
          <cell r="D545" t="str">
            <v>South East</v>
          </cell>
          <cell r="E545" t="str">
            <v>South East</v>
          </cell>
          <cell r="F545" t="str">
            <v>Kent</v>
          </cell>
          <cell r="G545" t="str">
            <v>Sevenoaks</v>
          </cell>
          <cell r="H545" t="str">
            <v>BR8 7BU</v>
          </cell>
          <cell r="I545" t="str">
            <v>Voluntary Aided School</v>
          </cell>
          <cell r="J545" t="str">
            <v>Primary</v>
          </cell>
          <cell r="K545" t="str">
            <v>Does not have a sixth form</v>
          </cell>
          <cell r="L545">
            <v>10005889</v>
          </cell>
          <cell r="M545">
            <v>42291</v>
          </cell>
          <cell r="N545">
            <v>42291</v>
          </cell>
          <cell r="O545" t="str">
            <v>Requires Improvement monitoring Visit 1</v>
          </cell>
          <cell r="P545" t="str">
            <v>Schools - S8</v>
          </cell>
          <cell r="Q545" t="str">
            <v>NULL</v>
          </cell>
          <cell r="R545" t="str">
            <v>NULL</v>
          </cell>
          <cell r="S545" t="str">
            <v>NULL</v>
          </cell>
          <cell r="T545" t="str">
            <v>NULL</v>
          </cell>
          <cell r="U545" t="str">
            <v>NULL</v>
          </cell>
          <cell r="V545" t="str">
            <v>NULL</v>
          </cell>
          <cell r="W545" t="str">
            <v>NULL</v>
          </cell>
          <cell r="X545" t="str">
            <v>NULL</v>
          </cell>
          <cell r="Y545" t="str">
            <v>NULL</v>
          </cell>
          <cell r="Z545" t="str">
            <v>NULL</v>
          </cell>
          <cell r="AB545">
            <v>228</v>
          </cell>
          <cell r="AD545">
            <v>3</v>
          </cell>
          <cell r="AE545" t="str">
            <v>NULL</v>
          </cell>
          <cell r="AF545">
            <v>3</v>
          </cell>
          <cell r="AG545">
            <v>3</v>
          </cell>
          <cell r="AH545" t="str">
            <v>NULL</v>
          </cell>
          <cell r="AI545">
            <v>3</v>
          </cell>
          <cell r="AJ545" t="str">
            <v>NULL</v>
          </cell>
          <cell r="AK545">
            <v>2</v>
          </cell>
          <cell r="AL545">
            <v>9</v>
          </cell>
        </row>
        <row r="546">
          <cell r="A546">
            <v>118757</v>
          </cell>
          <cell r="B546">
            <v>8863713</v>
          </cell>
          <cell r="C546" t="str">
            <v>St Edward's Catholic Primary School</v>
          </cell>
          <cell r="D546" t="str">
            <v>South East</v>
          </cell>
          <cell r="E546" t="str">
            <v>South East</v>
          </cell>
          <cell r="F546" t="str">
            <v>Kent</v>
          </cell>
          <cell r="G546" t="str">
            <v>Sittingbourne and Sheppey</v>
          </cell>
          <cell r="H546" t="str">
            <v>ME12 1BW</v>
          </cell>
          <cell r="I546" t="str">
            <v>Voluntary Aided School</v>
          </cell>
          <cell r="J546" t="str">
            <v>Primary</v>
          </cell>
          <cell r="K546" t="str">
            <v>Does not have a sixth form</v>
          </cell>
          <cell r="L546">
            <v>10007341</v>
          </cell>
          <cell r="M546">
            <v>42353</v>
          </cell>
          <cell r="N546">
            <v>42353</v>
          </cell>
          <cell r="O546" t="str">
            <v>Requires Improvement monitoring Visit 1</v>
          </cell>
          <cell r="P546" t="str">
            <v>Schools - S8</v>
          </cell>
          <cell r="Q546" t="str">
            <v>NULL</v>
          </cell>
          <cell r="R546" t="str">
            <v>NULL</v>
          </cell>
          <cell r="S546" t="str">
            <v>NULL</v>
          </cell>
          <cell r="T546" t="str">
            <v>NULL</v>
          </cell>
          <cell r="U546" t="str">
            <v>NULL</v>
          </cell>
          <cell r="V546" t="str">
            <v>NULL</v>
          </cell>
          <cell r="W546" t="str">
            <v>NULL</v>
          </cell>
          <cell r="X546" t="str">
            <v>NULL</v>
          </cell>
          <cell r="Y546" t="str">
            <v>NULL</v>
          </cell>
          <cell r="Z546" t="str">
            <v>NULL</v>
          </cell>
          <cell r="AB546">
            <v>205</v>
          </cell>
          <cell r="AD546">
            <v>3</v>
          </cell>
          <cell r="AE546" t="str">
            <v>NULL</v>
          </cell>
          <cell r="AF546">
            <v>3</v>
          </cell>
          <cell r="AG546">
            <v>3</v>
          </cell>
          <cell r="AH546" t="str">
            <v>NULL</v>
          </cell>
          <cell r="AI546">
            <v>3</v>
          </cell>
          <cell r="AJ546" t="str">
            <v>NULL</v>
          </cell>
          <cell r="AK546">
            <v>3</v>
          </cell>
          <cell r="AL546">
            <v>9</v>
          </cell>
        </row>
        <row r="547">
          <cell r="A547">
            <v>118765</v>
          </cell>
          <cell r="B547">
            <v>8863728</v>
          </cell>
          <cell r="C547" t="str">
            <v>St Anselm's Catholic Primary School</v>
          </cell>
          <cell r="D547" t="str">
            <v>South East</v>
          </cell>
          <cell r="E547" t="str">
            <v>South East</v>
          </cell>
          <cell r="F547" t="str">
            <v>Kent</v>
          </cell>
          <cell r="G547" t="str">
            <v>Dartford</v>
          </cell>
          <cell r="H547" t="str">
            <v>DA1 5EA</v>
          </cell>
          <cell r="I547" t="str">
            <v>Voluntary Aided School</v>
          </cell>
          <cell r="J547" t="str">
            <v>Primary</v>
          </cell>
          <cell r="K547" t="str">
            <v>Does not have a sixth form</v>
          </cell>
          <cell r="L547">
            <v>10001200</v>
          </cell>
          <cell r="M547">
            <v>42346</v>
          </cell>
          <cell r="N547">
            <v>42346</v>
          </cell>
          <cell r="O547" t="str">
            <v>Maintained Academy and School Short inspection</v>
          </cell>
          <cell r="P547" t="str">
            <v>Schools - Short inspection</v>
          </cell>
          <cell r="Q547" t="str">
            <v>NULL</v>
          </cell>
          <cell r="R547" t="str">
            <v>NULL</v>
          </cell>
          <cell r="S547" t="str">
            <v>NULL</v>
          </cell>
          <cell r="T547" t="str">
            <v>NULL</v>
          </cell>
          <cell r="U547" t="str">
            <v>NULL</v>
          </cell>
          <cell r="V547" t="str">
            <v>NULL</v>
          </cell>
          <cell r="W547" t="str">
            <v>NULL</v>
          </cell>
          <cell r="X547" t="str">
            <v>Yes</v>
          </cell>
          <cell r="Y547" t="str">
            <v>NULL</v>
          </cell>
          <cell r="Z547" t="str">
            <v>NULL</v>
          </cell>
          <cell r="AB547">
            <v>212</v>
          </cell>
          <cell r="AD547">
            <v>2</v>
          </cell>
          <cell r="AE547" t="str">
            <v>NULL</v>
          </cell>
          <cell r="AF547">
            <v>2</v>
          </cell>
          <cell r="AG547">
            <v>2</v>
          </cell>
          <cell r="AH547" t="str">
            <v>NULL</v>
          </cell>
          <cell r="AI547">
            <v>2</v>
          </cell>
          <cell r="AJ547" t="str">
            <v>NULL</v>
          </cell>
          <cell r="AK547">
            <v>2</v>
          </cell>
          <cell r="AL547">
            <v>9</v>
          </cell>
        </row>
        <row r="548">
          <cell r="A548">
            <v>118781</v>
          </cell>
          <cell r="B548">
            <v>8863754</v>
          </cell>
          <cell r="C548" t="str">
            <v>St Augustine's Catholic Primary School</v>
          </cell>
          <cell r="D548" t="str">
            <v>South East</v>
          </cell>
          <cell r="E548" t="str">
            <v>South East</v>
          </cell>
          <cell r="F548" t="str">
            <v>Kent</v>
          </cell>
          <cell r="G548" t="str">
            <v>Tunbridge Wells</v>
          </cell>
          <cell r="H548" t="str">
            <v>TN4 9AL</v>
          </cell>
          <cell r="I548" t="str">
            <v>Voluntary Aided School</v>
          </cell>
          <cell r="J548" t="str">
            <v>Primary</v>
          </cell>
          <cell r="K548" t="str">
            <v>Does not have a sixth form</v>
          </cell>
          <cell r="L548">
            <v>10005777</v>
          </cell>
          <cell r="M548">
            <v>42320</v>
          </cell>
          <cell r="N548">
            <v>42321</v>
          </cell>
          <cell r="O548" t="str">
            <v>Requires Improvement S5 Reinspection Visit 1</v>
          </cell>
          <cell r="P548" t="str">
            <v>Schools - S5</v>
          </cell>
          <cell r="Q548" t="str">
            <v>NULL</v>
          </cell>
          <cell r="R548">
            <v>2</v>
          </cell>
          <cell r="S548" t="str">
            <v>NULL</v>
          </cell>
          <cell r="T548">
            <v>2</v>
          </cell>
          <cell r="U548">
            <v>2</v>
          </cell>
          <cell r="V548">
            <v>1</v>
          </cell>
          <cell r="W548">
            <v>2</v>
          </cell>
          <cell r="X548" t="str">
            <v>Yes</v>
          </cell>
          <cell r="Y548">
            <v>2</v>
          </cell>
          <cell r="Z548" t="str">
            <v>NULL</v>
          </cell>
          <cell r="AB548">
            <v>312</v>
          </cell>
          <cell r="AD548">
            <v>3</v>
          </cell>
          <cell r="AE548" t="str">
            <v>NULL</v>
          </cell>
          <cell r="AF548">
            <v>3</v>
          </cell>
          <cell r="AG548">
            <v>3</v>
          </cell>
          <cell r="AH548" t="str">
            <v>NULL</v>
          </cell>
          <cell r="AI548">
            <v>3</v>
          </cell>
          <cell r="AJ548" t="str">
            <v>NULL</v>
          </cell>
          <cell r="AK548" t="str">
            <v>NULL</v>
          </cell>
          <cell r="AL548" t="str">
            <v>NULL</v>
          </cell>
        </row>
        <row r="549">
          <cell r="A549">
            <v>118793</v>
          </cell>
          <cell r="B549">
            <v>8864059</v>
          </cell>
          <cell r="C549" t="str">
            <v>Swadelands School</v>
          </cell>
          <cell r="D549" t="str">
            <v>South East</v>
          </cell>
          <cell r="E549" t="str">
            <v>South East</v>
          </cell>
          <cell r="F549" t="str">
            <v>Kent</v>
          </cell>
          <cell r="G549" t="str">
            <v>Faversham and Mid Kent</v>
          </cell>
          <cell r="H549" t="str">
            <v>ME17 2LL</v>
          </cell>
          <cell r="I549" t="str">
            <v>Community School</v>
          </cell>
          <cell r="J549" t="str">
            <v>Secondary</v>
          </cell>
          <cell r="K549" t="str">
            <v>Has a sixth form</v>
          </cell>
          <cell r="L549">
            <v>10000553</v>
          </cell>
          <cell r="M549">
            <v>42347</v>
          </cell>
          <cell r="N549">
            <v>42348</v>
          </cell>
          <cell r="O549" t="str">
            <v>Maintained Academy and School Short inspection</v>
          </cell>
          <cell r="P549" t="str">
            <v>Schools - S5</v>
          </cell>
          <cell r="Q549" t="str">
            <v>NULL</v>
          </cell>
          <cell r="R549">
            <v>4</v>
          </cell>
          <cell r="S549" t="str">
            <v>SM</v>
          </cell>
          <cell r="T549">
            <v>4</v>
          </cell>
          <cell r="U549">
            <v>4</v>
          </cell>
          <cell r="V549">
            <v>4</v>
          </cell>
          <cell r="W549">
            <v>4</v>
          </cell>
          <cell r="X549" t="str">
            <v>Yes</v>
          </cell>
          <cell r="Y549" t="str">
            <v>NULL</v>
          </cell>
          <cell r="Z549">
            <v>3</v>
          </cell>
          <cell r="AB549">
            <v>636</v>
          </cell>
          <cell r="AD549">
            <v>2</v>
          </cell>
          <cell r="AE549" t="str">
            <v>NULL</v>
          </cell>
          <cell r="AF549">
            <v>2</v>
          </cell>
          <cell r="AG549">
            <v>2</v>
          </cell>
          <cell r="AH549" t="str">
            <v>NULL</v>
          </cell>
          <cell r="AI549">
            <v>2</v>
          </cell>
          <cell r="AJ549" t="str">
            <v>NULL</v>
          </cell>
          <cell r="AK549" t="str">
            <v>NULL</v>
          </cell>
          <cell r="AL549" t="str">
            <v>NULL</v>
          </cell>
        </row>
        <row r="550">
          <cell r="A550">
            <v>118910</v>
          </cell>
          <cell r="B550">
            <v>8865438</v>
          </cell>
          <cell r="C550" t="str">
            <v>The Charles Dickens School</v>
          </cell>
          <cell r="D550" t="str">
            <v>South East</v>
          </cell>
          <cell r="E550" t="str">
            <v>South East</v>
          </cell>
          <cell r="F550" t="str">
            <v>Kent</v>
          </cell>
          <cell r="G550" t="str">
            <v>South Thanet</v>
          </cell>
          <cell r="H550" t="str">
            <v>CT10 2RL</v>
          </cell>
          <cell r="I550" t="str">
            <v>Foundation School</v>
          </cell>
          <cell r="J550" t="str">
            <v>Secondary</v>
          </cell>
          <cell r="K550" t="str">
            <v>Has a sixth form</v>
          </cell>
          <cell r="L550">
            <v>10005271</v>
          </cell>
          <cell r="M550">
            <v>42340</v>
          </cell>
          <cell r="N550">
            <v>42341</v>
          </cell>
          <cell r="O550" t="str">
            <v>Schools into Special Measures Visit 4</v>
          </cell>
          <cell r="P550" t="str">
            <v>Schools - S8</v>
          </cell>
          <cell r="Q550" t="str">
            <v>NULL</v>
          </cell>
          <cell r="R550" t="str">
            <v>NULL</v>
          </cell>
          <cell r="S550" t="str">
            <v>NULL</v>
          </cell>
          <cell r="T550" t="str">
            <v>NULL</v>
          </cell>
          <cell r="U550" t="str">
            <v>NULL</v>
          </cell>
          <cell r="V550" t="str">
            <v>NULL</v>
          </cell>
          <cell r="W550" t="str">
            <v>NULL</v>
          </cell>
          <cell r="X550" t="str">
            <v>NULL</v>
          </cell>
          <cell r="Y550" t="str">
            <v>NULL</v>
          </cell>
          <cell r="Z550" t="str">
            <v>NULL</v>
          </cell>
          <cell r="AB550">
            <v>1183</v>
          </cell>
          <cell r="AD550">
            <v>4</v>
          </cell>
          <cell r="AE550" t="str">
            <v>NULL</v>
          </cell>
          <cell r="AF550">
            <v>4</v>
          </cell>
          <cell r="AG550">
            <v>4</v>
          </cell>
          <cell r="AH550" t="str">
            <v>NULL</v>
          </cell>
          <cell r="AI550">
            <v>4</v>
          </cell>
          <cell r="AJ550" t="str">
            <v>NULL</v>
          </cell>
          <cell r="AK550">
            <v>9</v>
          </cell>
          <cell r="AL550">
            <v>4</v>
          </cell>
        </row>
        <row r="551">
          <cell r="A551">
            <v>119127</v>
          </cell>
          <cell r="B551">
            <v>8892015</v>
          </cell>
          <cell r="C551" t="str">
            <v>Roe Lee Park Primary School</v>
          </cell>
          <cell r="D551" t="str">
            <v>North West</v>
          </cell>
          <cell r="E551" t="str">
            <v>North West</v>
          </cell>
          <cell r="F551" t="str">
            <v>Blackburn with Darwen</v>
          </cell>
          <cell r="G551" t="str">
            <v>Blackburn</v>
          </cell>
          <cell r="H551" t="str">
            <v>BB1 9RP</v>
          </cell>
          <cell r="I551" t="str">
            <v>Community School</v>
          </cell>
          <cell r="J551" t="str">
            <v>Primary</v>
          </cell>
          <cell r="K551" t="str">
            <v>Does not have a sixth form</v>
          </cell>
          <cell r="L551">
            <v>10002593</v>
          </cell>
          <cell r="M551">
            <v>42311</v>
          </cell>
          <cell r="N551">
            <v>42312</v>
          </cell>
          <cell r="O551" t="str">
            <v>S8 No Formal Designation Visit</v>
          </cell>
          <cell r="P551" t="str">
            <v>Schools - S5</v>
          </cell>
          <cell r="Q551" t="str">
            <v>NULL</v>
          </cell>
          <cell r="R551">
            <v>3</v>
          </cell>
          <cell r="S551" t="str">
            <v>NULL</v>
          </cell>
          <cell r="T551">
            <v>3</v>
          </cell>
          <cell r="U551">
            <v>3</v>
          </cell>
          <cell r="V551">
            <v>2</v>
          </cell>
          <cell r="W551">
            <v>3</v>
          </cell>
          <cell r="X551" t="str">
            <v>Yes</v>
          </cell>
          <cell r="Y551">
            <v>3</v>
          </cell>
          <cell r="Z551" t="str">
            <v>NULL</v>
          </cell>
          <cell r="AB551">
            <v>415</v>
          </cell>
          <cell r="AD551">
            <v>1</v>
          </cell>
          <cell r="AE551" t="str">
            <v>NULL</v>
          </cell>
          <cell r="AF551">
            <v>1</v>
          </cell>
          <cell r="AG551">
            <v>1</v>
          </cell>
          <cell r="AH551" t="str">
            <v>NULL</v>
          </cell>
          <cell r="AI551">
            <v>1</v>
          </cell>
          <cell r="AJ551" t="str">
            <v>NULL</v>
          </cell>
          <cell r="AK551">
            <v>8</v>
          </cell>
          <cell r="AL551" t="str">
            <v>NULL</v>
          </cell>
        </row>
        <row r="552">
          <cell r="A552">
            <v>119234</v>
          </cell>
          <cell r="B552">
            <v>8882193</v>
          </cell>
          <cell r="C552" t="str">
            <v>Holme Slack Community Primary School</v>
          </cell>
          <cell r="D552" t="str">
            <v>North West</v>
          </cell>
          <cell r="E552" t="str">
            <v>North West</v>
          </cell>
          <cell r="F552" t="str">
            <v>Lancashire</v>
          </cell>
          <cell r="G552" t="str">
            <v>Preston</v>
          </cell>
          <cell r="H552" t="str">
            <v>PR1 6HP</v>
          </cell>
          <cell r="I552" t="str">
            <v>Community School</v>
          </cell>
          <cell r="J552" t="str">
            <v>Primary</v>
          </cell>
          <cell r="K552" t="str">
            <v>Does not have a sixth form</v>
          </cell>
          <cell r="L552">
            <v>10002250</v>
          </cell>
          <cell r="M552">
            <v>42332</v>
          </cell>
          <cell r="N552">
            <v>42333</v>
          </cell>
          <cell r="O552" t="str">
            <v>Requires Improvement S5 Reinspection Visit 1</v>
          </cell>
          <cell r="P552" t="str">
            <v>Schools - S5</v>
          </cell>
          <cell r="Q552" t="str">
            <v>NULL</v>
          </cell>
          <cell r="R552">
            <v>2</v>
          </cell>
          <cell r="S552" t="str">
            <v>NULL</v>
          </cell>
          <cell r="T552">
            <v>2</v>
          </cell>
          <cell r="U552">
            <v>2</v>
          </cell>
          <cell r="V552">
            <v>2</v>
          </cell>
          <cell r="W552">
            <v>2</v>
          </cell>
          <cell r="X552" t="str">
            <v>Yes</v>
          </cell>
          <cell r="Y552">
            <v>2</v>
          </cell>
          <cell r="Z552" t="str">
            <v>NULL</v>
          </cell>
          <cell r="AB552">
            <v>176</v>
          </cell>
          <cell r="AD552">
            <v>3</v>
          </cell>
          <cell r="AE552" t="str">
            <v>NULL</v>
          </cell>
          <cell r="AF552">
            <v>3</v>
          </cell>
          <cell r="AG552">
            <v>3</v>
          </cell>
          <cell r="AH552" t="str">
            <v>NULL</v>
          </cell>
          <cell r="AI552">
            <v>3</v>
          </cell>
          <cell r="AJ552" t="str">
            <v>NULL</v>
          </cell>
          <cell r="AK552" t="str">
            <v>NULL</v>
          </cell>
          <cell r="AL552" t="str">
            <v>NULL</v>
          </cell>
        </row>
        <row r="553">
          <cell r="A553">
            <v>119239</v>
          </cell>
          <cell r="B553">
            <v>8882200</v>
          </cell>
          <cell r="C553" t="str">
            <v>Ingol Community Primary School</v>
          </cell>
          <cell r="D553" t="str">
            <v>North West</v>
          </cell>
          <cell r="E553" t="str">
            <v>North West</v>
          </cell>
          <cell r="F553" t="str">
            <v>Lancashire</v>
          </cell>
          <cell r="G553" t="str">
            <v>Preston</v>
          </cell>
          <cell r="H553" t="str">
            <v>PR2 3YP</v>
          </cell>
          <cell r="I553" t="str">
            <v>Community School</v>
          </cell>
          <cell r="J553" t="str">
            <v>Primary</v>
          </cell>
          <cell r="K553" t="str">
            <v>Does not have a sixth form</v>
          </cell>
          <cell r="L553">
            <v>10002233</v>
          </cell>
          <cell r="M553">
            <v>42340</v>
          </cell>
          <cell r="N553">
            <v>42341</v>
          </cell>
          <cell r="O553" t="str">
            <v>Requires Improvement S5 Reinspection Visit 1</v>
          </cell>
          <cell r="P553" t="str">
            <v>Schools - S5</v>
          </cell>
          <cell r="Q553" t="str">
            <v>NULL</v>
          </cell>
          <cell r="R553">
            <v>2</v>
          </cell>
          <cell r="S553" t="str">
            <v>NULL</v>
          </cell>
          <cell r="T553">
            <v>2</v>
          </cell>
          <cell r="U553">
            <v>2</v>
          </cell>
          <cell r="V553">
            <v>2</v>
          </cell>
          <cell r="W553">
            <v>2</v>
          </cell>
          <cell r="X553" t="str">
            <v>Yes</v>
          </cell>
          <cell r="Y553">
            <v>2</v>
          </cell>
          <cell r="Z553" t="str">
            <v>NULL</v>
          </cell>
          <cell r="AB553">
            <v>99</v>
          </cell>
          <cell r="AD553">
            <v>3</v>
          </cell>
          <cell r="AE553" t="str">
            <v>NULL</v>
          </cell>
          <cell r="AF553">
            <v>3</v>
          </cell>
          <cell r="AG553">
            <v>3</v>
          </cell>
          <cell r="AH553" t="str">
            <v>NULL</v>
          </cell>
          <cell r="AI553">
            <v>3</v>
          </cell>
          <cell r="AJ553" t="str">
            <v>NULL</v>
          </cell>
          <cell r="AK553" t="str">
            <v>NULL</v>
          </cell>
          <cell r="AL553" t="str">
            <v>NULL</v>
          </cell>
        </row>
        <row r="554">
          <cell r="A554">
            <v>119280</v>
          </cell>
          <cell r="B554">
            <v>8882409</v>
          </cell>
          <cell r="C554" t="str">
            <v>Rawtenstall Balladen Community Primary School</v>
          </cell>
          <cell r="D554" t="str">
            <v>North West</v>
          </cell>
          <cell r="E554" t="str">
            <v>North West</v>
          </cell>
          <cell r="F554" t="str">
            <v>Lancashire</v>
          </cell>
          <cell r="G554" t="str">
            <v>Rossendale and Darwen</v>
          </cell>
          <cell r="H554" t="str">
            <v>BB4 6DX</v>
          </cell>
          <cell r="I554" t="str">
            <v>Community School</v>
          </cell>
          <cell r="J554" t="str">
            <v>Primary</v>
          </cell>
          <cell r="K554" t="str">
            <v>Does not have a sixth form</v>
          </cell>
          <cell r="L554">
            <v>10006388</v>
          </cell>
          <cell r="M554">
            <v>42311</v>
          </cell>
          <cell r="N554">
            <v>42311</v>
          </cell>
          <cell r="O554" t="str">
            <v>S8 No Formal Designation Visit</v>
          </cell>
          <cell r="P554" t="str">
            <v>Schools - S8</v>
          </cell>
          <cell r="Q554" t="str">
            <v>NULL</v>
          </cell>
          <cell r="R554" t="str">
            <v>NULL</v>
          </cell>
          <cell r="S554" t="str">
            <v>NULL</v>
          </cell>
          <cell r="T554" t="str">
            <v>NULL</v>
          </cell>
          <cell r="U554" t="str">
            <v>NULL</v>
          </cell>
          <cell r="V554" t="str">
            <v>NULL</v>
          </cell>
          <cell r="W554" t="str">
            <v>NULL</v>
          </cell>
          <cell r="X554" t="str">
            <v>Met</v>
          </cell>
          <cell r="Y554" t="str">
            <v>NULL</v>
          </cell>
          <cell r="Z554" t="str">
            <v>NULL</v>
          </cell>
          <cell r="AB554">
            <v>208</v>
          </cell>
          <cell r="AD554">
            <v>1</v>
          </cell>
          <cell r="AE554" t="str">
            <v>NULL</v>
          </cell>
          <cell r="AF554">
            <v>1</v>
          </cell>
          <cell r="AG554">
            <v>1</v>
          </cell>
          <cell r="AH554" t="str">
            <v>NULL</v>
          </cell>
          <cell r="AI554">
            <v>1</v>
          </cell>
          <cell r="AJ554" t="str">
            <v>NULL</v>
          </cell>
          <cell r="AK554">
            <v>8</v>
          </cell>
          <cell r="AL554" t="str">
            <v>NULL</v>
          </cell>
        </row>
        <row r="555">
          <cell r="A555">
            <v>119294</v>
          </cell>
          <cell r="B555">
            <v>8892515</v>
          </cell>
          <cell r="C555" t="str">
            <v>Avondale Primary School</v>
          </cell>
          <cell r="D555" t="str">
            <v>North West</v>
          </cell>
          <cell r="E555" t="str">
            <v>North West</v>
          </cell>
          <cell r="F555" t="str">
            <v>Blackburn with Darwen</v>
          </cell>
          <cell r="G555" t="str">
            <v>Rossendale and Darwen</v>
          </cell>
          <cell r="H555" t="str">
            <v>BB3 1NN</v>
          </cell>
          <cell r="I555" t="str">
            <v>Community School</v>
          </cell>
          <cell r="J555" t="str">
            <v>Primary</v>
          </cell>
          <cell r="K555" t="str">
            <v>Does not have a sixth form</v>
          </cell>
          <cell r="L555">
            <v>10000851</v>
          </cell>
          <cell r="M555">
            <v>42318</v>
          </cell>
          <cell r="N555">
            <v>42319</v>
          </cell>
          <cell r="O555" t="str">
            <v>Maintained Academy and School Short inspection</v>
          </cell>
          <cell r="P555" t="str">
            <v>Schools - S5</v>
          </cell>
          <cell r="Q555" t="str">
            <v>NULL</v>
          </cell>
          <cell r="R555">
            <v>3</v>
          </cell>
          <cell r="S555" t="str">
            <v>NULL</v>
          </cell>
          <cell r="T555">
            <v>3</v>
          </cell>
          <cell r="U555">
            <v>3</v>
          </cell>
          <cell r="V555">
            <v>2</v>
          </cell>
          <cell r="W555">
            <v>3</v>
          </cell>
          <cell r="X555" t="str">
            <v>Yes</v>
          </cell>
          <cell r="Y555">
            <v>2</v>
          </cell>
          <cell r="Z555" t="str">
            <v>NULL</v>
          </cell>
          <cell r="AB555">
            <v>410</v>
          </cell>
          <cell r="AD555">
            <v>2</v>
          </cell>
          <cell r="AE555" t="str">
            <v>NULL</v>
          </cell>
          <cell r="AF555">
            <v>2</v>
          </cell>
          <cell r="AG555">
            <v>2</v>
          </cell>
          <cell r="AH555" t="str">
            <v>NULL</v>
          </cell>
          <cell r="AI555">
            <v>2</v>
          </cell>
          <cell r="AJ555" t="str">
            <v>NULL</v>
          </cell>
          <cell r="AK555">
            <v>8</v>
          </cell>
          <cell r="AL555" t="str">
            <v>NULL</v>
          </cell>
        </row>
        <row r="556">
          <cell r="A556">
            <v>119332</v>
          </cell>
          <cell r="B556">
            <v>8882703</v>
          </cell>
          <cell r="C556" t="str">
            <v>Pool House Community Primary School</v>
          </cell>
          <cell r="D556" t="str">
            <v>North West</v>
          </cell>
          <cell r="E556" t="str">
            <v>North West</v>
          </cell>
          <cell r="F556" t="str">
            <v>Lancashire</v>
          </cell>
          <cell r="G556" t="str">
            <v>Preston</v>
          </cell>
          <cell r="H556" t="str">
            <v>PR2 7BX</v>
          </cell>
          <cell r="I556" t="str">
            <v>Community School</v>
          </cell>
          <cell r="J556" t="str">
            <v>Primary</v>
          </cell>
          <cell r="K556" t="str">
            <v>Does not have a sixth form</v>
          </cell>
          <cell r="L556">
            <v>10009027</v>
          </cell>
          <cell r="M556">
            <v>42333</v>
          </cell>
          <cell r="N556">
            <v>42334</v>
          </cell>
          <cell r="O556" t="str">
            <v>Section 8 Inspection due to Parental Complaint</v>
          </cell>
          <cell r="P556" t="str">
            <v>Schools - S8</v>
          </cell>
          <cell r="Q556" t="str">
            <v>NULL</v>
          </cell>
          <cell r="R556" t="str">
            <v>NULL</v>
          </cell>
          <cell r="S556" t="str">
            <v>NULL</v>
          </cell>
          <cell r="T556" t="str">
            <v>NULL</v>
          </cell>
          <cell r="U556" t="str">
            <v>NULL</v>
          </cell>
          <cell r="V556" t="str">
            <v>NULL</v>
          </cell>
          <cell r="W556" t="str">
            <v>NULL</v>
          </cell>
          <cell r="X556" t="str">
            <v>Met</v>
          </cell>
          <cell r="Y556" t="str">
            <v>NULL</v>
          </cell>
          <cell r="Z556" t="str">
            <v>NULL</v>
          </cell>
          <cell r="AB556">
            <v>152</v>
          </cell>
          <cell r="AD556">
            <v>2</v>
          </cell>
          <cell r="AE556" t="str">
            <v>NULL</v>
          </cell>
          <cell r="AF556">
            <v>2</v>
          </cell>
          <cell r="AG556">
            <v>2</v>
          </cell>
          <cell r="AH556" t="str">
            <v>NULL</v>
          </cell>
          <cell r="AI556">
            <v>2</v>
          </cell>
          <cell r="AJ556" t="str">
            <v>NULL</v>
          </cell>
          <cell r="AK556" t="str">
            <v>NULL</v>
          </cell>
          <cell r="AL556" t="str">
            <v>NULL</v>
          </cell>
        </row>
        <row r="557">
          <cell r="A557">
            <v>119341</v>
          </cell>
          <cell r="B557">
            <v>8882820</v>
          </cell>
          <cell r="C557" t="str">
            <v>Accrington Woodnook Primary School</v>
          </cell>
          <cell r="D557" t="str">
            <v>North West</v>
          </cell>
          <cell r="E557" t="str">
            <v>North West</v>
          </cell>
          <cell r="F557" t="str">
            <v>Lancashire</v>
          </cell>
          <cell r="G557" t="str">
            <v>Hyndburn</v>
          </cell>
          <cell r="H557" t="str">
            <v>BB5 2HS</v>
          </cell>
          <cell r="I557" t="str">
            <v>Community School</v>
          </cell>
          <cell r="J557" t="str">
            <v>Primary</v>
          </cell>
          <cell r="K557" t="str">
            <v>Does not have a sixth form</v>
          </cell>
          <cell r="L557">
            <v>10006999</v>
          </cell>
          <cell r="M557">
            <v>42291</v>
          </cell>
          <cell r="N557">
            <v>42292</v>
          </cell>
          <cell r="O557" t="str">
            <v>Requires Improvement S5 Reinspection Visit 1</v>
          </cell>
          <cell r="P557" t="str">
            <v>Schools - S5</v>
          </cell>
          <cell r="Q557" t="str">
            <v>NULL</v>
          </cell>
          <cell r="R557">
            <v>3</v>
          </cell>
          <cell r="S557" t="str">
            <v>NULL</v>
          </cell>
          <cell r="T557">
            <v>3</v>
          </cell>
          <cell r="U557">
            <v>3</v>
          </cell>
          <cell r="V557">
            <v>2</v>
          </cell>
          <cell r="W557">
            <v>3</v>
          </cell>
          <cell r="X557" t="str">
            <v>Yes</v>
          </cell>
          <cell r="Y557">
            <v>2</v>
          </cell>
          <cell r="Z557" t="str">
            <v>NULL</v>
          </cell>
          <cell r="AB557">
            <v>218</v>
          </cell>
          <cell r="AD557">
            <v>3</v>
          </cell>
          <cell r="AE557" t="str">
            <v>NULL</v>
          </cell>
          <cell r="AF557">
            <v>3</v>
          </cell>
          <cell r="AG557">
            <v>3</v>
          </cell>
          <cell r="AH557" t="str">
            <v>NULL</v>
          </cell>
          <cell r="AI557">
            <v>3</v>
          </cell>
          <cell r="AJ557" t="str">
            <v>NULL</v>
          </cell>
          <cell r="AK557" t="str">
            <v>NULL</v>
          </cell>
          <cell r="AL557" t="str">
            <v>NULL</v>
          </cell>
        </row>
        <row r="558">
          <cell r="A558">
            <v>119406</v>
          </cell>
          <cell r="B558">
            <v>8883179</v>
          </cell>
          <cell r="C558" t="str">
            <v>Trinity Church of England/Methodist School</v>
          </cell>
          <cell r="D558" t="str">
            <v>North West</v>
          </cell>
          <cell r="E558" t="str">
            <v>North West</v>
          </cell>
          <cell r="F558" t="str">
            <v>Lancashire</v>
          </cell>
          <cell r="G558" t="str">
            <v>West Lancashire</v>
          </cell>
          <cell r="H558" t="str">
            <v>WN8 8PW</v>
          </cell>
          <cell r="I558" t="str">
            <v>Voluntary Controlled School</v>
          </cell>
          <cell r="J558" t="str">
            <v>Primary</v>
          </cell>
          <cell r="K558" t="str">
            <v>Does not have a sixth form</v>
          </cell>
          <cell r="L558">
            <v>10002584</v>
          </cell>
          <cell r="M558">
            <v>42297</v>
          </cell>
          <cell r="N558">
            <v>42298</v>
          </cell>
          <cell r="O558" t="str">
            <v>S8 No Formal Designation Visit</v>
          </cell>
          <cell r="P558" t="str">
            <v>Schools - S5</v>
          </cell>
          <cell r="Q558" t="str">
            <v>NULL</v>
          </cell>
          <cell r="R558">
            <v>2</v>
          </cell>
          <cell r="S558" t="str">
            <v>NULL</v>
          </cell>
          <cell r="T558">
            <v>2</v>
          </cell>
          <cell r="U558">
            <v>2</v>
          </cell>
          <cell r="V558">
            <v>2</v>
          </cell>
          <cell r="W558">
            <v>2</v>
          </cell>
          <cell r="X558" t="str">
            <v>Yes</v>
          </cell>
          <cell r="Y558">
            <v>1</v>
          </cell>
          <cell r="Z558" t="str">
            <v>NULL</v>
          </cell>
          <cell r="AB558">
            <v>236</v>
          </cell>
          <cell r="AD558">
            <v>1</v>
          </cell>
          <cell r="AE558" t="str">
            <v>NULL</v>
          </cell>
          <cell r="AF558">
            <v>1</v>
          </cell>
          <cell r="AG558">
            <v>1</v>
          </cell>
          <cell r="AH558" t="str">
            <v>NULL</v>
          </cell>
          <cell r="AI558">
            <v>1</v>
          </cell>
          <cell r="AJ558" t="str">
            <v>NULL</v>
          </cell>
          <cell r="AK558">
            <v>2</v>
          </cell>
          <cell r="AL558">
            <v>9</v>
          </cell>
        </row>
        <row r="559">
          <cell r="A559">
            <v>119438</v>
          </cell>
          <cell r="B559">
            <v>8883331</v>
          </cell>
          <cell r="C559" t="str">
            <v>Nelson St Paul's Church of England Primary School</v>
          </cell>
          <cell r="D559" t="str">
            <v>North West</v>
          </cell>
          <cell r="E559" t="str">
            <v>North West</v>
          </cell>
          <cell r="F559" t="str">
            <v>Lancashire</v>
          </cell>
          <cell r="G559" t="str">
            <v>Pendle</v>
          </cell>
          <cell r="H559" t="str">
            <v>BB9 0PY</v>
          </cell>
          <cell r="I559" t="str">
            <v>Voluntary Aided School</v>
          </cell>
          <cell r="J559" t="str">
            <v>Primary</v>
          </cell>
          <cell r="K559" t="str">
            <v>Does not have a sixth form</v>
          </cell>
          <cell r="L559">
            <v>10002232</v>
          </cell>
          <cell r="M559">
            <v>42325</v>
          </cell>
          <cell r="N559">
            <v>42326</v>
          </cell>
          <cell r="O559" t="str">
            <v>Requires Improvement S5 Reinspection Visit 1</v>
          </cell>
          <cell r="P559" t="str">
            <v>Schools - S5</v>
          </cell>
          <cell r="Q559" t="str">
            <v>NULL</v>
          </cell>
          <cell r="R559">
            <v>2</v>
          </cell>
          <cell r="S559" t="str">
            <v>NULL</v>
          </cell>
          <cell r="T559">
            <v>2</v>
          </cell>
          <cell r="U559">
            <v>2</v>
          </cell>
          <cell r="V559">
            <v>2</v>
          </cell>
          <cell r="W559">
            <v>2</v>
          </cell>
          <cell r="X559" t="str">
            <v>Yes</v>
          </cell>
          <cell r="Y559">
            <v>2</v>
          </cell>
          <cell r="Z559" t="str">
            <v>NULL</v>
          </cell>
          <cell r="AB559">
            <v>296</v>
          </cell>
          <cell r="AD559">
            <v>3</v>
          </cell>
          <cell r="AE559" t="str">
            <v>NULL</v>
          </cell>
          <cell r="AF559">
            <v>3</v>
          </cell>
          <cell r="AG559">
            <v>3</v>
          </cell>
          <cell r="AH559" t="str">
            <v>NULL</v>
          </cell>
          <cell r="AI559">
            <v>3</v>
          </cell>
          <cell r="AJ559" t="str">
            <v>NULL</v>
          </cell>
          <cell r="AK559" t="str">
            <v>NULL</v>
          </cell>
          <cell r="AL559" t="str">
            <v>NULL</v>
          </cell>
        </row>
        <row r="560">
          <cell r="A560">
            <v>119441</v>
          </cell>
          <cell r="B560">
            <v>8883336</v>
          </cell>
          <cell r="C560" t="str">
            <v>Accrington Benjamin Hargreaves Voluntary Aided Church of England Primary School</v>
          </cell>
          <cell r="D560" t="str">
            <v>North West</v>
          </cell>
          <cell r="E560" t="str">
            <v>North West</v>
          </cell>
          <cell r="F560" t="str">
            <v>Lancashire</v>
          </cell>
          <cell r="G560" t="str">
            <v>Hyndburn</v>
          </cell>
          <cell r="H560" t="str">
            <v>BB5 2AQ</v>
          </cell>
          <cell r="I560" t="str">
            <v>Voluntary Aided School</v>
          </cell>
          <cell r="J560" t="str">
            <v>Primary</v>
          </cell>
          <cell r="K560" t="str">
            <v>Does not have a sixth form</v>
          </cell>
          <cell r="L560">
            <v>10002234</v>
          </cell>
          <cell r="M560">
            <v>42283</v>
          </cell>
          <cell r="N560">
            <v>42284</v>
          </cell>
          <cell r="O560" t="str">
            <v>Requires Improvement S5 Reinspection Visit 1</v>
          </cell>
          <cell r="P560" t="str">
            <v>Schools - S5</v>
          </cell>
          <cell r="Q560" t="str">
            <v>NULL</v>
          </cell>
          <cell r="R560">
            <v>2</v>
          </cell>
          <cell r="S560" t="str">
            <v>NULL</v>
          </cell>
          <cell r="T560">
            <v>2</v>
          </cell>
          <cell r="U560">
            <v>2</v>
          </cell>
          <cell r="V560">
            <v>2</v>
          </cell>
          <cell r="W560">
            <v>2</v>
          </cell>
          <cell r="X560" t="str">
            <v>Yes</v>
          </cell>
          <cell r="Y560">
            <v>2</v>
          </cell>
          <cell r="Z560" t="str">
            <v>NULL</v>
          </cell>
          <cell r="AB560">
            <v>159</v>
          </cell>
          <cell r="AD560">
            <v>3</v>
          </cell>
          <cell r="AE560" t="str">
            <v>NULL</v>
          </cell>
          <cell r="AF560">
            <v>3</v>
          </cell>
          <cell r="AG560">
            <v>3</v>
          </cell>
          <cell r="AH560" t="str">
            <v>NULL</v>
          </cell>
          <cell r="AI560">
            <v>3</v>
          </cell>
          <cell r="AJ560" t="str">
            <v>NULL</v>
          </cell>
          <cell r="AK560" t="str">
            <v>NULL</v>
          </cell>
          <cell r="AL560" t="str">
            <v>NULL</v>
          </cell>
        </row>
        <row r="561">
          <cell r="A561">
            <v>119468</v>
          </cell>
          <cell r="B561">
            <v>8883401</v>
          </cell>
          <cell r="C561" t="str">
            <v>Clayton-le-Woods Church of England Primary School</v>
          </cell>
          <cell r="D561" t="str">
            <v>North West</v>
          </cell>
          <cell r="E561" t="str">
            <v>North West</v>
          </cell>
          <cell r="F561" t="str">
            <v>Lancashire</v>
          </cell>
          <cell r="G561" t="str">
            <v>Chorley</v>
          </cell>
          <cell r="H561" t="str">
            <v>PR6 7EU</v>
          </cell>
          <cell r="I561" t="str">
            <v>Voluntary Aided School</v>
          </cell>
          <cell r="J561" t="str">
            <v>Primary</v>
          </cell>
          <cell r="K561" t="str">
            <v>Does not have a sixth form</v>
          </cell>
          <cell r="L561">
            <v>10002244</v>
          </cell>
          <cell r="M561">
            <v>42311</v>
          </cell>
          <cell r="N561">
            <v>42312</v>
          </cell>
          <cell r="O561" t="str">
            <v>Requires Improvement S5 Reinspection Visit 1</v>
          </cell>
          <cell r="P561" t="str">
            <v>Schools - S5</v>
          </cell>
          <cell r="Q561" t="str">
            <v>NULL</v>
          </cell>
          <cell r="R561">
            <v>2</v>
          </cell>
          <cell r="S561" t="str">
            <v>NULL</v>
          </cell>
          <cell r="T561">
            <v>2</v>
          </cell>
          <cell r="U561">
            <v>2</v>
          </cell>
          <cell r="V561">
            <v>2</v>
          </cell>
          <cell r="W561">
            <v>2</v>
          </cell>
          <cell r="X561" t="str">
            <v>Yes</v>
          </cell>
          <cell r="Y561">
            <v>3</v>
          </cell>
          <cell r="Z561" t="str">
            <v>NULL</v>
          </cell>
          <cell r="AB561">
            <v>180</v>
          </cell>
          <cell r="AD561">
            <v>3</v>
          </cell>
          <cell r="AE561" t="str">
            <v>NULL</v>
          </cell>
          <cell r="AF561">
            <v>3</v>
          </cell>
          <cell r="AG561">
            <v>3</v>
          </cell>
          <cell r="AH561" t="str">
            <v>NULL</v>
          </cell>
          <cell r="AI561">
            <v>3</v>
          </cell>
          <cell r="AJ561" t="str">
            <v>NULL</v>
          </cell>
          <cell r="AK561" t="str">
            <v>NULL</v>
          </cell>
          <cell r="AL561" t="str">
            <v>NULL</v>
          </cell>
        </row>
        <row r="562">
          <cell r="A562">
            <v>119477</v>
          </cell>
          <cell r="B562">
            <v>8883412</v>
          </cell>
          <cell r="C562" t="str">
            <v>Mawdesley St Peter's Church of England Primary School</v>
          </cell>
          <cell r="D562" t="str">
            <v>North West</v>
          </cell>
          <cell r="E562" t="str">
            <v>North West</v>
          </cell>
          <cell r="F562" t="str">
            <v>Lancashire</v>
          </cell>
          <cell r="G562" t="str">
            <v>South Ribble</v>
          </cell>
          <cell r="H562" t="str">
            <v>L40 2QT</v>
          </cell>
          <cell r="I562" t="str">
            <v>Voluntary Aided School</v>
          </cell>
          <cell r="J562" t="str">
            <v>Primary</v>
          </cell>
          <cell r="K562" t="str">
            <v>Does not have a sixth form</v>
          </cell>
          <cell r="L562">
            <v>10001114</v>
          </cell>
          <cell r="M562">
            <v>42311</v>
          </cell>
          <cell r="N562">
            <v>42311</v>
          </cell>
          <cell r="O562" t="str">
            <v>Maintained Academy and School Short inspection</v>
          </cell>
          <cell r="P562" t="str">
            <v>Schools - Short inspection</v>
          </cell>
          <cell r="Q562" t="str">
            <v>NULL</v>
          </cell>
          <cell r="R562" t="str">
            <v>NULL</v>
          </cell>
          <cell r="S562" t="str">
            <v>NULL</v>
          </cell>
          <cell r="T562" t="str">
            <v>NULL</v>
          </cell>
          <cell r="U562" t="str">
            <v>NULL</v>
          </cell>
          <cell r="V562" t="str">
            <v>NULL</v>
          </cell>
          <cell r="W562" t="str">
            <v>NULL</v>
          </cell>
          <cell r="X562" t="str">
            <v>Yes</v>
          </cell>
          <cell r="Y562" t="str">
            <v>NULL</v>
          </cell>
          <cell r="Z562" t="str">
            <v>NULL</v>
          </cell>
          <cell r="AB562">
            <v>99</v>
          </cell>
          <cell r="AD562">
            <v>2</v>
          </cell>
          <cell r="AE562" t="str">
            <v>NULL</v>
          </cell>
          <cell r="AF562">
            <v>1</v>
          </cell>
          <cell r="AG562">
            <v>2</v>
          </cell>
          <cell r="AH562" t="str">
            <v>NULL</v>
          </cell>
          <cell r="AI562">
            <v>2</v>
          </cell>
          <cell r="AJ562" t="str">
            <v>NULL</v>
          </cell>
          <cell r="AK562">
            <v>2</v>
          </cell>
          <cell r="AL562">
            <v>9</v>
          </cell>
        </row>
        <row r="563">
          <cell r="A563">
            <v>119496</v>
          </cell>
          <cell r="B563">
            <v>8883459</v>
          </cell>
          <cell r="C563" t="str">
            <v>Upholland Roby Mill CofE Voluntary Aided Primary School</v>
          </cell>
          <cell r="D563" t="str">
            <v>North West</v>
          </cell>
          <cell r="E563" t="str">
            <v>North West</v>
          </cell>
          <cell r="F563" t="str">
            <v>Lancashire</v>
          </cell>
          <cell r="G563" t="str">
            <v>West Lancashire</v>
          </cell>
          <cell r="H563" t="str">
            <v>WN8 0QR</v>
          </cell>
          <cell r="I563" t="str">
            <v>Voluntary Aided School</v>
          </cell>
          <cell r="J563" t="str">
            <v>Primary</v>
          </cell>
          <cell r="K563" t="str">
            <v>Does not have a sixth form</v>
          </cell>
          <cell r="L563">
            <v>10006764</v>
          </cell>
          <cell r="M563">
            <v>42313</v>
          </cell>
          <cell r="N563">
            <v>42313</v>
          </cell>
          <cell r="O563" t="str">
            <v>Requires Improvement monitoring Visit 1</v>
          </cell>
          <cell r="P563" t="str">
            <v>Schools - S8</v>
          </cell>
          <cell r="Q563" t="str">
            <v>NULL</v>
          </cell>
          <cell r="R563" t="str">
            <v>NULL</v>
          </cell>
          <cell r="S563" t="str">
            <v>NULL</v>
          </cell>
          <cell r="T563" t="str">
            <v>NULL</v>
          </cell>
          <cell r="U563" t="str">
            <v>NULL</v>
          </cell>
          <cell r="V563" t="str">
            <v>NULL</v>
          </cell>
          <cell r="W563" t="str">
            <v>NULL</v>
          </cell>
          <cell r="X563" t="str">
            <v>NULL</v>
          </cell>
          <cell r="Y563" t="str">
            <v>NULL</v>
          </cell>
          <cell r="Z563" t="str">
            <v>NULL</v>
          </cell>
          <cell r="AB563">
            <v>21</v>
          </cell>
          <cell r="AD563">
            <v>3</v>
          </cell>
          <cell r="AE563" t="str">
            <v>NULL</v>
          </cell>
          <cell r="AF563">
            <v>3</v>
          </cell>
          <cell r="AG563">
            <v>3</v>
          </cell>
          <cell r="AH563" t="str">
            <v>NULL</v>
          </cell>
          <cell r="AI563">
            <v>3</v>
          </cell>
          <cell r="AJ563" t="str">
            <v>NULL</v>
          </cell>
          <cell r="AK563">
            <v>3</v>
          </cell>
          <cell r="AL563">
            <v>9</v>
          </cell>
        </row>
        <row r="564">
          <cell r="A564">
            <v>119503</v>
          </cell>
          <cell r="B564">
            <v>8893469</v>
          </cell>
          <cell r="C564" t="str">
            <v>St James' Church of England Primary School</v>
          </cell>
          <cell r="D564" t="str">
            <v>North West</v>
          </cell>
          <cell r="E564" t="str">
            <v>North West</v>
          </cell>
          <cell r="F564" t="str">
            <v>Blackburn with Darwen</v>
          </cell>
          <cell r="G564" t="str">
            <v>Blackburn</v>
          </cell>
          <cell r="H564" t="str">
            <v>BB3 0QP</v>
          </cell>
          <cell r="I564" t="str">
            <v>Voluntary Aided School</v>
          </cell>
          <cell r="J564" t="str">
            <v>Primary</v>
          </cell>
          <cell r="K564" t="str">
            <v>Does not have a sixth form</v>
          </cell>
          <cell r="L564">
            <v>10003061</v>
          </cell>
          <cell r="M564">
            <v>42325</v>
          </cell>
          <cell r="N564">
            <v>42325</v>
          </cell>
          <cell r="O564" t="str">
            <v>Maintained Academy and School Short inspection</v>
          </cell>
          <cell r="P564" t="str">
            <v>Schools - Short inspection</v>
          </cell>
          <cell r="Q564" t="str">
            <v>NULL</v>
          </cell>
          <cell r="R564" t="str">
            <v>NULL</v>
          </cell>
          <cell r="S564" t="str">
            <v>NULL</v>
          </cell>
          <cell r="T564" t="str">
            <v>NULL</v>
          </cell>
          <cell r="U564" t="str">
            <v>NULL</v>
          </cell>
          <cell r="V564" t="str">
            <v>NULL</v>
          </cell>
          <cell r="W564" t="str">
            <v>NULL</v>
          </cell>
          <cell r="X564" t="str">
            <v>Yes</v>
          </cell>
          <cell r="Y564" t="str">
            <v>NULL</v>
          </cell>
          <cell r="Z564" t="str">
            <v>NULL</v>
          </cell>
          <cell r="AB564">
            <v>194</v>
          </cell>
          <cell r="AD564">
            <v>2</v>
          </cell>
          <cell r="AE564" t="str">
            <v>NULL</v>
          </cell>
          <cell r="AF564">
            <v>2</v>
          </cell>
          <cell r="AG564">
            <v>2</v>
          </cell>
          <cell r="AH564" t="str">
            <v>NULL</v>
          </cell>
          <cell r="AI564">
            <v>2</v>
          </cell>
          <cell r="AJ564" t="str">
            <v>NULL</v>
          </cell>
          <cell r="AK564">
            <v>2</v>
          </cell>
          <cell r="AL564">
            <v>9</v>
          </cell>
        </row>
        <row r="565">
          <cell r="A565">
            <v>119520</v>
          </cell>
          <cell r="B565">
            <v>8883517</v>
          </cell>
          <cell r="C565" t="str">
            <v>Bleasdale Church of England Primary School</v>
          </cell>
          <cell r="D565" t="str">
            <v>North West</v>
          </cell>
          <cell r="E565" t="str">
            <v>North West</v>
          </cell>
          <cell r="F565" t="str">
            <v>Lancashire</v>
          </cell>
          <cell r="G565" t="str">
            <v>Lancaster and Fleetwood</v>
          </cell>
          <cell r="H565" t="str">
            <v>PR3 1UY</v>
          </cell>
          <cell r="I565" t="str">
            <v>Voluntary Aided School</v>
          </cell>
          <cell r="J565" t="str">
            <v>Primary</v>
          </cell>
          <cell r="K565" t="str">
            <v>Does not have a sixth form</v>
          </cell>
          <cell r="L565">
            <v>10002235</v>
          </cell>
          <cell r="M565">
            <v>42271</v>
          </cell>
          <cell r="N565">
            <v>42272</v>
          </cell>
          <cell r="O565" t="str">
            <v>Requires Improvement S5 Reinspection Visit 1</v>
          </cell>
          <cell r="P565" t="str">
            <v>Schools - S5</v>
          </cell>
          <cell r="Q565" t="str">
            <v>NULL</v>
          </cell>
          <cell r="R565">
            <v>2</v>
          </cell>
          <cell r="S565" t="str">
            <v>NULL</v>
          </cell>
          <cell r="T565">
            <v>2</v>
          </cell>
          <cell r="U565">
            <v>2</v>
          </cell>
          <cell r="V565">
            <v>2</v>
          </cell>
          <cell r="W565">
            <v>2</v>
          </cell>
          <cell r="X565" t="str">
            <v>Yes</v>
          </cell>
          <cell r="Y565">
            <v>2</v>
          </cell>
          <cell r="Z565" t="str">
            <v>NULL</v>
          </cell>
          <cell r="AB565">
            <v>13</v>
          </cell>
          <cell r="AD565">
            <v>3</v>
          </cell>
          <cell r="AE565" t="str">
            <v>NULL</v>
          </cell>
          <cell r="AF565">
            <v>3</v>
          </cell>
          <cell r="AG565">
            <v>3</v>
          </cell>
          <cell r="AH565" t="str">
            <v>NULL</v>
          </cell>
          <cell r="AI565">
            <v>3</v>
          </cell>
          <cell r="AJ565" t="str">
            <v>NULL</v>
          </cell>
          <cell r="AK565" t="str">
            <v>NULL</v>
          </cell>
          <cell r="AL565" t="str">
            <v>NULL</v>
          </cell>
        </row>
        <row r="566">
          <cell r="A566">
            <v>119595</v>
          </cell>
          <cell r="B566">
            <v>8903621</v>
          </cell>
          <cell r="C566" t="str">
            <v>Blackpool St John's Church of England Primary School</v>
          </cell>
          <cell r="D566" t="str">
            <v>North West</v>
          </cell>
          <cell r="E566" t="str">
            <v>North West</v>
          </cell>
          <cell r="F566" t="str">
            <v>Blackpool</v>
          </cell>
          <cell r="G566" t="str">
            <v>Blackpool South</v>
          </cell>
          <cell r="H566" t="str">
            <v>FY1 3NX</v>
          </cell>
          <cell r="I566" t="str">
            <v>Voluntary Aided School</v>
          </cell>
          <cell r="J566" t="str">
            <v>Primary</v>
          </cell>
          <cell r="K566" t="str">
            <v>Does not have a sixth form</v>
          </cell>
          <cell r="L566">
            <v>10003393</v>
          </cell>
          <cell r="M566">
            <v>42353</v>
          </cell>
          <cell r="N566">
            <v>42353</v>
          </cell>
          <cell r="O566" t="str">
            <v>Maintained Academy and School Short inspection</v>
          </cell>
          <cell r="P566" t="str">
            <v>Schools - Short inspection</v>
          </cell>
          <cell r="Q566" t="str">
            <v>NULL</v>
          </cell>
          <cell r="R566" t="str">
            <v>NULL</v>
          </cell>
          <cell r="S566" t="str">
            <v>NULL</v>
          </cell>
          <cell r="T566" t="str">
            <v>NULL</v>
          </cell>
          <cell r="U566" t="str">
            <v>NULL</v>
          </cell>
          <cell r="V566" t="str">
            <v>NULL</v>
          </cell>
          <cell r="W566" t="str">
            <v>NULL</v>
          </cell>
          <cell r="X566" t="str">
            <v>Yes</v>
          </cell>
          <cell r="Y566" t="str">
            <v>NULL</v>
          </cell>
          <cell r="Z566" t="str">
            <v>NULL</v>
          </cell>
          <cell r="AB566">
            <v>233</v>
          </cell>
          <cell r="AD566">
            <v>2</v>
          </cell>
          <cell r="AE566" t="str">
            <v>NULL</v>
          </cell>
          <cell r="AF566">
            <v>2</v>
          </cell>
          <cell r="AG566">
            <v>2</v>
          </cell>
          <cell r="AH566" t="str">
            <v>NULL</v>
          </cell>
          <cell r="AI566">
            <v>2</v>
          </cell>
          <cell r="AJ566" t="str">
            <v>NULL</v>
          </cell>
          <cell r="AK566">
            <v>8</v>
          </cell>
          <cell r="AL566" t="str">
            <v>NULL</v>
          </cell>
        </row>
        <row r="567">
          <cell r="A567">
            <v>119624</v>
          </cell>
          <cell r="B567">
            <v>8883711</v>
          </cell>
          <cell r="C567" t="str">
            <v>St Wulstan's and St Edmund's Catholic Primary School and Nursery</v>
          </cell>
          <cell r="D567" t="str">
            <v>North West</v>
          </cell>
          <cell r="E567" t="str">
            <v>North West</v>
          </cell>
          <cell r="F567" t="str">
            <v>Lancashire</v>
          </cell>
          <cell r="G567" t="str">
            <v>Lancaster and Fleetwood</v>
          </cell>
          <cell r="H567" t="str">
            <v>FY7 7JY</v>
          </cell>
          <cell r="I567" t="str">
            <v>Voluntary Aided School</v>
          </cell>
          <cell r="J567" t="str">
            <v>Primary</v>
          </cell>
          <cell r="K567" t="str">
            <v>Does not have a sixth form</v>
          </cell>
          <cell r="L567">
            <v>10002251</v>
          </cell>
          <cell r="M567">
            <v>42297</v>
          </cell>
          <cell r="N567">
            <v>42298</v>
          </cell>
          <cell r="O567" t="str">
            <v>Requires Improvement S5 Reinspection Visit 1</v>
          </cell>
          <cell r="P567" t="str">
            <v>Schools - S5</v>
          </cell>
          <cell r="Q567" t="str">
            <v>NULL</v>
          </cell>
          <cell r="R567">
            <v>3</v>
          </cell>
          <cell r="S567" t="str">
            <v>NULL</v>
          </cell>
          <cell r="T567">
            <v>3</v>
          </cell>
          <cell r="U567">
            <v>3</v>
          </cell>
          <cell r="V567">
            <v>2</v>
          </cell>
          <cell r="W567">
            <v>3</v>
          </cell>
          <cell r="X567" t="str">
            <v>Yes</v>
          </cell>
          <cell r="Y567">
            <v>3</v>
          </cell>
          <cell r="Z567" t="str">
            <v>NULL</v>
          </cell>
          <cell r="AB567">
            <v>350</v>
          </cell>
          <cell r="AD567">
            <v>3</v>
          </cell>
          <cell r="AE567" t="str">
            <v>NULL</v>
          </cell>
          <cell r="AF567">
            <v>3</v>
          </cell>
          <cell r="AG567">
            <v>3</v>
          </cell>
          <cell r="AH567" t="str">
            <v>NULL</v>
          </cell>
          <cell r="AI567">
            <v>3</v>
          </cell>
          <cell r="AJ567" t="str">
            <v>NULL</v>
          </cell>
          <cell r="AK567" t="str">
            <v>NULL</v>
          </cell>
          <cell r="AL567" t="str">
            <v>NULL</v>
          </cell>
        </row>
        <row r="568">
          <cell r="A568">
            <v>119626</v>
          </cell>
          <cell r="B568">
            <v>8883713</v>
          </cell>
          <cell r="C568" t="str">
            <v>The Willows Catholic Primary School, Kirkham</v>
          </cell>
          <cell r="D568" t="str">
            <v>North West</v>
          </cell>
          <cell r="E568" t="str">
            <v>North West</v>
          </cell>
          <cell r="F568" t="str">
            <v>Lancashire</v>
          </cell>
          <cell r="G568" t="str">
            <v>Fylde</v>
          </cell>
          <cell r="H568" t="str">
            <v>PR4 2BT</v>
          </cell>
          <cell r="I568" t="str">
            <v>Voluntary Aided School</v>
          </cell>
          <cell r="J568" t="str">
            <v>Primary</v>
          </cell>
          <cell r="K568" t="str">
            <v>Does not have a sixth form</v>
          </cell>
          <cell r="L568">
            <v>10001229</v>
          </cell>
          <cell r="M568">
            <v>42339</v>
          </cell>
          <cell r="N568">
            <v>42340</v>
          </cell>
          <cell r="O568" t="str">
            <v>Maintained Academy and School Short inspection</v>
          </cell>
          <cell r="P568" t="str">
            <v>Schools - S5</v>
          </cell>
          <cell r="Q568" t="str">
            <v>NULL</v>
          </cell>
          <cell r="R568">
            <v>1</v>
          </cell>
          <cell r="S568" t="str">
            <v>NULL</v>
          </cell>
          <cell r="T568">
            <v>1</v>
          </cell>
          <cell r="U568">
            <v>1</v>
          </cell>
          <cell r="V568">
            <v>1</v>
          </cell>
          <cell r="W568">
            <v>1</v>
          </cell>
          <cell r="X568" t="str">
            <v>Yes</v>
          </cell>
          <cell r="Y568">
            <v>1</v>
          </cell>
          <cell r="Z568" t="str">
            <v>NULL</v>
          </cell>
          <cell r="AB568">
            <v>150</v>
          </cell>
          <cell r="AD568">
            <v>2</v>
          </cell>
          <cell r="AE568" t="str">
            <v>NULL</v>
          </cell>
          <cell r="AF568">
            <v>2</v>
          </cell>
          <cell r="AG568">
            <v>2</v>
          </cell>
          <cell r="AH568" t="str">
            <v>NULL</v>
          </cell>
          <cell r="AI568">
            <v>2</v>
          </cell>
          <cell r="AJ568" t="str">
            <v>NULL</v>
          </cell>
          <cell r="AK568">
            <v>2</v>
          </cell>
          <cell r="AL568">
            <v>9</v>
          </cell>
        </row>
        <row r="569">
          <cell r="A569">
            <v>119642</v>
          </cell>
          <cell r="B569">
            <v>8883742</v>
          </cell>
          <cell r="C569" t="str">
            <v>St Mary's Roman Catholic Primary School, Langho</v>
          </cell>
          <cell r="D569" t="str">
            <v>North West</v>
          </cell>
          <cell r="E569" t="str">
            <v>North West</v>
          </cell>
          <cell r="F569" t="str">
            <v>Lancashire</v>
          </cell>
          <cell r="G569" t="str">
            <v>Ribble Valley</v>
          </cell>
          <cell r="H569" t="str">
            <v>BB6 8EQ</v>
          </cell>
          <cell r="I569" t="str">
            <v>Voluntary Aided School</v>
          </cell>
          <cell r="J569" t="str">
            <v>Primary</v>
          </cell>
          <cell r="K569" t="str">
            <v>Does not have a sixth form</v>
          </cell>
          <cell r="L569">
            <v>10002236</v>
          </cell>
          <cell r="M569">
            <v>42346</v>
          </cell>
          <cell r="N569">
            <v>42347</v>
          </cell>
          <cell r="O569" t="str">
            <v>Requires Improvement S5 Reinspection Visit 1</v>
          </cell>
          <cell r="P569" t="str">
            <v>Schools - S5</v>
          </cell>
          <cell r="Q569" t="str">
            <v>NULL</v>
          </cell>
          <cell r="R569">
            <v>2</v>
          </cell>
          <cell r="S569" t="str">
            <v>NULL</v>
          </cell>
          <cell r="T569">
            <v>2</v>
          </cell>
          <cell r="U569">
            <v>2</v>
          </cell>
          <cell r="V569">
            <v>2</v>
          </cell>
          <cell r="W569">
            <v>2</v>
          </cell>
          <cell r="X569" t="str">
            <v>Yes</v>
          </cell>
          <cell r="Y569">
            <v>2</v>
          </cell>
          <cell r="Z569" t="str">
            <v>NULL</v>
          </cell>
          <cell r="AB569">
            <v>244</v>
          </cell>
          <cell r="AD569">
            <v>3</v>
          </cell>
          <cell r="AE569" t="str">
            <v>NULL</v>
          </cell>
          <cell r="AF569">
            <v>3</v>
          </cell>
          <cell r="AG569">
            <v>3</v>
          </cell>
          <cell r="AH569" t="str">
            <v>NULL</v>
          </cell>
          <cell r="AI569">
            <v>3</v>
          </cell>
          <cell r="AJ569" t="str">
            <v>NULL</v>
          </cell>
          <cell r="AK569" t="str">
            <v>NULL</v>
          </cell>
          <cell r="AL569" t="str">
            <v>NULL</v>
          </cell>
        </row>
        <row r="570">
          <cell r="A570">
            <v>119649</v>
          </cell>
          <cell r="B570">
            <v>8893751</v>
          </cell>
          <cell r="C570" t="str">
            <v>St Paul's Roman Catholic Primary School, Feniscowles, Blackburn</v>
          </cell>
          <cell r="D570" t="str">
            <v>North West</v>
          </cell>
          <cell r="E570" t="str">
            <v>North West</v>
          </cell>
          <cell r="F570" t="str">
            <v>Blackburn with Darwen</v>
          </cell>
          <cell r="G570" t="str">
            <v>Blackburn</v>
          </cell>
          <cell r="H570" t="str">
            <v>BB2 5EP</v>
          </cell>
          <cell r="I570" t="str">
            <v>Voluntary Aided School</v>
          </cell>
          <cell r="J570" t="str">
            <v>Primary</v>
          </cell>
          <cell r="K570" t="str">
            <v>Does not have a sixth form</v>
          </cell>
          <cell r="L570">
            <v>10002284</v>
          </cell>
          <cell r="M570">
            <v>42285</v>
          </cell>
          <cell r="N570">
            <v>42286</v>
          </cell>
          <cell r="O570" t="str">
            <v>Requires Improvement S5 Reinspection Visit 1</v>
          </cell>
          <cell r="P570" t="str">
            <v>Schools - S5</v>
          </cell>
          <cell r="Q570" t="str">
            <v>NULL</v>
          </cell>
          <cell r="R570">
            <v>2</v>
          </cell>
          <cell r="S570" t="str">
            <v>NULL</v>
          </cell>
          <cell r="T570">
            <v>2</v>
          </cell>
          <cell r="U570">
            <v>2</v>
          </cell>
          <cell r="V570">
            <v>1</v>
          </cell>
          <cell r="W570">
            <v>2</v>
          </cell>
          <cell r="X570" t="str">
            <v>Yes</v>
          </cell>
          <cell r="Y570">
            <v>2</v>
          </cell>
          <cell r="Z570" t="str">
            <v>NULL</v>
          </cell>
          <cell r="AB570">
            <v>201</v>
          </cell>
          <cell r="AD570">
            <v>3</v>
          </cell>
          <cell r="AE570" t="str">
            <v>NULL</v>
          </cell>
          <cell r="AF570">
            <v>3</v>
          </cell>
          <cell r="AG570">
            <v>3</v>
          </cell>
          <cell r="AH570" t="str">
            <v>NULL</v>
          </cell>
          <cell r="AI570">
            <v>3</v>
          </cell>
          <cell r="AJ570" t="str">
            <v>NULL</v>
          </cell>
          <cell r="AK570" t="str">
            <v>NULL</v>
          </cell>
          <cell r="AL570" t="str">
            <v>NULL</v>
          </cell>
        </row>
        <row r="571">
          <cell r="A571">
            <v>119650</v>
          </cell>
          <cell r="B571">
            <v>8883752</v>
          </cell>
          <cell r="C571" t="str">
            <v>St Charles' RC School</v>
          </cell>
          <cell r="D571" t="str">
            <v>North West</v>
          </cell>
          <cell r="E571" t="str">
            <v>North West</v>
          </cell>
          <cell r="F571" t="str">
            <v>Lancashire</v>
          </cell>
          <cell r="G571" t="str">
            <v>Hyndburn</v>
          </cell>
          <cell r="H571" t="str">
            <v>BB1 4HT</v>
          </cell>
          <cell r="I571" t="str">
            <v>Voluntary Aided School</v>
          </cell>
          <cell r="J571" t="str">
            <v>Primary</v>
          </cell>
          <cell r="K571" t="str">
            <v>Does not have a sixth form</v>
          </cell>
          <cell r="L571">
            <v>10001505</v>
          </cell>
          <cell r="M571">
            <v>42325</v>
          </cell>
          <cell r="N571">
            <v>42325</v>
          </cell>
          <cell r="O571" t="str">
            <v>Maintained Academy and School Short inspection</v>
          </cell>
          <cell r="P571" t="str">
            <v>Schools - Short inspection</v>
          </cell>
          <cell r="Q571" t="str">
            <v>NULL</v>
          </cell>
          <cell r="R571" t="str">
            <v>NULL</v>
          </cell>
          <cell r="S571" t="str">
            <v>NULL</v>
          </cell>
          <cell r="T571" t="str">
            <v>NULL</v>
          </cell>
          <cell r="U571" t="str">
            <v>NULL</v>
          </cell>
          <cell r="V571" t="str">
            <v>NULL</v>
          </cell>
          <cell r="W571" t="str">
            <v>NULL</v>
          </cell>
          <cell r="X571" t="str">
            <v>Yes</v>
          </cell>
          <cell r="Y571" t="str">
            <v>NULL</v>
          </cell>
          <cell r="Z571" t="str">
            <v>NULL</v>
          </cell>
          <cell r="AB571">
            <v>199</v>
          </cell>
          <cell r="AD571">
            <v>2</v>
          </cell>
          <cell r="AE571" t="str">
            <v>NULL</v>
          </cell>
          <cell r="AF571">
            <v>2</v>
          </cell>
          <cell r="AG571">
            <v>2</v>
          </cell>
          <cell r="AH571" t="str">
            <v>NULL</v>
          </cell>
          <cell r="AI571">
            <v>2</v>
          </cell>
          <cell r="AJ571" t="str">
            <v>NULL</v>
          </cell>
          <cell r="AK571">
            <v>8</v>
          </cell>
          <cell r="AL571" t="str">
            <v>NULL</v>
          </cell>
        </row>
        <row r="572">
          <cell r="A572">
            <v>119667</v>
          </cell>
          <cell r="B572">
            <v>8893779</v>
          </cell>
          <cell r="C572" t="str">
            <v>St Joseph's Roman Catholic Primary School, Darwen</v>
          </cell>
          <cell r="D572" t="str">
            <v>North West</v>
          </cell>
          <cell r="E572" t="str">
            <v>North West</v>
          </cell>
          <cell r="F572" t="str">
            <v>Blackburn with Darwen</v>
          </cell>
          <cell r="G572" t="str">
            <v>Rossendale and Darwen</v>
          </cell>
          <cell r="H572" t="str">
            <v>BB3 2SG</v>
          </cell>
          <cell r="I572" t="str">
            <v>Voluntary Aided School</v>
          </cell>
          <cell r="J572" t="str">
            <v>Primary</v>
          </cell>
          <cell r="K572" t="str">
            <v>Does not have a sixth form</v>
          </cell>
          <cell r="L572">
            <v>10002286</v>
          </cell>
          <cell r="M572">
            <v>42284</v>
          </cell>
          <cell r="N572">
            <v>42285</v>
          </cell>
          <cell r="O572" t="str">
            <v>Requires Improvement S5 Reinspection Visit 1</v>
          </cell>
          <cell r="P572" t="str">
            <v>Schools - S5</v>
          </cell>
          <cell r="Q572" t="str">
            <v>NULL</v>
          </cell>
          <cell r="R572">
            <v>2</v>
          </cell>
          <cell r="S572" t="str">
            <v>NULL</v>
          </cell>
          <cell r="T572">
            <v>2</v>
          </cell>
          <cell r="U572">
            <v>2</v>
          </cell>
          <cell r="V572">
            <v>2</v>
          </cell>
          <cell r="W572">
            <v>2</v>
          </cell>
          <cell r="X572" t="str">
            <v>Yes</v>
          </cell>
          <cell r="Y572">
            <v>2</v>
          </cell>
          <cell r="Z572" t="str">
            <v>NULL</v>
          </cell>
          <cell r="AB572">
            <v>133</v>
          </cell>
          <cell r="AD572">
            <v>3</v>
          </cell>
          <cell r="AE572" t="str">
            <v>NULL</v>
          </cell>
          <cell r="AF572">
            <v>3</v>
          </cell>
          <cell r="AG572">
            <v>3</v>
          </cell>
          <cell r="AH572" t="str">
            <v>NULL</v>
          </cell>
          <cell r="AI572">
            <v>3</v>
          </cell>
          <cell r="AJ572" t="str">
            <v>NULL</v>
          </cell>
          <cell r="AK572" t="str">
            <v>NULL</v>
          </cell>
          <cell r="AL572" t="str">
            <v>NULL</v>
          </cell>
        </row>
        <row r="573">
          <cell r="A573">
            <v>119669</v>
          </cell>
          <cell r="B573">
            <v>8883782</v>
          </cell>
          <cell r="C573" t="str">
            <v>St Joseph's Catholic Primary School, Brindle</v>
          </cell>
          <cell r="D573" t="str">
            <v>North West</v>
          </cell>
          <cell r="E573" t="str">
            <v>North West</v>
          </cell>
          <cell r="F573" t="str">
            <v>Lancashire</v>
          </cell>
          <cell r="G573" t="str">
            <v>Chorley</v>
          </cell>
          <cell r="H573" t="str">
            <v>PR5 0DQ</v>
          </cell>
          <cell r="I573" t="str">
            <v>Voluntary Aided School</v>
          </cell>
          <cell r="J573" t="str">
            <v>Primary</v>
          </cell>
          <cell r="K573" t="str">
            <v>Does not have a sixth form</v>
          </cell>
          <cell r="L573">
            <v>10002248</v>
          </cell>
          <cell r="M573">
            <v>42283</v>
          </cell>
          <cell r="N573">
            <v>42284</v>
          </cell>
          <cell r="O573" t="str">
            <v>Requires Improvement S5 Reinspection Visit 1</v>
          </cell>
          <cell r="P573" t="str">
            <v>Schools - S5</v>
          </cell>
          <cell r="Q573" t="str">
            <v>NULL</v>
          </cell>
          <cell r="R573">
            <v>2</v>
          </cell>
          <cell r="S573" t="str">
            <v>NULL</v>
          </cell>
          <cell r="T573">
            <v>2</v>
          </cell>
          <cell r="U573">
            <v>2</v>
          </cell>
          <cell r="V573">
            <v>1</v>
          </cell>
          <cell r="W573">
            <v>2</v>
          </cell>
          <cell r="X573" t="str">
            <v>Yes</v>
          </cell>
          <cell r="Y573">
            <v>2</v>
          </cell>
          <cell r="Z573" t="str">
            <v>NULL</v>
          </cell>
          <cell r="AB573">
            <v>90</v>
          </cell>
          <cell r="AD573">
            <v>3</v>
          </cell>
          <cell r="AE573" t="str">
            <v>NULL</v>
          </cell>
          <cell r="AF573">
            <v>3</v>
          </cell>
          <cell r="AG573">
            <v>3</v>
          </cell>
          <cell r="AH573" t="str">
            <v>NULL</v>
          </cell>
          <cell r="AI573">
            <v>3</v>
          </cell>
          <cell r="AJ573" t="str">
            <v>NULL</v>
          </cell>
          <cell r="AK573" t="str">
            <v>NULL</v>
          </cell>
          <cell r="AL573" t="str">
            <v>NULL</v>
          </cell>
        </row>
        <row r="574">
          <cell r="A574">
            <v>119682</v>
          </cell>
          <cell r="B574">
            <v>8883801</v>
          </cell>
          <cell r="C574" t="str">
            <v>Ormskirk St Anne's Catholic Primary School</v>
          </cell>
          <cell r="D574" t="str">
            <v>North West</v>
          </cell>
          <cell r="E574" t="str">
            <v>North West</v>
          </cell>
          <cell r="F574" t="str">
            <v>Lancashire</v>
          </cell>
          <cell r="G574" t="str">
            <v>West Lancashire</v>
          </cell>
          <cell r="H574" t="str">
            <v>L39 3LQ</v>
          </cell>
          <cell r="I574" t="str">
            <v>Voluntary Aided School</v>
          </cell>
          <cell r="J574" t="str">
            <v>Primary</v>
          </cell>
          <cell r="K574" t="str">
            <v>Does not have a sixth form</v>
          </cell>
          <cell r="L574">
            <v>10002552</v>
          </cell>
          <cell r="M574">
            <v>42311</v>
          </cell>
          <cell r="N574">
            <v>42312</v>
          </cell>
          <cell r="O574" t="str">
            <v>S8 No Formal Designation Visit</v>
          </cell>
          <cell r="P574" t="str">
            <v>Schools - S5</v>
          </cell>
          <cell r="Q574" t="str">
            <v>NULL</v>
          </cell>
          <cell r="R574">
            <v>3</v>
          </cell>
          <cell r="S574" t="str">
            <v>NULL</v>
          </cell>
          <cell r="T574">
            <v>3</v>
          </cell>
          <cell r="U574">
            <v>3</v>
          </cell>
          <cell r="V574">
            <v>3</v>
          </cell>
          <cell r="W574">
            <v>3</v>
          </cell>
          <cell r="X574" t="str">
            <v>Yes</v>
          </cell>
          <cell r="Y574">
            <v>3</v>
          </cell>
          <cell r="Z574" t="str">
            <v>NULL</v>
          </cell>
          <cell r="AB574">
            <v>422</v>
          </cell>
          <cell r="AD574">
            <v>1</v>
          </cell>
          <cell r="AE574" t="str">
            <v>NULL</v>
          </cell>
          <cell r="AF574">
            <v>1</v>
          </cell>
          <cell r="AG574">
            <v>1</v>
          </cell>
          <cell r="AH574" t="str">
            <v>NULL</v>
          </cell>
          <cell r="AI574">
            <v>1</v>
          </cell>
          <cell r="AJ574" t="str">
            <v>NULL</v>
          </cell>
          <cell r="AK574">
            <v>1</v>
          </cell>
          <cell r="AL574">
            <v>9</v>
          </cell>
        </row>
        <row r="575">
          <cell r="A575">
            <v>119719</v>
          </cell>
          <cell r="B575">
            <v>8884018</v>
          </cell>
          <cell r="C575" t="str">
            <v>Colne Park High School</v>
          </cell>
          <cell r="D575" t="str">
            <v>North West</v>
          </cell>
          <cell r="E575" t="str">
            <v>North West</v>
          </cell>
          <cell r="F575" t="str">
            <v>Lancashire</v>
          </cell>
          <cell r="G575" t="str">
            <v>Pendle</v>
          </cell>
          <cell r="H575" t="str">
            <v>BB8 7DP</v>
          </cell>
          <cell r="I575" t="str">
            <v>Community School</v>
          </cell>
          <cell r="J575" t="str">
            <v>Secondary</v>
          </cell>
          <cell r="K575" t="str">
            <v>Does not have a sixth form</v>
          </cell>
          <cell r="L575">
            <v>10001338</v>
          </cell>
          <cell r="M575">
            <v>42311</v>
          </cell>
          <cell r="N575">
            <v>42312</v>
          </cell>
          <cell r="O575" t="str">
            <v>Maintained Academy and School Short inspection</v>
          </cell>
          <cell r="P575" t="str">
            <v>Schools - S5</v>
          </cell>
          <cell r="Q575" t="str">
            <v>NULL</v>
          </cell>
          <cell r="R575">
            <v>2</v>
          </cell>
          <cell r="S575" t="str">
            <v>NULL</v>
          </cell>
          <cell r="T575">
            <v>2</v>
          </cell>
          <cell r="U575">
            <v>2</v>
          </cell>
          <cell r="V575">
            <v>2</v>
          </cell>
          <cell r="W575">
            <v>2</v>
          </cell>
          <cell r="X575" t="str">
            <v>Yes</v>
          </cell>
          <cell r="Y575" t="str">
            <v>NULL</v>
          </cell>
          <cell r="Z575" t="str">
            <v>NULL</v>
          </cell>
          <cell r="AB575">
            <v>943</v>
          </cell>
          <cell r="AD575">
            <v>2</v>
          </cell>
          <cell r="AE575" t="str">
            <v>NULL</v>
          </cell>
          <cell r="AF575">
            <v>2</v>
          </cell>
          <cell r="AG575">
            <v>2</v>
          </cell>
          <cell r="AH575" t="str">
            <v>NULL</v>
          </cell>
          <cell r="AI575">
            <v>2</v>
          </cell>
          <cell r="AJ575" t="str">
            <v>NULL</v>
          </cell>
          <cell r="AK575">
            <v>9</v>
          </cell>
          <cell r="AL575">
            <v>9</v>
          </cell>
        </row>
        <row r="576">
          <cell r="A576">
            <v>119732</v>
          </cell>
          <cell r="B576">
            <v>8904053</v>
          </cell>
          <cell r="C576" t="str">
            <v>Highfield Humanities College</v>
          </cell>
          <cell r="D576" t="str">
            <v>North West</v>
          </cell>
          <cell r="E576" t="str">
            <v>North West</v>
          </cell>
          <cell r="F576" t="str">
            <v>Blackpool</v>
          </cell>
          <cell r="G576" t="str">
            <v>Blackpool South</v>
          </cell>
          <cell r="H576" t="str">
            <v>FY4 3JZ</v>
          </cell>
          <cell r="I576" t="str">
            <v>Community School</v>
          </cell>
          <cell r="J576" t="str">
            <v>Secondary</v>
          </cell>
          <cell r="K576" t="str">
            <v>Does not have a sixth form</v>
          </cell>
          <cell r="L576">
            <v>10003965</v>
          </cell>
          <cell r="M576">
            <v>42347</v>
          </cell>
          <cell r="N576">
            <v>42348</v>
          </cell>
          <cell r="O576" t="str">
            <v>Schools into Special Measures Visit 3</v>
          </cell>
          <cell r="P576" t="str">
            <v>Schools - S8</v>
          </cell>
          <cell r="Q576" t="str">
            <v>NULL</v>
          </cell>
          <cell r="R576" t="str">
            <v>NULL</v>
          </cell>
          <cell r="S576" t="str">
            <v>NULL</v>
          </cell>
          <cell r="T576" t="str">
            <v>NULL</v>
          </cell>
          <cell r="U576" t="str">
            <v>NULL</v>
          </cell>
          <cell r="V576" t="str">
            <v>NULL</v>
          </cell>
          <cell r="W576" t="str">
            <v>NULL</v>
          </cell>
          <cell r="X576" t="str">
            <v>NULL</v>
          </cell>
          <cell r="Y576" t="str">
            <v>NULL</v>
          </cell>
          <cell r="Z576" t="str">
            <v>NULL</v>
          </cell>
          <cell r="AB576">
            <v>1097</v>
          </cell>
          <cell r="AD576">
            <v>4</v>
          </cell>
          <cell r="AE576" t="str">
            <v>NULL</v>
          </cell>
          <cell r="AF576">
            <v>4</v>
          </cell>
          <cell r="AG576">
            <v>4</v>
          </cell>
          <cell r="AH576" t="str">
            <v>NULL</v>
          </cell>
          <cell r="AI576">
            <v>4</v>
          </cell>
          <cell r="AJ576" t="str">
            <v>NULL</v>
          </cell>
          <cell r="AK576">
            <v>9</v>
          </cell>
          <cell r="AL576">
            <v>9</v>
          </cell>
        </row>
        <row r="577">
          <cell r="A577">
            <v>119745</v>
          </cell>
          <cell r="B577">
            <v>8884158</v>
          </cell>
          <cell r="C577" t="str">
            <v>Fearns Community Sports College</v>
          </cell>
          <cell r="D577" t="str">
            <v>North West</v>
          </cell>
          <cell r="E577" t="str">
            <v>North West</v>
          </cell>
          <cell r="F577" t="str">
            <v>Lancashire</v>
          </cell>
          <cell r="G577" t="str">
            <v>Rossendale and Darwen</v>
          </cell>
          <cell r="H577" t="str">
            <v>OL13 0TG</v>
          </cell>
          <cell r="I577" t="str">
            <v>Community School</v>
          </cell>
          <cell r="J577" t="str">
            <v>Secondary</v>
          </cell>
          <cell r="K577" t="str">
            <v>Does not have a sixth form</v>
          </cell>
          <cell r="L577">
            <v>10005428</v>
          </cell>
          <cell r="M577">
            <v>42340</v>
          </cell>
          <cell r="N577">
            <v>42341</v>
          </cell>
          <cell r="O577" t="str">
            <v>Schools into Special Measures Visit 5</v>
          </cell>
          <cell r="P577" t="str">
            <v>Schools - S8</v>
          </cell>
          <cell r="Q577" t="str">
            <v>NULL</v>
          </cell>
          <cell r="R577" t="str">
            <v>NULL</v>
          </cell>
          <cell r="S577" t="str">
            <v>NULL</v>
          </cell>
          <cell r="T577" t="str">
            <v>NULL</v>
          </cell>
          <cell r="U577" t="str">
            <v>NULL</v>
          </cell>
          <cell r="V577" t="str">
            <v>NULL</v>
          </cell>
          <cell r="W577" t="str">
            <v>NULL</v>
          </cell>
          <cell r="X577" t="str">
            <v>NULL</v>
          </cell>
          <cell r="Y577" t="str">
            <v>NULL</v>
          </cell>
          <cell r="Z577" t="str">
            <v>NULL</v>
          </cell>
          <cell r="AB577">
            <v>458</v>
          </cell>
          <cell r="AD577">
            <v>4</v>
          </cell>
          <cell r="AE577" t="str">
            <v>NULL</v>
          </cell>
          <cell r="AF577">
            <v>4</v>
          </cell>
          <cell r="AG577">
            <v>4</v>
          </cell>
          <cell r="AH577" t="str">
            <v>NULL</v>
          </cell>
          <cell r="AI577">
            <v>4</v>
          </cell>
          <cell r="AJ577" t="str">
            <v>NULL</v>
          </cell>
          <cell r="AK577" t="str">
            <v>NULL</v>
          </cell>
          <cell r="AL577" t="str">
            <v>NULL</v>
          </cell>
        </row>
        <row r="578">
          <cell r="A578">
            <v>119749</v>
          </cell>
          <cell r="B578">
            <v>8884168</v>
          </cell>
          <cell r="C578" t="str">
            <v>Longridge High School A Maths and Computing College</v>
          </cell>
          <cell r="D578" t="str">
            <v>North West</v>
          </cell>
          <cell r="E578" t="str">
            <v>North West</v>
          </cell>
          <cell r="F578" t="str">
            <v>Lancashire</v>
          </cell>
          <cell r="G578" t="str">
            <v>Ribble Valley</v>
          </cell>
          <cell r="H578" t="str">
            <v>PR3 3AR</v>
          </cell>
          <cell r="I578" t="str">
            <v>Community School</v>
          </cell>
          <cell r="J578" t="str">
            <v>Secondary</v>
          </cell>
          <cell r="K578" t="str">
            <v>Does not have a sixth form</v>
          </cell>
          <cell r="L578">
            <v>10002915</v>
          </cell>
          <cell r="M578">
            <v>42318</v>
          </cell>
          <cell r="N578">
            <v>42319</v>
          </cell>
          <cell r="O578" t="str">
            <v>Maintained Academy and School Short inspection</v>
          </cell>
          <cell r="P578" t="str">
            <v>Schools - S5</v>
          </cell>
          <cell r="Q578" t="str">
            <v>NULL</v>
          </cell>
          <cell r="R578">
            <v>3</v>
          </cell>
          <cell r="S578" t="str">
            <v>NULL</v>
          </cell>
          <cell r="T578">
            <v>3</v>
          </cell>
          <cell r="U578">
            <v>3</v>
          </cell>
          <cell r="V578">
            <v>2</v>
          </cell>
          <cell r="W578">
            <v>3</v>
          </cell>
          <cell r="X578" t="str">
            <v>Yes</v>
          </cell>
          <cell r="Y578" t="str">
            <v>NULL</v>
          </cell>
          <cell r="Z578" t="str">
            <v>NULL</v>
          </cell>
          <cell r="AB578">
            <v>705</v>
          </cell>
          <cell r="AD578">
            <v>2</v>
          </cell>
          <cell r="AE578" t="str">
            <v>NULL</v>
          </cell>
          <cell r="AF578">
            <v>2</v>
          </cell>
          <cell r="AG578">
            <v>2</v>
          </cell>
          <cell r="AH578" t="str">
            <v>NULL</v>
          </cell>
          <cell r="AI578">
            <v>2</v>
          </cell>
          <cell r="AJ578" t="str">
            <v>NULL</v>
          </cell>
          <cell r="AK578">
            <v>9</v>
          </cell>
          <cell r="AL578">
            <v>9</v>
          </cell>
        </row>
        <row r="579">
          <cell r="A579">
            <v>119753</v>
          </cell>
          <cell r="B579">
            <v>8884184</v>
          </cell>
          <cell r="C579" t="str">
            <v>Whitworth Community High School</v>
          </cell>
          <cell r="D579" t="str">
            <v>North West</v>
          </cell>
          <cell r="E579" t="str">
            <v>North West</v>
          </cell>
          <cell r="F579" t="str">
            <v>Lancashire</v>
          </cell>
          <cell r="G579" t="str">
            <v>Rossendale and Darwen</v>
          </cell>
          <cell r="H579" t="str">
            <v>OL12 8TS</v>
          </cell>
          <cell r="I579" t="str">
            <v>Community School</v>
          </cell>
          <cell r="J579" t="str">
            <v>Secondary</v>
          </cell>
          <cell r="K579" t="str">
            <v>Does not have a sixth form</v>
          </cell>
          <cell r="L579">
            <v>10009903</v>
          </cell>
          <cell r="M579">
            <v>42341</v>
          </cell>
          <cell r="N579">
            <v>42341</v>
          </cell>
          <cell r="O579" t="str">
            <v>Section 8 Inspection due to Parental Complaint</v>
          </cell>
          <cell r="P579" t="str">
            <v>Schools - S8</v>
          </cell>
          <cell r="Q579" t="str">
            <v>NULL</v>
          </cell>
          <cell r="R579" t="str">
            <v>NULL</v>
          </cell>
          <cell r="S579" t="str">
            <v>NULL</v>
          </cell>
          <cell r="T579" t="str">
            <v>NULL</v>
          </cell>
          <cell r="U579" t="str">
            <v>NULL</v>
          </cell>
          <cell r="V579" t="str">
            <v>NULL</v>
          </cell>
          <cell r="W579" t="str">
            <v>NULL</v>
          </cell>
          <cell r="X579" t="str">
            <v>Met</v>
          </cell>
          <cell r="Y579" t="str">
            <v>NULL</v>
          </cell>
          <cell r="Z579" t="str">
            <v>NULL</v>
          </cell>
          <cell r="AB579">
            <v>526</v>
          </cell>
          <cell r="AD579">
            <v>2</v>
          </cell>
          <cell r="AE579" t="str">
            <v>NULL</v>
          </cell>
          <cell r="AF579">
            <v>2</v>
          </cell>
          <cell r="AG579">
            <v>2</v>
          </cell>
          <cell r="AH579" t="str">
            <v>NULL</v>
          </cell>
          <cell r="AI579">
            <v>2</v>
          </cell>
          <cell r="AJ579" t="str">
            <v>NULL</v>
          </cell>
          <cell r="AK579">
            <v>9</v>
          </cell>
          <cell r="AL579">
            <v>9</v>
          </cell>
        </row>
        <row r="580">
          <cell r="A580">
            <v>119758</v>
          </cell>
          <cell r="B580">
            <v>8884200</v>
          </cell>
          <cell r="C580" t="str">
            <v>Glenburn Sports College</v>
          </cell>
          <cell r="D580" t="str">
            <v>North West</v>
          </cell>
          <cell r="E580" t="str">
            <v>North West</v>
          </cell>
          <cell r="F580" t="str">
            <v>Lancashire</v>
          </cell>
          <cell r="G580" t="str">
            <v>West Lancashire</v>
          </cell>
          <cell r="H580" t="str">
            <v>WN8 6JB</v>
          </cell>
          <cell r="I580" t="str">
            <v>Foundation School</v>
          </cell>
          <cell r="J580" t="str">
            <v>Secondary</v>
          </cell>
          <cell r="K580" t="str">
            <v>Does not have a sixth form</v>
          </cell>
          <cell r="L580">
            <v>10006641</v>
          </cell>
          <cell r="M580">
            <v>42346</v>
          </cell>
          <cell r="N580">
            <v>42347</v>
          </cell>
          <cell r="O580" t="str">
            <v>Schools into Special Measures Visit 5</v>
          </cell>
          <cell r="P580" t="str">
            <v>Schools - S8</v>
          </cell>
          <cell r="Q580" t="str">
            <v>NULL</v>
          </cell>
          <cell r="R580" t="str">
            <v>NULL</v>
          </cell>
          <cell r="S580" t="str">
            <v>NULL</v>
          </cell>
          <cell r="T580" t="str">
            <v>NULL</v>
          </cell>
          <cell r="U580" t="str">
            <v>NULL</v>
          </cell>
          <cell r="V580" t="str">
            <v>NULL</v>
          </cell>
          <cell r="W580" t="str">
            <v>NULL</v>
          </cell>
          <cell r="X580" t="str">
            <v>NULL</v>
          </cell>
          <cell r="Y580" t="str">
            <v>NULL</v>
          </cell>
          <cell r="Z580" t="str">
            <v>NULL</v>
          </cell>
          <cell r="AB580">
            <v>328</v>
          </cell>
          <cell r="AD580">
            <v>4</v>
          </cell>
          <cell r="AE580" t="str">
            <v>NULL</v>
          </cell>
          <cell r="AF580">
            <v>4</v>
          </cell>
          <cell r="AG580">
            <v>4</v>
          </cell>
          <cell r="AH580" t="str">
            <v>NULL</v>
          </cell>
          <cell r="AI580">
            <v>4</v>
          </cell>
          <cell r="AJ580" t="str">
            <v>NULL</v>
          </cell>
          <cell r="AK580" t="str">
            <v>NULL</v>
          </cell>
          <cell r="AL580" t="str">
            <v>NULL</v>
          </cell>
        </row>
        <row r="581">
          <cell r="A581">
            <v>119784</v>
          </cell>
          <cell r="B581">
            <v>8884623</v>
          </cell>
          <cell r="C581" t="str">
            <v>Brownedge St Mary's Catholic High School</v>
          </cell>
          <cell r="D581" t="str">
            <v>North West</v>
          </cell>
          <cell r="E581" t="str">
            <v>North West</v>
          </cell>
          <cell r="F581" t="str">
            <v>Lancashire</v>
          </cell>
          <cell r="G581" t="str">
            <v>Ribble Valley</v>
          </cell>
          <cell r="H581" t="str">
            <v>PR5 6PB</v>
          </cell>
          <cell r="I581" t="str">
            <v>Voluntary Aided School</v>
          </cell>
          <cell r="J581" t="str">
            <v>Secondary</v>
          </cell>
          <cell r="K581" t="str">
            <v>Does not have a sixth form</v>
          </cell>
          <cell r="L581">
            <v>10006571</v>
          </cell>
          <cell r="M581">
            <v>42312</v>
          </cell>
          <cell r="N581">
            <v>42313</v>
          </cell>
          <cell r="O581" t="str">
            <v>Requires Improvement S5 Reinspection Visit 1</v>
          </cell>
          <cell r="P581" t="str">
            <v>Schools - S5</v>
          </cell>
          <cell r="Q581" t="str">
            <v>NULL</v>
          </cell>
          <cell r="R581">
            <v>2</v>
          </cell>
          <cell r="S581" t="str">
            <v>NULL</v>
          </cell>
          <cell r="T581">
            <v>2</v>
          </cell>
          <cell r="U581">
            <v>2</v>
          </cell>
          <cell r="V581">
            <v>2</v>
          </cell>
          <cell r="W581">
            <v>2</v>
          </cell>
          <cell r="X581" t="str">
            <v>Yes</v>
          </cell>
          <cell r="Y581" t="str">
            <v>NULL</v>
          </cell>
          <cell r="Z581" t="str">
            <v>NULL</v>
          </cell>
          <cell r="AB581">
            <v>702</v>
          </cell>
          <cell r="AD581">
            <v>3</v>
          </cell>
          <cell r="AE581" t="str">
            <v>NULL</v>
          </cell>
          <cell r="AF581">
            <v>3</v>
          </cell>
          <cell r="AG581">
            <v>3</v>
          </cell>
          <cell r="AH581" t="str">
            <v>NULL</v>
          </cell>
          <cell r="AI581">
            <v>2</v>
          </cell>
          <cell r="AJ581" t="str">
            <v>NULL</v>
          </cell>
          <cell r="AK581" t="str">
            <v>NULL</v>
          </cell>
          <cell r="AL581" t="str">
            <v>NULL</v>
          </cell>
        </row>
        <row r="582">
          <cell r="A582">
            <v>119790</v>
          </cell>
          <cell r="B582">
            <v>8894629</v>
          </cell>
          <cell r="C582" t="str">
            <v>Our Lady and St John Catholic College</v>
          </cell>
          <cell r="D582" t="str">
            <v>North West</v>
          </cell>
          <cell r="E582" t="str">
            <v>North West</v>
          </cell>
          <cell r="F582" t="str">
            <v>Blackburn with Darwen</v>
          </cell>
          <cell r="G582" t="str">
            <v>Blackburn</v>
          </cell>
          <cell r="H582" t="str">
            <v>BB1 1PY</v>
          </cell>
          <cell r="I582" t="str">
            <v>Voluntary Aided School</v>
          </cell>
          <cell r="J582" t="str">
            <v>Secondary</v>
          </cell>
          <cell r="K582" t="str">
            <v>Does not have a sixth form</v>
          </cell>
          <cell r="L582">
            <v>10006756</v>
          </cell>
          <cell r="M582">
            <v>42321</v>
          </cell>
          <cell r="N582">
            <v>42321</v>
          </cell>
          <cell r="O582" t="str">
            <v>Requires Improvement monitoring Visit 1</v>
          </cell>
          <cell r="P582" t="str">
            <v>Schools - S8</v>
          </cell>
          <cell r="Q582" t="str">
            <v>NULL</v>
          </cell>
          <cell r="R582" t="str">
            <v>NULL</v>
          </cell>
          <cell r="S582" t="str">
            <v>NULL</v>
          </cell>
          <cell r="T582" t="str">
            <v>NULL</v>
          </cell>
          <cell r="U582" t="str">
            <v>NULL</v>
          </cell>
          <cell r="V582" t="str">
            <v>NULL</v>
          </cell>
          <cell r="W582" t="str">
            <v>NULL</v>
          </cell>
          <cell r="X582" t="str">
            <v>NULL</v>
          </cell>
          <cell r="Y582" t="str">
            <v>NULL</v>
          </cell>
          <cell r="Z582" t="str">
            <v>NULL</v>
          </cell>
          <cell r="AB582">
            <v>802</v>
          </cell>
          <cell r="AD582">
            <v>3</v>
          </cell>
          <cell r="AE582" t="str">
            <v>NULL</v>
          </cell>
          <cell r="AF582">
            <v>3</v>
          </cell>
          <cell r="AG582">
            <v>3</v>
          </cell>
          <cell r="AH582" t="str">
            <v>NULL</v>
          </cell>
          <cell r="AI582">
            <v>3</v>
          </cell>
          <cell r="AJ582" t="str">
            <v>NULL</v>
          </cell>
          <cell r="AK582">
            <v>9</v>
          </cell>
          <cell r="AL582">
            <v>3</v>
          </cell>
        </row>
        <row r="583">
          <cell r="A583">
            <v>119792</v>
          </cell>
          <cell r="B583">
            <v>8884631</v>
          </cell>
          <cell r="C583" t="str">
            <v>St Bede's Catholic High School</v>
          </cell>
          <cell r="D583" t="str">
            <v>North West</v>
          </cell>
          <cell r="E583" t="str">
            <v>North West</v>
          </cell>
          <cell r="F583" t="str">
            <v>Lancashire</v>
          </cell>
          <cell r="G583" t="str">
            <v>West Lancashire</v>
          </cell>
          <cell r="H583" t="str">
            <v>L39 4TA</v>
          </cell>
          <cell r="I583" t="str">
            <v>Voluntary Aided School</v>
          </cell>
          <cell r="J583" t="str">
            <v>Secondary</v>
          </cell>
          <cell r="K583" t="str">
            <v>Does not have a sixth form</v>
          </cell>
          <cell r="L583">
            <v>10005577</v>
          </cell>
          <cell r="M583">
            <v>42297</v>
          </cell>
          <cell r="N583">
            <v>42298</v>
          </cell>
          <cell r="O583" t="str">
            <v>Maintained Academy and School Short inspection</v>
          </cell>
          <cell r="P583" t="str">
            <v>Schools - S5</v>
          </cell>
          <cell r="Q583" t="str">
            <v>NULL</v>
          </cell>
          <cell r="R583">
            <v>2</v>
          </cell>
          <cell r="S583" t="str">
            <v>NULL</v>
          </cell>
          <cell r="T583">
            <v>2</v>
          </cell>
          <cell r="U583">
            <v>2</v>
          </cell>
          <cell r="V583">
            <v>2</v>
          </cell>
          <cell r="W583">
            <v>2</v>
          </cell>
          <cell r="X583" t="str">
            <v>Yes</v>
          </cell>
          <cell r="Y583" t="str">
            <v>NULL</v>
          </cell>
          <cell r="Z583" t="str">
            <v>NULL</v>
          </cell>
          <cell r="AB583">
            <v>682</v>
          </cell>
          <cell r="AD583">
            <v>2</v>
          </cell>
          <cell r="AE583" t="str">
            <v>NULL</v>
          </cell>
          <cell r="AF583">
            <v>2</v>
          </cell>
          <cell r="AG583">
            <v>2</v>
          </cell>
          <cell r="AH583" t="str">
            <v>NULL</v>
          </cell>
          <cell r="AI583">
            <v>2</v>
          </cell>
          <cell r="AJ583" t="str">
            <v>NULL</v>
          </cell>
          <cell r="AK583">
            <v>9</v>
          </cell>
          <cell r="AL583" t="str">
            <v>NULL</v>
          </cell>
        </row>
        <row r="584">
          <cell r="A584">
            <v>119804</v>
          </cell>
          <cell r="B584">
            <v>8884797</v>
          </cell>
          <cell r="C584" t="str">
            <v>Mount Carmel Roman Catholic High School, Hyndburn</v>
          </cell>
          <cell r="D584" t="str">
            <v>North West</v>
          </cell>
          <cell r="E584" t="str">
            <v>North West</v>
          </cell>
          <cell r="F584" t="str">
            <v>Lancashire</v>
          </cell>
          <cell r="G584" t="str">
            <v>Hyndburn</v>
          </cell>
          <cell r="H584" t="str">
            <v>BB5 0LU</v>
          </cell>
          <cell r="I584" t="str">
            <v>Voluntary Aided School</v>
          </cell>
          <cell r="J584" t="str">
            <v>Secondary</v>
          </cell>
          <cell r="K584" t="str">
            <v>Does not have a sixth form</v>
          </cell>
          <cell r="L584">
            <v>10000565</v>
          </cell>
          <cell r="M584">
            <v>42290</v>
          </cell>
          <cell r="N584">
            <v>42291</v>
          </cell>
          <cell r="O584" t="str">
            <v>Maintained Academy and School Short inspection</v>
          </cell>
          <cell r="P584" t="str">
            <v>Schools - S5</v>
          </cell>
          <cell r="Q584" t="str">
            <v>NULL</v>
          </cell>
          <cell r="R584">
            <v>3</v>
          </cell>
          <cell r="S584" t="str">
            <v>NULL</v>
          </cell>
          <cell r="T584">
            <v>3</v>
          </cell>
          <cell r="U584">
            <v>2</v>
          </cell>
          <cell r="V584">
            <v>2</v>
          </cell>
          <cell r="W584">
            <v>2</v>
          </cell>
          <cell r="X584" t="str">
            <v>Yes</v>
          </cell>
          <cell r="Y584" t="str">
            <v>NULL</v>
          </cell>
          <cell r="Z584" t="str">
            <v>NULL</v>
          </cell>
          <cell r="AB584">
            <v>698</v>
          </cell>
          <cell r="AD584">
            <v>2</v>
          </cell>
          <cell r="AE584" t="str">
            <v>NULL</v>
          </cell>
          <cell r="AF584">
            <v>2</v>
          </cell>
          <cell r="AG584">
            <v>2</v>
          </cell>
          <cell r="AH584" t="str">
            <v>NULL</v>
          </cell>
          <cell r="AI584">
            <v>2</v>
          </cell>
          <cell r="AJ584" t="str">
            <v>NULL</v>
          </cell>
          <cell r="AK584" t="str">
            <v>NULL</v>
          </cell>
          <cell r="AL584" t="str">
            <v>NULL</v>
          </cell>
        </row>
        <row r="585">
          <cell r="A585">
            <v>119813</v>
          </cell>
          <cell r="B585">
            <v>8885404</v>
          </cell>
          <cell r="C585" t="str">
            <v>Baines School</v>
          </cell>
          <cell r="D585" t="str">
            <v>North West</v>
          </cell>
          <cell r="E585" t="str">
            <v>North West</v>
          </cell>
          <cell r="F585" t="str">
            <v>Lancashire</v>
          </cell>
          <cell r="G585" t="str">
            <v>Wyre and Preston North</v>
          </cell>
          <cell r="H585" t="str">
            <v>FY6 8BE</v>
          </cell>
          <cell r="I585" t="str">
            <v>Voluntary Aided School</v>
          </cell>
          <cell r="J585" t="str">
            <v>Secondary</v>
          </cell>
          <cell r="K585" t="str">
            <v>Has a sixth form</v>
          </cell>
          <cell r="L585">
            <v>10006747</v>
          </cell>
          <cell r="M585">
            <v>42286</v>
          </cell>
          <cell r="N585">
            <v>42286</v>
          </cell>
          <cell r="O585" t="str">
            <v>Requires Improvement monitoring Visit 1</v>
          </cell>
          <cell r="P585" t="str">
            <v>Schools - S8</v>
          </cell>
          <cell r="Q585" t="str">
            <v>NULL</v>
          </cell>
          <cell r="R585" t="str">
            <v>NULL</v>
          </cell>
          <cell r="S585" t="str">
            <v>NULL</v>
          </cell>
          <cell r="T585" t="str">
            <v>NULL</v>
          </cell>
          <cell r="U585" t="str">
            <v>NULL</v>
          </cell>
          <cell r="V585" t="str">
            <v>NULL</v>
          </cell>
          <cell r="W585" t="str">
            <v>NULL</v>
          </cell>
          <cell r="X585" t="str">
            <v>NULL</v>
          </cell>
          <cell r="Y585" t="str">
            <v>NULL</v>
          </cell>
          <cell r="Z585" t="str">
            <v>NULL</v>
          </cell>
          <cell r="AB585">
            <v>950</v>
          </cell>
          <cell r="AD585">
            <v>3</v>
          </cell>
          <cell r="AE585" t="str">
            <v>NULL</v>
          </cell>
          <cell r="AF585">
            <v>3</v>
          </cell>
          <cell r="AG585">
            <v>3</v>
          </cell>
          <cell r="AH585" t="str">
            <v>NULL</v>
          </cell>
          <cell r="AI585">
            <v>3</v>
          </cell>
          <cell r="AJ585" t="str">
            <v>NULL</v>
          </cell>
          <cell r="AK585">
            <v>9</v>
          </cell>
          <cell r="AL585">
            <v>2</v>
          </cell>
        </row>
        <row r="586">
          <cell r="A586">
            <v>119816</v>
          </cell>
          <cell r="B586">
            <v>8885407</v>
          </cell>
          <cell r="C586" t="str">
            <v>St Mary's Catholic High School</v>
          </cell>
          <cell r="D586" t="str">
            <v>North West</v>
          </cell>
          <cell r="E586" t="str">
            <v>North West</v>
          </cell>
          <cell r="F586" t="str">
            <v>Lancashire</v>
          </cell>
          <cell r="G586" t="str">
            <v>South Ribble</v>
          </cell>
          <cell r="H586" t="str">
            <v>PR25 1BS</v>
          </cell>
          <cell r="I586" t="str">
            <v>Voluntary Aided School</v>
          </cell>
          <cell r="J586" t="str">
            <v>Secondary</v>
          </cell>
          <cell r="K586" t="str">
            <v>Does not have a sixth form</v>
          </cell>
          <cell r="L586">
            <v>10003968</v>
          </cell>
          <cell r="M586">
            <v>42346</v>
          </cell>
          <cell r="N586">
            <v>42347</v>
          </cell>
          <cell r="O586" t="str">
            <v>Schools into Special Measures Visit 3</v>
          </cell>
          <cell r="P586" t="str">
            <v>Schools - S8</v>
          </cell>
          <cell r="Q586" t="str">
            <v>NULL</v>
          </cell>
          <cell r="R586" t="str">
            <v>NULL</v>
          </cell>
          <cell r="S586" t="str">
            <v>NULL</v>
          </cell>
          <cell r="T586" t="str">
            <v>NULL</v>
          </cell>
          <cell r="U586" t="str">
            <v>NULL</v>
          </cell>
          <cell r="V586" t="str">
            <v>NULL</v>
          </cell>
          <cell r="W586" t="str">
            <v>NULL</v>
          </cell>
          <cell r="X586" t="str">
            <v>NULL</v>
          </cell>
          <cell r="Y586" t="str">
            <v>NULL</v>
          </cell>
          <cell r="Z586" t="str">
            <v>NULL</v>
          </cell>
          <cell r="AB586">
            <v>610</v>
          </cell>
          <cell r="AD586">
            <v>4</v>
          </cell>
          <cell r="AE586" t="str">
            <v>NULL</v>
          </cell>
          <cell r="AF586">
            <v>4</v>
          </cell>
          <cell r="AG586">
            <v>4</v>
          </cell>
          <cell r="AH586" t="str">
            <v>NULL</v>
          </cell>
          <cell r="AI586">
            <v>4</v>
          </cell>
          <cell r="AJ586" t="str">
            <v>NULL</v>
          </cell>
          <cell r="AK586">
            <v>9</v>
          </cell>
          <cell r="AL586">
            <v>9</v>
          </cell>
        </row>
        <row r="587">
          <cell r="A587">
            <v>119903</v>
          </cell>
          <cell r="B587">
            <v>8552001</v>
          </cell>
          <cell r="C587" t="str">
            <v>The Latimer Primary School, Anstey</v>
          </cell>
          <cell r="D587" t="str">
            <v>East Midlands</v>
          </cell>
          <cell r="E587" t="str">
            <v>East Midlands</v>
          </cell>
          <cell r="F587" t="str">
            <v>Leicestershire</v>
          </cell>
          <cell r="G587" t="str">
            <v>Charnwood</v>
          </cell>
          <cell r="H587" t="str">
            <v>LE7 7AW</v>
          </cell>
          <cell r="I587" t="str">
            <v>Community School</v>
          </cell>
          <cell r="J587" t="str">
            <v>Primary</v>
          </cell>
          <cell r="K587" t="str">
            <v>Does not have a sixth form</v>
          </cell>
          <cell r="L587">
            <v>10001500</v>
          </cell>
          <cell r="M587">
            <v>42325</v>
          </cell>
          <cell r="N587">
            <v>42325</v>
          </cell>
          <cell r="O587" t="str">
            <v>Maintained Academy and School Short inspection</v>
          </cell>
          <cell r="P587" t="str">
            <v>Schools - Short inspection</v>
          </cell>
          <cell r="Q587" t="str">
            <v>NULL</v>
          </cell>
          <cell r="R587" t="str">
            <v>NULL</v>
          </cell>
          <cell r="S587" t="str">
            <v>NULL</v>
          </cell>
          <cell r="T587" t="str">
            <v>NULL</v>
          </cell>
          <cell r="U587" t="str">
            <v>NULL</v>
          </cell>
          <cell r="V587" t="str">
            <v>NULL</v>
          </cell>
          <cell r="W587" t="str">
            <v>NULL</v>
          </cell>
          <cell r="X587" t="str">
            <v>Yes</v>
          </cell>
          <cell r="Y587" t="str">
            <v>NULL</v>
          </cell>
          <cell r="Z587" t="str">
            <v>NULL</v>
          </cell>
          <cell r="AB587">
            <v>294</v>
          </cell>
          <cell r="AD587">
            <v>2</v>
          </cell>
          <cell r="AE587" t="str">
            <v>NULL</v>
          </cell>
          <cell r="AF587">
            <v>2</v>
          </cell>
          <cell r="AG587">
            <v>2</v>
          </cell>
          <cell r="AH587" t="str">
            <v>NULL</v>
          </cell>
          <cell r="AI587">
            <v>2</v>
          </cell>
          <cell r="AJ587" t="str">
            <v>NULL</v>
          </cell>
          <cell r="AK587">
            <v>3</v>
          </cell>
          <cell r="AL587">
            <v>9</v>
          </cell>
        </row>
        <row r="588">
          <cell r="A588">
            <v>119936</v>
          </cell>
          <cell r="B588">
            <v>8552068</v>
          </cell>
          <cell r="C588" t="str">
            <v>Little Bowden School</v>
          </cell>
          <cell r="D588" t="str">
            <v>East Midlands</v>
          </cell>
          <cell r="E588" t="str">
            <v>East Midlands</v>
          </cell>
          <cell r="F588" t="str">
            <v>Leicestershire</v>
          </cell>
          <cell r="G588" t="str">
            <v>Harborough</v>
          </cell>
          <cell r="H588" t="str">
            <v>LE16 8AY</v>
          </cell>
          <cell r="I588" t="str">
            <v>Community School</v>
          </cell>
          <cell r="J588" t="str">
            <v>Primary</v>
          </cell>
          <cell r="K588" t="str">
            <v>Does not have a sixth form</v>
          </cell>
          <cell r="L588">
            <v>10003372</v>
          </cell>
          <cell r="M588">
            <v>42341</v>
          </cell>
          <cell r="N588">
            <v>42341</v>
          </cell>
          <cell r="O588" t="str">
            <v>Maintained Academy and School Short inspection</v>
          </cell>
          <cell r="P588" t="str">
            <v>Schools - Short inspection</v>
          </cell>
          <cell r="Q588" t="str">
            <v>NULL</v>
          </cell>
          <cell r="R588" t="str">
            <v>NULL</v>
          </cell>
          <cell r="S588" t="str">
            <v>NULL</v>
          </cell>
          <cell r="T588" t="str">
            <v>NULL</v>
          </cell>
          <cell r="U588" t="str">
            <v>NULL</v>
          </cell>
          <cell r="V588" t="str">
            <v>NULL</v>
          </cell>
          <cell r="W588" t="str">
            <v>NULL</v>
          </cell>
          <cell r="X588" t="str">
            <v>Yes</v>
          </cell>
          <cell r="Y588" t="str">
            <v>NULL</v>
          </cell>
          <cell r="Z588" t="str">
            <v>NULL</v>
          </cell>
          <cell r="AB588">
            <v>382</v>
          </cell>
          <cell r="AD588">
            <v>2</v>
          </cell>
          <cell r="AE588" t="str">
            <v>NULL</v>
          </cell>
          <cell r="AF588">
            <v>2</v>
          </cell>
          <cell r="AG588">
            <v>2</v>
          </cell>
          <cell r="AH588" t="str">
            <v>NULL</v>
          </cell>
          <cell r="AI588">
            <v>2</v>
          </cell>
          <cell r="AJ588" t="str">
            <v>NULL</v>
          </cell>
          <cell r="AK588">
            <v>2</v>
          </cell>
          <cell r="AL588">
            <v>9</v>
          </cell>
        </row>
        <row r="589">
          <cell r="A589">
            <v>119945</v>
          </cell>
          <cell r="B589">
            <v>8552083</v>
          </cell>
          <cell r="C589" t="str">
            <v>Oakthorpe Primary School</v>
          </cell>
          <cell r="D589" t="str">
            <v>East Midlands</v>
          </cell>
          <cell r="E589" t="str">
            <v>East Midlands</v>
          </cell>
          <cell r="F589" t="str">
            <v>Leicestershire</v>
          </cell>
          <cell r="G589" t="str">
            <v>North West Leicestershire</v>
          </cell>
          <cell r="H589" t="str">
            <v>DE12 7RE</v>
          </cell>
          <cell r="I589" t="str">
            <v>Community School</v>
          </cell>
          <cell r="J589" t="str">
            <v>Primary</v>
          </cell>
          <cell r="K589" t="str">
            <v>Does not have a sixth form</v>
          </cell>
          <cell r="L589">
            <v>10005637</v>
          </cell>
          <cell r="M589">
            <v>42318</v>
          </cell>
          <cell r="N589">
            <v>42318</v>
          </cell>
          <cell r="O589" t="str">
            <v>Maintained Academy and School Short inspection</v>
          </cell>
          <cell r="P589" t="str">
            <v>Schools - Short inspection</v>
          </cell>
          <cell r="Q589" t="str">
            <v>NULL</v>
          </cell>
          <cell r="R589" t="str">
            <v>NULL</v>
          </cell>
          <cell r="S589" t="str">
            <v>NULL</v>
          </cell>
          <cell r="T589" t="str">
            <v>NULL</v>
          </cell>
          <cell r="U589" t="str">
            <v>NULL</v>
          </cell>
          <cell r="V589" t="str">
            <v>NULL</v>
          </cell>
          <cell r="W589" t="str">
            <v>NULL</v>
          </cell>
          <cell r="X589" t="str">
            <v>Yes</v>
          </cell>
          <cell r="Y589" t="str">
            <v>NULL</v>
          </cell>
          <cell r="Z589" t="str">
            <v>NULL</v>
          </cell>
          <cell r="AB589">
            <v>96</v>
          </cell>
          <cell r="AD589">
            <v>2</v>
          </cell>
          <cell r="AE589" t="str">
            <v>NULL</v>
          </cell>
          <cell r="AF589">
            <v>2</v>
          </cell>
          <cell r="AG589">
            <v>2</v>
          </cell>
          <cell r="AH589" t="str">
            <v>NULL</v>
          </cell>
          <cell r="AI589">
            <v>2</v>
          </cell>
          <cell r="AJ589" t="str">
            <v>NULL</v>
          </cell>
          <cell r="AK589">
            <v>8</v>
          </cell>
          <cell r="AL589" t="str">
            <v>NULL</v>
          </cell>
        </row>
        <row r="590">
          <cell r="A590">
            <v>119964</v>
          </cell>
          <cell r="B590">
            <v>8552142</v>
          </cell>
          <cell r="C590" t="str">
            <v>Burbage Junior School</v>
          </cell>
          <cell r="D590" t="str">
            <v>East Midlands</v>
          </cell>
          <cell r="E590" t="str">
            <v>East Midlands</v>
          </cell>
          <cell r="F590" t="str">
            <v>Leicestershire</v>
          </cell>
          <cell r="G590" t="str">
            <v>Bosworth</v>
          </cell>
          <cell r="H590" t="str">
            <v>LE10 2AD</v>
          </cell>
          <cell r="I590" t="str">
            <v>Community School</v>
          </cell>
          <cell r="J590" t="str">
            <v>Primary</v>
          </cell>
          <cell r="K590" t="str">
            <v>Does not have a sixth form</v>
          </cell>
          <cell r="L590">
            <v>10005934</v>
          </cell>
          <cell r="M590">
            <v>42339</v>
          </cell>
          <cell r="N590">
            <v>42339</v>
          </cell>
          <cell r="O590" t="str">
            <v>Requires Improvement monitoring Visit 1</v>
          </cell>
          <cell r="P590" t="str">
            <v>Schools - S8</v>
          </cell>
          <cell r="Q590" t="str">
            <v>NULL</v>
          </cell>
          <cell r="R590" t="str">
            <v>NULL</v>
          </cell>
          <cell r="S590" t="str">
            <v>NULL</v>
          </cell>
          <cell r="T590" t="str">
            <v>NULL</v>
          </cell>
          <cell r="U590" t="str">
            <v>NULL</v>
          </cell>
          <cell r="V590" t="str">
            <v>NULL</v>
          </cell>
          <cell r="W590" t="str">
            <v>NULL</v>
          </cell>
          <cell r="X590" t="str">
            <v>NULL</v>
          </cell>
          <cell r="Y590" t="str">
            <v>NULL</v>
          </cell>
          <cell r="Z590" t="str">
            <v>NULL</v>
          </cell>
          <cell r="AB590">
            <v>382</v>
          </cell>
          <cell r="AD590">
            <v>3</v>
          </cell>
          <cell r="AE590" t="str">
            <v>NULL</v>
          </cell>
          <cell r="AF590">
            <v>3</v>
          </cell>
          <cell r="AG590">
            <v>3</v>
          </cell>
          <cell r="AH590" t="str">
            <v>NULL</v>
          </cell>
          <cell r="AI590">
            <v>3</v>
          </cell>
          <cell r="AJ590" t="str">
            <v>NULL</v>
          </cell>
          <cell r="AK590">
            <v>9</v>
          </cell>
          <cell r="AL590">
            <v>9</v>
          </cell>
        </row>
        <row r="591">
          <cell r="A591">
            <v>120012</v>
          </cell>
          <cell r="B591">
            <v>8562236</v>
          </cell>
          <cell r="C591" t="str">
            <v>Humberstone Infant School</v>
          </cell>
          <cell r="D591" t="str">
            <v>East Midlands</v>
          </cell>
          <cell r="E591" t="str">
            <v>East Midlands</v>
          </cell>
          <cell r="F591" t="str">
            <v>Leicester</v>
          </cell>
          <cell r="G591" t="str">
            <v>Leicester East</v>
          </cell>
          <cell r="H591" t="str">
            <v>LE5 1AE</v>
          </cell>
          <cell r="I591" t="str">
            <v>Community School</v>
          </cell>
          <cell r="J591" t="str">
            <v>Primary</v>
          </cell>
          <cell r="K591" t="str">
            <v>Does not have a sixth form</v>
          </cell>
          <cell r="L591">
            <v>10001841</v>
          </cell>
          <cell r="M591">
            <v>42269</v>
          </cell>
          <cell r="N591">
            <v>42270</v>
          </cell>
          <cell r="O591" t="str">
            <v>Requires Improvement S5 Reinspection Visit 1</v>
          </cell>
          <cell r="P591" t="str">
            <v>Schools - S5</v>
          </cell>
          <cell r="Q591" t="str">
            <v>NULL</v>
          </cell>
          <cell r="R591">
            <v>3</v>
          </cell>
          <cell r="S591" t="str">
            <v>NULL</v>
          </cell>
          <cell r="T591">
            <v>3</v>
          </cell>
          <cell r="U591">
            <v>3</v>
          </cell>
          <cell r="V591">
            <v>3</v>
          </cell>
          <cell r="W591">
            <v>3</v>
          </cell>
          <cell r="X591" t="str">
            <v>Yes</v>
          </cell>
          <cell r="Y591">
            <v>3</v>
          </cell>
          <cell r="Z591" t="str">
            <v>NULL</v>
          </cell>
          <cell r="AB591">
            <v>353</v>
          </cell>
          <cell r="AD591">
            <v>3</v>
          </cell>
          <cell r="AE591" t="str">
            <v>NULL</v>
          </cell>
          <cell r="AF591">
            <v>3</v>
          </cell>
          <cell r="AG591">
            <v>3</v>
          </cell>
          <cell r="AH591" t="str">
            <v>NULL</v>
          </cell>
          <cell r="AI591">
            <v>3</v>
          </cell>
          <cell r="AJ591" t="str">
            <v>NULL</v>
          </cell>
          <cell r="AK591" t="str">
            <v>NULL</v>
          </cell>
          <cell r="AL591" t="str">
            <v>NULL</v>
          </cell>
        </row>
        <row r="592">
          <cell r="A592">
            <v>120024</v>
          </cell>
          <cell r="B592">
            <v>8562265</v>
          </cell>
          <cell r="C592" t="str">
            <v>Merrydale Junior School</v>
          </cell>
          <cell r="D592" t="str">
            <v>East Midlands</v>
          </cell>
          <cell r="E592" t="str">
            <v>East Midlands</v>
          </cell>
          <cell r="F592" t="str">
            <v>Leicester</v>
          </cell>
          <cell r="G592" t="str">
            <v>Leicester East</v>
          </cell>
          <cell r="H592" t="str">
            <v>LE5 0PL</v>
          </cell>
          <cell r="I592" t="str">
            <v>Community School</v>
          </cell>
          <cell r="J592" t="str">
            <v>Primary</v>
          </cell>
          <cell r="K592" t="str">
            <v>Does not have a sixth form</v>
          </cell>
          <cell r="L592">
            <v>10005937</v>
          </cell>
          <cell r="M592">
            <v>42276</v>
          </cell>
          <cell r="N592">
            <v>42276</v>
          </cell>
          <cell r="O592" t="str">
            <v>Requires Improvement monitoring Visit 1</v>
          </cell>
          <cell r="P592" t="str">
            <v>Schools - S8</v>
          </cell>
          <cell r="Q592" t="str">
            <v>NULL</v>
          </cell>
          <cell r="R592" t="str">
            <v>NULL</v>
          </cell>
          <cell r="S592" t="str">
            <v>NULL</v>
          </cell>
          <cell r="T592" t="str">
            <v>NULL</v>
          </cell>
          <cell r="U592" t="str">
            <v>NULL</v>
          </cell>
          <cell r="V592" t="str">
            <v>NULL</v>
          </cell>
          <cell r="W592" t="str">
            <v>NULL</v>
          </cell>
          <cell r="X592" t="str">
            <v>NULL</v>
          </cell>
          <cell r="Y592" t="str">
            <v>NULL</v>
          </cell>
          <cell r="Z592" t="str">
            <v>NULL</v>
          </cell>
          <cell r="AB592">
            <v>364</v>
          </cell>
          <cell r="AD592">
            <v>3</v>
          </cell>
          <cell r="AE592" t="str">
            <v>NULL</v>
          </cell>
          <cell r="AF592">
            <v>3</v>
          </cell>
          <cell r="AG592">
            <v>3</v>
          </cell>
          <cell r="AH592" t="str">
            <v>NULL</v>
          </cell>
          <cell r="AI592">
            <v>3</v>
          </cell>
          <cell r="AJ592" t="str">
            <v>NULL</v>
          </cell>
          <cell r="AK592">
            <v>9</v>
          </cell>
          <cell r="AL592">
            <v>9</v>
          </cell>
        </row>
        <row r="593">
          <cell r="A593">
            <v>120047</v>
          </cell>
          <cell r="B593">
            <v>8562317</v>
          </cell>
          <cell r="C593" t="str">
            <v>Sandfield Close Primary School</v>
          </cell>
          <cell r="D593" t="str">
            <v>East Midlands</v>
          </cell>
          <cell r="E593" t="str">
            <v>East Midlands</v>
          </cell>
          <cell r="F593" t="str">
            <v>Leicester</v>
          </cell>
          <cell r="G593" t="str">
            <v>Leicester East</v>
          </cell>
          <cell r="H593" t="str">
            <v>LE4 7RE</v>
          </cell>
          <cell r="I593" t="str">
            <v>Community School</v>
          </cell>
          <cell r="J593" t="str">
            <v>Primary</v>
          </cell>
          <cell r="K593" t="str">
            <v>Does not have a sixth form</v>
          </cell>
          <cell r="L593">
            <v>10001838</v>
          </cell>
          <cell r="M593">
            <v>42340</v>
          </cell>
          <cell r="N593">
            <v>42341</v>
          </cell>
          <cell r="O593" t="str">
            <v>Requires Improvement S5 Reinspection Visit 1</v>
          </cell>
          <cell r="P593" t="str">
            <v>Schools - S5</v>
          </cell>
          <cell r="Q593" t="str">
            <v>NULL</v>
          </cell>
          <cell r="R593">
            <v>2</v>
          </cell>
          <cell r="S593" t="str">
            <v>NULL</v>
          </cell>
          <cell r="T593">
            <v>2</v>
          </cell>
          <cell r="U593">
            <v>2</v>
          </cell>
          <cell r="V593">
            <v>2</v>
          </cell>
          <cell r="W593">
            <v>2</v>
          </cell>
          <cell r="X593" t="str">
            <v>Yes</v>
          </cell>
          <cell r="Y593">
            <v>2</v>
          </cell>
          <cell r="Z593" t="str">
            <v>NULL</v>
          </cell>
          <cell r="AB593">
            <v>415</v>
          </cell>
          <cell r="AD593">
            <v>3</v>
          </cell>
          <cell r="AE593" t="str">
            <v>NULL</v>
          </cell>
          <cell r="AF593">
            <v>3</v>
          </cell>
          <cell r="AG593">
            <v>3</v>
          </cell>
          <cell r="AH593" t="str">
            <v>NULL</v>
          </cell>
          <cell r="AI593">
            <v>3</v>
          </cell>
          <cell r="AJ593" t="str">
            <v>NULL</v>
          </cell>
          <cell r="AK593" t="str">
            <v>NULL</v>
          </cell>
          <cell r="AL593" t="str">
            <v>NULL</v>
          </cell>
        </row>
        <row r="594">
          <cell r="A594">
            <v>120084</v>
          </cell>
          <cell r="B594">
            <v>8562359</v>
          </cell>
          <cell r="C594" t="str">
            <v>Spinney Hill Primary School and Community Centre</v>
          </cell>
          <cell r="D594" t="str">
            <v>East Midlands</v>
          </cell>
          <cell r="E594" t="str">
            <v>East Midlands</v>
          </cell>
          <cell r="F594" t="str">
            <v>Leicester</v>
          </cell>
          <cell r="G594" t="str">
            <v>Leicester South</v>
          </cell>
          <cell r="H594" t="str">
            <v>LE5 5EZ</v>
          </cell>
          <cell r="I594" t="str">
            <v>Community School</v>
          </cell>
          <cell r="J594" t="str">
            <v>Primary</v>
          </cell>
          <cell r="K594" t="str">
            <v>Does not have a sixth form</v>
          </cell>
          <cell r="L594">
            <v>10001839</v>
          </cell>
          <cell r="M594">
            <v>42277</v>
          </cell>
          <cell r="N594">
            <v>42278</v>
          </cell>
          <cell r="O594" t="str">
            <v>Requires Improvement S5 Reinspection Visit 1</v>
          </cell>
          <cell r="P594" t="str">
            <v>Schools - S5</v>
          </cell>
          <cell r="Q594" t="str">
            <v>NULL</v>
          </cell>
          <cell r="R594">
            <v>3</v>
          </cell>
          <cell r="S594" t="str">
            <v>NULL</v>
          </cell>
          <cell r="T594">
            <v>3</v>
          </cell>
          <cell r="U594">
            <v>3</v>
          </cell>
          <cell r="V594">
            <v>3</v>
          </cell>
          <cell r="W594">
            <v>3</v>
          </cell>
          <cell r="X594" t="str">
            <v>Yes</v>
          </cell>
          <cell r="Y594">
            <v>2</v>
          </cell>
          <cell r="Z594" t="str">
            <v>NULL</v>
          </cell>
          <cell r="AB594">
            <v>688</v>
          </cell>
          <cell r="AD594">
            <v>3</v>
          </cell>
          <cell r="AE594" t="str">
            <v>NULL</v>
          </cell>
          <cell r="AF594">
            <v>3</v>
          </cell>
          <cell r="AG594">
            <v>3</v>
          </cell>
          <cell r="AH594" t="str">
            <v>NULL</v>
          </cell>
          <cell r="AI594">
            <v>3</v>
          </cell>
          <cell r="AJ594" t="str">
            <v>NULL</v>
          </cell>
          <cell r="AK594" t="str">
            <v>NULL</v>
          </cell>
          <cell r="AL594" t="str">
            <v>NULL</v>
          </cell>
        </row>
        <row r="595">
          <cell r="A595">
            <v>120117</v>
          </cell>
          <cell r="B595">
            <v>8553013</v>
          </cell>
          <cell r="C595" t="str">
            <v>Blackfordby St Margaret's Church of England (Aided) Primary School</v>
          </cell>
          <cell r="D595" t="str">
            <v>East Midlands</v>
          </cell>
          <cell r="E595" t="str">
            <v>East Midlands</v>
          </cell>
          <cell r="F595" t="str">
            <v>Leicestershire</v>
          </cell>
          <cell r="G595" t="str">
            <v>North West Leicestershire</v>
          </cell>
          <cell r="H595" t="str">
            <v>DE11 8AB</v>
          </cell>
          <cell r="I595" t="str">
            <v>Voluntary Aided School</v>
          </cell>
          <cell r="J595" t="str">
            <v>Primary</v>
          </cell>
          <cell r="K595" t="str">
            <v>Does not have a sixth form</v>
          </cell>
          <cell r="L595">
            <v>10005659</v>
          </cell>
          <cell r="M595">
            <v>42318</v>
          </cell>
          <cell r="N595">
            <v>42319</v>
          </cell>
          <cell r="O595" t="str">
            <v>Maintained Academy and School Short inspection</v>
          </cell>
          <cell r="P595" t="str">
            <v>Schools - S5</v>
          </cell>
          <cell r="Q595" t="str">
            <v>NULL</v>
          </cell>
          <cell r="R595">
            <v>3</v>
          </cell>
          <cell r="S595" t="str">
            <v>NULL</v>
          </cell>
          <cell r="T595">
            <v>3</v>
          </cell>
          <cell r="U595">
            <v>3</v>
          </cell>
          <cell r="V595">
            <v>2</v>
          </cell>
          <cell r="W595">
            <v>3</v>
          </cell>
          <cell r="X595" t="str">
            <v>Yes</v>
          </cell>
          <cell r="Y595">
            <v>2</v>
          </cell>
          <cell r="Z595" t="str">
            <v>NULL</v>
          </cell>
          <cell r="AB595">
            <v>106</v>
          </cell>
          <cell r="AD595">
            <v>2</v>
          </cell>
          <cell r="AE595" t="str">
            <v>NULL</v>
          </cell>
          <cell r="AF595">
            <v>2</v>
          </cell>
          <cell r="AG595">
            <v>2</v>
          </cell>
          <cell r="AH595" t="str">
            <v>NULL</v>
          </cell>
          <cell r="AI595">
            <v>2</v>
          </cell>
          <cell r="AJ595" t="str">
            <v>NULL</v>
          </cell>
          <cell r="AK595">
            <v>2</v>
          </cell>
          <cell r="AL595">
            <v>9</v>
          </cell>
        </row>
        <row r="596">
          <cell r="A596">
            <v>120181</v>
          </cell>
          <cell r="B596">
            <v>8573115</v>
          </cell>
          <cell r="C596" t="str">
            <v>Oakham CofE Primary School</v>
          </cell>
          <cell r="D596" t="str">
            <v>East Midlands</v>
          </cell>
          <cell r="E596" t="str">
            <v>East Midlands</v>
          </cell>
          <cell r="F596" t="str">
            <v>Rutland</v>
          </cell>
          <cell r="G596" t="str">
            <v>Rutland and Melton</v>
          </cell>
          <cell r="H596" t="str">
            <v>LE15 6GY</v>
          </cell>
          <cell r="I596" t="str">
            <v>Voluntary Controlled School</v>
          </cell>
          <cell r="J596" t="str">
            <v>Primary</v>
          </cell>
          <cell r="K596" t="str">
            <v>Does not have a sixth form</v>
          </cell>
          <cell r="L596">
            <v>10005476</v>
          </cell>
          <cell r="M596">
            <v>42276</v>
          </cell>
          <cell r="N596">
            <v>42277</v>
          </cell>
          <cell r="O596" t="str">
            <v>Maintained Academy and School Short inspection</v>
          </cell>
          <cell r="P596" t="str">
            <v>Schools - S5</v>
          </cell>
          <cell r="Q596" t="str">
            <v>NULL</v>
          </cell>
          <cell r="R596">
            <v>3</v>
          </cell>
          <cell r="S596" t="str">
            <v>NULL</v>
          </cell>
          <cell r="T596">
            <v>3</v>
          </cell>
          <cell r="U596">
            <v>3</v>
          </cell>
          <cell r="V596">
            <v>3</v>
          </cell>
          <cell r="W596">
            <v>2</v>
          </cell>
          <cell r="X596" t="str">
            <v>Yes</v>
          </cell>
          <cell r="Y596">
            <v>2</v>
          </cell>
          <cell r="Z596" t="str">
            <v>NULL</v>
          </cell>
          <cell r="AB596">
            <v>308</v>
          </cell>
          <cell r="AD596">
            <v>2</v>
          </cell>
          <cell r="AE596" t="str">
            <v>NULL</v>
          </cell>
          <cell r="AF596">
            <v>2</v>
          </cell>
          <cell r="AG596">
            <v>2</v>
          </cell>
          <cell r="AH596" t="str">
            <v>NULL</v>
          </cell>
          <cell r="AI596">
            <v>2</v>
          </cell>
          <cell r="AJ596" t="str">
            <v>NULL</v>
          </cell>
          <cell r="AK596">
            <v>2</v>
          </cell>
          <cell r="AL596">
            <v>9</v>
          </cell>
        </row>
        <row r="597">
          <cell r="A597">
            <v>120205</v>
          </cell>
          <cell r="B597">
            <v>8553330</v>
          </cell>
          <cell r="C597" t="str">
            <v>Richard Hill Church of England Primary School</v>
          </cell>
          <cell r="D597" t="str">
            <v>East Midlands</v>
          </cell>
          <cell r="E597" t="str">
            <v>East Midlands</v>
          </cell>
          <cell r="F597" t="str">
            <v>Leicestershire</v>
          </cell>
          <cell r="G597" t="str">
            <v>Charnwood</v>
          </cell>
          <cell r="H597" t="str">
            <v>LE7 7JA</v>
          </cell>
          <cell r="I597" t="str">
            <v>Voluntary Aided School</v>
          </cell>
          <cell r="J597" t="str">
            <v>Primary</v>
          </cell>
          <cell r="K597" t="str">
            <v>Does not have a sixth form</v>
          </cell>
          <cell r="L597">
            <v>10001833</v>
          </cell>
          <cell r="M597">
            <v>42284</v>
          </cell>
          <cell r="N597">
            <v>42285</v>
          </cell>
          <cell r="O597" t="str">
            <v>Requires Improvement S5 Reinspection Visit 1</v>
          </cell>
          <cell r="P597" t="str">
            <v>Schools - S5</v>
          </cell>
          <cell r="Q597" t="str">
            <v>NULL</v>
          </cell>
          <cell r="R597">
            <v>3</v>
          </cell>
          <cell r="S597" t="str">
            <v>NULL</v>
          </cell>
          <cell r="T597">
            <v>3</v>
          </cell>
          <cell r="U597">
            <v>3</v>
          </cell>
          <cell r="V597">
            <v>2</v>
          </cell>
          <cell r="W597">
            <v>2</v>
          </cell>
          <cell r="X597" t="str">
            <v>Yes</v>
          </cell>
          <cell r="Y597">
            <v>2</v>
          </cell>
          <cell r="Z597" t="str">
            <v>NULL</v>
          </cell>
          <cell r="AB597">
            <v>153</v>
          </cell>
          <cell r="AD597">
            <v>3</v>
          </cell>
          <cell r="AE597" t="str">
            <v>NULL</v>
          </cell>
          <cell r="AF597">
            <v>3</v>
          </cell>
          <cell r="AG597">
            <v>3</v>
          </cell>
          <cell r="AH597" t="str">
            <v>NULL</v>
          </cell>
          <cell r="AI597">
            <v>3</v>
          </cell>
          <cell r="AJ597" t="str">
            <v>NULL</v>
          </cell>
          <cell r="AK597" t="str">
            <v>NULL</v>
          </cell>
          <cell r="AL597" t="str">
            <v>NULL</v>
          </cell>
        </row>
        <row r="598">
          <cell r="A598">
            <v>120216</v>
          </cell>
          <cell r="B598">
            <v>8553342</v>
          </cell>
          <cell r="C598" t="str">
            <v>Saint Francis Catholic Primary School</v>
          </cell>
          <cell r="D598" t="str">
            <v>East Midlands</v>
          </cell>
          <cell r="E598" t="str">
            <v>East Midlands</v>
          </cell>
          <cell r="F598" t="str">
            <v>Leicestershire</v>
          </cell>
          <cell r="G598" t="str">
            <v>Rutland and Melton</v>
          </cell>
          <cell r="H598" t="str">
            <v>LE13 0BP</v>
          </cell>
          <cell r="I598" t="str">
            <v>Voluntary Aided School</v>
          </cell>
          <cell r="J598" t="str">
            <v>Primary</v>
          </cell>
          <cell r="K598" t="str">
            <v>Does not have a sixth form</v>
          </cell>
          <cell r="L598">
            <v>10005388</v>
          </cell>
          <cell r="M598">
            <v>42276</v>
          </cell>
          <cell r="N598">
            <v>42276</v>
          </cell>
          <cell r="O598" t="str">
            <v>Requires Improvement monitoring Visit 1</v>
          </cell>
          <cell r="P598" t="str">
            <v>Schools - S8</v>
          </cell>
          <cell r="Q598" t="str">
            <v>NULL</v>
          </cell>
          <cell r="R598" t="str">
            <v>NULL</v>
          </cell>
          <cell r="S598" t="str">
            <v>NULL</v>
          </cell>
          <cell r="T598" t="str">
            <v>NULL</v>
          </cell>
          <cell r="U598" t="str">
            <v>NULL</v>
          </cell>
          <cell r="V598" t="str">
            <v>NULL</v>
          </cell>
          <cell r="W598" t="str">
            <v>NULL</v>
          </cell>
          <cell r="X598" t="str">
            <v>NULL</v>
          </cell>
          <cell r="Y598" t="str">
            <v>NULL</v>
          </cell>
          <cell r="Z598" t="str">
            <v>NULL</v>
          </cell>
          <cell r="AB598">
            <v>258</v>
          </cell>
          <cell r="AD598">
            <v>3</v>
          </cell>
          <cell r="AE598" t="str">
            <v>NULL</v>
          </cell>
          <cell r="AF598">
            <v>3</v>
          </cell>
          <cell r="AG598">
            <v>3</v>
          </cell>
          <cell r="AH598" t="str">
            <v>NULL</v>
          </cell>
          <cell r="AI598">
            <v>3</v>
          </cell>
          <cell r="AJ598" t="str">
            <v>NULL</v>
          </cell>
          <cell r="AK598">
            <v>2</v>
          </cell>
          <cell r="AL598">
            <v>9</v>
          </cell>
        </row>
        <row r="599">
          <cell r="A599">
            <v>120257</v>
          </cell>
          <cell r="B599">
            <v>8554034</v>
          </cell>
          <cell r="C599" t="str">
            <v>Shepshed High School</v>
          </cell>
          <cell r="D599" t="str">
            <v>East Midlands</v>
          </cell>
          <cell r="E599" t="str">
            <v>East Midlands</v>
          </cell>
          <cell r="F599" t="str">
            <v>Leicestershire</v>
          </cell>
          <cell r="G599" t="str">
            <v>Loughborough</v>
          </cell>
          <cell r="H599" t="str">
            <v>LE12 9DA</v>
          </cell>
          <cell r="I599" t="str">
            <v>Community School</v>
          </cell>
          <cell r="J599" t="str">
            <v>Middle deemed Secondary</v>
          </cell>
          <cell r="K599" t="str">
            <v>Does not have a sixth form</v>
          </cell>
          <cell r="L599">
            <v>10001834</v>
          </cell>
          <cell r="M599">
            <v>42284</v>
          </cell>
          <cell r="N599">
            <v>42285</v>
          </cell>
          <cell r="O599" t="str">
            <v>Requires Improvement S5 Reinspection Visit 1</v>
          </cell>
          <cell r="P599" t="str">
            <v>Schools - S5</v>
          </cell>
          <cell r="Q599" t="str">
            <v>NULL</v>
          </cell>
          <cell r="R599">
            <v>2</v>
          </cell>
          <cell r="S599" t="str">
            <v>NULL</v>
          </cell>
          <cell r="T599">
            <v>2</v>
          </cell>
          <cell r="U599">
            <v>2</v>
          </cell>
          <cell r="V599">
            <v>2</v>
          </cell>
          <cell r="W599">
            <v>2</v>
          </cell>
          <cell r="X599" t="str">
            <v>Yes</v>
          </cell>
          <cell r="Y599" t="str">
            <v>NULL</v>
          </cell>
          <cell r="Z599" t="str">
            <v>NULL</v>
          </cell>
          <cell r="AB599">
            <v>528</v>
          </cell>
          <cell r="AD599">
            <v>3</v>
          </cell>
          <cell r="AE599" t="str">
            <v>NULL</v>
          </cell>
          <cell r="AF599">
            <v>3</v>
          </cell>
          <cell r="AG599">
            <v>3</v>
          </cell>
          <cell r="AH599" t="str">
            <v>NULL</v>
          </cell>
          <cell r="AI599">
            <v>3</v>
          </cell>
          <cell r="AJ599" t="str">
            <v>NULL</v>
          </cell>
          <cell r="AK599" t="str">
            <v>NULL</v>
          </cell>
          <cell r="AL599" t="str">
            <v>NULL</v>
          </cell>
        </row>
        <row r="600">
          <cell r="A600">
            <v>120274</v>
          </cell>
          <cell r="B600">
            <v>8554056</v>
          </cell>
          <cell r="C600" t="str">
            <v>Hind Leys Community College</v>
          </cell>
          <cell r="D600" t="str">
            <v>East Midlands</v>
          </cell>
          <cell r="E600" t="str">
            <v>East Midlands</v>
          </cell>
          <cell r="F600" t="str">
            <v>Leicestershire</v>
          </cell>
          <cell r="G600" t="str">
            <v>Loughborough</v>
          </cell>
          <cell r="H600" t="str">
            <v>LE12 9DB</v>
          </cell>
          <cell r="I600" t="str">
            <v>Community School</v>
          </cell>
          <cell r="J600" t="str">
            <v>Secondary</v>
          </cell>
          <cell r="K600" t="str">
            <v>Has a sixth form</v>
          </cell>
          <cell r="L600">
            <v>10000905</v>
          </cell>
          <cell r="M600">
            <v>42320</v>
          </cell>
          <cell r="N600">
            <v>42320</v>
          </cell>
          <cell r="O600" t="str">
            <v>Maintained Academy and School Short inspection</v>
          </cell>
          <cell r="P600" t="str">
            <v>Schools - Short inspection</v>
          </cell>
          <cell r="Q600" t="str">
            <v>NULL</v>
          </cell>
          <cell r="R600" t="str">
            <v>NULL</v>
          </cell>
          <cell r="S600" t="str">
            <v>NULL</v>
          </cell>
          <cell r="T600" t="str">
            <v>NULL</v>
          </cell>
          <cell r="U600" t="str">
            <v>NULL</v>
          </cell>
          <cell r="V600" t="str">
            <v>NULL</v>
          </cell>
          <cell r="W600" t="str">
            <v>NULL</v>
          </cell>
          <cell r="X600" t="str">
            <v>Yes</v>
          </cell>
          <cell r="Y600" t="str">
            <v>NULL</v>
          </cell>
          <cell r="Z600" t="str">
            <v>NULL</v>
          </cell>
          <cell r="AB600">
            <v>579</v>
          </cell>
          <cell r="AD600">
            <v>2</v>
          </cell>
          <cell r="AE600" t="str">
            <v>NULL</v>
          </cell>
          <cell r="AF600">
            <v>2</v>
          </cell>
          <cell r="AG600">
            <v>2</v>
          </cell>
          <cell r="AH600" t="str">
            <v>NULL</v>
          </cell>
          <cell r="AI600">
            <v>2</v>
          </cell>
          <cell r="AJ600" t="str">
            <v>NULL</v>
          </cell>
          <cell r="AK600">
            <v>9</v>
          </cell>
          <cell r="AL600">
            <v>2</v>
          </cell>
        </row>
        <row r="601">
          <cell r="A601">
            <v>120307</v>
          </cell>
          <cell r="B601">
            <v>8564723</v>
          </cell>
          <cell r="C601" t="str">
            <v>Saint Paul's Catholic School</v>
          </cell>
          <cell r="D601" t="str">
            <v>East Midlands</v>
          </cell>
          <cell r="E601" t="str">
            <v>East Midlands</v>
          </cell>
          <cell r="F601" t="str">
            <v>Leicester</v>
          </cell>
          <cell r="G601" t="str">
            <v>Leicester East</v>
          </cell>
          <cell r="H601" t="str">
            <v>LE5 6HN</v>
          </cell>
          <cell r="I601" t="str">
            <v>Voluntary Aided School</v>
          </cell>
          <cell r="J601" t="str">
            <v>Secondary</v>
          </cell>
          <cell r="K601" t="str">
            <v>Has a sixth form</v>
          </cell>
          <cell r="L601">
            <v>10001422</v>
          </cell>
          <cell r="M601">
            <v>42353</v>
          </cell>
          <cell r="N601">
            <v>42354</v>
          </cell>
          <cell r="O601" t="str">
            <v>Maintained Academy and School Short inspection</v>
          </cell>
          <cell r="P601" t="str">
            <v>Schools - S5</v>
          </cell>
          <cell r="Q601" t="str">
            <v>NULL</v>
          </cell>
          <cell r="R601">
            <v>3</v>
          </cell>
          <cell r="S601" t="str">
            <v>NULL</v>
          </cell>
          <cell r="T601">
            <v>3</v>
          </cell>
          <cell r="U601">
            <v>3</v>
          </cell>
          <cell r="V601">
            <v>3</v>
          </cell>
          <cell r="W601">
            <v>3</v>
          </cell>
          <cell r="X601" t="str">
            <v>Yes</v>
          </cell>
          <cell r="Y601" t="str">
            <v>NULL</v>
          </cell>
          <cell r="Z601">
            <v>2</v>
          </cell>
          <cell r="AB601">
            <v>1069</v>
          </cell>
          <cell r="AD601">
            <v>2</v>
          </cell>
          <cell r="AE601" t="str">
            <v>NULL</v>
          </cell>
          <cell r="AF601">
            <v>2</v>
          </cell>
          <cell r="AG601">
            <v>2</v>
          </cell>
          <cell r="AH601" t="str">
            <v>NULL</v>
          </cell>
          <cell r="AI601">
            <v>2</v>
          </cell>
          <cell r="AJ601" t="str">
            <v>NULL</v>
          </cell>
          <cell r="AK601" t="str">
            <v>NULL</v>
          </cell>
          <cell r="AL601" t="str">
            <v>NULL</v>
          </cell>
        </row>
        <row r="602">
          <cell r="A602">
            <v>120364</v>
          </cell>
          <cell r="B602">
            <v>9251001</v>
          </cell>
          <cell r="C602" t="str">
            <v>Wyndham Park Nursery School</v>
          </cell>
          <cell r="D602" t="str">
            <v>East Midlands</v>
          </cell>
          <cell r="E602" t="str">
            <v>East Midlands</v>
          </cell>
          <cell r="F602" t="str">
            <v>Lincolnshire</v>
          </cell>
          <cell r="G602" t="str">
            <v>Grantham and Stamford</v>
          </cell>
          <cell r="H602" t="str">
            <v>NG31 9BB</v>
          </cell>
          <cell r="I602" t="str">
            <v>LA Nursery School</v>
          </cell>
          <cell r="J602" t="str">
            <v>Nursery</v>
          </cell>
          <cell r="K602" t="str">
            <v>Not applicable</v>
          </cell>
          <cell r="L602">
            <v>10003791</v>
          </cell>
          <cell r="M602">
            <v>42354</v>
          </cell>
          <cell r="N602">
            <v>42354</v>
          </cell>
          <cell r="O602" t="str">
            <v>Maintained Academy and School Short inspection</v>
          </cell>
          <cell r="P602" t="str">
            <v>Schools - Short inspection</v>
          </cell>
          <cell r="Q602" t="str">
            <v>NULL</v>
          </cell>
          <cell r="R602" t="str">
            <v>NULL</v>
          </cell>
          <cell r="S602" t="str">
            <v>NULL</v>
          </cell>
          <cell r="T602" t="str">
            <v>NULL</v>
          </cell>
          <cell r="U602" t="str">
            <v>NULL</v>
          </cell>
          <cell r="V602" t="str">
            <v>NULL</v>
          </cell>
          <cell r="W602" t="str">
            <v>NULL</v>
          </cell>
          <cell r="X602" t="str">
            <v>Yes</v>
          </cell>
          <cell r="Y602" t="str">
            <v>NULL</v>
          </cell>
          <cell r="Z602" t="str">
            <v>NULL</v>
          </cell>
          <cell r="AB602">
            <v>112</v>
          </cell>
          <cell r="AD602">
            <v>1</v>
          </cell>
          <cell r="AE602" t="str">
            <v>NULL</v>
          </cell>
          <cell r="AF602">
            <v>1</v>
          </cell>
          <cell r="AG602">
            <v>1</v>
          </cell>
          <cell r="AH602" t="str">
            <v>NULL</v>
          </cell>
          <cell r="AI602">
            <v>1</v>
          </cell>
          <cell r="AJ602" t="str">
            <v>NULL</v>
          </cell>
          <cell r="AK602" t="str">
            <v>NULL</v>
          </cell>
          <cell r="AL602" t="str">
            <v>NULL</v>
          </cell>
        </row>
        <row r="603">
          <cell r="A603">
            <v>120389</v>
          </cell>
          <cell r="B603">
            <v>9252041</v>
          </cell>
          <cell r="C603" t="str">
            <v>South Witham Community Primary School</v>
          </cell>
          <cell r="D603" t="str">
            <v>East Midlands</v>
          </cell>
          <cell r="E603" t="str">
            <v>East Midlands</v>
          </cell>
          <cell r="F603" t="str">
            <v>Lincolnshire</v>
          </cell>
          <cell r="G603" t="str">
            <v>Grantham and Stamford</v>
          </cell>
          <cell r="H603" t="str">
            <v>NG33 5PH</v>
          </cell>
          <cell r="I603" t="str">
            <v>Community School</v>
          </cell>
          <cell r="J603" t="str">
            <v>Primary</v>
          </cell>
          <cell r="K603" t="str">
            <v>Does not have a sixth form</v>
          </cell>
          <cell r="L603">
            <v>10001284</v>
          </cell>
          <cell r="M603">
            <v>42346</v>
          </cell>
          <cell r="N603">
            <v>42347</v>
          </cell>
          <cell r="O603" t="str">
            <v>Maintained Academy and School Short inspection</v>
          </cell>
          <cell r="P603" t="str">
            <v>Schools - S5</v>
          </cell>
          <cell r="Q603" t="str">
            <v>NULL</v>
          </cell>
          <cell r="R603">
            <v>4</v>
          </cell>
          <cell r="S603" t="str">
            <v>SM</v>
          </cell>
          <cell r="T603">
            <v>4</v>
          </cell>
          <cell r="U603">
            <v>4</v>
          </cell>
          <cell r="V603">
            <v>4</v>
          </cell>
          <cell r="W603">
            <v>4</v>
          </cell>
          <cell r="X603" t="str">
            <v>No</v>
          </cell>
          <cell r="Y603">
            <v>3</v>
          </cell>
          <cell r="Z603" t="str">
            <v>NULL</v>
          </cell>
          <cell r="AB603">
            <v>109</v>
          </cell>
          <cell r="AD603">
            <v>2</v>
          </cell>
          <cell r="AE603" t="str">
            <v>NULL</v>
          </cell>
          <cell r="AF603">
            <v>2</v>
          </cell>
          <cell r="AG603">
            <v>2</v>
          </cell>
          <cell r="AH603" t="str">
            <v>NULL</v>
          </cell>
          <cell r="AI603">
            <v>2</v>
          </cell>
          <cell r="AJ603" t="str">
            <v>NULL</v>
          </cell>
          <cell r="AK603">
            <v>2</v>
          </cell>
          <cell r="AL603">
            <v>9</v>
          </cell>
        </row>
        <row r="604">
          <cell r="A604">
            <v>120393</v>
          </cell>
          <cell r="B604">
            <v>9252055</v>
          </cell>
          <cell r="C604" t="str">
            <v>Cliffedale Primary School</v>
          </cell>
          <cell r="D604" t="str">
            <v>East Midlands</v>
          </cell>
          <cell r="E604" t="str">
            <v>East Midlands</v>
          </cell>
          <cell r="F604" t="str">
            <v>Lincolnshire</v>
          </cell>
          <cell r="G604" t="str">
            <v>Grantham and Stamford</v>
          </cell>
          <cell r="H604" t="str">
            <v>NG31 8DP</v>
          </cell>
          <cell r="I604" t="str">
            <v>Community School</v>
          </cell>
          <cell r="J604" t="str">
            <v>Primary</v>
          </cell>
          <cell r="K604" t="str">
            <v>Does not have a sixth form</v>
          </cell>
          <cell r="L604">
            <v>10005945</v>
          </cell>
          <cell r="M604">
            <v>42318</v>
          </cell>
          <cell r="N604">
            <v>42318</v>
          </cell>
          <cell r="O604" t="str">
            <v>Requires Improvement monitoring Visit 1</v>
          </cell>
          <cell r="P604" t="str">
            <v>Schools - S8</v>
          </cell>
          <cell r="Q604" t="str">
            <v>NULL</v>
          </cell>
          <cell r="R604" t="str">
            <v>NULL</v>
          </cell>
          <cell r="S604" t="str">
            <v>NULL</v>
          </cell>
          <cell r="T604" t="str">
            <v>NULL</v>
          </cell>
          <cell r="U604" t="str">
            <v>NULL</v>
          </cell>
          <cell r="V604" t="str">
            <v>NULL</v>
          </cell>
          <cell r="W604" t="str">
            <v>NULL</v>
          </cell>
          <cell r="X604" t="str">
            <v>NULL</v>
          </cell>
          <cell r="Y604" t="str">
            <v>NULL</v>
          </cell>
          <cell r="Z604" t="str">
            <v>NULL</v>
          </cell>
          <cell r="AB604">
            <v>317</v>
          </cell>
          <cell r="AD604">
            <v>3</v>
          </cell>
          <cell r="AE604" t="str">
            <v>NULL</v>
          </cell>
          <cell r="AF604">
            <v>3</v>
          </cell>
          <cell r="AG604">
            <v>3</v>
          </cell>
          <cell r="AH604" t="str">
            <v>NULL</v>
          </cell>
          <cell r="AI604">
            <v>3</v>
          </cell>
          <cell r="AJ604" t="str">
            <v>NULL</v>
          </cell>
          <cell r="AK604">
            <v>2</v>
          </cell>
          <cell r="AL604">
            <v>9</v>
          </cell>
        </row>
        <row r="605">
          <cell r="A605">
            <v>120396</v>
          </cell>
          <cell r="B605">
            <v>9252062</v>
          </cell>
          <cell r="C605" t="str">
            <v>Deeping St James Community Primary School</v>
          </cell>
          <cell r="D605" t="str">
            <v>East Midlands</v>
          </cell>
          <cell r="E605" t="str">
            <v>East Midlands</v>
          </cell>
          <cell r="F605" t="str">
            <v>Lincolnshire</v>
          </cell>
          <cell r="G605" t="str">
            <v>South Holland and The Deepings</v>
          </cell>
          <cell r="H605" t="str">
            <v>PE6 8PZ</v>
          </cell>
          <cell r="I605" t="str">
            <v>Community School</v>
          </cell>
          <cell r="J605" t="str">
            <v>Primary</v>
          </cell>
          <cell r="K605" t="str">
            <v>Does not have a sixth form</v>
          </cell>
          <cell r="L605">
            <v>10005956</v>
          </cell>
          <cell r="M605">
            <v>42282</v>
          </cell>
          <cell r="N605">
            <v>42282</v>
          </cell>
          <cell r="O605" t="str">
            <v>Requires Improvement monitoring Visit 1</v>
          </cell>
          <cell r="P605" t="str">
            <v>Schools - S8</v>
          </cell>
          <cell r="Q605" t="str">
            <v>NULL</v>
          </cell>
          <cell r="R605" t="str">
            <v>NULL</v>
          </cell>
          <cell r="S605" t="str">
            <v>NULL</v>
          </cell>
          <cell r="T605" t="str">
            <v>NULL</v>
          </cell>
          <cell r="U605" t="str">
            <v>NULL</v>
          </cell>
          <cell r="V605" t="str">
            <v>NULL</v>
          </cell>
          <cell r="W605" t="str">
            <v>NULL</v>
          </cell>
          <cell r="X605" t="str">
            <v>NULL</v>
          </cell>
          <cell r="Y605" t="str">
            <v>NULL</v>
          </cell>
          <cell r="Z605" t="str">
            <v>NULL</v>
          </cell>
          <cell r="AB605">
            <v>208</v>
          </cell>
          <cell r="AD605">
            <v>3</v>
          </cell>
          <cell r="AE605" t="str">
            <v>NULL</v>
          </cell>
          <cell r="AF605">
            <v>3</v>
          </cell>
          <cell r="AG605">
            <v>3</v>
          </cell>
          <cell r="AH605" t="str">
            <v>NULL</v>
          </cell>
          <cell r="AI605">
            <v>3</v>
          </cell>
          <cell r="AJ605" t="str">
            <v>NULL</v>
          </cell>
          <cell r="AK605">
            <v>2</v>
          </cell>
          <cell r="AL605">
            <v>9</v>
          </cell>
        </row>
        <row r="606">
          <cell r="A606">
            <v>120399</v>
          </cell>
          <cell r="B606">
            <v>9252066</v>
          </cell>
          <cell r="C606" t="str">
            <v>The Bluecoat School, Stamford</v>
          </cell>
          <cell r="D606" t="str">
            <v>East Midlands</v>
          </cell>
          <cell r="E606" t="str">
            <v>East Midlands</v>
          </cell>
          <cell r="F606" t="str">
            <v>Lincolnshire</v>
          </cell>
          <cell r="G606" t="str">
            <v>Grantham and Stamford</v>
          </cell>
          <cell r="H606" t="str">
            <v>PE9 1HE</v>
          </cell>
          <cell r="I606" t="str">
            <v>Community School</v>
          </cell>
          <cell r="J606" t="str">
            <v>Primary</v>
          </cell>
          <cell r="K606" t="str">
            <v>Does not have a sixth form</v>
          </cell>
          <cell r="L606">
            <v>10001829</v>
          </cell>
          <cell r="M606">
            <v>42353</v>
          </cell>
          <cell r="N606">
            <v>42354</v>
          </cell>
          <cell r="O606" t="str">
            <v>Requires Improvement S5 Reinspection Visit 1</v>
          </cell>
          <cell r="P606" t="str">
            <v>Schools - S5</v>
          </cell>
          <cell r="Q606" t="str">
            <v>NULL</v>
          </cell>
          <cell r="R606">
            <v>1</v>
          </cell>
          <cell r="S606" t="str">
            <v>NULL</v>
          </cell>
          <cell r="T606">
            <v>1</v>
          </cell>
          <cell r="U606">
            <v>1</v>
          </cell>
          <cell r="V606">
            <v>1</v>
          </cell>
          <cell r="W606">
            <v>1</v>
          </cell>
          <cell r="X606" t="str">
            <v>Yes</v>
          </cell>
          <cell r="Y606">
            <v>1</v>
          </cell>
          <cell r="Z606" t="str">
            <v>NULL</v>
          </cell>
          <cell r="AB606">
            <v>185</v>
          </cell>
          <cell r="AD606">
            <v>3</v>
          </cell>
          <cell r="AE606" t="str">
            <v>NULL</v>
          </cell>
          <cell r="AF606">
            <v>3</v>
          </cell>
          <cell r="AG606">
            <v>3</v>
          </cell>
          <cell r="AH606" t="str">
            <v>NULL</v>
          </cell>
          <cell r="AI606">
            <v>3</v>
          </cell>
          <cell r="AJ606" t="str">
            <v>NULL</v>
          </cell>
          <cell r="AK606" t="str">
            <v>NULL</v>
          </cell>
          <cell r="AL606" t="str">
            <v>NULL</v>
          </cell>
        </row>
        <row r="607">
          <cell r="A607">
            <v>120418</v>
          </cell>
          <cell r="B607">
            <v>9252097</v>
          </cell>
          <cell r="C607" t="str">
            <v>The John Harrox Primary School, Moulton</v>
          </cell>
          <cell r="D607" t="str">
            <v>East Midlands</v>
          </cell>
          <cell r="E607" t="str">
            <v>East Midlands</v>
          </cell>
          <cell r="F607" t="str">
            <v>Lincolnshire</v>
          </cell>
          <cell r="G607" t="str">
            <v>South Holland and The Deepings</v>
          </cell>
          <cell r="H607" t="str">
            <v>PE12 6PN</v>
          </cell>
          <cell r="I607" t="str">
            <v>Community School</v>
          </cell>
          <cell r="J607" t="str">
            <v>Primary</v>
          </cell>
          <cell r="K607" t="str">
            <v>Does not have a sixth form</v>
          </cell>
          <cell r="L607">
            <v>10001831</v>
          </cell>
          <cell r="M607">
            <v>42333</v>
          </cell>
          <cell r="N607">
            <v>42334</v>
          </cell>
          <cell r="O607" t="str">
            <v>Requires Improvement S5 Reinspection Visit 1</v>
          </cell>
          <cell r="P607" t="str">
            <v>Schools - S5</v>
          </cell>
          <cell r="Q607" t="str">
            <v>NULL</v>
          </cell>
          <cell r="R607">
            <v>2</v>
          </cell>
          <cell r="S607" t="str">
            <v>NULL</v>
          </cell>
          <cell r="T607">
            <v>2</v>
          </cell>
          <cell r="U607">
            <v>2</v>
          </cell>
          <cell r="V607">
            <v>2</v>
          </cell>
          <cell r="W607">
            <v>2</v>
          </cell>
          <cell r="X607" t="str">
            <v>Yes</v>
          </cell>
          <cell r="Y607">
            <v>2</v>
          </cell>
          <cell r="Z607" t="str">
            <v>NULL</v>
          </cell>
          <cell r="AB607">
            <v>257</v>
          </cell>
          <cell r="AD607">
            <v>3</v>
          </cell>
          <cell r="AE607" t="str">
            <v>NULL</v>
          </cell>
          <cell r="AF607">
            <v>3</v>
          </cell>
          <cell r="AG607">
            <v>3</v>
          </cell>
          <cell r="AH607" t="str">
            <v>NULL</v>
          </cell>
          <cell r="AI607">
            <v>3</v>
          </cell>
          <cell r="AJ607" t="str">
            <v>NULL</v>
          </cell>
          <cell r="AK607" t="str">
            <v>NULL</v>
          </cell>
          <cell r="AL607" t="str">
            <v>NULL</v>
          </cell>
        </row>
        <row r="608">
          <cell r="A608">
            <v>120454</v>
          </cell>
          <cell r="B608">
            <v>9252166</v>
          </cell>
          <cell r="C608" t="str">
            <v>Ingham Primary School</v>
          </cell>
          <cell r="D608" t="str">
            <v>East Midlands</v>
          </cell>
          <cell r="E608" t="str">
            <v>East Midlands</v>
          </cell>
          <cell r="F608" t="str">
            <v>Lincolnshire</v>
          </cell>
          <cell r="G608" t="str">
            <v>Gainsborough</v>
          </cell>
          <cell r="H608" t="str">
            <v>LN1 2XT</v>
          </cell>
          <cell r="I608" t="str">
            <v>Community School</v>
          </cell>
          <cell r="J608" t="str">
            <v>Primary</v>
          </cell>
          <cell r="K608" t="str">
            <v>Does not have a sixth form</v>
          </cell>
          <cell r="L608">
            <v>10001134</v>
          </cell>
          <cell r="M608">
            <v>42353</v>
          </cell>
          <cell r="N608">
            <v>42353</v>
          </cell>
          <cell r="O608" t="str">
            <v>Maintained Academy and School Short inspection</v>
          </cell>
          <cell r="P608" t="str">
            <v>Schools - Short inspection</v>
          </cell>
          <cell r="Q608" t="str">
            <v>NULL</v>
          </cell>
          <cell r="R608" t="str">
            <v>NULL</v>
          </cell>
          <cell r="S608" t="str">
            <v>NULL</v>
          </cell>
          <cell r="T608" t="str">
            <v>NULL</v>
          </cell>
          <cell r="U608" t="str">
            <v>NULL</v>
          </cell>
          <cell r="V608" t="str">
            <v>NULL</v>
          </cell>
          <cell r="W608" t="str">
            <v>NULL</v>
          </cell>
          <cell r="X608" t="str">
            <v>Yes</v>
          </cell>
          <cell r="Y608" t="str">
            <v>NULL</v>
          </cell>
          <cell r="Z608" t="str">
            <v>NULL</v>
          </cell>
          <cell r="AB608">
            <v>110</v>
          </cell>
          <cell r="AD608">
            <v>2</v>
          </cell>
          <cell r="AE608" t="str">
            <v>NULL</v>
          </cell>
          <cell r="AF608">
            <v>2</v>
          </cell>
          <cell r="AG608">
            <v>2</v>
          </cell>
          <cell r="AH608" t="str">
            <v>NULL</v>
          </cell>
          <cell r="AI608">
            <v>2</v>
          </cell>
          <cell r="AJ608" t="str">
            <v>NULL</v>
          </cell>
          <cell r="AK608">
            <v>2</v>
          </cell>
          <cell r="AL608">
            <v>9</v>
          </cell>
        </row>
        <row r="609">
          <cell r="A609">
            <v>120499</v>
          </cell>
          <cell r="B609">
            <v>9252232</v>
          </cell>
          <cell r="C609" t="str">
            <v>Linchfield Community Primary School</v>
          </cell>
          <cell r="D609" t="str">
            <v>East Midlands</v>
          </cell>
          <cell r="E609" t="str">
            <v>East Midlands</v>
          </cell>
          <cell r="F609" t="str">
            <v>Lincolnshire</v>
          </cell>
          <cell r="G609" t="str">
            <v>South Holland and The Deepings</v>
          </cell>
          <cell r="H609" t="str">
            <v>PE6 8EY</v>
          </cell>
          <cell r="I609" t="str">
            <v>Community School</v>
          </cell>
          <cell r="J609" t="str">
            <v>Primary</v>
          </cell>
          <cell r="K609" t="str">
            <v>Does not have a sixth form</v>
          </cell>
          <cell r="L609">
            <v>10007747</v>
          </cell>
          <cell r="M609">
            <v>42318</v>
          </cell>
          <cell r="N609">
            <v>42319</v>
          </cell>
          <cell r="O609" t="str">
            <v>S5 Inspection</v>
          </cell>
          <cell r="P609" t="str">
            <v>Schools - S5</v>
          </cell>
          <cell r="Q609" t="str">
            <v>NULL</v>
          </cell>
          <cell r="R609">
            <v>2</v>
          </cell>
          <cell r="S609" t="str">
            <v>NULL</v>
          </cell>
          <cell r="T609">
            <v>2</v>
          </cell>
          <cell r="U609">
            <v>2</v>
          </cell>
          <cell r="V609">
            <v>2</v>
          </cell>
          <cell r="W609">
            <v>2</v>
          </cell>
          <cell r="X609" t="str">
            <v>Yes</v>
          </cell>
          <cell r="Y609">
            <v>2</v>
          </cell>
          <cell r="Z609" t="str">
            <v>NULL</v>
          </cell>
          <cell r="AB609">
            <v>391</v>
          </cell>
          <cell r="AD609">
            <v>3</v>
          </cell>
          <cell r="AE609" t="str">
            <v>NULL</v>
          </cell>
          <cell r="AF609">
            <v>3</v>
          </cell>
          <cell r="AG609">
            <v>3</v>
          </cell>
          <cell r="AH609" t="str">
            <v>NULL</v>
          </cell>
          <cell r="AI609">
            <v>2</v>
          </cell>
          <cell r="AJ609" t="str">
            <v>NULL</v>
          </cell>
          <cell r="AK609" t="str">
            <v>NULL</v>
          </cell>
          <cell r="AL609" t="str">
            <v>NULL</v>
          </cell>
        </row>
        <row r="610">
          <cell r="A610">
            <v>120548</v>
          </cell>
          <cell r="B610">
            <v>9253088</v>
          </cell>
          <cell r="C610" t="str">
            <v>The Gedney Hill Church of England VC Primary School</v>
          </cell>
          <cell r="D610" t="str">
            <v>East Midlands</v>
          </cell>
          <cell r="E610" t="str">
            <v>East Midlands</v>
          </cell>
          <cell r="F610" t="str">
            <v>Lincolnshire</v>
          </cell>
          <cell r="G610" t="str">
            <v>South Holland and The Deepings</v>
          </cell>
          <cell r="H610" t="str">
            <v>PE12 0NL</v>
          </cell>
          <cell r="I610" t="str">
            <v>Voluntary Controlled School</v>
          </cell>
          <cell r="J610" t="str">
            <v>Primary</v>
          </cell>
          <cell r="K610" t="str">
            <v>Does not have a sixth form</v>
          </cell>
          <cell r="L610">
            <v>10001823</v>
          </cell>
          <cell r="M610">
            <v>42346</v>
          </cell>
          <cell r="N610">
            <v>42347</v>
          </cell>
          <cell r="O610" t="str">
            <v>Requires Improvement S5 Reinspection Visit 1</v>
          </cell>
          <cell r="P610" t="str">
            <v>Schools - S5</v>
          </cell>
          <cell r="Q610" t="str">
            <v>NULL</v>
          </cell>
          <cell r="R610">
            <v>2</v>
          </cell>
          <cell r="S610" t="str">
            <v>NULL</v>
          </cell>
          <cell r="T610">
            <v>2</v>
          </cell>
          <cell r="U610">
            <v>2</v>
          </cell>
          <cell r="V610">
            <v>2</v>
          </cell>
          <cell r="W610">
            <v>2</v>
          </cell>
          <cell r="X610" t="str">
            <v>Yes</v>
          </cell>
          <cell r="Y610">
            <v>2</v>
          </cell>
          <cell r="Z610" t="str">
            <v>NULL</v>
          </cell>
          <cell r="AB610">
            <v>34</v>
          </cell>
          <cell r="AD610">
            <v>3</v>
          </cell>
          <cell r="AE610" t="str">
            <v>NULL</v>
          </cell>
          <cell r="AF610">
            <v>3</v>
          </cell>
          <cell r="AG610">
            <v>3</v>
          </cell>
          <cell r="AH610" t="str">
            <v>NULL</v>
          </cell>
          <cell r="AI610">
            <v>3</v>
          </cell>
          <cell r="AJ610" t="str">
            <v>NULL</v>
          </cell>
          <cell r="AK610" t="str">
            <v>NULL</v>
          </cell>
          <cell r="AL610" t="str">
            <v>NULL</v>
          </cell>
        </row>
        <row r="611">
          <cell r="A611">
            <v>120561</v>
          </cell>
          <cell r="B611">
            <v>9253107</v>
          </cell>
          <cell r="C611" t="str">
            <v>The St Faith and St Martin Church of England Junior School, Lincoln</v>
          </cell>
          <cell r="D611" t="str">
            <v>East Midlands</v>
          </cell>
          <cell r="E611" t="str">
            <v>East Midlands</v>
          </cell>
          <cell r="F611" t="str">
            <v>Lincolnshire</v>
          </cell>
          <cell r="G611" t="str">
            <v>Lincoln</v>
          </cell>
          <cell r="H611" t="str">
            <v>LN1 1LW</v>
          </cell>
          <cell r="I611" t="str">
            <v>Voluntary Controlled School</v>
          </cell>
          <cell r="J611" t="str">
            <v>Primary</v>
          </cell>
          <cell r="K611" t="str">
            <v>Does not have a sixth form</v>
          </cell>
          <cell r="L611">
            <v>10001832</v>
          </cell>
          <cell r="M611">
            <v>42318</v>
          </cell>
          <cell r="N611">
            <v>42319</v>
          </cell>
          <cell r="O611" t="str">
            <v>Requires Improvement S5 Reinspection Visit 1</v>
          </cell>
          <cell r="P611" t="str">
            <v>Schools - S5</v>
          </cell>
          <cell r="Q611" t="str">
            <v>NULL</v>
          </cell>
          <cell r="R611">
            <v>2</v>
          </cell>
          <cell r="S611" t="str">
            <v>NULL</v>
          </cell>
          <cell r="T611">
            <v>2</v>
          </cell>
          <cell r="U611">
            <v>2</v>
          </cell>
          <cell r="V611">
            <v>2</v>
          </cell>
          <cell r="W611">
            <v>2</v>
          </cell>
          <cell r="X611" t="str">
            <v>Yes</v>
          </cell>
          <cell r="Y611" t="str">
            <v>NULL</v>
          </cell>
          <cell r="Z611" t="str">
            <v>NULL</v>
          </cell>
          <cell r="AB611">
            <v>216</v>
          </cell>
          <cell r="AD611">
            <v>3</v>
          </cell>
          <cell r="AE611" t="str">
            <v>NULL</v>
          </cell>
          <cell r="AF611">
            <v>3</v>
          </cell>
          <cell r="AG611">
            <v>3</v>
          </cell>
          <cell r="AH611" t="str">
            <v>NULL</v>
          </cell>
          <cell r="AI611">
            <v>3</v>
          </cell>
          <cell r="AJ611" t="str">
            <v>NULL</v>
          </cell>
          <cell r="AK611" t="str">
            <v>NULL</v>
          </cell>
          <cell r="AL611" t="str">
            <v>NULL</v>
          </cell>
        </row>
        <row r="612">
          <cell r="A612">
            <v>120654</v>
          </cell>
          <cell r="B612">
            <v>9254062</v>
          </cell>
          <cell r="C612" t="str">
            <v>Cherry Willingham Community School</v>
          </cell>
          <cell r="D612" t="str">
            <v>East Midlands</v>
          </cell>
          <cell r="E612" t="str">
            <v>East Midlands</v>
          </cell>
          <cell r="F612" t="str">
            <v>Lincolnshire</v>
          </cell>
          <cell r="G612" t="str">
            <v>Gainsborough</v>
          </cell>
          <cell r="H612" t="str">
            <v>LN3 4JP</v>
          </cell>
          <cell r="I612" t="str">
            <v>Foundation School</v>
          </cell>
          <cell r="J612" t="str">
            <v>Secondary</v>
          </cell>
          <cell r="K612" t="str">
            <v>Does not have a sixth form</v>
          </cell>
          <cell r="L612">
            <v>10008263</v>
          </cell>
          <cell r="M612">
            <v>42353</v>
          </cell>
          <cell r="N612">
            <v>42354</v>
          </cell>
          <cell r="O612" t="str">
            <v>Schools into Special Measures Visit 1</v>
          </cell>
          <cell r="P612" t="str">
            <v>Schools - S8</v>
          </cell>
          <cell r="Q612" t="str">
            <v>NULL</v>
          </cell>
          <cell r="R612" t="str">
            <v>NULL</v>
          </cell>
          <cell r="S612" t="str">
            <v>NULL</v>
          </cell>
          <cell r="T612" t="str">
            <v>NULL</v>
          </cell>
          <cell r="U612" t="str">
            <v>NULL</v>
          </cell>
          <cell r="V612" t="str">
            <v>NULL</v>
          </cell>
          <cell r="W612" t="str">
            <v>NULL</v>
          </cell>
          <cell r="X612" t="str">
            <v>NULL</v>
          </cell>
          <cell r="Y612" t="str">
            <v>NULL</v>
          </cell>
          <cell r="Z612" t="str">
            <v>NULL</v>
          </cell>
          <cell r="AB612">
            <v>343</v>
          </cell>
          <cell r="AD612">
            <v>4</v>
          </cell>
          <cell r="AE612" t="str">
            <v>NULL</v>
          </cell>
          <cell r="AF612">
            <v>3</v>
          </cell>
          <cell r="AG612">
            <v>2</v>
          </cell>
          <cell r="AH612" t="str">
            <v>NULL</v>
          </cell>
          <cell r="AI612">
            <v>4</v>
          </cell>
          <cell r="AJ612" t="str">
            <v>NULL</v>
          </cell>
          <cell r="AK612">
            <v>9</v>
          </cell>
          <cell r="AL612">
            <v>9</v>
          </cell>
        </row>
        <row r="613">
          <cell r="A613">
            <v>120793</v>
          </cell>
          <cell r="B613">
            <v>9262031</v>
          </cell>
          <cell r="C613" t="str">
            <v>Burston Community Primary School</v>
          </cell>
          <cell r="D613" t="str">
            <v>East of England</v>
          </cell>
          <cell r="E613" t="str">
            <v>East of England</v>
          </cell>
          <cell r="F613" t="str">
            <v>Norfolk</v>
          </cell>
          <cell r="G613" t="str">
            <v>South Norfolk</v>
          </cell>
          <cell r="H613" t="str">
            <v>IP22 5TZ</v>
          </cell>
          <cell r="I613" t="str">
            <v>Community School</v>
          </cell>
          <cell r="J613" t="str">
            <v>Primary</v>
          </cell>
          <cell r="K613" t="str">
            <v>Does not have a sixth form</v>
          </cell>
          <cell r="L613">
            <v>10007868</v>
          </cell>
          <cell r="M613">
            <v>42296</v>
          </cell>
          <cell r="N613">
            <v>42296</v>
          </cell>
          <cell r="O613" t="str">
            <v>Requires Improvement monitoring Visit 1</v>
          </cell>
          <cell r="P613" t="str">
            <v>Schools - S8</v>
          </cell>
          <cell r="Q613" t="str">
            <v>NULL</v>
          </cell>
          <cell r="R613" t="str">
            <v>NULL</v>
          </cell>
          <cell r="S613" t="str">
            <v>NULL</v>
          </cell>
          <cell r="T613" t="str">
            <v>NULL</v>
          </cell>
          <cell r="U613" t="str">
            <v>NULL</v>
          </cell>
          <cell r="V613" t="str">
            <v>NULL</v>
          </cell>
          <cell r="W613" t="str">
            <v>NULL</v>
          </cell>
          <cell r="X613" t="str">
            <v>NULL</v>
          </cell>
          <cell r="Y613" t="str">
            <v>NULL</v>
          </cell>
          <cell r="Z613" t="str">
            <v>NULL</v>
          </cell>
          <cell r="AB613">
            <v>46</v>
          </cell>
          <cell r="AD613">
            <v>3</v>
          </cell>
          <cell r="AE613" t="str">
            <v>NULL</v>
          </cell>
          <cell r="AF613">
            <v>3</v>
          </cell>
          <cell r="AG613">
            <v>3</v>
          </cell>
          <cell r="AH613" t="str">
            <v>NULL</v>
          </cell>
          <cell r="AI613">
            <v>3</v>
          </cell>
          <cell r="AJ613" t="str">
            <v>NULL</v>
          </cell>
          <cell r="AK613">
            <v>2</v>
          </cell>
          <cell r="AL613">
            <v>9</v>
          </cell>
        </row>
        <row r="614">
          <cell r="A614">
            <v>120839</v>
          </cell>
          <cell r="B614">
            <v>9262123</v>
          </cell>
          <cell r="C614" t="str">
            <v>Old Buckenham Community Primary School</v>
          </cell>
          <cell r="D614" t="str">
            <v>East of England</v>
          </cell>
          <cell r="E614" t="str">
            <v>East of England</v>
          </cell>
          <cell r="F614" t="str">
            <v>Norfolk</v>
          </cell>
          <cell r="G614" t="str">
            <v>Mid Norfolk</v>
          </cell>
          <cell r="H614" t="str">
            <v>NR17 1RH</v>
          </cell>
          <cell r="I614" t="str">
            <v>Foundation School</v>
          </cell>
          <cell r="J614" t="str">
            <v>Primary</v>
          </cell>
          <cell r="K614" t="str">
            <v>Does not have a sixth form</v>
          </cell>
          <cell r="L614">
            <v>10005829</v>
          </cell>
          <cell r="M614">
            <v>42318</v>
          </cell>
          <cell r="N614">
            <v>42318</v>
          </cell>
          <cell r="O614" t="str">
            <v>Schools with Serious Weaknesses Visit 2</v>
          </cell>
          <cell r="P614" t="str">
            <v>Schools - S8</v>
          </cell>
          <cell r="Q614" t="str">
            <v>NULL</v>
          </cell>
          <cell r="R614" t="str">
            <v>NULL</v>
          </cell>
          <cell r="S614" t="str">
            <v>NULL</v>
          </cell>
          <cell r="T614" t="str">
            <v>NULL</v>
          </cell>
          <cell r="U614" t="str">
            <v>NULL</v>
          </cell>
          <cell r="V614" t="str">
            <v>NULL</v>
          </cell>
          <cell r="W614" t="str">
            <v>NULL</v>
          </cell>
          <cell r="X614" t="str">
            <v>NULL</v>
          </cell>
          <cell r="Y614" t="str">
            <v>NULL</v>
          </cell>
          <cell r="Z614" t="str">
            <v>NULL</v>
          </cell>
          <cell r="AB614">
            <v>216</v>
          </cell>
          <cell r="AD614">
            <v>4</v>
          </cell>
          <cell r="AE614" t="str">
            <v>NULL</v>
          </cell>
          <cell r="AF614">
            <v>4</v>
          </cell>
          <cell r="AG614">
            <v>4</v>
          </cell>
          <cell r="AH614" t="str">
            <v>NULL</v>
          </cell>
          <cell r="AI614">
            <v>3</v>
          </cell>
          <cell r="AJ614" t="str">
            <v>NULL</v>
          </cell>
          <cell r="AK614">
            <v>2</v>
          </cell>
          <cell r="AL614">
            <v>9</v>
          </cell>
        </row>
        <row r="615">
          <cell r="A615">
            <v>120846</v>
          </cell>
          <cell r="B615">
            <v>9262134</v>
          </cell>
          <cell r="C615" t="str">
            <v>Rockland St Mary Primary School</v>
          </cell>
          <cell r="D615" t="str">
            <v>East of England</v>
          </cell>
          <cell r="E615" t="str">
            <v>East of England</v>
          </cell>
          <cell r="F615" t="str">
            <v>Norfolk</v>
          </cell>
          <cell r="G615" t="str">
            <v>South Norfolk</v>
          </cell>
          <cell r="H615" t="str">
            <v>NR14 7EU</v>
          </cell>
          <cell r="I615" t="str">
            <v>Community School</v>
          </cell>
          <cell r="J615" t="str">
            <v>Primary</v>
          </cell>
          <cell r="K615" t="str">
            <v>Does not have a sixth form</v>
          </cell>
          <cell r="L615">
            <v>10005854</v>
          </cell>
          <cell r="M615">
            <v>42270</v>
          </cell>
          <cell r="N615">
            <v>42270</v>
          </cell>
          <cell r="O615" t="str">
            <v>Requires Improvement monitoring Visit 1</v>
          </cell>
          <cell r="P615" t="str">
            <v>Schools - S8</v>
          </cell>
          <cell r="Q615" t="str">
            <v>NULL</v>
          </cell>
          <cell r="R615" t="str">
            <v>NULL</v>
          </cell>
          <cell r="S615" t="str">
            <v>NULL</v>
          </cell>
          <cell r="T615" t="str">
            <v>NULL</v>
          </cell>
          <cell r="U615" t="str">
            <v>NULL</v>
          </cell>
          <cell r="V615" t="str">
            <v>NULL</v>
          </cell>
          <cell r="W615" t="str">
            <v>NULL</v>
          </cell>
          <cell r="X615" t="str">
            <v>NULL</v>
          </cell>
          <cell r="Y615" t="str">
            <v>NULL</v>
          </cell>
          <cell r="Z615" t="str">
            <v>NULL</v>
          </cell>
          <cell r="AB615">
            <v>64</v>
          </cell>
          <cell r="AD615">
            <v>3</v>
          </cell>
          <cell r="AE615" t="str">
            <v>NULL</v>
          </cell>
          <cell r="AF615">
            <v>3</v>
          </cell>
          <cell r="AG615">
            <v>3</v>
          </cell>
          <cell r="AH615" t="str">
            <v>NULL</v>
          </cell>
          <cell r="AI615">
            <v>3</v>
          </cell>
          <cell r="AJ615" t="str">
            <v>NULL</v>
          </cell>
          <cell r="AK615">
            <v>3</v>
          </cell>
          <cell r="AL615">
            <v>9</v>
          </cell>
        </row>
        <row r="616">
          <cell r="A616">
            <v>120855</v>
          </cell>
          <cell r="B616">
            <v>9262152</v>
          </cell>
          <cell r="C616" t="str">
            <v>Surlingham Community Primary School</v>
          </cell>
          <cell r="D616" t="str">
            <v>East of England</v>
          </cell>
          <cell r="E616" t="str">
            <v>East of England</v>
          </cell>
          <cell r="F616" t="str">
            <v>Norfolk</v>
          </cell>
          <cell r="G616" t="str">
            <v>South Norfolk</v>
          </cell>
          <cell r="H616" t="str">
            <v>NR14 7DQ</v>
          </cell>
          <cell r="I616" t="str">
            <v>Community School</v>
          </cell>
          <cell r="J616" t="str">
            <v>Primary</v>
          </cell>
          <cell r="K616" t="str">
            <v>Does not have a sixth form</v>
          </cell>
          <cell r="L616">
            <v>10005855</v>
          </cell>
          <cell r="M616">
            <v>42269</v>
          </cell>
          <cell r="N616">
            <v>42269</v>
          </cell>
          <cell r="O616" t="str">
            <v>Requires Improvement monitoring Visit 1</v>
          </cell>
          <cell r="P616" t="str">
            <v>Schools - S8</v>
          </cell>
          <cell r="Q616" t="str">
            <v>NULL</v>
          </cell>
          <cell r="R616" t="str">
            <v>NULL</v>
          </cell>
          <cell r="S616" t="str">
            <v>NULL</v>
          </cell>
          <cell r="T616" t="str">
            <v>NULL</v>
          </cell>
          <cell r="U616" t="str">
            <v>NULL</v>
          </cell>
          <cell r="V616" t="str">
            <v>NULL</v>
          </cell>
          <cell r="W616" t="str">
            <v>NULL</v>
          </cell>
          <cell r="X616" t="str">
            <v>NULL</v>
          </cell>
          <cell r="Y616" t="str">
            <v>NULL</v>
          </cell>
          <cell r="Z616" t="str">
            <v>NULL</v>
          </cell>
          <cell r="AB616">
            <v>80</v>
          </cell>
          <cell r="AD616">
            <v>3</v>
          </cell>
          <cell r="AE616" t="str">
            <v>NULL</v>
          </cell>
          <cell r="AF616">
            <v>3</v>
          </cell>
          <cell r="AG616">
            <v>3</v>
          </cell>
          <cell r="AH616" t="str">
            <v>NULL</v>
          </cell>
          <cell r="AI616">
            <v>3</v>
          </cell>
          <cell r="AJ616" t="str">
            <v>NULL</v>
          </cell>
          <cell r="AK616">
            <v>3</v>
          </cell>
          <cell r="AL616">
            <v>9</v>
          </cell>
        </row>
        <row r="617">
          <cell r="A617">
            <v>120921</v>
          </cell>
          <cell r="B617">
            <v>9262280</v>
          </cell>
          <cell r="C617" t="str">
            <v>North Wootton Community School</v>
          </cell>
          <cell r="D617" t="str">
            <v>East of England</v>
          </cell>
          <cell r="E617" t="str">
            <v>East of England</v>
          </cell>
          <cell r="F617" t="str">
            <v>Norfolk</v>
          </cell>
          <cell r="G617" t="str">
            <v>North West Norfolk</v>
          </cell>
          <cell r="H617" t="str">
            <v>PE30 3PT</v>
          </cell>
          <cell r="I617" t="str">
            <v>Community School</v>
          </cell>
          <cell r="J617" t="str">
            <v>Primary</v>
          </cell>
          <cell r="K617" t="str">
            <v>Does not have a sixth form</v>
          </cell>
          <cell r="L617">
            <v>10005856</v>
          </cell>
          <cell r="M617">
            <v>42279</v>
          </cell>
          <cell r="N617">
            <v>42279</v>
          </cell>
          <cell r="O617" t="str">
            <v>Requires Improvement monitoring Visit 1</v>
          </cell>
          <cell r="P617" t="str">
            <v>Schools - S8</v>
          </cell>
          <cell r="Q617" t="str">
            <v>NULL</v>
          </cell>
          <cell r="R617" t="str">
            <v>NULL</v>
          </cell>
          <cell r="S617" t="str">
            <v>NULL</v>
          </cell>
          <cell r="T617" t="str">
            <v>NULL</v>
          </cell>
          <cell r="U617" t="str">
            <v>NULL</v>
          </cell>
          <cell r="V617" t="str">
            <v>NULL</v>
          </cell>
          <cell r="W617" t="str">
            <v>NULL</v>
          </cell>
          <cell r="X617" t="str">
            <v>NULL</v>
          </cell>
          <cell r="Y617" t="str">
            <v>NULL</v>
          </cell>
          <cell r="Z617" t="str">
            <v>NULL</v>
          </cell>
          <cell r="AB617">
            <v>312</v>
          </cell>
          <cell r="AD617">
            <v>3</v>
          </cell>
          <cell r="AE617" t="str">
            <v>NULL</v>
          </cell>
          <cell r="AF617">
            <v>3</v>
          </cell>
          <cell r="AG617">
            <v>3</v>
          </cell>
          <cell r="AH617" t="str">
            <v>NULL</v>
          </cell>
          <cell r="AI617">
            <v>3</v>
          </cell>
          <cell r="AJ617" t="str">
            <v>NULL</v>
          </cell>
          <cell r="AK617">
            <v>2</v>
          </cell>
          <cell r="AL617">
            <v>9</v>
          </cell>
        </row>
        <row r="618">
          <cell r="A618">
            <v>120948</v>
          </cell>
          <cell r="B618">
            <v>9262311</v>
          </cell>
          <cell r="C618" t="str">
            <v>Henderson Green Primary School</v>
          </cell>
          <cell r="D618" t="str">
            <v>East of England</v>
          </cell>
          <cell r="E618" t="str">
            <v>East of England</v>
          </cell>
          <cell r="F618" t="str">
            <v>Norfolk</v>
          </cell>
          <cell r="G618" t="str">
            <v>Norwich South</v>
          </cell>
          <cell r="H618" t="str">
            <v>NR5 8DX</v>
          </cell>
          <cell r="I618" t="str">
            <v>Community School</v>
          </cell>
          <cell r="J618" t="str">
            <v>Primary</v>
          </cell>
          <cell r="K618" t="str">
            <v>Does not have a sixth form</v>
          </cell>
          <cell r="L618">
            <v>10001889</v>
          </cell>
          <cell r="M618">
            <v>42326</v>
          </cell>
          <cell r="N618">
            <v>42327</v>
          </cell>
          <cell r="O618" t="str">
            <v>Requires Improvement S5 Reinspection Visit 1</v>
          </cell>
          <cell r="P618" t="str">
            <v>Schools - S5</v>
          </cell>
          <cell r="Q618" t="str">
            <v>NULL</v>
          </cell>
          <cell r="R618">
            <v>3</v>
          </cell>
          <cell r="S618" t="str">
            <v>NULL</v>
          </cell>
          <cell r="T618">
            <v>3</v>
          </cell>
          <cell r="U618">
            <v>3</v>
          </cell>
          <cell r="V618">
            <v>3</v>
          </cell>
          <cell r="W618">
            <v>3</v>
          </cell>
          <cell r="X618" t="str">
            <v>Yes</v>
          </cell>
          <cell r="Y618">
            <v>2</v>
          </cell>
          <cell r="Z618" t="str">
            <v>NULL</v>
          </cell>
          <cell r="AB618">
            <v>138</v>
          </cell>
          <cell r="AD618">
            <v>3</v>
          </cell>
          <cell r="AE618" t="str">
            <v>NULL</v>
          </cell>
          <cell r="AF618">
            <v>3</v>
          </cell>
          <cell r="AG618">
            <v>3</v>
          </cell>
          <cell r="AH618" t="str">
            <v>NULL</v>
          </cell>
          <cell r="AI618">
            <v>3</v>
          </cell>
          <cell r="AJ618" t="str">
            <v>NULL</v>
          </cell>
          <cell r="AK618" t="str">
            <v>NULL</v>
          </cell>
          <cell r="AL618" t="str">
            <v>NULL</v>
          </cell>
        </row>
        <row r="619">
          <cell r="A619">
            <v>120999</v>
          </cell>
          <cell r="B619">
            <v>9262382</v>
          </cell>
          <cell r="C619" t="str">
            <v>Sparhawk Infant School &amp; Nursery</v>
          </cell>
          <cell r="D619" t="str">
            <v>East of England</v>
          </cell>
          <cell r="E619" t="str">
            <v>East of England</v>
          </cell>
          <cell r="F619" t="str">
            <v>Norfolk</v>
          </cell>
          <cell r="G619" t="str">
            <v>Norwich North</v>
          </cell>
          <cell r="H619" t="str">
            <v>NR7 8BU</v>
          </cell>
          <cell r="I619" t="str">
            <v>Community School</v>
          </cell>
          <cell r="J619" t="str">
            <v>Primary</v>
          </cell>
          <cell r="K619" t="str">
            <v>Does not have a sixth form</v>
          </cell>
          <cell r="L619">
            <v>10000946</v>
          </cell>
          <cell r="M619">
            <v>42341</v>
          </cell>
          <cell r="N619">
            <v>42341</v>
          </cell>
          <cell r="O619" t="str">
            <v>Maintained Academy and School Short inspection</v>
          </cell>
          <cell r="P619" t="str">
            <v>Schools - Short inspection</v>
          </cell>
          <cell r="Q619" t="str">
            <v>NULL</v>
          </cell>
          <cell r="R619" t="str">
            <v>NULL</v>
          </cell>
          <cell r="S619" t="str">
            <v>NULL</v>
          </cell>
          <cell r="T619" t="str">
            <v>NULL</v>
          </cell>
          <cell r="U619" t="str">
            <v>NULL</v>
          </cell>
          <cell r="V619" t="str">
            <v>NULL</v>
          </cell>
          <cell r="W619" t="str">
            <v>NULL</v>
          </cell>
          <cell r="X619" t="str">
            <v>Yes</v>
          </cell>
          <cell r="Y619" t="str">
            <v>NULL</v>
          </cell>
          <cell r="Z619" t="str">
            <v>NULL</v>
          </cell>
          <cell r="AB619">
            <v>190</v>
          </cell>
          <cell r="AD619">
            <v>2</v>
          </cell>
          <cell r="AE619" t="str">
            <v>NULL</v>
          </cell>
          <cell r="AF619">
            <v>2</v>
          </cell>
          <cell r="AG619">
            <v>2</v>
          </cell>
          <cell r="AH619" t="str">
            <v>NULL</v>
          </cell>
          <cell r="AI619">
            <v>2</v>
          </cell>
          <cell r="AJ619" t="str">
            <v>NULL</v>
          </cell>
          <cell r="AK619">
            <v>8</v>
          </cell>
          <cell r="AL619" t="str">
            <v>NULL</v>
          </cell>
        </row>
        <row r="620">
          <cell r="A620">
            <v>121030</v>
          </cell>
          <cell r="B620">
            <v>9263015</v>
          </cell>
          <cell r="C620" t="str">
            <v>Castle Acre CofE VC Primary School</v>
          </cell>
          <cell r="D620" t="str">
            <v>East of England</v>
          </cell>
          <cell r="E620" t="str">
            <v>East of England</v>
          </cell>
          <cell r="F620" t="str">
            <v>Norfolk</v>
          </cell>
          <cell r="G620" t="str">
            <v>North West Norfolk</v>
          </cell>
          <cell r="H620" t="str">
            <v>PE32 2AR</v>
          </cell>
          <cell r="I620" t="str">
            <v>Voluntary Controlled School</v>
          </cell>
          <cell r="J620" t="str">
            <v>Primary</v>
          </cell>
          <cell r="K620" t="str">
            <v>Does not have a sixth form</v>
          </cell>
          <cell r="L620">
            <v>10005839</v>
          </cell>
          <cell r="M620">
            <v>42319</v>
          </cell>
          <cell r="N620">
            <v>42319</v>
          </cell>
          <cell r="O620" t="str">
            <v>Schools with Serious Weaknesses Visit 2</v>
          </cell>
          <cell r="P620" t="str">
            <v>Schools - S8</v>
          </cell>
          <cell r="Q620" t="str">
            <v>NULL</v>
          </cell>
          <cell r="R620" t="str">
            <v>NULL</v>
          </cell>
          <cell r="S620" t="str">
            <v>NULL</v>
          </cell>
          <cell r="T620" t="str">
            <v>NULL</v>
          </cell>
          <cell r="U620" t="str">
            <v>NULL</v>
          </cell>
          <cell r="V620" t="str">
            <v>NULL</v>
          </cell>
          <cell r="W620" t="str">
            <v>NULL</v>
          </cell>
          <cell r="X620" t="str">
            <v>NULL</v>
          </cell>
          <cell r="Y620" t="str">
            <v>NULL</v>
          </cell>
          <cell r="Z620" t="str">
            <v>NULL</v>
          </cell>
          <cell r="AB620">
            <v>62</v>
          </cell>
          <cell r="AD620">
            <v>4</v>
          </cell>
          <cell r="AE620" t="str">
            <v>NULL</v>
          </cell>
          <cell r="AF620">
            <v>4</v>
          </cell>
          <cell r="AG620">
            <v>4</v>
          </cell>
          <cell r="AH620" t="str">
            <v>NULL</v>
          </cell>
          <cell r="AI620">
            <v>3</v>
          </cell>
          <cell r="AJ620" t="str">
            <v>NULL</v>
          </cell>
          <cell r="AK620">
            <v>3</v>
          </cell>
          <cell r="AL620">
            <v>9</v>
          </cell>
        </row>
        <row r="621">
          <cell r="A621">
            <v>121039</v>
          </cell>
          <cell r="B621">
            <v>9263037</v>
          </cell>
          <cell r="C621" t="str">
            <v>Happisburgh Primary School</v>
          </cell>
          <cell r="D621" t="str">
            <v>East of England</v>
          </cell>
          <cell r="E621" t="str">
            <v>East of England</v>
          </cell>
          <cell r="F621" t="str">
            <v>Norfolk</v>
          </cell>
          <cell r="G621" t="str">
            <v>North Norfolk</v>
          </cell>
          <cell r="H621" t="str">
            <v>NR12 0AB</v>
          </cell>
          <cell r="I621" t="str">
            <v>Voluntary Aided School</v>
          </cell>
          <cell r="J621" t="str">
            <v>Primary</v>
          </cell>
          <cell r="K621" t="str">
            <v>Does not have a sixth form</v>
          </cell>
          <cell r="L621">
            <v>10005675</v>
          </cell>
          <cell r="M621">
            <v>42339</v>
          </cell>
          <cell r="N621">
            <v>42339</v>
          </cell>
          <cell r="O621" t="str">
            <v>Maintained Academy and School Short inspection</v>
          </cell>
          <cell r="P621" t="str">
            <v>Schools - Short inspection</v>
          </cell>
          <cell r="Q621" t="str">
            <v>NULL</v>
          </cell>
          <cell r="R621" t="str">
            <v>NULL</v>
          </cell>
          <cell r="S621" t="str">
            <v>NULL</v>
          </cell>
          <cell r="T621" t="str">
            <v>NULL</v>
          </cell>
          <cell r="U621" t="str">
            <v>NULL</v>
          </cell>
          <cell r="V621" t="str">
            <v>NULL</v>
          </cell>
          <cell r="W621" t="str">
            <v>NULL</v>
          </cell>
          <cell r="X621" t="str">
            <v>Yes</v>
          </cell>
          <cell r="Y621" t="str">
            <v>NULL</v>
          </cell>
          <cell r="Z621" t="str">
            <v>NULL</v>
          </cell>
          <cell r="AB621">
            <v>94</v>
          </cell>
          <cell r="AD621">
            <v>2</v>
          </cell>
          <cell r="AE621" t="str">
            <v>NULL</v>
          </cell>
          <cell r="AF621">
            <v>2</v>
          </cell>
          <cell r="AG621">
            <v>2</v>
          </cell>
          <cell r="AH621" t="str">
            <v>NULL</v>
          </cell>
          <cell r="AI621">
            <v>1</v>
          </cell>
          <cell r="AJ621" t="str">
            <v>NULL</v>
          </cell>
          <cell r="AK621">
            <v>8</v>
          </cell>
          <cell r="AL621" t="str">
            <v>NULL</v>
          </cell>
        </row>
        <row r="622">
          <cell r="A622">
            <v>121056</v>
          </cell>
          <cell r="B622">
            <v>9263075</v>
          </cell>
          <cell r="C622" t="str">
            <v>Sporle Voluntary Controlled Primary School</v>
          </cell>
          <cell r="D622" t="str">
            <v>East of England</v>
          </cell>
          <cell r="E622" t="str">
            <v>East of England</v>
          </cell>
          <cell r="F622" t="str">
            <v>Norfolk</v>
          </cell>
          <cell r="G622" t="str">
            <v>South West Norfolk</v>
          </cell>
          <cell r="H622" t="str">
            <v>PE32 2DR</v>
          </cell>
          <cell r="I622" t="str">
            <v>Voluntary Controlled School</v>
          </cell>
          <cell r="J622" t="str">
            <v>Primary</v>
          </cell>
          <cell r="K622" t="str">
            <v>Does not have a sixth form</v>
          </cell>
          <cell r="L622">
            <v>10005840</v>
          </cell>
          <cell r="M622">
            <v>42320</v>
          </cell>
          <cell r="N622">
            <v>42320</v>
          </cell>
          <cell r="O622" t="str">
            <v>Schools with Serious Weaknesses Visit 2</v>
          </cell>
          <cell r="P622" t="str">
            <v>Schools - S8</v>
          </cell>
          <cell r="Q622" t="str">
            <v>NULL</v>
          </cell>
          <cell r="R622" t="str">
            <v>NULL</v>
          </cell>
          <cell r="S622" t="str">
            <v>NULL</v>
          </cell>
          <cell r="T622" t="str">
            <v>NULL</v>
          </cell>
          <cell r="U622" t="str">
            <v>NULL</v>
          </cell>
          <cell r="V622" t="str">
            <v>NULL</v>
          </cell>
          <cell r="W622" t="str">
            <v>NULL</v>
          </cell>
          <cell r="X622" t="str">
            <v>NULL</v>
          </cell>
          <cell r="Y622" t="str">
            <v>NULL</v>
          </cell>
          <cell r="Z622" t="str">
            <v>NULL</v>
          </cell>
          <cell r="AB622">
            <v>74</v>
          </cell>
          <cell r="AD622">
            <v>4</v>
          </cell>
          <cell r="AE622" t="str">
            <v>NULL</v>
          </cell>
          <cell r="AF622">
            <v>4</v>
          </cell>
          <cell r="AG622">
            <v>4</v>
          </cell>
          <cell r="AH622" t="str">
            <v>NULL</v>
          </cell>
          <cell r="AI622">
            <v>3</v>
          </cell>
          <cell r="AJ622" t="str">
            <v>NULL</v>
          </cell>
          <cell r="AK622">
            <v>3</v>
          </cell>
          <cell r="AL622">
            <v>9</v>
          </cell>
        </row>
        <row r="623">
          <cell r="A623">
            <v>121059</v>
          </cell>
          <cell r="B623">
            <v>9263081</v>
          </cell>
          <cell r="C623" t="str">
            <v>Swaffham CofE VC Infant &amp; Nursery School</v>
          </cell>
          <cell r="D623" t="str">
            <v>East of England</v>
          </cell>
          <cell r="E623" t="str">
            <v>East of England</v>
          </cell>
          <cell r="F623" t="str">
            <v>Norfolk</v>
          </cell>
          <cell r="G623" t="str">
            <v>South West Norfolk</v>
          </cell>
          <cell r="H623" t="str">
            <v>PE37 7RF</v>
          </cell>
          <cell r="I623" t="str">
            <v>Voluntary Controlled School</v>
          </cell>
          <cell r="J623" t="str">
            <v>Primary</v>
          </cell>
          <cell r="K623" t="str">
            <v>Does not have a sixth form</v>
          </cell>
          <cell r="L623">
            <v>10009885</v>
          </cell>
          <cell r="M623">
            <v>42333</v>
          </cell>
          <cell r="N623">
            <v>42333</v>
          </cell>
          <cell r="O623" t="str">
            <v>Requires Improvement monitoring Visit 2</v>
          </cell>
          <cell r="P623" t="str">
            <v>Schools - S8</v>
          </cell>
          <cell r="Q623" t="str">
            <v>NULL</v>
          </cell>
          <cell r="R623" t="str">
            <v>NULL</v>
          </cell>
          <cell r="S623" t="str">
            <v>NULL</v>
          </cell>
          <cell r="T623" t="str">
            <v>NULL</v>
          </cell>
          <cell r="U623" t="str">
            <v>NULL</v>
          </cell>
          <cell r="V623" t="str">
            <v>NULL</v>
          </cell>
          <cell r="W623" t="str">
            <v>NULL</v>
          </cell>
          <cell r="X623" t="str">
            <v>NULL</v>
          </cell>
          <cell r="Y623" t="str">
            <v>NULL</v>
          </cell>
          <cell r="Z623" t="str">
            <v>NULL</v>
          </cell>
          <cell r="AB623">
            <v>213</v>
          </cell>
          <cell r="AD623">
            <v>3</v>
          </cell>
          <cell r="AE623" t="str">
            <v>NULL</v>
          </cell>
          <cell r="AF623">
            <v>3</v>
          </cell>
          <cell r="AG623">
            <v>3</v>
          </cell>
          <cell r="AH623" t="str">
            <v>NULL</v>
          </cell>
          <cell r="AI623">
            <v>3</v>
          </cell>
          <cell r="AJ623" t="str">
            <v>NULL</v>
          </cell>
          <cell r="AK623">
            <v>2</v>
          </cell>
          <cell r="AL623">
            <v>9</v>
          </cell>
        </row>
        <row r="624">
          <cell r="A624">
            <v>121103</v>
          </cell>
          <cell r="B624">
            <v>9263146</v>
          </cell>
          <cell r="C624" t="str">
            <v>Catfield Voluntary Controlled CofE Primary School</v>
          </cell>
          <cell r="D624" t="str">
            <v>East of England</v>
          </cell>
          <cell r="E624" t="str">
            <v>East of England</v>
          </cell>
          <cell r="F624" t="str">
            <v>Norfolk</v>
          </cell>
          <cell r="G624" t="str">
            <v>North Norfolk</v>
          </cell>
          <cell r="H624" t="str">
            <v>NR29 5DA</v>
          </cell>
          <cell r="I624" t="str">
            <v>Voluntary Controlled School</v>
          </cell>
          <cell r="J624" t="str">
            <v>Primary</v>
          </cell>
          <cell r="K624" t="str">
            <v>Does not have a sixth form</v>
          </cell>
          <cell r="L624">
            <v>10001887</v>
          </cell>
          <cell r="M624">
            <v>42340</v>
          </cell>
          <cell r="N624">
            <v>42341</v>
          </cell>
          <cell r="O624" t="str">
            <v>Requires Improvement S5 Reinspection Visit 1</v>
          </cell>
          <cell r="P624" t="str">
            <v>Schools - S5</v>
          </cell>
          <cell r="Q624" t="str">
            <v>NULL</v>
          </cell>
          <cell r="R624">
            <v>2</v>
          </cell>
          <cell r="S624" t="str">
            <v>NULL</v>
          </cell>
          <cell r="T624">
            <v>2</v>
          </cell>
          <cell r="U624">
            <v>2</v>
          </cell>
          <cell r="V624">
            <v>2</v>
          </cell>
          <cell r="W624">
            <v>2</v>
          </cell>
          <cell r="X624" t="str">
            <v>Yes</v>
          </cell>
          <cell r="Y624">
            <v>2</v>
          </cell>
          <cell r="Z624" t="str">
            <v>NULL</v>
          </cell>
          <cell r="AB624">
            <v>43</v>
          </cell>
          <cell r="AD624">
            <v>3</v>
          </cell>
          <cell r="AE624" t="str">
            <v>NULL</v>
          </cell>
          <cell r="AF624">
            <v>3</v>
          </cell>
          <cell r="AG624">
            <v>3</v>
          </cell>
          <cell r="AH624" t="str">
            <v>NULL</v>
          </cell>
          <cell r="AI624">
            <v>2</v>
          </cell>
          <cell r="AJ624" t="str">
            <v>NULL</v>
          </cell>
          <cell r="AK624" t="str">
            <v>NULL</v>
          </cell>
          <cell r="AL624" t="str">
            <v>NULL</v>
          </cell>
        </row>
        <row r="625">
          <cell r="A625">
            <v>121104</v>
          </cell>
          <cell r="B625">
            <v>9263147</v>
          </cell>
          <cell r="C625" t="str">
            <v>Narborough Church of England Voluntary Controlled Primary School</v>
          </cell>
          <cell r="D625" t="str">
            <v>East of England</v>
          </cell>
          <cell r="E625" t="str">
            <v>East of England</v>
          </cell>
          <cell r="F625" t="str">
            <v>Norfolk</v>
          </cell>
          <cell r="G625" t="str">
            <v>South West Norfolk</v>
          </cell>
          <cell r="H625" t="str">
            <v>PE32 1TA</v>
          </cell>
          <cell r="I625" t="str">
            <v>Voluntary Controlled School</v>
          </cell>
          <cell r="J625" t="str">
            <v>Primary</v>
          </cell>
          <cell r="K625" t="str">
            <v>Does not have a sixth form</v>
          </cell>
          <cell r="L625">
            <v>10005837</v>
          </cell>
          <cell r="M625">
            <v>42318</v>
          </cell>
          <cell r="N625">
            <v>42318</v>
          </cell>
          <cell r="O625" t="str">
            <v>Schools with Serious Weaknesses Visit 2</v>
          </cell>
          <cell r="P625" t="str">
            <v>Schools - S8</v>
          </cell>
          <cell r="Q625" t="str">
            <v>NULL</v>
          </cell>
          <cell r="R625" t="str">
            <v>NULL</v>
          </cell>
          <cell r="S625" t="str">
            <v>NULL</v>
          </cell>
          <cell r="T625" t="str">
            <v>NULL</v>
          </cell>
          <cell r="U625" t="str">
            <v>NULL</v>
          </cell>
          <cell r="V625" t="str">
            <v>NULL</v>
          </cell>
          <cell r="W625" t="str">
            <v>NULL</v>
          </cell>
          <cell r="X625" t="str">
            <v>NULL</v>
          </cell>
          <cell r="Y625" t="str">
            <v>NULL</v>
          </cell>
          <cell r="Z625" t="str">
            <v>NULL</v>
          </cell>
          <cell r="AB625">
            <v>111</v>
          </cell>
          <cell r="AD625">
            <v>4</v>
          </cell>
          <cell r="AE625" t="str">
            <v>NULL</v>
          </cell>
          <cell r="AF625">
            <v>4</v>
          </cell>
          <cell r="AG625">
            <v>4</v>
          </cell>
          <cell r="AH625" t="str">
            <v>NULL</v>
          </cell>
          <cell r="AI625">
            <v>3</v>
          </cell>
          <cell r="AJ625" t="str">
            <v>NULL</v>
          </cell>
          <cell r="AK625">
            <v>3</v>
          </cell>
          <cell r="AL625">
            <v>9</v>
          </cell>
        </row>
        <row r="626">
          <cell r="A626">
            <v>121111</v>
          </cell>
          <cell r="B626">
            <v>9263310</v>
          </cell>
          <cell r="C626" t="str">
            <v>Caston Church of England Voluntary Aided Primary School</v>
          </cell>
          <cell r="D626" t="str">
            <v>East of England</v>
          </cell>
          <cell r="E626" t="str">
            <v>East of England</v>
          </cell>
          <cell r="F626" t="str">
            <v>Norfolk</v>
          </cell>
          <cell r="G626" t="str">
            <v>Mid Norfolk</v>
          </cell>
          <cell r="H626" t="str">
            <v>NR17 1DD</v>
          </cell>
          <cell r="I626" t="str">
            <v>Voluntary Aided School</v>
          </cell>
          <cell r="J626" t="str">
            <v>Primary</v>
          </cell>
          <cell r="K626" t="str">
            <v>Does not have a sixth form</v>
          </cell>
          <cell r="L626">
            <v>10005302</v>
          </cell>
          <cell r="M626">
            <v>42334</v>
          </cell>
          <cell r="N626">
            <v>42335</v>
          </cell>
          <cell r="O626" t="str">
            <v>Schools into Special Measures Visit 4</v>
          </cell>
          <cell r="P626" t="str">
            <v>Schools - S5</v>
          </cell>
          <cell r="Q626" t="str">
            <v>NULL</v>
          </cell>
          <cell r="R626">
            <v>2</v>
          </cell>
          <cell r="S626" t="str">
            <v>NULL</v>
          </cell>
          <cell r="T626">
            <v>2</v>
          </cell>
          <cell r="U626">
            <v>2</v>
          </cell>
          <cell r="V626">
            <v>2</v>
          </cell>
          <cell r="W626">
            <v>2</v>
          </cell>
          <cell r="X626" t="str">
            <v>Yes</v>
          </cell>
          <cell r="Y626">
            <v>2</v>
          </cell>
          <cell r="Z626" t="str">
            <v>NULL</v>
          </cell>
          <cell r="AB626">
            <v>46</v>
          </cell>
          <cell r="AD626">
            <v>4</v>
          </cell>
          <cell r="AE626" t="str">
            <v>NULL</v>
          </cell>
          <cell r="AF626">
            <v>4</v>
          </cell>
          <cell r="AG626">
            <v>4</v>
          </cell>
          <cell r="AH626" t="str">
            <v>NULL</v>
          </cell>
          <cell r="AI626">
            <v>4</v>
          </cell>
          <cell r="AJ626" t="str">
            <v>NULL</v>
          </cell>
          <cell r="AK626" t="str">
            <v>NULL</v>
          </cell>
          <cell r="AL626" t="str">
            <v>NULL</v>
          </cell>
        </row>
        <row r="627">
          <cell r="A627">
            <v>121162</v>
          </cell>
          <cell r="B627">
            <v>9264043</v>
          </cell>
          <cell r="C627" t="str">
            <v>Sprowston Community High School</v>
          </cell>
          <cell r="D627" t="str">
            <v>East of England</v>
          </cell>
          <cell r="E627" t="str">
            <v>East of England</v>
          </cell>
          <cell r="F627" t="str">
            <v>Norfolk</v>
          </cell>
          <cell r="G627" t="str">
            <v>Norwich North</v>
          </cell>
          <cell r="H627" t="str">
            <v>NR7 8NE</v>
          </cell>
          <cell r="I627" t="str">
            <v>Community School</v>
          </cell>
          <cell r="J627" t="str">
            <v>Secondary</v>
          </cell>
          <cell r="K627" t="str">
            <v>Has a sixth form</v>
          </cell>
          <cell r="L627">
            <v>10005793</v>
          </cell>
          <cell r="M627">
            <v>42291</v>
          </cell>
          <cell r="N627">
            <v>42291</v>
          </cell>
          <cell r="O627" t="str">
            <v>Requires Improvement monitoring Visit 1</v>
          </cell>
          <cell r="P627" t="str">
            <v>Schools - S8</v>
          </cell>
          <cell r="Q627" t="str">
            <v>NULL</v>
          </cell>
          <cell r="R627" t="str">
            <v>NULL</v>
          </cell>
          <cell r="S627" t="str">
            <v>NULL</v>
          </cell>
          <cell r="T627" t="str">
            <v>NULL</v>
          </cell>
          <cell r="U627" t="str">
            <v>NULL</v>
          </cell>
          <cell r="V627" t="str">
            <v>NULL</v>
          </cell>
          <cell r="W627" t="str">
            <v>NULL</v>
          </cell>
          <cell r="X627" t="str">
            <v>NULL</v>
          </cell>
          <cell r="Y627" t="str">
            <v>NULL</v>
          </cell>
          <cell r="Z627" t="str">
            <v>NULL</v>
          </cell>
          <cell r="AB627">
            <v>1375</v>
          </cell>
          <cell r="AD627">
            <v>3</v>
          </cell>
          <cell r="AE627" t="str">
            <v>NULL</v>
          </cell>
          <cell r="AF627">
            <v>3</v>
          </cell>
          <cell r="AG627">
            <v>3</v>
          </cell>
          <cell r="AH627" t="str">
            <v>NULL</v>
          </cell>
          <cell r="AI627">
            <v>3</v>
          </cell>
          <cell r="AJ627" t="str">
            <v>NULL</v>
          </cell>
          <cell r="AK627">
            <v>9</v>
          </cell>
          <cell r="AL627">
            <v>3</v>
          </cell>
        </row>
        <row r="628">
          <cell r="A628">
            <v>121168</v>
          </cell>
          <cell r="B628">
            <v>9264053</v>
          </cell>
          <cell r="C628" t="str">
            <v>Litcham School</v>
          </cell>
          <cell r="D628" t="str">
            <v>East of England</v>
          </cell>
          <cell r="E628" t="str">
            <v>East of England</v>
          </cell>
          <cell r="F628" t="str">
            <v>Norfolk</v>
          </cell>
          <cell r="G628" t="str">
            <v>Mid Norfolk</v>
          </cell>
          <cell r="H628" t="str">
            <v>PE32 2NS</v>
          </cell>
          <cell r="I628" t="str">
            <v>Community School</v>
          </cell>
          <cell r="J628" t="str">
            <v>All Through</v>
          </cell>
          <cell r="K628" t="str">
            <v>Does not have a sixth form</v>
          </cell>
          <cell r="L628">
            <v>10005790</v>
          </cell>
          <cell r="M628">
            <v>42333</v>
          </cell>
          <cell r="N628">
            <v>42334</v>
          </cell>
          <cell r="O628" t="str">
            <v>Requires Improvement S5 Reinspection Visit 1</v>
          </cell>
          <cell r="P628" t="str">
            <v>Schools - S5</v>
          </cell>
          <cell r="Q628" t="str">
            <v>NULL</v>
          </cell>
          <cell r="R628">
            <v>2</v>
          </cell>
          <cell r="S628" t="str">
            <v>NULL</v>
          </cell>
          <cell r="T628">
            <v>2</v>
          </cell>
          <cell r="U628">
            <v>2</v>
          </cell>
          <cell r="V628">
            <v>2</v>
          </cell>
          <cell r="W628">
            <v>2</v>
          </cell>
          <cell r="X628" t="str">
            <v>Yes</v>
          </cell>
          <cell r="Y628">
            <v>3</v>
          </cell>
          <cell r="Z628" t="str">
            <v>NULL</v>
          </cell>
          <cell r="AB628">
            <v>620</v>
          </cell>
          <cell r="AD628">
            <v>3</v>
          </cell>
          <cell r="AE628" t="str">
            <v>NULL</v>
          </cell>
          <cell r="AF628">
            <v>3</v>
          </cell>
          <cell r="AG628">
            <v>3</v>
          </cell>
          <cell r="AH628" t="str">
            <v>NULL</v>
          </cell>
          <cell r="AI628">
            <v>3</v>
          </cell>
          <cell r="AJ628" t="str">
            <v>NULL</v>
          </cell>
          <cell r="AK628" t="str">
            <v>NULL</v>
          </cell>
          <cell r="AL628" t="str">
            <v>NULL</v>
          </cell>
        </row>
        <row r="629">
          <cell r="A629">
            <v>121169</v>
          </cell>
          <cell r="B629">
            <v>9264054</v>
          </cell>
          <cell r="C629" t="str">
            <v>Old Buckenham High School</v>
          </cell>
          <cell r="D629" t="str">
            <v>East of England</v>
          </cell>
          <cell r="E629" t="str">
            <v>East of England</v>
          </cell>
          <cell r="F629" t="str">
            <v>Norfolk</v>
          </cell>
          <cell r="G629" t="str">
            <v>Mid Norfolk</v>
          </cell>
          <cell r="H629" t="str">
            <v>NR17 1RL</v>
          </cell>
          <cell r="I629" t="str">
            <v>Community School</v>
          </cell>
          <cell r="J629" t="str">
            <v>Secondary</v>
          </cell>
          <cell r="K629" t="str">
            <v>Does not have a sixth form</v>
          </cell>
          <cell r="L629">
            <v>10001896</v>
          </cell>
          <cell r="M629">
            <v>42284</v>
          </cell>
          <cell r="N629">
            <v>42285</v>
          </cell>
          <cell r="O629" t="str">
            <v>Requires Improvement S5 Reinspection Visit 1</v>
          </cell>
          <cell r="P629" t="str">
            <v>Schools - S5</v>
          </cell>
          <cell r="Q629" t="str">
            <v>NULL</v>
          </cell>
          <cell r="R629">
            <v>2</v>
          </cell>
          <cell r="S629" t="str">
            <v>NULL</v>
          </cell>
          <cell r="T629">
            <v>2</v>
          </cell>
          <cell r="U629">
            <v>2</v>
          </cell>
          <cell r="V629">
            <v>2</v>
          </cell>
          <cell r="W629">
            <v>2</v>
          </cell>
          <cell r="X629" t="str">
            <v>Yes</v>
          </cell>
          <cell r="Y629" t="str">
            <v>NULL</v>
          </cell>
          <cell r="Z629" t="str">
            <v>NULL</v>
          </cell>
          <cell r="AB629">
            <v>596</v>
          </cell>
          <cell r="AD629">
            <v>3</v>
          </cell>
          <cell r="AE629" t="str">
            <v>NULL</v>
          </cell>
          <cell r="AF629">
            <v>3</v>
          </cell>
          <cell r="AG629">
            <v>3</v>
          </cell>
          <cell r="AH629" t="str">
            <v>NULL</v>
          </cell>
          <cell r="AI629">
            <v>3</v>
          </cell>
          <cell r="AJ629" t="str">
            <v>NULL</v>
          </cell>
          <cell r="AK629" t="str">
            <v>NULL</v>
          </cell>
          <cell r="AL629" t="str">
            <v>NULL</v>
          </cell>
        </row>
        <row r="630">
          <cell r="A630">
            <v>121182</v>
          </cell>
          <cell r="B630">
            <v>9264085</v>
          </cell>
          <cell r="C630" t="str">
            <v>Dereham Neatherd High School</v>
          </cell>
          <cell r="D630" t="str">
            <v>East of England</v>
          </cell>
          <cell r="E630" t="str">
            <v>East of England</v>
          </cell>
          <cell r="F630" t="str">
            <v>Norfolk</v>
          </cell>
          <cell r="G630" t="str">
            <v>Mid Norfolk</v>
          </cell>
          <cell r="H630" t="str">
            <v>NR20 3AX</v>
          </cell>
          <cell r="I630" t="str">
            <v>Community School</v>
          </cell>
          <cell r="J630" t="str">
            <v>Secondary</v>
          </cell>
          <cell r="K630" t="str">
            <v>Has a sixth form</v>
          </cell>
          <cell r="L630">
            <v>10001050</v>
          </cell>
          <cell r="M630">
            <v>42276</v>
          </cell>
          <cell r="N630">
            <v>42276</v>
          </cell>
          <cell r="O630" t="str">
            <v>Maintained Academy and School Short inspection</v>
          </cell>
          <cell r="P630" t="str">
            <v>Schools - Short inspection</v>
          </cell>
          <cell r="Q630" t="str">
            <v>NULL</v>
          </cell>
          <cell r="R630" t="str">
            <v>NULL</v>
          </cell>
          <cell r="S630" t="str">
            <v>NULL</v>
          </cell>
          <cell r="T630" t="str">
            <v>NULL</v>
          </cell>
          <cell r="U630" t="str">
            <v>NULL</v>
          </cell>
          <cell r="V630" t="str">
            <v>NULL</v>
          </cell>
          <cell r="W630" t="str">
            <v>NULL</v>
          </cell>
          <cell r="X630" t="str">
            <v>Yes</v>
          </cell>
          <cell r="Y630" t="str">
            <v>NULL</v>
          </cell>
          <cell r="Z630" t="str">
            <v>NULL</v>
          </cell>
          <cell r="AB630">
            <v>1249</v>
          </cell>
          <cell r="AD630">
            <v>2</v>
          </cell>
          <cell r="AE630" t="str">
            <v>NULL</v>
          </cell>
          <cell r="AF630">
            <v>2</v>
          </cell>
          <cell r="AG630">
            <v>2</v>
          </cell>
          <cell r="AH630" t="str">
            <v>NULL</v>
          </cell>
          <cell r="AI630">
            <v>2</v>
          </cell>
          <cell r="AJ630" t="str">
            <v>NULL</v>
          </cell>
          <cell r="AK630">
            <v>9</v>
          </cell>
          <cell r="AL630" t="str">
            <v>NULL</v>
          </cell>
        </row>
        <row r="631">
          <cell r="A631">
            <v>121203</v>
          </cell>
          <cell r="B631">
            <v>9265213</v>
          </cell>
          <cell r="C631" t="str">
            <v>Loddon Infant and Nursery School</v>
          </cell>
          <cell r="D631" t="str">
            <v>East of England</v>
          </cell>
          <cell r="E631" t="str">
            <v>East of England</v>
          </cell>
          <cell r="F631" t="str">
            <v>Norfolk</v>
          </cell>
          <cell r="G631" t="str">
            <v>South Norfolk</v>
          </cell>
          <cell r="H631" t="str">
            <v>NR14 6JX</v>
          </cell>
          <cell r="I631" t="str">
            <v>Foundation School</v>
          </cell>
          <cell r="J631" t="str">
            <v>Primary</v>
          </cell>
          <cell r="K631" t="str">
            <v>Does not have a sixth form</v>
          </cell>
          <cell r="L631">
            <v>10001184</v>
          </cell>
          <cell r="M631">
            <v>42346</v>
          </cell>
          <cell r="N631">
            <v>42346</v>
          </cell>
          <cell r="O631" t="str">
            <v>Maintained Academy and School Short inspection</v>
          </cell>
          <cell r="P631" t="str">
            <v>Schools - Short inspection</v>
          </cell>
          <cell r="Q631" t="str">
            <v>NULL</v>
          </cell>
          <cell r="R631" t="str">
            <v>NULL</v>
          </cell>
          <cell r="S631" t="str">
            <v>NULL</v>
          </cell>
          <cell r="T631" t="str">
            <v>NULL</v>
          </cell>
          <cell r="U631" t="str">
            <v>NULL</v>
          </cell>
          <cell r="V631" t="str">
            <v>NULL</v>
          </cell>
          <cell r="W631" t="str">
            <v>NULL</v>
          </cell>
          <cell r="X631" t="str">
            <v>Yes</v>
          </cell>
          <cell r="Y631" t="str">
            <v>NULL</v>
          </cell>
          <cell r="Z631" t="str">
            <v>NULL</v>
          </cell>
          <cell r="AB631">
            <v>130</v>
          </cell>
          <cell r="AD631">
            <v>2</v>
          </cell>
          <cell r="AE631" t="str">
            <v>NULL</v>
          </cell>
          <cell r="AF631">
            <v>2</v>
          </cell>
          <cell r="AG631">
            <v>2</v>
          </cell>
          <cell r="AH631" t="str">
            <v>NULL</v>
          </cell>
          <cell r="AI631">
            <v>2</v>
          </cell>
          <cell r="AJ631" t="str">
            <v>NULL</v>
          </cell>
          <cell r="AK631">
            <v>2</v>
          </cell>
          <cell r="AL631">
            <v>9</v>
          </cell>
        </row>
        <row r="632">
          <cell r="A632">
            <v>121260</v>
          </cell>
          <cell r="B632">
            <v>9267010</v>
          </cell>
          <cell r="C632" t="str">
            <v>Chapel Road School</v>
          </cell>
          <cell r="D632" t="str">
            <v>East of England</v>
          </cell>
          <cell r="E632" t="str">
            <v>East of England</v>
          </cell>
          <cell r="F632" t="str">
            <v>Norfolk</v>
          </cell>
          <cell r="G632" t="str">
            <v>Mid Norfolk</v>
          </cell>
          <cell r="H632" t="str">
            <v>NR17 2DS</v>
          </cell>
          <cell r="I632" t="str">
            <v>Foundation Special School</v>
          </cell>
          <cell r="J632" t="str">
            <v>Not Applicable</v>
          </cell>
          <cell r="K632" t="str">
            <v>Has a sixth form</v>
          </cell>
          <cell r="L632">
            <v>10001362</v>
          </cell>
          <cell r="M632">
            <v>42334</v>
          </cell>
          <cell r="N632">
            <v>42335</v>
          </cell>
          <cell r="O632" t="str">
            <v>Maintained Academy and School Short inspection</v>
          </cell>
          <cell r="P632" t="str">
            <v>Schools - S5</v>
          </cell>
          <cell r="Q632" t="str">
            <v>NULL</v>
          </cell>
          <cell r="R632">
            <v>3</v>
          </cell>
          <cell r="S632" t="str">
            <v>NULL</v>
          </cell>
          <cell r="T632">
            <v>3</v>
          </cell>
          <cell r="U632">
            <v>3</v>
          </cell>
          <cell r="V632">
            <v>2</v>
          </cell>
          <cell r="W632">
            <v>3</v>
          </cell>
          <cell r="X632" t="str">
            <v>Yes</v>
          </cell>
          <cell r="Y632">
            <v>3</v>
          </cell>
          <cell r="Z632">
            <v>3</v>
          </cell>
          <cell r="AB632">
            <v>57</v>
          </cell>
          <cell r="AD632">
            <v>1</v>
          </cell>
          <cell r="AE632" t="str">
            <v>NULL</v>
          </cell>
          <cell r="AF632">
            <v>1</v>
          </cell>
          <cell r="AG632">
            <v>1</v>
          </cell>
          <cell r="AH632" t="str">
            <v>NULL</v>
          </cell>
          <cell r="AI632">
            <v>1</v>
          </cell>
          <cell r="AJ632" t="str">
            <v>NULL</v>
          </cell>
          <cell r="AK632" t="str">
            <v>NULL</v>
          </cell>
          <cell r="AL632" t="str">
            <v>NULL</v>
          </cell>
        </row>
        <row r="633">
          <cell r="A633">
            <v>121264</v>
          </cell>
          <cell r="B633">
            <v>9267016</v>
          </cell>
          <cell r="C633" t="str">
            <v>Harford Manor School, Norwich</v>
          </cell>
          <cell r="D633" t="str">
            <v>East of England</v>
          </cell>
          <cell r="E633" t="str">
            <v>East of England</v>
          </cell>
          <cell r="F633" t="str">
            <v>Norfolk</v>
          </cell>
          <cell r="G633" t="str">
            <v>Norwich South</v>
          </cell>
          <cell r="H633" t="str">
            <v>NR2 2LN</v>
          </cell>
          <cell r="I633" t="str">
            <v>Foundation Special School</v>
          </cell>
          <cell r="J633" t="str">
            <v>Not Applicable</v>
          </cell>
          <cell r="K633" t="str">
            <v>Has a sixth form</v>
          </cell>
          <cell r="L633">
            <v>10001178</v>
          </cell>
          <cell r="M633">
            <v>42332</v>
          </cell>
          <cell r="N633">
            <v>42332</v>
          </cell>
          <cell r="O633" t="str">
            <v>Maintained Academy and School Short inspection</v>
          </cell>
          <cell r="P633" t="str">
            <v>Schools - Short inspection</v>
          </cell>
          <cell r="Q633" t="str">
            <v>NULL</v>
          </cell>
          <cell r="R633" t="str">
            <v>NULL</v>
          </cell>
          <cell r="S633" t="str">
            <v>NULL</v>
          </cell>
          <cell r="T633" t="str">
            <v>NULL</v>
          </cell>
          <cell r="U633" t="str">
            <v>NULL</v>
          </cell>
          <cell r="V633" t="str">
            <v>NULL</v>
          </cell>
          <cell r="W633" t="str">
            <v>NULL</v>
          </cell>
          <cell r="X633" t="str">
            <v>Yes</v>
          </cell>
          <cell r="Y633" t="str">
            <v>NULL</v>
          </cell>
          <cell r="Z633" t="str">
            <v>NULL</v>
          </cell>
          <cell r="AB633">
            <v>85</v>
          </cell>
          <cell r="AD633">
            <v>1</v>
          </cell>
          <cell r="AE633" t="str">
            <v>NULL</v>
          </cell>
          <cell r="AF633">
            <v>2</v>
          </cell>
          <cell r="AG633">
            <v>2</v>
          </cell>
          <cell r="AH633" t="str">
            <v>NULL</v>
          </cell>
          <cell r="AI633">
            <v>2</v>
          </cell>
          <cell r="AJ633" t="str">
            <v>NULL</v>
          </cell>
          <cell r="AK633">
            <v>1</v>
          </cell>
          <cell r="AL633">
            <v>1</v>
          </cell>
        </row>
        <row r="634">
          <cell r="A634">
            <v>121293</v>
          </cell>
          <cell r="B634">
            <v>8152040</v>
          </cell>
          <cell r="C634" t="str">
            <v>Leeming and Londonderry Community Primary School</v>
          </cell>
          <cell r="D634" t="str">
            <v>Yorkshire and the Humber</v>
          </cell>
          <cell r="E634" t="str">
            <v>North East, Yorkshire &amp; Humber</v>
          </cell>
          <cell r="F634" t="str">
            <v>North Yorkshire</v>
          </cell>
          <cell r="G634" t="str">
            <v>Richmond (Yorks)</v>
          </cell>
          <cell r="H634" t="str">
            <v>DL7 9SG</v>
          </cell>
          <cell r="I634" t="str">
            <v>Community School</v>
          </cell>
          <cell r="J634" t="str">
            <v>Primary</v>
          </cell>
          <cell r="K634" t="str">
            <v>Does not have a sixth form</v>
          </cell>
          <cell r="L634">
            <v>10002064</v>
          </cell>
          <cell r="M634">
            <v>42340</v>
          </cell>
          <cell r="N634">
            <v>42341</v>
          </cell>
          <cell r="O634" t="str">
            <v>Requires Improvement S5 Reinspection Visit 1</v>
          </cell>
          <cell r="P634" t="str">
            <v>Schools - S5</v>
          </cell>
          <cell r="Q634" t="str">
            <v>NULL</v>
          </cell>
          <cell r="R634">
            <v>2</v>
          </cell>
          <cell r="S634" t="str">
            <v>NULL</v>
          </cell>
          <cell r="T634">
            <v>2</v>
          </cell>
          <cell r="U634">
            <v>2</v>
          </cell>
          <cell r="V634">
            <v>1</v>
          </cell>
          <cell r="W634">
            <v>2</v>
          </cell>
          <cell r="X634" t="str">
            <v>Yes</v>
          </cell>
          <cell r="Y634">
            <v>2</v>
          </cell>
          <cell r="Z634" t="str">
            <v>NULL</v>
          </cell>
          <cell r="AB634">
            <v>19</v>
          </cell>
          <cell r="AD634">
            <v>3</v>
          </cell>
          <cell r="AE634" t="str">
            <v>NULL</v>
          </cell>
          <cell r="AF634">
            <v>3</v>
          </cell>
          <cell r="AG634">
            <v>3</v>
          </cell>
          <cell r="AH634" t="str">
            <v>NULL</v>
          </cell>
          <cell r="AI634">
            <v>3</v>
          </cell>
          <cell r="AJ634" t="str">
            <v>NULL</v>
          </cell>
          <cell r="AK634" t="str">
            <v>NULL</v>
          </cell>
          <cell r="AL634" t="str">
            <v>NULL</v>
          </cell>
        </row>
        <row r="635">
          <cell r="A635">
            <v>121298</v>
          </cell>
          <cell r="B635">
            <v>8152056</v>
          </cell>
          <cell r="C635" t="str">
            <v>Hawes Community Primary School</v>
          </cell>
          <cell r="D635" t="str">
            <v>Yorkshire and the Humber</v>
          </cell>
          <cell r="E635" t="str">
            <v>North East, Yorkshire &amp; Humber</v>
          </cell>
          <cell r="F635" t="str">
            <v>North Yorkshire</v>
          </cell>
          <cell r="G635" t="str">
            <v>Richmond (Yorks)</v>
          </cell>
          <cell r="H635" t="str">
            <v>DL8 3RQ</v>
          </cell>
          <cell r="I635" t="str">
            <v>Community School</v>
          </cell>
          <cell r="J635" t="str">
            <v>Primary</v>
          </cell>
          <cell r="K635" t="str">
            <v>Does not have a sixth form</v>
          </cell>
          <cell r="L635">
            <v>10002818</v>
          </cell>
          <cell r="M635">
            <v>42348</v>
          </cell>
          <cell r="N635">
            <v>42349</v>
          </cell>
          <cell r="O635" t="str">
            <v>Maintained Academy and School Short inspection</v>
          </cell>
          <cell r="P635" t="str">
            <v>Schools - S5</v>
          </cell>
          <cell r="Q635" t="str">
            <v>NULL</v>
          </cell>
          <cell r="R635">
            <v>4</v>
          </cell>
          <cell r="S635" t="str">
            <v>SM</v>
          </cell>
          <cell r="T635">
            <v>3</v>
          </cell>
          <cell r="U635">
            <v>3</v>
          </cell>
          <cell r="V635">
            <v>3</v>
          </cell>
          <cell r="W635">
            <v>4</v>
          </cell>
          <cell r="X635" t="str">
            <v>Yes</v>
          </cell>
          <cell r="Y635">
            <v>3</v>
          </cell>
          <cell r="Z635" t="str">
            <v>NULL</v>
          </cell>
          <cell r="AB635">
            <v>113</v>
          </cell>
          <cell r="AD635">
            <v>2</v>
          </cell>
          <cell r="AE635" t="str">
            <v>NULL</v>
          </cell>
          <cell r="AF635">
            <v>2</v>
          </cell>
          <cell r="AG635">
            <v>2</v>
          </cell>
          <cell r="AH635" t="str">
            <v>NULL</v>
          </cell>
          <cell r="AI635">
            <v>2</v>
          </cell>
          <cell r="AJ635" t="str">
            <v>NULL</v>
          </cell>
          <cell r="AK635">
            <v>8</v>
          </cell>
          <cell r="AL635" t="str">
            <v>NULL</v>
          </cell>
        </row>
        <row r="636">
          <cell r="A636">
            <v>121322</v>
          </cell>
          <cell r="B636">
            <v>8152132</v>
          </cell>
          <cell r="C636" t="str">
            <v>Slingsby Community Primary School</v>
          </cell>
          <cell r="D636" t="str">
            <v>Yorkshire and the Humber</v>
          </cell>
          <cell r="E636" t="str">
            <v>North East, Yorkshire &amp; Humber</v>
          </cell>
          <cell r="F636" t="str">
            <v>North Yorkshire</v>
          </cell>
          <cell r="G636" t="str">
            <v>Thirsk and Malton</v>
          </cell>
          <cell r="H636" t="str">
            <v>YO62 4AA</v>
          </cell>
          <cell r="I636" t="str">
            <v>Community School</v>
          </cell>
          <cell r="J636" t="str">
            <v>Primary</v>
          </cell>
          <cell r="K636" t="str">
            <v>Does not have a sixth form</v>
          </cell>
          <cell r="L636">
            <v>10001495</v>
          </cell>
          <cell r="M636">
            <v>42325</v>
          </cell>
          <cell r="N636">
            <v>42325</v>
          </cell>
          <cell r="O636" t="str">
            <v>Maintained Academy and School Short inspection</v>
          </cell>
          <cell r="P636" t="str">
            <v>Schools - Short inspection</v>
          </cell>
          <cell r="Q636" t="str">
            <v>NULL</v>
          </cell>
          <cell r="R636" t="str">
            <v>NULL</v>
          </cell>
          <cell r="S636" t="str">
            <v>NULL</v>
          </cell>
          <cell r="T636" t="str">
            <v>NULL</v>
          </cell>
          <cell r="U636" t="str">
            <v>NULL</v>
          </cell>
          <cell r="V636" t="str">
            <v>NULL</v>
          </cell>
          <cell r="W636" t="str">
            <v>NULL</v>
          </cell>
          <cell r="X636" t="str">
            <v>Yes</v>
          </cell>
          <cell r="Y636" t="str">
            <v>NULL</v>
          </cell>
          <cell r="Z636" t="str">
            <v>NULL</v>
          </cell>
          <cell r="AB636">
            <v>56</v>
          </cell>
          <cell r="AD636">
            <v>2</v>
          </cell>
          <cell r="AE636" t="str">
            <v>NULL</v>
          </cell>
          <cell r="AF636">
            <v>2</v>
          </cell>
          <cell r="AG636">
            <v>2</v>
          </cell>
          <cell r="AH636" t="str">
            <v>NULL</v>
          </cell>
          <cell r="AI636">
            <v>2</v>
          </cell>
          <cell r="AJ636" t="str">
            <v>NULL</v>
          </cell>
          <cell r="AK636">
            <v>8</v>
          </cell>
          <cell r="AL636" t="str">
            <v>NULL</v>
          </cell>
        </row>
        <row r="637">
          <cell r="A637">
            <v>121325</v>
          </cell>
          <cell r="B637">
            <v>8152139</v>
          </cell>
          <cell r="C637" t="str">
            <v>Stokesley Community Primary School</v>
          </cell>
          <cell r="D637" t="str">
            <v>Yorkshire and the Humber</v>
          </cell>
          <cell r="E637" t="str">
            <v>North East, Yorkshire &amp; Humber</v>
          </cell>
          <cell r="F637" t="str">
            <v>North Yorkshire</v>
          </cell>
          <cell r="G637" t="str">
            <v>Richmond (Yorks)</v>
          </cell>
          <cell r="H637" t="str">
            <v>TS9 5EW</v>
          </cell>
          <cell r="I637" t="str">
            <v>Community School</v>
          </cell>
          <cell r="J637" t="str">
            <v>Primary</v>
          </cell>
          <cell r="K637" t="str">
            <v>Does not have a sixth form</v>
          </cell>
          <cell r="L637">
            <v>10002072</v>
          </cell>
          <cell r="M637">
            <v>42283</v>
          </cell>
          <cell r="N637">
            <v>42284</v>
          </cell>
          <cell r="O637" t="str">
            <v>Requires Improvement S5 Reinspection Visit 1</v>
          </cell>
          <cell r="P637" t="str">
            <v>Schools - S5</v>
          </cell>
          <cell r="Q637" t="str">
            <v>NULL</v>
          </cell>
          <cell r="R637">
            <v>2</v>
          </cell>
          <cell r="S637" t="str">
            <v>NULL</v>
          </cell>
          <cell r="T637">
            <v>2</v>
          </cell>
          <cell r="U637">
            <v>2</v>
          </cell>
          <cell r="V637">
            <v>2</v>
          </cell>
          <cell r="W637">
            <v>2</v>
          </cell>
          <cell r="X637" t="str">
            <v>Yes</v>
          </cell>
          <cell r="Y637">
            <v>2</v>
          </cell>
          <cell r="Z637" t="str">
            <v>NULL</v>
          </cell>
          <cell r="AB637">
            <v>325</v>
          </cell>
          <cell r="AD637">
            <v>3</v>
          </cell>
          <cell r="AE637" t="str">
            <v>NULL</v>
          </cell>
          <cell r="AF637">
            <v>3</v>
          </cell>
          <cell r="AG637">
            <v>3</v>
          </cell>
          <cell r="AH637" t="str">
            <v>NULL</v>
          </cell>
          <cell r="AI637">
            <v>3</v>
          </cell>
          <cell r="AJ637" t="str">
            <v>NULL</v>
          </cell>
          <cell r="AK637" t="str">
            <v>NULL</v>
          </cell>
          <cell r="AL637" t="str">
            <v>NULL</v>
          </cell>
        </row>
        <row r="638">
          <cell r="A638">
            <v>121328</v>
          </cell>
          <cell r="B638">
            <v>8152154</v>
          </cell>
          <cell r="C638" t="str">
            <v>Whitby, East Whitby Community Primary School</v>
          </cell>
          <cell r="D638" t="str">
            <v>Yorkshire and the Humber</v>
          </cell>
          <cell r="E638" t="str">
            <v>North East, Yorkshire &amp; Humber</v>
          </cell>
          <cell r="F638" t="str">
            <v>North Yorkshire</v>
          </cell>
          <cell r="G638" t="str">
            <v>Scarborough and Whitby</v>
          </cell>
          <cell r="H638" t="str">
            <v>YO22 4HU</v>
          </cell>
          <cell r="I638" t="str">
            <v>Community School</v>
          </cell>
          <cell r="J638" t="str">
            <v>Primary</v>
          </cell>
          <cell r="K638" t="str">
            <v>Does not have a sixth form</v>
          </cell>
          <cell r="L638">
            <v>10002065</v>
          </cell>
          <cell r="M638">
            <v>42346</v>
          </cell>
          <cell r="N638">
            <v>42347</v>
          </cell>
          <cell r="O638" t="str">
            <v>Requires Improvement S5 Reinspection Visit 1</v>
          </cell>
          <cell r="P638" t="str">
            <v>Schools - S5</v>
          </cell>
          <cell r="Q638" t="str">
            <v>NULL</v>
          </cell>
          <cell r="R638">
            <v>2</v>
          </cell>
          <cell r="S638" t="str">
            <v>NULL</v>
          </cell>
          <cell r="T638">
            <v>2</v>
          </cell>
          <cell r="U638">
            <v>2</v>
          </cell>
          <cell r="V638">
            <v>1</v>
          </cell>
          <cell r="W638">
            <v>2</v>
          </cell>
          <cell r="X638" t="str">
            <v>Yes</v>
          </cell>
          <cell r="Y638">
            <v>2</v>
          </cell>
          <cell r="Z638" t="str">
            <v>NULL</v>
          </cell>
          <cell r="AB638">
            <v>229</v>
          </cell>
          <cell r="AD638">
            <v>3</v>
          </cell>
          <cell r="AE638" t="str">
            <v>NULL</v>
          </cell>
          <cell r="AF638">
            <v>3</v>
          </cell>
          <cell r="AG638">
            <v>3</v>
          </cell>
          <cell r="AH638" t="str">
            <v>NULL</v>
          </cell>
          <cell r="AI638">
            <v>3</v>
          </cell>
          <cell r="AJ638" t="str">
            <v>NULL</v>
          </cell>
          <cell r="AK638" t="str">
            <v>NULL</v>
          </cell>
          <cell r="AL638" t="str">
            <v>NULL</v>
          </cell>
        </row>
        <row r="639">
          <cell r="A639">
            <v>121332</v>
          </cell>
          <cell r="B639">
            <v>8152165</v>
          </cell>
          <cell r="C639" t="str">
            <v>Dishforth Airfield Community Primary School</v>
          </cell>
          <cell r="D639" t="str">
            <v>Yorkshire and the Humber</v>
          </cell>
          <cell r="E639" t="str">
            <v>North East, Yorkshire &amp; Humber</v>
          </cell>
          <cell r="F639" t="str">
            <v>North Yorkshire</v>
          </cell>
          <cell r="G639" t="str">
            <v>Skipton and Ripon</v>
          </cell>
          <cell r="H639" t="str">
            <v>YO7 3DL</v>
          </cell>
          <cell r="I639" t="str">
            <v>Community School</v>
          </cell>
          <cell r="J639" t="str">
            <v>Primary</v>
          </cell>
          <cell r="K639" t="str">
            <v>Does not have a sixth form</v>
          </cell>
          <cell r="L639">
            <v>10001106</v>
          </cell>
          <cell r="M639">
            <v>42341</v>
          </cell>
          <cell r="N639">
            <v>42342</v>
          </cell>
          <cell r="O639" t="str">
            <v>Maintained Academy and School Short inspection</v>
          </cell>
          <cell r="P639" t="str">
            <v>Schools - S5</v>
          </cell>
          <cell r="Q639" t="str">
            <v>NULL</v>
          </cell>
          <cell r="R639">
            <v>1</v>
          </cell>
          <cell r="S639" t="str">
            <v>NULL</v>
          </cell>
          <cell r="T639">
            <v>1</v>
          </cell>
          <cell r="U639">
            <v>1</v>
          </cell>
          <cell r="V639">
            <v>1</v>
          </cell>
          <cell r="W639">
            <v>1</v>
          </cell>
          <cell r="X639" t="str">
            <v>Yes</v>
          </cell>
          <cell r="Y639">
            <v>1</v>
          </cell>
          <cell r="Z639" t="str">
            <v>NULL</v>
          </cell>
          <cell r="AB639">
            <v>55</v>
          </cell>
          <cell r="AD639">
            <v>2</v>
          </cell>
          <cell r="AE639" t="str">
            <v>NULL</v>
          </cell>
          <cell r="AF639">
            <v>2</v>
          </cell>
          <cell r="AG639">
            <v>2</v>
          </cell>
          <cell r="AH639" t="str">
            <v>NULL</v>
          </cell>
          <cell r="AI639">
            <v>1</v>
          </cell>
          <cell r="AJ639" t="str">
            <v>NULL</v>
          </cell>
          <cell r="AK639">
            <v>2</v>
          </cell>
          <cell r="AL639">
            <v>9</v>
          </cell>
        </row>
        <row r="640">
          <cell r="A640">
            <v>121334</v>
          </cell>
          <cell r="B640">
            <v>8152167</v>
          </cell>
          <cell r="C640" t="str">
            <v>Colburn Community Primary School</v>
          </cell>
          <cell r="D640" t="str">
            <v>Yorkshire and the Humber</v>
          </cell>
          <cell r="E640" t="str">
            <v>North East, Yorkshire &amp; Humber</v>
          </cell>
          <cell r="F640" t="str">
            <v>North Yorkshire</v>
          </cell>
          <cell r="G640" t="str">
            <v>Richmond (Yorks)</v>
          </cell>
          <cell r="H640" t="str">
            <v>DL9 4LS</v>
          </cell>
          <cell r="I640" t="str">
            <v>Community School</v>
          </cell>
          <cell r="J640" t="str">
            <v>Primary</v>
          </cell>
          <cell r="K640" t="str">
            <v>Does not have a sixth form</v>
          </cell>
          <cell r="L640">
            <v>10006825</v>
          </cell>
          <cell r="M640">
            <v>42327</v>
          </cell>
          <cell r="N640">
            <v>42327</v>
          </cell>
          <cell r="O640" t="str">
            <v>Requires Improvement monitoring Visit 1</v>
          </cell>
          <cell r="P640" t="str">
            <v>Schools - S8</v>
          </cell>
          <cell r="Q640" t="str">
            <v>NULL</v>
          </cell>
          <cell r="R640" t="str">
            <v>NULL</v>
          </cell>
          <cell r="S640" t="str">
            <v>NULL</v>
          </cell>
          <cell r="T640" t="str">
            <v>NULL</v>
          </cell>
          <cell r="U640" t="str">
            <v>NULL</v>
          </cell>
          <cell r="V640" t="str">
            <v>NULL</v>
          </cell>
          <cell r="W640" t="str">
            <v>NULL</v>
          </cell>
          <cell r="X640" t="str">
            <v>NULL</v>
          </cell>
          <cell r="Y640" t="str">
            <v>NULL</v>
          </cell>
          <cell r="Z640" t="str">
            <v>NULL</v>
          </cell>
          <cell r="AB640">
            <v>221</v>
          </cell>
          <cell r="AD640">
            <v>3</v>
          </cell>
          <cell r="AE640" t="str">
            <v>NULL</v>
          </cell>
          <cell r="AF640">
            <v>3</v>
          </cell>
          <cell r="AG640">
            <v>3</v>
          </cell>
          <cell r="AH640" t="str">
            <v>NULL</v>
          </cell>
          <cell r="AI640">
            <v>3</v>
          </cell>
          <cell r="AJ640" t="str">
            <v>NULL</v>
          </cell>
          <cell r="AK640">
            <v>3</v>
          </cell>
          <cell r="AL640">
            <v>9</v>
          </cell>
        </row>
        <row r="641">
          <cell r="A641">
            <v>121342</v>
          </cell>
          <cell r="B641">
            <v>8152186</v>
          </cell>
          <cell r="C641" t="str">
            <v>Sheriff Hutton Primary School</v>
          </cell>
          <cell r="D641" t="str">
            <v>Yorkshire and the Humber</v>
          </cell>
          <cell r="E641" t="str">
            <v>North East, Yorkshire &amp; Humber</v>
          </cell>
          <cell r="F641" t="str">
            <v>North Yorkshire</v>
          </cell>
          <cell r="G641" t="str">
            <v>Thirsk and Malton</v>
          </cell>
          <cell r="H641" t="str">
            <v>YO60 6SH</v>
          </cell>
          <cell r="I641" t="str">
            <v>Community School</v>
          </cell>
          <cell r="J641" t="str">
            <v>Primary</v>
          </cell>
          <cell r="K641" t="str">
            <v>Does not have a sixth form</v>
          </cell>
          <cell r="L641">
            <v>10002066</v>
          </cell>
          <cell r="M641">
            <v>42297</v>
          </cell>
          <cell r="N641">
            <v>42298</v>
          </cell>
          <cell r="O641" t="str">
            <v>Requires Improvement S5 Reinspection Visit 1</v>
          </cell>
          <cell r="P641" t="str">
            <v>Schools - S5</v>
          </cell>
          <cell r="Q641" t="str">
            <v>NULL</v>
          </cell>
          <cell r="R641">
            <v>2</v>
          </cell>
          <cell r="S641" t="str">
            <v>NULL</v>
          </cell>
          <cell r="T641">
            <v>2</v>
          </cell>
          <cell r="U641">
            <v>2</v>
          </cell>
          <cell r="V641">
            <v>2</v>
          </cell>
          <cell r="W641">
            <v>2</v>
          </cell>
          <cell r="X641" t="str">
            <v>Yes</v>
          </cell>
          <cell r="Y641">
            <v>3</v>
          </cell>
          <cell r="Z641" t="str">
            <v>NULL</v>
          </cell>
          <cell r="AB641">
            <v>72</v>
          </cell>
          <cell r="AD641">
            <v>3</v>
          </cell>
          <cell r="AE641" t="str">
            <v>NULL</v>
          </cell>
          <cell r="AF641">
            <v>3</v>
          </cell>
          <cell r="AG641">
            <v>3</v>
          </cell>
          <cell r="AH641" t="str">
            <v>NULL</v>
          </cell>
          <cell r="AI641">
            <v>3</v>
          </cell>
          <cell r="AJ641" t="str">
            <v>NULL</v>
          </cell>
          <cell r="AK641" t="str">
            <v>NULL</v>
          </cell>
          <cell r="AL641" t="str">
            <v>NULL</v>
          </cell>
        </row>
        <row r="642">
          <cell r="A642">
            <v>121358</v>
          </cell>
          <cell r="B642">
            <v>8152224</v>
          </cell>
          <cell r="C642" t="str">
            <v>Cayton Community Primary School</v>
          </cell>
          <cell r="D642" t="str">
            <v>Yorkshire and the Humber</v>
          </cell>
          <cell r="E642" t="str">
            <v>North East, Yorkshire &amp; Humber</v>
          </cell>
          <cell r="F642" t="str">
            <v>North Yorkshire</v>
          </cell>
          <cell r="G642" t="str">
            <v>Scarborough and Whitby</v>
          </cell>
          <cell r="H642" t="str">
            <v>YO11 3NN</v>
          </cell>
          <cell r="I642" t="str">
            <v>Community School</v>
          </cell>
          <cell r="J642" t="str">
            <v>Primary</v>
          </cell>
          <cell r="K642" t="str">
            <v>Does not have a sixth form</v>
          </cell>
          <cell r="L642">
            <v>10002073</v>
          </cell>
          <cell r="M642">
            <v>42269</v>
          </cell>
          <cell r="N642">
            <v>42270</v>
          </cell>
          <cell r="O642" t="str">
            <v>Requires Improvement S5 Reinspection Visit 1</v>
          </cell>
          <cell r="P642" t="str">
            <v>Schools - S5</v>
          </cell>
          <cell r="Q642" t="str">
            <v>NULL</v>
          </cell>
          <cell r="R642">
            <v>2</v>
          </cell>
          <cell r="S642" t="str">
            <v>NULL</v>
          </cell>
          <cell r="T642">
            <v>2</v>
          </cell>
          <cell r="U642">
            <v>2</v>
          </cell>
          <cell r="V642">
            <v>2</v>
          </cell>
          <cell r="W642">
            <v>2</v>
          </cell>
          <cell r="X642" t="str">
            <v>Yes</v>
          </cell>
          <cell r="Y642">
            <v>2</v>
          </cell>
          <cell r="Z642" t="str">
            <v>NULL</v>
          </cell>
          <cell r="AB642">
            <v>190</v>
          </cell>
          <cell r="AD642">
            <v>3</v>
          </cell>
          <cell r="AE642" t="str">
            <v>NULL</v>
          </cell>
          <cell r="AF642">
            <v>3</v>
          </cell>
          <cell r="AG642">
            <v>3</v>
          </cell>
          <cell r="AH642" t="str">
            <v>NULL</v>
          </cell>
          <cell r="AI642">
            <v>3</v>
          </cell>
          <cell r="AJ642" t="str">
            <v>NULL</v>
          </cell>
          <cell r="AK642" t="str">
            <v>NULL</v>
          </cell>
          <cell r="AL642" t="str">
            <v>NULL</v>
          </cell>
        </row>
        <row r="643">
          <cell r="A643">
            <v>121391</v>
          </cell>
          <cell r="B643">
            <v>8152321</v>
          </cell>
          <cell r="C643" t="str">
            <v>Kettlesing Felliscliffe Community Primary School</v>
          </cell>
          <cell r="D643" t="str">
            <v>Yorkshire and the Humber</v>
          </cell>
          <cell r="E643" t="str">
            <v>North East, Yorkshire &amp; Humber</v>
          </cell>
          <cell r="F643" t="str">
            <v>North Yorkshire</v>
          </cell>
          <cell r="G643" t="str">
            <v>Skipton and Ripon</v>
          </cell>
          <cell r="H643" t="str">
            <v>HG3 2LB</v>
          </cell>
          <cell r="I643" t="str">
            <v>Community School</v>
          </cell>
          <cell r="J643" t="str">
            <v>Primary</v>
          </cell>
          <cell r="K643" t="str">
            <v>Does not have a sixth form</v>
          </cell>
          <cell r="L643">
            <v>10002726</v>
          </cell>
          <cell r="M643">
            <v>42311</v>
          </cell>
          <cell r="N643">
            <v>42311</v>
          </cell>
          <cell r="O643" t="str">
            <v>Maintained Academy and School Short inspection</v>
          </cell>
          <cell r="P643" t="str">
            <v>Schools - Short inspection</v>
          </cell>
          <cell r="Q643" t="str">
            <v>NULL</v>
          </cell>
          <cell r="R643" t="str">
            <v>NULL</v>
          </cell>
          <cell r="S643" t="str">
            <v>NULL</v>
          </cell>
          <cell r="T643" t="str">
            <v>NULL</v>
          </cell>
          <cell r="U643" t="str">
            <v>NULL</v>
          </cell>
          <cell r="V643" t="str">
            <v>NULL</v>
          </cell>
          <cell r="W643" t="str">
            <v>NULL</v>
          </cell>
          <cell r="X643" t="str">
            <v>Yes</v>
          </cell>
          <cell r="Y643" t="str">
            <v>NULL</v>
          </cell>
          <cell r="Z643" t="str">
            <v>NULL</v>
          </cell>
          <cell r="AB643">
            <v>43</v>
          </cell>
          <cell r="AD643">
            <v>2</v>
          </cell>
          <cell r="AE643" t="str">
            <v>NULL</v>
          </cell>
          <cell r="AF643">
            <v>2</v>
          </cell>
          <cell r="AG643">
            <v>2</v>
          </cell>
          <cell r="AH643" t="str">
            <v>NULL</v>
          </cell>
          <cell r="AI643">
            <v>2</v>
          </cell>
          <cell r="AJ643" t="str">
            <v>NULL</v>
          </cell>
          <cell r="AK643">
            <v>8</v>
          </cell>
          <cell r="AL643" t="str">
            <v>NULL</v>
          </cell>
        </row>
        <row r="644">
          <cell r="A644">
            <v>121436</v>
          </cell>
          <cell r="B644">
            <v>8152381</v>
          </cell>
          <cell r="C644" t="str">
            <v>Thorpe Willoughby Community Primary School</v>
          </cell>
          <cell r="D644" t="str">
            <v>Yorkshire and the Humber</v>
          </cell>
          <cell r="E644" t="str">
            <v>North East, Yorkshire &amp; Humber</v>
          </cell>
          <cell r="F644" t="str">
            <v>North Yorkshire</v>
          </cell>
          <cell r="G644" t="str">
            <v>Selby and Ainsty</v>
          </cell>
          <cell r="H644" t="str">
            <v>YO8 9NX</v>
          </cell>
          <cell r="I644" t="str">
            <v>Community School</v>
          </cell>
          <cell r="J644" t="str">
            <v>Primary</v>
          </cell>
          <cell r="K644" t="str">
            <v>Does not have a sixth form</v>
          </cell>
          <cell r="L644">
            <v>10002069</v>
          </cell>
          <cell r="M644">
            <v>42312</v>
          </cell>
          <cell r="N644">
            <v>42313</v>
          </cell>
          <cell r="O644" t="str">
            <v>Requires Improvement S5 Reinspection Visit 1</v>
          </cell>
          <cell r="P644" t="str">
            <v>Schools - S5</v>
          </cell>
          <cell r="Q644" t="str">
            <v>NULL</v>
          </cell>
          <cell r="R644">
            <v>2</v>
          </cell>
          <cell r="S644" t="str">
            <v>NULL</v>
          </cell>
          <cell r="T644">
            <v>2</v>
          </cell>
          <cell r="U644">
            <v>2</v>
          </cell>
          <cell r="V644">
            <v>2</v>
          </cell>
          <cell r="W644">
            <v>2</v>
          </cell>
          <cell r="X644" t="str">
            <v>Yes</v>
          </cell>
          <cell r="Y644">
            <v>2</v>
          </cell>
          <cell r="Z644" t="str">
            <v>NULL</v>
          </cell>
          <cell r="AB644">
            <v>262</v>
          </cell>
          <cell r="AD644">
            <v>3</v>
          </cell>
          <cell r="AE644" t="str">
            <v>NULL</v>
          </cell>
          <cell r="AF644">
            <v>3</v>
          </cell>
          <cell r="AG644">
            <v>3</v>
          </cell>
          <cell r="AH644" t="str">
            <v>NULL</v>
          </cell>
          <cell r="AI644">
            <v>3</v>
          </cell>
          <cell r="AJ644" t="str">
            <v>NULL</v>
          </cell>
          <cell r="AK644" t="str">
            <v>NULL</v>
          </cell>
          <cell r="AL644" t="str">
            <v>NULL</v>
          </cell>
        </row>
        <row r="645">
          <cell r="A645">
            <v>121442</v>
          </cell>
          <cell r="B645">
            <v>8152388</v>
          </cell>
          <cell r="C645" t="str">
            <v>Ripon, Greystone Community Primary School</v>
          </cell>
          <cell r="D645" t="str">
            <v>Yorkshire and the Humber</v>
          </cell>
          <cell r="E645" t="str">
            <v>North East, Yorkshire &amp; Humber</v>
          </cell>
          <cell r="F645" t="str">
            <v>North Yorkshire</v>
          </cell>
          <cell r="G645" t="str">
            <v>Skipton and Ripon</v>
          </cell>
          <cell r="H645" t="str">
            <v>HG4 1RW</v>
          </cell>
          <cell r="I645" t="str">
            <v>Community School</v>
          </cell>
          <cell r="J645" t="str">
            <v>Primary</v>
          </cell>
          <cell r="K645" t="str">
            <v>Does not have a sixth form</v>
          </cell>
          <cell r="L645">
            <v>10007174</v>
          </cell>
          <cell r="M645">
            <v>42349</v>
          </cell>
          <cell r="N645">
            <v>42349</v>
          </cell>
          <cell r="O645" t="str">
            <v>Requires Improvement monitoring Visit 1</v>
          </cell>
          <cell r="P645" t="str">
            <v>Schools - S8</v>
          </cell>
          <cell r="Q645" t="str">
            <v>NULL</v>
          </cell>
          <cell r="R645" t="str">
            <v>NULL</v>
          </cell>
          <cell r="S645" t="str">
            <v>NULL</v>
          </cell>
          <cell r="T645" t="str">
            <v>NULL</v>
          </cell>
          <cell r="U645" t="str">
            <v>NULL</v>
          </cell>
          <cell r="V645" t="str">
            <v>NULL</v>
          </cell>
          <cell r="W645" t="str">
            <v>NULL</v>
          </cell>
          <cell r="X645" t="str">
            <v>NULL</v>
          </cell>
          <cell r="Y645" t="str">
            <v>NULL</v>
          </cell>
          <cell r="Z645" t="str">
            <v>NULL</v>
          </cell>
          <cell r="AB645">
            <v>172</v>
          </cell>
          <cell r="AD645">
            <v>3</v>
          </cell>
          <cell r="AE645" t="str">
            <v>NULL</v>
          </cell>
          <cell r="AF645">
            <v>3</v>
          </cell>
          <cell r="AG645">
            <v>3</v>
          </cell>
          <cell r="AH645" t="str">
            <v>NULL</v>
          </cell>
          <cell r="AI645">
            <v>3</v>
          </cell>
          <cell r="AJ645" t="str">
            <v>NULL</v>
          </cell>
          <cell r="AK645">
            <v>2</v>
          </cell>
          <cell r="AL645">
            <v>9</v>
          </cell>
        </row>
        <row r="646">
          <cell r="A646">
            <v>121444</v>
          </cell>
          <cell r="B646">
            <v>8152390</v>
          </cell>
          <cell r="C646" t="str">
            <v>Barwic Parade Community Primary School, Selby</v>
          </cell>
          <cell r="D646" t="str">
            <v>Yorkshire and the Humber</v>
          </cell>
          <cell r="E646" t="str">
            <v>North East, Yorkshire &amp; Humber</v>
          </cell>
          <cell r="F646" t="str">
            <v>North Yorkshire</v>
          </cell>
          <cell r="G646" t="str">
            <v>Selby and Ainsty</v>
          </cell>
          <cell r="H646" t="str">
            <v>YO8 8DJ</v>
          </cell>
          <cell r="I646" t="str">
            <v>Community School</v>
          </cell>
          <cell r="J646" t="str">
            <v>Primary</v>
          </cell>
          <cell r="K646" t="str">
            <v>Does not have a sixth form</v>
          </cell>
          <cell r="L646">
            <v>10006798</v>
          </cell>
          <cell r="M646">
            <v>42328</v>
          </cell>
          <cell r="N646">
            <v>42328</v>
          </cell>
          <cell r="O646" t="str">
            <v>Requires Improvement monitoring Visit 1</v>
          </cell>
          <cell r="P646" t="str">
            <v>Schools - S8</v>
          </cell>
          <cell r="Q646" t="str">
            <v>NULL</v>
          </cell>
          <cell r="R646" t="str">
            <v>NULL</v>
          </cell>
          <cell r="S646" t="str">
            <v>NULL</v>
          </cell>
          <cell r="T646" t="str">
            <v>NULL</v>
          </cell>
          <cell r="U646" t="str">
            <v>NULL</v>
          </cell>
          <cell r="V646" t="str">
            <v>NULL</v>
          </cell>
          <cell r="W646" t="str">
            <v>NULL</v>
          </cell>
          <cell r="X646" t="str">
            <v>NULL</v>
          </cell>
          <cell r="Y646" t="str">
            <v>NULL</v>
          </cell>
          <cell r="Z646" t="str">
            <v>NULL</v>
          </cell>
          <cell r="AB646">
            <v>293</v>
          </cell>
          <cell r="AD646">
            <v>3</v>
          </cell>
          <cell r="AE646" t="str">
            <v>NULL</v>
          </cell>
          <cell r="AF646">
            <v>3</v>
          </cell>
          <cell r="AG646">
            <v>3</v>
          </cell>
          <cell r="AH646" t="str">
            <v>NULL</v>
          </cell>
          <cell r="AI646">
            <v>3</v>
          </cell>
          <cell r="AJ646" t="str">
            <v>NULL</v>
          </cell>
          <cell r="AK646">
            <v>2</v>
          </cell>
          <cell r="AL646">
            <v>9</v>
          </cell>
        </row>
        <row r="647">
          <cell r="A647">
            <v>121452</v>
          </cell>
          <cell r="B647">
            <v>8152404</v>
          </cell>
          <cell r="C647" t="str">
            <v>Langton Primary School</v>
          </cell>
          <cell r="D647" t="str">
            <v>Yorkshire and the Humber</v>
          </cell>
          <cell r="E647" t="str">
            <v>North East, Yorkshire &amp; Humber</v>
          </cell>
          <cell r="F647" t="str">
            <v>North Yorkshire</v>
          </cell>
          <cell r="G647" t="str">
            <v>Thirsk and Malton</v>
          </cell>
          <cell r="H647" t="str">
            <v>YO17 9SD</v>
          </cell>
          <cell r="I647" t="str">
            <v>Community School</v>
          </cell>
          <cell r="J647" t="str">
            <v>Primary</v>
          </cell>
          <cell r="K647" t="str">
            <v>Does not have a sixth form</v>
          </cell>
          <cell r="L647">
            <v>10002075</v>
          </cell>
          <cell r="M647">
            <v>42271</v>
          </cell>
          <cell r="N647">
            <v>42272</v>
          </cell>
          <cell r="O647" t="str">
            <v>Requires Improvement S5 Reinspection Visit 1</v>
          </cell>
          <cell r="P647" t="str">
            <v>Schools - S5</v>
          </cell>
          <cell r="Q647" t="str">
            <v>NULL</v>
          </cell>
          <cell r="R647">
            <v>2</v>
          </cell>
          <cell r="S647" t="str">
            <v>NULL</v>
          </cell>
          <cell r="T647">
            <v>2</v>
          </cell>
          <cell r="U647">
            <v>2</v>
          </cell>
          <cell r="V647">
            <v>2</v>
          </cell>
          <cell r="W647">
            <v>2</v>
          </cell>
          <cell r="X647" t="str">
            <v>Yes</v>
          </cell>
          <cell r="Y647">
            <v>2</v>
          </cell>
          <cell r="Z647" t="str">
            <v>NULL</v>
          </cell>
          <cell r="AB647">
            <v>74</v>
          </cell>
          <cell r="AD647">
            <v>3</v>
          </cell>
          <cell r="AE647" t="str">
            <v>NULL</v>
          </cell>
          <cell r="AF647">
            <v>3</v>
          </cell>
          <cell r="AG647">
            <v>3</v>
          </cell>
          <cell r="AH647" t="str">
            <v>NULL</v>
          </cell>
          <cell r="AI647">
            <v>3</v>
          </cell>
          <cell r="AJ647" t="str">
            <v>NULL</v>
          </cell>
          <cell r="AK647" t="str">
            <v>NULL</v>
          </cell>
          <cell r="AL647" t="str">
            <v>NULL</v>
          </cell>
        </row>
        <row r="648">
          <cell r="A648">
            <v>121480</v>
          </cell>
          <cell r="B648">
            <v>8153012</v>
          </cell>
          <cell r="C648" t="str">
            <v>Bilsdale Midcable Chop Gate Church of England Voluntary Controlled Primary School</v>
          </cell>
          <cell r="D648" t="str">
            <v>Yorkshire and the Humber</v>
          </cell>
          <cell r="E648" t="str">
            <v>North East, Yorkshire &amp; Humber</v>
          </cell>
          <cell r="F648" t="str">
            <v>North Yorkshire</v>
          </cell>
          <cell r="G648" t="str">
            <v>Richmond (Yorks)</v>
          </cell>
          <cell r="H648" t="str">
            <v>TS9 7JL</v>
          </cell>
          <cell r="I648" t="str">
            <v>Voluntary Controlled School</v>
          </cell>
          <cell r="J648" t="str">
            <v>Primary</v>
          </cell>
          <cell r="K648" t="str">
            <v>Does not have a sixth form</v>
          </cell>
          <cell r="L648">
            <v>10002807</v>
          </cell>
          <cell r="M648">
            <v>42269</v>
          </cell>
          <cell r="N648">
            <v>42270</v>
          </cell>
          <cell r="O648" t="str">
            <v>Maintained Academy and School Short inspection</v>
          </cell>
          <cell r="P648" t="str">
            <v>Schools - S5</v>
          </cell>
          <cell r="Q648" t="str">
            <v>NULL</v>
          </cell>
          <cell r="R648">
            <v>3</v>
          </cell>
          <cell r="S648" t="str">
            <v>NULL</v>
          </cell>
          <cell r="T648">
            <v>3</v>
          </cell>
          <cell r="U648">
            <v>3</v>
          </cell>
          <cell r="V648">
            <v>3</v>
          </cell>
          <cell r="W648">
            <v>3</v>
          </cell>
          <cell r="X648" t="str">
            <v>Yes</v>
          </cell>
          <cell r="Y648">
            <v>2</v>
          </cell>
          <cell r="Z648" t="str">
            <v>NULL</v>
          </cell>
          <cell r="AB648">
            <v>19</v>
          </cell>
          <cell r="AD648">
            <v>2</v>
          </cell>
          <cell r="AE648" t="str">
            <v>NULL</v>
          </cell>
          <cell r="AF648">
            <v>2</v>
          </cell>
          <cell r="AG648">
            <v>2</v>
          </cell>
          <cell r="AH648" t="str">
            <v>NULL</v>
          </cell>
          <cell r="AI648">
            <v>1</v>
          </cell>
          <cell r="AJ648" t="str">
            <v>NULL</v>
          </cell>
          <cell r="AK648">
            <v>8</v>
          </cell>
          <cell r="AL648" t="str">
            <v>NULL</v>
          </cell>
        </row>
        <row r="649">
          <cell r="A649">
            <v>121492</v>
          </cell>
          <cell r="B649">
            <v>8153039</v>
          </cell>
          <cell r="C649" t="str">
            <v>Foston Church of England Voluntary Controlled Primary School</v>
          </cell>
          <cell r="D649" t="str">
            <v>Yorkshire and the Humber</v>
          </cell>
          <cell r="E649" t="str">
            <v>North East, Yorkshire &amp; Humber</v>
          </cell>
          <cell r="F649" t="str">
            <v>North Yorkshire</v>
          </cell>
          <cell r="G649" t="str">
            <v>Thirsk and Malton</v>
          </cell>
          <cell r="H649" t="str">
            <v>YO60 7QB</v>
          </cell>
          <cell r="I649" t="str">
            <v>Voluntary Controlled School</v>
          </cell>
          <cell r="J649" t="str">
            <v>Primary</v>
          </cell>
          <cell r="K649" t="str">
            <v>Does not have a sixth form</v>
          </cell>
          <cell r="L649">
            <v>10001323</v>
          </cell>
          <cell r="M649">
            <v>42339</v>
          </cell>
          <cell r="N649">
            <v>42339</v>
          </cell>
          <cell r="O649" t="str">
            <v>Maintained Academy and School Short inspection</v>
          </cell>
          <cell r="P649" t="str">
            <v>Schools - Short inspection</v>
          </cell>
          <cell r="Q649" t="str">
            <v>NULL</v>
          </cell>
          <cell r="R649" t="str">
            <v>NULL</v>
          </cell>
          <cell r="S649" t="str">
            <v>NULL</v>
          </cell>
          <cell r="T649" t="str">
            <v>NULL</v>
          </cell>
          <cell r="U649" t="str">
            <v>NULL</v>
          </cell>
          <cell r="V649" t="str">
            <v>NULL</v>
          </cell>
          <cell r="W649" t="str">
            <v>NULL</v>
          </cell>
          <cell r="X649" t="str">
            <v>Yes</v>
          </cell>
          <cell r="Y649" t="str">
            <v>NULL</v>
          </cell>
          <cell r="Z649" t="str">
            <v>NULL</v>
          </cell>
          <cell r="AB649">
            <v>31</v>
          </cell>
          <cell r="AD649">
            <v>2</v>
          </cell>
          <cell r="AE649" t="str">
            <v>NULL</v>
          </cell>
          <cell r="AF649">
            <v>2</v>
          </cell>
          <cell r="AG649">
            <v>2</v>
          </cell>
          <cell r="AH649" t="str">
            <v>NULL</v>
          </cell>
          <cell r="AI649">
            <v>2</v>
          </cell>
          <cell r="AJ649" t="str">
            <v>NULL</v>
          </cell>
          <cell r="AK649">
            <v>2</v>
          </cell>
          <cell r="AL649">
            <v>9</v>
          </cell>
        </row>
        <row r="650">
          <cell r="A650">
            <v>121500</v>
          </cell>
          <cell r="B650">
            <v>8153054</v>
          </cell>
          <cell r="C650" t="str">
            <v>Hovingham Church of England Voluntary Controlled Primary School</v>
          </cell>
          <cell r="D650" t="str">
            <v>Yorkshire and the Humber</v>
          </cell>
          <cell r="E650" t="str">
            <v>North East, Yorkshire &amp; Humber</v>
          </cell>
          <cell r="F650" t="str">
            <v>North Yorkshire</v>
          </cell>
          <cell r="G650" t="str">
            <v>Thirsk and Malton</v>
          </cell>
          <cell r="H650" t="str">
            <v>YO62 4LF</v>
          </cell>
          <cell r="I650" t="str">
            <v>Voluntary Controlled School</v>
          </cell>
          <cell r="J650" t="str">
            <v>Primary</v>
          </cell>
          <cell r="K650" t="str">
            <v>Does not have a sixth form</v>
          </cell>
          <cell r="L650">
            <v>10000585</v>
          </cell>
          <cell r="M650">
            <v>42318</v>
          </cell>
          <cell r="N650">
            <v>42319</v>
          </cell>
          <cell r="O650" t="str">
            <v>Maintained Academy and School Short inspection</v>
          </cell>
          <cell r="P650" t="str">
            <v>Schools - S5</v>
          </cell>
          <cell r="Q650" t="str">
            <v>NULL</v>
          </cell>
          <cell r="R650">
            <v>3</v>
          </cell>
          <cell r="S650" t="str">
            <v>NULL</v>
          </cell>
          <cell r="T650">
            <v>3</v>
          </cell>
          <cell r="U650">
            <v>3</v>
          </cell>
          <cell r="V650">
            <v>2</v>
          </cell>
          <cell r="W650">
            <v>3</v>
          </cell>
          <cell r="X650" t="str">
            <v>Yes</v>
          </cell>
          <cell r="Y650">
            <v>3</v>
          </cell>
          <cell r="Z650" t="str">
            <v>NULL</v>
          </cell>
          <cell r="AB650">
            <v>35</v>
          </cell>
          <cell r="AD650">
            <v>2</v>
          </cell>
          <cell r="AE650" t="str">
            <v>NULL</v>
          </cell>
          <cell r="AF650">
            <v>2</v>
          </cell>
          <cell r="AG650">
            <v>2</v>
          </cell>
          <cell r="AH650" t="str">
            <v>NULL</v>
          </cell>
          <cell r="AI650">
            <v>2</v>
          </cell>
          <cell r="AJ650" t="str">
            <v>NULL</v>
          </cell>
          <cell r="AK650">
            <v>8</v>
          </cell>
          <cell r="AL650" t="str">
            <v>NULL</v>
          </cell>
        </row>
        <row r="651">
          <cell r="A651">
            <v>121512</v>
          </cell>
          <cell r="B651">
            <v>8153092</v>
          </cell>
          <cell r="C651" t="str">
            <v>Richmond Church of England Primary School</v>
          </cell>
          <cell r="D651" t="str">
            <v>Yorkshire and the Humber</v>
          </cell>
          <cell r="E651" t="str">
            <v>North East, Yorkshire &amp; Humber</v>
          </cell>
          <cell r="F651" t="str">
            <v>North Yorkshire</v>
          </cell>
          <cell r="G651" t="str">
            <v>Richmond (Yorks)</v>
          </cell>
          <cell r="H651" t="str">
            <v>DL10 4NF</v>
          </cell>
          <cell r="I651" t="str">
            <v>Voluntary Controlled School</v>
          </cell>
          <cell r="J651" t="str">
            <v>Primary</v>
          </cell>
          <cell r="K651" t="str">
            <v>Does not have a sixth form</v>
          </cell>
          <cell r="L651">
            <v>10004018</v>
          </cell>
          <cell r="M651">
            <v>42283</v>
          </cell>
          <cell r="N651">
            <v>42284</v>
          </cell>
          <cell r="O651" t="str">
            <v>Schools into Special Measures Visit 2</v>
          </cell>
          <cell r="P651" t="str">
            <v>Schools - S8</v>
          </cell>
          <cell r="Q651" t="str">
            <v>NULL</v>
          </cell>
          <cell r="R651" t="str">
            <v>NULL</v>
          </cell>
          <cell r="S651" t="str">
            <v>NULL</v>
          </cell>
          <cell r="T651" t="str">
            <v>NULL</v>
          </cell>
          <cell r="U651" t="str">
            <v>NULL</v>
          </cell>
          <cell r="V651" t="str">
            <v>NULL</v>
          </cell>
          <cell r="W651" t="str">
            <v>NULL</v>
          </cell>
          <cell r="X651" t="str">
            <v>NULL</v>
          </cell>
          <cell r="Y651" t="str">
            <v>NULL</v>
          </cell>
          <cell r="Z651" t="str">
            <v>NULL</v>
          </cell>
          <cell r="AB651">
            <v>263</v>
          </cell>
          <cell r="AD651">
            <v>4</v>
          </cell>
          <cell r="AE651" t="str">
            <v>NULL</v>
          </cell>
          <cell r="AF651">
            <v>4</v>
          </cell>
          <cell r="AG651">
            <v>4</v>
          </cell>
          <cell r="AH651" t="str">
            <v>NULL</v>
          </cell>
          <cell r="AI651">
            <v>4</v>
          </cell>
          <cell r="AJ651" t="str">
            <v>NULL</v>
          </cell>
          <cell r="AK651">
            <v>2</v>
          </cell>
          <cell r="AL651">
            <v>9</v>
          </cell>
        </row>
        <row r="652">
          <cell r="A652">
            <v>121527</v>
          </cell>
          <cell r="B652">
            <v>8153133</v>
          </cell>
          <cell r="C652" t="str">
            <v>Barton Church of England Primary School</v>
          </cell>
          <cell r="D652" t="str">
            <v>Yorkshire and the Humber</v>
          </cell>
          <cell r="E652" t="str">
            <v>North East, Yorkshire &amp; Humber</v>
          </cell>
          <cell r="F652" t="str">
            <v>North Yorkshire</v>
          </cell>
          <cell r="G652" t="str">
            <v>Richmond (Yorks)</v>
          </cell>
          <cell r="H652" t="str">
            <v>DL10 6LJ</v>
          </cell>
          <cell r="I652" t="str">
            <v>Voluntary Controlled School</v>
          </cell>
          <cell r="J652" t="str">
            <v>Primary</v>
          </cell>
          <cell r="K652" t="str">
            <v>Does not have a sixth form</v>
          </cell>
          <cell r="L652">
            <v>10006736</v>
          </cell>
          <cell r="M652">
            <v>42285</v>
          </cell>
          <cell r="N652">
            <v>42285</v>
          </cell>
          <cell r="O652" t="str">
            <v>Requires Improvement monitoring Visit 1</v>
          </cell>
          <cell r="P652" t="str">
            <v>Schools - S8</v>
          </cell>
          <cell r="Q652" t="str">
            <v>NULL</v>
          </cell>
          <cell r="R652" t="str">
            <v>NULL</v>
          </cell>
          <cell r="S652" t="str">
            <v>NULL</v>
          </cell>
          <cell r="T652" t="str">
            <v>NULL</v>
          </cell>
          <cell r="U652" t="str">
            <v>NULL</v>
          </cell>
          <cell r="V652" t="str">
            <v>NULL</v>
          </cell>
          <cell r="W652" t="str">
            <v>NULL</v>
          </cell>
          <cell r="X652" t="str">
            <v>NULL</v>
          </cell>
          <cell r="Y652" t="str">
            <v>NULL</v>
          </cell>
          <cell r="Z652" t="str">
            <v>NULL</v>
          </cell>
          <cell r="AB652">
            <v>60</v>
          </cell>
          <cell r="AD652">
            <v>3</v>
          </cell>
          <cell r="AE652" t="str">
            <v>NULL</v>
          </cell>
          <cell r="AF652">
            <v>3</v>
          </cell>
          <cell r="AG652">
            <v>3</v>
          </cell>
          <cell r="AH652" t="str">
            <v>NULL</v>
          </cell>
          <cell r="AI652">
            <v>3</v>
          </cell>
          <cell r="AJ652" t="str">
            <v>NULL</v>
          </cell>
          <cell r="AK652">
            <v>3</v>
          </cell>
          <cell r="AL652">
            <v>9</v>
          </cell>
        </row>
        <row r="653">
          <cell r="A653">
            <v>121543</v>
          </cell>
          <cell r="B653">
            <v>8153208</v>
          </cell>
          <cell r="C653" t="str">
            <v>Melsonby Methodist Primary School</v>
          </cell>
          <cell r="D653" t="str">
            <v>Yorkshire and the Humber</v>
          </cell>
          <cell r="E653" t="str">
            <v>North East, Yorkshire &amp; Humber</v>
          </cell>
          <cell r="F653" t="str">
            <v>North Yorkshire</v>
          </cell>
          <cell r="G653" t="str">
            <v>Richmond (Yorks)</v>
          </cell>
          <cell r="H653" t="str">
            <v>DL10 5ND</v>
          </cell>
          <cell r="I653" t="str">
            <v>Voluntary Controlled School</v>
          </cell>
          <cell r="J653" t="str">
            <v>Primary</v>
          </cell>
          <cell r="K653" t="str">
            <v>Does not have a sixth form</v>
          </cell>
          <cell r="L653">
            <v>10003600</v>
          </cell>
          <cell r="M653">
            <v>42346</v>
          </cell>
          <cell r="N653">
            <v>42346</v>
          </cell>
          <cell r="O653" t="str">
            <v>Maintained Academy and School Short inspection</v>
          </cell>
          <cell r="P653" t="str">
            <v>Schools - Short inspection</v>
          </cell>
          <cell r="Q653" t="str">
            <v>NULL</v>
          </cell>
          <cell r="R653" t="str">
            <v>NULL</v>
          </cell>
          <cell r="S653" t="str">
            <v>NULL</v>
          </cell>
          <cell r="T653" t="str">
            <v>NULL</v>
          </cell>
          <cell r="U653" t="str">
            <v>NULL</v>
          </cell>
          <cell r="V653" t="str">
            <v>NULL</v>
          </cell>
          <cell r="W653" t="str">
            <v>NULL</v>
          </cell>
          <cell r="X653" t="str">
            <v>Yes</v>
          </cell>
          <cell r="Y653" t="str">
            <v>NULL</v>
          </cell>
          <cell r="Z653" t="str">
            <v>NULL</v>
          </cell>
          <cell r="AB653">
            <v>53</v>
          </cell>
          <cell r="AD653">
            <v>2</v>
          </cell>
          <cell r="AE653" t="str">
            <v>NULL</v>
          </cell>
          <cell r="AF653">
            <v>2</v>
          </cell>
          <cell r="AG653">
            <v>2</v>
          </cell>
          <cell r="AH653" t="str">
            <v>NULL</v>
          </cell>
          <cell r="AI653">
            <v>1</v>
          </cell>
          <cell r="AJ653" t="str">
            <v>NULL</v>
          </cell>
          <cell r="AK653">
            <v>2</v>
          </cell>
          <cell r="AL653">
            <v>9</v>
          </cell>
        </row>
        <row r="654">
          <cell r="A654">
            <v>121596</v>
          </cell>
          <cell r="B654">
            <v>8153282</v>
          </cell>
          <cell r="C654" t="str">
            <v>Wistow Parochial Church of England Voluntary Controlled Primary School</v>
          </cell>
          <cell r="D654" t="str">
            <v>Yorkshire and the Humber</v>
          </cell>
          <cell r="E654" t="str">
            <v>North East, Yorkshire &amp; Humber</v>
          </cell>
          <cell r="F654" t="str">
            <v>North Yorkshire</v>
          </cell>
          <cell r="G654" t="str">
            <v>Selby and Ainsty</v>
          </cell>
          <cell r="H654" t="str">
            <v>YO8 3UU</v>
          </cell>
          <cell r="I654" t="str">
            <v>Voluntary Controlled School</v>
          </cell>
          <cell r="J654" t="str">
            <v>Primary</v>
          </cell>
          <cell r="K654" t="str">
            <v>Does not have a sixth form</v>
          </cell>
          <cell r="L654">
            <v>10000457</v>
          </cell>
          <cell r="M654">
            <v>42348</v>
          </cell>
          <cell r="N654">
            <v>42349</v>
          </cell>
          <cell r="O654" t="str">
            <v>Maintained Academy and School Short inspection</v>
          </cell>
          <cell r="P654" t="str">
            <v>Schools - S5</v>
          </cell>
          <cell r="Q654" t="str">
            <v>NULL</v>
          </cell>
          <cell r="R654">
            <v>2</v>
          </cell>
          <cell r="S654" t="str">
            <v>NULL</v>
          </cell>
          <cell r="T654">
            <v>2</v>
          </cell>
          <cell r="U654">
            <v>2</v>
          </cell>
          <cell r="V654">
            <v>2</v>
          </cell>
          <cell r="W654">
            <v>2</v>
          </cell>
          <cell r="X654" t="str">
            <v>Yes</v>
          </cell>
          <cell r="Y654">
            <v>2</v>
          </cell>
          <cell r="Z654" t="str">
            <v>NULL</v>
          </cell>
          <cell r="AB654">
            <v>137</v>
          </cell>
          <cell r="AD654">
            <v>2</v>
          </cell>
          <cell r="AE654" t="str">
            <v>NULL</v>
          </cell>
          <cell r="AF654">
            <v>2</v>
          </cell>
          <cell r="AG654">
            <v>2</v>
          </cell>
          <cell r="AH654" t="str">
            <v>NULL</v>
          </cell>
          <cell r="AI654">
            <v>2</v>
          </cell>
          <cell r="AJ654" t="str">
            <v>NULL</v>
          </cell>
          <cell r="AK654">
            <v>8</v>
          </cell>
          <cell r="AL654" t="str">
            <v>NULL</v>
          </cell>
        </row>
        <row r="655">
          <cell r="A655">
            <v>121602</v>
          </cell>
          <cell r="B655">
            <v>8153289</v>
          </cell>
          <cell r="C655" t="str">
            <v>Askrigg Voluntary Controlled Primary School</v>
          </cell>
          <cell r="D655" t="str">
            <v>Yorkshire and the Humber</v>
          </cell>
          <cell r="E655" t="str">
            <v>North East, Yorkshire &amp; Humber</v>
          </cell>
          <cell r="F655" t="str">
            <v>North Yorkshire</v>
          </cell>
          <cell r="G655" t="str">
            <v>Richmond (Yorks)</v>
          </cell>
          <cell r="H655" t="str">
            <v>DL8 3BJ</v>
          </cell>
          <cell r="I655" t="str">
            <v>Voluntary Controlled School</v>
          </cell>
          <cell r="J655" t="str">
            <v>Primary</v>
          </cell>
          <cell r="K655" t="str">
            <v>Does not have a sixth form</v>
          </cell>
          <cell r="L655">
            <v>10003014</v>
          </cell>
          <cell r="M655">
            <v>42313</v>
          </cell>
          <cell r="N655">
            <v>42313</v>
          </cell>
          <cell r="O655" t="str">
            <v>Maintained Academy and School Short inspection</v>
          </cell>
          <cell r="P655" t="str">
            <v>Schools - Short inspection</v>
          </cell>
          <cell r="Q655" t="str">
            <v>NULL</v>
          </cell>
          <cell r="R655" t="str">
            <v>NULL</v>
          </cell>
          <cell r="S655" t="str">
            <v>NULL</v>
          </cell>
          <cell r="T655" t="str">
            <v>NULL</v>
          </cell>
          <cell r="U655" t="str">
            <v>NULL</v>
          </cell>
          <cell r="V655" t="str">
            <v>NULL</v>
          </cell>
          <cell r="W655" t="str">
            <v>NULL</v>
          </cell>
          <cell r="X655" t="str">
            <v>Yes</v>
          </cell>
          <cell r="Y655" t="str">
            <v>NULL</v>
          </cell>
          <cell r="Z655" t="str">
            <v>NULL</v>
          </cell>
          <cell r="AB655">
            <v>29</v>
          </cell>
          <cell r="AD655">
            <v>2</v>
          </cell>
          <cell r="AE655" t="str">
            <v>NULL</v>
          </cell>
          <cell r="AF655">
            <v>2</v>
          </cell>
          <cell r="AG655">
            <v>2</v>
          </cell>
          <cell r="AH655" t="str">
            <v>NULL</v>
          </cell>
          <cell r="AI655">
            <v>2</v>
          </cell>
          <cell r="AJ655" t="str">
            <v>NULL</v>
          </cell>
          <cell r="AK655">
            <v>8</v>
          </cell>
          <cell r="AL655" t="str">
            <v>NULL</v>
          </cell>
        </row>
        <row r="656">
          <cell r="A656">
            <v>121604</v>
          </cell>
          <cell r="B656">
            <v>8153301</v>
          </cell>
          <cell r="C656" t="str">
            <v>Bolton-on-Swale St Mary's CofE Primary School</v>
          </cell>
          <cell r="D656" t="str">
            <v>Yorkshire and the Humber</v>
          </cell>
          <cell r="E656" t="str">
            <v>North East, Yorkshire &amp; Humber</v>
          </cell>
          <cell r="F656" t="str">
            <v>North Yorkshire</v>
          </cell>
          <cell r="G656" t="str">
            <v>Richmond (Yorks)</v>
          </cell>
          <cell r="H656" t="str">
            <v>DL10 6AQ</v>
          </cell>
          <cell r="I656" t="str">
            <v>Voluntary Aided School</v>
          </cell>
          <cell r="J656" t="str">
            <v>Primary</v>
          </cell>
          <cell r="K656" t="str">
            <v>Does not have a sixth form</v>
          </cell>
          <cell r="L656">
            <v>10003204</v>
          </cell>
          <cell r="M656">
            <v>42348</v>
          </cell>
          <cell r="N656">
            <v>42348</v>
          </cell>
          <cell r="O656" t="str">
            <v>Maintained Academy and School Short inspection</v>
          </cell>
          <cell r="P656" t="str">
            <v>Schools - Short inspection</v>
          </cell>
          <cell r="Q656" t="str">
            <v>NULL</v>
          </cell>
          <cell r="R656" t="str">
            <v>NULL</v>
          </cell>
          <cell r="S656" t="str">
            <v>NULL</v>
          </cell>
          <cell r="T656" t="str">
            <v>NULL</v>
          </cell>
          <cell r="U656" t="str">
            <v>NULL</v>
          </cell>
          <cell r="V656" t="str">
            <v>NULL</v>
          </cell>
          <cell r="W656" t="str">
            <v>NULL</v>
          </cell>
          <cell r="X656" t="str">
            <v>Yes</v>
          </cell>
          <cell r="Y656" t="str">
            <v>NULL</v>
          </cell>
          <cell r="Z656" t="str">
            <v>NULL</v>
          </cell>
          <cell r="AB656">
            <v>100</v>
          </cell>
          <cell r="AD656">
            <v>2</v>
          </cell>
          <cell r="AE656" t="str">
            <v>NULL</v>
          </cell>
          <cell r="AF656">
            <v>2</v>
          </cell>
          <cell r="AG656">
            <v>2</v>
          </cell>
          <cell r="AH656" t="str">
            <v>NULL</v>
          </cell>
          <cell r="AI656">
            <v>2</v>
          </cell>
          <cell r="AJ656" t="str">
            <v>NULL</v>
          </cell>
          <cell r="AK656">
            <v>8</v>
          </cell>
          <cell r="AL656" t="str">
            <v>NULL</v>
          </cell>
        </row>
        <row r="657">
          <cell r="A657">
            <v>121662</v>
          </cell>
          <cell r="B657">
            <v>8164003</v>
          </cell>
          <cell r="C657" t="str">
            <v>Canon Lee School</v>
          </cell>
          <cell r="D657" t="str">
            <v>Yorkshire and the Humber</v>
          </cell>
          <cell r="E657" t="str">
            <v>North East, Yorkshire &amp; Humber</v>
          </cell>
          <cell r="F657" t="str">
            <v>York</v>
          </cell>
          <cell r="G657" t="str">
            <v>York Outer</v>
          </cell>
          <cell r="H657" t="str">
            <v>YO30 6ZS</v>
          </cell>
          <cell r="I657" t="str">
            <v>Community School</v>
          </cell>
          <cell r="J657" t="str">
            <v>Secondary</v>
          </cell>
          <cell r="K657" t="str">
            <v>Does not have a sixth form</v>
          </cell>
          <cell r="L657">
            <v>10002026</v>
          </cell>
          <cell r="M657">
            <v>42284</v>
          </cell>
          <cell r="N657">
            <v>42285</v>
          </cell>
          <cell r="O657" t="str">
            <v>Requires Improvement S5 Reinspection Visit 1</v>
          </cell>
          <cell r="P657" t="str">
            <v>Schools - S5</v>
          </cell>
          <cell r="Q657" t="str">
            <v>NULL</v>
          </cell>
          <cell r="R657">
            <v>4</v>
          </cell>
          <cell r="S657" t="str">
            <v>SM</v>
          </cell>
          <cell r="T657">
            <v>4</v>
          </cell>
          <cell r="U657">
            <v>4</v>
          </cell>
          <cell r="V657">
            <v>3</v>
          </cell>
          <cell r="W657">
            <v>4</v>
          </cell>
          <cell r="X657" t="str">
            <v>Yes</v>
          </cell>
          <cell r="Y657" t="str">
            <v>NULL</v>
          </cell>
          <cell r="Z657" t="str">
            <v>NULL</v>
          </cell>
          <cell r="AB657">
            <v>579</v>
          </cell>
          <cell r="AD657">
            <v>3</v>
          </cell>
          <cell r="AE657" t="str">
            <v>NULL</v>
          </cell>
          <cell r="AF657">
            <v>3</v>
          </cell>
          <cell r="AG657">
            <v>3</v>
          </cell>
          <cell r="AH657" t="str">
            <v>NULL</v>
          </cell>
          <cell r="AI657">
            <v>3</v>
          </cell>
          <cell r="AJ657" t="str">
            <v>NULL</v>
          </cell>
          <cell r="AK657" t="str">
            <v>NULL</v>
          </cell>
          <cell r="AL657" t="str">
            <v>NULL</v>
          </cell>
        </row>
        <row r="658">
          <cell r="A658">
            <v>121663</v>
          </cell>
          <cell r="B658">
            <v>8154004</v>
          </cell>
          <cell r="C658" t="str">
            <v>Risedale Sports and Community College</v>
          </cell>
          <cell r="D658" t="str">
            <v>Yorkshire and the Humber</v>
          </cell>
          <cell r="E658" t="str">
            <v>North East, Yorkshire &amp; Humber</v>
          </cell>
          <cell r="F658" t="str">
            <v>North Yorkshire</v>
          </cell>
          <cell r="G658" t="str">
            <v>Richmond (Yorks)</v>
          </cell>
          <cell r="H658" t="str">
            <v>DL9 4BD</v>
          </cell>
          <cell r="I658" t="str">
            <v>Community School</v>
          </cell>
          <cell r="J658" t="str">
            <v>Secondary</v>
          </cell>
          <cell r="K658" t="str">
            <v>Does not have a sixth form</v>
          </cell>
          <cell r="L658">
            <v>10002063</v>
          </cell>
          <cell r="M658">
            <v>42334</v>
          </cell>
          <cell r="N658">
            <v>42335</v>
          </cell>
          <cell r="O658" t="str">
            <v>Requires Improvement S5 Reinspection Visit 1</v>
          </cell>
          <cell r="P658" t="str">
            <v>Schools - S5</v>
          </cell>
          <cell r="Q658" t="str">
            <v>NULL</v>
          </cell>
          <cell r="R658">
            <v>2</v>
          </cell>
          <cell r="S658" t="str">
            <v>NULL</v>
          </cell>
          <cell r="T658">
            <v>2</v>
          </cell>
          <cell r="U658">
            <v>2</v>
          </cell>
          <cell r="V658">
            <v>2</v>
          </cell>
          <cell r="W658">
            <v>2</v>
          </cell>
          <cell r="X658" t="str">
            <v>Yes</v>
          </cell>
          <cell r="Y658" t="str">
            <v>NULL</v>
          </cell>
          <cell r="Z658" t="str">
            <v>NULL</v>
          </cell>
          <cell r="AB658">
            <v>410</v>
          </cell>
          <cell r="AD658">
            <v>3</v>
          </cell>
          <cell r="AE658" t="str">
            <v>NULL</v>
          </cell>
          <cell r="AF658">
            <v>3</v>
          </cell>
          <cell r="AG658">
            <v>3</v>
          </cell>
          <cell r="AH658" t="str">
            <v>NULL</v>
          </cell>
          <cell r="AI658">
            <v>3</v>
          </cell>
          <cell r="AJ658" t="str">
            <v>NULL</v>
          </cell>
          <cell r="AK658" t="str">
            <v>NULL</v>
          </cell>
          <cell r="AL658" t="str">
            <v>NULL</v>
          </cell>
        </row>
        <row r="659">
          <cell r="A659">
            <v>121668</v>
          </cell>
          <cell r="B659">
            <v>8154041</v>
          </cell>
          <cell r="C659" t="str">
            <v>Eskdale School</v>
          </cell>
          <cell r="D659" t="str">
            <v>Yorkshire and the Humber</v>
          </cell>
          <cell r="E659" t="str">
            <v>North East, Yorkshire &amp; Humber</v>
          </cell>
          <cell r="F659" t="str">
            <v>North Yorkshire</v>
          </cell>
          <cell r="G659" t="str">
            <v>Scarborough and Whitby</v>
          </cell>
          <cell r="H659" t="str">
            <v>YO22 4HS</v>
          </cell>
          <cell r="I659" t="str">
            <v>Community School</v>
          </cell>
          <cell r="J659" t="str">
            <v>Secondary</v>
          </cell>
          <cell r="K659" t="str">
            <v>Does not have a sixth form</v>
          </cell>
          <cell r="L659">
            <v>10002077</v>
          </cell>
          <cell r="M659">
            <v>42311</v>
          </cell>
          <cell r="N659">
            <v>42312</v>
          </cell>
          <cell r="O659" t="str">
            <v>Requires Improvement S5 Reinspection Visit 1</v>
          </cell>
          <cell r="P659" t="str">
            <v>Schools - S5</v>
          </cell>
          <cell r="Q659" t="str">
            <v>NULL</v>
          </cell>
          <cell r="R659">
            <v>3</v>
          </cell>
          <cell r="S659" t="str">
            <v>NULL</v>
          </cell>
          <cell r="T659">
            <v>3</v>
          </cell>
          <cell r="U659">
            <v>3</v>
          </cell>
          <cell r="V659">
            <v>2</v>
          </cell>
          <cell r="W659">
            <v>3</v>
          </cell>
          <cell r="X659" t="str">
            <v>Yes</v>
          </cell>
          <cell r="Y659" t="str">
            <v>NULL</v>
          </cell>
          <cell r="Z659" t="str">
            <v>NULL</v>
          </cell>
          <cell r="AB659">
            <v>295</v>
          </cell>
          <cell r="AD659">
            <v>3</v>
          </cell>
          <cell r="AE659" t="str">
            <v>NULL</v>
          </cell>
          <cell r="AF659">
            <v>3</v>
          </cell>
          <cell r="AG659">
            <v>2</v>
          </cell>
          <cell r="AH659" t="str">
            <v>NULL</v>
          </cell>
          <cell r="AI659">
            <v>3</v>
          </cell>
          <cell r="AJ659" t="str">
            <v>NULL</v>
          </cell>
          <cell r="AK659" t="str">
            <v>NULL</v>
          </cell>
          <cell r="AL659" t="str">
            <v>NULL</v>
          </cell>
        </row>
        <row r="660">
          <cell r="A660">
            <v>121674</v>
          </cell>
          <cell r="B660">
            <v>8154069</v>
          </cell>
          <cell r="C660" t="str">
            <v>George Pindar School</v>
          </cell>
          <cell r="D660" t="str">
            <v>Yorkshire and the Humber</v>
          </cell>
          <cell r="E660" t="str">
            <v>North East, Yorkshire &amp; Humber</v>
          </cell>
          <cell r="F660" t="str">
            <v>North Yorkshire</v>
          </cell>
          <cell r="G660" t="str">
            <v>Scarborough and Whitby</v>
          </cell>
          <cell r="H660" t="str">
            <v>YO11 3LW</v>
          </cell>
          <cell r="I660" t="str">
            <v>Foundation School</v>
          </cell>
          <cell r="J660" t="str">
            <v>Secondary</v>
          </cell>
          <cell r="K660" t="str">
            <v>Does not have a sixth form</v>
          </cell>
          <cell r="L660">
            <v>10006822</v>
          </cell>
          <cell r="M660">
            <v>42318</v>
          </cell>
          <cell r="N660">
            <v>42318</v>
          </cell>
          <cell r="O660" t="str">
            <v>Requires Improvement monitoring Visit 1</v>
          </cell>
          <cell r="P660" t="str">
            <v>Schools - S8</v>
          </cell>
          <cell r="Q660" t="str">
            <v>NULL</v>
          </cell>
          <cell r="R660" t="str">
            <v>NULL</v>
          </cell>
          <cell r="S660" t="str">
            <v>NULL</v>
          </cell>
          <cell r="T660" t="str">
            <v>NULL</v>
          </cell>
          <cell r="U660" t="str">
            <v>NULL</v>
          </cell>
          <cell r="V660" t="str">
            <v>NULL</v>
          </cell>
          <cell r="W660" t="str">
            <v>NULL</v>
          </cell>
          <cell r="X660" t="str">
            <v>NULL</v>
          </cell>
          <cell r="Y660" t="str">
            <v>NULL</v>
          </cell>
          <cell r="Z660" t="str">
            <v>NULL</v>
          </cell>
          <cell r="AB660">
            <v>696</v>
          </cell>
          <cell r="AD660">
            <v>3</v>
          </cell>
          <cell r="AE660" t="str">
            <v>NULL</v>
          </cell>
          <cell r="AF660">
            <v>3</v>
          </cell>
          <cell r="AG660">
            <v>3</v>
          </cell>
          <cell r="AH660" t="str">
            <v>NULL</v>
          </cell>
          <cell r="AI660">
            <v>3</v>
          </cell>
          <cell r="AJ660" t="str">
            <v>NULL</v>
          </cell>
          <cell r="AK660">
            <v>9</v>
          </cell>
          <cell r="AL660">
            <v>9</v>
          </cell>
        </row>
        <row r="661">
          <cell r="A661">
            <v>121675</v>
          </cell>
          <cell r="B661">
            <v>8154070</v>
          </cell>
          <cell r="C661" t="str">
            <v>Graham School</v>
          </cell>
          <cell r="D661" t="str">
            <v>Yorkshire and the Humber</v>
          </cell>
          <cell r="E661" t="str">
            <v>North East, Yorkshire &amp; Humber</v>
          </cell>
          <cell r="F661" t="str">
            <v>North Yorkshire</v>
          </cell>
          <cell r="G661" t="str">
            <v>Scarborough and Whitby</v>
          </cell>
          <cell r="H661" t="str">
            <v>YO12 6QW</v>
          </cell>
          <cell r="I661" t="str">
            <v>Community School</v>
          </cell>
          <cell r="J661" t="str">
            <v>Secondary</v>
          </cell>
          <cell r="K661" t="str">
            <v>Does not have a sixth form</v>
          </cell>
          <cell r="L661">
            <v>10004231</v>
          </cell>
          <cell r="M661">
            <v>42311</v>
          </cell>
          <cell r="N661">
            <v>42312</v>
          </cell>
          <cell r="O661" t="str">
            <v>Schools into Special Measures Visit 5</v>
          </cell>
          <cell r="P661" t="str">
            <v>Schools - S5</v>
          </cell>
          <cell r="Q661" t="str">
            <v>NULL</v>
          </cell>
          <cell r="R661">
            <v>3</v>
          </cell>
          <cell r="S661" t="str">
            <v>NULL</v>
          </cell>
          <cell r="T661">
            <v>3</v>
          </cell>
          <cell r="U661">
            <v>3</v>
          </cell>
          <cell r="V661">
            <v>3</v>
          </cell>
          <cell r="W661">
            <v>2</v>
          </cell>
          <cell r="X661" t="str">
            <v>Yes</v>
          </cell>
          <cell r="Y661" t="str">
            <v>NULL</v>
          </cell>
          <cell r="Z661" t="str">
            <v>NULL</v>
          </cell>
          <cell r="AB661">
            <v>1200</v>
          </cell>
          <cell r="AD661">
            <v>4</v>
          </cell>
          <cell r="AE661" t="str">
            <v>NULL</v>
          </cell>
          <cell r="AF661">
            <v>4</v>
          </cell>
          <cell r="AG661">
            <v>4</v>
          </cell>
          <cell r="AH661" t="str">
            <v>NULL</v>
          </cell>
          <cell r="AI661">
            <v>4</v>
          </cell>
          <cell r="AJ661" t="str">
            <v>NULL</v>
          </cell>
          <cell r="AK661" t="str">
            <v>NULL</v>
          </cell>
          <cell r="AL661" t="str">
            <v>NULL</v>
          </cell>
        </row>
        <row r="662">
          <cell r="A662">
            <v>121681</v>
          </cell>
          <cell r="B662">
            <v>8154077</v>
          </cell>
          <cell r="C662" t="str">
            <v>Malton School</v>
          </cell>
          <cell r="D662" t="str">
            <v>Yorkshire and the Humber</v>
          </cell>
          <cell r="E662" t="str">
            <v>North East, Yorkshire &amp; Humber</v>
          </cell>
          <cell r="F662" t="str">
            <v>North Yorkshire</v>
          </cell>
          <cell r="G662" t="str">
            <v>Thirsk and Malton</v>
          </cell>
          <cell r="H662" t="str">
            <v>YO17 7NH</v>
          </cell>
          <cell r="I662" t="str">
            <v>Community School</v>
          </cell>
          <cell r="J662" t="str">
            <v>Secondary</v>
          </cell>
          <cell r="K662" t="str">
            <v>Has a sixth form</v>
          </cell>
          <cell r="L662">
            <v>10002070</v>
          </cell>
          <cell r="M662">
            <v>42283</v>
          </cell>
          <cell r="N662">
            <v>42284</v>
          </cell>
          <cell r="O662" t="str">
            <v>Requires Improvement S5 Reinspection Visit 1</v>
          </cell>
          <cell r="P662" t="str">
            <v>Schools - S5</v>
          </cell>
          <cell r="Q662" t="str">
            <v>NULL</v>
          </cell>
          <cell r="R662">
            <v>2</v>
          </cell>
          <cell r="S662" t="str">
            <v>NULL</v>
          </cell>
          <cell r="T662">
            <v>2</v>
          </cell>
          <cell r="U662">
            <v>2</v>
          </cell>
          <cell r="V662">
            <v>2</v>
          </cell>
          <cell r="W662">
            <v>2</v>
          </cell>
          <cell r="X662" t="str">
            <v>Yes</v>
          </cell>
          <cell r="Y662" t="str">
            <v>NULL</v>
          </cell>
          <cell r="Z662">
            <v>2</v>
          </cell>
          <cell r="AB662">
            <v>664</v>
          </cell>
          <cell r="AD662">
            <v>3</v>
          </cell>
          <cell r="AE662" t="str">
            <v>NULL</v>
          </cell>
          <cell r="AF662">
            <v>3</v>
          </cell>
          <cell r="AG662">
            <v>3</v>
          </cell>
          <cell r="AH662" t="str">
            <v>NULL</v>
          </cell>
          <cell r="AI662">
            <v>3</v>
          </cell>
          <cell r="AJ662" t="str">
            <v>NULL</v>
          </cell>
          <cell r="AK662" t="str">
            <v>NULL</v>
          </cell>
          <cell r="AL662" t="str">
            <v>NULL</v>
          </cell>
        </row>
        <row r="663">
          <cell r="A663">
            <v>121689</v>
          </cell>
          <cell r="B663">
            <v>8154205</v>
          </cell>
          <cell r="C663" t="str">
            <v>Settle College</v>
          </cell>
          <cell r="D663" t="str">
            <v>Yorkshire and the Humber</v>
          </cell>
          <cell r="E663" t="str">
            <v>North East, Yorkshire &amp; Humber</v>
          </cell>
          <cell r="F663" t="str">
            <v>North Yorkshire</v>
          </cell>
          <cell r="G663" t="str">
            <v>Skipton and Ripon</v>
          </cell>
          <cell r="H663" t="str">
            <v>BD24 0AU</v>
          </cell>
          <cell r="I663" t="str">
            <v>Community School</v>
          </cell>
          <cell r="J663" t="str">
            <v>Secondary</v>
          </cell>
          <cell r="K663" t="str">
            <v>Has a sixth form</v>
          </cell>
          <cell r="L663">
            <v>10002078</v>
          </cell>
          <cell r="M663">
            <v>42325</v>
          </cell>
          <cell r="N663">
            <v>42326</v>
          </cell>
          <cell r="O663" t="str">
            <v>Requires Improvement S5 Reinspection Visit 1</v>
          </cell>
          <cell r="P663" t="str">
            <v>Schools - S5</v>
          </cell>
          <cell r="Q663" t="str">
            <v>NULL</v>
          </cell>
          <cell r="R663">
            <v>2</v>
          </cell>
          <cell r="S663" t="str">
            <v>NULL</v>
          </cell>
          <cell r="T663">
            <v>2</v>
          </cell>
          <cell r="U663">
            <v>2</v>
          </cell>
          <cell r="V663">
            <v>2</v>
          </cell>
          <cell r="W663">
            <v>2</v>
          </cell>
          <cell r="X663" t="str">
            <v>Yes</v>
          </cell>
          <cell r="Y663" t="str">
            <v>NULL</v>
          </cell>
          <cell r="Z663">
            <v>2</v>
          </cell>
          <cell r="AB663">
            <v>614</v>
          </cell>
          <cell r="AD663">
            <v>3</v>
          </cell>
          <cell r="AE663" t="str">
            <v>NULL</v>
          </cell>
          <cell r="AF663">
            <v>2</v>
          </cell>
          <cell r="AG663">
            <v>2</v>
          </cell>
          <cell r="AH663" t="str">
            <v>NULL</v>
          </cell>
          <cell r="AI663">
            <v>3</v>
          </cell>
          <cell r="AJ663" t="str">
            <v>NULL</v>
          </cell>
          <cell r="AK663" t="str">
            <v>NULL</v>
          </cell>
          <cell r="AL663" t="str">
            <v>NULL</v>
          </cell>
        </row>
        <row r="664">
          <cell r="A664">
            <v>121695</v>
          </cell>
          <cell r="B664">
            <v>8154216</v>
          </cell>
          <cell r="C664" t="str">
            <v>Sherburn High School</v>
          </cell>
          <cell r="D664" t="str">
            <v>Yorkshire and the Humber</v>
          </cell>
          <cell r="E664" t="str">
            <v>North East, Yorkshire &amp; Humber</v>
          </cell>
          <cell r="F664" t="str">
            <v>North Yorkshire</v>
          </cell>
          <cell r="G664" t="str">
            <v>Selby and Ainsty</v>
          </cell>
          <cell r="H664" t="str">
            <v>LS25 6AS</v>
          </cell>
          <cell r="I664" t="str">
            <v>Community School</v>
          </cell>
          <cell r="J664" t="str">
            <v>Secondary</v>
          </cell>
          <cell r="K664" t="str">
            <v>Has a sixth form</v>
          </cell>
          <cell r="L664">
            <v>10006739</v>
          </cell>
          <cell r="M664">
            <v>42292</v>
          </cell>
          <cell r="N664">
            <v>42292</v>
          </cell>
          <cell r="O664" t="str">
            <v>Requires Improvement monitoring Visit 1</v>
          </cell>
          <cell r="P664" t="str">
            <v>Schools - S8</v>
          </cell>
          <cell r="Q664" t="str">
            <v>NULL</v>
          </cell>
          <cell r="R664" t="str">
            <v>NULL</v>
          </cell>
          <cell r="S664" t="str">
            <v>NULL</v>
          </cell>
          <cell r="T664" t="str">
            <v>NULL</v>
          </cell>
          <cell r="U664" t="str">
            <v>NULL</v>
          </cell>
          <cell r="V664" t="str">
            <v>NULL</v>
          </cell>
          <cell r="W664" t="str">
            <v>NULL</v>
          </cell>
          <cell r="X664" t="str">
            <v>NULL</v>
          </cell>
          <cell r="Y664" t="str">
            <v>NULL</v>
          </cell>
          <cell r="Z664" t="str">
            <v>NULL</v>
          </cell>
          <cell r="AB664">
            <v>748</v>
          </cell>
          <cell r="AD664">
            <v>3</v>
          </cell>
          <cell r="AE664" t="str">
            <v>NULL</v>
          </cell>
          <cell r="AF664">
            <v>3</v>
          </cell>
          <cell r="AG664">
            <v>3</v>
          </cell>
          <cell r="AH664" t="str">
            <v>NULL</v>
          </cell>
          <cell r="AI664">
            <v>3</v>
          </cell>
          <cell r="AJ664" t="str">
            <v>NULL</v>
          </cell>
          <cell r="AK664">
            <v>9</v>
          </cell>
          <cell r="AL664">
            <v>3</v>
          </cell>
        </row>
        <row r="665">
          <cell r="A665">
            <v>121774</v>
          </cell>
          <cell r="B665">
            <v>8157020</v>
          </cell>
          <cell r="C665" t="str">
            <v>Spring Hill School</v>
          </cell>
          <cell r="D665" t="str">
            <v>Yorkshire and the Humber</v>
          </cell>
          <cell r="E665" t="str">
            <v>North East, Yorkshire &amp; Humber</v>
          </cell>
          <cell r="F665" t="str">
            <v>North Yorkshire</v>
          </cell>
          <cell r="G665" t="str">
            <v>Skipton and Ripon</v>
          </cell>
          <cell r="H665" t="str">
            <v>HG4 3HN</v>
          </cell>
          <cell r="I665" t="str">
            <v>Non-Maintained Special School</v>
          </cell>
          <cell r="J665" t="str">
            <v>Not Applicable</v>
          </cell>
          <cell r="K665" t="str">
            <v>Has a sixth form</v>
          </cell>
          <cell r="L665">
            <v>10010087</v>
          </cell>
          <cell r="M665">
            <v>42346</v>
          </cell>
          <cell r="N665">
            <v>42346</v>
          </cell>
          <cell r="O665" t="str">
            <v>S8 No Formal Designation Visit</v>
          </cell>
          <cell r="P665" t="str">
            <v>Schools - S8</v>
          </cell>
          <cell r="Q665" t="str">
            <v>NULL</v>
          </cell>
          <cell r="R665" t="str">
            <v>NULL</v>
          </cell>
          <cell r="S665" t="str">
            <v>NULL</v>
          </cell>
          <cell r="T665" t="str">
            <v>NULL</v>
          </cell>
          <cell r="U665" t="str">
            <v>NULL</v>
          </cell>
          <cell r="V665" t="str">
            <v>NULL</v>
          </cell>
          <cell r="W665" t="str">
            <v>NULL</v>
          </cell>
          <cell r="X665" t="str">
            <v>Met</v>
          </cell>
          <cell r="Y665" t="str">
            <v>NULL</v>
          </cell>
          <cell r="Z665" t="str">
            <v>NULL</v>
          </cell>
          <cell r="AB665">
            <v>26</v>
          </cell>
          <cell r="AD665">
            <v>2</v>
          </cell>
          <cell r="AE665" t="str">
            <v>NULL</v>
          </cell>
          <cell r="AF665">
            <v>2</v>
          </cell>
          <cell r="AG665">
            <v>2</v>
          </cell>
          <cell r="AH665" t="str">
            <v>NULL</v>
          </cell>
          <cell r="AI665">
            <v>2</v>
          </cell>
          <cell r="AJ665" t="str">
            <v>NULL</v>
          </cell>
          <cell r="AK665">
            <v>9</v>
          </cell>
          <cell r="AL665">
            <v>2</v>
          </cell>
        </row>
        <row r="666">
          <cell r="A666">
            <v>121780</v>
          </cell>
          <cell r="B666">
            <v>8157030</v>
          </cell>
          <cell r="C666" t="str">
            <v>Forest Moor School</v>
          </cell>
          <cell r="D666" t="str">
            <v>Yorkshire and the Humber</v>
          </cell>
          <cell r="E666" t="str">
            <v>North East, Yorkshire &amp; Humber</v>
          </cell>
          <cell r="F666" t="str">
            <v>North Yorkshire</v>
          </cell>
          <cell r="G666" t="str">
            <v>Skipton and Ripon</v>
          </cell>
          <cell r="H666" t="str">
            <v>HG3 2RA</v>
          </cell>
          <cell r="I666" t="str">
            <v>Community Special School</v>
          </cell>
          <cell r="J666" t="str">
            <v>Not Applicable</v>
          </cell>
          <cell r="K666" t="str">
            <v>Not applicable</v>
          </cell>
          <cell r="L666">
            <v>10007173</v>
          </cell>
          <cell r="M666">
            <v>42348</v>
          </cell>
          <cell r="N666">
            <v>42348</v>
          </cell>
          <cell r="O666" t="str">
            <v>Requires Improvement monitoring Visit 1</v>
          </cell>
          <cell r="P666" t="str">
            <v>Schools - S8</v>
          </cell>
          <cell r="Q666" t="str">
            <v>NULL</v>
          </cell>
          <cell r="R666" t="str">
            <v>NULL</v>
          </cell>
          <cell r="S666" t="str">
            <v>NULL</v>
          </cell>
          <cell r="T666" t="str">
            <v>NULL</v>
          </cell>
          <cell r="U666" t="str">
            <v>NULL</v>
          </cell>
          <cell r="V666" t="str">
            <v>NULL</v>
          </cell>
          <cell r="W666" t="str">
            <v>NULL</v>
          </cell>
          <cell r="X666" t="str">
            <v>NULL</v>
          </cell>
          <cell r="Y666" t="str">
            <v>NULL</v>
          </cell>
          <cell r="Z666" t="str">
            <v>NULL</v>
          </cell>
          <cell r="AB666">
            <v>23</v>
          </cell>
          <cell r="AD666">
            <v>3</v>
          </cell>
          <cell r="AE666" t="str">
            <v>NULL</v>
          </cell>
          <cell r="AF666">
            <v>3</v>
          </cell>
          <cell r="AG666">
            <v>3</v>
          </cell>
          <cell r="AH666" t="str">
            <v>NULL</v>
          </cell>
          <cell r="AI666">
            <v>3</v>
          </cell>
          <cell r="AJ666" t="str">
            <v>NULL</v>
          </cell>
          <cell r="AK666">
            <v>9</v>
          </cell>
          <cell r="AL666">
            <v>9</v>
          </cell>
        </row>
        <row r="667">
          <cell r="A667">
            <v>121794</v>
          </cell>
          <cell r="B667">
            <v>9282002</v>
          </cell>
          <cell r="C667" t="str">
            <v>Blisworth Community Primary School</v>
          </cell>
          <cell r="D667" t="str">
            <v>East Midlands</v>
          </cell>
          <cell r="E667" t="str">
            <v>East Midlands</v>
          </cell>
          <cell r="F667" t="str">
            <v>Northamptonshire</v>
          </cell>
          <cell r="G667" t="str">
            <v>South Northamptonshire</v>
          </cell>
          <cell r="H667" t="str">
            <v>NN7 3DD</v>
          </cell>
          <cell r="I667" t="str">
            <v>Community School</v>
          </cell>
          <cell r="J667" t="str">
            <v>Primary</v>
          </cell>
          <cell r="K667" t="str">
            <v>Does not have a sixth form</v>
          </cell>
          <cell r="L667">
            <v>10005954</v>
          </cell>
          <cell r="M667">
            <v>42335</v>
          </cell>
          <cell r="N667">
            <v>42335</v>
          </cell>
          <cell r="O667" t="str">
            <v>Requires Improvement monitoring Visit 1</v>
          </cell>
          <cell r="P667" t="str">
            <v>Schools - S8</v>
          </cell>
          <cell r="Q667" t="str">
            <v>NULL</v>
          </cell>
          <cell r="R667" t="str">
            <v>NULL</v>
          </cell>
          <cell r="S667" t="str">
            <v>NULL</v>
          </cell>
          <cell r="T667" t="str">
            <v>NULL</v>
          </cell>
          <cell r="U667" t="str">
            <v>NULL</v>
          </cell>
          <cell r="V667" t="str">
            <v>NULL</v>
          </cell>
          <cell r="W667" t="str">
            <v>NULL</v>
          </cell>
          <cell r="X667" t="str">
            <v>NULL</v>
          </cell>
          <cell r="Y667" t="str">
            <v>NULL</v>
          </cell>
          <cell r="Z667" t="str">
            <v>NULL</v>
          </cell>
          <cell r="AB667">
            <v>207</v>
          </cell>
          <cell r="AD667">
            <v>3</v>
          </cell>
          <cell r="AE667" t="str">
            <v>NULL</v>
          </cell>
          <cell r="AF667">
            <v>3</v>
          </cell>
          <cell r="AG667">
            <v>3</v>
          </cell>
          <cell r="AH667" t="str">
            <v>NULL</v>
          </cell>
          <cell r="AI667">
            <v>3</v>
          </cell>
          <cell r="AJ667" t="str">
            <v>NULL</v>
          </cell>
          <cell r="AK667">
            <v>2</v>
          </cell>
          <cell r="AL667">
            <v>9</v>
          </cell>
        </row>
        <row r="668">
          <cell r="A668">
            <v>121800</v>
          </cell>
          <cell r="B668">
            <v>9282008</v>
          </cell>
          <cell r="C668" t="str">
            <v>Bugbrooke Community Primary School</v>
          </cell>
          <cell r="D668" t="str">
            <v>East Midlands</v>
          </cell>
          <cell r="E668" t="str">
            <v>East Midlands</v>
          </cell>
          <cell r="F668" t="str">
            <v>Northamptonshire</v>
          </cell>
          <cell r="G668" t="str">
            <v>Daventry</v>
          </cell>
          <cell r="H668" t="str">
            <v>NN7 3PA</v>
          </cell>
          <cell r="I668" t="str">
            <v>Community School</v>
          </cell>
          <cell r="J668" t="str">
            <v>Primary</v>
          </cell>
          <cell r="K668" t="str">
            <v>Does not have a sixth form</v>
          </cell>
          <cell r="L668">
            <v>10005630</v>
          </cell>
          <cell r="M668">
            <v>42290</v>
          </cell>
          <cell r="N668">
            <v>42290</v>
          </cell>
          <cell r="O668" t="str">
            <v>Maintained Academy and School Short inspection</v>
          </cell>
          <cell r="P668" t="str">
            <v>Schools - Short inspection</v>
          </cell>
          <cell r="Q668" t="str">
            <v>NULL</v>
          </cell>
          <cell r="R668" t="str">
            <v>NULL</v>
          </cell>
          <cell r="S668" t="str">
            <v>NULL</v>
          </cell>
          <cell r="T668" t="str">
            <v>NULL</v>
          </cell>
          <cell r="U668" t="str">
            <v>NULL</v>
          </cell>
          <cell r="V668" t="str">
            <v>NULL</v>
          </cell>
          <cell r="W668" t="str">
            <v>NULL</v>
          </cell>
          <cell r="X668" t="str">
            <v>Yes</v>
          </cell>
          <cell r="Y668" t="str">
            <v>NULL</v>
          </cell>
          <cell r="Z668" t="str">
            <v>NULL</v>
          </cell>
          <cell r="AB668">
            <v>275</v>
          </cell>
          <cell r="AD668">
            <v>2</v>
          </cell>
          <cell r="AE668" t="str">
            <v>NULL</v>
          </cell>
          <cell r="AF668">
            <v>2</v>
          </cell>
          <cell r="AG668">
            <v>2</v>
          </cell>
          <cell r="AH668" t="str">
            <v>NULL</v>
          </cell>
          <cell r="AI668">
            <v>1</v>
          </cell>
          <cell r="AJ668" t="str">
            <v>NULL</v>
          </cell>
          <cell r="AK668">
            <v>2</v>
          </cell>
          <cell r="AL668">
            <v>9</v>
          </cell>
        </row>
        <row r="669">
          <cell r="A669">
            <v>121805</v>
          </cell>
          <cell r="B669">
            <v>9282015</v>
          </cell>
          <cell r="C669" t="str">
            <v>Cogenhoe Primary School</v>
          </cell>
          <cell r="D669" t="str">
            <v>East Midlands</v>
          </cell>
          <cell r="E669" t="str">
            <v>East Midlands</v>
          </cell>
          <cell r="F669" t="str">
            <v>Northamptonshire</v>
          </cell>
          <cell r="G669" t="str">
            <v>South Northamptonshire</v>
          </cell>
          <cell r="H669" t="str">
            <v>NN7 1NB</v>
          </cell>
          <cell r="I669" t="str">
            <v>Community School</v>
          </cell>
          <cell r="J669" t="str">
            <v>Primary</v>
          </cell>
          <cell r="K669" t="str">
            <v>Does not have a sixth form</v>
          </cell>
          <cell r="L669">
            <v>10001190</v>
          </cell>
          <cell r="M669">
            <v>42292</v>
          </cell>
          <cell r="N669">
            <v>42292</v>
          </cell>
          <cell r="O669" t="str">
            <v>Maintained Academy and School Short inspection</v>
          </cell>
          <cell r="P669" t="str">
            <v>Schools - Short inspection</v>
          </cell>
          <cell r="Q669" t="str">
            <v>NULL</v>
          </cell>
          <cell r="R669" t="str">
            <v>NULL</v>
          </cell>
          <cell r="S669" t="str">
            <v>NULL</v>
          </cell>
          <cell r="T669" t="str">
            <v>NULL</v>
          </cell>
          <cell r="U669" t="str">
            <v>NULL</v>
          </cell>
          <cell r="V669" t="str">
            <v>NULL</v>
          </cell>
          <cell r="W669" t="str">
            <v>NULL</v>
          </cell>
          <cell r="X669" t="str">
            <v>Yes</v>
          </cell>
          <cell r="Y669" t="str">
            <v>NULL</v>
          </cell>
          <cell r="Z669" t="str">
            <v>NULL</v>
          </cell>
          <cell r="AB669">
            <v>197</v>
          </cell>
          <cell r="AD669">
            <v>2</v>
          </cell>
          <cell r="AE669" t="str">
            <v>NULL</v>
          </cell>
          <cell r="AF669">
            <v>2</v>
          </cell>
          <cell r="AG669">
            <v>2</v>
          </cell>
          <cell r="AH669" t="str">
            <v>NULL</v>
          </cell>
          <cell r="AI669">
            <v>2</v>
          </cell>
          <cell r="AJ669" t="str">
            <v>NULL</v>
          </cell>
          <cell r="AK669">
            <v>2</v>
          </cell>
          <cell r="AL669">
            <v>9</v>
          </cell>
        </row>
        <row r="670">
          <cell r="A670">
            <v>121820</v>
          </cell>
          <cell r="B670">
            <v>9282040</v>
          </cell>
          <cell r="C670" t="str">
            <v>Great Creaton Primary School</v>
          </cell>
          <cell r="D670" t="str">
            <v>East Midlands</v>
          </cell>
          <cell r="E670" t="str">
            <v>East Midlands</v>
          </cell>
          <cell r="F670" t="str">
            <v>Northamptonshire</v>
          </cell>
          <cell r="G670" t="str">
            <v>Daventry</v>
          </cell>
          <cell r="H670" t="str">
            <v>NN6 8NH</v>
          </cell>
          <cell r="I670" t="str">
            <v>Community School</v>
          </cell>
          <cell r="J670" t="str">
            <v>Primary</v>
          </cell>
          <cell r="K670" t="str">
            <v>Does not have a sixth form</v>
          </cell>
          <cell r="L670">
            <v>10001810</v>
          </cell>
          <cell r="M670">
            <v>42339</v>
          </cell>
          <cell r="N670">
            <v>42340</v>
          </cell>
          <cell r="O670" t="str">
            <v>Requires Improvement S5 Reinspection Visit 1</v>
          </cell>
          <cell r="P670" t="str">
            <v>Schools - S5</v>
          </cell>
          <cell r="Q670" t="str">
            <v>NULL</v>
          </cell>
          <cell r="R670">
            <v>3</v>
          </cell>
          <cell r="S670" t="str">
            <v>NULL</v>
          </cell>
          <cell r="T670">
            <v>3</v>
          </cell>
          <cell r="U670">
            <v>3</v>
          </cell>
          <cell r="V670">
            <v>2</v>
          </cell>
          <cell r="W670">
            <v>3</v>
          </cell>
          <cell r="X670" t="str">
            <v>Yes</v>
          </cell>
          <cell r="Y670">
            <v>3</v>
          </cell>
          <cell r="Z670" t="str">
            <v>NULL</v>
          </cell>
          <cell r="AB670">
            <v>53</v>
          </cell>
          <cell r="AD670">
            <v>3</v>
          </cell>
          <cell r="AE670" t="str">
            <v>NULL</v>
          </cell>
          <cell r="AF670">
            <v>3</v>
          </cell>
          <cell r="AG670">
            <v>3</v>
          </cell>
          <cell r="AH670" t="str">
            <v>NULL</v>
          </cell>
          <cell r="AI670">
            <v>3</v>
          </cell>
          <cell r="AJ670" t="str">
            <v>NULL</v>
          </cell>
          <cell r="AK670" t="str">
            <v>NULL</v>
          </cell>
          <cell r="AL670" t="str">
            <v>NULL</v>
          </cell>
        </row>
        <row r="671">
          <cell r="A671">
            <v>121821</v>
          </cell>
          <cell r="B671">
            <v>9282041</v>
          </cell>
          <cell r="C671" t="str">
            <v>Great Doddington Primary</v>
          </cell>
          <cell r="D671" t="str">
            <v>East Midlands</v>
          </cell>
          <cell r="E671" t="str">
            <v>East Midlands</v>
          </cell>
          <cell r="F671" t="str">
            <v>Northamptonshire</v>
          </cell>
          <cell r="G671" t="str">
            <v>Wellingborough</v>
          </cell>
          <cell r="H671" t="str">
            <v>NN29 7TR</v>
          </cell>
          <cell r="I671" t="str">
            <v>Community School</v>
          </cell>
          <cell r="J671" t="str">
            <v>Primary</v>
          </cell>
          <cell r="K671" t="str">
            <v>Does not have a sixth form</v>
          </cell>
          <cell r="L671">
            <v>10008292</v>
          </cell>
          <cell r="M671">
            <v>42297</v>
          </cell>
          <cell r="N671">
            <v>42298</v>
          </cell>
          <cell r="O671" t="str">
            <v>Maintained Academy and School Short inspection</v>
          </cell>
          <cell r="P671" t="str">
            <v>Schools - S5</v>
          </cell>
          <cell r="Q671" t="str">
            <v>NULL</v>
          </cell>
          <cell r="R671">
            <v>3</v>
          </cell>
          <cell r="S671" t="str">
            <v>NULL</v>
          </cell>
          <cell r="T671">
            <v>3</v>
          </cell>
          <cell r="U671">
            <v>3</v>
          </cell>
          <cell r="V671">
            <v>2</v>
          </cell>
          <cell r="W671">
            <v>2</v>
          </cell>
          <cell r="X671" t="str">
            <v>No</v>
          </cell>
          <cell r="Y671">
            <v>2</v>
          </cell>
          <cell r="Z671" t="str">
            <v>NULL</v>
          </cell>
          <cell r="AB671">
            <v>141</v>
          </cell>
          <cell r="AD671">
            <v>2</v>
          </cell>
          <cell r="AE671" t="str">
            <v>NULL</v>
          </cell>
          <cell r="AF671">
            <v>2</v>
          </cell>
          <cell r="AG671">
            <v>2</v>
          </cell>
          <cell r="AH671" t="str">
            <v>NULL</v>
          </cell>
          <cell r="AI671">
            <v>2</v>
          </cell>
          <cell r="AJ671" t="str">
            <v>NULL</v>
          </cell>
          <cell r="AK671">
            <v>2</v>
          </cell>
          <cell r="AL671">
            <v>9</v>
          </cell>
        </row>
        <row r="672">
          <cell r="A672">
            <v>121822</v>
          </cell>
          <cell r="B672">
            <v>9282042</v>
          </cell>
          <cell r="C672" t="str">
            <v>Greatworth Primary School</v>
          </cell>
          <cell r="D672" t="str">
            <v>East Midlands</v>
          </cell>
          <cell r="E672" t="str">
            <v>East Midlands</v>
          </cell>
          <cell r="F672" t="str">
            <v>Northamptonshire</v>
          </cell>
          <cell r="G672" t="str">
            <v>South Northamptonshire</v>
          </cell>
          <cell r="H672" t="str">
            <v>OX17 2DR</v>
          </cell>
          <cell r="I672" t="str">
            <v>Community School</v>
          </cell>
          <cell r="J672" t="str">
            <v>Primary</v>
          </cell>
          <cell r="K672" t="str">
            <v>Does not have a sixth form</v>
          </cell>
          <cell r="L672">
            <v>10005660</v>
          </cell>
          <cell r="M672">
            <v>42339</v>
          </cell>
          <cell r="N672">
            <v>42340</v>
          </cell>
          <cell r="O672" t="str">
            <v>Maintained Academy and School Short inspection</v>
          </cell>
          <cell r="P672" t="str">
            <v>Schools - S5</v>
          </cell>
          <cell r="Q672" t="str">
            <v>NULL</v>
          </cell>
          <cell r="R672">
            <v>3</v>
          </cell>
          <cell r="S672" t="str">
            <v>NULL</v>
          </cell>
          <cell r="T672">
            <v>3</v>
          </cell>
          <cell r="U672">
            <v>3</v>
          </cell>
          <cell r="V672">
            <v>3</v>
          </cell>
          <cell r="W672">
            <v>3</v>
          </cell>
          <cell r="X672" t="str">
            <v>Yes</v>
          </cell>
          <cell r="Y672">
            <v>2</v>
          </cell>
          <cell r="Z672" t="str">
            <v>NULL</v>
          </cell>
          <cell r="AB672">
            <v>69</v>
          </cell>
          <cell r="AD672">
            <v>2</v>
          </cell>
          <cell r="AE672" t="str">
            <v>NULL</v>
          </cell>
          <cell r="AF672">
            <v>2</v>
          </cell>
          <cell r="AG672">
            <v>2</v>
          </cell>
          <cell r="AH672" t="str">
            <v>NULL</v>
          </cell>
          <cell r="AI672">
            <v>2</v>
          </cell>
          <cell r="AJ672" t="str">
            <v>NULL</v>
          </cell>
          <cell r="AK672">
            <v>8</v>
          </cell>
          <cell r="AL672" t="str">
            <v>NULL</v>
          </cell>
        </row>
        <row r="673">
          <cell r="A673">
            <v>121903</v>
          </cell>
          <cell r="B673">
            <v>9282146</v>
          </cell>
          <cell r="C673" t="str">
            <v>Danesholme Infant School</v>
          </cell>
          <cell r="D673" t="str">
            <v>East Midlands</v>
          </cell>
          <cell r="E673" t="str">
            <v>East Midlands</v>
          </cell>
          <cell r="F673" t="str">
            <v>Northamptonshire</v>
          </cell>
          <cell r="G673" t="str">
            <v>Corby</v>
          </cell>
          <cell r="H673" t="str">
            <v>NN18 9DT</v>
          </cell>
          <cell r="I673" t="str">
            <v>Community School</v>
          </cell>
          <cell r="J673" t="str">
            <v>Primary</v>
          </cell>
          <cell r="K673" t="str">
            <v>Does not have a sixth form</v>
          </cell>
          <cell r="L673">
            <v>10001812</v>
          </cell>
          <cell r="M673">
            <v>42285</v>
          </cell>
          <cell r="N673">
            <v>42286</v>
          </cell>
          <cell r="O673" t="str">
            <v>Requires Improvement S5 Reinspection Visit 1</v>
          </cell>
          <cell r="P673" t="str">
            <v>Schools - S5</v>
          </cell>
          <cell r="Q673" t="str">
            <v>NULL</v>
          </cell>
          <cell r="R673">
            <v>4</v>
          </cell>
          <cell r="S673" t="str">
            <v>SM</v>
          </cell>
          <cell r="T673">
            <v>4</v>
          </cell>
          <cell r="U673">
            <v>4</v>
          </cell>
          <cell r="V673">
            <v>4</v>
          </cell>
          <cell r="W673">
            <v>4</v>
          </cell>
          <cell r="X673" t="str">
            <v>Yes</v>
          </cell>
          <cell r="Y673">
            <v>4</v>
          </cell>
          <cell r="Z673" t="str">
            <v>NULL</v>
          </cell>
          <cell r="AB673">
            <v>309</v>
          </cell>
          <cell r="AD673">
            <v>3</v>
          </cell>
          <cell r="AE673" t="str">
            <v>NULL</v>
          </cell>
          <cell r="AF673">
            <v>3</v>
          </cell>
          <cell r="AG673">
            <v>3</v>
          </cell>
          <cell r="AH673" t="str">
            <v>NULL</v>
          </cell>
          <cell r="AI673">
            <v>3</v>
          </cell>
          <cell r="AJ673" t="str">
            <v>NULL</v>
          </cell>
          <cell r="AK673" t="str">
            <v>NULL</v>
          </cell>
          <cell r="AL673" t="str">
            <v>NULL</v>
          </cell>
        </row>
        <row r="674">
          <cell r="A674">
            <v>121912</v>
          </cell>
          <cell r="B674">
            <v>9282160</v>
          </cell>
          <cell r="C674" t="str">
            <v>Earl Spencer Primary School</v>
          </cell>
          <cell r="D674" t="str">
            <v>East Midlands</v>
          </cell>
          <cell r="E674" t="str">
            <v>East Midlands</v>
          </cell>
          <cell r="F674" t="str">
            <v>Northamptonshire</v>
          </cell>
          <cell r="G674" t="str">
            <v>Northampton South</v>
          </cell>
          <cell r="H674" t="str">
            <v>NN5 7DE</v>
          </cell>
          <cell r="I674" t="str">
            <v>Community School</v>
          </cell>
          <cell r="J674" t="str">
            <v>Primary</v>
          </cell>
          <cell r="K674" t="str">
            <v>Does not have a sixth form</v>
          </cell>
          <cell r="L674">
            <v>10001813</v>
          </cell>
          <cell r="M674">
            <v>42325</v>
          </cell>
          <cell r="N674">
            <v>42326</v>
          </cell>
          <cell r="O674" t="str">
            <v>Requires Improvement S5 Reinspection Visit 1</v>
          </cell>
          <cell r="P674" t="str">
            <v>Schools - S5</v>
          </cell>
          <cell r="Q674" t="str">
            <v>NULL</v>
          </cell>
          <cell r="R674">
            <v>2</v>
          </cell>
          <cell r="S674" t="str">
            <v>NULL</v>
          </cell>
          <cell r="T674">
            <v>2</v>
          </cell>
          <cell r="U674">
            <v>2</v>
          </cell>
          <cell r="V674">
            <v>1</v>
          </cell>
          <cell r="W674">
            <v>1</v>
          </cell>
          <cell r="X674" t="str">
            <v>Yes</v>
          </cell>
          <cell r="Y674">
            <v>1</v>
          </cell>
          <cell r="Z674" t="str">
            <v>NULL</v>
          </cell>
          <cell r="AB674">
            <v>295</v>
          </cell>
          <cell r="AD674">
            <v>3</v>
          </cell>
          <cell r="AE674" t="str">
            <v>NULL</v>
          </cell>
          <cell r="AF674">
            <v>3</v>
          </cell>
          <cell r="AG674">
            <v>3</v>
          </cell>
          <cell r="AH674" t="str">
            <v>NULL</v>
          </cell>
          <cell r="AI674">
            <v>3</v>
          </cell>
          <cell r="AJ674" t="str">
            <v>NULL</v>
          </cell>
          <cell r="AK674" t="str">
            <v>NULL</v>
          </cell>
          <cell r="AL674" t="str">
            <v>NULL</v>
          </cell>
        </row>
        <row r="675">
          <cell r="A675">
            <v>121927</v>
          </cell>
          <cell r="B675">
            <v>9282184</v>
          </cell>
          <cell r="C675" t="str">
            <v>Hopping Hill Primary School</v>
          </cell>
          <cell r="D675" t="str">
            <v>East Midlands</v>
          </cell>
          <cell r="E675" t="str">
            <v>East Midlands</v>
          </cell>
          <cell r="F675" t="str">
            <v>Northamptonshire</v>
          </cell>
          <cell r="G675" t="str">
            <v>Northampton South</v>
          </cell>
          <cell r="H675" t="str">
            <v>NN5 6DT</v>
          </cell>
          <cell r="I675" t="str">
            <v>Community School</v>
          </cell>
          <cell r="J675" t="str">
            <v>Primary</v>
          </cell>
          <cell r="K675" t="str">
            <v>Does not have a sixth form</v>
          </cell>
          <cell r="L675">
            <v>10003616</v>
          </cell>
          <cell r="M675">
            <v>42290</v>
          </cell>
          <cell r="N675">
            <v>42291</v>
          </cell>
          <cell r="O675" t="str">
            <v>Maintained Academy and School Short inspection</v>
          </cell>
          <cell r="P675" t="str">
            <v>Schools - S5</v>
          </cell>
          <cell r="Q675" t="str">
            <v>NULL</v>
          </cell>
          <cell r="R675">
            <v>2</v>
          </cell>
          <cell r="S675" t="str">
            <v>NULL</v>
          </cell>
          <cell r="T675">
            <v>2</v>
          </cell>
          <cell r="U675">
            <v>2</v>
          </cell>
          <cell r="V675">
            <v>1</v>
          </cell>
          <cell r="W675">
            <v>2</v>
          </cell>
          <cell r="X675" t="str">
            <v>Yes</v>
          </cell>
          <cell r="Y675">
            <v>1</v>
          </cell>
          <cell r="Z675" t="str">
            <v>NULL</v>
          </cell>
          <cell r="AB675">
            <v>475</v>
          </cell>
          <cell r="AD675">
            <v>2</v>
          </cell>
          <cell r="AE675" t="str">
            <v>NULL</v>
          </cell>
          <cell r="AF675">
            <v>2</v>
          </cell>
          <cell r="AG675">
            <v>2</v>
          </cell>
          <cell r="AH675" t="str">
            <v>NULL</v>
          </cell>
          <cell r="AI675">
            <v>2</v>
          </cell>
          <cell r="AJ675" t="str">
            <v>NULL</v>
          </cell>
          <cell r="AK675">
            <v>2</v>
          </cell>
          <cell r="AL675">
            <v>9</v>
          </cell>
        </row>
        <row r="676">
          <cell r="A676">
            <v>121945</v>
          </cell>
          <cell r="B676">
            <v>9282210</v>
          </cell>
          <cell r="C676" t="str">
            <v>Duston Eldean Primary School</v>
          </cell>
          <cell r="D676" t="str">
            <v>East Midlands</v>
          </cell>
          <cell r="E676" t="str">
            <v>East Midlands</v>
          </cell>
          <cell r="F676" t="str">
            <v>Northamptonshire</v>
          </cell>
          <cell r="G676" t="str">
            <v>Northampton South</v>
          </cell>
          <cell r="H676" t="str">
            <v>NN5 6PP</v>
          </cell>
          <cell r="I676" t="str">
            <v>Community School</v>
          </cell>
          <cell r="J676" t="str">
            <v>Primary</v>
          </cell>
          <cell r="K676" t="str">
            <v>Does not have a sixth form</v>
          </cell>
          <cell r="L676">
            <v>10005634</v>
          </cell>
          <cell r="M676">
            <v>42353</v>
          </cell>
          <cell r="N676">
            <v>42353</v>
          </cell>
          <cell r="O676" t="str">
            <v>Maintained Academy and School Short inspection</v>
          </cell>
          <cell r="P676" t="str">
            <v>Schools - Short inspection</v>
          </cell>
          <cell r="Q676" t="str">
            <v>NULL</v>
          </cell>
          <cell r="R676" t="str">
            <v>NULL</v>
          </cell>
          <cell r="S676" t="str">
            <v>NULL</v>
          </cell>
          <cell r="T676" t="str">
            <v>NULL</v>
          </cell>
          <cell r="U676" t="str">
            <v>NULL</v>
          </cell>
          <cell r="V676" t="str">
            <v>NULL</v>
          </cell>
          <cell r="W676" t="str">
            <v>NULL</v>
          </cell>
          <cell r="X676" t="str">
            <v>Yes</v>
          </cell>
          <cell r="Y676" t="str">
            <v>NULL</v>
          </cell>
          <cell r="Z676" t="str">
            <v>NULL</v>
          </cell>
          <cell r="AB676">
            <v>428</v>
          </cell>
          <cell r="AD676">
            <v>2</v>
          </cell>
          <cell r="AE676" t="str">
            <v>NULL</v>
          </cell>
          <cell r="AF676">
            <v>2</v>
          </cell>
          <cell r="AG676">
            <v>2</v>
          </cell>
          <cell r="AH676" t="str">
            <v>NULL</v>
          </cell>
          <cell r="AI676">
            <v>1</v>
          </cell>
          <cell r="AJ676" t="str">
            <v>NULL</v>
          </cell>
          <cell r="AK676">
            <v>2</v>
          </cell>
          <cell r="AL676">
            <v>9</v>
          </cell>
        </row>
        <row r="677">
          <cell r="A677">
            <v>121976</v>
          </cell>
          <cell r="B677">
            <v>9283034</v>
          </cell>
          <cell r="C677" t="str">
            <v>Harpole Primary School</v>
          </cell>
          <cell r="D677" t="str">
            <v>East Midlands</v>
          </cell>
          <cell r="E677" t="str">
            <v>East Midlands</v>
          </cell>
          <cell r="F677" t="str">
            <v>Northamptonshire</v>
          </cell>
          <cell r="G677" t="str">
            <v>Daventry</v>
          </cell>
          <cell r="H677" t="str">
            <v>NN7 4DP</v>
          </cell>
          <cell r="I677" t="str">
            <v>Voluntary Controlled School</v>
          </cell>
          <cell r="J677" t="str">
            <v>Primary</v>
          </cell>
          <cell r="K677" t="str">
            <v>Does not have a sixth form</v>
          </cell>
          <cell r="L677">
            <v>10003705</v>
          </cell>
          <cell r="M677">
            <v>42297</v>
          </cell>
          <cell r="N677">
            <v>42297</v>
          </cell>
          <cell r="O677" t="str">
            <v>Maintained Academy and School Short inspection</v>
          </cell>
          <cell r="P677" t="str">
            <v>Schools - Short inspection</v>
          </cell>
          <cell r="Q677" t="str">
            <v>NULL</v>
          </cell>
          <cell r="R677" t="str">
            <v>NULL</v>
          </cell>
          <cell r="S677" t="str">
            <v>NULL</v>
          </cell>
          <cell r="T677" t="str">
            <v>NULL</v>
          </cell>
          <cell r="U677" t="str">
            <v>NULL</v>
          </cell>
          <cell r="V677" t="str">
            <v>NULL</v>
          </cell>
          <cell r="W677" t="str">
            <v>NULL</v>
          </cell>
          <cell r="X677" t="str">
            <v>Yes</v>
          </cell>
          <cell r="Y677" t="str">
            <v>NULL</v>
          </cell>
          <cell r="Z677" t="str">
            <v>NULL</v>
          </cell>
          <cell r="AB677">
            <v>202</v>
          </cell>
          <cell r="AD677">
            <v>2</v>
          </cell>
          <cell r="AE677" t="str">
            <v>NULL</v>
          </cell>
          <cell r="AF677">
            <v>2</v>
          </cell>
          <cell r="AG677">
            <v>2</v>
          </cell>
          <cell r="AH677" t="str">
            <v>NULL</v>
          </cell>
          <cell r="AI677">
            <v>2</v>
          </cell>
          <cell r="AJ677" t="str">
            <v>NULL</v>
          </cell>
          <cell r="AK677">
            <v>3</v>
          </cell>
          <cell r="AL677">
            <v>9</v>
          </cell>
        </row>
        <row r="678">
          <cell r="A678">
            <v>122005</v>
          </cell>
          <cell r="B678">
            <v>9283084</v>
          </cell>
          <cell r="C678" t="str">
            <v>Woodford Church of England Primary School</v>
          </cell>
          <cell r="D678" t="str">
            <v>East Midlands</v>
          </cell>
          <cell r="E678" t="str">
            <v>East Midlands</v>
          </cell>
          <cell r="F678" t="str">
            <v>Northamptonshire</v>
          </cell>
          <cell r="G678" t="str">
            <v>Corby</v>
          </cell>
          <cell r="H678" t="str">
            <v>NN14 4HF</v>
          </cell>
          <cell r="I678" t="str">
            <v>Voluntary Controlled School</v>
          </cell>
          <cell r="J678" t="str">
            <v>Primary</v>
          </cell>
          <cell r="K678" t="str">
            <v>Does not have a sixth form</v>
          </cell>
          <cell r="L678">
            <v>10007085</v>
          </cell>
          <cell r="M678">
            <v>42334</v>
          </cell>
          <cell r="N678">
            <v>42334</v>
          </cell>
          <cell r="O678" t="str">
            <v>Schools with Serious Weaknesses Visit 2</v>
          </cell>
          <cell r="P678" t="str">
            <v>Schools - S8</v>
          </cell>
          <cell r="Q678" t="str">
            <v>NULL</v>
          </cell>
          <cell r="R678" t="str">
            <v>NULL</v>
          </cell>
          <cell r="S678" t="str">
            <v>NULL</v>
          </cell>
          <cell r="T678" t="str">
            <v>NULL</v>
          </cell>
          <cell r="U678" t="str">
            <v>NULL</v>
          </cell>
          <cell r="V678" t="str">
            <v>NULL</v>
          </cell>
          <cell r="W678" t="str">
            <v>NULL</v>
          </cell>
          <cell r="X678" t="str">
            <v>NULL</v>
          </cell>
          <cell r="Y678" t="str">
            <v>NULL</v>
          </cell>
          <cell r="Z678" t="str">
            <v>NULL</v>
          </cell>
          <cell r="AB678">
            <v>80</v>
          </cell>
          <cell r="AD678">
            <v>4</v>
          </cell>
          <cell r="AE678" t="str">
            <v>NULL</v>
          </cell>
          <cell r="AF678">
            <v>4</v>
          </cell>
          <cell r="AG678">
            <v>4</v>
          </cell>
          <cell r="AH678" t="str">
            <v>NULL</v>
          </cell>
          <cell r="AI678">
            <v>3</v>
          </cell>
          <cell r="AJ678" t="str">
            <v>NULL</v>
          </cell>
          <cell r="AK678">
            <v>3</v>
          </cell>
          <cell r="AL678">
            <v>9</v>
          </cell>
        </row>
        <row r="679">
          <cell r="A679">
            <v>122039</v>
          </cell>
          <cell r="B679">
            <v>9283355</v>
          </cell>
          <cell r="C679" t="str">
            <v>The Good Shepherd Catholic Primary School</v>
          </cell>
          <cell r="D679" t="str">
            <v>East Midlands</v>
          </cell>
          <cell r="E679" t="str">
            <v>East Midlands</v>
          </cell>
          <cell r="F679" t="str">
            <v>Northamptonshire</v>
          </cell>
          <cell r="G679" t="str">
            <v>Northampton North</v>
          </cell>
          <cell r="H679" t="str">
            <v>NN2 7BH</v>
          </cell>
          <cell r="I679" t="str">
            <v>Voluntary Aided School</v>
          </cell>
          <cell r="J679" t="str">
            <v>Primary</v>
          </cell>
          <cell r="K679" t="str">
            <v>Does not have a sixth form</v>
          </cell>
          <cell r="L679">
            <v>10004252</v>
          </cell>
          <cell r="M679">
            <v>42290</v>
          </cell>
          <cell r="N679">
            <v>42291</v>
          </cell>
          <cell r="O679" t="str">
            <v>Schools into Special Measures Visit 4</v>
          </cell>
          <cell r="P679" t="str">
            <v>Schools - S5</v>
          </cell>
          <cell r="Q679" t="str">
            <v>NULL</v>
          </cell>
          <cell r="R679">
            <v>3</v>
          </cell>
          <cell r="S679" t="str">
            <v>NULL</v>
          </cell>
          <cell r="T679">
            <v>3</v>
          </cell>
          <cell r="U679">
            <v>3</v>
          </cell>
          <cell r="V679">
            <v>3</v>
          </cell>
          <cell r="W679">
            <v>3</v>
          </cell>
          <cell r="X679" t="str">
            <v>Yes</v>
          </cell>
          <cell r="Y679">
            <v>3</v>
          </cell>
          <cell r="Z679" t="str">
            <v>NULL</v>
          </cell>
          <cell r="AB679">
            <v>384</v>
          </cell>
          <cell r="AD679">
            <v>4</v>
          </cell>
          <cell r="AE679" t="str">
            <v>NULL</v>
          </cell>
          <cell r="AF679">
            <v>4</v>
          </cell>
          <cell r="AG679">
            <v>4</v>
          </cell>
          <cell r="AH679" t="str">
            <v>NULL</v>
          </cell>
          <cell r="AI679">
            <v>4</v>
          </cell>
          <cell r="AJ679" t="str">
            <v>NULL</v>
          </cell>
          <cell r="AK679" t="str">
            <v>NULL</v>
          </cell>
          <cell r="AL679" t="str">
            <v>NULL</v>
          </cell>
        </row>
        <row r="680">
          <cell r="A680">
            <v>122170</v>
          </cell>
          <cell r="B680">
            <v>9292002</v>
          </cell>
          <cell r="C680" t="str">
            <v>Acomb First School</v>
          </cell>
          <cell r="D680" t="str">
            <v>North East</v>
          </cell>
          <cell r="E680" t="str">
            <v>North East, Yorkshire &amp; Humber</v>
          </cell>
          <cell r="F680" t="str">
            <v>Northumberland</v>
          </cell>
          <cell r="G680" t="str">
            <v>Hexham</v>
          </cell>
          <cell r="H680" t="str">
            <v>NE46 4PL</v>
          </cell>
          <cell r="I680" t="str">
            <v>Community School</v>
          </cell>
          <cell r="J680" t="str">
            <v>Primary</v>
          </cell>
          <cell r="K680" t="str">
            <v>Does not have a sixth form</v>
          </cell>
          <cell r="L680">
            <v>10000741</v>
          </cell>
          <cell r="M680">
            <v>42332</v>
          </cell>
          <cell r="N680">
            <v>42333</v>
          </cell>
          <cell r="O680" t="str">
            <v>Maintained Academy and School Short inspection</v>
          </cell>
          <cell r="P680" t="str">
            <v>Schools - S5</v>
          </cell>
          <cell r="Q680" t="str">
            <v>NULL</v>
          </cell>
          <cell r="R680">
            <v>3</v>
          </cell>
          <cell r="S680" t="str">
            <v>NULL</v>
          </cell>
          <cell r="T680">
            <v>3</v>
          </cell>
          <cell r="U680">
            <v>3</v>
          </cell>
          <cell r="V680">
            <v>3</v>
          </cell>
          <cell r="W680">
            <v>3</v>
          </cell>
          <cell r="X680" t="str">
            <v>Yes</v>
          </cell>
          <cell r="Y680">
            <v>3</v>
          </cell>
          <cell r="Z680" t="str">
            <v>NULL</v>
          </cell>
          <cell r="AB680">
            <v>57</v>
          </cell>
          <cell r="AD680">
            <v>2</v>
          </cell>
          <cell r="AE680" t="str">
            <v>NULL</v>
          </cell>
          <cell r="AF680">
            <v>2</v>
          </cell>
          <cell r="AG680">
            <v>2</v>
          </cell>
          <cell r="AH680" t="str">
            <v>NULL</v>
          </cell>
          <cell r="AI680">
            <v>2</v>
          </cell>
          <cell r="AJ680" t="str">
            <v>NULL</v>
          </cell>
          <cell r="AK680">
            <v>8</v>
          </cell>
          <cell r="AL680" t="str">
            <v>NULL</v>
          </cell>
        </row>
        <row r="681">
          <cell r="A681">
            <v>122229</v>
          </cell>
          <cell r="B681">
            <v>9295201</v>
          </cell>
          <cell r="C681" t="str">
            <v>Thropton Village First School</v>
          </cell>
          <cell r="D681" t="str">
            <v>North East</v>
          </cell>
          <cell r="E681" t="str">
            <v>North East, Yorkshire &amp; Humber</v>
          </cell>
          <cell r="F681" t="str">
            <v>Northumberland</v>
          </cell>
          <cell r="G681" t="str">
            <v>Berwick-upon-Tweed</v>
          </cell>
          <cell r="H681" t="str">
            <v>NE65 7JD</v>
          </cell>
          <cell r="I681" t="str">
            <v>Foundation School</v>
          </cell>
          <cell r="J681" t="str">
            <v>Primary</v>
          </cell>
          <cell r="K681" t="str">
            <v>Does not have a sixth form</v>
          </cell>
          <cell r="L681">
            <v>10003815</v>
          </cell>
          <cell r="M681">
            <v>42346</v>
          </cell>
          <cell r="N681">
            <v>42347</v>
          </cell>
          <cell r="O681" t="str">
            <v>Maintained Academy and School Short inspection</v>
          </cell>
          <cell r="P681" t="str">
            <v>Schools - S5</v>
          </cell>
          <cell r="Q681" t="str">
            <v>NULL</v>
          </cell>
          <cell r="R681">
            <v>3</v>
          </cell>
          <cell r="S681" t="str">
            <v>NULL</v>
          </cell>
          <cell r="T681">
            <v>3</v>
          </cell>
          <cell r="U681">
            <v>3</v>
          </cell>
          <cell r="V681">
            <v>3</v>
          </cell>
          <cell r="W681">
            <v>3</v>
          </cell>
          <cell r="X681" t="str">
            <v>Yes</v>
          </cell>
          <cell r="Y681">
            <v>3</v>
          </cell>
          <cell r="Z681" t="str">
            <v>NULL</v>
          </cell>
          <cell r="AB681">
            <v>60</v>
          </cell>
          <cell r="AD681">
            <v>2</v>
          </cell>
          <cell r="AE681" t="str">
            <v>NULL</v>
          </cell>
          <cell r="AF681">
            <v>2</v>
          </cell>
          <cell r="AG681">
            <v>2</v>
          </cell>
          <cell r="AH681" t="str">
            <v>NULL</v>
          </cell>
          <cell r="AI681">
            <v>2</v>
          </cell>
          <cell r="AJ681" t="str">
            <v>NULL</v>
          </cell>
          <cell r="AK681">
            <v>2</v>
          </cell>
          <cell r="AL681">
            <v>9</v>
          </cell>
        </row>
        <row r="682">
          <cell r="A682">
            <v>122230</v>
          </cell>
          <cell r="B682">
            <v>9292243</v>
          </cell>
          <cell r="C682" t="str">
            <v>Adderlane First School</v>
          </cell>
          <cell r="D682" t="str">
            <v>North East</v>
          </cell>
          <cell r="E682" t="str">
            <v>North East, Yorkshire &amp; Humber</v>
          </cell>
          <cell r="F682" t="str">
            <v>Northumberland</v>
          </cell>
          <cell r="G682" t="str">
            <v>Hexham</v>
          </cell>
          <cell r="H682" t="str">
            <v>NE42 5HX</v>
          </cell>
          <cell r="I682" t="str">
            <v>Community School</v>
          </cell>
          <cell r="J682" t="str">
            <v>Primary</v>
          </cell>
          <cell r="K682" t="str">
            <v>Does not have a sixth form</v>
          </cell>
          <cell r="L682">
            <v>10006891</v>
          </cell>
          <cell r="M682">
            <v>42332</v>
          </cell>
          <cell r="N682">
            <v>42333</v>
          </cell>
          <cell r="O682" t="str">
            <v>Schools into Special Measures Visit 1</v>
          </cell>
          <cell r="P682" t="str">
            <v>Schools - S8</v>
          </cell>
          <cell r="Q682" t="str">
            <v>NULL</v>
          </cell>
          <cell r="R682" t="str">
            <v>NULL</v>
          </cell>
          <cell r="S682" t="str">
            <v>NULL</v>
          </cell>
          <cell r="T682" t="str">
            <v>NULL</v>
          </cell>
          <cell r="U682" t="str">
            <v>NULL</v>
          </cell>
          <cell r="V682" t="str">
            <v>NULL</v>
          </cell>
          <cell r="W682" t="str">
            <v>NULL</v>
          </cell>
          <cell r="X682" t="str">
            <v>NULL</v>
          </cell>
          <cell r="Y682" t="str">
            <v>NULL</v>
          </cell>
          <cell r="Z682" t="str">
            <v>NULL</v>
          </cell>
          <cell r="AB682">
            <v>116</v>
          </cell>
          <cell r="AD682">
            <v>4</v>
          </cell>
          <cell r="AE682" t="str">
            <v>NULL</v>
          </cell>
          <cell r="AF682">
            <v>4</v>
          </cell>
          <cell r="AG682">
            <v>4</v>
          </cell>
          <cell r="AH682" t="str">
            <v>NULL</v>
          </cell>
          <cell r="AI682">
            <v>4</v>
          </cell>
          <cell r="AJ682" t="str">
            <v>NULL</v>
          </cell>
          <cell r="AK682">
            <v>3</v>
          </cell>
          <cell r="AL682">
            <v>9</v>
          </cell>
        </row>
        <row r="683">
          <cell r="A683">
            <v>122235</v>
          </cell>
          <cell r="B683">
            <v>9292270</v>
          </cell>
          <cell r="C683" t="str">
            <v>Whittonstall First School</v>
          </cell>
          <cell r="D683" t="str">
            <v>North East</v>
          </cell>
          <cell r="E683" t="str">
            <v>North East, Yorkshire &amp; Humber</v>
          </cell>
          <cell r="F683" t="str">
            <v>Northumberland</v>
          </cell>
          <cell r="G683" t="str">
            <v>Hexham</v>
          </cell>
          <cell r="H683" t="str">
            <v>DH8 9JN</v>
          </cell>
          <cell r="I683" t="str">
            <v>Community School</v>
          </cell>
          <cell r="J683" t="str">
            <v>Primary</v>
          </cell>
          <cell r="K683" t="str">
            <v>Does not have a sixth form</v>
          </cell>
          <cell r="L683">
            <v>10003429</v>
          </cell>
          <cell r="M683">
            <v>42290</v>
          </cell>
          <cell r="N683">
            <v>42290</v>
          </cell>
          <cell r="O683" t="str">
            <v>Maintained Academy and School Short inspection</v>
          </cell>
          <cell r="P683" t="str">
            <v>Schools - Short inspection</v>
          </cell>
          <cell r="Q683" t="str">
            <v>NULL</v>
          </cell>
          <cell r="R683" t="str">
            <v>NULL</v>
          </cell>
          <cell r="S683" t="str">
            <v>NULL</v>
          </cell>
          <cell r="T683" t="str">
            <v>NULL</v>
          </cell>
          <cell r="U683" t="str">
            <v>NULL</v>
          </cell>
          <cell r="V683" t="str">
            <v>NULL</v>
          </cell>
          <cell r="W683" t="str">
            <v>NULL</v>
          </cell>
          <cell r="X683" t="str">
            <v>Yes</v>
          </cell>
          <cell r="Y683" t="str">
            <v>NULL</v>
          </cell>
          <cell r="Z683" t="str">
            <v>NULL</v>
          </cell>
          <cell r="AB683">
            <v>71</v>
          </cell>
          <cell r="AD683">
            <v>2</v>
          </cell>
          <cell r="AE683" t="str">
            <v>NULL</v>
          </cell>
          <cell r="AF683">
            <v>2</v>
          </cell>
          <cell r="AG683">
            <v>2</v>
          </cell>
          <cell r="AH683" t="str">
            <v>NULL</v>
          </cell>
          <cell r="AI683">
            <v>2</v>
          </cell>
          <cell r="AJ683" t="str">
            <v>NULL</v>
          </cell>
          <cell r="AK683">
            <v>8</v>
          </cell>
          <cell r="AL683" t="str">
            <v>NULL</v>
          </cell>
        </row>
        <row r="684">
          <cell r="A684">
            <v>122243</v>
          </cell>
          <cell r="B684">
            <v>9292323</v>
          </cell>
          <cell r="C684" t="str">
            <v>Mowbray Primary School</v>
          </cell>
          <cell r="D684" t="str">
            <v>North East</v>
          </cell>
          <cell r="E684" t="str">
            <v>North East, Yorkshire &amp; Humber</v>
          </cell>
          <cell r="F684" t="str">
            <v>Northumberland</v>
          </cell>
          <cell r="G684" t="str">
            <v>Wansbeck</v>
          </cell>
          <cell r="H684" t="str">
            <v>NE62 5HQ</v>
          </cell>
          <cell r="I684" t="str">
            <v>Community School</v>
          </cell>
          <cell r="J684" t="str">
            <v>Primary</v>
          </cell>
          <cell r="K684" t="str">
            <v>Does not have a sixth form</v>
          </cell>
          <cell r="L684">
            <v>10002055</v>
          </cell>
          <cell r="M684">
            <v>42332</v>
          </cell>
          <cell r="N684">
            <v>42333</v>
          </cell>
          <cell r="O684" t="str">
            <v>Requires Improvement S5 Reinspection Visit 1</v>
          </cell>
          <cell r="P684" t="str">
            <v>Schools - S5</v>
          </cell>
          <cell r="Q684" t="str">
            <v>NULL</v>
          </cell>
          <cell r="R684">
            <v>2</v>
          </cell>
          <cell r="S684" t="str">
            <v>NULL</v>
          </cell>
          <cell r="T684">
            <v>2</v>
          </cell>
          <cell r="U684">
            <v>2</v>
          </cell>
          <cell r="V684">
            <v>2</v>
          </cell>
          <cell r="W684">
            <v>2</v>
          </cell>
          <cell r="X684" t="str">
            <v>Yes</v>
          </cell>
          <cell r="Y684">
            <v>2</v>
          </cell>
          <cell r="Z684" t="str">
            <v>NULL</v>
          </cell>
          <cell r="AB684">
            <v>322</v>
          </cell>
          <cell r="AD684">
            <v>3</v>
          </cell>
          <cell r="AE684" t="str">
            <v>NULL</v>
          </cell>
          <cell r="AF684">
            <v>3</v>
          </cell>
          <cell r="AG684">
            <v>3</v>
          </cell>
          <cell r="AH684" t="str">
            <v>NULL</v>
          </cell>
          <cell r="AI684">
            <v>3</v>
          </cell>
          <cell r="AJ684" t="str">
            <v>NULL</v>
          </cell>
          <cell r="AK684" t="str">
            <v>NULL</v>
          </cell>
          <cell r="AL684" t="str">
            <v>NULL</v>
          </cell>
        </row>
        <row r="685">
          <cell r="A685">
            <v>122268</v>
          </cell>
          <cell r="B685">
            <v>9292529</v>
          </cell>
          <cell r="C685" t="str">
            <v>Hareside Primary School</v>
          </cell>
          <cell r="D685" t="str">
            <v>North East</v>
          </cell>
          <cell r="E685" t="str">
            <v>North East, Yorkshire &amp; Humber</v>
          </cell>
          <cell r="F685" t="str">
            <v>Northumberland</v>
          </cell>
          <cell r="G685" t="str">
            <v>Blyth Valley</v>
          </cell>
          <cell r="H685" t="str">
            <v>NE23 6BL</v>
          </cell>
          <cell r="I685" t="str">
            <v>Community School</v>
          </cell>
          <cell r="J685" t="str">
            <v>Primary</v>
          </cell>
          <cell r="K685" t="str">
            <v>Does not have a sixth form</v>
          </cell>
          <cell r="L685">
            <v>10000557</v>
          </cell>
          <cell r="M685">
            <v>42325</v>
          </cell>
          <cell r="N685">
            <v>42326</v>
          </cell>
          <cell r="O685" t="str">
            <v>Maintained Academy and School Short inspection</v>
          </cell>
          <cell r="P685" t="str">
            <v>Schools - S5</v>
          </cell>
          <cell r="Q685" t="str">
            <v>NULL</v>
          </cell>
          <cell r="R685">
            <v>3</v>
          </cell>
          <cell r="S685" t="str">
            <v>NULL</v>
          </cell>
          <cell r="T685">
            <v>3</v>
          </cell>
          <cell r="U685">
            <v>3</v>
          </cell>
          <cell r="V685">
            <v>2</v>
          </cell>
          <cell r="W685">
            <v>3</v>
          </cell>
          <cell r="X685" t="str">
            <v>Yes</v>
          </cell>
          <cell r="Y685">
            <v>3</v>
          </cell>
          <cell r="Z685" t="str">
            <v>NULL</v>
          </cell>
          <cell r="AB685">
            <v>497</v>
          </cell>
          <cell r="AD685">
            <v>2</v>
          </cell>
          <cell r="AE685" t="str">
            <v>NULL</v>
          </cell>
          <cell r="AF685">
            <v>2</v>
          </cell>
          <cell r="AG685">
            <v>2</v>
          </cell>
          <cell r="AH685" t="str">
            <v>NULL</v>
          </cell>
          <cell r="AI685">
            <v>2</v>
          </cell>
          <cell r="AJ685" t="str">
            <v>NULL</v>
          </cell>
          <cell r="AK685">
            <v>2</v>
          </cell>
          <cell r="AL685">
            <v>9</v>
          </cell>
        </row>
        <row r="686">
          <cell r="A686">
            <v>122284</v>
          </cell>
          <cell r="B686">
            <v>9293349</v>
          </cell>
          <cell r="C686" t="str">
            <v>Greenhead Church of England Primary School</v>
          </cell>
          <cell r="D686" t="str">
            <v>North East</v>
          </cell>
          <cell r="E686" t="str">
            <v>North East, Yorkshire &amp; Humber</v>
          </cell>
          <cell r="F686" t="str">
            <v>Northumberland</v>
          </cell>
          <cell r="G686" t="str">
            <v>Hexham</v>
          </cell>
          <cell r="H686" t="str">
            <v>CA8 7HB</v>
          </cell>
          <cell r="I686" t="str">
            <v>Voluntary Aided School</v>
          </cell>
          <cell r="J686" t="str">
            <v>Primary</v>
          </cell>
          <cell r="K686" t="str">
            <v>Does not have a sixth form</v>
          </cell>
          <cell r="L686">
            <v>10006740</v>
          </cell>
          <cell r="M686">
            <v>42291</v>
          </cell>
          <cell r="N686">
            <v>42291</v>
          </cell>
          <cell r="O686" t="str">
            <v>Requires Improvement monitoring Visit 1</v>
          </cell>
          <cell r="P686" t="str">
            <v>Schools - S8</v>
          </cell>
          <cell r="Q686" t="str">
            <v>NULL</v>
          </cell>
          <cell r="R686" t="str">
            <v>NULL</v>
          </cell>
          <cell r="S686" t="str">
            <v>NULL</v>
          </cell>
          <cell r="T686" t="str">
            <v>NULL</v>
          </cell>
          <cell r="U686" t="str">
            <v>NULL</v>
          </cell>
          <cell r="V686" t="str">
            <v>NULL</v>
          </cell>
          <cell r="W686" t="str">
            <v>NULL</v>
          </cell>
          <cell r="X686" t="str">
            <v>NULL</v>
          </cell>
          <cell r="Y686" t="str">
            <v>NULL</v>
          </cell>
          <cell r="Z686" t="str">
            <v>NULL</v>
          </cell>
          <cell r="AB686">
            <v>40</v>
          </cell>
          <cell r="AD686">
            <v>3</v>
          </cell>
          <cell r="AE686" t="str">
            <v>NULL</v>
          </cell>
          <cell r="AF686">
            <v>3</v>
          </cell>
          <cell r="AG686">
            <v>3</v>
          </cell>
          <cell r="AH686" t="str">
            <v>NULL</v>
          </cell>
          <cell r="AI686">
            <v>3</v>
          </cell>
          <cell r="AJ686" t="str">
            <v>NULL</v>
          </cell>
          <cell r="AK686">
            <v>3</v>
          </cell>
          <cell r="AL686">
            <v>9</v>
          </cell>
        </row>
        <row r="687">
          <cell r="A687">
            <v>122287</v>
          </cell>
          <cell r="B687">
            <v>9293367</v>
          </cell>
          <cell r="C687" t="str">
            <v>Corbridge Church of England Aided First School</v>
          </cell>
          <cell r="D687" t="str">
            <v>North East</v>
          </cell>
          <cell r="E687" t="str">
            <v>North East, Yorkshire &amp; Humber</v>
          </cell>
          <cell r="F687" t="str">
            <v>Northumberland</v>
          </cell>
          <cell r="G687" t="str">
            <v>Hexham</v>
          </cell>
          <cell r="H687" t="str">
            <v>NE45 5JQ</v>
          </cell>
          <cell r="I687" t="str">
            <v>Voluntary Aided School</v>
          </cell>
          <cell r="J687" t="str">
            <v>Primary</v>
          </cell>
          <cell r="K687" t="str">
            <v>Does not have a sixth form</v>
          </cell>
          <cell r="L687">
            <v>10002054</v>
          </cell>
          <cell r="M687">
            <v>42332</v>
          </cell>
          <cell r="N687">
            <v>42333</v>
          </cell>
          <cell r="O687" t="str">
            <v>Requires Improvement S5 Reinspection Visit 1</v>
          </cell>
          <cell r="P687" t="str">
            <v>Schools - S5</v>
          </cell>
          <cell r="Q687" t="str">
            <v>NULL</v>
          </cell>
          <cell r="R687">
            <v>2</v>
          </cell>
          <cell r="S687" t="str">
            <v>NULL</v>
          </cell>
          <cell r="T687">
            <v>2</v>
          </cell>
          <cell r="U687">
            <v>2</v>
          </cell>
          <cell r="V687">
            <v>2</v>
          </cell>
          <cell r="W687">
            <v>2</v>
          </cell>
          <cell r="X687" t="str">
            <v>Yes</v>
          </cell>
          <cell r="Y687">
            <v>3</v>
          </cell>
          <cell r="Z687" t="str">
            <v>NULL</v>
          </cell>
          <cell r="AB687">
            <v>164</v>
          </cell>
          <cell r="AD687">
            <v>3</v>
          </cell>
          <cell r="AE687" t="str">
            <v>NULL</v>
          </cell>
          <cell r="AF687">
            <v>3</v>
          </cell>
          <cell r="AG687">
            <v>3</v>
          </cell>
          <cell r="AH687" t="str">
            <v>NULL</v>
          </cell>
          <cell r="AI687">
            <v>3</v>
          </cell>
          <cell r="AJ687" t="str">
            <v>NULL</v>
          </cell>
          <cell r="AK687" t="str">
            <v>NULL</v>
          </cell>
          <cell r="AL687" t="str">
            <v>NULL</v>
          </cell>
        </row>
        <row r="688">
          <cell r="A688">
            <v>122289</v>
          </cell>
          <cell r="B688">
            <v>9293403</v>
          </cell>
          <cell r="C688" t="str">
            <v>Ellingham Church of England Aided First School</v>
          </cell>
          <cell r="D688" t="str">
            <v>North East</v>
          </cell>
          <cell r="E688" t="str">
            <v>North East, Yorkshire &amp; Humber</v>
          </cell>
          <cell r="F688" t="str">
            <v>Northumberland</v>
          </cell>
          <cell r="G688" t="str">
            <v>Berwick-upon-Tweed</v>
          </cell>
          <cell r="H688" t="str">
            <v>NE67 5ET</v>
          </cell>
          <cell r="I688" t="str">
            <v>Voluntary Aided School</v>
          </cell>
          <cell r="J688" t="str">
            <v>Primary</v>
          </cell>
          <cell r="K688" t="str">
            <v>Does not have a sixth form</v>
          </cell>
          <cell r="L688">
            <v>10001480</v>
          </cell>
          <cell r="M688">
            <v>42325</v>
          </cell>
          <cell r="N688">
            <v>42326</v>
          </cell>
          <cell r="O688" t="str">
            <v>Maintained Academy and School Short inspection</v>
          </cell>
          <cell r="P688" t="str">
            <v>Schools - S5</v>
          </cell>
          <cell r="Q688" t="str">
            <v>NULL</v>
          </cell>
          <cell r="R688">
            <v>3</v>
          </cell>
          <cell r="S688" t="str">
            <v>NULL</v>
          </cell>
          <cell r="T688">
            <v>3</v>
          </cell>
          <cell r="U688">
            <v>3</v>
          </cell>
          <cell r="V688">
            <v>2</v>
          </cell>
          <cell r="W688">
            <v>3</v>
          </cell>
          <cell r="X688" t="str">
            <v>Yes</v>
          </cell>
          <cell r="Y688">
            <v>3</v>
          </cell>
          <cell r="Z688" t="str">
            <v>NULL</v>
          </cell>
          <cell r="AB688">
            <v>53</v>
          </cell>
          <cell r="AD688">
            <v>2</v>
          </cell>
          <cell r="AE688" t="str">
            <v>NULL</v>
          </cell>
          <cell r="AF688">
            <v>2</v>
          </cell>
          <cell r="AG688">
            <v>2</v>
          </cell>
          <cell r="AH688" t="str">
            <v>NULL</v>
          </cell>
          <cell r="AI688">
            <v>2</v>
          </cell>
          <cell r="AJ688" t="str">
            <v>NULL</v>
          </cell>
          <cell r="AK688">
            <v>2</v>
          </cell>
          <cell r="AL688">
            <v>9</v>
          </cell>
        </row>
        <row r="689">
          <cell r="A689">
            <v>122303</v>
          </cell>
          <cell r="B689">
            <v>9293561</v>
          </cell>
          <cell r="C689" t="str">
            <v>Whitfield Church of England Voluntary Aided Primary School</v>
          </cell>
          <cell r="D689" t="str">
            <v>North East</v>
          </cell>
          <cell r="E689" t="str">
            <v>North East, Yorkshire &amp; Humber</v>
          </cell>
          <cell r="F689" t="str">
            <v>Northumberland</v>
          </cell>
          <cell r="G689" t="str">
            <v>Hexham</v>
          </cell>
          <cell r="H689" t="str">
            <v>NE47 8JH</v>
          </cell>
          <cell r="I689" t="str">
            <v>Voluntary Aided School</v>
          </cell>
          <cell r="J689" t="str">
            <v>Primary</v>
          </cell>
          <cell r="K689" t="str">
            <v>Does not have a sixth form</v>
          </cell>
          <cell r="L689">
            <v>10005201</v>
          </cell>
          <cell r="M689">
            <v>42311</v>
          </cell>
          <cell r="N689">
            <v>42311</v>
          </cell>
          <cell r="O689" t="str">
            <v>Schools into Special Measures Visit 5</v>
          </cell>
          <cell r="P689" t="str">
            <v>Schools - S8</v>
          </cell>
          <cell r="Q689" t="str">
            <v>NULL</v>
          </cell>
          <cell r="R689" t="str">
            <v>NULL</v>
          </cell>
          <cell r="S689" t="str">
            <v>NULL</v>
          </cell>
          <cell r="T689" t="str">
            <v>NULL</v>
          </cell>
          <cell r="U689" t="str">
            <v>NULL</v>
          </cell>
          <cell r="V689" t="str">
            <v>NULL</v>
          </cell>
          <cell r="W689" t="str">
            <v>NULL</v>
          </cell>
          <cell r="X689" t="str">
            <v>NULL</v>
          </cell>
          <cell r="Y689" t="str">
            <v>NULL</v>
          </cell>
          <cell r="Z689" t="str">
            <v>NULL</v>
          </cell>
          <cell r="AB689">
            <v>40</v>
          </cell>
          <cell r="AD689">
            <v>4</v>
          </cell>
          <cell r="AE689" t="str">
            <v>NULL</v>
          </cell>
          <cell r="AF689">
            <v>4</v>
          </cell>
          <cell r="AG689">
            <v>4</v>
          </cell>
          <cell r="AH689" t="str">
            <v>NULL</v>
          </cell>
          <cell r="AI689">
            <v>4</v>
          </cell>
          <cell r="AJ689" t="str">
            <v>NULL</v>
          </cell>
          <cell r="AK689" t="str">
            <v>NULL</v>
          </cell>
          <cell r="AL689" t="str">
            <v>NULL</v>
          </cell>
        </row>
        <row r="690">
          <cell r="A690">
            <v>122328</v>
          </cell>
          <cell r="B690">
            <v>9294130</v>
          </cell>
          <cell r="C690" t="str">
            <v>Haydon Bridge Community High School and Sports College</v>
          </cell>
          <cell r="D690" t="str">
            <v>North East</v>
          </cell>
          <cell r="E690" t="str">
            <v>North East, Yorkshire &amp; Humber</v>
          </cell>
          <cell r="F690" t="str">
            <v>Northumberland</v>
          </cell>
          <cell r="G690" t="str">
            <v>Hexham</v>
          </cell>
          <cell r="H690" t="str">
            <v>NE47 6LR</v>
          </cell>
          <cell r="I690" t="str">
            <v>Foundation School</v>
          </cell>
          <cell r="J690" t="str">
            <v>Secondary</v>
          </cell>
          <cell r="K690" t="str">
            <v>Has a sixth form</v>
          </cell>
          <cell r="L690">
            <v>10004005</v>
          </cell>
          <cell r="M690">
            <v>42339</v>
          </cell>
          <cell r="N690">
            <v>42340</v>
          </cell>
          <cell r="O690" t="str">
            <v>Schools into Special Measures Visit 2</v>
          </cell>
          <cell r="P690" t="str">
            <v>Schools - S8</v>
          </cell>
          <cell r="Q690" t="str">
            <v>NULL</v>
          </cell>
          <cell r="R690" t="str">
            <v>NULL</v>
          </cell>
          <cell r="S690" t="str">
            <v>NULL</v>
          </cell>
          <cell r="T690" t="str">
            <v>NULL</v>
          </cell>
          <cell r="U690" t="str">
            <v>NULL</v>
          </cell>
          <cell r="V690" t="str">
            <v>NULL</v>
          </cell>
          <cell r="W690" t="str">
            <v>NULL</v>
          </cell>
          <cell r="X690" t="str">
            <v>NULL</v>
          </cell>
          <cell r="Y690" t="str">
            <v>NULL</v>
          </cell>
          <cell r="Z690" t="str">
            <v>NULL</v>
          </cell>
          <cell r="AB690">
            <v>561</v>
          </cell>
          <cell r="AD690">
            <v>4</v>
          </cell>
          <cell r="AE690" t="str">
            <v>NULL</v>
          </cell>
          <cell r="AF690">
            <v>4</v>
          </cell>
          <cell r="AG690">
            <v>4</v>
          </cell>
          <cell r="AH690" t="str">
            <v>NULL</v>
          </cell>
          <cell r="AI690">
            <v>4</v>
          </cell>
          <cell r="AJ690" t="str">
            <v>NULL</v>
          </cell>
          <cell r="AK690">
            <v>9</v>
          </cell>
          <cell r="AL690">
            <v>3</v>
          </cell>
        </row>
        <row r="691">
          <cell r="A691">
            <v>122355</v>
          </cell>
          <cell r="B691">
            <v>9294415</v>
          </cell>
          <cell r="C691" t="str">
            <v>Ashington High School Sports College</v>
          </cell>
          <cell r="D691" t="str">
            <v>North East</v>
          </cell>
          <cell r="E691" t="str">
            <v>North East, Yorkshire &amp; Humber</v>
          </cell>
          <cell r="F691" t="str">
            <v>Northumberland</v>
          </cell>
          <cell r="G691" t="str">
            <v>Wansbeck</v>
          </cell>
          <cell r="H691" t="str">
            <v>NE63 8DH</v>
          </cell>
          <cell r="I691" t="str">
            <v>Foundation School</v>
          </cell>
          <cell r="J691" t="str">
            <v>Secondary</v>
          </cell>
          <cell r="K691" t="str">
            <v>Has a sixth form</v>
          </cell>
          <cell r="L691">
            <v>10004019</v>
          </cell>
          <cell r="M691">
            <v>42270</v>
          </cell>
          <cell r="N691">
            <v>42271</v>
          </cell>
          <cell r="O691" t="str">
            <v>Schools into Special Measures Visit 2</v>
          </cell>
          <cell r="P691" t="str">
            <v>Schools - S8</v>
          </cell>
          <cell r="Q691" t="str">
            <v>NULL</v>
          </cell>
          <cell r="R691" t="str">
            <v>NULL</v>
          </cell>
          <cell r="S691" t="str">
            <v>NULL</v>
          </cell>
          <cell r="T691" t="str">
            <v>NULL</v>
          </cell>
          <cell r="U691" t="str">
            <v>NULL</v>
          </cell>
          <cell r="V691" t="str">
            <v>NULL</v>
          </cell>
          <cell r="W691" t="str">
            <v>NULL</v>
          </cell>
          <cell r="X691" t="str">
            <v>NULL</v>
          </cell>
          <cell r="Y691" t="str">
            <v>NULL</v>
          </cell>
          <cell r="Z691" t="str">
            <v>NULL</v>
          </cell>
          <cell r="AB691">
            <v>893</v>
          </cell>
          <cell r="AD691">
            <v>4</v>
          </cell>
          <cell r="AE691" t="str">
            <v>NULL</v>
          </cell>
          <cell r="AF691">
            <v>4</v>
          </cell>
          <cell r="AG691">
            <v>4</v>
          </cell>
          <cell r="AH691" t="str">
            <v>NULL</v>
          </cell>
          <cell r="AI691">
            <v>4</v>
          </cell>
          <cell r="AJ691" t="str">
            <v>NULL</v>
          </cell>
          <cell r="AK691">
            <v>9</v>
          </cell>
          <cell r="AL691">
            <v>3</v>
          </cell>
        </row>
        <row r="692">
          <cell r="A692">
            <v>122356</v>
          </cell>
          <cell r="B692">
            <v>9294417</v>
          </cell>
          <cell r="C692" t="str">
            <v>Queen Elizabeth High School</v>
          </cell>
          <cell r="D692" t="str">
            <v>North East</v>
          </cell>
          <cell r="E692" t="str">
            <v>North East, Yorkshire &amp; Humber</v>
          </cell>
          <cell r="F692" t="str">
            <v>Northumberland</v>
          </cell>
          <cell r="G692" t="str">
            <v>Hexham</v>
          </cell>
          <cell r="H692" t="str">
            <v>NE46 3JB</v>
          </cell>
          <cell r="I692" t="str">
            <v>Community School</v>
          </cell>
          <cell r="J692" t="str">
            <v>Secondary</v>
          </cell>
          <cell r="K692" t="str">
            <v>Has a sixth form</v>
          </cell>
          <cell r="L692">
            <v>10003370</v>
          </cell>
          <cell r="M692">
            <v>42311</v>
          </cell>
          <cell r="N692">
            <v>42311</v>
          </cell>
          <cell r="O692" t="str">
            <v>Maintained Academy and School Short inspection</v>
          </cell>
          <cell r="P692" t="str">
            <v>Schools - Short inspection</v>
          </cell>
          <cell r="Q692" t="str">
            <v>NULL</v>
          </cell>
          <cell r="R692" t="str">
            <v>NULL</v>
          </cell>
          <cell r="S692" t="str">
            <v>NULL</v>
          </cell>
          <cell r="T692" t="str">
            <v>NULL</v>
          </cell>
          <cell r="U692" t="str">
            <v>NULL</v>
          </cell>
          <cell r="V692" t="str">
            <v>NULL</v>
          </cell>
          <cell r="W692" t="str">
            <v>NULL</v>
          </cell>
          <cell r="X692" t="str">
            <v>Yes</v>
          </cell>
          <cell r="Y692" t="str">
            <v>NULL</v>
          </cell>
          <cell r="Z692" t="str">
            <v>NULL</v>
          </cell>
          <cell r="AB692">
            <v>1287</v>
          </cell>
          <cell r="AD692">
            <v>2</v>
          </cell>
          <cell r="AE692" t="str">
            <v>NULL</v>
          </cell>
          <cell r="AF692">
            <v>2</v>
          </cell>
          <cell r="AG692">
            <v>2</v>
          </cell>
          <cell r="AH692" t="str">
            <v>NULL</v>
          </cell>
          <cell r="AI692">
            <v>2</v>
          </cell>
          <cell r="AJ692" t="str">
            <v>NULL</v>
          </cell>
          <cell r="AK692">
            <v>9</v>
          </cell>
          <cell r="AL692" t="str">
            <v>NULL</v>
          </cell>
        </row>
        <row r="693">
          <cell r="A693">
            <v>122383</v>
          </cell>
          <cell r="B693">
            <v>9297006</v>
          </cell>
          <cell r="C693" t="str">
            <v>Cramlington Hillcrest School</v>
          </cell>
          <cell r="D693" t="str">
            <v>North East</v>
          </cell>
          <cell r="E693" t="str">
            <v>North East, Yorkshire &amp; Humber</v>
          </cell>
          <cell r="F693" t="str">
            <v>Northumberland</v>
          </cell>
          <cell r="G693" t="str">
            <v>Blyth Valley</v>
          </cell>
          <cell r="H693" t="str">
            <v>NE23 1DY</v>
          </cell>
          <cell r="I693" t="str">
            <v>Community Special School</v>
          </cell>
          <cell r="J693" t="str">
            <v>Not Applicable</v>
          </cell>
          <cell r="K693" t="str">
            <v>Not applicable</v>
          </cell>
          <cell r="L693">
            <v>10007100</v>
          </cell>
          <cell r="M693">
            <v>42289</v>
          </cell>
          <cell r="N693">
            <v>42289</v>
          </cell>
          <cell r="O693" t="str">
            <v>Requires Improvement monitoring Visit 2</v>
          </cell>
          <cell r="P693" t="str">
            <v>Schools - S8</v>
          </cell>
          <cell r="Q693" t="str">
            <v>NULL</v>
          </cell>
          <cell r="R693" t="str">
            <v>NULL</v>
          </cell>
          <cell r="S693" t="str">
            <v>NULL</v>
          </cell>
          <cell r="T693" t="str">
            <v>NULL</v>
          </cell>
          <cell r="U693" t="str">
            <v>NULL</v>
          </cell>
          <cell r="V693" t="str">
            <v>NULL</v>
          </cell>
          <cell r="W693" t="str">
            <v>NULL</v>
          </cell>
          <cell r="X693" t="str">
            <v>NULL</v>
          </cell>
          <cell r="Y693" t="str">
            <v>NULL</v>
          </cell>
          <cell r="Z693" t="str">
            <v>NULL</v>
          </cell>
          <cell r="AB693">
            <v>58</v>
          </cell>
          <cell r="AD693">
            <v>3</v>
          </cell>
          <cell r="AE693" t="str">
            <v>NULL</v>
          </cell>
          <cell r="AF693">
            <v>3</v>
          </cell>
          <cell r="AG693">
            <v>3</v>
          </cell>
          <cell r="AH693" t="str">
            <v>NULL</v>
          </cell>
          <cell r="AI693">
            <v>3</v>
          </cell>
          <cell r="AJ693" t="str">
            <v>NULL</v>
          </cell>
          <cell r="AK693">
            <v>9</v>
          </cell>
          <cell r="AL693">
            <v>3</v>
          </cell>
        </row>
        <row r="694">
          <cell r="A694">
            <v>122401</v>
          </cell>
          <cell r="B694">
            <v>8921104</v>
          </cell>
          <cell r="C694" t="str">
            <v>Denewood Learning Centre</v>
          </cell>
          <cell r="D694" t="str">
            <v>East Midlands</v>
          </cell>
          <cell r="E694" t="str">
            <v>East Midlands</v>
          </cell>
          <cell r="F694" t="str">
            <v>Nottingham</v>
          </cell>
          <cell r="G694" t="str">
            <v>Nottingham East</v>
          </cell>
          <cell r="H694" t="str">
            <v>NG7 4ES</v>
          </cell>
          <cell r="I694" t="str">
            <v>Pupil Referral Unit</v>
          </cell>
          <cell r="J694" t="str">
            <v>Not Applicable</v>
          </cell>
          <cell r="K694" t="str">
            <v>Does not have a sixth form</v>
          </cell>
          <cell r="L694">
            <v>10005848</v>
          </cell>
          <cell r="M694">
            <v>42339</v>
          </cell>
          <cell r="N694">
            <v>42340</v>
          </cell>
          <cell r="O694" t="str">
            <v>Schools into Special Measures Visit 2</v>
          </cell>
          <cell r="P694" t="str">
            <v>Schools - S8</v>
          </cell>
          <cell r="Q694" t="str">
            <v>NULL</v>
          </cell>
          <cell r="R694" t="str">
            <v>NULL</v>
          </cell>
          <cell r="S694" t="str">
            <v>NULL</v>
          </cell>
          <cell r="T694" t="str">
            <v>NULL</v>
          </cell>
          <cell r="U694" t="str">
            <v>NULL</v>
          </cell>
          <cell r="V694" t="str">
            <v>NULL</v>
          </cell>
          <cell r="W694" t="str">
            <v>NULL</v>
          </cell>
          <cell r="X694" t="str">
            <v>NULL</v>
          </cell>
          <cell r="Y694" t="str">
            <v>NULL</v>
          </cell>
          <cell r="Z694" t="str">
            <v>NULL</v>
          </cell>
          <cell r="AB694">
            <v>53</v>
          </cell>
          <cell r="AD694">
            <v>4</v>
          </cell>
          <cell r="AE694" t="str">
            <v>NULL</v>
          </cell>
          <cell r="AF694">
            <v>4</v>
          </cell>
          <cell r="AG694">
            <v>4</v>
          </cell>
          <cell r="AH694" t="str">
            <v>NULL</v>
          </cell>
          <cell r="AI694">
            <v>4</v>
          </cell>
          <cell r="AJ694" t="str">
            <v>NULL</v>
          </cell>
          <cell r="AK694">
            <v>9</v>
          </cell>
          <cell r="AL694">
            <v>9</v>
          </cell>
        </row>
        <row r="695">
          <cell r="A695">
            <v>122426</v>
          </cell>
          <cell r="B695">
            <v>8922079</v>
          </cell>
          <cell r="C695" t="str">
            <v>Melbury Primary School</v>
          </cell>
          <cell r="D695" t="str">
            <v>East Midlands</v>
          </cell>
          <cell r="E695" t="str">
            <v>East Midlands</v>
          </cell>
          <cell r="F695" t="str">
            <v>Nottingham</v>
          </cell>
          <cell r="G695" t="str">
            <v>Nottingham North</v>
          </cell>
          <cell r="H695" t="str">
            <v>NG8 4AU</v>
          </cell>
          <cell r="I695" t="str">
            <v>Community School</v>
          </cell>
          <cell r="J695" t="str">
            <v>Primary</v>
          </cell>
          <cell r="K695" t="str">
            <v>Does not have a sixth form</v>
          </cell>
          <cell r="L695">
            <v>10000546</v>
          </cell>
          <cell r="M695">
            <v>42311</v>
          </cell>
          <cell r="N695">
            <v>42311</v>
          </cell>
          <cell r="O695" t="str">
            <v>Maintained Academy and School Short inspection</v>
          </cell>
          <cell r="P695" t="str">
            <v>Schools - Short inspection</v>
          </cell>
          <cell r="Q695" t="str">
            <v>NULL</v>
          </cell>
          <cell r="R695" t="str">
            <v>NULL</v>
          </cell>
          <cell r="S695" t="str">
            <v>NULL</v>
          </cell>
          <cell r="T695" t="str">
            <v>NULL</v>
          </cell>
          <cell r="U695" t="str">
            <v>NULL</v>
          </cell>
          <cell r="V695" t="str">
            <v>NULL</v>
          </cell>
          <cell r="W695" t="str">
            <v>NULL</v>
          </cell>
          <cell r="X695" t="str">
            <v>Yes</v>
          </cell>
          <cell r="Y695" t="str">
            <v>NULL</v>
          </cell>
          <cell r="Z695" t="str">
            <v>NULL</v>
          </cell>
          <cell r="AB695">
            <v>270</v>
          </cell>
          <cell r="AD695">
            <v>2</v>
          </cell>
          <cell r="AE695" t="str">
            <v>NULL</v>
          </cell>
          <cell r="AF695">
            <v>2</v>
          </cell>
          <cell r="AG695">
            <v>2</v>
          </cell>
          <cell r="AH695" t="str">
            <v>NULL</v>
          </cell>
          <cell r="AI695">
            <v>2</v>
          </cell>
          <cell r="AJ695" t="str">
            <v>NULL</v>
          </cell>
          <cell r="AK695">
            <v>8</v>
          </cell>
          <cell r="AL695" t="str">
            <v>NULL</v>
          </cell>
        </row>
        <row r="696">
          <cell r="A696">
            <v>122546</v>
          </cell>
          <cell r="B696">
            <v>8912300</v>
          </cell>
          <cell r="C696" t="str">
            <v>Albany Junior School</v>
          </cell>
          <cell r="D696" t="str">
            <v>East Midlands</v>
          </cell>
          <cell r="E696" t="str">
            <v>East Midlands</v>
          </cell>
          <cell r="F696" t="str">
            <v>Nottinghamshire</v>
          </cell>
          <cell r="G696" t="str">
            <v>Broxtowe</v>
          </cell>
          <cell r="H696" t="str">
            <v>NG9 8HR</v>
          </cell>
          <cell r="I696" t="str">
            <v>Community School</v>
          </cell>
          <cell r="J696" t="str">
            <v>Primary</v>
          </cell>
          <cell r="K696" t="str">
            <v>Does not have a sixth form</v>
          </cell>
          <cell r="L696">
            <v>10005948</v>
          </cell>
          <cell r="M696">
            <v>42345</v>
          </cell>
          <cell r="N696">
            <v>42345</v>
          </cell>
          <cell r="O696" t="str">
            <v>Requires Improvement monitoring Visit 1</v>
          </cell>
          <cell r="P696" t="str">
            <v>Schools - S8</v>
          </cell>
          <cell r="Q696" t="str">
            <v>NULL</v>
          </cell>
          <cell r="R696" t="str">
            <v>NULL</v>
          </cell>
          <cell r="S696" t="str">
            <v>NULL</v>
          </cell>
          <cell r="T696" t="str">
            <v>NULL</v>
          </cell>
          <cell r="U696" t="str">
            <v>NULL</v>
          </cell>
          <cell r="V696" t="str">
            <v>NULL</v>
          </cell>
          <cell r="W696" t="str">
            <v>NULL</v>
          </cell>
          <cell r="X696" t="str">
            <v>NULL</v>
          </cell>
          <cell r="Y696" t="str">
            <v>NULL</v>
          </cell>
          <cell r="Z696" t="str">
            <v>NULL</v>
          </cell>
          <cell r="AB696">
            <v>178</v>
          </cell>
          <cell r="AD696">
            <v>3</v>
          </cell>
          <cell r="AE696" t="str">
            <v>NULL</v>
          </cell>
          <cell r="AF696">
            <v>3</v>
          </cell>
          <cell r="AG696">
            <v>3</v>
          </cell>
          <cell r="AH696" t="str">
            <v>NULL</v>
          </cell>
          <cell r="AI696">
            <v>3</v>
          </cell>
          <cell r="AJ696" t="str">
            <v>NULL</v>
          </cell>
          <cell r="AK696">
            <v>9</v>
          </cell>
          <cell r="AL696">
            <v>9</v>
          </cell>
        </row>
        <row r="697">
          <cell r="A697">
            <v>122548</v>
          </cell>
          <cell r="B697">
            <v>8912302</v>
          </cell>
          <cell r="C697" t="str">
            <v>Alderman Pounder Infant and Nursery School</v>
          </cell>
          <cell r="D697" t="str">
            <v>East Midlands</v>
          </cell>
          <cell r="E697" t="str">
            <v>East Midlands</v>
          </cell>
          <cell r="F697" t="str">
            <v>Nottinghamshire</v>
          </cell>
          <cell r="G697" t="str">
            <v>Broxtowe</v>
          </cell>
          <cell r="H697" t="str">
            <v>NG9 5FN</v>
          </cell>
          <cell r="I697" t="str">
            <v>Community School</v>
          </cell>
          <cell r="J697" t="str">
            <v>Primary</v>
          </cell>
          <cell r="K697" t="str">
            <v>Does not have a sixth form</v>
          </cell>
          <cell r="L697">
            <v>10001269</v>
          </cell>
          <cell r="M697">
            <v>42318</v>
          </cell>
          <cell r="N697">
            <v>42318</v>
          </cell>
          <cell r="O697" t="str">
            <v>Maintained Academy and School Short inspection</v>
          </cell>
          <cell r="P697" t="str">
            <v>Schools - Short inspection</v>
          </cell>
          <cell r="Q697" t="str">
            <v>NULL</v>
          </cell>
          <cell r="R697" t="str">
            <v>NULL</v>
          </cell>
          <cell r="S697" t="str">
            <v>NULL</v>
          </cell>
          <cell r="T697" t="str">
            <v>NULL</v>
          </cell>
          <cell r="U697" t="str">
            <v>NULL</v>
          </cell>
          <cell r="V697" t="str">
            <v>NULL</v>
          </cell>
          <cell r="W697" t="str">
            <v>NULL</v>
          </cell>
          <cell r="X697" t="str">
            <v>Yes</v>
          </cell>
          <cell r="Y697" t="str">
            <v>NULL</v>
          </cell>
          <cell r="Z697" t="str">
            <v>NULL</v>
          </cell>
          <cell r="AB697">
            <v>265</v>
          </cell>
          <cell r="AD697">
            <v>2</v>
          </cell>
          <cell r="AE697" t="str">
            <v>NULL</v>
          </cell>
          <cell r="AF697">
            <v>2</v>
          </cell>
          <cell r="AG697">
            <v>2</v>
          </cell>
          <cell r="AH697" t="str">
            <v>NULL</v>
          </cell>
          <cell r="AI697">
            <v>2</v>
          </cell>
          <cell r="AJ697" t="str">
            <v>NULL</v>
          </cell>
          <cell r="AK697">
            <v>2</v>
          </cell>
          <cell r="AL697">
            <v>9</v>
          </cell>
        </row>
        <row r="698">
          <cell r="A698">
            <v>122578</v>
          </cell>
          <cell r="B698">
            <v>8912436</v>
          </cell>
          <cell r="C698" t="str">
            <v>Bagthorpe Primary School</v>
          </cell>
          <cell r="D698" t="str">
            <v>East Midlands</v>
          </cell>
          <cell r="E698" t="str">
            <v>East Midlands</v>
          </cell>
          <cell r="F698" t="str">
            <v>Nottinghamshire</v>
          </cell>
          <cell r="G698" t="str">
            <v>Ashfield</v>
          </cell>
          <cell r="H698" t="str">
            <v>NG16 5HB</v>
          </cell>
          <cell r="I698" t="str">
            <v>Community School</v>
          </cell>
          <cell r="J698" t="str">
            <v>Primary</v>
          </cell>
          <cell r="K698" t="str">
            <v>Does not have a sixth form</v>
          </cell>
          <cell r="L698">
            <v>10005661</v>
          </cell>
          <cell r="M698">
            <v>42320</v>
          </cell>
          <cell r="N698">
            <v>42321</v>
          </cell>
          <cell r="O698" t="str">
            <v>Maintained Academy and School Short inspection</v>
          </cell>
          <cell r="P698" t="str">
            <v>Schools - S5</v>
          </cell>
          <cell r="Q698" t="str">
            <v>NULL</v>
          </cell>
          <cell r="R698">
            <v>2</v>
          </cell>
          <cell r="S698" t="str">
            <v>NULL</v>
          </cell>
          <cell r="T698">
            <v>2</v>
          </cell>
          <cell r="U698">
            <v>2</v>
          </cell>
          <cell r="V698">
            <v>2</v>
          </cell>
          <cell r="W698">
            <v>2</v>
          </cell>
          <cell r="X698" t="str">
            <v>Yes</v>
          </cell>
          <cell r="Y698">
            <v>2</v>
          </cell>
          <cell r="Z698" t="str">
            <v>NULL</v>
          </cell>
          <cell r="AB698">
            <v>169</v>
          </cell>
          <cell r="AD698">
            <v>2</v>
          </cell>
          <cell r="AE698" t="str">
            <v>NULL</v>
          </cell>
          <cell r="AF698">
            <v>2</v>
          </cell>
          <cell r="AG698">
            <v>2</v>
          </cell>
          <cell r="AH698" t="str">
            <v>NULL</v>
          </cell>
          <cell r="AI698">
            <v>2</v>
          </cell>
          <cell r="AJ698" t="str">
            <v>NULL</v>
          </cell>
          <cell r="AK698">
            <v>2</v>
          </cell>
          <cell r="AL698">
            <v>9</v>
          </cell>
        </row>
        <row r="699">
          <cell r="A699">
            <v>122604</v>
          </cell>
          <cell r="B699">
            <v>8912614</v>
          </cell>
          <cell r="C699" t="str">
            <v>Haggonfields Primary and Nursery School</v>
          </cell>
          <cell r="D699" t="str">
            <v>East Midlands</v>
          </cell>
          <cell r="E699" t="str">
            <v>East Midlands</v>
          </cell>
          <cell r="F699" t="str">
            <v>Nottinghamshire</v>
          </cell>
          <cell r="G699" t="str">
            <v>Bassetlaw</v>
          </cell>
          <cell r="H699" t="str">
            <v>S80 3HP</v>
          </cell>
          <cell r="I699" t="str">
            <v>Community School</v>
          </cell>
          <cell r="J699" t="str">
            <v>Primary</v>
          </cell>
          <cell r="K699" t="str">
            <v>Does not have a sixth form</v>
          </cell>
          <cell r="L699">
            <v>10003155</v>
          </cell>
          <cell r="M699">
            <v>42278</v>
          </cell>
          <cell r="N699">
            <v>42278</v>
          </cell>
          <cell r="O699" t="str">
            <v>Maintained Academy and School Short inspection</v>
          </cell>
          <cell r="P699" t="str">
            <v>Schools - Short inspection</v>
          </cell>
          <cell r="Q699" t="str">
            <v>NULL</v>
          </cell>
          <cell r="R699" t="str">
            <v>NULL</v>
          </cell>
          <cell r="S699" t="str">
            <v>NULL</v>
          </cell>
          <cell r="T699" t="str">
            <v>NULL</v>
          </cell>
          <cell r="U699" t="str">
            <v>NULL</v>
          </cell>
          <cell r="V699" t="str">
            <v>NULL</v>
          </cell>
          <cell r="W699" t="str">
            <v>NULL</v>
          </cell>
          <cell r="X699" t="str">
            <v>Yes</v>
          </cell>
          <cell r="Y699" t="str">
            <v>NULL</v>
          </cell>
          <cell r="Z699" t="str">
            <v>NULL</v>
          </cell>
          <cell r="AB699">
            <v>96</v>
          </cell>
          <cell r="AD699">
            <v>2</v>
          </cell>
          <cell r="AE699" t="str">
            <v>NULL</v>
          </cell>
          <cell r="AF699">
            <v>2</v>
          </cell>
          <cell r="AG699">
            <v>2</v>
          </cell>
          <cell r="AH699" t="str">
            <v>NULL</v>
          </cell>
          <cell r="AI699">
            <v>2</v>
          </cell>
          <cell r="AJ699" t="str">
            <v>NULL</v>
          </cell>
          <cell r="AK699">
            <v>3</v>
          </cell>
          <cell r="AL699">
            <v>9</v>
          </cell>
        </row>
        <row r="700">
          <cell r="A700">
            <v>122611</v>
          </cell>
          <cell r="B700">
            <v>8912673</v>
          </cell>
          <cell r="C700" t="str">
            <v>Manners Sutton Primary School</v>
          </cell>
          <cell r="D700" t="str">
            <v>East Midlands</v>
          </cell>
          <cell r="E700" t="str">
            <v>East Midlands</v>
          </cell>
          <cell r="F700" t="str">
            <v>Nottinghamshire</v>
          </cell>
          <cell r="G700" t="str">
            <v>Newark</v>
          </cell>
          <cell r="H700" t="str">
            <v>NG23 5QZ</v>
          </cell>
          <cell r="I700" t="str">
            <v>Community School</v>
          </cell>
          <cell r="J700" t="str">
            <v>Primary</v>
          </cell>
          <cell r="K700" t="str">
            <v>Does not have a sixth form</v>
          </cell>
          <cell r="L700">
            <v>10001801</v>
          </cell>
          <cell r="M700">
            <v>42341</v>
          </cell>
          <cell r="N700">
            <v>42342</v>
          </cell>
          <cell r="O700" t="str">
            <v>Requires Improvement S5 Reinspection Visit 1</v>
          </cell>
          <cell r="P700" t="str">
            <v>Schools - S5</v>
          </cell>
          <cell r="Q700" t="str">
            <v>NULL</v>
          </cell>
          <cell r="R700">
            <v>3</v>
          </cell>
          <cell r="S700" t="str">
            <v>NULL</v>
          </cell>
          <cell r="T700">
            <v>3</v>
          </cell>
          <cell r="U700">
            <v>3</v>
          </cell>
          <cell r="V700">
            <v>2</v>
          </cell>
          <cell r="W700">
            <v>2</v>
          </cell>
          <cell r="X700" t="str">
            <v>Yes</v>
          </cell>
          <cell r="Y700">
            <v>2</v>
          </cell>
          <cell r="Z700" t="str">
            <v>NULL</v>
          </cell>
          <cell r="AB700">
            <v>38</v>
          </cell>
          <cell r="AD700">
            <v>3</v>
          </cell>
          <cell r="AE700" t="str">
            <v>NULL</v>
          </cell>
          <cell r="AF700">
            <v>3</v>
          </cell>
          <cell r="AG700">
            <v>3</v>
          </cell>
          <cell r="AH700" t="str">
            <v>NULL</v>
          </cell>
          <cell r="AI700">
            <v>3</v>
          </cell>
          <cell r="AJ700" t="str">
            <v>NULL</v>
          </cell>
          <cell r="AK700" t="str">
            <v>NULL</v>
          </cell>
          <cell r="AL700" t="str">
            <v>NULL</v>
          </cell>
        </row>
        <row r="701">
          <cell r="A701">
            <v>122655</v>
          </cell>
          <cell r="B701">
            <v>8912779</v>
          </cell>
          <cell r="C701" t="str">
            <v>Mattersey Primary School</v>
          </cell>
          <cell r="D701" t="str">
            <v>East Midlands</v>
          </cell>
          <cell r="E701" t="str">
            <v>East Midlands</v>
          </cell>
          <cell r="F701" t="str">
            <v>Nottinghamshire</v>
          </cell>
          <cell r="G701" t="str">
            <v>Bassetlaw</v>
          </cell>
          <cell r="H701" t="str">
            <v>DN10 5ED</v>
          </cell>
          <cell r="I701" t="str">
            <v>Community School</v>
          </cell>
          <cell r="J701" t="str">
            <v>Primary</v>
          </cell>
          <cell r="K701" t="str">
            <v>Does not have a sixth form</v>
          </cell>
          <cell r="L701">
            <v>10005629</v>
          </cell>
          <cell r="M701">
            <v>42311</v>
          </cell>
          <cell r="N701">
            <v>42312</v>
          </cell>
          <cell r="O701" t="str">
            <v>Maintained Academy and School Short inspection</v>
          </cell>
          <cell r="P701" t="str">
            <v>Schools - S5</v>
          </cell>
          <cell r="Q701" t="str">
            <v>NULL</v>
          </cell>
          <cell r="R701">
            <v>3</v>
          </cell>
          <cell r="S701" t="str">
            <v>NULL</v>
          </cell>
          <cell r="T701">
            <v>3</v>
          </cell>
          <cell r="U701">
            <v>3</v>
          </cell>
          <cell r="V701">
            <v>3</v>
          </cell>
          <cell r="W701">
            <v>3</v>
          </cell>
          <cell r="X701" t="str">
            <v>Yes</v>
          </cell>
          <cell r="Y701">
            <v>3</v>
          </cell>
          <cell r="Z701" t="str">
            <v>NULL</v>
          </cell>
          <cell r="AB701">
            <v>41</v>
          </cell>
          <cell r="AD701">
            <v>2</v>
          </cell>
          <cell r="AE701" t="str">
            <v>NULL</v>
          </cell>
          <cell r="AF701">
            <v>2</v>
          </cell>
          <cell r="AG701">
            <v>2</v>
          </cell>
          <cell r="AH701" t="str">
            <v>NULL</v>
          </cell>
          <cell r="AI701">
            <v>2</v>
          </cell>
          <cell r="AJ701" t="str">
            <v>NULL</v>
          </cell>
          <cell r="AK701">
            <v>8</v>
          </cell>
          <cell r="AL701" t="str">
            <v>NULL</v>
          </cell>
        </row>
        <row r="702">
          <cell r="A702">
            <v>122663</v>
          </cell>
          <cell r="B702">
            <v>8912796</v>
          </cell>
          <cell r="C702" t="str">
            <v>Muskham Primary School</v>
          </cell>
          <cell r="D702" t="str">
            <v>East Midlands</v>
          </cell>
          <cell r="E702" t="str">
            <v>East Midlands</v>
          </cell>
          <cell r="F702" t="str">
            <v>Nottinghamshire</v>
          </cell>
          <cell r="G702" t="str">
            <v>Newark</v>
          </cell>
          <cell r="H702" t="str">
            <v>NG23 6HD</v>
          </cell>
          <cell r="I702" t="str">
            <v>Community School</v>
          </cell>
          <cell r="J702" t="str">
            <v>Primary</v>
          </cell>
          <cell r="K702" t="str">
            <v>Does not have a sixth form</v>
          </cell>
          <cell r="L702">
            <v>10005358</v>
          </cell>
          <cell r="M702">
            <v>42346</v>
          </cell>
          <cell r="N702">
            <v>42347</v>
          </cell>
          <cell r="O702" t="str">
            <v>Schools into Special Measures Visit 4</v>
          </cell>
          <cell r="P702" t="str">
            <v>Schools - S5</v>
          </cell>
          <cell r="Q702" t="str">
            <v>NULL</v>
          </cell>
          <cell r="R702">
            <v>2</v>
          </cell>
          <cell r="S702" t="str">
            <v>NULL</v>
          </cell>
          <cell r="T702">
            <v>2</v>
          </cell>
          <cell r="U702">
            <v>2</v>
          </cell>
          <cell r="V702">
            <v>2</v>
          </cell>
          <cell r="W702">
            <v>2</v>
          </cell>
          <cell r="X702" t="str">
            <v>Yes</v>
          </cell>
          <cell r="Y702">
            <v>2</v>
          </cell>
          <cell r="Z702" t="str">
            <v>NULL</v>
          </cell>
          <cell r="AB702">
            <v>192</v>
          </cell>
          <cell r="AD702">
            <v>4</v>
          </cell>
          <cell r="AE702" t="str">
            <v>NULL</v>
          </cell>
          <cell r="AF702">
            <v>4</v>
          </cell>
          <cell r="AG702">
            <v>4</v>
          </cell>
          <cell r="AH702" t="str">
            <v>NULL</v>
          </cell>
          <cell r="AI702">
            <v>4</v>
          </cell>
          <cell r="AJ702" t="str">
            <v>NULL</v>
          </cell>
          <cell r="AK702" t="str">
            <v>NULL</v>
          </cell>
          <cell r="AL702" t="str">
            <v>NULL</v>
          </cell>
        </row>
        <row r="703">
          <cell r="A703">
            <v>122706</v>
          </cell>
          <cell r="B703">
            <v>8912900</v>
          </cell>
          <cell r="C703" t="str">
            <v>Kimberley Primary School</v>
          </cell>
          <cell r="D703" t="str">
            <v>East Midlands</v>
          </cell>
          <cell r="E703" t="str">
            <v>East Midlands</v>
          </cell>
          <cell r="F703" t="str">
            <v>Nottinghamshire</v>
          </cell>
          <cell r="G703" t="str">
            <v>Broxtowe</v>
          </cell>
          <cell r="H703" t="str">
            <v>NG16 2PG</v>
          </cell>
          <cell r="I703" t="str">
            <v>Community School</v>
          </cell>
          <cell r="J703" t="str">
            <v>Primary</v>
          </cell>
          <cell r="K703" t="str">
            <v>Does not have a sixth form</v>
          </cell>
          <cell r="L703">
            <v>10005942</v>
          </cell>
          <cell r="M703">
            <v>42321</v>
          </cell>
          <cell r="N703">
            <v>42321</v>
          </cell>
          <cell r="O703" t="str">
            <v>Requires Improvement monitoring Visit 1</v>
          </cell>
          <cell r="P703" t="str">
            <v>Schools - S8</v>
          </cell>
          <cell r="Q703" t="str">
            <v>NULL</v>
          </cell>
          <cell r="R703" t="str">
            <v>NULL</v>
          </cell>
          <cell r="S703" t="str">
            <v>NULL</v>
          </cell>
          <cell r="T703" t="str">
            <v>NULL</v>
          </cell>
          <cell r="U703" t="str">
            <v>NULL</v>
          </cell>
          <cell r="V703" t="str">
            <v>NULL</v>
          </cell>
          <cell r="W703" t="str">
            <v>NULL</v>
          </cell>
          <cell r="X703" t="str">
            <v>NULL</v>
          </cell>
          <cell r="Y703" t="str">
            <v>NULL</v>
          </cell>
          <cell r="Z703" t="str">
            <v>NULL</v>
          </cell>
          <cell r="AB703">
            <v>174</v>
          </cell>
          <cell r="AD703">
            <v>3</v>
          </cell>
          <cell r="AE703" t="str">
            <v>NULL</v>
          </cell>
          <cell r="AF703">
            <v>3</v>
          </cell>
          <cell r="AG703">
            <v>3</v>
          </cell>
          <cell r="AH703" t="str">
            <v>NULL</v>
          </cell>
          <cell r="AI703">
            <v>3</v>
          </cell>
          <cell r="AJ703" t="str">
            <v>NULL</v>
          </cell>
          <cell r="AK703">
            <v>3</v>
          </cell>
          <cell r="AL703">
            <v>9</v>
          </cell>
        </row>
        <row r="704">
          <cell r="A704">
            <v>122721</v>
          </cell>
          <cell r="B704">
            <v>8922917</v>
          </cell>
          <cell r="C704" t="str">
            <v>Springfield Primary School</v>
          </cell>
          <cell r="D704" t="str">
            <v>East Midlands</v>
          </cell>
          <cell r="E704" t="str">
            <v>East Midlands</v>
          </cell>
          <cell r="F704" t="str">
            <v>Nottingham</v>
          </cell>
          <cell r="G704" t="str">
            <v>Nottingham North</v>
          </cell>
          <cell r="H704" t="str">
            <v>NG6 8BL</v>
          </cell>
          <cell r="I704" t="str">
            <v>Community School</v>
          </cell>
          <cell r="J704" t="str">
            <v>Primary</v>
          </cell>
          <cell r="K704" t="str">
            <v>Does not have a sixth form</v>
          </cell>
          <cell r="L704">
            <v>10001807</v>
          </cell>
          <cell r="M704">
            <v>42347</v>
          </cell>
          <cell r="N704">
            <v>42348</v>
          </cell>
          <cell r="O704" t="str">
            <v>Requires Improvement S5 Reinspection Visit 1</v>
          </cell>
          <cell r="P704" t="str">
            <v>Schools - S5</v>
          </cell>
          <cell r="Q704" t="str">
            <v>NULL</v>
          </cell>
          <cell r="R704">
            <v>3</v>
          </cell>
          <cell r="S704" t="str">
            <v>NULL</v>
          </cell>
          <cell r="T704">
            <v>3</v>
          </cell>
          <cell r="U704">
            <v>3</v>
          </cell>
          <cell r="V704">
            <v>2</v>
          </cell>
          <cell r="W704">
            <v>2</v>
          </cell>
          <cell r="X704" t="str">
            <v>Yes</v>
          </cell>
          <cell r="Y704">
            <v>2</v>
          </cell>
          <cell r="Z704" t="str">
            <v>NULL</v>
          </cell>
          <cell r="AB704">
            <v>188</v>
          </cell>
          <cell r="AD704">
            <v>3</v>
          </cell>
          <cell r="AE704" t="str">
            <v>NULL</v>
          </cell>
          <cell r="AF704">
            <v>3</v>
          </cell>
          <cell r="AG704">
            <v>3</v>
          </cell>
          <cell r="AH704" t="str">
            <v>NULL</v>
          </cell>
          <cell r="AI704">
            <v>2</v>
          </cell>
          <cell r="AJ704" t="str">
            <v>NULL</v>
          </cell>
          <cell r="AK704" t="str">
            <v>NULL</v>
          </cell>
          <cell r="AL704" t="str">
            <v>NULL</v>
          </cell>
        </row>
        <row r="705">
          <cell r="A705">
            <v>122729</v>
          </cell>
          <cell r="B705">
            <v>8912925</v>
          </cell>
          <cell r="C705" t="str">
            <v>Prospect Hill Infant and Nursery School</v>
          </cell>
          <cell r="D705" t="str">
            <v>East Midlands</v>
          </cell>
          <cell r="E705" t="str">
            <v>East Midlands</v>
          </cell>
          <cell r="F705" t="str">
            <v>Nottinghamshire</v>
          </cell>
          <cell r="G705" t="str">
            <v>Bassetlaw</v>
          </cell>
          <cell r="H705" t="str">
            <v>S81 0LR</v>
          </cell>
          <cell r="I705" t="str">
            <v>Community School</v>
          </cell>
          <cell r="J705" t="str">
            <v>Primary</v>
          </cell>
          <cell r="K705" t="str">
            <v>Does not have a sixth form</v>
          </cell>
          <cell r="L705">
            <v>10001805</v>
          </cell>
          <cell r="M705">
            <v>42276</v>
          </cell>
          <cell r="N705">
            <v>42277</v>
          </cell>
          <cell r="O705" t="str">
            <v>Requires Improvement S5 Reinspection Visit 1</v>
          </cell>
          <cell r="P705" t="str">
            <v>Schools - S5</v>
          </cell>
          <cell r="Q705" t="str">
            <v>NULL</v>
          </cell>
          <cell r="R705">
            <v>2</v>
          </cell>
          <cell r="S705" t="str">
            <v>NULL</v>
          </cell>
          <cell r="T705">
            <v>2</v>
          </cell>
          <cell r="U705">
            <v>2</v>
          </cell>
          <cell r="V705">
            <v>2</v>
          </cell>
          <cell r="W705">
            <v>2</v>
          </cell>
          <cell r="X705" t="str">
            <v>Yes</v>
          </cell>
          <cell r="Y705">
            <v>2</v>
          </cell>
          <cell r="Z705" t="str">
            <v>NULL</v>
          </cell>
          <cell r="AB705">
            <v>212</v>
          </cell>
          <cell r="AD705">
            <v>3</v>
          </cell>
          <cell r="AE705" t="str">
            <v>NULL</v>
          </cell>
          <cell r="AF705">
            <v>3</v>
          </cell>
          <cell r="AG705">
            <v>3</v>
          </cell>
          <cell r="AH705" t="str">
            <v>NULL</v>
          </cell>
          <cell r="AI705">
            <v>3</v>
          </cell>
          <cell r="AJ705" t="str">
            <v>NULL</v>
          </cell>
          <cell r="AK705" t="str">
            <v>NULL</v>
          </cell>
          <cell r="AL705" t="str">
            <v>NULL</v>
          </cell>
        </row>
        <row r="706">
          <cell r="A706">
            <v>122739</v>
          </cell>
          <cell r="B706">
            <v>8922935</v>
          </cell>
          <cell r="C706" t="str">
            <v>Whitegate Primary and Nursery School</v>
          </cell>
          <cell r="D706" t="str">
            <v>East Midlands</v>
          </cell>
          <cell r="E706" t="str">
            <v>East Midlands</v>
          </cell>
          <cell r="F706" t="str">
            <v>Nottingham</v>
          </cell>
          <cell r="G706" t="str">
            <v>Nottingham South</v>
          </cell>
          <cell r="H706" t="str">
            <v>NG11 9JQ</v>
          </cell>
          <cell r="I706" t="str">
            <v>Community School</v>
          </cell>
          <cell r="J706" t="str">
            <v>Primary</v>
          </cell>
          <cell r="K706" t="str">
            <v>Does not have a sixth form</v>
          </cell>
          <cell r="L706">
            <v>10001808</v>
          </cell>
          <cell r="M706">
            <v>42284</v>
          </cell>
          <cell r="N706">
            <v>42285</v>
          </cell>
          <cell r="O706" t="str">
            <v>Requires Improvement S5 Reinspection Visit 1</v>
          </cell>
          <cell r="P706" t="str">
            <v>Schools - S5</v>
          </cell>
          <cell r="Q706" t="str">
            <v>NULL</v>
          </cell>
          <cell r="R706">
            <v>3</v>
          </cell>
          <cell r="S706" t="str">
            <v>NULL</v>
          </cell>
          <cell r="T706">
            <v>3</v>
          </cell>
          <cell r="U706">
            <v>3</v>
          </cell>
          <cell r="V706">
            <v>2</v>
          </cell>
          <cell r="W706">
            <v>3</v>
          </cell>
          <cell r="X706" t="str">
            <v>Yes</v>
          </cell>
          <cell r="Y706">
            <v>2</v>
          </cell>
          <cell r="Z706" t="str">
            <v>NULL</v>
          </cell>
          <cell r="AB706">
            <v>358</v>
          </cell>
          <cell r="AD706">
            <v>3</v>
          </cell>
          <cell r="AE706" t="str">
            <v>NULL</v>
          </cell>
          <cell r="AF706">
            <v>3</v>
          </cell>
          <cell r="AG706">
            <v>3</v>
          </cell>
          <cell r="AH706" t="str">
            <v>NULL</v>
          </cell>
          <cell r="AI706">
            <v>3</v>
          </cell>
          <cell r="AJ706" t="str">
            <v>NULL</v>
          </cell>
          <cell r="AK706" t="str">
            <v>NULL</v>
          </cell>
          <cell r="AL706" t="str">
            <v>NULL</v>
          </cell>
        </row>
        <row r="707">
          <cell r="A707">
            <v>122744</v>
          </cell>
          <cell r="B707">
            <v>8913021</v>
          </cell>
          <cell r="C707" t="str">
            <v>St John's CofE Primary School</v>
          </cell>
          <cell r="D707" t="str">
            <v>East Midlands</v>
          </cell>
          <cell r="E707" t="str">
            <v>East Midlands</v>
          </cell>
          <cell r="F707" t="str">
            <v>Nottinghamshire</v>
          </cell>
          <cell r="G707" t="str">
            <v>Broxtowe</v>
          </cell>
          <cell r="H707" t="str">
            <v>NG9 8AQ</v>
          </cell>
          <cell r="I707" t="str">
            <v>Voluntary Controlled School</v>
          </cell>
          <cell r="J707" t="str">
            <v>Primary</v>
          </cell>
          <cell r="K707" t="str">
            <v>Does not have a sixth form</v>
          </cell>
          <cell r="L707">
            <v>10005633</v>
          </cell>
          <cell r="M707">
            <v>42313</v>
          </cell>
          <cell r="N707">
            <v>42313</v>
          </cell>
          <cell r="O707" t="str">
            <v>Maintained Academy and School Short inspection</v>
          </cell>
          <cell r="P707" t="str">
            <v>Schools - Short inspection</v>
          </cell>
          <cell r="Q707" t="str">
            <v>NULL</v>
          </cell>
          <cell r="R707" t="str">
            <v>NULL</v>
          </cell>
          <cell r="S707" t="str">
            <v>NULL</v>
          </cell>
          <cell r="T707" t="str">
            <v>NULL</v>
          </cell>
          <cell r="U707" t="str">
            <v>NULL</v>
          </cell>
          <cell r="V707" t="str">
            <v>NULL</v>
          </cell>
          <cell r="W707" t="str">
            <v>NULL</v>
          </cell>
          <cell r="X707" t="str">
            <v>Yes</v>
          </cell>
          <cell r="Y707" t="str">
            <v>NULL</v>
          </cell>
          <cell r="Z707" t="str">
            <v>NULL</v>
          </cell>
          <cell r="AB707">
            <v>83</v>
          </cell>
          <cell r="AD707">
            <v>2</v>
          </cell>
          <cell r="AE707" t="str">
            <v>NULL</v>
          </cell>
          <cell r="AF707">
            <v>2</v>
          </cell>
          <cell r="AG707">
            <v>2</v>
          </cell>
          <cell r="AH707" t="str">
            <v>NULL</v>
          </cell>
          <cell r="AI707">
            <v>2</v>
          </cell>
          <cell r="AJ707" t="str">
            <v>NULL</v>
          </cell>
          <cell r="AK707">
            <v>3</v>
          </cell>
          <cell r="AL707">
            <v>9</v>
          </cell>
        </row>
        <row r="708">
          <cell r="A708">
            <v>122752</v>
          </cell>
          <cell r="B708">
            <v>8913073</v>
          </cell>
          <cell r="C708" t="str">
            <v>St Wilfrid's CofE Primary School</v>
          </cell>
          <cell r="D708" t="str">
            <v>East Midlands</v>
          </cell>
          <cell r="E708" t="str">
            <v>East Midlands</v>
          </cell>
          <cell r="F708" t="str">
            <v>Nottinghamshire</v>
          </cell>
          <cell r="G708" t="str">
            <v>Sherwood</v>
          </cell>
          <cell r="H708" t="str">
            <v>NG14 6FG</v>
          </cell>
          <cell r="I708" t="str">
            <v>Voluntary Controlled School</v>
          </cell>
          <cell r="J708" t="str">
            <v>Primary</v>
          </cell>
          <cell r="K708" t="str">
            <v>Does not have a sixth form</v>
          </cell>
          <cell r="L708">
            <v>10001510</v>
          </cell>
          <cell r="M708">
            <v>42325</v>
          </cell>
          <cell r="N708">
            <v>42325</v>
          </cell>
          <cell r="O708" t="str">
            <v>Maintained Academy and School Short inspection</v>
          </cell>
          <cell r="P708" t="str">
            <v>Schools - Short inspection</v>
          </cell>
          <cell r="Q708" t="str">
            <v>NULL</v>
          </cell>
          <cell r="R708" t="str">
            <v>NULL</v>
          </cell>
          <cell r="S708" t="str">
            <v>NULL</v>
          </cell>
          <cell r="T708" t="str">
            <v>NULL</v>
          </cell>
          <cell r="U708" t="str">
            <v>NULL</v>
          </cell>
          <cell r="V708" t="str">
            <v>NULL</v>
          </cell>
          <cell r="W708" t="str">
            <v>NULL</v>
          </cell>
          <cell r="X708" t="str">
            <v>Yes</v>
          </cell>
          <cell r="Y708" t="str">
            <v>NULL</v>
          </cell>
          <cell r="Z708" t="str">
            <v>NULL</v>
          </cell>
          <cell r="AB708">
            <v>213</v>
          </cell>
          <cell r="AD708">
            <v>2</v>
          </cell>
          <cell r="AE708" t="str">
            <v>NULL</v>
          </cell>
          <cell r="AF708">
            <v>2</v>
          </cell>
          <cell r="AG708">
            <v>2</v>
          </cell>
          <cell r="AH708" t="str">
            <v>NULL</v>
          </cell>
          <cell r="AI708">
            <v>2</v>
          </cell>
          <cell r="AJ708" t="str">
            <v>NULL</v>
          </cell>
          <cell r="AK708">
            <v>8</v>
          </cell>
          <cell r="AL708" t="str">
            <v>NULL</v>
          </cell>
        </row>
        <row r="709">
          <cell r="A709">
            <v>122753</v>
          </cell>
          <cell r="B709">
            <v>8913076</v>
          </cell>
          <cell r="C709" t="str">
            <v>Caunton Dean Hole CofE Primary School</v>
          </cell>
          <cell r="D709" t="str">
            <v>East Midlands</v>
          </cell>
          <cell r="E709" t="str">
            <v>East Midlands</v>
          </cell>
          <cell r="F709" t="str">
            <v>Nottinghamshire</v>
          </cell>
          <cell r="G709" t="str">
            <v>Newark</v>
          </cell>
          <cell r="H709" t="str">
            <v>NG23 6AD</v>
          </cell>
          <cell r="I709" t="str">
            <v>Voluntary Controlled School</v>
          </cell>
          <cell r="J709" t="str">
            <v>Primary</v>
          </cell>
          <cell r="K709" t="str">
            <v>Does not have a sixth form</v>
          </cell>
          <cell r="L709">
            <v>10003062</v>
          </cell>
          <cell r="M709">
            <v>42313</v>
          </cell>
          <cell r="N709">
            <v>42313</v>
          </cell>
          <cell r="O709" t="str">
            <v>Maintained Academy and School Short inspection</v>
          </cell>
          <cell r="P709" t="str">
            <v>Schools - Short inspection</v>
          </cell>
          <cell r="Q709" t="str">
            <v>NULL</v>
          </cell>
          <cell r="R709" t="str">
            <v>NULL</v>
          </cell>
          <cell r="S709" t="str">
            <v>NULL</v>
          </cell>
          <cell r="T709" t="str">
            <v>NULL</v>
          </cell>
          <cell r="U709" t="str">
            <v>NULL</v>
          </cell>
          <cell r="V709" t="str">
            <v>NULL</v>
          </cell>
          <cell r="W709" t="str">
            <v>NULL</v>
          </cell>
          <cell r="X709" t="str">
            <v>Yes</v>
          </cell>
          <cell r="Y709" t="str">
            <v>NULL</v>
          </cell>
          <cell r="Z709" t="str">
            <v>NULL</v>
          </cell>
          <cell r="AB709">
            <v>56</v>
          </cell>
          <cell r="AD709">
            <v>2</v>
          </cell>
          <cell r="AE709" t="str">
            <v>NULL</v>
          </cell>
          <cell r="AF709">
            <v>2</v>
          </cell>
          <cell r="AG709">
            <v>2</v>
          </cell>
          <cell r="AH709" t="str">
            <v>NULL</v>
          </cell>
          <cell r="AI709">
            <v>2</v>
          </cell>
          <cell r="AJ709" t="str">
            <v>NULL</v>
          </cell>
          <cell r="AK709">
            <v>8</v>
          </cell>
          <cell r="AL709" t="str">
            <v>NULL</v>
          </cell>
        </row>
        <row r="710">
          <cell r="A710">
            <v>122760</v>
          </cell>
          <cell r="B710">
            <v>8913097</v>
          </cell>
          <cell r="C710" t="str">
            <v>Farndon St Peter's CofE Primary School</v>
          </cell>
          <cell r="D710" t="str">
            <v>East Midlands</v>
          </cell>
          <cell r="E710" t="str">
            <v>East Midlands</v>
          </cell>
          <cell r="F710" t="str">
            <v>Nottinghamshire</v>
          </cell>
          <cell r="G710" t="str">
            <v>Newark</v>
          </cell>
          <cell r="H710" t="str">
            <v>NG24 4TE</v>
          </cell>
          <cell r="I710" t="str">
            <v>Voluntary Controlled School</v>
          </cell>
          <cell r="J710" t="str">
            <v>Primary</v>
          </cell>
          <cell r="K710" t="str">
            <v>Does not have a sixth form</v>
          </cell>
          <cell r="L710">
            <v>10005632</v>
          </cell>
          <cell r="M710">
            <v>42346</v>
          </cell>
          <cell r="N710">
            <v>42346</v>
          </cell>
          <cell r="O710" t="str">
            <v>Maintained Academy and School Short inspection</v>
          </cell>
          <cell r="P710" t="str">
            <v>Schools - Short inspection</v>
          </cell>
          <cell r="Q710" t="str">
            <v>NULL</v>
          </cell>
          <cell r="R710" t="str">
            <v>NULL</v>
          </cell>
          <cell r="S710" t="str">
            <v>NULL</v>
          </cell>
          <cell r="T710" t="str">
            <v>NULL</v>
          </cell>
          <cell r="U710" t="str">
            <v>NULL</v>
          </cell>
          <cell r="V710" t="str">
            <v>NULL</v>
          </cell>
          <cell r="W710" t="str">
            <v>NULL</v>
          </cell>
          <cell r="X710" t="str">
            <v>Yes</v>
          </cell>
          <cell r="Y710" t="str">
            <v>NULL</v>
          </cell>
          <cell r="Z710" t="str">
            <v>NULL</v>
          </cell>
          <cell r="AB710">
            <v>193</v>
          </cell>
          <cell r="AD710">
            <v>2</v>
          </cell>
          <cell r="AE710" t="str">
            <v>NULL</v>
          </cell>
          <cell r="AF710">
            <v>2</v>
          </cell>
          <cell r="AG710">
            <v>2</v>
          </cell>
          <cell r="AH710" t="str">
            <v>NULL</v>
          </cell>
          <cell r="AI710">
            <v>2</v>
          </cell>
          <cell r="AJ710" t="str">
            <v>NULL</v>
          </cell>
          <cell r="AK710">
            <v>2</v>
          </cell>
          <cell r="AL710">
            <v>9</v>
          </cell>
        </row>
        <row r="711">
          <cell r="A711">
            <v>122786</v>
          </cell>
          <cell r="B711">
            <v>8913350</v>
          </cell>
          <cell r="C711" t="str">
            <v>Seely CofE Primary School</v>
          </cell>
          <cell r="D711" t="str">
            <v>East Midlands</v>
          </cell>
          <cell r="E711" t="str">
            <v>East Midlands</v>
          </cell>
          <cell r="F711" t="str">
            <v>Nottinghamshire</v>
          </cell>
          <cell r="G711" t="str">
            <v>Sherwood</v>
          </cell>
          <cell r="H711" t="str">
            <v>NG5 8PQ</v>
          </cell>
          <cell r="I711" t="str">
            <v>Voluntary Aided School</v>
          </cell>
          <cell r="J711" t="str">
            <v>Primary</v>
          </cell>
          <cell r="K711" t="str">
            <v>Does not have a sixth form</v>
          </cell>
          <cell r="L711">
            <v>10005946</v>
          </cell>
          <cell r="M711">
            <v>42327</v>
          </cell>
          <cell r="N711">
            <v>42327</v>
          </cell>
          <cell r="O711" t="str">
            <v>Requires Improvement monitoring Visit 1</v>
          </cell>
          <cell r="P711" t="str">
            <v>Schools - S8</v>
          </cell>
          <cell r="Q711" t="str">
            <v>NULL</v>
          </cell>
          <cell r="R711" t="str">
            <v>NULL</v>
          </cell>
          <cell r="S711" t="str">
            <v>NULL</v>
          </cell>
          <cell r="T711" t="str">
            <v>NULL</v>
          </cell>
          <cell r="U711" t="str">
            <v>NULL</v>
          </cell>
          <cell r="V711" t="str">
            <v>NULL</v>
          </cell>
          <cell r="W711" t="str">
            <v>NULL</v>
          </cell>
          <cell r="X711" t="str">
            <v>NULL</v>
          </cell>
          <cell r="Y711" t="str">
            <v>NULL</v>
          </cell>
          <cell r="Z711" t="str">
            <v>NULL</v>
          </cell>
          <cell r="AB711">
            <v>92</v>
          </cell>
          <cell r="AD711">
            <v>3</v>
          </cell>
          <cell r="AE711" t="str">
            <v>NULL</v>
          </cell>
          <cell r="AF711">
            <v>3</v>
          </cell>
          <cell r="AG711">
            <v>3</v>
          </cell>
          <cell r="AH711" t="str">
            <v>NULL</v>
          </cell>
          <cell r="AI711">
            <v>3</v>
          </cell>
          <cell r="AJ711" t="str">
            <v>NULL</v>
          </cell>
          <cell r="AK711">
            <v>2</v>
          </cell>
          <cell r="AL711">
            <v>9</v>
          </cell>
        </row>
        <row r="712">
          <cell r="A712">
            <v>122797</v>
          </cell>
          <cell r="B712">
            <v>8913530</v>
          </cell>
          <cell r="C712" t="str">
            <v>Cotgrave CofE Primary School</v>
          </cell>
          <cell r="D712" t="str">
            <v>East Midlands</v>
          </cell>
          <cell r="E712" t="str">
            <v>East Midlands</v>
          </cell>
          <cell r="F712" t="str">
            <v>Nottinghamshire</v>
          </cell>
          <cell r="G712" t="str">
            <v>Rushcliffe</v>
          </cell>
          <cell r="H712" t="str">
            <v>NG12 3HS</v>
          </cell>
          <cell r="I712" t="str">
            <v>Voluntary Aided School</v>
          </cell>
          <cell r="J712" t="str">
            <v>Primary</v>
          </cell>
          <cell r="K712" t="str">
            <v>Does not have a sixth form</v>
          </cell>
          <cell r="L712">
            <v>10009097</v>
          </cell>
          <cell r="M712">
            <v>42347</v>
          </cell>
          <cell r="N712">
            <v>42348</v>
          </cell>
          <cell r="O712" t="str">
            <v>Requires Improvement S5 Reinspection Visit 1</v>
          </cell>
          <cell r="P712" t="str">
            <v>Schools - S5</v>
          </cell>
          <cell r="Q712" t="str">
            <v>NULL</v>
          </cell>
          <cell r="R712">
            <v>2</v>
          </cell>
          <cell r="S712" t="str">
            <v>NULL</v>
          </cell>
          <cell r="T712">
            <v>2</v>
          </cell>
          <cell r="U712">
            <v>2</v>
          </cell>
          <cell r="V712">
            <v>2</v>
          </cell>
          <cell r="W712">
            <v>2</v>
          </cell>
          <cell r="X712" t="str">
            <v>Yes</v>
          </cell>
          <cell r="Y712">
            <v>2</v>
          </cell>
          <cell r="Z712" t="str">
            <v>NULL</v>
          </cell>
          <cell r="AB712">
            <v>93</v>
          </cell>
          <cell r="AD712">
            <v>3</v>
          </cell>
          <cell r="AE712" t="str">
            <v>NULL</v>
          </cell>
          <cell r="AF712">
            <v>3</v>
          </cell>
          <cell r="AG712">
            <v>3</v>
          </cell>
          <cell r="AH712" t="str">
            <v>NULL</v>
          </cell>
          <cell r="AI712">
            <v>3</v>
          </cell>
          <cell r="AJ712" t="str">
            <v>NULL</v>
          </cell>
          <cell r="AK712" t="str">
            <v>NULL</v>
          </cell>
          <cell r="AL712" t="str">
            <v>NULL</v>
          </cell>
        </row>
        <row r="713">
          <cell r="A713">
            <v>122950</v>
          </cell>
          <cell r="B713">
            <v>8917014</v>
          </cell>
          <cell r="C713" t="str">
            <v>Redgate School</v>
          </cell>
          <cell r="D713" t="str">
            <v>East Midlands</v>
          </cell>
          <cell r="E713" t="str">
            <v>East Midlands</v>
          </cell>
          <cell r="F713" t="str">
            <v>Nottinghamshire</v>
          </cell>
          <cell r="G713" t="str">
            <v>Mansfield</v>
          </cell>
          <cell r="H713" t="str">
            <v>NG19 6EL</v>
          </cell>
          <cell r="I713" t="str">
            <v>Community Special School</v>
          </cell>
          <cell r="J713" t="str">
            <v>Not Applicable</v>
          </cell>
          <cell r="K713" t="str">
            <v>Not applicable</v>
          </cell>
          <cell r="L713">
            <v>10004003</v>
          </cell>
          <cell r="M713">
            <v>42327</v>
          </cell>
          <cell r="N713">
            <v>42327</v>
          </cell>
          <cell r="O713" t="str">
            <v>Schools into Special Measures Visit 2</v>
          </cell>
          <cell r="P713" t="str">
            <v>Schools - S8</v>
          </cell>
          <cell r="Q713" t="str">
            <v>NULL</v>
          </cell>
          <cell r="R713" t="str">
            <v>NULL</v>
          </cell>
          <cell r="S713" t="str">
            <v>NULL</v>
          </cell>
          <cell r="T713" t="str">
            <v>NULL</v>
          </cell>
          <cell r="U713" t="str">
            <v>NULL</v>
          </cell>
          <cell r="V713" t="str">
            <v>NULL</v>
          </cell>
          <cell r="W713" t="str">
            <v>NULL</v>
          </cell>
          <cell r="X713" t="str">
            <v>NULL</v>
          </cell>
          <cell r="Y713" t="str">
            <v>NULL</v>
          </cell>
          <cell r="Z713" t="str">
            <v>NULL</v>
          </cell>
          <cell r="AB713">
            <v>39</v>
          </cell>
          <cell r="AD713">
            <v>4</v>
          </cell>
          <cell r="AE713" t="str">
            <v>NULL</v>
          </cell>
          <cell r="AF713">
            <v>2</v>
          </cell>
          <cell r="AG713">
            <v>2</v>
          </cell>
          <cell r="AH713" t="str">
            <v>NULL</v>
          </cell>
          <cell r="AI713">
            <v>4</v>
          </cell>
          <cell r="AJ713" t="str">
            <v>NULL</v>
          </cell>
          <cell r="AK713">
            <v>3</v>
          </cell>
          <cell r="AL713">
            <v>9</v>
          </cell>
        </row>
        <row r="714">
          <cell r="A714">
            <v>122962</v>
          </cell>
          <cell r="B714">
            <v>8927033</v>
          </cell>
          <cell r="C714" t="str">
            <v>Woodlands School</v>
          </cell>
          <cell r="D714" t="str">
            <v>East Midlands</v>
          </cell>
          <cell r="E714" t="str">
            <v>East Midlands</v>
          </cell>
          <cell r="F714" t="str">
            <v>Nottingham</v>
          </cell>
          <cell r="G714" t="str">
            <v>Nottingham South</v>
          </cell>
          <cell r="H714" t="str">
            <v>NG8 3EZ</v>
          </cell>
          <cell r="I714" t="str">
            <v>Community Special School</v>
          </cell>
          <cell r="J714" t="str">
            <v>Not Applicable</v>
          </cell>
          <cell r="K714" t="str">
            <v>Not applicable</v>
          </cell>
          <cell r="L714">
            <v>10006580</v>
          </cell>
          <cell r="M714">
            <v>42268</v>
          </cell>
          <cell r="N714">
            <v>42268</v>
          </cell>
          <cell r="O714" t="str">
            <v>Requires Improvement monitoring Visit 2</v>
          </cell>
          <cell r="P714" t="str">
            <v>Schools - S8</v>
          </cell>
          <cell r="Q714" t="str">
            <v>NULL</v>
          </cell>
          <cell r="R714" t="str">
            <v>NULL</v>
          </cell>
          <cell r="S714" t="str">
            <v>NULL</v>
          </cell>
          <cell r="T714" t="str">
            <v>NULL</v>
          </cell>
          <cell r="U714" t="str">
            <v>NULL</v>
          </cell>
          <cell r="V714" t="str">
            <v>NULL</v>
          </cell>
          <cell r="W714" t="str">
            <v>NULL</v>
          </cell>
          <cell r="X714" t="str">
            <v>NULL</v>
          </cell>
          <cell r="Y714" t="str">
            <v>NULL</v>
          </cell>
          <cell r="Z714" t="str">
            <v>NULL</v>
          </cell>
          <cell r="AB714">
            <v>53</v>
          </cell>
          <cell r="AD714">
            <v>3</v>
          </cell>
          <cell r="AE714" t="str">
            <v>NULL</v>
          </cell>
          <cell r="AF714">
            <v>3</v>
          </cell>
          <cell r="AG714">
            <v>3</v>
          </cell>
          <cell r="AH714" t="str">
            <v>NULL</v>
          </cell>
          <cell r="AI714">
            <v>3</v>
          </cell>
          <cell r="AJ714" t="str">
            <v>NULL</v>
          </cell>
          <cell r="AK714" t="str">
            <v>NULL</v>
          </cell>
          <cell r="AL714" t="str">
            <v>NULL</v>
          </cell>
        </row>
        <row r="715">
          <cell r="A715">
            <v>123004</v>
          </cell>
          <cell r="B715">
            <v>9312110</v>
          </cell>
          <cell r="C715" t="str">
            <v>West Kidlington Primary and Nursery School</v>
          </cell>
          <cell r="D715" t="str">
            <v>South East</v>
          </cell>
          <cell r="E715" t="str">
            <v>South East</v>
          </cell>
          <cell r="F715" t="str">
            <v>Oxfordshire</v>
          </cell>
          <cell r="G715" t="str">
            <v>Oxford West and Abingdon</v>
          </cell>
          <cell r="H715" t="str">
            <v>OX5 1EA</v>
          </cell>
          <cell r="I715" t="str">
            <v>Community School</v>
          </cell>
          <cell r="J715" t="str">
            <v>Primary</v>
          </cell>
          <cell r="K715" t="str">
            <v>Does not have a sixth form</v>
          </cell>
          <cell r="L715">
            <v>10004356</v>
          </cell>
          <cell r="M715">
            <v>42346</v>
          </cell>
          <cell r="N715">
            <v>42347</v>
          </cell>
          <cell r="O715" t="str">
            <v>S8 No Formal Designation Visit</v>
          </cell>
          <cell r="P715" t="str">
            <v>Schools - S5</v>
          </cell>
          <cell r="Q715" t="str">
            <v>NULL</v>
          </cell>
          <cell r="R715">
            <v>4</v>
          </cell>
          <cell r="S715" t="str">
            <v>SM</v>
          </cell>
          <cell r="T715">
            <v>3</v>
          </cell>
          <cell r="U715">
            <v>3</v>
          </cell>
          <cell r="V715">
            <v>3</v>
          </cell>
          <cell r="W715">
            <v>4</v>
          </cell>
          <cell r="X715" t="str">
            <v>No</v>
          </cell>
          <cell r="Y715">
            <v>4</v>
          </cell>
          <cell r="Z715" t="str">
            <v>NULL</v>
          </cell>
          <cell r="AB715">
            <v>390</v>
          </cell>
          <cell r="AD715">
            <v>2</v>
          </cell>
          <cell r="AE715" t="str">
            <v>NULL</v>
          </cell>
          <cell r="AF715">
            <v>2</v>
          </cell>
          <cell r="AG715">
            <v>2</v>
          </cell>
          <cell r="AH715" t="str">
            <v>NULL</v>
          </cell>
          <cell r="AI715">
            <v>2</v>
          </cell>
          <cell r="AJ715" t="str">
            <v>NULL</v>
          </cell>
          <cell r="AK715" t="str">
            <v>NULL</v>
          </cell>
          <cell r="AL715" t="str">
            <v>NULL</v>
          </cell>
        </row>
        <row r="716">
          <cell r="A716">
            <v>123049</v>
          </cell>
          <cell r="B716">
            <v>9312531</v>
          </cell>
          <cell r="C716" t="str">
            <v>Rose Hill Primary School</v>
          </cell>
          <cell r="D716" t="str">
            <v>South East</v>
          </cell>
          <cell r="E716" t="str">
            <v>South East</v>
          </cell>
          <cell r="F716" t="str">
            <v>Oxfordshire</v>
          </cell>
          <cell r="G716" t="str">
            <v>Oxford East</v>
          </cell>
          <cell r="H716" t="str">
            <v>OX4 4SF</v>
          </cell>
          <cell r="I716" t="str">
            <v>Community School</v>
          </cell>
          <cell r="J716" t="str">
            <v>Primary</v>
          </cell>
          <cell r="K716" t="str">
            <v>Does not have a sixth form</v>
          </cell>
          <cell r="L716">
            <v>10007324</v>
          </cell>
          <cell r="M716">
            <v>42325</v>
          </cell>
          <cell r="N716">
            <v>42326</v>
          </cell>
          <cell r="O716" t="str">
            <v>Requires Improvement monitoring Visit 1</v>
          </cell>
          <cell r="P716" t="str">
            <v>Schools - S5</v>
          </cell>
          <cell r="Q716" t="str">
            <v>NULL</v>
          </cell>
          <cell r="R716">
            <v>4</v>
          </cell>
          <cell r="S716" t="str">
            <v>SM</v>
          </cell>
          <cell r="T716">
            <v>4</v>
          </cell>
          <cell r="U716">
            <v>4</v>
          </cell>
          <cell r="V716">
            <v>4</v>
          </cell>
          <cell r="W716">
            <v>4</v>
          </cell>
          <cell r="X716" t="str">
            <v>No</v>
          </cell>
          <cell r="Y716">
            <v>4</v>
          </cell>
          <cell r="Z716" t="str">
            <v>NULL</v>
          </cell>
          <cell r="AB716">
            <v>415</v>
          </cell>
          <cell r="AD716">
            <v>3</v>
          </cell>
          <cell r="AE716" t="str">
            <v>NULL</v>
          </cell>
          <cell r="AF716">
            <v>3</v>
          </cell>
          <cell r="AG716">
            <v>3</v>
          </cell>
          <cell r="AH716" t="str">
            <v>NULL</v>
          </cell>
          <cell r="AI716">
            <v>3</v>
          </cell>
          <cell r="AJ716" t="str">
            <v>NULL</v>
          </cell>
          <cell r="AK716">
            <v>3</v>
          </cell>
          <cell r="AL716">
            <v>9</v>
          </cell>
        </row>
        <row r="717">
          <cell r="A717">
            <v>123091</v>
          </cell>
          <cell r="B717">
            <v>9313004</v>
          </cell>
          <cell r="C717" t="str">
            <v>Wroxton Church of England Primary School</v>
          </cell>
          <cell r="D717" t="str">
            <v>South East</v>
          </cell>
          <cell r="E717" t="str">
            <v>South East</v>
          </cell>
          <cell r="F717" t="str">
            <v>Oxfordshire</v>
          </cell>
          <cell r="G717" t="str">
            <v>Banbury</v>
          </cell>
          <cell r="H717" t="str">
            <v>OX15 6QJ</v>
          </cell>
          <cell r="I717" t="str">
            <v>Voluntary Aided School</v>
          </cell>
          <cell r="J717" t="str">
            <v>Primary</v>
          </cell>
          <cell r="K717" t="str">
            <v>Does not have a sixth form</v>
          </cell>
          <cell r="L717">
            <v>10002334</v>
          </cell>
          <cell r="M717">
            <v>42278</v>
          </cell>
          <cell r="N717">
            <v>42279</v>
          </cell>
          <cell r="O717" t="str">
            <v>Requires Improvement S5 Reinspection Visit 1</v>
          </cell>
          <cell r="P717" t="str">
            <v>Schools - S5</v>
          </cell>
          <cell r="Q717" t="str">
            <v>NULL</v>
          </cell>
          <cell r="R717">
            <v>2</v>
          </cell>
          <cell r="S717" t="str">
            <v>NULL</v>
          </cell>
          <cell r="T717">
            <v>2</v>
          </cell>
          <cell r="U717">
            <v>2</v>
          </cell>
          <cell r="V717">
            <v>2</v>
          </cell>
          <cell r="W717">
            <v>2</v>
          </cell>
          <cell r="X717" t="str">
            <v>Yes</v>
          </cell>
          <cell r="Y717">
            <v>2</v>
          </cell>
          <cell r="Z717" t="str">
            <v>NULL</v>
          </cell>
          <cell r="AB717">
            <v>93</v>
          </cell>
          <cell r="AD717">
            <v>3</v>
          </cell>
          <cell r="AE717" t="str">
            <v>NULL</v>
          </cell>
          <cell r="AF717">
            <v>3</v>
          </cell>
          <cell r="AG717">
            <v>3</v>
          </cell>
          <cell r="AH717" t="str">
            <v>NULL</v>
          </cell>
          <cell r="AI717">
            <v>3</v>
          </cell>
          <cell r="AJ717" t="str">
            <v>NULL</v>
          </cell>
          <cell r="AK717" t="str">
            <v>NULL</v>
          </cell>
          <cell r="AL717" t="str">
            <v>NULL</v>
          </cell>
        </row>
        <row r="718">
          <cell r="A718">
            <v>123129</v>
          </cell>
          <cell r="B718">
            <v>9313186</v>
          </cell>
          <cell r="C718" t="str">
            <v>Dorchester St Birinus Church of England School</v>
          </cell>
          <cell r="D718" t="str">
            <v>South East</v>
          </cell>
          <cell r="E718" t="str">
            <v>South East</v>
          </cell>
          <cell r="F718" t="str">
            <v>Oxfordshire</v>
          </cell>
          <cell r="G718" t="str">
            <v>Henley</v>
          </cell>
          <cell r="H718" t="str">
            <v>OX10 7HR</v>
          </cell>
          <cell r="I718" t="str">
            <v>Voluntary Controlled School</v>
          </cell>
          <cell r="J718" t="str">
            <v>Primary</v>
          </cell>
          <cell r="K718" t="str">
            <v>Does not have a sixth form</v>
          </cell>
          <cell r="L718">
            <v>10002328</v>
          </cell>
          <cell r="M718">
            <v>42340</v>
          </cell>
          <cell r="N718">
            <v>42341</v>
          </cell>
          <cell r="O718" t="str">
            <v>Requires Improvement S5 Reinspection Visit 1</v>
          </cell>
          <cell r="P718" t="str">
            <v>Schools - S5</v>
          </cell>
          <cell r="Q718" t="str">
            <v>NULL</v>
          </cell>
          <cell r="R718">
            <v>2</v>
          </cell>
          <cell r="S718" t="str">
            <v>NULL</v>
          </cell>
          <cell r="T718">
            <v>2</v>
          </cell>
          <cell r="U718">
            <v>2</v>
          </cell>
          <cell r="V718">
            <v>2</v>
          </cell>
          <cell r="W718">
            <v>2</v>
          </cell>
          <cell r="X718" t="str">
            <v>Yes</v>
          </cell>
          <cell r="Y718">
            <v>2</v>
          </cell>
          <cell r="Z718" t="str">
            <v>NULL</v>
          </cell>
          <cell r="AB718">
            <v>66</v>
          </cell>
          <cell r="AD718">
            <v>3</v>
          </cell>
          <cell r="AE718" t="str">
            <v>NULL</v>
          </cell>
          <cell r="AF718">
            <v>3</v>
          </cell>
          <cell r="AG718">
            <v>3</v>
          </cell>
          <cell r="AH718" t="str">
            <v>NULL</v>
          </cell>
          <cell r="AI718">
            <v>3</v>
          </cell>
          <cell r="AJ718" t="str">
            <v>NULL</v>
          </cell>
          <cell r="AK718" t="str">
            <v>NULL</v>
          </cell>
          <cell r="AL718" t="str">
            <v>NULL</v>
          </cell>
        </row>
        <row r="719">
          <cell r="A719">
            <v>123176</v>
          </cell>
          <cell r="B719">
            <v>9313257</v>
          </cell>
          <cell r="C719" t="str">
            <v>Wychwood Church of England Primary School</v>
          </cell>
          <cell r="D719" t="str">
            <v>South East</v>
          </cell>
          <cell r="E719" t="str">
            <v>South East</v>
          </cell>
          <cell r="F719" t="str">
            <v>Oxfordshire</v>
          </cell>
          <cell r="G719" t="str">
            <v>Witney</v>
          </cell>
          <cell r="H719" t="str">
            <v>OX7 6BD</v>
          </cell>
          <cell r="I719" t="str">
            <v>Voluntary Controlled School</v>
          </cell>
          <cell r="J719" t="str">
            <v>Primary</v>
          </cell>
          <cell r="K719" t="str">
            <v>Does not have a sixth form</v>
          </cell>
          <cell r="L719">
            <v>10003663</v>
          </cell>
          <cell r="M719">
            <v>42318</v>
          </cell>
          <cell r="N719">
            <v>42318</v>
          </cell>
          <cell r="O719" t="str">
            <v>Maintained Academy and School Short inspection</v>
          </cell>
          <cell r="P719" t="str">
            <v>Schools - Short inspection</v>
          </cell>
          <cell r="Q719" t="str">
            <v>NULL</v>
          </cell>
          <cell r="R719" t="str">
            <v>NULL</v>
          </cell>
          <cell r="S719" t="str">
            <v>NULL</v>
          </cell>
          <cell r="T719" t="str">
            <v>NULL</v>
          </cell>
          <cell r="U719" t="str">
            <v>NULL</v>
          </cell>
          <cell r="V719" t="str">
            <v>NULL</v>
          </cell>
          <cell r="W719" t="str">
            <v>NULL</v>
          </cell>
          <cell r="X719" t="str">
            <v>Yes</v>
          </cell>
          <cell r="Y719" t="str">
            <v>NULL</v>
          </cell>
          <cell r="Z719" t="str">
            <v>NULL</v>
          </cell>
          <cell r="AB719">
            <v>287</v>
          </cell>
          <cell r="AD719">
            <v>2</v>
          </cell>
          <cell r="AE719" t="str">
            <v>NULL</v>
          </cell>
          <cell r="AF719">
            <v>2</v>
          </cell>
          <cell r="AG719">
            <v>2</v>
          </cell>
          <cell r="AH719" t="str">
            <v>NULL</v>
          </cell>
          <cell r="AI719">
            <v>2</v>
          </cell>
          <cell r="AJ719" t="str">
            <v>NULL</v>
          </cell>
          <cell r="AK719">
            <v>2</v>
          </cell>
          <cell r="AL719">
            <v>9</v>
          </cell>
        </row>
        <row r="720">
          <cell r="A720">
            <v>123341</v>
          </cell>
          <cell r="B720">
            <v>9317026</v>
          </cell>
          <cell r="C720" t="str">
            <v>Action for Children,Parklands Campus</v>
          </cell>
          <cell r="D720" t="str">
            <v>South East</v>
          </cell>
          <cell r="E720" t="str">
            <v>South East</v>
          </cell>
          <cell r="F720" t="str">
            <v>Oxfordshire</v>
          </cell>
          <cell r="G720" t="str">
            <v>Wantage</v>
          </cell>
          <cell r="H720" t="str">
            <v>OX13 5AB</v>
          </cell>
          <cell r="I720" t="str">
            <v>Non-Maintained Special School</v>
          </cell>
          <cell r="J720" t="str">
            <v>Not Applicable</v>
          </cell>
          <cell r="K720" t="str">
            <v>Has a sixth form</v>
          </cell>
          <cell r="L720">
            <v>10007042</v>
          </cell>
          <cell r="M720">
            <v>42347</v>
          </cell>
          <cell r="N720">
            <v>42347</v>
          </cell>
          <cell r="O720" t="str">
            <v>Requires Improvement monitoring Visit 3</v>
          </cell>
          <cell r="P720" t="str">
            <v>Schools - S8</v>
          </cell>
          <cell r="Q720" t="str">
            <v>NULL</v>
          </cell>
          <cell r="R720" t="str">
            <v>NULL</v>
          </cell>
          <cell r="S720" t="str">
            <v>NULL</v>
          </cell>
          <cell r="T720" t="str">
            <v>NULL</v>
          </cell>
          <cell r="U720" t="str">
            <v>NULL</v>
          </cell>
          <cell r="V720" t="str">
            <v>NULL</v>
          </cell>
          <cell r="W720" t="str">
            <v>NULL</v>
          </cell>
          <cell r="X720" t="str">
            <v>NULL</v>
          </cell>
          <cell r="Y720" t="str">
            <v>NULL</v>
          </cell>
          <cell r="Z720" t="str">
            <v>NULL</v>
          </cell>
          <cell r="AB720">
            <v>12</v>
          </cell>
          <cell r="AD720">
            <v>3</v>
          </cell>
          <cell r="AE720" t="str">
            <v>NULL</v>
          </cell>
          <cell r="AF720">
            <v>3</v>
          </cell>
          <cell r="AG720">
            <v>3</v>
          </cell>
          <cell r="AH720" t="str">
            <v>NULL</v>
          </cell>
          <cell r="AI720">
            <v>3</v>
          </cell>
          <cell r="AJ720" t="str">
            <v>NULL</v>
          </cell>
          <cell r="AK720" t="str">
            <v>NULL</v>
          </cell>
          <cell r="AL720" t="str">
            <v>NULL</v>
          </cell>
        </row>
        <row r="721">
          <cell r="A721">
            <v>123356</v>
          </cell>
          <cell r="B721">
            <v>8932031</v>
          </cell>
          <cell r="C721" t="str">
            <v>Buildwas Primary School</v>
          </cell>
          <cell r="D721" t="str">
            <v>West Midlands</v>
          </cell>
          <cell r="E721" t="str">
            <v>West Midlands</v>
          </cell>
          <cell r="F721" t="str">
            <v>Shropshire</v>
          </cell>
          <cell r="G721" t="str">
            <v>Shrewsbury and Atcham</v>
          </cell>
          <cell r="H721" t="str">
            <v>TF8 7DA</v>
          </cell>
          <cell r="I721" t="str">
            <v>Community School</v>
          </cell>
          <cell r="J721" t="str">
            <v>Primary</v>
          </cell>
          <cell r="K721" t="str">
            <v>Does not have a sixth form</v>
          </cell>
          <cell r="L721">
            <v>10004042</v>
          </cell>
          <cell r="M721">
            <v>42297</v>
          </cell>
          <cell r="N721">
            <v>42298</v>
          </cell>
          <cell r="O721" t="str">
            <v>Schools into Special Measures Visit 2</v>
          </cell>
          <cell r="P721" t="str">
            <v>Schools - S8</v>
          </cell>
          <cell r="Q721" t="str">
            <v>NULL</v>
          </cell>
          <cell r="R721" t="str">
            <v>NULL</v>
          </cell>
          <cell r="S721" t="str">
            <v>NULL</v>
          </cell>
          <cell r="T721" t="str">
            <v>NULL</v>
          </cell>
          <cell r="U721" t="str">
            <v>NULL</v>
          </cell>
          <cell r="V721" t="str">
            <v>NULL</v>
          </cell>
          <cell r="W721" t="str">
            <v>NULL</v>
          </cell>
          <cell r="X721" t="str">
            <v>NULL</v>
          </cell>
          <cell r="Y721" t="str">
            <v>NULL</v>
          </cell>
          <cell r="Z721" t="str">
            <v>NULL</v>
          </cell>
          <cell r="AB721">
            <v>79</v>
          </cell>
          <cell r="AD721">
            <v>4</v>
          </cell>
          <cell r="AE721" t="str">
            <v>NULL</v>
          </cell>
          <cell r="AF721">
            <v>4</v>
          </cell>
          <cell r="AG721">
            <v>4</v>
          </cell>
          <cell r="AH721" t="str">
            <v>NULL</v>
          </cell>
          <cell r="AI721">
            <v>4</v>
          </cell>
          <cell r="AJ721" t="str">
            <v>NULL</v>
          </cell>
          <cell r="AK721">
            <v>2</v>
          </cell>
          <cell r="AL721">
            <v>9</v>
          </cell>
        </row>
        <row r="722">
          <cell r="A722">
            <v>123480</v>
          </cell>
          <cell r="B722">
            <v>8933057</v>
          </cell>
          <cell r="C722" t="str">
            <v>Kinlet CofE Primary School</v>
          </cell>
          <cell r="D722" t="str">
            <v>West Midlands</v>
          </cell>
          <cell r="E722" t="str">
            <v>West Midlands</v>
          </cell>
          <cell r="F722" t="str">
            <v>Shropshire</v>
          </cell>
          <cell r="G722" t="str">
            <v>Ludlow</v>
          </cell>
          <cell r="H722" t="str">
            <v>DY12 3BG</v>
          </cell>
          <cell r="I722" t="str">
            <v>Voluntary Controlled School</v>
          </cell>
          <cell r="J722" t="str">
            <v>Primary</v>
          </cell>
          <cell r="K722" t="str">
            <v>Does not have a sixth form</v>
          </cell>
          <cell r="L722">
            <v>10000912</v>
          </cell>
          <cell r="M722">
            <v>42341</v>
          </cell>
          <cell r="N722">
            <v>42342</v>
          </cell>
          <cell r="O722" t="str">
            <v>Maintained Academy and School Short inspection</v>
          </cell>
          <cell r="P722" t="str">
            <v>Schools - S5</v>
          </cell>
          <cell r="Q722" t="str">
            <v>NULL</v>
          </cell>
          <cell r="R722">
            <v>3</v>
          </cell>
          <cell r="S722" t="str">
            <v>NULL</v>
          </cell>
          <cell r="T722">
            <v>3</v>
          </cell>
          <cell r="U722">
            <v>3</v>
          </cell>
          <cell r="V722">
            <v>3</v>
          </cell>
          <cell r="W722">
            <v>3</v>
          </cell>
          <cell r="X722" t="str">
            <v>Yes</v>
          </cell>
          <cell r="Y722">
            <v>2</v>
          </cell>
          <cell r="Z722" t="str">
            <v>NULL</v>
          </cell>
          <cell r="AB722">
            <v>66</v>
          </cell>
          <cell r="AD722">
            <v>2</v>
          </cell>
          <cell r="AE722" t="str">
            <v>NULL</v>
          </cell>
          <cell r="AF722">
            <v>2</v>
          </cell>
          <cell r="AG722">
            <v>2</v>
          </cell>
          <cell r="AH722" t="str">
            <v>NULL</v>
          </cell>
          <cell r="AI722">
            <v>2</v>
          </cell>
          <cell r="AJ722" t="str">
            <v>NULL</v>
          </cell>
          <cell r="AK722">
            <v>8</v>
          </cell>
          <cell r="AL722" t="str">
            <v>NULL</v>
          </cell>
        </row>
        <row r="723">
          <cell r="A723">
            <v>123513</v>
          </cell>
          <cell r="B723">
            <v>8933119</v>
          </cell>
          <cell r="C723" t="str">
            <v>Weston Lullingfields CofE School</v>
          </cell>
          <cell r="D723" t="str">
            <v>West Midlands</v>
          </cell>
          <cell r="E723" t="str">
            <v>West Midlands</v>
          </cell>
          <cell r="F723" t="str">
            <v>Shropshire</v>
          </cell>
          <cell r="G723" t="str">
            <v>North Shropshire</v>
          </cell>
          <cell r="H723" t="str">
            <v>SY4 2AW</v>
          </cell>
          <cell r="I723" t="str">
            <v>Foundation School</v>
          </cell>
          <cell r="J723" t="str">
            <v>Primary</v>
          </cell>
          <cell r="K723" t="str">
            <v>Does not have a sixth form</v>
          </cell>
          <cell r="L723">
            <v>10002493</v>
          </cell>
          <cell r="M723">
            <v>42270</v>
          </cell>
          <cell r="N723">
            <v>42271</v>
          </cell>
          <cell r="O723" t="str">
            <v>Requires Improvement S5 Reinspection Visit 1</v>
          </cell>
          <cell r="P723" t="str">
            <v>Schools - S5</v>
          </cell>
          <cell r="Q723" t="str">
            <v>NULL</v>
          </cell>
          <cell r="R723">
            <v>2</v>
          </cell>
          <cell r="S723" t="str">
            <v>NULL</v>
          </cell>
          <cell r="T723">
            <v>2</v>
          </cell>
          <cell r="U723">
            <v>2</v>
          </cell>
          <cell r="V723">
            <v>2</v>
          </cell>
          <cell r="W723">
            <v>2</v>
          </cell>
          <cell r="X723" t="str">
            <v>Yes</v>
          </cell>
          <cell r="Y723">
            <v>2</v>
          </cell>
          <cell r="Z723" t="str">
            <v>NULL</v>
          </cell>
          <cell r="AB723">
            <v>35</v>
          </cell>
          <cell r="AD723">
            <v>3</v>
          </cell>
          <cell r="AE723" t="str">
            <v>NULL</v>
          </cell>
          <cell r="AF723">
            <v>3</v>
          </cell>
          <cell r="AG723">
            <v>3</v>
          </cell>
          <cell r="AH723" t="str">
            <v>NULL</v>
          </cell>
          <cell r="AI723">
            <v>3</v>
          </cell>
          <cell r="AJ723" t="str">
            <v>NULL</v>
          </cell>
          <cell r="AK723" t="str">
            <v>NULL</v>
          </cell>
          <cell r="AL723" t="str">
            <v>NULL</v>
          </cell>
        </row>
        <row r="724">
          <cell r="A724">
            <v>123544</v>
          </cell>
          <cell r="B724">
            <v>8943317</v>
          </cell>
          <cell r="C724" t="str">
            <v>Dawley Church of England Primary School with Nursery</v>
          </cell>
          <cell r="D724" t="str">
            <v>West Midlands</v>
          </cell>
          <cell r="E724" t="str">
            <v>West Midlands</v>
          </cell>
          <cell r="F724" t="str">
            <v>Telford and Wrekin</v>
          </cell>
          <cell r="G724" t="str">
            <v>Telford</v>
          </cell>
          <cell r="H724" t="str">
            <v>TF4 3AL</v>
          </cell>
          <cell r="I724" t="str">
            <v>Voluntary Aided School</v>
          </cell>
          <cell r="J724" t="str">
            <v>Primary</v>
          </cell>
          <cell r="K724" t="str">
            <v>Does not have a sixth form</v>
          </cell>
          <cell r="L724">
            <v>10005741</v>
          </cell>
          <cell r="M724">
            <v>42347</v>
          </cell>
          <cell r="N724">
            <v>42348</v>
          </cell>
          <cell r="O724" t="str">
            <v>Serious Weaknesses S5 Reinspection</v>
          </cell>
          <cell r="P724" t="str">
            <v>Schools - S5</v>
          </cell>
          <cell r="Q724" t="str">
            <v>NULL</v>
          </cell>
          <cell r="R724">
            <v>3</v>
          </cell>
          <cell r="S724" t="str">
            <v>NULL</v>
          </cell>
          <cell r="T724">
            <v>3</v>
          </cell>
          <cell r="U724">
            <v>3</v>
          </cell>
          <cell r="V724">
            <v>3</v>
          </cell>
          <cell r="W724">
            <v>3</v>
          </cell>
          <cell r="X724" t="str">
            <v>Yes</v>
          </cell>
          <cell r="Y724">
            <v>3</v>
          </cell>
          <cell r="Z724" t="str">
            <v>NULL</v>
          </cell>
          <cell r="AB724">
            <v>222</v>
          </cell>
          <cell r="AD724">
            <v>4</v>
          </cell>
          <cell r="AE724" t="str">
            <v>NULL</v>
          </cell>
          <cell r="AF724">
            <v>4</v>
          </cell>
          <cell r="AG724">
            <v>4</v>
          </cell>
          <cell r="AH724" t="str">
            <v>NULL</v>
          </cell>
          <cell r="AI724">
            <v>3</v>
          </cell>
          <cell r="AJ724" t="str">
            <v>NULL</v>
          </cell>
          <cell r="AK724" t="str">
            <v>NULL</v>
          </cell>
          <cell r="AL724" t="str">
            <v>NULL</v>
          </cell>
        </row>
        <row r="725">
          <cell r="A725">
            <v>123554</v>
          </cell>
          <cell r="B725">
            <v>8933354</v>
          </cell>
          <cell r="C725" t="str">
            <v>Shrewsbury Cathedral Catholic Primary School</v>
          </cell>
          <cell r="D725" t="str">
            <v>West Midlands</v>
          </cell>
          <cell r="E725" t="str">
            <v>West Midlands</v>
          </cell>
          <cell r="F725" t="str">
            <v>Shropshire</v>
          </cell>
          <cell r="G725" t="str">
            <v>Shrewsbury and Atcham</v>
          </cell>
          <cell r="H725" t="str">
            <v>SY1 2SP</v>
          </cell>
          <cell r="I725" t="str">
            <v>Voluntary Aided School</v>
          </cell>
          <cell r="J725" t="str">
            <v>Primary</v>
          </cell>
          <cell r="K725" t="str">
            <v>Does not have a sixth form</v>
          </cell>
          <cell r="L725">
            <v>10005243</v>
          </cell>
          <cell r="M725">
            <v>42311</v>
          </cell>
          <cell r="N725">
            <v>42312</v>
          </cell>
          <cell r="O725" t="str">
            <v>Schools into Special Measures Visit 4</v>
          </cell>
          <cell r="P725" t="str">
            <v>Schools - S5</v>
          </cell>
          <cell r="Q725" t="str">
            <v>NULL</v>
          </cell>
          <cell r="R725">
            <v>2</v>
          </cell>
          <cell r="S725" t="str">
            <v>NULL</v>
          </cell>
          <cell r="T725">
            <v>2</v>
          </cell>
          <cell r="U725">
            <v>2</v>
          </cell>
          <cell r="V725">
            <v>2</v>
          </cell>
          <cell r="W725">
            <v>2</v>
          </cell>
          <cell r="X725" t="str">
            <v>Yes</v>
          </cell>
          <cell r="Y725">
            <v>2</v>
          </cell>
          <cell r="Z725" t="str">
            <v>NULL</v>
          </cell>
          <cell r="AB725">
            <v>148</v>
          </cell>
          <cell r="AD725">
            <v>4</v>
          </cell>
          <cell r="AE725" t="str">
            <v>NULL</v>
          </cell>
          <cell r="AF725">
            <v>4</v>
          </cell>
          <cell r="AG725">
            <v>4</v>
          </cell>
          <cell r="AH725" t="str">
            <v>NULL</v>
          </cell>
          <cell r="AI725">
            <v>4</v>
          </cell>
          <cell r="AJ725" t="str">
            <v>NULL</v>
          </cell>
          <cell r="AK725" t="str">
            <v>NULL</v>
          </cell>
          <cell r="AL725" t="str">
            <v>NULL</v>
          </cell>
        </row>
        <row r="726">
          <cell r="A726">
            <v>123580</v>
          </cell>
          <cell r="B726">
            <v>8934423</v>
          </cell>
          <cell r="C726" t="str">
            <v>The Grove School</v>
          </cell>
          <cell r="D726" t="str">
            <v>West Midlands</v>
          </cell>
          <cell r="E726" t="str">
            <v>West Midlands</v>
          </cell>
          <cell r="F726" t="str">
            <v>Shropshire</v>
          </cell>
          <cell r="G726" t="str">
            <v>North Shropshire</v>
          </cell>
          <cell r="H726" t="str">
            <v>TF9 1HF</v>
          </cell>
          <cell r="I726" t="str">
            <v>Foundation School</v>
          </cell>
          <cell r="J726" t="str">
            <v>Secondary</v>
          </cell>
          <cell r="K726" t="str">
            <v>Has a sixth form</v>
          </cell>
          <cell r="L726">
            <v>10005807</v>
          </cell>
          <cell r="M726">
            <v>42284</v>
          </cell>
          <cell r="N726">
            <v>42285</v>
          </cell>
          <cell r="O726" t="str">
            <v>Requires Improvement S5 Reinspection Visit 1</v>
          </cell>
          <cell r="P726" t="str">
            <v>Schools - S5</v>
          </cell>
          <cell r="Q726" t="str">
            <v>NULL</v>
          </cell>
          <cell r="R726">
            <v>3</v>
          </cell>
          <cell r="S726" t="str">
            <v>NULL</v>
          </cell>
          <cell r="T726">
            <v>3</v>
          </cell>
          <cell r="U726">
            <v>3</v>
          </cell>
          <cell r="V726">
            <v>2</v>
          </cell>
          <cell r="W726">
            <v>2</v>
          </cell>
          <cell r="X726" t="str">
            <v>Yes</v>
          </cell>
          <cell r="Y726" t="str">
            <v>NULL</v>
          </cell>
          <cell r="Z726">
            <v>2</v>
          </cell>
          <cell r="AB726">
            <v>929</v>
          </cell>
          <cell r="AD726">
            <v>3</v>
          </cell>
          <cell r="AE726" t="str">
            <v>NULL</v>
          </cell>
          <cell r="AF726">
            <v>3</v>
          </cell>
          <cell r="AG726">
            <v>3</v>
          </cell>
          <cell r="AH726" t="str">
            <v>NULL</v>
          </cell>
          <cell r="AI726">
            <v>3</v>
          </cell>
          <cell r="AJ726" t="str">
            <v>NULL</v>
          </cell>
          <cell r="AK726" t="str">
            <v>NULL</v>
          </cell>
          <cell r="AL726" t="str">
            <v>NULL</v>
          </cell>
        </row>
        <row r="727">
          <cell r="A727">
            <v>123587</v>
          </cell>
          <cell r="B727">
            <v>8934501</v>
          </cell>
          <cell r="C727" t="str">
            <v>Ludlow Church of England School</v>
          </cell>
          <cell r="D727" t="str">
            <v>West Midlands</v>
          </cell>
          <cell r="E727" t="str">
            <v>West Midlands</v>
          </cell>
          <cell r="F727" t="str">
            <v>Shropshire</v>
          </cell>
          <cell r="G727" t="str">
            <v>Ludlow</v>
          </cell>
          <cell r="H727" t="str">
            <v>SY8 1GJ</v>
          </cell>
          <cell r="I727" t="str">
            <v>Voluntary Controlled School</v>
          </cell>
          <cell r="J727" t="str">
            <v>Secondary</v>
          </cell>
          <cell r="K727" t="str">
            <v>Does not have a sixth form</v>
          </cell>
          <cell r="L727">
            <v>10002494</v>
          </cell>
          <cell r="M727">
            <v>42276</v>
          </cell>
          <cell r="N727">
            <v>42277</v>
          </cell>
          <cell r="O727" t="str">
            <v>Requires Improvement S5 Reinspection Visit 1</v>
          </cell>
          <cell r="P727" t="str">
            <v>Schools - S5</v>
          </cell>
          <cell r="Q727" t="str">
            <v>NULL</v>
          </cell>
          <cell r="R727">
            <v>2</v>
          </cell>
          <cell r="S727" t="str">
            <v>NULL</v>
          </cell>
          <cell r="T727">
            <v>2</v>
          </cell>
          <cell r="U727">
            <v>2</v>
          </cell>
          <cell r="V727">
            <v>2</v>
          </cell>
          <cell r="W727">
            <v>2</v>
          </cell>
          <cell r="X727" t="str">
            <v>Yes</v>
          </cell>
          <cell r="Y727" t="str">
            <v>NULL</v>
          </cell>
          <cell r="Z727" t="str">
            <v>NULL</v>
          </cell>
          <cell r="AB727">
            <v>686</v>
          </cell>
          <cell r="AD727">
            <v>3</v>
          </cell>
          <cell r="AE727" t="str">
            <v>NULL</v>
          </cell>
          <cell r="AF727">
            <v>3</v>
          </cell>
          <cell r="AG727">
            <v>3</v>
          </cell>
          <cell r="AH727" t="str">
            <v>NULL</v>
          </cell>
          <cell r="AI727">
            <v>3</v>
          </cell>
          <cell r="AJ727" t="str">
            <v>NULL</v>
          </cell>
          <cell r="AK727" t="str">
            <v>NULL</v>
          </cell>
          <cell r="AL727" t="str">
            <v>NULL</v>
          </cell>
        </row>
        <row r="728">
          <cell r="A728">
            <v>123597</v>
          </cell>
          <cell r="B728">
            <v>8945404</v>
          </cell>
          <cell r="C728" t="str">
            <v>Charlton School</v>
          </cell>
          <cell r="D728" t="str">
            <v>West Midlands</v>
          </cell>
          <cell r="E728" t="str">
            <v>West Midlands</v>
          </cell>
          <cell r="F728" t="str">
            <v>Telford and Wrekin</v>
          </cell>
          <cell r="G728" t="str">
            <v>The Wrekin</v>
          </cell>
          <cell r="H728" t="str">
            <v>TF1 3LE</v>
          </cell>
          <cell r="I728" t="str">
            <v>Foundation School</v>
          </cell>
          <cell r="J728" t="str">
            <v>Secondary</v>
          </cell>
          <cell r="K728" t="str">
            <v>Does not have a sixth form</v>
          </cell>
          <cell r="L728">
            <v>10006738</v>
          </cell>
          <cell r="M728">
            <v>42333</v>
          </cell>
          <cell r="N728">
            <v>42334</v>
          </cell>
          <cell r="O728" t="str">
            <v>Schools into Special Measures Visit 1</v>
          </cell>
          <cell r="P728" t="str">
            <v>Schools - S8</v>
          </cell>
          <cell r="Q728" t="str">
            <v>NULL</v>
          </cell>
          <cell r="R728" t="str">
            <v>NULL</v>
          </cell>
          <cell r="S728" t="str">
            <v>NULL</v>
          </cell>
          <cell r="T728" t="str">
            <v>NULL</v>
          </cell>
          <cell r="U728" t="str">
            <v>NULL</v>
          </cell>
          <cell r="V728" t="str">
            <v>NULL</v>
          </cell>
          <cell r="W728" t="str">
            <v>NULL</v>
          </cell>
          <cell r="X728" t="str">
            <v>NULL</v>
          </cell>
          <cell r="Y728" t="str">
            <v>NULL</v>
          </cell>
          <cell r="Z728" t="str">
            <v>NULL</v>
          </cell>
          <cell r="AB728">
            <v>1145</v>
          </cell>
          <cell r="AD728">
            <v>4</v>
          </cell>
          <cell r="AE728" t="str">
            <v>NULL</v>
          </cell>
          <cell r="AF728">
            <v>4</v>
          </cell>
          <cell r="AG728">
            <v>4</v>
          </cell>
          <cell r="AH728" t="str">
            <v>NULL</v>
          </cell>
          <cell r="AI728">
            <v>4</v>
          </cell>
          <cell r="AJ728" t="str">
            <v>NULL</v>
          </cell>
          <cell r="AK728">
            <v>9</v>
          </cell>
          <cell r="AL728">
            <v>9</v>
          </cell>
        </row>
        <row r="729">
          <cell r="A729">
            <v>123656</v>
          </cell>
          <cell r="B729">
            <v>9332048</v>
          </cell>
          <cell r="C729" t="str">
            <v>Minehead First School</v>
          </cell>
          <cell r="D729" t="str">
            <v>South West</v>
          </cell>
          <cell r="E729" t="str">
            <v>South West</v>
          </cell>
          <cell r="F729" t="str">
            <v>Somerset</v>
          </cell>
          <cell r="G729" t="str">
            <v>Bridgwater and West Somerset</v>
          </cell>
          <cell r="H729" t="str">
            <v>TA24 5RG</v>
          </cell>
          <cell r="I729" t="str">
            <v>Community School</v>
          </cell>
          <cell r="J729" t="str">
            <v>Primary</v>
          </cell>
          <cell r="K729" t="str">
            <v>Does not have a sixth form</v>
          </cell>
          <cell r="L729">
            <v>10000671</v>
          </cell>
          <cell r="M729">
            <v>42311</v>
          </cell>
          <cell r="N729">
            <v>42311</v>
          </cell>
          <cell r="O729" t="str">
            <v>Maintained Academy and School Short inspection</v>
          </cell>
          <cell r="P729" t="str">
            <v>Schools - Short inspection</v>
          </cell>
          <cell r="Q729" t="str">
            <v>NULL</v>
          </cell>
          <cell r="R729" t="str">
            <v>NULL</v>
          </cell>
          <cell r="S729" t="str">
            <v>NULL</v>
          </cell>
          <cell r="T729" t="str">
            <v>NULL</v>
          </cell>
          <cell r="U729" t="str">
            <v>NULL</v>
          </cell>
          <cell r="V729" t="str">
            <v>NULL</v>
          </cell>
          <cell r="W729" t="str">
            <v>NULL</v>
          </cell>
          <cell r="X729" t="str">
            <v>Yes</v>
          </cell>
          <cell r="Y729" t="str">
            <v>NULL</v>
          </cell>
          <cell r="Z729" t="str">
            <v>NULL</v>
          </cell>
          <cell r="AB729">
            <v>272</v>
          </cell>
          <cell r="AD729">
            <v>2</v>
          </cell>
          <cell r="AE729" t="str">
            <v>NULL</v>
          </cell>
          <cell r="AF729">
            <v>2</v>
          </cell>
          <cell r="AG729">
            <v>2</v>
          </cell>
          <cell r="AH729" t="str">
            <v>NULL</v>
          </cell>
          <cell r="AI729">
            <v>2</v>
          </cell>
          <cell r="AJ729" t="str">
            <v>NULL</v>
          </cell>
          <cell r="AK729">
            <v>8</v>
          </cell>
          <cell r="AL729" t="str">
            <v>NULL</v>
          </cell>
        </row>
        <row r="730">
          <cell r="A730">
            <v>123669</v>
          </cell>
          <cell r="B730">
            <v>9332085</v>
          </cell>
          <cell r="C730" t="str">
            <v>Wookey Primary School</v>
          </cell>
          <cell r="D730" t="str">
            <v>South West</v>
          </cell>
          <cell r="E730" t="str">
            <v>South West</v>
          </cell>
          <cell r="F730" t="str">
            <v>Somerset</v>
          </cell>
          <cell r="G730" t="str">
            <v>Wells</v>
          </cell>
          <cell r="H730" t="str">
            <v>BA5 1LQ</v>
          </cell>
          <cell r="I730" t="str">
            <v>Community School</v>
          </cell>
          <cell r="J730" t="str">
            <v>Primary</v>
          </cell>
          <cell r="K730" t="str">
            <v>Does not have a sixth form</v>
          </cell>
          <cell r="L730">
            <v>10002426</v>
          </cell>
          <cell r="M730">
            <v>42340</v>
          </cell>
          <cell r="N730">
            <v>42341</v>
          </cell>
          <cell r="O730" t="str">
            <v>Requires Improvement S5 Reinspection Visit 1</v>
          </cell>
          <cell r="P730" t="str">
            <v>Schools - S5</v>
          </cell>
          <cell r="Q730" t="str">
            <v>NULL</v>
          </cell>
          <cell r="R730">
            <v>2</v>
          </cell>
          <cell r="S730" t="str">
            <v>NULL</v>
          </cell>
          <cell r="T730">
            <v>2</v>
          </cell>
          <cell r="U730">
            <v>2</v>
          </cell>
          <cell r="V730">
            <v>2</v>
          </cell>
          <cell r="W730">
            <v>2</v>
          </cell>
          <cell r="X730" t="str">
            <v>Yes</v>
          </cell>
          <cell r="Y730">
            <v>2</v>
          </cell>
          <cell r="Z730" t="str">
            <v>NULL</v>
          </cell>
          <cell r="AB730">
            <v>90</v>
          </cell>
          <cell r="AD730">
            <v>3</v>
          </cell>
          <cell r="AE730" t="str">
            <v>NULL</v>
          </cell>
          <cell r="AF730">
            <v>3</v>
          </cell>
          <cell r="AG730">
            <v>3</v>
          </cell>
          <cell r="AH730" t="str">
            <v>NULL</v>
          </cell>
          <cell r="AI730">
            <v>2</v>
          </cell>
          <cell r="AJ730" t="str">
            <v>NULL</v>
          </cell>
          <cell r="AK730" t="str">
            <v>NULL</v>
          </cell>
          <cell r="AL730" t="str">
            <v>NULL</v>
          </cell>
        </row>
        <row r="731">
          <cell r="A731">
            <v>123692</v>
          </cell>
          <cell r="B731">
            <v>9332178</v>
          </cell>
          <cell r="C731" t="str">
            <v>Otterhampton Primary School</v>
          </cell>
          <cell r="D731" t="str">
            <v>South West</v>
          </cell>
          <cell r="E731" t="str">
            <v>South West</v>
          </cell>
          <cell r="F731" t="str">
            <v>Somerset</v>
          </cell>
          <cell r="G731" t="str">
            <v>Bridgwater and West Somerset</v>
          </cell>
          <cell r="H731" t="str">
            <v>TA5 2QS</v>
          </cell>
          <cell r="I731" t="str">
            <v>Community School</v>
          </cell>
          <cell r="J731" t="str">
            <v>Primary</v>
          </cell>
          <cell r="K731" t="str">
            <v>Does not have a sixth form</v>
          </cell>
          <cell r="L731">
            <v>10009239</v>
          </cell>
          <cell r="M731">
            <v>42347</v>
          </cell>
          <cell r="N731">
            <v>42348</v>
          </cell>
          <cell r="O731" t="str">
            <v>Requires Improvement S5 Reinspection Visit 1</v>
          </cell>
          <cell r="P731" t="str">
            <v>Schools - S5</v>
          </cell>
          <cell r="Q731" t="str">
            <v>NULL</v>
          </cell>
          <cell r="R731">
            <v>3</v>
          </cell>
          <cell r="S731" t="str">
            <v>NULL</v>
          </cell>
          <cell r="T731">
            <v>3</v>
          </cell>
          <cell r="U731">
            <v>3</v>
          </cell>
          <cell r="V731">
            <v>2</v>
          </cell>
          <cell r="W731">
            <v>3</v>
          </cell>
          <cell r="X731" t="str">
            <v>Yes</v>
          </cell>
          <cell r="Y731">
            <v>2</v>
          </cell>
          <cell r="Z731" t="str">
            <v>NULL</v>
          </cell>
          <cell r="AB731">
            <v>79</v>
          </cell>
          <cell r="AD731">
            <v>3</v>
          </cell>
          <cell r="AE731" t="str">
            <v>NULL</v>
          </cell>
          <cell r="AF731">
            <v>3</v>
          </cell>
          <cell r="AG731">
            <v>3</v>
          </cell>
          <cell r="AH731" t="str">
            <v>NULL</v>
          </cell>
          <cell r="AI731">
            <v>3</v>
          </cell>
          <cell r="AJ731" t="str">
            <v>NULL</v>
          </cell>
          <cell r="AK731" t="str">
            <v>NULL</v>
          </cell>
          <cell r="AL731" t="str">
            <v>NULL</v>
          </cell>
        </row>
        <row r="732">
          <cell r="A732">
            <v>123807</v>
          </cell>
          <cell r="B732">
            <v>9333226</v>
          </cell>
          <cell r="C732" t="str">
            <v>Berrow Church of England Primary School</v>
          </cell>
          <cell r="D732" t="str">
            <v>South West</v>
          </cell>
          <cell r="E732" t="str">
            <v>South West</v>
          </cell>
          <cell r="F732" t="str">
            <v>Somerset</v>
          </cell>
          <cell r="G732" t="str">
            <v>Wells</v>
          </cell>
          <cell r="H732" t="str">
            <v>TA8 2LJ</v>
          </cell>
          <cell r="I732" t="str">
            <v>Voluntary Controlled School</v>
          </cell>
          <cell r="J732" t="str">
            <v>Primary</v>
          </cell>
          <cell r="K732" t="str">
            <v>Does not have a sixth form</v>
          </cell>
          <cell r="L732">
            <v>10005516</v>
          </cell>
          <cell r="M732">
            <v>42283</v>
          </cell>
          <cell r="N732">
            <v>42284</v>
          </cell>
          <cell r="O732" t="str">
            <v>Maintained Academy and School Short inspection</v>
          </cell>
          <cell r="P732" t="str">
            <v>Schools - S5</v>
          </cell>
          <cell r="Q732" t="str">
            <v>NULL</v>
          </cell>
          <cell r="R732">
            <v>2</v>
          </cell>
          <cell r="S732" t="str">
            <v>NULL</v>
          </cell>
          <cell r="T732">
            <v>2</v>
          </cell>
          <cell r="U732">
            <v>2</v>
          </cell>
          <cell r="V732">
            <v>2</v>
          </cell>
          <cell r="W732">
            <v>2</v>
          </cell>
          <cell r="X732" t="str">
            <v>Yes</v>
          </cell>
          <cell r="Y732">
            <v>2</v>
          </cell>
          <cell r="Z732" t="str">
            <v>NULL</v>
          </cell>
          <cell r="AB732">
            <v>216</v>
          </cell>
          <cell r="AD732">
            <v>2</v>
          </cell>
          <cell r="AE732" t="str">
            <v>NULL</v>
          </cell>
          <cell r="AF732">
            <v>2</v>
          </cell>
          <cell r="AG732">
            <v>2</v>
          </cell>
          <cell r="AH732" t="str">
            <v>NULL</v>
          </cell>
          <cell r="AI732">
            <v>2</v>
          </cell>
          <cell r="AJ732" t="str">
            <v>NULL</v>
          </cell>
          <cell r="AK732">
            <v>2</v>
          </cell>
          <cell r="AL732">
            <v>9</v>
          </cell>
        </row>
        <row r="733">
          <cell r="A733">
            <v>123832</v>
          </cell>
          <cell r="B733">
            <v>9333317</v>
          </cell>
          <cell r="C733" t="str">
            <v>Draycott and Rodney Stoke Church of England First School</v>
          </cell>
          <cell r="D733" t="str">
            <v>South West</v>
          </cell>
          <cell r="E733" t="str">
            <v>South West</v>
          </cell>
          <cell r="F733" t="str">
            <v>Somerset</v>
          </cell>
          <cell r="G733" t="str">
            <v>Wells</v>
          </cell>
          <cell r="H733" t="str">
            <v>BS27 3SD</v>
          </cell>
          <cell r="I733" t="str">
            <v>Voluntary Aided School</v>
          </cell>
          <cell r="J733" t="str">
            <v>Primary</v>
          </cell>
          <cell r="K733" t="str">
            <v>Does not have a sixth form</v>
          </cell>
          <cell r="L733">
            <v>10003588</v>
          </cell>
          <cell r="M733">
            <v>42285</v>
          </cell>
          <cell r="N733">
            <v>42285</v>
          </cell>
          <cell r="O733" t="str">
            <v>Maintained Academy and School Short inspection</v>
          </cell>
          <cell r="P733" t="str">
            <v>Schools - Short inspection</v>
          </cell>
          <cell r="Q733" t="str">
            <v>NULL</v>
          </cell>
          <cell r="R733" t="str">
            <v>NULL</v>
          </cell>
          <cell r="S733" t="str">
            <v>NULL</v>
          </cell>
          <cell r="T733" t="str">
            <v>NULL</v>
          </cell>
          <cell r="U733" t="str">
            <v>NULL</v>
          </cell>
          <cell r="V733" t="str">
            <v>NULL</v>
          </cell>
          <cell r="W733" t="str">
            <v>NULL</v>
          </cell>
          <cell r="X733" t="str">
            <v>Yes</v>
          </cell>
          <cell r="Y733" t="str">
            <v>NULL</v>
          </cell>
          <cell r="Z733" t="str">
            <v>NULL</v>
          </cell>
          <cell r="AB733">
            <v>63</v>
          </cell>
          <cell r="AD733">
            <v>2</v>
          </cell>
          <cell r="AE733" t="str">
            <v>NULL</v>
          </cell>
          <cell r="AF733">
            <v>2</v>
          </cell>
          <cell r="AG733">
            <v>2</v>
          </cell>
          <cell r="AH733" t="str">
            <v>NULL</v>
          </cell>
          <cell r="AI733">
            <v>2</v>
          </cell>
          <cell r="AJ733" t="str">
            <v>NULL</v>
          </cell>
          <cell r="AK733">
            <v>1</v>
          </cell>
          <cell r="AL733">
            <v>9</v>
          </cell>
        </row>
        <row r="734">
          <cell r="A734">
            <v>123840</v>
          </cell>
          <cell r="B734">
            <v>9333358</v>
          </cell>
          <cell r="C734" t="str">
            <v>St Benedict's Catholic Primary School</v>
          </cell>
          <cell r="D734" t="str">
            <v>South West</v>
          </cell>
          <cell r="E734" t="str">
            <v>South West</v>
          </cell>
          <cell r="F734" t="str">
            <v>Somerset</v>
          </cell>
          <cell r="G734" t="str">
            <v>Somerton and Frome</v>
          </cell>
          <cell r="H734" t="str">
            <v>BA3 4BD</v>
          </cell>
          <cell r="I734" t="str">
            <v>Voluntary Aided School</v>
          </cell>
          <cell r="J734" t="str">
            <v>Primary</v>
          </cell>
          <cell r="K734" t="str">
            <v>Does not have a sixth form</v>
          </cell>
          <cell r="L734">
            <v>10003481</v>
          </cell>
          <cell r="M734">
            <v>42348</v>
          </cell>
          <cell r="N734">
            <v>42348</v>
          </cell>
          <cell r="O734" t="str">
            <v>Maintained Academy and School Short inspection</v>
          </cell>
          <cell r="P734" t="str">
            <v>Schools - Short inspection</v>
          </cell>
          <cell r="Q734" t="str">
            <v>NULL</v>
          </cell>
          <cell r="R734" t="str">
            <v>NULL</v>
          </cell>
          <cell r="S734" t="str">
            <v>NULL</v>
          </cell>
          <cell r="T734" t="str">
            <v>NULL</v>
          </cell>
          <cell r="U734" t="str">
            <v>NULL</v>
          </cell>
          <cell r="V734" t="str">
            <v>NULL</v>
          </cell>
          <cell r="W734" t="str">
            <v>NULL</v>
          </cell>
          <cell r="X734" t="str">
            <v>Yes</v>
          </cell>
          <cell r="Y734" t="str">
            <v>NULL</v>
          </cell>
          <cell r="Z734" t="str">
            <v>NULL</v>
          </cell>
          <cell r="AB734">
            <v>158</v>
          </cell>
          <cell r="AD734">
            <v>2</v>
          </cell>
          <cell r="AE734" t="str">
            <v>NULL</v>
          </cell>
          <cell r="AF734">
            <v>2</v>
          </cell>
          <cell r="AG734">
            <v>2</v>
          </cell>
          <cell r="AH734" t="str">
            <v>NULL</v>
          </cell>
          <cell r="AI734">
            <v>2</v>
          </cell>
          <cell r="AJ734" t="str">
            <v>NULL</v>
          </cell>
          <cell r="AK734">
            <v>2</v>
          </cell>
          <cell r="AL734">
            <v>9</v>
          </cell>
        </row>
        <row r="735">
          <cell r="A735">
            <v>123878</v>
          </cell>
          <cell r="B735">
            <v>9334300</v>
          </cell>
          <cell r="C735" t="str">
            <v>Robert Blake Science College</v>
          </cell>
          <cell r="D735" t="str">
            <v>South West</v>
          </cell>
          <cell r="E735" t="str">
            <v>South West</v>
          </cell>
          <cell r="F735" t="str">
            <v>Somerset</v>
          </cell>
          <cell r="G735" t="str">
            <v>Bridgwater and West Somerset</v>
          </cell>
          <cell r="H735" t="str">
            <v>TA6 6AW</v>
          </cell>
          <cell r="I735" t="str">
            <v>Foundation School</v>
          </cell>
          <cell r="J735" t="str">
            <v>Secondary</v>
          </cell>
          <cell r="K735" t="str">
            <v>Does not have a sixth form</v>
          </cell>
          <cell r="L735">
            <v>10002424</v>
          </cell>
          <cell r="M735">
            <v>42346</v>
          </cell>
          <cell r="N735">
            <v>42347</v>
          </cell>
          <cell r="O735" t="str">
            <v>Requires Improvement S5 Reinspection Visit 1</v>
          </cell>
          <cell r="P735" t="str">
            <v>Schools - S5</v>
          </cell>
          <cell r="Q735" t="str">
            <v>NULL</v>
          </cell>
          <cell r="R735">
            <v>2</v>
          </cell>
          <cell r="S735" t="str">
            <v>NULL</v>
          </cell>
          <cell r="T735">
            <v>2</v>
          </cell>
          <cell r="U735">
            <v>2</v>
          </cell>
          <cell r="V735">
            <v>2</v>
          </cell>
          <cell r="W735">
            <v>2</v>
          </cell>
          <cell r="X735" t="str">
            <v>Yes</v>
          </cell>
          <cell r="Y735" t="str">
            <v>NULL</v>
          </cell>
          <cell r="Z735" t="str">
            <v>NULL</v>
          </cell>
          <cell r="AB735">
            <v>719</v>
          </cell>
          <cell r="AD735">
            <v>3</v>
          </cell>
          <cell r="AE735" t="str">
            <v>NULL</v>
          </cell>
          <cell r="AF735">
            <v>3</v>
          </cell>
          <cell r="AG735">
            <v>3</v>
          </cell>
          <cell r="AH735" t="str">
            <v>NULL</v>
          </cell>
          <cell r="AI735">
            <v>3</v>
          </cell>
          <cell r="AJ735" t="str">
            <v>NULL</v>
          </cell>
          <cell r="AK735" t="str">
            <v>NULL</v>
          </cell>
          <cell r="AL735" t="str">
            <v>NULL</v>
          </cell>
        </row>
        <row r="736">
          <cell r="A736">
            <v>123888</v>
          </cell>
          <cell r="B736">
            <v>9334410</v>
          </cell>
          <cell r="C736" t="str">
            <v>Fairlands Middle School</v>
          </cell>
          <cell r="D736" t="str">
            <v>South West</v>
          </cell>
          <cell r="E736" t="str">
            <v>South West</v>
          </cell>
          <cell r="F736" t="str">
            <v>Somerset</v>
          </cell>
          <cell r="G736" t="str">
            <v>Wells</v>
          </cell>
          <cell r="H736" t="str">
            <v>BS27 3PG</v>
          </cell>
          <cell r="I736" t="str">
            <v>Community School</v>
          </cell>
          <cell r="J736" t="str">
            <v>Middle deemed Secondary</v>
          </cell>
          <cell r="K736" t="str">
            <v>Does not have a sixth form</v>
          </cell>
          <cell r="L736">
            <v>10000442</v>
          </cell>
          <cell r="M736">
            <v>42269</v>
          </cell>
          <cell r="N736">
            <v>42269</v>
          </cell>
          <cell r="O736" t="str">
            <v>Maintained Academy and School Short inspection</v>
          </cell>
          <cell r="P736" t="str">
            <v>Schools - Short inspection</v>
          </cell>
          <cell r="Q736" t="str">
            <v>NULL</v>
          </cell>
          <cell r="R736" t="str">
            <v>NULL</v>
          </cell>
          <cell r="S736" t="str">
            <v>NULL</v>
          </cell>
          <cell r="T736" t="str">
            <v>NULL</v>
          </cell>
          <cell r="U736" t="str">
            <v>NULL</v>
          </cell>
          <cell r="V736" t="str">
            <v>NULL</v>
          </cell>
          <cell r="W736" t="str">
            <v>NULL</v>
          </cell>
          <cell r="X736" t="str">
            <v>Yes</v>
          </cell>
          <cell r="Y736" t="str">
            <v>NULL</v>
          </cell>
          <cell r="Z736" t="str">
            <v>NULL</v>
          </cell>
          <cell r="AB736">
            <v>492</v>
          </cell>
          <cell r="AD736">
            <v>2</v>
          </cell>
          <cell r="AE736" t="str">
            <v>NULL</v>
          </cell>
          <cell r="AF736">
            <v>2</v>
          </cell>
          <cell r="AG736">
            <v>2</v>
          </cell>
          <cell r="AH736" t="str">
            <v>NULL</v>
          </cell>
          <cell r="AI736">
            <v>2</v>
          </cell>
          <cell r="AJ736" t="str">
            <v>NULL</v>
          </cell>
          <cell r="AK736">
            <v>9</v>
          </cell>
          <cell r="AL736" t="str">
            <v>NULL</v>
          </cell>
        </row>
        <row r="737">
          <cell r="A737">
            <v>123900</v>
          </cell>
          <cell r="B737">
            <v>9335201</v>
          </cell>
          <cell r="C737" t="str">
            <v>St John's Church of England Primary School</v>
          </cell>
          <cell r="D737" t="str">
            <v>South West</v>
          </cell>
          <cell r="E737" t="str">
            <v>South West</v>
          </cell>
          <cell r="F737" t="str">
            <v>Somerset</v>
          </cell>
          <cell r="G737" t="str">
            <v>Taunton Deane</v>
          </cell>
          <cell r="H737" t="str">
            <v>TA21 9EJ</v>
          </cell>
          <cell r="I737" t="str">
            <v>Voluntary Aided School</v>
          </cell>
          <cell r="J737" t="str">
            <v>Primary</v>
          </cell>
          <cell r="K737" t="str">
            <v>Does not have a sixth form</v>
          </cell>
          <cell r="L737">
            <v>10002425</v>
          </cell>
          <cell r="M737">
            <v>42276</v>
          </cell>
          <cell r="N737">
            <v>42277</v>
          </cell>
          <cell r="O737" t="str">
            <v>Requires Improvement S5 Reinspection Visit 1</v>
          </cell>
          <cell r="P737" t="str">
            <v>Schools - S5</v>
          </cell>
          <cell r="Q737" t="str">
            <v>NULL</v>
          </cell>
          <cell r="R737">
            <v>2</v>
          </cell>
          <cell r="S737" t="str">
            <v>NULL</v>
          </cell>
          <cell r="T737">
            <v>2</v>
          </cell>
          <cell r="U737">
            <v>2</v>
          </cell>
          <cell r="V737">
            <v>2</v>
          </cell>
          <cell r="W737">
            <v>2</v>
          </cell>
          <cell r="X737" t="str">
            <v>Yes</v>
          </cell>
          <cell r="Y737">
            <v>2</v>
          </cell>
          <cell r="Z737" t="str">
            <v>NULL</v>
          </cell>
          <cell r="AB737">
            <v>173</v>
          </cell>
          <cell r="AD737">
            <v>3</v>
          </cell>
          <cell r="AE737" t="str">
            <v>NULL</v>
          </cell>
          <cell r="AF737">
            <v>3</v>
          </cell>
          <cell r="AG737">
            <v>3</v>
          </cell>
          <cell r="AH737" t="str">
            <v>NULL</v>
          </cell>
          <cell r="AI737">
            <v>3</v>
          </cell>
          <cell r="AJ737" t="str">
            <v>NULL</v>
          </cell>
          <cell r="AK737" t="str">
            <v>NULL</v>
          </cell>
          <cell r="AL737" t="str">
            <v>NULL</v>
          </cell>
        </row>
        <row r="738">
          <cell r="A738">
            <v>123984</v>
          </cell>
          <cell r="B738">
            <v>8612024</v>
          </cell>
          <cell r="C738" t="str">
            <v>Milton Primary School</v>
          </cell>
          <cell r="D738" t="str">
            <v>West Midlands</v>
          </cell>
          <cell r="E738" t="str">
            <v>West Midlands</v>
          </cell>
          <cell r="F738" t="str">
            <v>Stoke-on-Trent</v>
          </cell>
          <cell r="G738" t="str">
            <v>Stoke-on-Trent Central</v>
          </cell>
          <cell r="H738" t="str">
            <v>ST2 7AF</v>
          </cell>
          <cell r="I738" t="str">
            <v>Community School</v>
          </cell>
          <cell r="J738" t="str">
            <v>Primary</v>
          </cell>
          <cell r="K738" t="str">
            <v>Does not have a sixth form</v>
          </cell>
          <cell r="L738">
            <v>10005261</v>
          </cell>
          <cell r="M738">
            <v>42340</v>
          </cell>
          <cell r="N738">
            <v>42341</v>
          </cell>
          <cell r="O738" t="str">
            <v>Schools into Special Measures Visit 2</v>
          </cell>
          <cell r="P738" t="str">
            <v>Schools - S8</v>
          </cell>
          <cell r="Q738" t="str">
            <v>NULL</v>
          </cell>
          <cell r="R738" t="str">
            <v>NULL</v>
          </cell>
          <cell r="S738" t="str">
            <v>NULL</v>
          </cell>
          <cell r="T738" t="str">
            <v>NULL</v>
          </cell>
          <cell r="U738" t="str">
            <v>NULL</v>
          </cell>
          <cell r="V738" t="str">
            <v>NULL</v>
          </cell>
          <cell r="W738" t="str">
            <v>NULL</v>
          </cell>
          <cell r="X738" t="str">
            <v>NULL</v>
          </cell>
          <cell r="Y738" t="str">
            <v>NULL</v>
          </cell>
          <cell r="Z738" t="str">
            <v>NULL</v>
          </cell>
          <cell r="AB738">
            <v>368</v>
          </cell>
          <cell r="AD738">
            <v>4</v>
          </cell>
          <cell r="AE738" t="str">
            <v>NULL</v>
          </cell>
          <cell r="AF738">
            <v>4</v>
          </cell>
          <cell r="AG738">
            <v>4</v>
          </cell>
          <cell r="AH738" t="str">
            <v>NULL</v>
          </cell>
          <cell r="AI738">
            <v>4</v>
          </cell>
          <cell r="AJ738" t="str">
            <v>NULL</v>
          </cell>
          <cell r="AK738">
            <v>2</v>
          </cell>
          <cell r="AL738">
            <v>9</v>
          </cell>
        </row>
        <row r="739">
          <cell r="A739">
            <v>124015</v>
          </cell>
          <cell r="B739">
            <v>8612088</v>
          </cell>
          <cell r="C739" t="str">
            <v>Mill Hill Primary School</v>
          </cell>
          <cell r="D739" t="str">
            <v>West Midlands</v>
          </cell>
          <cell r="E739" t="str">
            <v>West Midlands</v>
          </cell>
          <cell r="F739" t="str">
            <v>Stoke-on-Trent</v>
          </cell>
          <cell r="G739" t="str">
            <v>Stoke-on-Trent North</v>
          </cell>
          <cell r="H739" t="str">
            <v>ST6 6ED</v>
          </cell>
          <cell r="I739" t="str">
            <v>Foundation School</v>
          </cell>
          <cell r="J739" t="str">
            <v>Primary</v>
          </cell>
          <cell r="K739" t="str">
            <v>Does not have a sixth form</v>
          </cell>
          <cell r="L739">
            <v>10004232</v>
          </cell>
          <cell r="M739">
            <v>42270</v>
          </cell>
          <cell r="N739">
            <v>42271</v>
          </cell>
          <cell r="O739" t="str">
            <v>Schools into Special Measures Visit 5</v>
          </cell>
          <cell r="P739" t="str">
            <v>Schools - S5</v>
          </cell>
          <cell r="Q739" t="str">
            <v>NULL</v>
          </cell>
          <cell r="R739">
            <v>2</v>
          </cell>
          <cell r="S739" t="str">
            <v>NULL</v>
          </cell>
          <cell r="T739">
            <v>2</v>
          </cell>
          <cell r="U739">
            <v>2</v>
          </cell>
          <cell r="V739">
            <v>2</v>
          </cell>
          <cell r="W739">
            <v>2</v>
          </cell>
          <cell r="X739" t="str">
            <v>Yes</v>
          </cell>
          <cell r="Y739">
            <v>2</v>
          </cell>
          <cell r="Z739" t="str">
            <v>NULL</v>
          </cell>
          <cell r="AB739">
            <v>527</v>
          </cell>
          <cell r="AD739">
            <v>4</v>
          </cell>
          <cell r="AE739" t="str">
            <v>NULL</v>
          </cell>
          <cell r="AF739">
            <v>4</v>
          </cell>
          <cell r="AG739">
            <v>4</v>
          </cell>
          <cell r="AH739" t="str">
            <v>NULL</v>
          </cell>
          <cell r="AI739">
            <v>4</v>
          </cell>
          <cell r="AJ739" t="str">
            <v>NULL</v>
          </cell>
          <cell r="AK739" t="str">
            <v>NULL</v>
          </cell>
          <cell r="AL739" t="str">
            <v>NULL</v>
          </cell>
        </row>
        <row r="740">
          <cell r="A740">
            <v>124036</v>
          </cell>
          <cell r="B740">
            <v>8602125</v>
          </cell>
          <cell r="C740" t="str">
            <v>Horninglow Primary School</v>
          </cell>
          <cell r="D740" t="str">
            <v>West Midlands</v>
          </cell>
          <cell r="E740" t="str">
            <v>West Midlands</v>
          </cell>
          <cell r="F740" t="str">
            <v>Staffordshire</v>
          </cell>
          <cell r="G740" t="str">
            <v>Burton</v>
          </cell>
          <cell r="H740" t="str">
            <v>DE13 0SW</v>
          </cell>
          <cell r="I740" t="str">
            <v>Foundation School</v>
          </cell>
          <cell r="J740" t="str">
            <v>Primary</v>
          </cell>
          <cell r="K740" t="str">
            <v>Does not have a sixth form</v>
          </cell>
          <cell r="L740">
            <v>10005292</v>
          </cell>
          <cell r="M740">
            <v>42276</v>
          </cell>
          <cell r="N740">
            <v>42277</v>
          </cell>
          <cell r="O740" t="str">
            <v>Schools into Special Measures Visit 3</v>
          </cell>
          <cell r="P740" t="str">
            <v>Schools - S8</v>
          </cell>
          <cell r="Q740" t="str">
            <v>NULL</v>
          </cell>
          <cell r="R740" t="str">
            <v>NULL</v>
          </cell>
          <cell r="S740" t="str">
            <v>NULL</v>
          </cell>
          <cell r="T740" t="str">
            <v>NULL</v>
          </cell>
          <cell r="U740" t="str">
            <v>NULL</v>
          </cell>
          <cell r="V740" t="str">
            <v>NULL</v>
          </cell>
          <cell r="W740" t="str">
            <v>NULL</v>
          </cell>
          <cell r="X740" t="str">
            <v>NULL</v>
          </cell>
          <cell r="Y740" t="str">
            <v>NULL</v>
          </cell>
          <cell r="Z740" t="str">
            <v>NULL</v>
          </cell>
          <cell r="AB740">
            <v>230</v>
          </cell>
          <cell r="AD740">
            <v>4</v>
          </cell>
          <cell r="AE740" t="str">
            <v>NULL</v>
          </cell>
          <cell r="AF740">
            <v>4</v>
          </cell>
          <cell r="AG740">
            <v>4</v>
          </cell>
          <cell r="AH740" t="str">
            <v>NULL</v>
          </cell>
          <cell r="AI740">
            <v>4</v>
          </cell>
          <cell r="AJ740" t="str">
            <v>NULL</v>
          </cell>
          <cell r="AK740">
            <v>3</v>
          </cell>
          <cell r="AL740">
            <v>9</v>
          </cell>
        </row>
        <row r="741">
          <cell r="A741">
            <v>124074</v>
          </cell>
          <cell r="B741">
            <v>8602189</v>
          </cell>
          <cell r="C741" t="str">
            <v>Longford Primary School</v>
          </cell>
          <cell r="D741" t="str">
            <v>West Midlands</v>
          </cell>
          <cell r="E741" t="str">
            <v>West Midlands</v>
          </cell>
          <cell r="F741" t="str">
            <v>Staffordshire</v>
          </cell>
          <cell r="G741" t="str">
            <v>Cannock Chase</v>
          </cell>
          <cell r="H741" t="str">
            <v>WS11 1PD</v>
          </cell>
          <cell r="I741" t="str">
            <v>Community School</v>
          </cell>
          <cell r="J741" t="str">
            <v>Primary</v>
          </cell>
          <cell r="K741" t="str">
            <v>Does not have a sixth form</v>
          </cell>
          <cell r="L741">
            <v>10006682</v>
          </cell>
          <cell r="M741">
            <v>42297</v>
          </cell>
          <cell r="N741">
            <v>42297</v>
          </cell>
          <cell r="O741" t="str">
            <v>Requires Improvement monitoring Visit 1</v>
          </cell>
          <cell r="P741" t="str">
            <v>Schools - S8</v>
          </cell>
          <cell r="Q741" t="str">
            <v>NULL</v>
          </cell>
          <cell r="R741" t="str">
            <v>NULL</v>
          </cell>
          <cell r="S741" t="str">
            <v>NULL</v>
          </cell>
          <cell r="T741" t="str">
            <v>NULL</v>
          </cell>
          <cell r="U741" t="str">
            <v>NULL</v>
          </cell>
          <cell r="V741" t="str">
            <v>NULL</v>
          </cell>
          <cell r="W741" t="str">
            <v>NULL</v>
          </cell>
          <cell r="X741" t="str">
            <v>NULL</v>
          </cell>
          <cell r="Y741" t="str">
            <v>NULL</v>
          </cell>
          <cell r="Z741" t="str">
            <v>NULL</v>
          </cell>
          <cell r="AB741">
            <v>396</v>
          </cell>
          <cell r="AD741">
            <v>3</v>
          </cell>
          <cell r="AE741" t="str">
            <v>NULL</v>
          </cell>
          <cell r="AF741">
            <v>3</v>
          </cell>
          <cell r="AG741">
            <v>3</v>
          </cell>
          <cell r="AH741" t="str">
            <v>NULL</v>
          </cell>
          <cell r="AI741">
            <v>3</v>
          </cell>
          <cell r="AJ741" t="str">
            <v>NULL</v>
          </cell>
          <cell r="AK741">
            <v>3</v>
          </cell>
          <cell r="AL741">
            <v>9</v>
          </cell>
        </row>
        <row r="742">
          <cell r="A742">
            <v>124086</v>
          </cell>
          <cell r="B742">
            <v>8602214</v>
          </cell>
          <cell r="C742" t="str">
            <v>Thursfield Primary School</v>
          </cell>
          <cell r="D742" t="str">
            <v>West Midlands</v>
          </cell>
          <cell r="E742" t="str">
            <v>West Midlands</v>
          </cell>
          <cell r="F742" t="str">
            <v>Staffordshire</v>
          </cell>
          <cell r="G742" t="str">
            <v>Staffordshire Moorlands</v>
          </cell>
          <cell r="H742" t="str">
            <v>ST7 4JL</v>
          </cell>
          <cell r="I742" t="str">
            <v>Community School</v>
          </cell>
          <cell r="J742" t="str">
            <v>Primary</v>
          </cell>
          <cell r="K742" t="str">
            <v>Does not have a sixth form</v>
          </cell>
          <cell r="L742">
            <v>10001225</v>
          </cell>
          <cell r="M742">
            <v>42269</v>
          </cell>
          <cell r="N742">
            <v>42270</v>
          </cell>
          <cell r="O742" t="str">
            <v>Maintained Academy and School Short inspection</v>
          </cell>
          <cell r="P742" t="str">
            <v>Schools - S5</v>
          </cell>
          <cell r="Q742" t="str">
            <v>NULL</v>
          </cell>
          <cell r="R742">
            <v>4</v>
          </cell>
          <cell r="S742" t="str">
            <v>SM</v>
          </cell>
          <cell r="T742">
            <v>4</v>
          </cell>
          <cell r="U742">
            <v>4</v>
          </cell>
          <cell r="V742">
            <v>3</v>
          </cell>
          <cell r="W742">
            <v>4</v>
          </cell>
          <cell r="X742" t="str">
            <v>Yes</v>
          </cell>
          <cell r="Y742">
            <v>3</v>
          </cell>
          <cell r="Z742" t="str">
            <v>NULL</v>
          </cell>
          <cell r="AB742">
            <v>313</v>
          </cell>
          <cell r="AD742">
            <v>2</v>
          </cell>
          <cell r="AE742" t="str">
            <v>NULL</v>
          </cell>
          <cell r="AF742">
            <v>2</v>
          </cell>
          <cell r="AG742">
            <v>2</v>
          </cell>
          <cell r="AH742" t="str">
            <v>NULL</v>
          </cell>
          <cell r="AI742">
            <v>2</v>
          </cell>
          <cell r="AJ742" t="str">
            <v>NULL</v>
          </cell>
          <cell r="AK742">
            <v>3</v>
          </cell>
          <cell r="AL742">
            <v>9</v>
          </cell>
        </row>
        <row r="743">
          <cell r="A743">
            <v>124110</v>
          </cell>
          <cell r="B743">
            <v>8602251</v>
          </cell>
          <cell r="C743" t="str">
            <v>Hassell Primary School</v>
          </cell>
          <cell r="D743" t="str">
            <v>West Midlands</v>
          </cell>
          <cell r="E743" t="str">
            <v>West Midlands</v>
          </cell>
          <cell r="F743" t="str">
            <v>Staffordshire</v>
          </cell>
          <cell r="G743" t="str">
            <v>Newcastle-under-Lyme</v>
          </cell>
          <cell r="H743" t="str">
            <v>ST5 1LF</v>
          </cell>
          <cell r="I743" t="str">
            <v>Community School</v>
          </cell>
          <cell r="J743" t="str">
            <v>Primary</v>
          </cell>
          <cell r="K743" t="str">
            <v>Does not have a sixth form</v>
          </cell>
          <cell r="L743">
            <v>10003737</v>
          </cell>
          <cell r="M743">
            <v>42311</v>
          </cell>
          <cell r="N743">
            <v>42311</v>
          </cell>
          <cell r="O743" t="str">
            <v>Maintained Academy and School Short inspection</v>
          </cell>
          <cell r="P743" t="str">
            <v>Schools - Short inspection</v>
          </cell>
          <cell r="Q743" t="str">
            <v>NULL</v>
          </cell>
          <cell r="R743" t="str">
            <v>NULL</v>
          </cell>
          <cell r="S743" t="str">
            <v>NULL</v>
          </cell>
          <cell r="T743" t="str">
            <v>NULL</v>
          </cell>
          <cell r="U743" t="str">
            <v>NULL</v>
          </cell>
          <cell r="V743" t="str">
            <v>NULL</v>
          </cell>
          <cell r="W743" t="str">
            <v>NULL</v>
          </cell>
          <cell r="X743" t="str">
            <v>Yes</v>
          </cell>
          <cell r="Y743" t="str">
            <v>NULL</v>
          </cell>
          <cell r="Z743" t="str">
            <v>NULL</v>
          </cell>
          <cell r="AB743">
            <v>309</v>
          </cell>
          <cell r="AD743">
            <v>2</v>
          </cell>
          <cell r="AE743" t="str">
            <v>NULL</v>
          </cell>
          <cell r="AF743">
            <v>2</v>
          </cell>
          <cell r="AG743">
            <v>2</v>
          </cell>
          <cell r="AH743" t="str">
            <v>NULL</v>
          </cell>
          <cell r="AI743">
            <v>2</v>
          </cell>
          <cell r="AJ743" t="str">
            <v>NULL</v>
          </cell>
          <cell r="AK743">
            <v>2</v>
          </cell>
          <cell r="AL743">
            <v>9</v>
          </cell>
        </row>
        <row r="744">
          <cell r="A744">
            <v>124138</v>
          </cell>
          <cell r="B744">
            <v>8602305</v>
          </cell>
          <cell r="C744" t="str">
            <v>Great Wood Community Primary School</v>
          </cell>
          <cell r="D744" t="str">
            <v>West Midlands</v>
          </cell>
          <cell r="E744" t="str">
            <v>West Midlands</v>
          </cell>
          <cell r="F744" t="str">
            <v>Staffordshire</v>
          </cell>
          <cell r="G744" t="str">
            <v>Stone</v>
          </cell>
          <cell r="H744" t="str">
            <v>ST10 4LE</v>
          </cell>
          <cell r="I744" t="str">
            <v>Community School</v>
          </cell>
          <cell r="J744" t="str">
            <v>Primary</v>
          </cell>
          <cell r="K744" t="str">
            <v>Does not have a sixth form</v>
          </cell>
          <cell r="L744">
            <v>10002492</v>
          </cell>
          <cell r="M744">
            <v>42332</v>
          </cell>
          <cell r="N744">
            <v>42333</v>
          </cell>
          <cell r="O744" t="str">
            <v>Requires Improvement S5 Reinspection Visit 1</v>
          </cell>
          <cell r="P744" t="str">
            <v>Schools - S5</v>
          </cell>
          <cell r="Q744" t="str">
            <v>NULL</v>
          </cell>
          <cell r="R744">
            <v>2</v>
          </cell>
          <cell r="S744" t="str">
            <v>NULL</v>
          </cell>
          <cell r="T744">
            <v>2</v>
          </cell>
          <cell r="U744">
            <v>2</v>
          </cell>
          <cell r="V744">
            <v>2</v>
          </cell>
          <cell r="W744">
            <v>2</v>
          </cell>
          <cell r="X744" t="str">
            <v>Yes</v>
          </cell>
          <cell r="Y744">
            <v>2</v>
          </cell>
          <cell r="Z744" t="str">
            <v>NULL</v>
          </cell>
          <cell r="AB744">
            <v>85</v>
          </cell>
          <cell r="AD744">
            <v>3</v>
          </cell>
          <cell r="AE744" t="str">
            <v>NULL</v>
          </cell>
          <cell r="AF744">
            <v>3</v>
          </cell>
          <cell r="AG744">
            <v>3</v>
          </cell>
          <cell r="AH744" t="str">
            <v>NULL</v>
          </cell>
          <cell r="AI744">
            <v>3</v>
          </cell>
          <cell r="AJ744" t="str">
            <v>NULL</v>
          </cell>
          <cell r="AK744" t="str">
            <v>NULL</v>
          </cell>
          <cell r="AL744" t="str">
            <v>NULL</v>
          </cell>
        </row>
        <row r="745">
          <cell r="A745">
            <v>124139</v>
          </cell>
          <cell r="B745">
            <v>8602306</v>
          </cell>
          <cell r="C745" t="str">
            <v>Bhylls Acre Primary School</v>
          </cell>
          <cell r="D745" t="str">
            <v>West Midlands</v>
          </cell>
          <cell r="E745" t="str">
            <v>West Midlands</v>
          </cell>
          <cell r="F745" t="str">
            <v>Staffordshire</v>
          </cell>
          <cell r="G745" t="str">
            <v>Wolverhampton South West</v>
          </cell>
          <cell r="H745" t="str">
            <v>WV3 8DZ</v>
          </cell>
          <cell r="I745" t="str">
            <v>Community School</v>
          </cell>
          <cell r="J745" t="str">
            <v>Primary</v>
          </cell>
          <cell r="K745" t="str">
            <v>Does not have a sixth form</v>
          </cell>
          <cell r="L745">
            <v>10005191</v>
          </cell>
          <cell r="M745">
            <v>42327</v>
          </cell>
          <cell r="N745">
            <v>42328</v>
          </cell>
          <cell r="O745" t="str">
            <v>Schools into Special Measures Visit 4</v>
          </cell>
          <cell r="P745" t="str">
            <v>Schools - S5</v>
          </cell>
          <cell r="Q745" t="str">
            <v>NULL</v>
          </cell>
          <cell r="R745">
            <v>2</v>
          </cell>
          <cell r="S745" t="str">
            <v>NULL</v>
          </cell>
          <cell r="T745">
            <v>2</v>
          </cell>
          <cell r="U745">
            <v>2</v>
          </cell>
          <cell r="V745">
            <v>2</v>
          </cell>
          <cell r="W745">
            <v>2</v>
          </cell>
          <cell r="X745" t="str">
            <v>Yes</v>
          </cell>
          <cell r="Y745">
            <v>2</v>
          </cell>
          <cell r="Z745" t="str">
            <v>NULL</v>
          </cell>
          <cell r="AB745">
            <v>193</v>
          </cell>
          <cell r="AD745">
            <v>4</v>
          </cell>
          <cell r="AE745" t="str">
            <v>NULL</v>
          </cell>
          <cell r="AF745">
            <v>4</v>
          </cell>
          <cell r="AG745">
            <v>4</v>
          </cell>
          <cell r="AH745" t="str">
            <v>NULL</v>
          </cell>
          <cell r="AI745">
            <v>4</v>
          </cell>
          <cell r="AJ745" t="str">
            <v>NULL</v>
          </cell>
          <cell r="AK745" t="str">
            <v>NULL</v>
          </cell>
          <cell r="AL745" t="str">
            <v>NULL</v>
          </cell>
        </row>
        <row r="746">
          <cell r="A746">
            <v>124159</v>
          </cell>
          <cell r="B746">
            <v>8602336</v>
          </cell>
          <cell r="C746" t="str">
            <v>The Woodlands Community Primary School</v>
          </cell>
          <cell r="D746" t="str">
            <v>West Midlands</v>
          </cell>
          <cell r="E746" t="str">
            <v>West Midlands</v>
          </cell>
          <cell r="F746" t="str">
            <v>Staffordshire</v>
          </cell>
          <cell r="G746" t="str">
            <v>Tamworth</v>
          </cell>
          <cell r="H746" t="str">
            <v>B77 3JX</v>
          </cell>
          <cell r="I746" t="str">
            <v>Community School</v>
          </cell>
          <cell r="J746" t="str">
            <v>Primary</v>
          </cell>
          <cell r="K746" t="str">
            <v>Does not have a sixth form</v>
          </cell>
          <cell r="L746">
            <v>10002486</v>
          </cell>
          <cell r="M746">
            <v>42277</v>
          </cell>
          <cell r="N746">
            <v>42278</v>
          </cell>
          <cell r="O746" t="str">
            <v>Requires Improvement S5 Reinspection Visit 1</v>
          </cell>
          <cell r="P746" t="str">
            <v>Schools - S5</v>
          </cell>
          <cell r="Q746" t="str">
            <v>NULL</v>
          </cell>
          <cell r="R746">
            <v>2</v>
          </cell>
          <cell r="S746" t="str">
            <v>NULL</v>
          </cell>
          <cell r="T746">
            <v>2</v>
          </cell>
          <cell r="U746">
            <v>2</v>
          </cell>
          <cell r="V746">
            <v>2</v>
          </cell>
          <cell r="W746">
            <v>2</v>
          </cell>
          <cell r="X746" t="str">
            <v>Yes</v>
          </cell>
          <cell r="Y746">
            <v>2</v>
          </cell>
          <cell r="Z746" t="str">
            <v>NULL</v>
          </cell>
          <cell r="AB746">
            <v>294</v>
          </cell>
          <cell r="AD746">
            <v>3</v>
          </cell>
          <cell r="AE746" t="str">
            <v>NULL</v>
          </cell>
          <cell r="AF746">
            <v>3</v>
          </cell>
          <cell r="AG746">
            <v>3</v>
          </cell>
          <cell r="AH746" t="str">
            <v>NULL</v>
          </cell>
          <cell r="AI746">
            <v>3</v>
          </cell>
          <cell r="AJ746" t="str">
            <v>NULL</v>
          </cell>
          <cell r="AK746" t="str">
            <v>NULL</v>
          </cell>
          <cell r="AL746" t="str">
            <v>NULL</v>
          </cell>
        </row>
        <row r="747">
          <cell r="A747">
            <v>124199</v>
          </cell>
          <cell r="B747">
            <v>8602403</v>
          </cell>
          <cell r="C747" t="str">
            <v>St Leonard's Primary School</v>
          </cell>
          <cell r="D747" t="str">
            <v>West Midlands</v>
          </cell>
          <cell r="E747" t="str">
            <v>West Midlands</v>
          </cell>
          <cell r="F747" t="str">
            <v>Staffordshire</v>
          </cell>
          <cell r="G747" t="str">
            <v>Stafford</v>
          </cell>
          <cell r="H747" t="str">
            <v>ST17 4LT</v>
          </cell>
          <cell r="I747" t="str">
            <v>Community School</v>
          </cell>
          <cell r="J747" t="str">
            <v>Primary</v>
          </cell>
          <cell r="K747" t="str">
            <v>Does not have a sixth form</v>
          </cell>
          <cell r="L747">
            <v>10006688</v>
          </cell>
          <cell r="M747">
            <v>42354</v>
          </cell>
          <cell r="N747">
            <v>42354</v>
          </cell>
          <cell r="O747" t="str">
            <v>Requires Improvement monitoring Visit 1</v>
          </cell>
          <cell r="P747" t="str">
            <v>Schools - S8</v>
          </cell>
          <cell r="Q747" t="str">
            <v>NULL</v>
          </cell>
          <cell r="R747" t="str">
            <v>NULL</v>
          </cell>
          <cell r="S747" t="str">
            <v>NULL</v>
          </cell>
          <cell r="T747" t="str">
            <v>NULL</v>
          </cell>
          <cell r="U747" t="str">
            <v>NULL</v>
          </cell>
          <cell r="V747" t="str">
            <v>NULL</v>
          </cell>
          <cell r="W747" t="str">
            <v>NULL</v>
          </cell>
          <cell r="X747" t="str">
            <v>NULL</v>
          </cell>
          <cell r="Y747" t="str">
            <v>NULL</v>
          </cell>
          <cell r="Z747" t="str">
            <v>NULL</v>
          </cell>
          <cell r="AB747">
            <v>201</v>
          </cell>
          <cell r="AD747">
            <v>3</v>
          </cell>
          <cell r="AE747" t="str">
            <v>NULL</v>
          </cell>
          <cell r="AF747">
            <v>3</v>
          </cell>
          <cell r="AG747">
            <v>3</v>
          </cell>
          <cell r="AH747" t="str">
            <v>NULL</v>
          </cell>
          <cell r="AI747">
            <v>3</v>
          </cell>
          <cell r="AJ747" t="str">
            <v>NULL</v>
          </cell>
          <cell r="AK747">
            <v>2</v>
          </cell>
          <cell r="AL747">
            <v>9</v>
          </cell>
        </row>
        <row r="748">
          <cell r="A748">
            <v>124203</v>
          </cell>
          <cell r="B748">
            <v>8602407</v>
          </cell>
          <cell r="C748" t="str">
            <v>Castlechurch Primary School</v>
          </cell>
          <cell r="D748" t="str">
            <v>West Midlands</v>
          </cell>
          <cell r="E748" t="str">
            <v>West Midlands</v>
          </cell>
          <cell r="F748" t="str">
            <v>Staffordshire</v>
          </cell>
          <cell r="G748" t="str">
            <v>Stafford</v>
          </cell>
          <cell r="H748" t="str">
            <v>ST17 9SY</v>
          </cell>
          <cell r="I748" t="str">
            <v>Community School</v>
          </cell>
          <cell r="J748" t="str">
            <v>Primary</v>
          </cell>
          <cell r="K748" t="str">
            <v>Does not have a sixth form</v>
          </cell>
          <cell r="L748">
            <v>10004029</v>
          </cell>
          <cell r="M748">
            <v>42284</v>
          </cell>
          <cell r="N748">
            <v>42285</v>
          </cell>
          <cell r="O748" t="str">
            <v>Schools into Special Measures Visit 4</v>
          </cell>
          <cell r="P748" t="str">
            <v>Schools - S8</v>
          </cell>
          <cell r="Q748" t="str">
            <v>NULL</v>
          </cell>
          <cell r="R748" t="str">
            <v>NULL</v>
          </cell>
          <cell r="S748" t="str">
            <v>NULL</v>
          </cell>
          <cell r="T748" t="str">
            <v>NULL</v>
          </cell>
          <cell r="U748" t="str">
            <v>NULL</v>
          </cell>
          <cell r="V748" t="str">
            <v>NULL</v>
          </cell>
          <cell r="W748" t="str">
            <v>NULL</v>
          </cell>
          <cell r="X748" t="str">
            <v>NULL</v>
          </cell>
          <cell r="Y748" t="str">
            <v>NULL</v>
          </cell>
          <cell r="Z748" t="str">
            <v>NULL</v>
          </cell>
          <cell r="AB748">
            <v>384</v>
          </cell>
          <cell r="AD748">
            <v>4</v>
          </cell>
          <cell r="AE748" t="str">
            <v>NULL</v>
          </cell>
          <cell r="AF748">
            <v>4</v>
          </cell>
          <cell r="AG748">
            <v>4</v>
          </cell>
          <cell r="AH748" t="str">
            <v>NULL</v>
          </cell>
          <cell r="AI748">
            <v>4</v>
          </cell>
          <cell r="AJ748" t="str">
            <v>NULL</v>
          </cell>
          <cell r="AK748" t="str">
            <v>NULL</v>
          </cell>
          <cell r="AL748" t="str">
            <v>NULL</v>
          </cell>
        </row>
        <row r="749">
          <cell r="A749">
            <v>124221</v>
          </cell>
          <cell r="B749">
            <v>8612425</v>
          </cell>
          <cell r="C749" t="str">
            <v>Burnwood Community Primary School</v>
          </cell>
          <cell r="D749" t="str">
            <v>West Midlands</v>
          </cell>
          <cell r="E749" t="str">
            <v>West Midlands</v>
          </cell>
          <cell r="F749" t="str">
            <v>Stoke-on-Trent</v>
          </cell>
          <cell r="G749" t="str">
            <v>Stoke-on-Trent North</v>
          </cell>
          <cell r="H749" t="str">
            <v>ST6 7LP</v>
          </cell>
          <cell r="I749" t="str">
            <v>Community School</v>
          </cell>
          <cell r="J749" t="str">
            <v>Primary</v>
          </cell>
          <cell r="K749" t="str">
            <v>Does not have a sixth form</v>
          </cell>
          <cell r="L749">
            <v>10002476</v>
          </cell>
          <cell r="M749">
            <v>42284</v>
          </cell>
          <cell r="N749">
            <v>42285</v>
          </cell>
          <cell r="O749" t="str">
            <v>Requires Improvement S5 Reinspection Visit 1</v>
          </cell>
          <cell r="P749" t="str">
            <v>Schools - S5</v>
          </cell>
          <cell r="Q749" t="str">
            <v>NULL</v>
          </cell>
          <cell r="R749">
            <v>2</v>
          </cell>
          <cell r="S749" t="str">
            <v>NULL</v>
          </cell>
          <cell r="T749">
            <v>2</v>
          </cell>
          <cell r="U749">
            <v>2</v>
          </cell>
          <cell r="V749">
            <v>2</v>
          </cell>
          <cell r="W749">
            <v>2</v>
          </cell>
          <cell r="X749" t="str">
            <v>Yes</v>
          </cell>
          <cell r="Y749">
            <v>2</v>
          </cell>
          <cell r="Z749" t="str">
            <v>NULL</v>
          </cell>
          <cell r="AB749">
            <v>416</v>
          </cell>
          <cell r="AD749">
            <v>3</v>
          </cell>
          <cell r="AE749" t="str">
            <v>NULL</v>
          </cell>
          <cell r="AF749">
            <v>3</v>
          </cell>
          <cell r="AG749">
            <v>3</v>
          </cell>
          <cell r="AH749" t="str">
            <v>NULL</v>
          </cell>
          <cell r="AI749">
            <v>3</v>
          </cell>
          <cell r="AJ749" t="str">
            <v>NULL</v>
          </cell>
          <cell r="AK749" t="str">
            <v>NULL</v>
          </cell>
          <cell r="AL749" t="str">
            <v>NULL</v>
          </cell>
        </row>
        <row r="750">
          <cell r="A750">
            <v>124234</v>
          </cell>
          <cell r="B750">
            <v>8603028</v>
          </cell>
          <cell r="C750" t="str">
            <v>Berkswich CofE (VC) Primary School</v>
          </cell>
          <cell r="D750" t="str">
            <v>West Midlands</v>
          </cell>
          <cell r="E750" t="str">
            <v>West Midlands</v>
          </cell>
          <cell r="F750" t="str">
            <v>Staffordshire</v>
          </cell>
          <cell r="G750" t="str">
            <v>Stafford</v>
          </cell>
          <cell r="H750" t="str">
            <v>ST17 0LU</v>
          </cell>
          <cell r="I750" t="str">
            <v>Voluntary Controlled School</v>
          </cell>
          <cell r="J750" t="str">
            <v>Primary</v>
          </cell>
          <cell r="K750" t="str">
            <v>Does not have a sixth form</v>
          </cell>
          <cell r="L750">
            <v>10006684</v>
          </cell>
          <cell r="M750">
            <v>42292</v>
          </cell>
          <cell r="N750">
            <v>42292</v>
          </cell>
          <cell r="O750" t="str">
            <v>Requires Improvement monitoring Visit 1</v>
          </cell>
          <cell r="P750" t="str">
            <v>Schools - S8</v>
          </cell>
          <cell r="Q750" t="str">
            <v>NULL</v>
          </cell>
          <cell r="R750" t="str">
            <v>NULL</v>
          </cell>
          <cell r="S750" t="str">
            <v>NULL</v>
          </cell>
          <cell r="T750" t="str">
            <v>NULL</v>
          </cell>
          <cell r="U750" t="str">
            <v>NULL</v>
          </cell>
          <cell r="V750" t="str">
            <v>NULL</v>
          </cell>
          <cell r="W750" t="str">
            <v>NULL</v>
          </cell>
          <cell r="X750" t="str">
            <v>NULL</v>
          </cell>
          <cell r="Y750" t="str">
            <v>NULL</v>
          </cell>
          <cell r="Z750" t="str">
            <v>NULL</v>
          </cell>
          <cell r="AB750">
            <v>230</v>
          </cell>
          <cell r="AD750">
            <v>3</v>
          </cell>
          <cell r="AE750" t="str">
            <v>NULL</v>
          </cell>
          <cell r="AF750">
            <v>3</v>
          </cell>
          <cell r="AG750">
            <v>3</v>
          </cell>
          <cell r="AH750" t="str">
            <v>NULL</v>
          </cell>
          <cell r="AI750">
            <v>3</v>
          </cell>
          <cell r="AJ750" t="str">
            <v>NULL</v>
          </cell>
          <cell r="AK750">
            <v>3</v>
          </cell>
          <cell r="AL750">
            <v>9</v>
          </cell>
        </row>
        <row r="751">
          <cell r="A751">
            <v>124285</v>
          </cell>
          <cell r="B751">
            <v>8605203</v>
          </cell>
          <cell r="C751" t="str">
            <v>St Benedict Biscop CofE (F) Primary School</v>
          </cell>
          <cell r="D751" t="str">
            <v>West Midlands</v>
          </cell>
          <cell r="E751" t="str">
            <v>West Midlands</v>
          </cell>
          <cell r="F751" t="str">
            <v>Staffordshire</v>
          </cell>
          <cell r="G751" t="str">
            <v>South Staffordshire</v>
          </cell>
          <cell r="H751" t="str">
            <v>WV5 9DZ</v>
          </cell>
          <cell r="I751" t="str">
            <v>Foundation School</v>
          </cell>
          <cell r="J751" t="str">
            <v>Primary</v>
          </cell>
          <cell r="K751" t="str">
            <v>Does not have a sixth form</v>
          </cell>
          <cell r="L751">
            <v>10001222</v>
          </cell>
          <cell r="M751">
            <v>42276</v>
          </cell>
          <cell r="N751">
            <v>42277</v>
          </cell>
          <cell r="O751" t="str">
            <v>Maintained Academy and School Short inspection</v>
          </cell>
          <cell r="P751" t="str">
            <v>Schools - S5</v>
          </cell>
          <cell r="Q751" t="str">
            <v>NULL</v>
          </cell>
          <cell r="R751">
            <v>4</v>
          </cell>
          <cell r="S751" t="str">
            <v>SM</v>
          </cell>
          <cell r="T751">
            <v>4</v>
          </cell>
          <cell r="U751">
            <v>4</v>
          </cell>
          <cell r="V751">
            <v>3</v>
          </cell>
          <cell r="W751">
            <v>4</v>
          </cell>
          <cell r="X751" t="str">
            <v>Yes</v>
          </cell>
          <cell r="Y751">
            <v>2</v>
          </cell>
          <cell r="Z751" t="str">
            <v>NULL</v>
          </cell>
          <cell r="AB751">
            <v>250</v>
          </cell>
          <cell r="AD751">
            <v>2</v>
          </cell>
          <cell r="AE751" t="str">
            <v>NULL</v>
          </cell>
          <cell r="AF751">
            <v>1</v>
          </cell>
          <cell r="AG751">
            <v>2</v>
          </cell>
          <cell r="AH751" t="str">
            <v>NULL</v>
          </cell>
          <cell r="AI751">
            <v>2</v>
          </cell>
          <cell r="AJ751" t="str">
            <v>NULL</v>
          </cell>
          <cell r="AK751">
            <v>3</v>
          </cell>
          <cell r="AL751">
            <v>9</v>
          </cell>
        </row>
        <row r="752">
          <cell r="A752">
            <v>124294</v>
          </cell>
          <cell r="B752">
            <v>8603144</v>
          </cell>
          <cell r="C752" t="str">
            <v>Holy Trinity CofE (C) Primary School</v>
          </cell>
          <cell r="D752" t="str">
            <v>West Midlands</v>
          </cell>
          <cell r="E752" t="str">
            <v>West Midlands</v>
          </cell>
          <cell r="F752" t="str">
            <v>Staffordshire</v>
          </cell>
          <cell r="G752" t="str">
            <v>Burton</v>
          </cell>
          <cell r="H752" t="str">
            <v>DE14 1SN</v>
          </cell>
          <cell r="I752" t="str">
            <v>Voluntary Controlled School</v>
          </cell>
          <cell r="J752" t="str">
            <v>Primary</v>
          </cell>
          <cell r="K752" t="str">
            <v>Does not have a sixth form</v>
          </cell>
          <cell r="L752">
            <v>10002479</v>
          </cell>
          <cell r="M752">
            <v>42291</v>
          </cell>
          <cell r="N752">
            <v>42292</v>
          </cell>
          <cell r="O752" t="str">
            <v>Requires Improvement S5 Reinspection Visit 1</v>
          </cell>
          <cell r="P752" t="str">
            <v>Schools - S5</v>
          </cell>
          <cell r="Q752" t="str">
            <v>NULL</v>
          </cell>
          <cell r="R752">
            <v>2</v>
          </cell>
          <cell r="S752" t="str">
            <v>NULL</v>
          </cell>
          <cell r="T752">
            <v>2</v>
          </cell>
          <cell r="U752">
            <v>2</v>
          </cell>
          <cell r="V752">
            <v>2</v>
          </cell>
          <cell r="W752">
            <v>2</v>
          </cell>
          <cell r="X752" t="str">
            <v>Yes</v>
          </cell>
          <cell r="Y752">
            <v>2</v>
          </cell>
          <cell r="Z752" t="str">
            <v>NULL</v>
          </cell>
          <cell r="AB752">
            <v>169</v>
          </cell>
          <cell r="AD752">
            <v>3</v>
          </cell>
          <cell r="AE752" t="str">
            <v>NULL</v>
          </cell>
          <cell r="AF752">
            <v>3</v>
          </cell>
          <cell r="AG752">
            <v>3</v>
          </cell>
          <cell r="AH752" t="str">
            <v>NULL</v>
          </cell>
          <cell r="AI752">
            <v>3</v>
          </cell>
          <cell r="AJ752" t="str">
            <v>NULL</v>
          </cell>
          <cell r="AK752" t="str">
            <v>NULL</v>
          </cell>
          <cell r="AL752" t="str">
            <v>NULL</v>
          </cell>
        </row>
        <row r="753">
          <cell r="A753">
            <v>124332</v>
          </cell>
          <cell r="B753">
            <v>8603431</v>
          </cell>
          <cell r="C753" t="str">
            <v>Bishop Rawle CofE (A) Primary School</v>
          </cell>
          <cell r="D753" t="str">
            <v>West Midlands</v>
          </cell>
          <cell r="E753" t="str">
            <v>West Midlands</v>
          </cell>
          <cell r="F753" t="str">
            <v>Staffordshire</v>
          </cell>
          <cell r="G753" t="str">
            <v>Stone</v>
          </cell>
          <cell r="H753" t="str">
            <v>ST10 1QA</v>
          </cell>
          <cell r="I753" t="str">
            <v>Voluntary Aided School</v>
          </cell>
          <cell r="J753" t="str">
            <v>Primary</v>
          </cell>
          <cell r="K753" t="str">
            <v>Does not have a sixth form</v>
          </cell>
          <cell r="L753">
            <v>10007818</v>
          </cell>
          <cell r="M753">
            <v>42332</v>
          </cell>
          <cell r="N753">
            <v>42333</v>
          </cell>
          <cell r="O753" t="str">
            <v>Schools into Special Measures Visit 1</v>
          </cell>
          <cell r="P753" t="str">
            <v>Schools - S8</v>
          </cell>
          <cell r="Q753" t="str">
            <v>NULL</v>
          </cell>
          <cell r="R753" t="str">
            <v>NULL</v>
          </cell>
          <cell r="S753" t="str">
            <v>NULL</v>
          </cell>
          <cell r="T753" t="str">
            <v>NULL</v>
          </cell>
          <cell r="U753" t="str">
            <v>NULL</v>
          </cell>
          <cell r="V753" t="str">
            <v>NULL</v>
          </cell>
          <cell r="W753" t="str">
            <v>NULL</v>
          </cell>
          <cell r="X753" t="str">
            <v>NULL</v>
          </cell>
          <cell r="Y753" t="str">
            <v>NULL</v>
          </cell>
          <cell r="Z753" t="str">
            <v>NULL</v>
          </cell>
          <cell r="AB753">
            <v>177</v>
          </cell>
          <cell r="AD753">
            <v>4</v>
          </cell>
          <cell r="AE753" t="str">
            <v>NULL</v>
          </cell>
          <cell r="AF753">
            <v>3</v>
          </cell>
          <cell r="AG753">
            <v>3</v>
          </cell>
          <cell r="AH753" t="str">
            <v>NULL</v>
          </cell>
          <cell r="AI753">
            <v>4</v>
          </cell>
          <cell r="AJ753" t="str">
            <v>NULL</v>
          </cell>
          <cell r="AK753">
            <v>3</v>
          </cell>
          <cell r="AL753">
            <v>9</v>
          </cell>
        </row>
        <row r="754">
          <cell r="A754">
            <v>124389</v>
          </cell>
          <cell r="B754">
            <v>8614044</v>
          </cell>
          <cell r="C754" t="str">
            <v>Sandon Business and Enterprise College</v>
          </cell>
          <cell r="D754" t="str">
            <v>West Midlands</v>
          </cell>
          <cell r="E754" t="str">
            <v>West Midlands</v>
          </cell>
          <cell r="F754" t="str">
            <v>Stoke-on-Trent</v>
          </cell>
          <cell r="G754" t="str">
            <v>Stoke-on-Trent South</v>
          </cell>
          <cell r="H754" t="str">
            <v>ST3 7DF</v>
          </cell>
          <cell r="I754" t="str">
            <v>Foundation School</v>
          </cell>
          <cell r="J754" t="str">
            <v>Secondary</v>
          </cell>
          <cell r="K754" t="str">
            <v>Does not have a sixth form</v>
          </cell>
          <cell r="L754">
            <v>10003985</v>
          </cell>
          <cell r="M754">
            <v>42283</v>
          </cell>
          <cell r="N754">
            <v>42284</v>
          </cell>
          <cell r="O754" t="str">
            <v>Schools into Special Measures Visit 2</v>
          </cell>
          <cell r="P754" t="str">
            <v>Schools - S8</v>
          </cell>
          <cell r="Q754" t="str">
            <v>NULL</v>
          </cell>
          <cell r="R754" t="str">
            <v>NULL</v>
          </cell>
          <cell r="S754" t="str">
            <v>NULL</v>
          </cell>
          <cell r="T754" t="str">
            <v>NULL</v>
          </cell>
          <cell r="U754" t="str">
            <v>NULL</v>
          </cell>
          <cell r="V754" t="str">
            <v>NULL</v>
          </cell>
          <cell r="W754" t="str">
            <v>NULL</v>
          </cell>
          <cell r="X754" t="str">
            <v>NULL</v>
          </cell>
          <cell r="Y754" t="str">
            <v>NULL</v>
          </cell>
          <cell r="Z754" t="str">
            <v>NULL</v>
          </cell>
          <cell r="AB754">
            <v>785</v>
          </cell>
          <cell r="AD754">
            <v>4</v>
          </cell>
          <cell r="AE754" t="str">
            <v>NULL</v>
          </cell>
          <cell r="AF754">
            <v>4</v>
          </cell>
          <cell r="AG754">
            <v>4</v>
          </cell>
          <cell r="AH754" t="str">
            <v>NULL</v>
          </cell>
          <cell r="AI754">
            <v>4</v>
          </cell>
          <cell r="AJ754" t="str">
            <v>NULL</v>
          </cell>
          <cell r="AK754">
            <v>9</v>
          </cell>
          <cell r="AL754">
            <v>9</v>
          </cell>
        </row>
        <row r="755">
          <cell r="A755">
            <v>124406</v>
          </cell>
          <cell r="B755">
            <v>8604085</v>
          </cell>
          <cell r="C755" t="str">
            <v>Leek High Specialist Technology School</v>
          </cell>
          <cell r="D755" t="str">
            <v>West Midlands</v>
          </cell>
          <cell r="E755" t="str">
            <v>West Midlands</v>
          </cell>
          <cell r="F755" t="str">
            <v>Staffordshire</v>
          </cell>
          <cell r="G755" t="str">
            <v>Staffordshire Moorlands</v>
          </cell>
          <cell r="H755" t="str">
            <v>ST13 6EU</v>
          </cell>
          <cell r="I755" t="str">
            <v>Foundation School</v>
          </cell>
          <cell r="J755" t="str">
            <v>Secondary</v>
          </cell>
          <cell r="K755" t="str">
            <v>Has a sixth form</v>
          </cell>
          <cell r="L755">
            <v>10005651</v>
          </cell>
          <cell r="M755">
            <v>42311</v>
          </cell>
          <cell r="N755">
            <v>42311</v>
          </cell>
          <cell r="O755" t="str">
            <v>Maintained Academy and School Short inspection</v>
          </cell>
          <cell r="P755" t="str">
            <v>Schools - Short inspection</v>
          </cell>
          <cell r="Q755" t="str">
            <v>NULL</v>
          </cell>
          <cell r="R755" t="str">
            <v>NULL</v>
          </cell>
          <cell r="S755" t="str">
            <v>NULL</v>
          </cell>
          <cell r="T755" t="str">
            <v>NULL</v>
          </cell>
          <cell r="U755" t="str">
            <v>NULL</v>
          </cell>
          <cell r="V755" t="str">
            <v>NULL</v>
          </cell>
          <cell r="W755" t="str">
            <v>NULL</v>
          </cell>
          <cell r="X755" t="str">
            <v>Yes</v>
          </cell>
          <cell r="Y755" t="str">
            <v>NULL</v>
          </cell>
          <cell r="Z755" t="str">
            <v>NULL</v>
          </cell>
          <cell r="AB755">
            <v>427</v>
          </cell>
          <cell r="AD755">
            <v>2</v>
          </cell>
          <cell r="AE755" t="str">
            <v>NULL</v>
          </cell>
          <cell r="AF755">
            <v>2</v>
          </cell>
          <cell r="AG755">
            <v>2</v>
          </cell>
          <cell r="AH755" t="str">
            <v>NULL</v>
          </cell>
          <cell r="AI755">
            <v>2</v>
          </cell>
          <cell r="AJ755" t="str">
            <v>NULL</v>
          </cell>
          <cell r="AK755">
            <v>9</v>
          </cell>
          <cell r="AL755">
            <v>2</v>
          </cell>
        </row>
        <row r="756">
          <cell r="A756">
            <v>124407</v>
          </cell>
          <cell r="B756">
            <v>8604086</v>
          </cell>
          <cell r="C756" t="str">
            <v>Westwood College</v>
          </cell>
          <cell r="D756" t="str">
            <v>West Midlands</v>
          </cell>
          <cell r="E756" t="str">
            <v>West Midlands</v>
          </cell>
          <cell r="F756" t="str">
            <v>Staffordshire</v>
          </cell>
          <cell r="G756" t="str">
            <v>Staffordshire Moorlands</v>
          </cell>
          <cell r="H756" t="str">
            <v>ST13 8NP</v>
          </cell>
          <cell r="I756" t="str">
            <v>Foundation School</v>
          </cell>
          <cell r="J756" t="str">
            <v>Secondary</v>
          </cell>
          <cell r="K756" t="str">
            <v>Has a sixth form</v>
          </cell>
          <cell r="L756">
            <v>10005655</v>
          </cell>
          <cell r="M756">
            <v>42290</v>
          </cell>
          <cell r="N756">
            <v>42290</v>
          </cell>
          <cell r="O756" t="str">
            <v>Maintained Academy and School Short inspection</v>
          </cell>
          <cell r="P756" t="str">
            <v>Schools - Short inspection</v>
          </cell>
          <cell r="Q756" t="str">
            <v>NULL</v>
          </cell>
          <cell r="R756" t="str">
            <v>NULL</v>
          </cell>
          <cell r="S756" t="str">
            <v>NULL</v>
          </cell>
          <cell r="T756" t="str">
            <v>NULL</v>
          </cell>
          <cell r="U756" t="str">
            <v>NULL</v>
          </cell>
          <cell r="V756" t="str">
            <v>NULL</v>
          </cell>
          <cell r="W756" t="str">
            <v>NULL</v>
          </cell>
          <cell r="X756" t="str">
            <v>Yes</v>
          </cell>
          <cell r="Y756" t="str">
            <v>NULL</v>
          </cell>
          <cell r="Z756" t="str">
            <v>NULL</v>
          </cell>
          <cell r="AB756">
            <v>843</v>
          </cell>
          <cell r="AD756">
            <v>2</v>
          </cell>
          <cell r="AE756" t="str">
            <v>NULL</v>
          </cell>
          <cell r="AF756">
            <v>2</v>
          </cell>
          <cell r="AG756">
            <v>2</v>
          </cell>
          <cell r="AH756" t="str">
            <v>NULL</v>
          </cell>
          <cell r="AI756">
            <v>2</v>
          </cell>
          <cell r="AJ756" t="str">
            <v>NULL</v>
          </cell>
          <cell r="AK756">
            <v>9</v>
          </cell>
          <cell r="AL756" t="str">
            <v>NULL</v>
          </cell>
        </row>
        <row r="757">
          <cell r="A757">
            <v>124426</v>
          </cell>
          <cell r="B757">
            <v>8604142</v>
          </cell>
          <cell r="C757" t="str">
            <v>Walton Priory Middle School</v>
          </cell>
          <cell r="D757" t="str">
            <v>West Midlands</v>
          </cell>
          <cell r="E757" t="str">
            <v>West Midlands</v>
          </cell>
          <cell r="F757" t="str">
            <v>Staffordshire</v>
          </cell>
          <cell r="G757" t="str">
            <v>Stone</v>
          </cell>
          <cell r="H757" t="str">
            <v>ST15 0AL</v>
          </cell>
          <cell r="I757" t="str">
            <v>Community School</v>
          </cell>
          <cell r="J757" t="str">
            <v>Middle deemed Secondary</v>
          </cell>
          <cell r="K757" t="str">
            <v>Does not have a sixth form</v>
          </cell>
          <cell r="L757">
            <v>10005650</v>
          </cell>
          <cell r="M757">
            <v>42325</v>
          </cell>
          <cell r="N757">
            <v>42326</v>
          </cell>
          <cell r="O757" t="str">
            <v>Maintained Academy and School Short inspection</v>
          </cell>
          <cell r="P757" t="str">
            <v>Schools - S5</v>
          </cell>
          <cell r="Q757" t="str">
            <v>NULL</v>
          </cell>
          <cell r="R757">
            <v>3</v>
          </cell>
          <cell r="S757" t="str">
            <v>NULL</v>
          </cell>
          <cell r="T757">
            <v>3</v>
          </cell>
          <cell r="U757">
            <v>3</v>
          </cell>
          <cell r="V757">
            <v>2</v>
          </cell>
          <cell r="W757">
            <v>3</v>
          </cell>
          <cell r="X757" t="str">
            <v>Yes</v>
          </cell>
          <cell r="Y757" t="str">
            <v>NULL</v>
          </cell>
          <cell r="Z757" t="str">
            <v>NULL</v>
          </cell>
          <cell r="AB757">
            <v>340</v>
          </cell>
          <cell r="AD757">
            <v>2</v>
          </cell>
          <cell r="AE757" t="str">
            <v>NULL</v>
          </cell>
          <cell r="AF757">
            <v>2</v>
          </cell>
          <cell r="AG757">
            <v>2</v>
          </cell>
          <cell r="AH757" t="str">
            <v>NULL</v>
          </cell>
          <cell r="AI757">
            <v>2</v>
          </cell>
          <cell r="AJ757" t="str">
            <v>NULL</v>
          </cell>
          <cell r="AK757">
            <v>9</v>
          </cell>
          <cell r="AL757" t="str">
            <v>NULL</v>
          </cell>
        </row>
        <row r="758">
          <cell r="A758">
            <v>124449</v>
          </cell>
          <cell r="B758">
            <v>8604500</v>
          </cell>
          <cell r="C758" t="str">
            <v>Abbot Beyne School</v>
          </cell>
          <cell r="D758" t="str">
            <v>West Midlands</v>
          </cell>
          <cell r="E758" t="str">
            <v>West Midlands</v>
          </cell>
          <cell r="F758" t="str">
            <v>Staffordshire</v>
          </cell>
          <cell r="G758" t="str">
            <v>Burton</v>
          </cell>
          <cell r="H758" t="str">
            <v>DE15 0JL</v>
          </cell>
          <cell r="I758" t="str">
            <v>Voluntary Controlled School</v>
          </cell>
          <cell r="J758" t="str">
            <v>Secondary</v>
          </cell>
          <cell r="K758" t="str">
            <v>Has a sixth form</v>
          </cell>
          <cell r="L758">
            <v>10006696</v>
          </cell>
          <cell r="M758">
            <v>42333</v>
          </cell>
          <cell r="N758">
            <v>42333</v>
          </cell>
          <cell r="O758" t="str">
            <v>Requires Improvement monitoring Visit 1</v>
          </cell>
          <cell r="P758" t="str">
            <v>Schools - S8</v>
          </cell>
          <cell r="Q758" t="str">
            <v>NULL</v>
          </cell>
          <cell r="R758" t="str">
            <v>NULL</v>
          </cell>
          <cell r="S758" t="str">
            <v>NULL</v>
          </cell>
          <cell r="T758" t="str">
            <v>NULL</v>
          </cell>
          <cell r="U758" t="str">
            <v>NULL</v>
          </cell>
          <cell r="V758" t="str">
            <v>NULL</v>
          </cell>
          <cell r="W758" t="str">
            <v>NULL</v>
          </cell>
          <cell r="X758" t="str">
            <v>NULL</v>
          </cell>
          <cell r="Y758" t="str">
            <v>NULL</v>
          </cell>
          <cell r="Z758" t="str">
            <v>NULL</v>
          </cell>
          <cell r="AB758">
            <v>642</v>
          </cell>
          <cell r="AD758">
            <v>3</v>
          </cell>
          <cell r="AE758" t="str">
            <v>NULL</v>
          </cell>
          <cell r="AF758">
            <v>3</v>
          </cell>
          <cell r="AG758">
            <v>3</v>
          </cell>
          <cell r="AH758" t="str">
            <v>NULL</v>
          </cell>
          <cell r="AI758">
            <v>3</v>
          </cell>
          <cell r="AJ758" t="str">
            <v>NULL</v>
          </cell>
          <cell r="AK758">
            <v>9</v>
          </cell>
          <cell r="AL758">
            <v>2</v>
          </cell>
        </row>
        <row r="759">
          <cell r="A759">
            <v>124467</v>
          </cell>
          <cell r="B759">
            <v>8605402</v>
          </cell>
          <cell r="C759" t="str">
            <v>Stafford Manor High School</v>
          </cell>
          <cell r="D759" t="str">
            <v>West Midlands</v>
          </cell>
          <cell r="E759" t="str">
            <v>West Midlands</v>
          </cell>
          <cell r="F759" t="str">
            <v>Staffordshire</v>
          </cell>
          <cell r="G759" t="str">
            <v>Stafford</v>
          </cell>
          <cell r="H759" t="str">
            <v>ST17 9DJ</v>
          </cell>
          <cell r="I759" t="str">
            <v>Foundation School</v>
          </cell>
          <cell r="J759" t="str">
            <v>Secondary</v>
          </cell>
          <cell r="K759" t="str">
            <v>Has a sixth form</v>
          </cell>
          <cell r="L759">
            <v>10005678</v>
          </cell>
          <cell r="M759">
            <v>42347</v>
          </cell>
          <cell r="N759">
            <v>42348</v>
          </cell>
          <cell r="O759" t="str">
            <v>Maintained Academy and School Short inspection</v>
          </cell>
          <cell r="P759" t="str">
            <v>Schools - S5</v>
          </cell>
          <cell r="Q759" t="str">
            <v>NULL</v>
          </cell>
          <cell r="R759">
            <v>3</v>
          </cell>
          <cell r="S759" t="str">
            <v>NULL</v>
          </cell>
          <cell r="T759">
            <v>3</v>
          </cell>
          <cell r="U759">
            <v>3</v>
          </cell>
          <cell r="V759">
            <v>2</v>
          </cell>
          <cell r="W759">
            <v>3</v>
          </cell>
          <cell r="X759" t="str">
            <v>Yes</v>
          </cell>
          <cell r="Y759" t="str">
            <v>NULL</v>
          </cell>
          <cell r="Z759">
            <v>3</v>
          </cell>
          <cell r="AB759">
            <v>311</v>
          </cell>
          <cell r="AD759">
            <v>2</v>
          </cell>
          <cell r="AE759" t="str">
            <v>NULL</v>
          </cell>
          <cell r="AF759">
            <v>2</v>
          </cell>
          <cell r="AG759">
            <v>2</v>
          </cell>
          <cell r="AH759" t="str">
            <v>NULL</v>
          </cell>
          <cell r="AI759">
            <v>2</v>
          </cell>
          <cell r="AJ759" t="str">
            <v>NULL</v>
          </cell>
          <cell r="AK759">
            <v>9</v>
          </cell>
          <cell r="AL759" t="str">
            <v>NULL</v>
          </cell>
        </row>
        <row r="760">
          <cell r="A760">
            <v>124523</v>
          </cell>
          <cell r="B760">
            <v>8607043</v>
          </cell>
          <cell r="C760" t="str">
            <v>Wightwick Hall School</v>
          </cell>
          <cell r="D760" t="str">
            <v>West Midlands</v>
          </cell>
          <cell r="E760" t="str">
            <v>West Midlands</v>
          </cell>
          <cell r="F760" t="str">
            <v>Staffordshire</v>
          </cell>
          <cell r="G760" t="str">
            <v>South Staffordshire</v>
          </cell>
          <cell r="H760" t="str">
            <v>WV6 8DA</v>
          </cell>
          <cell r="I760" t="str">
            <v>Community Special School</v>
          </cell>
          <cell r="J760" t="str">
            <v>Not Applicable</v>
          </cell>
          <cell r="K760" t="str">
            <v>Has a sixth form</v>
          </cell>
          <cell r="L760">
            <v>10003689</v>
          </cell>
          <cell r="M760">
            <v>42311</v>
          </cell>
          <cell r="N760">
            <v>42311</v>
          </cell>
          <cell r="O760" t="str">
            <v>Maintained Academy and School Short inspection</v>
          </cell>
          <cell r="P760" t="str">
            <v>Schools - Short inspection</v>
          </cell>
          <cell r="Q760" t="str">
            <v>NULL</v>
          </cell>
          <cell r="R760" t="str">
            <v>NULL</v>
          </cell>
          <cell r="S760" t="str">
            <v>NULL</v>
          </cell>
          <cell r="T760" t="str">
            <v>NULL</v>
          </cell>
          <cell r="U760" t="str">
            <v>NULL</v>
          </cell>
          <cell r="V760" t="str">
            <v>NULL</v>
          </cell>
          <cell r="W760" t="str">
            <v>NULL</v>
          </cell>
          <cell r="X760" t="str">
            <v>Yes</v>
          </cell>
          <cell r="Y760" t="str">
            <v>NULL</v>
          </cell>
          <cell r="Z760" t="str">
            <v>NULL</v>
          </cell>
          <cell r="AB760">
            <v>78</v>
          </cell>
          <cell r="AD760">
            <v>2</v>
          </cell>
          <cell r="AE760" t="str">
            <v>NULL</v>
          </cell>
          <cell r="AF760">
            <v>2</v>
          </cell>
          <cell r="AG760">
            <v>2</v>
          </cell>
          <cell r="AH760" t="str">
            <v>NULL</v>
          </cell>
          <cell r="AI760">
            <v>2</v>
          </cell>
          <cell r="AJ760" t="str">
            <v>NULL</v>
          </cell>
          <cell r="AK760" t="str">
            <v>NULL</v>
          </cell>
          <cell r="AL760" t="str">
            <v>NULL</v>
          </cell>
        </row>
        <row r="761">
          <cell r="A761">
            <v>124544</v>
          </cell>
          <cell r="B761">
            <v>9352021</v>
          </cell>
          <cell r="C761" t="str">
            <v>Exning Primary School</v>
          </cell>
          <cell r="D761" t="str">
            <v>East of England</v>
          </cell>
          <cell r="E761" t="str">
            <v>East of England</v>
          </cell>
          <cell r="F761" t="str">
            <v>Suffolk</v>
          </cell>
          <cell r="G761" t="str">
            <v>West Suffolk</v>
          </cell>
          <cell r="H761" t="str">
            <v>CB8 7EW</v>
          </cell>
          <cell r="I761" t="str">
            <v>Community School</v>
          </cell>
          <cell r="J761" t="str">
            <v>Primary</v>
          </cell>
          <cell r="K761" t="str">
            <v>Does not have a sixth form</v>
          </cell>
          <cell r="L761">
            <v>10001291</v>
          </cell>
          <cell r="M761">
            <v>42346</v>
          </cell>
          <cell r="N761">
            <v>42347</v>
          </cell>
          <cell r="O761" t="str">
            <v>Maintained Academy and School Short inspection</v>
          </cell>
          <cell r="P761" t="str">
            <v>Schools - S5</v>
          </cell>
          <cell r="Q761" t="str">
            <v>NULL</v>
          </cell>
          <cell r="R761">
            <v>2</v>
          </cell>
          <cell r="S761" t="str">
            <v>NULL</v>
          </cell>
          <cell r="T761">
            <v>2</v>
          </cell>
          <cell r="U761">
            <v>2</v>
          </cell>
          <cell r="V761">
            <v>1</v>
          </cell>
          <cell r="W761">
            <v>1</v>
          </cell>
          <cell r="X761" t="str">
            <v>Yes</v>
          </cell>
          <cell r="Y761">
            <v>1</v>
          </cell>
          <cell r="Z761" t="str">
            <v>NULL</v>
          </cell>
          <cell r="AB761">
            <v>189</v>
          </cell>
          <cell r="AD761">
            <v>2</v>
          </cell>
          <cell r="AE761" t="str">
            <v>NULL</v>
          </cell>
          <cell r="AF761">
            <v>2</v>
          </cell>
          <cell r="AG761">
            <v>2</v>
          </cell>
          <cell r="AH761" t="str">
            <v>NULL</v>
          </cell>
          <cell r="AI761">
            <v>2</v>
          </cell>
          <cell r="AJ761" t="str">
            <v>NULL</v>
          </cell>
          <cell r="AK761">
            <v>1</v>
          </cell>
          <cell r="AL761">
            <v>9</v>
          </cell>
        </row>
        <row r="762">
          <cell r="A762">
            <v>124546</v>
          </cell>
          <cell r="B762">
            <v>9352023</v>
          </cell>
          <cell r="C762" t="str">
            <v>Houldsworth Valley Primary School</v>
          </cell>
          <cell r="D762" t="str">
            <v>East of England</v>
          </cell>
          <cell r="E762" t="str">
            <v>East of England</v>
          </cell>
          <cell r="F762" t="str">
            <v>Suffolk</v>
          </cell>
          <cell r="G762" t="str">
            <v>West Suffolk</v>
          </cell>
          <cell r="H762" t="str">
            <v>CB8 0PU</v>
          </cell>
          <cell r="I762" t="str">
            <v>Community School</v>
          </cell>
          <cell r="J762" t="str">
            <v>Primary</v>
          </cell>
          <cell r="K762" t="str">
            <v>Does not have a sixth form</v>
          </cell>
          <cell r="L762">
            <v>10005719</v>
          </cell>
          <cell r="M762">
            <v>42339</v>
          </cell>
          <cell r="N762">
            <v>42340</v>
          </cell>
          <cell r="O762" t="str">
            <v>Maintained Academy and School Short inspection</v>
          </cell>
          <cell r="P762" t="str">
            <v>Schools - S5</v>
          </cell>
          <cell r="Q762" t="str">
            <v>NULL</v>
          </cell>
          <cell r="R762">
            <v>3</v>
          </cell>
          <cell r="S762" t="str">
            <v>NULL</v>
          </cell>
          <cell r="T762">
            <v>3</v>
          </cell>
          <cell r="U762">
            <v>3</v>
          </cell>
          <cell r="V762">
            <v>2</v>
          </cell>
          <cell r="W762">
            <v>3</v>
          </cell>
          <cell r="X762" t="str">
            <v>Yes</v>
          </cell>
          <cell r="Y762">
            <v>2</v>
          </cell>
          <cell r="Z762" t="str">
            <v>NULL</v>
          </cell>
          <cell r="AB762">
            <v>234</v>
          </cell>
          <cell r="AD762">
            <v>2</v>
          </cell>
          <cell r="AE762" t="str">
            <v>NULL</v>
          </cell>
          <cell r="AF762">
            <v>2</v>
          </cell>
          <cell r="AG762">
            <v>2</v>
          </cell>
          <cell r="AH762" t="str">
            <v>NULL</v>
          </cell>
          <cell r="AI762">
            <v>2</v>
          </cell>
          <cell r="AJ762" t="str">
            <v>NULL</v>
          </cell>
          <cell r="AK762">
            <v>8</v>
          </cell>
          <cell r="AL762" t="str">
            <v>NULL</v>
          </cell>
        </row>
        <row r="763">
          <cell r="A763">
            <v>124572</v>
          </cell>
          <cell r="B763">
            <v>9352066</v>
          </cell>
          <cell r="C763" t="str">
            <v>Bucklesham Primary School</v>
          </cell>
          <cell r="D763" t="str">
            <v>East of England</v>
          </cell>
          <cell r="E763" t="str">
            <v>East of England</v>
          </cell>
          <cell r="F763" t="str">
            <v>Suffolk</v>
          </cell>
          <cell r="G763" t="str">
            <v>Suffolk Coastal</v>
          </cell>
          <cell r="H763" t="str">
            <v>IP10 0AX</v>
          </cell>
          <cell r="I763" t="str">
            <v>Community School</v>
          </cell>
          <cell r="J763" t="str">
            <v>Primary</v>
          </cell>
          <cell r="K763" t="str">
            <v>Does not have a sixth form</v>
          </cell>
          <cell r="L763">
            <v>10001876</v>
          </cell>
          <cell r="M763">
            <v>42284</v>
          </cell>
          <cell r="N763">
            <v>42285</v>
          </cell>
          <cell r="O763" t="str">
            <v>Requires Improvement S5 Reinspection Visit 1</v>
          </cell>
          <cell r="P763" t="str">
            <v>Schools - S5</v>
          </cell>
          <cell r="Q763" t="str">
            <v>NULL</v>
          </cell>
          <cell r="R763">
            <v>2</v>
          </cell>
          <cell r="S763" t="str">
            <v>NULL</v>
          </cell>
          <cell r="T763">
            <v>2</v>
          </cell>
          <cell r="U763">
            <v>2</v>
          </cell>
          <cell r="V763">
            <v>2</v>
          </cell>
          <cell r="W763">
            <v>2</v>
          </cell>
          <cell r="X763" t="str">
            <v>Yes</v>
          </cell>
          <cell r="Y763">
            <v>2</v>
          </cell>
          <cell r="Z763" t="str">
            <v>NULL</v>
          </cell>
          <cell r="AB763">
            <v>96</v>
          </cell>
          <cell r="AD763">
            <v>3</v>
          </cell>
          <cell r="AE763" t="str">
            <v>NULL</v>
          </cell>
          <cell r="AF763">
            <v>3</v>
          </cell>
          <cell r="AG763">
            <v>3</v>
          </cell>
          <cell r="AH763" t="str">
            <v>NULL</v>
          </cell>
          <cell r="AI763">
            <v>3</v>
          </cell>
          <cell r="AJ763" t="str">
            <v>NULL</v>
          </cell>
          <cell r="AK763" t="str">
            <v>NULL</v>
          </cell>
          <cell r="AL763" t="str">
            <v>NULL</v>
          </cell>
        </row>
        <row r="764">
          <cell r="A764">
            <v>124573</v>
          </cell>
          <cell r="B764">
            <v>9352067</v>
          </cell>
          <cell r="C764" t="str">
            <v>Bungay Primary School</v>
          </cell>
          <cell r="D764" t="str">
            <v>East of England</v>
          </cell>
          <cell r="E764" t="str">
            <v>East of England</v>
          </cell>
          <cell r="F764" t="str">
            <v>Suffolk</v>
          </cell>
          <cell r="G764" t="str">
            <v>Waveney</v>
          </cell>
          <cell r="H764" t="str">
            <v>NR35 1HA</v>
          </cell>
          <cell r="I764" t="str">
            <v>Community School</v>
          </cell>
          <cell r="J764" t="str">
            <v>Primary</v>
          </cell>
          <cell r="K764" t="str">
            <v>Does not have a sixth form</v>
          </cell>
          <cell r="L764">
            <v>10009949</v>
          </cell>
          <cell r="M764">
            <v>42345</v>
          </cell>
          <cell r="N764">
            <v>42345</v>
          </cell>
          <cell r="O764" t="str">
            <v>Requires Improvement monitoring Visit 2</v>
          </cell>
          <cell r="P764" t="str">
            <v>Schools - S8</v>
          </cell>
          <cell r="Q764" t="str">
            <v>NULL</v>
          </cell>
          <cell r="R764" t="str">
            <v>NULL</v>
          </cell>
          <cell r="S764" t="str">
            <v>NULL</v>
          </cell>
          <cell r="T764" t="str">
            <v>NULL</v>
          </cell>
          <cell r="U764" t="str">
            <v>NULL</v>
          </cell>
          <cell r="V764" t="str">
            <v>NULL</v>
          </cell>
          <cell r="W764" t="str">
            <v>NULL</v>
          </cell>
          <cell r="X764" t="str">
            <v>NULL</v>
          </cell>
          <cell r="Y764" t="str">
            <v>NULL</v>
          </cell>
          <cell r="Z764" t="str">
            <v>NULL</v>
          </cell>
          <cell r="AB764">
            <v>211</v>
          </cell>
          <cell r="AD764">
            <v>3</v>
          </cell>
          <cell r="AE764" t="str">
            <v>NULL</v>
          </cell>
          <cell r="AF764">
            <v>3</v>
          </cell>
          <cell r="AG764">
            <v>3</v>
          </cell>
          <cell r="AH764" t="str">
            <v>NULL</v>
          </cell>
          <cell r="AI764">
            <v>3</v>
          </cell>
          <cell r="AJ764" t="str">
            <v>NULL</v>
          </cell>
          <cell r="AK764">
            <v>2</v>
          </cell>
          <cell r="AL764">
            <v>9</v>
          </cell>
        </row>
        <row r="765">
          <cell r="A765">
            <v>124597</v>
          </cell>
          <cell r="B765">
            <v>9352095</v>
          </cell>
          <cell r="C765" t="str">
            <v>Melton Primary School</v>
          </cell>
          <cell r="D765" t="str">
            <v>East of England</v>
          </cell>
          <cell r="E765" t="str">
            <v>East of England</v>
          </cell>
          <cell r="F765" t="str">
            <v>Suffolk</v>
          </cell>
          <cell r="G765" t="str">
            <v>Suffolk Coastal</v>
          </cell>
          <cell r="H765" t="str">
            <v>IP12 1PG</v>
          </cell>
          <cell r="I765" t="str">
            <v>Community School</v>
          </cell>
          <cell r="J765" t="str">
            <v>Primary</v>
          </cell>
          <cell r="K765" t="str">
            <v>Does not have a sixth form</v>
          </cell>
          <cell r="L765">
            <v>10001877</v>
          </cell>
          <cell r="M765">
            <v>42270</v>
          </cell>
          <cell r="N765">
            <v>42271</v>
          </cell>
          <cell r="O765" t="str">
            <v>Requires Improvement S5 Reinspection Visit 1</v>
          </cell>
          <cell r="P765" t="str">
            <v>Schools - S5</v>
          </cell>
          <cell r="Q765" t="str">
            <v>NULL</v>
          </cell>
          <cell r="R765">
            <v>2</v>
          </cell>
          <cell r="S765" t="str">
            <v>NULL</v>
          </cell>
          <cell r="T765">
            <v>2</v>
          </cell>
          <cell r="U765">
            <v>2</v>
          </cell>
          <cell r="V765">
            <v>2</v>
          </cell>
          <cell r="W765">
            <v>2</v>
          </cell>
          <cell r="X765" t="str">
            <v>Yes</v>
          </cell>
          <cell r="Y765">
            <v>2</v>
          </cell>
          <cell r="Z765" t="str">
            <v>NULL</v>
          </cell>
          <cell r="AB765">
            <v>153</v>
          </cell>
          <cell r="AD765">
            <v>3</v>
          </cell>
          <cell r="AE765" t="str">
            <v>NULL</v>
          </cell>
          <cell r="AF765">
            <v>3</v>
          </cell>
          <cell r="AG765">
            <v>3</v>
          </cell>
          <cell r="AH765" t="str">
            <v>NULL</v>
          </cell>
          <cell r="AI765">
            <v>2</v>
          </cell>
          <cell r="AJ765" t="str">
            <v>NULL</v>
          </cell>
          <cell r="AK765" t="str">
            <v>NULL</v>
          </cell>
          <cell r="AL765" t="str">
            <v>NULL</v>
          </cell>
        </row>
        <row r="766">
          <cell r="A766">
            <v>124600</v>
          </cell>
          <cell r="B766">
            <v>9352098</v>
          </cell>
          <cell r="C766" t="str">
            <v>Middleton Community Primary School</v>
          </cell>
          <cell r="D766" t="str">
            <v>East of England</v>
          </cell>
          <cell r="E766" t="str">
            <v>East of England</v>
          </cell>
          <cell r="F766" t="str">
            <v>Suffolk</v>
          </cell>
          <cell r="G766" t="str">
            <v>Suffolk Coastal</v>
          </cell>
          <cell r="H766" t="str">
            <v>IP17 3NW</v>
          </cell>
          <cell r="I766" t="str">
            <v>Community School</v>
          </cell>
          <cell r="J766" t="str">
            <v>Primary</v>
          </cell>
          <cell r="K766" t="str">
            <v>Does not have a sixth form</v>
          </cell>
          <cell r="L766">
            <v>10006947</v>
          </cell>
          <cell r="M766">
            <v>42291</v>
          </cell>
          <cell r="N766">
            <v>42291</v>
          </cell>
          <cell r="O766" t="str">
            <v>Requires Improvement monitoring Visit 1</v>
          </cell>
          <cell r="P766" t="str">
            <v>Schools - S8</v>
          </cell>
          <cell r="Q766" t="str">
            <v>NULL</v>
          </cell>
          <cell r="R766" t="str">
            <v>NULL</v>
          </cell>
          <cell r="S766" t="str">
            <v>NULL</v>
          </cell>
          <cell r="T766" t="str">
            <v>NULL</v>
          </cell>
          <cell r="U766" t="str">
            <v>NULL</v>
          </cell>
          <cell r="V766" t="str">
            <v>NULL</v>
          </cell>
          <cell r="W766" t="str">
            <v>NULL</v>
          </cell>
          <cell r="X766" t="str">
            <v>NULL</v>
          </cell>
          <cell r="Y766" t="str">
            <v>NULL</v>
          </cell>
          <cell r="Z766" t="str">
            <v>NULL</v>
          </cell>
          <cell r="AB766">
            <v>60</v>
          </cell>
          <cell r="AD766">
            <v>3</v>
          </cell>
          <cell r="AE766" t="str">
            <v>NULL</v>
          </cell>
          <cell r="AF766">
            <v>3</v>
          </cell>
          <cell r="AG766">
            <v>3</v>
          </cell>
          <cell r="AH766" t="str">
            <v>NULL</v>
          </cell>
          <cell r="AI766">
            <v>3</v>
          </cell>
          <cell r="AJ766" t="str">
            <v>NULL</v>
          </cell>
          <cell r="AK766">
            <v>3</v>
          </cell>
          <cell r="AL766">
            <v>9</v>
          </cell>
        </row>
        <row r="767">
          <cell r="A767">
            <v>124603</v>
          </cell>
          <cell r="B767">
            <v>9352102</v>
          </cell>
          <cell r="C767" t="str">
            <v>Peasenhall Primary School</v>
          </cell>
          <cell r="D767" t="str">
            <v>East of England</v>
          </cell>
          <cell r="E767" t="str">
            <v>East of England</v>
          </cell>
          <cell r="F767" t="str">
            <v>Suffolk</v>
          </cell>
          <cell r="G767" t="str">
            <v>Suffolk Coastal</v>
          </cell>
          <cell r="H767" t="str">
            <v>IP17 2HS</v>
          </cell>
          <cell r="I767" t="str">
            <v>Community School</v>
          </cell>
          <cell r="J767" t="str">
            <v>Primary</v>
          </cell>
          <cell r="K767" t="str">
            <v>Does not have a sixth form</v>
          </cell>
          <cell r="L767">
            <v>10006953</v>
          </cell>
          <cell r="M767">
            <v>42299</v>
          </cell>
          <cell r="N767">
            <v>42300</v>
          </cell>
          <cell r="O767" t="str">
            <v>Schools into Special Measures Visit 1</v>
          </cell>
          <cell r="P767" t="str">
            <v>Schools - S8</v>
          </cell>
          <cell r="Q767" t="str">
            <v>NULL</v>
          </cell>
          <cell r="R767" t="str">
            <v>NULL</v>
          </cell>
          <cell r="S767" t="str">
            <v>NULL</v>
          </cell>
          <cell r="T767" t="str">
            <v>NULL</v>
          </cell>
          <cell r="U767" t="str">
            <v>NULL</v>
          </cell>
          <cell r="V767" t="str">
            <v>NULL</v>
          </cell>
          <cell r="W767" t="str">
            <v>NULL</v>
          </cell>
          <cell r="X767" t="str">
            <v>NULL</v>
          </cell>
          <cell r="Y767" t="str">
            <v>NULL</v>
          </cell>
          <cell r="Z767" t="str">
            <v>NULL</v>
          </cell>
          <cell r="AB767">
            <v>26</v>
          </cell>
          <cell r="AD767">
            <v>4</v>
          </cell>
          <cell r="AE767" t="str">
            <v>NULL</v>
          </cell>
          <cell r="AF767">
            <v>4</v>
          </cell>
          <cell r="AG767">
            <v>4</v>
          </cell>
          <cell r="AH767" t="str">
            <v>NULL</v>
          </cell>
          <cell r="AI767">
            <v>4</v>
          </cell>
          <cell r="AJ767" t="str">
            <v>NULL</v>
          </cell>
          <cell r="AK767">
            <v>3</v>
          </cell>
          <cell r="AL767">
            <v>9</v>
          </cell>
        </row>
        <row r="768">
          <cell r="A768">
            <v>124612</v>
          </cell>
          <cell r="B768">
            <v>9352114</v>
          </cell>
          <cell r="C768" t="str">
            <v>Freeman Community Primary School</v>
          </cell>
          <cell r="D768" t="str">
            <v>East of England</v>
          </cell>
          <cell r="E768" t="str">
            <v>East of England</v>
          </cell>
          <cell r="F768" t="str">
            <v>Suffolk</v>
          </cell>
          <cell r="G768" t="str">
            <v>Bury St Edmunds</v>
          </cell>
          <cell r="H768" t="str">
            <v>IP14 4BQ</v>
          </cell>
          <cell r="I768" t="str">
            <v>Community School</v>
          </cell>
          <cell r="J768" t="str">
            <v>Primary</v>
          </cell>
          <cell r="K768" t="str">
            <v>Does not have a sixth form</v>
          </cell>
          <cell r="L768">
            <v>10001375</v>
          </cell>
          <cell r="M768">
            <v>42318</v>
          </cell>
          <cell r="N768">
            <v>42318</v>
          </cell>
          <cell r="O768" t="str">
            <v>Maintained Academy and School Short inspection</v>
          </cell>
          <cell r="P768" t="str">
            <v>Schools - Short inspection</v>
          </cell>
          <cell r="Q768" t="str">
            <v>NULL</v>
          </cell>
          <cell r="R768" t="str">
            <v>NULL</v>
          </cell>
          <cell r="S768" t="str">
            <v>NULL</v>
          </cell>
          <cell r="T768" t="str">
            <v>NULL</v>
          </cell>
          <cell r="U768" t="str">
            <v>NULL</v>
          </cell>
          <cell r="V768" t="str">
            <v>NULL</v>
          </cell>
          <cell r="W768" t="str">
            <v>NULL</v>
          </cell>
          <cell r="X768" t="str">
            <v>Yes</v>
          </cell>
          <cell r="Y768" t="str">
            <v>NULL</v>
          </cell>
          <cell r="Z768" t="str">
            <v>NULL</v>
          </cell>
          <cell r="AB768">
            <v>166</v>
          </cell>
          <cell r="AD768">
            <v>2</v>
          </cell>
          <cell r="AE768" t="str">
            <v>NULL</v>
          </cell>
          <cell r="AF768">
            <v>2</v>
          </cell>
          <cell r="AG768">
            <v>2</v>
          </cell>
          <cell r="AH768" t="str">
            <v>NULL</v>
          </cell>
          <cell r="AI768">
            <v>2</v>
          </cell>
          <cell r="AJ768" t="str">
            <v>NULL</v>
          </cell>
          <cell r="AK768">
            <v>2</v>
          </cell>
          <cell r="AL768">
            <v>9</v>
          </cell>
        </row>
        <row r="769">
          <cell r="A769">
            <v>124621</v>
          </cell>
          <cell r="B769">
            <v>9352128</v>
          </cell>
          <cell r="C769" t="str">
            <v>Yoxford Primary School</v>
          </cell>
          <cell r="D769" t="str">
            <v>East of England</v>
          </cell>
          <cell r="E769" t="str">
            <v>East of England</v>
          </cell>
          <cell r="F769" t="str">
            <v>Suffolk</v>
          </cell>
          <cell r="G769" t="str">
            <v>Suffolk Coastal</v>
          </cell>
          <cell r="H769" t="str">
            <v>IP17 3EU</v>
          </cell>
          <cell r="I769" t="str">
            <v>Community School</v>
          </cell>
          <cell r="J769" t="str">
            <v>Primary</v>
          </cell>
          <cell r="K769" t="str">
            <v>Does not have a sixth form</v>
          </cell>
          <cell r="L769">
            <v>10006952</v>
          </cell>
          <cell r="M769">
            <v>42346</v>
          </cell>
          <cell r="N769">
            <v>42347</v>
          </cell>
          <cell r="O769" t="str">
            <v>Schools into Special Measures Visit 1</v>
          </cell>
          <cell r="P769" t="str">
            <v>Schools - S8</v>
          </cell>
          <cell r="Q769" t="str">
            <v>NULL</v>
          </cell>
          <cell r="R769" t="str">
            <v>NULL</v>
          </cell>
          <cell r="S769" t="str">
            <v>NULL</v>
          </cell>
          <cell r="T769" t="str">
            <v>NULL</v>
          </cell>
          <cell r="U769" t="str">
            <v>NULL</v>
          </cell>
          <cell r="V769" t="str">
            <v>NULL</v>
          </cell>
          <cell r="W769" t="str">
            <v>NULL</v>
          </cell>
          <cell r="X769" t="str">
            <v>NULL</v>
          </cell>
          <cell r="Y769" t="str">
            <v>NULL</v>
          </cell>
          <cell r="Z769" t="str">
            <v>NULL</v>
          </cell>
          <cell r="AB769">
            <v>57</v>
          </cell>
          <cell r="AD769">
            <v>4</v>
          </cell>
          <cell r="AE769" t="str">
            <v>NULL</v>
          </cell>
          <cell r="AF769">
            <v>4</v>
          </cell>
          <cell r="AG769">
            <v>4</v>
          </cell>
          <cell r="AH769" t="str">
            <v>NULL</v>
          </cell>
          <cell r="AI769">
            <v>4</v>
          </cell>
          <cell r="AJ769" t="str">
            <v>NULL</v>
          </cell>
          <cell r="AK769">
            <v>4</v>
          </cell>
          <cell r="AL769">
            <v>9</v>
          </cell>
        </row>
        <row r="770">
          <cell r="A770">
            <v>124641</v>
          </cell>
          <cell r="B770">
            <v>9352152</v>
          </cell>
          <cell r="C770" t="str">
            <v>Woods Loke Community Primary School</v>
          </cell>
          <cell r="D770" t="str">
            <v>East of England</v>
          </cell>
          <cell r="E770" t="str">
            <v>East of England</v>
          </cell>
          <cell r="F770" t="str">
            <v>Suffolk</v>
          </cell>
          <cell r="G770" t="str">
            <v>Waveney</v>
          </cell>
          <cell r="H770" t="str">
            <v>NR32 3EB</v>
          </cell>
          <cell r="I770" t="str">
            <v>Community School</v>
          </cell>
          <cell r="J770" t="str">
            <v>Primary</v>
          </cell>
          <cell r="K770" t="str">
            <v>Does not have a sixth form</v>
          </cell>
          <cell r="L770">
            <v>10009909</v>
          </cell>
          <cell r="M770">
            <v>42334</v>
          </cell>
          <cell r="N770">
            <v>42334</v>
          </cell>
          <cell r="O770" t="str">
            <v>Requires Improvement monitoring Visit 2</v>
          </cell>
          <cell r="P770" t="str">
            <v>Schools - S8</v>
          </cell>
          <cell r="Q770" t="str">
            <v>NULL</v>
          </cell>
          <cell r="R770" t="str">
            <v>NULL</v>
          </cell>
          <cell r="S770" t="str">
            <v>NULL</v>
          </cell>
          <cell r="T770" t="str">
            <v>NULL</v>
          </cell>
          <cell r="U770" t="str">
            <v>NULL</v>
          </cell>
          <cell r="V770" t="str">
            <v>NULL</v>
          </cell>
          <cell r="W770" t="str">
            <v>NULL</v>
          </cell>
          <cell r="X770" t="str">
            <v>NULL</v>
          </cell>
          <cell r="Y770" t="str">
            <v>NULL</v>
          </cell>
          <cell r="Z770" t="str">
            <v>NULL</v>
          </cell>
          <cell r="AB770">
            <v>495</v>
          </cell>
          <cell r="AD770">
            <v>3</v>
          </cell>
          <cell r="AE770" t="str">
            <v>NULL</v>
          </cell>
          <cell r="AF770">
            <v>3</v>
          </cell>
          <cell r="AG770">
            <v>3</v>
          </cell>
          <cell r="AH770" t="str">
            <v>NULL</v>
          </cell>
          <cell r="AI770">
            <v>3</v>
          </cell>
          <cell r="AJ770" t="str">
            <v>NULL</v>
          </cell>
          <cell r="AK770">
            <v>2</v>
          </cell>
          <cell r="AL770">
            <v>9</v>
          </cell>
        </row>
        <row r="771">
          <cell r="A771">
            <v>124642</v>
          </cell>
          <cell r="B771">
            <v>9352153</v>
          </cell>
          <cell r="C771" t="str">
            <v>Elm Tree Community Primary School</v>
          </cell>
          <cell r="D771" t="str">
            <v>East of England</v>
          </cell>
          <cell r="E771" t="str">
            <v>East of England</v>
          </cell>
          <cell r="F771" t="str">
            <v>Suffolk</v>
          </cell>
          <cell r="G771" t="str">
            <v>Waveney</v>
          </cell>
          <cell r="H771" t="str">
            <v>NR33 9HN</v>
          </cell>
          <cell r="I771" t="str">
            <v>Community School</v>
          </cell>
          <cell r="J771" t="str">
            <v>Primary</v>
          </cell>
          <cell r="K771" t="str">
            <v>Does not have a sixth form</v>
          </cell>
          <cell r="L771">
            <v>10005385</v>
          </cell>
          <cell r="M771">
            <v>42332</v>
          </cell>
          <cell r="N771">
            <v>42333</v>
          </cell>
          <cell r="O771" t="str">
            <v>Schools into Special Measures Visit 2</v>
          </cell>
          <cell r="P771" t="str">
            <v>Schools - S8</v>
          </cell>
          <cell r="Q771" t="str">
            <v>NULL</v>
          </cell>
          <cell r="R771" t="str">
            <v>NULL</v>
          </cell>
          <cell r="S771" t="str">
            <v>NULL</v>
          </cell>
          <cell r="T771" t="str">
            <v>NULL</v>
          </cell>
          <cell r="U771" t="str">
            <v>NULL</v>
          </cell>
          <cell r="V771" t="str">
            <v>NULL</v>
          </cell>
          <cell r="W771" t="str">
            <v>NULL</v>
          </cell>
          <cell r="X771" t="str">
            <v>NULL</v>
          </cell>
          <cell r="Y771" t="str">
            <v>NULL</v>
          </cell>
          <cell r="Z771" t="str">
            <v>NULL</v>
          </cell>
          <cell r="AB771">
            <v>360</v>
          </cell>
          <cell r="AD771">
            <v>4</v>
          </cell>
          <cell r="AE771" t="str">
            <v>NULL</v>
          </cell>
          <cell r="AF771">
            <v>4</v>
          </cell>
          <cell r="AG771">
            <v>4</v>
          </cell>
          <cell r="AH771" t="str">
            <v>NULL</v>
          </cell>
          <cell r="AI771">
            <v>4</v>
          </cell>
          <cell r="AJ771" t="str">
            <v>NULL</v>
          </cell>
          <cell r="AK771">
            <v>3</v>
          </cell>
          <cell r="AL771">
            <v>9</v>
          </cell>
        </row>
        <row r="772">
          <cell r="A772">
            <v>124649</v>
          </cell>
          <cell r="B772">
            <v>9352161</v>
          </cell>
          <cell r="C772" t="str">
            <v>Murrayfield Community Primary School</v>
          </cell>
          <cell r="D772" t="str">
            <v>East of England</v>
          </cell>
          <cell r="E772" t="str">
            <v>East of England</v>
          </cell>
          <cell r="F772" t="str">
            <v>Suffolk</v>
          </cell>
          <cell r="G772" t="str">
            <v>Ipswich</v>
          </cell>
          <cell r="H772" t="str">
            <v>IP3 9JL</v>
          </cell>
          <cell r="I772" t="str">
            <v>Community School</v>
          </cell>
          <cell r="J772" t="str">
            <v>Primary</v>
          </cell>
          <cell r="K772" t="str">
            <v>Does not have a sixth form</v>
          </cell>
          <cell r="L772">
            <v>10001871</v>
          </cell>
          <cell r="M772">
            <v>42271</v>
          </cell>
          <cell r="N772">
            <v>42272</v>
          </cell>
          <cell r="O772" t="str">
            <v>Requires Improvement S5 Reinspection Visit 1</v>
          </cell>
          <cell r="P772" t="str">
            <v>Schools - S5</v>
          </cell>
          <cell r="Q772" t="str">
            <v>NULL</v>
          </cell>
          <cell r="R772">
            <v>4</v>
          </cell>
          <cell r="S772" t="str">
            <v>SWK</v>
          </cell>
          <cell r="T772">
            <v>4</v>
          </cell>
          <cell r="U772">
            <v>4</v>
          </cell>
          <cell r="V772">
            <v>4</v>
          </cell>
          <cell r="W772">
            <v>3</v>
          </cell>
          <cell r="X772" t="str">
            <v>Yes</v>
          </cell>
          <cell r="Y772">
            <v>3</v>
          </cell>
          <cell r="Z772" t="str">
            <v>NULL</v>
          </cell>
          <cell r="AB772">
            <v>392</v>
          </cell>
          <cell r="AD772">
            <v>3</v>
          </cell>
          <cell r="AE772" t="str">
            <v>NULL</v>
          </cell>
          <cell r="AF772">
            <v>3</v>
          </cell>
          <cell r="AG772">
            <v>3</v>
          </cell>
          <cell r="AH772" t="str">
            <v>NULL</v>
          </cell>
          <cell r="AI772">
            <v>3</v>
          </cell>
          <cell r="AJ772" t="str">
            <v>NULL</v>
          </cell>
          <cell r="AK772" t="str">
            <v>NULL</v>
          </cell>
          <cell r="AL772" t="str">
            <v>NULL</v>
          </cell>
        </row>
        <row r="773">
          <cell r="A773">
            <v>124670</v>
          </cell>
          <cell r="B773">
            <v>9352186</v>
          </cell>
          <cell r="C773" t="str">
            <v>Halifax Primary School</v>
          </cell>
          <cell r="D773" t="str">
            <v>East of England</v>
          </cell>
          <cell r="E773" t="str">
            <v>East of England</v>
          </cell>
          <cell r="F773" t="str">
            <v>Suffolk</v>
          </cell>
          <cell r="G773" t="str">
            <v>Ipswich</v>
          </cell>
          <cell r="H773" t="str">
            <v>IP2 8PY</v>
          </cell>
          <cell r="I773" t="str">
            <v>Community School</v>
          </cell>
          <cell r="J773" t="str">
            <v>Primary</v>
          </cell>
          <cell r="K773" t="str">
            <v>Does not have a sixth form</v>
          </cell>
          <cell r="L773">
            <v>10001872</v>
          </cell>
          <cell r="M773">
            <v>42283</v>
          </cell>
          <cell r="N773">
            <v>42284</v>
          </cell>
          <cell r="O773" t="str">
            <v>Requires Improvement S5 Reinspection Visit 1</v>
          </cell>
          <cell r="P773" t="str">
            <v>Schools - S5</v>
          </cell>
          <cell r="Q773" t="str">
            <v>NULL</v>
          </cell>
          <cell r="R773">
            <v>2</v>
          </cell>
          <cell r="S773" t="str">
            <v>NULL</v>
          </cell>
          <cell r="T773">
            <v>2</v>
          </cell>
          <cell r="U773">
            <v>2</v>
          </cell>
          <cell r="V773">
            <v>2</v>
          </cell>
          <cell r="W773">
            <v>2</v>
          </cell>
          <cell r="X773" t="str">
            <v>Yes</v>
          </cell>
          <cell r="Y773">
            <v>2</v>
          </cell>
          <cell r="Z773" t="str">
            <v>NULL</v>
          </cell>
          <cell r="AB773">
            <v>414</v>
          </cell>
          <cell r="AD773">
            <v>3</v>
          </cell>
          <cell r="AE773" t="str">
            <v>NULL</v>
          </cell>
          <cell r="AF773">
            <v>3</v>
          </cell>
          <cell r="AG773">
            <v>3</v>
          </cell>
          <cell r="AH773" t="str">
            <v>NULL</v>
          </cell>
          <cell r="AI773">
            <v>3</v>
          </cell>
          <cell r="AJ773" t="str">
            <v>NULL</v>
          </cell>
          <cell r="AK773" t="str">
            <v>NULL</v>
          </cell>
          <cell r="AL773" t="str">
            <v>NULL</v>
          </cell>
        </row>
        <row r="774">
          <cell r="A774">
            <v>124678</v>
          </cell>
          <cell r="B774">
            <v>9352921</v>
          </cell>
          <cell r="C774" t="str">
            <v>Ickworth Park Primary School</v>
          </cell>
          <cell r="D774" t="str">
            <v>East of England</v>
          </cell>
          <cell r="E774" t="str">
            <v>East of England</v>
          </cell>
          <cell r="F774" t="str">
            <v>Suffolk</v>
          </cell>
          <cell r="G774" t="str">
            <v>Bury St Edmunds</v>
          </cell>
          <cell r="H774" t="str">
            <v>IP29 5SB</v>
          </cell>
          <cell r="I774" t="str">
            <v>Community School</v>
          </cell>
          <cell r="J774" t="str">
            <v>Primary</v>
          </cell>
          <cell r="K774" t="str">
            <v>Does not have a sixth form</v>
          </cell>
          <cell r="L774">
            <v>10001313</v>
          </cell>
          <cell r="M774">
            <v>42325</v>
          </cell>
          <cell r="N774">
            <v>42325</v>
          </cell>
          <cell r="O774" t="str">
            <v>Maintained Academy and School Short inspection</v>
          </cell>
          <cell r="P774" t="str">
            <v>Schools - Short inspection</v>
          </cell>
          <cell r="Q774" t="str">
            <v>NULL</v>
          </cell>
          <cell r="R774" t="str">
            <v>NULL</v>
          </cell>
          <cell r="S774" t="str">
            <v>NULL</v>
          </cell>
          <cell r="T774" t="str">
            <v>NULL</v>
          </cell>
          <cell r="U774" t="str">
            <v>NULL</v>
          </cell>
          <cell r="V774" t="str">
            <v>NULL</v>
          </cell>
          <cell r="W774" t="str">
            <v>NULL</v>
          </cell>
          <cell r="X774" t="str">
            <v>Yes</v>
          </cell>
          <cell r="Y774" t="str">
            <v>NULL</v>
          </cell>
          <cell r="Z774" t="str">
            <v>NULL</v>
          </cell>
          <cell r="AB774">
            <v>194</v>
          </cell>
          <cell r="AD774">
            <v>2</v>
          </cell>
          <cell r="AE774" t="str">
            <v>NULL</v>
          </cell>
          <cell r="AF774">
            <v>1</v>
          </cell>
          <cell r="AG774">
            <v>2</v>
          </cell>
          <cell r="AH774" t="str">
            <v>NULL</v>
          </cell>
          <cell r="AI774">
            <v>2</v>
          </cell>
          <cell r="AJ774" t="str">
            <v>NULL</v>
          </cell>
          <cell r="AK774">
            <v>2</v>
          </cell>
          <cell r="AL774">
            <v>9</v>
          </cell>
        </row>
        <row r="775">
          <cell r="A775">
            <v>124686</v>
          </cell>
          <cell r="B775">
            <v>9353000</v>
          </cell>
          <cell r="C775" t="str">
            <v>Acton Church of England Voluntary Controlled Primary School</v>
          </cell>
          <cell r="D775" t="str">
            <v>East of England</v>
          </cell>
          <cell r="E775" t="str">
            <v>East of England</v>
          </cell>
          <cell r="F775" t="str">
            <v>Suffolk</v>
          </cell>
          <cell r="G775" t="str">
            <v>South Suffolk</v>
          </cell>
          <cell r="H775" t="str">
            <v>CO10 0US</v>
          </cell>
          <cell r="I775" t="str">
            <v>Voluntary Controlled School</v>
          </cell>
          <cell r="J775" t="str">
            <v>Primary</v>
          </cell>
          <cell r="K775" t="str">
            <v>Does not have a sixth form</v>
          </cell>
          <cell r="L775">
            <v>10005537</v>
          </cell>
          <cell r="M775">
            <v>42311</v>
          </cell>
          <cell r="N775">
            <v>42312</v>
          </cell>
          <cell r="O775" t="str">
            <v>Maintained Academy and School Short inspection</v>
          </cell>
          <cell r="P775" t="str">
            <v>Schools - S5</v>
          </cell>
          <cell r="Q775" t="str">
            <v>NULL</v>
          </cell>
          <cell r="R775">
            <v>3</v>
          </cell>
          <cell r="S775" t="str">
            <v>NULL</v>
          </cell>
          <cell r="T775">
            <v>3</v>
          </cell>
          <cell r="U775">
            <v>3</v>
          </cell>
          <cell r="V775">
            <v>2</v>
          </cell>
          <cell r="W775">
            <v>3</v>
          </cell>
          <cell r="X775" t="str">
            <v>Yes</v>
          </cell>
          <cell r="Y775">
            <v>2</v>
          </cell>
          <cell r="Z775" t="str">
            <v>NULL</v>
          </cell>
          <cell r="AB775">
            <v>166</v>
          </cell>
          <cell r="AD775">
            <v>2</v>
          </cell>
          <cell r="AE775" t="str">
            <v>NULL</v>
          </cell>
          <cell r="AF775">
            <v>2</v>
          </cell>
          <cell r="AG775">
            <v>2</v>
          </cell>
          <cell r="AH775" t="str">
            <v>NULL</v>
          </cell>
          <cell r="AI775">
            <v>3</v>
          </cell>
          <cell r="AJ775" t="str">
            <v>NULL</v>
          </cell>
          <cell r="AK775">
            <v>2</v>
          </cell>
          <cell r="AL775">
            <v>9</v>
          </cell>
        </row>
        <row r="776">
          <cell r="A776">
            <v>124689</v>
          </cell>
          <cell r="B776">
            <v>9353004</v>
          </cell>
          <cell r="C776" t="str">
            <v>Barningham Church of England Voluntary Controlled Primary School</v>
          </cell>
          <cell r="D776" t="str">
            <v>East of England</v>
          </cell>
          <cell r="E776" t="str">
            <v>East of England</v>
          </cell>
          <cell r="F776" t="str">
            <v>Suffolk</v>
          </cell>
          <cell r="G776" t="str">
            <v>West Suffolk</v>
          </cell>
          <cell r="H776" t="str">
            <v>IP31 1DD</v>
          </cell>
          <cell r="I776" t="str">
            <v>Voluntary Controlled School</v>
          </cell>
          <cell r="J776" t="str">
            <v>Primary</v>
          </cell>
          <cell r="K776" t="str">
            <v>Does not have a sixth form</v>
          </cell>
          <cell r="L776">
            <v>10001870</v>
          </cell>
          <cell r="M776">
            <v>42334</v>
          </cell>
          <cell r="N776">
            <v>42335</v>
          </cell>
          <cell r="O776" t="str">
            <v>Requires Improvement S5 Reinspection Visit 1</v>
          </cell>
          <cell r="P776" t="str">
            <v>Schools - S5</v>
          </cell>
          <cell r="Q776" t="str">
            <v>NULL</v>
          </cell>
          <cell r="R776">
            <v>2</v>
          </cell>
          <cell r="S776" t="str">
            <v>NULL</v>
          </cell>
          <cell r="T776">
            <v>2</v>
          </cell>
          <cell r="U776">
            <v>2</v>
          </cell>
          <cell r="V776">
            <v>2</v>
          </cell>
          <cell r="W776">
            <v>2</v>
          </cell>
          <cell r="X776" t="str">
            <v>Yes</v>
          </cell>
          <cell r="Y776">
            <v>2</v>
          </cell>
          <cell r="Z776" t="str">
            <v>NULL</v>
          </cell>
          <cell r="AB776">
            <v>85</v>
          </cell>
          <cell r="AD776">
            <v>3</v>
          </cell>
          <cell r="AE776" t="str">
            <v>NULL</v>
          </cell>
          <cell r="AF776">
            <v>3</v>
          </cell>
          <cell r="AG776">
            <v>3</v>
          </cell>
          <cell r="AH776" t="str">
            <v>NULL</v>
          </cell>
          <cell r="AI776">
            <v>3</v>
          </cell>
          <cell r="AJ776" t="str">
            <v>NULL</v>
          </cell>
          <cell r="AK776" t="str">
            <v>NULL</v>
          </cell>
          <cell r="AL776" t="str">
            <v>NULL</v>
          </cell>
        </row>
        <row r="777">
          <cell r="A777">
            <v>124716</v>
          </cell>
          <cell r="B777">
            <v>9353063</v>
          </cell>
          <cell r="C777" t="str">
            <v>St Christopher's CEVCP School</v>
          </cell>
          <cell r="D777" t="str">
            <v>East of England</v>
          </cell>
          <cell r="E777" t="str">
            <v>East of England</v>
          </cell>
          <cell r="F777" t="str">
            <v>Suffolk</v>
          </cell>
          <cell r="G777" t="str">
            <v>West Suffolk</v>
          </cell>
          <cell r="H777" t="str">
            <v>IP28 8XQ</v>
          </cell>
          <cell r="I777" t="str">
            <v>Voluntary Controlled School</v>
          </cell>
          <cell r="J777" t="str">
            <v>Primary</v>
          </cell>
          <cell r="K777" t="str">
            <v>Does not have a sixth form</v>
          </cell>
          <cell r="L777">
            <v>10003976</v>
          </cell>
          <cell r="M777">
            <v>42283</v>
          </cell>
          <cell r="N777">
            <v>42284</v>
          </cell>
          <cell r="O777" t="str">
            <v>Schools into Special Measures Visit 3</v>
          </cell>
          <cell r="P777" t="str">
            <v>Schools - S8</v>
          </cell>
          <cell r="Q777" t="str">
            <v>NULL</v>
          </cell>
          <cell r="R777" t="str">
            <v>NULL</v>
          </cell>
          <cell r="S777" t="str">
            <v>NULL</v>
          </cell>
          <cell r="T777" t="str">
            <v>NULL</v>
          </cell>
          <cell r="U777" t="str">
            <v>NULL</v>
          </cell>
          <cell r="V777" t="str">
            <v>NULL</v>
          </cell>
          <cell r="W777" t="str">
            <v>NULL</v>
          </cell>
          <cell r="X777" t="str">
            <v>NULL</v>
          </cell>
          <cell r="Y777" t="str">
            <v>NULL</v>
          </cell>
          <cell r="Z777" t="str">
            <v>NULL</v>
          </cell>
          <cell r="AB777">
            <v>286</v>
          </cell>
          <cell r="AD777">
            <v>4</v>
          </cell>
          <cell r="AE777" t="str">
            <v>NULL</v>
          </cell>
          <cell r="AF777">
            <v>4</v>
          </cell>
          <cell r="AG777">
            <v>4</v>
          </cell>
          <cell r="AH777" t="str">
            <v>NULL</v>
          </cell>
          <cell r="AI777">
            <v>4</v>
          </cell>
          <cell r="AJ777" t="str">
            <v>NULL</v>
          </cell>
          <cell r="AK777">
            <v>3</v>
          </cell>
          <cell r="AL777">
            <v>9</v>
          </cell>
        </row>
        <row r="778">
          <cell r="A778">
            <v>124722</v>
          </cell>
          <cell r="B778">
            <v>9353077</v>
          </cell>
          <cell r="C778" t="str">
            <v>Bramfield Church of England Voluntary Controlled Primary School</v>
          </cell>
          <cell r="D778" t="str">
            <v>East of England</v>
          </cell>
          <cell r="E778" t="str">
            <v>East of England</v>
          </cell>
          <cell r="F778" t="str">
            <v>Suffolk</v>
          </cell>
          <cell r="G778" t="str">
            <v>Suffolk Coastal</v>
          </cell>
          <cell r="H778" t="str">
            <v>IP19 9HZ</v>
          </cell>
          <cell r="I778" t="str">
            <v>Voluntary Controlled School</v>
          </cell>
          <cell r="J778" t="str">
            <v>Primary</v>
          </cell>
          <cell r="K778" t="str">
            <v>Does not have a sixth form</v>
          </cell>
          <cell r="L778">
            <v>10005350</v>
          </cell>
          <cell r="M778">
            <v>42290</v>
          </cell>
          <cell r="N778">
            <v>42290</v>
          </cell>
          <cell r="O778" t="str">
            <v>Schools with Serious Weaknesses Visit 2</v>
          </cell>
          <cell r="P778" t="str">
            <v>Schools - S8</v>
          </cell>
          <cell r="Q778" t="str">
            <v>NULL</v>
          </cell>
          <cell r="R778" t="str">
            <v>NULL</v>
          </cell>
          <cell r="S778" t="str">
            <v>NULL</v>
          </cell>
          <cell r="T778" t="str">
            <v>NULL</v>
          </cell>
          <cell r="U778" t="str">
            <v>NULL</v>
          </cell>
          <cell r="V778" t="str">
            <v>NULL</v>
          </cell>
          <cell r="W778" t="str">
            <v>NULL</v>
          </cell>
          <cell r="X778" t="str">
            <v>NULL</v>
          </cell>
          <cell r="Y778" t="str">
            <v>NULL</v>
          </cell>
          <cell r="Z778" t="str">
            <v>NULL</v>
          </cell>
          <cell r="AB778">
            <v>102</v>
          </cell>
          <cell r="AD778">
            <v>4</v>
          </cell>
          <cell r="AE778" t="str">
            <v>NULL</v>
          </cell>
          <cell r="AF778">
            <v>4</v>
          </cell>
          <cell r="AG778">
            <v>3</v>
          </cell>
          <cell r="AH778" t="str">
            <v>NULL</v>
          </cell>
          <cell r="AI778">
            <v>3</v>
          </cell>
          <cell r="AJ778" t="str">
            <v>NULL</v>
          </cell>
          <cell r="AK778">
            <v>2</v>
          </cell>
          <cell r="AL778">
            <v>9</v>
          </cell>
        </row>
        <row r="779">
          <cell r="A779">
            <v>124733</v>
          </cell>
          <cell r="B779">
            <v>9353091</v>
          </cell>
          <cell r="C779" t="str">
            <v>Crawford's Church of England Voluntary Controlled Primary School</v>
          </cell>
          <cell r="D779" t="str">
            <v>East of England</v>
          </cell>
          <cell r="E779" t="str">
            <v>East of England</v>
          </cell>
          <cell r="F779" t="str">
            <v>Suffolk</v>
          </cell>
          <cell r="G779" t="str">
            <v>Bury St Edmunds</v>
          </cell>
          <cell r="H779" t="str">
            <v>IP14 3QZ</v>
          </cell>
          <cell r="I779" t="str">
            <v>Voluntary Controlled School</v>
          </cell>
          <cell r="J779" t="str">
            <v>Primary</v>
          </cell>
          <cell r="K779" t="str">
            <v>Does not have a sixth form</v>
          </cell>
          <cell r="L779">
            <v>10001879</v>
          </cell>
          <cell r="M779">
            <v>42291</v>
          </cell>
          <cell r="N779">
            <v>42292</v>
          </cell>
          <cell r="O779" t="str">
            <v>Requires Improvement S5 Reinspection Visit 1</v>
          </cell>
          <cell r="P779" t="str">
            <v>Schools - S5</v>
          </cell>
          <cell r="Q779" t="str">
            <v>NULL</v>
          </cell>
          <cell r="R779">
            <v>2</v>
          </cell>
          <cell r="S779" t="str">
            <v>NULL</v>
          </cell>
          <cell r="T779">
            <v>2</v>
          </cell>
          <cell r="U779">
            <v>2</v>
          </cell>
          <cell r="V779">
            <v>2</v>
          </cell>
          <cell r="W779">
            <v>2</v>
          </cell>
          <cell r="X779" t="str">
            <v>Yes</v>
          </cell>
          <cell r="Y779">
            <v>2</v>
          </cell>
          <cell r="Z779" t="str">
            <v>NULL</v>
          </cell>
          <cell r="AB779">
            <v>65</v>
          </cell>
          <cell r="AD779">
            <v>3</v>
          </cell>
          <cell r="AE779" t="str">
            <v>NULL</v>
          </cell>
          <cell r="AF779">
            <v>3</v>
          </cell>
          <cell r="AG779">
            <v>3</v>
          </cell>
          <cell r="AH779" t="str">
            <v>NULL</v>
          </cell>
          <cell r="AI779">
            <v>3</v>
          </cell>
          <cell r="AJ779" t="str">
            <v>NULL</v>
          </cell>
          <cell r="AK779" t="str">
            <v>NULL</v>
          </cell>
          <cell r="AL779" t="str">
            <v>NULL</v>
          </cell>
        </row>
        <row r="780">
          <cell r="A780">
            <v>124743</v>
          </cell>
          <cell r="B780">
            <v>9353103</v>
          </cell>
          <cell r="C780" t="str">
            <v>Stutton Church of England Voluntary Controlled Primary School</v>
          </cell>
          <cell r="D780" t="str">
            <v>East of England</v>
          </cell>
          <cell r="E780" t="str">
            <v>East of England</v>
          </cell>
          <cell r="F780" t="str">
            <v>Suffolk</v>
          </cell>
          <cell r="G780" t="str">
            <v>South Suffolk</v>
          </cell>
          <cell r="H780" t="str">
            <v>IP9 2RY</v>
          </cell>
          <cell r="I780" t="str">
            <v>Voluntary Controlled School</v>
          </cell>
          <cell r="J780" t="str">
            <v>Primary</v>
          </cell>
          <cell r="K780" t="str">
            <v>Does not have a sixth form</v>
          </cell>
          <cell r="L780">
            <v>10003686</v>
          </cell>
          <cell r="M780">
            <v>42346</v>
          </cell>
          <cell r="N780">
            <v>42347</v>
          </cell>
          <cell r="O780" t="str">
            <v>Maintained Academy and School Short inspection</v>
          </cell>
          <cell r="P780" t="str">
            <v>Schools - S5</v>
          </cell>
          <cell r="Q780" t="str">
            <v>NULL</v>
          </cell>
          <cell r="R780">
            <v>3</v>
          </cell>
          <cell r="S780" t="str">
            <v>NULL</v>
          </cell>
          <cell r="T780">
            <v>3</v>
          </cell>
          <cell r="U780">
            <v>3</v>
          </cell>
          <cell r="V780">
            <v>3</v>
          </cell>
          <cell r="W780">
            <v>3</v>
          </cell>
          <cell r="X780" t="str">
            <v>Yes</v>
          </cell>
          <cell r="Y780">
            <v>3</v>
          </cell>
          <cell r="Z780" t="str">
            <v>NULL</v>
          </cell>
          <cell r="AB780">
            <v>42</v>
          </cell>
          <cell r="AD780">
            <v>2</v>
          </cell>
          <cell r="AE780" t="str">
            <v>NULL</v>
          </cell>
          <cell r="AF780">
            <v>2</v>
          </cell>
          <cell r="AG780">
            <v>2</v>
          </cell>
          <cell r="AH780" t="str">
            <v>NULL</v>
          </cell>
          <cell r="AI780">
            <v>2</v>
          </cell>
          <cell r="AJ780" t="str">
            <v>NULL</v>
          </cell>
          <cell r="AK780">
            <v>3</v>
          </cell>
          <cell r="AL780">
            <v>9</v>
          </cell>
        </row>
        <row r="781">
          <cell r="A781">
            <v>124757</v>
          </cell>
          <cell r="B781">
            <v>9353124</v>
          </cell>
          <cell r="C781" t="str">
            <v>St Gregory Church of England Voluntary Controlled Primary School</v>
          </cell>
          <cell r="D781" t="str">
            <v>East of England</v>
          </cell>
          <cell r="E781" t="str">
            <v>East of England</v>
          </cell>
          <cell r="F781" t="str">
            <v>Suffolk</v>
          </cell>
          <cell r="G781" t="str">
            <v>South Suffolk</v>
          </cell>
          <cell r="H781" t="str">
            <v>CO10 2BJ</v>
          </cell>
          <cell r="I781" t="str">
            <v>Voluntary Controlled School</v>
          </cell>
          <cell r="J781" t="str">
            <v>Primary</v>
          </cell>
          <cell r="K781" t="str">
            <v>Does not have a sixth form</v>
          </cell>
          <cell r="L781">
            <v>10009889</v>
          </cell>
          <cell r="M781">
            <v>42335</v>
          </cell>
          <cell r="N781">
            <v>42335</v>
          </cell>
          <cell r="O781" t="str">
            <v>Requires Improvement monitoring Visit 2</v>
          </cell>
          <cell r="P781" t="str">
            <v>Schools - S8</v>
          </cell>
          <cell r="Q781" t="str">
            <v>NULL</v>
          </cell>
          <cell r="R781" t="str">
            <v>NULL</v>
          </cell>
          <cell r="S781" t="str">
            <v>NULL</v>
          </cell>
          <cell r="T781" t="str">
            <v>NULL</v>
          </cell>
          <cell r="U781" t="str">
            <v>NULL</v>
          </cell>
          <cell r="V781" t="str">
            <v>NULL</v>
          </cell>
          <cell r="W781" t="str">
            <v>NULL</v>
          </cell>
          <cell r="X781" t="str">
            <v>NULL</v>
          </cell>
          <cell r="Y781" t="str">
            <v>NULL</v>
          </cell>
          <cell r="Z781" t="str">
            <v>NULL</v>
          </cell>
          <cell r="AB781">
            <v>278</v>
          </cell>
          <cell r="AD781">
            <v>3</v>
          </cell>
          <cell r="AE781" t="str">
            <v>NULL</v>
          </cell>
          <cell r="AF781">
            <v>3</v>
          </cell>
          <cell r="AG781">
            <v>3</v>
          </cell>
          <cell r="AH781" t="str">
            <v>NULL</v>
          </cell>
          <cell r="AI781">
            <v>3</v>
          </cell>
          <cell r="AJ781" t="str">
            <v>NULL</v>
          </cell>
          <cell r="AK781">
            <v>3</v>
          </cell>
          <cell r="AL781">
            <v>9</v>
          </cell>
        </row>
        <row r="782">
          <cell r="A782">
            <v>124760</v>
          </cell>
          <cell r="B782">
            <v>9353302</v>
          </cell>
          <cell r="C782" t="str">
            <v>St Mary's Church of England Voluntary Aided Primary School, Hadleigh</v>
          </cell>
          <cell r="D782" t="str">
            <v>East of England</v>
          </cell>
          <cell r="E782" t="str">
            <v>East of England</v>
          </cell>
          <cell r="F782" t="str">
            <v>Suffolk</v>
          </cell>
          <cell r="G782" t="str">
            <v>South Suffolk</v>
          </cell>
          <cell r="H782" t="str">
            <v>IP7 5BH</v>
          </cell>
          <cell r="I782" t="str">
            <v>Voluntary Aided School</v>
          </cell>
          <cell r="J782" t="str">
            <v>Primary</v>
          </cell>
          <cell r="K782" t="str">
            <v>Does not have a sixth form</v>
          </cell>
          <cell r="L782">
            <v>10001873</v>
          </cell>
          <cell r="M782">
            <v>42277</v>
          </cell>
          <cell r="N782">
            <v>42278</v>
          </cell>
          <cell r="O782" t="str">
            <v>Requires Improvement S5 Reinspection Visit 1</v>
          </cell>
          <cell r="P782" t="str">
            <v>Schools - S5</v>
          </cell>
          <cell r="Q782" t="str">
            <v>NULL</v>
          </cell>
          <cell r="R782">
            <v>2</v>
          </cell>
          <cell r="S782" t="str">
            <v>NULL</v>
          </cell>
          <cell r="T782">
            <v>2</v>
          </cell>
          <cell r="U782">
            <v>2</v>
          </cell>
          <cell r="V782">
            <v>2</v>
          </cell>
          <cell r="W782">
            <v>2</v>
          </cell>
          <cell r="X782" t="str">
            <v>Yes</v>
          </cell>
          <cell r="Y782">
            <v>2</v>
          </cell>
          <cell r="Z782" t="str">
            <v>NULL</v>
          </cell>
          <cell r="AB782">
            <v>170</v>
          </cell>
          <cell r="AD782">
            <v>3</v>
          </cell>
          <cell r="AE782" t="str">
            <v>NULL</v>
          </cell>
          <cell r="AF782">
            <v>3</v>
          </cell>
          <cell r="AG782">
            <v>3</v>
          </cell>
          <cell r="AH782" t="str">
            <v>NULL</v>
          </cell>
          <cell r="AI782">
            <v>3</v>
          </cell>
          <cell r="AJ782" t="str">
            <v>NULL</v>
          </cell>
          <cell r="AK782" t="str">
            <v>NULL</v>
          </cell>
          <cell r="AL782" t="str">
            <v>NULL</v>
          </cell>
        </row>
        <row r="783">
          <cell r="A783">
            <v>124761</v>
          </cell>
          <cell r="B783">
            <v>9353305</v>
          </cell>
          <cell r="C783" t="str">
            <v>All Saints Church of England Voluntary Aided Primary School, Newmarket</v>
          </cell>
          <cell r="D783" t="str">
            <v>East of England</v>
          </cell>
          <cell r="E783" t="str">
            <v>East of England</v>
          </cell>
          <cell r="F783" t="str">
            <v>Suffolk</v>
          </cell>
          <cell r="G783" t="str">
            <v>West Suffolk</v>
          </cell>
          <cell r="H783" t="str">
            <v>CB8 8JE</v>
          </cell>
          <cell r="I783" t="str">
            <v>Voluntary Aided School</v>
          </cell>
          <cell r="J783" t="str">
            <v>Primary</v>
          </cell>
          <cell r="K783" t="str">
            <v>Does not have a sixth form</v>
          </cell>
          <cell r="L783">
            <v>10005544</v>
          </cell>
          <cell r="M783">
            <v>42311</v>
          </cell>
          <cell r="N783">
            <v>42311</v>
          </cell>
          <cell r="O783" t="str">
            <v>Maintained Academy and School Short inspection</v>
          </cell>
          <cell r="P783" t="str">
            <v>Schools - Short inspection</v>
          </cell>
          <cell r="Q783" t="str">
            <v>NULL</v>
          </cell>
          <cell r="R783" t="str">
            <v>NULL</v>
          </cell>
          <cell r="S783" t="str">
            <v>NULL</v>
          </cell>
          <cell r="T783" t="str">
            <v>NULL</v>
          </cell>
          <cell r="U783" t="str">
            <v>NULL</v>
          </cell>
          <cell r="V783" t="str">
            <v>NULL</v>
          </cell>
          <cell r="W783" t="str">
            <v>NULL</v>
          </cell>
          <cell r="X783" t="str">
            <v>Yes</v>
          </cell>
          <cell r="Y783" t="str">
            <v>NULL</v>
          </cell>
          <cell r="Z783" t="str">
            <v>NULL</v>
          </cell>
          <cell r="AB783">
            <v>187</v>
          </cell>
          <cell r="AD783">
            <v>2</v>
          </cell>
          <cell r="AE783" t="str">
            <v>NULL</v>
          </cell>
          <cell r="AF783">
            <v>2</v>
          </cell>
          <cell r="AG783">
            <v>2</v>
          </cell>
          <cell r="AH783" t="str">
            <v>NULL</v>
          </cell>
          <cell r="AI783">
            <v>2</v>
          </cell>
          <cell r="AJ783" t="str">
            <v>NULL</v>
          </cell>
          <cell r="AK783">
            <v>2</v>
          </cell>
          <cell r="AL783">
            <v>9</v>
          </cell>
        </row>
        <row r="784">
          <cell r="A784">
            <v>124763</v>
          </cell>
          <cell r="B784">
            <v>9353310</v>
          </cell>
          <cell r="C784" t="str">
            <v>St Joseph's Roman Catholic Primary School</v>
          </cell>
          <cell r="D784" t="str">
            <v>East of England</v>
          </cell>
          <cell r="E784" t="str">
            <v>East of England</v>
          </cell>
          <cell r="F784" t="str">
            <v>Suffolk</v>
          </cell>
          <cell r="G784" t="str">
            <v>South Suffolk</v>
          </cell>
          <cell r="H784" t="str">
            <v>CO10 1JP</v>
          </cell>
          <cell r="I784" t="str">
            <v>Voluntary Aided School</v>
          </cell>
          <cell r="J784" t="str">
            <v>Primary</v>
          </cell>
          <cell r="K784" t="str">
            <v>Does not have a sixth form</v>
          </cell>
          <cell r="L784">
            <v>10007866</v>
          </cell>
          <cell r="M784">
            <v>42297</v>
          </cell>
          <cell r="N784">
            <v>42297</v>
          </cell>
          <cell r="O784" t="str">
            <v>Requires Improvement monitoring Visit 1</v>
          </cell>
          <cell r="P784" t="str">
            <v>Schools - S8</v>
          </cell>
          <cell r="Q784" t="str">
            <v>NULL</v>
          </cell>
          <cell r="R784" t="str">
            <v>NULL</v>
          </cell>
          <cell r="S784" t="str">
            <v>NULL</v>
          </cell>
          <cell r="T784" t="str">
            <v>NULL</v>
          </cell>
          <cell r="U784" t="str">
            <v>NULL</v>
          </cell>
          <cell r="V784" t="str">
            <v>NULL</v>
          </cell>
          <cell r="W784" t="str">
            <v>NULL</v>
          </cell>
          <cell r="X784" t="str">
            <v>NULL</v>
          </cell>
          <cell r="Y784" t="str">
            <v>NULL</v>
          </cell>
          <cell r="Z784" t="str">
            <v>NULL</v>
          </cell>
          <cell r="AB784">
            <v>134</v>
          </cell>
          <cell r="AD784">
            <v>3</v>
          </cell>
          <cell r="AE784" t="str">
            <v>NULL</v>
          </cell>
          <cell r="AF784">
            <v>3</v>
          </cell>
          <cell r="AG784">
            <v>3</v>
          </cell>
          <cell r="AH784" t="str">
            <v>NULL</v>
          </cell>
          <cell r="AI784">
            <v>3</v>
          </cell>
          <cell r="AJ784" t="str">
            <v>NULL</v>
          </cell>
          <cell r="AK784">
            <v>3</v>
          </cell>
          <cell r="AL784">
            <v>9</v>
          </cell>
        </row>
        <row r="785">
          <cell r="A785">
            <v>124818</v>
          </cell>
          <cell r="B785">
            <v>9354057</v>
          </cell>
          <cell r="C785" t="str">
            <v>Stowmarket High School</v>
          </cell>
          <cell r="D785" t="str">
            <v>East of England</v>
          </cell>
          <cell r="E785" t="str">
            <v>East of England</v>
          </cell>
          <cell r="F785" t="str">
            <v>Suffolk</v>
          </cell>
          <cell r="G785" t="str">
            <v>Bury St Edmunds</v>
          </cell>
          <cell r="H785" t="str">
            <v>IP14 1QR</v>
          </cell>
          <cell r="I785" t="str">
            <v>Community School</v>
          </cell>
          <cell r="J785" t="str">
            <v>Secondary</v>
          </cell>
          <cell r="K785" t="str">
            <v>Has a sixth form</v>
          </cell>
          <cell r="L785">
            <v>10001874</v>
          </cell>
          <cell r="M785">
            <v>42270</v>
          </cell>
          <cell r="N785">
            <v>42271</v>
          </cell>
          <cell r="O785" t="str">
            <v>Requires Improvement S5 Reinspection Visit 1</v>
          </cell>
          <cell r="P785" t="str">
            <v>Schools - S5</v>
          </cell>
          <cell r="Q785" t="str">
            <v>NULL</v>
          </cell>
          <cell r="R785">
            <v>3</v>
          </cell>
          <cell r="S785" t="str">
            <v>NULL</v>
          </cell>
          <cell r="T785">
            <v>3</v>
          </cell>
          <cell r="U785">
            <v>3</v>
          </cell>
          <cell r="V785">
            <v>3</v>
          </cell>
          <cell r="W785">
            <v>3</v>
          </cell>
          <cell r="X785" t="str">
            <v>Yes</v>
          </cell>
          <cell r="Y785" t="str">
            <v>NULL</v>
          </cell>
          <cell r="Z785">
            <v>2</v>
          </cell>
          <cell r="AB785">
            <v>728</v>
          </cell>
          <cell r="AD785">
            <v>3</v>
          </cell>
          <cell r="AE785" t="str">
            <v>NULL</v>
          </cell>
          <cell r="AF785">
            <v>3</v>
          </cell>
          <cell r="AG785">
            <v>3</v>
          </cell>
          <cell r="AH785" t="str">
            <v>NULL</v>
          </cell>
          <cell r="AI785">
            <v>3</v>
          </cell>
          <cell r="AJ785" t="str">
            <v>NULL</v>
          </cell>
          <cell r="AK785" t="str">
            <v>NULL</v>
          </cell>
          <cell r="AL785" t="str">
            <v>NULL</v>
          </cell>
        </row>
        <row r="786">
          <cell r="A786">
            <v>124839</v>
          </cell>
          <cell r="B786">
            <v>9354089</v>
          </cell>
          <cell r="C786" t="str">
            <v>Hardwick Middle School</v>
          </cell>
          <cell r="D786" t="str">
            <v>East of England</v>
          </cell>
          <cell r="E786" t="str">
            <v>East of England</v>
          </cell>
          <cell r="F786" t="str">
            <v>Suffolk</v>
          </cell>
          <cell r="G786" t="str">
            <v>Bury St Edmunds</v>
          </cell>
          <cell r="H786" t="str">
            <v>IP33 2PD</v>
          </cell>
          <cell r="I786" t="str">
            <v>Community School</v>
          </cell>
          <cell r="J786" t="str">
            <v>Middle deemed Secondary</v>
          </cell>
          <cell r="K786" t="str">
            <v>Does not have a sixth form</v>
          </cell>
          <cell r="L786">
            <v>10006973</v>
          </cell>
          <cell r="M786">
            <v>42325</v>
          </cell>
          <cell r="N786">
            <v>42326</v>
          </cell>
          <cell r="O786" t="str">
            <v>Schools with Serious Weaknesses Visit 3</v>
          </cell>
          <cell r="P786" t="str">
            <v>Schools - S5</v>
          </cell>
          <cell r="Q786" t="str">
            <v>NULL</v>
          </cell>
          <cell r="R786">
            <v>3</v>
          </cell>
          <cell r="S786" t="str">
            <v>NULL</v>
          </cell>
          <cell r="T786">
            <v>3</v>
          </cell>
          <cell r="U786">
            <v>3</v>
          </cell>
          <cell r="V786">
            <v>2</v>
          </cell>
          <cell r="W786">
            <v>2</v>
          </cell>
          <cell r="X786" t="str">
            <v>Yes</v>
          </cell>
          <cell r="Y786" t="str">
            <v>NULL</v>
          </cell>
          <cell r="Z786" t="str">
            <v>NULL</v>
          </cell>
          <cell r="AB786">
            <v>378</v>
          </cell>
          <cell r="AD786">
            <v>4</v>
          </cell>
          <cell r="AE786" t="str">
            <v>NULL</v>
          </cell>
          <cell r="AF786">
            <v>4</v>
          </cell>
          <cell r="AG786">
            <v>3</v>
          </cell>
          <cell r="AH786" t="str">
            <v>NULL</v>
          </cell>
          <cell r="AI786">
            <v>3</v>
          </cell>
          <cell r="AJ786" t="str">
            <v>NULL</v>
          </cell>
          <cell r="AK786">
            <v>9</v>
          </cell>
          <cell r="AL786">
            <v>9</v>
          </cell>
        </row>
        <row r="787">
          <cell r="A787">
            <v>124840</v>
          </cell>
          <cell r="B787">
            <v>9354090</v>
          </cell>
          <cell r="C787" t="str">
            <v>Northgate High School</v>
          </cell>
          <cell r="D787" t="str">
            <v>East of England</v>
          </cell>
          <cell r="E787" t="str">
            <v>East of England</v>
          </cell>
          <cell r="F787" t="str">
            <v>Suffolk</v>
          </cell>
          <cell r="G787" t="str">
            <v>Ipswich</v>
          </cell>
          <cell r="H787" t="str">
            <v>IP4 3DL</v>
          </cell>
          <cell r="I787" t="str">
            <v>Community School</v>
          </cell>
          <cell r="J787" t="str">
            <v>Secondary</v>
          </cell>
          <cell r="K787" t="str">
            <v>Has a sixth form</v>
          </cell>
          <cell r="L787">
            <v>10005602</v>
          </cell>
          <cell r="M787">
            <v>42353</v>
          </cell>
          <cell r="N787">
            <v>42353</v>
          </cell>
          <cell r="O787" t="str">
            <v>Maintained Academy and School Short inspection</v>
          </cell>
          <cell r="P787" t="str">
            <v>Schools - Short inspection</v>
          </cell>
          <cell r="Q787" t="str">
            <v>NULL</v>
          </cell>
          <cell r="R787" t="str">
            <v>NULL</v>
          </cell>
          <cell r="S787" t="str">
            <v>NULL</v>
          </cell>
          <cell r="T787" t="str">
            <v>NULL</v>
          </cell>
          <cell r="U787" t="str">
            <v>NULL</v>
          </cell>
          <cell r="V787" t="str">
            <v>NULL</v>
          </cell>
          <cell r="W787" t="str">
            <v>NULL</v>
          </cell>
          <cell r="X787" t="str">
            <v>Yes</v>
          </cell>
          <cell r="Y787" t="str">
            <v>NULL</v>
          </cell>
          <cell r="Z787" t="str">
            <v>NULL</v>
          </cell>
          <cell r="AB787">
            <v>1677</v>
          </cell>
          <cell r="AD787">
            <v>2</v>
          </cell>
          <cell r="AE787" t="str">
            <v>NULL</v>
          </cell>
          <cell r="AF787">
            <v>2</v>
          </cell>
          <cell r="AG787">
            <v>2</v>
          </cell>
          <cell r="AH787" t="str">
            <v>NULL</v>
          </cell>
          <cell r="AI787">
            <v>2</v>
          </cell>
          <cell r="AJ787" t="str">
            <v>NULL</v>
          </cell>
          <cell r="AK787">
            <v>9</v>
          </cell>
          <cell r="AL787" t="str">
            <v>NULL</v>
          </cell>
        </row>
        <row r="788">
          <cell r="A788">
            <v>124851</v>
          </cell>
          <cell r="B788">
            <v>9354101</v>
          </cell>
          <cell r="C788" t="str">
            <v>The Benjamin Britten High School</v>
          </cell>
          <cell r="D788" t="str">
            <v>East of England</v>
          </cell>
          <cell r="E788" t="str">
            <v>East of England</v>
          </cell>
          <cell r="F788" t="str">
            <v>Suffolk</v>
          </cell>
          <cell r="G788" t="str">
            <v>Waveney</v>
          </cell>
          <cell r="H788" t="str">
            <v>NR32 4PZ</v>
          </cell>
          <cell r="I788" t="str">
            <v>Community School</v>
          </cell>
          <cell r="J788" t="str">
            <v>Secondary</v>
          </cell>
          <cell r="K788" t="str">
            <v>Does not have a sixth form</v>
          </cell>
          <cell r="L788">
            <v>10005307</v>
          </cell>
          <cell r="M788">
            <v>42332</v>
          </cell>
          <cell r="N788">
            <v>42333</v>
          </cell>
          <cell r="O788" t="str">
            <v>Schools into Special Measures Visit 3</v>
          </cell>
          <cell r="P788" t="str">
            <v>Schools - S8</v>
          </cell>
          <cell r="Q788" t="str">
            <v>NULL</v>
          </cell>
          <cell r="R788" t="str">
            <v>NULL</v>
          </cell>
          <cell r="S788" t="str">
            <v>NULL</v>
          </cell>
          <cell r="T788" t="str">
            <v>NULL</v>
          </cell>
          <cell r="U788" t="str">
            <v>NULL</v>
          </cell>
          <cell r="V788" t="str">
            <v>NULL</v>
          </cell>
          <cell r="W788" t="str">
            <v>NULL</v>
          </cell>
          <cell r="X788" t="str">
            <v>NULL</v>
          </cell>
          <cell r="Y788" t="str">
            <v>NULL</v>
          </cell>
          <cell r="Z788" t="str">
            <v>NULL</v>
          </cell>
          <cell r="AB788">
            <v>866</v>
          </cell>
          <cell r="AD788">
            <v>4</v>
          </cell>
          <cell r="AE788" t="str">
            <v>NULL</v>
          </cell>
          <cell r="AF788">
            <v>4</v>
          </cell>
          <cell r="AG788">
            <v>4</v>
          </cell>
          <cell r="AH788" t="str">
            <v>NULL</v>
          </cell>
          <cell r="AI788">
            <v>4</v>
          </cell>
          <cell r="AJ788" t="str">
            <v>NULL</v>
          </cell>
          <cell r="AK788">
            <v>9</v>
          </cell>
          <cell r="AL788">
            <v>9</v>
          </cell>
        </row>
        <row r="789">
          <cell r="A789">
            <v>124956</v>
          </cell>
          <cell r="B789">
            <v>9362085</v>
          </cell>
          <cell r="C789" t="str">
            <v>Epsom Primary and Nursery School</v>
          </cell>
          <cell r="D789" t="str">
            <v>South East</v>
          </cell>
          <cell r="E789" t="str">
            <v>South East</v>
          </cell>
          <cell r="F789" t="str">
            <v>Surrey</v>
          </cell>
          <cell r="G789" t="str">
            <v>Epsom and Ewell</v>
          </cell>
          <cell r="H789" t="str">
            <v>KT19 8SD</v>
          </cell>
          <cell r="I789" t="str">
            <v>Community School</v>
          </cell>
          <cell r="J789" t="str">
            <v>Primary</v>
          </cell>
          <cell r="K789" t="str">
            <v>Does not have a sixth form</v>
          </cell>
          <cell r="L789">
            <v>10002316</v>
          </cell>
          <cell r="M789">
            <v>42339</v>
          </cell>
          <cell r="N789">
            <v>42340</v>
          </cell>
          <cell r="O789" t="str">
            <v>Requires Improvement S5 Reinspection Visit 1</v>
          </cell>
          <cell r="P789" t="str">
            <v>Schools - S5</v>
          </cell>
          <cell r="Q789" t="str">
            <v>NULL</v>
          </cell>
          <cell r="R789">
            <v>2</v>
          </cell>
          <cell r="S789" t="str">
            <v>NULL</v>
          </cell>
          <cell r="T789">
            <v>2</v>
          </cell>
          <cell r="U789">
            <v>2</v>
          </cell>
          <cell r="V789">
            <v>1</v>
          </cell>
          <cell r="W789">
            <v>1</v>
          </cell>
          <cell r="X789" t="str">
            <v>Yes</v>
          </cell>
          <cell r="Y789">
            <v>1</v>
          </cell>
          <cell r="Z789" t="str">
            <v>NULL</v>
          </cell>
          <cell r="AB789">
            <v>542</v>
          </cell>
          <cell r="AD789">
            <v>3</v>
          </cell>
          <cell r="AE789" t="str">
            <v>NULL</v>
          </cell>
          <cell r="AF789">
            <v>3</v>
          </cell>
          <cell r="AG789">
            <v>3</v>
          </cell>
          <cell r="AH789" t="str">
            <v>NULL</v>
          </cell>
          <cell r="AI789">
            <v>2</v>
          </cell>
          <cell r="AJ789" t="str">
            <v>NULL</v>
          </cell>
          <cell r="AK789" t="str">
            <v>NULL</v>
          </cell>
          <cell r="AL789" t="str">
            <v>NULL</v>
          </cell>
        </row>
        <row r="790">
          <cell r="A790">
            <v>124971</v>
          </cell>
          <cell r="B790">
            <v>9362124</v>
          </cell>
          <cell r="C790" t="str">
            <v>Felbridge Primary School</v>
          </cell>
          <cell r="D790" t="str">
            <v>South East</v>
          </cell>
          <cell r="E790" t="str">
            <v>South East</v>
          </cell>
          <cell r="F790" t="str">
            <v>Surrey</v>
          </cell>
          <cell r="G790" t="str">
            <v>East Surrey</v>
          </cell>
          <cell r="H790" t="str">
            <v>RH19 2NT</v>
          </cell>
          <cell r="I790" t="str">
            <v>Community School</v>
          </cell>
          <cell r="J790" t="str">
            <v>Primary</v>
          </cell>
          <cell r="K790" t="str">
            <v>Does not have a sixth form</v>
          </cell>
          <cell r="L790">
            <v>10001272</v>
          </cell>
          <cell r="M790">
            <v>42353</v>
          </cell>
          <cell r="N790">
            <v>42354</v>
          </cell>
          <cell r="O790" t="str">
            <v>Maintained Academy and School Short inspection</v>
          </cell>
          <cell r="P790" t="str">
            <v>Schools - S5</v>
          </cell>
          <cell r="Q790" t="str">
            <v>NULL</v>
          </cell>
          <cell r="R790">
            <v>2</v>
          </cell>
          <cell r="S790" t="str">
            <v>NULL</v>
          </cell>
          <cell r="T790">
            <v>2</v>
          </cell>
          <cell r="U790">
            <v>2</v>
          </cell>
          <cell r="V790">
            <v>2</v>
          </cell>
          <cell r="W790">
            <v>2</v>
          </cell>
          <cell r="X790" t="str">
            <v>Yes</v>
          </cell>
          <cell r="Y790">
            <v>2</v>
          </cell>
          <cell r="Z790" t="str">
            <v>NULL</v>
          </cell>
          <cell r="AB790">
            <v>202</v>
          </cell>
          <cell r="AD790">
            <v>2</v>
          </cell>
          <cell r="AE790" t="str">
            <v>NULL</v>
          </cell>
          <cell r="AF790">
            <v>2</v>
          </cell>
          <cell r="AG790">
            <v>2</v>
          </cell>
          <cell r="AH790" t="str">
            <v>NULL</v>
          </cell>
          <cell r="AI790">
            <v>2</v>
          </cell>
          <cell r="AJ790" t="str">
            <v>NULL</v>
          </cell>
          <cell r="AK790">
            <v>2</v>
          </cell>
          <cell r="AL790">
            <v>9</v>
          </cell>
        </row>
        <row r="791">
          <cell r="A791">
            <v>124998</v>
          </cell>
          <cell r="B791">
            <v>9362270</v>
          </cell>
          <cell r="C791" t="str">
            <v>Brookwood Primary School</v>
          </cell>
          <cell r="D791" t="str">
            <v>South East</v>
          </cell>
          <cell r="E791" t="str">
            <v>South East</v>
          </cell>
          <cell r="F791" t="str">
            <v>Surrey</v>
          </cell>
          <cell r="G791" t="str">
            <v>Woking</v>
          </cell>
          <cell r="H791" t="str">
            <v>GU24 0HF</v>
          </cell>
          <cell r="I791" t="str">
            <v>Community School</v>
          </cell>
          <cell r="J791" t="str">
            <v>Primary</v>
          </cell>
          <cell r="K791" t="str">
            <v>Does not have a sixth form</v>
          </cell>
          <cell r="L791">
            <v>10002306</v>
          </cell>
          <cell r="M791">
            <v>42333</v>
          </cell>
          <cell r="N791">
            <v>42334</v>
          </cell>
          <cell r="O791" t="str">
            <v>Requires Improvement S5 Reinspection Visit 1</v>
          </cell>
          <cell r="P791" t="str">
            <v>Schools - S5</v>
          </cell>
          <cell r="Q791" t="str">
            <v>NULL</v>
          </cell>
          <cell r="R791">
            <v>2</v>
          </cell>
          <cell r="S791" t="str">
            <v>NULL</v>
          </cell>
          <cell r="T791">
            <v>2</v>
          </cell>
          <cell r="U791">
            <v>2</v>
          </cell>
          <cell r="V791">
            <v>2</v>
          </cell>
          <cell r="W791">
            <v>2</v>
          </cell>
          <cell r="X791" t="str">
            <v>Yes</v>
          </cell>
          <cell r="Y791">
            <v>2</v>
          </cell>
          <cell r="Z791" t="str">
            <v>NULL</v>
          </cell>
          <cell r="AB791">
            <v>189</v>
          </cell>
          <cell r="AD791">
            <v>3</v>
          </cell>
          <cell r="AE791" t="str">
            <v>NULL</v>
          </cell>
          <cell r="AF791">
            <v>3</v>
          </cell>
          <cell r="AG791">
            <v>3</v>
          </cell>
          <cell r="AH791" t="str">
            <v>NULL</v>
          </cell>
          <cell r="AI791">
            <v>3</v>
          </cell>
          <cell r="AJ791" t="str">
            <v>NULL</v>
          </cell>
          <cell r="AK791" t="str">
            <v>NULL</v>
          </cell>
          <cell r="AL791" t="str">
            <v>NULL</v>
          </cell>
        </row>
        <row r="792">
          <cell r="A792">
            <v>125009</v>
          </cell>
          <cell r="B792">
            <v>9365220</v>
          </cell>
          <cell r="C792" t="str">
            <v>Bushy Hill Junior School</v>
          </cell>
          <cell r="D792" t="str">
            <v>South East</v>
          </cell>
          <cell r="E792" t="str">
            <v>South East</v>
          </cell>
          <cell r="F792" t="str">
            <v>Surrey</v>
          </cell>
          <cell r="G792" t="str">
            <v>Guildford</v>
          </cell>
          <cell r="H792" t="str">
            <v>GU1 2SG</v>
          </cell>
          <cell r="I792" t="str">
            <v>Foundation School</v>
          </cell>
          <cell r="J792" t="str">
            <v>Primary</v>
          </cell>
          <cell r="K792" t="str">
            <v>Does not have a sixth form</v>
          </cell>
          <cell r="L792">
            <v>10007318</v>
          </cell>
          <cell r="M792">
            <v>42320</v>
          </cell>
          <cell r="N792">
            <v>42320</v>
          </cell>
          <cell r="O792" t="str">
            <v>Requires Improvement monitoring Visit 1</v>
          </cell>
          <cell r="P792" t="str">
            <v>Schools - S8</v>
          </cell>
          <cell r="Q792" t="str">
            <v>NULL</v>
          </cell>
          <cell r="R792" t="str">
            <v>NULL</v>
          </cell>
          <cell r="S792" t="str">
            <v>NULL</v>
          </cell>
          <cell r="T792" t="str">
            <v>NULL</v>
          </cell>
          <cell r="U792" t="str">
            <v>NULL</v>
          </cell>
          <cell r="V792" t="str">
            <v>NULL</v>
          </cell>
          <cell r="W792" t="str">
            <v>NULL</v>
          </cell>
          <cell r="X792" t="str">
            <v>NULL</v>
          </cell>
          <cell r="Y792" t="str">
            <v>NULL</v>
          </cell>
          <cell r="Z792" t="str">
            <v>NULL</v>
          </cell>
          <cell r="AB792">
            <v>244</v>
          </cell>
          <cell r="AD792">
            <v>3</v>
          </cell>
          <cell r="AE792" t="str">
            <v>NULL</v>
          </cell>
          <cell r="AF792">
            <v>3</v>
          </cell>
          <cell r="AG792">
            <v>3</v>
          </cell>
          <cell r="AH792" t="str">
            <v>NULL</v>
          </cell>
          <cell r="AI792">
            <v>3</v>
          </cell>
          <cell r="AJ792" t="str">
            <v>NULL</v>
          </cell>
          <cell r="AK792">
            <v>9</v>
          </cell>
          <cell r="AL792">
            <v>9</v>
          </cell>
        </row>
        <row r="793">
          <cell r="A793">
            <v>125012</v>
          </cell>
          <cell r="B793">
            <v>9362311</v>
          </cell>
          <cell r="C793" t="str">
            <v>Meath Green Junior School</v>
          </cell>
          <cell r="D793" t="str">
            <v>South East</v>
          </cell>
          <cell r="E793" t="str">
            <v>South East</v>
          </cell>
          <cell r="F793" t="str">
            <v>Surrey</v>
          </cell>
          <cell r="G793" t="str">
            <v>East Surrey</v>
          </cell>
          <cell r="H793" t="str">
            <v>RH6 8HW</v>
          </cell>
          <cell r="I793" t="str">
            <v>Community School</v>
          </cell>
          <cell r="J793" t="str">
            <v>Primary</v>
          </cell>
          <cell r="K793" t="str">
            <v>Does not have a sixth form</v>
          </cell>
          <cell r="L793">
            <v>10002310</v>
          </cell>
          <cell r="M793">
            <v>42312</v>
          </cell>
          <cell r="N793">
            <v>42313</v>
          </cell>
          <cell r="O793" t="str">
            <v>Requires Improvement S5 Reinspection Visit 1</v>
          </cell>
          <cell r="P793" t="str">
            <v>Schools - S5</v>
          </cell>
          <cell r="Q793" t="str">
            <v>NULL</v>
          </cell>
          <cell r="R793">
            <v>2</v>
          </cell>
          <cell r="S793" t="str">
            <v>NULL</v>
          </cell>
          <cell r="T793">
            <v>2</v>
          </cell>
          <cell r="U793">
            <v>2</v>
          </cell>
          <cell r="V793">
            <v>2</v>
          </cell>
          <cell r="W793">
            <v>2</v>
          </cell>
          <cell r="X793" t="str">
            <v>Yes</v>
          </cell>
          <cell r="Y793" t="str">
            <v>NULL</v>
          </cell>
          <cell r="Z793" t="str">
            <v>NULL</v>
          </cell>
          <cell r="AB793">
            <v>355</v>
          </cell>
          <cell r="AD793">
            <v>3</v>
          </cell>
          <cell r="AE793" t="str">
            <v>NULL</v>
          </cell>
          <cell r="AF793">
            <v>3</v>
          </cell>
          <cell r="AG793">
            <v>3</v>
          </cell>
          <cell r="AH793" t="str">
            <v>NULL</v>
          </cell>
          <cell r="AI793">
            <v>3</v>
          </cell>
          <cell r="AJ793" t="str">
            <v>NULL</v>
          </cell>
          <cell r="AK793" t="str">
            <v>NULL</v>
          </cell>
          <cell r="AL793" t="str">
            <v>NULL</v>
          </cell>
        </row>
        <row r="794">
          <cell r="A794">
            <v>125026</v>
          </cell>
          <cell r="B794">
            <v>9362350</v>
          </cell>
          <cell r="C794" t="str">
            <v>West Ashtead Primary School</v>
          </cell>
          <cell r="D794" t="str">
            <v>South East</v>
          </cell>
          <cell r="E794" t="str">
            <v>South East</v>
          </cell>
          <cell r="F794" t="str">
            <v>Surrey</v>
          </cell>
          <cell r="G794" t="str">
            <v>Epsom and Ewell</v>
          </cell>
          <cell r="H794" t="str">
            <v>KT21 2PX</v>
          </cell>
          <cell r="I794" t="str">
            <v>Community School</v>
          </cell>
          <cell r="J794" t="str">
            <v>Primary</v>
          </cell>
          <cell r="K794" t="str">
            <v>Does not have a sixth form</v>
          </cell>
          <cell r="L794">
            <v>10002317</v>
          </cell>
          <cell r="M794">
            <v>42327</v>
          </cell>
          <cell r="N794">
            <v>42328</v>
          </cell>
          <cell r="O794" t="str">
            <v>Requires Improvement S5 Reinspection Visit 1</v>
          </cell>
          <cell r="P794" t="str">
            <v>Schools - S5</v>
          </cell>
          <cell r="Q794" t="str">
            <v>NULL</v>
          </cell>
          <cell r="R794">
            <v>2</v>
          </cell>
          <cell r="S794" t="str">
            <v>NULL</v>
          </cell>
          <cell r="T794">
            <v>2</v>
          </cell>
          <cell r="U794">
            <v>2</v>
          </cell>
          <cell r="V794">
            <v>2</v>
          </cell>
          <cell r="W794">
            <v>2</v>
          </cell>
          <cell r="X794" t="str">
            <v>Yes</v>
          </cell>
          <cell r="Y794">
            <v>2</v>
          </cell>
          <cell r="Z794" t="str">
            <v>NULL</v>
          </cell>
          <cell r="AB794">
            <v>336</v>
          </cell>
          <cell r="AD794">
            <v>3</v>
          </cell>
          <cell r="AE794" t="str">
            <v>NULL</v>
          </cell>
          <cell r="AF794">
            <v>3</v>
          </cell>
          <cell r="AG794">
            <v>3</v>
          </cell>
          <cell r="AH794" t="str">
            <v>NULL</v>
          </cell>
          <cell r="AI794">
            <v>3</v>
          </cell>
          <cell r="AJ794" t="str">
            <v>NULL</v>
          </cell>
          <cell r="AK794" t="str">
            <v>NULL</v>
          </cell>
          <cell r="AL794" t="str">
            <v>NULL</v>
          </cell>
        </row>
        <row r="795">
          <cell r="A795">
            <v>125079</v>
          </cell>
          <cell r="B795">
            <v>9362484</v>
          </cell>
          <cell r="C795" t="str">
            <v>Tillingbourne Junior School</v>
          </cell>
          <cell r="D795" t="str">
            <v>South East</v>
          </cell>
          <cell r="E795" t="str">
            <v>South East</v>
          </cell>
          <cell r="F795" t="str">
            <v>Surrey</v>
          </cell>
          <cell r="G795" t="str">
            <v>Guildford</v>
          </cell>
          <cell r="H795" t="str">
            <v>GU4 8NB</v>
          </cell>
          <cell r="I795" t="str">
            <v>Community School</v>
          </cell>
          <cell r="J795" t="str">
            <v>Primary</v>
          </cell>
          <cell r="K795" t="str">
            <v>Does not have a sixth form</v>
          </cell>
          <cell r="L795">
            <v>10007913</v>
          </cell>
          <cell r="M795">
            <v>42339</v>
          </cell>
          <cell r="N795">
            <v>42339</v>
          </cell>
          <cell r="O795" t="str">
            <v>Maintained Academy and School Short inspection</v>
          </cell>
          <cell r="P795" t="str">
            <v>Schools - Short inspection</v>
          </cell>
          <cell r="Q795" t="str">
            <v>NULL</v>
          </cell>
          <cell r="R795" t="str">
            <v>NULL</v>
          </cell>
          <cell r="S795" t="str">
            <v>NULL</v>
          </cell>
          <cell r="T795" t="str">
            <v>NULL</v>
          </cell>
          <cell r="U795" t="str">
            <v>NULL</v>
          </cell>
          <cell r="V795" t="str">
            <v>NULL</v>
          </cell>
          <cell r="W795" t="str">
            <v>NULL</v>
          </cell>
          <cell r="X795" t="str">
            <v>Yes</v>
          </cell>
          <cell r="Y795" t="str">
            <v>NULL</v>
          </cell>
          <cell r="Z795" t="str">
            <v>NULL</v>
          </cell>
          <cell r="AB795">
            <v>346</v>
          </cell>
          <cell r="AD795">
            <v>2</v>
          </cell>
          <cell r="AE795" t="str">
            <v>NULL</v>
          </cell>
          <cell r="AF795">
            <v>2</v>
          </cell>
          <cell r="AG795">
            <v>2</v>
          </cell>
          <cell r="AH795" t="str">
            <v>NULL</v>
          </cell>
          <cell r="AI795">
            <v>2</v>
          </cell>
          <cell r="AJ795" t="str">
            <v>NULL</v>
          </cell>
          <cell r="AK795">
            <v>9</v>
          </cell>
          <cell r="AL795">
            <v>9</v>
          </cell>
        </row>
        <row r="796">
          <cell r="A796">
            <v>125125</v>
          </cell>
          <cell r="B796">
            <v>9362949</v>
          </cell>
          <cell r="C796" t="str">
            <v>Chandlers Field Primary School</v>
          </cell>
          <cell r="D796" t="str">
            <v>South East</v>
          </cell>
          <cell r="E796" t="str">
            <v>South East</v>
          </cell>
          <cell r="F796" t="str">
            <v>Surrey</v>
          </cell>
          <cell r="G796" t="str">
            <v>Esher and Walton</v>
          </cell>
          <cell r="H796" t="str">
            <v>KT8 2LX</v>
          </cell>
          <cell r="I796" t="str">
            <v>Foundation School</v>
          </cell>
          <cell r="J796" t="str">
            <v>Primary</v>
          </cell>
          <cell r="K796" t="str">
            <v>Does not have a sixth form</v>
          </cell>
          <cell r="L796">
            <v>10002312</v>
          </cell>
          <cell r="M796">
            <v>42290</v>
          </cell>
          <cell r="N796">
            <v>42291</v>
          </cell>
          <cell r="O796" t="str">
            <v>Requires Improvement S5 Reinspection Visit 1</v>
          </cell>
          <cell r="P796" t="str">
            <v>Schools - S5</v>
          </cell>
          <cell r="Q796" t="str">
            <v>NULL</v>
          </cell>
          <cell r="R796">
            <v>3</v>
          </cell>
          <cell r="S796" t="str">
            <v>NULL</v>
          </cell>
          <cell r="T796">
            <v>3</v>
          </cell>
          <cell r="U796">
            <v>3</v>
          </cell>
          <cell r="V796">
            <v>3</v>
          </cell>
          <cell r="W796">
            <v>3</v>
          </cell>
          <cell r="X796" t="str">
            <v>Yes</v>
          </cell>
          <cell r="Y796">
            <v>3</v>
          </cell>
          <cell r="Z796" t="str">
            <v>NULL</v>
          </cell>
          <cell r="AB796">
            <v>468</v>
          </cell>
          <cell r="AD796">
            <v>3</v>
          </cell>
          <cell r="AE796" t="str">
            <v>NULL</v>
          </cell>
          <cell r="AF796">
            <v>3</v>
          </cell>
          <cell r="AG796">
            <v>3</v>
          </cell>
          <cell r="AH796" t="str">
            <v>NULL</v>
          </cell>
          <cell r="AI796">
            <v>3</v>
          </cell>
          <cell r="AJ796" t="str">
            <v>NULL</v>
          </cell>
          <cell r="AK796" t="str">
            <v>NULL</v>
          </cell>
          <cell r="AL796" t="str">
            <v>NULL</v>
          </cell>
        </row>
        <row r="797">
          <cell r="A797">
            <v>125189</v>
          </cell>
          <cell r="B797">
            <v>9363357</v>
          </cell>
          <cell r="C797" t="str">
            <v>St Nicolas CofE Aided Infant School</v>
          </cell>
          <cell r="D797" t="str">
            <v>South East</v>
          </cell>
          <cell r="E797" t="str">
            <v>South East</v>
          </cell>
          <cell r="F797" t="str">
            <v>Surrey</v>
          </cell>
          <cell r="G797" t="str">
            <v>Guildford</v>
          </cell>
          <cell r="H797" t="str">
            <v>GU2 4YD</v>
          </cell>
          <cell r="I797" t="str">
            <v>Voluntary Aided School</v>
          </cell>
          <cell r="J797" t="str">
            <v>Primary</v>
          </cell>
          <cell r="K797" t="str">
            <v>Does not have a sixth form</v>
          </cell>
          <cell r="L797">
            <v>10001214</v>
          </cell>
          <cell r="M797">
            <v>42325</v>
          </cell>
          <cell r="N797">
            <v>42325</v>
          </cell>
          <cell r="O797" t="str">
            <v>Maintained Academy and School Short inspection</v>
          </cell>
          <cell r="P797" t="str">
            <v>Schools - Short inspection</v>
          </cell>
          <cell r="Q797" t="str">
            <v>NULL</v>
          </cell>
          <cell r="R797" t="str">
            <v>NULL</v>
          </cell>
          <cell r="S797" t="str">
            <v>NULL</v>
          </cell>
          <cell r="T797" t="str">
            <v>NULL</v>
          </cell>
          <cell r="U797" t="str">
            <v>NULL</v>
          </cell>
          <cell r="V797" t="str">
            <v>NULL</v>
          </cell>
          <cell r="W797" t="str">
            <v>NULL</v>
          </cell>
          <cell r="X797" t="str">
            <v>Yes</v>
          </cell>
          <cell r="Y797" t="str">
            <v>NULL</v>
          </cell>
          <cell r="Z797" t="str">
            <v>NULL</v>
          </cell>
          <cell r="AB797">
            <v>118</v>
          </cell>
          <cell r="AD797">
            <v>2</v>
          </cell>
          <cell r="AE797" t="str">
            <v>NULL</v>
          </cell>
          <cell r="AF797">
            <v>1</v>
          </cell>
          <cell r="AG797">
            <v>2</v>
          </cell>
          <cell r="AH797" t="str">
            <v>NULL</v>
          </cell>
          <cell r="AI797">
            <v>2</v>
          </cell>
          <cell r="AJ797" t="str">
            <v>NULL</v>
          </cell>
          <cell r="AK797">
            <v>2</v>
          </cell>
          <cell r="AL797">
            <v>9</v>
          </cell>
        </row>
        <row r="798">
          <cell r="A798">
            <v>125193</v>
          </cell>
          <cell r="B798">
            <v>9363376</v>
          </cell>
          <cell r="C798" t="str">
            <v>Nutfield Church CofE Primary School</v>
          </cell>
          <cell r="D798" t="str">
            <v>South East</v>
          </cell>
          <cell r="E798" t="str">
            <v>South East</v>
          </cell>
          <cell r="F798" t="str">
            <v>Surrey</v>
          </cell>
          <cell r="G798" t="str">
            <v>East Surrey</v>
          </cell>
          <cell r="H798" t="str">
            <v>RH1 4JJ</v>
          </cell>
          <cell r="I798" t="str">
            <v>Voluntary Aided School</v>
          </cell>
          <cell r="J798" t="str">
            <v>Primary</v>
          </cell>
          <cell r="K798" t="str">
            <v>Does not have a sixth form</v>
          </cell>
          <cell r="L798">
            <v>10006374</v>
          </cell>
          <cell r="M798">
            <v>42298</v>
          </cell>
          <cell r="N798">
            <v>42299</v>
          </cell>
          <cell r="O798" t="str">
            <v>Requires Improvement S5 Reinspection Visit 1</v>
          </cell>
          <cell r="P798" t="str">
            <v>Schools - S5</v>
          </cell>
          <cell r="Q798" t="str">
            <v>NULL</v>
          </cell>
          <cell r="R798">
            <v>2</v>
          </cell>
          <cell r="S798" t="str">
            <v>NULL</v>
          </cell>
          <cell r="T798">
            <v>2</v>
          </cell>
          <cell r="U798">
            <v>2</v>
          </cell>
          <cell r="V798">
            <v>2</v>
          </cell>
          <cell r="W798">
            <v>2</v>
          </cell>
          <cell r="X798" t="str">
            <v>Yes</v>
          </cell>
          <cell r="Y798">
            <v>2</v>
          </cell>
          <cell r="Z798" t="str">
            <v>NULL</v>
          </cell>
          <cell r="AB798">
            <v>201</v>
          </cell>
          <cell r="AD798">
            <v>3</v>
          </cell>
          <cell r="AE798" t="str">
            <v>NULL</v>
          </cell>
          <cell r="AF798">
            <v>3</v>
          </cell>
          <cell r="AG798">
            <v>3</v>
          </cell>
          <cell r="AH798" t="str">
            <v>NULL</v>
          </cell>
          <cell r="AI798">
            <v>3</v>
          </cell>
          <cell r="AJ798" t="str">
            <v>NULL</v>
          </cell>
          <cell r="AK798" t="str">
            <v>NULL</v>
          </cell>
          <cell r="AL798" t="str">
            <v>NULL</v>
          </cell>
        </row>
        <row r="799">
          <cell r="A799">
            <v>125194</v>
          </cell>
          <cell r="B799">
            <v>9363380</v>
          </cell>
          <cell r="C799" t="str">
            <v>St Mary's CofE Junior School</v>
          </cell>
          <cell r="D799" t="str">
            <v>South East</v>
          </cell>
          <cell r="E799" t="str">
            <v>South East</v>
          </cell>
          <cell r="F799" t="str">
            <v>Surrey</v>
          </cell>
          <cell r="G799" t="str">
            <v>East Surrey</v>
          </cell>
          <cell r="H799" t="str">
            <v>RH8 0NP</v>
          </cell>
          <cell r="I799" t="str">
            <v>Voluntary Aided School</v>
          </cell>
          <cell r="J799" t="str">
            <v>Primary</v>
          </cell>
          <cell r="K799" t="str">
            <v>Does not have a sixth form</v>
          </cell>
          <cell r="L799">
            <v>10001496</v>
          </cell>
          <cell r="M799">
            <v>42353</v>
          </cell>
          <cell r="N799">
            <v>42354</v>
          </cell>
          <cell r="O799" t="str">
            <v>Maintained Academy and School Short inspection</v>
          </cell>
          <cell r="P799" t="str">
            <v>Schools - S5</v>
          </cell>
          <cell r="Q799" t="str">
            <v>NULL</v>
          </cell>
          <cell r="R799">
            <v>1</v>
          </cell>
          <cell r="S799" t="str">
            <v>NULL</v>
          </cell>
          <cell r="T799">
            <v>1</v>
          </cell>
          <cell r="U799">
            <v>1</v>
          </cell>
          <cell r="V799">
            <v>1</v>
          </cell>
          <cell r="W799">
            <v>1</v>
          </cell>
          <cell r="X799" t="str">
            <v>Yes</v>
          </cell>
          <cell r="Y799" t="str">
            <v>NULL</v>
          </cell>
          <cell r="Z799" t="str">
            <v>NULL</v>
          </cell>
          <cell r="AB799">
            <v>363</v>
          </cell>
          <cell r="AD799">
            <v>2</v>
          </cell>
          <cell r="AE799" t="str">
            <v>NULL</v>
          </cell>
          <cell r="AF799">
            <v>2</v>
          </cell>
          <cell r="AG799">
            <v>2</v>
          </cell>
          <cell r="AH799" t="str">
            <v>NULL</v>
          </cell>
          <cell r="AI799">
            <v>2</v>
          </cell>
          <cell r="AJ799" t="str">
            <v>NULL</v>
          </cell>
          <cell r="AK799">
            <v>9</v>
          </cell>
          <cell r="AL799">
            <v>9</v>
          </cell>
        </row>
        <row r="800">
          <cell r="A800">
            <v>125200</v>
          </cell>
          <cell r="B800">
            <v>9363415</v>
          </cell>
          <cell r="C800" t="str">
            <v>The Chandler CofE Aided Junior School</v>
          </cell>
          <cell r="D800" t="str">
            <v>South East</v>
          </cell>
          <cell r="E800" t="str">
            <v>South East</v>
          </cell>
          <cell r="F800" t="str">
            <v>Surrey</v>
          </cell>
          <cell r="G800" t="str">
            <v>South West Surrey</v>
          </cell>
          <cell r="H800" t="str">
            <v>GU8 5PB</v>
          </cell>
          <cell r="I800" t="str">
            <v>Voluntary Aided School</v>
          </cell>
          <cell r="J800" t="str">
            <v>Primary</v>
          </cell>
          <cell r="K800" t="str">
            <v>Does not have a sixth form</v>
          </cell>
          <cell r="L800">
            <v>10007337</v>
          </cell>
          <cell r="M800">
            <v>42321</v>
          </cell>
          <cell r="N800">
            <v>42321</v>
          </cell>
          <cell r="O800" t="str">
            <v>Requires Improvement monitoring Visit 1</v>
          </cell>
          <cell r="P800" t="str">
            <v>Schools - S8</v>
          </cell>
          <cell r="Q800" t="str">
            <v>NULL</v>
          </cell>
          <cell r="R800" t="str">
            <v>NULL</v>
          </cell>
          <cell r="S800" t="str">
            <v>NULL</v>
          </cell>
          <cell r="T800" t="str">
            <v>NULL</v>
          </cell>
          <cell r="U800" t="str">
            <v>NULL</v>
          </cell>
          <cell r="V800" t="str">
            <v>NULL</v>
          </cell>
          <cell r="W800" t="str">
            <v>NULL</v>
          </cell>
          <cell r="X800" t="str">
            <v>NULL</v>
          </cell>
          <cell r="Y800" t="str">
            <v>NULL</v>
          </cell>
          <cell r="Z800" t="str">
            <v>NULL</v>
          </cell>
          <cell r="AB800">
            <v>331</v>
          </cell>
          <cell r="AD800">
            <v>3</v>
          </cell>
          <cell r="AE800" t="str">
            <v>NULL</v>
          </cell>
          <cell r="AF800">
            <v>3</v>
          </cell>
          <cell r="AG800">
            <v>3</v>
          </cell>
          <cell r="AH800" t="str">
            <v>NULL</v>
          </cell>
          <cell r="AI800">
            <v>3</v>
          </cell>
          <cell r="AJ800" t="str">
            <v>NULL</v>
          </cell>
          <cell r="AK800">
            <v>9</v>
          </cell>
          <cell r="AL800">
            <v>9</v>
          </cell>
        </row>
        <row r="801">
          <cell r="A801">
            <v>125246</v>
          </cell>
          <cell r="B801">
            <v>9363928</v>
          </cell>
          <cell r="C801" t="str">
            <v>Shere CofE Aided Infant School</v>
          </cell>
          <cell r="D801" t="str">
            <v>South East</v>
          </cell>
          <cell r="E801" t="str">
            <v>South East</v>
          </cell>
          <cell r="F801" t="str">
            <v>Surrey</v>
          </cell>
          <cell r="G801" t="str">
            <v>Mole Valley</v>
          </cell>
          <cell r="H801" t="str">
            <v>GU5 9HB</v>
          </cell>
          <cell r="I801" t="str">
            <v>Voluntary Aided School</v>
          </cell>
          <cell r="J801" t="str">
            <v>Primary</v>
          </cell>
          <cell r="K801" t="str">
            <v>Does not have a sixth form</v>
          </cell>
          <cell r="L801">
            <v>10001548</v>
          </cell>
          <cell r="M801">
            <v>42339</v>
          </cell>
          <cell r="N801">
            <v>42339</v>
          </cell>
          <cell r="O801" t="str">
            <v>Maintained Academy and School Short inspection</v>
          </cell>
          <cell r="P801" t="str">
            <v>Schools - Short inspection</v>
          </cell>
          <cell r="Q801" t="str">
            <v>NULL</v>
          </cell>
          <cell r="R801" t="str">
            <v>NULL</v>
          </cell>
          <cell r="S801" t="str">
            <v>NULL</v>
          </cell>
          <cell r="T801" t="str">
            <v>NULL</v>
          </cell>
          <cell r="U801" t="str">
            <v>NULL</v>
          </cell>
          <cell r="V801" t="str">
            <v>NULL</v>
          </cell>
          <cell r="W801" t="str">
            <v>NULL</v>
          </cell>
          <cell r="X801" t="str">
            <v>Yes</v>
          </cell>
          <cell r="Y801" t="str">
            <v>NULL</v>
          </cell>
          <cell r="Z801" t="str">
            <v>NULL</v>
          </cell>
          <cell r="AB801">
            <v>80</v>
          </cell>
          <cell r="AD801">
            <v>2</v>
          </cell>
          <cell r="AE801" t="str">
            <v>NULL</v>
          </cell>
          <cell r="AF801">
            <v>1</v>
          </cell>
          <cell r="AG801">
            <v>2</v>
          </cell>
          <cell r="AH801" t="str">
            <v>NULL</v>
          </cell>
          <cell r="AI801">
            <v>2</v>
          </cell>
          <cell r="AJ801" t="str">
            <v>NULL</v>
          </cell>
          <cell r="AK801">
            <v>2</v>
          </cell>
          <cell r="AL801">
            <v>9</v>
          </cell>
        </row>
        <row r="802">
          <cell r="A802">
            <v>125249</v>
          </cell>
          <cell r="B802">
            <v>9364058</v>
          </cell>
          <cell r="C802" t="str">
            <v>Broadwater School</v>
          </cell>
          <cell r="D802" t="str">
            <v>South East</v>
          </cell>
          <cell r="E802" t="str">
            <v>South East</v>
          </cell>
          <cell r="F802" t="str">
            <v>Surrey</v>
          </cell>
          <cell r="G802" t="str">
            <v>South West Surrey</v>
          </cell>
          <cell r="H802" t="str">
            <v>GU7 3BW</v>
          </cell>
          <cell r="I802" t="str">
            <v>Community School</v>
          </cell>
          <cell r="J802" t="str">
            <v>Secondary</v>
          </cell>
          <cell r="K802" t="str">
            <v>Does not have a sixth form</v>
          </cell>
          <cell r="L802">
            <v>10000781</v>
          </cell>
          <cell r="M802">
            <v>42353</v>
          </cell>
          <cell r="N802">
            <v>42354</v>
          </cell>
          <cell r="O802" t="str">
            <v>Maintained Academy and School Short inspection</v>
          </cell>
          <cell r="P802" t="str">
            <v>Schools - S5</v>
          </cell>
          <cell r="Q802" t="str">
            <v>NULL</v>
          </cell>
          <cell r="R802">
            <v>2</v>
          </cell>
          <cell r="S802" t="str">
            <v>NULL</v>
          </cell>
          <cell r="T802">
            <v>2</v>
          </cell>
          <cell r="U802">
            <v>2</v>
          </cell>
          <cell r="V802">
            <v>2</v>
          </cell>
          <cell r="W802">
            <v>2</v>
          </cell>
          <cell r="X802" t="str">
            <v>Yes</v>
          </cell>
          <cell r="Y802" t="str">
            <v>NULL</v>
          </cell>
          <cell r="Z802" t="str">
            <v>NULL</v>
          </cell>
          <cell r="AB802">
            <v>494</v>
          </cell>
          <cell r="AD802">
            <v>2</v>
          </cell>
          <cell r="AE802" t="str">
            <v>NULL</v>
          </cell>
          <cell r="AF802">
            <v>2</v>
          </cell>
          <cell r="AG802">
            <v>2</v>
          </cell>
          <cell r="AH802" t="str">
            <v>NULL</v>
          </cell>
          <cell r="AI802">
            <v>2</v>
          </cell>
          <cell r="AJ802" t="str">
            <v>NULL</v>
          </cell>
          <cell r="AK802">
            <v>9</v>
          </cell>
          <cell r="AL802" t="str">
            <v>NULL</v>
          </cell>
        </row>
        <row r="803">
          <cell r="A803">
            <v>125273</v>
          </cell>
          <cell r="B803">
            <v>9364465</v>
          </cell>
          <cell r="C803" t="str">
            <v>Oakwood School</v>
          </cell>
          <cell r="D803" t="str">
            <v>South East</v>
          </cell>
          <cell r="E803" t="str">
            <v>South East</v>
          </cell>
          <cell r="F803" t="str">
            <v>Surrey</v>
          </cell>
          <cell r="G803" t="str">
            <v>East Surrey</v>
          </cell>
          <cell r="H803" t="str">
            <v>RH6 9AE</v>
          </cell>
          <cell r="I803" t="str">
            <v>Community School</v>
          </cell>
          <cell r="J803" t="str">
            <v>Secondary</v>
          </cell>
          <cell r="K803" t="str">
            <v>Does not have a sixth form</v>
          </cell>
          <cell r="L803">
            <v>10006588</v>
          </cell>
          <cell r="M803">
            <v>42276</v>
          </cell>
          <cell r="N803">
            <v>42277</v>
          </cell>
          <cell r="O803" t="str">
            <v>S8 No Formal Designation Visit</v>
          </cell>
          <cell r="P803" t="str">
            <v>Schools - S8</v>
          </cell>
          <cell r="Q803" t="str">
            <v>NULL</v>
          </cell>
          <cell r="R803" t="str">
            <v>NULL</v>
          </cell>
          <cell r="S803" t="str">
            <v>NULL</v>
          </cell>
          <cell r="T803" t="str">
            <v>NULL</v>
          </cell>
          <cell r="U803" t="str">
            <v>NULL</v>
          </cell>
          <cell r="V803" t="str">
            <v>NULL</v>
          </cell>
          <cell r="W803" t="str">
            <v>NULL</v>
          </cell>
          <cell r="X803" t="str">
            <v>Met</v>
          </cell>
          <cell r="Y803" t="str">
            <v>NULL</v>
          </cell>
          <cell r="Z803" t="str">
            <v>NULL</v>
          </cell>
          <cell r="AB803">
            <v>957</v>
          </cell>
          <cell r="AD803">
            <v>2</v>
          </cell>
          <cell r="AE803" t="str">
            <v>NULL</v>
          </cell>
          <cell r="AF803">
            <v>2</v>
          </cell>
          <cell r="AG803">
            <v>2</v>
          </cell>
          <cell r="AH803" t="str">
            <v>NULL</v>
          </cell>
          <cell r="AI803">
            <v>2</v>
          </cell>
          <cell r="AJ803" t="str">
            <v>NULL</v>
          </cell>
          <cell r="AK803" t="str">
            <v>NULL</v>
          </cell>
          <cell r="AL803" t="str">
            <v>NULL</v>
          </cell>
        </row>
        <row r="804">
          <cell r="A804">
            <v>125285</v>
          </cell>
          <cell r="B804">
            <v>9365203</v>
          </cell>
          <cell r="C804" t="str">
            <v>Send CofE First School</v>
          </cell>
          <cell r="D804" t="str">
            <v>South East</v>
          </cell>
          <cell r="E804" t="str">
            <v>South East</v>
          </cell>
          <cell r="F804" t="str">
            <v>Surrey</v>
          </cell>
          <cell r="G804" t="str">
            <v>Mole Valley</v>
          </cell>
          <cell r="H804" t="str">
            <v>GU23 7BS</v>
          </cell>
          <cell r="I804" t="str">
            <v>Foundation School</v>
          </cell>
          <cell r="J804" t="str">
            <v>Primary</v>
          </cell>
          <cell r="K804" t="str">
            <v>Does not have a sixth form</v>
          </cell>
          <cell r="L804">
            <v>10004103</v>
          </cell>
          <cell r="M804">
            <v>42325</v>
          </cell>
          <cell r="N804">
            <v>42326</v>
          </cell>
          <cell r="O804" t="str">
            <v>Schools into Special Measures Visit 2</v>
          </cell>
          <cell r="P804" t="str">
            <v>Schools - S8</v>
          </cell>
          <cell r="Q804" t="str">
            <v>NULL</v>
          </cell>
          <cell r="R804" t="str">
            <v>NULL</v>
          </cell>
          <cell r="S804" t="str">
            <v>NULL</v>
          </cell>
          <cell r="T804" t="str">
            <v>NULL</v>
          </cell>
          <cell r="U804" t="str">
            <v>NULL</v>
          </cell>
          <cell r="V804" t="str">
            <v>NULL</v>
          </cell>
          <cell r="W804" t="str">
            <v>NULL</v>
          </cell>
          <cell r="X804" t="str">
            <v>NULL</v>
          </cell>
          <cell r="Y804" t="str">
            <v>NULL</v>
          </cell>
          <cell r="Z804" t="str">
            <v>NULL</v>
          </cell>
          <cell r="AB804">
            <v>211</v>
          </cell>
          <cell r="AD804">
            <v>4</v>
          </cell>
          <cell r="AE804" t="str">
            <v>NULL</v>
          </cell>
          <cell r="AF804">
            <v>4</v>
          </cell>
          <cell r="AG804">
            <v>4</v>
          </cell>
          <cell r="AH804" t="str">
            <v>NULL</v>
          </cell>
          <cell r="AI804">
            <v>4</v>
          </cell>
          <cell r="AJ804" t="str">
            <v>NULL</v>
          </cell>
          <cell r="AK804">
            <v>4</v>
          </cell>
          <cell r="AL804">
            <v>9</v>
          </cell>
        </row>
        <row r="805">
          <cell r="A805">
            <v>125308</v>
          </cell>
          <cell r="B805">
            <v>9365408</v>
          </cell>
          <cell r="C805" t="str">
            <v>de Stafford School</v>
          </cell>
          <cell r="D805" t="str">
            <v>South East</v>
          </cell>
          <cell r="E805" t="str">
            <v>South East</v>
          </cell>
          <cell r="F805" t="str">
            <v>Surrey</v>
          </cell>
          <cell r="G805" t="str">
            <v>East Surrey</v>
          </cell>
          <cell r="H805" t="str">
            <v>CR3 5YX</v>
          </cell>
          <cell r="I805" t="str">
            <v>Foundation School</v>
          </cell>
          <cell r="J805" t="str">
            <v>Secondary</v>
          </cell>
          <cell r="K805" t="str">
            <v>Does not have a sixth form</v>
          </cell>
          <cell r="L805">
            <v>10002308</v>
          </cell>
          <cell r="M805">
            <v>42291</v>
          </cell>
          <cell r="N805">
            <v>42292</v>
          </cell>
          <cell r="O805" t="str">
            <v>Requires Improvement S5 Reinspection Visit 1</v>
          </cell>
          <cell r="P805" t="str">
            <v>Schools - S5</v>
          </cell>
          <cell r="Q805" t="str">
            <v>NULL</v>
          </cell>
          <cell r="R805">
            <v>2</v>
          </cell>
          <cell r="S805" t="str">
            <v>NULL</v>
          </cell>
          <cell r="T805">
            <v>2</v>
          </cell>
          <cell r="U805">
            <v>2</v>
          </cell>
          <cell r="V805">
            <v>2</v>
          </cell>
          <cell r="W805">
            <v>2</v>
          </cell>
          <cell r="X805" t="str">
            <v>Yes</v>
          </cell>
          <cell r="Y805" t="str">
            <v>NULL</v>
          </cell>
          <cell r="Z805" t="str">
            <v>NULL</v>
          </cell>
          <cell r="AB805">
            <v>770</v>
          </cell>
          <cell r="AD805">
            <v>3</v>
          </cell>
          <cell r="AE805" t="str">
            <v>NULL</v>
          </cell>
          <cell r="AF805">
            <v>3</v>
          </cell>
          <cell r="AG805">
            <v>3</v>
          </cell>
          <cell r="AH805" t="str">
            <v>NULL</v>
          </cell>
          <cell r="AI805">
            <v>3</v>
          </cell>
          <cell r="AJ805" t="str">
            <v>NULL</v>
          </cell>
          <cell r="AK805" t="str">
            <v>NULL</v>
          </cell>
          <cell r="AL805" t="str">
            <v>NULL</v>
          </cell>
        </row>
        <row r="806">
          <cell r="A806">
            <v>125524</v>
          </cell>
          <cell r="B806">
            <v>9372050</v>
          </cell>
          <cell r="C806" t="str">
            <v>Stratford-upon-Avon Primary School</v>
          </cell>
          <cell r="D806" t="str">
            <v>West Midlands</v>
          </cell>
          <cell r="E806" t="str">
            <v>West Midlands</v>
          </cell>
          <cell r="F806" t="str">
            <v>Warwickshire</v>
          </cell>
          <cell r="G806" t="str">
            <v>Stratford-on-Avon</v>
          </cell>
          <cell r="H806" t="str">
            <v>CV37 6HN</v>
          </cell>
          <cell r="I806" t="str">
            <v>Community School</v>
          </cell>
          <cell r="J806" t="str">
            <v>Primary</v>
          </cell>
          <cell r="K806" t="str">
            <v>Does not have a sixth form</v>
          </cell>
          <cell r="L806">
            <v>10005267</v>
          </cell>
          <cell r="M806">
            <v>42339</v>
          </cell>
          <cell r="N806">
            <v>42340</v>
          </cell>
          <cell r="O806" t="str">
            <v>Schools into Special Measures Visit 2</v>
          </cell>
          <cell r="P806" t="str">
            <v>Schools - S8</v>
          </cell>
          <cell r="Q806" t="str">
            <v>NULL</v>
          </cell>
          <cell r="R806" t="str">
            <v>NULL</v>
          </cell>
          <cell r="S806" t="str">
            <v>NULL</v>
          </cell>
          <cell r="T806" t="str">
            <v>NULL</v>
          </cell>
          <cell r="U806" t="str">
            <v>NULL</v>
          </cell>
          <cell r="V806" t="str">
            <v>NULL</v>
          </cell>
          <cell r="W806" t="str">
            <v>NULL</v>
          </cell>
          <cell r="X806" t="str">
            <v>NULL</v>
          </cell>
          <cell r="Y806" t="str">
            <v>NULL</v>
          </cell>
          <cell r="Z806" t="str">
            <v>NULL</v>
          </cell>
          <cell r="AB806">
            <v>216</v>
          </cell>
          <cell r="AD806">
            <v>4</v>
          </cell>
          <cell r="AE806" t="str">
            <v>NULL</v>
          </cell>
          <cell r="AF806">
            <v>3</v>
          </cell>
          <cell r="AG806">
            <v>3</v>
          </cell>
          <cell r="AH806" t="str">
            <v>NULL</v>
          </cell>
          <cell r="AI806">
            <v>4</v>
          </cell>
          <cell r="AJ806" t="str">
            <v>NULL</v>
          </cell>
          <cell r="AK806">
            <v>3</v>
          </cell>
          <cell r="AL806">
            <v>9</v>
          </cell>
        </row>
        <row r="807">
          <cell r="A807">
            <v>125576</v>
          </cell>
          <cell r="B807">
            <v>9372417</v>
          </cell>
          <cell r="C807" t="str">
            <v>Northlands Primary School</v>
          </cell>
          <cell r="D807" t="str">
            <v>West Midlands</v>
          </cell>
          <cell r="E807" t="str">
            <v>West Midlands</v>
          </cell>
          <cell r="F807" t="str">
            <v>Warwickshire</v>
          </cell>
          <cell r="G807" t="str">
            <v>Rugby</v>
          </cell>
          <cell r="H807" t="str">
            <v>CV21 2SS</v>
          </cell>
          <cell r="I807" t="str">
            <v>Community School</v>
          </cell>
          <cell r="J807" t="str">
            <v>Primary</v>
          </cell>
          <cell r="K807" t="str">
            <v>Does not have a sixth form</v>
          </cell>
          <cell r="L807">
            <v>10002462</v>
          </cell>
          <cell r="M807">
            <v>42319</v>
          </cell>
          <cell r="N807">
            <v>42320</v>
          </cell>
          <cell r="O807" t="str">
            <v>Requires Improvement S5 Reinspection Visit 1</v>
          </cell>
          <cell r="P807" t="str">
            <v>Schools - S5</v>
          </cell>
          <cell r="Q807" t="str">
            <v>NULL</v>
          </cell>
          <cell r="R807">
            <v>2</v>
          </cell>
          <cell r="S807" t="str">
            <v>NULL</v>
          </cell>
          <cell r="T807">
            <v>2</v>
          </cell>
          <cell r="U807">
            <v>2</v>
          </cell>
          <cell r="V807">
            <v>2</v>
          </cell>
          <cell r="W807">
            <v>2</v>
          </cell>
          <cell r="X807" t="str">
            <v>Yes</v>
          </cell>
          <cell r="Y807">
            <v>2</v>
          </cell>
          <cell r="Z807" t="str">
            <v>NULL</v>
          </cell>
          <cell r="AB807">
            <v>220</v>
          </cell>
          <cell r="AD807">
            <v>3</v>
          </cell>
          <cell r="AE807" t="str">
            <v>NULL</v>
          </cell>
          <cell r="AF807">
            <v>3</v>
          </cell>
          <cell r="AG807">
            <v>3</v>
          </cell>
          <cell r="AH807" t="str">
            <v>NULL</v>
          </cell>
          <cell r="AI807">
            <v>3</v>
          </cell>
          <cell r="AJ807" t="str">
            <v>NULL</v>
          </cell>
          <cell r="AK807" t="str">
            <v>NULL</v>
          </cell>
          <cell r="AL807" t="str">
            <v>NULL</v>
          </cell>
        </row>
        <row r="808">
          <cell r="A808">
            <v>125646</v>
          </cell>
          <cell r="B808">
            <v>9373057</v>
          </cell>
          <cell r="C808" t="str">
            <v>Shottery St Andrew's CofE Primary School</v>
          </cell>
          <cell r="D808" t="str">
            <v>West Midlands</v>
          </cell>
          <cell r="E808" t="str">
            <v>West Midlands</v>
          </cell>
          <cell r="F808" t="str">
            <v>Warwickshire</v>
          </cell>
          <cell r="G808" t="str">
            <v>Stratford-on-Avon</v>
          </cell>
          <cell r="H808" t="str">
            <v>CV37 9BL</v>
          </cell>
          <cell r="I808" t="str">
            <v>Voluntary Controlled School</v>
          </cell>
          <cell r="J808" t="str">
            <v>Primary</v>
          </cell>
          <cell r="K808" t="str">
            <v>Does not have a sixth form</v>
          </cell>
          <cell r="L808">
            <v>10001420</v>
          </cell>
          <cell r="M808">
            <v>42269</v>
          </cell>
          <cell r="N808">
            <v>42269</v>
          </cell>
          <cell r="O808" t="str">
            <v>Maintained Academy and School Short inspection</v>
          </cell>
          <cell r="P808" t="str">
            <v>Schools - Short inspection</v>
          </cell>
          <cell r="Q808" t="str">
            <v>NULL</v>
          </cell>
          <cell r="R808" t="str">
            <v>NULL</v>
          </cell>
          <cell r="S808" t="str">
            <v>NULL</v>
          </cell>
          <cell r="T808" t="str">
            <v>NULL</v>
          </cell>
          <cell r="U808" t="str">
            <v>NULL</v>
          </cell>
          <cell r="V808" t="str">
            <v>NULL</v>
          </cell>
          <cell r="W808" t="str">
            <v>NULL</v>
          </cell>
          <cell r="X808" t="str">
            <v>Yes</v>
          </cell>
          <cell r="Y808" t="str">
            <v>NULL</v>
          </cell>
          <cell r="Z808" t="str">
            <v>NULL</v>
          </cell>
          <cell r="AB808">
            <v>61</v>
          </cell>
          <cell r="AD808">
            <v>2</v>
          </cell>
          <cell r="AE808" t="str">
            <v>NULL</v>
          </cell>
          <cell r="AF808">
            <v>2</v>
          </cell>
          <cell r="AG808">
            <v>2</v>
          </cell>
          <cell r="AH808" t="str">
            <v>NULL</v>
          </cell>
          <cell r="AI808">
            <v>2</v>
          </cell>
          <cell r="AJ808" t="str">
            <v>NULL</v>
          </cell>
          <cell r="AK808">
            <v>8</v>
          </cell>
          <cell r="AL808" t="str">
            <v>NULL</v>
          </cell>
        </row>
        <row r="809">
          <cell r="A809">
            <v>125649</v>
          </cell>
          <cell r="B809">
            <v>9373068</v>
          </cell>
          <cell r="C809" t="str">
            <v>Tysoe CofE Primary School</v>
          </cell>
          <cell r="D809" t="str">
            <v>West Midlands</v>
          </cell>
          <cell r="E809" t="str">
            <v>West Midlands</v>
          </cell>
          <cell r="F809" t="str">
            <v>Warwickshire</v>
          </cell>
          <cell r="G809" t="str">
            <v>Stratford-on-Avon</v>
          </cell>
          <cell r="H809" t="str">
            <v>CV35 0SH</v>
          </cell>
          <cell r="I809" t="str">
            <v>Voluntary Controlled School</v>
          </cell>
          <cell r="J809" t="str">
            <v>Primary</v>
          </cell>
          <cell r="K809" t="str">
            <v>Does not have a sixth form</v>
          </cell>
          <cell r="L809">
            <v>10002466</v>
          </cell>
          <cell r="M809">
            <v>42270</v>
          </cell>
          <cell r="N809">
            <v>42271</v>
          </cell>
          <cell r="O809" t="str">
            <v>Requires Improvement S5 Reinspection Visit 1</v>
          </cell>
          <cell r="P809" t="str">
            <v>Schools - S5</v>
          </cell>
          <cell r="Q809" t="str">
            <v>NULL</v>
          </cell>
          <cell r="R809">
            <v>2</v>
          </cell>
          <cell r="S809" t="str">
            <v>NULL</v>
          </cell>
          <cell r="T809">
            <v>2</v>
          </cell>
          <cell r="U809">
            <v>2</v>
          </cell>
          <cell r="V809">
            <v>2</v>
          </cell>
          <cell r="W809">
            <v>2</v>
          </cell>
          <cell r="X809" t="str">
            <v>Yes</v>
          </cell>
          <cell r="Y809">
            <v>2</v>
          </cell>
          <cell r="Z809" t="str">
            <v>NULL</v>
          </cell>
          <cell r="AB809">
            <v>136</v>
          </cell>
          <cell r="AD809">
            <v>3</v>
          </cell>
          <cell r="AE809" t="str">
            <v>NULL</v>
          </cell>
          <cell r="AF809">
            <v>3</v>
          </cell>
          <cell r="AG809">
            <v>3</v>
          </cell>
          <cell r="AH809" t="str">
            <v>NULL</v>
          </cell>
          <cell r="AI809">
            <v>3</v>
          </cell>
          <cell r="AJ809" t="str">
            <v>NULL</v>
          </cell>
          <cell r="AK809" t="str">
            <v>NULL</v>
          </cell>
          <cell r="AL809" t="str">
            <v>NULL</v>
          </cell>
        </row>
        <row r="810">
          <cell r="A810">
            <v>125681</v>
          </cell>
          <cell r="B810">
            <v>9373204</v>
          </cell>
          <cell r="C810" t="str">
            <v>The Willows CofE Primary School</v>
          </cell>
          <cell r="D810" t="str">
            <v>West Midlands</v>
          </cell>
          <cell r="E810" t="str">
            <v>West Midlands</v>
          </cell>
          <cell r="F810" t="str">
            <v>Warwickshire</v>
          </cell>
          <cell r="G810" t="str">
            <v>Stratford-on-Avon</v>
          </cell>
          <cell r="H810" t="str">
            <v>CV37 9QN</v>
          </cell>
          <cell r="I810" t="str">
            <v>Voluntary Controlled School</v>
          </cell>
          <cell r="J810" t="str">
            <v>Primary</v>
          </cell>
          <cell r="K810" t="str">
            <v>Does not have a sixth form</v>
          </cell>
          <cell r="L810">
            <v>10000465</v>
          </cell>
          <cell r="M810">
            <v>42269</v>
          </cell>
          <cell r="N810">
            <v>42269</v>
          </cell>
          <cell r="O810" t="str">
            <v>Maintained Academy and School Short inspection</v>
          </cell>
          <cell r="P810" t="str">
            <v>Schools - S5</v>
          </cell>
          <cell r="Q810" t="str">
            <v>NULL</v>
          </cell>
          <cell r="R810">
            <v>3</v>
          </cell>
          <cell r="S810" t="str">
            <v>NULL</v>
          </cell>
          <cell r="T810">
            <v>3</v>
          </cell>
          <cell r="U810">
            <v>3</v>
          </cell>
          <cell r="V810">
            <v>2</v>
          </cell>
          <cell r="W810">
            <v>3</v>
          </cell>
          <cell r="X810" t="str">
            <v>Yes</v>
          </cell>
          <cell r="Y810">
            <v>2</v>
          </cell>
          <cell r="Z810" t="str">
            <v>NULL</v>
          </cell>
          <cell r="AB810">
            <v>409</v>
          </cell>
          <cell r="AD810">
            <v>2</v>
          </cell>
          <cell r="AE810" t="str">
            <v>NULL</v>
          </cell>
          <cell r="AF810">
            <v>2</v>
          </cell>
          <cell r="AG810">
            <v>2</v>
          </cell>
          <cell r="AH810" t="str">
            <v>NULL</v>
          </cell>
          <cell r="AI810">
            <v>2</v>
          </cell>
          <cell r="AJ810" t="str">
            <v>NULL</v>
          </cell>
          <cell r="AK810">
            <v>8</v>
          </cell>
          <cell r="AL810" t="str">
            <v>NULL</v>
          </cell>
        </row>
        <row r="811">
          <cell r="A811">
            <v>125763</v>
          </cell>
          <cell r="B811">
            <v>9375204</v>
          </cell>
          <cell r="C811" t="str">
            <v>Dunchurch Infant School</v>
          </cell>
          <cell r="D811" t="str">
            <v>West Midlands</v>
          </cell>
          <cell r="E811" t="str">
            <v>West Midlands</v>
          </cell>
          <cell r="F811" t="str">
            <v>Warwickshire</v>
          </cell>
          <cell r="G811" t="str">
            <v>Kenilworth and Southam</v>
          </cell>
          <cell r="H811" t="str">
            <v>CV22 6PA</v>
          </cell>
          <cell r="I811" t="str">
            <v>Foundation School</v>
          </cell>
          <cell r="J811" t="str">
            <v>Primary</v>
          </cell>
          <cell r="K811" t="str">
            <v>Does not have a sixth form</v>
          </cell>
          <cell r="L811">
            <v>10001560</v>
          </cell>
          <cell r="M811">
            <v>42269</v>
          </cell>
          <cell r="N811">
            <v>42270</v>
          </cell>
          <cell r="O811" t="str">
            <v>Maintained Academy and School Short inspection</v>
          </cell>
          <cell r="P811" t="str">
            <v>Schools - S5</v>
          </cell>
          <cell r="Q811" t="str">
            <v>NULL</v>
          </cell>
          <cell r="R811">
            <v>1</v>
          </cell>
          <cell r="S811" t="str">
            <v>NULL</v>
          </cell>
          <cell r="T811">
            <v>1</v>
          </cell>
          <cell r="U811">
            <v>1</v>
          </cell>
          <cell r="V811">
            <v>1</v>
          </cell>
          <cell r="W811">
            <v>1</v>
          </cell>
          <cell r="X811" t="str">
            <v>Yes</v>
          </cell>
          <cell r="Y811">
            <v>1</v>
          </cell>
          <cell r="Z811" t="str">
            <v>NULL</v>
          </cell>
          <cell r="AB811">
            <v>179</v>
          </cell>
          <cell r="AD811">
            <v>2</v>
          </cell>
          <cell r="AE811" t="str">
            <v>NULL</v>
          </cell>
          <cell r="AF811">
            <v>2</v>
          </cell>
          <cell r="AG811">
            <v>2</v>
          </cell>
          <cell r="AH811" t="str">
            <v>NULL</v>
          </cell>
          <cell r="AI811">
            <v>2</v>
          </cell>
          <cell r="AJ811" t="str">
            <v>NULL</v>
          </cell>
          <cell r="AK811">
            <v>2</v>
          </cell>
          <cell r="AL811">
            <v>9</v>
          </cell>
        </row>
        <row r="812">
          <cell r="A812">
            <v>125795</v>
          </cell>
          <cell r="B812">
            <v>9377001</v>
          </cell>
          <cell r="C812" t="str">
            <v>River House School</v>
          </cell>
          <cell r="D812" t="str">
            <v>West Midlands</v>
          </cell>
          <cell r="E812" t="str">
            <v>West Midlands</v>
          </cell>
          <cell r="F812" t="str">
            <v>Warwickshire</v>
          </cell>
          <cell r="G812" t="str">
            <v>Stratford-on-Avon</v>
          </cell>
          <cell r="H812" t="str">
            <v>B95 6AD</v>
          </cell>
          <cell r="I812" t="str">
            <v>Community Special School</v>
          </cell>
          <cell r="J812" t="str">
            <v>Not Applicable</v>
          </cell>
          <cell r="K812" t="str">
            <v>Not applicable</v>
          </cell>
          <cell r="L812">
            <v>10006877</v>
          </cell>
          <cell r="M812">
            <v>42290</v>
          </cell>
          <cell r="N812">
            <v>42291</v>
          </cell>
          <cell r="O812" t="str">
            <v>Schools into Special Measures Visit 1</v>
          </cell>
          <cell r="P812" t="str">
            <v>Schools - S8</v>
          </cell>
          <cell r="Q812" t="str">
            <v>NULL</v>
          </cell>
          <cell r="R812" t="str">
            <v>NULL</v>
          </cell>
          <cell r="S812" t="str">
            <v>NULL</v>
          </cell>
          <cell r="T812" t="str">
            <v>NULL</v>
          </cell>
          <cell r="U812" t="str">
            <v>NULL</v>
          </cell>
          <cell r="V812" t="str">
            <v>NULL</v>
          </cell>
          <cell r="W812" t="str">
            <v>NULL</v>
          </cell>
          <cell r="X812" t="str">
            <v>NULL</v>
          </cell>
          <cell r="Y812" t="str">
            <v>NULL</v>
          </cell>
          <cell r="Z812" t="str">
            <v>NULL</v>
          </cell>
          <cell r="AB812">
            <v>58</v>
          </cell>
          <cell r="AD812">
            <v>4</v>
          </cell>
          <cell r="AE812" t="str">
            <v>NULL</v>
          </cell>
          <cell r="AF812">
            <v>4</v>
          </cell>
          <cell r="AG812">
            <v>4</v>
          </cell>
          <cell r="AH812" t="str">
            <v>NULL</v>
          </cell>
          <cell r="AI812">
            <v>4</v>
          </cell>
          <cell r="AJ812" t="str">
            <v>NULL</v>
          </cell>
          <cell r="AK812">
            <v>9</v>
          </cell>
          <cell r="AL812">
            <v>9</v>
          </cell>
        </row>
        <row r="813">
          <cell r="A813">
            <v>125809</v>
          </cell>
          <cell r="B813">
            <v>9381003</v>
          </cell>
          <cell r="C813" t="str">
            <v>Horsham Nursery School Children and Family Centre</v>
          </cell>
          <cell r="D813" t="str">
            <v>South East</v>
          </cell>
          <cell r="E813" t="str">
            <v>South East</v>
          </cell>
          <cell r="F813" t="str">
            <v>West Sussex</v>
          </cell>
          <cell r="G813" t="str">
            <v>Horsham</v>
          </cell>
          <cell r="H813" t="str">
            <v>RH13 5UT</v>
          </cell>
          <cell r="I813" t="str">
            <v>LA Nursery School</v>
          </cell>
          <cell r="J813" t="str">
            <v>Nursery</v>
          </cell>
          <cell r="K813" t="str">
            <v>Not applicable</v>
          </cell>
          <cell r="L813">
            <v>10005508</v>
          </cell>
          <cell r="M813">
            <v>42346</v>
          </cell>
          <cell r="N813">
            <v>42346</v>
          </cell>
          <cell r="O813" t="str">
            <v>Maintained Academy and School Short inspection</v>
          </cell>
          <cell r="P813" t="str">
            <v>Schools - Short inspection</v>
          </cell>
          <cell r="Q813" t="str">
            <v>NULL</v>
          </cell>
          <cell r="R813" t="str">
            <v>NULL</v>
          </cell>
          <cell r="S813" t="str">
            <v>NULL</v>
          </cell>
          <cell r="T813" t="str">
            <v>NULL</v>
          </cell>
          <cell r="U813" t="str">
            <v>NULL</v>
          </cell>
          <cell r="V813" t="str">
            <v>NULL</v>
          </cell>
          <cell r="W813" t="str">
            <v>NULL</v>
          </cell>
          <cell r="X813" t="str">
            <v>Yes</v>
          </cell>
          <cell r="Y813" t="str">
            <v>NULL</v>
          </cell>
          <cell r="Z813" t="str">
            <v>NULL</v>
          </cell>
          <cell r="AB813">
            <v>119</v>
          </cell>
          <cell r="AD813">
            <v>2</v>
          </cell>
          <cell r="AE813" t="str">
            <v>NULL</v>
          </cell>
          <cell r="AF813">
            <v>2</v>
          </cell>
          <cell r="AG813">
            <v>2</v>
          </cell>
          <cell r="AH813" t="str">
            <v>NULL</v>
          </cell>
          <cell r="AI813">
            <v>2</v>
          </cell>
          <cell r="AJ813" t="str">
            <v>NULL</v>
          </cell>
          <cell r="AK813">
            <v>2</v>
          </cell>
          <cell r="AL813" t="str">
            <v>NULL</v>
          </cell>
        </row>
        <row r="814">
          <cell r="A814">
            <v>125836</v>
          </cell>
          <cell r="B814">
            <v>9382036</v>
          </cell>
          <cell r="C814" t="str">
            <v>Northolmes Junior School, Horsham</v>
          </cell>
          <cell r="D814" t="str">
            <v>South East</v>
          </cell>
          <cell r="E814" t="str">
            <v>South East</v>
          </cell>
          <cell r="F814" t="str">
            <v>West Sussex</v>
          </cell>
          <cell r="G814" t="str">
            <v>Horsham</v>
          </cell>
          <cell r="H814" t="str">
            <v>RH12 4ET</v>
          </cell>
          <cell r="I814" t="str">
            <v>Community School</v>
          </cell>
          <cell r="J814" t="str">
            <v>Primary</v>
          </cell>
          <cell r="K814" t="str">
            <v>Does not have a sixth form</v>
          </cell>
          <cell r="L814">
            <v>10005775</v>
          </cell>
          <cell r="M814">
            <v>42284</v>
          </cell>
          <cell r="N814">
            <v>42285</v>
          </cell>
          <cell r="O814" t="str">
            <v>Requires Improvement S5 Reinspection Visit 1</v>
          </cell>
          <cell r="P814" t="str">
            <v>Schools - S5</v>
          </cell>
          <cell r="Q814" t="str">
            <v>NULL</v>
          </cell>
          <cell r="R814">
            <v>3</v>
          </cell>
          <cell r="S814" t="str">
            <v>NULL</v>
          </cell>
          <cell r="T814">
            <v>3</v>
          </cell>
          <cell r="U814">
            <v>3</v>
          </cell>
          <cell r="V814">
            <v>2</v>
          </cell>
          <cell r="W814">
            <v>3</v>
          </cell>
          <cell r="X814" t="str">
            <v>Yes</v>
          </cell>
          <cell r="Y814" t="str">
            <v>NULL</v>
          </cell>
          <cell r="Z814" t="str">
            <v>NULL</v>
          </cell>
          <cell r="AB814">
            <v>142</v>
          </cell>
          <cell r="AD814">
            <v>3</v>
          </cell>
          <cell r="AE814" t="str">
            <v>NULL</v>
          </cell>
          <cell r="AF814">
            <v>3</v>
          </cell>
          <cell r="AG814">
            <v>3</v>
          </cell>
          <cell r="AH814" t="str">
            <v>NULL</v>
          </cell>
          <cell r="AI814">
            <v>3</v>
          </cell>
          <cell r="AJ814" t="str">
            <v>NULL</v>
          </cell>
          <cell r="AK814" t="str">
            <v>NULL</v>
          </cell>
          <cell r="AL814" t="str">
            <v>NULL</v>
          </cell>
        </row>
        <row r="815">
          <cell r="A815">
            <v>125850</v>
          </cell>
          <cell r="B815">
            <v>9382052</v>
          </cell>
          <cell r="C815" t="str">
            <v>Rusper Primary School</v>
          </cell>
          <cell r="D815" t="str">
            <v>South East</v>
          </cell>
          <cell r="E815" t="str">
            <v>South East</v>
          </cell>
          <cell r="F815" t="str">
            <v>West Sussex</v>
          </cell>
          <cell r="G815" t="str">
            <v>Horsham</v>
          </cell>
          <cell r="H815" t="str">
            <v>RH12 4PR</v>
          </cell>
          <cell r="I815" t="str">
            <v>Community School</v>
          </cell>
          <cell r="J815" t="str">
            <v>Primary</v>
          </cell>
          <cell r="K815" t="str">
            <v>Does not have a sixth form</v>
          </cell>
          <cell r="L815">
            <v>10007312</v>
          </cell>
          <cell r="M815">
            <v>42290</v>
          </cell>
          <cell r="N815">
            <v>42290</v>
          </cell>
          <cell r="O815" t="str">
            <v>Requires Improvement monitoring Visit 1</v>
          </cell>
          <cell r="P815" t="str">
            <v>Schools - S8</v>
          </cell>
          <cell r="Q815" t="str">
            <v>NULL</v>
          </cell>
          <cell r="R815" t="str">
            <v>NULL</v>
          </cell>
          <cell r="S815" t="str">
            <v>NULL</v>
          </cell>
          <cell r="T815" t="str">
            <v>NULL</v>
          </cell>
          <cell r="U815" t="str">
            <v>NULL</v>
          </cell>
          <cell r="V815" t="str">
            <v>NULL</v>
          </cell>
          <cell r="W815" t="str">
            <v>NULL</v>
          </cell>
          <cell r="X815" t="str">
            <v>NULL</v>
          </cell>
          <cell r="Y815" t="str">
            <v>NULL</v>
          </cell>
          <cell r="Z815" t="str">
            <v>NULL</v>
          </cell>
          <cell r="AB815">
            <v>101</v>
          </cell>
          <cell r="AD815">
            <v>3</v>
          </cell>
          <cell r="AE815" t="str">
            <v>NULL</v>
          </cell>
          <cell r="AF815">
            <v>3</v>
          </cell>
          <cell r="AG815">
            <v>3</v>
          </cell>
          <cell r="AH815" t="str">
            <v>NULL</v>
          </cell>
          <cell r="AI815">
            <v>3</v>
          </cell>
          <cell r="AJ815" t="str">
            <v>NULL</v>
          </cell>
          <cell r="AK815">
            <v>2</v>
          </cell>
          <cell r="AL815">
            <v>9</v>
          </cell>
        </row>
        <row r="816">
          <cell r="A816">
            <v>125936</v>
          </cell>
          <cell r="B816">
            <v>9382209</v>
          </cell>
          <cell r="C816" t="str">
            <v>Warninglid Primary School</v>
          </cell>
          <cell r="D816" t="str">
            <v>South East</v>
          </cell>
          <cell r="E816" t="str">
            <v>South East</v>
          </cell>
          <cell r="F816" t="str">
            <v>West Sussex</v>
          </cell>
          <cell r="G816" t="str">
            <v>Mid Sussex</v>
          </cell>
          <cell r="H816" t="str">
            <v>RH17 5TJ</v>
          </cell>
          <cell r="I816" t="str">
            <v>Community School</v>
          </cell>
          <cell r="J816" t="str">
            <v>Primary</v>
          </cell>
          <cell r="K816" t="str">
            <v>Does not have a sixth form</v>
          </cell>
          <cell r="L816">
            <v>10007305</v>
          </cell>
          <cell r="M816">
            <v>42282</v>
          </cell>
          <cell r="N816">
            <v>42282</v>
          </cell>
          <cell r="O816" t="str">
            <v>Requires Improvement monitoring Visit 1</v>
          </cell>
          <cell r="P816" t="str">
            <v>Schools - S8</v>
          </cell>
          <cell r="Q816" t="str">
            <v>NULL</v>
          </cell>
          <cell r="R816" t="str">
            <v>NULL</v>
          </cell>
          <cell r="S816" t="str">
            <v>NULL</v>
          </cell>
          <cell r="T816" t="str">
            <v>NULL</v>
          </cell>
          <cell r="U816" t="str">
            <v>NULL</v>
          </cell>
          <cell r="V816" t="str">
            <v>NULL</v>
          </cell>
          <cell r="W816" t="str">
            <v>NULL</v>
          </cell>
          <cell r="X816" t="str">
            <v>NULL</v>
          </cell>
          <cell r="Y816" t="str">
            <v>NULL</v>
          </cell>
          <cell r="Z816" t="str">
            <v>NULL</v>
          </cell>
          <cell r="AB816">
            <v>64</v>
          </cell>
          <cell r="AD816">
            <v>3</v>
          </cell>
          <cell r="AE816" t="str">
            <v>NULL</v>
          </cell>
          <cell r="AF816">
            <v>3</v>
          </cell>
          <cell r="AG816">
            <v>3</v>
          </cell>
          <cell r="AH816" t="str">
            <v>NULL</v>
          </cell>
          <cell r="AI816">
            <v>3</v>
          </cell>
          <cell r="AJ816" t="str">
            <v>NULL</v>
          </cell>
          <cell r="AK816">
            <v>3</v>
          </cell>
          <cell r="AL816">
            <v>9</v>
          </cell>
        </row>
        <row r="817">
          <cell r="A817">
            <v>125961</v>
          </cell>
          <cell r="B817">
            <v>9382239</v>
          </cell>
          <cell r="C817" t="str">
            <v>Chesswood Junior School</v>
          </cell>
          <cell r="D817" t="str">
            <v>South East</v>
          </cell>
          <cell r="E817" t="str">
            <v>South East</v>
          </cell>
          <cell r="F817" t="str">
            <v>West Sussex</v>
          </cell>
          <cell r="G817" t="str">
            <v>Worthing West</v>
          </cell>
          <cell r="H817" t="str">
            <v>BN11 2AA</v>
          </cell>
          <cell r="I817" t="str">
            <v>Community School</v>
          </cell>
          <cell r="J817" t="str">
            <v>Primary</v>
          </cell>
          <cell r="K817" t="str">
            <v>Does not have a sixth form</v>
          </cell>
          <cell r="L817">
            <v>10005723</v>
          </cell>
          <cell r="M817">
            <v>42332</v>
          </cell>
          <cell r="N817">
            <v>42333</v>
          </cell>
          <cell r="O817" t="str">
            <v>Maintained Academy and School Short inspection</v>
          </cell>
          <cell r="P817" t="str">
            <v>Schools - S5</v>
          </cell>
          <cell r="Q817" t="str">
            <v>NULL</v>
          </cell>
          <cell r="R817">
            <v>3</v>
          </cell>
          <cell r="S817" t="str">
            <v>NULL</v>
          </cell>
          <cell r="T817">
            <v>3</v>
          </cell>
          <cell r="U817">
            <v>3</v>
          </cell>
          <cell r="V817">
            <v>2</v>
          </cell>
          <cell r="W817">
            <v>3</v>
          </cell>
          <cell r="X817" t="str">
            <v>Yes</v>
          </cell>
          <cell r="Y817" t="str">
            <v>NULL</v>
          </cell>
          <cell r="Z817" t="str">
            <v>NULL</v>
          </cell>
          <cell r="AB817">
            <v>468</v>
          </cell>
          <cell r="AD817">
            <v>2</v>
          </cell>
          <cell r="AE817" t="str">
            <v>NULL</v>
          </cell>
          <cell r="AF817">
            <v>2</v>
          </cell>
          <cell r="AG817">
            <v>2</v>
          </cell>
          <cell r="AH817" t="str">
            <v>NULL</v>
          </cell>
          <cell r="AI817">
            <v>2</v>
          </cell>
          <cell r="AJ817" t="str">
            <v>NULL</v>
          </cell>
          <cell r="AK817">
            <v>9</v>
          </cell>
          <cell r="AL817" t="str">
            <v>NULL</v>
          </cell>
        </row>
        <row r="818">
          <cell r="A818">
            <v>125990</v>
          </cell>
          <cell r="B818">
            <v>9383026</v>
          </cell>
          <cell r="C818" t="str">
            <v>Petworth Cof E Primary School</v>
          </cell>
          <cell r="D818" t="str">
            <v>South East</v>
          </cell>
          <cell r="E818" t="str">
            <v>South East</v>
          </cell>
          <cell r="F818" t="str">
            <v>West Sussex</v>
          </cell>
          <cell r="G818" t="str">
            <v>Arundel and South Downs</v>
          </cell>
          <cell r="H818" t="str">
            <v>GU28 0EE</v>
          </cell>
          <cell r="I818" t="str">
            <v>Voluntary Controlled School</v>
          </cell>
          <cell r="J818" t="str">
            <v>Primary</v>
          </cell>
          <cell r="K818" t="str">
            <v>Does not have a sixth form</v>
          </cell>
          <cell r="L818">
            <v>10007326</v>
          </cell>
          <cell r="M818">
            <v>42325</v>
          </cell>
          <cell r="N818">
            <v>42325</v>
          </cell>
          <cell r="O818" t="str">
            <v>Requires Improvement monitoring Visit 1</v>
          </cell>
          <cell r="P818" t="str">
            <v>Schools - S8</v>
          </cell>
          <cell r="Q818" t="str">
            <v>NULL</v>
          </cell>
          <cell r="R818" t="str">
            <v>NULL</v>
          </cell>
          <cell r="S818" t="str">
            <v>NULL</v>
          </cell>
          <cell r="T818" t="str">
            <v>NULL</v>
          </cell>
          <cell r="U818" t="str">
            <v>NULL</v>
          </cell>
          <cell r="V818" t="str">
            <v>NULL</v>
          </cell>
          <cell r="W818" t="str">
            <v>NULL</v>
          </cell>
          <cell r="X818" t="str">
            <v>NULL</v>
          </cell>
          <cell r="Y818" t="str">
            <v>NULL</v>
          </cell>
          <cell r="Z818" t="str">
            <v>NULL</v>
          </cell>
          <cell r="AB818">
            <v>184</v>
          </cell>
          <cell r="AD818">
            <v>3</v>
          </cell>
          <cell r="AE818" t="str">
            <v>NULL</v>
          </cell>
          <cell r="AF818">
            <v>3</v>
          </cell>
          <cell r="AG818">
            <v>3</v>
          </cell>
          <cell r="AH818" t="str">
            <v>NULL</v>
          </cell>
          <cell r="AI818">
            <v>3</v>
          </cell>
          <cell r="AJ818" t="str">
            <v>NULL</v>
          </cell>
          <cell r="AK818">
            <v>3</v>
          </cell>
          <cell r="AL818">
            <v>9</v>
          </cell>
        </row>
        <row r="819">
          <cell r="A819">
            <v>125997</v>
          </cell>
          <cell r="B819">
            <v>9383036</v>
          </cell>
          <cell r="C819" t="str">
            <v>Walberton and Binsted CofE Primary School</v>
          </cell>
          <cell r="D819" t="str">
            <v>South East</v>
          </cell>
          <cell r="E819" t="str">
            <v>South East</v>
          </cell>
          <cell r="F819" t="str">
            <v>West Sussex</v>
          </cell>
          <cell r="G819" t="str">
            <v>Arundel and South Downs</v>
          </cell>
          <cell r="H819" t="str">
            <v>BN18 0PH</v>
          </cell>
          <cell r="I819" t="str">
            <v>Voluntary Controlled School</v>
          </cell>
          <cell r="J819" t="str">
            <v>Primary</v>
          </cell>
          <cell r="K819" t="str">
            <v>Does not have a sixth form</v>
          </cell>
          <cell r="L819">
            <v>10005890</v>
          </cell>
          <cell r="M819">
            <v>42283</v>
          </cell>
          <cell r="N819">
            <v>42283</v>
          </cell>
          <cell r="O819" t="str">
            <v>Requires Improvement monitoring Visit 1</v>
          </cell>
          <cell r="P819" t="str">
            <v>Schools - S8</v>
          </cell>
          <cell r="Q819" t="str">
            <v>NULL</v>
          </cell>
          <cell r="R819" t="str">
            <v>NULL</v>
          </cell>
          <cell r="S819" t="str">
            <v>NULL</v>
          </cell>
          <cell r="T819" t="str">
            <v>NULL</v>
          </cell>
          <cell r="U819" t="str">
            <v>NULL</v>
          </cell>
          <cell r="V819" t="str">
            <v>NULL</v>
          </cell>
          <cell r="W819" t="str">
            <v>NULL</v>
          </cell>
          <cell r="X819" t="str">
            <v>NULL</v>
          </cell>
          <cell r="Y819" t="str">
            <v>NULL</v>
          </cell>
          <cell r="Z819" t="str">
            <v>NULL</v>
          </cell>
          <cell r="AB819">
            <v>205</v>
          </cell>
          <cell r="AD819">
            <v>3</v>
          </cell>
          <cell r="AE819" t="str">
            <v>NULL</v>
          </cell>
          <cell r="AF819">
            <v>3</v>
          </cell>
          <cell r="AG819">
            <v>3</v>
          </cell>
          <cell r="AH819" t="str">
            <v>NULL</v>
          </cell>
          <cell r="AI819">
            <v>3</v>
          </cell>
          <cell r="AJ819" t="str">
            <v>NULL</v>
          </cell>
          <cell r="AK819">
            <v>3</v>
          </cell>
          <cell r="AL819">
            <v>9</v>
          </cell>
        </row>
        <row r="820">
          <cell r="A820">
            <v>126007</v>
          </cell>
          <cell r="B820">
            <v>9383052</v>
          </cell>
          <cell r="C820" t="str">
            <v>Bolney CofE Primary School</v>
          </cell>
          <cell r="D820" t="str">
            <v>South East</v>
          </cell>
          <cell r="E820" t="str">
            <v>South East</v>
          </cell>
          <cell r="F820" t="str">
            <v>West Sussex</v>
          </cell>
          <cell r="G820" t="str">
            <v>Mid Sussex</v>
          </cell>
          <cell r="H820" t="str">
            <v>RH17 5QP</v>
          </cell>
          <cell r="I820" t="str">
            <v>Voluntary Controlled School</v>
          </cell>
          <cell r="J820" t="str">
            <v>Primary</v>
          </cell>
          <cell r="K820" t="str">
            <v>Does not have a sixth form</v>
          </cell>
          <cell r="L820">
            <v>10001541</v>
          </cell>
          <cell r="M820">
            <v>42348</v>
          </cell>
          <cell r="N820">
            <v>42348</v>
          </cell>
          <cell r="O820" t="str">
            <v>Maintained Academy and School Short inspection</v>
          </cell>
          <cell r="P820" t="str">
            <v>Schools - Short inspection</v>
          </cell>
          <cell r="Q820" t="str">
            <v>NULL</v>
          </cell>
          <cell r="R820" t="str">
            <v>NULL</v>
          </cell>
          <cell r="S820" t="str">
            <v>NULL</v>
          </cell>
          <cell r="T820" t="str">
            <v>NULL</v>
          </cell>
          <cell r="U820" t="str">
            <v>NULL</v>
          </cell>
          <cell r="V820" t="str">
            <v>NULL</v>
          </cell>
          <cell r="W820" t="str">
            <v>NULL</v>
          </cell>
          <cell r="X820" t="str">
            <v>Yes</v>
          </cell>
          <cell r="Y820" t="str">
            <v>NULL</v>
          </cell>
          <cell r="Z820" t="str">
            <v>NULL</v>
          </cell>
          <cell r="AB820">
            <v>113</v>
          </cell>
          <cell r="AD820">
            <v>2</v>
          </cell>
          <cell r="AE820" t="str">
            <v>NULL</v>
          </cell>
          <cell r="AF820">
            <v>2</v>
          </cell>
          <cell r="AG820">
            <v>2</v>
          </cell>
          <cell r="AH820" t="str">
            <v>NULL</v>
          </cell>
          <cell r="AI820">
            <v>2</v>
          </cell>
          <cell r="AJ820" t="str">
            <v>NULL</v>
          </cell>
          <cell r="AK820">
            <v>2</v>
          </cell>
          <cell r="AL820">
            <v>9</v>
          </cell>
        </row>
        <row r="821">
          <cell r="A821">
            <v>126023</v>
          </cell>
          <cell r="B821">
            <v>9383305</v>
          </cell>
          <cell r="C821" t="str">
            <v>Central CofE Junior School</v>
          </cell>
          <cell r="D821" t="str">
            <v>South East</v>
          </cell>
          <cell r="E821" t="str">
            <v>South East</v>
          </cell>
          <cell r="F821" t="str">
            <v>West Sussex</v>
          </cell>
          <cell r="G821" t="str">
            <v>Chichester</v>
          </cell>
          <cell r="H821" t="str">
            <v>PO19 1DQ</v>
          </cell>
          <cell r="I821" t="str">
            <v>Voluntary Aided School</v>
          </cell>
          <cell r="J821" t="str">
            <v>Primary</v>
          </cell>
          <cell r="K821" t="str">
            <v>Does not have a sixth form</v>
          </cell>
          <cell r="L821">
            <v>10004104</v>
          </cell>
          <cell r="M821">
            <v>42319</v>
          </cell>
          <cell r="N821">
            <v>42320</v>
          </cell>
          <cell r="O821" t="str">
            <v>Schools into Special Measures Visit 2</v>
          </cell>
          <cell r="P821" t="str">
            <v>Schools - S8</v>
          </cell>
          <cell r="Q821" t="str">
            <v>NULL</v>
          </cell>
          <cell r="R821" t="str">
            <v>NULL</v>
          </cell>
          <cell r="S821" t="str">
            <v>NULL</v>
          </cell>
          <cell r="T821" t="str">
            <v>NULL</v>
          </cell>
          <cell r="U821" t="str">
            <v>NULL</v>
          </cell>
          <cell r="V821" t="str">
            <v>NULL</v>
          </cell>
          <cell r="W821" t="str">
            <v>NULL</v>
          </cell>
          <cell r="X821" t="str">
            <v>NULL</v>
          </cell>
          <cell r="Y821" t="str">
            <v>NULL</v>
          </cell>
          <cell r="Z821" t="str">
            <v>NULL</v>
          </cell>
          <cell r="AB821">
            <v>337</v>
          </cell>
          <cell r="AD821">
            <v>4</v>
          </cell>
          <cell r="AE821" t="str">
            <v>NULL</v>
          </cell>
          <cell r="AF821">
            <v>4</v>
          </cell>
          <cell r="AG821">
            <v>4</v>
          </cell>
          <cell r="AH821" t="str">
            <v>NULL</v>
          </cell>
          <cell r="AI821">
            <v>4</v>
          </cell>
          <cell r="AJ821" t="str">
            <v>NULL</v>
          </cell>
          <cell r="AK821">
            <v>9</v>
          </cell>
          <cell r="AL821">
            <v>9</v>
          </cell>
        </row>
        <row r="822">
          <cell r="A822">
            <v>126042</v>
          </cell>
          <cell r="B822">
            <v>9383334</v>
          </cell>
          <cell r="C822" t="str">
            <v>St Mary's Catholic Primary School, Worthing</v>
          </cell>
          <cell r="D822" t="str">
            <v>South East</v>
          </cell>
          <cell r="E822" t="str">
            <v>South East</v>
          </cell>
          <cell r="F822" t="str">
            <v>West Sussex</v>
          </cell>
          <cell r="G822" t="str">
            <v>Worthing West</v>
          </cell>
          <cell r="H822" t="str">
            <v>BN11 4BD</v>
          </cell>
          <cell r="I822" t="str">
            <v>Voluntary Aided School</v>
          </cell>
          <cell r="J822" t="str">
            <v>Primary</v>
          </cell>
          <cell r="K822" t="str">
            <v>Does not have a sixth form</v>
          </cell>
          <cell r="L822">
            <v>10002296</v>
          </cell>
          <cell r="M822">
            <v>42319</v>
          </cell>
          <cell r="N822">
            <v>42320</v>
          </cell>
          <cell r="O822" t="str">
            <v>Requires Improvement S5 Reinspection Visit 1</v>
          </cell>
          <cell r="P822" t="str">
            <v>Schools - S5</v>
          </cell>
          <cell r="Q822" t="str">
            <v>NULL</v>
          </cell>
          <cell r="R822">
            <v>4</v>
          </cell>
          <cell r="S822" t="str">
            <v>SWK</v>
          </cell>
          <cell r="T822">
            <v>4</v>
          </cell>
          <cell r="U822">
            <v>4</v>
          </cell>
          <cell r="V822">
            <v>3</v>
          </cell>
          <cell r="W822">
            <v>3</v>
          </cell>
          <cell r="X822" t="str">
            <v>Yes</v>
          </cell>
          <cell r="Y822">
            <v>3</v>
          </cell>
          <cell r="Z822" t="str">
            <v>NULL</v>
          </cell>
          <cell r="AB822">
            <v>289</v>
          </cell>
          <cell r="AD822">
            <v>3</v>
          </cell>
          <cell r="AE822" t="str">
            <v>NULL</v>
          </cell>
          <cell r="AF822">
            <v>3</v>
          </cell>
          <cell r="AG822">
            <v>3</v>
          </cell>
          <cell r="AH822" t="str">
            <v>NULL</v>
          </cell>
          <cell r="AI822">
            <v>3</v>
          </cell>
          <cell r="AJ822" t="str">
            <v>NULL</v>
          </cell>
          <cell r="AK822" t="str">
            <v>NULL</v>
          </cell>
          <cell r="AL822" t="str">
            <v>NULL</v>
          </cell>
        </row>
        <row r="823">
          <cell r="A823">
            <v>126047</v>
          </cell>
          <cell r="B823">
            <v>9383341</v>
          </cell>
          <cell r="C823" t="str">
            <v>St Andrew's CofE Primary School</v>
          </cell>
          <cell r="D823" t="str">
            <v>South East</v>
          </cell>
          <cell r="E823" t="str">
            <v>South East</v>
          </cell>
          <cell r="F823" t="str">
            <v>West Sussex</v>
          </cell>
          <cell r="G823" t="str">
            <v>Crawley</v>
          </cell>
          <cell r="H823" t="str">
            <v>RH10 6NU</v>
          </cell>
          <cell r="I823" t="str">
            <v>Voluntary Aided School</v>
          </cell>
          <cell r="J823" t="str">
            <v>Primary</v>
          </cell>
          <cell r="K823" t="str">
            <v>Does not have a sixth form</v>
          </cell>
          <cell r="L823">
            <v>10007327</v>
          </cell>
          <cell r="M823">
            <v>42335</v>
          </cell>
          <cell r="N823">
            <v>42335</v>
          </cell>
          <cell r="O823" t="str">
            <v>Requires Improvement monitoring Visit 1</v>
          </cell>
          <cell r="P823" t="str">
            <v>Schools - S8</v>
          </cell>
          <cell r="Q823" t="str">
            <v>NULL</v>
          </cell>
          <cell r="R823" t="str">
            <v>NULL</v>
          </cell>
          <cell r="S823" t="str">
            <v>NULL</v>
          </cell>
          <cell r="T823" t="str">
            <v>NULL</v>
          </cell>
          <cell r="U823" t="str">
            <v>NULL</v>
          </cell>
          <cell r="V823" t="str">
            <v>NULL</v>
          </cell>
          <cell r="W823" t="str">
            <v>NULL</v>
          </cell>
          <cell r="X823" t="str">
            <v>NULL</v>
          </cell>
          <cell r="Y823" t="str">
            <v>NULL</v>
          </cell>
          <cell r="Z823" t="str">
            <v>NULL</v>
          </cell>
          <cell r="AB823">
            <v>205</v>
          </cell>
          <cell r="AD823">
            <v>3</v>
          </cell>
          <cell r="AE823" t="str">
            <v>NULL</v>
          </cell>
          <cell r="AF823">
            <v>3</v>
          </cell>
          <cell r="AG823">
            <v>3</v>
          </cell>
          <cell r="AH823" t="str">
            <v>NULL</v>
          </cell>
          <cell r="AI823">
            <v>3</v>
          </cell>
          <cell r="AJ823" t="str">
            <v>NULL</v>
          </cell>
          <cell r="AK823">
            <v>2</v>
          </cell>
          <cell r="AL823">
            <v>9</v>
          </cell>
        </row>
        <row r="824">
          <cell r="A824">
            <v>126051</v>
          </cell>
          <cell r="B824">
            <v>9383345</v>
          </cell>
          <cell r="C824" t="str">
            <v>English Martyrs Catholic Primary School, Worthing</v>
          </cell>
          <cell r="D824" t="str">
            <v>South East</v>
          </cell>
          <cell r="E824" t="str">
            <v>South East</v>
          </cell>
          <cell r="F824" t="str">
            <v>West Sussex</v>
          </cell>
          <cell r="G824" t="str">
            <v>Worthing West</v>
          </cell>
          <cell r="H824" t="str">
            <v>BN12 6LA</v>
          </cell>
          <cell r="I824" t="str">
            <v>Voluntary Aided School</v>
          </cell>
          <cell r="J824" t="str">
            <v>Primary</v>
          </cell>
          <cell r="K824" t="str">
            <v>Does not have a sixth form</v>
          </cell>
          <cell r="L824">
            <v>10002299</v>
          </cell>
          <cell r="M824">
            <v>42271</v>
          </cell>
          <cell r="N824">
            <v>42272</v>
          </cell>
          <cell r="O824" t="str">
            <v>Requires Improvement S5 Reinspection Visit 1</v>
          </cell>
          <cell r="P824" t="str">
            <v>Schools - S5</v>
          </cell>
          <cell r="Q824" t="str">
            <v>NULL</v>
          </cell>
          <cell r="R824">
            <v>2</v>
          </cell>
          <cell r="S824" t="str">
            <v>NULL</v>
          </cell>
          <cell r="T824">
            <v>2</v>
          </cell>
          <cell r="U824">
            <v>2</v>
          </cell>
          <cell r="V824">
            <v>1</v>
          </cell>
          <cell r="W824">
            <v>2</v>
          </cell>
          <cell r="X824" t="str">
            <v>Yes</v>
          </cell>
          <cell r="Y824">
            <v>2</v>
          </cell>
          <cell r="Z824" t="str">
            <v>NULL</v>
          </cell>
          <cell r="AB824">
            <v>199</v>
          </cell>
          <cell r="AD824">
            <v>3</v>
          </cell>
          <cell r="AE824" t="str">
            <v>NULL</v>
          </cell>
          <cell r="AF824">
            <v>3</v>
          </cell>
          <cell r="AG824">
            <v>3</v>
          </cell>
          <cell r="AH824" t="str">
            <v>NULL</v>
          </cell>
          <cell r="AI824">
            <v>3</v>
          </cell>
          <cell r="AJ824" t="str">
            <v>NULL</v>
          </cell>
          <cell r="AK824" t="str">
            <v>NULL</v>
          </cell>
          <cell r="AL824" t="str">
            <v>NULL</v>
          </cell>
        </row>
        <row r="825">
          <cell r="A825">
            <v>126084</v>
          </cell>
          <cell r="B825">
            <v>9384100</v>
          </cell>
          <cell r="C825" t="str">
            <v>Oakmeeds Community College</v>
          </cell>
          <cell r="D825" t="str">
            <v>South East</v>
          </cell>
          <cell r="E825" t="str">
            <v>South East</v>
          </cell>
          <cell r="F825" t="str">
            <v>West Sussex</v>
          </cell>
          <cell r="G825" t="str">
            <v>Mid Sussex</v>
          </cell>
          <cell r="H825" t="str">
            <v>RH15 9EA</v>
          </cell>
          <cell r="I825" t="str">
            <v>Community School</v>
          </cell>
          <cell r="J825" t="str">
            <v>Secondary</v>
          </cell>
          <cell r="K825" t="str">
            <v>Does not have a sixth form</v>
          </cell>
          <cell r="L825">
            <v>10005239</v>
          </cell>
          <cell r="M825">
            <v>42312</v>
          </cell>
          <cell r="N825">
            <v>42313</v>
          </cell>
          <cell r="O825" t="str">
            <v>Schools into Special Measures Visit 5</v>
          </cell>
          <cell r="P825" t="str">
            <v>Schools - S5</v>
          </cell>
          <cell r="Q825" t="str">
            <v>NULL</v>
          </cell>
          <cell r="R825">
            <v>3</v>
          </cell>
          <cell r="S825" t="str">
            <v>NULL</v>
          </cell>
          <cell r="T825">
            <v>3</v>
          </cell>
          <cell r="U825">
            <v>3</v>
          </cell>
          <cell r="V825">
            <v>3</v>
          </cell>
          <cell r="W825">
            <v>3</v>
          </cell>
          <cell r="X825" t="str">
            <v>Yes</v>
          </cell>
          <cell r="Y825" t="str">
            <v>NULL</v>
          </cell>
          <cell r="Z825" t="str">
            <v>NULL</v>
          </cell>
          <cell r="AB825">
            <v>866</v>
          </cell>
          <cell r="AD825">
            <v>4</v>
          </cell>
          <cell r="AE825" t="str">
            <v>NULL</v>
          </cell>
          <cell r="AF825">
            <v>4</v>
          </cell>
          <cell r="AG825">
            <v>4</v>
          </cell>
          <cell r="AH825" t="str">
            <v>NULL</v>
          </cell>
          <cell r="AI825">
            <v>4</v>
          </cell>
          <cell r="AJ825" t="str">
            <v>NULL</v>
          </cell>
          <cell r="AK825" t="str">
            <v>NULL</v>
          </cell>
          <cell r="AL825" t="str">
            <v>NULL</v>
          </cell>
        </row>
        <row r="826">
          <cell r="A826">
            <v>126188</v>
          </cell>
          <cell r="B826">
            <v>8652034</v>
          </cell>
          <cell r="C826" t="str">
            <v>Monkton Park Primary School</v>
          </cell>
          <cell r="D826" t="str">
            <v>South West</v>
          </cell>
          <cell r="E826" t="str">
            <v>South West</v>
          </cell>
          <cell r="F826" t="str">
            <v>Wiltshire</v>
          </cell>
          <cell r="G826" t="str">
            <v>Chippenham</v>
          </cell>
          <cell r="H826" t="str">
            <v>SN15 3PN</v>
          </cell>
          <cell r="I826" t="str">
            <v>Community School</v>
          </cell>
          <cell r="J826" t="str">
            <v>Primary</v>
          </cell>
          <cell r="K826" t="str">
            <v>Does not have a sixth form</v>
          </cell>
          <cell r="L826">
            <v>10001099</v>
          </cell>
          <cell r="M826">
            <v>42290</v>
          </cell>
          <cell r="N826">
            <v>42290</v>
          </cell>
          <cell r="O826" t="str">
            <v>Maintained Academy and School Short inspection</v>
          </cell>
          <cell r="P826" t="str">
            <v>Schools - Short inspection</v>
          </cell>
          <cell r="Q826" t="str">
            <v>NULL</v>
          </cell>
          <cell r="R826" t="str">
            <v>NULL</v>
          </cell>
          <cell r="S826" t="str">
            <v>NULL</v>
          </cell>
          <cell r="T826" t="str">
            <v>NULL</v>
          </cell>
          <cell r="U826" t="str">
            <v>NULL</v>
          </cell>
          <cell r="V826" t="str">
            <v>NULL</v>
          </cell>
          <cell r="W826" t="str">
            <v>NULL</v>
          </cell>
          <cell r="X826" t="str">
            <v>Yes</v>
          </cell>
          <cell r="Y826" t="str">
            <v>NULL</v>
          </cell>
          <cell r="Z826" t="str">
            <v>NULL</v>
          </cell>
          <cell r="AB826">
            <v>221</v>
          </cell>
          <cell r="AD826">
            <v>2</v>
          </cell>
          <cell r="AE826" t="str">
            <v>NULL</v>
          </cell>
          <cell r="AF826">
            <v>2</v>
          </cell>
          <cell r="AG826">
            <v>2</v>
          </cell>
          <cell r="AH826" t="str">
            <v>NULL</v>
          </cell>
          <cell r="AI826">
            <v>2</v>
          </cell>
          <cell r="AJ826" t="str">
            <v>NULL</v>
          </cell>
          <cell r="AK826">
            <v>2</v>
          </cell>
          <cell r="AL826">
            <v>9</v>
          </cell>
        </row>
        <row r="827">
          <cell r="A827">
            <v>126252</v>
          </cell>
          <cell r="B827">
            <v>8662166</v>
          </cell>
          <cell r="C827" t="str">
            <v>Colebrook Junior School</v>
          </cell>
          <cell r="D827" t="str">
            <v>South West</v>
          </cell>
          <cell r="E827" t="str">
            <v>South West</v>
          </cell>
          <cell r="F827" t="str">
            <v>Swindon</v>
          </cell>
          <cell r="G827" t="str">
            <v>North Swindon</v>
          </cell>
          <cell r="H827" t="str">
            <v>SN3 4AS</v>
          </cell>
          <cell r="I827" t="str">
            <v>Community School</v>
          </cell>
          <cell r="J827" t="str">
            <v>Primary</v>
          </cell>
          <cell r="K827" t="str">
            <v>Does not have a sixth form</v>
          </cell>
          <cell r="L827">
            <v>10002414</v>
          </cell>
          <cell r="M827">
            <v>42353</v>
          </cell>
          <cell r="N827">
            <v>42354</v>
          </cell>
          <cell r="O827" t="str">
            <v>Requires Improvement S5 Reinspection Visit 1</v>
          </cell>
          <cell r="P827" t="str">
            <v>Schools - S5</v>
          </cell>
          <cell r="Q827" t="str">
            <v>NULL</v>
          </cell>
          <cell r="R827">
            <v>2</v>
          </cell>
          <cell r="S827" t="str">
            <v>NULL</v>
          </cell>
          <cell r="T827">
            <v>2</v>
          </cell>
          <cell r="U827">
            <v>2</v>
          </cell>
          <cell r="V827">
            <v>2</v>
          </cell>
          <cell r="W827">
            <v>2</v>
          </cell>
          <cell r="X827" t="str">
            <v>Yes</v>
          </cell>
          <cell r="Y827" t="str">
            <v>NULL</v>
          </cell>
          <cell r="Z827" t="str">
            <v>NULL</v>
          </cell>
          <cell r="AB827">
            <v>164</v>
          </cell>
          <cell r="AD827">
            <v>3</v>
          </cell>
          <cell r="AE827" t="str">
            <v>NULL</v>
          </cell>
          <cell r="AF827">
            <v>3</v>
          </cell>
          <cell r="AG827">
            <v>3</v>
          </cell>
          <cell r="AH827" t="str">
            <v>NULL</v>
          </cell>
          <cell r="AI827">
            <v>3</v>
          </cell>
          <cell r="AJ827" t="str">
            <v>NULL</v>
          </cell>
          <cell r="AK827" t="str">
            <v>NULL</v>
          </cell>
          <cell r="AL827" t="str">
            <v>NULL</v>
          </cell>
        </row>
        <row r="828">
          <cell r="A828">
            <v>126304</v>
          </cell>
          <cell r="B828">
            <v>8653017</v>
          </cell>
          <cell r="C828" t="str">
            <v>Longford CofE (VC) Primary School</v>
          </cell>
          <cell r="D828" t="str">
            <v>South West</v>
          </cell>
          <cell r="E828" t="str">
            <v>South West</v>
          </cell>
          <cell r="F828" t="str">
            <v>Wiltshire</v>
          </cell>
          <cell r="G828" t="str">
            <v>Salisbury</v>
          </cell>
          <cell r="H828" t="str">
            <v>SP5 4DS</v>
          </cell>
          <cell r="I828" t="str">
            <v>Voluntary Controlled School</v>
          </cell>
          <cell r="J828" t="str">
            <v>Primary</v>
          </cell>
          <cell r="K828" t="str">
            <v>Does not have a sixth form</v>
          </cell>
          <cell r="L828">
            <v>10001602</v>
          </cell>
          <cell r="M828">
            <v>42291</v>
          </cell>
          <cell r="N828">
            <v>42292</v>
          </cell>
          <cell r="O828" t="str">
            <v>Special Measures S5 ReInspection</v>
          </cell>
          <cell r="P828" t="str">
            <v>Schools - S5</v>
          </cell>
          <cell r="Q828" t="str">
            <v>NULL</v>
          </cell>
          <cell r="R828">
            <v>3</v>
          </cell>
          <cell r="S828" t="str">
            <v>NULL</v>
          </cell>
          <cell r="T828">
            <v>3</v>
          </cell>
          <cell r="U828">
            <v>3</v>
          </cell>
          <cell r="V828">
            <v>2</v>
          </cell>
          <cell r="W828">
            <v>3</v>
          </cell>
          <cell r="X828" t="str">
            <v>Yes</v>
          </cell>
          <cell r="Y828">
            <v>3</v>
          </cell>
          <cell r="Z828" t="str">
            <v>NULL</v>
          </cell>
          <cell r="AB828">
            <v>43</v>
          </cell>
          <cell r="AD828">
            <v>4</v>
          </cell>
          <cell r="AE828" t="str">
            <v>NULL</v>
          </cell>
          <cell r="AF828">
            <v>4</v>
          </cell>
          <cell r="AG828">
            <v>4</v>
          </cell>
          <cell r="AH828" t="str">
            <v>NULL</v>
          </cell>
          <cell r="AI828">
            <v>4</v>
          </cell>
          <cell r="AJ828" t="str">
            <v>NULL</v>
          </cell>
          <cell r="AK828" t="str">
            <v>NULL</v>
          </cell>
          <cell r="AL828" t="str">
            <v>NULL</v>
          </cell>
        </row>
        <row r="829">
          <cell r="A829">
            <v>126343</v>
          </cell>
          <cell r="B829">
            <v>8653134</v>
          </cell>
          <cell r="C829" t="str">
            <v>Newton Tony Church of England Voluntary Controlled School</v>
          </cell>
          <cell r="D829" t="str">
            <v>South West</v>
          </cell>
          <cell r="E829" t="str">
            <v>South West</v>
          </cell>
          <cell r="F829" t="str">
            <v>Wiltshire</v>
          </cell>
          <cell r="G829" t="str">
            <v>Salisbury</v>
          </cell>
          <cell r="H829" t="str">
            <v>SP4 0HF</v>
          </cell>
          <cell r="I829" t="str">
            <v>Voluntary Controlled School</v>
          </cell>
          <cell r="J829" t="str">
            <v>Primary</v>
          </cell>
          <cell r="K829" t="str">
            <v>Not applicable</v>
          </cell>
          <cell r="L829">
            <v>10001255</v>
          </cell>
          <cell r="M829">
            <v>42269</v>
          </cell>
          <cell r="N829">
            <v>42269</v>
          </cell>
          <cell r="O829" t="str">
            <v>Maintained Academy and School Short inspection</v>
          </cell>
          <cell r="P829" t="str">
            <v>Schools - Short inspection</v>
          </cell>
          <cell r="Q829" t="str">
            <v>NULL</v>
          </cell>
          <cell r="R829" t="str">
            <v>NULL</v>
          </cell>
          <cell r="S829" t="str">
            <v>NULL</v>
          </cell>
          <cell r="T829" t="str">
            <v>NULL</v>
          </cell>
          <cell r="U829" t="str">
            <v>NULL</v>
          </cell>
          <cell r="V829" t="str">
            <v>NULL</v>
          </cell>
          <cell r="W829" t="str">
            <v>NULL</v>
          </cell>
          <cell r="X829" t="str">
            <v>Yes</v>
          </cell>
          <cell r="Y829" t="str">
            <v>NULL</v>
          </cell>
          <cell r="Z829" t="str">
            <v>NULL</v>
          </cell>
          <cell r="AB829">
            <v>55</v>
          </cell>
          <cell r="AD829">
            <v>2</v>
          </cell>
          <cell r="AE829" t="str">
            <v>NULL</v>
          </cell>
          <cell r="AF829">
            <v>2</v>
          </cell>
          <cell r="AG829">
            <v>2</v>
          </cell>
          <cell r="AH829" t="str">
            <v>NULL</v>
          </cell>
          <cell r="AI829">
            <v>2</v>
          </cell>
          <cell r="AJ829" t="str">
            <v>NULL</v>
          </cell>
          <cell r="AK829">
            <v>3</v>
          </cell>
          <cell r="AL829">
            <v>9</v>
          </cell>
        </row>
        <row r="830">
          <cell r="A830">
            <v>126349</v>
          </cell>
          <cell r="B830">
            <v>8653149</v>
          </cell>
          <cell r="C830" t="str">
            <v>Preshute Church of England Primary School</v>
          </cell>
          <cell r="D830" t="str">
            <v>South West</v>
          </cell>
          <cell r="E830" t="str">
            <v>South West</v>
          </cell>
          <cell r="F830" t="str">
            <v>Wiltshire</v>
          </cell>
          <cell r="G830" t="str">
            <v>Devizes</v>
          </cell>
          <cell r="H830" t="str">
            <v>SN8 4HH</v>
          </cell>
          <cell r="I830" t="str">
            <v>Voluntary Controlled School</v>
          </cell>
          <cell r="J830" t="str">
            <v>Primary</v>
          </cell>
          <cell r="K830" t="str">
            <v>Does not have a sixth form</v>
          </cell>
          <cell r="L830">
            <v>10003586</v>
          </cell>
          <cell r="M830">
            <v>42340</v>
          </cell>
          <cell r="N830">
            <v>42341</v>
          </cell>
          <cell r="O830" t="str">
            <v>Maintained Academy and School Short inspection</v>
          </cell>
          <cell r="P830" t="str">
            <v>Schools - S5</v>
          </cell>
          <cell r="Q830" t="str">
            <v>NULL</v>
          </cell>
          <cell r="R830">
            <v>1</v>
          </cell>
          <cell r="S830" t="str">
            <v>NULL</v>
          </cell>
          <cell r="T830">
            <v>1</v>
          </cell>
          <cell r="U830">
            <v>1</v>
          </cell>
          <cell r="V830">
            <v>1</v>
          </cell>
          <cell r="W830">
            <v>1</v>
          </cell>
          <cell r="X830" t="str">
            <v>Yes</v>
          </cell>
          <cell r="Y830">
            <v>1</v>
          </cell>
          <cell r="Z830" t="str">
            <v>NULL</v>
          </cell>
          <cell r="AB830">
            <v>205</v>
          </cell>
          <cell r="AD830">
            <v>2</v>
          </cell>
          <cell r="AE830" t="str">
            <v>NULL</v>
          </cell>
          <cell r="AF830">
            <v>2</v>
          </cell>
          <cell r="AG830">
            <v>2</v>
          </cell>
          <cell r="AH830" t="str">
            <v>NULL</v>
          </cell>
          <cell r="AI830">
            <v>1</v>
          </cell>
          <cell r="AJ830" t="str">
            <v>NULL</v>
          </cell>
          <cell r="AK830">
            <v>1</v>
          </cell>
          <cell r="AL830">
            <v>9</v>
          </cell>
        </row>
        <row r="831">
          <cell r="A831">
            <v>126374</v>
          </cell>
          <cell r="B831">
            <v>8653205</v>
          </cell>
          <cell r="C831" t="str">
            <v>Sambourne Church of England Voluntary Controlled Primary School</v>
          </cell>
          <cell r="D831" t="str">
            <v>South West</v>
          </cell>
          <cell r="E831" t="str">
            <v>South West</v>
          </cell>
          <cell r="F831" t="str">
            <v>Wiltshire</v>
          </cell>
          <cell r="G831" t="str">
            <v>South West Wiltshire</v>
          </cell>
          <cell r="H831" t="str">
            <v>BA12 8LF</v>
          </cell>
          <cell r="I831" t="str">
            <v>Voluntary Controlled School</v>
          </cell>
          <cell r="J831" t="str">
            <v>Primary</v>
          </cell>
          <cell r="K831" t="str">
            <v>Does not have a sixth form</v>
          </cell>
          <cell r="L831">
            <v>10002410</v>
          </cell>
          <cell r="M831">
            <v>42285</v>
          </cell>
          <cell r="N831">
            <v>42286</v>
          </cell>
          <cell r="O831" t="str">
            <v>Requires Improvement S5 Reinspection Visit 1</v>
          </cell>
          <cell r="P831" t="str">
            <v>Schools - S5</v>
          </cell>
          <cell r="Q831" t="str">
            <v>NULL</v>
          </cell>
          <cell r="R831">
            <v>2</v>
          </cell>
          <cell r="S831" t="str">
            <v>NULL</v>
          </cell>
          <cell r="T831">
            <v>2</v>
          </cell>
          <cell r="U831">
            <v>2</v>
          </cell>
          <cell r="V831">
            <v>2</v>
          </cell>
          <cell r="W831">
            <v>2</v>
          </cell>
          <cell r="X831" t="str">
            <v>Yes</v>
          </cell>
          <cell r="Y831">
            <v>2</v>
          </cell>
          <cell r="Z831" t="str">
            <v>NULL</v>
          </cell>
          <cell r="AB831">
            <v>135</v>
          </cell>
          <cell r="AD831">
            <v>3</v>
          </cell>
          <cell r="AE831" t="str">
            <v>NULL</v>
          </cell>
          <cell r="AF831">
            <v>3</v>
          </cell>
          <cell r="AG831">
            <v>3</v>
          </cell>
          <cell r="AH831" t="str">
            <v>NULL</v>
          </cell>
          <cell r="AI831">
            <v>3</v>
          </cell>
          <cell r="AJ831" t="str">
            <v>NULL</v>
          </cell>
          <cell r="AK831" t="str">
            <v>NULL</v>
          </cell>
          <cell r="AL831" t="str">
            <v>NULL</v>
          </cell>
        </row>
        <row r="832">
          <cell r="A832">
            <v>126479</v>
          </cell>
          <cell r="B832">
            <v>8655205</v>
          </cell>
          <cell r="C832" t="str">
            <v>Frogwell Primary School</v>
          </cell>
          <cell r="D832" t="str">
            <v>South West</v>
          </cell>
          <cell r="E832" t="str">
            <v>South West</v>
          </cell>
          <cell r="F832" t="str">
            <v>Wiltshire</v>
          </cell>
          <cell r="G832" t="str">
            <v>Chippenham</v>
          </cell>
          <cell r="H832" t="str">
            <v>SN14 0DG</v>
          </cell>
          <cell r="I832" t="str">
            <v>Foundation School</v>
          </cell>
          <cell r="J832" t="str">
            <v>Primary</v>
          </cell>
          <cell r="K832" t="str">
            <v>Does not have a sixth form</v>
          </cell>
          <cell r="L832">
            <v>10009217</v>
          </cell>
          <cell r="M832">
            <v>42347</v>
          </cell>
          <cell r="N832">
            <v>42348</v>
          </cell>
          <cell r="O832" t="str">
            <v>Requires Improvement S5 Reinspection Visit 1</v>
          </cell>
          <cell r="P832" t="str">
            <v>Schools - S5</v>
          </cell>
          <cell r="Q832" t="str">
            <v>NULL</v>
          </cell>
          <cell r="R832">
            <v>2</v>
          </cell>
          <cell r="S832" t="str">
            <v>NULL</v>
          </cell>
          <cell r="T832">
            <v>2</v>
          </cell>
          <cell r="U832">
            <v>2</v>
          </cell>
          <cell r="V832">
            <v>2</v>
          </cell>
          <cell r="W832">
            <v>2</v>
          </cell>
          <cell r="X832" t="str">
            <v>Yes</v>
          </cell>
          <cell r="Y832">
            <v>2</v>
          </cell>
          <cell r="Z832" t="str">
            <v>NULL</v>
          </cell>
          <cell r="AB832">
            <v>207</v>
          </cell>
          <cell r="AD832">
            <v>3</v>
          </cell>
          <cell r="AE832" t="str">
            <v>NULL</v>
          </cell>
          <cell r="AF832">
            <v>3</v>
          </cell>
          <cell r="AG832">
            <v>3</v>
          </cell>
          <cell r="AH832" t="str">
            <v>NULL</v>
          </cell>
          <cell r="AI832">
            <v>2</v>
          </cell>
          <cell r="AJ832" t="str">
            <v>NULL</v>
          </cell>
          <cell r="AK832" t="str">
            <v>NULL</v>
          </cell>
          <cell r="AL832" t="str">
            <v>NULL</v>
          </cell>
        </row>
        <row r="833">
          <cell r="A833">
            <v>130247</v>
          </cell>
          <cell r="B833">
            <v>8706905</v>
          </cell>
          <cell r="C833" t="str">
            <v>John Madejski Academy</v>
          </cell>
          <cell r="D833" t="str">
            <v>South East</v>
          </cell>
          <cell r="E833" t="str">
            <v>South East</v>
          </cell>
          <cell r="F833" t="str">
            <v>Reading</v>
          </cell>
          <cell r="G833" t="str">
            <v>Reading West</v>
          </cell>
          <cell r="H833" t="str">
            <v>RG2 8AF</v>
          </cell>
          <cell r="I833" t="str">
            <v>Academy Sponsor Led</v>
          </cell>
          <cell r="J833" t="str">
            <v>Secondary</v>
          </cell>
          <cell r="K833" t="str">
            <v>Has a sixth form</v>
          </cell>
          <cell r="L833">
            <v>10002326</v>
          </cell>
          <cell r="M833">
            <v>42318</v>
          </cell>
          <cell r="N833">
            <v>42319</v>
          </cell>
          <cell r="O833" t="str">
            <v>Requires Improvement S5 Reinspection Visit 1</v>
          </cell>
          <cell r="P833" t="str">
            <v>Schools - S5</v>
          </cell>
          <cell r="Q833" t="str">
            <v>NULL</v>
          </cell>
          <cell r="R833">
            <v>4</v>
          </cell>
          <cell r="S833" t="str">
            <v>SM</v>
          </cell>
          <cell r="T833">
            <v>4</v>
          </cell>
          <cell r="U833">
            <v>4</v>
          </cell>
          <cell r="V833">
            <v>3</v>
          </cell>
          <cell r="W833">
            <v>4</v>
          </cell>
          <cell r="X833" t="str">
            <v>Yes</v>
          </cell>
          <cell r="Y833" t="str">
            <v>NULL</v>
          </cell>
          <cell r="Z833">
            <v>3</v>
          </cell>
          <cell r="AB833">
            <v>910</v>
          </cell>
          <cell r="AD833">
            <v>3</v>
          </cell>
          <cell r="AE833" t="str">
            <v>NULL</v>
          </cell>
          <cell r="AF833">
            <v>3</v>
          </cell>
          <cell r="AG833">
            <v>3</v>
          </cell>
          <cell r="AH833" t="str">
            <v>NULL</v>
          </cell>
          <cell r="AI833">
            <v>2</v>
          </cell>
          <cell r="AJ833" t="str">
            <v>NULL</v>
          </cell>
          <cell r="AK833" t="str">
            <v>NULL</v>
          </cell>
          <cell r="AL833" t="str">
            <v>NULL</v>
          </cell>
        </row>
        <row r="834">
          <cell r="A834">
            <v>130343</v>
          </cell>
          <cell r="B834">
            <v>3202082</v>
          </cell>
          <cell r="C834" t="str">
            <v>Ainslie Wood Primary School</v>
          </cell>
          <cell r="D834" t="str">
            <v>London</v>
          </cell>
          <cell r="E834" t="str">
            <v>London</v>
          </cell>
          <cell r="F834" t="str">
            <v>Waltham Forest</v>
          </cell>
          <cell r="G834" t="str">
            <v>Chingford and Woodford Green</v>
          </cell>
          <cell r="H834" t="str">
            <v>E4 9DD</v>
          </cell>
          <cell r="I834" t="str">
            <v>Community School</v>
          </cell>
          <cell r="J834" t="str">
            <v>Primary</v>
          </cell>
          <cell r="K834" t="str">
            <v>Does not have a sixth form</v>
          </cell>
          <cell r="L834">
            <v>10005730</v>
          </cell>
          <cell r="M834">
            <v>42339</v>
          </cell>
          <cell r="N834">
            <v>42339</v>
          </cell>
          <cell r="O834" t="str">
            <v>Maintained Academy and School Short inspection</v>
          </cell>
          <cell r="P834" t="str">
            <v>Schools - Short inspection</v>
          </cell>
          <cell r="Q834" t="str">
            <v>NULL</v>
          </cell>
          <cell r="R834" t="str">
            <v>NULL</v>
          </cell>
          <cell r="S834" t="str">
            <v>NULL</v>
          </cell>
          <cell r="T834" t="str">
            <v>NULL</v>
          </cell>
          <cell r="U834" t="str">
            <v>NULL</v>
          </cell>
          <cell r="V834" t="str">
            <v>NULL</v>
          </cell>
          <cell r="W834" t="str">
            <v>NULL</v>
          </cell>
          <cell r="X834" t="str">
            <v>Yes</v>
          </cell>
          <cell r="Y834" t="str">
            <v>NULL</v>
          </cell>
          <cell r="Z834" t="str">
            <v>NULL</v>
          </cell>
          <cell r="AB834">
            <v>456</v>
          </cell>
          <cell r="AD834">
            <v>2</v>
          </cell>
          <cell r="AE834" t="str">
            <v>NULL</v>
          </cell>
          <cell r="AF834">
            <v>2</v>
          </cell>
          <cell r="AG834">
            <v>2</v>
          </cell>
          <cell r="AH834" t="str">
            <v>NULL</v>
          </cell>
          <cell r="AI834">
            <v>2</v>
          </cell>
          <cell r="AJ834" t="str">
            <v>NULL</v>
          </cell>
          <cell r="AK834">
            <v>8</v>
          </cell>
          <cell r="AL834" t="str">
            <v>NULL</v>
          </cell>
        </row>
        <row r="835">
          <cell r="A835">
            <v>130362</v>
          </cell>
          <cell r="B835">
            <v>9197044</v>
          </cell>
          <cell r="C835" t="str">
            <v>Southfield School</v>
          </cell>
          <cell r="D835" t="str">
            <v>East of England</v>
          </cell>
          <cell r="E835" t="str">
            <v>East of England</v>
          </cell>
          <cell r="F835" t="str">
            <v>Hertfordshire</v>
          </cell>
          <cell r="G835" t="str">
            <v>Welwyn Hatfield</v>
          </cell>
          <cell r="H835" t="str">
            <v>AL10 8NN</v>
          </cell>
          <cell r="I835" t="str">
            <v>Community Special School</v>
          </cell>
          <cell r="J835" t="str">
            <v>Not Applicable</v>
          </cell>
          <cell r="K835" t="str">
            <v>Not applicable</v>
          </cell>
          <cell r="L835">
            <v>10001396</v>
          </cell>
          <cell r="M835">
            <v>42290</v>
          </cell>
          <cell r="N835">
            <v>42290</v>
          </cell>
          <cell r="O835" t="str">
            <v>Maintained Academy and School Short inspection</v>
          </cell>
          <cell r="P835" t="str">
            <v>Schools - Short inspection</v>
          </cell>
          <cell r="Q835" t="str">
            <v>NULL</v>
          </cell>
          <cell r="R835" t="str">
            <v>NULL</v>
          </cell>
          <cell r="S835" t="str">
            <v>NULL</v>
          </cell>
          <cell r="T835" t="str">
            <v>NULL</v>
          </cell>
          <cell r="U835" t="str">
            <v>NULL</v>
          </cell>
          <cell r="V835" t="str">
            <v>NULL</v>
          </cell>
          <cell r="W835" t="str">
            <v>NULL</v>
          </cell>
          <cell r="X835" t="str">
            <v>Yes</v>
          </cell>
          <cell r="Y835" t="str">
            <v>NULL</v>
          </cell>
          <cell r="Z835" t="str">
            <v>NULL</v>
          </cell>
          <cell r="AB835">
            <v>69</v>
          </cell>
          <cell r="AD835">
            <v>2</v>
          </cell>
          <cell r="AE835" t="str">
            <v>NULL</v>
          </cell>
          <cell r="AF835">
            <v>2</v>
          </cell>
          <cell r="AG835">
            <v>2</v>
          </cell>
          <cell r="AH835" t="str">
            <v>NULL</v>
          </cell>
          <cell r="AI835">
            <v>2</v>
          </cell>
          <cell r="AJ835" t="str">
            <v>NULL</v>
          </cell>
          <cell r="AK835" t="str">
            <v>NULL</v>
          </cell>
          <cell r="AL835" t="str">
            <v>NULL</v>
          </cell>
        </row>
        <row r="836">
          <cell r="A836">
            <v>130384</v>
          </cell>
          <cell r="B836">
            <v>3593431</v>
          </cell>
          <cell r="C836" t="str">
            <v>St Jude's Catholic Primary School Wigan</v>
          </cell>
          <cell r="D836" t="str">
            <v>North West</v>
          </cell>
          <cell r="E836" t="str">
            <v>North West</v>
          </cell>
          <cell r="F836" t="str">
            <v>Wigan</v>
          </cell>
          <cell r="G836" t="str">
            <v>Makerfield</v>
          </cell>
          <cell r="H836" t="str">
            <v>WN3 5AN</v>
          </cell>
          <cell r="I836" t="str">
            <v>Voluntary Aided School</v>
          </cell>
          <cell r="J836" t="str">
            <v>Primary</v>
          </cell>
          <cell r="K836" t="str">
            <v>Does not have a sixth form</v>
          </cell>
          <cell r="L836">
            <v>10002186</v>
          </cell>
          <cell r="M836">
            <v>42269</v>
          </cell>
          <cell r="N836">
            <v>42270</v>
          </cell>
          <cell r="O836" t="str">
            <v>Requires Improvement S5 Reinspection Visit 1</v>
          </cell>
          <cell r="P836" t="str">
            <v>Schools - S5</v>
          </cell>
          <cell r="Q836" t="str">
            <v>NULL</v>
          </cell>
          <cell r="R836">
            <v>2</v>
          </cell>
          <cell r="S836" t="str">
            <v>NULL</v>
          </cell>
          <cell r="T836">
            <v>2</v>
          </cell>
          <cell r="U836">
            <v>2</v>
          </cell>
          <cell r="V836">
            <v>2</v>
          </cell>
          <cell r="W836">
            <v>2</v>
          </cell>
          <cell r="X836" t="str">
            <v>Yes</v>
          </cell>
          <cell r="Y836">
            <v>2</v>
          </cell>
          <cell r="Z836" t="str">
            <v>NULL</v>
          </cell>
          <cell r="AB836">
            <v>212</v>
          </cell>
          <cell r="AD836">
            <v>3</v>
          </cell>
          <cell r="AE836" t="str">
            <v>NULL</v>
          </cell>
          <cell r="AF836">
            <v>3</v>
          </cell>
          <cell r="AG836">
            <v>3</v>
          </cell>
          <cell r="AH836" t="str">
            <v>NULL</v>
          </cell>
          <cell r="AI836">
            <v>3</v>
          </cell>
          <cell r="AJ836" t="str">
            <v>NULL</v>
          </cell>
          <cell r="AK836" t="str">
            <v>NULL</v>
          </cell>
          <cell r="AL836" t="str">
            <v>NULL</v>
          </cell>
        </row>
        <row r="837">
          <cell r="A837">
            <v>130862</v>
          </cell>
          <cell r="B837">
            <v>3842193</v>
          </cell>
          <cell r="C837" t="str">
            <v>Upton Primary School</v>
          </cell>
          <cell r="D837" t="str">
            <v>Yorkshire and the Humber</v>
          </cell>
          <cell r="E837" t="str">
            <v>North East, Yorkshire &amp; Humber</v>
          </cell>
          <cell r="F837" t="str">
            <v>Wakefield</v>
          </cell>
          <cell r="G837" t="str">
            <v>Hemsworth</v>
          </cell>
          <cell r="H837" t="str">
            <v>WF9 1JS</v>
          </cell>
          <cell r="I837" t="str">
            <v>Community School</v>
          </cell>
          <cell r="J837" t="str">
            <v>Primary</v>
          </cell>
          <cell r="K837" t="str">
            <v>Does not have a sixth form</v>
          </cell>
          <cell r="L837">
            <v>10002028</v>
          </cell>
          <cell r="M837">
            <v>42334</v>
          </cell>
          <cell r="N837">
            <v>42335</v>
          </cell>
          <cell r="O837" t="str">
            <v>Requires Improvement S5 Reinspection Visit 1</v>
          </cell>
          <cell r="P837" t="str">
            <v>Schools - S5</v>
          </cell>
          <cell r="Q837" t="str">
            <v>NULL</v>
          </cell>
          <cell r="R837">
            <v>3</v>
          </cell>
          <cell r="S837" t="str">
            <v>NULL</v>
          </cell>
          <cell r="T837">
            <v>3</v>
          </cell>
          <cell r="U837">
            <v>3</v>
          </cell>
          <cell r="V837">
            <v>2</v>
          </cell>
          <cell r="W837">
            <v>3</v>
          </cell>
          <cell r="X837" t="str">
            <v>Yes</v>
          </cell>
          <cell r="Y837">
            <v>3</v>
          </cell>
          <cell r="Z837" t="str">
            <v>NULL</v>
          </cell>
          <cell r="AB837">
            <v>451</v>
          </cell>
          <cell r="AD837">
            <v>3</v>
          </cell>
          <cell r="AE837" t="str">
            <v>NULL</v>
          </cell>
          <cell r="AF837">
            <v>3</v>
          </cell>
          <cell r="AG837">
            <v>3</v>
          </cell>
          <cell r="AH837" t="str">
            <v>NULL</v>
          </cell>
          <cell r="AI837">
            <v>3</v>
          </cell>
          <cell r="AJ837" t="str">
            <v>NULL</v>
          </cell>
          <cell r="AK837" t="str">
            <v>NULL</v>
          </cell>
          <cell r="AL837" t="str">
            <v>NULL</v>
          </cell>
        </row>
        <row r="838">
          <cell r="A838">
            <v>130880</v>
          </cell>
          <cell r="B838">
            <v>9351112</v>
          </cell>
          <cell r="C838" t="str">
            <v>Mill Meadow</v>
          </cell>
          <cell r="D838" t="str">
            <v>East of England</v>
          </cell>
          <cell r="E838" t="str">
            <v>East of England</v>
          </cell>
          <cell r="F838" t="str">
            <v>Suffolk</v>
          </cell>
          <cell r="G838" t="str">
            <v>West Suffolk</v>
          </cell>
          <cell r="H838" t="str">
            <v>CB8 8RW</v>
          </cell>
          <cell r="I838" t="str">
            <v>Pupil Referral Unit</v>
          </cell>
          <cell r="J838" t="str">
            <v>Not Applicable</v>
          </cell>
          <cell r="K838" t="str">
            <v>Not applicable</v>
          </cell>
          <cell r="L838">
            <v>10003959</v>
          </cell>
          <cell r="M838">
            <v>42334</v>
          </cell>
          <cell r="N838">
            <v>42335</v>
          </cell>
          <cell r="O838" t="str">
            <v>Maintained Academy and School Short inspection</v>
          </cell>
          <cell r="P838" t="str">
            <v>Schools - S5</v>
          </cell>
          <cell r="Q838" t="str">
            <v>NULL</v>
          </cell>
          <cell r="R838">
            <v>4</v>
          </cell>
          <cell r="S838" t="str">
            <v>SM</v>
          </cell>
          <cell r="T838">
            <v>4</v>
          </cell>
          <cell r="U838">
            <v>4</v>
          </cell>
          <cell r="V838">
            <v>4</v>
          </cell>
          <cell r="W838">
            <v>4</v>
          </cell>
          <cell r="X838" t="str">
            <v>No</v>
          </cell>
          <cell r="Y838" t="str">
            <v>NULL</v>
          </cell>
          <cell r="Z838" t="str">
            <v>NULL</v>
          </cell>
          <cell r="AB838">
            <v>2</v>
          </cell>
          <cell r="AD838">
            <v>2</v>
          </cell>
          <cell r="AE838" t="str">
            <v>NULL</v>
          </cell>
          <cell r="AF838">
            <v>2</v>
          </cell>
          <cell r="AG838">
            <v>2</v>
          </cell>
          <cell r="AH838" t="str">
            <v>NULL</v>
          </cell>
          <cell r="AI838">
            <v>2</v>
          </cell>
          <cell r="AJ838" t="str">
            <v>NULL</v>
          </cell>
          <cell r="AK838" t="str">
            <v>NULL</v>
          </cell>
          <cell r="AL838" t="str">
            <v>NULL</v>
          </cell>
        </row>
        <row r="839">
          <cell r="A839">
            <v>130881</v>
          </cell>
          <cell r="B839">
            <v>9373215</v>
          </cell>
          <cell r="C839" t="str">
            <v>Bournebrook CofE Primary School</v>
          </cell>
          <cell r="D839" t="str">
            <v>West Midlands</v>
          </cell>
          <cell r="E839" t="str">
            <v>West Midlands</v>
          </cell>
          <cell r="F839" t="str">
            <v>Warwickshire</v>
          </cell>
          <cell r="G839" t="str">
            <v>North Warwickshire</v>
          </cell>
          <cell r="H839" t="str">
            <v>CV7 8ET</v>
          </cell>
          <cell r="I839" t="str">
            <v>Voluntary Controlled School</v>
          </cell>
          <cell r="J839" t="str">
            <v>Primary</v>
          </cell>
          <cell r="K839" t="str">
            <v>Does not have a sixth form</v>
          </cell>
          <cell r="L839">
            <v>10008082</v>
          </cell>
          <cell r="M839">
            <v>42333</v>
          </cell>
          <cell r="N839">
            <v>42333</v>
          </cell>
          <cell r="O839" t="str">
            <v>S8 No Formal Designation Visit</v>
          </cell>
          <cell r="P839" t="str">
            <v>Schools - S8</v>
          </cell>
          <cell r="Q839" t="str">
            <v>NULL</v>
          </cell>
          <cell r="R839" t="str">
            <v>NULL</v>
          </cell>
          <cell r="S839" t="str">
            <v>NULL</v>
          </cell>
          <cell r="T839" t="str">
            <v>NULL</v>
          </cell>
          <cell r="U839" t="str">
            <v>NULL</v>
          </cell>
          <cell r="V839" t="str">
            <v>NULL</v>
          </cell>
          <cell r="W839" t="str">
            <v>NULL</v>
          </cell>
          <cell r="X839" t="str">
            <v>Met</v>
          </cell>
          <cell r="Y839" t="str">
            <v>NULL</v>
          </cell>
          <cell r="Z839" t="str">
            <v>NULL</v>
          </cell>
          <cell r="AB839">
            <v>152</v>
          </cell>
          <cell r="AD839">
            <v>1</v>
          </cell>
          <cell r="AE839" t="str">
            <v>NULL</v>
          </cell>
          <cell r="AF839">
            <v>1</v>
          </cell>
          <cell r="AG839">
            <v>1</v>
          </cell>
          <cell r="AH839" t="str">
            <v>NULL</v>
          </cell>
          <cell r="AI839">
            <v>1</v>
          </cell>
          <cell r="AJ839" t="str">
            <v>NULL</v>
          </cell>
          <cell r="AK839">
            <v>1</v>
          </cell>
          <cell r="AL839">
            <v>9</v>
          </cell>
        </row>
        <row r="840">
          <cell r="A840">
            <v>130894</v>
          </cell>
          <cell r="B840">
            <v>9372631</v>
          </cell>
          <cell r="C840" t="str">
            <v>Milby Primary School</v>
          </cell>
          <cell r="D840" t="str">
            <v>West Midlands</v>
          </cell>
          <cell r="E840" t="str">
            <v>West Midlands</v>
          </cell>
          <cell r="F840" t="str">
            <v>Warwickshire</v>
          </cell>
          <cell r="G840" t="str">
            <v>Nuneaton</v>
          </cell>
          <cell r="H840" t="str">
            <v>CV11 6JS</v>
          </cell>
          <cell r="I840" t="str">
            <v>Community School</v>
          </cell>
          <cell r="J840" t="str">
            <v>Primary</v>
          </cell>
          <cell r="K840" t="str">
            <v>Does not have a sixth form</v>
          </cell>
          <cell r="L840">
            <v>10002464</v>
          </cell>
          <cell r="M840">
            <v>42283</v>
          </cell>
          <cell r="N840">
            <v>42284</v>
          </cell>
          <cell r="O840" t="str">
            <v>Requires Improvement S5 Reinspection Visit 1</v>
          </cell>
          <cell r="P840" t="str">
            <v>Schools - S5</v>
          </cell>
          <cell r="Q840" t="str">
            <v>NULL</v>
          </cell>
          <cell r="R840">
            <v>2</v>
          </cell>
          <cell r="S840" t="str">
            <v>NULL</v>
          </cell>
          <cell r="T840">
            <v>2</v>
          </cell>
          <cell r="U840">
            <v>2</v>
          </cell>
          <cell r="V840">
            <v>2</v>
          </cell>
          <cell r="W840">
            <v>2</v>
          </cell>
          <cell r="X840" t="str">
            <v>Yes</v>
          </cell>
          <cell r="Y840">
            <v>2</v>
          </cell>
          <cell r="Z840" t="str">
            <v>NULL</v>
          </cell>
          <cell r="AB840">
            <v>416</v>
          </cell>
          <cell r="AD840">
            <v>3</v>
          </cell>
          <cell r="AE840" t="str">
            <v>NULL</v>
          </cell>
          <cell r="AF840">
            <v>3</v>
          </cell>
          <cell r="AG840">
            <v>3</v>
          </cell>
          <cell r="AH840" t="str">
            <v>NULL</v>
          </cell>
          <cell r="AI840">
            <v>2</v>
          </cell>
          <cell r="AJ840" t="str">
            <v>NULL</v>
          </cell>
          <cell r="AK840" t="str">
            <v>NULL</v>
          </cell>
          <cell r="AL840" t="str">
            <v>NULL</v>
          </cell>
        </row>
        <row r="841">
          <cell r="A841">
            <v>130949</v>
          </cell>
          <cell r="B841">
            <v>8672254</v>
          </cell>
          <cell r="C841" t="str">
            <v>Harmans Water Primary School</v>
          </cell>
          <cell r="D841" t="str">
            <v>South East</v>
          </cell>
          <cell r="E841" t="str">
            <v>South East</v>
          </cell>
          <cell r="F841" t="str">
            <v>Bracknell Forest</v>
          </cell>
          <cell r="G841" t="str">
            <v>Bracknell</v>
          </cell>
          <cell r="H841" t="str">
            <v>RG12 9NE</v>
          </cell>
          <cell r="I841" t="str">
            <v>Community School</v>
          </cell>
          <cell r="J841" t="str">
            <v>Primary</v>
          </cell>
          <cell r="K841" t="str">
            <v>Does not have a sixth form</v>
          </cell>
          <cell r="L841">
            <v>10005784</v>
          </cell>
          <cell r="M841">
            <v>42319</v>
          </cell>
          <cell r="N841">
            <v>42320</v>
          </cell>
          <cell r="O841" t="str">
            <v>Requires Improvement S5 Reinspection Visit 1</v>
          </cell>
          <cell r="P841" t="str">
            <v>Schools - S5</v>
          </cell>
          <cell r="Q841" t="str">
            <v>NULL</v>
          </cell>
          <cell r="R841">
            <v>3</v>
          </cell>
          <cell r="S841" t="str">
            <v>NULL</v>
          </cell>
          <cell r="T841">
            <v>3</v>
          </cell>
          <cell r="U841">
            <v>3</v>
          </cell>
          <cell r="V841">
            <v>3</v>
          </cell>
          <cell r="W841">
            <v>3</v>
          </cell>
          <cell r="X841" t="str">
            <v>Yes</v>
          </cell>
          <cell r="Y841">
            <v>3</v>
          </cell>
          <cell r="Z841" t="str">
            <v>NULL</v>
          </cell>
          <cell r="AB841">
            <v>715</v>
          </cell>
          <cell r="AD841">
            <v>3</v>
          </cell>
          <cell r="AE841" t="str">
            <v>NULL</v>
          </cell>
          <cell r="AF841">
            <v>3</v>
          </cell>
          <cell r="AG841">
            <v>3</v>
          </cell>
          <cell r="AH841" t="str">
            <v>NULL</v>
          </cell>
          <cell r="AI841">
            <v>3</v>
          </cell>
          <cell r="AJ841" t="str">
            <v>NULL</v>
          </cell>
          <cell r="AK841" t="str">
            <v>NULL</v>
          </cell>
          <cell r="AL841" t="str">
            <v>NULL</v>
          </cell>
        </row>
        <row r="842">
          <cell r="A842">
            <v>131057</v>
          </cell>
          <cell r="B842">
            <v>3202083</v>
          </cell>
          <cell r="C842" t="str">
            <v>Barn Croft Primary School</v>
          </cell>
          <cell r="D842" t="str">
            <v>London</v>
          </cell>
          <cell r="E842" t="str">
            <v>London</v>
          </cell>
          <cell r="F842" t="str">
            <v>Waltham Forest</v>
          </cell>
          <cell r="G842" t="str">
            <v>Walthamstow</v>
          </cell>
          <cell r="H842" t="str">
            <v>E17 8SB</v>
          </cell>
          <cell r="I842" t="str">
            <v>Community School</v>
          </cell>
          <cell r="J842" t="str">
            <v>Primary</v>
          </cell>
          <cell r="K842" t="str">
            <v>Does not have a sixth form</v>
          </cell>
          <cell r="L842">
            <v>10005769</v>
          </cell>
          <cell r="M842">
            <v>42292</v>
          </cell>
          <cell r="N842">
            <v>42293</v>
          </cell>
          <cell r="O842" t="str">
            <v>Requires Improvement S5 Reinspection Visit 1</v>
          </cell>
          <cell r="P842" t="str">
            <v>Schools - S5</v>
          </cell>
          <cell r="Q842" t="str">
            <v>NULL</v>
          </cell>
          <cell r="R842">
            <v>3</v>
          </cell>
          <cell r="S842" t="str">
            <v>NULL</v>
          </cell>
          <cell r="T842">
            <v>3</v>
          </cell>
          <cell r="U842">
            <v>3</v>
          </cell>
          <cell r="V842">
            <v>2</v>
          </cell>
          <cell r="W842">
            <v>2</v>
          </cell>
          <cell r="X842" t="str">
            <v>Yes</v>
          </cell>
          <cell r="Y842">
            <v>3</v>
          </cell>
          <cell r="Z842" t="str">
            <v>NULL</v>
          </cell>
          <cell r="AB842">
            <v>201</v>
          </cell>
          <cell r="AD842">
            <v>3</v>
          </cell>
          <cell r="AE842" t="str">
            <v>NULL</v>
          </cell>
          <cell r="AF842">
            <v>3</v>
          </cell>
          <cell r="AG842">
            <v>3</v>
          </cell>
          <cell r="AH842" t="str">
            <v>NULL</v>
          </cell>
          <cell r="AI842">
            <v>3</v>
          </cell>
          <cell r="AJ842" t="str">
            <v>NULL</v>
          </cell>
          <cell r="AK842" t="str">
            <v>NULL</v>
          </cell>
          <cell r="AL842" t="str">
            <v>NULL</v>
          </cell>
        </row>
        <row r="843">
          <cell r="A843">
            <v>131134</v>
          </cell>
          <cell r="B843">
            <v>3581103</v>
          </cell>
          <cell r="C843" t="str">
            <v>Trafford Medical Education Service</v>
          </cell>
          <cell r="D843" t="str">
            <v>North West</v>
          </cell>
          <cell r="E843" t="str">
            <v>North West</v>
          </cell>
          <cell r="F843" t="str">
            <v>Trafford</v>
          </cell>
          <cell r="G843" t="str">
            <v>Stretford and Urmston</v>
          </cell>
          <cell r="H843" t="str">
            <v>M41 5GW</v>
          </cell>
          <cell r="I843" t="str">
            <v>Pupil Referral Unit</v>
          </cell>
          <cell r="J843" t="str">
            <v>Not Applicable</v>
          </cell>
          <cell r="K843" t="str">
            <v>Not applicable</v>
          </cell>
          <cell r="L843">
            <v>10001404</v>
          </cell>
          <cell r="M843">
            <v>42311</v>
          </cell>
          <cell r="N843">
            <v>42311</v>
          </cell>
          <cell r="O843" t="str">
            <v>Maintained Academy and School Short inspection</v>
          </cell>
          <cell r="P843" t="str">
            <v>Schools - Short inspection</v>
          </cell>
          <cell r="Q843" t="str">
            <v>NULL</v>
          </cell>
          <cell r="R843" t="str">
            <v>NULL</v>
          </cell>
          <cell r="S843" t="str">
            <v>NULL</v>
          </cell>
          <cell r="T843" t="str">
            <v>NULL</v>
          </cell>
          <cell r="U843" t="str">
            <v>NULL</v>
          </cell>
          <cell r="V843" t="str">
            <v>NULL</v>
          </cell>
          <cell r="W843" t="str">
            <v>NULL</v>
          </cell>
          <cell r="X843" t="str">
            <v>Yes</v>
          </cell>
          <cell r="Y843" t="str">
            <v>NULL</v>
          </cell>
          <cell r="Z843" t="str">
            <v>NULL</v>
          </cell>
          <cell r="AB843">
            <v>28</v>
          </cell>
          <cell r="AD843">
            <v>2</v>
          </cell>
          <cell r="AE843" t="str">
            <v>NULL</v>
          </cell>
          <cell r="AF843">
            <v>2</v>
          </cell>
          <cell r="AG843">
            <v>2</v>
          </cell>
          <cell r="AH843" t="str">
            <v>NULL</v>
          </cell>
          <cell r="AI843">
            <v>2</v>
          </cell>
          <cell r="AJ843" t="str">
            <v>NULL</v>
          </cell>
          <cell r="AK843" t="str">
            <v>NULL</v>
          </cell>
          <cell r="AL843" t="str">
            <v>NULL</v>
          </cell>
        </row>
        <row r="844">
          <cell r="A844">
            <v>131193</v>
          </cell>
          <cell r="B844">
            <v>3111104</v>
          </cell>
          <cell r="C844" t="str">
            <v>Manor Green College</v>
          </cell>
          <cell r="D844" t="str">
            <v>London</v>
          </cell>
          <cell r="E844" t="str">
            <v>London</v>
          </cell>
          <cell r="F844" t="str">
            <v>Havering</v>
          </cell>
          <cell r="G844" t="str">
            <v>Romford</v>
          </cell>
          <cell r="H844" t="str">
            <v>RM1 2PS</v>
          </cell>
          <cell r="I844" t="str">
            <v>Pupil Referral Unit</v>
          </cell>
          <cell r="J844" t="str">
            <v>Not Applicable</v>
          </cell>
          <cell r="K844" t="str">
            <v>Not applicable</v>
          </cell>
          <cell r="L844">
            <v>10005411</v>
          </cell>
          <cell r="M844">
            <v>42326</v>
          </cell>
          <cell r="N844">
            <v>42327</v>
          </cell>
          <cell r="O844" t="str">
            <v>Schools into Special Measures Visit 2</v>
          </cell>
          <cell r="P844" t="str">
            <v>Schools - S8</v>
          </cell>
          <cell r="Q844" t="str">
            <v>NULL</v>
          </cell>
          <cell r="R844" t="str">
            <v>NULL</v>
          </cell>
          <cell r="S844" t="str">
            <v>NULL</v>
          </cell>
          <cell r="T844" t="str">
            <v>NULL</v>
          </cell>
          <cell r="U844" t="str">
            <v>NULL</v>
          </cell>
          <cell r="V844" t="str">
            <v>NULL</v>
          </cell>
          <cell r="W844" t="str">
            <v>NULL</v>
          </cell>
          <cell r="X844" t="str">
            <v>NULL</v>
          </cell>
          <cell r="Y844" t="str">
            <v>NULL</v>
          </cell>
          <cell r="Z844" t="str">
            <v>NULL</v>
          </cell>
          <cell r="AB844">
            <v>50</v>
          </cell>
          <cell r="AD844">
            <v>4</v>
          </cell>
          <cell r="AE844" t="str">
            <v>NULL</v>
          </cell>
          <cell r="AF844">
            <v>4</v>
          </cell>
          <cell r="AG844">
            <v>4</v>
          </cell>
          <cell r="AH844" t="str">
            <v>NULL</v>
          </cell>
          <cell r="AI844">
            <v>4</v>
          </cell>
          <cell r="AJ844" t="str">
            <v>NULL</v>
          </cell>
          <cell r="AK844">
            <v>9</v>
          </cell>
          <cell r="AL844">
            <v>9</v>
          </cell>
        </row>
        <row r="845">
          <cell r="A845">
            <v>131201</v>
          </cell>
          <cell r="B845">
            <v>3131100</v>
          </cell>
          <cell r="C845" t="str">
            <v>The Woodbridge Park Education Service</v>
          </cell>
          <cell r="D845" t="str">
            <v>London</v>
          </cell>
          <cell r="E845" t="str">
            <v>London</v>
          </cell>
          <cell r="F845" t="str">
            <v>Hounslow</v>
          </cell>
          <cell r="G845" t="str">
            <v>Brentford and Isleworth</v>
          </cell>
          <cell r="H845" t="str">
            <v>TW7 5ED</v>
          </cell>
          <cell r="I845" t="str">
            <v>Pupil Referral Unit</v>
          </cell>
          <cell r="J845" t="str">
            <v>Not Applicable</v>
          </cell>
          <cell r="K845" t="str">
            <v>Not applicable</v>
          </cell>
          <cell r="L845">
            <v>10001406</v>
          </cell>
          <cell r="M845">
            <v>42271</v>
          </cell>
          <cell r="N845">
            <v>42271</v>
          </cell>
          <cell r="O845" t="str">
            <v>Maintained Academy and School Short inspection</v>
          </cell>
          <cell r="P845" t="str">
            <v>Schools - Short inspection</v>
          </cell>
          <cell r="Q845" t="str">
            <v>NULL</v>
          </cell>
          <cell r="R845" t="str">
            <v>NULL</v>
          </cell>
          <cell r="S845" t="str">
            <v>NULL</v>
          </cell>
          <cell r="T845" t="str">
            <v>NULL</v>
          </cell>
          <cell r="U845" t="str">
            <v>NULL</v>
          </cell>
          <cell r="V845" t="str">
            <v>NULL</v>
          </cell>
          <cell r="W845" t="str">
            <v>NULL</v>
          </cell>
          <cell r="X845" t="str">
            <v>Yes</v>
          </cell>
          <cell r="Y845" t="str">
            <v>NULL</v>
          </cell>
          <cell r="Z845" t="str">
            <v>NULL</v>
          </cell>
          <cell r="AB845">
            <v>93</v>
          </cell>
          <cell r="AD845">
            <v>2</v>
          </cell>
          <cell r="AE845" t="str">
            <v>NULL</v>
          </cell>
          <cell r="AF845">
            <v>2</v>
          </cell>
          <cell r="AG845">
            <v>2</v>
          </cell>
          <cell r="AH845" t="str">
            <v>NULL</v>
          </cell>
          <cell r="AI845">
            <v>2</v>
          </cell>
          <cell r="AJ845" t="str">
            <v>NULL</v>
          </cell>
          <cell r="AK845" t="str">
            <v>NULL</v>
          </cell>
          <cell r="AL845" t="str">
            <v>NULL</v>
          </cell>
        </row>
        <row r="846">
          <cell r="A846">
            <v>131233</v>
          </cell>
          <cell r="B846">
            <v>8402943</v>
          </cell>
          <cell r="C846" t="str">
            <v>Newker Primary School</v>
          </cell>
          <cell r="D846" t="str">
            <v>North East</v>
          </cell>
          <cell r="E846" t="str">
            <v>North East, Yorkshire &amp; Humber</v>
          </cell>
          <cell r="F846" t="str">
            <v>Durham</v>
          </cell>
          <cell r="G846" t="str">
            <v>North Durham</v>
          </cell>
          <cell r="H846" t="str">
            <v>DH2 3AA</v>
          </cell>
          <cell r="I846" t="str">
            <v>Community School</v>
          </cell>
          <cell r="J846" t="str">
            <v>Primary</v>
          </cell>
          <cell r="K846" t="str">
            <v>Does not have a sixth form</v>
          </cell>
          <cell r="L846">
            <v>10002821</v>
          </cell>
          <cell r="M846">
            <v>42346</v>
          </cell>
          <cell r="N846">
            <v>42346</v>
          </cell>
          <cell r="O846" t="str">
            <v>Maintained Academy and School Short inspection</v>
          </cell>
          <cell r="P846" t="str">
            <v>Schools - Short inspection</v>
          </cell>
          <cell r="Q846" t="str">
            <v>NULL</v>
          </cell>
          <cell r="R846" t="str">
            <v>NULL</v>
          </cell>
          <cell r="S846" t="str">
            <v>NULL</v>
          </cell>
          <cell r="T846" t="str">
            <v>NULL</v>
          </cell>
          <cell r="U846" t="str">
            <v>NULL</v>
          </cell>
          <cell r="V846" t="str">
            <v>NULL</v>
          </cell>
          <cell r="W846" t="str">
            <v>NULL</v>
          </cell>
          <cell r="X846" t="str">
            <v>Yes</v>
          </cell>
          <cell r="Y846" t="str">
            <v>NULL</v>
          </cell>
          <cell r="Z846" t="str">
            <v>NULL</v>
          </cell>
          <cell r="AB846">
            <v>486</v>
          </cell>
          <cell r="AD846">
            <v>2</v>
          </cell>
          <cell r="AE846" t="str">
            <v>NULL</v>
          </cell>
          <cell r="AF846">
            <v>1</v>
          </cell>
          <cell r="AG846">
            <v>2</v>
          </cell>
          <cell r="AH846" t="str">
            <v>NULL</v>
          </cell>
          <cell r="AI846">
            <v>2</v>
          </cell>
          <cell r="AJ846" t="str">
            <v>NULL</v>
          </cell>
          <cell r="AK846">
            <v>2</v>
          </cell>
          <cell r="AL846">
            <v>9</v>
          </cell>
        </row>
        <row r="847">
          <cell r="A847">
            <v>131239</v>
          </cell>
          <cell r="B847">
            <v>3312154</v>
          </cell>
          <cell r="C847" t="str">
            <v>Mount Nod Primary School</v>
          </cell>
          <cell r="D847" t="str">
            <v>West Midlands</v>
          </cell>
          <cell r="E847" t="str">
            <v>West Midlands</v>
          </cell>
          <cell r="F847" t="str">
            <v>Coventry</v>
          </cell>
          <cell r="G847" t="str">
            <v>Coventry North West</v>
          </cell>
          <cell r="H847" t="str">
            <v>CV5 7BG</v>
          </cell>
          <cell r="I847" t="str">
            <v>Community School</v>
          </cell>
          <cell r="J847" t="str">
            <v>Primary</v>
          </cell>
          <cell r="K847" t="str">
            <v>Does not have a sixth form</v>
          </cell>
          <cell r="L847">
            <v>10001123</v>
          </cell>
          <cell r="M847">
            <v>42277</v>
          </cell>
          <cell r="N847">
            <v>42277</v>
          </cell>
          <cell r="O847" t="str">
            <v>Maintained Academy and School Short inspection</v>
          </cell>
          <cell r="P847" t="str">
            <v>Schools - Short inspection</v>
          </cell>
          <cell r="Q847" t="str">
            <v>NULL</v>
          </cell>
          <cell r="R847" t="str">
            <v>NULL</v>
          </cell>
          <cell r="S847" t="str">
            <v>NULL</v>
          </cell>
          <cell r="T847" t="str">
            <v>NULL</v>
          </cell>
          <cell r="U847" t="str">
            <v>NULL</v>
          </cell>
          <cell r="V847" t="str">
            <v>NULL</v>
          </cell>
          <cell r="W847" t="str">
            <v>NULL</v>
          </cell>
          <cell r="X847" t="str">
            <v>Yes</v>
          </cell>
          <cell r="Y847" t="str">
            <v>NULL</v>
          </cell>
          <cell r="Z847" t="str">
            <v>NULL</v>
          </cell>
          <cell r="AB847">
            <v>349</v>
          </cell>
          <cell r="AD847">
            <v>2</v>
          </cell>
          <cell r="AE847" t="str">
            <v>NULL</v>
          </cell>
          <cell r="AF847">
            <v>2</v>
          </cell>
          <cell r="AG847">
            <v>2</v>
          </cell>
          <cell r="AH847" t="str">
            <v>NULL</v>
          </cell>
          <cell r="AI847">
            <v>2</v>
          </cell>
          <cell r="AJ847" t="str">
            <v>NULL</v>
          </cell>
          <cell r="AK847">
            <v>2</v>
          </cell>
          <cell r="AL847">
            <v>9</v>
          </cell>
        </row>
        <row r="848">
          <cell r="A848">
            <v>131402</v>
          </cell>
          <cell r="B848">
            <v>8312000</v>
          </cell>
          <cell r="C848" t="str">
            <v>Reigate Park Primary School</v>
          </cell>
          <cell r="D848" t="str">
            <v>East Midlands</v>
          </cell>
          <cell r="E848" t="str">
            <v>East Midlands</v>
          </cell>
          <cell r="F848" t="str">
            <v>Derby</v>
          </cell>
          <cell r="G848" t="str">
            <v>Derby North</v>
          </cell>
          <cell r="H848" t="str">
            <v>DE22 4EQ</v>
          </cell>
          <cell r="I848" t="str">
            <v>Community School</v>
          </cell>
          <cell r="J848" t="str">
            <v>Primary</v>
          </cell>
          <cell r="K848" t="str">
            <v>Does not have a sixth form</v>
          </cell>
          <cell r="L848">
            <v>10001865</v>
          </cell>
          <cell r="M848">
            <v>42348</v>
          </cell>
          <cell r="N848">
            <v>42349</v>
          </cell>
          <cell r="O848" t="str">
            <v>Requires Improvement S5 Reinspection Visit 1</v>
          </cell>
          <cell r="P848" t="str">
            <v>Schools - S5</v>
          </cell>
          <cell r="Q848" t="str">
            <v>NULL</v>
          </cell>
          <cell r="R848">
            <v>3</v>
          </cell>
          <cell r="S848" t="str">
            <v>NULL</v>
          </cell>
          <cell r="T848">
            <v>3</v>
          </cell>
          <cell r="U848">
            <v>3</v>
          </cell>
          <cell r="V848">
            <v>3</v>
          </cell>
          <cell r="W848">
            <v>3</v>
          </cell>
          <cell r="X848" t="str">
            <v>Yes</v>
          </cell>
          <cell r="Y848">
            <v>2</v>
          </cell>
          <cell r="Z848" t="str">
            <v>NULL</v>
          </cell>
          <cell r="AB848">
            <v>363</v>
          </cell>
          <cell r="AD848">
            <v>3</v>
          </cell>
          <cell r="AE848" t="str">
            <v>NULL</v>
          </cell>
          <cell r="AF848">
            <v>3</v>
          </cell>
          <cell r="AG848">
            <v>3</v>
          </cell>
          <cell r="AH848" t="str">
            <v>NULL</v>
          </cell>
          <cell r="AI848">
            <v>3</v>
          </cell>
          <cell r="AJ848" t="str">
            <v>NULL</v>
          </cell>
          <cell r="AK848" t="str">
            <v>NULL</v>
          </cell>
          <cell r="AL848" t="str">
            <v>NULL</v>
          </cell>
        </row>
        <row r="849">
          <cell r="A849">
            <v>131418</v>
          </cell>
          <cell r="B849">
            <v>3043602</v>
          </cell>
          <cell r="C849" t="str">
            <v>St Mary's RC Primary School</v>
          </cell>
          <cell r="D849" t="str">
            <v>London</v>
          </cell>
          <cell r="E849" t="str">
            <v>London</v>
          </cell>
          <cell r="F849" t="str">
            <v>Brent</v>
          </cell>
          <cell r="G849" t="str">
            <v>Hampstead and Kilburn</v>
          </cell>
          <cell r="H849" t="str">
            <v>NW6 5ST</v>
          </cell>
          <cell r="I849" t="str">
            <v>Voluntary Aided School</v>
          </cell>
          <cell r="J849" t="str">
            <v>Primary</v>
          </cell>
          <cell r="K849" t="str">
            <v>Does not have a sixth form</v>
          </cell>
          <cell r="L849">
            <v>10008027</v>
          </cell>
          <cell r="M849">
            <v>42318</v>
          </cell>
          <cell r="N849">
            <v>42319</v>
          </cell>
          <cell r="O849" t="str">
            <v>Schools into Special Measures Visit 4</v>
          </cell>
          <cell r="P849" t="str">
            <v>Schools - S8</v>
          </cell>
          <cell r="Q849" t="str">
            <v>NULL</v>
          </cell>
          <cell r="R849" t="str">
            <v>NULL</v>
          </cell>
          <cell r="S849" t="str">
            <v>NULL</v>
          </cell>
          <cell r="T849" t="str">
            <v>NULL</v>
          </cell>
          <cell r="U849" t="str">
            <v>NULL</v>
          </cell>
          <cell r="V849" t="str">
            <v>NULL</v>
          </cell>
          <cell r="W849" t="str">
            <v>NULL</v>
          </cell>
          <cell r="X849" t="str">
            <v>NULL</v>
          </cell>
          <cell r="Y849" t="str">
            <v>NULL</v>
          </cell>
          <cell r="Z849" t="str">
            <v>NULL</v>
          </cell>
          <cell r="AB849">
            <v>396</v>
          </cell>
          <cell r="AD849">
            <v>4</v>
          </cell>
          <cell r="AE849" t="str">
            <v>NULL</v>
          </cell>
          <cell r="AF849">
            <v>3</v>
          </cell>
          <cell r="AG849">
            <v>3</v>
          </cell>
          <cell r="AH849" t="str">
            <v>NULL</v>
          </cell>
          <cell r="AI849">
            <v>4</v>
          </cell>
          <cell r="AJ849" t="str">
            <v>NULL</v>
          </cell>
          <cell r="AK849" t="str">
            <v>NULL</v>
          </cell>
          <cell r="AL849" t="str">
            <v>NULL</v>
          </cell>
        </row>
        <row r="850">
          <cell r="A850">
            <v>131478</v>
          </cell>
          <cell r="B850">
            <v>3092080</v>
          </cell>
          <cell r="C850" t="str">
            <v>Earlham Primary School</v>
          </cell>
          <cell r="D850" t="str">
            <v>London</v>
          </cell>
          <cell r="E850" t="str">
            <v>London</v>
          </cell>
          <cell r="F850" t="str">
            <v>Haringey</v>
          </cell>
          <cell r="G850" t="str">
            <v>Hornsey and Wood Green</v>
          </cell>
          <cell r="H850" t="str">
            <v>N22 5HJ</v>
          </cell>
          <cell r="I850" t="str">
            <v>Community School</v>
          </cell>
          <cell r="J850" t="str">
            <v>Primary</v>
          </cell>
          <cell r="K850" t="str">
            <v>Does not have a sixth form</v>
          </cell>
          <cell r="L850">
            <v>10005983</v>
          </cell>
          <cell r="M850">
            <v>42282</v>
          </cell>
          <cell r="N850">
            <v>42282</v>
          </cell>
          <cell r="O850" t="str">
            <v>Requires Improvement monitoring Visit 1</v>
          </cell>
          <cell r="P850" t="str">
            <v>Schools - S8</v>
          </cell>
          <cell r="Q850" t="str">
            <v>NULL</v>
          </cell>
          <cell r="R850" t="str">
            <v>NULL</v>
          </cell>
          <cell r="S850" t="str">
            <v>NULL</v>
          </cell>
          <cell r="T850" t="str">
            <v>NULL</v>
          </cell>
          <cell r="U850" t="str">
            <v>NULL</v>
          </cell>
          <cell r="V850" t="str">
            <v>NULL</v>
          </cell>
          <cell r="W850" t="str">
            <v>NULL</v>
          </cell>
          <cell r="X850" t="str">
            <v>NULL</v>
          </cell>
          <cell r="Y850" t="str">
            <v>NULL</v>
          </cell>
          <cell r="Z850" t="str">
            <v>NULL</v>
          </cell>
          <cell r="AB850">
            <v>434</v>
          </cell>
          <cell r="AD850">
            <v>3</v>
          </cell>
          <cell r="AE850" t="str">
            <v>NULL</v>
          </cell>
          <cell r="AF850">
            <v>3</v>
          </cell>
          <cell r="AG850">
            <v>3</v>
          </cell>
          <cell r="AH850" t="str">
            <v>NULL</v>
          </cell>
          <cell r="AI850">
            <v>3</v>
          </cell>
          <cell r="AJ850" t="str">
            <v>NULL</v>
          </cell>
          <cell r="AK850">
            <v>2</v>
          </cell>
          <cell r="AL850">
            <v>9</v>
          </cell>
        </row>
        <row r="851">
          <cell r="A851">
            <v>131522</v>
          </cell>
          <cell r="B851">
            <v>8012023</v>
          </cell>
          <cell r="C851" t="str">
            <v>Hillcrest Primary School</v>
          </cell>
          <cell r="D851" t="str">
            <v>South West</v>
          </cell>
          <cell r="E851" t="str">
            <v>South West</v>
          </cell>
          <cell r="F851" t="str">
            <v>Bristol</v>
          </cell>
          <cell r="G851" t="str">
            <v>Bristol South</v>
          </cell>
          <cell r="H851" t="str">
            <v>BS4 3DE</v>
          </cell>
          <cell r="I851" t="str">
            <v>Community School</v>
          </cell>
          <cell r="J851" t="str">
            <v>Primary</v>
          </cell>
          <cell r="K851" t="str">
            <v>Does not have a sixth form</v>
          </cell>
          <cell r="L851">
            <v>10005811</v>
          </cell>
          <cell r="M851">
            <v>42261</v>
          </cell>
          <cell r="N851">
            <v>42261</v>
          </cell>
          <cell r="O851" t="str">
            <v>Requires Improvement monitoring Visit 1</v>
          </cell>
          <cell r="P851" t="str">
            <v>Schools - S8</v>
          </cell>
          <cell r="Q851" t="str">
            <v>NULL</v>
          </cell>
          <cell r="R851" t="str">
            <v>NULL</v>
          </cell>
          <cell r="S851" t="str">
            <v>NULL</v>
          </cell>
          <cell r="T851" t="str">
            <v>NULL</v>
          </cell>
          <cell r="U851" t="str">
            <v>NULL</v>
          </cell>
          <cell r="V851" t="str">
            <v>NULL</v>
          </cell>
          <cell r="W851" t="str">
            <v>NULL</v>
          </cell>
          <cell r="X851" t="str">
            <v>NULL</v>
          </cell>
          <cell r="Y851" t="str">
            <v>NULL</v>
          </cell>
          <cell r="Z851" t="str">
            <v>NULL</v>
          </cell>
          <cell r="AB851">
            <v>403</v>
          </cell>
          <cell r="AD851">
            <v>3</v>
          </cell>
          <cell r="AE851" t="str">
            <v>NULL</v>
          </cell>
          <cell r="AF851">
            <v>3</v>
          </cell>
          <cell r="AG851">
            <v>3</v>
          </cell>
          <cell r="AH851" t="str">
            <v>NULL</v>
          </cell>
          <cell r="AI851">
            <v>3</v>
          </cell>
          <cell r="AJ851" t="str">
            <v>NULL</v>
          </cell>
          <cell r="AK851">
            <v>3</v>
          </cell>
          <cell r="AL851">
            <v>9</v>
          </cell>
        </row>
        <row r="852">
          <cell r="A852">
            <v>131526</v>
          </cell>
          <cell r="B852">
            <v>3847056</v>
          </cell>
          <cell r="C852" t="str">
            <v>High Well School</v>
          </cell>
          <cell r="D852" t="str">
            <v>Yorkshire and the Humber</v>
          </cell>
          <cell r="E852" t="str">
            <v>North East, Yorkshire &amp; Humber</v>
          </cell>
          <cell r="F852" t="str">
            <v>Wakefield</v>
          </cell>
          <cell r="G852" t="str">
            <v>Normanton, Pontefract and Castleford</v>
          </cell>
          <cell r="H852" t="str">
            <v>WF8 2DD</v>
          </cell>
          <cell r="I852" t="str">
            <v>Community Special School</v>
          </cell>
          <cell r="J852" t="str">
            <v>Not Applicable</v>
          </cell>
          <cell r="K852" t="str">
            <v>Not applicable</v>
          </cell>
          <cell r="L852">
            <v>10006720</v>
          </cell>
          <cell r="M852">
            <v>42321</v>
          </cell>
          <cell r="N852">
            <v>42321</v>
          </cell>
          <cell r="O852" t="str">
            <v>Requires Improvement monitoring Visit 1</v>
          </cell>
          <cell r="P852" t="str">
            <v>Schools - S8</v>
          </cell>
          <cell r="Q852" t="str">
            <v>NULL</v>
          </cell>
          <cell r="R852" t="str">
            <v>NULL</v>
          </cell>
          <cell r="S852" t="str">
            <v>NULL</v>
          </cell>
          <cell r="T852" t="str">
            <v>NULL</v>
          </cell>
          <cell r="U852" t="str">
            <v>NULL</v>
          </cell>
          <cell r="V852" t="str">
            <v>NULL</v>
          </cell>
          <cell r="W852" t="str">
            <v>NULL</v>
          </cell>
          <cell r="X852" t="str">
            <v>NULL</v>
          </cell>
          <cell r="Y852" t="str">
            <v>NULL</v>
          </cell>
          <cell r="Z852" t="str">
            <v>NULL</v>
          </cell>
          <cell r="AB852">
            <v>45</v>
          </cell>
          <cell r="AD852">
            <v>3</v>
          </cell>
          <cell r="AE852" t="str">
            <v>NULL</v>
          </cell>
          <cell r="AF852">
            <v>3</v>
          </cell>
          <cell r="AG852">
            <v>3</v>
          </cell>
          <cell r="AH852" t="str">
            <v>NULL</v>
          </cell>
          <cell r="AI852">
            <v>3</v>
          </cell>
          <cell r="AJ852" t="str">
            <v>NULL</v>
          </cell>
          <cell r="AK852">
            <v>9</v>
          </cell>
          <cell r="AL852">
            <v>9</v>
          </cell>
        </row>
        <row r="853">
          <cell r="A853">
            <v>131633</v>
          </cell>
          <cell r="B853">
            <v>8301106</v>
          </cell>
          <cell r="C853" t="str">
            <v>South Derbyshire Support Centre</v>
          </cell>
          <cell r="D853" t="str">
            <v>East Midlands</v>
          </cell>
          <cell r="E853" t="str">
            <v>East Midlands</v>
          </cell>
          <cell r="F853" t="str">
            <v>Derbyshire</v>
          </cell>
          <cell r="G853" t="str">
            <v>South Derbyshire</v>
          </cell>
          <cell r="H853" t="str">
            <v>DE11 0TW</v>
          </cell>
          <cell r="I853" t="str">
            <v>Pupil Referral Unit</v>
          </cell>
          <cell r="J853" t="str">
            <v>Not Applicable</v>
          </cell>
          <cell r="K853" t="str">
            <v>Not applicable</v>
          </cell>
          <cell r="L853">
            <v>10001391</v>
          </cell>
          <cell r="M853">
            <v>42332</v>
          </cell>
          <cell r="N853">
            <v>42332</v>
          </cell>
          <cell r="O853" t="str">
            <v>Maintained Academy and School Short inspection</v>
          </cell>
          <cell r="P853" t="str">
            <v>Schools - Short inspection</v>
          </cell>
          <cell r="Q853" t="str">
            <v>NULL</v>
          </cell>
          <cell r="R853" t="str">
            <v>NULL</v>
          </cell>
          <cell r="S853" t="str">
            <v>NULL</v>
          </cell>
          <cell r="T853" t="str">
            <v>NULL</v>
          </cell>
          <cell r="U853" t="str">
            <v>NULL</v>
          </cell>
          <cell r="V853" t="str">
            <v>NULL</v>
          </cell>
          <cell r="W853" t="str">
            <v>NULL</v>
          </cell>
          <cell r="X853" t="str">
            <v>Yes</v>
          </cell>
          <cell r="Y853" t="str">
            <v>NULL</v>
          </cell>
          <cell r="Z853" t="str">
            <v>NULL</v>
          </cell>
          <cell r="AB853">
            <v>21</v>
          </cell>
          <cell r="AD853">
            <v>2</v>
          </cell>
          <cell r="AE853" t="str">
            <v>NULL</v>
          </cell>
          <cell r="AF853">
            <v>2</v>
          </cell>
          <cell r="AG853">
            <v>2</v>
          </cell>
          <cell r="AH853" t="str">
            <v>NULL</v>
          </cell>
          <cell r="AI853">
            <v>2</v>
          </cell>
          <cell r="AJ853" t="str">
            <v>NULL</v>
          </cell>
          <cell r="AK853" t="str">
            <v>NULL</v>
          </cell>
          <cell r="AL853" t="str">
            <v>NULL</v>
          </cell>
        </row>
        <row r="854">
          <cell r="A854">
            <v>131644</v>
          </cell>
          <cell r="B854">
            <v>8073396</v>
          </cell>
          <cell r="C854" t="str">
            <v>Chaloner Primary School</v>
          </cell>
          <cell r="D854" t="str">
            <v>North East</v>
          </cell>
          <cell r="E854" t="str">
            <v>North East, Yorkshire &amp; Humber</v>
          </cell>
          <cell r="F854" t="str">
            <v>Redcar and Cleveland</v>
          </cell>
          <cell r="G854" t="str">
            <v>Middlesbrough South and East Cleveland</v>
          </cell>
          <cell r="H854" t="str">
            <v>TS14 6JA</v>
          </cell>
          <cell r="I854" t="str">
            <v>Foundation School</v>
          </cell>
          <cell r="J854" t="str">
            <v>Primary</v>
          </cell>
          <cell r="K854" t="str">
            <v>Does not have a sixth form</v>
          </cell>
          <cell r="L854">
            <v>10003484</v>
          </cell>
          <cell r="M854">
            <v>42269</v>
          </cell>
          <cell r="N854">
            <v>42269</v>
          </cell>
          <cell r="O854" t="str">
            <v>Maintained Academy and School Short inspection</v>
          </cell>
          <cell r="P854" t="str">
            <v>Schools - Short inspection</v>
          </cell>
          <cell r="Q854" t="str">
            <v>NULL</v>
          </cell>
          <cell r="R854" t="str">
            <v>NULL</v>
          </cell>
          <cell r="S854" t="str">
            <v>NULL</v>
          </cell>
          <cell r="T854" t="str">
            <v>NULL</v>
          </cell>
          <cell r="U854" t="str">
            <v>NULL</v>
          </cell>
          <cell r="V854" t="str">
            <v>NULL</v>
          </cell>
          <cell r="W854" t="str">
            <v>NULL</v>
          </cell>
          <cell r="X854" t="str">
            <v>Yes</v>
          </cell>
          <cell r="Y854" t="str">
            <v>NULL</v>
          </cell>
          <cell r="Z854" t="str">
            <v>NULL</v>
          </cell>
          <cell r="AB854">
            <v>237</v>
          </cell>
          <cell r="AD854">
            <v>2</v>
          </cell>
          <cell r="AE854" t="str">
            <v>NULL</v>
          </cell>
          <cell r="AF854">
            <v>2</v>
          </cell>
          <cell r="AG854">
            <v>2</v>
          </cell>
          <cell r="AH854" t="str">
            <v>NULL</v>
          </cell>
          <cell r="AI854">
            <v>2</v>
          </cell>
          <cell r="AJ854" t="str">
            <v>NULL</v>
          </cell>
          <cell r="AK854">
            <v>2</v>
          </cell>
          <cell r="AL854">
            <v>9</v>
          </cell>
        </row>
        <row r="855">
          <cell r="A855">
            <v>131670</v>
          </cell>
          <cell r="B855">
            <v>8262001</v>
          </cell>
          <cell r="C855" t="str">
            <v>Merebrook Infant School</v>
          </cell>
          <cell r="D855" t="str">
            <v>South East</v>
          </cell>
          <cell r="E855" t="str">
            <v>South East</v>
          </cell>
          <cell r="F855" t="str">
            <v>Milton Keynes</v>
          </cell>
          <cell r="G855" t="str">
            <v>Milton Keynes South</v>
          </cell>
          <cell r="H855" t="str">
            <v>MK4 1EZ</v>
          </cell>
          <cell r="I855" t="str">
            <v>Community School</v>
          </cell>
          <cell r="J855" t="str">
            <v>Primary</v>
          </cell>
          <cell r="K855" t="str">
            <v>Does not have a sixth form</v>
          </cell>
          <cell r="L855">
            <v>10007043</v>
          </cell>
          <cell r="M855">
            <v>42341</v>
          </cell>
          <cell r="N855">
            <v>42341</v>
          </cell>
          <cell r="O855" t="str">
            <v>Requires Improvement monitoring Visit 2</v>
          </cell>
          <cell r="P855" t="str">
            <v>Schools - S8</v>
          </cell>
          <cell r="Q855" t="str">
            <v>NULL</v>
          </cell>
          <cell r="R855" t="str">
            <v>NULL</v>
          </cell>
          <cell r="S855" t="str">
            <v>NULL</v>
          </cell>
          <cell r="T855" t="str">
            <v>NULL</v>
          </cell>
          <cell r="U855" t="str">
            <v>NULL</v>
          </cell>
          <cell r="V855" t="str">
            <v>NULL</v>
          </cell>
          <cell r="W855" t="str">
            <v>NULL</v>
          </cell>
          <cell r="X855" t="str">
            <v>NULL</v>
          </cell>
          <cell r="Y855" t="str">
            <v>NULL</v>
          </cell>
          <cell r="Z855" t="str">
            <v>NULL</v>
          </cell>
          <cell r="AB855">
            <v>155</v>
          </cell>
          <cell r="AD855">
            <v>3</v>
          </cell>
          <cell r="AE855" t="str">
            <v>NULL</v>
          </cell>
          <cell r="AF855">
            <v>3</v>
          </cell>
          <cell r="AG855">
            <v>3</v>
          </cell>
          <cell r="AH855" t="str">
            <v>NULL</v>
          </cell>
          <cell r="AI855">
            <v>3</v>
          </cell>
          <cell r="AJ855" t="str">
            <v>NULL</v>
          </cell>
          <cell r="AK855">
            <v>2</v>
          </cell>
          <cell r="AL855">
            <v>9</v>
          </cell>
        </row>
        <row r="856">
          <cell r="A856">
            <v>131692</v>
          </cell>
          <cell r="B856">
            <v>3507009</v>
          </cell>
          <cell r="C856" t="str">
            <v>Lever Park School</v>
          </cell>
          <cell r="D856" t="str">
            <v>North West</v>
          </cell>
          <cell r="E856" t="str">
            <v>North West</v>
          </cell>
          <cell r="F856" t="str">
            <v>Bolton</v>
          </cell>
          <cell r="G856" t="str">
            <v>Bolton West</v>
          </cell>
          <cell r="H856" t="str">
            <v>BL6 6DE</v>
          </cell>
          <cell r="I856" t="str">
            <v>Foundation Special School</v>
          </cell>
          <cell r="J856" t="str">
            <v>Not Applicable</v>
          </cell>
          <cell r="K856" t="str">
            <v>Not applicable</v>
          </cell>
          <cell r="L856">
            <v>10004110</v>
          </cell>
          <cell r="M856">
            <v>42325</v>
          </cell>
          <cell r="N856">
            <v>42326</v>
          </cell>
          <cell r="O856" t="str">
            <v>Schools into Special Measures Visit 3</v>
          </cell>
          <cell r="P856" t="str">
            <v>Schools - S8</v>
          </cell>
          <cell r="Q856" t="str">
            <v>NULL</v>
          </cell>
          <cell r="R856" t="str">
            <v>NULL</v>
          </cell>
          <cell r="S856" t="str">
            <v>NULL</v>
          </cell>
          <cell r="T856" t="str">
            <v>NULL</v>
          </cell>
          <cell r="U856" t="str">
            <v>NULL</v>
          </cell>
          <cell r="V856" t="str">
            <v>NULL</v>
          </cell>
          <cell r="W856" t="str">
            <v>NULL</v>
          </cell>
          <cell r="X856" t="str">
            <v>NULL</v>
          </cell>
          <cell r="Y856" t="str">
            <v>NULL</v>
          </cell>
          <cell r="Z856" t="str">
            <v>NULL</v>
          </cell>
          <cell r="AB856">
            <v>55</v>
          </cell>
          <cell r="AD856">
            <v>4</v>
          </cell>
          <cell r="AE856" t="str">
            <v>NULL</v>
          </cell>
          <cell r="AF856">
            <v>4</v>
          </cell>
          <cell r="AG856">
            <v>3</v>
          </cell>
          <cell r="AH856" t="str">
            <v>NULL</v>
          </cell>
          <cell r="AI856">
            <v>4</v>
          </cell>
          <cell r="AJ856" t="str">
            <v>NULL</v>
          </cell>
          <cell r="AK856">
            <v>9</v>
          </cell>
          <cell r="AL856">
            <v>9</v>
          </cell>
        </row>
        <row r="857">
          <cell r="A857">
            <v>131749</v>
          </cell>
          <cell r="B857">
            <v>3706905</v>
          </cell>
          <cell r="C857" t="str">
            <v>Barnsley Academy</v>
          </cell>
          <cell r="D857" t="str">
            <v>Yorkshire and the Humber</v>
          </cell>
          <cell r="E857" t="str">
            <v>North East, Yorkshire &amp; Humber</v>
          </cell>
          <cell r="F857" t="str">
            <v>Barnsley</v>
          </cell>
          <cell r="G857" t="str">
            <v>Barnsley East</v>
          </cell>
          <cell r="H857" t="str">
            <v>S70 3DL</v>
          </cell>
          <cell r="I857" t="str">
            <v>Academy Sponsor Led</v>
          </cell>
          <cell r="J857" t="str">
            <v>Secondary</v>
          </cell>
          <cell r="K857" t="str">
            <v>Has a sixth form</v>
          </cell>
          <cell r="L857">
            <v>10001626</v>
          </cell>
          <cell r="M857">
            <v>42269</v>
          </cell>
          <cell r="N857">
            <v>42270</v>
          </cell>
          <cell r="O857" t="str">
            <v>Serious Weaknesses S5 Reinspection</v>
          </cell>
          <cell r="P857" t="str">
            <v>Schools - S5</v>
          </cell>
          <cell r="Q857" t="str">
            <v>NULL</v>
          </cell>
          <cell r="R857">
            <v>3</v>
          </cell>
          <cell r="S857" t="str">
            <v>NULL</v>
          </cell>
          <cell r="T857">
            <v>3</v>
          </cell>
          <cell r="U857">
            <v>3</v>
          </cell>
          <cell r="V857">
            <v>3</v>
          </cell>
          <cell r="W857">
            <v>3</v>
          </cell>
          <cell r="X857" t="str">
            <v>Yes</v>
          </cell>
          <cell r="Y857" t="str">
            <v>NULL</v>
          </cell>
          <cell r="Z857">
            <v>3</v>
          </cell>
          <cell r="AB857">
            <v>898</v>
          </cell>
          <cell r="AD857">
            <v>4</v>
          </cell>
          <cell r="AE857" t="str">
            <v>NULL</v>
          </cell>
          <cell r="AF857">
            <v>4</v>
          </cell>
          <cell r="AG857">
            <v>4</v>
          </cell>
          <cell r="AH857" t="str">
            <v>NULL</v>
          </cell>
          <cell r="AI857">
            <v>3</v>
          </cell>
          <cell r="AJ857" t="str">
            <v>NULL</v>
          </cell>
          <cell r="AK857" t="str">
            <v>NULL</v>
          </cell>
          <cell r="AL857" t="str">
            <v>NULL</v>
          </cell>
        </row>
        <row r="858">
          <cell r="A858">
            <v>131782</v>
          </cell>
          <cell r="B858">
            <v>9162179</v>
          </cell>
          <cell r="C858" t="str">
            <v>Meadowside Primary School</v>
          </cell>
          <cell r="D858" t="str">
            <v>South West</v>
          </cell>
          <cell r="E858" t="str">
            <v>South West</v>
          </cell>
          <cell r="F858" t="str">
            <v>Gloucestershire</v>
          </cell>
          <cell r="G858" t="str">
            <v>Gloucester</v>
          </cell>
          <cell r="H858" t="str">
            <v>GL2 4LX</v>
          </cell>
          <cell r="I858" t="str">
            <v>Community School</v>
          </cell>
          <cell r="J858" t="str">
            <v>Primary</v>
          </cell>
          <cell r="K858" t="str">
            <v>Does not have a sixth form</v>
          </cell>
          <cell r="L858">
            <v>10003739</v>
          </cell>
          <cell r="M858">
            <v>42346</v>
          </cell>
          <cell r="N858">
            <v>42346</v>
          </cell>
          <cell r="O858" t="str">
            <v>Maintained Academy and School Short inspection</v>
          </cell>
          <cell r="P858" t="str">
            <v>Schools - Short inspection</v>
          </cell>
          <cell r="Q858" t="str">
            <v>NULL</v>
          </cell>
          <cell r="R858" t="str">
            <v>NULL</v>
          </cell>
          <cell r="S858" t="str">
            <v>NULL</v>
          </cell>
          <cell r="T858" t="str">
            <v>NULL</v>
          </cell>
          <cell r="U858" t="str">
            <v>NULL</v>
          </cell>
          <cell r="V858" t="str">
            <v>NULL</v>
          </cell>
          <cell r="W858" t="str">
            <v>NULL</v>
          </cell>
          <cell r="X858" t="str">
            <v>Yes</v>
          </cell>
          <cell r="Y858" t="str">
            <v>NULL</v>
          </cell>
          <cell r="Z858" t="str">
            <v>NULL</v>
          </cell>
          <cell r="AB858">
            <v>235</v>
          </cell>
          <cell r="AD858">
            <v>2</v>
          </cell>
          <cell r="AE858" t="str">
            <v>NULL</v>
          </cell>
          <cell r="AF858">
            <v>2</v>
          </cell>
          <cell r="AG858">
            <v>2</v>
          </cell>
          <cell r="AH858" t="str">
            <v>NULL</v>
          </cell>
          <cell r="AI858">
            <v>2</v>
          </cell>
          <cell r="AJ858" t="str">
            <v>NULL</v>
          </cell>
          <cell r="AK858">
            <v>1</v>
          </cell>
          <cell r="AL858">
            <v>9</v>
          </cell>
        </row>
        <row r="859">
          <cell r="A859">
            <v>131827</v>
          </cell>
          <cell r="B859">
            <v>8351100</v>
          </cell>
          <cell r="C859" t="str">
            <v>The Forum Centre</v>
          </cell>
          <cell r="D859" t="str">
            <v>South West</v>
          </cell>
          <cell r="E859" t="str">
            <v>South West</v>
          </cell>
          <cell r="F859" t="str">
            <v>Dorset</v>
          </cell>
          <cell r="G859" t="str">
            <v>North Dorset</v>
          </cell>
          <cell r="H859" t="str">
            <v>DT11 7BX</v>
          </cell>
          <cell r="I859" t="str">
            <v>Pupil Referral Unit</v>
          </cell>
          <cell r="J859" t="str">
            <v>Not Applicable</v>
          </cell>
          <cell r="K859" t="str">
            <v>Does not have a sixth form</v>
          </cell>
          <cell r="L859">
            <v>10005615</v>
          </cell>
          <cell r="M859">
            <v>42298</v>
          </cell>
          <cell r="N859">
            <v>42298</v>
          </cell>
          <cell r="O859" t="str">
            <v>Maintained Academy and School Short inspection</v>
          </cell>
          <cell r="P859" t="str">
            <v>Schools - Short inspection</v>
          </cell>
          <cell r="Q859" t="str">
            <v>NULL</v>
          </cell>
          <cell r="R859" t="str">
            <v>NULL</v>
          </cell>
          <cell r="S859" t="str">
            <v>NULL</v>
          </cell>
          <cell r="T859" t="str">
            <v>NULL</v>
          </cell>
          <cell r="U859" t="str">
            <v>NULL</v>
          </cell>
          <cell r="V859" t="str">
            <v>NULL</v>
          </cell>
          <cell r="W859" t="str">
            <v>NULL</v>
          </cell>
          <cell r="X859" t="str">
            <v>Yes</v>
          </cell>
          <cell r="Y859" t="str">
            <v>NULL</v>
          </cell>
          <cell r="Z859" t="str">
            <v>NULL</v>
          </cell>
          <cell r="AB859">
            <v>12</v>
          </cell>
          <cell r="AD859">
            <v>2</v>
          </cell>
          <cell r="AE859" t="str">
            <v>NULL</v>
          </cell>
          <cell r="AF859">
            <v>2</v>
          </cell>
          <cell r="AG859">
            <v>2</v>
          </cell>
          <cell r="AH859" t="str">
            <v>NULL</v>
          </cell>
          <cell r="AI859">
            <v>2</v>
          </cell>
          <cell r="AJ859" t="str">
            <v>NULL</v>
          </cell>
          <cell r="AK859">
            <v>9</v>
          </cell>
          <cell r="AL859" t="str">
            <v>NULL</v>
          </cell>
        </row>
        <row r="860">
          <cell r="A860">
            <v>131837</v>
          </cell>
          <cell r="B860">
            <v>3413960</v>
          </cell>
          <cell r="C860" t="str">
            <v>Our Lady and St Philomena's Catholic Primary School</v>
          </cell>
          <cell r="D860" t="str">
            <v>North West</v>
          </cell>
          <cell r="E860" t="str">
            <v>North West</v>
          </cell>
          <cell r="F860" t="str">
            <v>Liverpool</v>
          </cell>
          <cell r="G860" t="str">
            <v>Liverpool, West Derby</v>
          </cell>
          <cell r="H860" t="str">
            <v>L9 6BU</v>
          </cell>
          <cell r="I860" t="str">
            <v>Voluntary Aided School</v>
          </cell>
          <cell r="J860" t="str">
            <v>Primary</v>
          </cell>
          <cell r="K860" t="str">
            <v>Does not have a sixth form</v>
          </cell>
          <cell r="L860">
            <v>10005415</v>
          </cell>
          <cell r="M860">
            <v>42276</v>
          </cell>
          <cell r="N860">
            <v>42277</v>
          </cell>
          <cell r="O860" t="str">
            <v>Schools into Special Measures Visit 4</v>
          </cell>
          <cell r="P860" t="str">
            <v>Schools - S8</v>
          </cell>
          <cell r="Q860" t="str">
            <v>NULL</v>
          </cell>
          <cell r="R860" t="str">
            <v>NULL</v>
          </cell>
          <cell r="S860" t="str">
            <v>NULL</v>
          </cell>
          <cell r="T860" t="str">
            <v>NULL</v>
          </cell>
          <cell r="U860" t="str">
            <v>NULL</v>
          </cell>
          <cell r="V860" t="str">
            <v>NULL</v>
          </cell>
          <cell r="W860" t="str">
            <v>NULL</v>
          </cell>
          <cell r="X860" t="str">
            <v>NULL</v>
          </cell>
          <cell r="Y860" t="str">
            <v>NULL</v>
          </cell>
          <cell r="Z860" t="str">
            <v>NULL</v>
          </cell>
          <cell r="AB860">
            <v>183</v>
          </cell>
          <cell r="AD860">
            <v>4</v>
          </cell>
          <cell r="AE860" t="str">
            <v>NULL</v>
          </cell>
          <cell r="AF860">
            <v>4</v>
          </cell>
          <cell r="AG860">
            <v>4</v>
          </cell>
          <cell r="AH860" t="str">
            <v>NULL</v>
          </cell>
          <cell r="AI860">
            <v>4</v>
          </cell>
          <cell r="AJ860" t="str">
            <v>NULL</v>
          </cell>
          <cell r="AK860">
            <v>4</v>
          </cell>
          <cell r="AL860">
            <v>9</v>
          </cell>
        </row>
        <row r="861">
          <cell r="A861">
            <v>131845</v>
          </cell>
          <cell r="B861">
            <v>3012074</v>
          </cell>
          <cell r="C861" t="str">
            <v>Southwood Primary School</v>
          </cell>
          <cell r="D861" t="str">
            <v>London</v>
          </cell>
          <cell r="E861" t="str">
            <v>London</v>
          </cell>
          <cell r="F861" t="str">
            <v>Barking and Dagenham</v>
          </cell>
          <cell r="G861" t="str">
            <v>Barking</v>
          </cell>
          <cell r="H861" t="str">
            <v>RM9 5LT</v>
          </cell>
          <cell r="I861" t="str">
            <v>Community School</v>
          </cell>
          <cell r="J861" t="str">
            <v>Primary</v>
          </cell>
          <cell r="K861" t="str">
            <v>Does not have a sixth form</v>
          </cell>
          <cell r="L861">
            <v>10007293</v>
          </cell>
          <cell r="M861">
            <v>42319</v>
          </cell>
          <cell r="N861">
            <v>42320</v>
          </cell>
          <cell r="O861" t="str">
            <v>Requires Improvement S5 Reinspection Visit 1</v>
          </cell>
          <cell r="P861" t="str">
            <v>Schools - S5</v>
          </cell>
          <cell r="Q861" t="str">
            <v>NULL</v>
          </cell>
          <cell r="R861">
            <v>2</v>
          </cell>
          <cell r="S861" t="str">
            <v>NULL</v>
          </cell>
          <cell r="T861">
            <v>2</v>
          </cell>
          <cell r="U861">
            <v>2</v>
          </cell>
          <cell r="V861">
            <v>2</v>
          </cell>
          <cell r="W861">
            <v>2</v>
          </cell>
          <cell r="X861" t="str">
            <v>Yes</v>
          </cell>
          <cell r="Y861">
            <v>2</v>
          </cell>
          <cell r="Z861" t="str">
            <v>NULL</v>
          </cell>
          <cell r="AB861">
            <v>564</v>
          </cell>
          <cell r="AD861">
            <v>3</v>
          </cell>
          <cell r="AE861" t="str">
            <v>NULL</v>
          </cell>
          <cell r="AF861">
            <v>3</v>
          </cell>
          <cell r="AG861">
            <v>3</v>
          </cell>
          <cell r="AH861" t="str">
            <v>NULL</v>
          </cell>
          <cell r="AI861">
            <v>3</v>
          </cell>
          <cell r="AJ861" t="str">
            <v>NULL</v>
          </cell>
          <cell r="AK861" t="str">
            <v>NULL</v>
          </cell>
          <cell r="AL861" t="str">
            <v>NULL</v>
          </cell>
        </row>
        <row r="862">
          <cell r="A862">
            <v>131846</v>
          </cell>
          <cell r="B862">
            <v>3162100</v>
          </cell>
          <cell r="C862" t="str">
            <v>Portway Primary School</v>
          </cell>
          <cell r="D862" t="str">
            <v>London</v>
          </cell>
          <cell r="E862" t="str">
            <v>London</v>
          </cell>
          <cell r="F862" t="str">
            <v>Newham</v>
          </cell>
          <cell r="G862" t="str">
            <v>West Ham</v>
          </cell>
          <cell r="H862" t="str">
            <v>E13 0JW</v>
          </cell>
          <cell r="I862" t="str">
            <v>Community School</v>
          </cell>
          <cell r="J862" t="str">
            <v>Primary</v>
          </cell>
          <cell r="K862" t="str">
            <v>Does not have a sixth form</v>
          </cell>
          <cell r="L862">
            <v>10007996</v>
          </cell>
          <cell r="M862">
            <v>42312</v>
          </cell>
          <cell r="N862">
            <v>42313</v>
          </cell>
          <cell r="O862" t="str">
            <v>Schools into Special Measures Visit 1</v>
          </cell>
          <cell r="P862" t="str">
            <v>Schools - S8</v>
          </cell>
          <cell r="Q862" t="str">
            <v>NULL</v>
          </cell>
          <cell r="R862" t="str">
            <v>NULL</v>
          </cell>
          <cell r="S862" t="str">
            <v>NULL</v>
          </cell>
          <cell r="T862" t="str">
            <v>NULL</v>
          </cell>
          <cell r="U862" t="str">
            <v>NULL</v>
          </cell>
          <cell r="V862" t="str">
            <v>NULL</v>
          </cell>
          <cell r="W862" t="str">
            <v>NULL</v>
          </cell>
          <cell r="X862" t="str">
            <v>NULL</v>
          </cell>
          <cell r="Y862" t="str">
            <v>NULL</v>
          </cell>
          <cell r="Z862" t="str">
            <v>NULL</v>
          </cell>
          <cell r="AB862">
            <v>715</v>
          </cell>
          <cell r="AD862">
            <v>4</v>
          </cell>
          <cell r="AE862" t="str">
            <v>NULL</v>
          </cell>
          <cell r="AF862">
            <v>4</v>
          </cell>
          <cell r="AG862">
            <v>4</v>
          </cell>
          <cell r="AH862" t="str">
            <v>NULL</v>
          </cell>
          <cell r="AI862">
            <v>4</v>
          </cell>
          <cell r="AJ862" t="str">
            <v>NULL</v>
          </cell>
          <cell r="AK862">
            <v>3</v>
          </cell>
          <cell r="AL862">
            <v>9</v>
          </cell>
        </row>
        <row r="863">
          <cell r="A863">
            <v>131890</v>
          </cell>
          <cell r="B863">
            <v>3162098</v>
          </cell>
          <cell r="C863" t="str">
            <v>Gallions Primary School</v>
          </cell>
          <cell r="D863" t="str">
            <v>London</v>
          </cell>
          <cell r="E863" t="str">
            <v>London</v>
          </cell>
          <cell r="F863" t="str">
            <v>Newham</v>
          </cell>
          <cell r="G863" t="str">
            <v>East Ham</v>
          </cell>
          <cell r="H863" t="str">
            <v>E6 6WG</v>
          </cell>
          <cell r="I863" t="str">
            <v>Community School</v>
          </cell>
          <cell r="J863" t="str">
            <v>Primary</v>
          </cell>
          <cell r="K863" t="str">
            <v>Does not have a sixth form</v>
          </cell>
          <cell r="L863">
            <v>10001491</v>
          </cell>
          <cell r="M863">
            <v>42348</v>
          </cell>
          <cell r="N863">
            <v>42348</v>
          </cell>
          <cell r="O863" t="str">
            <v>Maintained Academy and School Short inspection</v>
          </cell>
          <cell r="P863" t="str">
            <v>Schools - Short inspection</v>
          </cell>
          <cell r="Q863" t="str">
            <v>NULL</v>
          </cell>
          <cell r="R863" t="str">
            <v>NULL</v>
          </cell>
          <cell r="S863" t="str">
            <v>NULL</v>
          </cell>
          <cell r="T863" t="str">
            <v>NULL</v>
          </cell>
          <cell r="U863" t="str">
            <v>NULL</v>
          </cell>
          <cell r="V863" t="str">
            <v>NULL</v>
          </cell>
          <cell r="W863" t="str">
            <v>NULL</v>
          </cell>
          <cell r="X863" t="str">
            <v>Yes</v>
          </cell>
          <cell r="Y863" t="str">
            <v>NULL</v>
          </cell>
          <cell r="Z863" t="str">
            <v>NULL</v>
          </cell>
          <cell r="AB863">
            <v>635</v>
          </cell>
          <cell r="AD863">
            <v>2</v>
          </cell>
          <cell r="AE863" t="str">
            <v>NULL</v>
          </cell>
          <cell r="AF863">
            <v>2</v>
          </cell>
          <cell r="AG863">
            <v>2</v>
          </cell>
          <cell r="AH863" t="str">
            <v>NULL</v>
          </cell>
          <cell r="AI863">
            <v>2</v>
          </cell>
          <cell r="AJ863" t="str">
            <v>NULL</v>
          </cell>
          <cell r="AK863">
            <v>2</v>
          </cell>
          <cell r="AL863">
            <v>9</v>
          </cell>
        </row>
        <row r="864">
          <cell r="A864">
            <v>131898</v>
          </cell>
          <cell r="B864">
            <v>3836905</v>
          </cell>
          <cell r="C864" t="str">
            <v>David Young Community Academy</v>
          </cell>
          <cell r="D864" t="str">
            <v>Yorkshire and the Humber</v>
          </cell>
          <cell r="E864" t="str">
            <v>North East, Yorkshire &amp; Humber</v>
          </cell>
          <cell r="F864" t="str">
            <v>Leeds</v>
          </cell>
          <cell r="G864" t="str">
            <v>Leeds East</v>
          </cell>
          <cell r="H864" t="str">
            <v>LS14 6NU</v>
          </cell>
          <cell r="I864" t="str">
            <v>Academy Sponsor Led</v>
          </cell>
          <cell r="J864" t="str">
            <v>Secondary</v>
          </cell>
          <cell r="K864" t="str">
            <v>Has a sixth form</v>
          </cell>
          <cell r="L864">
            <v>10008539</v>
          </cell>
          <cell r="M864">
            <v>42306</v>
          </cell>
          <cell r="N864">
            <v>42307</v>
          </cell>
          <cell r="O864" t="str">
            <v>Section 8 Inspection due to Parental Complaint</v>
          </cell>
          <cell r="P864" t="str">
            <v>Schools - S5</v>
          </cell>
          <cell r="Q864" t="str">
            <v>NULL</v>
          </cell>
          <cell r="R864">
            <v>4</v>
          </cell>
          <cell r="S864" t="str">
            <v>SM</v>
          </cell>
          <cell r="T864">
            <v>4</v>
          </cell>
          <cell r="U864">
            <v>4</v>
          </cell>
          <cell r="V864">
            <v>4</v>
          </cell>
          <cell r="W864">
            <v>4</v>
          </cell>
          <cell r="X864" t="str">
            <v>No</v>
          </cell>
          <cell r="Y864" t="str">
            <v>NULL</v>
          </cell>
          <cell r="Z864">
            <v>4</v>
          </cell>
          <cell r="AB864">
            <v>1016</v>
          </cell>
          <cell r="AD864">
            <v>2</v>
          </cell>
          <cell r="AE864" t="str">
            <v>NULL</v>
          </cell>
          <cell r="AF864">
            <v>2</v>
          </cell>
          <cell r="AG864">
            <v>2</v>
          </cell>
          <cell r="AH864" t="str">
            <v>NULL</v>
          </cell>
          <cell r="AI864">
            <v>2</v>
          </cell>
          <cell r="AJ864" t="str">
            <v>NULL</v>
          </cell>
          <cell r="AK864">
            <v>9</v>
          </cell>
          <cell r="AL864" t="str">
            <v>NULL</v>
          </cell>
        </row>
        <row r="865">
          <cell r="A865">
            <v>131915</v>
          </cell>
          <cell r="B865">
            <v>8257000</v>
          </cell>
          <cell r="C865" t="str">
            <v>Maplewood School</v>
          </cell>
          <cell r="D865" t="str">
            <v>South East</v>
          </cell>
          <cell r="E865" t="str">
            <v>South East</v>
          </cell>
          <cell r="F865" t="str">
            <v>Buckinghamshire</v>
          </cell>
          <cell r="G865" t="str">
            <v>Wycombe</v>
          </cell>
          <cell r="H865" t="str">
            <v>HP13 5HB</v>
          </cell>
          <cell r="I865" t="str">
            <v>Community Special School</v>
          </cell>
          <cell r="J865" t="str">
            <v>Not Applicable</v>
          </cell>
          <cell r="K865" t="str">
            <v>Has a sixth form</v>
          </cell>
          <cell r="L865">
            <v>10004093</v>
          </cell>
          <cell r="M865">
            <v>42332</v>
          </cell>
          <cell r="N865">
            <v>42333</v>
          </cell>
          <cell r="O865" t="str">
            <v>Schools into Special Measures Visit 4</v>
          </cell>
          <cell r="P865" t="str">
            <v>Schools - S5</v>
          </cell>
          <cell r="Q865" t="str">
            <v>NULL</v>
          </cell>
          <cell r="R865">
            <v>2</v>
          </cell>
          <cell r="S865" t="str">
            <v>NULL</v>
          </cell>
          <cell r="T865">
            <v>2</v>
          </cell>
          <cell r="U865">
            <v>2</v>
          </cell>
          <cell r="V865">
            <v>2</v>
          </cell>
          <cell r="W865">
            <v>2</v>
          </cell>
          <cell r="X865" t="str">
            <v>Yes</v>
          </cell>
          <cell r="Y865">
            <v>2</v>
          </cell>
          <cell r="Z865">
            <v>2</v>
          </cell>
          <cell r="AB865">
            <v>46</v>
          </cell>
          <cell r="AD865">
            <v>4</v>
          </cell>
          <cell r="AE865" t="str">
            <v>NULL</v>
          </cell>
          <cell r="AF865">
            <v>4</v>
          </cell>
          <cell r="AG865">
            <v>3</v>
          </cell>
          <cell r="AH865" t="str">
            <v>NULL</v>
          </cell>
          <cell r="AI865">
            <v>4</v>
          </cell>
          <cell r="AJ865" t="str">
            <v>NULL</v>
          </cell>
          <cell r="AK865" t="str">
            <v>NULL</v>
          </cell>
          <cell r="AL865" t="str">
            <v>NULL</v>
          </cell>
        </row>
        <row r="866">
          <cell r="A866">
            <v>131945</v>
          </cell>
          <cell r="B866">
            <v>8564005</v>
          </cell>
          <cell r="C866" t="str">
            <v>New College Leicester</v>
          </cell>
          <cell r="D866" t="str">
            <v>East Midlands</v>
          </cell>
          <cell r="E866" t="str">
            <v>East Midlands</v>
          </cell>
          <cell r="F866" t="str">
            <v>Leicester</v>
          </cell>
          <cell r="G866" t="str">
            <v>Leicester West</v>
          </cell>
          <cell r="H866" t="str">
            <v>LE3 6DN</v>
          </cell>
          <cell r="I866" t="str">
            <v>Foundation School</v>
          </cell>
          <cell r="J866" t="str">
            <v>Secondary</v>
          </cell>
          <cell r="K866" t="str">
            <v>Has a sixth form</v>
          </cell>
          <cell r="L866">
            <v>10000513</v>
          </cell>
          <cell r="M866">
            <v>42311</v>
          </cell>
          <cell r="N866">
            <v>42312</v>
          </cell>
          <cell r="O866" t="str">
            <v>Maintained Academy and School Short inspection</v>
          </cell>
          <cell r="P866" t="str">
            <v>Schools - S5</v>
          </cell>
          <cell r="Q866" t="str">
            <v>NULL</v>
          </cell>
          <cell r="R866">
            <v>3</v>
          </cell>
          <cell r="S866" t="str">
            <v>NULL</v>
          </cell>
          <cell r="T866">
            <v>3</v>
          </cell>
          <cell r="U866">
            <v>3</v>
          </cell>
          <cell r="V866">
            <v>2</v>
          </cell>
          <cell r="W866">
            <v>3</v>
          </cell>
          <cell r="X866" t="str">
            <v>Yes</v>
          </cell>
          <cell r="Y866" t="str">
            <v>NULL</v>
          </cell>
          <cell r="Z866">
            <v>2</v>
          </cell>
          <cell r="AB866">
            <v>781</v>
          </cell>
          <cell r="AD866">
            <v>2</v>
          </cell>
          <cell r="AE866" t="str">
            <v>NULL</v>
          </cell>
          <cell r="AF866">
            <v>2</v>
          </cell>
          <cell r="AG866">
            <v>2</v>
          </cell>
          <cell r="AH866" t="str">
            <v>NULL</v>
          </cell>
          <cell r="AI866">
            <v>2</v>
          </cell>
          <cell r="AJ866" t="str">
            <v>NULL</v>
          </cell>
          <cell r="AK866" t="str">
            <v>NULL</v>
          </cell>
          <cell r="AL866" t="str">
            <v>NULL</v>
          </cell>
        </row>
        <row r="867">
          <cell r="A867">
            <v>132008</v>
          </cell>
          <cell r="B867">
            <v>3057011</v>
          </cell>
          <cell r="C867" t="str">
            <v>Burwood School</v>
          </cell>
          <cell r="D867" t="str">
            <v>London</v>
          </cell>
          <cell r="E867" t="str">
            <v>London</v>
          </cell>
          <cell r="F867" t="str">
            <v>Bromley</v>
          </cell>
          <cell r="G867" t="str">
            <v>Orpington</v>
          </cell>
          <cell r="H867" t="str">
            <v>BR6 9BD</v>
          </cell>
          <cell r="I867" t="str">
            <v>Community Special School</v>
          </cell>
          <cell r="J867" t="str">
            <v>Not Applicable</v>
          </cell>
          <cell r="K867" t="str">
            <v>Not applicable</v>
          </cell>
          <cell r="L867">
            <v>10005986</v>
          </cell>
          <cell r="M867">
            <v>42299</v>
          </cell>
          <cell r="N867">
            <v>42299</v>
          </cell>
          <cell r="O867" t="str">
            <v>Requires Improvement monitoring Visit 1</v>
          </cell>
          <cell r="P867" t="str">
            <v>Schools - S8</v>
          </cell>
          <cell r="Q867" t="str">
            <v>NULL</v>
          </cell>
          <cell r="R867" t="str">
            <v>NULL</v>
          </cell>
          <cell r="S867" t="str">
            <v>NULL</v>
          </cell>
          <cell r="T867" t="str">
            <v>NULL</v>
          </cell>
          <cell r="U867" t="str">
            <v>NULL</v>
          </cell>
          <cell r="V867" t="str">
            <v>NULL</v>
          </cell>
          <cell r="W867" t="str">
            <v>NULL</v>
          </cell>
          <cell r="X867" t="str">
            <v>NULL</v>
          </cell>
          <cell r="Y867" t="str">
            <v>NULL</v>
          </cell>
          <cell r="Z867" t="str">
            <v>NULL</v>
          </cell>
          <cell r="AB867">
            <v>36</v>
          </cell>
          <cell r="AD867">
            <v>3</v>
          </cell>
          <cell r="AE867" t="str">
            <v>NULL</v>
          </cell>
          <cell r="AF867">
            <v>3</v>
          </cell>
          <cell r="AG867">
            <v>3</v>
          </cell>
          <cell r="AH867" t="str">
            <v>NULL</v>
          </cell>
          <cell r="AI867">
            <v>3</v>
          </cell>
          <cell r="AJ867" t="str">
            <v>NULL</v>
          </cell>
          <cell r="AK867">
            <v>9</v>
          </cell>
          <cell r="AL867">
            <v>9</v>
          </cell>
        </row>
        <row r="868">
          <cell r="A868">
            <v>132031</v>
          </cell>
          <cell r="B868">
            <v>8732452</v>
          </cell>
          <cell r="C868" t="str">
            <v>Bushmead Primary School</v>
          </cell>
          <cell r="D868" t="str">
            <v>East of England</v>
          </cell>
          <cell r="E868" t="str">
            <v>East of England</v>
          </cell>
          <cell r="F868" t="str">
            <v>Cambridgeshire</v>
          </cell>
          <cell r="G868" t="str">
            <v>Huntingdon</v>
          </cell>
          <cell r="H868" t="str">
            <v>PE19 8BT</v>
          </cell>
          <cell r="I868" t="str">
            <v>Community School</v>
          </cell>
          <cell r="J868" t="str">
            <v>Primary</v>
          </cell>
          <cell r="K868" t="str">
            <v>Does not have a sixth form</v>
          </cell>
          <cell r="L868">
            <v>10007713</v>
          </cell>
          <cell r="M868">
            <v>42341</v>
          </cell>
          <cell r="N868">
            <v>42341</v>
          </cell>
          <cell r="O868" t="str">
            <v>Requires Improvement monitoring Visit 2</v>
          </cell>
          <cell r="P868" t="str">
            <v>Schools - S8</v>
          </cell>
          <cell r="Q868" t="str">
            <v>NULL</v>
          </cell>
          <cell r="R868" t="str">
            <v>NULL</v>
          </cell>
          <cell r="S868" t="str">
            <v>NULL</v>
          </cell>
          <cell r="T868" t="str">
            <v>NULL</v>
          </cell>
          <cell r="U868" t="str">
            <v>NULL</v>
          </cell>
          <cell r="V868" t="str">
            <v>NULL</v>
          </cell>
          <cell r="W868" t="str">
            <v>NULL</v>
          </cell>
          <cell r="X868" t="str">
            <v>NULL</v>
          </cell>
          <cell r="Y868" t="str">
            <v>NULL</v>
          </cell>
          <cell r="Z868" t="str">
            <v>NULL</v>
          </cell>
          <cell r="AB868">
            <v>256</v>
          </cell>
          <cell r="AD868">
            <v>3</v>
          </cell>
          <cell r="AE868" t="str">
            <v>NULL</v>
          </cell>
          <cell r="AF868">
            <v>3</v>
          </cell>
          <cell r="AG868">
            <v>3</v>
          </cell>
          <cell r="AH868" t="str">
            <v>NULL</v>
          </cell>
          <cell r="AI868">
            <v>3</v>
          </cell>
          <cell r="AJ868" t="str">
            <v>NULL</v>
          </cell>
          <cell r="AK868">
            <v>3</v>
          </cell>
          <cell r="AL868">
            <v>9</v>
          </cell>
        </row>
        <row r="869">
          <cell r="A869">
            <v>132084</v>
          </cell>
          <cell r="B869">
            <v>8812014</v>
          </cell>
          <cell r="C869" t="str">
            <v>The Willows Primary School</v>
          </cell>
          <cell r="D869" t="str">
            <v>East of England</v>
          </cell>
          <cell r="E869" t="str">
            <v>East of England</v>
          </cell>
          <cell r="F869" t="str">
            <v>Essex</v>
          </cell>
          <cell r="G869" t="str">
            <v>Basildon and Billericay</v>
          </cell>
          <cell r="H869" t="str">
            <v>SS14 2EX</v>
          </cell>
          <cell r="I869" t="str">
            <v>Community School</v>
          </cell>
          <cell r="J869" t="str">
            <v>Primary</v>
          </cell>
          <cell r="K869" t="str">
            <v>Does not have a sixth form</v>
          </cell>
          <cell r="L869">
            <v>10001932</v>
          </cell>
          <cell r="M869">
            <v>42346</v>
          </cell>
          <cell r="N869">
            <v>42347</v>
          </cell>
          <cell r="O869" t="str">
            <v>Requires Improvement S5 Reinspection Visit 2</v>
          </cell>
          <cell r="P869" t="str">
            <v>Schools - S5</v>
          </cell>
          <cell r="Q869" t="str">
            <v>NULL</v>
          </cell>
          <cell r="R869">
            <v>2</v>
          </cell>
          <cell r="S869" t="str">
            <v>NULL</v>
          </cell>
          <cell r="T869">
            <v>2</v>
          </cell>
          <cell r="U869">
            <v>2</v>
          </cell>
          <cell r="V869">
            <v>2</v>
          </cell>
          <cell r="W869">
            <v>2</v>
          </cell>
          <cell r="X869" t="str">
            <v>Yes</v>
          </cell>
          <cell r="Y869">
            <v>2</v>
          </cell>
          <cell r="Z869" t="str">
            <v>NULL</v>
          </cell>
          <cell r="AB869">
            <v>509</v>
          </cell>
          <cell r="AD869">
            <v>3</v>
          </cell>
          <cell r="AE869" t="str">
            <v>NULL</v>
          </cell>
          <cell r="AF869">
            <v>3</v>
          </cell>
          <cell r="AG869">
            <v>3</v>
          </cell>
          <cell r="AH869" t="str">
            <v>NULL</v>
          </cell>
          <cell r="AI869">
            <v>2</v>
          </cell>
          <cell r="AJ869" t="str">
            <v>NULL</v>
          </cell>
          <cell r="AK869" t="str">
            <v>NULL</v>
          </cell>
          <cell r="AL869" t="str">
            <v>NULL</v>
          </cell>
        </row>
        <row r="870">
          <cell r="A870">
            <v>132091</v>
          </cell>
          <cell r="B870">
            <v>9192008</v>
          </cell>
          <cell r="C870" t="str">
            <v>Lodge Farm Primary School</v>
          </cell>
          <cell r="D870" t="str">
            <v>East of England</v>
          </cell>
          <cell r="E870" t="str">
            <v>East of England</v>
          </cell>
          <cell r="F870" t="str">
            <v>Hertfordshire</v>
          </cell>
          <cell r="G870" t="str">
            <v>Stevenage</v>
          </cell>
          <cell r="H870" t="str">
            <v>SG2 0HP</v>
          </cell>
          <cell r="I870" t="str">
            <v>Community School</v>
          </cell>
          <cell r="J870" t="str">
            <v>Primary</v>
          </cell>
          <cell r="K870" t="str">
            <v>Does not have a sixth form</v>
          </cell>
          <cell r="L870">
            <v>10009884</v>
          </cell>
          <cell r="M870">
            <v>42331</v>
          </cell>
          <cell r="N870">
            <v>42331</v>
          </cell>
          <cell r="O870" t="str">
            <v>Requires Improvement monitoring Visit 2</v>
          </cell>
          <cell r="P870" t="str">
            <v>Schools - S8</v>
          </cell>
          <cell r="Q870" t="str">
            <v>NULL</v>
          </cell>
          <cell r="R870" t="str">
            <v>NULL</v>
          </cell>
          <cell r="S870" t="str">
            <v>NULL</v>
          </cell>
          <cell r="T870" t="str">
            <v>NULL</v>
          </cell>
          <cell r="U870" t="str">
            <v>NULL</v>
          </cell>
          <cell r="V870" t="str">
            <v>NULL</v>
          </cell>
          <cell r="W870" t="str">
            <v>NULL</v>
          </cell>
          <cell r="X870" t="str">
            <v>NULL</v>
          </cell>
          <cell r="Y870" t="str">
            <v>NULL</v>
          </cell>
          <cell r="Z870" t="str">
            <v>NULL</v>
          </cell>
          <cell r="AB870">
            <v>467</v>
          </cell>
          <cell r="AD870">
            <v>3</v>
          </cell>
          <cell r="AE870" t="str">
            <v>NULL</v>
          </cell>
          <cell r="AF870">
            <v>3</v>
          </cell>
          <cell r="AG870">
            <v>3</v>
          </cell>
          <cell r="AH870" t="str">
            <v>NULL</v>
          </cell>
          <cell r="AI870">
            <v>3</v>
          </cell>
          <cell r="AJ870" t="str">
            <v>NULL</v>
          </cell>
          <cell r="AK870">
            <v>2</v>
          </cell>
          <cell r="AL870">
            <v>9</v>
          </cell>
        </row>
        <row r="871">
          <cell r="A871">
            <v>132255</v>
          </cell>
          <cell r="B871">
            <v>3501103</v>
          </cell>
          <cell r="C871" t="str">
            <v>Youth Challenge Pru</v>
          </cell>
          <cell r="D871" t="str">
            <v>North West</v>
          </cell>
          <cell r="E871" t="str">
            <v>North West</v>
          </cell>
          <cell r="F871" t="str">
            <v>Bolton</v>
          </cell>
          <cell r="G871" t="str">
            <v>Bolton South East</v>
          </cell>
          <cell r="H871" t="str">
            <v>BL3 6AB</v>
          </cell>
          <cell r="I871" t="str">
            <v>Pupil Referral Unit</v>
          </cell>
          <cell r="J871" t="str">
            <v>Not Applicable</v>
          </cell>
          <cell r="K871" t="str">
            <v>Not applicable</v>
          </cell>
          <cell r="L871">
            <v>10006657</v>
          </cell>
          <cell r="M871">
            <v>42285</v>
          </cell>
          <cell r="N871">
            <v>42285</v>
          </cell>
          <cell r="O871" t="str">
            <v>S8 No Formal Designation Visit</v>
          </cell>
          <cell r="P871" t="str">
            <v>Schools - S8</v>
          </cell>
          <cell r="Q871" t="str">
            <v>NULL</v>
          </cell>
          <cell r="R871" t="str">
            <v>NULL</v>
          </cell>
          <cell r="S871" t="str">
            <v>NULL</v>
          </cell>
          <cell r="T871" t="str">
            <v>NULL</v>
          </cell>
          <cell r="U871" t="str">
            <v>NULL</v>
          </cell>
          <cell r="V871" t="str">
            <v>NULL</v>
          </cell>
          <cell r="W871" t="str">
            <v>NULL</v>
          </cell>
          <cell r="X871" t="str">
            <v>Met</v>
          </cell>
          <cell r="Y871" t="str">
            <v>NULL</v>
          </cell>
          <cell r="Z871" t="str">
            <v>NULL</v>
          </cell>
          <cell r="AB871">
            <v>67</v>
          </cell>
          <cell r="AD871">
            <v>1</v>
          </cell>
          <cell r="AE871" t="str">
            <v>NULL</v>
          </cell>
          <cell r="AF871">
            <v>2</v>
          </cell>
          <cell r="AG871">
            <v>1</v>
          </cell>
          <cell r="AH871" t="str">
            <v>NULL</v>
          </cell>
          <cell r="AI871">
            <v>1</v>
          </cell>
          <cell r="AJ871" t="str">
            <v>NULL</v>
          </cell>
          <cell r="AK871">
            <v>9</v>
          </cell>
          <cell r="AL871">
            <v>9</v>
          </cell>
        </row>
        <row r="872">
          <cell r="A872">
            <v>132267</v>
          </cell>
          <cell r="B872">
            <v>8872685</v>
          </cell>
          <cell r="C872" t="str">
            <v>Temple Mill Primary School</v>
          </cell>
          <cell r="D872" t="str">
            <v>South East</v>
          </cell>
          <cell r="E872" t="str">
            <v>South East</v>
          </cell>
          <cell r="F872" t="str">
            <v>Medway</v>
          </cell>
          <cell r="G872" t="str">
            <v>Rochester and Strood</v>
          </cell>
          <cell r="H872" t="str">
            <v>ME2 3NL</v>
          </cell>
          <cell r="I872" t="str">
            <v>Community School</v>
          </cell>
          <cell r="J872" t="str">
            <v>Primary</v>
          </cell>
          <cell r="K872" t="str">
            <v>Does not have a sixth form</v>
          </cell>
          <cell r="L872">
            <v>10004027</v>
          </cell>
          <cell r="M872">
            <v>42297</v>
          </cell>
          <cell r="N872">
            <v>42298</v>
          </cell>
          <cell r="O872" t="str">
            <v>Schools into Special Measures Visit 3</v>
          </cell>
          <cell r="P872" t="str">
            <v>Schools - S8</v>
          </cell>
          <cell r="Q872" t="str">
            <v>NULL</v>
          </cell>
          <cell r="R872" t="str">
            <v>NULL</v>
          </cell>
          <cell r="S872" t="str">
            <v>NULL</v>
          </cell>
          <cell r="T872" t="str">
            <v>NULL</v>
          </cell>
          <cell r="U872" t="str">
            <v>NULL</v>
          </cell>
          <cell r="V872" t="str">
            <v>NULL</v>
          </cell>
          <cell r="W872" t="str">
            <v>NULL</v>
          </cell>
          <cell r="X872" t="str">
            <v>NULL</v>
          </cell>
          <cell r="Y872" t="str">
            <v>NULL</v>
          </cell>
          <cell r="Z872" t="str">
            <v>NULL</v>
          </cell>
          <cell r="AB872">
            <v>222</v>
          </cell>
          <cell r="AD872">
            <v>4</v>
          </cell>
          <cell r="AE872" t="str">
            <v>NULL</v>
          </cell>
          <cell r="AF872">
            <v>4</v>
          </cell>
          <cell r="AG872">
            <v>4</v>
          </cell>
          <cell r="AH872" t="str">
            <v>NULL</v>
          </cell>
          <cell r="AI872">
            <v>4</v>
          </cell>
          <cell r="AJ872" t="str">
            <v>NULL</v>
          </cell>
          <cell r="AK872">
            <v>4</v>
          </cell>
          <cell r="AL872">
            <v>9</v>
          </cell>
        </row>
        <row r="873">
          <cell r="A873">
            <v>132405</v>
          </cell>
        </row>
        <row r="874">
          <cell r="A874">
            <v>132414</v>
          </cell>
        </row>
        <row r="875">
          <cell r="A875">
            <v>132415</v>
          </cell>
        </row>
        <row r="876">
          <cell r="A876">
            <v>132762</v>
          </cell>
          <cell r="B876">
            <v>8824736</v>
          </cell>
          <cell r="C876" t="str">
            <v>Futures Community College</v>
          </cell>
          <cell r="D876" t="str">
            <v>East of England</v>
          </cell>
          <cell r="E876" t="str">
            <v>East of England</v>
          </cell>
          <cell r="F876" t="str">
            <v>Southend on Sea</v>
          </cell>
          <cell r="G876" t="str">
            <v>Rochford and Southend East</v>
          </cell>
          <cell r="H876" t="str">
            <v>SS2 4UY</v>
          </cell>
          <cell r="I876" t="str">
            <v>Foundation School</v>
          </cell>
          <cell r="J876" t="str">
            <v>Secondary</v>
          </cell>
          <cell r="K876" t="str">
            <v>Does not have a sixth form</v>
          </cell>
          <cell r="L876">
            <v>10005299</v>
          </cell>
          <cell r="M876">
            <v>42326</v>
          </cell>
          <cell r="N876">
            <v>42327</v>
          </cell>
          <cell r="O876" t="str">
            <v>Schools into Special Measures Visit 5</v>
          </cell>
          <cell r="P876" t="str">
            <v>Schools - S8</v>
          </cell>
          <cell r="Q876" t="str">
            <v>NULL</v>
          </cell>
          <cell r="R876" t="str">
            <v>NULL</v>
          </cell>
          <cell r="S876" t="str">
            <v>NULL</v>
          </cell>
          <cell r="T876" t="str">
            <v>NULL</v>
          </cell>
          <cell r="U876" t="str">
            <v>NULL</v>
          </cell>
          <cell r="V876" t="str">
            <v>NULL</v>
          </cell>
          <cell r="W876" t="str">
            <v>NULL</v>
          </cell>
          <cell r="X876" t="str">
            <v>NULL</v>
          </cell>
          <cell r="Y876" t="str">
            <v>NULL</v>
          </cell>
          <cell r="Z876" t="str">
            <v>NULL</v>
          </cell>
          <cell r="AB876">
            <v>594</v>
          </cell>
          <cell r="AD876">
            <v>4</v>
          </cell>
          <cell r="AE876" t="str">
            <v>NULL</v>
          </cell>
          <cell r="AF876">
            <v>4</v>
          </cell>
          <cell r="AG876">
            <v>4</v>
          </cell>
          <cell r="AH876" t="str">
            <v>NULL</v>
          </cell>
          <cell r="AI876">
            <v>4</v>
          </cell>
          <cell r="AJ876" t="str">
            <v>NULL</v>
          </cell>
          <cell r="AK876" t="str">
            <v>NULL</v>
          </cell>
          <cell r="AL876" t="str">
            <v>NULL</v>
          </cell>
        </row>
        <row r="877">
          <cell r="A877">
            <v>132829</v>
          </cell>
          <cell r="B877">
            <v>8862691</v>
          </cell>
          <cell r="C877" t="str">
            <v>St Nicholas Church of England (Controlled) Primary School</v>
          </cell>
          <cell r="D877" t="str">
            <v>South East</v>
          </cell>
          <cell r="E877" t="str">
            <v>South East</v>
          </cell>
          <cell r="F877" t="str">
            <v>Kent</v>
          </cell>
          <cell r="G877" t="str">
            <v>Folkestone and Hythe</v>
          </cell>
          <cell r="H877" t="str">
            <v>TN28 8BP</v>
          </cell>
          <cell r="I877" t="str">
            <v>Voluntary Controlled School</v>
          </cell>
          <cell r="J877" t="str">
            <v>Primary</v>
          </cell>
          <cell r="K877" t="str">
            <v>Does not have a sixth form</v>
          </cell>
          <cell r="L877">
            <v>10001642</v>
          </cell>
          <cell r="M877">
            <v>42333</v>
          </cell>
          <cell r="N877">
            <v>42334</v>
          </cell>
          <cell r="O877" t="str">
            <v>Serious Weaknesses S5 Reinspection</v>
          </cell>
          <cell r="P877" t="str">
            <v>Schools - S5</v>
          </cell>
          <cell r="Q877" t="str">
            <v>NULL</v>
          </cell>
          <cell r="R877">
            <v>4</v>
          </cell>
          <cell r="S877" t="str">
            <v>SWK</v>
          </cell>
          <cell r="T877">
            <v>4</v>
          </cell>
          <cell r="U877">
            <v>4</v>
          </cell>
          <cell r="V877">
            <v>3</v>
          </cell>
          <cell r="W877">
            <v>3</v>
          </cell>
          <cell r="X877" t="str">
            <v>Yes</v>
          </cell>
          <cell r="Y877">
            <v>3</v>
          </cell>
          <cell r="Z877" t="str">
            <v>NULL</v>
          </cell>
          <cell r="AB877">
            <v>319</v>
          </cell>
          <cell r="AD877">
            <v>4</v>
          </cell>
          <cell r="AE877" t="str">
            <v>NULL</v>
          </cell>
          <cell r="AF877">
            <v>4</v>
          </cell>
          <cell r="AG877">
            <v>4</v>
          </cell>
          <cell r="AH877" t="str">
            <v>NULL</v>
          </cell>
          <cell r="AI877">
            <v>3</v>
          </cell>
          <cell r="AJ877" t="str">
            <v>NULL</v>
          </cell>
          <cell r="AK877" t="str">
            <v>NULL</v>
          </cell>
          <cell r="AL877" t="str">
            <v>NULL</v>
          </cell>
        </row>
        <row r="878">
          <cell r="A878">
            <v>133114</v>
          </cell>
          <cell r="B878">
            <v>8836905</v>
          </cell>
          <cell r="C878" t="str">
            <v>The Gateway Academy</v>
          </cell>
          <cell r="D878" t="str">
            <v>East of England</v>
          </cell>
          <cell r="E878" t="str">
            <v>East of England</v>
          </cell>
          <cell r="F878" t="str">
            <v>Thurrock</v>
          </cell>
          <cell r="G878" t="str">
            <v>Thurrock</v>
          </cell>
          <cell r="H878" t="str">
            <v>RM16 4LU</v>
          </cell>
          <cell r="I878" t="str">
            <v>Academy Sponsor Led</v>
          </cell>
          <cell r="J878" t="str">
            <v>Secondary</v>
          </cell>
          <cell r="K878" t="str">
            <v>Has a sixth form</v>
          </cell>
          <cell r="L878">
            <v>10005732</v>
          </cell>
          <cell r="M878">
            <v>42269</v>
          </cell>
          <cell r="N878">
            <v>42269</v>
          </cell>
          <cell r="O878" t="str">
            <v>S8 No Formal Designation Visit</v>
          </cell>
          <cell r="P878" t="str">
            <v>Schools - S8</v>
          </cell>
          <cell r="Q878" t="str">
            <v>NULL</v>
          </cell>
          <cell r="R878" t="str">
            <v>NULL</v>
          </cell>
          <cell r="S878" t="str">
            <v>NULL</v>
          </cell>
          <cell r="T878" t="str">
            <v>NULL</v>
          </cell>
          <cell r="U878" t="str">
            <v>NULL</v>
          </cell>
          <cell r="V878" t="str">
            <v>NULL</v>
          </cell>
          <cell r="W878" t="str">
            <v>NULL</v>
          </cell>
          <cell r="X878" t="str">
            <v>Met</v>
          </cell>
          <cell r="Y878" t="str">
            <v>NULL</v>
          </cell>
          <cell r="Z878" t="str">
            <v>NULL</v>
          </cell>
          <cell r="AB878">
            <v>982</v>
          </cell>
          <cell r="AD878">
            <v>1</v>
          </cell>
          <cell r="AE878" t="str">
            <v>NULL</v>
          </cell>
          <cell r="AF878">
            <v>2</v>
          </cell>
          <cell r="AG878">
            <v>2</v>
          </cell>
          <cell r="AH878" t="str">
            <v>NULL</v>
          </cell>
          <cell r="AI878">
            <v>1</v>
          </cell>
          <cell r="AJ878" t="str">
            <v>NULL</v>
          </cell>
          <cell r="AK878">
            <v>9</v>
          </cell>
          <cell r="AL878">
            <v>3</v>
          </cell>
        </row>
        <row r="879">
          <cell r="A879">
            <v>133277</v>
          </cell>
          <cell r="B879">
            <v>8913775</v>
          </cell>
          <cell r="C879" t="str">
            <v>Sutton Road Primary School</v>
          </cell>
          <cell r="D879" t="str">
            <v>East Midlands</v>
          </cell>
          <cell r="E879" t="str">
            <v>East Midlands</v>
          </cell>
          <cell r="F879" t="str">
            <v>Nottinghamshire</v>
          </cell>
          <cell r="G879" t="str">
            <v>Mansfield</v>
          </cell>
          <cell r="H879" t="str">
            <v>NG18 5SF</v>
          </cell>
          <cell r="I879" t="str">
            <v>Community School</v>
          </cell>
          <cell r="J879" t="str">
            <v>Primary</v>
          </cell>
          <cell r="K879" t="str">
            <v>Does not have a sixth form</v>
          </cell>
          <cell r="L879">
            <v>10000491</v>
          </cell>
          <cell r="M879">
            <v>42311</v>
          </cell>
          <cell r="N879">
            <v>42311</v>
          </cell>
          <cell r="O879" t="str">
            <v>Maintained Academy and School Short inspection</v>
          </cell>
          <cell r="P879" t="str">
            <v>Schools - Short inspection</v>
          </cell>
          <cell r="Q879" t="str">
            <v>NULL</v>
          </cell>
          <cell r="R879" t="str">
            <v>NULL</v>
          </cell>
          <cell r="S879" t="str">
            <v>NULL</v>
          </cell>
          <cell r="T879" t="str">
            <v>NULL</v>
          </cell>
          <cell r="U879" t="str">
            <v>NULL</v>
          </cell>
          <cell r="V879" t="str">
            <v>NULL</v>
          </cell>
          <cell r="W879" t="str">
            <v>NULL</v>
          </cell>
          <cell r="X879" t="str">
            <v>Yes</v>
          </cell>
          <cell r="Y879" t="str">
            <v>NULL</v>
          </cell>
          <cell r="Z879" t="str">
            <v>NULL</v>
          </cell>
          <cell r="AB879">
            <v>457</v>
          </cell>
          <cell r="AD879">
            <v>2</v>
          </cell>
          <cell r="AE879" t="str">
            <v>NULL</v>
          </cell>
          <cell r="AF879">
            <v>2</v>
          </cell>
          <cell r="AG879">
            <v>2</v>
          </cell>
          <cell r="AH879" t="str">
            <v>NULL</v>
          </cell>
          <cell r="AI879">
            <v>2</v>
          </cell>
          <cell r="AJ879" t="str">
            <v>NULL</v>
          </cell>
          <cell r="AK879">
            <v>8</v>
          </cell>
          <cell r="AL879" t="str">
            <v>NULL</v>
          </cell>
        </row>
        <row r="880">
          <cell r="A880">
            <v>133306</v>
          </cell>
          <cell r="B880">
            <v>3304334</v>
          </cell>
          <cell r="C880" t="str">
            <v>Al-Hijrah School</v>
          </cell>
          <cell r="D880" t="str">
            <v>West Midlands</v>
          </cell>
          <cell r="E880" t="str">
            <v>West Midlands</v>
          </cell>
          <cell r="F880" t="str">
            <v>Birmingham</v>
          </cell>
          <cell r="G880" t="str">
            <v>Birmingham, Ladywood</v>
          </cell>
          <cell r="H880" t="str">
            <v>B9 4US</v>
          </cell>
          <cell r="I880" t="str">
            <v>Voluntary Aided School</v>
          </cell>
          <cell r="J880" t="str">
            <v>All Through</v>
          </cell>
          <cell r="K880" t="str">
            <v>Does not have a sixth form</v>
          </cell>
          <cell r="L880">
            <v>10001619</v>
          </cell>
          <cell r="M880">
            <v>42340</v>
          </cell>
          <cell r="N880">
            <v>42341</v>
          </cell>
          <cell r="O880" t="str">
            <v>Special Measures S5 ReInspection</v>
          </cell>
          <cell r="P880" t="str">
            <v>Schools - S5</v>
          </cell>
          <cell r="Q880" t="str">
            <v>NULL</v>
          </cell>
          <cell r="R880">
            <v>3</v>
          </cell>
          <cell r="S880" t="str">
            <v>NULL</v>
          </cell>
          <cell r="T880">
            <v>3</v>
          </cell>
          <cell r="U880">
            <v>3</v>
          </cell>
          <cell r="V880">
            <v>3</v>
          </cell>
          <cell r="W880">
            <v>3</v>
          </cell>
          <cell r="X880" t="str">
            <v>Yes</v>
          </cell>
          <cell r="Y880">
            <v>3</v>
          </cell>
          <cell r="Z880" t="str">
            <v>NULL</v>
          </cell>
          <cell r="AB880">
            <v>767</v>
          </cell>
          <cell r="AD880">
            <v>4</v>
          </cell>
          <cell r="AE880" t="str">
            <v>NULL</v>
          </cell>
          <cell r="AF880">
            <v>4</v>
          </cell>
          <cell r="AG880">
            <v>4</v>
          </cell>
          <cell r="AH880" t="str">
            <v>NULL</v>
          </cell>
          <cell r="AI880">
            <v>4</v>
          </cell>
          <cell r="AJ880" t="str">
            <v>NULL</v>
          </cell>
          <cell r="AK880" t="str">
            <v>NULL</v>
          </cell>
          <cell r="AL880" t="str">
            <v>NULL</v>
          </cell>
        </row>
        <row r="881">
          <cell r="A881">
            <v>133325</v>
          </cell>
          <cell r="B881">
            <v>3732365</v>
          </cell>
          <cell r="C881" t="str">
            <v>Firs Hill Community Primary School</v>
          </cell>
          <cell r="D881" t="str">
            <v>Yorkshire and the Humber</v>
          </cell>
          <cell r="E881" t="str">
            <v>North East, Yorkshire &amp; Humber</v>
          </cell>
          <cell r="F881" t="str">
            <v>Sheffield</v>
          </cell>
          <cell r="G881" t="str">
            <v>Sheffield, Brightside and Hillsborough</v>
          </cell>
          <cell r="H881" t="str">
            <v>S3 9AN</v>
          </cell>
          <cell r="I881" t="str">
            <v>Community School</v>
          </cell>
          <cell r="J881" t="str">
            <v>Primary</v>
          </cell>
          <cell r="K881" t="str">
            <v>Does not have a sixth form</v>
          </cell>
          <cell r="L881">
            <v>10002046</v>
          </cell>
          <cell r="M881">
            <v>42284</v>
          </cell>
          <cell r="N881">
            <v>42285</v>
          </cell>
          <cell r="O881" t="str">
            <v>Requires Improvement S5 Reinspection Visit 1</v>
          </cell>
          <cell r="P881" t="str">
            <v>Schools - S5</v>
          </cell>
          <cell r="Q881" t="str">
            <v>NULL</v>
          </cell>
          <cell r="R881">
            <v>4</v>
          </cell>
          <cell r="S881" t="str">
            <v>SM</v>
          </cell>
          <cell r="T881">
            <v>3</v>
          </cell>
          <cell r="U881">
            <v>3</v>
          </cell>
          <cell r="V881">
            <v>4</v>
          </cell>
          <cell r="W881">
            <v>4</v>
          </cell>
          <cell r="X881" t="str">
            <v>No</v>
          </cell>
          <cell r="Y881">
            <v>2</v>
          </cell>
          <cell r="Z881" t="str">
            <v>NULL</v>
          </cell>
          <cell r="AB881">
            <v>521</v>
          </cell>
          <cell r="AD881">
            <v>3</v>
          </cell>
          <cell r="AE881" t="str">
            <v>NULL</v>
          </cell>
          <cell r="AF881">
            <v>3</v>
          </cell>
          <cell r="AG881">
            <v>3</v>
          </cell>
          <cell r="AH881" t="str">
            <v>NULL</v>
          </cell>
          <cell r="AI881">
            <v>2</v>
          </cell>
          <cell r="AJ881" t="str">
            <v>NULL</v>
          </cell>
          <cell r="AK881" t="str">
            <v>NULL</v>
          </cell>
          <cell r="AL881" t="str">
            <v>NULL</v>
          </cell>
        </row>
        <row r="882">
          <cell r="A882">
            <v>133340</v>
          </cell>
          <cell r="B882">
            <v>3847053</v>
          </cell>
          <cell r="C882" t="str">
            <v>Wakefield Pathways School</v>
          </cell>
          <cell r="D882" t="str">
            <v>Yorkshire and the Humber</v>
          </cell>
          <cell r="E882" t="str">
            <v>North East, Yorkshire &amp; Humber</v>
          </cell>
          <cell r="F882" t="str">
            <v>Wakefield</v>
          </cell>
          <cell r="G882" t="str">
            <v>Normanton, Pontefract and Castleford</v>
          </cell>
          <cell r="H882" t="str">
            <v>WF10 3QJ</v>
          </cell>
          <cell r="I882" t="str">
            <v>Community Special School</v>
          </cell>
          <cell r="J882" t="str">
            <v>Not Applicable</v>
          </cell>
          <cell r="K882" t="str">
            <v>Not applicable</v>
          </cell>
          <cell r="L882">
            <v>10004106</v>
          </cell>
          <cell r="M882">
            <v>42319</v>
          </cell>
          <cell r="N882">
            <v>42320</v>
          </cell>
          <cell r="O882" t="str">
            <v>Schools into Special Measures Visit 3</v>
          </cell>
          <cell r="P882" t="str">
            <v>Schools - S8</v>
          </cell>
          <cell r="Q882" t="str">
            <v>NULL</v>
          </cell>
          <cell r="R882" t="str">
            <v>NULL</v>
          </cell>
          <cell r="S882" t="str">
            <v>NULL</v>
          </cell>
          <cell r="T882" t="str">
            <v>NULL</v>
          </cell>
          <cell r="U882" t="str">
            <v>NULL</v>
          </cell>
          <cell r="V882" t="str">
            <v>NULL</v>
          </cell>
          <cell r="W882" t="str">
            <v>NULL</v>
          </cell>
          <cell r="X882" t="str">
            <v>NULL</v>
          </cell>
          <cell r="Y882" t="str">
            <v>NULL</v>
          </cell>
          <cell r="Z882" t="str">
            <v>NULL</v>
          </cell>
          <cell r="AB882">
            <v>62</v>
          </cell>
          <cell r="AD882">
            <v>4</v>
          </cell>
          <cell r="AE882" t="str">
            <v>NULL</v>
          </cell>
          <cell r="AF882">
            <v>4</v>
          </cell>
          <cell r="AG882">
            <v>4</v>
          </cell>
          <cell r="AH882" t="str">
            <v>NULL</v>
          </cell>
          <cell r="AI882">
            <v>4</v>
          </cell>
          <cell r="AJ882" t="str">
            <v>NULL</v>
          </cell>
          <cell r="AK882">
            <v>4</v>
          </cell>
          <cell r="AL882">
            <v>9</v>
          </cell>
        </row>
        <row r="883">
          <cell r="A883">
            <v>133356</v>
          </cell>
          <cell r="B883">
            <v>9351106</v>
          </cell>
          <cell r="C883" t="str">
            <v>Kingsfield Centre</v>
          </cell>
          <cell r="D883" t="str">
            <v>East of England</v>
          </cell>
          <cell r="E883" t="str">
            <v>East of England</v>
          </cell>
          <cell r="F883" t="str">
            <v>Suffolk</v>
          </cell>
          <cell r="G883" t="str">
            <v>Bury St Edmunds</v>
          </cell>
          <cell r="H883" t="str">
            <v>IP14 1SZ</v>
          </cell>
          <cell r="I883" t="str">
            <v>Pupil Referral Unit</v>
          </cell>
          <cell r="J883" t="str">
            <v>Not Applicable</v>
          </cell>
          <cell r="K883" t="str">
            <v>Not applicable</v>
          </cell>
          <cell r="L883">
            <v>10005827</v>
          </cell>
          <cell r="M883">
            <v>42285</v>
          </cell>
          <cell r="N883">
            <v>42285</v>
          </cell>
          <cell r="O883" t="str">
            <v>Schools into Special Measures Visit 2</v>
          </cell>
          <cell r="P883" t="str">
            <v>Schools - S8</v>
          </cell>
          <cell r="Q883" t="str">
            <v>NULL</v>
          </cell>
          <cell r="R883" t="str">
            <v>NULL</v>
          </cell>
          <cell r="S883" t="str">
            <v>NULL</v>
          </cell>
          <cell r="T883" t="str">
            <v>NULL</v>
          </cell>
          <cell r="U883" t="str">
            <v>NULL</v>
          </cell>
          <cell r="V883" t="str">
            <v>NULL</v>
          </cell>
          <cell r="W883" t="str">
            <v>NULL</v>
          </cell>
          <cell r="X883" t="str">
            <v>NULL</v>
          </cell>
          <cell r="Y883" t="str">
            <v>NULL</v>
          </cell>
          <cell r="Z883" t="str">
            <v>NULL</v>
          </cell>
          <cell r="AB883">
            <v>20</v>
          </cell>
          <cell r="AD883">
            <v>4</v>
          </cell>
          <cell r="AE883" t="str">
            <v>NULL</v>
          </cell>
          <cell r="AF883">
            <v>4</v>
          </cell>
          <cell r="AG883">
            <v>4</v>
          </cell>
          <cell r="AH883" t="str">
            <v>NULL</v>
          </cell>
          <cell r="AI883">
            <v>4</v>
          </cell>
          <cell r="AJ883" t="str">
            <v>NULL</v>
          </cell>
          <cell r="AK883">
            <v>9</v>
          </cell>
          <cell r="AL883">
            <v>9</v>
          </cell>
        </row>
        <row r="884">
          <cell r="A884">
            <v>133386</v>
          </cell>
          <cell r="B884">
            <v>3096905</v>
          </cell>
          <cell r="C884" t="str">
            <v>Greig City Academy</v>
          </cell>
          <cell r="D884" t="str">
            <v>London</v>
          </cell>
          <cell r="E884" t="str">
            <v>London</v>
          </cell>
          <cell r="F884" t="str">
            <v>Haringey</v>
          </cell>
          <cell r="G884" t="str">
            <v>Hornsey and Wood Green</v>
          </cell>
          <cell r="H884" t="str">
            <v>N8 7NU</v>
          </cell>
          <cell r="I884" t="str">
            <v>Academy Sponsor Led</v>
          </cell>
          <cell r="J884" t="str">
            <v>Secondary</v>
          </cell>
          <cell r="K884" t="str">
            <v>Has a sixth form</v>
          </cell>
          <cell r="L884">
            <v>10001012</v>
          </cell>
          <cell r="M884">
            <v>42346</v>
          </cell>
          <cell r="N884">
            <v>42347</v>
          </cell>
          <cell r="O884" t="str">
            <v>Maintained Academy and School Short inspection</v>
          </cell>
          <cell r="P884" t="str">
            <v>Schools - S5</v>
          </cell>
          <cell r="Q884" t="str">
            <v>NULL</v>
          </cell>
          <cell r="R884">
            <v>2</v>
          </cell>
          <cell r="S884" t="str">
            <v>NULL</v>
          </cell>
          <cell r="T884">
            <v>2</v>
          </cell>
          <cell r="U884">
            <v>2</v>
          </cell>
          <cell r="V884">
            <v>2</v>
          </cell>
          <cell r="W884">
            <v>2</v>
          </cell>
          <cell r="X884" t="str">
            <v>Yes</v>
          </cell>
          <cell r="Y884" t="str">
            <v>NULL</v>
          </cell>
          <cell r="Z884">
            <v>2</v>
          </cell>
          <cell r="AB884">
            <v>1128</v>
          </cell>
          <cell r="AD884">
            <v>2</v>
          </cell>
          <cell r="AE884" t="str">
            <v>NULL</v>
          </cell>
          <cell r="AF884">
            <v>2</v>
          </cell>
          <cell r="AG884">
            <v>2</v>
          </cell>
          <cell r="AH884" t="str">
            <v>NULL</v>
          </cell>
          <cell r="AI884">
            <v>2</v>
          </cell>
          <cell r="AJ884" t="str">
            <v>NULL</v>
          </cell>
          <cell r="AK884">
            <v>9</v>
          </cell>
          <cell r="AL884">
            <v>2</v>
          </cell>
        </row>
        <row r="885">
          <cell r="A885">
            <v>133398</v>
          </cell>
          <cell r="B885">
            <v>8881121</v>
          </cell>
          <cell r="C885" t="str">
            <v>Chadwick High School</v>
          </cell>
          <cell r="D885" t="str">
            <v>North West</v>
          </cell>
          <cell r="E885" t="str">
            <v>North West</v>
          </cell>
          <cell r="F885" t="str">
            <v>Lancashire</v>
          </cell>
          <cell r="G885" t="str">
            <v>Morecambe and Lunesdale</v>
          </cell>
          <cell r="H885" t="str">
            <v>LA1 2AY</v>
          </cell>
          <cell r="I885" t="str">
            <v>Pupil Referral Unit</v>
          </cell>
          <cell r="J885" t="str">
            <v>Not Applicable</v>
          </cell>
          <cell r="K885" t="str">
            <v>Not applicable</v>
          </cell>
          <cell r="L885">
            <v>10006712</v>
          </cell>
          <cell r="M885">
            <v>42332</v>
          </cell>
          <cell r="N885">
            <v>42333</v>
          </cell>
          <cell r="O885" t="str">
            <v>Schools into Special Measures Visit 1</v>
          </cell>
          <cell r="P885" t="str">
            <v>Schools - S8</v>
          </cell>
          <cell r="Q885" t="str">
            <v>NULL</v>
          </cell>
          <cell r="R885" t="str">
            <v>NULL</v>
          </cell>
          <cell r="S885" t="str">
            <v>NULL</v>
          </cell>
          <cell r="T885" t="str">
            <v>NULL</v>
          </cell>
          <cell r="U885" t="str">
            <v>NULL</v>
          </cell>
          <cell r="V885" t="str">
            <v>NULL</v>
          </cell>
          <cell r="W885" t="str">
            <v>NULL</v>
          </cell>
          <cell r="X885" t="str">
            <v>NULL</v>
          </cell>
          <cell r="Y885" t="str">
            <v>NULL</v>
          </cell>
          <cell r="Z885" t="str">
            <v>NULL</v>
          </cell>
          <cell r="AB885">
            <v>61</v>
          </cell>
          <cell r="AD885">
            <v>4</v>
          </cell>
          <cell r="AE885" t="str">
            <v>NULL</v>
          </cell>
          <cell r="AF885">
            <v>4</v>
          </cell>
          <cell r="AG885">
            <v>4</v>
          </cell>
          <cell r="AH885" t="str">
            <v>NULL</v>
          </cell>
          <cell r="AI885">
            <v>4</v>
          </cell>
          <cell r="AJ885" t="str">
            <v>NULL</v>
          </cell>
          <cell r="AK885">
            <v>9</v>
          </cell>
          <cell r="AL885">
            <v>9</v>
          </cell>
        </row>
        <row r="886">
          <cell r="A886">
            <v>133484</v>
          </cell>
          <cell r="B886">
            <v>3732368</v>
          </cell>
          <cell r="C886" t="str">
            <v>Lower Meadow Primary School</v>
          </cell>
          <cell r="D886" t="str">
            <v>Yorkshire and the Humber</v>
          </cell>
          <cell r="E886" t="str">
            <v>North East, Yorkshire &amp; Humber</v>
          </cell>
          <cell r="F886" t="str">
            <v>Sheffield</v>
          </cell>
          <cell r="G886" t="str">
            <v>Sheffield, Heeley</v>
          </cell>
          <cell r="H886" t="str">
            <v>S8 8EE</v>
          </cell>
          <cell r="I886" t="str">
            <v>Foundation School</v>
          </cell>
          <cell r="J886" t="str">
            <v>Primary</v>
          </cell>
          <cell r="K886" t="str">
            <v>Does not have a sixth form</v>
          </cell>
          <cell r="L886">
            <v>10005199</v>
          </cell>
          <cell r="M886">
            <v>42297</v>
          </cell>
          <cell r="N886">
            <v>42298</v>
          </cell>
          <cell r="O886" t="str">
            <v>Schools into Special Measures Visit 5</v>
          </cell>
          <cell r="P886" t="str">
            <v>Schools - S8</v>
          </cell>
          <cell r="Q886" t="str">
            <v>NULL</v>
          </cell>
          <cell r="R886" t="str">
            <v>NULL</v>
          </cell>
          <cell r="S886" t="str">
            <v>NULL</v>
          </cell>
          <cell r="T886" t="str">
            <v>NULL</v>
          </cell>
          <cell r="U886" t="str">
            <v>NULL</v>
          </cell>
          <cell r="V886" t="str">
            <v>NULL</v>
          </cell>
          <cell r="W886" t="str">
            <v>NULL</v>
          </cell>
          <cell r="X886" t="str">
            <v>NULL</v>
          </cell>
          <cell r="Y886" t="str">
            <v>NULL</v>
          </cell>
          <cell r="Z886" t="str">
            <v>NULL</v>
          </cell>
          <cell r="AB886">
            <v>293</v>
          </cell>
          <cell r="AD886">
            <v>4</v>
          </cell>
          <cell r="AE886" t="str">
            <v>NULL</v>
          </cell>
          <cell r="AF886">
            <v>4</v>
          </cell>
          <cell r="AG886">
            <v>4</v>
          </cell>
          <cell r="AH886" t="str">
            <v>NULL</v>
          </cell>
          <cell r="AI886">
            <v>4</v>
          </cell>
          <cell r="AJ886" t="str">
            <v>NULL</v>
          </cell>
          <cell r="AK886" t="str">
            <v>NULL</v>
          </cell>
          <cell r="AL886" t="str">
            <v>NULL</v>
          </cell>
        </row>
        <row r="887">
          <cell r="A887">
            <v>133513</v>
          </cell>
          <cell r="B887">
            <v>8252011</v>
          </cell>
          <cell r="C887" t="str">
            <v>Princes Risborough Primary School</v>
          </cell>
          <cell r="D887" t="str">
            <v>South East</v>
          </cell>
          <cell r="E887" t="str">
            <v>South East</v>
          </cell>
          <cell r="F887" t="str">
            <v>Buckinghamshire</v>
          </cell>
          <cell r="G887" t="str">
            <v>Buckingham</v>
          </cell>
          <cell r="H887" t="str">
            <v>HP27 9HY</v>
          </cell>
          <cell r="I887" t="str">
            <v>Community School</v>
          </cell>
          <cell r="J887" t="str">
            <v>Primary</v>
          </cell>
          <cell r="K887" t="str">
            <v>Does not have a sixth form</v>
          </cell>
          <cell r="L887">
            <v>10000453</v>
          </cell>
          <cell r="M887">
            <v>42346</v>
          </cell>
          <cell r="N887">
            <v>42347</v>
          </cell>
          <cell r="O887" t="str">
            <v>Maintained Academy and School Short inspection</v>
          </cell>
          <cell r="P887" t="str">
            <v>Schools - S5</v>
          </cell>
          <cell r="Q887" t="str">
            <v>NULL</v>
          </cell>
          <cell r="R887">
            <v>4</v>
          </cell>
          <cell r="S887" t="str">
            <v>SM</v>
          </cell>
          <cell r="T887">
            <v>4</v>
          </cell>
          <cell r="U887">
            <v>4</v>
          </cell>
          <cell r="V887">
            <v>3</v>
          </cell>
          <cell r="W887">
            <v>4</v>
          </cell>
          <cell r="X887" t="str">
            <v>Yes</v>
          </cell>
          <cell r="Y887">
            <v>4</v>
          </cell>
          <cell r="Z887" t="str">
            <v>NULL</v>
          </cell>
          <cell r="AB887">
            <v>287</v>
          </cell>
          <cell r="AD887">
            <v>2</v>
          </cell>
          <cell r="AE887" t="str">
            <v>NULL</v>
          </cell>
          <cell r="AF887">
            <v>2</v>
          </cell>
          <cell r="AG887">
            <v>2</v>
          </cell>
          <cell r="AH887" t="str">
            <v>NULL</v>
          </cell>
          <cell r="AI887">
            <v>2</v>
          </cell>
          <cell r="AJ887" t="str">
            <v>NULL</v>
          </cell>
          <cell r="AK887">
            <v>8</v>
          </cell>
          <cell r="AL887" t="str">
            <v>NULL</v>
          </cell>
        </row>
        <row r="888">
          <cell r="A888">
            <v>133558</v>
          </cell>
          <cell r="B888">
            <v>3942340</v>
          </cell>
          <cell r="C888" t="str">
            <v>Dubmire Primary</v>
          </cell>
          <cell r="D888" t="str">
            <v>North East</v>
          </cell>
          <cell r="E888" t="str">
            <v>North East, Yorkshire &amp; Humber</v>
          </cell>
          <cell r="F888" t="str">
            <v>Sunderland</v>
          </cell>
          <cell r="G888" t="str">
            <v>Houghton and Sunderland South</v>
          </cell>
          <cell r="H888" t="str">
            <v>DH4 6HL</v>
          </cell>
          <cell r="I888" t="str">
            <v>Community School</v>
          </cell>
          <cell r="J888" t="str">
            <v>Primary</v>
          </cell>
          <cell r="K888" t="str">
            <v>Does not have a sixth form</v>
          </cell>
          <cell r="L888">
            <v>10002035</v>
          </cell>
          <cell r="M888">
            <v>42277</v>
          </cell>
          <cell r="N888">
            <v>42278</v>
          </cell>
          <cell r="O888" t="str">
            <v>Requires Improvement S5 Reinspection Visit 1</v>
          </cell>
          <cell r="P888" t="str">
            <v>Schools - S5</v>
          </cell>
          <cell r="Q888" t="str">
            <v>NULL</v>
          </cell>
          <cell r="R888">
            <v>4</v>
          </cell>
          <cell r="S888" t="str">
            <v>SM</v>
          </cell>
          <cell r="T888">
            <v>4</v>
          </cell>
          <cell r="U888">
            <v>4</v>
          </cell>
          <cell r="V888">
            <v>3</v>
          </cell>
          <cell r="W888">
            <v>4</v>
          </cell>
          <cell r="X888" t="str">
            <v>Yes</v>
          </cell>
          <cell r="Y888">
            <v>4</v>
          </cell>
          <cell r="Z888">
            <v>0</v>
          </cell>
          <cell r="AB888">
            <v>533</v>
          </cell>
          <cell r="AD888">
            <v>3</v>
          </cell>
          <cell r="AE888" t="str">
            <v>NULL</v>
          </cell>
          <cell r="AF888">
            <v>3</v>
          </cell>
          <cell r="AG888">
            <v>3</v>
          </cell>
          <cell r="AH888" t="str">
            <v>NULL</v>
          </cell>
          <cell r="AI888">
            <v>3</v>
          </cell>
          <cell r="AJ888" t="str">
            <v>NULL</v>
          </cell>
          <cell r="AK888" t="str">
            <v>NULL</v>
          </cell>
          <cell r="AL888" t="str">
            <v>NULL</v>
          </cell>
        </row>
        <row r="889">
          <cell r="A889">
            <v>133580</v>
          </cell>
          <cell r="B889">
            <v>8684084</v>
          </cell>
          <cell r="C889" t="str">
            <v>Churchmead Church of England (VA) School</v>
          </cell>
          <cell r="D889" t="str">
            <v>South East</v>
          </cell>
          <cell r="E889" t="str">
            <v>South East</v>
          </cell>
          <cell r="F889" t="str">
            <v>Windsor and Maidenhead</v>
          </cell>
          <cell r="G889" t="str">
            <v>Windsor</v>
          </cell>
          <cell r="H889" t="str">
            <v>SL3 9JQ</v>
          </cell>
          <cell r="I889" t="str">
            <v>Voluntary Aided School</v>
          </cell>
          <cell r="J889" t="str">
            <v>Secondary</v>
          </cell>
          <cell r="K889" t="str">
            <v>Has a sixth form</v>
          </cell>
          <cell r="L889">
            <v>10002292</v>
          </cell>
          <cell r="M889">
            <v>42339</v>
          </cell>
          <cell r="N889">
            <v>42340</v>
          </cell>
          <cell r="O889" t="str">
            <v>Requires Improvement S5 Reinspection Visit 1</v>
          </cell>
          <cell r="P889" t="str">
            <v>Schools - S5</v>
          </cell>
          <cell r="Q889" t="str">
            <v>NULL</v>
          </cell>
          <cell r="R889">
            <v>2</v>
          </cell>
          <cell r="S889" t="str">
            <v>NULL</v>
          </cell>
          <cell r="T889">
            <v>2</v>
          </cell>
          <cell r="U889">
            <v>2</v>
          </cell>
          <cell r="V889">
            <v>2</v>
          </cell>
          <cell r="W889">
            <v>2</v>
          </cell>
          <cell r="X889" t="str">
            <v>Yes</v>
          </cell>
          <cell r="Y889" t="str">
            <v>NULL</v>
          </cell>
          <cell r="Z889" t="str">
            <v>NULL</v>
          </cell>
          <cell r="AB889">
            <v>412</v>
          </cell>
          <cell r="AD889">
            <v>3</v>
          </cell>
          <cell r="AE889" t="str">
            <v>NULL</v>
          </cell>
          <cell r="AF889">
            <v>3</v>
          </cell>
          <cell r="AG889">
            <v>3</v>
          </cell>
          <cell r="AH889" t="str">
            <v>NULL</v>
          </cell>
          <cell r="AI889">
            <v>3</v>
          </cell>
          <cell r="AJ889" t="str">
            <v>NULL</v>
          </cell>
          <cell r="AK889" t="str">
            <v>NULL</v>
          </cell>
          <cell r="AL889" t="str">
            <v>NULL</v>
          </cell>
        </row>
        <row r="890">
          <cell r="A890">
            <v>133619</v>
          </cell>
          <cell r="B890">
            <v>8672814</v>
          </cell>
          <cell r="C890" t="str">
            <v>Sandy Lane Primary School</v>
          </cell>
          <cell r="D890" t="str">
            <v>South East</v>
          </cell>
          <cell r="E890" t="str">
            <v>South East</v>
          </cell>
          <cell r="F890" t="str">
            <v>Bracknell Forest</v>
          </cell>
          <cell r="G890" t="str">
            <v>Bracknell</v>
          </cell>
          <cell r="H890" t="str">
            <v>RG12 2JG</v>
          </cell>
          <cell r="I890" t="str">
            <v>Community School</v>
          </cell>
          <cell r="J890" t="str">
            <v>Primary</v>
          </cell>
          <cell r="K890" t="str">
            <v>Does not have a sixth form</v>
          </cell>
          <cell r="L890">
            <v>10007321</v>
          </cell>
          <cell r="M890">
            <v>42314</v>
          </cell>
          <cell r="N890">
            <v>42314</v>
          </cell>
          <cell r="O890" t="str">
            <v>Requires Improvement monitoring Visit 1</v>
          </cell>
          <cell r="P890" t="str">
            <v>Schools - S8</v>
          </cell>
          <cell r="Q890" t="str">
            <v>NULL</v>
          </cell>
          <cell r="R890" t="str">
            <v>NULL</v>
          </cell>
          <cell r="S890" t="str">
            <v>NULL</v>
          </cell>
          <cell r="T890" t="str">
            <v>NULL</v>
          </cell>
          <cell r="U890" t="str">
            <v>NULL</v>
          </cell>
          <cell r="V890" t="str">
            <v>NULL</v>
          </cell>
          <cell r="W890" t="str">
            <v>NULL</v>
          </cell>
          <cell r="X890" t="str">
            <v>NULL</v>
          </cell>
          <cell r="Y890" t="str">
            <v>NULL</v>
          </cell>
          <cell r="Z890" t="str">
            <v>NULL</v>
          </cell>
          <cell r="AB890">
            <v>671</v>
          </cell>
          <cell r="AD890">
            <v>3</v>
          </cell>
          <cell r="AE890" t="str">
            <v>NULL</v>
          </cell>
          <cell r="AF890">
            <v>3</v>
          </cell>
          <cell r="AG890">
            <v>3</v>
          </cell>
          <cell r="AH890" t="str">
            <v>NULL</v>
          </cell>
          <cell r="AI890">
            <v>3</v>
          </cell>
          <cell r="AJ890" t="str">
            <v>NULL</v>
          </cell>
          <cell r="AK890">
            <v>3</v>
          </cell>
          <cell r="AL890">
            <v>9</v>
          </cell>
        </row>
        <row r="891">
          <cell r="A891">
            <v>133653</v>
          </cell>
          <cell r="B891">
            <v>8457000</v>
          </cell>
          <cell r="C891" t="str">
            <v>St Mary's School and 6th Form College</v>
          </cell>
          <cell r="D891" t="str">
            <v>South East</v>
          </cell>
          <cell r="E891" t="str">
            <v>South East</v>
          </cell>
          <cell r="F891" t="str">
            <v>East Sussex</v>
          </cell>
          <cell r="G891" t="str">
            <v>Bexhill and Battle</v>
          </cell>
          <cell r="H891" t="str">
            <v>TN40 2LU</v>
          </cell>
          <cell r="I891" t="str">
            <v>Non-Maintained Special School</v>
          </cell>
          <cell r="J891" t="str">
            <v>Not Applicable</v>
          </cell>
          <cell r="K891" t="str">
            <v>Has a sixth form</v>
          </cell>
          <cell r="L891">
            <v>10005276</v>
          </cell>
          <cell r="M891">
            <v>42311</v>
          </cell>
          <cell r="N891">
            <v>42312</v>
          </cell>
          <cell r="O891" t="str">
            <v>Schools into Special Measures Visit 3</v>
          </cell>
          <cell r="P891" t="str">
            <v>Schools - S8</v>
          </cell>
          <cell r="Q891" t="str">
            <v>NULL</v>
          </cell>
          <cell r="R891" t="str">
            <v>NULL</v>
          </cell>
          <cell r="S891" t="str">
            <v>NULL</v>
          </cell>
          <cell r="T891" t="str">
            <v>NULL</v>
          </cell>
          <cell r="U891" t="str">
            <v>NULL</v>
          </cell>
          <cell r="V891" t="str">
            <v>NULL</v>
          </cell>
          <cell r="W891" t="str">
            <v>NULL</v>
          </cell>
          <cell r="X891" t="str">
            <v>NULL</v>
          </cell>
          <cell r="Y891" t="str">
            <v>NULL</v>
          </cell>
          <cell r="Z891" t="str">
            <v>NULL</v>
          </cell>
          <cell r="AB891">
            <v>104</v>
          </cell>
          <cell r="AD891">
            <v>4</v>
          </cell>
          <cell r="AE891" t="str">
            <v>NULL</v>
          </cell>
          <cell r="AF891">
            <v>4</v>
          </cell>
          <cell r="AG891">
            <v>4</v>
          </cell>
          <cell r="AH891" t="str">
            <v>NULL</v>
          </cell>
          <cell r="AI891">
            <v>4</v>
          </cell>
          <cell r="AJ891" t="str">
            <v>NULL</v>
          </cell>
          <cell r="AK891">
            <v>9</v>
          </cell>
          <cell r="AL891">
            <v>4</v>
          </cell>
        </row>
        <row r="892">
          <cell r="A892">
            <v>133659</v>
          </cell>
          <cell r="B892">
            <v>8062001</v>
          </cell>
          <cell r="C892" t="str">
            <v>Ayresome Primary School</v>
          </cell>
          <cell r="D892" t="str">
            <v>North East</v>
          </cell>
          <cell r="E892" t="str">
            <v>North East, Yorkshire &amp; Humber</v>
          </cell>
          <cell r="F892" t="str">
            <v>Middlesbrough</v>
          </cell>
          <cell r="G892" t="str">
            <v>Middlesbrough</v>
          </cell>
          <cell r="H892" t="str">
            <v>TS1 4NT</v>
          </cell>
          <cell r="I892" t="str">
            <v>Community School</v>
          </cell>
          <cell r="J892" t="str">
            <v>Primary</v>
          </cell>
          <cell r="K892" t="str">
            <v>Does not have a sixth form</v>
          </cell>
          <cell r="L892">
            <v>10002094</v>
          </cell>
          <cell r="M892">
            <v>42270</v>
          </cell>
          <cell r="N892">
            <v>42271</v>
          </cell>
          <cell r="O892" t="str">
            <v>Requires Improvement S5 Reinspection Visit 1</v>
          </cell>
          <cell r="P892" t="str">
            <v>Schools - S5</v>
          </cell>
          <cell r="Q892" t="str">
            <v>NULL</v>
          </cell>
          <cell r="R892">
            <v>3</v>
          </cell>
          <cell r="S892" t="str">
            <v>NULL</v>
          </cell>
          <cell r="T892">
            <v>3</v>
          </cell>
          <cell r="U892">
            <v>3</v>
          </cell>
          <cell r="V892">
            <v>2</v>
          </cell>
          <cell r="W892">
            <v>2</v>
          </cell>
          <cell r="X892" t="str">
            <v>Yes</v>
          </cell>
          <cell r="Y892">
            <v>2</v>
          </cell>
          <cell r="Z892" t="str">
            <v>NULL</v>
          </cell>
          <cell r="AB892">
            <v>673</v>
          </cell>
          <cell r="AD892">
            <v>3</v>
          </cell>
          <cell r="AE892" t="str">
            <v>NULL</v>
          </cell>
          <cell r="AF892">
            <v>3</v>
          </cell>
          <cell r="AG892">
            <v>3</v>
          </cell>
          <cell r="AH892" t="str">
            <v>NULL</v>
          </cell>
          <cell r="AI892">
            <v>3</v>
          </cell>
          <cell r="AJ892" t="str">
            <v>NULL</v>
          </cell>
          <cell r="AK892" t="str">
            <v>NULL</v>
          </cell>
          <cell r="AL892" t="str">
            <v>NULL</v>
          </cell>
        </row>
        <row r="893">
          <cell r="A893">
            <v>133672</v>
          </cell>
          <cell r="B893">
            <v>8774230</v>
          </cell>
          <cell r="C893" t="str">
            <v>Sir Thomas Boteler Church of England High School</v>
          </cell>
          <cell r="D893" t="str">
            <v>North West</v>
          </cell>
          <cell r="E893" t="str">
            <v>North West</v>
          </cell>
          <cell r="F893" t="str">
            <v>Warrington</v>
          </cell>
          <cell r="G893" t="str">
            <v>Warrington South</v>
          </cell>
          <cell r="H893" t="str">
            <v>WA4 1JL</v>
          </cell>
          <cell r="I893" t="str">
            <v>Voluntary Aided School</v>
          </cell>
          <cell r="J893" t="str">
            <v>Secondary</v>
          </cell>
          <cell r="K893" t="str">
            <v>Does not have a sixth form</v>
          </cell>
          <cell r="L893">
            <v>10004011</v>
          </cell>
          <cell r="M893">
            <v>42284</v>
          </cell>
          <cell r="N893">
            <v>42285</v>
          </cell>
          <cell r="O893" t="str">
            <v>Schools into Special Measures Visit 3</v>
          </cell>
          <cell r="P893" t="str">
            <v>Schools - S8</v>
          </cell>
          <cell r="Q893" t="str">
            <v>NULL</v>
          </cell>
          <cell r="R893" t="str">
            <v>NULL</v>
          </cell>
          <cell r="S893" t="str">
            <v>NULL</v>
          </cell>
          <cell r="T893" t="str">
            <v>NULL</v>
          </cell>
          <cell r="U893" t="str">
            <v>NULL</v>
          </cell>
          <cell r="V893" t="str">
            <v>NULL</v>
          </cell>
          <cell r="W893" t="str">
            <v>NULL</v>
          </cell>
          <cell r="X893" t="str">
            <v>NULL</v>
          </cell>
          <cell r="Y893" t="str">
            <v>NULL</v>
          </cell>
          <cell r="Z893" t="str">
            <v>NULL</v>
          </cell>
          <cell r="AB893">
            <v>709</v>
          </cell>
          <cell r="AD893">
            <v>4</v>
          </cell>
          <cell r="AE893" t="str">
            <v>NULL</v>
          </cell>
          <cell r="AF893">
            <v>4</v>
          </cell>
          <cell r="AG893">
            <v>4</v>
          </cell>
          <cell r="AH893" t="str">
            <v>NULL</v>
          </cell>
          <cell r="AI893">
            <v>4</v>
          </cell>
          <cell r="AJ893" t="str">
            <v>NULL</v>
          </cell>
          <cell r="AK893">
            <v>9</v>
          </cell>
          <cell r="AL893">
            <v>9</v>
          </cell>
        </row>
        <row r="894">
          <cell r="A894">
            <v>133678</v>
          </cell>
          <cell r="B894">
            <v>3551103</v>
          </cell>
          <cell r="C894" t="str">
            <v>Alder Brook Primary Partnership Centre</v>
          </cell>
          <cell r="D894" t="str">
            <v>North West</v>
          </cell>
          <cell r="E894" t="str">
            <v>North West</v>
          </cell>
          <cell r="F894" t="str">
            <v>Salford</v>
          </cell>
          <cell r="G894" t="str">
            <v>Worsley and Eccles South</v>
          </cell>
          <cell r="H894" t="str">
            <v>M30 8LE</v>
          </cell>
          <cell r="I894" t="str">
            <v>Pupil Referral Unit</v>
          </cell>
          <cell r="J894" t="str">
            <v>Not Applicable</v>
          </cell>
          <cell r="K894" t="str">
            <v>Does not have a sixth form</v>
          </cell>
          <cell r="L894">
            <v>10003887</v>
          </cell>
          <cell r="M894">
            <v>42325</v>
          </cell>
          <cell r="N894">
            <v>42325</v>
          </cell>
          <cell r="O894" t="str">
            <v>Maintained Academy and School Short inspection</v>
          </cell>
          <cell r="P894" t="str">
            <v>Schools - Short inspection</v>
          </cell>
          <cell r="Q894" t="str">
            <v>NULL</v>
          </cell>
          <cell r="R894" t="str">
            <v>NULL</v>
          </cell>
          <cell r="S894" t="str">
            <v>NULL</v>
          </cell>
          <cell r="T894" t="str">
            <v>NULL</v>
          </cell>
          <cell r="U894" t="str">
            <v>NULL</v>
          </cell>
          <cell r="V894" t="str">
            <v>NULL</v>
          </cell>
          <cell r="W894" t="str">
            <v>NULL</v>
          </cell>
          <cell r="X894" t="str">
            <v>Yes</v>
          </cell>
          <cell r="Y894" t="str">
            <v>NULL</v>
          </cell>
          <cell r="Z894" t="str">
            <v>NULL</v>
          </cell>
          <cell r="AB894">
            <v>18</v>
          </cell>
          <cell r="AD894">
            <v>2</v>
          </cell>
          <cell r="AE894" t="str">
            <v>NULL</v>
          </cell>
          <cell r="AF894">
            <v>2</v>
          </cell>
          <cell r="AG894">
            <v>2</v>
          </cell>
          <cell r="AH894" t="str">
            <v>NULL</v>
          </cell>
          <cell r="AI894">
            <v>2</v>
          </cell>
          <cell r="AJ894" t="str">
            <v>NULL</v>
          </cell>
          <cell r="AK894" t="str">
            <v>NULL</v>
          </cell>
          <cell r="AL894" t="str">
            <v>NULL</v>
          </cell>
        </row>
        <row r="895">
          <cell r="A895">
            <v>133700</v>
          </cell>
          <cell r="B895">
            <v>8132003</v>
          </cell>
          <cell r="C895" t="str">
            <v>Lincoln Gardens Primary School</v>
          </cell>
          <cell r="D895" t="str">
            <v>Yorkshire and the Humber</v>
          </cell>
          <cell r="E895" t="str">
            <v>North East, Yorkshire &amp; Humber</v>
          </cell>
          <cell r="F895" t="str">
            <v>North Lincolnshire</v>
          </cell>
          <cell r="G895" t="str">
            <v>Scunthorpe</v>
          </cell>
          <cell r="H895" t="str">
            <v>DN16 2ED</v>
          </cell>
          <cell r="I895" t="str">
            <v>Community School</v>
          </cell>
          <cell r="J895" t="str">
            <v>Primary</v>
          </cell>
          <cell r="K895" t="str">
            <v>Does not have a sixth form</v>
          </cell>
          <cell r="L895">
            <v>10007172</v>
          </cell>
          <cell r="M895">
            <v>42345</v>
          </cell>
          <cell r="N895">
            <v>42345</v>
          </cell>
          <cell r="O895" t="str">
            <v>Requires Improvement monitoring Visit 1</v>
          </cell>
          <cell r="P895" t="str">
            <v>Schools - S8</v>
          </cell>
          <cell r="Q895" t="str">
            <v>NULL</v>
          </cell>
          <cell r="R895" t="str">
            <v>NULL</v>
          </cell>
          <cell r="S895" t="str">
            <v>NULL</v>
          </cell>
          <cell r="T895" t="str">
            <v>NULL</v>
          </cell>
          <cell r="U895" t="str">
            <v>NULL</v>
          </cell>
          <cell r="V895" t="str">
            <v>NULL</v>
          </cell>
          <cell r="W895" t="str">
            <v>NULL</v>
          </cell>
          <cell r="X895" t="str">
            <v>NULL</v>
          </cell>
          <cell r="Y895" t="str">
            <v>NULL</v>
          </cell>
          <cell r="Z895" t="str">
            <v>NULL</v>
          </cell>
          <cell r="AB895">
            <v>505</v>
          </cell>
          <cell r="AD895">
            <v>3</v>
          </cell>
          <cell r="AE895" t="str">
            <v>NULL</v>
          </cell>
          <cell r="AF895">
            <v>3</v>
          </cell>
          <cell r="AG895">
            <v>3</v>
          </cell>
          <cell r="AH895" t="str">
            <v>NULL</v>
          </cell>
          <cell r="AI895">
            <v>3</v>
          </cell>
          <cell r="AJ895" t="str">
            <v>NULL</v>
          </cell>
          <cell r="AK895">
            <v>2</v>
          </cell>
          <cell r="AL895">
            <v>9</v>
          </cell>
        </row>
        <row r="896">
          <cell r="A896">
            <v>133707</v>
          </cell>
          <cell r="B896">
            <v>3093001</v>
          </cell>
          <cell r="C896" t="str">
            <v>Mulberry Primary School</v>
          </cell>
          <cell r="D896" t="str">
            <v>London</v>
          </cell>
          <cell r="E896" t="str">
            <v>London</v>
          </cell>
          <cell r="F896" t="str">
            <v>Haringey</v>
          </cell>
          <cell r="G896" t="str">
            <v>Tottenham</v>
          </cell>
          <cell r="H896" t="str">
            <v>N17 9RB</v>
          </cell>
          <cell r="I896" t="str">
            <v>Community School</v>
          </cell>
          <cell r="J896" t="str">
            <v>Primary</v>
          </cell>
          <cell r="K896" t="str">
            <v>Does not have a sixth form</v>
          </cell>
          <cell r="L896">
            <v>10005792</v>
          </cell>
          <cell r="M896">
            <v>42312</v>
          </cell>
          <cell r="N896">
            <v>42312</v>
          </cell>
          <cell r="O896" t="str">
            <v>Section 8 Inspection due to Parental Complaint</v>
          </cell>
          <cell r="P896" t="str">
            <v>Schools - S8</v>
          </cell>
          <cell r="Q896" t="str">
            <v>NULL</v>
          </cell>
          <cell r="R896" t="str">
            <v>NULL</v>
          </cell>
          <cell r="S896" t="str">
            <v>NULL</v>
          </cell>
          <cell r="T896" t="str">
            <v>NULL</v>
          </cell>
          <cell r="U896" t="str">
            <v>NULL</v>
          </cell>
          <cell r="V896" t="str">
            <v>NULL</v>
          </cell>
          <cell r="W896" t="str">
            <v>NULL</v>
          </cell>
          <cell r="X896" t="str">
            <v>Met</v>
          </cell>
          <cell r="Y896" t="str">
            <v>NULL</v>
          </cell>
          <cell r="Z896" t="str">
            <v>NULL</v>
          </cell>
          <cell r="AB896">
            <v>687</v>
          </cell>
          <cell r="AD896">
            <v>2</v>
          </cell>
          <cell r="AE896" t="str">
            <v>NULL</v>
          </cell>
          <cell r="AF896">
            <v>2</v>
          </cell>
          <cell r="AG896">
            <v>2</v>
          </cell>
          <cell r="AH896" t="str">
            <v>NULL</v>
          </cell>
          <cell r="AI896">
            <v>2</v>
          </cell>
          <cell r="AJ896" t="str">
            <v>NULL</v>
          </cell>
          <cell r="AK896" t="str">
            <v>NULL</v>
          </cell>
          <cell r="AL896" t="str">
            <v>NULL</v>
          </cell>
        </row>
        <row r="897">
          <cell r="A897">
            <v>133753</v>
          </cell>
          <cell r="B897">
            <v>3801106</v>
          </cell>
          <cell r="C897" t="str">
            <v>Education In Hospital 1 (Airedale)</v>
          </cell>
          <cell r="D897" t="str">
            <v>Yorkshire and the Humber</v>
          </cell>
          <cell r="E897" t="str">
            <v>North East, Yorkshire &amp; Humber</v>
          </cell>
          <cell r="F897" t="str">
            <v>Bradford</v>
          </cell>
          <cell r="G897" t="str">
            <v>Bradford East</v>
          </cell>
          <cell r="H897" t="str">
            <v>BD4 7EB</v>
          </cell>
          <cell r="I897" t="str">
            <v>Pupil Referral Unit</v>
          </cell>
          <cell r="J897" t="str">
            <v>Not Applicable</v>
          </cell>
          <cell r="K897" t="str">
            <v>Not applicable</v>
          </cell>
          <cell r="L897">
            <v>10001583</v>
          </cell>
          <cell r="M897">
            <v>42269</v>
          </cell>
          <cell r="N897">
            <v>42270</v>
          </cell>
          <cell r="O897" t="str">
            <v>Special Measures S5 ReInspection</v>
          </cell>
          <cell r="P897" t="str">
            <v>Schools - S5</v>
          </cell>
          <cell r="Q897" t="str">
            <v>NULL</v>
          </cell>
          <cell r="R897">
            <v>3</v>
          </cell>
          <cell r="S897" t="str">
            <v>NULL</v>
          </cell>
          <cell r="T897">
            <v>3</v>
          </cell>
          <cell r="U897">
            <v>3</v>
          </cell>
          <cell r="V897">
            <v>2</v>
          </cell>
          <cell r="W897">
            <v>3</v>
          </cell>
          <cell r="X897" t="str">
            <v>Yes</v>
          </cell>
          <cell r="Y897" t="str">
            <v>NULL</v>
          </cell>
          <cell r="Z897" t="str">
            <v>NULL</v>
          </cell>
          <cell r="AB897">
            <v>4</v>
          </cell>
          <cell r="AD897">
            <v>4</v>
          </cell>
          <cell r="AE897" t="str">
            <v>NULL</v>
          </cell>
          <cell r="AF897">
            <v>4</v>
          </cell>
          <cell r="AG897">
            <v>4</v>
          </cell>
          <cell r="AH897" t="str">
            <v>NULL</v>
          </cell>
          <cell r="AI897">
            <v>4</v>
          </cell>
          <cell r="AJ897" t="str">
            <v>NULL</v>
          </cell>
          <cell r="AK897" t="str">
            <v>NULL</v>
          </cell>
          <cell r="AL897" t="str">
            <v>NULL</v>
          </cell>
        </row>
        <row r="898">
          <cell r="A898">
            <v>133754</v>
          </cell>
          <cell r="B898">
            <v>3151100</v>
          </cell>
          <cell r="C898" t="str">
            <v>The Smart Centre</v>
          </cell>
          <cell r="D898" t="str">
            <v>London</v>
          </cell>
          <cell r="E898" t="str">
            <v>London</v>
          </cell>
          <cell r="F898" t="str">
            <v>Merton</v>
          </cell>
          <cell r="G898" t="str">
            <v>Mitcham and Morden</v>
          </cell>
          <cell r="H898" t="str">
            <v>SM4 6PT</v>
          </cell>
          <cell r="I898" t="str">
            <v>Pupil Referral Unit</v>
          </cell>
          <cell r="J898" t="str">
            <v>Not Applicable</v>
          </cell>
          <cell r="K898" t="str">
            <v>Not applicable</v>
          </cell>
          <cell r="L898">
            <v>10001328</v>
          </cell>
          <cell r="M898">
            <v>42283</v>
          </cell>
          <cell r="N898">
            <v>42283</v>
          </cell>
          <cell r="O898" t="str">
            <v>Maintained Academy and School Short inspection</v>
          </cell>
          <cell r="P898" t="str">
            <v>Schools - Short inspection</v>
          </cell>
          <cell r="Q898" t="str">
            <v>NULL</v>
          </cell>
          <cell r="R898" t="str">
            <v>NULL</v>
          </cell>
          <cell r="S898" t="str">
            <v>NULL</v>
          </cell>
          <cell r="T898" t="str">
            <v>NULL</v>
          </cell>
          <cell r="U898" t="str">
            <v>NULL</v>
          </cell>
          <cell r="V898" t="str">
            <v>NULL</v>
          </cell>
          <cell r="W898" t="str">
            <v>NULL</v>
          </cell>
          <cell r="X898" t="str">
            <v>Yes</v>
          </cell>
          <cell r="Y898" t="str">
            <v>NULL</v>
          </cell>
          <cell r="Z898" t="str">
            <v>NULL</v>
          </cell>
          <cell r="AB898">
            <v>50</v>
          </cell>
          <cell r="AD898">
            <v>2</v>
          </cell>
          <cell r="AE898" t="str">
            <v>NULL</v>
          </cell>
          <cell r="AF898">
            <v>2</v>
          </cell>
          <cell r="AG898">
            <v>2</v>
          </cell>
          <cell r="AH898" t="str">
            <v>NULL</v>
          </cell>
          <cell r="AI898">
            <v>2</v>
          </cell>
          <cell r="AJ898" t="str">
            <v>NULL</v>
          </cell>
          <cell r="AK898" t="str">
            <v>NULL</v>
          </cell>
          <cell r="AL898" t="str">
            <v>NULL</v>
          </cell>
        </row>
        <row r="899">
          <cell r="A899">
            <v>133782</v>
          </cell>
          <cell r="B899">
            <v>8733885</v>
          </cell>
          <cell r="C899" t="str">
            <v>Orchards Church of England Primary School</v>
          </cell>
          <cell r="D899" t="str">
            <v>East of England</v>
          </cell>
          <cell r="E899" t="str">
            <v>East of England</v>
          </cell>
          <cell r="F899" t="str">
            <v>Cambridgeshire</v>
          </cell>
          <cell r="G899" t="str">
            <v>North East Cambridgeshire</v>
          </cell>
          <cell r="H899" t="str">
            <v>PE13 3NP</v>
          </cell>
          <cell r="I899" t="str">
            <v>Voluntary Controlled School</v>
          </cell>
          <cell r="J899" t="str">
            <v>Primary</v>
          </cell>
          <cell r="K899" t="str">
            <v>Does not have a sixth form</v>
          </cell>
          <cell r="L899">
            <v>10006582</v>
          </cell>
          <cell r="M899">
            <v>42278</v>
          </cell>
          <cell r="N899">
            <v>42278</v>
          </cell>
          <cell r="O899" t="str">
            <v>Requires Improvement monitoring Visit 1</v>
          </cell>
          <cell r="P899" t="str">
            <v>Schools - S8</v>
          </cell>
          <cell r="Q899" t="str">
            <v>NULL</v>
          </cell>
          <cell r="R899" t="str">
            <v>NULL</v>
          </cell>
          <cell r="S899" t="str">
            <v>NULL</v>
          </cell>
          <cell r="T899" t="str">
            <v>NULL</v>
          </cell>
          <cell r="U899" t="str">
            <v>NULL</v>
          </cell>
          <cell r="V899" t="str">
            <v>NULL</v>
          </cell>
          <cell r="W899" t="str">
            <v>NULL</v>
          </cell>
          <cell r="X899" t="str">
            <v>NULL</v>
          </cell>
          <cell r="Y899" t="str">
            <v>NULL</v>
          </cell>
          <cell r="Z899" t="str">
            <v>NULL</v>
          </cell>
          <cell r="AB899">
            <v>473</v>
          </cell>
          <cell r="AD899">
            <v>3</v>
          </cell>
          <cell r="AE899" t="str">
            <v>NULL</v>
          </cell>
          <cell r="AF899">
            <v>3</v>
          </cell>
          <cell r="AG899">
            <v>3</v>
          </cell>
          <cell r="AH899" t="str">
            <v>NULL</v>
          </cell>
          <cell r="AI899">
            <v>3</v>
          </cell>
          <cell r="AJ899" t="str">
            <v>NULL</v>
          </cell>
          <cell r="AK899">
            <v>2</v>
          </cell>
          <cell r="AL899">
            <v>9</v>
          </cell>
        </row>
        <row r="900">
          <cell r="A900">
            <v>133931</v>
          </cell>
          <cell r="B900">
            <v>3173516</v>
          </cell>
          <cell r="C900" t="str">
            <v>Oakdale Junior School</v>
          </cell>
          <cell r="D900" t="str">
            <v>London</v>
          </cell>
          <cell r="E900" t="str">
            <v>London</v>
          </cell>
          <cell r="F900" t="str">
            <v>Redbridge</v>
          </cell>
          <cell r="G900" t="str">
            <v>Ilford North</v>
          </cell>
          <cell r="H900" t="str">
            <v>E18 1JX</v>
          </cell>
          <cell r="I900" t="str">
            <v>Community School</v>
          </cell>
          <cell r="J900" t="str">
            <v>Primary</v>
          </cell>
          <cell r="K900" t="str">
            <v>Does not have a sixth form</v>
          </cell>
          <cell r="L900">
            <v>10001975</v>
          </cell>
          <cell r="M900">
            <v>42340</v>
          </cell>
          <cell r="N900">
            <v>42341</v>
          </cell>
          <cell r="O900" t="str">
            <v>Requires Improvement S5 Reinspection Visit 1</v>
          </cell>
          <cell r="P900" t="str">
            <v>Schools - S5</v>
          </cell>
          <cell r="Q900" t="str">
            <v>NULL</v>
          </cell>
          <cell r="R900">
            <v>2</v>
          </cell>
          <cell r="S900" t="str">
            <v>NULL</v>
          </cell>
          <cell r="T900">
            <v>2</v>
          </cell>
          <cell r="U900">
            <v>2</v>
          </cell>
          <cell r="V900">
            <v>2</v>
          </cell>
          <cell r="W900">
            <v>2</v>
          </cell>
          <cell r="X900" t="str">
            <v>Yes</v>
          </cell>
          <cell r="Y900" t="str">
            <v>NULL</v>
          </cell>
          <cell r="Z900" t="str">
            <v>NULL</v>
          </cell>
          <cell r="AB900">
            <v>347</v>
          </cell>
          <cell r="AD900">
            <v>3</v>
          </cell>
          <cell r="AE900" t="str">
            <v>NULL</v>
          </cell>
          <cell r="AF900">
            <v>3</v>
          </cell>
          <cell r="AG900">
            <v>3</v>
          </cell>
          <cell r="AH900" t="str">
            <v>NULL</v>
          </cell>
          <cell r="AI900">
            <v>3</v>
          </cell>
          <cell r="AJ900" t="str">
            <v>NULL</v>
          </cell>
          <cell r="AK900" t="str">
            <v>NULL</v>
          </cell>
          <cell r="AL900" t="str">
            <v>NULL</v>
          </cell>
        </row>
        <row r="901">
          <cell r="A901">
            <v>133973</v>
          </cell>
          <cell r="B901">
            <v>9383364</v>
          </cell>
          <cell r="C901" t="str">
            <v>Northgate Primary School</v>
          </cell>
          <cell r="D901" t="str">
            <v>South East</v>
          </cell>
          <cell r="E901" t="str">
            <v>South East</v>
          </cell>
          <cell r="F901" t="str">
            <v>West Sussex</v>
          </cell>
          <cell r="G901" t="str">
            <v>Crawley</v>
          </cell>
          <cell r="H901" t="str">
            <v>RH10 8DX</v>
          </cell>
          <cell r="I901" t="str">
            <v>Community School</v>
          </cell>
          <cell r="J901" t="str">
            <v>Primary</v>
          </cell>
          <cell r="K901" t="str">
            <v>Does not have a sixth form</v>
          </cell>
          <cell r="L901">
            <v>10000452</v>
          </cell>
          <cell r="M901">
            <v>42311</v>
          </cell>
          <cell r="N901">
            <v>42312</v>
          </cell>
          <cell r="O901" t="str">
            <v>Maintained Academy and School Short inspection</v>
          </cell>
          <cell r="P901" t="str">
            <v>Schools - S5</v>
          </cell>
          <cell r="Q901" t="str">
            <v>NULL</v>
          </cell>
          <cell r="R901">
            <v>3</v>
          </cell>
          <cell r="S901" t="str">
            <v>NULL</v>
          </cell>
          <cell r="T901">
            <v>3</v>
          </cell>
          <cell r="U901">
            <v>3</v>
          </cell>
          <cell r="V901">
            <v>3</v>
          </cell>
          <cell r="W901">
            <v>3</v>
          </cell>
          <cell r="X901" t="str">
            <v>Yes</v>
          </cell>
          <cell r="Y901">
            <v>2</v>
          </cell>
          <cell r="Z901" t="str">
            <v>NULL</v>
          </cell>
          <cell r="AB901">
            <v>500</v>
          </cell>
          <cell r="AD901">
            <v>2</v>
          </cell>
          <cell r="AE901" t="str">
            <v>NULL</v>
          </cell>
          <cell r="AF901">
            <v>2</v>
          </cell>
          <cell r="AG901">
            <v>2</v>
          </cell>
          <cell r="AH901" t="str">
            <v>NULL</v>
          </cell>
          <cell r="AI901">
            <v>2</v>
          </cell>
          <cell r="AJ901" t="str">
            <v>NULL</v>
          </cell>
          <cell r="AK901">
            <v>8</v>
          </cell>
          <cell r="AL901" t="str">
            <v>NULL</v>
          </cell>
        </row>
        <row r="902">
          <cell r="A902">
            <v>134076</v>
          </cell>
          <cell r="B902">
            <v>8062002</v>
          </cell>
          <cell r="C902" t="str">
            <v>Whinney Banks Primary School</v>
          </cell>
          <cell r="D902" t="str">
            <v>North East</v>
          </cell>
          <cell r="E902" t="str">
            <v>North East, Yorkshire &amp; Humber</v>
          </cell>
          <cell r="F902" t="str">
            <v>Middlesbrough</v>
          </cell>
          <cell r="G902" t="str">
            <v>Middlesbrough</v>
          </cell>
          <cell r="H902" t="str">
            <v>TS5 4QQ</v>
          </cell>
          <cell r="I902" t="str">
            <v>Community School</v>
          </cell>
          <cell r="J902" t="str">
            <v>Primary</v>
          </cell>
          <cell r="K902" t="str">
            <v>Does not have a sixth form</v>
          </cell>
          <cell r="L902">
            <v>10000580</v>
          </cell>
          <cell r="M902">
            <v>42297</v>
          </cell>
          <cell r="N902">
            <v>42297</v>
          </cell>
          <cell r="O902" t="str">
            <v>Maintained Academy and School Short inspection</v>
          </cell>
          <cell r="P902" t="str">
            <v>Schools - Short inspection</v>
          </cell>
          <cell r="Q902" t="str">
            <v>NULL</v>
          </cell>
          <cell r="R902" t="str">
            <v>NULL</v>
          </cell>
          <cell r="S902" t="str">
            <v>NULL</v>
          </cell>
          <cell r="T902" t="str">
            <v>NULL</v>
          </cell>
          <cell r="U902" t="str">
            <v>NULL</v>
          </cell>
          <cell r="V902" t="str">
            <v>NULL</v>
          </cell>
          <cell r="W902" t="str">
            <v>NULL</v>
          </cell>
          <cell r="X902" t="str">
            <v>Yes</v>
          </cell>
          <cell r="Y902" t="str">
            <v>NULL</v>
          </cell>
          <cell r="Z902" t="str">
            <v>NULL</v>
          </cell>
          <cell r="AB902">
            <v>463</v>
          </cell>
          <cell r="AD902">
            <v>2</v>
          </cell>
          <cell r="AE902" t="str">
            <v>NULL</v>
          </cell>
          <cell r="AF902">
            <v>2</v>
          </cell>
          <cell r="AG902">
            <v>2</v>
          </cell>
          <cell r="AH902" t="str">
            <v>NULL</v>
          </cell>
          <cell r="AI902">
            <v>1</v>
          </cell>
          <cell r="AJ902" t="str">
            <v>NULL</v>
          </cell>
          <cell r="AK902">
            <v>8</v>
          </cell>
          <cell r="AL902" t="str">
            <v>NULL</v>
          </cell>
        </row>
        <row r="903">
          <cell r="A903">
            <v>134083</v>
          </cell>
          <cell r="B903">
            <v>3303413</v>
          </cell>
          <cell r="C903" t="str">
            <v>Springfield Primary School</v>
          </cell>
          <cell r="D903" t="str">
            <v>West Midlands</v>
          </cell>
          <cell r="E903" t="str">
            <v>West Midlands</v>
          </cell>
          <cell r="F903" t="str">
            <v>Birmingham</v>
          </cell>
          <cell r="G903" t="str">
            <v>Birmingham, Hall Green</v>
          </cell>
          <cell r="H903" t="str">
            <v>B13 9NY</v>
          </cell>
          <cell r="I903" t="str">
            <v>Community School</v>
          </cell>
          <cell r="J903" t="str">
            <v>Primary</v>
          </cell>
          <cell r="K903" t="str">
            <v>Not applicable</v>
          </cell>
          <cell r="L903">
            <v>10006575</v>
          </cell>
          <cell r="M903">
            <v>42346</v>
          </cell>
          <cell r="N903">
            <v>42347</v>
          </cell>
          <cell r="O903" t="str">
            <v>Schools into Special Measures Visit 1</v>
          </cell>
          <cell r="P903" t="str">
            <v>Schools - S8</v>
          </cell>
          <cell r="Q903" t="str">
            <v>NULL</v>
          </cell>
          <cell r="R903" t="str">
            <v>NULL</v>
          </cell>
          <cell r="S903" t="str">
            <v>NULL</v>
          </cell>
          <cell r="T903" t="str">
            <v>NULL</v>
          </cell>
          <cell r="U903" t="str">
            <v>NULL</v>
          </cell>
          <cell r="V903" t="str">
            <v>NULL</v>
          </cell>
          <cell r="W903" t="str">
            <v>NULL</v>
          </cell>
          <cell r="X903" t="str">
            <v>NULL</v>
          </cell>
          <cell r="Y903" t="str">
            <v>NULL</v>
          </cell>
          <cell r="Z903" t="str">
            <v>NULL</v>
          </cell>
          <cell r="AB903">
            <v>665</v>
          </cell>
          <cell r="AD903">
            <v>4</v>
          </cell>
          <cell r="AE903" t="str">
            <v>NULL</v>
          </cell>
          <cell r="AF903">
            <v>4</v>
          </cell>
          <cell r="AG903">
            <v>4</v>
          </cell>
          <cell r="AH903" t="str">
            <v>NULL</v>
          </cell>
          <cell r="AI903">
            <v>4</v>
          </cell>
          <cell r="AJ903" t="str">
            <v>NULL</v>
          </cell>
          <cell r="AK903">
            <v>4</v>
          </cell>
          <cell r="AL903">
            <v>9</v>
          </cell>
        </row>
        <row r="904">
          <cell r="A904">
            <v>134159</v>
          </cell>
          <cell r="B904">
            <v>8611111</v>
          </cell>
          <cell r="C904" t="str">
            <v>Merit Pupil Referral Service</v>
          </cell>
          <cell r="D904" t="str">
            <v>West Midlands</v>
          </cell>
          <cell r="E904" t="str">
            <v>West Midlands</v>
          </cell>
          <cell r="F904" t="str">
            <v>Stoke-on-Trent</v>
          </cell>
          <cell r="G904" t="str">
            <v>Stoke-on-Trent Central</v>
          </cell>
          <cell r="H904" t="str">
            <v>ST2 9JA</v>
          </cell>
          <cell r="I904" t="str">
            <v>Pupil Referral Unit</v>
          </cell>
          <cell r="J904" t="str">
            <v>Not Applicable</v>
          </cell>
          <cell r="K904" t="str">
            <v>Does not have a sixth form</v>
          </cell>
          <cell r="L904">
            <v>10005616</v>
          </cell>
          <cell r="M904">
            <v>42347</v>
          </cell>
          <cell r="N904">
            <v>42347</v>
          </cell>
          <cell r="O904" t="str">
            <v>Maintained Academy and School Short inspection</v>
          </cell>
          <cell r="P904" t="str">
            <v>Schools - Short inspection</v>
          </cell>
          <cell r="Q904" t="str">
            <v>NULL</v>
          </cell>
          <cell r="R904" t="str">
            <v>NULL</v>
          </cell>
          <cell r="S904" t="str">
            <v>NULL</v>
          </cell>
          <cell r="T904" t="str">
            <v>NULL</v>
          </cell>
          <cell r="U904" t="str">
            <v>NULL</v>
          </cell>
          <cell r="V904" t="str">
            <v>NULL</v>
          </cell>
          <cell r="W904" t="str">
            <v>NULL</v>
          </cell>
          <cell r="X904" t="str">
            <v>Yes</v>
          </cell>
          <cell r="Y904" t="str">
            <v>NULL</v>
          </cell>
          <cell r="Z904" t="str">
            <v>NULL</v>
          </cell>
          <cell r="AB904">
            <v>3</v>
          </cell>
          <cell r="AD904">
            <v>2</v>
          </cell>
          <cell r="AE904" t="str">
            <v>NULL</v>
          </cell>
          <cell r="AF904">
            <v>2</v>
          </cell>
          <cell r="AG904">
            <v>2</v>
          </cell>
          <cell r="AH904" t="str">
            <v>NULL</v>
          </cell>
          <cell r="AI904">
            <v>1</v>
          </cell>
          <cell r="AJ904" t="str">
            <v>NULL</v>
          </cell>
          <cell r="AK904" t="str">
            <v>NULL</v>
          </cell>
          <cell r="AL904" t="str">
            <v>NULL</v>
          </cell>
        </row>
        <row r="905">
          <cell r="A905">
            <v>134195</v>
          </cell>
          <cell r="B905">
            <v>3514005</v>
          </cell>
          <cell r="C905" t="str">
            <v>Manchester Mesivta School</v>
          </cell>
          <cell r="D905" t="str">
            <v>North West</v>
          </cell>
          <cell r="E905" t="str">
            <v>North West</v>
          </cell>
          <cell r="F905" t="str">
            <v>Bury</v>
          </cell>
          <cell r="G905" t="str">
            <v>Bury South</v>
          </cell>
          <cell r="H905" t="str">
            <v>M25 0PH</v>
          </cell>
          <cell r="I905" t="str">
            <v>Voluntary Controlled School</v>
          </cell>
          <cell r="J905" t="str">
            <v>Secondary</v>
          </cell>
          <cell r="K905" t="str">
            <v>Does not have a sixth form</v>
          </cell>
          <cell r="L905">
            <v>10002275</v>
          </cell>
          <cell r="M905">
            <v>42291</v>
          </cell>
          <cell r="N905">
            <v>42292</v>
          </cell>
          <cell r="O905" t="str">
            <v>Requires Improvement S5 Reinspection Visit 1</v>
          </cell>
          <cell r="P905" t="str">
            <v>Schools - S5</v>
          </cell>
          <cell r="Q905" t="str">
            <v>NULL</v>
          </cell>
          <cell r="R905">
            <v>2</v>
          </cell>
          <cell r="S905" t="str">
            <v>NULL</v>
          </cell>
          <cell r="T905">
            <v>2</v>
          </cell>
          <cell r="U905">
            <v>2</v>
          </cell>
          <cell r="V905">
            <v>2</v>
          </cell>
          <cell r="W905">
            <v>2</v>
          </cell>
          <cell r="X905" t="str">
            <v>Yes</v>
          </cell>
          <cell r="Y905" t="str">
            <v>NULL</v>
          </cell>
          <cell r="Z905" t="str">
            <v>NULL</v>
          </cell>
          <cell r="AB905">
            <v>142</v>
          </cell>
          <cell r="AD905">
            <v>3</v>
          </cell>
          <cell r="AE905" t="str">
            <v>NULL</v>
          </cell>
          <cell r="AF905">
            <v>3</v>
          </cell>
          <cell r="AG905">
            <v>3</v>
          </cell>
          <cell r="AH905" t="str">
            <v>NULL</v>
          </cell>
          <cell r="AI905">
            <v>3</v>
          </cell>
          <cell r="AJ905" t="str">
            <v>NULL</v>
          </cell>
          <cell r="AK905" t="str">
            <v>NULL</v>
          </cell>
          <cell r="AL905" t="str">
            <v>NULL</v>
          </cell>
        </row>
        <row r="906">
          <cell r="A906">
            <v>134221</v>
          </cell>
          <cell r="B906">
            <v>8016905</v>
          </cell>
          <cell r="C906" t="str">
            <v>The City Academy Bristol</v>
          </cell>
          <cell r="D906" t="str">
            <v>South West</v>
          </cell>
          <cell r="E906" t="str">
            <v>South West</v>
          </cell>
          <cell r="F906" t="str">
            <v>Bristol</v>
          </cell>
          <cell r="G906" t="str">
            <v>Bristol West</v>
          </cell>
          <cell r="H906" t="str">
            <v>BS5 9JH</v>
          </cell>
          <cell r="I906" t="str">
            <v>Academy Sponsor Led</v>
          </cell>
          <cell r="J906" t="str">
            <v>Secondary</v>
          </cell>
          <cell r="K906" t="str">
            <v>Has a sixth form</v>
          </cell>
          <cell r="L906">
            <v>10004022</v>
          </cell>
          <cell r="M906">
            <v>42339</v>
          </cell>
          <cell r="N906">
            <v>42340</v>
          </cell>
          <cell r="O906" t="str">
            <v>Schools into Special Measures Visit 2</v>
          </cell>
          <cell r="P906" t="str">
            <v>Schools - S8</v>
          </cell>
          <cell r="Q906" t="str">
            <v>NULL</v>
          </cell>
          <cell r="R906" t="str">
            <v>NULL</v>
          </cell>
          <cell r="S906" t="str">
            <v>NULL</v>
          </cell>
          <cell r="T906" t="str">
            <v>NULL</v>
          </cell>
          <cell r="U906" t="str">
            <v>NULL</v>
          </cell>
          <cell r="V906" t="str">
            <v>NULL</v>
          </cell>
          <cell r="W906" t="str">
            <v>NULL</v>
          </cell>
          <cell r="X906" t="str">
            <v>NULL</v>
          </cell>
          <cell r="Y906" t="str">
            <v>NULL</v>
          </cell>
          <cell r="Z906" t="str">
            <v>NULL</v>
          </cell>
          <cell r="AB906">
            <v>833</v>
          </cell>
          <cell r="AD906">
            <v>4</v>
          </cell>
          <cell r="AE906" t="str">
            <v>NULL</v>
          </cell>
          <cell r="AF906">
            <v>4</v>
          </cell>
          <cell r="AG906">
            <v>4</v>
          </cell>
          <cell r="AH906" t="str">
            <v>NULL</v>
          </cell>
          <cell r="AI906">
            <v>4</v>
          </cell>
          <cell r="AJ906" t="str">
            <v>NULL</v>
          </cell>
          <cell r="AK906">
            <v>9</v>
          </cell>
          <cell r="AL906">
            <v>4</v>
          </cell>
        </row>
        <row r="907">
          <cell r="A907">
            <v>134225</v>
          </cell>
          <cell r="B907">
            <v>2106906</v>
          </cell>
          <cell r="C907" t="str">
            <v>Harris Academy Peckham</v>
          </cell>
          <cell r="D907" t="str">
            <v>London</v>
          </cell>
          <cell r="E907" t="str">
            <v>London</v>
          </cell>
          <cell r="F907" t="str">
            <v>Southwark</v>
          </cell>
          <cell r="G907" t="str">
            <v>Camberwell and Peckham</v>
          </cell>
          <cell r="H907" t="str">
            <v>SE15 5DZ</v>
          </cell>
          <cell r="I907" t="str">
            <v>Academy Sponsor Led</v>
          </cell>
          <cell r="J907" t="str">
            <v>Secondary</v>
          </cell>
          <cell r="K907" t="str">
            <v>Has a sixth form</v>
          </cell>
          <cell r="L907">
            <v>10000969</v>
          </cell>
          <cell r="M907">
            <v>42277</v>
          </cell>
          <cell r="N907">
            <v>42277</v>
          </cell>
          <cell r="O907" t="str">
            <v>Maintained Academy and School Short inspection</v>
          </cell>
          <cell r="P907" t="str">
            <v>Schools - Short inspection</v>
          </cell>
          <cell r="Q907" t="str">
            <v>NULL</v>
          </cell>
          <cell r="R907" t="str">
            <v>NULL</v>
          </cell>
          <cell r="S907" t="str">
            <v>NULL</v>
          </cell>
          <cell r="T907" t="str">
            <v>NULL</v>
          </cell>
          <cell r="U907" t="str">
            <v>NULL</v>
          </cell>
          <cell r="V907" t="str">
            <v>NULL</v>
          </cell>
          <cell r="W907" t="str">
            <v>NULL</v>
          </cell>
          <cell r="X907" t="str">
            <v>Yes</v>
          </cell>
          <cell r="Y907" t="str">
            <v>NULL</v>
          </cell>
          <cell r="Z907" t="str">
            <v>NULL</v>
          </cell>
          <cell r="AB907">
            <v>792</v>
          </cell>
          <cell r="AD907">
            <v>2</v>
          </cell>
          <cell r="AE907" t="str">
            <v>NULL</v>
          </cell>
          <cell r="AF907">
            <v>2</v>
          </cell>
          <cell r="AG907">
            <v>2</v>
          </cell>
          <cell r="AH907" t="str">
            <v>NULL</v>
          </cell>
          <cell r="AI907">
            <v>1</v>
          </cell>
          <cell r="AJ907" t="str">
            <v>NULL</v>
          </cell>
          <cell r="AK907">
            <v>9</v>
          </cell>
          <cell r="AL907">
            <v>3</v>
          </cell>
        </row>
        <row r="908">
          <cell r="A908">
            <v>134226</v>
          </cell>
          <cell r="B908">
            <v>3046905</v>
          </cell>
          <cell r="C908" t="str">
            <v>Capital City Academy</v>
          </cell>
          <cell r="D908" t="str">
            <v>London</v>
          </cell>
          <cell r="E908" t="str">
            <v>London</v>
          </cell>
          <cell r="F908" t="str">
            <v>Brent</v>
          </cell>
          <cell r="G908" t="str">
            <v>Brent Central</v>
          </cell>
          <cell r="H908" t="str">
            <v>NW10 3ST</v>
          </cell>
          <cell r="I908" t="str">
            <v>Academy Sponsor Led</v>
          </cell>
          <cell r="J908" t="str">
            <v>Secondary</v>
          </cell>
          <cell r="K908" t="str">
            <v>Has a sixth form</v>
          </cell>
          <cell r="L908">
            <v>10002545</v>
          </cell>
          <cell r="M908">
            <v>42326</v>
          </cell>
          <cell r="N908">
            <v>42327</v>
          </cell>
          <cell r="O908" t="str">
            <v>Serious Weaknesses S5 Reinspection</v>
          </cell>
          <cell r="P908" t="str">
            <v>Schools - S5</v>
          </cell>
          <cell r="Q908" t="str">
            <v>NULL</v>
          </cell>
          <cell r="R908">
            <v>2</v>
          </cell>
          <cell r="S908" t="str">
            <v>NULL</v>
          </cell>
          <cell r="T908">
            <v>2</v>
          </cell>
          <cell r="U908">
            <v>2</v>
          </cell>
          <cell r="V908">
            <v>2</v>
          </cell>
          <cell r="W908">
            <v>2</v>
          </cell>
          <cell r="X908" t="str">
            <v>Yes</v>
          </cell>
          <cell r="Y908" t="str">
            <v>NULL</v>
          </cell>
          <cell r="Z908">
            <v>2</v>
          </cell>
          <cell r="AB908">
            <v>1175</v>
          </cell>
          <cell r="AD908">
            <v>4</v>
          </cell>
          <cell r="AE908" t="str">
            <v>NULL</v>
          </cell>
          <cell r="AF908">
            <v>4</v>
          </cell>
          <cell r="AG908">
            <v>4</v>
          </cell>
          <cell r="AH908" t="str">
            <v>NULL</v>
          </cell>
          <cell r="AI908">
            <v>3</v>
          </cell>
          <cell r="AJ908" t="str">
            <v>NULL</v>
          </cell>
          <cell r="AK908" t="str">
            <v>NULL</v>
          </cell>
          <cell r="AL908" t="str">
            <v>NULL</v>
          </cell>
        </row>
        <row r="909">
          <cell r="A909">
            <v>134236</v>
          </cell>
          <cell r="B909">
            <v>3712032</v>
          </cell>
          <cell r="C909" t="str">
            <v>The Woodlands Primary School</v>
          </cell>
          <cell r="D909" t="str">
            <v>Yorkshire and the Humber</v>
          </cell>
          <cell r="E909" t="str">
            <v>North East, Yorkshire &amp; Humber</v>
          </cell>
          <cell r="F909" t="str">
            <v>Doncaster</v>
          </cell>
          <cell r="G909" t="str">
            <v>Doncaster North</v>
          </cell>
          <cell r="H909" t="str">
            <v>DN6 7RG</v>
          </cell>
          <cell r="I909" t="str">
            <v>Community School</v>
          </cell>
          <cell r="J909" t="str">
            <v>Primary</v>
          </cell>
          <cell r="K909" t="str">
            <v>Does not have a sixth form</v>
          </cell>
          <cell r="L909">
            <v>10006717</v>
          </cell>
          <cell r="M909">
            <v>42345</v>
          </cell>
          <cell r="N909">
            <v>42345</v>
          </cell>
          <cell r="O909" t="str">
            <v>Requires Improvement monitoring Visit 1</v>
          </cell>
          <cell r="P909" t="str">
            <v>Schools - S8</v>
          </cell>
          <cell r="Q909" t="str">
            <v>NULL</v>
          </cell>
          <cell r="R909" t="str">
            <v>NULL</v>
          </cell>
          <cell r="S909" t="str">
            <v>NULL</v>
          </cell>
          <cell r="T909" t="str">
            <v>NULL</v>
          </cell>
          <cell r="U909" t="str">
            <v>NULL</v>
          </cell>
          <cell r="V909" t="str">
            <v>NULL</v>
          </cell>
          <cell r="W909" t="str">
            <v>NULL</v>
          </cell>
          <cell r="X909" t="str">
            <v>NULL</v>
          </cell>
          <cell r="Y909" t="str">
            <v>NULL</v>
          </cell>
          <cell r="Z909" t="str">
            <v>NULL</v>
          </cell>
          <cell r="AB909">
            <v>465</v>
          </cell>
          <cell r="AD909">
            <v>3</v>
          </cell>
          <cell r="AE909" t="str">
            <v>NULL</v>
          </cell>
          <cell r="AF909">
            <v>3</v>
          </cell>
          <cell r="AG909">
            <v>3</v>
          </cell>
          <cell r="AH909" t="str">
            <v>NULL</v>
          </cell>
          <cell r="AI909">
            <v>3</v>
          </cell>
          <cell r="AJ909" t="str">
            <v>NULL</v>
          </cell>
          <cell r="AK909">
            <v>3</v>
          </cell>
          <cell r="AL909">
            <v>9</v>
          </cell>
        </row>
        <row r="910">
          <cell r="A910">
            <v>134241</v>
          </cell>
          <cell r="B910">
            <v>8011012</v>
          </cell>
          <cell r="C910" t="str">
            <v>Knowle West Early Years Centre</v>
          </cell>
          <cell r="D910" t="str">
            <v>South West</v>
          </cell>
          <cell r="E910" t="str">
            <v>South West</v>
          </cell>
          <cell r="F910" t="str">
            <v>Bristol</v>
          </cell>
          <cell r="G910" t="str">
            <v>Bristol South</v>
          </cell>
          <cell r="H910" t="str">
            <v>BS4 1NN</v>
          </cell>
          <cell r="I910" t="str">
            <v>LA Nursery School</v>
          </cell>
          <cell r="J910" t="str">
            <v>Nursery</v>
          </cell>
          <cell r="K910" t="str">
            <v>Not applicable</v>
          </cell>
          <cell r="L910">
            <v>10005509</v>
          </cell>
          <cell r="M910">
            <v>42283</v>
          </cell>
          <cell r="N910">
            <v>42283</v>
          </cell>
          <cell r="O910" t="str">
            <v>Maintained Academy and School Short inspection</v>
          </cell>
          <cell r="P910" t="str">
            <v>Schools - Short inspection</v>
          </cell>
          <cell r="Q910" t="str">
            <v>NULL</v>
          </cell>
          <cell r="R910" t="str">
            <v>NULL</v>
          </cell>
          <cell r="S910" t="str">
            <v>NULL</v>
          </cell>
          <cell r="T910" t="str">
            <v>NULL</v>
          </cell>
          <cell r="U910" t="str">
            <v>NULL</v>
          </cell>
          <cell r="V910" t="str">
            <v>NULL</v>
          </cell>
          <cell r="W910" t="str">
            <v>NULL</v>
          </cell>
          <cell r="X910" t="str">
            <v>Yes</v>
          </cell>
          <cell r="Y910" t="str">
            <v>NULL</v>
          </cell>
          <cell r="Z910" t="str">
            <v>NULL</v>
          </cell>
          <cell r="AB910">
            <v>123</v>
          </cell>
          <cell r="AD910">
            <v>2</v>
          </cell>
          <cell r="AE910" t="str">
            <v>NULL</v>
          </cell>
          <cell r="AF910">
            <v>2</v>
          </cell>
          <cell r="AG910">
            <v>2</v>
          </cell>
          <cell r="AH910" t="str">
            <v>NULL</v>
          </cell>
          <cell r="AI910">
            <v>2</v>
          </cell>
          <cell r="AJ910" t="str">
            <v>NULL</v>
          </cell>
          <cell r="AK910">
            <v>8</v>
          </cell>
          <cell r="AL910" t="str">
            <v>NULL</v>
          </cell>
        </row>
        <row r="911">
          <cell r="A911">
            <v>134253</v>
          </cell>
          <cell r="B911">
            <v>8926905</v>
          </cell>
          <cell r="C911" t="str">
            <v>Djanogly City Academy</v>
          </cell>
          <cell r="D911" t="str">
            <v>East Midlands</v>
          </cell>
          <cell r="E911" t="str">
            <v>East Midlands</v>
          </cell>
          <cell r="F911" t="str">
            <v>Nottingham</v>
          </cell>
          <cell r="G911" t="str">
            <v>Nottingham East</v>
          </cell>
          <cell r="H911" t="str">
            <v>NG7 6ND</v>
          </cell>
          <cell r="I911" t="str">
            <v>Academy Sponsor Led</v>
          </cell>
          <cell r="J911" t="str">
            <v>Secondary</v>
          </cell>
          <cell r="K911" t="str">
            <v>Has a sixth form</v>
          </cell>
          <cell r="L911">
            <v>10005835</v>
          </cell>
          <cell r="M911">
            <v>42269</v>
          </cell>
          <cell r="N911">
            <v>42270</v>
          </cell>
          <cell r="O911" t="str">
            <v>Schools into Special Measures Visit 5</v>
          </cell>
          <cell r="P911" t="str">
            <v>Schools - S5</v>
          </cell>
          <cell r="Q911" t="str">
            <v>NULL</v>
          </cell>
          <cell r="R911">
            <v>3</v>
          </cell>
          <cell r="S911" t="str">
            <v>NULL</v>
          </cell>
          <cell r="T911">
            <v>3</v>
          </cell>
          <cell r="U911">
            <v>3</v>
          </cell>
          <cell r="V911">
            <v>3</v>
          </cell>
          <cell r="W911">
            <v>2</v>
          </cell>
          <cell r="X911" t="str">
            <v>Yes</v>
          </cell>
          <cell r="Y911" t="str">
            <v>NULL</v>
          </cell>
          <cell r="Z911">
            <v>2</v>
          </cell>
          <cell r="AB911">
            <v>877</v>
          </cell>
          <cell r="AD911">
            <v>4</v>
          </cell>
          <cell r="AE911" t="str">
            <v>NULL</v>
          </cell>
          <cell r="AF911">
            <v>4</v>
          </cell>
          <cell r="AG911">
            <v>4</v>
          </cell>
          <cell r="AH911" t="str">
            <v>NULL</v>
          </cell>
          <cell r="AI911">
            <v>4</v>
          </cell>
          <cell r="AJ911" t="str">
            <v>NULL</v>
          </cell>
          <cell r="AK911" t="str">
            <v>NULL</v>
          </cell>
          <cell r="AL911" t="str">
            <v>NULL</v>
          </cell>
        </row>
        <row r="912">
          <cell r="A912">
            <v>134261</v>
          </cell>
          <cell r="B912">
            <v>3367015</v>
          </cell>
          <cell r="C912" t="str">
            <v>New Park School</v>
          </cell>
          <cell r="D912" t="str">
            <v>West Midlands</v>
          </cell>
          <cell r="E912" t="str">
            <v>West Midlands</v>
          </cell>
          <cell r="F912" t="str">
            <v>Wolverhampton</v>
          </cell>
          <cell r="G912" t="str">
            <v>Wolverhampton South West</v>
          </cell>
          <cell r="H912" t="str">
            <v>WV6 0UB</v>
          </cell>
          <cell r="I912" t="str">
            <v>Community Special School</v>
          </cell>
          <cell r="J912" t="str">
            <v>Not Applicable</v>
          </cell>
          <cell r="K912" t="str">
            <v>Not applicable</v>
          </cell>
          <cell r="L912">
            <v>10005174</v>
          </cell>
          <cell r="M912">
            <v>42326</v>
          </cell>
          <cell r="N912">
            <v>42327</v>
          </cell>
          <cell r="O912" t="str">
            <v>Schools into Special Measures Visit 5</v>
          </cell>
          <cell r="P912" t="str">
            <v>Schools - S8</v>
          </cell>
          <cell r="Q912" t="str">
            <v>NULL</v>
          </cell>
          <cell r="R912" t="str">
            <v>NULL</v>
          </cell>
          <cell r="S912" t="str">
            <v>NULL</v>
          </cell>
          <cell r="T912" t="str">
            <v>NULL</v>
          </cell>
          <cell r="U912" t="str">
            <v>NULL</v>
          </cell>
          <cell r="V912" t="str">
            <v>NULL</v>
          </cell>
          <cell r="W912" t="str">
            <v>NULL</v>
          </cell>
          <cell r="X912" t="str">
            <v>NULL</v>
          </cell>
          <cell r="Y912" t="str">
            <v>NULL</v>
          </cell>
          <cell r="Z912" t="str">
            <v>NULL</v>
          </cell>
          <cell r="AB912">
            <v>76</v>
          </cell>
          <cell r="AD912">
            <v>4</v>
          </cell>
          <cell r="AE912" t="str">
            <v>NULL</v>
          </cell>
          <cell r="AF912">
            <v>4</v>
          </cell>
          <cell r="AG912">
            <v>4</v>
          </cell>
          <cell r="AH912" t="str">
            <v>NULL</v>
          </cell>
          <cell r="AI912">
            <v>4</v>
          </cell>
          <cell r="AJ912" t="str">
            <v>NULL</v>
          </cell>
          <cell r="AK912" t="str">
            <v>NULL</v>
          </cell>
          <cell r="AL912" t="str">
            <v>NULL</v>
          </cell>
        </row>
        <row r="913">
          <cell r="A913">
            <v>134278</v>
          </cell>
          <cell r="B913">
            <v>3842001</v>
          </cell>
          <cell r="C913" t="str">
            <v>Cobblers Lane Primary School</v>
          </cell>
          <cell r="D913" t="str">
            <v>Yorkshire and the Humber</v>
          </cell>
          <cell r="E913" t="str">
            <v>North East, Yorkshire &amp; Humber</v>
          </cell>
          <cell r="F913" t="str">
            <v>Wakefield</v>
          </cell>
          <cell r="G913" t="str">
            <v>Normanton, Pontefract and Castleford</v>
          </cell>
          <cell r="H913" t="str">
            <v>WF8 2HN</v>
          </cell>
          <cell r="I913" t="str">
            <v>Foundation School</v>
          </cell>
          <cell r="J913" t="str">
            <v>Primary</v>
          </cell>
          <cell r="K913" t="str">
            <v>Does not have a sixth form</v>
          </cell>
          <cell r="L913">
            <v>10007962</v>
          </cell>
          <cell r="M913">
            <v>42332</v>
          </cell>
          <cell r="N913">
            <v>42332</v>
          </cell>
          <cell r="O913" t="str">
            <v>Requires Improvement monitoring Visit 2</v>
          </cell>
          <cell r="P913" t="str">
            <v>Schools - S8</v>
          </cell>
          <cell r="Q913" t="str">
            <v>NULL</v>
          </cell>
          <cell r="R913" t="str">
            <v>NULL</v>
          </cell>
          <cell r="S913" t="str">
            <v>NULL</v>
          </cell>
          <cell r="T913" t="str">
            <v>NULL</v>
          </cell>
          <cell r="U913" t="str">
            <v>NULL</v>
          </cell>
          <cell r="V913" t="str">
            <v>NULL</v>
          </cell>
          <cell r="W913" t="str">
            <v>NULL</v>
          </cell>
          <cell r="X913" t="str">
            <v>NULL</v>
          </cell>
          <cell r="Y913" t="str">
            <v>NULL</v>
          </cell>
          <cell r="Z913" t="str">
            <v>NULL</v>
          </cell>
          <cell r="AB913">
            <v>341</v>
          </cell>
          <cell r="AD913">
            <v>3</v>
          </cell>
          <cell r="AE913" t="str">
            <v>NULL</v>
          </cell>
          <cell r="AF913">
            <v>3</v>
          </cell>
          <cell r="AG913">
            <v>3</v>
          </cell>
          <cell r="AH913" t="str">
            <v>NULL</v>
          </cell>
          <cell r="AI913">
            <v>3</v>
          </cell>
          <cell r="AJ913" t="str">
            <v>NULL</v>
          </cell>
          <cell r="AK913">
            <v>2</v>
          </cell>
          <cell r="AL913">
            <v>9</v>
          </cell>
        </row>
        <row r="914">
          <cell r="A914">
            <v>134449</v>
          </cell>
          <cell r="B914">
            <v>3063414</v>
          </cell>
          <cell r="C914" t="str">
            <v>Davidson Primary School</v>
          </cell>
          <cell r="D914" t="str">
            <v>London</v>
          </cell>
          <cell r="E914" t="str">
            <v>London</v>
          </cell>
          <cell r="F914" t="str">
            <v>Croydon</v>
          </cell>
          <cell r="G914" t="str">
            <v>Croydon Central</v>
          </cell>
          <cell r="H914" t="str">
            <v>CR0 6JA</v>
          </cell>
          <cell r="I914" t="str">
            <v>Community School</v>
          </cell>
          <cell r="J914" t="str">
            <v>Primary</v>
          </cell>
          <cell r="K914" t="str">
            <v>Does not have a sixth form</v>
          </cell>
          <cell r="L914">
            <v>10005499</v>
          </cell>
          <cell r="M914">
            <v>42297</v>
          </cell>
          <cell r="N914">
            <v>42298</v>
          </cell>
          <cell r="O914" t="str">
            <v>Maintained Academy and School Short inspection</v>
          </cell>
          <cell r="P914" t="str">
            <v>Schools - S5</v>
          </cell>
          <cell r="Q914" t="str">
            <v>NULL</v>
          </cell>
          <cell r="R914">
            <v>4</v>
          </cell>
          <cell r="S914" t="str">
            <v>SM</v>
          </cell>
          <cell r="T914">
            <v>4</v>
          </cell>
          <cell r="U914">
            <v>4</v>
          </cell>
          <cell r="V914">
            <v>3</v>
          </cell>
          <cell r="W914">
            <v>4</v>
          </cell>
          <cell r="X914" t="str">
            <v>Yes</v>
          </cell>
          <cell r="Y914">
            <v>4</v>
          </cell>
          <cell r="Z914" t="str">
            <v>NULL</v>
          </cell>
          <cell r="AB914">
            <v>455</v>
          </cell>
          <cell r="AD914">
            <v>2</v>
          </cell>
          <cell r="AE914" t="str">
            <v>NULL</v>
          </cell>
          <cell r="AF914">
            <v>2</v>
          </cell>
          <cell r="AG914">
            <v>2</v>
          </cell>
          <cell r="AH914" t="str">
            <v>NULL</v>
          </cell>
          <cell r="AI914">
            <v>2</v>
          </cell>
          <cell r="AJ914" t="str">
            <v>NULL</v>
          </cell>
          <cell r="AK914" t="str">
            <v>NULL</v>
          </cell>
          <cell r="AL914" t="str">
            <v>NULL</v>
          </cell>
        </row>
        <row r="915">
          <cell r="A915">
            <v>134475</v>
          </cell>
          <cell r="B915">
            <v>3063415</v>
          </cell>
          <cell r="C915" t="str">
            <v>Kensington Avenue Primary School</v>
          </cell>
          <cell r="D915" t="str">
            <v>London</v>
          </cell>
          <cell r="E915" t="str">
            <v>London</v>
          </cell>
          <cell r="F915" t="str">
            <v>Croydon</v>
          </cell>
          <cell r="G915" t="str">
            <v>Croydon North</v>
          </cell>
          <cell r="H915" t="str">
            <v>CR7 8BT</v>
          </cell>
          <cell r="I915" t="str">
            <v>Community School</v>
          </cell>
          <cell r="J915" t="str">
            <v>Primary</v>
          </cell>
          <cell r="K915" t="str">
            <v>Does not have a sixth form</v>
          </cell>
          <cell r="L915">
            <v>10005979</v>
          </cell>
          <cell r="M915">
            <v>42262</v>
          </cell>
          <cell r="N915">
            <v>42262</v>
          </cell>
          <cell r="O915" t="str">
            <v>Requires Improvement monitoring Visit 1</v>
          </cell>
          <cell r="P915" t="str">
            <v>Schools - S8</v>
          </cell>
          <cell r="Q915" t="str">
            <v>NULL</v>
          </cell>
          <cell r="R915" t="str">
            <v>NULL</v>
          </cell>
          <cell r="S915" t="str">
            <v>NULL</v>
          </cell>
          <cell r="T915" t="str">
            <v>NULL</v>
          </cell>
          <cell r="U915" t="str">
            <v>NULL</v>
          </cell>
          <cell r="V915" t="str">
            <v>NULL</v>
          </cell>
          <cell r="W915" t="str">
            <v>NULL</v>
          </cell>
          <cell r="X915" t="str">
            <v>NULL</v>
          </cell>
          <cell r="Y915" t="str">
            <v>NULL</v>
          </cell>
          <cell r="Z915" t="str">
            <v>NULL</v>
          </cell>
          <cell r="AB915">
            <v>652</v>
          </cell>
          <cell r="AD915">
            <v>3</v>
          </cell>
          <cell r="AE915" t="str">
            <v>NULL</v>
          </cell>
          <cell r="AF915">
            <v>3</v>
          </cell>
          <cell r="AG915">
            <v>3</v>
          </cell>
          <cell r="AH915" t="str">
            <v>NULL</v>
          </cell>
          <cell r="AI915">
            <v>3</v>
          </cell>
          <cell r="AJ915" t="str">
            <v>NULL</v>
          </cell>
          <cell r="AK915">
            <v>2</v>
          </cell>
          <cell r="AL915">
            <v>9</v>
          </cell>
        </row>
        <row r="916">
          <cell r="A916">
            <v>134597</v>
          </cell>
          <cell r="B916">
            <v>3071104</v>
          </cell>
          <cell r="C916" t="str">
            <v>Ealing Primary Centre</v>
          </cell>
          <cell r="D916" t="str">
            <v>London</v>
          </cell>
          <cell r="E916" t="str">
            <v>London</v>
          </cell>
          <cell r="F916" t="str">
            <v>Ealing</v>
          </cell>
          <cell r="G916" t="str">
            <v>Ealing North</v>
          </cell>
          <cell r="H916" t="str">
            <v>UB6 8QJ</v>
          </cell>
          <cell r="I916" t="str">
            <v>Pupil Referral Unit</v>
          </cell>
          <cell r="J916" t="str">
            <v>Not Applicable</v>
          </cell>
          <cell r="K916" t="str">
            <v>Not applicable</v>
          </cell>
          <cell r="L916">
            <v>10006371</v>
          </cell>
          <cell r="M916">
            <v>42311</v>
          </cell>
          <cell r="N916">
            <v>42311</v>
          </cell>
          <cell r="O916" t="str">
            <v>Maintained Academy and School Short inspection</v>
          </cell>
          <cell r="P916" t="str">
            <v>Schools - Short inspection</v>
          </cell>
          <cell r="Q916" t="str">
            <v>NULL</v>
          </cell>
          <cell r="R916" t="str">
            <v>NULL</v>
          </cell>
          <cell r="S916" t="str">
            <v>NULL</v>
          </cell>
          <cell r="T916" t="str">
            <v>NULL</v>
          </cell>
          <cell r="U916" t="str">
            <v>NULL</v>
          </cell>
          <cell r="V916" t="str">
            <v>NULL</v>
          </cell>
          <cell r="W916" t="str">
            <v>NULL</v>
          </cell>
          <cell r="X916" t="str">
            <v>Yes</v>
          </cell>
          <cell r="Y916" t="str">
            <v>NULL</v>
          </cell>
          <cell r="Z916" t="str">
            <v>NULL</v>
          </cell>
          <cell r="AB916">
            <v>5</v>
          </cell>
          <cell r="AD916">
            <v>2</v>
          </cell>
          <cell r="AE916" t="str">
            <v>NULL</v>
          </cell>
          <cell r="AF916">
            <v>2</v>
          </cell>
          <cell r="AG916">
            <v>2</v>
          </cell>
          <cell r="AH916" t="str">
            <v>NULL</v>
          </cell>
          <cell r="AI916">
            <v>2</v>
          </cell>
          <cell r="AJ916" t="str">
            <v>NULL</v>
          </cell>
          <cell r="AK916">
            <v>9</v>
          </cell>
          <cell r="AL916">
            <v>9</v>
          </cell>
        </row>
        <row r="917">
          <cell r="A917">
            <v>134707</v>
          </cell>
          <cell r="B917">
            <v>8853394</v>
          </cell>
          <cell r="C917" t="str">
            <v>The Fairfield Community Primary School</v>
          </cell>
          <cell r="D917" t="str">
            <v>West Midlands</v>
          </cell>
          <cell r="E917" t="str">
            <v>West Midlands</v>
          </cell>
          <cell r="F917" t="str">
            <v>Worcestershire</v>
          </cell>
          <cell r="G917" t="str">
            <v>Worcester</v>
          </cell>
          <cell r="H917" t="str">
            <v>WR4 9HG</v>
          </cell>
          <cell r="I917" t="str">
            <v>Community School</v>
          </cell>
          <cell r="J917" t="str">
            <v>Primary</v>
          </cell>
          <cell r="K917" t="str">
            <v>Does not have a sixth form</v>
          </cell>
          <cell r="L917">
            <v>10004084</v>
          </cell>
          <cell r="M917">
            <v>42326</v>
          </cell>
          <cell r="N917">
            <v>42327</v>
          </cell>
          <cell r="O917" t="str">
            <v>Schools into Special Measures Visit 2</v>
          </cell>
          <cell r="P917" t="str">
            <v>Schools - S8</v>
          </cell>
          <cell r="Q917" t="str">
            <v>NULL</v>
          </cell>
          <cell r="R917" t="str">
            <v>NULL</v>
          </cell>
          <cell r="S917" t="str">
            <v>NULL</v>
          </cell>
          <cell r="T917" t="str">
            <v>NULL</v>
          </cell>
          <cell r="U917" t="str">
            <v>NULL</v>
          </cell>
          <cell r="V917" t="str">
            <v>NULL</v>
          </cell>
          <cell r="W917" t="str">
            <v>NULL</v>
          </cell>
          <cell r="X917" t="str">
            <v>NULL</v>
          </cell>
          <cell r="Y917" t="str">
            <v>NULL</v>
          </cell>
          <cell r="Z917" t="str">
            <v>NULL</v>
          </cell>
          <cell r="AB917">
            <v>202</v>
          </cell>
          <cell r="AD917">
            <v>4</v>
          </cell>
          <cell r="AE917" t="str">
            <v>NULL</v>
          </cell>
          <cell r="AF917">
            <v>4</v>
          </cell>
          <cell r="AG917">
            <v>4</v>
          </cell>
          <cell r="AH917" t="str">
            <v>NULL</v>
          </cell>
          <cell r="AI917">
            <v>4</v>
          </cell>
          <cell r="AJ917" t="str">
            <v>NULL</v>
          </cell>
          <cell r="AK917">
            <v>4</v>
          </cell>
          <cell r="AL917">
            <v>9</v>
          </cell>
        </row>
        <row r="918">
          <cell r="A918">
            <v>134732</v>
          </cell>
          <cell r="B918">
            <v>9363937</v>
          </cell>
          <cell r="C918" t="str">
            <v>Manorfield Primary and Nursery School</v>
          </cell>
          <cell r="D918" t="str">
            <v>South East</v>
          </cell>
          <cell r="E918" t="str">
            <v>South East</v>
          </cell>
          <cell r="F918" t="str">
            <v>Surrey</v>
          </cell>
          <cell r="G918" t="str">
            <v>East Surrey</v>
          </cell>
          <cell r="H918" t="str">
            <v>RH6 8AL</v>
          </cell>
          <cell r="I918" t="str">
            <v>Community School</v>
          </cell>
          <cell r="J918" t="str">
            <v>Primary</v>
          </cell>
          <cell r="K918" t="str">
            <v>Does not have a sixth form</v>
          </cell>
          <cell r="L918">
            <v>10002315</v>
          </cell>
          <cell r="M918">
            <v>42297</v>
          </cell>
          <cell r="N918">
            <v>42298</v>
          </cell>
          <cell r="O918" t="str">
            <v>Requires Improvement S5 Reinspection Visit 1</v>
          </cell>
          <cell r="P918" t="str">
            <v>Schools - S5</v>
          </cell>
          <cell r="Q918" t="str">
            <v>NULL</v>
          </cell>
          <cell r="R918">
            <v>2</v>
          </cell>
          <cell r="S918" t="str">
            <v>NULL</v>
          </cell>
          <cell r="T918">
            <v>2</v>
          </cell>
          <cell r="U918">
            <v>2</v>
          </cell>
          <cell r="V918">
            <v>2</v>
          </cell>
          <cell r="W918">
            <v>2</v>
          </cell>
          <cell r="X918" t="str">
            <v>Yes</v>
          </cell>
          <cell r="Y918">
            <v>2</v>
          </cell>
          <cell r="Z918" t="str">
            <v>NULL</v>
          </cell>
          <cell r="AB918">
            <v>294</v>
          </cell>
          <cell r="AD918">
            <v>3</v>
          </cell>
          <cell r="AE918" t="str">
            <v>NULL</v>
          </cell>
          <cell r="AF918">
            <v>3</v>
          </cell>
          <cell r="AG918">
            <v>3</v>
          </cell>
          <cell r="AH918" t="str">
            <v>NULL</v>
          </cell>
          <cell r="AI918">
            <v>3</v>
          </cell>
          <cell r="AJ918" t="str">
            <v>NULL</v>
          </cell>
          <cell r="AK918" t="str">
            <v>NULL</v>
          </cell>
          <cell r="AL918" t="str">
            <v>NULL</v>
          </cell>
        </row>
        <row r="919">
          <cell r="A919">
            <v>134766</v>
          </cell>
          <cell r="B919">
            <v>8961103</v>
          </cell>
          <cell r="C919" t="str">
            <v>Pine Lodge</v>
          </cell>
          <cell r="D919" t="str">
            <v>North West</v>
          </cell>
          <cell r="E919" t="str">
            <v>North West</v>
          </cell>
          <cell r="F919" t="str">
            <v>Cheshire West and Chester</v>
          </cell>
          <cell r="G919" t="str">
            <v>City of Chester</v>
          </cell>
          <cell r="H919" t="str">
            <v>CH2 1AW</v>
          </cell>
          <cell r="I919" t="str">
            <v>Pupil Referral Unit</v>
          </cell>
          <cell r="J919" t="str">
            <v>Not Applicable</v>
          </cell>
          <cell r="K919" t="str">
            <v>Not applicable</v>
          </cell>
          <cell r="L919">
            <v>10001392</v>
          </cell>
          <cell r="M919">
            <v>42318</v>
          </cell>
          <cell r="N919">
            <v>42318</v>
          </cell>
          <cell r="O919" t="str">
            <v>Maintained Academy and School Short inspection</v>
          </cell>
          <cell r="P919" t="str">
            <v>Schools - Short inspection</v>
          </cell>
          <cell r="Q919" t="str">
            <v>NULL</v>
          </cell>
          <cell r="R919" t="str">
            <v>NULL</v>
          </cell>
          <cell r="S919" t="str">
            <v>NULL</v>
          </cell>
          <cell r="T919" t="str">
            <v>NULL</v>
          </cell>
          <cell r="U919" t="str">
            <v>NULL</v>
          </cell>
          <cell r="V919" t="str">
            <v>NULL</v>
          </cell>
          <cell r="W919" t="str">
            <v>NULL</v>
          </cell>
          <cell r="X919" t="str">
            <v>Yes</v>
          </cell>
          <cell r="Y919" t="str">
            <v>NULL</v>
          </cell>
          <cell r="Z919" t="str">
            <v>NULL</v>
          </cell>
          <cell r="AB919">
            <v>1</v>
          </cell>
          <cell r="AD919">
            <v>1</v>
          </cell>
          <cell r="AE919" t="str">
            <v>NULL</v>
          </cell>
          <cell r="AF919">
            <v>1</v>
          </cell>
          <cell r="AG919">
            <v>1</v>
          </cell>
          <cell r="AH919" t="str">
            <v>NULL</v>
          </cell>
          <cell r="AI919">
            <v>1</v>
          </cell>
          <cell r="AJ919" t="str">
            <v>NULL</v>
          </cell>
          <cell r="AK919" t="str">
            <v>NULL</v>
          </cell>
          <cell r="AL919" t="str">
            <v>NULL</v>
          </cell>
        </row>
        <row r="920">
          <cell r="A920">
            <v>134865</v>
          </cell>
          <cell r="B920">
            <v>3427008</v>
          </cell>
          <cell r="C920" t="str">
            <v>Lansbury Bridge School</v>
          </cell>
          <cell r="D920" t="str">
            <v>North West</v>
          </cell>
          <cell r="E920" t="str">
            <v>North West</v>
          </cell>
          <cell r="F920" t="str">
            <v>St Helens</v>
          </cell>
          <cell r="G920" t="str">
            <v>St Helens North</v>
          </cell>
          <cell r="H920" t="str">
            <v>WA9 1TB</v>
          </cell>
          <cell r="I920" t="str">
            <v>Community Special School</v>
          </cell>
          <cell r="J920" t="str">
            <v>Not Applicable</v>
          </cell>
          <cell r="K920" t="str">
            <v>Not applicable</v>
          </cell>
          <cell r="L920">
            <v>10004122</v>
          </cell>
          <cell r="M920">
            <v>42353</v>
          </cell>
          <cell r="N920">
            <v>42354</v>
          </cell>
          <cell r="O920" t="str">
            <v>Schools into Special Measures Visit 3</v>
          </cell>
          <cell r="P920" t="str">
            <v>Schools - S5</v>
          </cell>
          <cell r="Q920" t="str">
            <v>NULL</v>
          </cell>
          <cell r="R920">
            <v>2</v>
          </cell>
          <cell r="S920" t="str">
            <v>NULL</v>
          </cell>
          <cell r="T920">
            <v>2</v>
          </cell>
          <cell r="U920">
            <v>2</v>
          </cell>
          <cell r="V920">
            <v>2</v>
          </cell>
          <cell r="W920">
            <v>2</v>
          </cell>
          <cell r="X920" t="str">
            <v>Yes</v>
          </cell>
          <cell r="Y920">
            <v>2</v>
          </cell>
          <cell r="Z920" t="str">
            <v>NULL</v>
          </cell>
          <cell r="AB920">
            <v>208</v>
          </cell>
          <cell r="AD920">
            <v>4</v>
          </cell>
          <cell r="AE920" t="str">
            <v>NULL</v>
          </cell>
          <cell r="AF920">
            <v>3</v>
          </cell>
          <cell r="AG920">
            <v>3</v>
          </cell>
          <cell r="AH920" t="str">
            <v>NULL</v>
          </cell>
          <cell r="AI920">
            <v>4</v>
          </cell>
          <cell r="AJ920" t="str">
            <v>NULL</v>
          </cell>
          <cell r="AK920">
            <v>4</v>
          </cell>
          <cell r="AL920">
            <v>9</v>
          </cell>
        </row>
        <row r="921">
          <cell r="A921">
            <v>134866</v>
          </cell>
          <cell r="B921">
            <v>8963803</v>
          </cell>
          <cell r="C921" t="str">
            <v>The Acorns Primary and Nursery School</v>
          </cell>
          <cell r="D921" t="str">
            <v>North West</v>
          </cell>
          <cell r="E921" t="str">
            <v>North West</v>
          </cell>
          <cell r="F921" t="str">
            <v>Cheshire West and Chester</v>
          </cell>
          <cell r="G921" t="str">
            <v>Ellesmere Port and Neston</v>
          </cell>
          <cell r="H921" t="str">
            <v>CH65 7ED</v>
          </cell>
          <cell r="I921" t="str">
            <v>Community School</v>
          </cell>
          <cell r="J921" t="str">
            <v>Primary</v>
          </cell>
          <cell r="K921" t="str">
            <v>Does not have a sixth form</v>
          </cell>
          <cell r="L921">
            <v>10006766</v>
          </cell>
          <cell r="M921">
            <v>42348</v>
          </cell>
          <cell r="N921">
            <v>42348</v>
          </cell>
          <cell r="O921" t="str">
            <v>Requires Improvement monitoring Visit 1</v>
          </cell>
          <cell r="P921" t="str">
            <v>Schools - S8</v>
          </cell>
          <cell r="Q921" t="str">
            <v>NULL</v>
          </cell>
          <cell r="R921" t="str">
            <v>NULL</v>
          </cell>
          <cell r="S921" t="str">
            <v>NULL</v>
          </cell>
          <cell r="T921" t="str">
            <v>NULL</v>
          </cell>
          <cell r="U921" t="str">
            <v>NULL</v>
          </cell>
          <cell r="V921" t="str">
            <v>NULL</v>
          </cell>
          <cell r="W921" t="str">
            <v>NULL</v>
          </cell>
          <cell r="X921" t="str">
            <v>NULL</v>
          </cell>
          <cell r="Y921" t="str">
            <v>NULL</v>
          </cell>
          <cell r="Z921" t="str">
            <v>NULL</v>
          </cell>
          <cell r="AB921">
            <v>345</v>
          </cell>
          <cell r="AD921">
            <v>3</v>
          </cell>
          <cell r="AE921" t="str">
            <v>NULL</v>
          </cell>
          <cell r="AF921">
            <v>3</v>
          </cell>
          <cell r="AG921">
            <v>3</v>
          </cell>
          <cell r="AH921" t="str">
            <v>NULL</v>
          </cell>
          <cell r="AI921">
            <v>3</v>
          </cell>
          <cell r="AJ921" t="str">
            <v>NULL</v>
          </cell>
          <cell r="AK921">
            <v>2</v>
          </cell>
          <cell r="AL921">
            <v>9</v>
          </cell>
        </row>
        <row r="922">
          <cell r="A922">
            <v>134889</v>
          </cell>
          <cell r="B922">
            <v>8927041</v>
          </cell>
          <cell r="C922" t="str">
            <v>Sutherland House School</v>
          </cell>
          <cell r="D922" t="str">
            <v>East Midlands</v>
          </cell>
          <cell r="E922" t="str">
            <v>East Midlands</v>
          </cell>
          <cell r="F922" t="str">
            <v>Nottingham</v>
          </cell>
          <cell r="G922" t="str">
            <v>Nottingham East</v>
          </cell>
          <cell r="H922" t="str">
            <v>NG3 7AP</v>
          </cell>
          <cell r="I922" t="str">
            <v>Non-Maintained Special School</v>
          </cell>
          <cell r="J922" t="str">
            <v>Not Applicable</v>
          </cell>
          <cell r="K922" t="str">
            <v>Has a sixth form</v>
          </cell>
          <cell r="L922">
            <v>10007929</v>
          </cell>
          <cell r="M922">
            <v>42283</v>
          </cell>
          <cell r="N922">
            <v>42284</v>
          </cell>
          <cell r="O922" t="str">
            <v>S8 No Formal Designation Visit</v>
          </cell>
          <cell r="P922" t="str">
            <v>Schools - S5</v>
          </cell>
          <cell r="Q922" t="str">
            <v>NULL</v>
          </cell>
          <cell r="R922">
            <v>3</v>
          </cell>
          <cell r="S922" t="str">
            <v>NULL</v>
          </cell>
          <cell r="T922">
            <v>3</v>
          </cell>
          <cell r="U922">
            <v>3</v>
          </cell>
          <cell r="V922">
            <v>2</v>
          </cell>
          <cell r="W922">
            <v>3</v>
          </cell>
          <cell r="X922" t="str">
            <v>Yes</v>
          </cell>
          <cell r="Y922" t="str">
            <v>NULL</v>
          </cell>
          <cell r="Z922">
            <v>3</v>
          </cell>
          <cell r="AB922">
            <v>88</v>
          </cell>
          <cell r="AD922">
            <v>1</v>
          </cell>
          <cell r="AE922" t="str">
            <v>NULL</v>
          </cell>
          <cell r="AF922">
            <v>2</v>
          </cell>
          <cell r="AG922">
            <v>2</v>
          </cell>
          <cell r="AH922" t="str">
            <v>NULL</v>
          </cell>
          <cell r="AI922">
            <v>1</v>
          </cell>
          <cell r="AJ922" t="str">
            <v>NULL</v>
          </cell>
          <cell r="AK922">
            <v>1</v>
          </cell>
          <cell r="AL922">
            <v>1</v>
          </cell>
        </row>
        <row r="923">
          <cell r="A923">
            <v>134965</v>
          </cell>
          <cell r="B923">
            <v>9263429</v>
          </cell>
          <cell r="C923" t="str">
            <v>Lakenham Primary School</v>
          </cell>
          <cell r="D923" t="str">
            <v>East of England</v>
          </cell>
          <cell r="E923" t="str">
            <v>East of England</v>
          </cell>
          <cell r="F923" t="str">
            <v>Norfolk</v>
          </cell>
          <cell r="G923" t="str">
            <v>Norwich South</v>
          </cell>
          <cell r="H923" t="str">
            <v>NR1 2HL</v>
          </cell>
          <cell r="I923" t="str">
            <v>Foundation School</v>
          </cell>
          <cell r="J923" t="str">
            <v>Primary</v>
          </cell>
          <cell r="K923" t="str">
            <v>Does not have a sixth form</v>
          </cell>
          <cell r="L923">
            <v>10001892</v>
          </cell>
          <cell r="M923">
            <v>42340</v>
          </cell>
          <cell r="N923">
            <v>42341</v>
          </cell>
          <cell r="O923" t="str">
            <v>Requires Improvement S5 Reinspection Visit 1</v>
          </cell>
          <cell r="P923" t="str">
            <v>Schools - S5</v>
          </cell>
          <cell r="Q923" t="str">
            <v>NULL</v>
          </cell>
          <cell r="R923">
            <v>2</v>
          </cell>
          <cell r="S923" t="str">
            <v>NULL</v>
          </cell>
          <cell r="T923">
            <v>2</v>
          </cell>
          <cell r="U923">
            <v>2</v>
          </cell>
          <cell r="V923">
            <v>1</v>
          </cell>
          <cell r="W923">
            <v>2</v>
          </cell>
          <cell r="X923" t="str">
            <v>Yes</v>
          </cell>
          <cell r="Y923">
            <v>2</v>
          </cell>
          <cell r="Z923" t="str">
            <v>NULL</v>
          </cell>
          <cell r="AB923">
            <v>389</v>
          </cell>
          <cell r="AD923">
            <v>3</v>
          </cell>
          <cell r="AE923" t="str">
            <v>NULL</v>
          </cell>
          <cell r="AF923">
            <v>3</v>
          </cell>
          <cell r="AG923">
            <v>3</v>
          </cell>
          <cell r="AH923" t="str">
            <v>NULL</v>
          </cell>
          <cell r="AI923">
            <v>2</v>
          </cell>
          <cell r="AJ923" t="str">
            <v>NULL</v>
          </cell>
          <cell r="AK923" t="str">
            <v>NULL</v>
          </cell>
          <cell r="AL923" t="str">
            <v>NULL</v>
          </cell>
        </row>
        <row r="924">
          <cell r="A924">
            <v>135007</v>
          </cell>
          <cell r="B924">
            <v>3716905</v>
          </cell>
          <cell r="C924" t="str">
            <v>Trinity Academy</v>
          </cell>
          <cell r="D924" t="str">
            <v>Yorkshire and the Humber</v>
          </cell>
          <cell r="E924" t="str">
            <v>North East, Yorkshire &amp; Humber</v>
          </cell>
          <cell r="F924" t="str">
            <v>Doncaster</v>
          </cell>
          <cell r="G924" t="str">
            <v>Don Valley</v>
          </cell>
          <cell r="H924" t="str">
            <v>DN8 5BY</v>
          </cell>
          <cell r="I924" t="str">
            <v>Academy Sponsor Led</v>
          </cell>
          <cell r="J924" t="str">
            <v>Secondary</v>
          </cell>
          <cell r="K924" t="str">
            <v>Has a sixth form</v>
          </cell>
          <cell r="L924">
            <v>10004235</v>
          </cell>
          <cell r="M924">
            <v>42269</v>
          </cell>
          <cell r="N924">
            <v>42270</v>
          </cell>
          <cell r="O924" t="str">
            <v>Schools into Special Measures Visit 5</v>
          </cell>
          <cell r="P924" t="str">
            <v>Schools - S5</v>
          </cell>
          <cell r="Q924" t="str">
            <v>NULL</v>
          </cell>
          <cell r="R924">
            <v>3</v>
          </cell>
          <cell r="S924" t="str">
            <v>NULL</v>
          </cell>
          <cell r="T924">
            <v>3</v>
          </cell>
          <cell r="U924">
            <v>3</v>
          </cell>
          <cell r="V924">
            <v>3</v>
          </cell>
          <cell r="W924">
            <v>3</v>
          </cell>
          <cell r="X924" t="str">
            <v>Yes</v>
          </cell>
          <cell r="Y924" t="str">
            <v>NULL</v>
          </cell>
          <cell r="Z924">
            <v>2</v>
          </cell>
          <cell r="AB924">
            <v>1270</v>
          </cell>
          <cell r="AD924">
            <v>4</v>
          </cell>
          <cell r="AE924" t="str">
            <v>NULL</v>
          </cell>
          <cell r="AF924">
            <v>4</v>
          </cell>
          <cell r="AG924">
            <v>4</v>
          </cell>
          <cell r="AH924" t="str">
            <v>NULL</v>
          </cell>
          <cell r="AI924">
            <v>4</v>
          </cell>
          <cell r="AJ924" t="str">
            <v>NULL</v>
          </cell>
          <cell r="AK924" t="str">
            <v>NULL</v>
          </cell>
          <cell r="AL924" t="str">
            <v>NULL</v>
          </cell>
        </row>
        <row r="925">
          <cell r="A925">
            <v>135036</v>
          </cell>
          <cell r="B925">
            <v>8853011</v>
          </cell>
          <cell r="C925" t="str">
            <v>St Anne's CofE VC Primary School</v>
          </cell>
          <cell r="D925" t="str">
            <v>West Midlands</v>
          </cell>
          <cell r="E925" t="str">
            <v>West Midlands</v>
          </cell>
          <cell r="F925" t="str">
            <v>Worcestershire</v>
          </cell>
          <cell r="G925" t="str">
            <v>Wyre Forest</v>
          </cell>
          <cell r="H925" t="str">
            <v>DY12 2UQ</v>
          </cell>
          <cell r="I925" t="str">
            <v>Voluntary Controlled School</v>
          </cell>
          <cell r="J925" t="str">
            <v>Primary</v>
          </cell>
          <cell r="K925" t="str">
            <v>Does not have a sixth form</v>
          </cell>
          <cell r="L925">
            <v>10005258</v>
          </cell>
          <cell r="M925">
            <v>42291</v>
          </cell>
          <cell r="N925">
            <v>42292</v>
          </cell>
          <cell r="O925" t="str">
            <v>Schools into Special Measures Visit 2</v>
          </cell>
          <cell r="P925" t="str">
            <v>Schools - S8</v>
          </cell>
          <cell r="Q925" t="str">
            <v>NULL</v>
          </cell>
          <cell r="R925" t="str">
            <v>NULL</v>
          </cell>
          <cell r="S925" t="str">
            <v>NULL</v>
          </cell>
          <cell r="T925" t="str">
            <v>NULL</v>
          </cell>
          <cell r="U925" t="str">
            <v>NULL</v>
          </cell>
          <cell r="V925" t="str">
            <v>NULL</v>
          </cell>
          <cell r="W925" t="str">
            <v>NULL</v>
          </cell>
          <cell r="X925" t="str">
            <v>NULL</v>
          </cell>
          <cell r="Y925" t="str">
            <v>NULL</v>
          </cell>
          <cell r="Z925" t="str">
            <v>NULL</v>
          </cell>
          <cell r="AB925">
            <v>300</v>
          </cell>
          <cell r="AD925">
            <v>4</v>
          </cell>
          <cell r="AE925" t="str">
            <v>NULL</v>
          </cell>
          <cell r="AF925">
            <v>4</v>
          </cell>
          <cell r="AG925">
            <v>4</v>
          </cell>
          <cell r="AH925" t="str">
            <v>NULL</v>
          </cell>
          <cell r="AI925">
            <v>4</v>
          </cell>
          <cell r="AJ925" t="str">
            <v>NULL</v>
          </cell>
          <cell r="AK925">
            <v>2</v>
          </cell>
          <cell r="AL925">
            <v>9</v>
          </cell>
        </row>
        <row r="926">
          <cell r="A926">
            <v>135046</v>
          </cell>
          <cell r="B926">
            <v>8853330</v>
          </cell>
          <cell r="C926" t="str">
            <v>Chaddesley Corbett Endowed Primary School</v>
          </cell>
          <cell r="D926" t="str">
            <v>West Midlands</v>
          </cell>
          <cell r="E926" t="str">
            <v>West Midlands</v>
          </cell>
          <cell r="F926" t="str">
            <v>Worcestershire</v>
          </cell>
          <cell r="G926" t="str">
            <v>Wyre Forest</v>
          </cell>
          <cell r="H926" t="str">
            <v>DY10 4QN</v>
          </cell>
          <cell r="I926" t="str">
            <v>Voluntary Aided School</v>
          </cell>
          <cell r="J926" t="str">
            <v>Primary</v>
          </cell>
          <cell r="K926" t="str">
            <v>Does not have a sixth form</v>
          </cell>
          <cell r="L926">
            <v>10006683</v>
          </cell>
          <cell r="M926">
            <v>42326</v>
          </cell>
          <cell r="N926">
            <v>42326</v>
          </cell>
          <cell r="O926" t="str">
            <v>Requires Improvement monitoring Visit 1</v>
          </cell>
          <cell r="P926" t="str">
            <v>Schools - S8</v>
          </cell>
          <cell r="Q926" t="str">
            <v>NULL</v>
          </cell>
          <cell r="R926" t="str">
            <v>NULL</v>
          </cell>
          <cell r="S926" t="str">
            <v>NULL</v>
          </cell>
          <cell r="T926" t="str">
            <v>NULL</v>
          </cell>
          <cell r="U926" t="str">
            <v>NULL</v>
          </cell>
          <cell r="V926" t="str">
            <v>NULL</v>
          </cell>
          <cell r="W926" t="str">
            <v>NULL</v>
          </cell>
          <cell r="X926" t="str">
            <v>NULL</v>
          </cell>
          <cell r="Y926" t="str">
            <v>NULL</v>
          </cell>
          <cell r="Z926" t="str">
            <v>NULL</v>
          </cell>
          <cell r="AB926">
            <v>180</v>
          </cell>
          <cell r="AD926">
            <v>3</v>
          </cell>
          <cell r="AE926" t="str">
            <v>NULL</v>
          </cell>
          <cell r="AF926">
            <v>3</v>
          </cell>
          <cell r="AG926">
            <v>3</v>
          </cell>
          <cell r="AH926" t="str">
            <v>NULL</v>
          </cell>
          <cell r="AI926">
            <v>3</v>
          </cell>
          <cell r="AJ926" t="str">
            <v>NULL</v>
          </cell>
          <cell r="AK926">
            <v>2</v>
          </cell>
          <cell r="AL926">
            <v>9</v>
          </cell>
        </row>
        <row r="927">
          <cell r="A927">
            <v>135049</v>
          </cell>
          <cell r="B927">
            <v>8852908</v>
          </cell>
          <cell r="C927" t="str">
            <v>Foley Park Primary School and Nursery</v>
          </cell>
          <cell r="D927" t="str">
            <v>West Midlands</v>
          </cell>
          <cell r="E927" t="str">
            <v>West Midlands</v>
          </cell>
          <cell r="F927" t="str">
            <v>Worcestershire</v>
          </cell>
          <cell r="G927" t="str">
            <v>Wyre Forest</v>
          </cell>
          <cell r="H927" t="str">
            <v>DY11 7AW</v>
          </cell>
          <cell r="I927" t="str">
            <v>Community School</v>
          </cell>
          <cell r="J927" t="str">
            <v>Primary</v>
          </cell>
          <cell r="K927" t="str">
            <v>Does not have a sixth form</v>
          </cell>
          <cell r="L927">
            <v>10002456</v>
          </cell>
          <cell r="M927">
            <v>42340</v>
          </cell>
          <cell r="N927">
            <v>42341</v>
          </cell>
          <cell r="O927" t="str">
            <v>Requires Improvement S5 Reinspection Visit 1</v>
          </cell>
          <cell r="P927" t="str">
            <v>Schools - S5</v>
          </cell>
          <cell r="Q927" t="str">
            <v>NULL</v>
          </cell>
          <cell r="R927">
            <v>2</v>
          </cell>
          <cell r="S927" t="str">
            <v>NULL</v>
          </cell>
          <cell r="T927">
            <v>2</v>
          </cell>
          <cell r="U927">
            <v>2</v>
          </cell>
          <cell r="V927">
            <v>2</v>
          </cell>
          <cell r="W927">
            <v>2</v>
          </cell>
          <cell r="X927" t="str">
            <v>Yes</v>
          </cell>
          <cell r="Y927">
            <v>2</v>
          </cell>
          <cell r="Z927" t="str">
            <v>NULL</v>
          </cell>
          <cell r="AB927">
            <v>215</v>
          </cell>
          <cell r="AD927">
            <v>3</v>
          </cell>
          <cell r="AE927" t="str">
            <v>NULL</v>
          </cell>
          <cell r="AF927">
            <v>3</v>
          </cell>
          <cell r="AG927">
            <v>3</v>
          </cell>
          <cell r="AH927" t="str">
            <v>NULL</v>
          </cell>
          <cell r="AI927">
            <v>3</v>
          </cell>
          <cell r="AJ927" t="str">
            <v>NULL</v>
          </cell>
          <cell r="AK927" t="str">
            <v>NULL</v>
          </cell>
          <cell r="AL927" t="str">
            <v>NULL</v>
          </cell>
        </row>
        <row r="928">
          <cell r="A928">
            <v>135071</v>
          </cell>
          <cell r="B928">
            <v>3556905</v>
          </cell>
          <cell r="C928" t="str">
            <v>Salford City Academy</v>
          </cell>
          <cell r="D928" t="str">
            <v>North West</v>
          </cell>
          <cell r="E928" t="str">
            <v>North West</v>
          </cell>
          <cell r="F928" t="str">
            <v>Salford</v>
          </cell>
          <cell r="G928" t="str">
            <v>Worsley and Eccles South</v>
          </cell>
          <cell r="H928" t="str">
            <v>M30 7PQ</v>
          </cell>
          <cell r="I928" t="str">
            <v>Academy Sponsor Led</v>
          </cell>
          <cell r="J928" t="str">
            <v>Secondary</v>
          </cell>
          <cell r="K928" t="str">
            <v>Has a sixth form</v>
          </cell>
          <cell r="L928">
            <v>10004290</v>
          </cell>
          <cell r="M928">
            <v>42269</v>
          </cell>
          <cell r="N928">
            <v>42270</v>
          </cell>
          <cell r="O928" t="str">
            <v>Serious Weaknesses S5 Reinspection</v>
          </cell>
          <cell r="P928" t="str">
            <v>Schools - S5</v>
          </cell>
          <cell r="Q928" t="str">
            <v>NULL</v>
          </cell>
          <cell r="R928">
            <v>2</v>
          </cell>
          <cell r="S928" t="str">
            <v>NULL</v>
          </cell>
          <cell r="T928">
            <v>2</v>
          </cell>
          <cell r="U928">
            <v>2</v>
          </cell>
          <cell r="V928">
            <v>2</v>
          </cell>
          <cell r="W928">
            <v>2</v>
          </cell>
          <cell r="X928" t="str">
            <v>Yes</v>
          </cell>
          <cell r="Y928" t="str">
            <v>NULL</v>
          </cell>
          <cell r="Z928">
            <v>2</v>
          </cell>
          <cell r="AB928">
            <v>606</v>
          </cell>
          <cell r="AD928">
            <v>4</v>
          </cell>
          <cell r="AE928" t="str">
            <v>NULL</v>
          </cell>
          <cell r="AF928">
            <v>4</v>
          </cell>
          <cell r="AG928">
            <v>3</v>
          </cell>
          <cell r="AH928" t="str">
            <v>NULL</v>
          </cell>
          <cell r="AI928">
            <v>3</v>
          </cell>
          <cell r="AJ928" t="str">
            <v>NULL</v>
          </cell>
          <cell r="AK928" t="str">
            <v>NULL</v>
          </cell>
          <cell r="AL928" t="str">
            <v>NULL</v>
          </cell>
        </row>
        <row r="929">
          <cell r="A929">
            <v>135122</v>
          </cell>
          <cell r="B929">
            <v>3574028</v>
          </cell>
          <cell r="C929" t="str">
            <v>Denton Community College</v>
          </cell>
          <cell r="D929" t="str">
            <v>North West</v>
          </cell>
          <cell r="E929" t="str">
            <v>North West</v>
          </cell>
          <cell r="F929" t="str">
            <v>Tameside</v>
          </cell>
          <cell r="G929" t="str">
            <v>Denton and Reddish</v>
          </cell>
          <cell r="H929" t="str">
            <v>M34 3NG</v>
          </cell>
          <cell r="I929" t="str">
            <v>Community School</v>
          </cell>
          <cell r="J929" t="str">
            <v>Secondary</v>
          </cell>
          <cell r="K929" t="str">
            <v>Does not have a sixth form</v>
          </cell>
          <cell r="L929">
            <v>10002198</v>
          </cell>
          <cell r="M929">
            <v>42298</v>
          </cell>
          <cell r="N929">
            <v>42299</v>
          </cell>
          <cell r="O929" t="str">
            <v>Requires Improvement S5 Reinspection Visit 1</v>
          </cell>
          <cell r="P929" t="str">
            <v>Schools - S5</v>
          </cell>
          <cell r="Q929" t="str">
            <v>NULL</v>
          </cell>
          <cell r="R929">
            <v>2</v>
          </cell>
          <cell r="S929" t="str">
            <v>NULL</v>
          </cell>
          <cell r="T929">
            <v>2</v>
          </cell>
          <cell r="U929">
            <v>2</v>
          </cell>
          <cell r="V929">
            <v>2</v>
          </cell>
          <cell r="W929">
            <v>2</v>
          </cell>
          <cell r="X929" t="str">
            <v>Yes</v>
          </cell>
          <cell r="Y929" t="str">
            <v>NULL</v>
          </cell>
          <cell r="Z929" t="str">
            <v>NULL</v>
          </cell>
          <cell r="AB929">
            <v>1012</v>
          </cell>
          <cell r="AD929">
            <v>3</v>
          </cell>
          <cell r="AE929" t="str">
            <v>NULL</v>
          </cell>
          <cell r="AF929">
            <v>3</v>
          </cell>
          <cell r="AG929">
            <v>3</v>
          </cell>
          <cell r="AH929" t="str">
            <v>NULL</v>
          </cell>
          <cell r="AI929">
            <v>3</v>
          </cell>
          <cell r="AJ929" t="str">
            <v>NULL</v>
          </cell>
          <cell r="AK929" t="str">
            <v>NULL</v>
          </cell>
          <cell r="AL929" t="str">
            <v>NULL</v>
          </cell>
        </row>
        <row r="930">
          <cell r="A930">
            <v>135195</v>
          </cell>
          <cell r="B930">
            <v>8866908</v>
          </cell>
          <cell r="C930" t="str">
            <v>Folkestone Academy</v>
          </cell>
          <cell r="D930" t="str">
            <v>South East</v>
          </cell>
          <cell r="E930" t="str">
            <v>South East</v>
          </cell>
          <cell r="F930" t="str">
            <v>Kent</v>
          </cell>
          <cell r="G930" t="str">
            <v>Folkestone and Hythe</v>
          </cell>
          <cell r="H930" t="str">
            <v>CT19 5FP</v>
          </cell>
          <cell r="I930" t="str">
            <v>Academy Sponsor Led</v>
          </cell>
          <cell r="J930" t="str">
            <v>All Through</v>
          </cell>
          <cell r="K930" t="str">
            <v>Has a sixth form</v>
          </cell>
          <cell r="L930">
            <v>10005781</v>
          </cell>
          <cell r="M930">
            <v>42297</v>
          </cell>
          <cell r="N930">
            <v>42298</v>
          </cell>
          <cell r="O930" t="str">
            <v>Requires Improvement S5 Reinspection Visit 1</v>
          </cell>
          <cell r="P930" t="str">
            <v>Schools - S5</v>
          </cell>
          <cell r="Q930" t="str">
            <v>NULL</v>
          </cell>
          <cell r="R930">
            <v>2</v>
          </cell>
          <cell r="S930" t="str">
            <v>NULL</v>
          </cell>
          <cell r="T930">
            <v>2</v>
          </cell>
          <cell r="U930">
            <v>2</v>
          </cell>
          <cell r="V930">
            <v>2</v>
          </cell>
          <cell r="W930">
            <v>2</v>
          </cell>
          <cell r="X930" t="str">
            <v>Yes</v>
          </cell>
          <cell r="Y930">
            <v>1</v>
          </cell>
          <cell r="Z930">
            <v>2</v>
          </cell>
          <cell r="AB930">
            <v>1891</v>
          </cell>
          <cell r="AD930">
            <v>3</v>
          </cell>
          <cell r="AE930" t="str">
            <v>NULL</v>
          </cell>
          <cell r="AF930">
            <v>3</v>
          </cell>
          <cell r="AG930">
            <v>3</v>
          </cell>
          <cell r="AH930" t="str">
            <v>NULL</v>
          </cell>
          <cell r="AI930">
            <v>2</v>
          </cell>
          <cell r="AJ930" t="str">
            <v>NULL</v>
          </cell>
          <cell r="AK930" t="str">
            <v>NULL</v>
          </cell>
          <cell r="AL930" t="str">
            <v>NULL</v>
          </cell>
        </row>
        <row r="931">
          <cell r="A931">
            <v>135204</v>
          </cell>
          <cell r="B931">
            <v>8603499</v>
          </cell>
          <cell r="C931" t="str">
            <v>Langdale Primary School</v>
          </cell>
          <cell r="D931" t="str">
            <v>West Midlands</v>
          </cell>
          <cell r="E931" t="str">
            <v>West Midlands</v>
          </cell>
          <cell r="F931" t="str">
            <v>Staffordshire</v>
          </cell>
          <cell r="G931" t="str">
            <v>Newcastle-under-Lyme</v>
          </cell>
          <cell r="H931" t="str">
            <v>ST5 3QE</v>
          </cell>
          <cell r="I931" t="str">
            <v>Foundation School</v>
          </cell>
          <cell r="J931" t="str">
            <v>Primary</v>
          </cell>
          <cell r="K931" t="str">
            <v>Does not have a sixth form</v>
          </cell>
          <cell r="L931">
            <v>10006677</v>
          </cell>
          <cell r="M931">
            <v>42312</v>
          </cell>
          <cell r="N931">
            <v>42312</v>
          </cell>
          <cell r="O931" t="str">
            <v>Requires Improvement monitoring Visit 1</v>
          </cell>
          <cell r="P931" t="str">
            <v>Schools - S8</v>
          </cell>
          <cell r="Q931" t="str">
            <v>NULL</v>
          </cell>
          <cell r="R931" t="str">
            <v>NULL</v>
          </cell>
          <cell r="S931" t="str">
            <v>NULL</v>
          </cell>
          <cell r="T931" t="str">
            <v>NULL</v>
          </cell>
          <cell r="U931" t="str">
            <v>NULL</v>
          </cell>
          <cell r="V931" t="str">
            <v>NULL</v>
          </cell>
          <cell r="W931" t="str">
            <v>NULL</v>
          </cell>
          <cell r="X931" t="str">
            <v>NULL</v>
          </cell>
          <cell r="Y931" t="str">
            <v>NULL</v>
          </cell>
          <cell r="Z931" t="str">
            <v>NULL</v>
          </cell>
          <cell r="AB931">
            <v>427</v>
          </cell>
          <cell r="AD931">
            <v>3</v>
          </cell>
          <cell r="AE931" t="str">
            <v>NULL</v>
          </cell>
          <cell r="AF931">
            <v>3</v>
          </cell>
          <cell r="AG931">
            <v>3</v>
          </cell>
          <cell r="AH931" t="str">
            <v>NULL</v>
          </cell>
          <cell r="AI931">
            <v>3</v>
          </cell>
          <cell r="AJ931" t="str">
            <v>NULL</v>
          </cell>
          <cell r="AK931">
            <v>3</v>
          </cell>
          <cell r="AL931">
            <v>9</v>
          </cell>
        </row>
        <row r="932">
          <cell r="A932">
            <v>135211</v>
          </cell>
          <cell r="B932">
            <v>3103514</v>
          </cell>
          <cell r="C932" t="str">
            <v>Cedars Manor School</v>
          </cell>
          <cell r="D932" t="str">
            <v>London</v>
          </cell>
          <cell r="E932" t="str">
            <v>London</v>
          </cell>
          <cell r="F932" t="str">
            <v>Harrow</v>
          </cell>
          <cell r="G932" t="str">
            <v>Harrow East</v>
          </cell>
          <cell r="H932" t="str">
            <v>HA3 6LS</v>
          </cell>
          <cell r="I932" t="str">
            <v>Community School</v>
          </cell>
          <cell r="J932" t="str">
            <v>Primary</v>
          </cell>
          <cell r="K932" t="str">
            <v>Does not have a sixth form</v>
          </cell>
          <cell r="L932">
            <v>10001506</v>
          </cell>
          <cell r="M932">
            <v>42326</v>
          </cell>
          <cell r="N932">
            <v>42326</v>
          </cell>
          <cell r="O932" t="str">
            <v>Maintained Academy and School Short inspection</v>
          </cell>
          <cell r="P932" t="str">
            <v>Schools - Short inspection</v>
          </cell>
          <cell r="Q932" t="str">
            <v>NULL</v>
          </cell>
          <cell r="R932" t="str">
            <v>NULL</v>
          </cell>
          <cell r="S932" t="str">
            <v>NULL</v>
          </cell>
          <cell r="T932" t="str">
            <v>NULL</v>
          </cell>
          <cell r="U932" t="str">
            <v>NULL</v>
          </cell>
          <cell r="V932" t="str">
            <v>NULL</v>
          </cell>
          <cell r="W932" t="str">
            <v>NULL</v>
          </cell>
          <cell r="X932" t="str">
            <v>Yes</v>
          </cell>
          <cell r="Y932" t="str">
            <v>NULL</v>
          </cell>
          <cell r="Z932" t="str">
            <v>NULL</v>
          </cell>
          <cell r="AB932">
            <v>612</v>
          </cell>
          <cell r="AD932">
            <v>2</v>
          </cell>
          <cell r="AE932" t="str">
            <v>NULL</v>
          </cell>
          <cell r="AF932">
            <v>2</v>
          </cell>
          <cell r="AG932">
            <v>2</v>
          </cell>
          <cell r="AH932" t="str">
            <v>NULL</v>
          </cell>
          <cell r="AI932">
            <v>2</v>
          </cell>
          <cell r="AJ932" t="str">
            <v>NULL</v>
          </cell>
          <cell r="AK932">
            <v>1</v>
          </cell>
          <cell r="AL932">
            <v>9</v>
          </cell>
        </row>
        <row r="933">
          <cell r="A933">
            <v>135283</v>
          </cell>
          <cell r="B933">
            <v>9283514</v>
          </cell>
          <cell r="C933" t="str">
            <v>Little Stanion Primary School</v>
          </cell>
          <cell r="D933" t="str">
            <v>East Midlands</v>
          </cell>
          <cell r="E933" t="str">
            <v>East Midlands</v>
          </cell>
          <cell r="F933" t="str">
            <v>Northamptonshire</v>
          </cell>
          <cell r="G933" t="str">
            <v>Corby</v>
          </cell>
          <cell r="H933" t="str">
            <v>NN18 8TD</v>
          </cell>
          <cell r="I933" t="str">
            <v>Community School</v>
          </cell>
          <cell r="J933" t="str">
            <v>Primary</v>
          </cell>
          <cell r="K933" t="str">
            <v>Does not have a sixth form</v>
          </cell>
          <cell r="L933">
            <v>10001821</v>
          </cell>
          <cell r="M933">
            <v>42292</v>
          </cell>
          <cell r="N933">
            <v>42293</v>
          </cell>
          <cell r="O933" t="str">
            <v>Requires Improvement S5 Reinspection Visit 1</v>
          </cell>
          <cell r="P933" t="str">
            <v>Schools - S5</v>
          </cell>
          <cell r="Q933" t="str">
            <v>NULL</v>
          </cell>
          <cell r="R933">
            <v>2</v>
          </cell>
          <cell r="S933" t="str">
            <v>NULL</v>
          </cell>
          <cell r="T933">
            <v>2</v>
          </cell>
          <cell r="U933">
            <v>2</v>
          </cell>
          <cell r="V933">
            <v>2</v>
          </cell>
          <cell r="W933">
            <v>2</v>
          </cell>
          <cell r="X933" t="str">
            <v>Yes</v>
          </cell>
          <cell r="Y933">
            <v>2</v>
          </cell>
          <cell r="Z933" t="str">
            <v>NULL</v>
          </cell>
          <cell r="AB933">
            <v>195</v>
          </cell>
          <cell r="AD933">
            <v>3</v>
          </cell>
          <cell r="AE933" t="str">
            <v>NULL</v>
          </cell>
          <cell r="AF933">
            <v>3</v>
          </cell>
          <cell r="AG933">
            <v>3</v>
          </cell>
          <cell r="AH933" t="str">
            <v>NULL</v>
          </cell>
          <cell r="AI933">
            <v>3</v>
          </cell>
          <cell r="AJ933" t="str">
            <v>NULL</v>
          </cell>
          <cell r="AK933" t="str">
            <v>NULL</v>
          </cell>
          <cell r="AL933" t="str">
            <v>NULL</v>
          </cell>
        </row>
        <row r="934">
          <cell r="A934">
            <v>135286</v>
          </cell>
          <cell r="B934">
            <v>3913875</v>
          </cell>
          <cell r="C934" t="str">
            <v>Brunton First School</v>
          </cell>
          <cell r="D934" t="str">
            <v>North East</v>
          </cell>
          <cell r="E934" t="str">
            <v>North East, Yorkshire &amp; Humber</v>
          </cell>
          <cell r="F934" t="str">
            <v>Newcastle upon Tyne</v>
          </cell>
          <cell r="G934" t="str">
            <v>Newcastle upon Tyne North</v>
          </cell>
          <cell r="H934" t="str">
            <v>NE13 9BD</v>
          </cell>
          <cell r="I934" t="str">
            <v>Foundation School</v>
          </cell>
          <cell r="J934" t="str">
            <v>Primary</v>
          </cell>
          <cell r="K934" t="str">
            <v>Does not have a sixth form</v>
          </cell>
          <cell r="L934">
            <v>10001124</v>
          </cell>
          <cell r="M934">
            <v>42311</v>
          </cell>
          <cell r="N934">
            <v>42312</v>
          </cell>
          <cell r="O934" t="str">
            <v>Maintained Academy and School Short inspection</v>
          </cell>
          <cell r="P934" t="str">
            <v>Schools - S5</v>
          </cell>
          <cell r="Q934" t="str">
            <v>NULL</v>
          </cell>
          <cell r="R934">
            <v>2</v>
          </cell>
          <cell r="S934" t="str">
            <v>NULL</v>
          </cell>
          <cell r="T934">
            <v>2</v>
          </cell>
          <cell r="U934">
            <v>2</v>
          </cell>
          <cell r="V934">
            <v>2</v>
          </cell>
          <cell r="W934">
            <v>2</v>
          </cell>
          <cell r="X934" t="str">
            <v>Yes</v>
          </cell>
          <cell r="Y934">
            <v>2</v>
          </cell>
          <cell r="Z934" t="str">
            <v>NULL</v>
          </cell>
          <cell r="AB934">
            <v>270</v>
          </cell>
          <cell r="AD934">
            <v>2</v>
          </cell>
          <cell r="AE934" t="str">
            <v>NULL</v>
          </cell>
          <cell r="AF934">
            <v>2</v>
          </cell>
          <cell r="AG934">
            <v>2</v>
          </cell>
          <cell r="AH934" t="str">
            <v>NULL</v>
          </cell>
          <cell r="AI934">
            <v>2</v>
          </cell>
          <cell r="AJ934" t="str">
            <v>NULL</v>
          </cell>
          <cell r="AK934">
            <v>2</v>
          </cell>
          <cell r="AL934">
            <v>9</v>
          </cell>
        </row>
        <row r="935">
          <cell r="A935">
            <v>135305</v>
          </cell>
          <cell r="B935">
            <v>8866911</v>
          </cell>
          <cell r="C935" t="str">
            <v>Spires Academy</v>
          </cell>
          <cell r="D935" t="str">
            <v>South East</v>
          </cell>
          <cell r="E935" t="str">
            <v>South East</v>
          </cell>
          <cell r="F935" t="str">
            <v>Kent</v>
          </cell>
          <cell r="G935" t="str">
            <v>Canterbury</v>
          </cell>
          <cell r="H935" t="str">
            <v>CT2 0HD</v>
          </cell>
          <cell r="I935" t="str">
            <v>Academy Sponsor Led</v>
          </cell>
          <cell r="J935" t="str">
            <v>Secondary</v>
          </cell>
          <cell r="K935" t="str">
            <v>Has a sixth form</v>
          </cell>
          <cell r="L935">
            <v>10007310</v>
          </cell>
          <cell r="M935">
            <v>42314</v>
          </cell>
          <cell r="N935">
            <v>42314</v>
          </cell>
          <cell r="O935" t="str">
            <v>Requires Improvement monitoring Visit 1</v>
          </cell>
          <cell r="P935" t="str">
            <v>Schools - S8</v>
          </cell>
          <cell r="Q935" t="str">
            <v>NULL</v>
          </cell>
          <cell r="R935" t="str">
            <v>NULL</v>
          </cell>
          <cell r="S935" t="str">
            <v>NULL</v>
          </cell>
          <cell r="T935" t="str">
            <v>NULL</v>
          </cell>
          <cell r="U935" t="str">
            <v>NULL</v>
          </cell>
          <cell r="V935" t="str">
            <v>NULL</v>
          </cell>
          <cell r="W935" t="str">
            <v>NULL</v>
          </cell>
          <cell r="X935" t="str">
            <v>NULL</v>
          </cell>
          <cell r="Y935" t="str">
            <v>NULL</v>
          </cell>
          <cell r="Z935" t="str">
            <v>NULL</v>
          </cell>
          <cell r="AB935">
            <v>602</v>
          </cell>
          <cell r="AD935">
            <v>3</v>
          </cell>
          <cell r="AE935" t="str">
            <v>NULL</v>
          </cell>
          <cell r="AF935">
            <v>3</v>
          </cell>
          <cell r="AG935">
            <v>3</v>
          </cell>
          <cell r="AH935" t="str">
            <v>NULL</v>
          </cell>
          <cell r="AI935">
            <v>3</v>
          </cell>
          <cell r="AJ935" t="str">
            <v>NULL</v>
          </cell>
          <cell r="AK935">
            <v>9</v>
          </cell>
          <cell r="AL935">
            <v>3</v>
          </cell>
        </row>
        <row r="936">
          <cell r="A936">
            <v>135313</v>
          </cell>
          <cell r="B936">
            <v>3546905</v>
          </cell>
          <cell r="C936" t="str">
            <v>St Anne's Church of England Academy</v>
          </cell>
          <cell r="D936" t="str">
            <v>North West</v>
          </cell>
          <cell r="E936" t="str">
            <v>North West</v>
          </cell>
          <cell r="F936" t="str">
            <v>Rochdale</v>
          </cell>
          <cell r="G936" t="str">
            <v>Heywood and Middleton</v>
          </cell>
          <cell r="H936" t="str">
            <v>M24 6XN</v>
          </cell>
          <cell r="I936" t="str">
            <v>Academy Sponsor Led</v>
          </cell>
          <cell r="J936" t="str">
            <v>Secondary</v>
          </cell>
          <cell r="K936" t="str">
            <v>Has a sixth form</v>
          </cell>
          <cell r="L936">
            <v>10005527</v>
          </cell>
          <cell r="M936">
            <v>42325</v>
          </cell>
          <cell r="N936">
            <v>42326</v>
          </cell>
          <cell r="O936" t="str">
            <v>Maintained Academy and School Short inspection</v>
          </cell>
          <cell r="P936" t="str">
            <v>Schools - S5</v>
          </cell>
          <cell r="Q936" t="str">
            <v>NULL</v>
          </cell>
          <cell r="R936">
            <v>3</v>
          </cell>
          <cell r="S936" t="str">
            <v>NULL</v>
          </cell>
          <cell r="T936">
            <v>3</v>
          </cell>
          <cell r="U936">
            <v>3</v>
          </cell>
          <cell r="V936">
            <v>2</v>
          </cell>
          <cell r="W936">
            <v>2</v>
          </cell>
          <cell r="X936" t="str">
            <v>Yes</v>
          </cell>
          <cell r="Y936" t="str">
            <v>NULL</v>
          </cell>
          <cell r="Z936">
            <v>3</v>
          </cell>
          <cell r="AB936">
            <v>690</v>
          </cell>
          <cell r="AD936">
            <v>2</v>
          </cell>
          <cell r="AE936" t="str">
            <v>NULL</v>
          </cell>
          <cell r="AF936">
            <v>2</v>
          </cell>
          <cell r="AG936">
            <v>2</v>
          </cell>
          <cell r="AH936" t="str">
            <v>NULL</v>
          </cell>
          <cell r="AI936">
            <v>2</v>
          </cell>
          <cell r="AJ936" t="str">
            <v>NULL</v>
          </cell>
          <cell r="AK936" t="str">
            <v>NULL</v>
          </cell>
          <cell r="AL936" t="str">
            <v>NULL</v>
          </cell>
        </row>
        <row r="937">
          <cell r="A937">
            <v>135314</v>
          </cell>
          <cell r="B937">
            <v>8416905</v>
          </cell>
          <cell r="C937" t="str">
            <v>St Aidan's Church of England Academy</v>
          </cell>
          <cell r="D937" t="str">
            <v>North East</v>
          </cell>
          <cell r="E937" t="str">
            <v>North East, Yorkshire &amp; Humber</v>
          </cell>
          <cell r="F937" t="str">
            <v>Darlington</v>
          </cell>
          <cell r="G937" t="str">
            <v>Darlington</v>
          </cell>
          <cell r="H937" t="str">
            <v>DL1 1LL</v>
          </cell>
          <cell r="I937" t="str">
            <v>Academy Sponsor Led</v>
          </cell>
          <cell r="J937" t="str">
            <v>Secondary</v>
          </cell>
          <cell r="K937" t="str">
            <v>Not applicable</v>
          </cell>
          <cell r="L937">
            <v>10005851</v>
          </cell>
          <cell r="M937">
            <v>42285</v>
          </cell>
          <cell r="N937">
            <v>42285</v>
          </cell>
          <cell r="O937" t="str">
            <v>Schools with Serious Weaknesses Visit 3</v>
          </cell>
          <cell r="P937" t="str">
            <v>Schools - S8</v>
          </cell>
          <cell r="Q937" t="str">
            <v>NULL</v>
          </cell>
          <cell r="R937" t="str">
            <v>NULL</v>
          </cell>
          <cell r="S937" t="str">
            <v>NULL</v>
          </cell>
          <cell r="T937" t="str">
            <v>NULL</v>
          </cell>
          <cell r="U937" t="str">
            <v>NULL</v>
          </cell>
          <cell r="V937" t="str">
            <v>NULL</v>
          </cell>
          <cell r="W937" t="str">
            <v>NULL</v>
          </cell>
          <cell r="X937" t="str">
            <v>NULL</v>
          </cell>
          <cell r="Y937" t="str">
            <v>NULL</v>
          </cell>
          <cell r="Z937" t="str">
            <v>NULL</v>
          </cell>
          <cell r="AB937">
            <v>576</v>
          </cell>
          <cell r="AD937">
            <v>4</v>
          </cell>
          <cell r="AE937" t="str">
            <v>NULL</v>
          </cell>
          <cell r="AF937">
            <v>4</v>
          </cell>
          <cell r="AG937">
            <v>4</v>
          </cell>
          <cell r="AH937" t="str">
            <v>NULL</v>
          </cell>
          <cell r="AI937">
            <v>3</v>
          </cell>
          <cell r="AJ937" t="str">
            <v>NULL</v>
          </cell>
          <cell r="AK937">
            <v>9</v>
          </cell>
          <cell r="AL937">
            <v>9</v>
          </cell>
        </row>
        <row r="938">
          <cell r="A938">
            <v>135331</v>
          </cell>
          <cell r="B938">
            <v>9161107</v>
          </cell>
          <cell r="C938" t="str">
            <v>Stroud and Cotswold Pupil Referral Services</v>
          </cell>
          <cell r="D938" t="str">
            <v>South West</v>
          </cell>
          <cell r="E938" t="str">
            <v>South West</v>
          </cell>
          <cell r="F938" t="str">
            <v>Gloucestershire</v>
          </cell>
          <cell r="G938" t="str">
            <v>Stroud</v>
          </cell>
          <cell r="H938" t="str">
            <v>GL5 1JR</v>
          </cell>
          <cell r="I938" t="str">
            <v>Pupil Referral Unit</v>
          </cell>
          <cell r="J938" t="str">
            <v>Not Applicable</v>
          </cell>
          <cell r="K938" t="str">
            <v>Not applicable</v>
          </cell>
          <cell r="L938">
            <v>10006666</v>
          </cell>
          <cell r="M938">
            <v>42339</v>
          </cell>
          <cell r="N938">
            <v>42339</v>
          </cell>
          <cell r="O938" t="str">
            <v>Requires Improvement monitoring Visit 1</v>
          </cell>
          <cell r="P938" t="str">
            <v>Schools - S8</v>
          </cell>
          <cell r="Q938" t="str">
            <v>NULL</v>
          </cell>
          <cell r="R938" t="str">
            <v>NULL</v>
          </cell>
          <cell r="S938" t="str">
            <v>NULL</v>
          </cell>
          <cell r="T938" t="str">
            <v>NULL</v>
          </cell>
          <cell r="U938" t="str">
            <v>NULL</v>
          </cell>
          <cell r="V938" t="str">
            <v>NULL</v>
          </cell>
          <cell r="W938" t="str">
            <v>NULL</v>
          </cell>
          <cell r="X938" t="str">
            <v>NULL</v>
          </cell>
          <cell r="Y938" t="str">
            <v>NULL</v>
          </cell>
          <cell r="Z938" t="str">
            <v>NULL</v>
          </cell>
          <cell r="AB938">
            <v>25</v>
          </cell>
          <cell r="AD938">
            <v>3</v>
          </cell>
          <cell r="AE938" t="str">
            <v>NULL</v>
          </cell>
          <cell r="AF938">
            <v>3</v>
          </cell>
          <cell r="AG938">
            <v>3</v>
          </cell>
          <cell r="AH938" t="str">
            <v>NULL</v>
          </cell>
          <cell r="AI938">
            <v>3</v>
          </cell>
          <cell r="AJ938" t="str">
            <v>NULL</v>
          </cell>
          <cell r="AK938">
            <v>9</v>
          </cell>
          <cell r="AL938">
            <v>9</v>
          </cell>
        </row>
        <row r="939">
          <cell r="A939">
            <v>135335</v>
          </cell>
          <cell r="B939">
            <v>3316905</v>
          </cell>
          <cell r="C939" t="str">
            <v>Grace Academy Coventry</v>
          </cell>
          <cell r="D939" t="str">
            <v>West Midlands</v>
          </cell>
          <cell r="E939" t="str">
            <v>West Midlands</v>
          </cell>
          <cell r="F939" t="str">
            <v>Coventry</v>
          </cell>
          <cell r="G939" t="str">
            <v>Coventry North East</v>
          </cell>
          <cell r="H939" t="str">
            <v>CV2 2RH</v>
          </cell>
          <cell r="I939" t="str">
            <v>Academy Sponsor Led</v>
          </cell>
          <cell r="J939" t="str">
            <v>Secondary</v>
          </cell>
          <cell r="K939" t="str">
            <v>Has a sixth form</v>
          </cell>
          <cell r="L939">
            <v>10005170</v>
          </cell>
          <cell r="M939">
            <v>42311</v>
          </cell>
          <cell r="N939">
            <v>42312</v>
          </cell>
          <cell r="O939" t="str">
            <v>Schools into Special Measures Visit 5</v>
          </cell>
          <cell r="P939" t="str">
            <v>Schools - S8</v>
          </cell>
          <cell r="Q939" t="str">
            <v>NULL</v>
          </cell>
          <cell r="R939" t="str">
            <v>NULL</v>
          </cell>
          <cell r="S939" t="str">
            <v>NULL</v>
          </cell>
          <cell r="T939" t="str">
            <v>NULL</v>
          </cell>
          <cell r="U939" t="str">
            <v>NULL</v>
          </cell>
          <cell r="V939" t="str">
            <v>NULL</v>
          </cell>
          <cell r="W939" t="str">
            <v>NULL</v>
          </cell>
          <cell r="X939" t="str">
            <v>NULL</v>
          </cell>
          <cell r="Y939" t="str">
            <v>NULL</v>
          </cell>
          <cell r="Z939" t="str">
            <v>NULL</v>
          </cell>
          <cell r="AB939">
            <v>806</v>
          </cell>
          <cell r="AD939">
            <v>4</v>
          </cell>
          <cell r="AE939" t="str">
            <v>NULL</v>
          </cell>
          <cell r="AF939">
            <v>4</v>
          </cell>
          <cell r="AG939">
            <v>4</v>
          </cell>
          <cell r="AH939" t="str">
            <v>NULL</v>
          </cell>
          <cell r="AI939">
            <v>4</v>
          </cell>
          <cell r="AJ939" t="str">
            <v>NULL</v>
          </cell>
          <cell r="AK939" t="str">
            <v>NULL</v>
          </cell>
          <cell r="AL939" t="str">
            <v>NULL</v>
          </cell>
        </row>
        <row r="940">
          <cell r="A940">
            <v>135479</v>
          </cell>
          <cell r="B940">
            <v>3404615</v>
          </cell>
          <cell r="C940" t="str">
            <v>All Saints Catholic High School</v>
          </cell>
          <cell r="D940" t="str">
            <v>North West</v>
          </cell>
          <cell r="E940" t="str">
            <v>North West</v>
          </cell>
          <cell r="F940" t="str">
            <v>Knowsley</v>
          </cell>
          <cell r="G940" t="str">
            <v>Knowsley</v>
          </cell>
          <cell r="H940" t="str">
            <v>L33 8XF</v>
          </cell>
          <cell r="I940" t="str">
            <v>Voluntary Aided School</v>
          </cell>
          <cell r="J940" t="str">
            <v>Secondary</v>
          </cell>
          <cell r="K940" t="str">
            <v>Has a sixth form</v>
          </cell>
          <cell r="L940">
            <v>10004119</v>
          </cell>
          <cell r="M940">
            <v>42347</v>
          </cell>
          <cell r="N940">
            <v>42348</v>
          </cell>
          <cell r="O940" t="str">
            <v>Schools into Special Measures Visit 3</v>
          </cell>
          <cell r="P940" t="str">
            <v>Schools - S8</v>
          </cell>
          <cell r="Q940" t="str">
            <v>NULL</v>
          </cell>
          <cell r="R940" t="str">
            <v>NULL</v>
          </cell>
          <cell r="S940" t="str">
            <v>NULL</v>
          </cell>
          <cell r="T940" t="str">
            <v>NULL</v>
          </cell>
          <cell r="U940" t="str">
            <v>NULL</v>
          </cell>
          <cell r="V940" t="str">
            <v>NULL</v>
          </cell>
          <cell r="W940" t="str">
            <v>NULL</v>
          </cell>
          <cell r="X940" t="str">
            <v>NULL</v>
          </cell>
          <cell r="Y940" t="str">
            <v>NULL</v>
          </cell>
          <cell r="Z940" t="str">
            <v>NULL</v>
          </cell>
          <cell r="AB940">
            <v>1046</v>
          </cell>
          <cell r="AD940">
            <v>4</v>
          </cell>
          <cell r="AE940" t="str">
            <v>NULL</v>
          </cell>
          <cell r="AF940">
            <v>4</v>
          </cell>
          <cell r="AG940">
            <v>4</v>
          </cell>
          <cell r="AH940" t="str">
            <v>NULL</v>
          </cell>
          <cell r="AI940">
            <v>4</v>
          </cell>
          <cell r="AJ940" t="str">
            <v>NULL</v>
          </cell>
          <cell r="AK940">
            <v>9</v>
          </cell>
          <cell r="AL940">
            <v>3</v>
          </cell>
        </row>
        <row r="941">
          <cell r="A941">
            <v>135564</v>
          </cell>
          <cell r="B941">
            <v>9256906</v>
          </cell>
          <cell r="C941" t="str">
            <v>The Priory City of Lincoln Academy</v>
          </cell>
          <cell r="D941" t="str">
            <v>East Midlands</v>
          </cell>
          <cell r="E941" t="str">
            <v>East Midlands</v>
          </cell>
          <cell r="F941" t="str">
            <v>Lincolnshire</v>
          </cell>
          <cell r="G941" t="str">
            <v>Lincoln</v>
          </cell>
          <cell r="H941" t="str">
            <v>LN6 0EP</v>
          </cell>
          <cell r="I941" t="str">
            <v>Academy Sponsor Led</v>
          </cell>
          <cell r="J941" t="str">
            <v>Secondary</v>
          </cell>
          <cell r="K941" t="str">
            <v>Has a sixth form</v>
          </cell>
          <cell r="L941">
            <v>10001830</v>
          </cell>
          <cell r="M941">
            <v>42346</v>
          </cell>
          <cell r="N941">
            <v>42347</v>
          </cell>
          <cell r="O941" t="str">
            <v>Requires Improvement S5 Reinspection Visit 1</v>
          </cell>
          <cell r="P941" t="str">
            <v>Schools - S5</v>
          </cell>
          <cell r="Q941" t="str">
            <v>NULL</v>
          </cell>
          <cell r="R941">
            <v>2</v>
          </cell>
          <cell r="S941" t="str">
            <v>NULL</v>
          </cell>
          <cell r="T941">
            <v>2</v>
          </cell>
          <cell r="U941">
            <v>2</v>
          </cell>
          <cell r="V941">
            <v>2</v>
          </cell>
          <cell r="W941">
            <v>2</v>
          </cell>
          <cell r="X941" t="str">
            <v>Yes</v>
          </cell>
          <cell r="Y941" t="str">
            <v>NULL</v>
          </cell>
          <cell r="Z941">
            <v>2</v>
          </cell>
          <cell r="AB941">
            <v>779</v>
          </cell>
          <cell r="AD941">
            <v>3</v>
          </cell>
          <cell r="AE941" t="str">
            <v>NULL</v>
          </cell>
          <cell r="AF941">
            <v>3</v>
          </cell>
          <cell r="AG941">
            <v>3</v>
          </cell>
          <cell r="AH941" t="str">
            <v>NULL</v>
          </cell>
          <cell r="AI941">
            <v>3</v>
          </cell>
          <cell r="AJ941" t="str">
            <v>NULL</v>
          </cell>
          <cell r="AK941" t="str">
            <v>NULL</v>
          </cell>
          <cell r="AL941" t="str">
            <v>NULL</v>
          </cell>
        </row>
        <row r="942">
          <cell r="A942">
            <v>135620</v>
          </cell>
          <cell r="B942">
            <v>9096905</v>
          </cell>
          <cell r="C942" t="str">
            <v>Richard Rose Morton Academy</v>
          </cell>
          <cell r="D942" t="str">
            <v>North West</v>
          </cell>
          <cell r="E942" t="str">
            <v>North West</v>
          </cell>
          <cell r="F942" t="str">
            <v>Cumbria</v>
          </cell>
          <cell r="G942" t="str">
            <v>Carlisle</v>
          </cell>
          <cell r="H942" t="str">
            <v>CA2 6LB</v>
          </cell>
          <cell r="I942" t="str">
            <v>Academy Sponsor Led</v>
          </cell>
          <cell r="J942" t="str">
            <v>Secondary</v>
          </cell>
          <cell r="K942" t="str">
            <v>Has a sixth form</v>
          </cell>
          <cell r="L942">
            <v>10001587</v>
          </cell>
          <cell r="M942">
            <v>42283</v>
          </cell>
          <cell r="N942">
            <v>42284</v>
          </cell>
          <cell r="O942" t="str">
            <v>Special Measures S5 ReInspection</v>
          </cell>
          <cell r="P942" t="str">
            <v>Schools - S5</v>
          </cell>
          <cell r="Q942" t="str">
            <v>NULL</v>
          </cell>
          <cell r="R942">
            <v>3</v>
          </cell>
          <cell r="S942" t="str">
            <v>NULL</v>
          </cell>
          <cell r="T942">
            <v>3</v>
          </cell>
          <cell r="U942">
            <v>3</v>
          </cell>
          <cell r="V942">
            <v>2</v>
          </cell>
          <cell r="W942">
            <v>2</v>
          </cell>
          <cell r="X942" t="str">
            <v>Yes</v>
          </cell>
          <cell r="Y942" t="str">
            <v>NULL</v>
          </cell>
          <cell r="Z942" t="str">
            <v>NULL</v>
          </cell>
          <cell r="AB942">
            <v>528</v>
          </cell>
          <cell r="AD942">
            <v>4</v>
          </cell>
          <cell r="AE942" t="str">
            <v>NULL</v>
          </cell>
          <cell r="AF942">
            <v>4</v>
          </cell>
          <cell r="AG942">
            <v>4</v>
          </cell>
          <cell r="AH942" t="str">
            <v>NULL</v>
          </cell>
          <cell r="AI942">
            <v>4</v>
          </cell>
          <cell r="AJ942" t="str">
            <v>NULL</v>
          </cell>
          <cell r="AK942" t="str">
            <v>NULL</v>
          </cell>
          <cell r="AL942" t="str">
            <v>NULL</v>
          </cell>
        </row>
        <row r="943">
          <cell r="A943">
            <v>135661</v>
          </cell>
          <cell r="B943">
            <v>3556906</v>
          </cell>
          <cell r="C943" t="str">
            <v>Oasis Academy MediaCityUK</v>
          </cell>
          <cell r="D943" t="str">
            <v>North West</v>
          </cell>
          <cell r="E943" t="str">
            <v>North West</v>
          </cell>
          <cell r="F943" t="str">
            <v>Salford</v>
          </cell>
          <cell r="G943" t="str">
            <v>Salford and Eccles</v>
          </cell>
          <cell r="H943" t="str">
            <v>M50 3UQ</v>
          </cell>
          <cell r="I943" t="str">
            <v>Academy Sponsor Led</v>
          </cell>
          <cell r="J943" t="str">
            <v>Secondary</v>
          </cell>
          <cell r="K943" t="str">
            <v>Does not have a sixth form</v>
          </cell>
          <cell r="L943">
            <v>10005410</v>
          </cell>
          <cell r="M943">
            <v>42332</v>
          </cell>
          <cell r="N943">
            <v>42333</v>
          </cell>
          <cell r="O943" t="str">
            <v>Schools into Special Measures Visit 4</v>
          </cell>
          <cell r="P943" t="str">
            <v>Schools - S8</v>
          </cell>
          <cell r="Q943" t="str">
            <v>NULL</v>
          </cell>
          <cell r="R943" t="str">
            <v>NULL</v>
          </cell>
          <cell r="S943" t="str">
            <v>NULL</v>
          </cell>
          <cell r="T943" t="str">
            <v>NULL</v>
          </cell>
          <cell r="U943" t="str">
            <v>NULL</v>
          </cell>
          <cell r="V943" t="str">
            <v>NULL</v>
          </cell>
          <cell r="W943" t="str">
            <v>NULL</v>
          </cell>
          <cell r="X943" t="str">
            <v>NULL</v>
          </cell>
          <cell r="Y943" t="str">
            <v>NULL</v>
          </cell>
          <cell r="Z943" t="str">
            <v>NULL</v>
          </cell>
          <cell r="AB943">
            <v>458</v>
          </cell>
          <cell r="AD943">
            <v>4</v>
          </cell>
          <cell r="AE943" t="str">
            <v>NULL</v>
          </cell>
          <cell r="AF943">
            <v>4</v>
          </cell>
          <cell r="AG943">
            <v>4</v>
          </cell>
          <cell r="AH943" t="str">
            <v>NULL</v>
          </cell>
          <cell r="AI943">
            <v>4</v>
          </cell>
          <cell r="AJ943" t="str">
            <v>NULL</v>
          </cell>
          <cell r="AK943" t="str">
            <v>NULL</v>
          </cell>
          <cell r="AL943" t="str">
            <v>NULL</v>
          </cell>
        </row>
        <row r="944">
          <cell r="A944">
            <v>135662</v>
          </cell>
          <cell r="B944">
            <v>8846905</v>
          </cell>
          <cell r="C944" t="str">
            <v>The Hereford Academy</v>
          </cell>
          <cell r="D944" t="str">
            <v>West Midlands</v>
          </cell>
          <cell r="E944" t="str">
            <v>West Midlands</v>
          </cell>
          <cell r="F944" t="str">
            <v>Herefordshire</v>
          </cell>
          <cell r="G944" t="str">
            <v>Hereford and South Herefordshire</v>
          </cell>
          <cell r="H944" t="str">
            <v>HR2 7NG</v>
          </cell>
          <cell r="I944" t="str">
            <v>Academy Sponsor Led</v>
          </cell>
          <cell r="J944" t="str">
            <v>Secondary</v>
          </cell>
          <cell r="K944" t="str">
            <v>Has a sixth form</v>
          </cell>
          <cell r="L944">
            <v>10001615</v>
          </cell>
          <cell r="M944">
            <v>42326</v>
          </cell>
          <cell r="N944">
            <v>42327</v>
          </cell>
          <cell r="O944" t="str">
            <v>Special Measures S5 ReInspection</v>
          </cell>
          <cell r="P944" t="str">
            <v>Schools - S5</v>
          </cell>
          <cell r="Q944" t="str">
            <v>NULL</v>
          </cell>
          <cell r="R944">
            <v>4</v>
          </cell>
          <cell r="S944" t="str">
            <v>SWK</v>
          </cell>
          <cell r="T944">
            <v>4</v>
          </cell>
          <cell r="U944">
            <v>3</v>
          </cell>
          <cell r="V944">
            <v>3</v>
          </cell>
          <cell r="W944">
            <v>3</v>
          </cell>
          <cell r="X944" t="str">
            <v>Yes</v>
          </cell>
          <cell r="Y944" t="str">
            <v>NULL</v>
          </cell>
          <cell r="Z944">
            <v>3</v>
          </cell>
          <cell r="AB944">
            <v>888</v>
          </cell>
          <cell r="AD944">
            <v>4</v>
          </cell>
          <cell r="AE944" t="str">
            <v>NULL</v>
          </cell>
          <cell r="AF944">
            <v>4</v>
          </cell>
          <cell r="AG944">
            <v>4</v>
          </cell>
          <cell r="AH944" t="str">
            <v>NULL</v>
          </cell>
          <cell r="AI944">
            <v>4</v>
          </cell>
          <cell r="AJ944" t="str">
            <v>NULL</v>
          </cell>
          <cell r="AK944" t="str">
            <v>NULL</v>
          </cell>
          <cell r="AL944" t="str">
            <v>NULL</v>
          </cell>
        </row>
        <row r="945">
          <cell r="A945">
            <v>135666</v>
          </cell>
          <cell r="B945">
            <v>9256908</v>
          </cell>
          <cell r="C945" t="str">
            <v>The Gainsborough Academy</v>
          </cell>
          <cell r="D945" t="str">
            <v>East Midlands</v>
          </cell>
          <cell r="E945" t="str">
            <v>East Midlands</v>
          </cell>
          <cell r="F945" t="str">
            <v>Lincolnshire</v>
          </cell>
          <cell r="G945" t="str">
            <v>Gainsborough</v>
          </cell>
          <cell r="H945" t="str">
            <v>DN21 1PB</v>
          </cell>
          <cell r="I945" t="str">
            <v>Academy Sponsor Led</v>
          </cell>
          <cell r="J945" t="str">
            <v>Secondary</v>
          </cell>
          <cell r="K945" t="str">
            <v>Not applicable</v>
          </cell>
          <cell r="L945">
            <v>10009294</v>
          </cell>
          <cell r="M945">
            <v>42317</v>
          </cell>
          <cell r="N945">
            <v>42317</v>
          </cell>
          <cell r="O945" t="str">
            <v>Requires Improvement monitoring Visit 2</v>
          </cell>
          <cell r="P945" t="str">
            <v>Schools - S8</v>
          </cell>
          <cell r="Q945" t="str">
            <v>NULL</v>
          </cell>
          <cell r="R945" t="str">
            <v>NULL</v>
          </cell>
          <cell r="S945" t="str">
            <v>NULL</v>
          </cell>
          <cell r="T945" t="str">
            <v>NULL</v>
          </cell>
          <cell r="U945" t="str">
            <v>NULL</v>
          </cell>
          <cell r="V945" t="str">
            <v>NULL</v>
          </cell>
          <cell r="W945" t="str">
            <v>NULL</v>
          </cell>
          <cell r="X945" t="str">
            <v>NULL</v>
          </cell>
          <cell r="Y945" t="str">
            <v>NULL</v>
          </cell>
          <cell r="Z945" t="str">
            <v>NULL</v>
          </cell>
          <cell r="AB945">
            <v>796</v>
          </cell>
          <cell r="AD945">
            <v>3</v>
          </cell>
          <cell r="AE945" t="str">
            <v>NULL</v>
          </cell>
          <cell r="AF945">
            <v>3</v>
          </cell>
          <cell r="AG945">
            <v>3</v>
          </cell>
          <cell r="AH945" t="str">
            <v>NULL</v>
          </cell>
          <cell r="AI945">
            <v>3</v>
          </cell>
          <cell r="AJ945" t="str">
            <v>NULL</v>
          </cell>
          <cell r="AK945">
            <v>9</v>
          </cell>
          <cell r="AL945">
            <v>9</v>
          </cell>
        </row>
        <row r="946">
          <cell r="A946">
            <v>135720</v>
          </cell>
          <cell r="B946">
            <v>3533393</v>
          </cell>
          <cell r="C946" t="str">
            <v>Holy Cross CofE Primary School</v>
          </cell>
          <cell r="D946" t="str">
            <v>North West</v>
          </cell>
          <cell r="E946" t="str">
            <v>North West</v>
          </cell>
          <cell r="F946" t="str">
            <v>Oldham</v>
          </cell>
          <cell r="G946" t="str">
            <v>Oldham East and Saddleworth</v>
          </cell>
          <cell r="H946" t="str">
            <v>OL1 3EZ</v>
          </cell>
          <cell r="I946" t="str">
            <v>Voluntary Aided School</v>
          </cell>
          <cell r="J946" t="str">
            <v>Primary</v>
          </cell>
          <cell r="K946" t="str">
            <v>Does not have a sixth form</v>
          </cell>
          <cell r="L946">
            <v>10002218</v>
          </cell>
          <cell r="M946">
            <v>42339</v>
          </cell>
          <cell r="N946">
            <v>42340</v>
          </cell>
          <cell r="O946" t="str">
            <v>Requires Improvement S5 Reinspection Visit 1</v>
          </cell>
          <cell r="P946" t="str">
            <v>Schools - S5</v>
          </cell>
          <cell r="Q946" t="str">
            <v>NULL</v>
          </cell>
          <cell r="R946">
            <v>2</v>
          </cell>
          <cell r="S946" t="str">
            <v>NULL</v>
          </cell>
          <cell r="T946">
            <v>2</v>
          </cell>
          <cell r="U946">
            <v>2</v>
          </cell>
          <cell r="V946">
            <v>2</v>
          </cell>
          <cell r="W946">
            <v>2</v>
          </cell>
          <cell r="X946" t="str">
            <v>Yes</v>
          </cell>
          <cell r="Y946">
            <v>2</v>
          </cell>
          <cell r="Z946" t="str">
            <v>NULL</v>
          </cell>
          <cell r="AB946">
            <v>464</v>
          </cell>
          <cell r="AD946">
            <v>3</v>
          </cell>
          <cell r="AE946" t="str">
            <v>NULL</v>
          </cell>
          <cell r="AF946">
            <v>3</v>
          </cell>
          <cell r="AG946">
            <v>3</v>
          </cell>
          <cell r="AH946" t="str">
            <v>NULL</v>
          </cell>
          <cell r="AI946">
            <v>3</v>
          </cell>
          <cell r="AJ946" t="str">
            <v>NULL</v>
          </cell>
          <cell r="AK946" t="str">
            <v>NULL</v>
          </cell>
          <cell r="AL946" t="str">
            <v>NULL</v>
          </cell>
        </row>
        <row r="947">
          <cell r="A947">
            <v>135731</v>
          </cell>
          <cell r="B947">
            <v>8764721</v>
          </cell>
          <cell r="C947" t="str">
            <v>St Chads Catholic and Church of England High School</v>
          </cell>
          <cell r="D947" t="str">
            <v>North West</v>
          </cell>
          <cell r="E947" t="str">
            <v>North West</v>
          </cell>
          <cell r="F947" t="str">
            <v>Halton</v>
          </cell>
          <cell r="G947" t="str">
            <v>Halton</v>
          </cell>
          <cell r="H947" t="str">
            <v>WA7 5YH</v>
          </cell>
          <cell r="I947" t="str">
            <v>Voluntary Aided School</v>
          </cell>
          <cell r="J947" t="str">
            <v>Secondary</v>
          </cell>
          <cell r="K947" t="str">
            <v>Has a sixth form</v>
          </cell>
          <cell r="L947">
            <v>10006644</v>
          </cell>
          <cell r="M947">
            <v>42325</v>
          </cell>
          <cell r="N947">
            <v>42326</v>
          </cell>
          <cell r="O947" t="str">
            <v>Schools into Special Measures Visit 4</v>
          </cell>
          <cell r="P947" t="str">
            <v>Schools - S8</v>
          </cell>
          <cell r="Q947" t="str">
            <v>NULL</v>
          </cell>
          <cell r="R947" t="str">
            <v>NULL</v>
          </cell>
          <cell r="S947" t="str">
            <v>NULL</v>
          </cell>
          <cell r="T947" t="str">
            <v>NULL</v>
          </cell>
          <cell r="U947" t="str">
            <v>NULL</v>
          </cell>
          <cell r="V947" t="str">
            <v>NULL</v>
          </cell>
          <cell r="W947" t="str">
            <v>NULL</v>
          </cell>
          <cell r="X947" t="str">
            <v>NULL</v>
          </cell>
          <cell r="Y947" t="str">
            <v>NULL</v>
          </cell>
          <cell r="Z947" t="str">
            <v>NULL</v>
          </cell>
          <cell r="AB947">
            <v>1102</v>
          </cell>
          <cell r="AD947">
            <v>4</v>
          </cell>
          <cell r="AE947" t="str">
            <v>NULL</v>
          </cell>
          <cell r="AF947">
            <v>4</v>
          </cell>
          <cell r="AG947">
            <v>4</v>
          </cell>
          <cell r="AH947" t="str">
            <v>NULL</v>
          </cell>
          <cell r="AI947">
            <v>4</v>
          </cell>
          <cell r="AJ947" t="str">
            <v>NULL</v>
          </cell>
          <cell r="AK947">
            <v>9</v>
          </cell>
          <cell r="AL947">
            <v>3</v>
          </cell>
        </row>
        <row r="948">
          <cell r="A948">
            <v>135744</v>
          </cell>
          <cell r="B948">
            <v>9386911</v>
          </cell>
          <cell r="C948" t="str">
            <v>The Sir Robert Woodard Academy</v>
          </cell>
          <cell r="D948" t="str">
            <v>South East</v>
          </cell>
          <cell r="E948" t="str">
            <v>South East</v>
          </cell>
          <cell r="F948" t="str">
            <v>West Sussex</v>
          </cell>
          <cell r="G948" t="str">
            <v>East Worthing and Shoreham</v>
          </cell>
          <cell r="H948" t="str">
            <v>BN15 9QZ</v>
          </cell>
          <cell r="I948" t="str">
            <v>Academy Sponsor Led</v>
          </cell>
          <cell r="J948" t="str">
            <v>Secondary</v>
          </cell>
          <cell r="K948" t="str">
            <v>Has a sixth form</v>
          </cell>
          <cell r="L948">
            <v>10002300</v>
          </cell>
          <cell r="M948">
            <v>42346</v>
          </cell>
          <cell r="N948">
            <v>42347</v>
          </cell>
          <cell r="O948" t="str">
            <v>Requires Improvement S5 Reinspection Visit 1</v>
          </cell>
          <cell r="P948" t="str">
            <v>Schools - S5</v>
          </cell>
          <cell r="Q948" t="str">
            <v>NULL</v>
          </cell>
          <cell r="R948">
            <v>3</v>
          </cell>
          <cell r="S948" t="str">
            <v>NULL</v>
          </cell>
          <cell r="T948">
            <v>3</v>
          </cell>
          <cell r="U948">
            <v>3</v>
          </cell>
          <cell r="V948">
            <v>2</v>
          </cell>
          <cell r="W948">
            <v>2</v>
          </cell>
          <cell r="X948" t="str">
            <v>Yes</v>
          </cell>
          <cell r="Y948" t="str">
            <v>NULL</v>
          </cell>
          <cell r="Z948">
            <v>2</v>
          </cell>
          <cell r="AB948">
            <v>986</v>
          </cell>
          <cell r="AD948">
            <v>3</v>
          </cell>
          <cell r="AE948" t="str">
            <v>NULL</v>
          </cell>
          <cell r="AF948">
            <v>3</v>
          </cell>
          <cell r="AG948">
            <v>3</v>
          </cell>
          <cell r="AH948" t="str">
            <v>NULL</v>
          </cell>
          <cell r="AI948">
            <v>2</v>
          </cell>
          <cell r="AJ948" t="str">
            <v>NULL</v>
          </cell>
          <cell r="AK948" t="str">
            <v>NULL</v>
          </cell>
          <cell r="AL948" t="str">
            <v>NULL</v>
          </cell>
        </row>
        <row r="949">
          <cell r="A949">
            <v>135745</v>
          </cell>
          <cell r="B949">
            <v>9386912</v>
          </cell>
          <cell r="C949" t="str">
            <v>The Littlehampton Academy</v>
          </cell>
          <cell r="D949" t="str">
            <v>South East</v>
          </cell>
          <cell r="E949" t="str">
            <v>South East</v>
          </cell>
          <cell r="F949" t="str">
            <v>West Sussex</v>
          </cell>
          <cell r="G949" t="str">
            <v>Bognor Regis and Littlehampton</v>
          </cell>
          <cell r="H949" t="str">
            <v>BN17 6FE</v>
          </cell>
          <cell r="I949" t="str">
            <v>Academy Sponsor Led</v>
          </cell>
          <cell r="J949" t="str">
            <v>Secondary</v>
          </cell>
          <cell r="K949" t="str">
            <v>Has a sixth form</v>
          </cell>
          <cell r="L949">
            <v>10005237</v>
          </cell>
          <cell r="M949">
            <v>42333</v>
          </cell>
          <cell r="N949">
            <v>42334</v>
          </cell>
          <cell r="O949" t="str">
            <v>Schools into Special Measures Visit 5</v>
          </cell>
          <cell r="P949" t="str">
            <v>Schools - S8</v>
          </cell>
          <cell r="Q949" t="str">
            <v>NULL</v>
          </cell>
          <cell r="R949" t="str">
            <v>NULL</v>
          </cell>
          <cell r="S949" t="str">
            <v>NULL</v>
          </cell>
          <cell r="T949" t="str">
            <v>NULL</v>
          </cell>
          <cell r="U949" t="str">
            <v>NULL</v>
          </cell>
          <cell r="V949" t="str">
            <v>NULL</v>
          </cell>
          <cell r="W949" t="str">
            <v>NULL</v>
          </cell>
          <cell r="X949" t="str">
            <v>NULL</v>
          </cell>
          <cell r="Y949" t="str">
            <v>NULL</v>
          </cell>
          <cell r="Z949" t="str">
            <v>NULL</v>
          </cell>
          <cell r="AB949">
            <v>1586</v>
          </cell>
          <cell r="AD949">
            <v>4</v>
          </cell>
          <cell r="AE949" t="str">
            <v>NULL</v>
          </cell>
          <cell r="AF949">
            <v>4</v>
          </cell>
          <cell r="AG949">
            <v>4</v>
          </cell>
          <cell r="AH949" t="str">
            <v>NULL</v>
          </cell>
          <cell r="AI949">
            <v>4</v>
          </cell>
          <cell r="AJ949" t="str">
            <v>NULL</v>
          </cell>
          <cell r="AK949" t="str">
            <v>NULL</v>
          </cell>
          <cell r="AL949" t="str">
            <v>NULL</v>
          </cell>
        </row>
        <row r="950">
          <cell r="A950">
            <v>135747</v>
          </cell>
          <cell r="B950">
            <v>3025427</v>
          </cell>
          <cell r="C950" t="str">
            <v>JCoSS</v>
          </cell>
          <cell r="D950" t="str">
            <v>London</v>
          </cell>
          <cell r="E950" t="str">
            <v>London</v>
          </cell>
          <cell r="F950" t="str">
            <v>Barnet</v>
          </cell>
          <cell r="G950" t="str">
            <v>Chipping Barnet</v>
          </cell>
          <cell r="H950" t="str">
            <v>EN4 9GE</v>
          </cell>
          <cell r="I950" t="str">
            <v>Voluntary Aided School</v>
          </cell>
          <cell r="J950" t="str">
            <v>Secondary</v>
          </cell>
          <cell r="K950" t="str">
            <v>Has a sixth form</v>
          </cell>
          <cell r="L950">
            <v>10000583</v>
          </cell>
          <cell r="M950">
            <v>42339</v>
          </cell>
          <cell r="N950">
            <v>42340</v>
          </cell>
          <cell r="O950" t="str">
            <v>Maintained Academy and School Short inspection</v>
          </cell>
          <cell r="P950" t="str">
            <v>Schools - S5</v>
          </cell>
          <cell r="Q950" t="str">
            <v>NULL</v>
          </cell>
          <cell r="R950">
            <v>2</v>
          </cell>
          <cell r="S950" t="str">
            <v>NULL</v>
          </cell>
          <cell r="T950">
            <v>2</v>
          </cell>
          <cell r="U950">
            <v>2</v>
          </cell>
          <cell r="V950">
            <v>2</v>
          </cell>
          <cell r="W950">
            <v>2</v>
          </cell>
          <cell r="X950" t="str">
            <v>Yes</v>
          </cell>
          <cell r="Y950" t="str">
            <v>NULL</v>
          </cell>
          <cell r="Z950">
            <v>1</v>
          </cell>
          <cell r="AB950">
            <v>966</v>
          </cell>
          <cell r="AD950">
            <v>2</v>
          </cell>
          <cell r="AE950" t="str">
            <v>NULL</v>
          </cell>
          <cell r="AF950">
            <v>2</v>
          </cell>
          <cell r="AG950">
            <v>2</v>
          </cell>
          <cell r="AH950" t="str">
            <v>NULL</v>
          </cell>
          <cell r="AI950">
            <v>1</v>
          </cell>
          <cell r="AJ950" t="str">
            <v>NULL</v>
          </cell>
          <cell r="AK950">
            <v>9</v>
          </cell>
          <cell r="AL950" t="str">
            <v>NULL</v>
          </cell>
        </row>
        <row r="951">
          <cell r="A951">
            <v>135761</v>
          </cell>
          <cell r="B951">
            <v>8926906</v>
          </cell>
          <cell r="C951" t="str">
            <v>Nottingham University Samworth Academy</v>
          </cell>
          <cell r="D951" t="str">
            <v>East Midlands</v>
          </cell>
          <cell r="E951" t="str">
            <v>East Midlands</v>
          </cell>
          <cell r="F951" t="str">
            <v>Nottingham</v>
          </cell>
          <cell r="G951" t="str">
            <v>Nottingham North</v>
          </cell>
          <cell r="H951" t="str">
            <v>NG8 4HY</v>
          </cell>
          <cell r="I951" t="str">
            <v>Academy Sponsor Led</v>
          </cell>
          <cell r="J951" t="str">
            <v>Secondary</v>
          </cell>
          <cell r="K951" t="str">
            <v>Has a sixth form</v>
          </cell>
          <cell r="L951">
            <v>10006108</v>
          </cell>
          <cell r="M951">
            <v>42297</v>
          </cell>
          <cell r="N951">
            <v>42298</v>
          </cell>
          <cell r="O951" t="str">
            <v>Schools into Special Measures Visit 5</v>
          </cell>
          <cell r="P951" t="str">
            <v>Schools - S5</v>
          </cell>
          <cell r="Q951" t="str">
            <v>NULL</v>
          </cell>
          <cell r="R951">
            <v>3</v>
          </cell>
          <cell r="S951" t="str">
            <v>NULL</v>
          </cell>
          <cell r="T951">
            <v>3</v>
          </cell>
          <cell r="U951">
            <v>3</v>
          </cell>
          <cell r="V951">
            <v>3</v>
          </cell>
          <cell r="W951">
            <v>3</v>
          </cell>
          <cell r="X951" t="str">
            <v>Yes</v>
          </cell>
          <cell r="Y951" t="str">
            <v>NULL</v>
          </cell>
          <cell r="Z951">
            <v>3</v>
          </cell>
          <cell r="AB951">
            <v>743</v>
          </cell>
          <cell r="AD951">
            <v>4</v>
          </cell>
          <cell r="AE951" t="str">
            <v>NULL</v>
          </cell>
          <cell r="AF951">
            <v>4</v>
          </cell>
          <cell r="AG951">
            <v>4</v>
          </cell>
          <cell r="AH951" t="str">
            <v>NULL</v>
          </cell>
          <cell r="AI951">
            <v>4</v>
          </cell>
          <cell r="AJ951" t="str">
            <v>NULL</v>
          </cell>
          <cell r="AK951" t="str">
            <v>NULL</v>
          </cell>
          <cell r="AL951" t="str">
            <v>NULL</v>
          </cell>
        </row>
        <row r="952">
          <cell r="A952">
            <v>135789</v>
          </cell>
          <cell r="B952">
            <v>8935206</v>
          </cell>
          <cell r="C952" t="str">
            <v>Meole Brace Church of England Primary and Nursery</v>
          </cell>
          <cell r="D952" t="str">
            <v>West Midlands</v>
          </cell>
          <cell r="E952" t="str">
            <v>West Midlands</v>
          </cell>
          <cell r="F952" t="str">
            <v>Shropshire</v>
          </cell>
          <cell r="G952" t="str">
            <v>Shrewsbury and Atcham</v>
          </cell>
          <cell r="H952" t="str">
            <v>SY3 9HG</v>
          </cell>
          <cell r="I952" t="str">
            <v>Voluntary Controlled School</v>
          </cell>
          <cell r="J952" t="str">
            <v>Primary</v>
          </cell>
          <cell r="K952" t="str">
            <v>Does not have a sixth form</v>
          </cell>
          <cell r="L952">
            <v>10001235</v>
          </cell>
          <cell r="M952">
            <v>42325</v>
          </cell>
          <cell r="N952">
            <v>42326</v>
          </cell>
          <cell r="O952" t="str">
            <v>Maintained Academy and School Short inspection</v>
          </cell>
          <cell r="P952" t="str">
            <v>Schools - S5</v>
          </cell>
          <cell r="Q952" t="str">
            <v>NULL</v>
          </cell>
          <cell r="R952">
            <v>2</v>
          </cell>
          <cell r="S952" t="str">
            <v>NULL</v>
          </cell>
          <cell r="T952">
            <v>2</v>
          </cell>
          <cell r="U952">
            <v>2</v>
          </cell>
          <cell r="V952">
            <v>1</v>
          </cell>
          <cell r="W952">
            <v>2</v>
          </cell>
          <cell r="X952" t="str">
            <v>Yes</v>
          </cell>
          <cell r="Y952">
            <v>1</v>
          </cell>
          <cell r="Z952" t="str">
            <v>NULL</v>
          </cell>
          <cell r="AB952">
            <v>356</v>
          </cell>
          <cell r="AD952">
            <v>2</v>
          </cell>
          <cell r="AE952" t="str">
            <v>NULL</v>
          </cell>
          <cell r="AF952">
            <v>2</v>
          </cell>
          <cell r="AG952">
            <v>2</v>
          </cell>
          <cell r="AH952" t="str">
            <v>NULL</v>
          </cell>
          <cell r="AI952">
            <v>2</v>
          </cell>
          <cell r="AJ952" t="str">
            <v>NULL</v>
          </cell>
          <cell r="AK952">
            <v>2</v>
          </cell>
          <cell r="AL952">
            <v>9</v>
          </cell>
        </row>
        <row r="953">
          <cell r="A953">
            <v>135813</v>
          </cell>
          <cell r="B953">
            <v>9383376</v>
          </cell>
          <cell r="C953" t="str">
            <v>Billingshurst Primary School</v>
          </cell>
          <cell r="D953" t="str">
            <v>South East</v>
          </cell>
          <cell r="E953" t="str">
            <v>South East</v>
          </cell>
          <cell r="F953" t="str">
            <v>West Sussex</v>
          </cell>
          <cell r="G953" t="str">
            <v>Horsham</v>
          </cell>
          <cell r="H953" t="str">
            <v>RH14 9RE</v>
          </cell>
          <cell r="I953" t="str">
            <v>Community School</v>
          </cell>
          <cell r="J953" t="str">
            <v>Primary</v>
          </cell>
          <cell r="K953" t="str">
            <v>Does not have a sixth form</v>
          </cell>
          <cell r="L953">
            <v>10001640</v>
          </cell>
          <cell r="M953">
            <v>42347</v>
          </cell>
          <cell r="N953">
            <v>42348</v>
          </cell>
          <cell r="O953" t="str">
            <v>Serious Weaknesses S5 Reinspection</v>
          </cell>
          <cell r="P953" t="str">
            <v>Schools - S5</v>
          </cell>
          <cell r="Q953" t="str">
            <v>NULL</v>
          </cell>
          <cell r="R953">
            <v>2</v>
          </cell>
          <cell r="S953" t="str">
            <v>NULL</v>
          </cell>
          <cell r="T953">
            <v>2</v>
          </cell>
          <cell r="U953">
            <v>2</v>
          </cell>
          <cell r="V953">
            <v>2</v>
          </cell>
          <cell r="W953">
            <v>2</v>
          </cell>
          <cell r="X953" t="str">
            <v>Yes</v>
          </cell>
          <cell r="Y953">
            <v>2</v>
          </cell>
          <cell r="Z953" t="str">
            <v>NULL</v>
          </cell>
          <cell r="AB953">
            <v>612</v>
          </cell>
          <cell r="AD953">
            <v>4</v>
          </cell>
          <cell r="AE953" t="str">
            <v>NULL</v>
          </cell>
          <cell r="AF953">
            <v>4</v>
          </cell>
          <cell r="AG953">
            <v>4</v>
          </cell>
          <cell r="AH953" t="str">
            <v>NULL</v>
          </cell>
          <cell r="AI953">
            <v>3</v>
          </cell>
          <cell r="AJ953" t="str">
            <v>NULL</v>
          </cell>
          <cell r="AK953" t="str">
            <v>NULL</v>
          </cell>
          <cell r="AL953" t="str">
            <v>NULL</v>
          </cell>
        </row>
        <row r="954">
          <cell r="A954">
            <v>135843</v>
          </cell>
          <cell r="B954">
            <v>2095201</v>
          </cell>
          <cell r="C954" t="str">
            <v>Prendergast Vale School</v>
          </cell>
          <cell r="D954" t="str">
            <v>London</v>
          </cell>
          <cell r="E954" t="str">
            <v>London</v>
          </cell>
          <cell r="F954" t="str">
            <v>Lewisham</v>
          </cell>
          <cell r="G954" t="str">
            <v>Lewisham, Deptford</v>
          </cell>
          <cell r="H954" t="str">
            <v>SE13 7BN</v>
          </cell>
          <cell r="I954" t="str">
            <v>Foundation School</v>
          </cell>
          <cell r="J954" t="str">
            <v>All Through</v>
          </cell>
          <cell r="K954" t="str">
            <v>Does not have a sixth form</v>
          </cell>
          <cell r="L954">
            <v>10010135</v>
          </cell>
          <cell r="M954">
            <v>42353</v>
          </cell>
          <cell r="N954">
            <v>42354</v>
          </cell>
          <cell r="O954" t="str">
            <v>S8 No Formal Designation Visit</v>
          </cell>
          <cell r="P954" t="str">
            <v>Schools - S5</v>
          </cell>
          <cell r="Q954" t="str">
            <v>NULL</v>
          </cell>
          <cell r="R954">
            <v>3</v>
          </cell>
          <cell r="S954" t="str">
            <v>NULL</v>
          </cell>
          <cell r="T954">
            <v>3</v>
          </cell>
          <cell r="U954">
            <v>3</v>
          </cell>
          <cell r="V954">
            <v>3</v>
          </cell>
          <cell r="W954">
            <v>3</v>
          </cell>
          <cell r="X954" t="str">
            <v>Yes</v>
          </cell>
          <cell r="Y954">
            <v>2</v>
          </cell>
          <cell r="Z954" t="str">
            <v>NULL</v>
          </cell>
          <cell r="AB954">
            <v>738</v>
          </cell>
          <cell r="AD954">
            <v>2</v>
          </cell>
          <cell r="AE954" t="str">
            <v>NULL</v>
          </cell>
          <cell r="AF954">
            <v>2</v>
          </cell>
          <cell r="AG954">
            <v>2</v>
          </cell>
          <cell r="AH954" t="str">
            <v>NULL</v>
          </cell>
          <cell r="AI954">
            <v>2</v>
          </cell>
          <cell r="AJ954" t="str">
            <v>NULL</v>
          </cell>
          <cell r="AK954">
            <v>2</v>
          </cell>
          <cell r="AL954">
            <v>9</v>
          </cell>
        </row>
        <row r="955">
          <cell r="A955">
            <v>135854</v>
          </cell>
          <cell r="B955">
            <v>8673358</v>
          </cell>
          <cell r="C955" t="str">
            <v>Jennett's Park CofE Primary School</v>
          </cell>
          <cell r="D955" t="str">
            <v>South East</v>
          </cell>
          <cell r="E955" t="str">
            <v>South East</v>
          </cell>
          <cell r="F955" t="str">
            <v>Bracknell Forest</v>
          </cell>
          <cell r="G955" t="str">
            <v>Bracknell</v>
          </cell>
          <cell r="H955" t="str">
            <v>RG12 8EB</v>
          </cell>
          <cell r="I955" t="str">
            <v>Voluntary Aided School</v>
          </cell>
          <cell r="J955" t="str">
            <v>Primary</v>
          </cell>
          <cell r="K955" t="str">
            <v>Does not have a sixth form</v>
          </cell>
          <cell r="L955">
            <v>10003986</v>
          </cell>
          <cell r="M955">
            <v>42326</v>
          </cell>
          <cell r="N955">
            <v>42327</v>
          </cell>
          <cell r="O955" t="str">
            <v>Schools into Special Measures Visit 2</v>
          </cell>
          <cell r="P955" t="str">
            <v>Schools - S8</v>
          </cell>
          <cell r="Q955" t="str">
            <v>NULL</v>
          </cell>
          <cell r="R955" t="str">
            <v>NULL</v>
          </cell>
          <cell r="S955" t="str">
            <v>NULL</v>
          </cell>
          <cell r="T955" t="str">
            <v>NULL</v>
          </cell>
          <cell r="U955" t="str">
            <v>NULL</v>
          </cell>
          <cell r="V955" t="str">
            <v>NULL</v>
          </cell>
          <cell r="W955" t="str">
            <v>NULL</v>
          </cell>
          <cell r="X955" t="str">
            <v>NULL</v>
          </cell>
          <cell r="Y955" t="str">
            <v>NULL</v>
          </cell>
          <cell r="Z955" t="str">
            <v>NULL</v>
          </cell>
          <cell r="AB955">
            <v>346</v>
          </cell>
          <cell r="AD955">
            <v>4</v>
          </cell>
          <cell r="AE955" t="str">
            <v>NULL</v>
          </cell>
          <cell r="AF955">
            <v>4</v>
          </cell>
          <cell r="AG955">
            <v>4</v>
          </cell>
          <cell r="AH955" t="str">
            <v>NULL</v>
          </cell>
          <cell r="AI955">
            <v>4</v>
          </cell>
          <cell r="AJ955" t="str">
            <v>NULL</v>
          </cell>
          <cell r="AK955">
            <v>2</v>
          </cell>
          <cell r="AL955">
            <v>9</v>
          </cell>
        </row>
        <row r="956">
          <cell r="A956">
            <v>135864</v>
          </cell>
          <cell r="B956">
            <v>3576906</v>
          </cell>
          <cell r="C956" t="str">
            <v>Droylsden Academy</v>
          </cell>
          <cell r="D956" t="str">
            <v>North West</v>
          </cell>
          <cell r="E956" t="str">
            <v>North West</v>
          </cell>
          <cell r="F956" t="str">
            <v>Tameside</v>
          </cell>
          <cell r="G956" t="str">
            <v>Ashton-under-Lyne</v>
          </cell>
          <cell r="H956" t="str">
            <v>M43 6QD</v>
          </cell>
          <cell r="I956" t="str">
            <v>Academy Sponsor Led</v>
          </cell>
          <cell r="J956" t="str">
            <v>Secondary</v>
          </cell>
          <cell r="K956" t="str">
            <v>Not applicable</v>
          </cell>
          <cell r="L956">
            <v>10001636</v>
          </cell>
          <cell r="M956">
            <v>42278</v>
          </cell>
          <cell r="N956">
            <v>42279</v>
          </cell>
          <cell r="O956" t="str">
            <v>Serious Weaknesses S5 Reinspection</v>
          </cell>
          <cell r="P956" t="str">
            <v>Schools - S5</v>
          </cell>
          <cell r="Q956" t="str">
            <v>NULL</v>
          </cell>
          <cell r="R956">
            <v>3</v>
          </cell>
          <cell r="S956" t="str">
            <v>NULL</v>
          </cell>
          <cell r="T956">
            <v>3</v>
          </cell>
          <cell r="U956">
            <v>3</v>
          </cell>
          <cell r="V956">
            <v>2</v>
          </cell>
          <cell r="W956">
            <v>2</v>
          </cell>
          <cell r="X956" t="str">
            <v>Yes</v>
          </cell>
          <cell r="Y956" t="str">
            <v>NULL</v>
          </cell>
          <cell r="Z956" t="str">
            <v>NULL</v>
          </cell>
          <cell r="AB956">
            <v>881</v>
          </cell>
          <cell r="AD956">
            <v>4</v>
          </cell>
          <cell r="AE956" t="str">
            <v>NULL</v>
          </cell>
          <cell r="AF956">
            <v>4</v>
          </cell>
          <cell r="AG956">
            <v>4</v>
          </cell>
          <cell r="AH956" t="str">
            <v>NULL</v>
          </cell>
          <cell r="AI956">
            <v>3</v>
          </cell>
          <cell r="AJ956" t="str">
            <v>NULL</v>
          </cell>
          <cell r="AK956" t="str">
            <v>NULL</v>
          </cell>
          <cell r="AL956" t="str">
            <v>NULL</v>
          </cell>
        </row>
        <row r="957">
          <cell r="A957">
            <v>135876</v>
          </cell>
          <cell r="B957">
            <v>9196905</v>
          </cell>
          <cell r="C957" t="str">
            <v>Francis Combe Academy</v>
          </cell>
          <cell r="D957" t="str">
            <v>East of England</v>
          </cell>
          <cell r="E957" t="str">
            <v>East of England</v>
          </cell>
          <cell r="F957" t="str">
            <v>Hertfordshire</v>
          </cell>
          <cell r="G957" t="str">
            <v>Watford</v>
          </cell>
          <cell r="H957" t="str">
            <v>WD25 7HW</v>
          </cell>
          <cell r="I957" t="str">
            <v>Academy Sponsor Led</v>
          </cell>
          <cell r="J957" t="str">
            <v>Secondary</v>
          </cell>
          <cell r="K957" t="str">
            <v>Has a sixth form</v>
          </cell>
          <cell r="L957">
            <v>10001914</v>
          </cell>
          <cell r="M957">
            <v>42311</v>
          </cell>
          <cell r="N957">
            <v>42312</v>
          </cell>
          <cell r="O957" t="str">
            <v>Requires Improvement S5 Reinspection Visit 1</v>
          </cell>
          <cell r="P957" t="str">
            <v>Schools - S5</v>
          </cell>
          <cell r="Q957" t="str">
            <v>NULL</v>
          </cell>
          <cell r="R957">
            <v>2</v>
          </cell>
          <cell r="S957" t="str">
            <v>NULL</v>
          </cell>
          <cell r="T957">
            <v>2</v>
          </cell>
          <cell r="U957">
            <v>2</v>
          </cell>
          <cell r="V957">
            <v>2</v>
          </cell>
          <cell r="W957">
            <v>2</v>
          </cell>
          <cell r="X957" t="str">
            <v>Yes</v>
          </cell>
          <cell r="Y957" t="str">
            <v>NULL</v>
          </cell>
          <cell r="Z957">
            <v>2</v>
          </cell>
          <cell r="AB957">
            <v>1126</v>
          </cell>
          <cell r="AD957">
            <v>3</v>
          </cell>
          <cell r="AE957" t="str">
            <v>NULL</v>
          </cell>
          <cell r="AF957">
            <v>3</v>
          </cell>
          <cell r="AG957">
            <v>3</v>
          </cell>
          <cell r="AH957" t="str">
            <v>NULL</v>
          </cell>
          <cell r="AI957">
            <v>3</v>
          </cell>
          <cell r="AJ957" t="str">
            <v>NULL</v>
          </cell>
          <cell r="AK957" t="str">
            <v>NULL</v>
          </cell>
          <cell r="AL957" t="str">
            <v>NULL</v>
          </cell>
        </row>
        <row r="958">
          <cell r="A958">
            <v>135877</v>
          </cell>
          <cell r="B958">
            <v>3446905</v>
          </cell>
          <cell r="C958" t="str">
            <v>Birkenhead High School Academy</v>
          </cell>
          <cell r="D958" t="str">
            <v>North West</v>
          </cell>
          <cell r="E958" t="str">
            <v>North West</v>
          </cell>
          <cell r="F958" t="str">
            <v>Wirral</v>
          </cell>
          <cell r="G958" t="str">
            <v>Birkenhead</v>
          </cell>
          <cell r="H958" t="str">
            <v>CH43 1TY</v>
          </cell>
          <cell r="I958" t="str">
            <v>Academy Sponsor Led</v>
          </cell>
          <cell r="J958" t="str">
            <v>All Through</v>
          </cell>
          <cell r="K958" t="str">
            <v>Has a sixth form</v>
          </cell>
          <cell r="L958">
            <v>10005568</v>
          </cell>
          <cell r="M958">
            <v>42290</v>
          </cell>
          <cell r="N958">
            <v>42291</v>
          </cell>
          <cell r="O958" t="str">
            <v>Maintained Academy and School Short inspection</v>
          </cell>
          <cell r="P958" t="str">
            <v>Schools - S5</v>
          </cell>
          <cell r="Q958" t="str">
            <v>NULL</v>
          </cell>
          <cell r="R958">
            <v>1</v>
          </cell>
          <cell r="S958" t="str">
            <v>NULL</v>
          </cell>
          <cell r="T958">
            <v>1</v>
          </cell>
          <cell r="U958">
            <v>1</v>
          </cell>
          <cell r="V958">
            <v>1</v>
          </cell>
          <cell r="W958">
            <v>1</v>
          </cell>
          <cell r="X958" t="str">
            <v>Yes</v>
          </cell>
          <cell r="Y958">
            <v>1</v>
          </cell>
          <cell r="Z958">
            <v>1</v>
          </cell>
          <cell r="AB958">
            <v>1022</v>
          </cell>
          <cell r="AD958">
            <v>2</v>
          </cell>
          <cell r="AE958" t="str">
            <v>NULL</v>
          </cell>
          <cell r="AF958">
            <v>2</v>
          </cell>
          <cell r="AG958">
            <v>3</v>
          </cell>
          <cell r="AH958" t="str">
            <v>NULL</v>
          </cell>
          <cell r="AI958">
            <v>2</v>
          </cell>
          <cell r="AJ958" t="str">
            <v>NULL</v>
          </cell>
          <cell r="AK958">
            <v>8</v>
          </cell>
          <cell r="AL958" t="str">
            <v>NULL</v>
          </cell>
        </row>
        <row r="959">
          <cell r="A959">
            <v>135881</v>
          </cell>
          <cell r="B959">
            <v>8926907</v>
          </cell>
          <cell r="C959" t="str">
            <v>Nottingham Academy</v>
          </cell>
          <cell r="D959" t="str">
            <v>East Midlands</v>
          </cell>
          <cell r="E959" t="str">
            <v>East Midlands</v>
          </cell>
          <cell r="F959" t="str">
            <v>Nottingham</v>
          </cell>
          <cell r="G959" t="str">
            <v>Nottingham East</v>
          </cell>
          <cell r="H959" t="str">
            <v>NG3 7EB</v>
          </cell>
          <cell r="I959" t="str">
            <v>Academy Sponsor Led</v>
          </cell>
          <cell r="J959" t="str">
            <v>All Through</v>
          </cell>
          <cell r="K959" t="str">
            <v>Has a sixth form</v>
          </cell>
          <cell r="L959">
            <v>10005716</v>
          </cell>
          <cell r="M959">
            <v>42318</v>
          </cell>
          <cell r="N959">
            <v>42318</v>
          </cell>
          <cell r="O959" t="str">
            <v>Maintained Academy and School Short inspection</v>
          </cell>
          <cell r="P959" t="str">
            <v>Schools - Short inspection</v>
          </cell>
          <cell r="Q959" t="str">
            <v>NULL</v>
          </cell>
          <cell r="R959" t="str">
            <v>NULL</v>
          </cell>
          <cell r="S959" t="str">
            <v>NULL</v>
          </cell>
          <cell r="T959" t="str">
            <v>NULL</v>
          </cell>
          <cell r="U959" t="str">
            <v>NULL</v>
          </cell>
          <cell r="V959" t="str">
            <v>NULL</v>
          </cell>
          <cell r="W959" t="str">
            <v>NULL</v>
          </cell>
          <cell r="X959" t="str">
            <v>Yes</v>
          </cell>
          <cell r="Y959" t="str">
            <v>NULL</v>
          </cell>
          <cell r="Z959" t="str">
            <v>NULL</v>
          </cell>
          <cell r="AB959">
            <v>2904</v>
          </cell>
          <cell r="AD959">
            <v>2</v>
          </cell>
          <cell r="AE959" t="str">
            <v>NULL</v>
          </cell>
          <cell r="AF959">
            <v>2</v>
          </cell>
          <cell r="AG959">
            <v>2</v>
          </cell>
          <cell r="AH959" t="str">
            <v>NULL</v>
          </cell>
          <cell r="AI959">
            <v>1</v>
          </cell>
          <cell r="AJ959" t="str">
            <v>NULL</v>
          </cell>
          <cell r="AK959">
            <v>8</v>
          </cell>
          <cell r="AL959" t="str">
            <v>NULL</v>
          </cell>
        </row>
        <row r="960">
          <cell r="A960">
            <v>135886</v>
          </cell>
          <cell r="B960">
            <v>9296906</v>
          </cell>
          <cell r="C960" t="str">
            <v>Northumberland CofE Academy</v>
          </cell>
          <cell r="D960" t="str">
            <v>North East</v>
          </cell>
          <cell r="E960" t="str">
            <v>North East, Yorkshire &amp; Humber</v>
          </cell>
          <cell r="F960" t="str">
            <v>Northumberland</v>
          </cell>
          <cell r="G960" t="str">
            <v>Wansbeck</v>
          </cell>
          <cell r="H960" t="str">
            <v>NE63 9FZ</v>
          </cell>
          <cell r="I960" t="str">
            <v>Academy Sponsor Led</v>
          </cell>
          <cell r="J960" t="str">
            <v>All Through</v>
          </cell>
          <cell r="K960" t="str">
            <v>Has a sixth form</v>
          </cell>
          <cell r="L960">
            <v>10002059</v>
          </cell>
          <cell r="M960">
            <v>42276</v>
          </cell>
          <cell r="N960">
            <v>42277</v>
          </cell>
          <cell r="O960" t="str">
            <v>Requires Improvement S5 Reinspection Visit 1</v>
          </cell>
          <cell r="P960" t="str">
            <v>Schools - S5</v>
          </cell>
          <cell r="Q960" t="str">
            <v>NULL</v>
          </cell>
          <cell r="R960">
            <v>3</v>
          </cell>
          <cell r="S960" t="str">
            <v>NULL</v>
          </cell>
          <cell r="T960">
            <v>3</v>
          </cell>
          <cell r="U960">
            <v>3</v>
          </cell>
          <cell r="V960">
            <v>2</v>
          </cell>
          <cell r="W960">
            <v>2</v>
          </cell>
          <cell r="X960" t="str">
            <v>Yes</v>
          </cell>
          <cell r="Y960">
            <v>3</v>
          </cell>
          <cell r="Z960">
            <v>2</v>
          </cell>
          <cell r="AB960">
            <v>2487</v>
          </cell>
          <cell r="AD960">
            <v>3</v>
          </cell>
          <cell r="AE960" t="str">
            <v>NULL</v>
          </cell>
          <cell r="AF960">
            <v>3</v>
          </cell>
          <cell r="AG960">
            <v>3</v>
          </cell>
          <cell r="AH960" t="str">
            <v>NULL</v>
          </cell>
          <cell r="AI960">
            <v>3</v>
          </cell>
          <cell r="AJ960" t="str">
            <v>NULL</v>
          </cell>
          <cell r="AK960" t="str">
            <v>NULL</v>
          </cell>
          <cell r="AL960" t="str">
            <v>NULL</v>
          </cell>
        </row>
        <row r="961">
          <cell r="A961">
            <v>135892</v>
          </cell>
          <cell r="B961">
            <v>3704802</v>
          </cell>
          <cell r="C961" t="str">
            <v>Carlton Community College</v>
          </cell>
          <cell r="D961" t="str">
            <v>Yorkshire and the Humber</v>
          </cell>
          <cell r="E961" t="str">
            <v>North East, Yorkshire &amp; Humber</v>
          </cell>
          <cell r="F961" t="str">
            <v>Barnsley</v>
          </cell>
          <cell r="G961" t="str">
            <v>Barnsley Central</v>
          </cell>
          <cell r="H961" t="str">
            <v>S71 3EW</v>
          </cell>
          <cell r="I961" t="str">
            <v>Community School</v>
          </cell>
          <cell r="J961" t="str">
            <v>Secondary</v>
          </cell>
          <cell r="K961" t="str">
            <v>Does not have a sixth form</v>
          </cell>
          <cell r="L961">
            <v>10003990</v>
          </cell>
          <cell r="M961">
            <v>42339</v>
          </cell>
          <cell r="N961">
            <v>42340</v>
          </cell>
          <cell r="O961" t="str">
            <v>Schools into Special Measures Visit 3</v>
          </cell>
          <cell r="P961" t="str">
            <v>Schools - S5</v>
          </cell>
          <cell r="Q961" t="str">
            <v>NULL</v>
          </cell>
          <cell r="R961">
            <v>2</v>
          </cell>
          <cell r="S961" t="str">
            <v>NULL</v>
          </cell>
          <cell r="T961">
            <v>2</v>
          </cell>
          <cell r="U961">
            <v>2</v>
          </cell>
          <cell r="V961">
            <v>2</v>
          </cell>
          <cell r="W961">
            <v>2</v>
          </cell>
          <cell r="X961" t="str">
            <v>Yes</v>
          </cell>
          <cell r="Y961" t="str">
            <v>NULL</v>
          </cell>
          <cell r="Z961" t="str">
            <v>NULL</v>
          </cell>
          <cell r="AB961">
            <v>814</v>
          </cell>
          <cell r="AD961">
            <v>4</v>
          </cell>
          <cell r="AE961" t="str">
            <v>NULL</v>
          </cell>
          <cell r="AF961">
            <v>4</v>
          </cell>
          <cell r="AG961">
            <v>4</v>
          </cell>
          <cell r="AH961" t="str">
            <v>NULL</v>
          </cell>
          <cell r="AI961">
            <v>4</v>
          </cell>
          <cell r="AJ961" t="str">
            <v>NULL</v>
          </cell>
          <cell r="AK961">
            <v>9</v>
          </cell>
          <cell r="AL961">
            <v>9</v>
          </cell>
        </row>
        <row r="962">
          <cell r="A962">
            <v>135895</v>
          </cell>
          <cell r="B962">
            <v>8816908</v>
          </cell>
          <cell r="C962" t="str">
            <v>The Basildon Lower Academy</v>
          </cell>
          <cell r="D962" t="str">
            <v>East of England</v>
          </cell>
          <cell r="E962" t="str">
            <v>East of England</v>
          </cell>
          <cell r="F962" t="str">
            <v>Essex</v>
          </cell>
          <cell r="G962" t="str">
            <v>South Basildon and East Thurrock</v>
          </cell>
          <cell r="H962" t="str">
            <v>SS14 1UX</v>
          </cell>
          <cell r="I962" t="str">
            <v>Academy Sponsor Led</v>
          </cell>
          <cell r="J962" t="str">
            <v>Secondary</v>
          </cell>
          <cell r="K962" t="str">
            <v>Not applicable</v>
          </cell>
          <cell r="L962">
            <v>10001936</v>
          </cell>
          <cell r="M962">
            <v>42327</v>
          </cell>
          <cell r="N962">
            <v>42328</v>
          </cell>
          <cell r="O962" t="str">
            <v>Requires Improvement S5 Reinspection Visit 1</v>
          </cell>
          <cell r="P962" t="str">
            <v>Schools - S5</v>
          </cell>
          <cell r="Q962" t="str">
            <v>NULL</v>
          </cell>
          <cell r="R962">
            <v>2</v>
          </cell>
          <cell r="S962" t="str">
            <v>NULL</v>
          </cell>
          <cell r="T962">
            <v>2</v>
          </cell>
          <cell r="U962">
            <v>2</v>
          </cell>
          <cell r="V962">
            <v>2</v>
          </cell>
          <cell r="W962">
            <v>2</v>
          </cell>
          <cell r="X962" t="str">
            <v>Yes</v>
          </cell>
          <cell r="Y962" t="str">
            <v>NULL</v>
          </cell>
          <cell r="Z962" t="str">
            <v>NULL</v>
          </cell>
          <cell r="AB962">
            <v>476</v>
          </cell>
          <cell r="AD962">
            <v>3</v>
          </cell>
          <cell r="AE962" t="str">
            <v>NULL</v>
          </cell>
          <cell r="AF962">
            <v>3</v>
          </cell>
          <cell r="AG962">
            <v>3</v>
          </cell>
          <cell r="AH962" t="str">
            <v>NULL</v>
          </cell>
          <cell r="AI962">
            <v>2</v>
          </cell>
          <cell r="AJ962" t="str">
            <v>NULL</v>
          </cell>
          <cell r="AK962" t="str">
            <v>NULL</v>
          </cell>
          <cell r="AL962" t="str">
            <v>NULL</v>
          </cell>
        </row>
        <row r="963">
          <cell r="A963">
            <v>135897</v>
          </cell>
          <cell r="B963">
            <v>8816909</v>
          </cell>
          <cell r="C963" t="str">
            <v>The Basildon Upper Academy</v>
          </cell>
          <cell r="D963" t="str">
            <v>East of England</v>
          </cell>
          <cell r="E963" t="str">
            <v>East of England</v>
          </cell>
          <cell r="F963" t="str">
            <v>Essex</v>
          </cell>
          <cell r="G963" t="str">
            <v>South Basildon and East Thurrock</v>
          </cell>
          <cell r="H963" t="str">
            <v>SS13 3HL</v>
          </cell>
          <cell r="I963" t="str">
            <v>Academy Sponsor Led</v>
          </cell>
          <cell r="J963" t="str">
            <v>Secondary</v>
          </cell>
          <cell r="K963" t="str">
            <v>Has a sixth form</v>
          </cell>
          <cell r="L963">
            <v>10001937</v>
          </cell>
          <cell r="M963">
            <v>42327</v>
          </cell>
          <cell r="N963">
            <v>42328</v>
          </cell>
          <cell r="O963" t="str">
            <v>Requires Improvement S5 Reinspection Visit 1</v>
          </cell>
          <cell r="P963" t="str">
            <v>Schools - S5</v>
          </cell>
          <cell r="Q963" t="str">
            <v>NULL</v>
          </cell>
          <cell r="R963">
            <v>2</v>
          </cell>
          <cell r="S963" t="str">
            <v>NULL</v>
          </cell>
          <cell r="T963">
            <v>2</v>
          </cell>
          <cell r="U963">
            <v>2</v>
          </cell>
          <cell r="V963">
            <v>2</v>
          </cell>
          <cell r="W963">
            <v>2</v>
          </cell>
          <cell r="X963" t="str">
            <v>Yes</v>
          </cell>
          <cell r="Y963" t="str">
            <v>NULL</v>
          </cell>
          <cell r="Z963">
            <v>2</v>
          </cell>
          <cell r="AB963">
            <v>702</v>
          </cell>
          <cell r="AD963">
            <v>3</v>
          </cell>
          <cell r="AE963" t="str">
            <v>NULL</v>
          </cell>
          <cell r="AF963">
            <v>3</v>
          </cell>
          <cell r="AG963">
            <v>3</v>
          </cell>
          <cell r="AH963" t="str">
            <v>NULL</v>
          </cell>
          <cell r="AI963">
            <v>2</v>
          </cell>
          <cell r="AJ963" t="str">
            <v>NULL</v>
          </cell>
          <cell r="AK963" t="str">
            <v>NULL</v>
          </cell>
          <cell r="AL963" t="str">
            <v>NULL</v>
          </cell>
        </row>
        <row r="964">
          <cell r="A964">
            <v>135905</v>
          </cell>
          <cell r="B964">
            <v>3526910</v>
          </cell>
          <cell r="C964" t="str">
            <v>Manchester Creative and Media Academy</v>
          </cell>
          <cell r="D964" t="str">
            <v>North West</v>
          </cell>
          <cell r="E964" t="str">
            <v>North West</v>
          </cell>
          <cell r="F964" t="str">
            <v>Manchester</v>
          </cell>
          <cell r="G964" t="str">
            <v>Blackley and Broughton</v>
          </cell>
          <cell r="H964" t="str">
            <v>M9 7SS</v>
          </cell>
          <cell r="I964" t="str">
            <v>Academy Sponsor Led</v>
          </cell>
          <cell r="J964" t="str">
            <v>Secondary</v>
          </cell>
          <cell r="K964" t="str">
            <v>Has a sixth form</v>
          </cell>
          <cell r="L964">
            <v>10006721</v>
          </cell>
          <cell r="M964">
            <v>42353</v>
          </cell>
          <cell r="N964">
            <v>42353</v>
          </cell>
          <cell r="O964" t="str">
            <v>Schools with Serious Weaknesses Visit 1</v>
          </cell>
          <cell r="P964" t="str">
            <v>Schools - S8</v>
          </cell>
          <cell r="Q964" t="str">
            <v>NULL</v>
          </cell>
          <cell r="R964" t="str">
            <v>NULL</v>
          </cell>
          <cell r="S964" t="str">
            <v>NULL</v>
          </cell>
          <cell r="T964" t="str">
            <v>NULL</v>
          </cell>
          <cell r="U964" t="str">
            <v>NULL</v>
          </cell>
          <cell r="V964" t="str">
            <v>NULL</v>
          </cell>
          <cell r="W964" t="str">
            <v>NULL</v>
          </cell>
          <cell r="X964" t="str">
            <v>NULL</v>
          </cell>
          <cell r="Y964" t="str">
            <v>NULL</v>
          </cell>
          <cell r="Z964" t="str">
            <v>NULL</v>
          </cell>
          <cell r="AB964">
            <v>885</v>
          </cell>
          <cell r="AD964">
            <v>4</v>
          </cell>
          <cell r="AE964" t="str">
            <v>NULL</v>
          </cell>
          <cell r="AF964">
            <v>4</v>
          </cell>
          <cell r="AG964">
            <v>4</v>
          </cell>
          <cell r="AH964" t="str">
            <v>NULL</v>
          </cell>
          <cell r="AI964">
            <v>3</v>
          </cell>
          <cell r="AJ964" t="str">
            <v>NULL</v>
          </cell>
          <cell r="AK964">
            <v>9</v>
          </cell>
          <cell r="AL964">
            <v>3</v>
          </cell>
        </row>
        <row r="965">
          <cell r="A965">
            <v>135942</v>
          </cell>
          <cell r="B965">
            <v>3716906</v>
          </cell>
          <cell r="C965" t="str">
            <v>De Warenne Academy</v>
          </cell>
          <cell r="D965" t="str">
            <v>Yorkshire and the Humber</v>
          </cell>
          <cell r="E965" t="str">
            <v>North East, Yorkshire &amp; Humber</v>
          </cell>
          <cell r="F965" t="str">
            <v>Doncaster</v>
          </cell>
          <cell r="G965" t="str">
            <v>Don Valley</v>
          </cell>
          <cell r="H965" t="str">
            <v>DN12 3JY</v>
          </cell>
          <cell r="I965" t="str">
            <v>Academy Sponsor Led</v>
          </cell>
          <cell r="J965" t="str">
            <v>Secondary</v>
          </cell>
          <cell r="K965" t="str">
            <v>Has a sixth form</v>
          </cell>
          <cell r="L965">
            <v>10002157</v>
          </cell>
          <cell r="M965">
            <v>42332</v>
          </cell>
          <cell r="N965">
            <v>42333</v>
          </cell>
          <cell r="O965" t="str">
            <v>Requires Improvement S5 Reinspection Visit 1</v>
          </cell>
          <cell r="P965" t="str">
            <v>Schools - S5</v>
          </cell>
          <cell r="Q965" t="str">
            <v>NULL</v>
          </cell>
          <cell r="R965">
            <v>3</v>
          </cell>
          <cell r="S965" t="str">
            <v>NULL</v>
          </cell>
          <cell r="T965">
            <v>3</v>
          </cell>
          <cell r="U965">
            <v>3</v>
          </cell>
          <cell r="V965">
            <v>3</v>
          </cell>
          <cell r="W965">
            <v>3</v>
          </cell>
          <cell r="X965" t="str">
            <v>Yes</v>
          </cell>
          <cell r="Y965" t="str">
            <v>NULL</v>
          </cell>
          <cell r="Z965">
            <v>3</v>
          </cell>
          <cell r="AB965">
            <v>718</v>
          </cell>
          <cell r="AD965">
            <v>3</v>
          </cell>
          <cell r="AE965" t="str">
            <v>NULL</v>
          </cell>
          <cell r="AF965">
            <v>3</v>
          </cell>
          <cell r="AG965">
            <v>3</v>
          </cell>
          <cell r="AH965" t="str">
            <v>NULL</v>
          </cell>
          <cell r="AI965">
            <v>2</v>
          </cell>
          <cell r="AJ965" t="str">
            <v>NULL</v>
          </cell>
          <cell r="AK965" t="str">
            <v>NULL</v>
          </cell>
          <cell r="AL965" t="str">
            <v>NULL</v>
          </cell>
        </row>
        <row r="966">
          <cell r="A966">
            <v>135943</v>
          </cell>
          <cell r="B966">
            <v>8036907</v>
          </cell>
          <cell r="C966" t="str">
            <v>The Ridings Federation Yate International Academy</v>
          </cell>
          <cell r="D966" t="str">
            <v>South West</v>
          </cell>
          <cell r="E966" t="str">
            <v>South West</v>
          </cell>
          <cell r="F966" t="str">
            <v>South Gloucestershire</v>
          </cell>
          <cell r="G966" t="str">
            <v>Thornbury and Yate</v>
          </cell>
          <cell r="H966" t="str">
            <v>BS37 4DX</v>
          </cell>
          <cell r="I966" t="str">
            <v>Academy Sponsor Led</v>
          </cell>
          <cell r="J966" t="str">
            <v>All Through</v>
          </cell>
          <cell r="K966" t="str">
            <v>Has a sixth form</v>
          </cell>
          <cell r="L966">
            <v>10002422</v>
          </cell>
          <cell r="M966">
            <v>42284</v>
          </cell>
          <cell r="N966">
            <v>42285</v>
          </cell>
          <cell r="O966" t="str">
            <v>Requires Improvement S5 Reinspection Visit 1</v>
          </cell>
          <cell r="P966" t="str">
            <v>Schools - S5</v>
          </cell>
          <cell r="Q966" t="str">
            <v>NULL</v>
          </cell>
          <cell r="R966">
            <v>3</v>
          </cell>
          <cell r="S966" t="str">
            <v>NULL</v>
          </cell>
          <cell r="T966">
            <v>3</v>
          </cell>
          <cell r="U966">
            <v>3</v>
          </cell>
          <cell r="V966">
            <v>3</v>
          </cell>
          <cell r="W966">
            <v>3</v>
          </cell>
          <cell r="X966" t="str">
            <v>Yes</v>
          </cell>
          <cell r="Y966">
            <v>2</v>
          </cell>
          <cell r="Z966">
            <v>3</v>
          </cell>
          <cell r="AB966">
            <v>1054</v>
          </cell>
          <cell r="AD966">
            <v>3</v>
          </cell>
          <cell r="AE966" t="str">
            <v>NULL</v>
          </cell>
          <cell r="AF966">
            <v>3</v>
          </cell>
          <cell r="AG966">
            <v>3</v>
          </cell>
          <cell r="AH966" t="str">
            <v>NULL</v>
          </cell>
          <cell r="AI966">
            <v>2</v>
          </cell>
          <cell r="AJ966" t="str">
            <v>NULL</v>
          </cell>
          <cell r="AK966" t="str">
            <v>NULL</v>
          </cell>
          <cell r="AL966" t="str">
            <v>NULL</v>
          </cell>
        </row>
        <row r="967">
          <cell r="A967">
            <v>135944</v>
          </cell>
          <cell r="B967">
            <v>8036908</v>
          </cell>
          <cell r="C967" t="str">
            <v>The Ridings Federation Winterbourne International Academy</v>
          </cell>
          <cell r="D967" t="str">
            <v>South West</v>
          </cell>
          <cell r="E967" t="str">
            <v>South West</v>
          </cell>
          <cell r="F967" t="str">
            <v>South Gloucestershire</v>
          </cell>
          <cell r="G967" t="str">
            <v>Filton and Bradley Stoke</v>
          </cell>
          <cell r="H967" t="str">
            <v>BS36 1JL</v>
          </cell>
          <cell r="I967" t="str">
            <v>Academy Sponsor Led</v>
          </cell>
          <cell r="J967" t="str">
            <v>Secondary</v>
          </cell>
          <cell r="K967" t="str">
            <v>Has a sixth form</v>
          </cell>
          <cell r="L967">
            <v>10005874</v>
          </cell>
          <cell r="M967">
            <v>42261</v>
          </cell>
          <cell r="N967">
            <v>42261</v>
          </cell>
          <cell r="O967" t="str">
            <v>Requires Improvement monitoring Visit 1</v>
          </cell>
          <cell r="P967" t="str">
            <v>Schools - S8</v>
          </cell>
          <cell r="Q967" t="str">
            <v>NULL</v>
          </cell>
          <cell r="R967" t="str">
            <v>NULL</v>
          </cell>
          <cell r="S967" t="str">
            <v>NULL</v>
          </cell>
          <cell r="T967" t="str">
            <v>NULL</v>
          </cell>
          <cell r="U967" t="str">
            <v>NULL</v>
          </cell>
          <cell r="V967" t="str">
            <v>NULL</v>
          </cell>
          <cell r="W967" t="str">
            <v>NULL</v>
          </cell>
          <cell r="X967" t="str">
            <v>NULL</v>
          </cell>
          <cell r="Y967" t="str">
            <v>NULL</v>
          </cell>
          <cell r="Z967" t="str">
            <v>NULL</v>
          </cell>
          <cell r="AB967">
            <v>1808</v>
          </cell>
          <cell r="AD967">
            <v>3</v>
          </cell>
          <cell r="AE967" t="str">
            <v>NULL</v>
          </cell>
          <cell r="AF967">
            <v>3</v>
          </cell>
          <cell r="AG967">
            <v>3</v>
          </cell>
          <cell r="AH967" t="str">
            <v>NULL</v>
          </cell>
          <cell r="AI967">
            <v>3</v>
          </cell>
          <cell r="AJ967" t="str">
            <v>NULL</v>
          </cell>
          <cell r="AK967">
            <v>9</v>
          </cell>
          <cell r="AL967">
            <v>2</v>
          </cell>
        </row>
        <row r="968">
          <cell r="A968">
            <v>135946</v>
          </cell>
          <cell r="B968">
            <v>8236905</v>
          </cell>
          <cell r="C968" t="str">
            <v>All Saints Academy Dunstable</v>
          </cell>
          <cell r="D968" t="str">
            <v>East of England</v>
          </cell>
          <cell r="E968" t="str">
            <v>East of England</v>
          </cell>
          <cell r="F968" t="str">
            <v>Central Bedfordshire</v>
          </cell>
          <cell r="G968" t="str">
            <v>South West Bedfordshire</v>
          </cell>
          <cell r="H968" t="str">
            <v>LU5 5AB</v>
          </cell>
          <cell r="I968" t="str">
            <v>Academy Sponsor Led</v>
          </cell>
          <cell r="J968" t="str">
            <v>Secondary</v>
          </cell>
          <cell r="K968" t="str">
            <v>Has a sixth form</v>
          </cell>
          <cell r="L968">
            <v>10008519</v>
          </cell>
          <cell r="M968">
            <v>42353</v>
          </cell>
          <cell r="N968">
            <v>42353</v>
          </cell>
          <cell r="O968" t="str">
            <v>Schools with Serious Weaknesses Visit 1</v>
          </cell>
          <cell r="P968" t="str">
            <v>Schools - S8</v>
          </cell>
          <cell r="Q968" t="str">
            <v>NULL</v>
          </cell>
          <cell r="R968" t="str">
            <v>NULL</v>
          </cell>
          <cell r="S968" t="str">
            <v>NULL</v>
          </cell>
          <cell r="T968" t="str">
            <v>NULL</v>
          </cell>
          <cell r="U968" t="str">
            <v>NULL</v>
          </cell>
          <cell r="V968" t="str">
            <v>NULL</v>
          </cell>
          <cell r="W968" t="str">
            <v>NULL</v>
          </cell>
          <cell r="X968" t="str">
            <v>NULL</v>
          </cell>
          <cell r="Y968" t="str">
            <v>NULL</v>
          </cell>
          <cell r="Z968" t="str">
            <v>NULL</v>
          </cell>
          <cell r="AB968">
            <v>846</v>
          </cell>
          <cell r="AD968">
            <v>4</v>
          </cell>
          <cell r="AE968" t="str">
            <v>NULL</v>
          </cell>
          <cell r="AF968">
            <v>4</v>
          </cell>
          <cell r="AG968">
            <v>4</v>
          </cell>
          <cell r="AH968" t="str">
            <v>NULL</v>
          </cell>
          <cell r="AI968">
            <v>3</v>
          </cell>
          <cell r="AJ968" t="str">
            <v>NULL</v>
          </cell>
          <cell r="AK968">
            <v>9</v>
          </cell>
          <cell r="AL968">
            <v>4</v>
          </cell>
        </row>
        <row r="969">
          <cell r="A969">
            <v>135953</v>
          </cell>
          <cell r="B969">
            <v>9365222</v>
          </cell>
          <cell r="C969" t="str">
            <v>Surrey Hills Church of England Primary School</v>
          </cell>
          <cell r="D969" t="str">
            <v>South East</v>
          </cell>
          <cell r="E969" t="str">
            <v>South East</v>
          </cell>
          <cell r="F969" t="str">
            <v>Surrey</v>
          </cell>
          <cell r="G969" t="str">
            <v>Mole Valley</v>
          </cell>
          <cell r="H969" t="str">
            <v>RH4 3QF</v>
          </cell>
          <cell r="I969" t="str">
            <v>Voluntary Aided School</v>
          </cell>
          <cell r="J969" t="str">
            <v>Primary</v>
          </cell>
          <cell r="K969" t="str">
            <v>Does not have a sixth form</v>
          </cell>
          <cell r="L969">
            <v>10005698</v>
          </cell>
          <cell r="M969">
            <v>42339</v>
          </cell>
          <cell r="N969">
            <v>42340</v>
          </cell>
          <cell r="O969" t="str">
            <v>Maintained Academy and School Short inspection</v>
          </cell>
          <cell r="P969" t="str">
            <v>Schools - S5</v>
          </cell>
          <cell r="Q969" t="str">
            <v>NULL</v>
          </cell>
          <cell r="R969">
            <v>3</v>
          </cell>
          <cell r="S969" t="str">
            <v>NULL</v>
          </cell>
          <cell r="T969">
            <v>3</v>
          </cell>
          <cell r="U969">
            <v>3</v>
          </cell>
          <cell r="V969">
            <v>2</v>
          </cell>
          <cell r="W969">
            <v>3</v>
          </cell>
          <cell r="X969" t="str">
            <v>Yes</v>
          </cell>
          <cell r="Y969">
            <v>2</v>
          </cell>
          <cell r="Z969" t="str">
            <v>NULL</v>
          </cell>
          <cell r="AB969">
            <v>301</v>
          </cell>
          <cell r="AD969">
            <v>2</v>
          </cell>
          <cell r="AE969" t="str">
            <v>NULL</v>
          </cell>
          <cell r="AF969">
            <v>2</v>
          </cell>
          <cell r="AG969">
            <v>2</v>
          </cell>
          <cell r="AH969" t="str">
            <v>NULL</v>
          </cell>
          <cell r="AI969">
            <v>1</v>
          </cell>
          <cell r="AJ969" t="str">
            <v>NULL</v>
          </cell>
          <cell r="AK969">
            <v>2</v>
          </cell>
          <cell r="AL969">
            <v>9</v>
          </cell>
        </row>
        <row r="970">
          <cell r="A970">
            <v>135960</v>
          </cell>
          <cell r="B970">
            <v>8836906</v>
          </cell>
          <cell r="C970" t="str">
            <v>Ormiston Park Academy</v>
          </cell>
          <cell r="D970" t="str">
            <v>East of England</v>
          </cell>
          <cell r="E970" t="str">
            <v>East of England</v>
          </cell>
          <cell r="F970" t="str">
            <v>Thurrock</v>
          </cell>
          <cell r="G970" t="str">
            <v>Thurrock</v>
          </cell>
          <cell r="H970" t="str">
            <v>RM15 4RU</v>
          </cell>
          <cell r="I970" t="str">
            <v>Academy Sponsor Led</v>
          </cell>
          <cell r="J970" t="str">
            <v>Secondary</v>
          </cell>
          <cell r="K970" t="str">
            <v>Has a sixth form</v>
          </cell>
          <cell r="L970">
            <v>10005451</v>
          </cell>
          <cell r="M970">
            <v>42285</v>
          </cell>
          <cell r="N970">
            <v>42285</v>
          </cell>
          <cell r="O970" t="str">
            <v>Requires Improvement monitoring Visit 1</v>
          </cell>
          <cell r="P970" t="str">
            <v>Schools - S8</v>
          </cell>
          <cell r="Q970" t="str">
            <v>NULL</v>
          </cell>
          <cell r="R970" t="str">
            <v>NULL</v>
          </cell>
          <cell r="S970" t="str">
            <v>NULL</v>
          </cell>
          <cell r="T970" t="str">
            <v>NULL</v>
          </cell>
          <cell r="U970" t="str">
            <v>NULL</v>
          </cell>
          <cell r="V970" t="str">
            <v>NULL</v>
          </cell>
          <cell r="W970" t="str">
            <v>NULL</v>
          </cell>
          <cell r="X970" t="str">
            <v>NULL</v>
          </cell>
          <cell r="Y970" t="str">
            <v>NULL</v>
          </cell>
          <cell r="Z970" t="str">
            <v>NULL</v>
          </cell>
          <cell r="AB970">
            <v>506</v>
          </cell>
          <cell r="AD970">
            <v>3</v>
          </cell>
          <cell r="AE970" t="str">
            <v>NULL</v>
          </cell>
          <cell r="AF970">
            <v>3</v>
          </cell>
          <cell r="AG970">
            <v>3</v>
          </cell>
          <cell r="AH970" t="str">
            <v>NULL</v>
          </cell>
          <cell r="AI970">
            <v>3</v>
          </cell>
          <cell r="AJ970" t="str">
            <v>NULL</v>
          </cell>
          <cell r="AK970">
            <v>9</v>
          </cell>
          <cell r="AL970">
            <v>3</v>
          </cell>
        </row>
        <row r="971">
          <cell r="A971">
            <v>135966</v>
          </cell>
          <cell r="B971">
            <v>9286908</v>
          </cell>
          <cell r="C971" t="str">
            <v>Kettering Buccleuch Academy</v>
          </cell>
          <cell r="D971" t="str">
            <v>East Midlands</v>
          </cell>
          <cell r="E971" t="str">
            <v>East Midlands</v>
          </cell>
          <cell r="F971" t="str">
            <v>Northamptonshire</v>
          </cell>
          <cell r="G971" t="str">
            <v>Kettering</v>
          </cell>
          <cell r="H971" t="str">
            <v>NN16 9NS</v>
          </cell>
          <cell r="I971" t="str">
            <v>Academy Sponsor Led</v>
          </cell>
          <cell r="J971" t="str">
            <v>All Through</v>
          </cell>
          <cell r="K971" t="str">
            <v>Has a sixth form</v>
          </cell>
          <cell r="L971">
            <v>10001629</v>
          </cell>
          <cell r="M971">
            <v>42339</v>
          </cell>
          <cell r="N971">
            <v>42340</v>
          </cell>
          <cell r="O971" t="str">
            <v>Serious Weaknesses S5 Reinspection</v>
          </cell>
          <cell r="P971" t="str">
            <v>Schools - S5</v>
          </cell>
          <cell r="Q971" t="str">
            <v>NULL</v>
          </cell>
          <cell r="R971">
            <v>3</v>
          </cell>
          <cell r="S971" t="str">
            <v>NULL</v>
          </cell>
          <cell r="T971">
            <v>3</v>
          </cell>
          <cell r="U971">
            <v>3</v>
          </cell>
          <cell r="V971">
            <v>2</v>
          </cell>
          <cell r="W971">
            <v>3</v>
          </cell>
          <cell r="X971" t="str">
            <v>Yes</v>
          </cell>
          <cell r="Y971">
            <v>3</v>
          </cell>
          <cell r="Z971">
            <v>2</v>
          </cell>
          <cell r="AB971">
            <v>1375</v>
          </cell>
          <cell r="AD971">
            <v>4</v>
          </cell>
          <cell r="AE971" t="str">
            <v>NULL</v>
          </cell>
          <cell r="AF971">
            <v>4</v>
          </cell>
          <cell r="AG971">
            <v>3</v>
          </cell>
          <cell r="AH971" t="str">
            <v>NULL</v>
          </cell>
          <cell r="AI971">
            <v>3</v>
          </cell>
          <cell r="AJ971" t="str">
            <v>NULL</v>
          </cell>
          <cell r="AK971" t="str">
            <v>NULL</v>
          </cell>
          <cell r="AL971" t="str">
            <v>NULL</v>
          </cell>
        </row>
        <row r="972">
          <cell r="A972">
            <v>135970</v>
          </cell>
          <cell r="B972">
            <v>3306908</v>
          </cell>
          <cell r="C972" t="str">
            <v>Ark St Alban's Academy</v>
          </cell>
          <cell r="D972" t="str">
            <v>West Midlands</v>
          </cell>
          <cell r="E972" t="str">
            <v>West Midlands</v>
          </cell>
          <cell r="F972" t="str">
            <v>Birmingham</v>
          </cell>
          <cell r="G972" t="str">
            <v>Birmingham, Ladywood</v>
          </cell>
          <cell r="H972" t="str">
            <v>B12 0YH</v>
          </cell>
          <cell r="I972" t="str">
            <v>Academy Sponsor Led</v>
          </cell>
          <cell r="J972" t="str">
            <v>Secondary</v>
          </cell>
          <cell r="K972" t="str">
            <v>Has a sixth form</v>
          </cell>
          <cell r="L972">
            <v>10008084</v>
          </cell>
          <cell r="M972">
            <v>42345</v>
          </cell>
          <cell r="N972">
            <v>42345</v>
          </cell>
          <cell r="O972" t="str">
            <v>S8 No Formal Designation Visit</v>
          </cell>
          <cell r="P972" t="str">
            <v>Schools - S8</v>
          </cell>
          <cell r="Q972" t="str">
            <v>NULL</v>
          </cell>
          <cell r="R972" t="str">
            <v>NULL</v>
          </cell>
          <cell r="S972" t="str">
            <v>NULL</v>
          </cell>
          <cell r="T972" t="str">
            <v>NULL</v>
          </cell>
          <cell r="U972" t="str">
            <v>NULL</v>
          </cell>
          <cell r="V972" t="str">
            <v>NULL</v>
          </cell>
          <cell r="W972" t="str">
            <v>NULL</v>
          </cell>
          <cell r="X972" t="str">
            <v>Not applicable</v>
          </cell>
          <cell r="Y972" t="str">
            <v>NULL</v>
          </cell>
          <cell r="Z972" t="str">
            <v>NULL</v>
          </cell>
          <cell r="AB972">
            <v>582</v>
          </cell>
          <cell r="AD972">
            <v>1</v>
          </cell>
          <cell r="AE972" t="str">
            <v>NULL</v>
          </cell>
          <cell r="AF972">
            <v>1</v>
          </cell>
          <cell r="AG972">
            <v>1</v>
          </cell>
          <cell r="AH972" t="str">
            <v>NULL</v>
          </cell>
          <cell r="AI972">
            <v>1</v>
          </cell>
          <cell r="AJ972" t="str">
            <v>NULL</v>
          </cell>
          <cell r="AK972">
            <v>9</v>
          </cell>
          <cell r="AL972">
            <v>9</v>
          </cell>
        </row>
        <row r="973">
          <cell r="A973">
            <v>135971</v>
          </cell>
          <cell r="B973">
            <v>3346906</v>
          </cell>
          <cell r="C973" t="str">
            <v>Park Hall Academy</v>
          </cell>
          <cell r="D973" t="str">
            <v>West Midlands</v>
          </cell>
          <cell r="E973" t="str">
            <v>West Midlands</v>
          </cell>
          <cell r="F973" t="str">
            <v>Solihull</v>
          </cell>
          <cell r="G973" t="str">
            <v>Meriden</v>
          </cell>
          <cell r="H973" t="str">
            <v>B36 9HF</v>
          </cell>
          <cell r="I973" t="str">
            <v>Academy Sponsor Led</v>
          </cell>
          <cell r="J973" t="str">
            <v>Secondary</v>
          </cell>
          <cell r="K973" t="str">
            <v>Has a sixth form</v>
          </cell>
          <cell r="L973">
            <v>10004236</v>
          </cell>
          <cell r="M973">
            <v>42269</v>
          </cell>
          <cell r="N973">
            <v>42270</v>
          </cell>
          <cell r="O973" t="str">
            <v>Schools into Special Measures Visit 5</v>
          </cell>
          <cell r="P973" t="str">
            <v>Schools - S5</v>
          </cell>
          <cell r="Q973" t="str">
            <v>NULL</v>
          </cell>
          <cell r="R973">
            <v>3</v>
          </cell>
          <cell r="S973" t="str">
            <v>NULL</v>
          </cell>
          <cell r="T973">
            <v>3</v>
          </cell>
          <cell r="U973">
            <v>3</v>
          </cell>
          <cell r="V973">
            <v>3</v>
          </cell>
          <cell r="W973">
            <v>2</v>
          </cell>
          <cell r="X973" t="str">
            <v>Yes</v>
          </cell>
          <cell r="Y973" t="str">
            <v>NULL</v>
          </cell>
          <cell r="Z973">
            <v>2</v>
          </cell>
          <cell r="AB973">
            <v>1157</v>
          </cell>
          <cell r="AD973">
            <v>4</v>
          </cell>
          <cell r="AE973" t="str">
            <v>NULL</v>
          </cell>
          <cell r="AF973">
            <v>4</v>
          </cell>
          <cell r="AG973">
            <v>4</v>
          </cell>
          <cell r="AH973" t="str">
            <v>NULL</v>
          </cell>
          <cell r="AI973">
            <v>4</v>
          </cell>
          <cell r="AJ973" t="str">
            <v>NULL</v>
          </cell>
          <cell r="AK973" t="str">
            <v>NULL</v>
          </cell>
          <cell r="AL973" t="str">
            <v>NULL</v>
          </cell>
        </row>
        <row r="974">
          <cell r="A974">
            <v>135973</v>
          </cell>
          <cell r="B974">
            <v>3046907</v>
          </cell>
          <cell r="C974" t="str">
            <v>The Crest Academies</v>
          </cell>
          <cell r="D974" t="str">
            <v>London</v>
          </cell>
          <cell r="E974" t="str">
            <v>London</v>
          </cell>
          <cell r="F974" t="str">
            <v>Brent</v>
          </cell>
          <cell r="G974" t="str">
            <v>Brent Central</v>
          </cell>
          <cell r="H974" t="str">
            <v>NW2 7SN</v>
          </cell>
          <cell r="I974" t="str">
            <v>Academy Sponsor Led</v>
          </cell>
          <cell r="J974" t="str">
            <v>Secondary</v>
          </cell>
          <cell r="K974" t="str">
            <v>Has a sixth form</v>
          </cell>
          <cell r="L974">
            <v>10007134</v>
          </cell>
          <cell r="M974">
            <v>42339</v>
          </cell>
          <cell r="N974">
            <v>42340</v>
          </cell>
          <cell r="O974" t="str">
            <v>Schools into Special Measures Visit 2</v>
          </cell>
          <cell r="P974" t="str">
            <v>Schools - S8</v>
          </cell>
          <cell r="Q974" t="str">
            <v>NULL</v>
          </cell>
          <cell r="R974" t="str">
            <v>NULL</v>
          </cell>
          <cell r="S974" t="str">
            <v>NULL</v>
          </cell>
          <cell r="T974" t="str">
            <v>NULL</v>
          </cell>
          <cell r="U974" t="str">
            <v>NULL</v>
          </cell>
          <cell r="V974" t="str">
            <v>NULL</v>
          </cell>
          <cell r="W974" t="str">
            <v>NULL</v>
          </cell>
          <cell r="X974" t="str">
            <v>NULL</v>
          </cell>
          <cell r="Y974" t="str">
            <v>NULL</v>
          </cell>
          <cell r="Z974" t="str">
            <v>NULL</v>
          </cell>
          <cell r="AB974">
            <v>1301</v>
          </cell>
          <cell r="AD974">
            <v>4</v>
          </cell>
          <cell r="AE974" t="str">
            <v>NULL</v>
          </cell>
          <cell r="AF974">
            <v>4</v>
          </cell>
          <cell r="AG974">
            <v>4</v>
          </cell>
          <cell r="AH974" t="str">
            <v>NULL</v>
          </cell>
          <cell r="AI974">
            <v>4</v>
          </cell>
          <cell r="AJ974" t="str">
            <v>NULL</v>
          </cell>
          <cell r="AK974">
            <v>9</v>
          </cell>
          <cell r="AL974">
            <v>4</v>
          </cell>
        </row>
        <row r="975">
          <cell r="A975">
            <v>136008</v>
          </cell>
          <cell r="B975">
            <v>9212043</v>
          </cell>
          <cell r="C975" t="str">
            <v>Queens Gate Foundation Primary</v>
          </cell>
          <cell r="D975" t="str">
            <v>South East</v>
          </cell>
          <cell r="E975" t="str">
            <v>South East</v>
          </cell>
          <cell r="F975" t="str">
            <v>Isle of Wight</v>
          </cell>
          <cell r="G975" t="str">
            <v>Isle of Wight</v>
          </cell>
          <cell r="H975" t="str">
            <v>PO32 6PA</v>
          </cell>
          <cell r="I975" t="str">
            <v>Foundation School</v>
          </cell>
          <cell r="J975" t="str">
            <v>Primary</v>
          </cell>
          <cell r="K975" t="str">
            <v>Does not have a sixth form</v>
          </cell>
          <cell r="L975">
            <v>10005724</v>
          </cell>
          <cell r="M975">
            <v>42332</v>
          </cell>
          <cell r="N975">
            <v>42332</v>
          </cell>
          <cell r="O975" t="str">
            <v>Maintained Academy and School Short inspection</v>
          </cell>
          <cell r="P975" t="str">
            <v>Schools - Short inspection</v>
          </cell>
          <cell r="Q975" t="str">
            <v>NULL</v>
          </cell>
          <cell r="R975" t="str">
            <v>NULL</v>
          </cell>
          <cell r="S975" t="str">
            <v>NULL</v>
          </cell>
          <cell r="T975" t="str">
            <v>NULL</v>
          </cell>
          <cell r="U975" t="str">
            <v>NULL</v>
          </cell>
          <cell r="V975" t="str">
            <v>NULL</v>
          </cell>
          <cell r="W975" t="str">
            <v>NULL</v>
          </cell>
          <cell r="X975" t="str">
            <v>Yes</v>
          </cell>
          <cell r="Y975" t="str">
            <v>NULL</v>
          </cell>
          <cell r="Z975" t="str">
            <v>NULL</v>
          </cell>
          <cell r="AB975">
            <v>381</v>
          </cell>
          <cell r="AD975">
            <v>2</v>
          </cell>
          <cell r="AE975" t="str">
            <v>NULL</v>
          </cell>
          <cell r="AF975">
            <v>2</v>
          </cell>
          <cell r="AG975">
            <v>2</v>
          </cell>
          <cell r="AH975" t="str">
            <v>NULL</v>
          </cell>
          <cell r="AI975">
            <v>2</v>
          </cell>
          <cell r="AJ975" t="str">
            <v>NULL</v>
          </cell>
          <cell r="AK975">
            <v>8</v>
          </cell>
          <cell r="AL975" t="str">
            <v>NULL</v>
          </cell>
        </row>
        <row r="976">
          <cell r="A976">
            <v>136010</v>
          </cell>
          <cell r="B976">
            <v>9214030</v>
          </cell>
          <cell r="C976" t="str">
            <v>Medina College</v>
          </cell>
          <cell r="D976" t="str">
            <v>South East</v>
          </cell>
          <cell r="E976" t="str">
            <v>South East</v>
          </cell>
          <cell r="F976" t="str">
            <v>Isle of Wight</v>
          </cell>
          <cell r="G976" t="str">
            <v>Isle of Wight</v>
          </cell>
          <cell r="H976" t="str">
            <v>PO30 2DX</v>
          </cell>
          <cell r="I976" t="str">
            <v>Foundation School</v>
          </cell>
          <cell r="J976" t="str">
            <v>Secondary</v>
          </cell>
          <cell r="K976" t="str">
            <v>Has a sixth form</v>
          </cell>
          <cell r="L976">
            <v>10006365</v>
          </cell>
          <cell r="M976">
            <v>42292</v>
          </cell>
          <cell r="N976">
            <v>42292</v>
          </cell>
          <cell r="O976" t="str">
            <v>Requires Improvement monitoring Visit 1</v>
          </cell>
          <cell r="P976" t="str">
            <v>Schools - S8</v>
          </cell>
          <cell r="Q976" t="str">
            <v>NULL</v>
          </cell>
          <cell r="R976" t="str">
            <v>NULL</v>
          </cell>
          <cell r="S976" t="str">
            <v>NULL</v>
          </cell>
          <cell r="T976" t="str">
            <v>NULL</v>
          </cell>
          <cell r="U976" t="str">
            <v>NULL</v>
          </cell>
          <cell r="V976" t="str">
            <v>NULL</v>
          </cell>
          <cell r="W976" t="str">
            <v>NULL</v>
          </cell>
          <cell r="X976" t="str">
            <v>NULL</v>
          </cell>
          <cell r="Y976" t="str">
            <v>NULL</v>
          </cell>
          <cell r="Z976" t="str">
            <v>NULL</v>
          </cell>
          <cell r="AB976">
            <v>1375</v>
          </cell>
          <cell r="AD976">
            <v>3</v>
          </cell>
          <cell r="AE976" t="str">
            <v>NULL</v>
          </cell>
          <cell r="AF976">
            <v>3</v>
          </cell>
          <cell r="AG976">
            <v>3</v>
          </cell>
          <cell r="AH976" t="str">
            <v>NULL</v>
          </cell>
          <cell r="AI976">
            <v>3</v>
          </cell>
          <cell r="AJ976" t="str">
            <v>NULL</v>
          </cell>
          <cell r="AK976">
            <v>9</v>
          </cell>
          <cell r="AL976">
            <v>3</v>
          </cell>
        </row>
        <row r="977">
          <cell r="A977">
            <v>136012</v>
          </cell>
          <cell r="B977">
            <v>9214032</v>
          </cell>
          <cell r="C977" t="str">
            <v>Carisbrooke College</v>
          </cell>
          <cell r="D977" t="str">
            <v>South East</v>
          </cell>
          <cell r="E977" t="str">
            <v>South East</v>
          </cell>
          <cell r="F977" t="str">
            <v>Isle of Wight</v>
          </cell>
          <cell r="G977" t="str">
            <v>Isle of Wight</v>
          </cell>
          <cell r="H977" t="str">
            <v>PO30 5QU</v>
          </cell>
          <cell r="I977" t="str">
            <v>Foundation School</v>
          </cell>
          <cell r="J977" t="str">
            <v>Secondary</v>
          </cell>
          <cell r="K977" t="str">
            <v>Has a sixth form</v>
          </cell>
          <cell r="L977">
            <v>10006364</v>
          </cell>
          <cell r="M977">
            <v>42320</v>
          </cell>
          <cell r="N977">
            <v>42320</v>
          </cell>
          <cell r="O977" t="str">
            <v>Requires Improvement monitoring Visit 1</v>
          </cell>
          <cell r="P977" t="str">
            <v>Schools - S8</v>
          </cell>
          <cell r="Q977" t="str">
            <v>NULL</v>
          </cell>
          <cell r="R977" t="str">
            <v>NULL</v>
          </cell>
          <cell r="S977" t="str">
            <v>NULL</v>
          </cell>
          <cell r="T977" t="str">
            <v>NULL</v>
          </cell>
          <cell r="U977" t="str">
            <v>NULL</v>
          </cell>
          <cell r="V977" t="str">
            <v>NULL</v>
          </cell>
          <cell r="W977" t="str">
            <v>NULL</v>
          </cell>
          <cell r="X977" t="str">
            <v>NULL</v>
          </cell>
          <cell r="Y977" t="str">
            <v>NULL</v>
          </cell>
          <cell r="Z977" t="str">
            <v>NULL</v>
          </cell>
          <cell r="AB977">
            <v>1065</v>
          </cell>
          <cell r="AD977">
            <v>3</v>
          </cell>
          <cell r="AE977" t="str">
            <v>NULL</v>
          </cell>
          <cell r="AF977">
            <v>3</v>
          </cell>
          <cell r="AG977">
            <v>3</v>
          </cell>
          <cell r="AH977" t="str">
            <v>NULL</v>
          </cell>
          <cell r="AI977">
            <v>3</v>
          </cell>
          <cell r="AJ977" t="str">
            <v>NULL</v>
          </cell>
          <cell r="AK977">
            <v>9</v>
          </cell>
          <cell r="AL977">
            <v>3</v>
          </cell>
        </row>
        <row r="978">
          <cell r="A978">
            <v>136085</v>
          </cell>
          <cell r="B978">
            <v>8226905</v>
          </cell>
          <cell r="C978" t="str">
            <v>Bedford Academy</v>
          </cell>
          <cell r="D978" t="str">
            <v>East of England</v>
          </cell>
          <cell r="E978" t="str">
            <v>East of England</v>
          </cell>
          <cell r="F978" t="str">
            <v>Bedford</v>
          </cell>
          <cell r="G978" t="str">
            <v>Bedford</v>
          </cell>
          <cell r="H978" t="str">
            <v>MK42 9TR</v>
          </cell>
          <cell r="I978" t="str">
            <v>Academy Sponsor Led</v>
          </cell>
          <cell r="J978" t="str">
            <v>Secondary</v>
          </cell>
          <cell r="K978" t="str">
            <v>Has a sixth form</v>
          </cell>
          <cell r="L978">
            <v>10005614</v>
          </cell>
          <cell r="M978">
            <v>42299</v>
          </cell>
          <cell r="N978">
            <v>42300</v>
          </cell>
          <cell r="O978" t="str">
            <v>Maintained Academy and School Short inspection</v>
          </cell>
          <cell r="P978" t="str">
            <v>Schools - S5</v>
          </cell>
          <cell r="Q978" t="str">
            <v>NULL</v>
          </cell>
          <cell r="R978">
            <v>2</v>
          </cell>
          <cell r="S978" t="str">
            <v>NULL</v>
          </cell>
          <cell r="T978">
            <v>2</v>
          </cell>
          <cell r="U978">
            <v>2</v>
          </cell>
          <cell r="V978">
            <v>2</v>
          </cell>
          <cell r="W978">
            <v>1</v>
          </cell>
          <cell r="X978" t="str">
            <v>Yes</v>
          </cell>
          <cell r="Y978" t="str">
            <v>NULL</v>
          </cell>
          <cell r="Z978">
            <v>2</v>
          </cell>
          <cell r="AB978">
            <v>1118</v>
          </cell>
          <cell r="AD978">
            <v>2</v>
          </cell>
          <cell r="AE978" t="str">
            <v>NULL</v>
          </cell>
          <cell r="AF978">
            <v>2</v>
          </cell>
          <cell r="AG978">
            <v>2</v>
          </cell>
          <cell r="AH978" t="str">
            <v>NULL</v>
          </cell>
          <cell r="AI978">
            <v>1</v>
          </cell>
          <cell r="AJ978" t="str">
            <v>NULL</v>
          </cell>
          <cell r="AK978" t="str">
            <v>NULL</v>
          </cell>
          <cell r="AL978" t="str">
            <v>NULL</v>
          </cell>
        </row>
        <row r="979">
          <cell r="A979">
            <v>136108</v>
          </cell>
          <cell r="B979">
            <v>8876907</v>
          </cell>
          <cell r="C979" t="str">
            <v>The Victory Academy</v>
          </cell>
          <cell r="D979" t="str">
            <v>South East</v>
          </cell>
          <cell r="E979" t="str">
            <v>South East</v>
          </cell>
          <cell r="F979" t="str">
            <v>Medway</v>
          </cell>
          <cell r="G979" t="str">
            <v>Chatham and Aylesford</v>
          </cell>
          <cell r="H979" t="str">
            <v>ME4 5JB</v>
          </cell>
          <cell r="I979" t="str">
            <v>Academy Sponsor Led</v>
          </cell>
          <cell r="J979" t="str">
            <v>Secondary</v>
          </cell>
          <cell r="K979" t="str">
            <v>Has a sixth form</v>
          </cell>
          <cell r="L979">
            <v>10007334</v>
          </cell>
          <cell r="M979">
            <v>42328</v>
          </cell>
          <cell r="N979">
            <v>42328</v>
          </cell>
          <cell r="O979" t="str">
            <v>Requires Improvement monitoring Visit 1</v>
          </cell>
          <cell r="P979" t="str">
            <v>Schools - S8</v>
          </cell>
          <cell r="Q979" t="str">
            <v>NULL</v>
          </cell>
          <cell r="R979" t="str">
            <v>NULL</v>
          </cell>
          <cell r="S979" t="str">
            <v>NULL</v>
          </cell>
          <cell r="T979" t="str">
            <v>NULL</v>
          </cell>
          <cell r="U979" t="str">
            <v>NULL</v>
          </cell>
          <cell r="V979" t="str">
            <v>NULL</v>
          </cell>
          <cell r="W979" t="str">
            <v>NULL</v>
          </cell>
          <cell r="X979" t="str">
            <v>NULL</v>
          </cell>
          <cell r="Y979" t="str">
            <v>NULL</v>
          </cell>
          <cell r="Z979" t="str">
            <v>NULL</v>
          </cell>
          <cell r="AB979">
            <v>846</v>
          </cell>
          <cell r="AD979">
            <v>3</v>
          </cell>
          <cell r="AE979" t="str">
            <v>NULL</v>
          </cell>
          <cell r="AF979">
            <v>3</v>
          </cell>
          <cell r="AG979">
            <v>3</v>
          </cell>
          <cell r="AH979" t="str">
            <v>NULL</v>
          </cell>
          <cell r="AI979">
            <v>3</v>
          </cell>
          <cell r="AJ979" t="str">
            <v>NULL</v>
          </cell>
          <cell r="AK979">
            <v>9</v>
          </cell>
          <cell r="AL979">
            <v>3</v>
          </cell>
        </row>
        <row r="980">
          <cell r="A980">
            <v>136119</v>
          </cell>
          <cell r="B980">
            <v>3416908</v>
          </cell>
          <cell r="C980" t="str">
            <v>Enterprise South Liverpool Academy</v>
          </cell>
          <cell r="D980" t="str">
            <v>North West</v>
          </cell>
          <cell r="E980" t="str">
            <v>North West</v>
          </cell>
          <cell r="F980" t="str">
            <v>Liverpool</v>
          </cell>
          <cell r="G980" t="str">
            <v>Garston and Halewood</v>
          </cell>
          <cell r="H980" t="str">
            <v>L19 5NY</v>
          </cell>
          <cell r="I980" t="str">
            <v>Academy Sponsor Led</v>
          </cell>
          <cell r="J980" t="str">
            <v>Secondary</v>
          </cell>
          <cell r="K980" t="str">
            <v>Has a sixth form</v>
          </cell>
          <cell r="L980">
            <v>10006643</v>
          </cell>
          <cell r="M980">
            <v>42347</v>
          </cell>
          <cell r="N980">
            <v>42348</v>
          </cell>
          <cell r="O980" t="str">
            <v>Schools into Special Measures Visit 4</v>
          </cell>
          <cell r="P980" t="str">
            <v>Schools - S8</v>
          </cell>
          <cell r="Q980" t="str">
            <v>NULL</v>
          </cell>
          <cell r="R980" t="str">
            <v>NULL</v>
          </cell>
          <cell r="S980" t="str">
            <v>NULL</v>
          </cell>
          <cell r="T980" t="str">
            <v>NULL</v>
          </cell>
          <cell r="U980" t="str">
            <v>NULL</v>
          </cell>
          <cell r="V980" t="str">
            <v>NULL</v>
          </cell>
          <cell r="W980" t="str">
            <v>NULL</v>
          </cell>
          <cell r="X980" t="str">
            <v>NULL</v>
          </cell>
          <cell r="Y980" t="str">
            <v>NULL</v>
          </cell>
          <cell r="Z980" t="str">
            <v>NULL</v>
          </cell>
          <cell r="AB980">
            <v>944</v>
          </cell>
          <cell r="AD980">
            <v>4</v>
          </cell>
          <cell r="AE980" t="str">
            <v>NULL</v>
          </cell>
          <cell r="AF980">
            <v>4</v>
          </cell>
          <cell r="AG980">
            <v>4</v>
          </cell>
          <cell r="AH980" t="str">
            <v>NULL</v>
          </cell>
          <cell r="AI980">
            <v>4</v>
          </cell>
          <cell r="AJ980" t="str">
            <v>NULL</v>
          </cell>
          <cell r="AK980">
            <v>9</v>
          </cell>
          <cell r="AL980">
            <v>3</v>
          </cell>
        </row>
        <row r="981">
          <cell r="A981">
            <v>136128</v>
          </cell>
          <cell r="B981">
            <v>8866905</v>
          </cell>
          <cell r="C981" t="str">
            <v>Knole Academy</v>
          </cell>
          <cell r="D981" t="str">
            <v>South East</v>
          </cell>
          <cell r="E981" t="str">
            <v>South East</v>
          </cell>
          <cell r="F981" t="str">
            <v>Kent</v>
          </cell>
          <cell r="G981" t="str">
            <v>Sevenoaks</v>
          </cell>
          <cell r="H981" t="str">
            <v>TN13 3LE</v>
          </cell>
          <cell r="I981" t="str">
            <v>Academy Sponsor Led</v>
          </cell>
          <cell r="J981" t="str">
            <v>Secondary</v>
          </cell>
          <cell r="K981" t="str">
            <v>Has a sixth form</v>
          </cell>
          <cell r="L981">
            <v>10002705</v>
          </cell>
          <cell r="M981">
            <v>42325</v>
          </cell>
          <cell r="N981">
            <v>42326</v>
          </cell>
          <cell r="O981" t="str">
            <v>Maintained Academy and School Short inspection</v>
          </cell>
          <cell r="P981" t="str">
            <v>Schools - S5</v>
          </cell>
          <cell r="Q981" t="str">
            <v>NULL</v>
          </cell>
          <cell r="R981">
            <v>3</v>
          </cell>
          <cell r="S981" t="str">
            <v>NULL</v>
          </cell>
          <cell r="T981">
            <v>3</v>
          </cell>
          <cell r="U981">
            <v>3</v>
          </cell>
          <cell r="V981">
            <v>2</v>
          </cell>
          <cell r="W981">
            <v>3</v>
          </cell>
          <cell r="X981" t="str">
            <v>Yes</v>
          </cell>
          <cell r="Y981" t="str">
            <v>NULL</v>
          </cell>
          <cell r="Z981">
            <v>2</v>
          </cell>
          <cell r="AB981">
            <v>1233</v>
          </cell>
          <cell r="AD981">
            <v>2</v>
          </cell>
          <cell r="AE981" t="str">
            <v>NULL</v>
          </cell>
          <cell r="AF981">
            <v>2</v>
          </cell>
          <cell r="AG981">
            <v>2</v>
          </cell>
          <cell r="AH981" t="str">
            <v>NULL</v>
          </cell>
          <cell r="AI981">
            <v>2</v>
          </cell>
          <cell r="AJ981" t="str">
            <v>NULL</v>
          </cell>
          <cell r="AK981" t="str">
            <v>NULL</v>
          </cell>
          <cell r="AL981" t="str">
            <v>NULL</v>
          </cell>
        </row>
        <row r="982">
          <cell r="A982">
            <v>136148</v>
          </cell>
          <cell r="B982">
            <v>3536907</v>
          </cell>
          <cell r="C982" t="str">
            <v>Waterhead Academy</v>
          </cell>
          <cell r="D982" t="str">
            <v>North West</v>
          </cell>
          <cell r="E982" t="str">
            <v>North West</v>
          </cell>
          <cell r="F982" t="str">
            <v>Oldham</v>
          </cell>
          <cell r="G982" t="str">
            <v>Oldham East and Saddleworth</v>
          </cell>
          <cell r="H982" t="str">
            <v>OL4 3NY</v>
          </cell>
          <cell r="I982" t="str">
            <v>Academy Sponsor Led</v>
          </cell>
          <cell r="J982" t="str">
            <v>Secondary</v>
          </cell>
          <cell r="K982" t="str">
            <v>Not applicable</v>
          </cell>
          <cell r="L982">
            <v>10004044</v>
          </cell>
          <cell r="M982">
            <v>42318</v>
          </cell>
          <cell r="N982">
            <v>42319</v>
          </cell>
          <cell r="O982" t="str">
            <v>Schools into Special Measures Visit 3</v>
          </cell>
          <cell r="P982" t="str">
            <v>Schools - S8</v>
          </cell>
          <cell r="Q982" t="str">
            <v>NULL</v>
          </cell>
          <cell r="R982" t="str">
            <v>NULL</v>
          </cell>
          <cell r="S982" t="str">
            <v>NULL</v>
          </cell>
          <cell r="T982" t="str">
            <v>NULL</v>
          </cell>
          <cell r="U982" t="str">
            <v>NULL</v>
          </cell>
          <cell r="V982" t="str">
            <v>NULL</v>
          </cell>
          <cell r="W982" t="str">
            <v>NULL</v>
          </cell>
          <cell r="X982" t="str">
            <v>NULL</v>
          </cell>
          <cell r="Y982" t="str">
            <v>NULL</v>
          </cell>
          <cell r="Z982" t="str">
            <v>NULL</v>
          </cell>
          <cell r="AB982">
            <v>1262</v>
          </cell>
          <cell r="AD982">
            <v>4</v>
          </cell>
          <cell r="AE982" t="str">
            <v>NULL</v>
          </cell>
          <cell r="AF982">
            <v>4</v>
          </cell>
          <cell r="AG982">
            <v>4</v>
          </cell>
          <cell r="AH982" t="str">
            <v>NULL</v>
          </cell>
          <cell r="AI982">
            <v>4</v>
          </cell>
          <cell r="AJ982" t="str">
            <v>NULL</v>
          </cell>
          <cell r="AK982">
            <v>9</v>
          </cell>
          <cell r="AL982">
            <v>9</v>
          </cell>
        </row>
        <row r="983">
          <cell r="A983">
            <v>136158</v>
          </cell>
          <cell r="B983">
            <v>9376905</v>
          </cell>
          <cell r="C983" t="str">
            <v>The Nuneaton Academy</v>
          </cell>
          <cell r="D983" t="str">
            <v>West Midlands</v>
          </cell>
          <cell r="E983" t="str">
            <v>West Midlands</v>
          </cell>
          <cell r="F983" t="str">
            <v>Warwickshire</v>
          </cell>
          <cell r="G983" t="str">
            <v>Nuneaton</v>
          </cell>
          <cell r="H983" t="str">
            <v>CV10 7PD</v>
          </cell>
          <cell r="I983" t="str">
            <v>Academy Sponsor Led</v>
          </cell>
          <cell r="J983" t="str">
            <v>Secondary</v>
          </cell>
          <cell r="K983" t="str">
            <v>Has a sixth form</v>
          </cell>
          <cell r="L983">
            <v>10005179</v>
          </cell>
          <cell r="M983">
            <v>42284</v>
          </cell>
          <cell r="N983">
            <v>42285</v>
          </cell>
          <cell r="O983" t="str">
            <v>Schools into Special Measures Visit 5</v>
          </cell>
          <cell r="P983" t="str">
            <v>Schools - S8</v>
          </cell>
          <cell r="Q983" t="str">
            <v>NULL</v>
          </cell>
          <cell r="R983" t="str">
            <v>NULL</v>
          </cell>
          <cell r="S983" t="str">
            <v>NULL</v>
          </cell>
          <cell r="T983" t="str">
            <v>NULL</v>
          </cell>
          <cell r="U983" t="str">
            <v>NULL</v>
          </cell>
          <cell r="V983" t="str">
            <v>NULL</v>
          </cell>
          <cell r="W983" t="str">
            <v>NULL</v>
          </cell>
          <cell r="X983" t="str">
            <v>NULL</v>
          </cell>
          <cell r="Y983" t="str">
            <v>NULL</v>
          </cell>
          <cell r="Z983" t="str">
            <v>NULL</v>
          </cell>
          <cell r="AB983">
            <v>835</v>
          </cell>
          <cell r="AD983">
            <v>4</v>
          </cell>
          <cell r="AE983" t="str">
            <v>NULL</v>
          </cell>
          <cell r="AF983">
            <v>4</v>
          </cell>
          <cell r="AG983">
            <v>4</v>
          </cell>
          <cell r="AH983" t="str">
            <v>NULL</v>
          </cell>
          <cell r="AI983">
            <v>4</v>
          </cell>
          <cell r="AJ983" t="str">
            <v>NULL</v>
          </cell>
          <cell r="AK983" t="str">
            <v>NULL</v>
          </cell>
          <cell r="AL983" t="str">
            <v>NULL</v>
          </cell>
        </row>
        <row r="984">
          <cell r="A984">
            <v>136195</v>
          </cell>
          <cell r="B984">
            <v>8816911</v>
          </cell>
          <cell r="C984" t="str">
            <v>Colchester Academy</v>
          </cell>
          <cell r="D984" t="str">
            <v>East of England</v>
          </cell>
          <cell r="E984" t="str">
            <v>East of England</v>
          </cell>
          <cell r="F984" t="str">
            <v>Essex</v>
          </cell>
          <cell r="G984" t="str">
            <v>Colchester</v>
          </cell>
          <cell r="H984" t="str">
            <v>CO4 3JL</v>
          </cell>
          <cell r="I984" t="str">
            <v>Academy Sponsor Led</v>
          </cell>
          <cell r="J984" t="str">
            <v>Secondary</v>
          </cell>
          <cell r="K984" t="str">
            <v>Not applicable</v>
          </cell>
          <cell r="L984">
            <v>10008125</v>
          </cell>
          <cell r="M984">
            <v>42346</v>
          </cell>
          <cell r="N984">
            <v>42347</v>
          </cell>
          <cell r="O984" t="str">
            <v>Serious Weaknesses S5 Reinspection</v>
          </cell>
          <cell r="P984" t="str">
            <v>Schools - S5</v>
          </cell>
          <cell r="Q984" t="str">
            <v>NULL</v>
          </cell>
          <cell r="R984">
            <v>3</v>
          </cell>
          <cell r="S984" t="str">
            <v>NULL</v>
          </cell>
          <cell r="T984">
            <v>3</v>
          </cell>
          <cell r="U984">
            <v>3</v>
          </cell>
          <cell r="V984">
            <v>2</v>
          </cell>
          <cell r="W984">
            <v>3</v>
          </cell>
          <cell r="X984" t="str">
            <v>Yes</v>
          </cell>
          <cell r="Y984" t="str">
            <v>NULL</v>
          </cell>
          <cell r="Z984" t="str">
            <v>NULL</v>
          </cell>
          <cell r="AB984">
            <v>649</v>
          </cell>
          <cell r="AD984">
            <v>4</v>
          </cell>
          <cell r="AE984" t="str">
            <v>NULL</v>
          </cell>
          <cell r="AF984">
            <v>4</v>
          </cell>
          <cell r="AG984">
            <v>3</v>
          </cell>
          <cell r="AH984" t="str">
            <v>NULL</v>
          </cell>
          <cell r="AI984">
            <v>3</v>
          </cell>
          <cell r="AJ984" t="str">
            <v>NULL</v>
          </cell>
          <cell r="AK984" t="str">
            <v>NULL</v>
          </cell>
          <cell r="AL984" t="str">
            <v>NULL</v>
          </cell>
        </row>
        <row r="985">
          <cell r="A985">
            <v>136195</v>
          </cell>
          <cell r="B985">
            <v>8816911</v>
          </cell>
          <cell r="C985" t="str">
            <v>Colchester Academy</v>
          </cell>
          <cell r="D985" t="str">
            <v>East of England</v>
          </cell>
          <cell r="E985" t="str">
            <v>East of England</v>
          </cell>
          <cell r="F985" t="str">
            <v>Essex</v>
          </cell>
          <cell r="G985" t="str">
            <v>Colchester</v>
          </cell>
          <cell r="H985" t="str">
            <v>CO4 3JL</v>
          </cell>
          <cell r="I985" t="str">
            <v>Academy Sponsor Led</v>
          </cell>
          <cell r="J985" t="str">
            <v>Secondary</v>
          </cell>
          <cell r="K985" t="str">
            <v>Not applicable</v>
          </cell>
          <cell r="L985">
            <v>10004040</v>
          </cell>
          <cell r="M985">
            <v>42290</v>
          </cell>
          <cell r="N985">
            <v>42290</v>
          </cell>
          <cell r="O985" t="str">
            <v>Schools with Serious Weaknesses Visit 3</v>
          </cell>
          <cell r="P985" t="str">
            <v>Schools - S8</v>
          </cell>
          <cell r="Q985" t="str">
            <v>NULL</v>
          </cell>
          <cell r="R985" t="str">
            <v>NULL</v>
          </cell>
          <cell r="S985" t="str">
            <v>NULL</v>
          </cell>
          <cell r="T985" t="str">
            <v>NULL</v>
          </cell>
          <cell r="U985" t="str">
            <v>NULL</v>
          </cell>
          <cell r="V985" t="str">
            <v>NULL</v>
          </cell>
          <cell r="W985" t="str">
            <v>NULL</v>
          </cell>
          <cell r="X985" t="str">
            <v>NULL</v>
          </cell>
          <cell r="Y985" t="str">
            <v>NULL</v>
          </cell>
          <cell r="Z985" t="str">
            <v>NULL</v>
          </cell>
          <cell r="AB985">
            <v>649</v>
          </cell>
          <cell r="AD985" t="str">
            <v>NULL</v>
          </cell>
          <cell r="AE985" t="str">
            <v>NULL</v>
          </cell>
          <cell r="AF985" t="str">
            <v>NULL</v>
          </cell>
          <cell r="AG985" t="str">
            <v>NULL</v>
          </cell>
          <cell r="AH985" t="str">
            <v>NULL</v>
          </cell>
          <cell r="AI985" t="str">
            <v>NULL</v>
          </cell>
          <cell r="AJ985" t="str">
            <v>NULL</v>
          </cell>
          <cell r="AK985" t="str">
            <v>NULL</v>
          </cell>
          <cell r="AL985" t="str">
            <v>NULL</v>
          </cell>
        </row>
        <row r="986">
          <cell r="A986">
            <v>136199</v>
          </cell>
          <cell r="B986">
            <v>9166906</v>
          </cell>
          <cell r="C986" t="str">
            <v>Gloucester Academy</v>
          </cell>
          <cell r="D986" t="str">
            <v>South West</v>
          </cell>
          <cell r="E986" t="str">
            <v>South West</v>
          </cell>
          <cell r="F986" t="str">
            <v>Gloucestershire</v>
          </cell>
          <cell r="G986" t="str">
            <v>Gloucester</v>
          </cell>
          <cell r="H986" t="str">
            <v>GL4 6RN</v>
          </cell>
          <cell r="I986" t="str">
            <v>Academy Sponsor Led</v>
          </cell>
          <cell r="J986" t="str">
            <v>Secondary</v>
          </cell>
          <cell r="K986" t="str">
            <v>Has a sixth form</v>
          </cell>
          <cell r="L986">
            <v>10005459</v>
          </cell>
          <cell r="M986">
            <v>42333</v>
          </cell>
          <cell r="N986">
            <v>42334</v>
          </cell>
          <cell r="O986" t="str">
            <v>Schools into Special Measures Visit 5</v>
          </cell>
          <cell r="P986" t="str">
            <v>Schools - S8</v>
          </cell>
          <cell r="Q986" t="str">
            <v>NULL</v>
          </cell>
          <cell r="R986" t="str">
            <v>NULL</v>
          </cell>
          <cell r="S986" t="str">
            <v>NULL</v>
          </cell>
          <cell r="T986" t="str">
            <v>NULL</v>
          </cell>
          <cell r="U986" t="str">
            <v>NULL</v>
          </cell>
          <cell r="V986" t="str">
            <v>NULL</v>
          </cell>
          <cell r="W986" t="str">
            <v>NULL</v>
          </cell>
          <cell r="X986" t="str">
            <v>NULL</v>
          </cell>
          <cell r="Y986" t="str">
            <v>NULL</v>
          </cell>
          <cell r="Z986" t="str">
            <v>NULL</v>
          </cell>
          <cell r="AB986">
            <v>841</v>
          </cell>
          <cell r="AD986">
            <v>4</v>
          </cell>
          <cell r="AE986" t="str">
            <v>NULL</v>
          </cell>
          <cell r="AF986">
            <v>4</v>
          </cell>
          <cell r="AG986">
            <v>4</v>
          </cell>
          <cell r="AH986" t="str">
            <v>NULL</v>
          </cell>
          <cell r="AI986">
            <v>4</v>
          </cell>
          <cell r="AJ986" t="str">
            <v>NULL</v>
          </cell>
          <cell r="AK986" t="str">
            <v>NULL</v>
          </cell>
          <cell r="AL986" t="str">
            <v>NULL</v>
          </cell>
        </row>
        <row r="987">
          <cell r="A987">
            <v>136200</v>
          </cell>
          <cell r="B987">
            <v>8786905</v>
          </cell>
          <cell r="C987" t="str">
            <v>Dartmouth Academy</v>
          </cell>
          <cell r="D987" t="str">
            <v>South West</v>
          </cell>
          <cell r="E987" t="str">
            <v>South West</v>
          </cell>
          <cell r="F987" t="str">
            <v>Devon</v>
          </cell>
          <cell r="G987" t="str">
            <v>Totnes</v>
          </cell>
          <cell r="H987" t="str">
            <v>TQ6 9HW</v>
          </cell>
          <cell r="I987" t="str">
            <v>Academy Sponsor Led</v>
          </cell>
          <cell r="J987" t="str">
            <v>All Through</v>
          </cell>
          <cell r="K987" t="str">
            <v>Has a sixth form</v>
          </cell>
          <cell r="L987">
            <v>10002442</v>
          </cell>
          <cell r="M987">
            <v>42277</v>
          </cell>
          <cell r="N987">
            <v>42278</v>
          </cell>
          <cell r="O987" t="str">
            <v>Requires Improvement S5 Reinspection Visit 1</v>
          </cell>
          <cell r="P987" t="str">
            <v>Schools - S5</v>
          </cell>
          <cell r="Q987" t="str">
            <v>NULL</v>
          </cell>
          <cell r="R987">
            <v>4</v>
          </cell>
          <cell r="S987" t="str">
            <v>SM</v>
          </cell>
          <cell r="T987">
            <v>4</v>
          </cell>
          <cell r="U987">
            <v>4</v>
          </cell>
          <cell r="V987">
            <v>4</v>
          </cell>
          <cell r="W987">
            <v>4</v>
          </cell>
          <cell r="X987" t="str">
            <v>No</v>
          </cell>
          <cell r="Y987">
            <v>2</v>
          </cell>
          <cell r="Z987">
            <v>4</v>
          </cell>
          <cell r="AB987">
            <v>513</v>
          </cell>
          <cell r="AD987">
            <v>3</v>
          </cell>
          <cell r="AE987" t="str">
            <v>NULL</v>
          </cell>
          <cell r="AF987">
            <v>3</v>
          </cell>
          <cell r="AG987">
            <v>3</v>
          </cell>
          <cell r="AH987" t="str">
            <v>NULL</v>
          </cell>
          <cell r="AI987">
            <v>2</v>
          </cell>
          <cell r="AJ987" t="str">
            <v>NULL</v>
          </cell>
          <cell r="AK987" t="str">
            <v>NULL</v>
          </cell>
          <cell r="AL987" t="str">
            <v>NULL</v>
          </cell>
        </row>
        <row r="988">
          <cell r="A988">
            <v>136206</v>
          </cell>
          <cell r="B988">
            <v>8366905</v>
          </cell>
          <cell r="C988" t="str">
            <v>St Aldhelm's Academy</v>
          </cell>
          <cell r="D988" t="str">
            <v>South West</v>
          </cell>
          <cell r="E988" t="str">
            <v>South West</v>
          </cell>
          <cell r="F988" t="str">
            <v>Poole</v>
          </cell>
          <cell r="G988" t="str">
            <v>Bournemouth West</v>
          </cell>
          <cell r="H988" t="str">
            <v>BH12 4HS</v>
          </cell>
          <cell r="I988" t="str">
            <v>Academy Sponsor Led</v>
          </cell>
          <cell r="J988" t="str">
            <v>Secondary</v>
          </cell>
          <cell r="K988" t="str">
            <v>Has a sixth form</v>
          </cell>
          <cell r="L988">
            <v>10004028</v>
          </cell>
          <cell r="M988">
            <v>42332</v>
          </cell>
          <cell r="N988">
            <v>42333</v>
          </cell>
          <cell r="O988" t="str">
            <v>Schools into Special Measures Visit 3</v>
          </cell>
          <cell r="P988" t="str">
            <v>Schools - S8</v>
          </cell>
          <cell r="Q988" t="str">
            <v>NULL</v>
          </cell>
          <cell r="R988" t="str">
            <v>NULL</v>
          </cell>
          <cell r="S988" t="str">
            <v>NULL</v>
          </cell>
          <cell r="T988" t="str">
            <v>NULL</v>
          </cell>
          <cell r="U988" t="str">
            <v>NULL</v>
          </cell>
          <cell r="V988" t="str">
            <v>NULL</v>
          </cell>
          <cell r="W988" t="str">
            <v>NULL</v>
          </cell>
          <cell r="X988" t="str">
            <v>NULL</v>
          </cell>
          <cell r="Y988" t="str">
            <v>NULL</v>
          </cell>
          <cell r="Z988" t="str">
            <v>NULL</v>
          </cell>
          <cell r="AB988">
            <v>454</v>
          </cell>
          <cell r="AD988">
            <v>4</v>
          </cell>
          <cell r="AE988" t="str">
            <v>NULL</v>
          </cell>
          <cell r="AF988">
            <v>4</v>
          </cell>
          <cell r="AG988">
            <v>4</v>
          </cell>
          <cell r="AH988" t="str">
            <v>NULL</v>
          </cell>
          <cell r="AI988">
            <v>4</v>
          </cell>
          <cell r="AJ988" t="str">
            <v>NULL</v>
          </cell>
          <cell r="AK988">
            <v>9</v>
          </cell>
          <cell r="AL988">
            <v>4</v>
          </cell>
        </row>
        <row r="989">
          <cell r="A989">
            <v>136300</v>
          </cell>
          <cell r="B989">
            <v>8864207</v>
          </cell>
          <cell r="C989" t="str">
            <v>Castle Community College</v>
          </cell>
          <cell r="D989" t="str">
            <v>South East</v>
          </cell>
          <cell r="E989" t="str">
            <v>South East</v>
          </cell>
          <cell r="F989" t="str">
            <v>Kent</v>
          </cell>
          <cell r="G989" t="str">
            <v>Dover</v>
          </cell>
          <cell r="H989" t="str">
            <v>CT14 9BD</v>
          </cell>
          <cell r="I989" t="str">
            <v>Academy Converter</v>
          </cell>
          <cell r="J989" t="str">
            <v>Secondary</v>
          </cell>
          <cell r="K989" t="str">
            <v>Has a sixth form</v>
          </cell>
          <cell r="L989">
            <v>10005256</v>
          </cell>
          <cell r="M989">
            <v>42291</v>
          </cell>
          <cell r="N989">
            <v>42292</v>
          </cell>
          <cell r="O989" t="str">
            <v>Schools into Special Measures Visit 4</v>
          </cell>
          <cell r="P989" t="str">
            <v>Schools - S8</v>
          </cell>
          <cell r="Q989">
            <v>118825</v>
          </cell>
          <cell r="R989" t="str">
            <v>NULL</v>
          </cell>
          <cell r="S989" t="str">
            <v>NULL</v>
          </cell>
          <cell r="T989" t="str">
            <v>NULL</v>
          </cell>
          <cell r="U989" t="str">
            <v>NULL</v>
          </cell>
          <cell r="V989" t="str">
            <v>NULL</v>
          </cell>
          <cell r="W989" t="str">
            <v>NULL</v>
          </cell>
          <cell r="X989" t="str">
            <v>NULL</v>
          </cell>
          <cell r="Y989" t="str">
            <v>NULL</v>
          </cell>
          <cell r="Z989" t="str">
            <v>NULL</v>
          </cell>
          <cell r="AB989">
            <v>970</v>
          </cell>
          <cell r="AD989">
            <v>4</v>
          </cell>
          <cell r="AE989" t="str">
            <v>NULL</v>
          </cell>
          <cell r="AF989">
            <v>4</v>
          </cell>
          <cell r="AG989">
            <v>4</v>
          </cell>
          <cell r="AH989" t="str">
            <v>NULL</v>
          </cell>
          <cell r="AI989">
            <v>4</v>
          </cell>
          <cell r="AJ989" t="str">
            <v>NULL</v>
          </cell>
          <cell r="AK989" t="str">
            <v>NULL</v>
          </cell>
          <cell r="AL989" t="str">
            <v>NULL</v>
          </cell>
        </row>
        <row r="990">
          <cell r="A990">
            <v>136302</v>
          </cell>
          <cell r="B990">
            <v>8865421</v>
          </cell>
          <cell r="C990" t="str">
            <v>The Canterbury Academy</v>
          </cell>
          <cell r="D990" t="str">
            <v>South East</v>
          </cell>
          <cell r="E990" t="str">
            <v>South East</v>
          </cell>
          <cell r="F990" t="str">
            <v>Kent</v>
          </cell>
          <cell r="G990" t="str">
            <v>Canterbury</v>
          </cell>
          <cell r="H990" t="str">
            <v>CT2 8QA</v>
          </cell>
          <cell r="I990" t="str">
            <v>Academy Converter</v>
          </cell>
          <cell r="J990" t="str">
            <v>Secondary</v>
          </cell>
          <cell r="K990" t="str">
            <v>Has a sixth form</v>
          </cell>
          <cell r="L990">
            <v>10000982</v>
          </cell>
          <cell r="M990">
            <v>42290</v>
          </cell>
          <cell r="N990">
            <v>42291</v>
          </cell>
          <cell r="O990" t="str">
            <v>Maintained Academy and School Short inspection</v>
          </cell>
          <cell r="P990" t="str">
            <v>Schools - S5</v>
          </cell>
          <cell r="Q990">
            <v>118893</v>
          </cell>
          <cell r="R990">
            <v>3</v>
          </cell>
          <cell r="S990" t="str">
            <v>NULL</v>
          </cell>
          <cell r="T990">
            <v>3</v>
          </cell>
          <cell r="U990">
            <v>3</v>
          </cell>
          <cell r="V990">
            <v>2</v>
          </cell>
          <cell r="W990">
            <v>3</v>
          </cell>
          <cell r="X990" t="str">
            <v>Yes</v>
          </cell>
          <cell r="Y990" t="str">
            <v>NULL</v>
          </cell>
          <cell r="Z990">
            <v>3</v>
          </cell>
          <cell r="AB990">
            <v>1467</v>
          </cell>
          <cell r="AD990">
            <v>2</v>
          </cell>
          <cell r="AE990" t="str">
            <v>NULL</v>
          </cell>
          <cell r="AF990">
            <v>2</v>
          </cell>
          <cell r="AG990">
            <v>2</v>
          </cell>
          <cell r="AH990" t="str">
            <v>NULL</v>
          </cell>
          <cell r="AI990">
            <v>2</v>
          </cell>
          <cell r="AJ990" t="str">
            <v>NULL</v>
          </cell>
          <cell r="AK990">
            <v>9</v>
          </cell>
          <cell r="AL990" t="str">
            <v>NULL</v>
          </cell>
        </row>
        <row r="991">
          <cell r="A991">
            <v>136356</v>
          </cell>
          <cell r="B991">
            <v>9262006</v>
          </cell>
          <cell r="C991" t="str">
            <v>Martham Primary and Nursery School</v>
          </cell>
          <cell r="D991" t="str">
            <v>East of England</v>
          </cell>
          <cell r="E991" t="str">
            <v>East of England</v>
          </cell>
          <cell r="F991" t="str">
            <v>Norfolk</v>
          </cell>
          <cell r="G991" t="str">
            <v>Great Yarmouth</v>
          </cell>
          <cell r="H991" t="str">
            <v>NR29 4PR</v>
          </cell>
          <cell r="I991" t="str">
            <v>Academy Converter</v>
          </cell>
          <cell r="J991" t="str">
            <v>Primary</v>
          </cell>
          <cell r="K991" t="str">
            <v>Not applicable</v>
          </cell>
          <cell r="L991">
            <v>10007837</v>
          </cell>
          <cell r="M991">
            <v>42291</v>
          </cell>
          <cell r="N991">
            <v>42292</v>
          </cell>
          <cell r="O991" t="str">
            <v>S8 No Formal Designation Visit</v>
          </cell>
          <cell r="P991" t="str">
            <v>Schools - S5</v>
          </cell>
          <cell r="Q991">
            <v>134044</v>
          </cell>
          <cell r="R991">
            <v>3</v>
          </cell>
          <cell r="S991" t="str">
            <v>NULL</v>
          </cell>
          <cell r="T991">
            <v>3</v>
          </cell>
          <cell r="U991">
            <v>3</v>
          </cell>
          <cell r="V991">
            <v>3</v>
          </cell>
          <cell r="W991">
            <v>3</v>
          </cell>
          <cell r="X991" t="str">
            <v>Yes</v>
          </cell>
          <cell r="Y991">
            <v>3</v>
          </cell>
          <cell r="Z991" t="str">
            <v>NULL</v>
          </cell>
          <cell r="AB991">
            <v>377</v>
          </cell>
          <cell r="AD991">
            <v>1</v>
          </cell>
          <cell r="AE991" t="str">
            <v>NULL</v>
          </cell>
          <cell r="AF991">
            <v>1</v>
          </cell>
          <cell r="AG991">
            <v>1</v>
          </cell>
          <cell r="AH991" t="str">
            <v>NULL</v>
          </cell>
          <cell r="AI991">
            <v>1</v>
          </cell>
          <cell r="AJ991" t="str">
            <v>NULL</v>
          </cell>
          <cell r="AK991" t="str">
            <v>NULL</v>
          </cell>
          <cell r="AL991" t="str">
            <v>NULL</v>
          </cell>
        </row>
        <row r="992">
          <cell r="A992">
            <v>136378</v>
          </cell>
          <cell r="B992">
            <v>3584016</v>
          </cell>
          <cell r="C992" t="str">
            <v>Wellacre Technology Academy</v>
          </cell>
          <cell r="D992" t="str">
            <v>North West</v>
          </cell>
          <cell r="E992" t="str">
            <v>North West</v>
          </cell>
          <cell r="F992" t="str">
            <v>Trafford</v>
          </cell>
          <cell r="G992" t="str">
            <v>Stretford and Urmston</v>
          </cell>
          <cell r="H992" t="str">
            <v>M41 6AP</v>
          </cell>
          <cell r="I992" t="str">
            <v>Academy Converter</v>
          </cell>
          <cell r="J992" t="str">
            <v>Secondary</v>
          </cell>
          <cell r="K992" t="str">
            <v>Has a sixth form</v>
          </cell>
          <cell r="L992">
            <v>10006751</v>
          </cell>
          <cell r="M992">
            <v>42313</v>
          </cell>
          <cell r="N992">
            <v>42313</v>
          </cell>
          <cell r="O992" t="str">
            <v>Requires Improvement monitoring Visit 1</v>
          </cell>
          <cell r="P992" t="str">
            <v>Schools - S8</v>
          </cell>
          <cell r="Q992">
            <v>106366</v>
          </cell>
          <cell r="R992" t="str">
            <v>NULL</v>
          </cell>
          <cell r="S992" t="str">
            <v>NULL</v>
          </cell>
          <cell r="T992" t="str">
            <v>NULL</v>
          </cell>
          <cell r="U992" t="str">
            <v>NULL</v>
          </cell>
          <cell r="V992" t="str">
            <v>NULL</v>
          </cell>
          <cell r="W992" t="str">
            <v>NULL</v>
          </cell>
          <cell r="X992" t="str">
            <v>NULL</v>
          </cell>
          <cell r="Y992" t="str">
            <v>NULL</v>
          </cell>
          <cell r="Z992" t="str">
            <v>NULL</v>
          </cell>
          <cell r="AB992">
            <v>833</v>
          </cell>
          <cell r="AD992">
            <v>3</v>
          </cell>
          <cell r="AE992" t="str">
            <v>NULL</v>
          </cell>
          <cell r="AF992">
            <v>3</v>
          </cell>
          <cell r="AG992">
            <v>3</v>
          </cell>
          <cell r="AH992" t="str">
            <v>NULL</v>
          </cell>
          <cell r="AI992">
            <v>3</v>
          </cell>
          <cell r="AJ992" t="str">
            <v>NULL</v>
          </cell>
          <cell r="AK992">
            <v>9</v>
          </cell>
          <cell r="AL992">
            <v>3</v>
          </cell>
        </row>
        <row r="993">
          <cell r="A993">
            <v>136387</v>
          </cell>
          <cell r="B993">
            <v>8834299</v>
          </cell>
          <cell r="C993" t="str">
            <v>The Ockendon Academy</v>
          </cell>
          <cell r="D993" t="str">
            <v>East of England</v>
          </cell>
          <cell r="E993" t="str">
            <v>East of England</v>
          </cell>
          <cell r="F993" t="str">
            <v>Thurrock</v>
          </cell>
          <cell r="G993" t="str">
            <v>Thurrock</v>
          </cell>
          <cell r="H993" t="str">
            <v>RM15 5AY</v>
          </cell>
          <cell r="I993" t="str">
            <v>Academy Converter</v>
          </cell>
          <cell r="J993" t="str">
            <v>Secondary</v>
          </cell>
          <cell r="K993" t="str">
            <v>Not applicable</v>
          </cell>
          <cell r="L993">
            <v>10006936</v>
          </cell>
          <cell r="M993">
            <v>42270</v>
          </cell>
          <cell r="N993">
            <v>42270</v>
          </cell>
          <cell r="O993" t="str">
            <v>Section 8 Inspection due to Parental Complaint</v>
          </cell>
          <cell r="P993" t="str">
            <v>Schools - S8</v>
          </cell>
          <cell r="Q993">
            <v>115216</v>
          </cell>
          <cell r="R993" t="str">
            <v>NULL</v>
          </cell>
          <cell r="S993" t="str">
            <v>NULL</v>
          </cell>
          <cell r="T993" t="str">
            <v>NULL</v>
          </cell>
          <cell r="U993" t="str">
            <v>NULL</v>
          </cell>
          <cell r="V993" t="str">
            <v>NULL</v>
          </cell>
          <cell r="W993" t="str">
            <v>NULL</v>
          </cell>
          <cell r="X993" t="str">
            <v>Met</v>
          </cell>
          <cell r="Y993" t="str">
            <v>NULL</v>
          </cell>
          <cell r="Z993" t="str">
            <v>NULL</v>
          </cell>
          <cell r="AB993">
            <v>1058</v>
          </cell>
          <cell r="AD993">
            <v>2</v>
          </cell>
          <cell r="AE993" t="str">
            <v>NULL</v>
          </cell>
          <cell r="AF993">
            <v>2</v>
          </cell>
          <cell r="AG993">
            <v>2</v>
          </cell>
          <cell r="AH993" t="str">
            <v>NULL</v>
          </cell>
          <cell r="AI993">
            <v>1</v>
          </cell>
          <cell r="AJ993" t="str">
            <v>NULL</v>
          </cell>
          <cell r="AK993" t="str">
            <v>NULL</v>
          </cell>
          <cell r="AL993" t="str">
            <v>NULL</v>
          </cell>
        </row>
        <row r="994">
          <cell r="A994">
            <v>136421</v>
          </cell>
          <cell r="B994">
            <v>3424803</v>
          </cell>
          <cell r="C994" t="str">
            <v>Hope Academy</v>
          </cell>
          <cell r="D994" t="str">
            <v>North West</v>
          </cell>
          <cell r="E994" t="str">
            <v>North West</v>
          </cell>
          <cell r="F994" t="str">
            <v>St Helens</v>
          </cell>
          <cell r="G994" t="str">
            <v>St Helens North</v>
          </cell>
          <cell r="H994" t="str">
            <v>WA12 0AQ</v>
          </cell>
          <cell r="I994" t="str">
            <v>Academy Sponsor Led</v>
          </cell>
          <cell r="J994" t="str">
            <v>Secondary</v>
          </cell>
          <cell r="K994" t="str">
            <v>Has a sixth form</v>
          </cell>
          <cell r="L994">
            <v>10005425</v>
          </cell>
          <cell r="M994">
            <v>42332</v>
          </cell>
          <cell r="N994">
            <v>42333</v>
          </cell>
          <cell r="O994" t="str">
            <v>Schools into Special Measures Visit 5</v>
          </cell>
          <cell r="P994" t="str">
            <v>Schools - S5</v>
          </cell>
          <cell r="Q994" t="str">
            <v>NULL</v>
          </cell>
          <cell r="R994">
            <v>2</v>
          </cell>
          <cell r="S994" t="str">
            <v>NULL</v>
          </cell>
          <cell r="T994">
            <v>3</v>
          </cell>
          <cell r="U994">
            <v>2</v>
          </cell>
          <cell r="V994">
            <v>2</v>
          </cell>
          <cell r="W994">
            <v>2</v>
          </cell>
          <cell r="X994" t="str">
            <v>Yes</v>
          </cell>
          <cell r="Y994" t="str">
            <v>NULL</v>
          </cell>
          <cell r="Z994">
            <v>3</v>
          </cell>
          <cell r="AB994">
            <v>1147</v>
          </cell>
          <cell r="AD994">
            <v>4</v>
          </cell>
          <cell r="AE994" t="str">
            <v>NULL</v>
          </cell>
          <cell r="AF994">
            <v>4</v>
          </cell>
          <cell r="AG994">
            <v>4</v>
          </cell>
          <cell r="AH994" t="str">
            <v>NULL</v>
          </cell>
          <cell r="AI994">
            <v>4</v>
          </cell>
          <cell r="AJ994" t="str">
            <v>NULL</v>
          </cell>
          <cell r="AK994" t="str">
            <v>NULL</v>
          </cell>
          <cell r="AL994" t="str">
            <v>NULL</v>
          </cell>
        </row>
        <row r="995">
          <cell r="A995">
            <v>136453</v>
          </cell>
          <cell r="B995">
            <v>9354606</v>
          </cell>
          <cell r="C995" t="str">
            <v>Ipswich Academy</v>
          </cell>
          <cell r="D995" t="str">
            <v>East of England</v>
          </cell>
          <cell r="E995" t="str">
            <v>East of England</v>
          </cell>
          <cell r="F995" t="str">
            <v>Suffolk</v>
          </cell>
          <cell r="G995" t="str">
            <v>Ipswich</v>
          </cell>
          <cell r="H995" t="str">
            <v>IP3 0SP</v>
          </cell>
          <cell r="I995" t="str">
            <v>Academy Sponsor Led</v>
          </cell>
          <cell r="J995" t="str">
            <v>Secondary</v>
          </cell>
          <cell r="K995" t="str">
            <v>Has a sixth form</v>
          </cell>
          <cell r="L995">
            <v>10004004</v>
          </cell>
          <cell r="M995">
            <v>42276</v>
          </cell>
          <cell r="N995">
            <v>42277</v>
          </cell>
          <cell r="O995" t="str">
            <v>Schools into Special Measures Visit 2</v>
          </cell>
          <cell r="P995" t="str">
            <v>Schools - S8</v>
          </cell>
          <cell r="Q995" t="str">
            <v>NULL</v>
          </cell>
          <cell r="R995" t="str">
            <v>NULL</v>
          </cell>
          <cell r="S995" t="str">
            <v>NULL</v>
          </cell>
          <cell r="T995" t="str">
            <v>NULL</v>
          </cell>
          <cell r="U995" t="str">
            <v>NULL</v>
          </cell>
          <cell r="V995" t="str">
            <v>NULL</v>
          </cell>
          <cell r="W995" t="str">
            <v>NULL</v>
          </cell>
          <cell r="X995" t="str">
            <v>NULL</v>
          </cell>
          <cell r="Y995" t="str">
            <v>NULL</v>
          </cell>
          <cell r="Z995" t="str">
            <v>NULL</v>
          </cell>
          <cell r="AB995">
            <v>832</v>
          </cell>
          <cell r="AD995">
            <v>4</v>
          </cell>
          <cell r="AE995" t="str">
            <v>NULL</v>
          </cell>
          <cell r="AF995">
            <v>4</v>
          </cell>
          <cell r="AG995">
            <v>4</v>
          </cell>
          <cell r="AH995" t="str">
            <v>NULL</v>
          </cell>
          <cell r="AI995">
            <v>4</v>
          </cell>
          <cell r="AJ995" t="str">
            <v>NULL</v>
          </cell>
          <cell r="AK995">
            <v>9</v>
          </cell>
          <cell r="AL995">
            <v>4</v>
          </cell>
        </row>
        <row r="996">
          <cell r="A996">
            <v>136475</v>
          </cell>
          <cell r="B996">
            <v>8224042</v>
          </cell>
          <cell r="C996" t="str">
            <v>Margaret Beaufort Middle School</v>
          </cell>
          <cell r="D996" t="str">
            <v>East of England</v>
          </cell>
          <cell r="E996" t="str">
            <v>East of England</v>
          </cell>
          <cell r="F996" t="str">
            <v>Bedford</v>
          </cell>
          <cell r="G996" t="str">
            <v>North East Bedfordshire</v>
          </cell>
          <cell r="H996" t="str">
            <v>MK44 1DR</v>
          </cell>
          <cell r="I996" t="str">
            <v>Academy Converter</v>
          </cell>
          <cell r="J996" t="str">
            <v>Middle deemed Secondary</v>
          </cell>
          <cell r="K996" t="str">
            <v>Does not have a sixth form</v>
          </cell>
          <cell r="L996">
            <v>10005601</v>
          </cell>
          <cell r="M996">
            <v>42353</v>
          </cell>
          <cell r="N996">
            <v>42354</v>
          </cell>
          <cell r="O996" t="str">
            <v>Maintained Academy and School Short inspection</v>
          </cell>
          <cell r="P996" t="str">
            <v>Schools - S5</v>
          </cell>
          <cell r="Q996">
            <v>109657</v>
          </cell>
          <cell r="R996">
            <v>2</v>
          </cell>
          <cell r="S996" t="str">
            <v>NULL</v>
          </cell>
          <cell r="T996">
            <v>2</v>
          </cell>
          <cell r="U996">
            <v>2</v>
          </cell>
          <cell r="V996">
            <v>2</v>
          </cell>
          <cell r="W996">
            <v>2</v>
          </cell>
          <cell r="X996" t="str">
            <v>Yes</v>
          </cell>
          <cell r="Y996" t="str">
            <v>NULL</v>
          </cell>
          <cell r="Z996" t="str">
            <v>NULL</v>
          </cell>
          <cell r="AB996">
            <v>365</v>
          </cell>
          <cell r="AD996">
            <v>2</v>
          </cell>
          <cell r="AE996" t="str">
            <v>NULL</v>
          </cell>
          <cell r="AF996">
            <v>2</v>
          </cell>
          <cell r="AG996">
            <v>2</v>
          </cell>
          <cell r="AH996" t="str">
            <v>NULL</v>
          </cell>
          <cell r="AI996">
            <v>1</v>
          </cell>
          <cell r="AJ996" t="str">
            <v>NULL</v>
          </cell>
          <cell r="AK996">
            <v>9</v>
          </cell>
          <cell r="AL996" t="str">
            <v>NULL</v>
          </cell>
        </row>
        <row r="997">
          <cell r="A997">
            <v>136550</v>
          </cell>
          <cell r="B997">
            <v>8224604</v>
          </cell>
          <cell r="C997" t="str">
            <v>Alban VA Church of England Academy</v>
          </cell>
          <cell r="D997" t="str">
            <v>East of England</v>
          </cell>
          <cell r="E997" t="str">
            <v>East of England</v>
          </cell>
          <cell r="F997" t="str">
            <v>Bedford</v>
          </cell>
          <cell r="G997" t="str">
            <v>North East Bedfordshire</v>
          </cell>
          <cell r="H997" t="str">
            <v>MK44 3HZ</v>
          </cell>
          <cell r="I997" t="str">
            <v>Academy Converter</v>
          </cell>
          <cell r="J997" t="str">
            <v>Middle deemed Secondary</v>
          </cell>
          <cell r="K997" t="str">
            <v>Does not have a sixth form</v>
          </cell>
          <cell r="L997">
            <v>10000532</v>
          </cell>
          <cell r="M997">
            <v>42348</v>
          </cell>
          <cell r="N997">
            <v>42349</v>
          </cell>
          <cell r="O997" t="str">
            <v>Maintained Academy and School Short inspection</v>
          </cell>
          <cell r="P997" t="str">
            <v>Schools - S5</v>
          </cell>
          <cell r="Q997">
            <v>109697</v>
          </cell>
          <cell r="R997">
            <v>2</v>
          </cell>
          <cell r="S997" t="str">
            <v>NULL</v>
          </cell>
          <cell r="T997">
            <v>2</v>
          </cell>
          <cell r="U997">
            <v>2</v>
          </cell>
          <cell r="V997">
            <v>2</v>
          </cell>
          <cell r="W997">
            <v>2</v>
          </cell>
          <cell r="X997" t="str">
            <v>Yes</v>
          </cell>
          <cell r="Y997" t="str">
            <v>NULL</v>
          </cell>
          <cell r="Z997" t="str">
            <v>NULL</v>
          </cell>
          <cell r="AB997">
            <v>504</v>
          </cell>
          <cell r="AD997">
            <v>2</v>
          </cell>
          <cell r="AE997" t="str">
            <v>NULL</v>
          </cell>
          <cell r="AF997">
            <v>2</v>
          </cell>
          <cell r="AG997">
            <v>2</v>
          </cell>
          <cell r="AH997" t="str">
            <v>NULL</v>
          </cell>
          <cell r="AI997">
            <v>2</v>
          </cell>
          <cell r="AJ997" t="str">
            <v>NULL</v>
          </cell>
          <cell r="AK997">
            <v>9</v>
          </cell>
          <cell r="AL997" t="str">
            <v>NULL</v>
          </cell>
        </row>
        <row r="998">
          <cell r="A998">
            <v>136557</v>
          </cell>
          <cell r="B998">
            <v>8794179</v>
          </cell>
          <cell r="C998" t="str">
            <v>Hele's Trust</v>
          </cell>
          <cell r="D998" t="str">
            <v>South West</v>
          </cell>
          <cell r="E998" t="str">
            <v>South West</v>
          </cell>
          <cell r="F998" t="str">
            <v>Plymouth</v>
          </cell>
          <cell r="G998" t="str">
            <v>South West Devon</v>
          </cell>
          <cell r="H998" t="str">
            <v>PL7 4LT</v>
          </cell>
          <cell r="I998" t="str">
            <v>Academy Converter</v>
          </cell>
          <cell r="J998" t="str">
            <v>Secondary</v>
          </cell>
          <cell r="K998" t="str">
            <v>Has a sixth form</v>
          </cell>
          <cell r="L998">
            <v>10005876</v>
          </cell>
          <cell r="M998">
            <v>42286</v>
          </cell>
          <cell r="N998">
            <v>42286</v>
          </cell>
          <cell r="O998" t="str">
            <v>Requires Improvement monitoring Visit 1</v>
          </cell>
          <cell r="P998" t="str">
            <v>Schools - S8</v>
          </cell>
          <cell r="Q998">
            <v>113536</v>
          </cell>
          <cell r="R998" t="str">
            <v>NULL</v>
          </cell>
          <cell r="S998" t="str">
            <v>NULL</v>
          </cell>
          <cell r="T998" t="str">
            <v>NULL</v>
          </cell>
          <cell r="U998" t="str">
            <v>NULL</v>
          </cell>
          <cell r="V998" t="str">
            <v>NULL</v>
          </cell>
          <cell r="W998" t="str">
            <v>NULL</v>
          </cell>
          <cell r="X998" t="str">
            <v>NULL</v>
          </cell>
          <cell r="Y998" t="str">
            <v>NULL</v>
          </cell>
          <cell r="Z998" t="str">
            <v>NULL</v>
          </cell>
          <cell r="AB998">
            <v>1255</v>
          </cell>
          <cell r="AD998">
            <v>3</v>
          </cell>
          <cell r="AE998" t="str">
            <v>NULL</v>
          </cell>
          <cell r="AF998">
            <v>3</v>
          </cell>
          <cell r="AG998">
            <v>3</v>
          </cell>
          <cell r="AH998" t="str">
            <v>NULL</v>
          </cell>
          <cell r="AI998">
            <v>3</v>
          </cell>
          <cell r="AJ998" t="str">
            <v>NULL</v>
          </cell>
          <cell r="AK998">
            <v>9</v>
          </cell>
          <cell r="AL998">
            <v>2</v>
          </cell>
        </row>
        <row r="999">
          <cell r="A999">
            <v>136596</v>
          </cell>
          <cell r="B999">
            <v>9084151</v>
          </cell>
          <cell r="C999" t="str">
            <v>Callington Community College</v>
          </cell>
          <cell r="D999" t="str">
            <v>South West</v>
          </cell>
          <cell r="E999" t="str">
            <v>South West</v>
          </cell>
          <cell r="F999" t="str">
            <v>Cornwall</v>
          </cell>
          <cell r="G999" t="str">
            <v>South East Cornwall</v>
          </cell>
          <cell r="H999" t="str">
            <v>PL17 7DR</v>
          </cell>
          <cell r="I999" t="str">
            <v>Academy Converter</v>
          </cell>
          <cell r="J999" t="str">
            <v>Secondary</v>
          </cell>
          <cell r="K999" t="str">
            <v>Has a sixth form</v>
          </cell>
          <cell r="L999">
            <v>10005367</v>
          </cell>
          <cell r="M999">
            <v>42353</v>
          </cell>
          <cell r="N999">
            <v>42354</v>
          </cell>
          <cell r="O999" t="str">
            <v>Schools into Special Measures Visit 2</v>
          </cell>
          <cell r="P999" t="str">
            <v>Schools - S8</v>
          </cell>
          <cell r="Q999">
            <v>112046</v>
          </cell>
          <cell r="R999" t="str">
            <v>NULL</v>
          </cell>
          <cell r="S999" t="str">
            <v>NULL</v>
          </cell>
          <cell r="T999" t="str">
            <v>NULL</v>
          </cell>
          <cell r="U999" t="str">
            <v>NULL</v>
          </cell>
          <cell r="V999" t="str">
            <v>NULL</v>
          </cell>
          <cell r="W999" t="str">
            <v>NULL</v>
          </cell>
          <cell r="X999" t="str">
            <v>NULL</v>
          </cell>
          <cell r="Y999" t="str">
            <v>NULL</v>
          </cell>
          <cell r="Z999" t="str">
            <v>NULL</v>
          </cell>
          <cell r="AB999">
            <v>1399</v>
          </cell>
          <cell r="AD999">
            <v>4</v>
          </cell>
          <cell r="AE999" t="str">
            <v>NULL</v>
          </cell>
          <cell r="AF999">
            <v>3</v>
          </cell>
          <cell r="AG999">
            <v>3</v>
          </cell>
          <cell r="AH999" t="str">
            <v>NULL</v>
          </cell>
          <cell r="AI999">
            <v>4</v>
          </cell>
          <cell r="AJ999" t="str">
            <v>NULL</v>
          </cell>
          <cell r="AK999">
            <v>9</v>
          </cell>
          <cell r="AL999">
            <v>3</v>
          </cell>
        </row>
        <row r="1000">
          <cell r="A1000">
            <v>136610</v>
          </cell>
          <cell r="B1000">
            <v>8735415</v>
          </cell>
          <cell r="C1000" t="str">
            <v>Soham Village College</v>
          </cell>
          <cell r="D1000" t="str">
            <v>East of England</v>
          </cell>
          <cell r="E1000" t="str">
            <v>East of England</v>
          </cell>
          <cell r="F1000" t="str">
            <v>Cambridgeshire</v>
          </cell>
          <cell r="G1000" t="str">
            <v>South East Cambridgeshire</v>
          </cell>
          <cell r="H1000" t="str">
            <v>CB7 5AA</v>
          </cell>
          <cell r="I1000" t="str">
            <v>Academy Converter</v>
          </cell>
          <cell r="J1000" t="str">
            <v>Secondary</v>
          </cell>
          <cell r="K1000" t="str">
            <v>Does not have a sixth form</v>
          </cell>
          <cell r="L1000">
            <v>10008868</v>
          </cell>
          <cell r="M1000">
            <v>42338</v>
          </cell>
          <cell r="N1000">
            <v>42338</v>
          </cell>
          <cell r="O1000" t="str">
            <v>S8 No Formal Designation Visit</v>
          </cell>
          <cell r="P1000" t="str">
            <v>Schools - S8</v>
          </cell>
          <cell r="Q1000">
            <v>110909</v>
          </cell>
          <cell r="R1000" t="str">
            <v>NULL</v>
          </cell>
          <cell r="S1000" t="str">
            <v>NULL</v>
          </cell>
          <cell r="T1000" t="str">
            <v>NULL</v>
          </cell>
          <cell r="U1000" t="str">
            <v>NULL</v>
          </cell>
          <cell r="V1000" t="str">
            <v>NULL</v>
          </cell>
          <cell r="W1000" t="str">
            <v>NULL</v>
          </cell>
          <cell r="X1000" t="str">
            <v>Not applicable</v>
          </cell>
          <cell r="Y1000" t="str">
            <v>NULL</v>
          </cell>
          <cell r="Z1000" t="str">
            <v>NULL</v>
          </cell>
          <cell r="AB1000">
            <v>1303</v>
          </cell>
          <cell r="AD1000">
            <v>3</v>
          </cell>
          <cell r="AE1000" t="str">
            <v>NULL</v>
          </cell>
          <cell r="AF1000">
            <v>3</v>
          </cell>
          <cell r="AG1000">
            <v>3</v>
          </cell>
          <cell r="AH1000" t="str">
            <v>NULL</v>
          </cell>
          <cell r="AI1000">
            <v>2</v>
          </cell>
          <cell r="AJ1000" t="str">
            <v>NULL</v>
          </cell>
          <cell r="AK1000">
            <v>9</v>
          </cell>
          <cell r="AL1000">
            <v>9</v>
          </cell>
        </row>
        <row r="1001">
          <cell r="A1001">
            <v>136624</v>
          </cell>
          <cell r="B1001">
            <v>9254019</v>
          </cell>
          <cell r="C1001" t="str">
            <v>Walton Girls' High School &amp; Sixth Form</v>
          </cell>
          <cell r="D1001" t="str">
            <v>East Midlands</v>
          </cell>
          <cell r="E1001" t="str">
            <v>East Midlands</v>
          </cell>
          <cell r="F1001" t="str">
            <v>Lincolnshire</v>
          </cell>
          <cell r="G1001" t="str">
            <v>Grantham and Stamford</v>
          </cell>
          <cell r="H1001" t="str">
            <v>NG31 7JR</v>
          </cell>
          <cell r="I1001" t="str">
            <v>Academy Converter</v>
          </cell>
          <cell r="J1001" t="str">
            <v>Secondary</v>
          </cell>
          <cell r="K1001" t="str">
            <v>Has a sixth form</v>
          </cell>
          <cell r="L1001">
            <v>10005646</v>
          </cell>
          <cell r="M1001">
            <v>42298</v>
          </cell>
          <cell r="N1001">
            <v>42298</v>
          </cell>
          <cell r="O1001" t="str">
            <v>Maintained Academy and School Short inspection</v>
          </cell>
          <cell r="P1001" t="str">
            <v>Schools - Short inspection</v>
          </cell>
          <cell r="Q1001">
            <v>120639</v>
          </cell>
          <cell r="R1001" t="str">
            <v>NULL</v>
          </cell>
          <cell r="S1001" t="str">
            <v>NULL</v>
          </cell>
          <cell r="T1001" t="str">
            <v>NULL</v>
          </cell>
          <cell r="U1001" t="str">
            <v>NULL</v>
          </cell>
          <cell r="V1001" t="str">
            <v>NULL</v>
          </cell>
          <cell r="W1001" t="str">
            <v>NULL</v>
          </cell>
          <cell r="X1001" t="str">
            <v>Yes</v>
          </cell>
          <cell r="Y1001" t="str">
            <v>NULL</v>
          </cell>
          <cell r="Z1001" t="str">
            <v>NULL</v>
          </cell>
          <cell r="AB1001">
            <v>763</v>
          </cell>
          <cell r="AD1001">
            <v>2</v>
          </cell>
          <cell r="AE1001" t="str">
            <v>NULL</v>
          </cell>
          <cell r="AF1001">
            <v>2</v>
          </cell>
          <cell r="AG1001">
            <v>2</v>
          </cell>
          <cell r="AH1001" t="str">
            <v>NULL</v>
          </cell>
          <cell r="AI1001">
            <v>2</v>
          </cell>
          <cell r="AJ1001" t="str">
            <v>NULL</v>
          </cell>
          <cell r="AK1001">
            <v>9</v>
          </cell>
          <cell r="AL1001" t="str">
            <v>NULL</v>
          </cell>
        </row>
        <row r="1002">
          <cell r="A1002">
            <v>136650</v>
          </cell>
          <cell r="B1002">
            <v>8734031</v>
          </cell>
          <cell r="C1002" t="str">
            <v>Coleridge Community College</v>
          </cell>
          <cell r="D1002" t="str">
            <v>East of England</v>
          </cell>
          <cell r="E1002" t="str">
            <v>East of England</v>
          </cell>
          <cell r="F1002" t="str">
            <v>Cambridgeshire</v>
          </cell>
          <cell r="G1002" t="str">
            <v>Cambridge</v>
          </cell>
          <cell r="H1002" t="str">
            <v>CB1 3RJ</v>
          </cell>
          <cell r="I1002" t="str">
            <v>Academy Converter</v>
          </cell>
          <cell r="J1002" t="str">
            <v>Secondary</v>
          </cell>
          <cell r="K1002" t="str">
            <v>Does not have a sixth form</v>
          </cell>
          <cell r="L1002">
            <v>10008869</v>
          </cell>
          <cell r="M1002">
            <v>42341</v>
          </cell>
          <cell r="N1002">
            <v>42341</v>
          </cell>
          <cell r="O1002" t="str">
            <v>Requires Improvement monitoring Visit 2</v>
          </cell>
          <cell r="P1002" t="str">
            <v>Schools - S8</v>
          </cell>
          <cell r="Q1002">
            <v>110866</v>
          </cell>
          <cell r="R1002" t="str">
            <v>NULL</v>
          </cell>
          <cell r="S1002" t="str">
            <v>NULL</v>
          </cell>
          <cell r="T1002" t="str">
            <v>NULL</v>
          </cell>
          <cell r="U1002" t="str">
            <v>NULL</v>
          </cell>
          <cell r="V1002" t="str">
            <v>NULL</v>
          </cell>
          <cell r="W1002" t="str">
            <v>NULL</v>
          </cell>
          <cell r="X1002" t="str">
            <v>NULL</v>
          </cell>
          <cell r="Y1002" t="str">
            <v>NULL</v>
          </cell>
          <cell r="Z1002" t="str">
            <v>NULL</v>
          </cell>
          <cell r="AB1002">
            <v>530</v>
          </cell>
          <cell r="AD1002">
            <v>3</v>
          </cell>
          <cell r="AE1002" t="str">
            <v>NULL</v>
          </cell>
          <cell r="AF1002">
            <v>3</v>
          </cell>
          <cell r="AG1002">
            <v>3</v>
          </cell>
          <cell r="AH1002" t="str">
            <v>NULL</v>
          </cell>
          <cell r="AI1002">
            <v>3</v>
          </cell>
          <cell r="AJ1002" t="str">
            <v>NULL</v>
          </cell>
          <cell r="AK1002">
            <v>9</v>
          </cell>
          <cell r="AL1002">
            <v>9</v>
          </cell>
        </row>
        <row r="1003">
          <cell r="A1003">
            <v>136653</v>
          </cell>
          <cell r="B1003">
            <v>8732087</v>
          </cell>
          <cell r="C1003" t="str">
            <v>Alderman Jacobs School</v>
          </cell>
          <cell r="D1003" t="str">
            <v>East of England</v>
          </cell>
          <cell r="E1003" t="str">
            <v>East of England</v>
          </cell>
          <cell r="F1003" t="str">
            <v>Cambridgeshire</v>
          </cell>
          <cell r="G1003" t="str">
            <v>North East Cambridgeshire</v>
          </cell>
          <cell r="H1003" t="str">
            <v>PE7 1XJ</v>
          </cell>
          <cell r="I1003" t="str">
            <v>Academy Converter</v>
          </cell>
          <cell r="J1003" t="str">
            <v>Primary</v>
          </cell>
          <cell r="K1003" t="str">
            <v>Not applicable</v>
          </cell>
          <cell r="L1003">
            <v>10007737</v>
          </cell>
          <cell r="M1003">
            <v>42349</v>
          </cell>
          <cell r="N1003">
            <v>42349</v>
          </cell>
          <cell r="O1003" t="str">
            <v>Requires Improvement monitoring Visit 1</v>
          </cell>
          <cell r="P1003" t="str">
            <v>Schools - S8</v>
          </cell>
          <cell r="Q1003">
            <v>110646</v>
          </cell>
          <cell r="R1003" t="str">
            <v>NULL</v>
          </cell>
          <cell r="S1003" t="str">
            <v>NULL</v>
          </cell>
          <cell r="T1003" t="str">
            <v>NULL</v>
          </cell>
          <cell r="U1003" t="str">
            <v>NULL</v>
          </cell>
          <cell r="V1003" t="str">
            <v>NULL</v>
          </cell>
          <cell r="W1003" t="str">
            <v>NULL</v>
          </cell>
          <cell r="X1003" t="str">
            <v>NULL</v>
          </cell>
          <cell r="Y1003" t="str">
            <v>NULL</v>
          </cell>
          <cell r="Z1003" t="str">
            <v>NULL</v>
          </cell>
          <cell r="AB1003">
            <v>566</v>
          </cell>
          <cell r="AD1003">
            <v>3</v>
          </cell>
          <cell r="AE1003" t="str">
            <v>NULL</v>
          </cell>
          <cell r="AF1003">
            <v>3</v>
          </cell>
          <cell r="AG1003">
            <v>3</v>
          </cell>
          <cell r="AH1003" t="str">
            <v>NULL</v>
          </cell>
          <cell r="AI1003">
            <v>3</v>
          </cell>
          <cell r="AJ1003" t="str">
            <v>NULL</v>
          </cell>
          <cell r="AK1003">
            <v>3</v>
          </cell>
          <cell r="AL1003">
            <v>9</v>
          </cell>
        </row>
        <row r="1004">
          <cell r="A1004">
            <v>136663</v>
          </cell>
          <cell r="B1004">
            <v>3115401</v>
          </cell>
          <cell r="C1004" t="str">
            <v>Abbs Cross Academy and Arts College</v>
          </cell>
          <cell r="D1004" t="str">
            <v>London</v>
          </cell>
          <cell r="E1004" t="str">
            <v>London</v>
          </cell>
          <cell r="F1004" t="str">
            <v>Havering</v>
          </cell>
          <cell r="G1004" t="str">
            <v>Hornchurch and Upminster</v>
          </cell>
          <cell r="H1004" t="str">
            <v>RM12 4YB</v>
          </cell>
          <cell r="I1004" t="str">
            <v>Academy Converter</v>
          </cell>
          <cell r="J1004" t="str">
            <v>Secondary</v>
          </cell>
          <cell r="K1004" t="str">
            <v>Does not have a sixth form</v>
          </cell>
          <cell r="L1004">
            <v>10008592</v>
          </cell>
          <cell r="M1004">
            <v>42353</v>
          </cell>
          <cell r="N1004">
            <v>42354</v>
          </cell>
          <cell r="O1004" t="str">
            <v>Schools into Special Measures Visit 1</v>
          </cell>
          <cell r="P1004" t="str">
            <v>Schools - S8</v>
          </cell>
          <cell r="Q1004">
            <v>102352</v>
          </cell>
          <cell r="R1004" t="str">
            <v>NULL</v>
          </cell>
          <cell r="S1004" t="str">
            <v>NULL</v>
          </cell>
          <cell r="T1004" t="str">
            <v>NULL</v>
          </cell>
          <cell r="U1004" t="str">
            <v>NULL</v>
          </cell>
          <cell r="V1004" t="str">
            <v>NULL</v>
          </cell>
          <cell r="W1004" t="str">
            <v>NULL</v>
          </cell>
          <cell r="X1004" t="str">
            <v>NULL</v>
          </cell>
          <cell r="Y1004" t="str">
            <v>NULL</v>
          </cell>
          <cell r="Z1004" t="str">
            <v>NULL</v>
          </cell>
          <cell r="AB1004">
            <v>841</v>
          </cell>
          <cell r="AD1004">
            <v>4</v>
          </cell>
          <cell r="AE1004" t="str">
            <v>NULL</v>
          </cell>
          <cell r="AF1004">
            <v>3</v>
          </cell>
          <cell r="AG1004">
            <v>3</v>
          </cell>
          <cell r="AH1004" t="str">
            <v>NULL</v>
          </cell>
          <cell r="AI1004">
            <v>4</v>
          </cell>
          <cell r="AJ1004" t="str">
            <v>NULL</v>
          </cell>
          <cell r="AK1004">
            <v>9</v>
          </cell>
          <cell r="AL1004">
            <v>9</v>
          </cell>
        </row>
        <row r="1005">
          <cell r="A1005">
            <v>136676</v>
          </cell>
          <cell r="B1005">
            <v>8951100</v>
          </cell>
          <cell r="C1005" t="str">
            <v>Oakfield Lodge School</v>
          </cell>
          <cell r="D1005" t="str">
            <v>North West</v>
          </cell>
          <cell r="E1005" t="str">
            <v>North West</v>
          </cell>
          <cell r="F1005" t="str">
            <v>Cheshire East</v>
          </cell>
          <cell r="G1005" t="str">
            <v>Crewe and Nantwich</v>
          </cell>
          <cell r="H1005" t="str">
            <v>CW1 4PP</v>
          </cell>
          <cell r="I1005" t="str">
            <v>Pupil Referral Unit</v>
          </cell>
          <cell r="J1005" t="str">
            <v>Not Applicable</v>
          </cell>
          <cell r="K1005" t="str">
            <v>Not applicable</v>
          </cell>
          <cell r="L1005">
            <v>10005418</v>
          </cell>
          <cell r="M1005">
            <v>42346</v>
          </cell>
          <cell r="N1005">
            <v>42347</v>
          </cell>
          <cell r="O1005" t="str">
            <v>Schools into Special Measures Visit 5</v>
          </cell>
          <cell r="P1005" t="str">
            <v>Schools - S8</v>
          </cell>
          <cell r="Q1005" t="str">
            <v>NULL</v>
          </cell>
          <cell r="R1005" t="str">
            <v>NULL</v>
          </cell>
          <cell r="S1005" t="str">
            <v>NULL</v>
          </cell>
          <cell r="T1005" t="str">
            <v>NULL</v>
          </cell>
          <cell r="U1005" t="str">
            <v>NULL</v>
          </cell>
          <cell r="V1005" t="str">
            <v>NULL</v>
          </cell>
          <cell r="W1005" t="str">
            <v>NULL</v>
          </cell>
          <cell r="X1005" t="str">
            <v>NULL</v>
          </cell>
          <cell r="Y1005" t="str">
            <v>NULL</v>
          </cell>
          <cell r="Z1005" t="str">
            <v>NULL</v>
          </cell>
          <cell r="AB1005">
            <v>25</v>
          </cell>
          <cell r="AD1005">
            <v>4</v>
          </cell>
          <cell r="AE1005" t="str">
            <v>NULL</v>
          </cell>
          <cell r="AF1005">
            <v>4</v>
          </cell>
          <cell r="AG1005">
            <v>4</v>
          </cell>
          <cell r="AH1005" t="str">
            <v>NULL</v>
          </cell>
          <cell r="AI1005">
            <v>4</v>
          </cell>
          <cell r="AJ1005" t="str">
            <v>NULL</v>
          </cell>
          <cell r="AK1005" t="str">
            <v>NULL</v>
          </cell>
          <cell r="AL1005" t="str">
            <v>NULL</v>
          </cell>
        </row>
        <row r="1006">
          <cell r="A1006">
            <v>136681</v>
          </cell>
          <cell r="B1006">
            <v>8614714</v>
          </cell>
          <cell r="C1006" t="str">
            <v>Discovery Academy</v>
          </cell>
          <cell r="D1006" t="str">
            <v>West Midlands</v>
          </cell>
          <cell r="E1006" t="str">
            <v>West Midlands</v>
          </cell>
          <cell r="F1006" t="str">
            <v>Stoke-on-Trent</v>
          </cell>
          <cell r="G1006" t="str">
            <v>Stoke-on-Trent Central</v>
          </cell>
          <cell r="H1006" t="str">
            <v>ST2 0GA</v>
          </cell>
          <cell r="I1006" t="str">
            <v>Academy Sponsor Led</v>
          </cell>
          <cell r="J1006" t="str">
            <v>Secondary</v>
          </cell>
          <cell r="K1006" t="str">
            <v>Not applicable</v>
          </cell>
          <cell r="L1006">
            <v>10007003</v>
          </cell>
          <cell r="M1006">
            <v>42320</v>
          </cell>
          <cell r="N1006">
            <v>42320</v>
          </cell>
          <cell r="O1006" t="str">
            <v>Schools with Serious Weaknesses Visit 2</v>
          </cell>
          <cell r="P1006" t="str">
            <v>Schools - S8</v>
          </cell>
          <cell r="Q1006" t="str">
            <v>NULL</v>
          </cell>
          <cell r="R1006" t="str">
            <v>NULL</v>
          </cell>
          <cell r="S1006" t="str">
            <v>NULL</v>
          </cell>
          <cell r="T1006" t="str">
            <v>NULL</v>
          </cell>
          <cell r="U1006" t="str">
            <v>NULL</v>
          </cell>
          <cell r="V1006" t="str">
            <v>NULL</v>
          </cell>
          <cell r="W1006" t="str">
            <v>NULL</v>
          </cell>
          <cell r="X1006" t="str">
            <v>NULL</v>
          </cell>
          <cell r="Y1006" t="str">
            <v>NULL</v>
          </cell>
          <cell r="Z1006" t="str">
            <v>NULL</v>
          </cell>
          <cell r="AB1006">
            <v>1094</v>
          </cell>
          <cell r="AD1006">
            <v>4</v>
          </cell>
          <cell r="AE1006" t="str">
            <v>NULL</v>
          </cell>
          <cell r="AF1006">
            <v>4</v>
          </cell>
          <cell r="AG1006">
            <v>4</v>
          </cell>
          <cell r="AH1006" t="str">
            <v>NULL</v>
          </cell>
          <cell r="AI1006">
            <v>3</v>
          </cell>
          <cell r="AJ1006" t="str">
            <v>NULL</v>
          </cell>
          <cell r="AK1006">
            <v>9</v>
          </cell>
          <cell r="AL1006">
            <v>9</v>
          </cell>
        </row>
        <row r="1007">
          <cell r="A1007">
            <v>136716</v>
          </cell>
          <cell r="B1007">
            <v>8304052</v>
          </cell>
          <cell r="C1007" t="str">
            <v>The Long Eaton School</v>
          </cell>
          <cell r="D1007" t="str">
            <v>East Midlands</v>
          </cell>
          <cell r="E1007" t="str">
            <v>East Midlands</v>
          </cell>
          <cell r="F1007" t="str">
            <v>Derbyshire</v>
          </cell>
          <cell r="G1007" t="str">
            <v>Erewash</v>
          </cell>
          <cell r="H1007" t="str">
            <v>NG10 3NP</v>
          </cell>
          <cell r="I1007" t="str">
            <v>Academy Converter</v>
          </cell>
          <cell r="J1007" t="str">
            <v>Secondary</v>
          </cell>
          <cell r="K1007" t="str">
            <v>Has a sixth form</v>
          </cell>
          <cell r="L1007">
            <v>10000446</v>
          </cell>
          <cell r="M1007">
            <v>42346</v>
          </cell>
          <cell r="N1007">
            <v>42346</v>
          </cell>
          <cell r="O1007" t="str">
            <v>Maintained Academy and School Short inspection</v>
          </cell>
          <cell r="P1007" t="str">
            <v>Schools - Short inspection</v>
          </cell>
          <cell r="Q1007">
            <v>112934</v>
          </cell>
          <cell r="R1007" t="str">
            <v>NULL</v>
          </cell>
          <cell r="S1007" t="str">
            <v>NULL</v>
          </cell>
          <cell r="T1007" t="str">
            <v>NULL</v>
          </cell>
          <cell r="U1007" t="str">
            <v>NULL</v>
          </cell>
          <cell r="V1007" t="str">
            <v>NULL</v>
          </cell>
          <cell r="W1007" t="str">
            <v>NULL</v>
          </cell>
          <cell r="X1007" t="str">
            <v>Yes</v>
          </cell>
          <cell r="Y1007" t="str">
            <v>NULL</v>
          </cell>
          <cell r="Z1007" t="str">
            <v>NULL</v>
          </cell>
          <cell r="AB1007">
            <v>1272</v>
          </cell>
          <cell r="AD1007">
            <v>2</v>
          </cell>
          <cell r="AE1007" t="str">
            <v>NULL</v>
          </cell>
          <cell r="AF1007">
            <v>2</v>
          </cell>
          <cell r="AG1007">
            <v>2</v>
          </cell>
          <cell r="AH1007" t="str">
            <v>NULL</v>
          </cell>
          <cell r="AI1007">
            <v>2</v>
          </cell>
          <cell r="AJ1007" t="str">
            <v>NULL</v>
          </cell>
          <cell r="AK1007">
            <v>9</v>
          </cell>
          <cell r="AL1007" t="str">
            <v>NULL</v>
          </cell>
        </row>
        <row r="1008">
          <cell r="A1008">
            <v>136721</v>
          </cell>
          <cell r="B1008">
            <v>8742288</v>
          </cell>
          <cell r="C1008" t="str">
            <v>Bishop Creighton Academy</v>
          </cell>
          <cell r="D1008" t="str">
            <v>East of England</v>
          </cell>
          <cell r="E1008" t="str">
            <v>East of England</v>
          </cell>
          <cell r="F1008" t="str">
            <v>Peterborough</v>
          </cell>
          <cell r="G1008" t="str">
            <v>Peterborough</v>
          </cell>
          <cell r="H1008" t="str">
            <v>PE1 5DB</v>
          </cell>
          <cell r="I1008" t="str">
            <v>Academy Converter</v>
          </cell>
          <cell r="J1008" t="str">
            <v>Primary</v>
          </cell>
          <cell r="K1008" t="str">
            <v>Not applicable</v>
          </cell>
          <cell r="L1008">
            <v>10005249</v>
          </cell>
          <cell r="M1008">
            <v>42311</v>
          </cell>
          <cell r="N1008">
            <v>42312</v>
          </cell>
          <cell r="O1008" t="str">
            <v>Schools into Special Measures Visit 5</v>
          </cell>
          <cell r="P1008" t="str">
            <v>Schools - S8</v>
          </cell>
          <cell r="Q1008">
            <v>110732</v>
          </cell>
          <cell r="R1008" t="str">
            <v>NULL</v>
          </cell>
          <cell r="S1008" t="str">
            <v>NULL</v>
          </cell>
          <cell r="T1008" t="str">
            <v>NULL</v>
          </cell>
          <cell r="U1008" t="str">
            <v>NULL</v>
          </cell>
          <cell r="V1008" t="str">
            <v>NULL</v>
          </cell>
          <cell r="W1008" t="str">
            <v>NULL</v>
          </cell>
          <cell r="X1008" t="str">
            <v>NULL</v>
          </cell>
          <cell r="Y1008" t="str">
            <v>NULL</v>
          </cell>
          <cell r="Z1008" t="str">
            <v>NULL</v>
          </cell>
          <cell r="AB1008">
            <v>224</v>
          </cell>
          <cell r="AD1008">
            <v>4</v>
          </cell>
          <cell r="AE1008" t="str">
            <v>NULL</v>
          </cell>
          <cell r="AF1008">
            <v>4</v>
          </cell>
          <cell r="AG1008">
            <v>4</v>
          </cell>
          <cell r="AH1008" t="str">
            <v>NULL</v>
          </cell>
          <cell r="AI1008">
            <v>4</v>
          </cell>
          <cell r="AJ1008" t="str">
            <v>NULL</v>
          </cell>
          <cell r="AK1008" t="str">
            <v>NULL</v>
          </cell>
          <cell r="AL1008" t="str">
            <v>NULL</v>
          </cell>
        </row>
        <row r="1009">
          <cell r="A1009">
            <v>136751</v>
          </cell>
          <cell r="B1009">
            <v>9214000</v>
          </cell>
          <cell r="C1009" t="str">
            <v>Sandown Bay Academy</v>
          </cell>
          <cell r="D1009" t="str">
            <v>South East</v>
          </cell>
          <cell r="E1009" t="str">
            <v>South East</v>
          </cell>
          <cell r="F1009" t="str">
            <v>Isle of Wight</v>
          </cell>
          <cell r="G1009" t="str">
            <v>Isle of Wight</v>
          </cell>
          <cell r="H1009" t="str">
            <v>PO36 9JH</v>
          </cell>
          <cell r="I1009" t="str">
            <v>Academy Sponsor Led</v>
          </cell>
          <cell r="J1009" t="str">
            <v>Secondary</v>
          </cell>
          <cell r="K1009" t="str">
            <v>Has a sixth form</v>
          </cell>
          <cell r="L1009">
            <v>10008584</v>
          </cell>
          <cell r="M1009">
            <v>42320</v>
          </cell>
          <cell r="N1009">
            <v>42320</v>
          </cell>
          <cell r="O1009" t="str">
            <v>Requires Improvement monitoring Visit 2</v>
          </cell>
          <cell r="P1009" t="str">
            <v>Schools - S8</v>
          </cell>
          <cell r="Q1009" t="str">
            <v>NULL</v>
          </cell>
          <cell r="R1009" t="str">
            <v>NULL</v>
          </cell>
          <cell r="S1009" t="str">
            <v>NULL</v>
          </cell>
          <cell r="T1009" t="str">
            <v>NULL</v>
          </cell>
          <cell r="U1009" t="str">
            <v>NULL</v>
          </cell>
          <cell r="V1009" t="str">
            <v>NULL</v>
          </cell>
          <cell r="W1009" t="str">
            <v>NULL</v>
          </cell>
          <cell r="X1009" t="str">
            <v>NULL</v>
          </cell>
          <cell r="Y1009" t="str">
            <v>NULL</v>
          </cell>
          <cell r="Z1009" t="str">
            <v>NULL</v>
          </cell>
          <cell r="AB1009">
            <v>1396</v>
          </cell>
          <cell r="AD1009">
            <v>3</v>
          </cell>
          <cell r="AE1009" t="str">
            <v>NULL</v>
          </cell>
          <cell r="AF1009">
            <v>3</v>
          </cell>
          <cell r="AG1009">
            <v>3</v>
          </cell>
          <cell r="AH1009" t="str">
            <v>NULL</v>
          </cell>
          <cell r="AI1009">
            <v>3</v>
          </cell>
          <cell r="AJ1009" t="str">
            <v>NULL</v>
          </cell>
          <cell r="AK1009">
            <v>9</v>
          </cell>
          <cell r="AL1009">
            <v>2</v>
          </cell>
        </row>
        <row r="1010">
          <cell r="A1010">
            <v>136753</v>
          </cell>
          <cell r="B1010">
            <v>9214001</v>
          </cell>
          <cell r="C1010" t="str">
            <v>Ryde Academy</v>
          </cell>
          <cell r="D1010" t="str">
            <v>South East</v>
          </cell>
          <cell r="E1010" t="str">
            <v>South East</v>
          </cell>
          <cell r="F1010" t="str">
            <v>Isle of Wight</v>
          </cell>
          <cell r="G1010" t="str">
            <v>Isle of Wight</v>
          </cell>
          <cell r="H1010" t="str">
            <v>PO33 3LN</v>
          </cell>
          <cell r="I1010" t="str">
            <v>Academy Sponsor Led</v>
          </cell>
          <cell r="J1010" t="str">
            <v>Secondary</v>
          </cell>
          <cell r="K1010" t="str">
            <v>Has a sixth form</v>
          </cell>
          <cell r="L1010">
            <v>10006355</v>
          </cell>
          <cell r="M1010">
            <v>42325</v>
          </cell>
          <cell r="N1010">
            <v>42325</v>
          </cell>
          <cell r="O1010" t="str">
            <v>Requires Improvement monitoring Visit 2</v>
          </cell>
          <cell r="P1010" t="str">
            <v>Schools - S8</v>
          </cell>
          <cell r="Q1010" t="str">
            <v>NULL</v>
          </cell>
          <cell r="R1010" t="str">
            <v>NULL</v>
          </cell>
          <cell r="S1010" t="str">
            <v>NULL</v>
          </cell>
          <cell r="T1010" t="str">
            <v>NULL</v>
          </cell>
          <cell r="U1010" t="str">
            <v>NULL</v>
          </cell>
          <cell r="V1010" t="str">
            <v>NULL</v>
          </cell>
          <cell r="W1010" t="str">
            <v>NULL</v>
          </cell>
          <cell r="X1010" t="str">
            <v>NULL</v>
          </cell>
          <cell r="Y1010" t="str">
            <v>NULL</v>
          </cell>
          <cell r="Z1010" t="str">
            <v>NULL</v>
          </cell>
          <cell r="AB1010">
            <v>995</v>
          </cell>
          <cell r="AD1010">
            <v>3</v>
          </cell>
          <cell r="AE1010" t="str">
            <v>NULL</v>
          </cell>
          <cell r="AF1010">
            <v>3</v>
          </cell>
          <cell r="AG1010">
            <v>3</v>
          </cell>
          <cell r="AH1010" t="str">
            <v>NULL</v>
          </cell>
          <cell r="AI1010">
            <v>3</v>
          </cell>
          <cell r="AJ1010" t="str">
            <v>NULL</v>
          </cell>
          <cell r="AK1010">
            <v>9</v>
          </cell>
          <cell r="AL1010">
            <v>3</v>
          </cell>
        </row>
        <row r="1011">
          <cell r="A1011">
            <v>136791</v>
          </cell>
          <cell r="B1011">
            <v>9334291</v>
          </cell>
          <cell r="C1011" t="str">
            <v>The West Somerset Community College</v>
          </cell>
          <cell r="D1011" t="str">
            <v>South West</v>
          </cell>
          <cell r="E1011" t="str">
            <v>South West</v>
          </cell>
          <cell r="F1011" t="str">
            <v>Somerset</v>
          </cell>
          <cell r="G1011" t="str">
            <v>Bridgwater and West Somerset</v>
          </cell>
          <cell r="H1011" t="str">
            <v>TA24 6AY</v>
          </cell>
          <cell r="I1011" t="str">
            <v>Academy Converter</v>
          </cell>
          <cell r="J1011" t="str">
            <v>Secondary</v>
          </cell>
          <cell r="K1011" t="str">
            <v>Has a sixth form</v>
          </cell>
          <cell r="L1011">
            <v>10005804</v>
          </cell>
          <cell r="M1011">
            <v>42311</v>
          </cell>
          <cell r="N1011">
            <v>42312</v>
          </cell>
          <cell r="O1011" t="str">
            <v>Schools into Special Measures Visit 3</v>
          </cell>
          <cell r="P1011" t="str">
            <v>Schools - S8</v>
          </cell>
          <cell r="Q1011">
            <v>123877</v>
          </cell>
          <cell r="R1011" t="str">
            <v>NULL</v>
          </cell>
          <cell r="S1011" t="str">
            <v>NULL</v>
          </cell>
          <cell r="T1011" t="str">
            <v>NULL</v>
          </cell>
          <cell r="U1011" t="str">
            <v>NULL</v>
          </cell>
          <cell r="V1011" t="str">
            <v>NULL</v>
          </cell>
          <cell r="W1011" t="str">
            <v>NULL</v>
          </cell>
          <cell r="X1011" t="str">
            <v>NULL</v>
          </cell>
          <cell r="Y1011" t="str">
            <v>NULL</v>
          </cell>
          <cell r="Z1011" t="str">
            <v>NULL</v>
          </cell>
          <cell r="AB1011">
            <v>1111</v>
          </cell>
          <cell r="AD1011">
            <v>4</v>
          </cell>
          <cell r="AE1011" t="str">
            <v>NULL</v>
          </cell>
          <cell r="AF1011">
            <v>4</v>
          </cell>
          <cell r="AG1011">
            <v>4</v>
          </cell>
          <cell r="AH1011" t="str">
            <v>NULL</v>
          </cell>
          <cell r="AI1011">
            <v>4</v>
          </cell>
          <cell r="AJ1011" t="str">
            <v>NULL</v>
          </cell>
          <cell r="AK1011">
            <v>9</v>
          </cell>
          <cell r="AL1011">
            <v>4</v>
          </cell>
        </row>
        <row r="1012">
          <cell r="A1012">
            <v>136802</v>
          </cell>
          <cell r="B1012">
            <v>8732000</v>
          </cell>
          <cell r="C1012" t="str">
            <v>Trumpington Meadows Primary School</v>
          </cell>
          <cell r="D1012" t="str">
            <v>East of England</v>
          </cell>
          <cell r="E1012" t="str">
            <v>East of England</v>
          </cell>
          <cell r="F1012" t="str">
            <v>Cambridgeshire</v>
          </cell>
          <cell r="G1012" t="str">
            <v>South Cambridgeshire</v>
          </cell>
          <cell r="H1012" t="str">
            <v>CB2 9AY</v>
          </cell>
          <cell r="I1012" t="str">
            <v>Foundation School</v>
          </cell>
          <cell r="J1012" t="str">
            <v>Primary</v>
          </cell>
          <cell r="K1012" t="str">
            <v>Does not have a sixth form</v>
          </cell>
          <cell r="L1012">
            <v>10001631</v>
          </cell>
          <cell r="M1012">
            <v>42291</v>
          </cell>
          <cell r="N1012">
            <v>42292</v>
          </cell>
          <cell r="O1012" t="str">
            <v>Serious Weaknesses S5 Reinspection</v>
          </cell>
          <cell r="P1012" t="str">
            <v>Schools - S5</v>
          </cell>
          <cell r="Q1012" t="str">
            <v>NULL</v>
          </cell>
          <cell r="R1012">
            <v>3</v>
          </cell>
          <cell r="S1012" t="str">
            <v>NULL</v>
          </cell>
          <cell r="T1012">
            <v>3</v>
          </cell>
          <cell r="U1012">
            <v>3</v>
          </cell>
          <cell r="V1012">
            <v>3</v>
          </cell>
          <cell r="W1012">
            <v>2</v>
          </cell>
          <cell r="X1012" t="str">
            <v>Yes</v>
          </cell>
          <cell r="Y1012">
            <v>2</v>
          </cell>
          <cell r="Z1012" t="str">
            <v>NULL</v>
          </cell>
          <cell r="AB1012">
            <v>164</v>
          </cell>
          <cell r="AD1012">
            <v>4</v>
          </cell>
          <cell r="AE1012" t="str">
            <v>NULL</v>
          </cell>
          <cell r="AF1012">
            <v>4</v>
          </cell>
          <cell r="AG1012">
            <v>4</v>
          </cell>
          <cell r="AH1012" t="str">
            <v>NULL</v>
          </cell>
          <cell r="AI1012">
            <v>3</v>
          </cell>
          <cell r="AJ1012" t="str">
            <v>NULL</v>
          </cell>
          <cell r="AK1012" t="str">
            <v>NULL</v>
          </cell>
          <cell r="AL1012" t="str">
            <v>NULL</v>
          </cell>
        </row>
        <row r="1013">
          <cell r="A1013">
            <v>136824</v>
          </cell>
          <cell r="B1013">
            <v>8614000</v>
          </cell>
          <cell r="C1013" t="str">
            <v>St Peter's Academy</v>
          </cell>
          <cell r="D1013" t="str">
            <v>West Midlands</v>
          </cell>
          <cell r="E1013" t="str">
            <v>West Midlands</v>
          </cell>
          <cell r="F1013" t="str">
            <v>Stoke-on-Trent</v>
          </cell>
          <cell r="G1013" t="str">
            <v>Stoke-on-Trent South</v>
          </cell>
          <cell r="H1013" t="str">
            <v>ST4 2RR</v>
          </cell>
          <cell r="I1013" t="str">
            <v>Academy Sponsor Led</v>
          </cell>
          <cell r="J1013" t="str">
            <v>Secondary</v>
          </cell>
          <cell r="K1013" t="str">
            <v>Not applicable</v>
          </cell>
          <cell r="L1013">
            <v>10004020</v>
          </cell>
          <cell r="M1013">
            <v>42270</v>
          </cell>
          <cell r="N1013">
            <v>42271</v>
          </cell>
          <cell r="O1013" t="str">
            <v>Schools into Special Measures Visit 2</v>
          </cell>
          <cell r="P1013" t="str">
            <v>Schools - S8</v>
          </cell>
          <cell r="Q1013" t="str">
            <v>NULL</v>
          </cell>
          <cell r="R1013" t="str">
            <v>NULL</v>
          </cell>
          <cell r="S1013" t="str">
            <v>NULL</v>
          </cell>
          <cell r="T1013" t="str">
            <v>NULL</v>
          </cell>
          <cell r="U1013" t="str">
            <v>NULL</v>
          </cell>
          <cell r="V1013" t="str">
            <v>NULL</v>
          </cell>
          <cell r="W1013" t="str">
            <v>NULL</v>
          </cell>
          <cell r="X1013" t="str">
            <v>NULL</v>
          </cell>
          <cell r="Y1013" t="str">
            <v>NULL</v>
          </cell>
          <cell r="Z1013" t="str">
            <v>NULL</v>
          </cell>
          <cell r="AB1013">
            <v>1069</v>
          </cell>
          <cell r="AD1013">
            <v>4</v>
          </cell>
          <cell r="AE1013" t="str">
            <v>NULL</v>
          </cell>
          <cell r="AF1013">
            <v>4</v>
          </cell>
          <cell r="AG1013">
            <v>4</v>
          </cell>
          <cell r="AH1013" t="str">
            <v>NULL</v>
          </cell>
          <cell r="AI1013">
            <v>4</v>
          </cell>
          <cell r="AJ1013" t="str">
            <v>NULL</v>
          </cell>
          <cell r="AK1013">
            <v>9</v>
          </cell>
          <cell r="AL1013">
            <v>9</v>
          </cell>
        </row>
        <row r="1014">
          <cell r="A1014">
            <v>136826</v>
          </cell>
          <cell r="B1014">
            <v>3834000</v>
          </cell>
          <cell r="C1014" t="str">
            <v>Leeds East Academy</v>
          </cell>
          <cell r="D1014" t="str">
            <v>Yorkshire and the Humber</v>
          </cell>
          <cell r="E1014" t="str">
            <v>North East, Yorkshire &amp; Humber</v>
          </cell>
          <cell r="F1014" t="str">
            <v>Leeds</v>
          </cell>
          <cell r="G1014" t="str">
            <v>Leeds East</v>
          </cell>
          <cell r="H1014" t="str">
            <v>LS14 6TY</v>
          </cell>
          <cell r="I1014" t="str">
            <v>Academy Sponsor Led</v>
          </cell>
          <cell r="J1014" t="str">
            <v>Secondary</v>
          </cell>
          <cell r="K1014" t="str">
            <v>Has a sixth form</v>
          </cell>
          <cell r="L1014">
            <v>10007207</v>
          </cell>
          <cell r="M1014">
            <v>42326</v>
          </cell>
          <cell r="N1014">
            <v>42326</v>
          </cell>
          <cell r="O1014" t="str">
            <v>S8 No Formal Designation Visit</v>
          </cell>
          <cell r="P1014" t="str">
            <v>Schools - S8</v>
          </cell>
          <cell r="Q1014" t="str">
            <v>NULL</v>
          </cell>
          <cell r="R1014" t="str">
            <v>NULL</v>
          </cell>
          <cell r="S1014" t="str">
            <v>NULL</v>
          </cell>
          <cell r="T1014" t="str">
            <v>NULL</v>
          </cell>
          <cell r="U1014" t="str">
            <v>NULL</v>
          </cell>
          <cell r="V1014" t="str">
            <v>NULL</v>
          </cell>
          <cell r="W1014" t="str">
            <v>NULL</v>
          </cell>
          <cell r="X1014" t="str">
            <v>Met</v>
          </cell>
          <cell r="Y1014" t="str">
            <v>NULL</v>
          </cell>
          <cell r="Z1014" t="str">
            <v>NULL</v>
          </cell>
          <cell r="AB1014">
            <v>602</v>
          </cell>
          <cell r="AD1014">
            <v>3</v>
          </cell>
          <cell r="AE1014" t="str">
            <v>NULL</v>
          </cell>
          <cell r="AF1014">
            <v>3</v>
          </cell>
          <cell r="AG1014">
            <v>3</v>
          </cell>
          <cell r="AH1014" t="str">
            <v>NULL</v>
          </cell>
          <cell r="AI1014">
            <v>2</v>
          </cell>
          <cell r="AJ1014" t="str">
            <v>NULL</v>
          </cell>
          <cell r="AK1014">
            <v>9</v>
          </cell>
          <cell r="AL1014">
            <v>2</v>
          </cell>
        </row>
        <row r="1015">
          <cell r="A1015">
            <v>136831</v>
          </cell>
          <cell r="B1015">
            <v>9082222</v>
          </cell>
          <cell r="C1015" t="str">
            <v>Trewirgie Junior School</v>
          </cell>
          <cell r="D1015" t="str">
            <v>South West</v>
          </cell>
          <cell r="E1015" t="str">
            <v>South West</v>
          </cell>
          <cell r="F1015" t="str">
            <v>Cornwall</v>
          </cell>
          <cell r="G1015" t="str">
            <v>Camborne and Redruth</v>
          </cell>
          <cell r="H1015" t="str">
            <v>TR15 2QN</v>
          </cell>
          <cell r="I1015" t="str">
            <v>Academy Converter</v>
          </cell>
          <cell r="J1015" t="str">
            <v>Primary</v>
          </cell>
          <cell r="K1015" t="str">
            <v>Not applicable</v>
          </cell>
          <cell r="L1015">
            <v>10005703</v>
          </cell>
          <cell r="M1015">
            <v>42319</v>
          </cell>
          <cell r="N1015">
            <v>42320</v>
          </cell>
          <cell r="O1015" t="str">
            <v>Maintained Academy and School Short inspection</v>
          </cell>
          <cell r="P1015" t="str">
            <v>Schools - S5</v>
          </cell>
          <cell r="Q1015">
            <v>111842</v>
          </cell>
          <cell r="R1015">
            <v>3</v>
          </cell>
          <cell r="S1015" t="str">
            <v>NULL</v>
          </cell>
          <cell r="T1015">
            <v>3</v>
          </cell>
          <cell r="U1015">
            <v>3</v>
          </cell>
          <cell r="V1015">
            <v>2</v>
          </cell>
          <cell r="W1015">
            <v>3</v>
          </cell>
          <cell r="X1015" t="str">
            <v>Yes</v>
          </cell>
          <cell r="Y1015" t="str">
            <v>NULL</v>
          </cell>
          <cell r="Z1015" t="str">
            <v>NULL</v>
          </cell>
          <cell r="AB1015">
            <v>360</v>
          </cell>
          <cell r="AD1015">
            <v>2</v>
          </cell>
          <cell r="AE1015" t="str">
            <v>NULL</v>
          </cell>
          <cell r="AF1015">
            <v>2</v>
          </cell>
          <cell r="AG1015">
            <v>2</v>
          </cell>
          <cell r="AH1015" t="str">
            <v>NULL</v>
          </cell>
          <cell r="AI1015">
            <v>2</v>
          </cell>
          <cell r="AJ1015" t="str">
            <v>NULL</v>
          </cell>
          <cell r="AK1015">
            <v>9</v>
          </cell>
          <cell r="AL1015" t="str">
            <v>NULL</v>
          </cell>
        </row>
        <row r="1016">
          <cell r="A1016">
            <v>136850</v>
          </cell>
          <cell r="B1016">
            <v>8365409</v>
          </cell>
          <cell r="C1016" t="str">
            <v>Poole Grammar School</v>
          </cell>
          <cell r="D1016" t="str">
            <v>South West</v>
          </cell>
          <cell r="E1016" t="str">
            <v>South West</v>
          </cell>
          <cell r="F1016" t="str">
            <v>Poole</v>
          </cell>
          <cell r="G1016" t="str">
            <v>Mid Dorset and North Poole</v>
          </cell>
          <cell r="H1016" t="str">
            <v>BH17 9JU</v>
          </cell>
          <cell r="I1016" t="str">
            <v>Academy Converter</v>
          </cell>
          <cell r="J1016" t="str">
            <v>Secondary</v>
          </cell>
          <cell r="K1016" t="str">
            <v>Has a sixth form</v>
          </cell>
          <cell r="L1016">
            <v>10007594</v>
          </cell>
          <cell r="M1016">
            <v>42339</v>
          </cell>
          <cell r="N1016">
            <v>42340</v>
          </cell>
          <cell r="O1016" t="str">
            <v>S8 No Formal Designation Visit</v>
          </cell>
          <cell r="P1016" t="str">
            <v>Schools - S5</v>
          </cell>
          <cell r="Q1016">
            <v>113909</v>
          </cell>
          <cell r="R1016">
            <v>3</v>
          </cell>
          <cell r="S1016" t="str">
            <v>NULL</v>
          </cell>
          <cell r="T1016">
            <v>3</v>
          </cell>
          <cell r="U1016">
            <v>3</v>
          </cell>
          <cell r="V1016">
            <v>2</v>
          </cell>
          <cell r="W1016">
            <v>3</v>
          </cell>
          <cell r="X1016" t="str">
            <v>Yes</v>
          </cell>
          <cell r="Y1016" t="str">
            <v>NULL</v>
          </cell>
          <cell r="Z1016">
            <v>3</v>
          </cell>
          <cell r="AB1016">
            <v>1186</v>
          </cell>
          <cell r="AD1016">
            <v>1</v>
          </cell>
          <cell r="AE1016" t="str">
            <v>NULL</v>
          </cell>
          <cell r="AF1016">
            <v>1</v>
          </cell>
          <cell r="AG1016">
            <v>1</v>
          </cell>
          <cell r="AH1016" t="str">
            <v>NULL</v>
          </cell>
          <cell r="AI1016">
            <v>1</v>
          </cell>
          <cell r="AJ1016" t="str">
            <v>NULL</v>
          </cell>
          <cell r="AK1016" t="str">
            <v>NULL</v>
          </cell>
          <cell r="AL1016" t="str">
            <v>NULL</v>
          </cell>
        </row>
        <row r="1017">
          <cell r="A1017">
            <v>136863</v>
          </cell>
          <cell r="B1017">
            <v>8814480</v>
          </cell>
          <cell r="C1017" t="str">
            <v>Moulsham High School</v>
          </cell>
          <cell r="D1017" t="str">
            <v>East of England</v>
          </cell>
          <cell r="E1017" t="str">
            <v>East of England</v>
          </cell>
          <cell r="F1017" t="str">
            <v>Essex</v>
          </cell>
          <cell r="G1017" t="str">
            <v>Chelmsford</v>
          </cell>
          <cell r="H1017" t="str">
            <v>CM2 9ES</v>
          </cell>
          <cell r="I1017" t="str">
            <v>Academy Converter</v>
          </cell>
          <cell r="J1017" t="str">
            <v>Secondary</v>
          </cell>
          <cell r="K1017" t="str">
            <v>Has a sixth form</v>
          </cell>
          <cell r="L1017">
            <v>10003246</v>
          </cell>
          <cell r="M1017">
            <v>42285</v>
          </cell>
          <cell r="N1017">
            <v>42285</v>
          </cell>
          <cell r="O1017" t="str">
            <v>Maintained Academy and School Short inspection</v>
          </cell>
          <cell r="P1017" t="str">
            <v>Schools - Short inspection</v>
          </cell>
          <cell r="Q1017">
            <v>115233</v>
          </cell>
          <cell r="R1017" t="str">
            <v>NULL</v>
          </cell>
          <cell r="S1017" t="str">
            <v>NULL</v>
          </cell>
          <cell r="T1017" t="str">
            <v>NULL</v>
          </cell>
          <cell r="U1017" t="str">
            <v>NULL</v>
          </cell>
          <cell r="V1017" t="str">
            <v>NULL</v>
          </cell>
          <cell r="W1017" t="str">
            <v>NULL</v>
          </cell>
          <cell r="X1017" t="str">
            <v>Yes</v>
          </cell>
          <cell r="Y1017" t="str">
            <v>NULL</v>
          </cell>
          <cell r="Z1017" t="str">
            <v>NULL</v>
          </cell>
          <cell r="AB1017">
            <v>1514</v>
          </cell>
          <cell r="AD1017">
            <v>2</v>
          </cell>
          <cell r="AE1017" t="str">
            <v>NULL</v>
          </cell>
          <cell r="AF1017">
            <v>2</v>
          </cell>
          <cell r="AG1017">
            <v>2</v>
          </cell>
          <cell r="AH1017" t="str">
            <v>NULL</v>
          </cell>
          <cell r="AI1017">
            <v>2</v>
          </cell>
          <cell r="AJ1017" t="str">
            <v>NULL</v>
          </cell>
          <cell r="AK1017">
            <v>9</v>
          </cell>
          <cell r="AL1017">
            <v>2</v>
          </cell>
        </row>
        <row r="1018">
          <cell r="A1018">
            <v>136877</v>
          </cell>
          <cell r="B1018">
            <v>9195410</v>
          </cell>
          <cell r="C1018" t="str">
            <v>Queens' School</v>
          </cell>
          <cell r="D1018" t="str">
            <v>East of England</v>
          </cell>
          <cell r="E1018" t="str">
            <v>East of England</v>
          </cell>
          <cell r="F1018" t="str">
            <v>Hertfordshire</v>
          </cell>
          <cell r="G1018" t="str">
            <v>Hertsmere</v>
          </cell>
          <cell r="H1018" t="str">
            <v>WD23 2TY</v>
          </cell>
          <cell r="I1018" t="str">
            <v>Academy Converter</v>
          </cell>
          <cell r="J1018" t="str">
            <v>Secondary</v>
          </cell>
          <cell r="K1018" t="str">
            <v>Has a sixth form</v>
          </cell>
          <cell r="L1018">
            <v>10001494</v>
          </cell>
          <cell r="M1018">
            <v>42353</v>
          </cell>
          <cell r="N1018">
            <v>42353</v>
          </cell>
          <cell r="O1018" t="str">
            <v>Maintained Academy and School Short inspection</v>
          </cell>
          <cell r="P1018" t="str">
            <v>Schools - Short inspection</v>
          </cell>
          <cell r="Q1018">
            <v>117582</v>
          </cell>
          <cell r="R1018" t="str">
            <v>NULL</v>
          </cell>
          <cell r="S1018" t="str">
            <v>NULL</v>
          </cell>
          <cell r="T1018" t="str">
            <v>NULL</v>
          </cell>
          <cell r="U1018" t="str">
            <v>NULL</v>
          </cell>
          <cell r="V1018" t="str">
            <v>NULL</v>
          </cell>
          <cell r="W1018" t="str">
            <v>NULL</v>
          </cell>
          <cell r="X1018" t="str">
            <v>Yes</v>
          </cell>
          <cell r="Y1018" t="str">
            <v>NULL</v>
          </cell>
          <cell r="Z1018" t="str">
            <v>NULL</v>
          </cell>
          <cell r="AB1018">
            <v>1702</v>
          </cell>
          <cell r="AD1018">
            <v>2</v>
          </cell>
          <cell r="AE1018" t="str">
            <v>NULL</v>
          </cell>
          <cell r="AF1018">
            <v>2</v>
          </cell>
          <cell r="AG1018">
            <v>2</v>
          </cell>
          <cell r="AH1018" t="str">
            <v>NULL</v>
          </cell>
          <cell r="AI1018">
            <v>2</v>
          </cell>
          <cell r="AJ1018" t="str">
            <v>NULL</v>
          </cell>
          <cell r="AK1018">
            <v>9</v>
          </cell>
          <cell r="AL1018" t="str">
            <v>NULL</v>
          </cell>
        </row>
        <row r="1019">
          <cell r="A1019">
            <v>136918</v>
          </cell>
          <cell r="B1019">
            <v>9354017</v>
          </cell>
          <cell r="C1019" t="str">
            <v>Hadleigh High School</v>
          </cell>
          <cell r="D1019" t="str">
            <v>East of England</v>
          </cell>
          <cell r="E1019" t="str">
            <v>East of England</v>
          </cell>
          <cell r="F1019" t="str">
            <v>Suffolk</v>
          </cell>
          <cell r="G1019" t="str">
            <v>South Suffolk</v>
          </cell>
          <cell r="H1019" t="str">
            <v>IP7 5HU</v>
          </cell>
          <cell r="I1019" t="str">
            <v>Academy Converter</v>
          </cell>
          <cell r="J1019" t="str">
            <v>Secondary</v>
          </cell>
          <cell r="K1019" t="str">
            <v>Does not have a sixth form</v>
          </cell>
          <cell r="L1019">
            <v>10000738</v>
          </cell>
          <cell r="M1019">
            <v>42297</v>
          </cell>
          <cell r="N1019">
            <v>42298</v>
          </cell>
          <cell r="O1019" t="str">
            <v>Maintained Academy and School Short inspection</v>
          </cell>
          <cell r="P1019" t="str">
            <v>Schools - S5</v>
          </cell>
          <cell r="Q1019">
            <v>124795</v>
          </cell>
          <cell r="R1019">
            <v>2</v>
          </cell>
          <cell r="S1019" t="str">
            <v>NULL</v>
          </cell>
          <cell r="T1019">
            <v>2</v>
          </cell>
          <cell r="U1019">
            <v>2</v>
          </cell>
          <cell r="V1019">
            <v>2</v>
          </cell>
          <cell r="W1019">
            <v>2</v>
          </cell>
          <cell r="X1019" t="str">
            <v>Yes</v>
          </cell>
          <cell r="Y1019" t="str">
            <v>NULL</v>
          </cell>
          <cell r="Z1019" t="str">
            <v>NULL</v>
          </cell>
          <cell r="AB1019">
            <v>751</v>
          </cell>
          <cell r="AD1019">
            <v>2</v>
          </cell>
          <cell r="AE1019" t="str">
            <v>NULL</v>
          </cell>
          <cell r="AF1019">
            <v>2</v>
          </cell>
          <cell r="AG1019">
            <v>2</v>
          </cell>
          <cell r="AH1019" t="str">
            <v>NULL</v>
          </cell>
          <cell r="AI1019">
            <v>2</v>
          </cell>
          <cell r="AJ1019" t="str">
            <v>NULL</v>
          </cell>
          <cell r="AK1019">
            <v>9</v>
          </cell>
          <cell r="AL1019" t="str">
            <v>NULL</v>
          </cell>
        </row>
        <row r="1020">
          <cell r="A1020">
            <v>136971</v>
          </cell>
          <cell r="B1020">
            <v>8404047</v>
          </cell>
          <cell r="C1020" t="str">
            <v>Park View School</v>
          </cell>
          <cell r="D1020" t="str">
            <v>North East</v>
          </cell>
          <cell r="E1020" t="str">
            <v>North East, Yorkshire &amp; Humber</v>
          </cell>
          <cell r="F1020" t="str">
            <v>Durham</v>
          </cell>
          <cell r="G1020" t="str">
            <v>North Durham</v>
          </cell>
          <cell r="H1020" t="str">
            <v>DH3 3QA</v>
          </cell>
          <cell r="I1020" t="str">
            <v>Academy Converter</v>
          </cell>
          <cell r="J1020" t="str">
            <v>Secondary</v>
          </cell>
          <cell r="K1020" t="str">
            <v>Has a sixth form</v>
          </cell>
          <cell r="L1020">
            <v>10002832</v>
          </cell>
          <cell r="M1020">
            <v>42318</v>
          </cell>
          <cell r="N1020">
            <v>42318</v>
          </cell>
          <cell r="O1020" t="str">
            <v>Maintained Academy and School Short inspection</v>
          </cell>
          <cell r="P1020" t="str">
            <v>Schools - Short inspection</v>
          </cell>
          <cell r="Q1020">
            <v>114288</v>
          </cell>
          <cell r="R1020" t="str">
            <v>NULL</v>
          </cell>
          <cell r="S1020" t="str">
            <v>NULL</v>
          </cell>
          <cell r="T1020" t="str">
            <v>NULL</v>
          </cell>
          <cell r="U1020" t="str">
            <v>NULL</v>
          </cell>
          <cell r="V1020" t="str">
            <v>NULL</v>
          </cell>
          <cell r="W1020" t="str">
            <v>NULL</v>
          </cell>
          <cell r="X1020" t="str">
            <v>Yes</v>
          </cell>
          <cell r="Y1020" t="str">
            <v>NULL</v>
          </cell>
          <cell r="Z1020" t="str">
            <v>NULL</v>
          </cell>
          <cell r="AB1020">
            <v>1381</v>
          </cell>
          <cell r="AD1020">
            <v>2</v>
          </cell>
          <cell r="AE1020" t="str">
            <v>NULL</v>
          </cell>
          <cell r="AF1020">
            <v>2</v>
          </cell>
          <cell r="AG1020">
            <v>2</v>
          </cell>
          <cell r="AH1020" t="str">
            <v>NULL</v>
          </cell>
          <cell r="AI1020">
            <v>2</v>
          </cell>
          <cell r="AJ1020" t="str">
            <v>NULL</v>
          </cell>
          <cell r="AK1020" t="str">
            <v>NULL</v>
          </cell>
          <cell r="AL1020" t="str">
            <v>NULL</v>
          </cell>
        </row>
        <row r="1021">
          <cell r="A1021">
            <v>136974</v>
          </cell>
          <cell r="B1021">
            <v>8735403</v>
          </cell>
          <cell r="C1021" t="str">
            <v>Sawtry Community College</v>
          </cell>
          <cell r="D1021" t="str">
            <v>East of England</v>
          </cell>
          <cell r="E1021" t="str">
            <v>East of England</v>
          </cell>
          <cell r="F1021" t="str">
            <v>Cambridgeshire</v>
          </cell>
          <cell r="G1021" t="str">
            <v>North West Cambridgeshire</v>
          </cell>
          <cell r="H1021" t="str">
            <v>PE28 5TQ</v>
          </cell>
          <cell r="I1021" t="str">
            <v>Academy Converter</v>
          </cell>
          <cell r="J1021" t="str">
            <v>Secondary</v>
          </cell>
          <cell r="K1021" t="str">
            <v>Has a sixth form</v>
          </cell>
          <cell r="L1021">
            <v>10005305</v>
          </cell>
          <cell r="M1021">
            <v>42348</v>
          </cell>
          <cell r="N1021">
            <v>42349</v>
          </cell>
          <cell r="O1021" t="str">
            <v>Schools into Special Measures Visit 5</v>
          </cell>
          <cell r="P1021" t="str">
            <v>Schools - S5</v>
          </cell>
          <cell r="Q1021">
            <v>110897</v>
          </cell>
          <cell r="R1021">
            <v>3</v>
          </cell>
          <cell r="S1021" t="str">
            <v>NULL</v>
          </cell>
          <cell r="T1021">
            <v>3</v>
          </cell>
          <cell r="U1021">
            <v>3</v>
          </cell>
          <cell r="V1021">
            <v>2</v>
          </cell>
          <cell r="W1021">
            <v>2</v>
          </cell>
          <cell r="X1021" t="str">
            <v>No</v>
          </cell>
          <cell r="Y1021" t="str">
            <v>NULL</v>
          </cell>
          <cell r="Z1021">
            <v>2</v>
          </cell>
          <cell r="AB1021">
            <v>1202</v>
          </cell>
          <cell r="AD1021">
            <v>4</v>
          </cell>
          <cell r="AE1021" t="str">
            <v>NULL</v>
          </cell>
          <cell r="AF1021">
            <v>3</v>
          </cell>
          <cell r="AG1021">
            <v>3</v>
          </cell>
          <cell r="AH1021" t="str">
            <v>NULL</v>
          </cell>
          <cell r="AI1021">
            <v>4</v>
          </cell>
          <cell r="AJ1021" t="str">
            <v>NULL</v>
          </cell>
          <cell r="AK1021" t="str">
            <v>NULL</v>
          </cell>
          <cell r="AL1021" t="str">
            <v>NULL</v>
          </cell>
        </row>
        <row r="1022">
          <cell r="A1022">
            <v>136987</v>
          </cell>
          <cell r="B1022">
            <v>3554050</v>
          </cell>
          <cell r="C1022" t="str">
            <v>The Swinton High School</v>
          </cell>
          <cell r="D1022" t="str">
            <v>North West</v>
          </cell>
          <cell r="E1022" t="str">
            <v>North West</v>
          </cell>
          <cell r="F1022" t="str">
            <v>Salford</v>
          </cell>
          <cell r="G1022" t="str">
            <v>Salford and Eccles</v>
          </cell>
          <cell r="H1022" t="str">
            <v>M27 6JU</v>
          </cell>
          <cell r="I1022" t="str">
            <v>Academy Converter</v>
          </cell>
          <cell r="J1022" t="str">
            <v>Secondary</v>
          </cell>
          <cell r="K1022" t="str">
            <v>Does not have a sixth form</v>
          </cell>
          <cell r="L1022">
            <v>10001433</v>
          </cell>
          <cell r="M1022">
            <v>42318</v>
          </cell>
          <cell r="N1022">
            <v>42319</v>
          </cell>
          <cell r="O1022" t="str">
            <v>Maintained Academy and School Short inspection</v>
          </cell>
          <cell r="P1022" t="str">
            <v>Schools - S5</v>
          </cell>
          <cell r="Q1022">
            <v>105983</v>
          </cell>
          <cell r="R1022">
            <v>2</v>
          </cell>
          <cell r="S1022" t="str">
            <v>NULL</v>
          </cell>
          <cell r="T1022">
            <v>2</v>
          </cell>
          <cell r="U1022">
            <v>2</v>
          </cell>
          <cell r="V1022">
            <v>2</v>
          </cell>
          <cell r="W1022">
            <v>2</v>
          </cell>
          <cell r="X1022" t="str">
            <v>Yes</v>
          </cell>
          <cell r="Y1022" t="str">
            <v>NULL</v>
          </cell>
          <cell r="Z1022" t="str">
            <v>NULL</v>
          </cell>
          <cell r="AB1022">
            <v>663</v>
          </cell>
          <cell r="AD1022">
            <v>2</v>
          </cell>
          <cell r="AE1022" t="str">
            <v>NULL</v>
          </cell>
          <cell r="AF1022">
            <v>2</v>
          </cell>
          <cell r="AG1022">
            <v>2</v>
          </cell>
          <cell r="AH1022" t="str">
            <v>NULL</v>
          </cell>
          <cell r="AI1022">
            <v>2</v>
          </cell>
          <cell r="AJ1022" t="str">
            <v>NULL</v>
          </cell>
          <cell r="AK1022">
            <v>9</v>
          </cell>
          <cell r="AL1022" t="str">
            <v>NULL</v>
          </cell>
        </row>
        <row r="1023">
          <cell r="A1023">
            <v>137002</v>
          </cell>
          <cell r="B1023">
            <v>9194141</v>
          </cell>
          <cell r="C1023" t="str">
            <v>Freman College</v>
          </cell>
          <cell r="D1023" t="str">
            <v>East of England</v>
          </cell>
          <cell r="E1023" t="str">
            <v>East of England</v>
          </cell>
          <cell r="F1023" t="str">
            <v>Hertfordshire</v>
          </cell>
          <cell r="G1023" t="str">
            <v>North East Hertfordshire</v>
          </cell>
          <cell r="H1023" t="str">
            <v>SG9 9BT</v>
          </cell>
          <cell r="I1023" t="str">
            <v>Academy Converter</v>
          </cell>
          <cell r="J1023" t="str">
            <v>Secondary</v>
          </cell>
          <cell r="K1023" t="str">
            <v>Has a sixth form</v>
          </cell>
          <cell r="L1023">
            <v>10005599</v>
          </cell>
          <cell r="M1023">
            <v>42320</v>
          </cell>
          <cell r="N1023">
            <v>42321</v>
          </cell>
          <cell r="O1023" t="str">
            <v>Maintained Academy and School Short inspection</v>
          </cell>
          <cell r="P1023" t="str">
            <v>Schools - S5</v>
          </cell>
          <cell r="Q1023">
            <v>117540</v>
          </cell>
          <cell r="R1023">
            <v>2</v>
          </cell>
          <cell r="S1023" t="str">
            <v>NULL</v>
          </cell>
          <cell r="T1023">
            <v>2</v>
          </cell>
          <cell r="U1023">
            <v>2</v>
          </cell>
          <cell r="V1023">
            <v>1</v>
          </cell>
          <cell r="W1023">
            <v>2</v>
          </cell>
          <cell r="X1023" t="str">
            <v>Yes</v>
          </cell>
          <cell r="Y1023" t="str">
            <v>NULL</v>
          </cell>
          <cell r="Z1023">
            <v>2</v>
          </cell>
          <cell r="AB1023">
            <v>884</v>
          </cell>
          <cell r="AD1023">
            <v>2</v>
          </cell>
          <cell r="AE1023" t="str">
            <v>NULL</v>
          </cell>
          <cell r="AF1023">
            <v>2</v>
          </cell>
          <cell r="AG1023">
            <v>2</v>
          </cell>
          <cell r="AH1023" t="str">
            <v>NULL</v>
          </cell>
          <cell r="AI1023">
            <v>2</v>
          </cell>
          <cell r="AJ1023" t="str">
            <v>NULL</v>
          </cell>
          <cell r="AK1023">
            <v>9</v>
          </cell>
          <cell r="AL1023" t="str">
            <v>NULL</v>
          </cell>
        </row>
        <row r="1024">
          <cell r="A1024">
            <v>137029</v>
          </cell>
          <cell r="B1024">
            <v>8815222</v>
          </cell>
          <cell r="C1024" t="str">
            <v>South Benfleet Primary School</v>
          </cell>
          <cell r="D1024" t="str">
            <v>East of England</v>
          </cell>
          <cell r="E1024" t="str">
            <v>East of England</v>
          </cell>
          <cell r="F1024" t="str">
            <v>Essex</v>
          </cell>
          <cell r="G1024" t="str">
            <v>Castle Point</v>
          </cell>
          <cell r="H1024" t="str">
            <v>SS7 5HA</v>
          </cell>
          <cell r="I1024" t="str">
            <v>Academy Converter</v>
          </cell>
          <cell r="J1024" t="str">
            <v>Primary</v>
          </cell>
          <cell r="K1024" t="str">
            <v>Not applicable</v>
          </cell>
          <cell r="L1024">
            <v>10001525</v>
          </cell>
          <cell r="M1024">
            <v>42325</v>
          </cell>
          <cell r="N1024">
            <v>42326</v>
          </cell>
          <cell r="O1024" t="str">
            <v>Maintained Academy and School Short inspection</v>
          </cell>
          <cell r="P1024" t="str">
            <v>Schools - S5</v>
          </cell>
          <cell r="Q1024">
            <v>115262</v>
          </cell>
          <cell r="R1024">
            <v>2</v>
          </cell>
          <cell r="S1024" t="str">
            <v>NULL</v>
          </cell>
          <cell r="T1024">
            <v>2</v>
          </cell>
          <cell r="U1024">
            <v>2</v>
          </cell>
          <cell r="V1024">
            <v>2</v>
          </cell>
          <cell r="W1024">
            <v>2</v>
          </cell>
          <cell r="X1024" t="str">
            <v>Yes</v>
          </cell>
          <cell r="Y1024">
            <v>1</v>
          </cell>
          <cell r="Z1024" t="str">
            <v>NULL</v>
          </cell>
          <cell r="AB1024">
            <v>412</v>
          </cell>
          <cell r="AD1024">
            <v>2</v>
          </cell>
          <cell r="AE1024" t="str">
            <v>NULL</v>
          </cell>
          <cell r="AF1024">
            <v>2</v>
          </cell>
          <cell r="AG1024">
            <v>2</v>
          </cell>
          <cell r="AH1024" t="str">
            <v>NULL</v>
          </cell>
          <cell r="AI1024">
            <v>2</v>
          </cell>
          <cell r="AJ1024" t="str">
            <v>NULL</v>
          </cell>
          <cell r="AK1024">
            <v>2</v>
          </cell>
          <cell r="AL1024">
            <v>9</v>
          </cell>
        </row>
        <row r="1025">
          <cell r="A1025">
            <v>137036</v>
          </cell>
          <cell r="B1025">
            <v>3815404</v>
          </cell>
          <cell r="C1025" t="str">
            <v>Lightcliffe Academy</v>
          </cell>
          <cell r="D1025" t="str">
            <v>Yorkshire and the Humber</v>
          </cell>
          <cell r="E1025" t="str">
            <v>North East, Yorkshire &amp; Humber</v>
          </cell>
          <cell r="F1025" t="str">
            <v>Calderdale</v>
          </cell>
          <cell r="G1025" t="str">
            <v>Calder Valley</v>
          </cell>
          <cell r="H1025" t="str">
            <v>HX3 8TL</v>
          </cell>
          <cell r="I1025" t="str">
            <v>Academy Sponsor Led</v>
          </cell>
          <cell r="J1025" t="str">
            <v>Secondary</v>
          </cell>
          <cell r="K1025" t="str">
            <v>Has a sixth form</v>
          </cell>
          <cell r="L1025">
            <v>10005208</v>
          </cell>
          <cell r="M1025">
            <v>42312</v>
          </cell>
          <cell r="N1025">
            <v>42313</v>
          </cell>
          <cell r="O1025" t="str">
            <v>Schools into Special Measures Visit 4</v>
          </cell>
          <cell r="P1025" t="str">
            <v>Schools - S8</v>
          </cell>
          <cell r="Q1025" t="str">
            <v>NULL</v>
          </cell>
          <cell r="R1025" t="str">
            <v>NULL</v>
          </cell>
          <cell r="S1025" t="str">
            <v>NULL</v>
          </cell>
          <cell r="T1025" t="str">
            <v>NULL</v>
          </cell>
          <cell r="U1025" t="str">
            <v>NULL</v>
          </cell>
          <cell r="V1025" t="str">
            <v>NULL</v>
          </cell>
          <cell r="W1025" t="str">
            <v>NULL</v>
          </cell>
          <cell r="X1025" t="str">
            <v>NULL</v>
          </cell>
          <cell r="Y1025" t="str">
            <v>NULL</v>
          </cell>
          <cell r="Z1025" t="str">
            <v>NULL</v>
          </cell>
          <cell r="AB1025">
            <v>1475</v>
          </cell>
          <cell r="AD1025">
            <v>4</v>
          </cell>
          <cell r="AE1025" t="str">
            <v>NULL</v>
          </cell>
          <cell r="AF1025">
            <v>4</v>
          </cell>
          <cell r="AG1025">
            <v>4</v>
          </cell>
          <cell r="AH1025" t="str">
            <v>NULL</v>
          </cell>
          <cell r="AI1025">
            <v>4</v>
          </cell>
          <cell r="AJ1025" t="str">
            <v>NULL</v>
          </cell>
          <cell r="AK1025" t="str">
            <v>NULL</v>
          </cell>
          <cell r="AL1025" t="str">
            <v>NULL</v>
          </cell>
        </row>
        <row r="1026">
          <cell r="A1026">
            <v>137051</v>
          </cell>
          <cell r="B1026">
            <v>8854434</v>
          </cell>
          <cell r="C1026" t="str">
            <v>Nunnery Wood High School</v>
          </cell>
          <cell r="D1026" t="str">
            <v>West Midlands</v>
          </cell>
          <cell r="E1026" t="str">
            <v>West Midlands</v>
          </cell>
          <cell r="F1026" t="str">
            <v>Worcestershire</v>
          </cell>
          <cell r="G1026" t="str">
            <v>Worcester</v>
          </cell>
          <cell r="H1026" t="str">
            <v>WR5 2LT</v>
          </cell>
          <cell r="I1026" t="str">
            <v>Academy Converter</v>
          </cell>
          <cell r="J1026" t="str">
            <v>Secondary</v>
          </cell>
          <cell r="K1026" t="str">
            <v>Does not have a sixth form</v>
          </cell>
          <cell r="L1026">
            <v>10001518</v>
          </cell>
          <cell r="M1026">
            <v>42347</v>
          </cell>
          <cell r="N1026">
            <v>42348</v>
          </cell>
          <cell r="O1026" t="str">
            <v>Maintained Academy and School Short inspection</v>
          </cell>
          <cell r="P1026" t="str">
            <v>Schools - S5</v>
          </cell>
          <cell r="Q1026">
            <v>116979</v>
          </cell>
          <cell r="R1026">
            <v>2</v>
          </cell>
          <cell r="S1026" t="str">
            <v>NULL</v>
          </cell>
          <cell r="T1026">
            <v>2</v>
          </cell>
          <cell r="U1026">
            <v>2</v>
          </cell>
          <cell r="V1026">
            <v>2</v>
          </cell>
          <cell r="W1026">
            <v>2</v>
          </cell>
          <cell r="X1026" t="str">
            <v>Yes</v>
          </cell>
          <cell r="Y1026" t="str">
            <v>NULL</v>
          </cell>
          <cell r="Z1026" t="str">
            <v>NULL</v>
          </cell>
          <cell r="AB1026">
            <v>1313</v>
          </cell>
          <cell r="AD1026">
            <v>2</v>
          </cell>
          <cell r="AE1026" t="str">
            <v>NULL</v>
          </cell>
          <cell r="AF1026">
            <v>2</v>
          </cell>
          <cell r="AG1026">
            <v>2</v>
          </cell>
          <cell r="AH1026" t="str">
            <v>NULL</v>
          </cell>
          <cell r="AI1026">
            <v>2</v>
          </cell>
          <cell r="AJ1026" t="str">
            <v>NULL</v>
          </cell>
          <cell r="AK1026">
            <v>9</v>
          </cell>
          <cell r="AL1026" t="str">
            <v>NULL</v>
          </cell>
        </row>
        <row r="1027">
          <cell r="A1027">
            <v>137071</v>
          </cell>
          <cell r="B1027">
            <v>8862000</v>
          </cell>
          <cell r="C1027" t="str">
            <v>St Johns Church of England Primary School</v>
          </cell>
          <cell r="D1027" t="str">
            <v>South East</v>
          </cell>
          <cell r="E1027" t="str">
            <v>South East</v>
          </cell>
          <cell r="F1027" t="str">
            <v>Kent</v>
          </cell>
          <cell r="G1027" t="str">
            <v>Canterbury</v>
          </cell>
          <cell r="H1027" t="str">
            <v>CT1 1BD</v>
          </cell>
          <cell r="I1027" t="str">
            <v>Voluntary Controlled School</v>
          </cell>
          <cell r="J1027" t="str">
            <v>Primary</v>
          </cell>
          <cell r="K1027" t="str">
            <v>Does not have a sixth form</v>
          </cell>
          <cell r="L1027">
            <v>10005241</v>
          </cell>
          <cell r="M1027">
            <v>42317</v>
          </cell>
          <cell r="N1027">
            <v>42318</v>
          </cell>
          <cell r="O1027" t="str">
            <v>Schools into Special Measures Visit 5</v>
          </cell>
          <cell r="P1027" t="str">
            <v>Schools - S8</v>
          </cell>
          <cell r="Q1027" t="str">
            <v>NULL</v>
          </cell>
          <cell r="R1027" t="str">
            <v>NULL</v>
          </cell>
          <cell r="S1027" t="str">
            <v>NULL</v>
          </cell>
          <cell r="T1027" t="str">
            <v>NULL</v>
          </cell>
          <cell r="U1027" t="str">
            <v>NULL</v>
          </cell>
          <cell r="V1027" t="str">
            <v>NULL</v>
          </cell>
          <cell r="W1027" t="str">
            <v>NULL</v>
          </cell>
          <cell r="X1027" t="str">
            <v>NULL</v>
          </cell>
          <cell r="Y1027" t="str">
            <v>NULL</v>
          </cell>
          <cell r="Z1027" t="str">
            <v>NULL</v>
          </cell>
          <cell r="AB1027">
            <v>297</v>
          </cell>
          <cell r="AD1027">
            <v>4</v>
          </cell>
          <cell r="AE1027" t="str">
            <v>NULL</v>
          </cell>
          <cell r="AF1027">
            <v>4</v>
          </cell>
          <cell r="AG1027">
            <v>4</v>
          </cell>
          <cell r="AH1027" t="str">
            <v>NULL</v>
          </cell>
          <cell r="AI1027">
            <v>4</v>
          </cell>
          <cell r="AJ1027" t="str">
            <v>NULL</v>
          </cell>
          <cell r="AK1027" t="str">
            <v>NULL</v>
          </cell>
          <cell r="AL1027" t="str">
            <v>NULL</v>
          </cell>
        </row>
        <row r="1028">
          <cell r="A1028">
            <v>137076</v>
          </cell>
          <cell r="B1028">
            <v>9082000</v>
          </cell>
          <cell r="C1028" t="str">
            <v>Treverbyn Academy</v>
          </cell>
          <cell r="D1028" t="str">
            <v>South West</v>
          </cell>
          <cell r="E1028" t="str">
            <v>South West</v>
          </cell>
          <cell r="F1028" t="str">
            <v>Cornwall</v>
          </cell>
          <cell r="G1028" t="str">
            <v>St Austell and Newquay</v>
          </cell>
          <cell r="H1028" t="str">
            <v>PL26 8TL</v>
          </cell>
          <cell r="I1028" t="str">
            <v>Academy Sponsor Led</v>
          </cell>
          <cell r="J1028" t="str">
            <v>Primary</v>
          </cell>
          <cell r="K1028" t="str">
            <v>Not applicable</v>
          </cell>
          <cell r="L1028">
            <v>10005877</v>
          </cell>
          <cell r="M1028">
            <v>42290</v>
          </cell>
          <cell r="N1028">
            <v>42290</v>
          </cell>
          <cell r="O1028" t="str">
            <v>Requires Improvement monitoring Visit 1</v>
          </cell>
          <cell r="P1028" t="str">
            <v>Schools - S8</v>
          </cell>
          <cell r="Q1028" t="str">
            <v>NULL</v>
          </cell>
          <cell r="R1028" t="str">
            <v>NULL</v>
          </cell>
          <cell r="S1028" t="str">
            <v>NULL</v>
          </cell>
          <cell r="T1028" t="str">
            <v>NULL</v>
          </cell>
          <cell r="U1028" t="str">
            <v>NULL</v>
          </cell>
          <cell r="V1028" t="str">
            <v>NULL</v>
          </cell>
          <cell r="W1028" t="str">
            <v>NULL</v>
          </cell>
          <cell r="X1028" t="str">
            <v>NULL</v>
          </cell>
          <cell r="Y1028" t="str">
            <v>NULL</v>
          </cell>
          <cell r="Z1028" t="str">
            <v>NULL</v>
          </cell>
          <cell r="AB1028">
            <v>272</v>
          </cell>
          <cell r="AD1028">
            <v>3</v>
          </cell>
          <cell r="AE1028" t="str">
            <v>NULL</v>
          </cell>
          <cell r="AF1028">
            <v>3</v>
          </cell>
          <cell r="AG1028">
            <v>3</v>
          </cell>
          <cell r="AH1028" t="str">
            <v>NULL</v>
          </cell>
          <cell r="AI1028">
            <v>3</v>
          </cell>
          <cell r="AJ1028" t="str">
            <v>NULL</v>
          </cell>
          <cell r="AK1028">
            <v>3</v>
          </cell>
          <cell r="AL1028">
            <v>9</v>
          </cell>
        </row>
        <row r="1029">
          <cell r="A1029">
            <v>137078</v>
          </cell>
          <cell r="B1029">
            <v>3125407</v>
          </cell>
          <cell r="C1029" t="str">
            <v>Hewens College</v>
          </cell>
          <cell r="D1029" t="str">
            <v>London</v>
          </cell>
          <cell r="E1029" t="str">
            <v>London</v>
          </cell>
          <cell r="F1029" t="str">
            <v>Hillingdon</v>
          </cell>
          <cell r="G1029" t="str">
            <v>Hayes and Harlington</v>
          </cell>
          <cell r="H1029" t="str">
            <v>UB4 8JP</v>
          </cell>
          <cell r="I1029" t="str">
            <v>Academy Converter</v>
          </cell>
          <cell r="J1029" t="str">
            <v>Secondary</v>
          </cell>
          <cell r="K1029" t="str">
            <v>Has a sixth form</v>
          </cell>
          <cell r="L1029">
            <v>10001076</v>
          </cell>
          <cell r="M1029">
            <v>42318</v>
          </cell>
          <cell r="N1029">
            <v>42319</v>
          </cell>
          <cell r="O1029" t="str">
            <v>Maintained Academy and School Short inspection</v>
          </cell>
          <cell r="P1029" t="str">
            <v>Schools - S5</v>
          </cell>
          <cell r="Q1029">
            <v>102447</v>
          </cell>
          <cell r="R1029">
            <v>2</v>
          </cell>
          <cell r="S1029" t="str">
            <v>NULL</v>
          </cell>
          <cell r="T1029">
            <v>2</v>
          </cell>
          <cell r="U1029">
            <v>2</v>
          </cell>
          <cell r="V1029">
            <v>2</v>
          </cell>
          <cell r="W1029">
            <v>2</v>
          </cell>
          <cell r="X1029" t="str">
            <v>Yes</v>
          </cell>
          <cell r="Y1029" t="str">
            <v>NULL</v>
          </cell>
          <cell r="Z1029">
            <v>2</v>
          </cell>
          <cell r="AB1029">
            <v>250</v>
          </cell>
          <cell r="AD1029">
            <v>2</v>
          </cell>
          <cell r="AE1029" t="str">
            <v>NULL</v>
          </cell>
          <cell r="AF1029">
            <v>2</v>
          </cell>
          <cell r="AG1029">
            <v>2</v>
          </cell>
          <cell r="AH1029" t="str">
            <v>NULL</v>
          </cell>
          <cell r="AI1029">
            <v>2</v>
          </cell>
          <cell r="AJ1029" t="str">
            <v>NULL</v>
          </cell>
          <cell r="AK1029">
            <v>9</v>
          </cell>
          <cell r="AL1029" t="str">
            <v>NULL</v>
          </cell>
        </row>
        <row r="1030">
          <cell r="A1030">
            <v>137084</v>
          </cell>
          <cell r="B1030">
            <v>8744001</v>
          </cell>
          <cell r="C1030" t="str">
            <v>The Voyager Academy</v>
          </cell>
          <cell r="D1030" t="str">
            <v>East of England</v>
          </cell>
          <cell r="E1030" t="str">
            <v>East of England</v>
          </cell>
          <cell r="F1030" t="str">
            <v>Peterborough</v>
          </cell>
          <cell r="G1030" t="str">
            <v>Peterborough</v>
          </cell>
          <cell r="H1030" t="str">
            <v>PE4 6HX</v>
          </cell>
          <cell r="I1030" t="str">
            <v>Academy Sponsor Led</v>
          </cell>
          <cell r="J1030" t="str">
            <v>Secondary</v>
          </cell>
          <cell r="K1030" t="str">
            <v>Has a sixth form</v>
          </cell>
          <cell r="L1030">
            <v>10005298</v>
          </cell>
          <cell r="M1030">
            <v>42318</v>
          </cell>
          <cell r="N1030">
            <v>42319</v>
          </cell>
          <cell r="O1030" t="str">
            <v>Schools into Special Measures Visit 5</v>
          </cell>
          <cell r="P1030" t="str">
            <v>Schools - S8</v>
          </cell>
          <cell r="Q1030" t="str">
            <v>NULL</v>
          </cell>
          <cell r="R1030" t="str">
            <v>NULL</v>
          </cell>
          <cell r="S1030" t="str">
            <v>NULL</v>
          </cell>
          <cell r="T1030" t="str">
            <v>NULL</v>
          </cell>
          <cell r="U1030" t="str">
            <v>NULL</v>
          </cell>
          <cell r="V1030" t="str">
            <v>NULL</v>
          </cell>
          <cell r="W1030" t="str">
            <v>NULL</v>
          </cell>
          <cell r="X1030" t="str">
            <v>NULL</v>
          </cell>
          <cell r="Y1030" t="str">
            <v>NULL</v>
          </cell>
          <cell r="Z1030" t="str">
            <v>NULL</v>
          </cell>
          <cell r="AB1030">
            <v>1316</v>
          </cell>
          <cell r="AD1030">
            <v>4</v>
          </cell>
          <cell r="AE1030" t="str">
            <v>NULL</v>
          </cell>
          <cell r="AF1030">
            <v>4</v>
          </cell>
          <cell r="AG1030">
            <v>4</v>
          </cell>
          <cell r="AH1030" t="str">
            <v>NULL</v>
          </cell>
          <cell r="AI1030">
            <v>4</v>
          </cell>
          <cell r="AJ1030" t="str">
            <v>NULL</v>
          </cell>
          <cell r="AK1030" t="str">
            <v>NULL</v>
          </cell>
          <cell r="AL1030" t="str">
            <v>NULL</v>
          </cell>
        </row>
        <row r="1031">
          <cell r="A1031">
            <v>137110</v>
          </cell>
          <cell r="B1031">
            <v>9194080</v>
          </cell>
          <cell r="C1031" t="str">
            <v>Longdean School</v>
          </cell>
          <cell r="D1031" t="str">
            <v>East of England</v>
          </cell>
          <cell r="E1031" t="str">
            <v>East of England</v>
          </cell>
          <cell r="F1031" t="str">
            <v>Hertfordshire</v>
          </cell>
          <cell r="G1031" t="str">
            <v>Hemel Hempstead</v>
          </cell>
          <cell r="H1031" t="str">
            <v>HP3 8JB</v>
          </cell>
          <cell r="I1031" t="str">
            <v>Academy Converter</v>
          </cell>
          <cell r="J1031" t="str">
            <v>Secondary</v>
          </cell>
          <cell r="K1031" t="str">
            <v>Has a sixth form</v>
          </cell>
          <cell r="L1031">
            <v>10005611</v>
          </cell>
          <cell r="M1031">
            <v>42340</v>
          </cell>
          <cell r="N1031">
            <v>42341</v>
          </cell>
          <cell r="O1031" t="str">
            <v>Maintained Academy and School Short inspection</v>
          </cell>
          <cell r="P1031" t="str">
            <v>Schools - S5</v>
          </cell>
          <cell r="Q1031">
            <v>117523</v>
          </cell>
          <cell r="R1031">
            <v>2</v>
          </cell>
          <cell r="S1031" t="str">
            <v>NULL</v>
          </cell>
          <cell r="T1031">
            <v>2</v>
          </cell>
          <cell r="U1031">
            <v>2</v>
          </cell>
          <cell r="V1031">
            <v>2</v>
          </cell>
          <cell r="W1031">
            <v>2</v>
          </cell>
          <cell r="X1031" t="str">
            <v>Yes</v>
          </cell>
          <cell r="Y1031" t="str">
            <v>NULL</v>
          </cell>
          <cell r="Z1031">
            <v>2</v>
          </cell>
          <cell r="AB1031">
            <v>1134</v>
          </cell>
          <cell r="AD1031">
            <v>2</v>
          </cell>
          <cell r="AE1031" t="str">
            <v>NULL</v>
          </cell>
          <cell r="AF1031">
            <v>2</v>
          </cell>
          <cell r="AG1031">
            <v>2</v>
          </cell>
          <cell r="AH1031" t="str">
            <v>NULL</v>
          </cell>
          <cell r="AI1031">
            <v>2</v>
          </cell>
          <cell r="AJ1031" t="str">
            <v>NULL</v>
          </cell>
          <cell r="AK1031" t="str">
            <v>NULL</v>
          </cell>
          <cell r="AL1031" t="str">
            <v>NULL</v>
          </cell>
        </row>
        <row r="1032">
          <cell r="A1032">
            <v>137117</v>
          </cell>
          <cell r="B1032">
            <v>8914001</v>
          </cell>
          <cell r="C1032" t="str">
            <v>Retford Oaks Academy</v>
          </cell>
          <cell r="D1032" t="str">
            <v>East Midlands</v>
          </cell>
          <cell r="E1032" t="str">
            <v>East Midlands</v>
          </cell>
          <cell r="F1032" t="str">
            <v>Nottinghamshire</v>
          </cell>
          <cell r="G1032" t="str">
            <v>Bassetlaw</v>
          </cell>
          <cell r="H1032" t="str">
            <v>DN22 7NJ</v>
          </cell>
          <cell r="I1032" t="str">
            <v>Academy Sponsor Led</v>
          </cell>
          <cell r="J1032" t="str">
            <v>Secondary</v>
          </cell>
          <cell r="K1032" t="str">
            <v>Has a sixth form</v>
          </cell>
          <cell r="L1032">
            <v>10005933</v>
          </cell>
          <cell r="M1032">
            <v>42340</v>
          </cell>
          <cell r="N1032">
            <v>42340</v>
          </cell>
          <cell r="O1032" t="str">
            <v>Requires Improvement monitoring Visit 1</v>
          </cell>
          <cell r="P1032" t="str">
            <v>Schools - S8</v>
          </cell>
          <cell r="Q1032" t="str">
            <v>NULL</v>
          </cell>
          <cell r="R1032" t="str">
            <v>NULL</v>
          </cell>
          <cell r="S1032" t="str">
            <v>NULL</v>
          </cell>
          <cell r="T1032" t="str">
            <v>NULL</v>
          </cell>
          <cell r="U1032" t="str">
            <v>NULL</v>
          </cell>
          <cell r="V1032" t="str">
            <v>NULL</v>
          </cell>
          <cell r="W1032" t="str">
            <v>NULL</v>
          </cell>
          <cell r="X1032" t="str">
            <v>NULL</v>
          </cell>
          <cell r="Y1032" t="str">
            <v>NULL</v>
          </cell>
          <cell r="Z1032" t="str">
            <v>NULL</v>
          </cell>
          <cell r="AB1032">
            <v>781</v>
          </cell>
          <cell r="AD1032">
            <v>3</v>
          </cell>
          <cell r="AE1032" t="str">
            <v>NULL</v>
          </cell>
          <cell r="AF1032">
            <v>3</v>
          </cell>
          <cell r="AG1032">
            <v>3</v>
          </cell>
          <cell r="AH1032" t="str">
            <v>NULL</v>
          </cell>
          <cell r="AI1032">
            <v>3</v>
          </cell>
          <cell r="AJ1032" t="str">
            <v>NULL</v>
          </cell>
          <cell r="AK1032">
            <v>9</v>
          </cell>
          <cell r="AL1032">
            <v>3</v>
          </cell>
        </row>
        <row r="1033">
          <cell r="A1033">
            <v>137122</v>
          </cell>
          <cell r="B1033">
            <v>8414000</v>
          </cell>
          <cell r="C1033" t="str">
            <v>Darlington School of Maths and Science</v>
          </cell>
          <cell r="D1033" t="str">
            <v>North East</v>
          </cell>
          <cell r="E1033" t="str">
            <v>North East, Yorkshire &amp; Humber</v>
          </cell>
          <cell r="F1033" t="str">
            <v>Darlington</v>
          </cell>
          <cell r="G1033" t="str">
            <v>Darlington</v>
          </cell>
          <cell r="H1033" t="str">
            <v>DL3 9SH</v>
          </cell>
          <cell r="I1033" t="str">
            <v>Academy Sponsor Led</v>
          </cell>
          <cell r="J1033" t="str">
            <v>Secondary</v>
          </cell>
          <cell r="K1033" t="str">
            <v>Not applicable</v>
          </cell>
          <cell r="L1033">
            <v>10002527</v>
          </cell>
          <cell r="M1033">
            <v>42319</v>
          </cell>
          <cell r="N1033">
            <v>42320</v>
          </cell>
          <cell r="O1033" t="str">
            <v>Requires Improvement S5 Reinspection Visit 1</v>
          </cell>
          <cell r="P1033" t="str">
            <v>Schools - S5</v>
          </cell>
          <cell r="Q1033" t="str">
            <v>NULL</v>
          </cell>
          <cell r="R1033">
            <v>3</v>
          </cell>
          <cell r="S1033" t="str">
            <v>NULL</v>
          </cell>
          <cell r="T1033">
            <v>3</v>
          </cell>
          <cell r="U1033">
            <v>3</v>
          </cell>
          <cell r="V1033">
            <v>3</v>
          </cell>
          <cell r="W1033">
            <v>3</v>
          </cell>
          <cell r="X1033" t="str">
            <v>Yes</v>
          </cell>
          <cell r="Y1033" t="str">
            <v>NULL</v>
          </cell>
          <cell r="Z1033" t="str">
            <v>NULL</v>
          </cell>
          <cell r="AB1033">
            <v>494</v>
          </cell>
          <cell r="AD1033">
            <v>3</v>
          </cell>
          <cell r="AE1033" t="str">
            <v>NULL</v>
          </cell>
          <cell r="AF1033">
            <v>3</v>
          </cell>
          <cell r="AG1033">
            <v>2</v>
          </cell>
          <cell r="AH1033" t="str">
            <v>NULL</v>
          </cell>
          <cell r="AI1033">
            <v>2</v>
          </cell>
          <cell r="AJ1033" t="str">
            <v>NULL</v>
          </cell>
          <cell r="AK1033" t="str">
            <v>NULL</v>
          </cell>
          <cell r="AL1033" t="str">
            <v>NULL</v>
          </cell>
        </row>
        <row r="1034">
          <cell r="A1034">
            <v>137161</v>
          </cell>
          <cell r="B1034">
            <v>8554003</v>
          </cell>
          <cell r="C1034" t="str">
            <v>The Robert Smyth Academy</v>
          </cell>
          <cell r="D1034" t="str">
            <v>East Midlands</v>
          </cell>
          <cell r="E1034" t="str">
            <v>East Midlands</v>
          </cell>
          <cell r="F1034" t="str">
            <v>Leicestershire</v>
          </cell>
          <cell r="G1034" t="str">
            <v>Harborough</v>
          </cell>
          <cell r="H1034" t="str">
            <v>LE16 7JG</v>
          </cell>
          <cell r="I1034" t="str">
            <v>Academy Converter</v>
          </cell>
          <cell r="J1034" t="str">
            <v>Secondary</v>
          </cell>
          <cell r="K1034" t="str">
            <v>Has a sixth form</v>
          </cell>
          <cell r="L1034">
            <v>10006360</v>
          </cell>
          <cell r="M1034">
            <v>42282</v>
          </cell>
          <cell r="N1034">
            <v>42282</v>
          </cell>
          <cell r="O1034" t="str">
            <v>Requires Improvement monitoring Visit 1</v>
          </cell>
          <cell r="P1034" t="str">
            <v>Schools - S8</v>
          </cell>
          <cell r="Q1034">
            <v>120237</v>
          </cell>
          <cell r="R1034" t="str">
            <v>NULL</v>
          </cell>
          <cell r="S1034" t="str">
            <v>NULL</v>
          </cell>
          <cell r="T1034" t="str">
            <v>NULL</v>
          </cell>
          <cell r="U1034" t="str">
            <v>NULL</v>
          </cell>
          <cell r="V1034" t="str">
            <v>NULL</v>
          </cell>
          <cell r="W1034" t="str">
            <v>NULL</v>
          </cell>
          <cell r="X1034" t="str">
            <v>NULL</v>
          </cell>
          <cell r="Y1034" t="str">
            <v>NULL</v>
          </cell>
          <cell r="Z1034" t="str">
            <v>NULL</v>
          </cell>
          <cell r="AB1034">
            <v>1260</v>
          </cell>
          <cell r="AD1034">
            <v>3</v>
          </cell>
          <cell r="AE1034" t="str">
            <v>NULL</v>
          </cell>
          <cell r="AF1034">
            <v>3</v>
          </cell>
          <cell r="AG1034">
            <v>3</v>
          </cell>
          <cell r="AH1034" t="str">
            <v>NULL</v>
          </cell>
          <cell r="AI1034">
            <v>3</v>
          </cell>
          <cell r="AJ1034" t="str">
            <v>NULL</v>
          </cell>
          <cell r="AK1034">
            <v>9</v>
          </cell>
          <cell r="AL1034">
            <v>2</v>
          </cell>
        </row>
        <row r="1035">
          <cell r="A1035">
            <v>137165</v>
          </cell>
          <cell r="B1035">
            <v>3314027</v>
          </cell>
          <cell r="C1035" t="str">
            <v>Woodlands Academy</v>
          </cell>
          <cell r="D1035" t="str">
            <v>West Midlands</v>
          </cell>
          <cell r="E1035" t="str">
            <v>West Midlands</v>
          </cell>
          <cell r="F1035" t="str">
            <v>Coventry</v>
          </cell>
          <cell r="G1035" t="str">
            <v>Coventry North West</v>
          </cell>
          <cell r="H1035" t="str">
            <v>CV5 7FF</v>
          </cell>
          <cell r="I1035" t="str">
            <v>Academy Converter</v>
          </cell>
          <cell r="J1035" t="str">
            <v>Secondary</v>
          </cell>
          <cell r="K1035" t="str">
            <v>Has a sixth form</v>
          </cell>
          <cell r="L1035">
            <v>10008247</v>
          </cell>
          <cell r="M1035">
            <v>42290</v>
          </cell>
          <cell r="N1035">
            <v>42290</v>
          </cell>
          <cell r="O1035" t="str">
            <v>Requires Improvement monitoring Visit 1</v>
          </cell>
          <cell r="P1035" t="str">
            <v>Schools - S8</v>
          </cell>
          <cell r="Q1035">
            <v>103730</v>
          </cell>
          <cell r="R1035" t="str">
            <v>NULL</v>
          </cell>
          <cell r="S1035" t="str">
            <v>NULL</v>
          </cell>
          <cell r="T1035" t="str">
            <v>NULL</v>
          </cell>
          <cell r="U1035" t="str">
            <v>NULL</v>
          </cell>
          <cell r="V1035" t="str">
            <v>NULL</v>
          </cell>
          <cell r="W1035" t="str">
            <v>NULL</v>
          </cell>
          <cell r="X1035" t="str">
            <v>NULL</v>
          </cell>
          <cell r="Y1035" t="str">
            <v>NULL</v>
          </cell>
          <cell r="Z1035" t="str">
            <v>NULL</v>
          </cell>
          <cell r="AB1035">
            <v>799</v>
          </cell>
          <cell r="AD1035">
            <v>3</v>
          </cell>
          <cell r="AE1035" t="str">
            <v>NULL</v>
          </cell>
          <cell r="AF1035">
            <v>3</v>
          </cell>
          <cell r="AG1035">
            <v>3</v>
          </cell>
          <cell r="AH1035" t="str">
            <v>NULL</v>
          </cell>
          <cell r="AI1035">
            <v>3</v>
          </cell>
          <cell r="AJ1035" t="str">
            <v>NULL</v>
          </cell>
          <cell r="AK1035">
            <v>9</v>
          </cell>
          <cell r="AL1035">
            <v>3</v>
          </cell>
        </row>
        <row r="1036">
          <cell r="A1036">
            <v>137172</v>
          </cell>
          <cell r="B1036">
            <v>9374240</v>
          </cell>
          <cell r="C1036" t="str">
            <v>Alcester Academy</v>
          </cell>
          <cell r="D1036" t="str">
            <v>West Midlands</v>
          </cell>
          <cell r="E1036" t="str">
            <v>West Midlands</v>
          </cell>
          <cell r="F1036" t="str">
            <v>Warwickshire</v>
          </cell>
          <cell r="G1036" t="str">
            <v>Stratford-on-Avon</v>
          </cell>
          <cell r="H1036" t="str">
            <v>B49 6QQ</v>
          </cell>
          <cell r="I1036" t="str">
            <v>Academy Converter</v>
          </cell>
          <cell r="J1036" t="str">
            <v>Secondary</v>
          </cell>
          <cell r="K1036" t="str">
            <v>Does not have a sixth form</v>
          </cell>
          <cell r="L1036">
            <v>10002465</v>
          </cell>
          <cell r="M1036">
            <v>42298</v>
          </cell>
          <cell r="N1036">
            <v>42299</v>
          </cell>
          <cell r="O1036" t="str">
            <v>Requires Improvement S5 Reinspection Visit 1</v>
          </cell>
          <cell r="P1036" t="str">
            <v>Schools - S5</v>
          </cell>
          <cell r="Q1036">
            <v>125750</v>
          </cell>
          <cell r="R1036">
            <v>2</v>
          </cell>
          <cell r="S1036" t="str">
            <v>NULL</v>
          </cell>
          <cell r="T1036">
            <v>2</v>
          </cell>
          <cell r="U1036">
            <v>2</v>
          </cell>
          <cell r="V1036">
            <v>1</v>
          </cell>
          <cell r="W1036">
            <v>1</v>
          </cell>
          <cell r="X1036" t="str">
            <v>Yes</v>
          </cell>
          <cell r="Y1036" t="str">
            <v>NULL</v>
          </cell>
          <cell r="Z1036" t="str">
            <v>NULL</v>
          </cell>
          <cell r="AB1036">
            <v>509</v>
          </cell>
          <cell r="AD1036">
            <v>3</v>
          </cell>
          <cell r="AE1036" t="str">
            <v>NULL</v>
          </cell>
          <cell r="AF1036">
            <v>3</v>
          </cell>
          <cell r="AG1036">
            <v>3</v>
          </cell>
          <cell r="AH1036" t="str">
            <v>NULL</v>
          </cell>
          <cell r="AI1036">
            <v>3</v>
          </cell>
          <cell r="AJ1036" t="str">
            <v>NULL</v>
          </cell>
          <cell r="AK1036" t="str">
            <v>NULL</v>
          </cell>
          <cell r="AL1036" t="str">
            <v>NULL</v>
          </cell>
        </row>
        <row r="1037">
          <cell r="A1037">
            <v>137187</v>
          </cell>
          <cell r="B1037">
            <v>8734077</v>
          </cell>
          <cell r="C1037" t="str">
            <v>Ernulf Academy</v>
          </cell>
          <cell r="D1037" t="str">
            <v>East of England</v>
          </cell>
          <cell r="E1037" t="str">
            <v>East of England</v>
          </cell>
          <cell r="F1037" t="str">
            <v>Cambridgeshire</v>
          </cell>
          <cell r="G1037" t="str">
            <v>Huntingdon</v>
          </cell>
          <cell r="H1037" t="str">
            <v>PE19 2SH</v>
          </cell>
          <cell r="I1037" t="str">
            <v>Academy Converter</v>
          </cell>
          <cell r="J1037" t="str">
            <v>Secondary</v>
          </cell>
          <cell r="K1037" t="str">
            <v>Has a sixth form</v>
          </cell>
          <cell r="L1037">
            <v>10004094</v>
          </cell>
          <cell r="M1037">
            <v>42313</v>
          </cell>
          <cell r="N1037">
            <v>42313</v>
          </cell>
          <cell r="O1037" t="str">
            <v>Requires Improvement monitoring Visit 2</v>
          </cell>
          <cell r="P1037" t="str">
            <v>Schools - S8</v>
          </cell>
          <cell r="Q1037">
            <v>110878</v>
          </cell>
          <cell r="R1037" t="str">
            <v>NULL</v>
          </cell>
          <cell r="S1037" t="str">
            <v>NULL</v>
          </cell>
          <cell r="T1037" t="str">
            <v>NULL</v>
          </cell>
          <cell r="U1037" t="str">
            <v>NULL</v>
          </cell>
          <cell r="V1037" t="str">
            <v>NULL</v>
          </cell>
          <cell r="W1037" t="str">
            <v>NULL</v>
          </cell>
          <cell r="X1037" t="str">
            <v>NULL</v>
          </cell>
          <cell r="Y1037" t="str">
            <v>NULL</v>
          </cell>
          <cell r="Z1037" t="str">
            <v>NULL</v>
          </cell>
          <cell r="AB1037">
            <v>690</v>
          </cell>
          <cell r="AD1037">
            <v>3</v>
          </cell>
          <cell r="AE1037" t="str">
            <v>NULL</v>
          </cell>
          <cell r="AF1037">
            <v>3</v>
          </cell>
          <cell r="AG1037">
            <v>3</v>
          </cell>
          <cell r="AH1037" t="str">
            <v>NULL</v>
          </cell>
          <cell r="AI1037">
            <v>3</v>
          </cell>
          <cell r="AJ1037" t="str">
            <v>NULL</v>
          </cell>
          <cell r="AK1037">
            <v>9</v>
          </cell>
          <cell r="AL1037">
            <v>3</v>
          </cell>
        </row>
        <row r="1038">
          <cell r="A1038">
            <v>137208</v>
          </cell>
          <cell r="B1038">
            <v>9354098</v>
          </cell>
          <cell r="C1038" t="str">
            <v>Holbrook Academy</v>
          </cell>
          <cell r="D1038" t="str">
            <v>East of England</v>
          </cell>
          <cell r="E1038" t="str">
            <v>East of England</v>
          </cell>
          <cell r="F1038" t="str">
            <v>Suffolk</v>
          </cell>
          <cell r="G1038" t="str">
            <v>South Suffolk</v>
          </cell>
          <cell r="H1038" t="str">
            <v>IP9 2QX</v>
          </cell>
          <cell r="I1038" t="str">
            <v>Academy Converter</v>
          </cell>
          <cell r="J1038" t="str">
            <v>Secondary</v>
          </cell>
          <cell r="K1038" t="str">
            <v>Does not have a sixth form</v>
          </cell>
          <cell r="L1038">
            <v>10001880</v>
          </cell>
          <cell r="M1038">
            <v>42298</v>
          </cell>
          <cell r="N1038">
            <v>42299</v>
          </cell>
          <cell r="O1038" t="str">
            <v>Requires Improvement S5 Reinspection Visit 1</v>
          </cell>
          <cell r="P1038" t="str">
            <v>Schools - S5</v>
          </cell>
          <cell r="Q1038">
            <v>124848</v>
          </cell>
          <cell r="R1038">
            <v>2</v>
          </cell>
          <cell r="S1038" t="str">
            <v>NULL</v>
          </cell>
          <cell r="T1038">
            <v>2</v>
          </cell>
          <cell r="U1038">
            <v>2</v>
          </cell>
          <cell r="V1038">
            <v>2</v>
          </cell>
          <cell r="W1038">
            <v>2</v>
          </cell>
          <cell r="X1038" t="str">
            <v>Yes</v>
          </cell>
          <cell r="Y1038" t="str">
            <v>NULL</v>
          </cell>
          <cell r="Z1038" t="str">
            <v>NULL</v>
          </cell>
          <cell r="AB1038">
            <v>408</v>
          </cell>
          <cell r="AD1038">
            <v>3</v>
          </cell>
          <cell r="AE1038" t="str">
            <v>NULL</v>
          </cell>
          <cell r="AF1038">
            <v>3</v>
          </cell>
          <cell r="AG1038">
            <v>3</v>
          </cell>
          <cell r="AH1038" t="str">
            <v>NULL</v>
          </cell>
          <cell r="AI1038">
            <v>3</v>
          </cell>
          <cell r="AJ1038" t="str">
            <v>NULL</v>
          </cell>
          <cell r="AK1038" t="str">
            <v>NULL</v>
          </cell>
          <cell r="AL1038" t="str">
            <v>NULL</v>
          </cell>
        </row>
        <row r="1039">
          <cell r="A1039">
            <v>137245</v>
          </cell>
          <cell r="B1039">
            <v>8812891</v>
          </cell>
          <cell r="C1039" t="str">
            <v>Hilltop Junior School</v>
          </cell>
          <cell r="D1039" t="str">
            <v>East of England</v>
          </cell>
          <cell r="E1039" t="str">
            <v>East of England</v>
          </cell>
          <cell r="F1039" t="str">
            <v>Essex</v>
          </cell>
          <cell r="G1039" t="str">
            <v>Rayleigh and Wickford</v>
          </cell>
          <cell r="H1039" t="str">
            <v>SS11 8LT</v>
          </cell>
          <cell r="I1039" t="str">
            <v>Academy Converter</v>
          </cell>
          <cell r="J1039" t="str">
            <v>Primary</v>
          </cell>
          <cell r="K1039" t="str">
            <v>Not applicable</v>
          </cell>
          <cell r="L1039">
            <v>10001933</v>
          </cell>
          <cell r="M1039">
            <v>42276</v>
          </cell>
          <cell r="N1039">
            <v>42277</v>
          </cell>
          <cell r="O1039" t="str">
            <v>Requires Improvement S5 Reinspection Visit 1</v>
          </cell>
          <cell r="P1039" t="str">
            <v>Schools - S5</v>
          </cell>
          <cell r="Q1039">
            <v>115033</v>
          </cell>
          <cell r="R1039">
            <v>3</v>
          </cell>
          <cell r="S1039" t="str">
            <v>NULL</v>
          </cell>
          <cell r="T1039">
            <v>3</v>
          </cell>
          <cell r="U1039">
            <v>3</v>
          </cell>
          <cell r="V1039">
            <v>2</v>
          </cell>
          <cell r="W1039">
            <v>3</v>
          </cell>
          <cell r="X1039" t="str">
            <v>Yes</v>
          </cell>
          <cell r="Y1039" t="str">
            <v>NULL</v>
          </cell>
          <cell r="Z1039" t="str">
            <v>NULL</v>
          </cell>
          <cell r="AB1039">
            <v>302</v>
          </cell>
          <cell r="AD1039">
            <v>3</v>
          </cell>
          <cell r="AE1039" t="str">
            <v>NULL</v>
          </cell>
          <cell r="AF1039">
            <v>3</v>
          </cell>
          <cell r="AG1039">
            <v>3</v>
          </cell>
          <cell r="AH1039" t="str">
            <v>NULL</v>
          </cell>
          <cell r="AI1039">
            <v>3</v>
          </cell>
          <cell r="AJ1039" t="str">
            <v>NULL</v>
          </cell>
          <cell r="AK1039" t="str">
            <v>NULL</v>
          </cell>
          <cell r="AL1039" t="str">
            <v>NULL</v>
          </cell>
        </row>
        <row r="1040">
          <cell r="A1040">
            <v>137248</v>
          </cell>
          <cell r="B1040">
            <v>8735412</v>
          </cell>
          <cell r="C1040" t="str">
            <v>St Peter's School</v>
          </cell>
          <cell r="D1040" t="str">
            <v>East of England</v>
          </cell>
          <cell r="E1040" t="str">
            <v>East of England</v>
          </cell>
          <cell r="F1040" t="str">
            <v>Cambridgeshire</v>
          </cell>
          <cell r="G1040" t="str">
            <v>Huntingdon</v>
          </cell>
          <cell r="H1040" t="str">
            <v>PE29 7DD</v>
          </cell>
          <cell r="I1040" t="str">
            <v>Academy Converter</v>
          </cell>
          <cell r="J1040" t="str">
            <v>Secondary</v>
          </cell>
          <cell r="K1040" t="str">
            <v>Has a sixth form</v>
          </cell>
          <cell r="L1040">
            <v>10008871</v>
          </cell>
          <cell r="M1040">
            <v>42342</v>
          </cell>
          <cell r="N1040">
            <v>42342</v>
          </cell>
          <cell r="O1040" t="str">
            <v>Requires Improvement monitoring Visit 2</v>
          </cell>
          <cell r="P1040" t="str">
            <v>Schools - S8</v>
          </cell>
          <cell r="Q1040">
            <v>110906</v>
          </cell>
          <cell r="R1040" t="str">
            <v>NULL</v>
          </cell>
          <cell r="S1040" t="str">
            <v>NULL</v>
          </cell>
          <cell r="T1040" t="str">
            <v>NULL</v>
          </cell>
          <cell r="U1040" t="str">
            <v>NULL</v>
          </cell>
          <cell r="V1040" t="str">
            <v>NULL</v>
          </cell>
          <cell r="W1040" t="str">
            <v>NULL</v>
          </cell>
          <cell r="X1040" t="str">
            <v>NULL</v>
          </cell>
          <cell r="Y1040" t="str">
            <v>NULL</v>
          </cell>
          <cell r="Z1040" t="str">
            <v>NULL</v>
          </cell>
          <cell r="AB1040">
            <v>1065</v>
          </cell>
          <cell r="AD1040">
            <v>3</v>
          </cell>
          <cell r="AE1040" t="str">
            <v>NULL</v>
          </cell>
          <cell r="AF1040">
            <v>3</v>
          </cell>
          <cell r="AG1040">
            <v>3</v>
          </cell>
          <cell r="AH1040" t="str">
            <v>NULL</v>
          </cell>
          <cell r="AI1040">
            <v>3</v>
          </cell>
          <cell r="AJ1040" t="str">
            <v>NULL</v>
          </cell>
          <cell r="AK1040" t="str">
            <v>NULL</v>
          </cell>
          <cell r="AL1040" t="str">
            <v>NULL</v>
          </cell>
        </row>
        <row r="1041">
          <cell r="A1041">
            <v>137250</v>
          </cell>
          <cell r="B1041">
            <v>8865400</v>
          </cell>
          <cell r="C1041" t="str">
            <v>Wilmington Grammar School for Girls</v>
          </cell>
          <cell r="D1041" t="str">
            <v>South East</v>
          </cell>
          <cell r="E1041" t="str">
            <v>South East</v>
          </cell>
          <cell r="F1041" t="str">
            <v>Kent</v>
          </cell>
          <cell r="G1041" t="str">
            <v>Dartford</v>
          </cell>
          <cell r="H1041" t="str">
            <v>DA2 7BB</v>
          </cell>
          <cell r="I1041" t="str">
            <v>Academy Converter</v>
          </cell>
          <cell r="J1041" t="str">
            <v>Secondary</v>
          </cell>
          <cell r="K1041" t="str">
            <v>Has a sixth form</v>
          </cell>
          <cell r="L1041">
            <v>10001509</v>
          </cell>
          <cell r="M1041">
            <v>42311</v>
          </cell>
          <cell r="N1041">
            <v>42312</v>
          </cell>
          <cell r="O1041" t="str">
            <v>Maintained Academy and School Short inspection</v>
          </cell>
          <cell r="P1041" t="str">
            <v>Schools - S5</v>
          </cell>
          <cell r="Q1041">
            <v>118872</v>
          </cell>
          <cell r="R1041">
            <v>1</v>
          </cell>
          <cell r="S1041" t="str">
            <v>NULL</v>
          </cell>
          <cell r="T1041">
            <v>1</v>
          </cell>
          <cell r="U1041">
            <v>1</v>
          </cell>
          <cell r="V1041">
            <v>1</v>
          </cell>
          <cell r="W1041">
            <v>1</v>
          </cell>
          <cell r="X1041" t="str">
            <v>Yes</v>
          </cell>
          <cell r="Y1041" t="str">
            <v>NULL</v>
          </cell>
          <cell r="Z1041">
            <v>2</v>
          </cell>
          <cell r="AB1041">
            <v>837</v>
          </cell>
          <cell r="AD1041">
            <v>2</v>
          </cell>
          <cell r="AE1041" t="str">
            <v>NULL</v>
          </cell>
          <cell r="AF1041">
            <v>2</v>
          </cell>
          <cell r="AG1041">
            <v>2</v>
          </cell>
          <cell r="AH1041" t="str">
            <v>NULL</v>
          </cell>
          <cell r="AI1041">
            <v>2</v>
          </cell>
          <cell r="AJ1041" t="str">
            <v>NULL</v>
          </cell>
          <cell r="AK1041">
            <v>9</v>
          </cell>
          <cell r="AL1041" t="str">
            <v>NULL</v>
          </cell>
        </row>
        <row r="1042">
          <cell r="A1042">
            <v>137268</v>
          </cell>
          <cell r="B1042">
            <v>8602230</v>
          </cell>
          <cell r="C1042" t="str">
            <v>Chadsmead Primary Academy</v>
          </cell>
          <cell r="D1042" t="str">
            <v>West Midlands</v>
          </cell>
          <cell r="E1042" t="str">
            <v>West Midlands</v>
          </cell>
          <cell r="F1042" t="str">
            <v>Staffordshire</v>
          </cell>
          <cell r="G1042" t="str">
            <v>Lichfield</v>
          </cell>
          <cell r="H1042" t="str">
            <v>WS13 7HJ</v>
          </cell>
          <cell r="I1042" t="str">
            <v>Academy Converter</v>
          </cell>
          <cell r="J1042" t="str">
            <v>Primary</v>
          </cell>
          <cell r="K1042" t="str">
            <v>Not applicable</v>
          </cell>
          <cell r="L1042">
            <v>10009753</v>
          </cell>
          <cell r="M1042">
            <v>42333</v>
          </cell>
          <cell r="N1042">
            <v>42334</v>
          </cell>
          <cell r="O1042" t="str">
            <v>S8 No Formal Designation Visit</v>
          </cell>
          <cell r="P1042" t="str">
            <v>Schools - S5</v>
          </cell>
          <cell r="Q1042">
            <v>124100</v>
          </cell>
          <cell r="R1042">
            <v>4</v>
          </cell>
          <cell r="S1042" t="str">
            <v>SM</v>
          </cell>
          <cell r="T1042">
            <v>4</v>
          </cell>
          <cell r="U1042">
            <v>4</v>
          </cell>
          <cell r="V1042">
            <v>4</v>
          </cell>
          <cell r="W1042">
            <v>4</v>
          </cell>
          <cell r="X1042" t="str">
            <v>No</v>
          </cell>
          <cell r="Y1042">
            <v>4</v>
          </cell>
          <cell r="Z1042" t="str">
            <v>NULL</v>
          </cell>
          <cell r="AB1042">
            <v>403</v>
          </cell>
          <cell r="AD1042">
            <v>1</v>
          </cell>
          <cell r="AE1042" t="str">
            <v>NULL</v>
          </cell>
          <cell r="AF1042">
            <v>1</v>
          </cell>
          <cell r="AG1042">
            <v>1</v>
          </cell>
          <cell r="AH1042" t="str">
            <v>NULL</v>
          </cell>
          <cell r="AI1042">
            <v>1</v>
          </cell>
          <cell r="AJ1042" t="str">
            <v>NULL</v>
          </cell>
          <cell r="AK1042" t="str">
            <v>NULL</v>
          </cell>
          <cell r="AL1042" t="str">
            <v>NULL</v>
          </cell>
        </row>
        <row r="1043">
          <cell r="A1043">
            <v>137274</v>
          </cell>
          <cell r="B1043">
            <v>3354001</v>
          </cell>
          <cell r="C1043" t="str">
            <v>Bloxwich Academy</v>
          </cell>
          <cell r="D1043" t="str">
            <v>West Midlands</v>
          </cell>
          <cell r="E1043" t="str">
            <v>West Midlands</v>
          </cell>
          <cell r="F1043" t="str">
            <v>Walsall</v>
          </cell>
          <cell r="G1043" t="str">
            <v>Walsall North</v>
          </cell>
          <cell r="H1043" t="str">
            <v>WS2 7NR</v>
          </cell>
          <cell r="I1043" t="str">
            <v>Academy Sponsor Led</v>
          </cell>
          <cell r="J1043" t="str">
            <v>All Through</v>
          </cell>
          <cell r="K1043" t="str">
            <v>Has a sixth form</v>
          </cell>
          <cell r="L1043">
            <v>10001609</v>
          </cell>
          <cell r="M1043">
            <v>42332</v>
          </cell>
          <cell r="N1043">
            <v>42333</v>
          </cell>
          <cell r="O1043" t="str">
            <v>Special Measures S5 ReInspection</v>
          </cell>
          <cell r="P1043" t="str">
            <v>Schools - S5</v>
          </cell>
          <cell r="Q1043" t="str">
            <v>NULL</v>
          </cell>
          <cell r="R1043">
            <v>4</v>
          </cell>
          <cell r="S1043" t="str">
            <v>SM</v>
          </cell>
          <cell r="T1043">
            <v>4</v>
          </cell>
          <cell r="U1043">
            <v>4</v>
          </cell>
          <cell r="V1043">
            <v>4</v>
          </cell>
          <cell r="W1043">
            <v>4</v>
          </cell>
          <cell r="X1043" t="str">
            <v>Yes</v>
          </cell>
          <cell r="Y1043">
            <v>4</v>
          </cell>
          <cell r="Z1043">
            <v>3</v>
          </cell>
          <cell r="AB1043">
            <v>1136</v>
          </cell>
          <cell r="AD1043">
            <v>4</v>
          </cell>
          <cell r="AE1043" t="str">
            <v>NULL</v>
          </cell>
          <cell r="AF1043">
            <v>4</v>
          </cell>
          <cell r="AG1043">
            <v>4</v>
          </cell>
          <cell r="AH1043" t="str">
            <v>NULL</v>
          </cell>
          <cell r="AI1043">
            <v>4</v>
          </cell>
          <cell r="AJ1043" t="str">
            <v>NULL</v>
          </cell>
          <cell r="AK1043" t="str">
            <v>NULL</v>
          </cell>
          <cell r="AL1043" t="str">
            <v>NULL</v>
          </cell>
        </row>
        <row r="1044">
          <cell r="A1044">
            <v>137286</v>
          </cell>
          <cell r="B1044">
            <v>8365951</v>
          </cell>
          <cell r="C1044" t="str">
            <v>Montacute School</v>
          </cell>
          <cell r="D1044" t="str">
            <v>South West</v>
          </cell>
          <cell r="E1044" t="str">
            <v>South West</v>
          </cell>
          <cell r="F1044" t="str">
            <v>Poole</v>
          </cell>
          <cell r="G1044" t="str">
            <v>Mid Dorset and North Poole</v>
          </cell>
          <cell r="H1044" t="str">
            <v>BH17 9NG</v>
          </cell>
          <cell r="I1044" t="str">
            <v>Academy Special Converter</v>
          </cell>
          <cell r="J1044" t="str">
            <v>Not Applicable</v>
          </cell>
          <cell r="K1044" t="str">
            <v>Has a sixth form</v>
          </cell>
          <cell r="L1044">
            <v>10005813</v>
          </cell>
          <cell r="M1044">
            <v>42277</v>
          </cell>
          <cell r="N1044">
            <v>42277</v>
          </cell>
          <cell r="O1044" t="str">
            <v>Requires Improvement monitoring Visit 1</v>
          </cell>
          <cell r="P1044" t="str">
            <v>Schools - S8</v>
          </cell>
          <cell r="Q1044">
            <v>113959</v>
          </cell>
          <cell r="R1044" t="str">
            <v>NULL</v>
          </cell>
          <cell r="S1044" t="str">
            <v>NULL</v>
          </cell>
          <cell r="T1044" t="str">
            <v>NULL</v>
          </cell>
          <cell r="U1044" t="str">
            <v>NULL</v>
          </cell>
          <cell r="V1044" t="str">
            <v>NULL</v>
          </cell>
          <cell r="W1044" t="str">
            <v>NULL</v>
          </cell>
          <cell r="X1044" t="str">
            <v>NULL</v>
          </cell>
          <cell r="Y1044" t="str">
            <v>NULL</v>
          </cell>
          <cell r="Z1044" t="str">
            <v>NULL</v>
          </cell>
          <cell r="AB1044">
            <v>68</v>
          </cell>
          <cell r="AD1044">
            <v>3</v>
          </cell>
          <cell r="AE1044" t="str">
            <v>NULL</v>
          </cell>
          <cell r="AF1044">
            <v>3</v>
          </cell>
          <cell r="AG1044">
            <v>3</v>
          </cell>
          <cell r="AH1044" t="str">
            <v>NULL</v>
          </cell>
          <cell r="AI1044">
            <v>3</v>
          </cell>
          <cell r="AJ1044" t="str">
            <v>NULL</v>
          </cell>
          <cell r="AK1044">
            <v>2</v>
          </cell>
          <cell r="AL1044">
            <v>3</v>
          </cell>
        </row>
        <row r="1045">
          <cell r="A1045">
            <v>137301</v>
          </cell>
          <cell r="B1045">
            <v>8762724</v>
          </cell>
          <cell r="C1045" t="str">
            <v>Palace Fields Primary Academy</v>
          </cell>
          <cell r="D1045" t="str">
            <v>North West</v>
          </cell>
          <cell r="E1045" t="str">
            <v>North West</v>
          </cell>
          <cell r="F1045" t="str">
            <v>Halton</v>
          </cell>
          <cell r="G1045" t="str">
            <v>Weaver Vale</v>
          </cell>
          <cell r="H1045" t="str">
            <v>WA7 2QW</v>
          </cell>
          <cell r="I1045" t="str">
            <v>Academy Converter</v>
          </cell>
          <cell r="J1045" t="str">
            <v>Primary</v>
          </cell>
          <cell r="K1045" t="str">
            <v>Not applicable</v>
          </cell>
          <cell r="L1045">
            <v>10006672</v>
          </cell>
          <cell r="M1045">
            <v>42297</v>
          </cell>
          <cell r="N1045">
            <v>42298</v>
          </cell>
          <cell r="O1045" t="str">
            <v>S5 Inspection</v>
          </cell>
          <cell r="P1045" t="str">
            <v>Schools - S5</v>
          </cell>
          <cell r="Q1045">
            <v>130271</v>
          </cell>
          <cell r="R1045">
            <v>3</v>
          </cell>
          <cell r="S1045" t="str">
            <v>NULL</v>
          </cell>
          <cell r="T1045">
            <v>3</v>
          </cell>
          <cell r="U1045">
            <v>3</v>
          </cell>
          <cell r="V1045">
            <v>3</v>
          </cell>
          <cell r="W1045">
            <v>3</v>
          </cell>
          <cell r="X1045" t="str">
            <v>Yes</v>
          </cell>
          <cell r="Y1045">
            <v>3</v>
          </cell>
          <cell r="Z1045" t="str">
            <v>NULL</v>
          </cell>
          <cell r="AB1045">
            <v>237</v>
          </cell>
          <cell r="AD1045">
            <v>2</v>
          </cell>
          <cell r="AE1045" t="str">
            <v>NULL</v>
          </cell>
          <cell r="AF1045">
            <v>2</v>
          </cell>
          <cell r="AG1045">
            <v>2</v>
          </cell>
          <cell r="AH1045" t="str">
            <v>NULL</v>
          </cell>
          <cell r="AI1045">
            <v>2</v>
          </cell>
          <cell r="AJ1045" t="str">
            <v>NULL</v>
          </cell>
          <cell r="AK1045" t="str">
            <v>NULL</v>
          </cell>
          <cell r="AL1045" t="str">
            <v>NULL</v>
          </cell>
        </row>
        <row r="1046">
          <cell r="A1046">
            <v>137305</v>
          </cell>
          <cell r="B1046">
            <v>8734064</v>
          </cell>
          <cell r="C1046" t="str">
            <v>St Ivo School</v>
          </cell>
          <cell r="D1046" t="str">
            <v>East of England</v>
          </cell>
          <cell r="E1046" t="str">
            <v>East of England</v>
          </cell>
          <cell r="F1046" t="str">
            <v>Cambridgeshire</v>
          </cell>
          <cell r="G1046" t="str">
            <v>Huntingdon</v>
          </cell>
          <cell r="H1046" t="str">
            <v>PE27 6RR</v>
          </cell>
          <cell r="I1046" t="str">
            <v>Academy Converter</v>
          </cell>
          <cell r="J1046" t="str">
            <v>Secondary</v>
          </cell>
          <cell r="K1046" t="str">
            <v>Has a sixth form</v>
          </cell>
          <cell r="L1046">
            <v>10008872</v>
          </cell>
          <cell r="M1046">
            <v>42339</v>
          </cell>
          <cell r="N1046">
            <v>42339</v>
          </cell>
          <cell r="O1046" t="str">
            <v>S8 No Formal Designation Visit</v>
          </cell>
          <cell r="P1046" t="str">
            <v>Schools - S8</v>
          </cell>
          <cell r="Q1046">
            <v>110874</v>
          </cell>
          <cell r="R1046" t="str">
            <v>NULL</v>
          </cell>
          <cell r="S1046" t="str">
            <v>NULL</v>
          </cell>
          <cell r="T1046" t="str">
            <v>NULL</v>
          </cell>
          <cell r="U1046" t="str">
            <v>NULL</v>
          </cell>
          <cell r="V1046" t="str">
            <v>NULL</v>
          </cell>
          <cell r="W1046" t="str">
            <v>NULL</v>
          </cell>
          <cell r="X1046" t="str">
            <v>Not applicable</v>
          </cell>
          <cell r="Y1046" t="str">
            <v>NULL</v>
          </cell>
          <cell r="Z1046" t="str">
            <v>NULL</v>
          </cell>
          <cell r="AB1046">
            <v>1736</v>
          </cell>
          <cell r="AD1046">
            <v>3</v>
          </cell>
          <cell r="AE1046" t="str">
            <v>NULL</v>
          </cell>
          <cell r="AF1046">
            <v>3</v>
          </cell>
          <cell r="AG1046">
            <v>3</v>
          </cell>
          <cell r="AH1046" t="str">
            <v>NULL</v>
          </cell>
          <cell r="AI1046">
            <v>2</v>
          </cell>
          <cell r="AJ1046" t="str">
            <v>NULL</v>
          </cell>
          <cell r="AK1046" t="str">
            <v>NULL</v>
          </cell>
          <cell r="AL1046" t="str">
            <v>NULL</v>
          </cell>
        </row>
        <row r="1047">
          <cell r="A1047">
            <v>137316</v>
          </cell>
          <cell r="B1047">
            <v>8114007</v>
          </cell>
          <cell r="C1047" t="str">
            <v>Goole High School</v>
          </cell>
          <cell r="D1047" t="str">
            <v>Yorkshire and the Humber</v>
          </cell>
          <cell r="E1047" t="str">
            <v>North East, Yorkshire &amp; Humber</v>
          </cell>
          <cell r="F1047" t="str">
            <v>East Riding of Yorkshire</v>
          </cell>
          <cell r="G1047" t="str">
            <v>Brigg and Goole</v>
          </cell>
          <cell r="H1047" t="str">
            <v>DN14 6AN</v>
          </cell>
          <cell r="I1047" t="str">
            <v>Academy Converter</v>
          </cell>
          <cell r="J1047" t="str">
            <v>Secondary</v>
          </cell>
          <cell r="K1047" t="str">
            <v>Has a sixth form</v>
          </cell>
          <cell r="L1047">
            <v>10004237</v>
          </cell>
          <cell r="M1047">
            <v>42318</v>
          </cell>
          <cell r="N1047">
            <v>42319</v>
          </cell>
          <cell r="O1047" t="str">
            <v>Schools into Special Measures Visit 5</v>
          </cell>
          <cell r="P1047" t="str">
            <v>Schools - S5</v>
          </cell>
          <cell r="Q1047">
            <v>118064</v>
          </cell>
          <cell r="R1047">
            <v>3</v>
          </cell>
          <cell r="S1047" t="str">
            <v>NULL</v>
          </cell>
          <cell r="T1047">
            <v>3</v>
          </cell>
          <cell r="U1047">
            <v>3</v>
          </cell>
          <cell r="V1047">
            <v>3</v>
          </cell>
          <cell r="W1047">
            <v>3</v>
          </cell>
          <cell r="X1047" t="str">
            <v>Yes</v>
          </cell>
          <cell r="Y1047" t="str">
            <v>NULL</v>
          </cell>
          <cell r="Z1047">
            <v>4</v>
          </cell>
          <cell r="AB1047">
            <v>891</v>
          </cell>
          <cell r="AD1047">
            <v>4</v>
          </cell>
          <cell r="AE1047" t="str">
            <v>NULL</v>
          </cell>
          <cell r="AF1047">
            <v>4</v>
          </cell>
          <cell r="AG1047">
            <v>4</v>
          </cell>
          <cell r="AH1047" t="str">
            <v>NULL</v>
          </cell>
          <cell r="AI1047">
            <v>4</v>
          </cell>
          <cell r="AJ1047" t="str">
            <v>NULL</v>
          </cell>
          <cell r="AK1047" t="str">
            <v>NULL</v>
          </cell>
          <cell r="AL1047" t="str">
            <v>NULL</v>
          </cell>
        </row>
        <row r="1048">
          <cell r="A1048">
            <v>137317</v>
          </cell>
          <cell r="B1048">
            <v>8554004</v>
          </cell>
          <cell r="C1048" t="str">
            <v>Stephenson Studio School</v>
          </cell>
          <cell r="D1048" t="str">
            <v>East Midlands</v>
          </cell>
          <cell r="E1048" t="str">
            <v>East Midlands</v>
          </cell>
          <cell r="F1048" t="str">
            <v>Leicestershire</v>
          </cell>
          <cell r="G1048" t="str">
            <v>North West Leicestershire</v>
          </cell>
          <cell r="H1048" t="str">
            <v>LE67 3TN</v>
          </cell>
          <cell r="I1048" t="str">
            <v>Studio School</v>
          </cell>
          <cell r="J1048" t="str">
            <v>Secondary</v>
          </cell>
          <cell r="K1048" t="str">
            <v>Has a sixth form</v>
          </cell>
          <cell r="L1048">
            <v>10005768</v>
          </cell>
          <cell r="M1048">
            <v>42269</v>
          </cell>
          <cell r="N1048">
            <v>42270</v>
          </cell>
          <cell r="O1048" t="str">
            <v>Requires Improvement S5 Reinspection Visit 1</v>
          </cell>
          <cell r="P1048" t="str">
            <v>Schools - S5</v>
          </cell>
          <cell r="Q1048" t="str">
            <v>NULL</v>
          </cell>
          <cell r="R1048">
            <v>4</v>
          </cell>
          <cell r="S1048" t="str">
            <v>SM</v>
          </cell>
          <cell r="T1048">
            <v>4</v>
          </cell>
          <cell r="U1048">
            <v>3</v>
          </cell>
          <cell r="V1048">
            <v>2</v>
          </cell>
          <cell r="W1048">
            <v>4</v>
          </cell>
          <cell r="X1048" t="str">
            <v>Yes</v>
          </cell>
          <cell r="Y1048" t="str">
            <v>NULL</v>
          </cell>
          <cell r="Z1048">
            <v>4</v>
          </cell>
          <cell r="AB1048">
            <v>97</v>
          </cell>
          <cell r="AD1048">
            <v>3</v>
          </cell>
          <cell r="AE1048" t="str">
            <v>NULL</v>
          </cell>
          <cell r="AF1048">
            <v>3</v>
          </cell>
          <cell r="AG1048">
            <v>3</v>
          </cell>
          <cell r="AH1048" t="str">
            <v>NULL</v>
          </cell>
          <cell r="AI1048">
            <v>3</v>
          </cell>
          <cell r="AJ1048" t="str">
            <v>NULL</v>
          </cell>
          <cell r="AK1048" t="str">
            <v>NULL</v>
          </cell>
          <cell r="AL1048" t="str">
            <v>NULL</v>
          </cell>
        </row>
        <row r="1049">
          <cell r="A1049">
            <v>137348</v>
          </cell>
          <cell r="B1049">
            <v>8152047</v>
          </cell>
          <cell r="C1049" t="str">
            <v>Great Smeaton Academy Primary School</v>
          </cell>
          <cell r="D1049" t="str">
            <v>Yorkshire and the Humber</v>
          </cell>
          <cell r="E1049" t="str">
            <v>North East, Yorkshire &amp; Humber</v>
          </cell>
          <cell r="F1049" t="str">
            <v>North Yorkshire</v>
          </cell>
          <cell r="G1049" t="str">
            <v>Richmond (Yorks)</v>
          </cell>
          <cell r="H1049" t="str">
            <v>DL6 2EQ</v>
          </cell>
          <cell r="I1049" t="str">
            <v>Academy Converter</v>
          </cell>
          <cell r="J1049" t="str">
            <v>Primary</v>
          </cell>
          <cell r="K1049" t="str">
            <v>Not applicable</v>
          </cell>
          <cell r="L1049">
            <v>10002082</v>
          </cell>
          <cell r="M1049">
            <v>42339</v>
          </cell>
          <cell r="N1049">
            <v>42340</v>
          </cell>
          <cell r="O1049" t="str">
            <v>Requires Improvement S5 Reinspection Visit 1</v>
          </cell>
          <cell r="P1049" t="str">
            <v>Schools - S5</v>
          </cell>
          <cell r="Q1049">
            <v>121297</v>
          </cell>
          <cell r="R1049">
            <v>2</v>
          </cell>
          <cell r="S1049" t="str">
            <v>NULL</v>
          </cell>
          <cell r="T1049">
            <v>2</v>
          </cell>
          <cell r="U1049">
            <v>2</v>
          </cell>
          <cell r="V1049">
            <v>2</v>
          </cell>
          <cell r="W1049">
            <v>2</v>
          </cell>
          <cell r="X1049" t="str">
            <v>Yes</v>
          </cell>
          <cell r="Y1049">
            <v>2</v>
          </cell>
          <cell r="Z1049" t="str">
            <v>NULL</v>
          </cell>
          <cell r="AB1049">
            <v>50</v>
          </cell>
          <cell r="AD1049">
            <v>3</v>
          </cell>
          <cell r="AE1049" t="str">
            <v>NULL</v>
          </cell>
          <cell r="AF1049">
            <v>2</v>
          </cell>
          <cell r="AG1049">
            <v>2</v>
          </cell>
          <cell r="AH1049" t="str">
            <v>NULL</v>
          </cell>
          <cell r="AI1049">
            <v>3</v>
          </cell>
          <cell r="AJ1049" t="str">
            <v>NULL</v>
          </cell>
          <cell r="AK1049" t="str">
            <v>NULL</v>
          </cell>
          <cell r="AL1049" t="str">
            <v>NULL</v>
          </cell>
        </row>
        <row r="1050">
          <cell r="A1050">
            <v>137371</v>
          </cell>
          <cell r="B1050">
            <v>8655214</v>
          </cell>
          <cell r="C1050" t="str">
            <v>St Joseph's Catholic Primary School, Devizes</v>
          </cell>
          <cell r="D1050" t="str">
            <v>South West</v>
          </cell>
          <cell r="E1050" t="str">
            <v>South West</v>
          </cell>
          <cell r="F1050" t="str">
            <v>Wiltshire</v>
          </cell>
          <cell r="G1050" t="str">
            <v>Devizes</v>
          </cell>
          <cell r="H1050" t="str">
            <v>SN10 1DD</v>
          </cell>
          <cell r="I1050" t="str">
            <v>Academy Converter</v>
          </cell>
          <cell r="J1050" t="str">
            <v>Primary</v>
          </cell>
          <cell r="K1050" t="str">
            <v>Not applicable</v>
          </cell>
          <cell r="L1050">
            <v>10005366</v>
          </cell>
          <cell r="M1050">
            <v>42332</v>
          </cell>
          <cell r="N1050">
            <v>42333</v>
          </cell>
          <cell r="O1050" t="str">
            <v>Schools into Special Measures Visit 2</v>
          </cell>
          <cell r="P1050" t="str">
            <v>Schools - S8</v>
          </cell>
          <cell r="Q1050">
            <v>126488</v>
          </cell>
          <cell r="R1050" t="str">
            <v>NULL</v>
          </cell>
          <cell r="S1050" t="str">
            <v>NULL</v>
          </cell>
          <cell r="T1050" t="str">
            <v>NULL</v>
          </cell>
          <cell r="U1050" t="str">
            <v>NULL</v>
          </cell>
          <cell r="V1050" t="str">
            <v>NULL</v>
          </cell>
          <cell r="W1050" t="str">
            <v>NULL</v>
          </cell>
          <cell r="X1050" t="str">
            <v>NULL</v>
          </cell>
          <cell r="Y1050" t="str">
            <v>NULL</v>
          </cell>
          <cell r="Z1050" t="str">
            <v>NULL</v>
          </cell>
          <cell r="AB1050">
            <v>182</v>
          </cell>
          <cell r="AD1050">
            <v>4</v>
          </cell>
          <cell r="AE1050" t="str">
            <v>NULL</v>
          </cell>
          <cell r="AF1050">
            <v>3</v>
          </cell>
          <cell r="AG1050">
            <v>3</v>
          </cell>
          <cell r="AH1050" t="str">
            <v>NULL</v>
          </cell>
          <cell r="AI1050">
            <v>4</v>
          </cell>
          <cell r="AJ1050" t="str">
            <v>NULL</v>
          </cell>
          <cell r="AK1050">
            <v>3</v>
          </cell>
          <cell r="AL1050">
            <v>9</v>
          </cell>
        </row>
        <row r="1051">
          <cell r="A1051">
            <v>137372</v>
          </cell>
          <cell r="B1051">
            <v>8254036</v>
          </cell>
          <cell r="C1051" t="str">
            <v>Princes Risborough</v>
          </cell>
          <cell r="D1051" t="str">
            <v>South East</v>
          </cell>
          <cell r="E1051" t="str">
            <v>South East</v>
          </cell>
          <cell r="F1051" t="str">
            <v>Buckinghamshire</v>
          </cell>
          <cell r="G1051" t="str">
            <v>Buckingham</v>
          </cell>
          <cell r="H1051" t="str">
            <v>HP27 0DT</v>
          </cell>
          <cell r="I1051" t="str">
            <v>Academy Converter</v>
          </cell>
          <cell r="J1051" t="str">
            <v>Secondary</v>
          </cell>
          <cell r="K1051" t="str">
            <v>Has a sixth form</v>
          </cell>
          <cell r="L1051">
            <v>10007045</v>
          </cell>
          <cell r="M1051">
            <v>42348</v>
          </cell>
          <cell r="N1051">
            <v>42348</v>
          </cell>
          <cell r="O1051" t="str">
            <v>Requires Improvement monitoring Visit 2</v>
          </cell>
          <cell r="P1051" t="str">
            <v>Schools - S8</v>
          </cell>
          <cell r="Q1051">
            <v>110489</v>
          </cell>
          <cell r="R1051" t="str">
            <v>NULL</v>
          </cell>
          <cell r="S1051" t="str">
            <v>NULL</v>
          </cell>
          <cell r="T1051" t="str">
            <v>NULL</v>
          </cell>
          <cell r="U1051" t="str">
            <v>NULL</v>
          </cell>
          <cell r="V1051" t="str">
            <v>NULL</v>
          </cell>
          <cell r="W1051" t="str">
            <v>NULL</v>
          </cell>
          <cell r="X1051" t="str">
            <v>NULL</v>
          </cell>
          <cell r="Y1051" t="str">
            <v>NULL</v>
          </cell>
          <cell r="Z1051" t="str">
            <v>NULL</v>
          </cell>
          <cell r="AB1051">
            <v>977</v>
          </cell>
          <cell r="AD1051">
            <v>3</v>
          </cell>
          <cell r="AE1051" t="str">
            <v>NULL</v>
          </cell>
          <cell r="AF1051">
            <v>3</v>
          </cell>
          <cell r="AG1051">
            <v>3</v>
          </cell>
          <cell r="AH1051" t="str">
            <v>NULL</v>
          </cell>
          <cell r="AI1051">
            <v>3</v>
          </cell>
          <cell r="AJ1051" t="str">
            <v>NULL</v>
          </cell>
          <cell r="AK1051">
            <v>9</v>
          </cell>
          <cell r="AL1051">
            <v>2</v>
          </cell>
        </row>
        <row r="1052">
          <cell r="A1052">
            <v>137377</v>
          </cell>
          <cell r="B1052">
            <v>8734603</v>
          </cell>
          <cell r="C1052" t="str">
            <v>Abbey College, Ramsey</v>
          </cell>
          <cell r="D1052" t="str">
            <v>East of England</v>
          </cell>
          <cell r="E1052" t="str">
            <v>East of England</v>
          </cell>
          <cell r="F1052" t="str">
            <v>Cambridgeshire</v>
          </cell>
          <cell r="G1052" t="str">
            <v>North West Cambridgeshire</v>
          </cell>
          <cell r="H1052" t="str">
            <v>PE26 1DG</v>
          </cell>
          <cell r="I1052" t="str">
            <v>Academy Converter</v>
          </cell>
          <cell r="J1052" t="str">
            <v>Secondary</v>
          </cell>
          <cell r="K1052" t="str">
            <v>Has a sixth form</v>
          </cell>
          <cell r="L1052">
            <v>10008873</v>
          </cell>
          <cell r="M1052">
            <v>42321</v>
          </cell>
          <cell r="N1052">
            <v>42321</v>
          </cell>
          <cell r="O1052" t="str">
            <v>S8 No Formal Designation Visit</v>
          </cell>
          <cell r="P1052" t="str">
            <v>Schools - S8</v>
          </cell>
          <cell r="Q1052">
            <v>131205</v>
          </cell>
          <cell r="R1052" t="str">
            <v>NULL</v>
          </cell>
          <cell r="S1052" t="str">
            <v>NULL</v>
          </cell>
          <cell r="T1052" t="str">
            <v>NULL</v>
          </cell>
          <cell r="U1052" t="str">
            <v>NULL</v>
          </cell>
          <cell r="V1052" t="str">
            <v>NULL</v>
          </cell>
          <cell r="W1052" t="str">
            <v>NULL</v>
          </cell>
          <cell r="X1052" t="str">
            <v>Not applicable</v>
          </cell>
          <cell r="Y1052" t="str">
            <v>NULL</v>
          </cell>
          <cell r="Z1052" t="str">
            <v>NULL</v>
          </cell>
          <cell r="AB1052">
            <v>1156</v>
          </cell>
          <cell r="AD1052">
            <v>3</v>
          </cell>
          <cell r="AE1052" t="str">
            <v>NULL</v>
          </cell>
          <cell r="AF1052">
            <v>3</v>
          </cell>
          <cell r="AG1052">
            <v>3</v>
          </cell>
          <cell r="AH1052" t="str">
            <v>NULL</v>
          </cell>
          <cell r="AI1052">
            <v>2</v>
          </cell>
          <cell r="AJ1052" t="str">
            <v>NULL</v>
          </cell>
          <cell r="AK1052" t="str">
            <v>NULL</v>
          </cell>
          <cell r="AL1052" t="str">
            <v>NULL</v>
          </cell>
        </row>
        <row r="1053">
          <cell r="A1053">
            <v>137400</v>
          </cell>
          <cell r="B1053">
            <v>3734253</v>
          </cell>
          <cell r="C1053" t="str">
            <v>Yewlands Technology College</v>
          </cell>
          <cell r="D1053" t="str">
            <v>Yorkshire and the Humber</v>
          </cell>
          <cell r="E1053" t="str">
            <v>North East, Yorkshire &amp; Humber</v>
          </cell>
          <cell r="F1053" t="str">
            <v>Sheffield</v>
          </cell>
          <cell r="G1053" t="str">
            <v>Sheffield, Brightside and Hillsborough</v>
          </cell>
          <cell r="H1053" t="str">
            <v>S35 8NN</v>
          </cell>
          <cell r="I1053" t="str">
            <v>Academy Converter</v>
          </cell>
          <cell r="J1053" t="str">
            <v>Secondary</v>
          </cell>
          <cell r="K1053" t="str">
            <v>Does not have a sixth form</v>
          </cell>
          <cell r="L1053">
            <v>10001632</v>
          </cell>
          <cell r="M1053">
            <v>42283</v>
          </cell>
          <cell r="N1053">
            <v>42284</v>
          </cell>
          <cell r="O1053" t="str">
            <v>Serious Weaknesses S5 Reinspection</v>
          </cell>
          <cell r="P1053" t="str">
            <v>Schools - S5</v>
          </cell>
          <cell r="Q1053">
            <v>107136</v>
          </cell>
          <cell r="R1053">
            <v>4</v>
          </cell>
          <cell r="S1053" t="str">
            <v>SM</v>
          </cell>
          <cell r="T1053">
            <v>4</v>
          </cell>
          <cell r="U1053">
            <v>4</v>
          </cell>
          <cell r="V1053">
            <v>3</v>
          </cell>
          <cell r="W1053">
            <v>4</v>
          </cell>
          <cell r="X1053" t="str">
            <v>Yes</v>
          </cell>
          <cell r="Y1053" t="str">
            <v>NULL</v>
          </cell>
          <cell r="Z1053" t="str">
            <v>NULL</v>
          </cell>
          <cell r="AB1053">
            <v>802</v>
          </cell>
          <cell r="AD1053">
            <v>4</v>
          </cell>
          <cell r="AE1053" t="str">
            <v>NULL</v>
          </cell>
          <cell r="AF1053">
            <v>4</v>
          </cell>
          <cell r="AG1053">
            <v>4</v>
          </cell>
          <cell r="AH1053" t="str">
            <v>NULL</v>
          </cell>
          <cell r="AI1053">
            <v>3</v>
          </cell>
          <cell r="AJ1053" t="str">
            <v>NULL</v>
          </cell>
          <cell r="AK1053" t="str">
            <v>NULL</v>
          </cell>
          <cell r="AL1053" t="str">
            <v>NULL</v>
          </cell>
        </row>
        <row r="1054">
          <cell r="A1054">
            <v>137415</v>
          </cell>
          <cell r="B1054">
            <v>8842095</v>
          </cell>
          <cell r="C1054" t="str">
            <v>Kingstone and Thruxton Primary School</v>
          </cell>
          <cell r="D1054" t="str">
            <v>West Midlands</v>
          </cell>
          <cell r="E1054" t="str">
            <v>West Midlands</v>
          </cell>
          <cell r="F1054" t="str">
            <v>Herefordshire</v>
          </cell>
          <cell r="G1054" t="str">
            <v>Hereford and South Herefordshire</v>
          </cell>
          <cell r="H1054" t="str">
            <v>HR2 9HJ</v>
          </cell>
          <cell r="I1054" t="str">
            <v>Academy Converter</v>
          </cell>
          <cell r="J1054" t="str">
            <v>Primary</v>
          </cell>
          <cell r="K1054" t="str">
            <v>Not applicable</v>
          </cell>
          <cell r="L1054">
            <v>10006694</v>
          </cell>
          <cell r="M1054">
            <v>42292</v>
          </cell>
          <cell r="N1054">
            <v>42292</v>
          </cell>
          <cell r="O1054" t="str">
            <v>Requires Improvement monitoring Visit 1</v>
          </cell>
          <cell r="P1054" t="str">
            <v>Schools - S8</v>
          </cell>
          <cell r="Q1054">
            <v>116700</v>
          </cell>
          <cell r="R1054" t="str">
            <v>NULL</v>
          </cell>
          <cell r="S1054" t="str">
            <v>NULL</v>
          </cell>
          <cell r="T1054" t="str">
            <v>NULL</v>
          </cell>
          <cell r="U1054" t="str">
            <v>NULL</v>
          </cell>
          <cell r="V1054" t="str">
            <v>NULL</v>
          </cell>
          <cell r="W1054" t="str">
            <v>NULL</v>
          </cell>
          <cell r="X1054" t="str">
            <v>NULL</v>
          </cell>
          <cell r="Y1054" t="str">
            <v>NULL</v>
          </cell>
          <cell r="Z1054" t="str">
            <v>NULL</v>
          </cell>
          <cell r="AB1054">
            <v>164</v>
          </cell>
          <cell r="AD1054">
            <v>3</v>
          </cell>
          <cell r="AE1054" t="str">
            <v>NULL</v>
          </cell>
          <cell r="AF1054">
            <v>3</v>
          </cell>
          <cell r="AG1054">
            <v>3</v>
          </cell>
          <cell r="AH1054" t="str">
            <v>NULL</v>
          </cell>
          <cell r="AI1054">
            <v>3</v>
          </cell>
          <cell r="AJ1054" t="str">
            <v>NULL</v>
          </cell>
          <cell r="AK1054">
            <v>2</v>
          </cell>
          <cell r="AL1054">
            <v>9</v>
          </cell>
        </row>
        <row r="1055">
          <cell r="A1055">
            <v>137434</v>
          </cell>
          <cell r="B1055">
            <v>8734038</v>
          </cell>
          <cell r="C1055" t="str">
            <v>Cottenham Village College</v>
          </cell>
          <cell r="D1055" t="str">
            <v>East of England</v>
          </cell>
          <cell r="E1055" t="str">
            <v>East of England</v>
          </cell>
          <cell r="F1055" t="str">
            <v>Cambridgeshire</v>
          </cell>
          <cell r="G1055" t="str">
            <v>South Cambridgeshire</v>
          </cell>
          <cell r="H1055" t="str">
            <v>CB24 8UA</v>
          </cell>
          <cell r="I1055" t="str">
            <v>Academy Converter</v>
          </cell>
          <cell r="J1055" t="str">
            <v>Secondary</v>
          </cell>
          <cell r="K1055" t="str">
            <v>Has a sixth form</v>
          </cell>
          <cell r="L1055">
            <v>10001954</v>
          </cell>
          <cell r="M1055">
            <v>42332</v>
          </cell>
          <cell r="N1055">
            <v>42333</v>
          </cell>
          <cell r="O1055" t="str">
            <v>Requires Improvement S5 Reinspection Visit 1</v>
          </cell>
          <cell r="P1055" t="str">
            <v>Schools - S5</v>
          </cell>
          <cell r="Q1055">
            <v>110867</v>
          </cell>
          <cell r="R1055">
            <v>2</v>
          </cell>
          <cell r="S1055" t="str">
            <v>NULL</v>
          </cell>
          <cell r="T1055">
            <v>2</v>
          </cell>
          <cell r="U1055">
            <v>2</v>
          </cell>
          <cell r="V1055">
            <v>2</v>
          </cell>
          <cell r="W1055">
            <v>2</v>
          </cell>
          <cell r="X1055" t="str">
            <v>Yes</v>
          </cell>
          <cell r="Y1055" t="str">
            <v>NULL</v>
          </cell>
          <cell r="Z1055">
            <v>1</v>
          </cell>
          <cell r="AB1055">
            <v>791</v>
          </cell>
          <cell r="AD1055">
            <v>3</v>
          </cell>
          <cell r="AE1055" t="str">
            <v>NULL</v>
          </cell>
          <cell r="AF1055">
            <v>3</v>
          </cell>
          <cell r="AG1055">
            <v>3</v>
          </cell>
          <cell r="AH1055" t="str">
            <v>NULL</v>
          </cell>
          <cell r="AI1055">
            <v>3</v>
          </cell>
          <cell r="AJ1055" t="str">
            <v>NULL</v>
          </cell>
          <cell r="AK1055" t="str">
            <v>NULL</v>
          </cell>
          <cell r="AL1055" t="str">
            <v>NULL</v>
          </cell>
        </row>
        <row r="1056">
          <cell r="A1056">
            <v>137457</v>
          </cell>
          <cell r="B1056">
            <v>9294424</v>
          </cell>
          <cell r="C1056" t="str">
            <v>Cramlington Learning Village</v>
          </cell>
          <cell r="D1056" t="str">
            <v>North East</v>
          </cell>
          <cell r="E1056" t="str">
            <v>North East, Yorkshire &amp; Humber</v>
          </cell>
          <cell r="F1056" t="str">
            <v>Northumberland</v>
          </cell>
          <cell r="G1056" t="str">
            <v>Blyth Valley</v>
          </cell>
          <cell r="H1056" t="str">
            <v>NE23 6BN</v>
          </cell>
          <cell r="I1056" t="str">
            <v>Academy Converter</v>
          </cell>
          <cell r="J1056" t="str">
            <v>Secondary</v>
          </cell>
          <cell r="K1056" t="str">
            <v>Has a sixth form</v>
          </cell>
          <cell r="L1056">
            <v>10006893</v>
          </cell>
          <cell r="M1056">
            <v>42347</v>
          </cell>
          <cell r="N1056">
            <v>42348</v>
          </cell>
          <cell r="O1056" t="str">
            <v>Schools into Special Measures Visit 1</v>
          </cell>
          <cell r="P1056" t="str">
            <v>Schools - S8</v>
          </cell>
          <cell r="Q1056">
            <v>122357</v>
          </cell>
          <cell r="R1056" t="str">
            <v>NULL</v>
          </cell>
          <cell r="S1056" t="str">
            <v>NULL</v>
          </cell>
          <cell r="T1056" t="str">
            <v>NULL</v>
          </cell>
          <cell r="U1056" t="str">
            <v>NULL</v>
          </cell>
          <cell r="V1056" t="str">
            <v>NULL</v>
          </cell>
          <cell r="W1056" t="str">
            <v>NULL</v>
          </cell>
          <cell r="X1056" t="str">
            <v>NULL</v>
          </cell>
          <cell r="Y1056" t="str">
            <v>NULL</v>
          </cell>
          <cell r="Z1056" t="str">
            <v>NULL</v>
          </cell>
          <cell r="AB1056">
            <v>1997</v>
          </cell>
          <cell r="AD1056">
            <v>4</v>
          </cell>
          <cell r="AE1056" t="str">
            <v>NULL</v>
          </cell>
          <cell r="AF1056">
            <v>4</v>
          </cell>
          <cell r="AG1056">
            <v>4</v>
          </cell>
          <cell r="AH1056" t="str">
            <v>NULL</v>
          </cell>
          <cell r="AI1056">
            <v>4</v>
          </cell>
          <cell r="AJ1056" t="str">
            <v>NULL</v>
          </cell>
          <cell r="AK1056">
            <v>9</v>
          </cell>
          <cell r="AL1056">
            <v>2</v>
          </cell>
        </row>
        <row r="1057">
          <cell r="A1057">
            <v>137470</v>
          </cell>
          <cell r="B1057">
            <v>8657015</v>
          </cell>
          <cell r="C1057" t="str">
            <v>Springfields Academy</v>
          </cell>
          <cell r="D1057" t="str">
            <v>South West</v>
          </cell>
          <cell r="E1057" t="str">
            <v>South West</v>
          </cell>
          <cell r="F1057" t="str">
            <v>Wiltshire</v>
          </cell>
          <cell r="G1057" t="str">
            <v>North Wiltshire</v>
          </cell>
          <cell r="H1057" t="str">
            <v>SN11 0DS</v>
          </cell>
          <cell r="I1057" t="str">
            <v>Academy Special Converter</v>
          </cell>
          <cell r="J1057" t="str">
            <v>Not Applicable</v>
          </cell>
          <cell r="K1057" t="str">
            <v>Not applicable</v>
          </cell>
          <cell r="L1057">
            <v>10001565</v>
          </cell>
          <cell r="M1057">
            <v>42277</v>
          </cell>
          <cell r="N1057">
            <v>42278</v>
          </cell>
          <cell r="O1057" t="str">
            <v>S8 No Formal Designation Visit</v>
          </cell>
          <cell r="P1057" t="str">
            <v>Schools - S8</v>
          </cell>
          <cell r="Q1057">
            <v>126557</v>
          </cell>
          <cell r="R1057" t="str">
            <v>NULL</v>
          </cell>
          <cell r="S1057" t="str">
            <v>NULL</v>
          </cell>
          <cell r="T1057" t="str">
            <v>NULL</v>
          </cell>
          <cell r="U1057" t="str">
            <v>NULL</v>
          </cell>
          <cell r="V1057" t="str">
            <v>NULL</v>
          </cell>
          <cell r="W1057" t="str">
            <v>NULL</v>
          </cell>
          <cell r="X1057" t="str">
            <v>Not met</v>
          </cell>
          <cell r="Y1057" t="str">
            <v>NULL</v>
          </cell>
          <cell r="Z1057" t="str">
            <v>NULL</v>
          </cell>
          <cell r="AB1057">
            <v>95</v>
          </cell>
          <cell r="AD1057">
            <v>1</v>
          </cell>
          <cell r="AE1057" t="str">
            <v>NULL</v>
          </cell>
          <cell r="AF1057">
            <v>1</v>
          </cell>
          <cell r="AG1057">
            <v>1</v>
          </cell>
          <cell r="AH1057" t="str">
            <v>NULL</v>
          </cell>
          <cell r="AI1057">
            <v>1</v>
          </cell>
          <cell r="AJ1057" t="str">
            <v>NULL</v>
          </cell>
          <cell r="AK1057" t="str">
            <v>NULL</v>
          </cell>
          <cell r="AL1057" t="str">
            <v>NULL</v>
          </cell>
        </row>
        <row r="1058">
          <cell r="A1058">
            <v>137472</v>
          </cell>
          <cell r="B1058">
            <v>3714029</v>
          </cell>
          <cell r="C1058" t="str">
            <v>Don Valley Academy and Performing Arts College</v>
          </cell>
          <cell r="D1058" t="str">
            <v>Yorkshire and the Humber</v>
          </cell>
          <cell r="E1058" t="str">
            <v>North East, Yorkshire &amp; Humber</v>
          </cell>
          <cell r="F1058" t="str">
            <v>Doncaster</v>
          </cell>
          <cell r="G1058" t="str">
            <v>Doncaster North</v>
          </cell>
          <cell r="H1058" t="str">
            <v>DN5 9DD</v>
          </cell>
          <cell r="I1058" t="str">
            <v>Academy Converter</v>
          </cell>
          <cell r="J1058" t="str">
            <v>Secondary</v>
          </cell>
          <cell r="K1058" t="str">
            <v>Has a sixth form</v>
          </cell>
          <cell r="L1058">
            <v>10004024</v>
          </cell>
          <cell r="M1058">
            <v>42332</v>
          </cell>
          <cell r="N1058">
            <v>42333</v>
          </cell>
          <cell r="O1058" t="str">
            <v>Schools into Special Measures Visit 3</v>
          </cell>
          <cell r="P1058" t="str">
            <v>Schools - S8</v>
          </cell>
          <cell r="Q1058">
            <v>106786</v>
          </cell>
          <cell r="R1058" t="str">
            <v>NULL</v>
          </cell>
          <cell r="S1058" t="str">
            <v>NULL</v>
          </cell>
          <cell r="T1058" t="str">
            <v>NULL</v>
          </cell>
          <cell r="U1058" t="str">
            <v>NULL</v>
          </cell>
          <cell r="V1058" t="str">
            <v>NULL</v>
          </cell>
          <cell r="W1058" t="str">
            <v>NULL</v>
          </cell>
          <cell r="X1058" t="str">
            <v>NULL</v>
          </cell>
          <cell r="Y1058" t="str">
            <v>NULL</v>
          </cell>
          <cell r="Z1058" t="str">
            <v>NULL</v>
          </cell>
          <cell r="AB1058">
            <v>1018</v>
          </cell>
          <cell r="AD1058">
            <v>4</v>
          </cell>
          <cell r="AE1058" t="str">
            <v>NULL</v>
          </cell>
          <cell r="AF1058">
            <v>4</v>
          </cell>
          <cell r="AG1058">
            <v>4</v>
          </cell>
          <cell r="AH1058" t="str">
            <v>NULL</v>
          </cell>
          <cell r="AI1058">
            <v>4</v>
          </cell>
          <cell r="AJ1058" t="str">
            <v>NULL</v>
          </cell>
          <cell r="AK1058">
            <v>9</v>
          </cell>
          <cell r="AL1058">
            <v>3</v>
          </cell>
        </row>
        <row r="1059">
          <cell r="A1059">
            <v>137494</v>
          </cell>
          <cell r="B1059">
            <v>8737000</v>
          </cell>
          <cell r="C1059" t="str">
            <v>Trinity School</v>
          </cell>
          <cell r="D1059" t="str">
            <v>East of England</v>
          </cell>
          <cell r="E1059" t="str">
            <v>East of England</v>
          </cell>
          <cell r="F1059" t="str">
            <v>Cambridgeshire</v>
          </cell>
          <cell r="G1059" t="str">
            <v>South Cambridgeshire</v>
          </cell>
          <cell r="H1059" t="str">
            <v>CB22 6SA</v>
          </cell>
          <cell r="I1059" t="str">
            <v>Community Special School</v>
          </cell>
          <cell r="J1059" t="str">
            <v>Not Applicable</v>
          </cell>
          <cell r="K1059" t="str">
            <v>Not applicable</v>
          </cell>
          <cell r="L1059">
            <v>10004009</v>
          </cell>
          <cell r="M1059">
            <v>42276</v>
          </cell>
          <cell r="N1059">
            <v>42277</v>
          </cell>
          <cell r="O1059" t="str">
            <v>Schools into Special Measures Visit 3</v>
          </cell>
          <cell r="P1059" t="str">
            <v>Schools - S8</v>
          </cell>
          <cell r="Q1059" t="str">
            <v>NULL</v>
          </cell>
          <cell r="R1059" t="str">
            <v>NULL</v>
          </cell>
          <cell r="S1059" t="str">
            <v>NULL</v>
          </cell>
          <cell r="T1059" t="str">
            <v>NULL</v>
          </cell>
          <cell r="U1059" t="str">
            <v>NULL</v>
          </cell>
          <cell r="V1059" t="str">
            <v>NULL</v>
          </cell>
          <cell r="W1059" t="str">
            <v>NULL</v>
          </cell>
          <cell r="X1059" t="str">
            <v>NULL</v>
          </cell>
          <cell r="Y1059" t="str">
            <v>NULL</v>
          </cell>
          <cell r="Z1059" t="str">
            <v>NULL</v>
          </cell>
          <cell r="AB1059">
            <v>69</v>
          </cell>
          <cell r="AD1059">
            <v>4</v>
          </cell>
          <cell r="AE1059" t="str">
            <v>NULL</v>
          </cell>
          <cell r="AF1059">
            <v>4</v>
          </cell>
          <cell r="AG1059">
            <v>4</v>
          </cell>
          <cell r="AH1059" t="str">
            <v>NULL</v>
          </cell>
          <cell r="AI1059">
            <v>4</v>
          </cell>
          <cell r="AJ1059" t="str">
            <v>NULL</v>
          </cell>
          <cell r="AK1059">
            <v>9</v>
          </cell>
          <cell r="AL1059">
            <v>9</v>
          </cell>
        </row>
        <row r="1060">
          <cell r="A1060">
            <v>137517</v>
          </cell>
          <cell r="B1060">
            <v>9082704</v>
          </cell>
          <cell r="C1060" t="str">
            <v>Harrowbarrow School</v>
          </cell>
          <cell r="D1060" t="str">
            <v>South West</v>
          </cell>
          <cell r="E1060" t="str">
            <v>South West</v>
          </cell>
          <cell r="F1060" t="str">
            <v>Cornwall</v>
          </cell>
          <cell r="G1060" t="str">
            <v>South East Cornwall</v>
          </cell>
          <cell r="H1060" t="str">
            <v>PL17 8BQ</v>
          </cell>
          <cell r="I1060" t="str">
            <v>Academy Converter</v>
          </cell>
          <cell r="J1060" t="str">
            <v>Primary</v>
          </cell>
          <cell r="K1060" t="str">
            <v>Not applicable</v>
          </cell>
          <cell r="L1060">
            <v>10007301</v>
          </cell>
          <cell r="M1060">
            <v>42326</v>
          </cell>
          <cell r="N1060">
            <v>42327</v>
          </cell>
          <cell r="O1060" t="str">
            <v>Requires Improvement S5 Reinspection Visit 1</v>
          </cell>
          <cell r="P1060" t="str">
            <v>Schools - S5</v>
          </cell>
          <cell r="Q1060">
            <v>111953</v>
          </cell>
          <cell r="R1060">
            <v>2</v>
          </cell>
          <cell r="S1060" t="str">
            <v>NULL</v>
          </cell>
          <cell r="T1060">
            <v>2</v>
          </cell>
          <cell r="U1060">
            <v>2</v>
          </cell>
          <cell r="V1060">
            <v>2</v>
          </cell>
          <cell r="W1060">
            <v>2</v>
          </cell>
          <cell r="X1060" t="str">
            <v>Yes</v>
          </cell>
          <cell r="Y1060">
            <v>2</v>
          </cell>
          <cell r="Z1060" t="str">
            <v>NULL</v>
          </cell>
          <cell r="AB1060">
            <v>105</v>
          </cell>
          <cell r="AD1060">
            <v>3</v>
          </cell>
          <cell r="AE1060" t="str">
            <v>NULL</v>
          </cell>
          <cell r="AF1060">
            <v>3</v>
          </cell>
          <cell r="AG1060">
            <v>3</v>
          </cell>
          <cell r="AH1060" t="str">
            <v>NULL</v>
          </cell>
          <cell r="AI1060">
            <v>3</v>
          </cell>
          <cell r="AJ1060" t="str">
            <v>NULL</v>
          </cell>
          <cell r="AK1060" t="str">
            <v>NULL</v>
          </cell>
          <cell r="AL1060" t="str">
            <v>NULL</v>
          </cell>
        </row>
        <row r="1061">
          <cell r="A1061">
            <v>137522</v>
          </cell>
          <cell r="B1061">
            <v>8225406</v>
          </cell>
          <cell r="C1061" t="str">
            <v>Wootton Upper School</v>
          </cell>
          <cell r="D1061" t="str">
            <v>East of England</v>
          </cell>
          <cell r="E1061" t="str">
            <v>East of England</v>
          </cell>
          <cell r="F1061" t="str">
            <v>Bedford</v>
          </cell>
          <cell r="G1061" t="str">
            <v>Mid Bedfordshire</v>
          </cell>
          <cell r="H1061" t="str">
            <v>MK43 9HT</v>
          </cell>
          <cell r="I1061" t="str">
            <v>Academy Converter</v>
          </cell>
          <cell r="J1061" t="str">
            <v>Secondary</v>
          </cell>
          <cell r="K1061" t="str">
            <v>Has a sixth form</v>
          </cell>
          <cell r="L1061">
            <v>10005598</v>
          </cell>
          <cell r="M1061">
            <v>42346</v>
          </cell>
          <cell r="N1061">
            <v>42347</v>
          </cell>
          <cell r="O1061" t="str">
            <v>Maintained Academy and School Short inspection</v>
          </cell>
          <cell r="P1061" t="str">
            <v>Schools - S5</v>
          </cell>
          <cell r="Q1061">
            <v>109710</v>
          </cell>
          <cell r="R1061">
            <v>3</v>
          </cell>
          <cell r="S1061" t="str">
            <v>NULL</v>
          </cell>
          <cell r="T1061">
            <v>3</v>
          </cell>
          <cell r="U1061">
            <v>3</v>
          </cell>
          <cell r="V1061">
            <v>3</v>
          </cell>
          <cell r="W1061">
            <v>3</v>
          </cell>
          <cell r="X1061" t="str">
            <v>Yes</v>
          </cell>
          <cell r="Y1061" t="str">
            <v>NULL</v>
          </cell>
          <cell r="Z1061">
            <v>3</v>
          </cell>
          <cell r="AB1061">
            <v>1094</v>
          </cell>
          <cell r="AD1061">
            <v>2</v>
          </cell>
          <cell r="AE1061" t="str">
            <v>NULL</v>
          </cell>
          <cell r="AF1061">
            <v>2</v>
          </cell>
          <cell r="AG1061">
            <v>2</v>
          </cell>
          <cell r="AH1061" t="str">
            <v>NULL</v>
          </cell>
          <cell r="AI1061">
            <v>1</v>
          </cell>
          <cell r="AJ1061" t="str">
            <v>NULL</v>
          </cell>
          <cell r="AK1061">
            <v>9</v>
          </cell>
          <cell r="AL1061">
            <v>2</v>
          </cell>
        </row>
        <row r="1062">
          <cell r="A1062">
            <v>137536</v>
          </cell>
          <cell r="B1062">
            <v>8914091</v>
          </cell>
          <cell r="C1062" t="str">
            <v>Arnold Hill Academy</v>
          </cell>
          <cell r="D1062" t="str">
            <v>East Midlands</v>
          </cell>
          <cell r="E1062" t="str">
            <v>East Midlands</v>
          </cell>
          <cell r="F1062" t="str">
            <v>Nottinghamshire</v>
          </cell>
          <cell r="G1062" t="str">
            <v>Gedling</v>
          </cell>
          <cell r="H1062" t="str">
            <v>NG5 6NZ</v>
          </cell>
          <cell r="I1062" t="str">
            <v>Academy Converter</v>
          </cell>
          <cell r="J1062" t="str">
            <v>Secondary</v>
          </cell>
          <cell r="K1062" t="str">
            <v>Has a sixth form</v>
          </cell>
          <cell r="L1062">
            <v>10004598</v>
          </cell>
          <cell r="M1062">
            <v>42290</v>
          </cell>
          <cell r="N1062">
            <v>42291</v>
          </cell>
          <cell r="O1062" t="str">
            <v>Serious Weaknesses S5 Reinspection</v>
          </cell>
          <cell r="P1062" t="str">
            <v>Schools - S5</v>
          </cell>
          <cell r="Q1062">
            <v>122847</v>
          </cell>
          <cell r="R1062">
            <v>3</v>
          </cell>
          <cell r="S1062" t="str">
            <v>NULL</v>
          </cell>
          <cell r="T1062">
            <v>3</v>
          </cell>
          <cell r="U1062">
            <v>3</v>
          </cell>
          <cell r="V1062">
            <v>3</v>
          </cell>
          <cell r="W1062">
            <v>3</v>
          </cell>
          <cell r="X1062" t="str">
            <v>Yes</v>
          </cell>
          <cell r="Y1062" t="str">
            <v>NULL</v>
          </cell>
          <cell r="Z1062">
            <v>2</v>
          </cell>
          <cell r="AB1062">
            <v>1611</v>
          </cell>
          <cell r="AD1062">
            <v>4</v>
          </cell>
          <cell r="AE1062" t="str">
            <v>NULL</v>
          </cell>
          <cell r="AF1062">
            <v>4</v>
          </cell>
          <cell r="AG1062">
            <v>3</v>
          </cell>
          <cell r="AH1062" t="str">
            <v>NULL</v>
          </cell>
          <cell r="AI1062">
            <v>3</v>
          </cell>
          <cell r="AJ1062" t="str">
            <v>NULL</v>
          </cell>
          <cell r="AK1062" t="str">
            <v>NULL</v>
          </cell>
          <cell r="AL1062" t="str">
            <v>NULL</v>
          </cell>
        </row>
        <row r="1063">
          <cell r="A1063">
            <v>137541</v>
          </cell>
          <cell r="B1063">
            <v>9265407</v>
          </cell>
          <cell r="C1063" t="str">
            <v>Lynn Grove Academy</v>
          </cell>
          <cell r="D1063" t="str">
            <v>East of England</v>
          </cell>
          <cell r="E1063" t="str">
            <v>East of England</v>
          </cell>
          <cell r="F1063" t="str">
            <v>Norfolk</v>
          </cell>
          <cell r="G1063" t="str">
            <v>Great Yarmouth</v>
          </cell>
          <cell r="H1063" t="str">
            <v>NR31 8AP</v>
          </cell>
          <cell r="I1063" t="str">
            <v>Academy Converter</v>
          </cell>
          <cell r="J1063" t="str">
            <v>Secondary</v>
          </cell>
          <cell r="K1063" t="str">
            <v>Does not have a sixth form</v>
          </cell>
          <cell r="L1063">
            <v>10005795</v>
          </cell>
          <cell r="M1063">
            <v>42269</v>
          </cell>
          <cell r="N1063">
            <v>42269</v>
          </cell>
          <cell r="O1063" t="str">
            <v>Requires Improvement monitoring Visit 1</v>
          </cell>
          <cell r="P1063" t="str">
            <v>Schools - S8</v>
          </cell>
          <cell r="Q1063">
            <v>121215</v>
          </cell>
          <cell r="R1063" t="str">
            <v>NULL</v>
          </cell>
          <cell r="S1063" t="str">
            <v>NULL</v>
          </cell>
          <cell r="T1063" t="str">
            <v>NULL</v>
          </cell>
          <cell r="U1063" t="str">
            <v>NULL</v>
          </cell>
          <cell r="V1063" t="str">
            <v>NULL</v>
          </cell>
          <cell r="W1063" t="str">
            <v>NULL</v>
          </cell>
          <cell r="X1063" t="str">
            <v>NULL</v>
          </cell>
          <cell r="Y1063" t="str">
            <v>NULL</v>
          </cell>
          <cell r="Z1063" t="str">
            <v>NULL</v>
          </cell>
          <cell r="AB1063">
            <v>1114</v>
          </cell>
          <cell r="AD1063">
            <v>3</v>
          </cell>
          <cell r="AE1063" t="str">
            <v>NULL</v>
          </cell>
          <cell r="AF1063">
            <v>3</v>
          </cell>
          <cell r="AG1063">
            <v>3</v>
          </cell>
          <cell r="AH1063" t="str">
            <v>NULL</v>
          </cell>
          <cell r="AI1063">
            <v>3</v>
          </cell>
          <cell r="AJ1063" t="str">
            <v>NULL</v>
          </cell>
          <cell r="AK1063">
            <v>9</v>
          </cell>
          <cell r="AL1063">
            <v>9</v>
          </cell>
        </row>
        <row r="1064">
          <cell r="A1064">
            <v>137547</v>
          </cell>
          <cell r="B1064">
            <v>8734055</v>
          </cell>
          <cell r="C1064" t="str">
            <v>Witchford Village College</v>
          </cell>
          <cell r="D1064" t="str">
            <v>East of England</v>
          </cell>
          <cell r="E1064" t="str">
            <v>East of England</v>
          </cell>
          <cell r="F1064" t="str">
            <v>Cambridgeshire</v>
          </cell>
          <cell r="G1064" t="str">
            <v>South East Cambridgeshire</v>
          </cell>
          <cell r="H1064" t="str">
            <v>CB6 2JA</v>
          </cell>
          <cell r="I1064" t="str">
            <v>Academy Converter</v>
          </cell>
          <cell r="J1064" t="str">
            <v>Secondary</v>
          </cell>
          <cell r="K1064" t="str">
            <v>Does not have a sixth form</v>
          </cell>
          <cell r="L1064">
            <v>10008878</v>
          </cell>
          <cell r="M1064">
            <v>42313</v>
          </cell>
          <cell r="N1064">
            <v>42313</v>
          </cell>
          <cell r="O1064" t="str">
            <v>Requires Improvement monitoring Visit 2</v>
          </cell>
          <cell r="P1064" t="str">
            <v>Schools - S8</v>
          </cell>
          <cell r="Q1064">
            <v>110871</v>
          </cell>
          <cell r="R1064" t="str">
            <v>NULL</v>
          </cell>
          <cell r="S1064" t="str">
            <v>NULL</v>
          </cell>
          <cell r="T1064" t="str">
            <v>NULL</v>
          </cell>
          <cell r="U1064" t="str">
            <v>NULL</v>
          </cell>
          <cell r="V1064" t="str">
            <v>NULL</v>
          </cell>
          <cell r="W1064" t="str">
            <v>NULL</v>
          </cell>
          <cell r="X1064" t="str">
            <v>NULL</v>
          </cell>
          <cell r="Y1064" t="str">
            <v>NULL</v>
          </cell>
          <cell r="Z1064" t="str">
            <v>NULL</v>
          </cell>
          <cell r="AB1064">
            <v>744</v>
          </cell>
          <cell r="AD1064">
            <v>3</v>
          </cell>
          <cell r="AE1064" t="str">
            <v>NULL</v>
          </cell>
          <cell r="AF1064">
            <v>3</v>
          </cell>
          <cell r="AG1064">
            <v>3</v>
          </cell>
          <cell r="AH1064" t="str">
            <v>NULL</v>
          </cell>
          <cell r="AI1064">
            <v>3</v>
          </cell>
          <cell r="AJ1064" t="str">
            <v>NULL</v>
          </cell>
          <cell r="AK1064">
            <v>9</v>
          </cell>
          <cell r="AL1064">
            <v>9</v>
          </cell>
        </row>
        <row r="1065">
          <cell r="A1065">
            <v>137582</v>
          </cell>
          <cell r="B1065">
            <v>8964000</v>
          </cell>
          <cell r="C1065" t="str">
            <v>University of Chester Academy Northwich</v>
          </cell>
          <cell r="D1065" t="str">
            <v>North West</v>
          </cell>
          <cell r="E1065" t="str">
            <v>North West</v>
          </cell>
          <cell r="F1065" t="str">
            <v>Cheshire West and Chester</v>
          </cell>
          <cell r="G1065" t="str">
            <v>Tatton</v>
          </cell>
          <cell r="H1065" t="str">
            <v>CW9 7DT</v>
          </cell>
          <cell r="I1065" t="str">
            <v>Academy Sponsor Led</v>
          </cell>
          <cell r="J1065" t="str">
            <v>Secondary</v>
          </cell>
          <cell r="K1065" t="str">
            <v>Not applicable</v>
          </cell>
          <cell r="L1065">
            <v>10005420</v>
          </cell>
          <cell r="M1065">
            <v>42339</v>
          </cell>
          <cell r="N1065">
            <v>42340</v>
          </cell>
          <cell r="O1065" t="str">
            <v>Schools into Special Measures Visit 5</v>
          </cell>
          <cell r="P1065" t="str">
            <v>Schools - S5</v>
          </cell>
          <cell r="Q1065" t="str">
            <v>NULL</v>
          </cell>
          <cell r="R1065">
            <v>3</v>
          </cell>
          <cell r="S1065" t="str">
            <v>NULL</v>
          </cell>
          <cell r="T1065">
            <v>3</v>
          </cell>
          <cell r="U1065">
            <v>3</v>
          </cell>
          <cell r="V1065">
            <v>2</v>
          </cell>
          <cell r="W1065">
            <v>2</v>
          </cell>
          <cell r="X1065" t="str">
            <v>Yes</v>
          </cell>
          <cell r="Y1065" t="str">
            <v>NULL</v>
          </cell>
          <cell r="Z1065" t="str">
            <v>NULL</v>
          </cell>
          <cell r="AB1065">
            <v>443</v>
          </cell>
          <cell r="AD1065">
            <v>4</v>
          </cell>
          <cell r="AE1065" t="str">
            <v>NULL</v>
          </cell>
          <cell r="AF1065">
            <v>4</v>
          </cell>
          <cell r="AG1065">
            <v>4</v>
          </cell>
          <cell r="AH1065" t="str">
            <v>NULL</v>
          </cell>
          <cell r="AI1065">
            <v>4</v>
          </cell>
          <cell r="AJ1065" t="str">
            <v>NULL</v>
          </cell>
          <cell r="AK1065" t="str">
            <v>NULL</v>
          </cell>
          <cell r="AL1065" t="str">
            <v>NULL</v>
          </cell>
        </row>
        <row r="1066">
          <cell r="A1066">
            <v>137596</v>
          </cell>
          <cell r="B1066">
            <v>3731100</v>
          </cell>
          <cell r="C1066" t="str">
            <v>Sheffield Inclusion Centre</v>
          </cell>
          <cell r="D1066" t="str">
            <v>Yorkshire and the Humber</v>
          </cell>
          <cell r="E1066" t="str">
            <v>North East, Yorkshire &amp; Humber</v>
          </cell>
          <cell r="F1066" t="str">
            <v>Sheffield</v>
          </cell>
          <cell r="G1066" t="str">
            <v>Sheffield, Heeley</v>
          </cell>
          <cell r="H1066" t="str">
            <v>S2 2JQ</v>
          </cell>
          <cell r="I1066" t="str">
            <v>Pupil Referral Unit</v>
          </cell>
          <cell r="J1066" t="str">
            <v>Not Applicable</v>
          </cell>
          <cell r="K1066" t="str">
            <v>Not applicable</v>
          </cell>
          <cell r="L1066">
            <v>10006718</v>
          </cell>
          <cell r="M1066">
            <v>42268</v>
          </cell>
          <cell r="N1066">
            <v>42269</v>
          </cell>
          <cell r="O1066" t="str">
            <v>Requires Improvement monitoring Visit 1</v>
          </cell>
          <cell r="P1066" t="str">
            <v>Schools - S8</v>
          </cell>
          <cell r="Q1066" t="str">
            <v>NULL</v>
          </cell>
          <cell r="R1066" t="str">
            <v>NULL</v>
          </cell>
          <cell r="S1066" t="str">
            <v>NULL</v>
          </cell>
          <cell r="T1066" t="str">
            <v>NULL</v>
          </cell>
          <cell r="U1066" t="str">
            <v>NULL</v>
          </cell>
          <cell r="V1066" t="str">
            <v>NULL</v>
          </cell>
          <cell r="W1066" t="str">
            <v>NULL</v>
          </cell>
          <cell r="X1066" t="str">
            <v>NULL</v>
          </cell>
          <cell r="Y1066" t="str">
            <v>NULL</v>
          </cell>
          <cell r="Z1066" t="str">
            <v>NULL</v>
          </cell>
          <cell r="AB1066">
            <v>154</v>
          </cell>
          <cell r="AD1066">
            <v>3</v>
          </cell>
          <cell r="AE1066" t="str">
            <v>NULL</v>
          </cell>
          <cell r="AF1066">
            <v>3</v>
          </cell>
          <cell r="AG1066">
            <v>3</v>
          </cell>
          <cell r="AH1066" t="str">
            <v>NULL</v>
          </cell>
          <cell r="AI1066">
            <v>3</v>
          </cell>
          <cell r="AJ1066" t="str">
            <v>NULL</v>
          </cell>
          <cell r="AK1066">
            <v>9</v>
          </cell>
          <cell r="AL1066">
            <v>9</v>
          </cell>
        </row>
        <row r="1067">
          <cell r="A1067">
            <v>137603</v>
          </cell>
          <cell r="B1067">
            <v>3714033</v>
          </cell>
          <cell r="C1067" t="str">
            <v>Ridgewood School</v>
          </cell>
          <cell r="D1067" t="str">
            <v>Yorkshire and the Humber</v>
          </cell>
          <cell r="E1067" t="str">
            <v>North East, Yorkshire &amp; Humber</v>
          </cell>
          <cell r="F1067" t="str">
            <v>Doncaster</v>
          </cell>
          <cell r="G1067" t="str">
            <v>Doncaster North</v>
          </cell>
          <cell r="H1067" t="str">
            <v>DN5 7UB</v>
          </cell>
          <cell r="I1067" t="str">
            <v>Academy Converter</v>
          </cell>
          <cell r="J1067" t="str">
            <v>Secondary</v>
          </cell>
          <cell r="K1067" t="str">
            <v>Has a sixth form</v>
          </cell>
          <cell r="L1067">
            <v>10002158</v>
          </cell>
          <cell r="M1067">
            <v>42298</v>
          </cell>
          <cell r="N1067">
            <v>42299</v>
          </cell>
          <cell r="O1067" t="str">
            <v>Requires Improvement S5 Reinspection Visit 1</v>
          </cell>
          <cell r="P1067" t="str">
            <v>Schools - S5</v>
          </cell>
          <cell r="Q1067">
            <v>106789</v>
          </cell>
          <cell r="R1067">
            <v>2</v>
          </cell>
          <cell r="S1067" t="str">
            <v>NULL</v>
          </cell>
          <cell r="T1067">
            <v>2</v>
          </cell>
          <cell r="U1067">
            <v>2</v>
          </cell>
          <cell r="V1067">
            <v>2</v>
          </cell>
          <cell r="W1067">
            <v>2</v>
          </cell>
          <cell r="X1067" t="str">
            <v>Yes</v>
          </cell>
          <cell r="Y1067" t="str">
            <v>NULL</v>
          </cell>
          <cell r="Z1067">
            <v>1</v>
          </cell>
          <cell r="AB1067">
            <v>1434</v>
          </cell>
          <cell r="AD1067">
            <v>3</v>
          </cell>
          <cell r="AE1067" t="str">
            <v>NULL</v>
          </cell>
          <cell r="AF1067">
            <v>3</v>
          </cell>
          <cell r="AG1067">
            <v>3</v>
          </cell>
          <cell r="AH1067" t="str">
            <v>NULL</v>
          </cell>
          <cell r="AI1067">
            <v>3</v>
          </cell>
          <cell r="AJ1067" t="str">
            <v>NULL</v>
          </cell>
          <cell r="AK1067" t="str">
            <v>NULL</v>
          </cell>
          <cell r="AL1067" t="str">
            <v>NULL</v>
          </cell>
        </row>
        <row r="1068">
          <cell r="A1068">
            <v>137608</v>
          </cell>
          <cell r="B1068">
            <v>8844022</v>
          </cell>
          <cell r="C1068" t="str">
            <v>Lady Hawkins' School</v>
          </cell>
          <cell r="D1068" t="str">
            <v>West Midlands</v>
          </cell>
          <cell r="E1068" t="str">
            <v>West Midlands</v>
          </cell>
          <cell r="F1068" t="str">
            <v>Herefordshire</v>
          </cell>
          <cell r="G1068" t="str">
            <v>North Herefordshire</v>
          </cell>
          <cell r="H1068" t="str">
            <v>HR5 3AR</v>
          </cell>
          <cell r="I1068" t="str">
            <v>Academy Converter</v>
          </cell>
          <cell r="J1068" t="str">
            <v>Secondary</v>
          </cell>
          <cell r="K1068" t="str">
            <v>Has a sixth form</v>
          </cell>
          <cell r="L1068">
            <v>10002507</v>
          </cell>
          <cell r="M1068">
            <v>42334</v>
          </cell>
          <cell r="N1068">
            <v>42335</v>
          </cell>
          <cell r="O1068" t="str">
            <v>Requires Improvement S5 Reinspection Visit 1</v>
          </cell>
          <cell r="P1068" t="str">
            <v>Schools - S5</v>
          </cell>
          <cell r="Q1068">
            <v>116940</v>
          </cell>
          <cell r="R1068">
            <v>3</v>
          </cell>
          <cell r="S1068" t="str">
            <v>NULL</v>
          </cell>
          <cell r="T1068">
            <v>3</v>
          </cell>
          <cell r="U1068">
            <v>2</v>
          </cell>
          <cell r="V1068">
            <v>2</v>
          </cell>
          <cell r="W1068">
            <v>3</v>
          </cell>
          <cell r="X1068" t="str">
            <v>Yes</v>
          </cell>
          <cell r="Y1068" t="str">
            <v>NULL</v>
          </cell>
          <cell r="Z1068">
            <v>2</v>
          </cell>
          <cell r="AB1068">
            <v>351</v>
          </cell>
          <cell r="AD1068">
            <v>3</v>
          </cell>
          <cell r="AE1068" t="str">
            <v>NULL</v>
          </cell>
          <cell r="AF1068">
            <v>3</v>
          </cell>
          <cell r="AG1068">
            <v>3</v>
          </cell>
          <cell r="AH1068" t="str">
            <v>NULL</v>
          </cell>
          <cell r="AI1068">
            <v>3</v>
          </cell>
          <cell r="AJ1068" t="str">
            <v>NULL</v>
          </cell>
          <cell r="AK1068" t="str">
            <v>NULL</v>
          </cell>
          <cell r="AL1068" t="str">
            <v>NULL</v>
          </cell>
        </row>
        <row r="1069">
          <cell r="A1069">
            <v>137628</v>
          </cell>
          <cell r="B1069">
            <v>8914408</v>
          </cell>
          <cell r="C1069" t="str">
            <v>Joseph Whitaker School</v>
          </cell>
          <cell r="D1069" t="str">
            <v>East Midlands</v>
          </cell>
          <cell r="E1069" t="str">
            <v>East Midlands</v>
          </cell>
          <cell r="F1069" t="str">
            <v>Nottinghamshire</v>
          </cell>
          <cell r="G1069" t="str">
            <v>Sherwood</v>
          </cell>
          <cell r="H1069" t="str">
            <v>NG21 0AG</v>
          </cell>
          <cell r="I1069" t="str">
            <v>Academy Converter</v>
          </cell>
          <cell r="J1069" t="str">
            <v>Secondary</v>
          </cell>
          <cell r="K1069" t="str">
            <v>Has a sixth form</v>
          </cell>
          <cell r="L1069">
            <v>10005645</v>
          </cell>
          <cell r="M1069">
            <v>42346</v>
          </cell>
          <cell r="N1069">
            <v>42346</v>
          </cell>
          <cell r="O1069" t="str">
            <v>Maintained Academy and School Short inspection</v>
          </cell>
          <cell r="P1069" t="str">
            <v>Schools - Short inspection</v>
          </cell>
          <cell r="Q1069">
            <v>122866</v>
          </cell>
          <cell r="R1069" t="str">
            <v>NULL</v>
          </cell>
          <cell r="S1069" t="str">
            <v>NULL</v>
          </cell>
          <cell r="T1069" t="str">
            <v>NULL</v>
          </cell>
          <cell r="U1069" t="str">
            <v>NULL</v>
          </cell>
          <cell r="V1069" t="str">
            <v>NULL</v>
          </cell>
          <cell r="W1069" t="str">
            <v>NULL</v>
          </cell>
          <cell r="X1069" t="str">
            <v>Yes</v>
          </cell>
          <cell r="Y1069" t="str">
            <v>NULL</v>
          </cell>
          <cell r="Z1069" t="str">
            <v>NULL</v>
          </cell>
          <cell r="AB1069">
            <v>1220</v>
          </cell>
          <cell r="AD1069">
            <v>2</v>
          </cell>
          <cell r="AE1069" t="str">
            <v>NULL</v>
          </cell>
          <cell r="AF1069">
            <v>2</v>
          </cell>
          <cell r="AG1069">
            <v>2</v>
          </cell>
          <cell r="AH1069" t="str">
            <v>NULL</v>
          </cell>
          <cell r="AI1069">
            <v>2</v>
          </cell>
          <cell r="AJ1069" t="str">
            <v>NULL</v>
          </cell>
          <cell r="AK1069">
            <v>9</v>
          </cell>
          <cell r="AL1069">
            <v>2</v>
          </cell>
        </row>
        <row r="1070">
          <cell r="A1070">
            <v>137674</v>
          </cell>
          <cell r="B1070">
            <v>9354006</v>
          </cell>
          <cell r="C1070" t="str">
            <v>Ormiston Endeavour Academy</v>
          </cell>
          <cell r="D1070" t="str">
            <v>East of England</v>
          </cell>
          <cell r="E1070" t="str">
            <v>East of England</v>
          </cell>
          <cell r="F1070" t="str">
            <v>Suffolk</v>
          </cell>
          <cell r="G1070" t="str">
            <v>Central Suffolk and North Ipswich</v>
          </cell>
          <cell r="H1070" t="str">
            <v>IP1 6SG</v>
          </cell>
          <cell r="I1070" t="str">
            <v>Academy Sponsor Led</v>
          </cell>
          <cell r="J1070" t="str">
            <v>Secondary</v>
          </cell>
          <cell r="K1070" t="str">
            <v>Not applicable</v>
          </cell>
          <cell r="L1070">
            <v>10005313</v>
          </cell>
          <cell r="M1070">
            <v>42339</v>
          </cell>
          <cell r="N1070">
            <v>42340</v>
          </cell>
          <cell r="O1070" t="str">
            <v>Schools into Special Measures Visit 2</v>
          </cell>
          <cell r="P1070" t="str">
            <v>Schools - S8</v>
          </cell>
          <cell r="Q1070" t="str">
            <v>NULL</v>
          </cell>
          <cell r="R1070" t="str">
            <v>NULL</v>
          </cell>
          <cell r="S1070" t="str">
            <v>NULL</v>
          </cell>
          <cell r="T1070" t="str">
            <v>NULL</v>
          </cell>
          <cell r="U1070" t="str">
            <v>NULL</v>
          </cell>
          <cell r="V1070" t="str">
            <v>NULL</v>
          </cell>
          <cell r="W1070" t="str">
            <v>NULL</v>
          </cell>
          <cell r="X1070" t="str">
            <v>NULL</v>
          </cell>
          <cell r="Y1070" t="str">
            <v>NULL</v>
          </cell>
          <cell r="Z1070" t="str">
            <v>NULL</v>
          </cell>
          <cell r="AB1070">
            <v>447</v>
          </cell>
          <cell r="AD1070">
            <v>4</v>
          </cell>
          <cell r="AE1070" t="str">
            <v>NULL</v>
          </cell>
          <cell r="AF1070">
            <v>4</v>
          </cell>
          <cell r="AG1070">
            <v>4</v>
          </cell>
          <cell r="AH1070" t="str">
            <v>NULL</v>
          </cell>
          <cell r="AI1070">
            <v>4</v>
          </cell>
          <cell r="AJ1070" t="str">
            <v>NULL</v>
          </cell>
          <cell r="AK1070">
            <v>9</v>
          </cell>
          <cell r="AL1070">
            <v>9</v>
          </cell>
        </row>
        <row r="1071">
          <cell r="A1071">
            <v>137675</v>
          </cell>
          <cell r="B1071">
            <v>3414000</v>
          </cell>
          <cell r="C1071" t="str">
            <v>King's Leadership Academy, Liverpool</v>
          </cell>
          <cell r="D1071" t="str">
            <v>North West</v>
          </cell>
          <cell r="E1071" t="str">
            <v>North West</v>
          </cell>
          <cell r="F1071" t="str">
            <v>Liverpool</v>
          </cell>
          <cell r="G1071" t="str">
            <v>Liverpool, Riverside</v>
          </cell>
          <cell r="H1071" t="str">
            <v>L8 9SJ</v>
          </cell>
          <cell r="I1071" t="str">
            <v>Academy Sponsor Led</v>
          </cell>
          <cell r="J1071" t="str">
            <v>Secondary</v>
          </cell>
          <cell r="K1071" t="str">
            <v>Has a sixth form</v>
          </cell>
          <cell r="L1071">
            <v>10005427</v>
          </cell>
          <cell r="M1071">
            <v>42340</v>
          </cell>
          <cell r="N1071">
            <v>42341</v>
          </cell>
          <cell r="O1071" t="str">
            <v>Schools into Special Measures Visit 5</v>
          </cell>
          <cell r="P1071" t="str">
            <v>Schools - S8</v>
          </cell>
          <cell r="Q1071" t="str">
            <v>NULL</v>
          </cell>
          <cell r="R1071" t="str">
            <v>NULL</v>
          </cell>
          <cell r="S1071" t="str">
            <v>NULL</v>
          </cell>
          <cell r="T1071" t="str">
            <v>NULL</v>
          </cell>
          <cell r="U1071" t="str">
            <v>NULL</v>
          </cell>
          <cell r="V1071" t="str">
            <v>NULL</v>
          </cell>
          <cell r="W1071" t="str">
            <v>NULL</v>
          </cell>
          <cell r="X1071" t="str">
            <v>NULL</v>
          </cell>
          <cell r="Y1071" t="str">
            <v>NULL</v>
          </cell>
          <cell r="Z1071" t="str">
            <v>NULL</v>
          </cell>
          <cell r="AB1071">
            <v>526</v>
          </cell>
          <cell r="AD1071">
            <v>4</v>
          </cell>
          <cell r="AE1071" t="str">
            <v>NULL</v>
          </cell>
          <cell r="AF1071">
            <v>4</v>
          </cell>
          <cell r="AG1071">
            <v>4</v>
          </cell>
          <cell r="AH1071" t="str">
            <v>NULL</v>
          </cell>
          <cell r="AI1071">
            <v>4</v>
          </cell>
          <cell r="AJ1071" t="str">
            <v>NULL</v>
          </cell>
          <cell r="AK1071" t="str">
            <v>NULL</v>
          </cell>
          <cell r="AL1071" t="str">
            <v>NULL</v>
          </cell>
        </row>
        <row r="1072">
          <cell r="A1072">
            <v>137681</v>
          </cell>
          <cell r="B1072">
            <v>3035402</v>
          </cell>
          <cell r="C1072" t="str">
            <v>St Catherine's Catholic School</v>
          </cell>
          <cell r="D1072" t="str">
            <v>London</v>
          </cell>
          <cell r="E1072" t="str">
            <v>London</v>
          </cell>
          <cell r="F1072" t="str">
            <v>Bexley</v>
          </cell>
          <cell r="G1072" t="str">
            <v>Bexleyheath and Crayford</v>
          </cell>
          <cell r="H1072" t="str">
            <v>DA6 7QJ</v>
          </cell>
          <cell r="I1072" t="str">
            <v>Academy Converter</v>
          </cell>
          <cell r="J1072" t="str">
            <v>Secondary</v>
          </cell>
          <cell r="K1072" t="str">
            <v>Does not have a sixth form</v>
          </cell>
          <cell r="L1072">
            <v>10001407</v>
          </cell>
          <cell r="M1072">
            <v>42297</v>
          </cell>
          <cell r="N1072">
            <v>42298</v>
          </cell>
          <cell r="O1072" t="str">
            <v>Maintained Academy and School Short inspection</v>
          </cell>
          <cell r="P1072" t="str">
            <v>Schools - S5</v>
          </cell>
          <cell r="Q1072">
            <v>101478</v>
          </cell>
          <cell r="R1072">
            <v>2</v>
          </cell>
          <cell r="S1072" t="str">
            <v>NULL</v>
          </cell>
          <cell r="T1072">
            <v>1</v>
          </cell>
          <cell r="U1072">
            <v>1</v>
          </cell>
          <cell r="V1072">
            <v>2</v>
          </cell>
          <cell r="W1072">
            <v>2</v>
          </cell>
          <cell r="X1072" t="str">
            <v>Yes</v>
          </cell>
          <cell r="Y1072" t="str">
            <v>NULL</v>
          </cell>
          <cell r="Z1072" t="str">
            <v>NULL</v>
          </cell>
          <cell r="AB1072">
            <v>1056</v>
          </cell>
          <cell r="AD1072">
            <v>2</v>
          </cell>
          <cell r="AE1072" t="str">
            <v>NULL</v>
          </cell>
          <cell r="AF1072">
            <v>2</v>
          </cell>
          <cell r="AG1072">
            <v>2</v>
          </cell>
          <cell r="AH1072" t="str">
            <v>NULL</v>
          </cell>
          <cell r="AI1072">
            <v>2</v>
          </cell>
          <cell r="AJ1072" t="str">
            <v>NULL</v>
          </cell>
          <cell r="AK1072" t="str">
            <v>NULL</v>
          </cell>
          <cell r="AL1072" t="str">
            <v>NULL</v>
          </cell>
        </row>
        <row r="1073">
          <cell r="A1073">
            <v>137690</v>
          </cell>
          <cell r="B1073">
            <v>9164003</v>
          </cell>
          <cell r="C1073" t="str">
            <v>Millbrook Academy</v>
          </cell>
          <cell r="D1073" t="str">
            <v>South West</v>
          </cell>
          <cell r="E1073" t="str">
            <v>South West</v>
          </cell>
          <cell r="F1073" t="str">
            <v>Gloucestershire</v>
          </cell>
          <cell r="G1073" t="str">
            <v>Tewkesbury</v>
          </cell>
          <cell r="H1073" t="str">
            <v>GL3 4QF</v>
          </cell>
          <cell r="I1073" t="str">
            <v>Academy Sponsor Led</v>
          </cell>
          <cell r="J1073" t="str">
            <v>Secondary</v>
          </cell>
          <cell r="K1073" t="str">
            <v>Has a sixth form</v>
          </cell>
          <cell r="L1073">
            <v>10002434</v>
          </cell>
          <cell r="M1073">
            <v>42325</v>
          </cell>
          <cell r="N1073">
            <v>42326</v>
          </cell>
          <cell r="O1073" t="str">
            <v>Requires Improvement S5 Reinspection Visit 1</v>
          </cell>
          <cell r="P1073" t="str">
            <v>Schools - S5</v>
          </cell>
          <cell r="Q1073" t="str">
            <v>NULL</v>
          </cell>
          <cell r="R1073">
            <v>4</v>
          </cell>
          <cell r="S1073" t="str">
            <v>SM</v>
          </cell>
          <cell r="T1073">
            <v>4</v>
          </cell>
          <cell r="U1073">
            <v>4</v>
          </cell>
          <cell r="V1073">
            <v>3</v>
          </cell>
          <cell r="W1073">
            <v>4</v>
          </cell>
          <cell r="X1073" t="str">
            <v>Yes</v>
          </cell>
          <cell r="Y1073" t="str">
            <v>NULL</v>
          </cell>
          <cell r="Z1073">
            <v>4</v>
          </cell>
          <cell r="AB1073">
            <v>527</v>
          </cell>
          <cell r="AD1073">
            <v>3</v>
          </cell>
          <cell r="AE1073" t="str">
            <v>NULL</v>
          </cell>
          <cell r="AF1073">
            <v>3</v>
          </cell>
          <cell r="AG1073">
            <v>3</v>
          </cell>
          <cell r="AH1073" t="str">
            <v>NULL</v>
          </cell>
          <cell r="AI1073">
            <v>2</v>
          </cell>
          <cell r="AJ1073" t="str">
            <v>NULL</v>
          </cell>
          <cell r="AK1073" t="str">
            <v>NULL</v>
          </cell>
          <cell r="AL1073" t="str">
            <v>NULL</v>
          </cell>
        </row>
        <row r="1074">
          <cell r="A1074">
            <v>137696</v>
          </cell>
          <cell r="B1074">
            <v>8404190</v>
          </cell>
          <cell r="C1074" t="str">
            <v>Framwellgate School Durham</v>
          </cell>
          <cell r="D1074" t="str">
            <v>North East</v>
          </cell>
          <cell r="E1074" t="str">
            <v>North East, Yorkshire &amp; Humber</v>
          </cell>
          <cell r="F1074" t="str">
            <v>Durham</v>
          </cell>
          <cell r="G1074" t="str">
            <v>City of Durham</v>
          </cell>
          <cell r="H1074" t="str">
            <v>DH1 5BQ</v>
          </cell>
          <cell r="I1074" t="str">
            <v>Academy Converter</v>
          </cell>
          <cell r="J1074" t="str">
            <v>Secondary</v>
          </cell>
          <cell r="K1074" t="str">
            <v>Has a sixth form</v>
          </cell>
          <cell r="L1074">
            <v>10000700</v>
          </cell>
          <cell r="M1074">
            <v>42318</v>
          </cell>
          <cell r="N1074">
            <v>42319</v>
          </cell>
          <cell r="O1074" t="str">
            <v>Maintained Academy and School Short inspection</v>
          </cell>
          <cell r="P1074" t="str">
            <v>Schools - S5</v>
          </cell>
          <cell r="Q1074">
            <v>114309</v>
          </cell>
          <cell r="R1074">
            <v>3</v>
          </cell>
          <cell r="S1074" t="str">
            <v>NULL</v>
          </cell>
          <cell r="T1074">
            <v>3</v>
          </cell>
          <cell r="U1074">
            <v>3</v>
          </cell>
          <cell r="V1074">
            <v>2</v>
          </cell>
          <cell r="W1074">
            <v>3</v>
          </cell>
          <cell r="X1074" t="str">
            <v>Yes</v>
          </cell>
          <cell r="Y1074" t="str">
            <v>NULL</v>
          </cell>
          <cell r="Z1074">
            <v>3</v>
          </cell>
          <cell r="AB1074">
            <v>1052</v>
          </cell>
          <cell r="AD1074">
            <v>2</v>
          </cell>
          <cell r="AE1074" t="str">
            <v>NULL</v>
          </cell>
          <cell r="AF1074">
            <v>2</v>
          </cell>
          <cell r="AG1074">
            <v>2</v>
          </cell>
          <cell r="AH1074" t="str">
            <v>NULL</v>
          </cell>
          <cell r="AI1074">
            <v>2</v>
          </cell>
          <cell r="AJ1074" t="str">
            <v>NULL</v>
          </cell>
          <cell r="AK1074">
            <v>9</v>
          </cell>
          <cell r="AL1074" t="str">
            <v>NULL</v>
          </cell>
        </row>
        <row r="1075">
          <cell r="A1075">
            <v>137699</v>
          </cell>
          <cell r="B1075">
            <v>3812064</v>
          </cell>
          <cell r="C1075" t="str">
            <v>Luddendenfoot Academy</v>
          </cell>
          <cell r="D1075" t="str">
            <v>Yorkshire and the Humber</v>
          </cell>
          <cell r="E1075" t="str">
            <v>North East, Yorkshire &amp; Humber</v>
          </cell>
          <cell r="F1075" t="str">
            <v>Calderdale</v>
          </cell>
          <cell r="G1075" t="str">
            <v>Calder Valley</v>
          </cell>
          <cell r="H1075" t="str">
            <v>HX2 6AU</v>
          </cell>
          <cell r="I1075" t="str">
            <v>Academy Converter</v>
          </cell>
          <cell r="J1075" t="str">
            <v>Primary</v>
          </cell>
          <cell r="K1075" t="str">
            <v>Not applicable</v>
          </cell>
          <cell r="L1075">
            <v>10002163</v>
          </cell>
          <cell r="M1075">
            <v>42348</v>
          </cell>
          <cell r="N1075">
            <v>42349</v>
          </cell>
          <cell r="O1075" t="str">
            <v>Requires Improvement S5 Reinspection Visit 1</v>
          </cell>
          <cell r="P1075" t="str">
            <v>Schools - S5</v>
          </cell>
          <cell r="Q1075">
            <v>107516</v>
          </cell>
          <cell r="R1075">
            <v>1</v>
          </cell>
          <cell r="S1075" t="str">
            <v>NULL</v>
          </cell>
          <cell r="T1075">
            <v>1</v>
          </cell>
          <cell r="U1075">
            <v>1</v>
          </cell>
          <cell r="V1075">
            <v>1</v>
          </cell>
          <cell r="W1075">
            <v>1</v>
          </cell>
          <cell r="X1075" t="str">
            <v>Yes</v>
          </cell>
          <cell r="Y1075">
            <v>1</v>
          </cell>
          <cell r="Z1075" t="str">
            <v>NULL</v>
          </cell>
          <cell r="AB1075">
            <v>146</v>
          </cell>
          <cell r="AD1075">
            <v>3</v>
          </cell>
          <cell r="AE1075" t="str">
            <v>NULL</v>
          </cell>
          <cell r="AF1075">
            <v>3</v>
          </cell>
          <cell r="AG1075">
            <v>3</v>
          </cell>
          <cell r="AH1075" t="str">
            <v>NULL</v>
          </cell>
          <cell r="AI1075">
            <v>3</v>
          </cell>
          <cell r="AJ1075" t="str">
            <v>NULL</v>
          </cell>
          <cell r="AK1075" t="str">
            <v>NULL</v>
          </cell>
          <cell r="AL1075" t="str">
            <v>NULL</v>
          </cell>
        </row>
        <row r="1076">
          <cell r="A1076">
            <v>137701</v>
          </cell>
          <cell r="B1076">
            <v>3334110</v>
          </cell>
          <cell r="C1076" t="str">
            <v>Oldbury Academy</v>
          </cell>
          <cell r="D1076" t="str">
            <v>West Midlands</v>
          </cell>
          <cell r="E1076" t="str">
            <v>West Midlands</v>
          </cell>
          <cell r="F1076" t="str">
            <v>Sandwell</v>
          </cell>
          <cell r="G1076" t="str">
            <v>Warley</v>
          </cell>
          <cell r="H1076" t="str">
            <v>B68 8NE</v>
          </cell>
          <cell r="I1076" t="str">
            <v>Academy Converter</v>
          </cell>
          <cell r="J1076" t="str">
            <v>Secondary</v>
          </cell>
          <cell r="K1076" t="str">
            <v>Has a sixth form</v>
          </cell>
          <cell r="L1076">
            <v>10002506</v>
          </cell>
          <cell r="M1076">
            <v>42270</v>
          </cell>
          <cell r="N1076">
            <v>42271</v>
          </cell>
          <cell r="O1076" t="str">
            <v>Requires Improvement S5 Reinspection Visit 1</v>
          </cell>
          <cell r="P1076" t="str">
            <v>Schools - S5</v>
          </cell>
          <cell r="Q1076">
            <v>104011</v>
          </cell>
          <cell r="R1076">
            <v>3</v>
          </cell>
          <cell r="S1076" t="str">
            <v>NULL</v>
          </cell>
          <cell r="T1076">
            <v>3</v>
          </cell>
          <cell r="U1076">
            <v>3</v>
          </cell>
          <cell r="V1076">
            <v>3</v>
          </cell>
          <cell r="W1076">
            <v>3</v>
          </cell>
          <cell r="X1076" t="str">
            <v>Yes</v>
          </cell>
          <cell r="Y1076" t="str">
            <v>NULL</v>
          </cell>
          <cell r="Z1076">
            <v>3</v>
          </cell>
          <cell r="AB1076">
            <v>1644</v>
          </cell>
          <cell r="AD1076">
            <v>3</v>
          </cell>
          <cell r="AE1076" t="str">
            <v>NULL</v>
          </cell>
          <cell r="AF1076">
            <v>3</v>
          </cell>
          <cell r="AG1076">
            <v>3</v>
          </cell>
          <cell r="AH1076" t="str">
            <v>NULL</v>
          </cell>
          <cell r="AI1076">
            <v>3</v>
          </cell>
          <cell r="AJ1076" t="str">
            <v>NULL</v>
          </cell>
          <cell r="AK1076" t="str">
            <v>NULL</v>
          </cell>
          <cell r="AL1076" t="str">
            <v>NULL</v>
          </cell>
        </row>
        <row r="1077">
          <cell r="A1077">
            <v>137703</v>
          </cell>
          <cell r="B1077">
            <v>8844004</v>
          </cell>
          <cell r="C1077" t="str">
            <v>Queen Elizabeth Humanities College</v>
          </cell>
          <cell r="D1077" t="str">
            <v>West Midlands</v>
          </cell>
          <cell r="E1077" t="str">
            <v>West Midlands</v>
          </cell>
          <cell r="F1077" t="str">
            <v>Herefordshire</v>
          </cell>
          <cell r="G1077" t="str">
            <v>North Herefordshire</v>
          </cell>
          <cell r="H1077" t="str">
            <v>HR7 4QS</v>
          </cell>
          <cell r="I1077" t="str">
            <v>Academy Converter</v>
          </cell>
          <cell r="J1077" t="str">
            <v>Secondary</v>
          </cell>
          <cell r="K1077" t="str">
            <v>Does not have a sixth form</v>
          </cell>
          <cell r="L1077">
            <v>10006551</v>
          </cell>
          <cell r="M1077">
            <v>42283</v>
          </cell>
          <cell r="N1077">
            <v>42284</v>
          </cell>
          <cell r="O1077" t="str">
            <v>Maintained Academy and School Short inspection</v>
          </cell>
          <cell r="P1077" t="str">
            <v>Schools - S5</v>
          </cell>
          <cell r="Q1077">
            <v>116930</v>
          </cell>
          <cell r="R1077">
            <v>4</v>
          </cell>
          <cell r="S1077" t="str">
            <v>SM</v>
          </cell>
          <cell r="T1077">
            <v>4</v>
          </cell>
          <cell r="U1077">
            <v>3</v>
          </cell>
          <cell r="V1077">
            <v>3</v>
          </cell>
          <cell r="W1077">
            <v>4</v>
          </cell>
          <cell r="X1077" t="str">
            <v>Yes</v>
          </cell>
          <cell r="Y1077" t="str">
            <v>NULL</v>
          </cell>
          <cell r="Z1077" t="str">
            <v>NULL</v>
          </cell>
          <cell r="AB1077">
            <v>314</v>
          </cell>
          <cell r="AD1077">
            <v>2</v>
          </cell>
          <cell r="AE1077" t="str">
            <v>NULL</v>
          </cell>
          <cell r="AF1077">
            <v>2</v>
          </cell>
          <cell r="AG1077">
            <v>2</v>
          </cell>
          <cell r="AH1077" t="str">
            <v>NULL</v>
          </cell>
          <cell r="AI1077">
            <v>2</v>
          </cell>
          <cell r="AJ1077" t="str">
            <v>NULL</v>
          </cell>
          <cell r="AK1077">
            <v>9</v>
          </cell>
          <cell r="AL1077">
            <v>9</v>
          </cell>
        </row>
        <row r="1078">
          <cell r="A1078">
            <v>137705</v>
          </cell>
          <cell r="B1078">
            <v>3325403</v>
          </cell>
          <cell r="C1078" t="str">
            <v>The High Arcal School</v>
          </cell>
          <cell r="D1078" t="str">
            <v>West Midlands</v>
          </cell>
          <cell r="E1078" t="str">
            <v>West Midlands</v>
          </cell>
          <cell r="F1078" t="str">
            <v>Dudley</v>
          </cell>
          <cell r="G1078" t="str">
            <v>Dudley North</v>
          </cell>
          <cell r="H1078" t="str">
            <v>DY3 1BP</v>
          </cell>
          <cell r="I1078" t="str">
            <v>Academy Converter</v>
          </cell>
          <cell r="J1078" t="str">
            <v>Secondary</v>
          </cell>
          <cell r="K1078" t="str">
            <v>Does not have a sixth form</v>
          </cell>
          <cell r="L1078">
            <v>10004238</v>
          </cell>
          <cell r="M1078">
            <v>42320</v>
          </cell>
          <cell r="N1078">
            <v>42321</v>
          </cell>
          <cell r="O1078" t="str">
            <v>Schools into Special Measures Visit 5</v>
          </cell>
          <cell r="P1078" t="str">
            <v>Schools - S5</v>
          </cell>
          <cell r="Q1078">
            <v>103873</v>
          </cell>
          <cell r="R1078">
            <v>2</v>
          </cell>
          <cell r="S1078" t="str">
            <v>NULL</v>
          </cell>
          <cell r="T1078">
            <v>2</v>
          </cell>
          <cell r="U1078">
            <v>2</v>
          </cell>
          <cell r="V1078">
            <v>2</v>
          </cell>
          <cell r="W1078">
            <v>2</v>
          </cell>
          <cell r="X1078" t="str">
            <v>Yes</v>
          </cell>
          <cell r="Y1078" t="str">
            <v>NULL</v>
          </cell>
          <cell r="Z1078" t="str">
            <v>NULL</v>
          </cell>
          <cell r="AB1078">
            <v>1165</v>
          </cell>
          <cell r="AD1078">
            <v>4</v>
          </cell>
          <cell r="AE1078" t="str">
            <v>NULL</v>
          </cell>
          <cell r="AF1078">
            <v>4</v>
          </cell>
          <cell r="AG1078">
            <v>4</v>
          </cell>
          <cell r="AH1078" t="str">
            <v>NULL</v>
          </cell>
          <cell r="AI1078">
            <v>4</v>
          </cell>
          <cell r="AJ1078" t="str">
            <v>NULL</v>
          </cell>
          <cell r="AK1078" t="str">
            <v>NULL</v>
          </cell>
          <cell r="AL1078" t="str">
            <v>NULL</v>
          </cell>
        </row>
        <row r="1079">
          <cell r="A1079">
            <v>137747</v>
          </cell>
          <cell r="B1079">
            <v>9294000</v>
          </cell>
          <cell r="C1079" t="str">
            <v>Morpeth Chantry Middle School</v>
          </cell>
          <cell r="D1079" t="str">
            <v>North East</v>
          </cell>
          <cell r="E1079" t="str">
            <v>North East, Yorkshire &amp; Humber</v>
          </cell>
          <cell r="F1079" t="str">
            <v>Northumberland</v>
          </cell>
          <cell r="G1079" t="str">
            <v>Wansbeck</v>
          </cell>
          <cell r="H1079" t="str">
            <v>NE61 1RQ</v>
          </cell>
          <cell r="I1079" t="str">
            <v>Academy Converter</v>
          </cell>
          <cell r="J1079" t="str">
            <v>Middle deemed Secondary</v>
          </cell>
          <cell r="K1079" t="str">
            <v>Does not have a sixth form</v>
          </cell>
          <cell r="L1079">
            <v>10002808</v>
          </cell>
          <cell r="M1079">
            <v>42325</v>
          </cell>
          <cell r="N1079">
            <v>42326</v>
          </cell>
          <cell r="O1079" t="str">
            <v>Maintained Academy and School Short inspection</v>
          </cell>
          <cell r="P1079" t="str">
            <v>Schools - S5</v>
          </cell>
          <cell r="Q1079">
            <v>122314</v>
          </cell>
          <cell r="R1079">
            <v>3</v>
          </cell>
          <cell r="S1079" t="str">
            <v>NULL</v>
          </cell>
          <cell r="T1079">
            <v>3</v>
          </cell>
          <cell r="U1079">
            <v>3</v>
          </cell>
          <cell r="V1079">
            <v>2</v>
          </cell>
          <cell r="W1079">
            <v>3</v>
          </cell>
          <cell r="X1079" t="str">
            <v>Yes</v>
          </cell>
          <cell r="Y1079" t="str">
            <v>NULL</v>
          </cell>
          <cell r="Z1079" t="str">
            <v>NULL</v>
          </cell>
          <cell r="AB1079">
            <v>503</v>
          </cell>
          <cell r="AD1079">
            <v>2</v>
          </cell>
          <cell r="AE1079" t="str">
            <v>NULL</v>
          </cell>
          <cell r="AF1079">
            <v>2</v>
          </cell>
          <cell r="AG1079">
            <v>2</v>
          </cell>
          <cell r="AH1079" t="str">
            <v>NULL</v>
          </cell>
          <cell r="AI1079">
            <v>2</v>
          </cell>
          <cell r="AJ1079" t="str">
            <v>NULL</v>
          </cell>
          <cell r="AK1079">
            <v>9</v>
          </cell>
          <cell r="AL1079" t="str">
            <v>NULL</v>
          </cell>
        </row>
        <row r="1080">
          <cell r="A1080">
            <v>137749</v>
          </cell>
          <cell r="B1080">
            <v>8914006</v>
          </cell>
          <cell r="C1080" t="str">
            <v>Queen Elizabeth's Academy</v>
          </cell>
          <cell r="D1080" t="str">
            <v>East Midlands</v>
          </cell>
          <cell r="E1080" t="str">
            <v>East Midlands</v>
          </cell>
          <cell r="F1080" t="str">
            <v>Nottinghamshire</v>
          </cell>
          <cell r="G1080" t="str">
            <v>Mansfield</v>
          </cell>
          <cell r="H1080" t="str">
            <v>NG19 7AP</v>
          </cell>
          <cell r="I1080" t="str">
            <v>Academy Sponsor Led</v>
          </cell>
          <cell r="J1080" t="str">
            <v>Secondary</v>
          </cell>
          <cell r="K1080" t="str">
            <v>Has a sixth form</v>
          </cell>
          <cell r="L1080">
            <v>10001566</v>
          </cell>
          <cell r="M1080">
            <v>42332</v>
          </cell>
          <cell r="N1080">
            <v>42333</v>
          </cell>
          <cell r="O1080" t="str">
            <v>Special Measures S5 ReInspection</v>
          </cell>
          <cell r="P1080" t="str">
            <v>Schools - S5</v>
          </cell>
          <cell r="Q1080" t="str">
            <v>NULL</v>
          </cell>
          <cell r="R1080">
            <v>4</v>
          </cell>
          <cell r="S1080" t="str">
            <v>SM</v>
          </cell>
          <cell r="T1080">
            <v>4</v>
          </cell>
          <cell r="U1080">
            <v>4</v>
          </cell>
          <cell r="V1080">
            <v>3</v>
          </cell>
          <cell r="W1080">
            <v>4</v>
          </cell>
          <cell r="X1080" t="str">
            <v>Yes</v>
          </cell>
          <cell r="Y1080" t="str">
            <v>NULL</v>
          </cell>
          <cell r="Z1080">
            <v>3</v>
          </cell>
          <cell r="AB1080">
            <v>538</v>
          </cell>
          <cell r="AD1080">
            <v>4</v>
          </cell>
          <cell r="AE1080" t="str">
            <v>NULL</v>
          </cell>
          <cell r="AF1080">
            <v>4</v>
          </cell>
          <cell r="AG1080">
            <v>4</v>
          </cell>
          <cell r="AH1080" t="str">
            <v>NULL</v>
          </cell>
          <cell r="AI1080">
            <v>4</v>
          </cell>
          <cell r="AJ1080" t="str">
            <v>NULL</v>
          </cell>
          <cell r="AK1080" t="str">
            <v>NULL</v>
          </cell>
          <cell r="AL1080" t="str">
            <v>NULL</v>
          </cell>
        </row>
        <row r="1081">
          <cell r="A1081">
            <v>137751</v>
          </cell>
          <cell r="B1081">
            <v>8151104</v>
          </cell>
          <cell r="C1081" t="str">
            <v>The Rubicon Centre</v>
          </cell>
          <cell r="D1081" t="str">
            <v>Yorkshire and the Humber</v>
          </cell>
          <cell r="E1081" t="str">
            <v>North East, Yorkshire &amp; Humber</v>
          </cell>
          <cell r="F1081" t="str">
            <v>North Yorkshire</v>
          </cell>
          <cell r="G1081" t="str">
            <v>Selby and Ainsty</v>
          </cell>
          <cell r="H1081" t="str">
            <v>YO8 4AN</v>
          </cell>
          <cell r="I1081" t="str">
            <v>Pupil Referral Unit</v>
          </cell>
          <cell r="J1081" t="str">
            <v>Not Applicable</v>
          </cell>
          <cell r="K1081" t="str">
            <v>Not applicable</v>
          </cell>
          <cell r="L1081">
            <v>10002083</v>
          </cell>
          <cell r="M1081">
            <v>42353</v>
          </cell>
          <cell r="N1081">
            <v>42354</v>
          </cell>
          <cell r="O1081" t="str">
            <v>Requires Improvement S5 Reinspection Visit 1</v>
          </cell>
          <cell r="P1081" t="str">
            <v>Schools - S5</v>
          </cell>
          <cell r="Q1081" t="str">
            <v>NULL</v>
          </cell>
          <cell r="R1081">
            <v>3</v>
          </cell>
          <cell r="S1081" t="str">
            <v>NULL</v>
          </cell>
          <cell r="T1081">
            <v>3</v>
          </cell>
          <cell r="U1081">
            <v>3</v>
          </cell>
          <cell r="V1081">
            <v>2</v>
          </cell>
          <cell r="W1081">
            <v>3</v>
          </cell>
          <cell r="X1081" t="str">
            <v>Yes</v>
          </cell>
          <cell r="Y1081" t="str">
            <v>NULL</v>
          </cell>
          <cell r="Z1081" t="str">
            <v>NULL</v>
          </cell>
          <cell r="AB1081">
            <v>15</v>
          </cell>
          <cell r="AD1081">
            <v>3</v>
          </cell>
          <cell r="AE1081" t="str">
            <v>NULL</v>
          </cell>
          <cell r="AF1081">
            <v>3</v>
          </cell>
          <cell r="AG1081">
            <v>3</v>
          </cell>
          <cell r="AH1081" t="str">
            <v>NULL</v>
          </cell>
          <cell r="AI1081">
            <v>3</v>
          </cell>
          <cell r="AJ1081" t="str">
            <v>NULL</v>
          </cell>
          <cell r="AK1081" t="str">
            <v>NULL</v>
          </cell>
          <cell r="AL1081" t="str">
            <v>NULL</v>
          </cell>
        </row>
        <row r="1082">
          <cell r="A1082">
            <v>137752</v>
          </cell>
          <cell r="B1082">
            <v>9165405</v>
          </cell>
          <cell r="C1082" t="str">
            <v>Tewkesbury School</v>
          </cell>
          <cell r="D1082" t="str">
            <v>South West</v>
          </cell>
          <cell r="E1082" t="str">
            <v>South West</v>
          </cell>
          <cell r="F1082" t="str">
            <v>Gloucestershire</v>
          </cell>
          <cell r="G1082" t="str">
            <v>Tewkesbury</v>
          </cell>
          <cell r="H1082" t="str">
            <v>GL20 8DF</v>
          </cell>
          <cell r="I1082" t="str">
            <v>Academy Converter</v>
          </cell>
          <cell r="J1082" t="str">
            <v>Secondary</v>
          </cell>
          <cell r="K1082" t="str">
            <v>Has a sixth form</v>
          </cell>
          <cell r="L1082">
            <v>10007557</v>
          </cell>
          <cell r="M1082">
            <v>42342</v>
          </cell>
          <cell r="N1082">
            <v>42342</v>
          </cell>
          <cell r="O1082" t="str">
            <v>Requires Improvement monitoring Visit 2</v>
          </cell>
          <cell r="P1082" t="str">
            <v>Schools - S8</v>
          </cell>
          <cell r="Q1082">
            <v>115756</v>
          </cell>
          <cell r="R1082" t="str">
            <v>NULL</v>
          </cell>
          <cell r="S1082" t="str">
            <v>NULL</v>
          </cell>
          <cell r="T1082" t="str">
            <v>NULL</v>
          </cell>
          <cell r="U1082" t="str">
            <v>NULL</v>
          </cell>
          <cell r="V1082" t="str">
            <v>NULL</v>
          </cell>
          <cell r="W1082" t="str">
            <v>NULL</v>
          </cell>
          <cell r="X1082" t="str">
            <v>NULL</v>
          </cell>
          <cell r="Y1082" t="str">
            <v>NULL</v>
          </cell>
          <cell r="Z1082" t="str">
            <v>NULL</v>
          </cell>
          <cell r="AB1082">
            <v>1404</v>
          </cell>
          <cell r="AD1082">
            <v>3</v>
          </cell>
          <cell r="AE1082" t="str">
            <v>NULL</v>
          </cell>
          <cell r="AF1082">
            <v>3</v>
          </cell>
          <cell r="AG1082">
            <v>3</v>
          </cell>
          <cell r="AH1082" t="str">
            <v>NULL</v>
          </cell>
          <cell r="AI1082">
            <v>3</v>
          </cell>
          <cell r="AJ1082" t="str">
            <v>NULL</v>
          </cell>
          <cell r="AK1082">
            <v>9</v>
          </cell>
          <cell r="AL1082">
            <v>3</v>
          </cell>
        </row>
        <row r="1083">
          <cell r="A1083">
            <v>137769</v>
          </cell>
          <cell r="B1083">
            <v>3034001</v>
          </cell>
          <cell r="C1083" t="str">
            <v>Townley Grammar School</v>
          </cell>
          <cell r="D1083" t="str">
            <v>London</v>
          </cell>
          <cell r="E1083" t="str">
            <v>London</v>
          </cell>
          <cell r="F1083" t="str">
            <v>Bexley</v>
          </cell>
          <cell r="G1083" t="str">
            <v>Bexleyheath and Crayford</v>
          </cell>
          <cell r="H1083" t="str">
            <v>DA6 7AB</v>
          </cell>
          <cell r="I1083" t="str">
            <v>Academy Converter</v>
          </cell>
          <cell r="J1083" t="str">
            <v>Secondary</v>
          </cell>
          <cell r="K1083" t="str">
            <v>Has a sixth form</v>
          </cell>
          <cell r="L1083">
            <v>10001211</v>
          </cell>
          <cell r="M1083">
            <v>42333</v>
          </cell>
          <cell r="N1083">
            <v>42334</v>
          </cell>
          <cell r="O1083" t="str">
            <v>Maintained Academy and School Short inspection</v>
          </cell>
          <cell r="P1083" t="str">
            <v>Schools - S5</v>
          </cell>
          <cell r="Q1083">
            <v>101463</v>
          </cell>
          <cell r="R1083">
            <v>1</v>
          </cell>
          <cell r="S1083" t="str">
            <v>NULL</v>
          </cell>
          <cell r="T1083">
            <v>1</v>
          </cell>
          <cell r="U1083">
            <v>1</v>
          </cell>
          <cell r="V1083">
            <v>1</v>
          </cell>
          <cell r="W1083">
            <v>1</v>
          </cell>
          <cell r="X1083" t="str">
            <v>Yes</v>
          </cell>
          <cell r="Y1083" t="str">
            <v>NULL</v>
          </cell>
          <cell r="Z1083">
            <v>1</v>
          </cell>
          <cell r="AB1083">
            <v>1444</v>
          </cell>
          <cell r="AD1083">
            <v>2</v>
          </cell>
          <cell r="AE1083" t="str">
            <v>NULL</v>
          </cell>
          <cell r="AF1083">
            <v>1</v>
          </cell>
          <cell r="AG1083">
            <v>2</v>
          </cell>
          <cell r="AH1083" t="str">
            <v>NULL</v>
          </cell>
          <cell r="AI1083">
            <v>2</v>
          </cell>
          <cell r="AJ1083" t="str">
            <v>NULL</v>
          </cell>
          <cell r="AK1083">
            <v>9</v>
          </cell>
          <cell r="AL1083">
            <v>2</v>
          </cell>
        </row>
        <row r="1084">
          <cell r="A1084">
            <v>137779</v>
          </cell>
          <cell r="B1084">
            <v>8734083</v>
          </cell>
          <cell r="C1084" t="str">
            <v>Ely College</v>
          </cell>
          <cell r="D1084" t="str">
            <v>East of England</v>
          </cell>
          <cell r="E1084" t="str">
            <v>East of England</v>
          </cell>
          <cell r="F1084" t="str">
            <v>Cambridgeshire</v>
          </cell>
          <cell r="G1084" t="str">
            <v>South East Cambridgeshire</v>
          </cell>
          <cell r="H1084" t="str">
            <v>CB6 2SH</v>
          </cell>
          <cell r="I1084" t="str">
            <v>Academy Converter</v>
          </cell>
          <cell r="J1084" t="str">
            <v>Secondary</v>
          </cell>
          <cell r="K1084" t="str">
            <v>Has a sixth form</v>
          </cell>
          <cell r="L1084">
            <v>10004030</v>
          </cell>
          <cell r="M1084">
            <v>42283</v>
          </cell>
          <cell r="N1084">
            <v>42284</v>
          </cell>
          <cell r="O1084" t="str">
            <v>Schools into Special Measures Visit 2</v>
          </cell>
          <cell r="P1084" t="str">
            <v>Schools - S8</v>
          </cell>
          <cell r="Q1084">
            <v>110883</v>
          </cell>
          <cell r="R1084" t="str">
            <v>NULL</v>
          </cell>
          <cell r="S1084" t="str">
            <v>NULL</v>
          </cell>
          <cell r="T1084" t="str">
            <v>NULL</v>
          </cell>
          <cell r="U1084" t="str">
            <v>NULL</v>
          </cell>
          <cell r="V1084" t="str">
            <v>NULL</v>
          </cell>
          <cell r="W1084" t="str">
            <v>NULL</v>
          </cell>
          <cell r="X1084" t="str">
            <v>NULL</v>
          </cell>
          <cell r="Y1084" t="str">
            <v>NULL</v>
          </cell>
          <cell r="Z1084" t="str">
            <v>NULL</v>
          </cell>
          <cell r="AB1084">
            <v>1283</v>
          </cell>
          <cell r="AD1084">
            <v>4</v>
          </cell>
          <cell r="AE1084" t="str">
            <v>NULL</v>
          </cell>
          <cell r="AF1084">
            <v>4</v>
          </cell>
          <cell r="AG1084">
            <v>4</v>
          </cell>
          <cell r="AH1084" t="str">
            <v>NULL</v>
          </cell>
          <cell r="AI1084">
            <v>4</v>
          </cell>
          <cell r="AJ1084" t="str">
            <v>NULL</v>
          </cell>
          <cell r="AK1084">
            <v>9</v>
          </cell>
          <cell r="AL1084">
            <v>3</v>
          </cell>
        </row>
        <row r="1085">
          <cell r="A1085">
            <v>137782</v>
          </cell>
          <cell r="B1085">
            <v>9384005</v>
          </cell>
          <cell r="C1085" t="str">
            <v>The Regis School</v>
          </cell>
          <cell r="D1085" t="str">
            <v>South East</v>
          </cell>
          <cell r="E1085" t="str">
            <v>South East</v>
          </cell>
          <cell r="F1085" t="str">
            <v>West Sussex</v>
          </cell>
          <cell r="G1085" t="str">
            <v>Bognor Regis and Littlehampton</v>
          </cell>
          <cell r="H1085" t="str">
            <v>PO21 5LH</v>
          </cell>
          <cell r="I1085" t="str">
            <v>Academy Sponsor Led</v>
          </cell>
          <cell r="J1085" t="str">
            <v>Secondary</v>
          </cell>
          <cell r="K1085" t="str">
            <v>Has a sixth form</v>
          </cell>
          <cell r="L1085">
            <v>10008498</v>
          </cell>
          <cell r="M1085">
            <v>42349</v>
          </cell>
          <cell r="N1085">
            <v>42349</v>
          </cell>
          <cell r="O1085" t="str">
            <v>S8 No Formal Designation Visit</v>
          </cell>
          <cell r="P1085" t="str">
            <v>Schools - S8</v>
          </cell>
          <cell r="Q1085" t="str">
            <v>NULL</v>
          </cell>
          <cell r="R1085" t="str">
            <v>NULL</v>
          </cell>
          <cell r="S1085" t="str">
            <v>NULL</v>
          </cell>
          <cell r="T1085" t="str">
            <v>NULL</v>
          </cell>
          <cell r="U1085" t="str">
            <v>NULL</v>
          </cell>
          <cell r="V1085" t="str">
            <v>NULL</v>
          </cell>
          <cell r="W1085" t="str">
            <v>NULL</v>
          </cell>
          <cell r="X1085" t="str">
            <v>Not applicable</v>
          </cell>
          <cell r="Y1085" t="str">
            <v>NULL</v>
          </cell>
          <cell r="Z1085" t="str">
            <v>NULL</v>
          </cell>
          <cell r="AB1085">
            <v>1412</v>
          </cell>
          <cell r="AD1085">
            <v>2</v>
          </cell>
          <cell r="AE1085" t="str">
            <v>NULL</v>
          </cell>
          <cell r="AF1085">
            <v>2</v>
          </cell>
          <cell r="AG1085">
            <v>2</v>
          </cell>
          <cell r="AH1085" t="str">
            <v>NULL</v>
          </cell>
          <cell r="AI1085">
            <v>2</v>
          </cell>
          <cell r="AJ1085" t="str">
            <v>NULL</v>
          </cell>
          <cell r="AK1085" t="str">
            <v>NULL</v>
          </cell>
          <cell r="AL1085" t="str">
            <v>NULL</v>
          </cell>
        </row>
        <row r="1086">
          <cell r="A1086">
            <v>137824</v>
          </cell>
          <cell r="B1086">
            <v>9251105</v>
          </cell>
          <cell r="C1086" t="str">
            <v>The Lincolnshire Teaching and Learning Centre</v>
          </cell>
          <cell r="D1086" t="str">
            <v>East Midlands</v>
          </cell>
          <cell r="E1086" t="str">
            <v>East Midlands</v>
          </cell>
          <cell r="F1086" t="str">
            <v>Lincolnshire</v>
          </cell>
          <cell r="G1086" t="str">
            <v>Lincoln</v>
          </cell>
          <cell r="H1086" t="str">
            <v>LN5 8HY</v>
          </cell>
          <cell r="I1086" t="str">
            <v>Pupil Referral Unit</v>
          </cell>
          <cell r="J1086" t="str">
            <v>Not Applicable</v>
          </cell>
          <cell r="K1086" t="str">
            <v>Not applicable</v>
          </cell>
          <cell r="L1086">
            <v>10004126</v>
          </cell>
          <cell r="M1086">
            <v>42290</v>
          </cell>
          <cell r="N1086">
            <v>42291</v>
          </cell>
          <cell r="O1086" t="str">
            <v>Schools into Special Measures Visit 2</v>
          </cell>
          <cell r="P1086" t="str">
            <v>Schools - S8</v>
          </cell>
          <cell r="Q1086" t="str">
            <v>NULL</v>
          </cell>
          <cell r="R1086" t="str">
            <v>NULL</v>
          </cell>
          <cell r="S1086" t="str">
            <v>NULL</v>
          </cell>
          <cell r="T1086" t="str">
            <v>NULL</v>
          </cell>
          <cell r="U1086" t="str">
            <v>NULL</v>
          </cell>
          <cell r="V1086" t="str">
            <v>NULL</v>
          </cell>
          <cell r="W1086" t="str">
            <v>NULL</v>
          </cell>
          <cell r="X1086" t="str">
            <v>NULL</v>
          </cell>
          <cell r="Y1086" t="str">
            <v>NULL</v>
          </cell>
          <cell r="Z1086" t="str">
            <v>NULL</v>
          </cell>
          <cell r="AB1086">
            <v>220</v>
          </cell>
          <cell r="AD1086">
            <v>4</v>
          </cell>
          <cell r="AE1086" t="str">
            <v>NULL</v>
          </cell>
          <cell r="AF1086">
            <v>3</v>
          </cell>
          <cell r="AG1086">
            <v>3</v>
          </cell>
          <cell r="AH1086" t="str">
            <v>NULL</v>
          </cell>
          <cell r="AI1086">
            <v>4</v>
          </cell>
          <cell r="AJ1086" t="str">
            <v>NULL</v>
          </cell>
          <cell r="AK1086">
            <v>9</v>
          </cell>
          <cell r="AL1086">
            <v>9</v>
          </cell>
        </row>
        <row r="1087">
          <cell r="A1087">
            <v>137867</v>
          </cell>
          <cell r="B1087">
            <v>8734000</v>
          </cell>
          <cell r="C1087" t="str">
            <v>Thomas Clarkson Academy</v>
          </cell>
          <cell r="D1087" t="str">
            <v>East of England</v>
          </cell>
          <cell r="E1087" t="str">
            <v>East of England</v>
          </cell>
          <cell r="F1087" t="str">
            <v>Cambridgeshire</v>
          </cell>
          <cell r="G1087" t="str">
            <v>North East Cambridgeshire</v>
          </cell>
          <cell r="H1087" t="str">
            <v>PE13 2SE</v>
          </cell>
          <cell r="I1087" t="str">
            <v>Academy Sponsor Led</v>
          </cell>
          <cell r="J1087" t="str">
            <v>Secondary</v>
          </cell>
          <cell r="K1087" t="str">
            <v>Has a sixth form</v>
          </cell>
          <cell r="L1087">
            <v>10008879</v>
          </cell>
          <cell r="M1087">
            <v>42327</v>
          </cell>
          <cell r="N1087">
            <v>42327</v>
          </cell>
          <cell r="O1087" t="str">
            <v>S8 No Formal Designation Visit</v>
          </cell>
          <cell r="P1087" t="str">
            <v>Schools - S8</v>
          </cell>
          <cell r="Q1087" t="str">
            <v>NULL</v>
          </cell>
          <cell r="R1087" t="str">
            <v>NULL</v>
          </cell>
          <cell r="S1087" t="str">
            <v>NULL</v>
          </cell>
          <cell r="T1087" t="str">
            <v>NULL</v>
          </cell>
          <cell r="U1087" t="str">
            <v>NULL</v>
          </cell>
          <cell r="V1087" t="str">
            <v>NULL</v>
          </cell>
          <cell r="W1087" t="str">
            <v>NULL</v>
          </cell>
          <cell r="X1087" t="str">
            <v>Not applicable</v>
          </cell>
          <cell r="Y1087" t="str">
            <v>NULL</v>
          </cell>
          <cell r="Z1087" t="str">
            <v>NULL</v>
          </cell>
          <cell r="AB1087">
            <v>1225</v>
          </cell>
          <cell r="AD1087">
            <v>3</v>
          </cell>
          <cell r="AE1087" t="str">
            <v>NULL</v>
          </cell>
          <cell r="AF1087">
            <v>3</v>
          </cell>
          <cell r="AG1087">
            <v>3</v>
          </cell>
          <cell r="AH1087" t="str">
            <v>NULL</v>
          </cell>
          <cell r="AI1087">
            <v>2</v>
          </cell>
          <cell r="AJ1087" t="str">
            <v>NULL</v>
          </cell>
          <cell r="AK1087" t="str">
            <v>NULL</v>
          </cell>
          <cell r="AL1087" t="str">
            <v>NULL</v>
          </cell>
        </row>
        <row r="1088">
          <cell r="A1088">
            <v>137872</v>
          </cell>
          <cell r="B1088">
            <v>9195408</v>
          </cell>
          <cell r="C1088" t="str">
            <v>Bushey Meads School</v>
          </cell>
          <cell r="D1088" t="str">
            <v>East of England</v>
          </cell>
          <cell r="E1088" t="str">
            <v>East of England</v>
          </cell>
          <cell r="F1088" t="str">
            <v>Hertfordshire</v>
          </cell>
          <cell r="G1088" t="str">
            <v>Hertsmere</v>
          </cell>
          <cell r="H1088" t="str">
            <v>WD23 4PA</v>
          </cell>
          <cell r="I1088" t="str">
            <v>Academy Converter</v>
          </cell>
          <cell r="J1088" t="str">
            <v>Secondary</v>
          </cell>
          <cell r="K1088" t="str">
            <v>Has a sixth form</v>
          </cell>
          <cell r="L1088">
            <v>10003142</v>
          </cell>
          <cell r="M1088">
            <v>42276</v>
          </cell>
          <cell r="N1088">
            <v>42276</v>
          </cell>
          <cell r="O1088" t="str">
            <v>Maintained Academy and School Short inspection</v>
          </cell>
          <cell r="P1088" t="str">
            <v>Schools - Short inspection</v>
          </cell>
          <cell r="Q1088">
            <v>117580</v>
          </cell>
          <cell r="R1088" t="str">
            <v>NULL</v>
          </cell>
          <cell r="S1088" t="str">
            <v>NULL</v>
          </cell>
          <cell r="T1088" t="str">
            <v>NULL</v>
          </cell>
          <cell r="U1088" t="str">
            <v>NULL</v>
          </cell>
          <cell r="V1088" t="str">
            <v>NULL</v>
          </cell>
          <cell r="W1088" t="str">
            <v>NULL</v>
          </cell>
          <cell r="X1088" t="str">
            <v>Yes</v>
          </cell>
          <cell r="Y1088" t="str">
            <v>NULL</v>
          </cell>
          <cell r="Z1088" t="str">
            <v>NULL</v>
          </cell>
          <cell r="AB1088">
            <v>1024</v>
          </cell>
          <cell r="AD1088">
            <v>2</v>
          </cell>
          <cell r="AE1088" t="str">
            <v>NULL</v>
          </cell>
          <cell r="AF1088">
            <v>2</v>
          </cell>
          <cell r="AG1088">
            <v>2</v>
          </cell>
          <cell r="AH1088" t="str">
            <v>NULL</v>
          </cell>
          <cell r="AI1088">
            <v>2</v>
          </cell>
          <cell r="AJ1088" t="str">
            <v>NULL</v>
          </cell>
          <cell r="AK1088">
            <v>9</v>
          </cell>
          <cell r="AL1088" t="str">
            <v>NULL</v>
          </cell>
        </row>
        <row r="1089">
          <cell r="A1089">
            <v>137876</v>
          </cell>
          <cell r="B1089">
            <v>8792699</v>
          </cell>
          <cell r="C1089" t="str">
            <v>Old Priory Junior Academy</v>
          </cell>
          <cell r="D1089" t="str">
            <v>South West</v>
          </cell>
          <cell r="E1089" t="str">
            <v>South West</v>
          </cell>
          <cell r="F1089" t="str">
            <v>Plymouth</v>
          </cell>
          <cell r="G1089" t="str">
            <v>South West Devon</v>
          </cell>
          <cell r="H1089" t="str">
            <v>PL7 1QN</v>
          </cell>
          <cell r="I1089" t="str">
            <v>Academy Converter</v>
          </cell>
          <cell r="J1089" t="str">
            <v>Primary</v>
          </cell>
          <cell r="K1089" t="str">
            <v>Not applicable</v>
          </cell>
          <cell r="L1089">
            <v>10004037</v>
          </cell>
          <cell r="M1089">
            <v>42318</v>
          </cell>
          <cell r="N1089">
            <v>42319</v>
          </cell>
          <cell r="O1089" t="str">
            <v>Schools into Special Measures Visit 3</v>
          </cell>
          <cell r="P1089" t="str">
            <v>Schools - S8</v>
          </cell>
          <cell r="Q1089">
            <v>113320</v>
          </cell>
          <cell r="R1089" t="str">
            <v>NULL</v>
          </cell>
          <cell r="S1089" t="str">
            <v>NULL</v>
          </cell>
          <cell r="T1089" t="str">
            <v>NULL</v>
          </cell>
          <cell r="U1089" t="str">
            <v>NULL</v>
          </cell>
          <cell r="V1089" t="str">
            <v>NULL</v>
          </cell>
          <cell r="W1089" t="str">
            <v>NULL</v>
          </cell>
          <cell r="X1089" t="str">
            <v>NULL</v>
          </cell>
          <cell r="Y1089" t="str">
            <v>NULL</v>
          </cell>
          <cell r="Z1089" t="str">
            <v>NULL</v>
          </cell>
          <cell r="AB1089">
            <v>252</v>
          </cell>
          <cell r="AD1089">
            <v>4</v>
          </cell>
          <cell r="AE1089" t="str">
            <v>NULL</v>
          </cell>
          <cell r="AF1089">
            <v>4</v>
          </cell>
          <cell r="AG1089">
            <v>4</v>
          </cell>
          <cell r="AH1089" t="str">
            <v>NULL</v>
          </cell>
          <cell r="AI1089">
            <v>4</v>
          </cell>
          <cell r="AJ1089" t="str">
            <v>NULL</v>
          </cell>
          <cell r="AK1089">
            <v>9</v>
          </cell>
          <cell r="AL1089">
            <v>9</v>
          </cell>
        </row>
        <row r="1090">
          <cell r="A1090">
            <v>137885</v>
          </cell>
          <cell r="B1090">
            <v>3564033</v>
          </cell>
          <cell r="C1090" t="str">
            <v>Reddish Vale Technology College</v>
          </cell>
          <cell r="D1090" t="str">
            <v>North West</v>
          </cell>
          <cell r="E1090" t="str">
            <v>North West</v>
          </cell>
          <cell r="F1090" t="str">
            <v>Stockport</v>
          </cell>
          <cell r="G1090" t="str">
            <v>Denton and Reddish</v>
          </cell>
          <cell r="H1090" t="str">
            <v>SK5 7HD</v>
          </cell>
          <cell r="I1090" t="str">
            <v>Academy Converter</v>
          </cell>
          <cell r="J1090" t="str">
            <v>Secondary</v>
          </cell>
          <cell r="K1090" t="str">
            <v>Does not have a sixth form</v>
          </cell>
          <cell r="L1090">
            <v>10005422</v>
          </cell>
          <cell r="M1090">
            <v>42353</v>
          </cell>
          <cell r="N1090">
            <v>42354</v>
          </cell>
          <cell r="O1090" t="str">
            <v>Schools into Special Measures Visit 5</v>
          </cell>
          <cell r="P1090" t="str">
            <v>Schools - S8</v>
          </cell>
          <cell r="Q1090">
            <v>106134</v>
          </cell>
          <cell r="R1090" t="str">
            <v>NULL</v>
          </cell>
          <cell r="S1090" t="str">
            <v>NULL</v>
          </cell>
          <cell r="T1090" t="str">
            <v>NULL</v>
          </cell>
          <cell r="U1090" t="str">
            <v>NULL</v>
          </cell>
          <cell r="V1090" t="str">
            <v>NULL</v>
          </cell>
          <cell r="W1090" t="str">
            <v>NULL</v>
          </cell>
          <cell r="X1090" t="str">
            <v>NULL</v>
          </cell>
          <cell r="Y1090" t="str">
            <v>NULL</v>
          </cell>
          <cell r="Z1090" t="str">
            <v>NULL</v>
          </cell>
          <cell r="AB1090">
            <v>1017</v>
          </cell>
          <cell r="AD1090">
            <v>4</v>
          </cell>
          <cell r="AE1090" t="str">
            <v>NULL</v>
          </cell>
          <cell r="AF1090">
            <v>4</v>
          </cell>
          <cell r="AG1090">
            <v>4</v>
          </cell>
          <cell r="AH1090" t="str">
            <v>NULL</v>
          </cell>
          <cell r="AI1090">
            <v>4</v>
          </cell>
          <cell r="AJ1090" t="str">
            <v>NULL</v>
          </cell>
          <cell r="AK1090" t="str">
            <v>NULL</v>
          </cell>
          <cell r="AL1090" t="str">
            <v>NULL</v>
          </cell>
        </row>
        <row r="1091">
          <cell r="A1091">
            <v>137907</v>
          </cell>
          <cell r="B1091">
            <v>3134020</v>
          </cell>
          <cell r="C1091" t="str">
            <v>Chiswick School</v>
          </cell>
          <cell r="D1091" t="str">
            <v>London</v>
          </cell>
          <cell r="E1091" t="str">
            <v>London</v>
          </cell>
          <cell r="F1091" t="str">
            <v>Hounslow</v>
          </cell>
          <cell r="G1091" t="str">
            <v>Brentford and Isleworth</v>
          </cell>
          <cell r="H1091" t="str">
            <v>W4 3UN</v>
          </cell>
          <cell r="I1091" t="str">
            <v>Academy Converter</v>
          </cell>
          <cell r="J1091" t="str">
            <v>Secondary</v>
          </cell>
          <cell r="K1091" t="str">
            <v>Has a sixth form</v>
          </cell>
          <cell r="L1091">
            <v>10000944</v>
          </cell>
          <cell r="M1091">
            <v>42311</v>
          </cell>
          <cell r="N1091">
            <v>42312</v>
          </cell>
          <cell r="O1091" t="str">
            <v>Maintained Academy and School Short inspection</v>
          </cell>
          <cell r="P1091" t="str">
            <v>Schools - S5</v>
          </cell>
          <cell r="Q1091">
            <v>102532</v>
          </cell>
          <cell r="R1091">
            <v>3</v>
          </cell>
          <cell r="S1091" t="str">
            <v>NULL</v>
          </cell>
          <cell r="T1091">
            <v>3</v>
          </cell>
          <cell r="U1091">
            <v>2</v>
          </cell>
          <cell r="V1091">
            <v>2</v>
          </cell>
          <cell r="W1091">
            <v>3</v>
          </cell>
          <cell r="X1091" t="str">
            <v>Yes</v>
          </cell>
          <cell r="Y1091" t="str">
            <v>NULL</v>
          </cell>
          <cell r="Z1091">
            <v>2</v>
          </cell>
          <cell r="AB1091">
            <v>1255</v>
          </cell>
          <cell r="AD1091">
            <v>2</v>
          </cell>
          <cell r="AE1091" t="str">
            <v>NULL</v>
          </cell>
          <cell r="AF1091">
            <v>2</v>
          </cell>
          <cell r="AG1091">
            <v>2</v>
          </cell>
          <cell r="AH1091" t="str">
            <v>NULL</v>
          </cell>
          <cell r="AI1091">
            <v>2</v>
          </cell>
          <cell r="AJ1091" t="str">
            <v>NULL</v>
          </cell>
          <cell r="AK1091">
            <v>9</v>
          </cell>
          <cell r="AL1091" t="str">
            <v>NULL</v>
          </cell>
        </row>
        <row r="1092">
          <cell r="A1092">
            <v>137936</v>
          </cell>
          <cell r="B1092">
            <v>9314010</v>
          </cell>
          <cell r="C1092" t="str">
            <v>Chipping Norton School</v>
          </cell>
          <cell r="D1092" t="str">
            <v>South East</v>
          </cell>
          <cell r="E1092" t="str">
            <v>South East</v>
          </cell>
          <cell r="F1092" t="str">
            <v>Oxfordshire</v>
          </cell>
          <cell r="G1092" t="str">
            <v>Witney</v>
          </cell>
          <cell r="H1092" t="str">
            <v>OX7 5DY</v>
          </cell>
          <cell r="I1092" t="str">
            <v>Academy Converter</v>
          </cell>
          <cell r="J1092" t="str">
            <v>Secondary</v>
          </cell>
          <cell r="K1092" t="str">
            <v>Has a sixth form</v>
          </cell>
          <cell r="L1092">
            <v>10000742</v>
          </cell>
          <cell r="M1092">
            <v>42353</v>
          </cell>
          <cell r="N1092">
            <v>42354</v>
          </cell>
          <cell r="O1092" t="str">
            <v>Maintained Academy and School Short inspection</v>
          </cell>
          <cell r="P1092" t="str">
            <v>Schools - S5</v>
          </cell>
          <cell r="Q1092">
            <v>123231</v>
          </cell>
          <cell r="R1092">
            <v>4</v>
          </cell>
          <cell r="S1092" t="str">
            <v>SM</v>
          </cell>
          <cell r="T1092">
            <v>4</v>
          </cell>
          <cell r="U1092">
            <v>4</v>
          </cell>
          <cell r="V1092">
            <v>3</v>
          </cell>
          <cell r="W1092">
            <v>4</v>
          </cell>
          <cell r="X1092" t="str">
            <v>Yes</v>
          </cell>
          <cell r="Y1092" t="str">
            <v>NULL</v>
          </cell>
          <cell r="Z1092">
            <v>2</v>
          </cell>
          <cell r="AB1092">
            <v>1034</v>
          </cell>
          <cell r="AD1092">
            <v>2</v>
          </cell>
          <cell r="AE1092" t="str">
            <v>NULL</v>
          </cell>
          <cell r="AF1092">
            <v>2</v>
          </cell>
          <cell r="AG1092">
            <v>2</v>
          </cell>
          <cell r="AH1092" t="str">
            <v>NULL</v>
          </cell>
          <cell r="AI1092">
            <v>2</v>
          </cell>
          <cell r="AJ1092" t="str">
            <v>NULL</v>
          </cell>
          <cell r="AK1092">
            <v>9</v>
          </cell>
          <cell r="AL1092" t="str">
            <v>NULL</v>
          </cell>
        </row>
        <row r="1093">
          <cell r="A1093">
            <v>137938</v>
          </cell>
          <cell r="B1093">
            <v>9195412</v>
          </cell>
          <cell r="C1093" t="str">
            <v>Nicholas Breakspear Catholic School</v>
          </cell>
          <cell r="D1093" t="str">
            <v>East of England</v>
          </cell>
          <cell r="E1093" t="str">
            <v>East of England</v>
          </cell>
          <cell r="F1093" t="str">
            <v>Hertfordshire</v>
          </cell>
          <cell r="G1093" t="str">
            <v>St Albans</v>
          </cell>
          <cell r="H1093" t="str">
            <v>AL4 0TT</v>
          </cell>
          <cell r="I1093" t="str">
            <v>Academy Converter</v>
          </cell>
          <cell r="J1093" t="str">
            <v>Secondary</v>
          </cell>
          <cell r="K1093" t="str">
            <v>Has a sixth form</v>
          </cell>
          <cell r="L1093">
            <v>10009907</v>
          </cell>
          <cell r="M1093">
            <v>42340</v>
          </cell>
          <cell r="N1093">
            <v>42340</v>
          </cell>
          <cell r="O1093" t="str">
            <v>Requires Improvement monitoring Visit 2</v>
          </cell>
          <cell r="P1093" t="str">
            <v>Schools - S8</v>
          </cell>
          <cell r="Q1093">
            <v>117584</v>
          </cell>
          <cell r="R1093" t="str">
            <v>NULL</v>
          </cell>
          <cell r="S1093" t="str">
            <v>NULL</v>
          </cell>
          <cell r="T1093" t="str">
            <v>NULL</v>
          </cell>
          <cell r="U1093" t="str">
            <v>NULL</v>
          </cell>
          <cell r="V1093" t="str">
            <v>NULL</v>
          </cell>
          <cell r="W1093" t="str">
            <v>NULL</v>
          </cell>
          <cell r="X1093" t="str">
            <v>NULL</v>
          </cell>
          <cell r="Y1093" t="str">
            <v>NULL</v>
          </cell>
          <cell r="Z1093" t="str">
            <v>NULL</v>
          </cell>
          <cell r="AB1093">
            <v>624</v>
          </cell>
          <cell r="AD1093">
            <v>3</v>
          </cell>
          <cell r="AE1093" t="str">
            <v>NULL</v>
          </cell>
          <cell r="AF1093">
            <v>3</v>
          </cell>
          <cell r="AG1093">
            <v>3</v>
          </cell>
          <cell r="AH1093" t="str">
            <v>NULL</v>
          </cell>
          <cell r="AI1093">
            <v>3</v>
          </cell>
          <cell r="AJ1093" t="str">
            <v>NULL</v>
          </cell>
          <cell r="AK1093">
            <v>9</v>
          </cell>
          <cell r="AL1093">
            <v>2</v>
          </cell>
        </row>
        <row r="1094">
          <cell r="A1094">
            <v>137972</v>
          </cell>
          <cell r="B1094">
            <v>3332045</v>
          </cell>
          <cell r="C1094" t="str">
            <v>Mesty Croft Academy</v>
          </cell>
          <cell r="D1094" t="str">
            <v>West Midlands</v>
          </cell>
          <cell r="E1094" t="str">
            <v>West Midlands</v>
          </cell>
          <cell r="F1094" t="str">
            <v>Sandwell</v>
          </cell>
          <cell r="G1094" t="str">
            <v>West Bromwich East</v>
          </cell>
          <cell r="H1094" t="str">
            <v>WS10 0QY</v>
          </cell>
          <cell r="I1094" t="str">
            <v>Academy Converter</v>
          </cell>
          <cell r="J1094" t="str">
            <v>Primary</v>
          </cell>
          <cell r="K1094" t="str">
            <v>Does not have a sixth form</v>
          </cell>
          <cell r="L1094">
            <v>10005227</v>
          </cell>
          <cell r="M1094">
            <v>42347</v>
          </cell>
          <cell r="N1094">
            <v>42348</v>
          </cell>
          <cell r="O1094" t="str">
            <v>Schools into Special Measures Visit 4</v>
          </cell>
          <cell r="P1094" t="str">
            <v>Schools - S5</v>
          </cell>
          <cell r="Q1094">
            <v>103907</v>
          </cell>
          <cell r="R1094">
            <v>3</v>
          </cell>
          <cell r="S1094" t="str">
            <v>NULL</v>
          </cell>
          <cell r="T1094">
            <v>3</v>
          </cell>
          <cell r="U1094">
            <v>3</v>
          </cell>
          <cell r="V1094">
            <v>2</v>
          </cell>
          <cell r="W1094">
            <v>2</v>
          </cell>
          <cell r="X1094" t="str">
            <v>Yes</v>
          </cell>
          <cell r="Y1094">
            <v>3</v>
          </cell>
          <cell r="Z1094" t="str">
            <v>NULL</v>
          </cell>
          <cell r="AB1094">
            <v>433</v>
          </cell>
          <cell r="AD1094">
            <v>4</v>
          </cell>
          <cell r="AE1094" t="str">
            <v>NULL</v>
          </cell>
          <cell r="AF1094">
            <v>4</v>
          </cell>
          <cell r="AG1094">
            <v>4</v>
          </cell>
          <cell r="AH1094" t="str">
            <v>NULL</v>
          </cell>
          <cell r="AI1094">
            <v>4</v>
          </cell>
          <cell r="AJ1094" t="str">
            <v>NULL</v>
          </cell>
          <cell r="AK1094" t="str">
            <v>NULL</v>
          </cell>
          <cell r="AL1094" t="str">
            <v>NULL</v>
          </cell>
        </row>
        <row r="1095">
          <cell r="A1095">
            <v>137973</v>
          </cell>
          <cell r="B1095">
            <v>8904057</v>
          </cell>
          <cell r="C1095" t="str">
            <v>Montgomery High School - A Language College and Full Service School</v>
          </cell>
          <cell r="D1095" t="str">
            <v>North West</v>
          </cell>
          <cell r="E1095" t="str">
            <v>North West</v>
          </cell>
          <cell r="F1095" t="str">
            <v>Blackpool</v>
          </cell>
          <cell r="G1095" t="str">
            <v>Blackpool North and Cleveleys</v>
          </cell>
          <cell r="H1095" t="str">
            <v>FY2 0AZ</v>
          </cell>
          <cell r="I1095" t="str">
            <v>Academy Converter</v>
          </cell>
          <cell r="J1095" t="str">
            <v>Secondary</v>
          </cell>
          <cell r="K1095" t="str">
            <v>Does not have a sixth form</v>
          </cell>
          <cell r="L1095">
            <v>10003977</v>
          </cell>
          <cell r="M1095">
            <v>42346</v>
          </cell>
          <cell r="N1095">
            <v>42347</v>
          </cell>
          <cell r="O1095" t="str">
            <v>Schools into Special Measures Visit 3</v>
          </cell>
          <cell r="P1095" t="str">
            <v>Schools - S8</v>
          </cell>
          <cell r="Q1095">
            <v>119735</v>
          </cell>
          <cell r="R1095" t="str">
            <v>NULL</v>
          </cell>
          <cell r="S1095" t="str">
            <v>NULL</v>
          </cell>
          <cell r="T1095" t="str">
            <v>NULL</v>
          </cell>
          <cell r="U1095" t="str">
            <v>NULL</v>
          </cell>
          <cell r="V1095" t="str">
            <v>NULL</v>
          </cell>
          <cell r="W1095" t="str">
            <v>NULL</v>
          </cell>
          <cell r="X1095" t="str">
            <v>NULL</v>
          </cell>
          <cell r="Y1095" t="str">
            <v>NULL</v>
          </cell>
          <cell r="Z1095" t="str">
            <v>NULL</v>
          </cell>
          <cell r="AB1095">
            <v>1402</v>
          </cell>
          <cell r="AD1095">
            <v>4</v>
          </cell>
          <cell r="AE1095" t="str">
            <v>NULL</v>
          </cell>
          <cell r="AF1095">
            <v>4</v>
          </cell>
          <cell r="AG1095">
            <v>4</v>
          </cell>
          <cell r="AH1095" t="str">
            <v>NULL</v>
          </cell>
          <cell r="AI1095">
            <v>4</v>
          </cell>
          <cell r="AJ1095" t="str">
            <v>NULL</v>
          </cell>
          <cell r="AK1095" t="str">
            <v>NULL</v>
          </cell>
          <cell r="AL1095" t="str">
            <v>NULL</v>
          </cell>
        </row>
        <row r="1096">
          <cell r="A1096">
            <v>137986</v>
          </cell>
          <cell r="B1096">
            <v>8913118</v>
          </cell>
          <cell r="C1096" t="str">
            <v>Leverton Church of England Academy</v>
          </cell>
          <cell r="D1096" t="str">
            <v>East Midlands</v>
          </cell>
          <cell r="E1096" t="str">
            <v>East Midlands</v>
          </cell>
          <cell r="F1096" t="str">
            <v>Nottinghamshire</v>
          </cell>
          <cell r="G1096" t="str">
            <v>Bassetlaw</v>
          </cell>
          <cell r="H1096" t="str">
            <v>DN22 0AD</v>
          </cell>
          <cell r="I1096" t="str">
            <v>Academy Converter</v>
          </cell>
          <cell r="J1096" t="str">
            <v>Primary</v>
          </cell>
          <cell r="K1096" t="str">
            <v>Does not have a sixth form</v>
          </cell>
          <cell r="L1096">
            <v>10008969</v>
          </cell>
          <cell r="M1096">
            <v>42340</v>
          </cell>
          <cell r="N1096">
            <v>42340</v>
          </cell>
          <cell r="O1096" t="str">
            <v>Requires Improvement monitoring Visit 2</v>
          </cell>
          <cell r="P1096" t="str">
            <v>Schools - S8</v>
          </cell>
          <cell r="Q1096">
            <v>122765</v>
          </cell>
          <cell r="R1096" t="str">
            <v>NULL</v>
          </cell>
          <cell r="S1096" t="str">
            <v>NULL</v>
          </cell>
          <cell r="T1096" t="str">
            <v>NULL</v>
          </cell>
          <cell r="U1096" t="str">
            <v>NULL</v>
          </cell>
          <cell r="V1096" t="str">
            <v>NULL</v>
          </cell>
          <cell r="W1096" t="str">
            <v>NULL</v>
          </cell>
          <cell r="X1096" t="str">
            <v>NULL</v>
          </cell>
          <cell r="Y1096" t="str">
            <v>NULL</v>
          </cell>
          <cell r="Z1096" t="str">
            <v>NULL</v>
          </cell>
          <cell r="AB1096">
            <v>80</v>
          </cell>
          <cell r="AD1096">
            <v>3</v>
          </cell>
          <cell r="AE1096" t="str">
            <v>NULL</v>
          </cell>
          <cell r="AF1096">
            <v>3</v>
          </cell>
          <cell r="AG1096">
            <v>3</v>
          </cell>
          <cell r="AH1096" t="str">
            <v>NULL</v>
          </cell>
          <cell r="AI1096">
            <v>3</v>
          </cell>
          <cell r="AJ1096" t="str">
            <v>NULL</v>
          </cell>
          <cell r="AK1096" t="str">
            <v>NULL</v>
          </cell>
          <cell r="AL1096" t="str">
            <v>NULL</v>
          </cell>
        </row>
        <row r="1097">
          <cell r="A1097">
            <v>138003</v>
          </cell>
          <cell r="B1097">
            <v>8234073</v>
          </cell>
          <cell r="C1097" t="str">
            <v>Gilbert Inglefield Academy</v>
          </cell>
          <cell r="D1097" t="str">
            <v>East of England</v>
          </cell>
          <cell r="E1097" t="str">
            <v>East of England</v>
          </cell>
          <cell r="F1097" t="str">
            <v>Central Bedfordshire</v>
          </cell>
          <cell r="G1097" t="str">
            <v>South West Bedfordshire</v>
          </cell>
          <cell r="H1097" t="str">
            <v>LU7 3FU</v>
          </cell>
          <cell r="I1097" t="str">
            <v>Academy Converter</v>
          </cell>
          <cell r="J1097" t="str">
            <v>Middle deemed Secondary</v>
          </cell>
          <cell r="K1097" t="str">
            <v>Does not have a sixth form</v>
          </cell>
          <cell r="L1097">
            <v>10005312</v>
          </cell>
          <cell r="M1097">
            <v>42276</v>
          </cell>
          <cell r="N1097">
            <v>42277</v>
          </cell>
          <cell r="O1097" t="str">
            <v>Schools into Special Measures Visit 2</v>
          </cell>
          <cell r="P1097" t="str">
            <v>Schools - S8</v>
          </cell>
          <cell r="Q1097">
            <v>109667</v>
          </cell>
          <cell r="R1097" t="str">
            <v>NULL</v>
          </cell>
          <cell r="S1097" t="str">
            <v>NULL</v>
          </cell>
          <cell r="T1097" t="str">
            <v>NULL</v>
          </cell>
          <cell r="U1097" t="str">
            <v>NULL</v>
          </cell>
          <cell r="V1097" t="str">
            <v>NULL</v>
          </cell>
          <cell r="W1097" t="str">
            <v>NULL</v>
          </cell>
          <cell r="X1097" t="str">
            <v>NULL</v>
          </cell>
          <cell r="Y1097" t="str">
            <v>NULL</v>
          </cell>
          <cell r="Z1097" t="str">
            <v>NULL</v>
          </cell>
          <cell r="AB1097">
            <v>460</v>
          </cell>
          <cell r="AD1097">
            <v>4</v>
          </cell>
          <cell r="AE1097" t="str">
            <v>NULL</v>
          </cell>
          <cell r="AF1097">
            <v>4</v>
          </cell>
          <cell r="AG1097">
            <v>4</v>
          </cell>
          <cell r="AH1097" t="str">
            <v>NULL</v>
          </cell>
          <cell r="AI1097">
            <v>4</v>
          </cell>
          <cell r="AJ1097" t="str">
            <v>NULL</v>
          </cell>
          <cell r="AK1097">
            <v>9</v>
          </cell>
          <cell r="AL1097">
            <v>9</v>
          </cell>
        </row>
        <row r="1098">
          <cell r="A1098">
            <v>138030</v>
          </cell>
          <cell r="B1098">
            <v>9284017</v>
          </cell>
          <cell r="C1098" t="str">
            <v>Huxlow Science College</v>
          </cell>
          <cell r="D1098" t="str">
            <v>East Midlands</v>
          </cell>
          <cell r="E1098" t="str">
            <v>East Midlands</v>
          </cell>
          <cell r="F1098" t="str">
            <v>Northamptonshire</v>
          </cell>
          <cell r="G1098" t="str">
            <v>Corby</v>
          </cell>
          <cell r="H1098" t="str">
            <v>NN9 5TY</v>
          </cell>
          <cell r="I1098" t="str">
            <v>Academy Converter</v>
          </cell>
          <cell r="J1098" t="str">
            <v>Secondary</v>
          </cell>
          <cell r="K1098" t="str">
            <v>Has a sixth form</v>
          </cell>
          <cell r="L1098">
            <v>10008840</v>
          </cell>
          <cell r="M1098">
            <v>42333</v>
          </cell>
          <cell r="N1098">
            <v>42333</v>
          </cell>
          <cell r="O1098" t="str">
            <v>Requires Improvement monitoring Visit 2</v>
          </cell>
          <cell r="P1098" t="str">
            <v>Schools - S8</v>
          </cell>
          <cell r="Q1098">
            <v>122053</v>
          </cell>
          <cell r="R1098" t="str">
            <v>NULL</v>
          </cell>
          <cell r="S1098" t="str">
            <v>NULL</v>
          </cell>
          <cell r="T1098" t="str">
            <v>NULL</v>
          </cell>
          <cell r="U1098" t="str">
            <v>NULL</v>
          </cell>
          <cell r="V1098" t="str">
            <v>NULL</v>
          </cell>
          <cell r="W1098" t="str">
            <v>NULL</v>
          </cell>
          <cell r="X1098" t="str">
            <v>NULL</v>
          </cell>
          <cell r="Y1098" t="str">
            <v>NULL</v>
          </cell>
          <cell r="Z1098" t="str">
            <v>NULL</v>
          </cell>
          <cell r="AB1098">
            <v>818</v>
          </cell>
          <cell r="AD1098">
            <v>3</v>
          </cell>
          <cell r="AE1098" t="str">
            <v>NULL</v>
          </cell>
          <cell r="AF1098">
            <v>3</v>
          </cell>
          <cell r="AG1098">
            <v>3</v>
          </cell>
          <cell r="AH1098" t="str">
            <v>NULL</v>
          </cell>
          <cell r="AI1098">
            <v>3</v>
          </cell>
          <cell r="AJ1098" t="str">
            <v>NULL</v>
          </cell>
          <cell r="AK1098" t="str">
            <v>NULL</v>
          </cell>
          <cell r="AL1098" t="str">
            <v>NULL</v>
          </cell>
        </row>
        <row r="1099">
          <cell r="A1099">
            <v>138052</v>
          </cell>
          <cell r="B1099">
            <v>3302182</v>
          </cell>
          <cell r="C1099" t="str">
            <v>Ark Chamberlain Primary Academy</v>
          </cell>
          <cell r="D1099" t="str">
            <v>West Midlands</v>
          </cell>
          <cell r="E1099" t="str">
            <v>West Midlands</v>
          </cell>
          <cell r="F1099" t="str">
            <v>Birmingham</v>
          </cell>
          <cell r="G1099" t="str">
            <v>Birmingham, Yardley</v>
          </cell>
          <cell r="H1099" t="str">
            <v>B10 0HU</v>
          </cell>
          <cell r="I1099" t="str">
            <v>Academy Converter</v>
          </cell>
          <cell r="J1099" t="str">
            <v>Primary</v>
          </cell>
          <cell r="K1099" t="str">
            <v>Does not have a sixth form</v>
          </cell>
          <cell r="L1099">
            <v>10006886</v>
          </cell>
          <cell r="M1099">
            <v>42353</v>
          </cell>
          <cell r="N1099">
            <v>42354</v>
          </cell>
          <cell r="O1099" t="str">
            <v>Schools into Special Measures Visit 1</v>
          </cell>
          <cell r="P1099" t="str">
            <v>Schools - S8</v>
          </cell>
          <cell r="Q1099">
            <v>103260</v>
          </cell>
          <cell r="R1099" t="str">
            <v>NULL</v>
          </cell>
          <cell r="S1099" t="str">
            <v>NULL</v>
          </cell>
          <cell r="T1099" t="str">
            <v>NULL</v>
          </cell>
          <cell r="U1099" t="str">
            <v>NULL</v>
          </cell>
          <cell r="V1099" t="str">
            <v>NULL</v>
          </cell>
          <cell r="W1099" t="str">
            <v>NULL</v>
          </cell>
          <cell r="X1099" t="str">
            <v>NULL</v>
          </cell>
          <cell r="Y1099" t="str">
            <v>NULL</v>
          </cell>
          <cell r="Z1099" t="str">
            <v>NULL</v>
          </cell>
          <cell r="AB1099">
            <v>596</v>
          </cell>
          <cell r="AD1099">
            <v>4</v>
          </cell>
          <cell r="AE1099" t="str">
            <v>NULL</v>
          </cell>
          <cell r="AF1099">
            <v>3</v>
          </cell>
          <cell r="AG1099">
            <v>3</v>
          </cell>
          <cell r="AH1099" t="str">
            <v>NULL</v>
          </cell>
          <cell r="AI1099">
            <v>4</v>
          </cell>
          <cell r="AJ1099" t="str">
            <v>NULL</v>
          </cell>
          <cell r="AK1099">
            <v>9</v>
          </cell>
          <cell r="AL1099">
            <v>9</v>
          </cell>
        </row>
        <row r="1100">
          <cell r="A1100">
            <v>138059</v>
          </cell>
          <cell r="B1100">
            <v>3304323</v>
          </cell>
          <cell r="C1100" t="str">
            <v>Rockwood Academy</v>
          </cell>
          <cell r="D1100" t="str">
            <v>West Midlands</v>
          </cell>
          <cell r="E1100" t="str">
            <v>West Midlands</v>
          </cell>
          <cell r="F1100" t="str">
            <v>Birmingham</v>
          </cell>
          <cell r="G1100" t="str">
            <v>Birmingham, Hodge Hill</v>
          </cell>
          <cell r="H1100" t="str">
            <v>B8 3HG</v>
          </cell>
          <cell r="I1100" t="str">
            <v>Academy Converter</v>
          </cell>
          <cell r="J1100" t="str">
            <v>Secondary</v>
          </cell>
          <cell r="K1100" t="str">
            <v>Does not have a sixth form</v>
          </cell>
          <cell r="L1100">
            <v>10005190</v>
          </cell>
          <cell r="M1100">
            <v>42319</v>
          </cell>
          <cell r="N1100">
            <v>42320</v>
          </cell>
          <cell r="O1100" t="str">
            <v>Schools into Special Measures Visit 5</v>
          </cell>
          <cell r="P1100" t="str">
            <v>Schools - S8</v>
          </cell>
          <cell r="Q1100">
            <v>103524</v>
          </cell>
          <cell r="R1100" t="str">
            <v>NULL</v>
          </cell>
          <cell r="S1100" t="str">
            <v>NULL</v>
          </cell>
          <cell r="T1100" t="str">
            <v>NULL</v>
          </cell>
          <cell r="U1100" t="str">
            <v>NULL</v>
          </cell>
          <cell r="V1100" t="str">
            <v>NULL</v>
          </cell>
          <cell r="W1100" t="str">
            <v>NULL</v>
          </cell>
          <cell r="X1100" t="str">
            <v>NULL</v>
          </cell>
          <cell r="Y1100" t="str">
            <v>NULL</v>
          </cell>
          <cell r="Z1100" t="str">
            <v>NULL</v>
          </cell>
          <cell r="AB1100">
            <v>603</v>
          </cell>
          <cell r="AD1100">
            <v>4</v>
          </cell>
          <cell r="AE1100" t="str">
            <v>NULL</v>
          </cell>
          <cell r="AF1100">
            <v>2</v>
          </cell>
          <cell r="AG1100">
            <v>2</v>
          </cell>
          <cell r="AH1100" t="str">
            <v>NULL</v>
          </cell>
          <cell r="AI1100">
            <v>4</v>
          </cell>
          <cell r="AJ1100" t="str">
            <v>NULL</v>
          </cell>
          <cell r="AK1100" t="str">
            <v>NULL</v>
          </cell>
          <cell r="AL1100" t="str">
            <v>NULL</v>
          </cell>
        </row>
        <row r="1101">
          <cell r="A1101">
            <v>138063</v>
          </cell>
          <cell r="B1101">
            <v>9252247</v>
          </cell>
          <cell r="C1101" t="str">
            <v>Benjamin Adlard Primary School</v>
          </cell>
          <cell r="D1101" t="str">
            <v>East Midlands</v>
          </cell>
          <cell r="E1101" t="str">
            <v>East Midlands</v>
          </cell>
          <cell r="F1101" t="str">
            <v>Lincolnshire</v>
          </cell>
          <cell r="G1101" t="str">
            <v>Gainsborough</v>
          </cell>
          <cell r="H1101" t="str">
            <v>DN21 1DB</v>
          </cell>
          <cell r="I1101" t="str">
            <v>Academy Converter</v>
          </cell>
          <cell r="J1101" t="str">
            <v>Primary</v>
          </cell>
          <cell r="K1101" t="str">
            <v>Does not have a sixth form</v>
          </cell>
          <cell r="L1101">
            <v>10004050</v>
          </cell>
          <cell r="M1101">
            <v>42332</v>
          </cell>
          <cell r="N1101">
            <v>42333</v>
          </cell>
          <cell r="O1101" t="str">
            <v>Schools into Special Measures Visit 3</v>
          </cell>
          <cell r="P1101" t="str">
            <v>Schools - S8</v>
          </cell>
          <cell r="Q1101">
            <v>120510</v>
          </cell>
          <cell r="R1101" t="str">
            <v>NULL</v>
          </cell>
          <cell r="S1101" t="str">
            <v>NULL</v>
          </cell>
          <cell r="T1101" t="str">
            <v>NULL</v>
          </cell>
          <cell r="U1101" t="str">
            <v>NULL</v>
          </cell>
          <cell r="V1101" t="str">
            <v>NULL</v>
          </cell>
          <cell r="W1101" t="str">
            <v>NULL</v>
          </cell>
          <cell r="X1101" t="str">
            <v>NULL</v>
          </cell>
          <cell r="Y1101" t="str">
            <v>NULL</v>
          </cell>
          <cell r="Z1101" t="str">
            <v>NULL</v>
          </cell>
          <cell r="AB1101">
            <v>207</v>
          </cell>
          <cell r="AD1101">
            <v>4</v>
          </cell>
          <cell r="AE1101" t="str">
            <v>NULL</v>
          </cell>
          <cell r="AF1101">
            <v>4</v>
          </cell>
          <cell r="AG1101">
            <v>4</v>
          </cell>
          <cell r="AH1101" t="str">
            <v>NULL</v>
          </cell>
          <cell r="AI1101">
            <v>4</v>
          </cell>
          <cell r="AJ1101" t="str">
            <v>NULL</v>
          </cell>
          <cell r="AK1101">
            <v>2</v>
          </cell>
          <cell r="AL1101">
            <v>9</v>
          </cell>
        </row>
        <row r="1102">
          <cell r="A1102">
            <v>138097</v>
          </cell>
          <cell r="B1102">
            <v>3524002</v>
          </cell>
          <cell r="C1102" t="str">
            <v>Cedar Mount Academy</v>
          </cell>
          <cell r="D1102" t="str">
            <v>North West</v>
          </cell>
          <cell r="E1102" t="str">
            <v>North West</v>
          </cell>
          <cell r="F1102" t="str">
            <v>Manchester</v>
          </cell>
          <cell r="G1102" t="str">
            <v>Manchester, Gorton</v>
          </cell>
          <cell r="H1102" t="str">
            <v>M18 7DT</v>
          </cell>
          <cell r="I1102" t="str">
            <v>Academy Sponsor Led</v>
          </cell>
          <cell r="J1102" t="str">
            <v>Secondary</v>
          </cell>
          <cell r="K1102" t="str">
            <v>Does not have a sixth form</v>
          </cell>
          <cell r="L1102">
            <v>10006709</v>
          </cell>
          <cell r="M1102">
            <v>42353</v>
          </cell>
          <cell r="N1102">
            <v>42354</v>
          </cell>
          <cell r="O1102" t="str">
            <v>Schools into Special Measures Visit 1</v>
          </cell>
          <cell r="P1102" t="str">
            <v>Schools - S8</v>
          </cell>
          <cell r="Q1102" t="str">
            <v>NULL</v>
          </cell>
          <cell r="R1102" t="str">
            <v>NULL</v>
          </cell>
          <cell r="S1102" t="str">
            <v>NULL</v>
          </cell>
          <cell r="T1102" t="str">
            <v>NULL</v>
          </cell>
          <cell r="U1102" t="str">
            <v>NULL</v>
          </cell>
          <cell r="V1102" t="str">
            <v>NULL</v>
          </cell>
          <cell r="W1102" t="str">
            <v>NULL</v>
          </cell>
          <cell r="X1102" t="str">
            <v>NULL</v>
          </cell>
          <cell r="Y1102" t="str">
            <v>NULL</v>
          </cell>
          <cell r="Z1102" t="str">
            <v>NULL</v>
          </cell>
          <cell r="AB1102">
            <v>567</v>
          </cell>
          <cell r="AD1102">
            <v>4</v>
          </cell>
          <cell r="AE1102" t="str">
            <v>NULL</v>
          </cell>
          <cell r="AF1102">
            <v>4</v>
          </cell>
          <cell r="AG1102">
            <v>4</v>
          </cell>
          <cell r="AH1102" t="str">
            <v>NULL</v>
          </cell>
          <cell r="AI1102">
            <v>4</v>
          </cell>
          <cell r="AJ1102" t="str">
            <v>NULL</v>
          </cell>
          <cell r="AK1102">
            <v>9</v>
          </cell>
          <cell r="AL1102">
            <v>9</v>
          </cell>
        </row>
        <row r="1103">
          <cell r="A1103">
            <v>138111</v>
          </cell>
          <cell r="B1103">
            <v>3824045</v>
          </cell>
          <cell r="C1103" t="str">
            <v>BBG Academy</v>
          </cell>
          <cell r="D1103" t="str">
            <v>Yorkshire and the Humber</v>
          </cell>
          <cell r="E1103" t="str">
            <v>North East, Yorkshire &amp; Humber</v>
          </cell>
          <cell r="F1103" t="str">
            <v>Kirklees</v>
          </cell>
          <cell r="G1103" t="str">
            <v>Batley and Spen</v>
          </cell>
          <cell r="H1103" t="str">
            <v>BD19 4BE</v>
          </cell>
          <cell r="I1103" t="str">
            <v>Academy Sponsor Led</v>
          </cell>
          <cell r="J1103" t="str">
            <v>Secondary</v>
          </cell>
          <cell r="K1103" t="str">
            <v>Does not have a sixth form</v>
          </cell>
          <cell r="L1103">
            <v>10004129</v>
          </cell>
          <cell r="M1103">
            <v>42292</v>
          </cell>
          <cell r="N1103">
            <v>42293</v>
          </cell>
          <cell r="O1103" t="str">
            <v>Schools into Special Measures Visit 3</v>
          </cell>
          <cell r="P1103" t="str">
            <v>Schools - S8</v>
          </cell>
          <cell r="Q1103" t="str">
            <v>NULL</v>
          </cell>
          <cell r="R1103" t="str">
            <v>NULL</v>
          </cell>
          <cell r="S1103" t="str">
            <v>NULL</v>
          </cell>
          <cell r="T1103" t="str">
            <v>NULL</v>
          </cell>
          <cell r="U1103" t="str">
            <v>NULL</v>
          </cell>
          <cell r="V1103" t="str">
            <v>NULL</v>
          </cell>
          <cell r="W1103" t="str">
            <v>NULL</v>
          </cell>
          <cell r="X1103" t="str">
            <v>NULL</v>
          </cell>
          <cell r="Y1103" t="str">
            <v>NULL</v>
          </cell>
          <cell r="Z1103" t="str">
            <v>NULL</v>
          </cell>
          <cell r="AB1103">
            <v>547</v>
          </cell>
          <cell r="AD1103">
            <v>4</v>
          </cell>
          <cell r="AE1103" t="str">
            <v>NULL</v>
          </cell>
          <cell r="AF1103">
            <v>3</v>
          </cell>
          <cell r="AG1103">
            <v>3</v>
          </cell>
          <cell r="AH1103" t="str">
            <v>NULL</v>
          </cell>
          <cell r="AI1103">
            <v>4</v>
          </cell>
          <cell r="AJ1103" t="str">
            <v>NULL</v>
          </cell>
          <cell r="AK1103">
            <v>9</v>
          </cell>
          <cell r="AL1103">
            <v>9</v>
          </cell>
        </row>
        <row r="1104">
          <cell r="A1104">
            <v>138166</v>
          </cell>
          <cell r="B1104">
            <v>8713365</v>
          </cell>
          <cell r="C1104" t="str">
            <v>Marish Primary School</v>
          </cell>
          <cell r="D1104" t="str">
            <v>South East</v>
          </cell>
          <cell r="E1104" t="str">
            <v>South East</v>
          </cell>
          <cell r="F1104" t="str">
            <v>Slough</v>
          </cell>
          <cell r="G1104" t="str">
            <v>Slough</v>
          </cell>
          <cell r="H1104" t="str">
            <v>SL3 8NZ</v>
          </cell>
          <cell r="I1104" t="str">
            <v>Academy Converter</v>
          </cell>
          <cell r="J1104" t="str">
            <v>Primary</v>
          </cell>
          <cell r="K1104" t="str">
            <v>Does not have a sixth form</v>
          </cell>
          <cell r="L1104">
            <v>10001641</v>
          </cell>
          <cell r="M1104">
            <v>42326</v>
          </cell>
          <cell r="N1104">
            <v>42327</v>
          </cell>
          <cell r="O1104" t="str">
            <v>Serious Weaknesses S5 Reinspection</v>
          </cell>
          <cell r="P1104" t="str">
            <v>Schools - S5</v>
          </cell>
          <cell r="Q1104">
            <v>134651</v>
          </cell>
          <cell r="R1104">
            <v>2</v>
          </cell>
          <cell r="S1104" t="str">
            <v>NULL</v>
          </cell>
          <cell r="T1104">
            <v>2</v>
          </cell>
          <cell r="U1104">
            <v>2</v>
          </cell>
          <cell r="V1104">
            <v>2</v>
          </cell>
          <cell r="W1104">
            <v>2</v>
          </cell>
          <cell r="X1104" t="str">
            <v>Yes</v>
          </cell>
          <cell r="Y1104">
            <v>2</v>
          </cell>
          <cell r="Z1104" t="str">
            <v>NULL</v>
          </cell>
          <cell r="AB1104">
            <v>705</v>
          </cell>
          <cell r="AD1104">
            <v>4</v>
          </cell>
          <cell r="AE1104" t="str">
            <v>NULL</v>
          </cell>
          <cell r="AF1104">
            <v>4</v>
          </cell>
          <cell r="AG1104">
            <v>4</v>
          </cell>
          <cell r="AH1104" t="str">
            <v>NULL</v>
          </cell>
          <cell r="AI1104">
            <v>3</v>
          </cell>
          <cell r="AJ1104" t="str">
            <v>NULL</v>
          </cell>
          <cell r="AK1104" t="str">
            <v>NULL</v>
          </cell>
          <cell r="AL1104" t="str">
            <v>NULL</v>
          </cell>
        </row>
        <row r="1105">
          <cell r="A1105">
            <v>138195</v>
          </cell>
          <cell r="B1105">
            <v>8862007</v>
          </cell>
          <cell r="C1105" t="str">
            <v>Molehill Primary Academy</v>
          </cell>
          <cell r="D1105" t="str">
            <v>South East</v>
          </cell>
          <cell r="E1105" t="str">
            <v>South East</v>
          </cell>
          <cell r="F1105" t="str">
            <v>Kent</v>
          </cell>
          <cell r="G1105" t="str">
            <v>Faversham and Mid Kent</v>
          </cell>
          <cell r="H1105" t="str">
            <v>ME15 7ND</v>
          </cell>
          <cell r="I1105" t="str">
            <v>Academy Sponsor Led</v>
          </cell>
          <cell r="J1105" t="str">
            <v>Primary</v>
          </cell>
          <cell r="K1105" t="str">
            <v>Not applicable</v>
          </cell>
          <cell r="L1105">
            <v>10007294</v>
          </cell>
          <cell r="M1105">
            <v>42347</v>
          </cell>
          <cell r="N1105">
            <v>42348</v>
          </cell>
          <cell r="O1105" t="str">
            <v>Serious Weaknesses S5 Reinspection</v>
          </cell>
          <cell r="P1105" t="str">
            <v>Schools - S5</v>
          </cell>
          <cell r="Q1105" t="str">
            <v>NULL</v>
          </cell>
          <cell r="R1105">
            <v>3</v>
          </cell>
          <cell r="S1105" t="str">
            <v>NULL</v>
          </cell>
          <cell r="T1105">
            <v>3</v>
          </cell>
          <cell r="U1105">
            <v>3</v>
          </cell>
          <cell r="V1105">
            <v>3</v>
          </cell>
          <cell r="W1105">
            <v>2</v>
          </cell>
          <cell r="X1105" t="str">
            <v>Yes</v>
          </cell>
          <cell r="Y1105">
            <v>3</v>
          </cell>
          <cell r="Z1105" t="str">
            <v>NULL</v>
          </cell>
          <cell r="AB1105">
            <v>289</v>
          </cell>
          <cell r="AD1105">
            <v>4</v>
          </cell>
          <cell r="AE1105" t="str">
            <v>NULL</v>
          </cell>
          <cell r="AF1105">
            <v>4</v>
          </cell>
          <cell r="AG1105">
            <v>4</v>
          </cell>
          <cell r="AH1105" t="str">
            <v>NULL</v>
          </cell>
          <cell r="AI1105">
            <v>3</v>
          </cell>
          <cell r="AJ1105" t="str">
            <v>NULL</v>
          </cell>
          <cell r="AK1105" t="str">
            <v>NULL</v>
          </cell>
          <cell r="AL1105" t="str">
            <v>NULL</v>
          </cell>
        </row>
        <row r="1106">
          <cell r="A1106">
            <v>138211</v>
          </cell>
          <cell r="B1106">
            <v>3902058</v>
          </cell>
          <cell r="C1106" t="str">
            <v>Kibblesworth Academy</v>
          </cell>
          <cell r="D1106" t="str">
            <v>North East</v>
          </cell>
          <cell r="E1106" t="str">
            <v>North East, Yorkshire &amp; Humber</v>
          </cell>
          <cell r="F1106" t="str">
            <v>Gateshead</v>
          </cell>
          <cell r="G1106" t="str">
            <v>Blaydon</v>
          </cell>
          <cell r="H1106" t="str">
            <v>NE11 0XP</v>
          </cell>
          <cell r="I1106" t="str">
            <v>Academy Converter</v>
          </cell>
          <cell r="J1106" t="str">
            <v>Primary</v>
          </cell>
          <cell r="K1106" t="str">
            <v>Does not have a sixth form</v>
          </cell>
          <cell r="L1106">
            <v>10007171</v>
          </cell>
          <cell r="M1106">
            <v>42353</v>
          </cell>
          <cell r="N1106">
            <v>42353</v>
          </cell>
          <cell r="O1106" t="str">
            <v>Requires Improvement monitoring Visit 1</v>
          </cell>
          <cell r="P1106" t="str">
            <v>Schools - S8</v>
          </cell>
          <cell r="Q1106">
            <v>108334</v>
          </cell>
          <cell r="R1106" t="str">
            <v>NULL</v>
          </cell>
          <cell r="S1106" t="str">
            <v>NULL</v>
          </cell>
          <cell r="T1106" t="str">
            <v>NULL</v>
          </cell>
          <cell r="U1106" t="str">
            <v>NULL</v>
          </cell>
          <cell r="V1106" t="str">
            <v>NULL</v>
          </cell>
          <cell r="W1106" t="str">
            <v>NULL</v>
          </cell>
          <cell r="X1106" t="str">
            <v>NULL</v>
          </cell>
          <cell r="Y1106" t="str">
            <v>NULL</v>
          </cell>
          <cell r="Z1106" t="str">
            <v>NULL</v>
          </cell>
          <cell r="AB1106">
            <v>173</v>
          </cell>
          <cell r="AD1106">
            <v>3</v>
          </cell>
          <cell r="AE1106" t="str">
            <v>NULL</v>
          </cell>
          <cell r="AF1106">
            <v>3</v>
          </cell>
          <cell r="AG1106">
            <v>3</v>
          </cell>
          <cell r="AH1106" t="str">
            <v>NULL</v>
          </cell>
          <cell r="AI1106">
            <v>3</v>
          </cell>
          <cell r="AJ1106" t="str">
            <v>NULL</v>
          </cell>
          <cell r="AK1106">
            <v>3</v>
          </cell>
          <cell r="AL1106">
            <v>9</v>
          </cell>
        </row>
        <row r="1107">
          <cell r="A1107">
            <v>138235</v>
          </cell>
          <cell r="B1107">
            <v>9284001</v>
          </cell>
          <cell r="C1107" t="str">
            <v>The Parker E-ACT Academy</v>
          </cell>
          <cell r="D1107" t="str">
            <v>East Midlands</v>
          </cell>
          <cell r="E1107" t="str">
            <v>East Midlands</v>
          </cell>
          <cell r="F1107" t="str">
            <v>Northamptonshire</v>
          </cell>
          <cell r="G1107" t="str">
            <v>Daventry</v>
          </cell>
          <cell r="H1107" t="str">
            <v>NN11 0QF</v>
          </cell>
          <cell r="I1107" t="str">
            <v>Academy Sponsor Led</v>
          </cell>
          <cell r="J1107" t="str">
            <v>Secondary</v>
          </cell>
          <cell r="K1107" t="str">
            <v>Has a sixth form</v>
          </cell>
          <cell r="L1107">
            <v>10004083</v>
          </cell>
          <cell r="M1107">
            <v>42340</v>
          </cell>
          <cell r="N1107">
            <v>42341</v>
          </cell>
          <cell r="O1107" t="str">
            <v>Schools into Special Measures Visit 5</v>
          </cell>
          <cell r="P1107" t="str">
            <v>Schools - S5</v>
          </cell>
          <cell r="Q1107" t="str">
            <v>NULL</v>
          </cell>
          <cell r="R1107">
            <v>3</v>
          </cell>
          <cell r="S1107" t="str">
            <v>NULL</v>
          </cell>
          <cell r="T1107">
            <v>3</v>
          </cell>
          <cell r="U1107">
            <v>3</v>
          </cell>
          <cell r="V1107">
            <v>3</v>
          </cell>
          <cell r="W1107">
            <v>2</v>
          </cell>
          <cell r="X1107" t="str">
            <v>Yes</v>
          </cell>
          <cell r="Y1107" t="str">
            <v>NULL</v>
          </cell>
          <cell r="Z1107">
            <v>3</v>
          </cell>
          <cell r="AB1107">
            <v>697</v>
          </cell>
          <cell r="AD1107">
            <v>4</v>
          </cell>
          <cell r="AE1107" t="str">
            <v>NULL</v>
          </cell>
          <cell r="AF1107">
            <v>4</v>
          </cell>
          <cell r="AG1107">
            <v>4</v>
          </cell>
          <cell r="AH1107" t="str">
            <v>NULL</v>
          </cell>
          <cell r="AI1107">
            <v>4</v>
          </cell>
          <cell r="AJ1107" t="str">
            <v>NULL</v>
          </cell>
          <cell r="AK1107" t="str">
            <v>NULL</v>
          </cell>
          <cell r="AL1107" t="str">
            <v>NULL</v>
          </cell>
        </row>
        <row r="1108">
          <cell r="A1108">
            <v>138246</v>
          </cell>
          <cell r="B1108">
            <v>8104007</v>
          </cell>
          <cell r="C1108" t="str">
            <v>Sirius Academy North</v>
          </cell>
          <cell r="D1108" t="str">
            <v>Yorkshire and the Humber</v>
          </cell>
          <cell r="E1108" t="str">
            <v>North East, Yorkshire &amp; Humber</v>
          </cell>
          <cell r="F1108" t="str">
            <v>Kingston upon Hull</v>
          </cell>
          <cell r="G1108" t="str">
            <v>Kingston upon Hull North</v>
          </cell>
          <cell r="H1108" t="str">
            <v>HU6 9BP</v>
          </cell>
          <cell r="I1108" t="str">
            <v>Academy Sponsor Led</v>
          </cell>
          <cell r="J1108" t="str">
            <v>Secondary</v>
          </cell>
          <cell r="K1108" t="str">
            <v>Not applicable</v>
          </cell>
          <cell r="L1108">
            <v>10005212</v>
          </cell>
          <cell r="M1108">
            <v>42347</v>
          </cell>
          <cell r="N1108">
            <v>42348</v>
          </cell>
          <cell r="O1108" t="str">
            <v>Schools into Special Measures Visit 4</v>
          </cell>
          <cell r="P1108" t="str">
            <v>Schools - S5</v>
          </cell>
          <cell r="Q1108" t="str">
            <v>NULL</v>
          </cell>
          <cell r="R1108">
            <v>2</v>
          </cell>
          <cell r="S1108" t="str">
            <v>NULL</v>
          </cell>
          <cell r="T1108">
            <v>2</v>
          </cell>
          <cell r="U1108">
            <v>2</v>
          </cell>
          <cell r="V1108">
            <v>2</v>
          </cell>
          <cell r="W1108">
            <v>1</v>
          </cell>
          <cell r="X1108" t="str">
            <v>Yes</v>
          </cell>
          <cell r="Y1108" t="str">
            <v>NULL</v>
          </cell>
          <cell r="Z1108" t="str">
            <v>NULL</v>
          </cell>
          <cell r="AB1108">
            <v>661</v>
          </cell>
          <cell r="AD1108">
            <v>4</v>
          </cell>
          <cell r="AE1108" t="str">
            <v>NULL</v>
          </cell>
          <cell r="AF1108">
            <v>4</v>
          </cell>
          <cell r="AG1108">
            <v>4</v>
          </cell>
          <cell r="AH1108" t="str">
            <v>NULL</v>
          </cell>
          <cell r="AI1108">
            <v>4</v>
          </cell>
          <cell r="AJ1108" t="str">
            <v>NULL</v>
          </cell>
          <cell r="AK1108" t="str">
            <v>NULL</v>
          </cell>
          <cell r="AL1108" t="str">
            <v>NULL</v>
          </cell>
        </row>
        <row r="1109">
          <cell r="A1109">
            <v>138247</v>
          </cell>
          <cell r="B1109">
            <v>8914011</v>
          </cell>
          <cell r="C1109" t="str">
            <v>Outwood Academy Valley</v>
          </cell>
          <cell r="D1109" t="str">
            <v>East Midlands</v>
          </cell>
          <cell r="E1109" t="str">
            <v>East Midlands</v>
          </cell>
          <cell r="F1109" t="str">
            <v>Nottinghamshire</v>
          </cell>
          <cell r="G1109" t="str">
            <v>Bassetlaw</v>
          </cell>
          <cell r="H1109" t="str">
            <v>S81 7EN</v>
          </cell>
          <cell r="I1109" t="str">
            <v>Academy Sponsor Led</v>
          </cell>
          <cell r="J1109" t="str">
            <v>Secondary</v>
          </cell>
          <cell r="K1109" t="str">
            <v>Has a sixth form</v>
          </cell>
          <cell r="L1109">
            <v>10008543</v>
          </cell>
          <cell r="M1109">
            <v>42326</v>
          </cell>
          <cell r="N1109">
            <v>42326</v>
          </cell>
          <cell r="O1109" t="str">
            <v>Section 8 Inspection due to Parental Complaint</v>
          </cell>
          <cell r="P1109" t="str">
            <v>Schools - S8</v>
          </cell>
          <cell r="Q1109" t="str">
            <v>NULL</v>
          </cell>
          <cell r="R1109" t="str">
            <v>NULL</v>
          </cell>
          <cell r="S1109" t="str">
            <v>NULL</v>
          </cell>
          <cell r="T1109" t="str">
            <v>NULL</v>
          </cell>
          <cell r="U1109" t="str">
            <v>NULL</v>
          </cell>
          <cell r="V1109" t="str">
            <v>NULL</v>
          </cell>
          <cell r="W1109" t="str">
            <v>NULL</v>
          </cell>
          <cell r="X1109" t="str">
            <v>Met</v>
          </cell>
          <cell r="Y1109" t="str">
            <v>NULL</v>
          </cell>
          <cell r="Z1109" t="str">
            <v>NULL</v>
          </cell>
          <cell r="AB1109">
            <v>1600</v>
          </cell>
          <cell r="AD1109">
            <v>2</v>
          </cell>
          <cell r="AE1109" t="str">
            <v>NULL</v>
          </cell>
          <cell r="AF1109">
            <v>2</v>
          </cell>
          <cell r="AG1109">
            <v>2</v>
          </cell>
          <cell r="AH1109" t="str">
            <v>NULL</v>
          </cell>
          <cell r="AI1109">
            <v>1</v>
          </cell>
          <cell r="AJ1109" t="str">
            <v>NULL</v>
          </cell>
          <cell r="AK1109" t="str">
            <v>NULL</v>
          </cell>
          <cell r="AL1109" t="str">
            <v>NULL</v>
          </cell>
        </row>
        <row r="1110">
          <cell r="A1110">
            <v>138250</v>
          </cell>
          <cell r="B1110">
            <v>9354009</v>
          </cell>
          <cell r="C1110" t="str">
            <v>IES Breckland</v>
          </cell>
          <cell r="D1110" t="str">
            <v>East of England</v>
          </cell>
          <cell r="E1110" t="str">
            <v>East of England</v>
          </cell>
          <cell r="F1110" t="str">
            <v>Suffolk</v>
          </cell>
          <cell r="G1110" t="str">
            <v>West Suffolk</v>
          </cell>
          <cell r="H1110" t="str">
            <v>IP27 0NJ</v>
          </cell>
          <cell r="I1110" t="str">
            <v>Free School</v>
          </cell>
          <cell r="J1110" t="str">
            <v>Secondary</v>
          </cell>
          <cell r="K1110" t="str">
            <v>Does not have a sixth form</v>
          </cell>
          <cell r="L1110">
            <v>10005248</v>
          </cell>
          <cell r="M1110">
            <v>42311</v>
          </cell>
          <cell r="N1110">
            <v>42312</v>
          </cell>
          <cell r="O1110" t="str">
            <v>Schools into Special Measures Visit 5</v>
          </cell>
          <cell r="P1110" t="str">
            <v>Schools - S5</v>
          </cell>
          <cell r="Q1110" t="str">
            <v>NULL</v>
          </cell>
          <cell r="R1110">
            <v>3</v>
          </cell>
          <cell r="S1110" t="str">
            <v>NULL</v>
          </cell>
          <cell r="T1110">
            <v>3</v>
          </cell>
          <cell r="U1110">
            <v>3</v>
          </cell>
          <cell r="V1110">
            <v>3</v>
          </cell>
          <cell r="W1110">
            <v>2</v>
          </cell>
          <cell r="X1110" t="str">
            <v>Yes</v>
          </cell>
          <cell r="Y1110" t="str">
            <v>NULL</v>
          </cell>
          <cell r="Z1110" t="str">
            <v>NULL</v>
          </cell>
          <cell r="AB1110">
            <v>398</v>
          </cell>
          <cell r="AD1110">
            <v>4</v>
          </cell>
          <cell r="AE1110" t="str">
            <v>NULL</v>
          </cell>
          <cell r="AF1110">
            <v>4</v>
          </cell>
          <cell r="AG1110">
            <v>4</v>
          </cell>
          <cell r="AH1110" t="str">
            <v>NULL</v>
          </cell>
          <cell r="AI1110">
            <v>4</v>
          </cell>
          <cell r="AJ1110" t="str">
            <v>NULL</v>
          </cell>
          <cell r="AK1110" t="str">
            <v>NULL</v>
          </cell>
          <cell r="AL1110" t="str">
            <v>NULL</v>
          </cell>
        </row>
        <row r="1111">
          <cell r="A1111">
            <v>138304</v>
          </cell>
          <cell r="B1111">
            <v>3834107</v>
          </cell>
          <cell r="C1111" t="str">
            <v>Crawshaw Academy</v>
          </cell>
          <cell r="D1111" t="str">
            <v>Yorkshire and the Humber</v>
          </cell>
          <cell r="E1111" t="str">
            <v>North East, Yorkshire &amp; Humber</v>
          </cell>
          <cell r="F1111" t="str">
            <v>Leeds</v>
          </cell>
          <cell r="G1111" t="str">
            <v>Pudsey</v>
          </cell>
          <cell r="H1111" t="str">
            <v>LS28 9HU</v>
          </cell>
          <cell r="I1111" t="str">
            <v>Academy Sponsor Led</v>
          </cell>
          <cell r="J1111" t="str">
            <v>Secondary</v>
          </cell>
          <cell r="K1111" t="str">
            <v>Has a sixth form</v>
          </cell>
          <cell r="L1111">
            <v>10005198</v>
          </cell>
          <cell r="M1111">
            <v>42311</v>
          </cell>
          <cell r="N1111">
            <v>42312</v>
          </cell>
          <cell r="O1111" t="str">
            <v>Schools into Special Measures Visit 5</v>
          </cell>
          <cell r="P1111" t="str">
            <v>Schools - S5</v>
          </cell>
          <cell r="Q1111" t="str">
            <v>NULL</v>
          </cell>
          <cell r="R1111">
            <v>2</v>
          </cell>
          <cell r="S1111" t="str">
            <v>NULL</v>
          </cell>
          <cell r="T1111">
            <v>2</v>
          </cell>
          <cell r="U1111">
            <v>2</v>
          </cell>
          <cell r="V1111">
            <v>2</v>
          </cell>
          <cell r="W1111">
            <v>2</v>
          </cell>
          <cell r="X1111" t="str">
            <v>Yes</v>
          </cell>
          <cell r="Y1111" t="str">
            <v>NULL</v>
          </cell>
          <cell r="Z1111">
            <v>3</v>
          </cell>
          <cell r="AB1111">
            <v>987</v>
          </cell>
          <cell r="AD1111">
            <v>4</v>
          </cell>
          <cell r="AE1111" t="str">
            <v>NULL</v>
          </cell>
          <cell r="AF1111">
            <v>4</v>
          </cell>
          <cell r="AG1111">
            <v>4</v>
          </cell>
          <cell r="AH1111" t="str">
            <v>NULL</v>
          </cell>
          <cell r="AI1111">
            <v>4</v>
          </cell>
          <cell r="AJ1111" t="str">
            <v>NULL</v>
          </cell>
          <cell r="AK1111" t="str">
            <v>NULL</v>
          </cell>
          <cell r="AL1111" t="str">
            <v>NULL</v>
          </cell>
        </row>
        <row r="1112">
          <cell r="A1112">
            <v>138342</v>
          </cell>
          <cell r="B1112">
            <v>8684506</v>
          </cell>
          <cell r="C1112" t="str">
            <v>Altwood CofE Secondary School</v>
          </cell>
          <cell r="D1112" t="str">
            <v>South East</v>
          </cell>
          <cell r="E1112" t="str">
            <v>South East</v>
          </cell>
          <cell r="F1112" t="str">
            <v>Windsor and Maidenhead</v>
          </cell>
          <cell r="G1112" t="str">
            <v>Maidenhead</v>
          </cell>
          <cell r="H1112" t="str">
            <v>SL6 4PU</v>
          </cell>
          <cell r="I1112" t="str">
            <v>Academy Converter</v>
          </cell>
          <cell r="J1112" t="str">
            <v>Secondary</v>
          </cell>
          <cell r="K1112" t="str">
            <v>Has a sixth form</v>
          </cell>
          <cell r="L1112">
            <v>10005923</v>
          </cell>
          <cell r="M1112">
            <v>42347</v>
          </cell>
          <cell r="N1112">
            <v>42347</v>
          </cell>
          <cell r="O1112" t="str">
            <v>Requires Improvement monitoring Visit 1</v>
          </cell>
          <cell r="P1112" t="str">
            <v>Schools - S8</v>
          </cell>
          <cell r="Q1112">
            <v>110080</v>
          </cell>
          <cell r="R1112" t="str">
            <v>NULL</v>
          </cell>
          <cell r="S1112" t="str">
            <v>NULL</v>
          </cell>
          <cell r="T1112" t="str">
            <v>NULL</v>
          </cell>
          <cell r="U1112" t="str">
            <v>NULL</v>
          </cell>
          <cell r="V1112" t="str">
            <v>NULL</v>
          </cell>
          <cell r="W1112" t="str">
            <v>NULL</v>
          </cell>
          <cell r="X1112" t="str">
            <v>NULL</v>
          </cell>
          <cell r="Y1112" t="str">
            <v>NULL</v>
          </cell>
          <cell r="Z1112" t="str">
            <v>NULL</v>
          </cell>
          <cell r="AB1112">
            <v>779</v>
          </cell>
          <cell r="AD1112">
            <v>3</v>
          </cell>
          <cell r="AE1112" t="str">
            <v>NULL</v>
          </cell>
          <cell r="AF1112">
            <v>3</v>
          </cell>
          <cell r="AG1112">
            <v>3</v>
          </cell>
          <cell r="AH1112" t="str">
            <v>NULL</v>
          </cell>
          <cell r="AI1112">
            <v>3</v>
          </cell>
          <cell r="AJ1112" t="str">
            <v>NULL</v>
          </cell>
          <cell r="AK1112">
            <v>9</v>
          </cell>
          <cell r="AL1112">
            <v>3</v>
          </cell>
        </row>
        <row r="1113">
          <cell r="A1113">
            <v>138350</v>
          </cell>
          <cell r="B1113">
            <v>8554028</v>
          </cell>
          <cell r="C1113" t="str">
            <v>Ivanhoe College Ashby-De-La-Zouch</v>
          </cell>
          <cell r="D1113" t="str">
            <v>East Midlands</v>
          </cell>
          <cell r="E1113" t="str">
            <v>East Midlands</v>
          </cell>
          <cell r="F1113" t="str">
            <v>Leicestershire</v>
          </cell>
          <cell r="G1113" t="str">
            <v>North West Leicestershire</v>
          </cell>
          <cell r="H1113" t="str">
            <v>LE65 1HX</v>
          </cell>
          <cell r="I1113" t="str">
            <v>Academy Converter</v>
          </cell>
          <cell r="J1113" t="str">
            <v>Secondary</v>
          </cell>
          <cell r="K1113" t="str">
            <v>Does not have a sixth form</v>
          </cell>
          <cell r="L1113">
            <v>10007082</v>
          </cell>
          <cell r="M1113">
            <v>42311</v>
          </cell>
          <cell r="N1113">
            <v>42311</v>
          </cell>
          <cell r="O1113" t="str">
            <v>S8 No Formal Designation Visit</v>
          </cell>
          <cell r="P1113" t="str">
            <v>Schools - S8</v>
          </cell>
          <cell r="Q1113">
            <v>120251</v>
          </cell>
          <cell r="R1113" t="str">
            <v>NULL</v>
          </cell>
          <cell r="S1113" t="str">
            <v>NULL</v>
          </cell>
          <cell r="T1113" t="str">
            <v>NULL</v>
          </cell>
          <cell r="U1113" t="str">
            <v>NULL</v>
          </cell>
          <cell r="V1113" t="str">
            <v>NULL</v>
          </cell>
          <cell r="W1113" t="str">
            <v>NULL</v>
          </cell>
          <cell r="X1113" t="str">
            <v>Met</v>
          </cell>
          <cell r="Y1113" t="str">
            <v>NULL</v>
          </cell>
          <cell r="Z1113" t="str">
            <v>NULL</v>
          </cell>
          <cell r="AB1113">
            <v>880</v>
          </cell>
          <cell r="AD1113">
            <v>2</v>
          </cell>
          <cell r="AE1113" t="str">
            <v>NULL</v>
          </cell>
          <cell r="AF1113">
            <v>2</v>
          </cell>
          <cell r="AG1113">
            <v>2</v>
          </cell>
          <cell r="AH1113" t="str">
            <v>NULL</v>
          </cell>
          <cell r="AI1113">
            <v>2</v>
          </cell>
          <cell r="AJ1113" t="str">
            <v>NULL</v>
          </cell>
          <cell r="AK1113" t="str">
            <v>NULL</v>
          </cell>
          <cell r="AL1113" t="str">
            <v>NULL</v>
          </cell>
        </row>
        <row r="1114">
          <cell r="A1114">
            <v>138371</v>
          </cell>
          <cell r="B1114">
            <v>3302041</v>
          </cell>
          <cell r="C1114" t="str">
            <v>Ark Rose Primary Academy</v>
          </cell>
          <cell r="D1114" t="str">
            <v>West Midlands</v>
          </cell>
          <cell r="E1114" t="str">
            <v>West Midlands</v>
          </cell>
          <cell r="F1114" t="str">
            <v>Birmingham</v>
          </cell>
          <cell r="G1114" t="str">
            <v>Birmingham, Northfield</v>
          </cell>
          <cell r="H1114" t="str">
            <v>B38 9DH</v>
          </cell>
          <cell r="I1114" t="str">
            <v>Academy Sponsor Led</v>
          </cell>
          <cell r="J1114" t="str">
            <v>Primary</v>
          </cell>
          <cell r="K1114" t="str">
            <v>Not applicable</v>
          </cell>
          <cell r="L1114">
            <v>10001646</v>
          </cell>
          <cell r="M1114">
            <v>42291</v>
          </cell>
          <cell r="N1114">
            <v>42292</v>
          </cell>
          <cell r="O1114" t="str">
            <v>Serious Weaknesses S5 Reinspection</v>
          </cell>
          <cell r="P1114" t="str">
            <v>Schools - S5</v>
          </cell>
          <cell r="Q1114" t="str">
            <v>NULL</v>
          </cell>
          <cell r="R1114">
            <v>3</v>
          </cell>
          <cell r="S1114" t="str">
            <v>NULL</v>
          </cell>
          <cell r="T1114">
            <v>3</v>
          </cell>
          <cell r="U1114">
            <v>3</v>
          </cell>
          <cell r="V1114">
            <v>3</v>
          </cell>
          <cell r="W1114">
            <v>2</v>
          </cell>
          <cell r="X1114" t="str">
            <v>Yes</v>
          </cell>
          <cell r="Y1114">
            <v>2</v>
          </cell>
          <cell r="Z1114" t="str">
            <v>NULL</v>
          </cell>
          <cell r="AB1114">
            <v>250</v>
          </cell>
          <cell r="AD1114">
            <v>4</v>
          </cell>
          <cell r="AE1114" t="str">
            <v>NULL</v>
          </cell>
          <cell r="AF1114">
            <v>4</v>
          </cell>
          <cell r="AG1114">
            <v>4</v>
          </cell>
          <cell r="AH1114" t="str">
            <v>NULL</v>
          </cell>
          <cell r="AI1114">
            <v>3</v>
          </cell>
          <cell r="AJ1114" t="str">
            <v>NULL</v>
          </cell>
          <cell r="AK1114" t="str">
            <v>NULL</v>
          </cell>
          <cell r="AL1114" t="str">
            <v>NULL</v>
          </cell>
        </row>
        <row r="1115">
          <cell r="A1115">
            <v>138372</v>
          </cell>
          <cell r="B1115">
            <v>8702004</v>
          </cell>
          <cell r="C1115" t="str">
            <v>Meadow Park Academy</v>
          </cell>
          <cell r="D1115" t="str">
            <v>South East</v>
          </cell>
          <cell r="E1115" t="str">
            <v>South East</v>
          </cell>
          <cell r="F1115" t="str">
            <v>Reading</v>
          </cell>
          <cell r="G1115" t="str">
            <v>Reading West</v>
          </cell>
          <cell r="H1115" t="str">
            <v>RG30 6BS</v>
          </cell>
          <cell r="I1115" t="str">
            <v>Academy Sponsor Led</v>
          </cell>
          <cell r="J1115" t="str">
            <v>Primary</v>
          </cell>
          <cell r="K1115" t="str">
            <v>Not applicable</v>
          </cell>
          <cell r="L1115">
            <v>10005913</v>
          </cell>
          <cell r="M1115">
            <v>42297</v>
          </cell>
          <cell r="N1115">
            <v>42297</v>
          </cell>
          <cell r="O1115" t="str">
            <v>Schools with Serious Weaknesses Visit 2</v>
          </cell>
          <cell r="P1115" t="str">
            <v>Schools - S8</v>
          </cell>
          <cell r="Q1115" t="str">
            <v>NULL</v>
          </cell>
          <cell r="R1115" t="str">
            <v>NULL</v>
          </cell>
          <cell r="S1115" t="str">
            <v>NULL</v>
          </cell>
          <cell r="T1115" t="str">
            <v>NULL</v>
          </cell>
          <cell r="U1115" t="str">
            <v>NULL</v>
          </cell>
          <cell r="V1115" t="str">
            <v>NULL</v>
          </cell>
          <cell r="W1115" t="str">
            <v>NULL</v>
          </cell>
          <cell r="X1115" t="str">
            <v>NULL</v>
          </cell>
          <cell r="Y1115" t="str">
            <v>NULL</v>
          </cell>
          <cell r="Z1115" t="str">
            <v>NULL</v>
          </cell>
          <cell r="AB1115">
            <v>298</v>
          </cell>
          <cell r="AD1115">
            <v>4</v>
          </cell>
          <cell r="AE1115" t="str">
            <v>NULL</v>
          </cell>
          <cell r="AF1115">
            <v>4</v>
          </cell>
          <cell r="AG1115">
            <v>4</v>
          </cell>
          <cell r="AH1115" t="str">
            <v>NULL</v>
          </cell>
          <cell r="AI1115">
            <v>3</v>
          </cell>
          <cell r="AJ1115" t="str">
            <v>NULL</v>
          </cell>
          <cell r="AK1115" t="str">
            <v>NULL</v>
          </cell>
          <cell r="AL1115" t="str">
            <v>NULL</v>
          </cell>
        </row>
        <row r="1116">
          <cell r="A1116">
            <v>138373</v>
          </cell>
          <cell r="B1116">
            <v>9354007</v>
          </cell>
          <cell r="C1116" t="str">
            <v>Chantry Academy</v>
          </cell>
          <cell r="D1116" t="str">
            <v>East of England</v>
          </cell>
          <cell r="E1116" t="str">
            <v>East of England</v>
          </cell>
          <cell r="F1116" t="str">
            <v>Suffolk</v>
          </cell>
          <cell r="G1116" t="str">
            <v>Ipswich</v>
          </cell>
          <cell r="H1116" t="str">
            <v>IP2 9LR</v>
          </cell>
          <cell r="I1116" t="str">
            <v>Academy Sponsor Led</v>
          </cell>
          <cell r="J1116" t="str">
            <v>Secondary</v>
          </cell>
          <cell r="K1116" t="str">
            <v>Not applicable</v>
          </cell>
          <cell r="L1116">
            <v>10005311</v>
          </cell>
          <cell r="M1116">
            <v>42346</v>
          </cell>
          <cell r="N1116">
            <v>42347</v>
          </cell>
          <cell r="O1116" t="str">
            <v>Schools into Special Measures Visit 3</v>
          </cell>
          <cell r="P1116" t="str">
            <v>Schools - S8</v>
          </cell>
          <cell r="Q1116" t="str">
            <v>NULL</v>
          </cell>
          <cell r="R1116" t="str">
            <v>NULL</v>
          </cell>
          <cell r="S1116" t="str">
            <v>NULL</v>
          </cell>
          <cell r="T1116" t="str">
            <v>NULL</v>
          </cell>
          <cell r="U1116" t="str">
            <v>NULL</v>
          </cell>
          <cell r="V1116" t="str">
            <v>NULL</v>
          </cell>
          <cell r="W1116" t="str">
            <v>NULL</v>
          </cell>
          <cell r="X1116" t="str">
            <v>NULL</v>
          </cell>
          <cell r="Y1116" t="str">
            <v>NULL</v>
          </cell>
          <cell r="Z1116" t="str">
            <v>NULL</v>
          </cell>
          <cell r="AB1116">
            <v>657</v>
          </cell>
          <cell r="AD1116">
            <v>4</v>
          </cell>
          <cell r="AE1116" t="str">
            <v>NULL</v>
          </cell>
          <cell r="AF1116">
            <v>4</v>
          </cell>
          <cell r="AG1116">
            <v>4</v>
          </cell>
          <cell r="AH1116" t="str">
            <v>NULL</v>
          </cell>
          <cell r="AI1116">
            <v>4</v>
          </cell>
          <cell r="AJ1116" t="str">
            <v>NULL</v>
          </cell>
          <cell r="AK1116">
            <v>9</v>
          </cell>
          <cell r="AL1116">
            <v>9</v>
          </cell>
        </row>
        <row r="1117">
          <cell r="A1117">
            <v>138374</v>
          </cell>
          <cell r="B1117">
            <v>3354003</v>
          </cell>
          <cell r="C1117" t="str">
            <v>West Walsall E-ACT Academy</v>
          </cell>
          <cell r="D1117" t="str">
            <v>West Midlands</v>
          </cell>
          <cell r="E1117" t="str">
            <v>West Midlands</v>
          </cell>
          <cell r="F1117" t="str">
            <v>Walsall</v>
          </cell>
          <cell r="G1117" t="str">
            <v>Walsall South</v>
          </cell>
          <cell r="H1117" t="str">
            <v>WS2 9UA</v>
          </cell>
          <cell r="I1117" t="str">
            <v>Academy Sponsor Led</v>
          </cell>
          <cell r="J1117" t="str">
            <v>Secondary</v>
          </cell>
          <cell r="K1117" t="str">
            <v>Has a sixth form</v>
          </cell>
          <cell r="L1117">
            <v>10004045</v>
          </cell>
          <cell r="M1117">
            <v>42339</v>
          </cell>
          <cell r="N1117">
            <v>42340</v>
          </cell>
          <cell r="O1117" t="str">
            <v>Schools into Special Measures Visit 5</v>
          </cell>
          <cell r="P1117" t="str">
            <v>Schools - S8</v>
          </cell>
          <cell r="Q1117" t="str">
            <v>NULL</v>
          </cell>
          <cell r="R1117" t="str">
            <v>NULL</v>
          </cell>
          <cell r="S1117" t="str">
            <v>NULL</v>
          </cell>
          <cell r="T1117" t="str">
            <v>NULL</v>
          </cell>
          <cell r="U1117" t="str">
            <v>NULL</v>
          </cell>
          <cell r="V1117" t="str">
            <v>NULL</v>
          </cell>
          <cell r="W1117" t="str">
            <v>NULL</v>
          </cell>
          <cell r="X1117" t="str">
            <v>NULL</v>
          </cell>
          <cell r="Y1117" t="str">
            <v>NULL</v>
          </cell>
          <cell r="Z1117" t="str">
            <v>NULL</v>
          </cell>
          <cell r="AB1117">
            <v>756</v>
          </cell>
          <cell r="AD1117">
            <v>4</v>
          </cell>
          <cell r="AE1117" t="str">
            <v>NULL</v>
          </cell>
          <cell r="AF1117">
            <v>4</v>
          </cell>
          <cell r="AG1117">
            <v>4</v>
          </cell>
          <cell r="AH1117" t="str">
            <v>NULL</v>
          </cell>
          <cell r="AI1117">
            <v>4</v>
          </cell>
          <cell r="AJ1117" t="str">
            <v>NULL</v>
          </cell>
          <cell r="AK1117" t="str">
            <v>NULL</v>
          </cell>
          <cell r="AL1117" t="str">
            <v>NULL</v>
          </cell>
        </row>
        <row r="1118">
          <cell r="A1118">
            <v>138381</v>
          </cell>
          <cell r="B1118">
            <v>3082016</v>
          </cell>
          <cell r="C1118" t="str">
            <v>Enfield Heights Academy</v>
          </cell>
          <cell r="D1118" t="str">
            <v>London</v>
          </cell>
          <cell r="E1118" t="str">
            <v>London</v>
          </cell>
          <cell r="F1118" t="str">
            <v>Enfield</v>
          </cell>
          <cell r="G1118" t="str">
            <v>Enfield North</v>
          </cell>
          <cell r="H1118" t="str">
            <v>EN3 5BY</v>
          </cell>
          <cell r="I1118" t="str">
            <v>Free School</v>
          </cell>
          <cell r="J1118" t="str">
            <v>Primary</v>
          </cell>
          <cell r="K1118" t="str">
            <v>Does not have a sixth form</v>
          </cell>
          <cell r="L1118">
            <v>10006630</v>
          </cell>
          <cell r="M1118">
            <v>42277</v>
          </cell>
          <cell r="N1118">
            <v>42277</v>
          </cell>
          <cell r="O1118" t="str">
            <v>Requires Improvement monitoring Visit 2</v>
          </cell>
          <cell r="P1118" t="str">
            <v>Schools - S8</v>
          </cell>
          <cell r="Q1118" t="str">
            <v>NULL</v>
          </cell>
          <cell r="R1118" t="str">
            <v>NULL</v>
          </cell>
          <cell r="S1118" t="str">
            <v>NULL</v>
          </cell>
          <cell r="T1118" t="str">
            <v>NULL</v>
          </cell>
          <cell r="U1118" t="str">
            <v>NULL</v>
          </cell>
          <cell r="V1118" t="str">
            <v>NULL</v>
          </cell>
          <cell r="W1118" t="str">
            <v>NULL</v>
          </cell>
          <cell r="X1118" t="str">
            <v>NULL</v>
          </cell>
          <cell r="Y1118" t="str">
            <v>NULL</v>
          </cell>
          <cell r="Z1118" t="str">
            <v>NULL</v>
          </cell>
          <cell r="AB1118">
            <v>75</v>
          </cell>
          <cell r="AD1118">
            <v>3</v>
          </cell>
          <cell r="AE1118" t="str">
            <v>NULL</v>
          </cell>
          <cell r="AF1118">
            <v>3</v>
          </cell>
          <cell r="AG1118">
            <v>3</v>
          </cell>
          <cell r="AH1118" t="str">
            <v>NULL</v>
          </cell>
          <cell r="AI1118">
            <v>3</v>
          </cell>
          <cell r="AJ1118" t="str">
            <v>NULL</v>
          </cell>
          <cell r="AK1118" t="str">
            <v>NULL</v>
          </cell>
          <cell r="AL1118" t="str">
            <v>NULL</v>
          </cell>
        </row>
        <row r="1119">
          <cell r="A1119">
            <v>138396</v>
          </cell>
          <cell r="B1119">
            <v>3302048</v>
          </cell>
          <cell r="C1119" t="str">
            <v>Nechells Primary E-ACT Academy</v>
          </cell>
          <cell r="D1119" t="str">
            <v>West Midlands</v>
          </cell>
          <cell r="E1119" t="str">
            <v>West Midlands</v>
          </cell>
          <cell r="F1119" t="str">
            <v>Birmingham</v>
          </cell>
          <cell r="G1119" t="str">
            <v>Birmingham, Ladywood</v>
          </cell>
          <cell r="H1119" t="str">
            <v>B7 5LB</v>
          </cell>
          <cell r="I1119" t="str">
            <v>Academy Sponsor Led</v>
          </cell>
          <cell r="J1119" t="str">
            <v>Primary</v>
          </cell>
          <cell r="K1119" t="str">
            <v>Not applicable</v>
          </cell>
          <cell r="L1119">
            <v>10004053</v>
          </cell>
          <cell r="M1119">
            <v>42340</v>
          </cell>
          <cell r="N1119">
            <v>42341</v>
          </cell>
          <cell r="O1119" t="str">
            <v>Schools into Special Measures Visit 5</v>
          </cell>
          <cell r="P1119" t="str">
            <v>Schools - S8</v>
          </cell>
          <cell r="Q1119" t="str">
            <v>NULL</v>
          </cell>
          <cell r="R1119" t="str">
            <v>NULL</v>
          </cell>
          <cell r="S1119" t="str">
            <v>NULL</v>
          </cell>
          <cell r="T1119" t="str">
            <v>NULL</v>
          </cell>
          <cell r="U1119" t="str">
            <v>NULL</v>
          </cell>
          <cell r="V1119" t="str">
            <v>NULL</v>
          </cell>
          <cell r="W1119" t="str">
            <v>NULL</v>
          </cell>
          <cell r="X1119" t="str">
            <v>NULL</v>
          </cell>
          <cell r="Y1119" t="str">
            <v>NULL</v>
          </cell>
          <cell r="Z1119" t="str">
            <v>NULL</v>
          </cell>
          <cell r="AB1119">
            <v>222</v>
          </cell>
          <cell r="AD1119">
            <v>4</v>
          </cell>
          <cell r="AE1119" t="str">
            <v>NULL</v>
          </cell>
          <cell r="AF1119">
            <v>4</v>
          </cell>
          <cell r="AG1119">
            <v>4</v>
          </cell>
          <cell r="AH1119" t="str">
            <v>NULL</v>
          </cell>
          <cell r="AI1119">
            <v>4</v>
          </cell>
          <cell r="AJ1119" t="str">
            <v>NULL</v>
          </cell>
          <cell r="AK1119" t="str">
            <v>NULL</v>
          </cell>
          <cell r="AL1119" t="str">
            <v>NULL</v>
          </cell>
        </row>
        <row r="1120">
          <cell r="A1120">
            <v>138412</v>
          </cell>
          <cell r="B1120">
            <v>3702005</v>
          </cell>
          <cell r="C1120" t="str">
            <v>Littleworth Grange Primary Academy</v>
          </cell>
          <cell r="D1120" t="str">
            <v>Yorkshire and the Humber</v>
          </cell>
          <cell r="E1120" t="str">
            <v>North East, Yorkshire &amp; Humber</v>
          </cell>
          <cell r="F1120" t="str">
            <v>Barnsley</v>
          </cell>
          <cell r="G1120" t="str">
            <v>Barnsley Central</v>
          </cell>
          <cell r="H1120" t="str">
            <v>S71 5RG</v>
          </cell>
          <cell r="I1120" t="str">
            <v>Academy Sponsor Led</v>
          </cell>
          <cell r="J1120" t="str">
            <v>Primary</v>
          </cell>
          <cell r="K1120" t="str">
            <v>Not applicable</v>
          </cell>
          <cell r="L1120">
            <v>10006823</v>
          </cell>
          <cell r="M1120">
            <v>42325</v>
          </cell>
          <cell r="N1120">
            <v>42325</v>
          </cell>
          <cell r="O1120" t="str">
            <v>Requires Improvement monitoring Visit 1</v>
          </cell>
          <cell r="P1120" t="str">
            <v>Schools - S8</v>
          </cell>
          <cell r="Q1120" t="str">
            <v>NULL</v>
          </cell>
          <cell r="R1120" t="str">
            <v>NULL</v>
          </cell>
          <cell r="S1120" t="str">
            <v>NULL</v>
          </cell>
          <cell r="T1120" t="str">
            <v>NULL</v>
          </cell>
          <cell r="U1120" t="str">
            <v>NULL</v>
          </cell>
          <cell r="V1120" t="str">
            <v>NULL</v>
          </cell>
          <cell r="W1120" t="str">
            <v>NULL</v>
          </cell>
          <cell r="X1120" t="str">
            <v>NULL</v>
          </cell>
          <cell r="Y1120" t="str">
            <v>NULL</v>
          </cell>
          <cell r="Z1120" t="str">
            <v>NULL</v>
          </cell>
          <cell r="AB1120">
            <v>462</v>
          </cell>
          <cell r="AD1120">
            <v>3</v>
          </cell>
          <cell r="AE1120" t="str">
            <v>NULL</v>
          </cell>
          <cell r="AF1120">
            <v>3</v>
          </cell>
          <cell r="AG1120">
            <v>3</v>
          </cell>
          <cell r="AH1120" t="str">
            <v>NULL</v>
          </cell>
          <cell r="AI1120">
            <v>3</v>
          </cell>
          <cell r="AJ1120" t="str">
            <v>NULL</v>
          </cell>
          <cell r="AK1120">
            <v>2</v>
          </cell>
          <cell r="AL1120">
            <v>9</v>
          </cell>
        </row>
        <row r="1121">
          <cell r="A1121">
            <v>138421</v>
          </cell>
          <cell r="B1121">
            <v>9164005</v>
          </cell>
          <cell r="C1121" t="str">
            <v>The Dean Academy</v>
          </cell>
          <cell r="D1121" t="str">
            <v>South West</v>
          </cell>
          <cell r="E1121" t="str">
            <v>South West</v>
          </cell>
          <cell r="F1121" t="str">
            <v>Gloucestershire</v>
          </cell>
          <cell r="G1121" t="str">
            <v>Forest of Dean</v>
          </cell>
          <cell r="H1121" t="str">
            <v>GL15 5DZ</v>
          </cell>
          <cell r="I1121" t="str">
            <v>Academy Sponsor Led</v>
          </cell>
          <cell r="J1121" t="str">
            <v>Secondary</v>
          </cell>
          <cell r="K1121" t="str">
            <v>Not applicable</v>
          </cell>
          <cell r="L1121">
            <v>10001768</v>
          </cell>
          <cell r="M1121">
            <v>42284</v>
          </cell>
          <cell r="N1121">
            <v>42285</v>
          </cell>
          <cell r="O1121" t="str">
            <v>Academy First Section 5</v>
          </cell>
          <cell r="P1121" t="str">
            <v>Schools - S5</v>
          </cell>
          <cell r="Q1121" t="str">
            <v>NULL</v>
          </cell>
          <cell r="R1121">
            <v>4</v>
          </cell>
          <cell r="S1121" t="str">
            <v>SM</v>
          </cell>
          <cell r="T1121">
            <v>4</v>
          </cell>
          <cell r="U1121">
            <v>4</v>
          </cell>
          <cell r="V1121">
            <v>3</v>
          </cell>
          <cell r="W1121">
            <v>4</v>
          </cell>
          <cell r="X1121" t="str">
            <v>Yes</v>
          </cell>
          <cell r="Y1121" t="str">
            <v>NULL</v>
          </cell>
          <cell r="Z1121" t="str">
            <v>NULL</v>
          </cell>
          <cell r="AB1121">
            <v>754</v>
          </cell>
          <cell r="AD1121" t="str">
            <v>NULL</v>
          </cell>
          <cell r="AE1121" t="str">
            <v>NULL</v>
          </cell>
          <cell r="AF1121" t="str">
            <v>NULL</v>
          </cell>
          <cell r="AG1121" t="str">
            <v>NULL</v>
          </cell>
          <cell r="AH1121" t="str">
            <v>NULL</v>
          </cell>
          <cell r="AI1121" t="str">
            <v>NULL</v>
          </cell>
          <cell r="AJ1121" t="str">
            <v>NULL</v>
          </cell>
          <cell r="AK1121" t="str">
            <v>NULL</v>
          </cell>
          <cell r="AL1121" t="str">
            <v>NULL</v>
          </cell>
        </row>
        <row r="1122">
          <cell r="A1122">
            <v>138437</v>
          </cell>
          <cell r="B1122">
            <v>8504004</v>
          </cell>
          <cell r="C1122" t="str">
            <v>Bridgemary School</v>
          </cell>
          <cell r="D1122" t="str">
            <v>South East</v>
          </cell>
          <cell r="E1122" t="str">
            <v>South East</v>
          </cell>
          <cell r="F1122" t="str">
            <v>Hampshire</v>
          </cell>
          <cell r="G1122" t="str">
            <v>Gosport</v>
          </cell>
          <cell r="H1122" t="str">
            <v>PO13 0JN</v>
          </cell>
          <cell r="I1122" t="str">
            <v>Academy Sponsor Led</v>
          </cell>
          <cell r="J1122" t="str">
            <v>Secondary</v>
          </cell>
          <cell r="K1122" t="str">
            <v>Not applicable</v>
          </cell>
          <cell r="L1122">
            <v>10003994</v>
          </cell>
          <cell r="M1122">
            <v>42283</v>
          </cell>
          <cell r="N1122">
            <v>42284</v>
          </cell>
          <cell r="O1122" t="str">
            <v>Schools into Special Measures Visit 3</v>
          </cell>
          <cell r="P1122" t="str">
            <v>Schools - S8</v>
          </cell>
          <cell r="Q1122" t="str">
            <v>NULL</v>
          </cell>
          <cell r="R1122" t="str">
            <v>NULL</v>
          </cell>
          <cell r="S1122" t="str">
            <v>NULL</v>
          </cell>
          <cell r="T1122" t="str">
            <v>NULL</v>
          </cell>
          <cell r="U1122" t="str">
            <v>NULL</v>
          </cell>
          <cell r="V1122" t="str">
            <v>NULL</v>
          </cell>
          <cell r="W1122" t="str">
            <v>NULL</v>
          </cell>
          <cell r="X1122" t="str">
            <v>NULL</v>
          </cell>
          <cell r="Y1122" t="str">
            <v>NULL</v>
          </cell>
          <cell r="Z1122" t="str">
            <v>NULL</v>
          </cell>
          <cell r="AB1122">
            <v>600</v>
          </cell>
          <cell r="AD1122">
            <v>4</v>
          </cell>
          <cell r="AE1122" t="str">
            <v>NULL</v>
          </cell>
          <cell r="AF1122">
            <v>4</v>
          </cell>
          <cell r="AG1122">
            <v>4</v>
          </cell>
          <cell r="AH1122" t="str">
            <v>NULL</v>
          </cell>
          <cell r="AI1122">
            <v>4</v>
          </cell>
          <cell r="AJ1122" t="str">
            <v>NULL</v>
          </cell>
          <cell r="AK1122">
            <v>9</v>
          </cell>
          <cell r="AL1122">
            <v>9</v>
          </cell>
        </row>
        <row r="1123">
          <cell r="A1123">
            <v>138448</v>
          </cell>
          <cell r="B1123">
            <v>8014003</v>
          </cell>
          <cell r="C1123" t="str">
            <v>Orchard School Bristol</v>
          </cell>
          <cell r="D1123" t="str">
            <v>South West</v>
          </cell>
          <cell r="E1123" t="str">
            <v>South West</v>
          </cell>
          <cell r="F1123" t="str">
            <v>Bristol</v>
          </cell>
          <cell r="G1123" t="str">
            <v>Bristol North West</v>
          </cell>
          <cell r="H1123" t="str">
            <v>BS7 0XZ</v>
          </cell>
          <cell r="I1123" t="str">
            <v>Academy Sponsor Led</v>
          </cell>
          <cell r="J1123" t="str">
            <v>Secondary</v>
          </cell>
          <cell r="K1123" t="str">
            <v>Not applicable</v>
          </cell>
          <cell r="L1123">
            <v>10002450</v>
          </cell>
          <cell r="M1123">
            <v>42297</v>
          </cell>
          <cell r="N1123">
            <v>42298</v>
          </cell>
          <cell r="O1123" t="str">
            <v>Requires Improvement S5 Reinspection Visit 1</v>
          </cell>
          <cell r="P1123" t="str">
            <v>Schools - S5</v>
          </cell>
          <cell r="Q1123" t="str">
            <v>NULL</v>
          </cell>
          <cell r="R1123">
            <v>2</v>
          </cell>
          <cell r="S1123" t="str">
            <v>NULL</v>
          </cell>
          <cell r="T1123">
            <v>2</v>
          </cell>
          <cell r="U1123">
            <v>2</v>
          </cell>
          <cell r="V1123">
            <v>2</v>
          </cell>
          <cell r="W1123">
            <v>2</v>
          </cell>
          <cell r="X1123" t="str">
            <v>Yes</v>
          </cell>
          <cell r="Y1123" t="str">
            <v>NULL</v>
          </cell>
          <cell r="Z1123" t="str">
            <v>NULL</v>
          </cell>
          <cell r="AB1123">
            <v>653</v>
          </cell>
          <cell r="AD1123">
            <v>3</v>
          </cell>
          <cell r="AE1123" t="str">
            <v>NULL</v>
          </cell>
          <cell r="AF1123">
            <v>3</v>
          </cell>
          <cell r="AG1123">
            <v>2</v>
          </cell>
          <cell r="AH1123" t="str">
            <v>NULL</v>
          </cell>
          <cell r="AI1123">
            <v>2</v>
          </cell>
          <cell r="AJ1123" t="str">
            <v>NULL</v>
          </cell>
          <cell r="AK1123" t="str">
            <v>NULL</v>
          </cell>
          <cell r="AL1123" t="str">
            <v>NULL</v>
          </cell>
        </row>
        <row r="1124">
          <cell r="A1124">
            <v>138490</v>
          </cell>
          <cell r="B1124">
            <v>9314139</v>
          </cell>
          <cell r="C1124" t="str">
            <v>Didcot Girls' School</v>
          </cell>
          <cell r="D1124" t="str">
            <v>South East</v>
          </cell>
          <cell r="E1124" t="str">
            <v>South East</v>
          </cell>
          <cell r="F1124" t="str">
            <v>Oxfordshire</v>
          </cell>
          <cell r="G1124" t="str">
            <v>Wantage</v>
          </cell>
          <cell r="H1124" t="str">
            <v>OX11 7AJ</v>
          </cell>
          <cell r="I1124" t="str">
            <v>Academy Converter</v>
          </cell>
          <cell r="J1124" t="str">
            <v>Secondary</v>
          </cell>
          <cell r="K1124" t="str">
            <v>Has a sixth form</v>
          </cell>
          <cell r="L1124">
            <v>10005569</v>
          </cell>
          <cell r="M1124">
            <v>42332</v>
          </cell>
          <cell r="N1124">
            <v>42333</v>
          </cell>
          <cell r="O1124" t="str">
            <v>Maintained Academy and School Short inspection</v>
          </cell>
          <cell r="P1124" t="str">
            <v>Schools - S5</v>
          </cell>
          <cell r="Q1124">
            <v>123260</v>
          </cell>
          <cell r="R1124">
            <v>1</v>
          </cell>
          <cell r="S1124" t="str">
            <v>NULL</v>
          </cell>
          <cell r="T1124">
            <v>1</v>
          </cell>
          <cell r="U1124">
            <v>1</v>
          </cell>
          <cell r="V1124">
            <v>2</v>
          </cell>
          <cell r="W1124">
            <v>1</v>
          </cell>
          <cell r="X1124" t="str">
            <v>Yes</v>
          </cell>
          <cell r="Y1124" t="str">
            <v>NULL</v>
          </cell>
          <cell r="Z1124">
            <v>2</v>
          </cell>
          <cell r="AB1124">
            <v>1212</v>
          </cell>
          <cell r="AD1124">
            <v>2</v>
          </cell>
          <cell r="AE1124" t="str">
            <v>NULL</v>
          </cell>
          <cell r="AF1124">
            <v>2</v>
          </cell>
          <cell r="AG1124">
            <v>2</v>
          </cell>
          <cell r="AH1124" t="str">
            <v>NULL</v>
          </cell>
          <cell r="AI1124">
            <v>2</v>
          </cell>
          <cell r="AJ1124" t="str">
            <v>NULL</v>
          </cell>
          <cell r="AK1124">
            <v>9</v>
          </cell>
          <cell r="AL1124" t="str">
            <v>NULL</v>
          </cell>
        </row>
        <row r="1125">
          <cell r="A1125">
            <v>138494</v>
          </cell>
          <cell r="B1125">
            <v>9282034</v>
          </cell>
          <cell r="C1125" t="str">
            <v>Lumbertubs Primary School</v>
          </cell>
          <cell r="D1125" t="str">
            <v>East Midlands</v>
          </cell>
          <cell r="E1125" t="str">
            <v>East Midlands</v>
          </cell>
          <cell r="F1125" t="str">
            <v>Northamptonshire</v>
          </cell>
          <cell r="G1125" t="str">
            <v>Northampton North</v>
          </cell>
          <cell r="H1125" t="str">
            <v>NN3 8HZ</v>
          </cell>
          <cell r="I1125" t="str">
            <v>Academy Sponsor Led</v>
          </cell>
          <cell r="J1125" t="str">
            <v>Primary</v>
          </cell>
          <cell r="K1125" t="str">
            <v>Not applicable</v>
          </cell>
          <cell r="L1125">
            <v>10005355</v>
          </cell>
          <cell r="M1125">
            <v>42324</v>
          </cell>
          <cell r="N1125">
            <v>42325</v>
          </cell>
          <cell r="O1125" t="str">
            <v>Schools into Special Measures Visit 4</v>
          </cell>
          <cell r="P1125" t="str">
            <v>Schools - S8</v>
          </cell>
          <cell r="Q1125" t="str">
            <v>NULL</v>
          </cell>
          <cell r="R1125" t="str">
            <v>NULL</v>
          </cell>
          <cell r="S1125" t="str">
            <v>NULL</v>
          </cell>
          <cell r="T1125" t="str">
            <v>NULL</v>
          </cell>
          <cell r="U1125" t="str">
            <v>NULL</v>
          </cell>
          <cell r="V1125" t="str">
            <v>NULL</v>
          </cell>
          <cell r="W1125" t="str">
            <v>NULL</v>
          </cell>
          <cell r="X1125" t="str">
            <v>NULL</v>
          </cell>
          <cell r="Y1125" t="str">
            <v>NULL</v>
          </cell>
          <cell r="Z1125" t="str">
            <v>NULL</v>
          </cell>
          <cell r="AB1125">
            <v>259</v>
          </cell>
          <cell r="AD1125">
            <v>4</v>
          </cell>
          <cell r="AE1125" t="str">
            <v>NULL</v>
          </cell>
          <cell r="AF1125">
            <v>4</v>
          </cell>
          <cell r="AG1125">
            <v>4</v>
          </cell>
          <cell r="AH1125" t="str">
            <v>NULL</v>
          </cell>
          <cell r="AI1125">
            <v>4</v>
          </cell>
          <cell r="AJ1125" t="str">
            <v>NULL</v>
          </cell>
          <cell r="AK1125" t="str">
            <v>NULL</v>
          </cell>
          <cell r="AL1125" t="str">
            <v>NULL</v>
          </cell>
        </row>
        <row r="1126">
          <cell r="A1126">
            <v>138496</v>
          </cell>
          <cell r="B1126">
            <v>9164006</v>
          </cell>
          <cell r="C1126" t="str">
            <v>The Forest High School</v>
          </cell>
          <cell r="D1126" t="str">
            <v>South West</v>
          </cell>
          <cell r="E1126" t="str">
            <v>South West</v>
          </cell>
          <cell r="F1126" t="str">
            <v>Gloucestershire</v>
          </cell>
          <cell r="G1126" t="str">
            <v>Forest of Dean</v>
          </cell>
          <cell r="H1126" t="str">
            <v>GL14 2AZ</v>
          </cell>
          <cell r="I1126" t="str">
            <v>Academy Sponsor Led</v>
          </cell>
          <cell r="J1126" t="str">
            <v>Secondary</v>
          </cell>
          <cell r="K1126" t="str">
            <v>Not applicable</v>
          </cell>
          <cell r="L1126">
            <v>10005370</v>
          </cell>
          <cell r="M1126">
            <v>42353</v>
          </cell>
          <cell r="N1126">
            <v>42354</v>
          </cell>
          <cell r="O1126" t="str">
            <v>Schools into Special Measures Visit 1</v>
          </cell>
          <cell r="P1126" t="str">
            <v>Schools - S8</v>
          </cell>
          <cell r="Q1126" t="str">
            <v>NULL</v>
          </cell>
          <cell r="R1126" t="str">
            <v>NULL</v>
          </cell>
          <cell r="S1126" t="str">
            <v>NULL</v>
          </cell>
          <cell r="T1126" t="str">
            <v>NULL</v>
          </cell>
          <cell r="U1126" t="str">
            <v>NULL</v>
          </cell>
          <cell r="V1126" t="str">
            <v>NULL</v>
          </cell>
          <cell r="W1126" t="str">
            <v>NULL</v>
          </cell>
          <cell r="X1126" t="str">
            <v>NULL</v>
          </cell>
          <cell r="Y1126" t="str">
            <v>NULL</v>
          </cell>
          <cell r="Z1126" t="str">
            <v>NULL</v>
          </cell>
          <cell r="AB1126">
            <v>328</v>
          </cell>
          <cell r="AD1126">
            <v>4</v>
          </cell>
          <cell r="AE1126" t="str">
            <v>NULL</v>
          </cell>
          <cell r="AF1126">
            <v>4</v>
          </cell>
          <cell r="AG1126">
            <v>4</v>
          </cell>
          <cell r="AH1126" t="str">
            <v>NULL</v>
          </cell>
          <cell r="AI1126">
            <v>4</v>
          </cell>
          <cell r="AJ1126" t="str">
            <v>NULL</v>
          </cell>
          <cell r="AK1126">
            <v>9</v>
          </cell>
          <cell r="AL1126">
            <v>9</v>
          </cell>
        </row>
        <row r="1127">
          <cell r="A1127">
            <v>138524</v>
          </cell>
          <cell r="B1127">
            <v>8554050</v>
          </cell>
          <cell r="C1127" t="str">
            <v>Countesthorpe Community College</v>
          </cell>
          <cell r="D1127" t="str">
            <v>East Midlands</v>
          </cell>
          <cell r="E1127" t="str">
            <v>East Midlands</v>
          </cell>
          <cell r="F1127" t="str">
            <v>Leicestershire</v>
          </cell>
          <cell r="G1127" t="str">
            <v>South Leicestershire</v>
          </cell>
          <cell r="H1127" t="str">
            <v>LE8 5PR</v>
          </cell>
          <cell r="I1127" t="str">
            <v>Academy Converter</v>
          </cell>
          <cell r="J1127" t="str">
            <v>Secondary</v>
          </cell>
          <cell r="K1127" t="str">
            <v>Has a sixth form</v>
          </cell>
          <cell r="L1127">
            <v>10005939</v>
          </cell>
          <cell r="M1127">
            <v>42324</v>
          </cell>
          <cell r="N1127">
            <v>42324</v>
          </cell>
          <cell r="O1127" t="str">
            <v>Requires Improvement monitoring Visit 1</v>
          </cell>
          <cell r="P1127" t="str">
            <v>Schools - S8</v>
          </cell>
          <cell r="Q1127">
            <v>120268</v>
          </cell>
          <cell r="R1127" t="str">
            <v>NULL</v>
          </cell>
          <cell r="S1127" t="str">
            <v>NULL</v>
          </cell>
          <cell r="T1127" t="str">
            <v>NULL</v>
          </cell>
          <cell r="U1127" t="str">
            <v>NULL</v>
          </cell>
          <cell r="V1127" t="str">
            <v>NULL</v>
          </cell>
          <cell r="W1127" t="str">
            <v>NULL</v>
          </cell>
          <cell r="X1127" t="str">
            <v>NULL</v>
          </cell>
          <cell r="Y1127" t="str">
            <v>NULL</v>
          </cell>
          <cell r="Z1127" t="str">
            <v>NULL</v>
          </cell>
          <cell r="AB1127">
            <v>1014</v>
          </cell>
          <cell r="AD1127">
            <v>3</v>
          </cell>
          <cell r="AE1127" t="str">
            <v>NULL</v>
          </cell>
          <cell r="AF1127">
            <v>3</v>
          </cell>
          <cell r="AG1127">
            <v>3</v>
          </cell>
          <cell r="AH1127" t="str">
            <v>NULL</v>
          </cell>
          <cell r="AI1127">
            <v>3</v>
          </cell>
          <cell r="AJ1127" t="str">
            <v>NULL</v>
          </cell>
          <cell r="AK1127">
            <v>9</v>
          </cell>
          <cell r="AL1127">
            <v>2</v>
          </cell>
        </row>
        <row r="1128">
          <cell r="A1128">
            <v>138561</v>
          </cell>
          <cell r="B1128">
            <v>9192018</v>
          </cell>
          <cell r="C1128" t="str">
            <v>Harpenden Free School</v>
          </cell>
          <cell r="D1128" t="str">
            <v>East of England</v>
          </cell>
          <cell r="E1128" t="str">
            <v>East of England</v>
          </cell>
          <cell r="F1128" t="str">
            <v>Hertfordshire</v>
          </cell>
          <cell r="G1128" t="str">
            <v>Hitchin and Harpenden</v>
          </cell>
          <cell r="H1128" t="str">
            <v>AL5 4EN</v>
          </cell>
          <cell r="I1128" t="str">
            <v>Free School</v>
          </cell>
          <cell r="J1128" t="str">
            <v>Primary</v>
          </cell>
          <cell r="K1128" t="str">
            <v>Does not have a sixth form</v>
          </cell>
          <cell r="L1128">
            <v>10006924</v>
          </cell>
          <cell r="M1128">
            <v>42264</v>
          </cell>
          <cell r="N1128">
            <v>42265</v>
          </cell>
          <cell r="O1128" t="str">
            <v>Requires Improvement S5 Reinspection Visit 1</v>
          </cell>
          <cell r="P1128" t="str">
            <v>Schools - S5</v>
          </cell>
          <cell r="Q1128" t="str">
            <v>NULL</v>
          </cell>
          <cell r="R1128">
            <v>3</v>
          </cell>
          <cell r="S1128" t="str">
            <v>NULL</v>
          </cell>
          <cell r="T1128">
            <v>3</v>
          </cell>
          <cell r="U1128">
            <v>3</v>
          </cell>
          <cell r="V1128">
            <v>2</v>
          </cell>
          <cell r="W1128">
            <v>3</v>
          </cell>
          <cell r="X1128" t="str">
            <v>Yes</v>
          </cell>
          <cell r="Y1128">
            <v>3</v>
          </cell>
          <cell r="Z1128" t="str">
            <v>NULL</v>
          </cell>
          <cell r="AB1128">
            <v>168</v>
          </cell>
          <cell r="AD1128">
            <v>3</v>
          </cell>
          <cell r="AE1128" t="str">
            <v>NULL</v>
          </cell>
          <cell r="AF1128">
            <v>3</v>
          </cell>
          <cell r="AG1128">
            <v>3</v>
          </cell>
          <cell r="AH1128" t="str">
            <v>NULL</v>
          </cell>
          <cell r="AI1128">
            <v>3</v>
          </cell>
          <cell r="AJ1128" t="str">
            <v>NULL</v>
          </cell>
          <cell r="AK1128" t="str">
            <v>NULL</v>
          </cell>
          <cell r="AL1128" t="str">
            <v>NULL</v>
          </cell>
        </row>
        <row r="1129">
          <cell r="A1129">
            <v>138567</v>
          </cell>
          <cell r="B1129">
            <v>3946010</v>
          </cell>
          <cell r="C1129" t="str">
            <v>Grindon Hall Christian School</v>
          </cell>
          <cell r="D1129" t="str">
            <v>North East</v>
          </cell>
          <cell r="E1129" t="str">
            <v>North East, Yorkshire &amp; Humber</v>
          </cell>
          <cell r="F1129" t="str">
            <v>Sunderland</v>
          </cell>
          <cell r="G1129" t="str">
            <v>Washington and Sunderland West</v>
          </cell>
          <cell r="H1129" t="str">
            <v>SR4 8PG</v>
          </cell>
          <cell r="I1129" t="str">
            <v>Free School</v>
          </cell>
          <cell r="J1129" t="str">
            <v>All Through</v>
          </cell>
          <cell r="K1129" t="str">
            <v>Has a sixth form</v>
          </cell>
          <cell r="L1129">
            <v>10004107</v>
          </cell>
          <cell r="M1129">
            <v>42319</v>
          </cell>
          <cell r="N1129">
            <v>42320</v>
          </cell>
          <cell r="O1129" t="str">
            <v>Schools into Special Measures Visit 3</v>
          </cell>
          <cell r="P1129" t="str">
            <v>Schools - S8</v>
          </cell>
          <cell r="Q1129" t="str">
            <v>NULL</v>
          </cell>
          <cell r="R1129" t="str">
            <v>NULL</v>
          </cell>
          <cell r="S1129" t="str">
            <v>NULL</v>
          </cell>
          <cell r="T1129" t="str">
            <v>NULL</v>
          </cell>
          <cell r="U1129" t="str">
            <v>NULL</v>
          </cell>
          <cell r="V1129" t="str">
            <v>NULL</v>
          </cell>
          <cell r="W1129" t="str">
            <v>NULL</v>
          </cell>
          <cell r="X1129" t="str">
            <v>NULL</v>
          </cell>
          <cell r="Y1129" t="str">
            <v>NULL</v>
          </cell>
          <cell r="Z1129" t="str">
            <v>NULL</v>
          </cell>
          <cell r="AB1129">
            <v>585</v>
          </cell>
          <cell r="AD1129">
            <v>4</v>
          </cell>
          <cell r="AE1129" t="str">
            <v>NULL</v>
          </cell>
          <cell r="AF1129">
            <v>3</v>
          </cell>
          <cell r="AG1129">
            <v>3</v>
          </cell>
          <cell r="AH1129" t="str">
            <v>NULL</v>
          </cell>
          <cell r="AI1129">
            <v>4</v>
          </cell>
          <cell r="AJ1129" t="str">
            <v>NULL</v>
          </cell>
          <cell r="AK1129">
            <v>3</v>
          </cell>
          <cell r="AL1129">
            <v>4</v>
          </cell>
        </row>
        <row r="1130">
          <cell r="A1130">
            <v>138576</v>
          </cell>
          <cell r="B1130">
            <v>3922001</v>
          </cell>
          <cell r="C1130" t="str">
            <v>Grasmere Academy</v>
          </cell>
          <cell r="D1130" t="str">
            <v>North East</v>
          </cell>
          <cell r="E1130" t="str">
            <v>North East, Yorkshire &amp; Humber</v>
          </cell>
          <cell r="F1130" t="str">
            <v>North Tyneside</v>
          </cell>
          <cell r="G1130" t="str">
            <v>North Tyneside</v>
          </cell>
          <cell r="H1130" t="str">
            <v>NE12 6TS</v>
          </cell>
          <cell r="I1130" t="str">
            <v>Academy Sponsor Led</v>
          </cell>
          <cell r="J1130" t="str">
            <v>Primary</v>
          </cell>
          <cell r="K1130" t="str">
            <v>Not applicable</v>
          </cell>
          <cell r="L1130">
            <v>10001633</v>
          </cell>
          <cell r="M1130">
            <v>42277</v>
          </cell>
          <cell r="N1130">
            <v>42278</v>
          </cell>
          <cell r="O1130" t="str">
            <v>Serious Weaknesses S5 Reinspection</v>
          </cell>
          <cell r="P1130" t="str">
            <v>Schools - S5</v>
          </cell>
          <cell r="Q1130" t="str">
            <v>NULL</v>
          </cell>
          <cell r="R1130">
            <v>3</v>
          </cell>
          <cell r="S1130" t="str">
            <v>NULL</v>
          </cell>
          <cell r="T1130">
            <v>3</v>
          </cell>
          <cell r="U1130">
            <v>3</v>
          </cell>
          <cell r="V1130">
            <v>2</v>
          </cell>
          <cell r="W1130">
            <v>2</v>
          </cell>
          <cell r="X1130" t="str">
            <v>Yes</v>
          </cell>
          <cell r="Y1130">
            <v>2</v>
          </cell>
          <cell r="Z1130" t="str">
            <v>NULL</v>
          </cell>
          <cell r="AB1130">
            <v>101</v>
          </cell>
          <cell r="AD1130">
            <v>4</v>
          </cell>
          <cell r="AE1130" t="str">
            <v>NULL</v>
          </cell>
          <cell r="AF1130">
            <v>4</v>
          </cell>
          <cell r="AG1130">
            <v>4</v>
          </cell>
          <cell r="AH1130" t="str">
            <v>NULL</v>
          </cell>
          <cell r="AI1130">
            <v>3</v>
          </cell>
          <cell r="AJ1130" t="str">
            <v>NULL</v>
          </cell>
          <cell r="AK1130" t="str">
            <v>NULL</v>
          </cell>
          <cell r="AL1130" t="str">
            <v>NULL</v>
          </cell>
        </row>
        <row r="1131">
          <cell r="A1131">
            <v>138585</v>
          </cell>
          <cell r="B1131">
            <v>8504005</v>
          </cell>
          <cell r="C1131" t="str">
            <v>The New Forest Academy</v>
          </cell>
          <cell r="D1131" t="str">
            <v>South East</v>
          </cell>
          <cell r="E1131" t="str">
            <v>South East</v>
          </cell>
          <cell r="F1131" t="str">
            <v>Hampshire</v>
          </cell>
          <cell r="G1131" t="str">
            <v>New Forest East</v>
          </cell>
          <cell r="H1131" t="str">
            <v>SO45 2PA</v>
          </cell>
          <cell r="I1131" t="str">
            <v>Academy Sponsor Led</v>
          </cell>
          <cell r="J1131" t="str">
            <v>Secondary</v>
          </cell>
          <cell r="K1131" t="str">
            <v>Has a sixth form</v>
          </cell>
          <cell r="L1131">
            <v>10005230</v>
          </cell>
          <cell r="M1131">
            <v>42269</v>
          </cell>
          <cell r="N1131">
            <v>42270</v>
          </cell>
          <cell r="O1131" t="str">
            <v>Schools into Special Measures Visit 4</v>
          </cell>
          <cell r="P1131" t="str">
            <v>Schools - S8</v>
          </cell>
          <cell r="Q1131" t="str">
            <v>NULL</v>
          </cell>
          <cell r="R1131" t="str">
            <v>NULL</v>
          </cell>
          <cell r="S1131" t="str">
            <v>NULL</v>
          </cell>
          <cell r="T1131" t="str">
            <v>NULL</v>
          </cell>
          <cell r="U1131" t="str">
            <v>NULL</v>
          </cell>
          <cell r="V1131" t="str">
            <v>NULL</v>
          </cell>
          <cell r="W1131" t="str">
            <v>NULL</v>
          </cell>
          <cell r="X1131" t="str">
            <v>NULL</v>
          </cell>
          <cell r="Y1131" t="str">
            <v>NULL</v>
          </cell>
          <cell r="Z1131" t="str">
            <v>NULL</v>
          </cell>
          <cell r="AB1131">
            <v>411</v>
          </cell>
          <cell r="AD1131">
            <v>4</v>
          </cell>
          <cell r="AE1131" t="str">
            <v>NULL</v>
          </cell>
          <cell r="AF1131">
            <v>4</v>
          </cell>
          <cell r="AG1131">
            <v>3</v>
          </cell>
          <cell r="AH1131" t="str">
            <v>NULL</v>
          </cell>
          <cell r="AI1131">
            <v>4</v>
          </cell>
          <cell r="AJ1131" t="str">
            <v>NULL</v>
          </cell>
          <cell r="AK1131" t="str">
            <v>NULL</v>
          </cell>
          <cell r="AL1131" t="str">
            <v>NULL</v>
          </cell>
        </row>
        <row r="1132">
          <cell r="A1132">
            <v>138608</v>
          </cell>
          <cell r="B1132">
            <v>3042076</v>
          </cell>
          <cell r="C1132" t="str">
            <v>Sudbury Primary School</v>
          </cell>
          <cell r="D1132" t="str">
            <v>London</v>
          </cell>
          <cell r="E1132" t="str">
            <v>London</v>
          </cell>
          <cell r="F1132" t="str">
            <v>Brent</v>
          </cell>
          <cell r="G1132" t="str">
            <v>Brent North</v>
          </cell>
          <cell r="H1132" t="str">
            <v>HA0 3EY</v>
          </cell>
          <cell r="I1132" t="str">
            <v>Academy Converter</v>
          </cell>
          <cell r="J1132" t="str">
            <v>Primary</v>
          </cell>
          <cell r="K1132" t="str">
            <v>Does not have a sixth form</v>
          </cell>
          <cell r="L1132">
            <v>10001304</v>
          </cell>
          <cell r="M1132">
            <v>42325</v>
          </cell>
          <cell r="N1132">
            <v>42326</v>
          </cell>
          <cell r="O1132" t="str">
            <v>Maintained Academy and School Short inspection</v>
          </cell>
          <cell r="P1132" t="str">
            <v>Schools - S5</v>
          </cell>
          <cell r="Q1132">
            <v>131813</v>
          </cell>
          <cell r="R1132">
            <v>3</v>
          </cell>
          <cell r="S1132" t="str">
            <v>NULL</v>
          </cell>
          <cell r="T1132">
            <v>2</v>
          </cell>
          <cell r="U1132">
            <v>2</v>
          </cell>
          <cell r="V1132">
            <v>2</v>
          </cell>
          <cell r="W1132">
            <v>3</v>
          </cell>
          <cell r="X1132" t="str">
            <v>Yes</v>
          </cell>
          <cell r="Y1132">
            <v>2</v>
          </cell>
          <cell r="Z1132" t="str">
            <v>NULL</v>
          </cell>
          <cell r="AB1132">
            <v>930</v>
          </cell>
          <cell r="AD1132">
            <v>2</v>
          </cell>
          <cell r="AE1132" t="str">
            <v>NULL</v>
          </cell>
          <cell r="AF1132">
            <v>2</v>
          </cell>
          <cell r="AG1132">
            <v>2</v>
          </cell>
          <cell r="AH1132" t="str">
            <v>NULL</v>
          </cell>
          <cell r="AI1132">
            <v>2</v>
          </cell>
          <cell r="AJ1132" t="str">
            <v>NULL</v>
          </cell>
          <cell r="AK1132">
            <v>2</v>
          </cell>
          <cell r="AL1132">
            <v>9</v>
          </cell>
        </row>
        <row r="1133">
          <cell r="A1133">
            <v>138676</v>
          </cell>
          <cell r="B1133">
            <v>8912004</v>
          </cell>
          <cell r="C1133" t="str">
            <v>Wainwright Primary Academy</v>
          </cell>
          <cell r="D1133" t="str">
            <v>East Midlands</v>
          </cell>
          <cell r="E1133" t="str">
            <v>East Midlands</v>
          </cell>
          <cell r="F1133" t="str">
            <v>Nottinghamshire</v>
          </cell>
          <cell r="G1133" t="str">
            <v>Mansfield</v>
          </cell>
          <cell r="H1133" t="str">
            <v>NG19 6TF</v>
          </cell>
          <cell r="I1133" t="str">
            <v>Academy Sponsor Led</v>
          </cell>
          <cell r="J1133" t="str">
            <v>Primary</v>
          </cell>
          <cell r="K1133" t="str">
            <v>Not applicable</v>
          </cell>
          <cell r="L1133">
            <v>10005356</v>
          </cell>
          <cell r="M1133">
            <v>42332</v>
          </cell>
          <cell r="N1133">
            <v>42333</v>
          </cell>
          <cell r="O1133" t="str">
            <v>Schools into Special Measures Visit 4</v>
          </cell>
          <cell r="P1133" t="str">
            <v>Schools - S8</v>
          </cell>
          <cell r="Q1133" t="str">
            <v>NULL</v>
          </cell>
          <cell r="R1133" t="str">
            <v>NULL</v>
          </cell>
          <cell r="S1133" t="str">
            <v>NULL</v>
          </cell>
          <cell r="T1133" t="str">
            <v>NULL</v>
          </cell>
          <cell r="U1133" t="str">
            <v>NULL</v>
          </cell>
          <cell r="V1133" t="str">
            <v>NULL</v>
          </cell>
          <cell r="W1133" t="str">
            <v>NULL</v>
          </cell>
          <cell r="X1133" t="str">
            <v>NULL</v>
          </cell>
          <cell r="Y1133" t="str">
            <v>NULL</v>
          </cell>
          <cell r="Z1133" t="str">
            <v>NULL</v>
          </cell>
          <cell r="AB1133">
            <v>409</v>
          </cell>
          <cell r="AD1133">
            <v>4</v>
          </cell>
          <cell r="AE1133" t="str">
            <v>NULL</v>
          </cell>
          <cell r="AF1133">
            <v>3</v>
          </cell>
          <cell r="AG1133">
            <v>3</v>
          </cell>
          <cell r="AH1133" t="str">
            <v>NULL</v>
          </cell>
          <cell r="AI1133">
            <v>4</v>
          </cell>
          <cell r="AJ1133" t="str">
            <v>NULL</v>
          </cell>
          <cell r="AK1133" t="str">
            <v>NULL</v>
          </cell>
          <cell r="AL1133" t="str">
            <v>NULL</v>
          </cell>
        </row>
        <row r="1134">
          <cell r="A1134">
            <v>138678</v>
          </cell>
          <cell r="B1134">
            <v>8102006</v>
          </cell>
          <cell r="C1134" t="str">
            <v>The Green Way Academy</v>
          </cell>
          <cell r="D1134" t="str">
            <v>Yorkshire and the Humber</v>
          </cell>
          <cell r="E1134" t="str">
            <v>North East, Yorkshire &amp; Humber</v>
          </cell>
          <cell r="F1134" t="str">
            <v>Kingston upon Hull</v>
          </cell>
          <cell r="G1134" t="str">
            <v>Kingston upon Hull North</v>
          </cell>
          <cell r="H1134" t="str">
            <v>HU6 8HD</v>
          </cell>
          <cell r="I1134" t="str">
            <v>Academy Sponsor Led</v>
          </cell>
          <cell r="J1134" t="str">
            <v>Primary</v>
          </cell>
          <cell r="K1134" t="str">
            <v>Not applicable</v>
          </cell>
          <cell r="L1134">
            <v>10005214</v>
          </cell>
          <cell r="M1134">
            <v>42346</v>
          </cell>
          <cell r="N1134">
            <v>42347</v>
          </cell>
          <cell r="O1134" t="str">
            <v>Schools into Special Measures Visit 4</v>
          </cell>
          <cell r="P1134" t="str">
            <v>Schools - S8</v>
          </cell>
          <cell r="Q1134" t="str">
            <v>NULL</v>
          </cell>
          <cell r="R1134" t="str">
            <v>NULL</v>
          </cell>
          <cell r="S1134" t="str">
            <v>NULL</v>
          </cell>
          <cell r="T1134" t="str">
            <v>NULL</v>
          </cell>
          <cell r="U1134" t="str">
            <v>NULL</v>
          </cell>
          <cell r="V1134" t="str">
            <v>NULL</v>
          </cell>
          <cell r="W1134" t="str">
            <v>NULL</v>
          </cell>
          <cell r="X1134" t="str">
            <v>NULL</v>
          </cell>
          <cell r="Y1134" t="str">
            <v>NULL</v>
          </cell>
          <cell r="Z1134" t="str">
            <v>NULL</v>
          </cell>
          <cell r="AB1134">
            <v>403</v>
          </cell>
          <cell r="AD1134">
            <v>4</v>
          </cell>
          <cell r="AE1134" t="str">
            <v>NULL</v>
          </cell>
          <cell r="AF1134">
            <v>4</v>
          </cell>
          <cell r="AG1134">
            <v>4</v>
          </cell>
          <cell r="AH1134" t="str">
            <v>NULL</v>
          </cell>
          <cell r="AI1134">
            <v>4</v>
          </cell>
          <cell r="AJ1134" t="str">
            <v>NULL</v>
          </cell>
          <cell r="AK1134" t="str">
            <v>NULL</v>
          </cell>
          <cell r="AL1134" t="str">
            <v>NULL</v>
          </cell>
        </row>
        <row r="1135">
          <cell r="A1135">
            <v>138698</v>
          </cell>
          <cell r="B1135">
            <v>3554018</v>
          </cell>
          <cell r="C1135" t="str">
            <v>Beis Yaakov High School</v>
          </cell>
          <cell r="D1135" t="str">
            <v>North West</v>
          </cell>
          <cell r="E1135" t="str">
            <v>North West</v>
          </cell>
          <cell r="F1135" t="str">
            <v>Salford</v>
          </cell>
          <cell r="G1135" t="str">
            <v>Blackley and Broughton</v>
          </cell>
          <cell r="H1135" t="str">
            <v>M7 4FF</v>
          </cell>
          <cell r="I1135" t="str">
            <v>Academy Converter</v>
          </cell>
          <cell r="J1135" t="str">
            <v>Secondary</v>
          </cell>
          <cell r="K1135" t="str">
            <v>Does not have a sixth form</v>
          </cell>
          <cell r="L1135">
            <v>10004116</v>
          </cell>
          <cell r="M1135">
            <v>42353</v>
          </cell>
          <cell r="N1135">
            <v>42354</v>
          </cell>
          <cell r="O1135" t="str">
            <v>Schools into Special Measures Visit 3</v>
          </cell>
          <cell r="P1135" t="str">
            <v>Schools - S5</v>
          </cell>
          <cell r="Q1135">
            <v>134196</v>
          </cell>
          <cell r="R1135">
            <v>2</v>
          </cell>
          <cell r="S1135" t="str">
            <v>NULL</v>
          </cell>
          <cell r="T1135">
            <v>2</v>
          </cell>
          <cell r="U1135">
            <v>2</v>
          </cell>
          <cell r="V1135">
            <v>2</v>
          </cell>
          <cell r="W1135">
            <v>2</v>
          </cell>
          <cell r="X1135" t="str">
            <v>Yes</v>
          </cell>
          <cell r="Y1135" t="str">
            <v>NULL</v>
          </cell>
          <cell r="Z1135" t="str">
            <v>NULL</v>
          </cell>
          <cell r="AB1135">
            <v>279</v>
          </cell>
          <cell r="AD1135">
            <v>4</v>
          </cell>
          <cell r="AE1135" t="str">
            <v>NULL</v>
          </cell>
          <cell r="AF1135">
            <v>2</v>
          </cell>
          <cell r="AG1135">
            <v>2</v>
          </cell>
          <cell r="AH1135" t="str">
            <v>NULL</v>
          </cell>
          <cell r="AI1135">
            <v>4</v>
          </cell>
          <cell r="AJ1135" t="str">
            <v>NULL</v>
          </cell>
          <cell r="AK1135">
            <v>9</v>
          </cell>
          <cell r="AL1135">
            <v>9</v>
          </cell>
        </row>
        <row r="1136">
          <cell r="A1136">
            <v>138709</v>
          </cell>
          <cell r="B1136">
            <v>8013431</v>
          </cell>
          <cell r="C1136" t="str">
            <v>Greenfield E-Act Primary Academy</v>
          </cell>
          <cell r="D1136" t="str">
            <v>South West</v>
          </cell>
          <cell r="E1136" t="str">
            <v>South West</v>
          </cell>
          <cell r="F1136" t="str">
            <v>Bristol</v>
          </cell>
          <cell r="G1136" t="str">
            <v>Bristol South</v>
          </cell>
          <cell r="H1136" t="str">
            <v>BS4 1QW</v>
          </cell>
          <cell r="I1136" t="str">
            <v>Academy Converter</v>
          </cell>
          <cell r="J1136" t="str">
            <v>Primary</v>
          </cell>
          <cell r="K1136" t="str">
            <v>Does not have a sixth form</v>
          </cell>
          <cell r="L1136">
            <v>10002898</v>
          </cell>
          <cell r="M1136">
            <v>42339</v>
          </cell>
          <cell r="N1136">
            <v>42339</v>
          </cell>
          <cell r="O1136" t="str">
            <v>Maintained Academy and School Short inspection</v>
          </cell>
          <cell r="P1136" t="str">
            <v>Schools - Short inspection</v>
          </cell>
          <cell r="Q1136">
            <v>134862</v>
          </cell>
          <cell r="R1136" t="str">
            <v>NULL</v>
          </cell>
          <cell r="S1136" t="str">
            <v>NULL</v>
          </cell>
          <cell r="T1136" t="str">
            <v>NULL</v>
          </cell>
          <cell r="U1136" t="str">
            <v>NULL</v>
          </cell>
          <cell r="V1136" t="str">
            <v>NULL</v>
          </cell>
          <cell r="W1136" t="str">
            <v>NULL</v>
          </cell>
          <cell r="X1136" t="str">
            <v>Yes</v>
          </cell>
          <cell r="Y1136" t="str">
            <v>NULL</v>
          </cell>
          <cell r="Z1136" t="str">
            <v>NULL</v>
          </cell>
          <cell r="AB1136">
            <v>374</v>
          </cell>
          <cell r="AD1136">
            <v>2</v>
          </cell>
          <cell r="AE1136" t="str">
            <v>NULL</v>
          </cell>
          <cell r="AF1136">
            <v>2</v>
          </cell>
          <cell r="AG1136">
            <v>2</v>
          </cell>
          <cell r="AH1136" t="str">
            <v>NULL</v>
          </cell>
          <cell r="AI1136">
            <v>2</v>
          </cell>
          <cell r="AJ1136" t="str">
            <v>NULL</v>
          </cell>
          <cell r="AK1136" t="str">
            <v>NULL</v>
          </cell>
          <cell r="AL1136" t="str">
            <v>NULL</v>
          </cell>
        </row>
        <row r="1137">
          <cell r="A1137">
            <v>138711</v>
          </cell>
          <cell r="B1137">
            <v>8064122</v>
          </cell>
          <cell r="C1137" t="str">
            <v>Outwood Academy Ormesby</v>
          </cell>
          <cell r="D1137" t="str">
            <v>North East</v>
          </cell>
          <cell r="E1137" t="str">
            <v>North East, Yorkshire &amp; Humber</v>
          </cell>
          <cell r="F1137" t="str">
            <v>Middlesbrough</v>
          </cell>
          <cell r="G1137" t="str">
            <v>Middlesbrough</v>
          </cell>
          <cell r="H1137" t="str">
            <v>TS3 0RH</v>
          </cell>
          <cell r="I1137" t="str">
            <v>Academy Converter</v>
          </cell>
          <cell r="J1137" t="str">
            <v>Secondary</v>
          </cell>
          <cell r="K1137" t="str">
            <v>Does not have a sixth form</v>
          </cell>
          <cell r="L1137">
            <v>10004099</v>
          </cell>
          <cell r="M1137">
            <v>42312</v>
          </cell>
          <cell r="N1137">
            <v>42313</v>
          </cell>
          <cell r="O1137" t="str">
            <v>Schools into Special Measures Visit 2</v>
          </cell>
          <cell r="P1137" t="str">
            <v>Schools - S8</v>
          </cell>
          <cell r="Q1137">
            <v>111741</v>
          </cell>
          <cell r="R1137" t="str">
            <v>NULL</v>
          </cell>
          <cell r="S1137" t="str">
            <v>NULL</v>
          </cell>
          <cell r="T1137" t="str">
            <v>NULL</v>
          </cell>
          <cell r="U1137" t="str">
            <v>NULL</v>
          </cell>
          <cell r="V1137" t="str">
            <v>NULL</v>
          </cell>
          <cell r="W1137" t="str">
            <v>NULL</v>
          </cell>
          <cell r="X1137" t="str">
            <v>NULL</v>
          </cell>
          <cell r="Y1137" t="str">
            <v>NULL</v>
          </cell>
          <cell r="Z1137" t="str">
            <v>NULL</v>
          </cell>
          <cell r="AB1137">
            <v>700</v>
          </cell>
          <cell r="AD1137">
            <v>4</v>
          </cell>
          <cell r="AE1137" t="str">
            <v>NULL</v>
          </cell>
          <cell r="AF1137">
            <v>4</v>
          </cell>
          <cell r="AG1137">
            <v>4</v>
          </cell>
          <cell r="AH1137" t="str">
            <v>NULL</v>
          </cell>
          <cell r="AI1137">
            <v>4</v>
          </cell>
          <cell r="AJ1137" t="str">
            <v>NULL</v>
          </cell>
          <cell r="AK1137">
            <v>9</v>
          </cell>
          <cell r="AL1137">
            <v>9</v>
          </cell>
        </row>
        <row r="1138">
          <cell r="A1138">
            <v>138718</v>
          </cell>
          <cell r="B1138">
            <v>8407029</v>
          </cell>
          <cell r="C1138" t="str">
            <v>Hope Wood Academy</v>
          </cell>
          <cell r="D1138" t="str">
            <v>North East</v>
          </cell>
          <cell r="E1138" t="str">
            <v>North East, Yorkshire &amp; Humber</v>
          </cell>
          <cell r="F1138" t="str">
            <v>Durham</v>
          </cell>
          <cell r="G1138" t="str">
            <v>Easington</v>
          </cell>
          <cell r="H1138" t="str">
            <v>SR8 3LP</v>
          </cell>
          <cell r="I1138" t="str">
            <v>Academy Special Converter</v>
          </cell>
          <cell r="J1138" t="str">
            <v>Not Applicable</v>
          </cell>
          <cell r="K1138" t="str">
            <v>Has a sixth form</v>
          </cell>
          <cell r="L1138">
            <v>10005210</v>
          </cell>
          <cell r="M1138">
            <v>42312</v>
          </cell>
          <cell r="N1138">
            <v>42313</v>
          </cell>
          <cell r="O1138" t="str">
            <v>Schools into Special Measures Visit 4</v>
          </cell>
          <cell r="P1138" t="str">
            <v>Schools - S8</v>
          </cell>
          <cell r="Q1138">
            <v>114346</v>
          </cell>
          <cell r="R1138" t="str">
            <v>NULL</v>
          </cell>
          <cell r="S1138" t="str">
            <v>NULL</v>
          </cell>
          <cell r="T1138" t="str">
            <v>NULL</v>
          </cell>
          <cell r="U1138" t="str">
            <v>NULL</v>
          </cell>
          <cell r="V1138" t="str">
            <v>NULL</v>
          </cell>
          <cell r="W1138" t="str">
            <v>NULL</v>
          </cell>
          <cell r="X1138" t="str">
            <v>NULL</v>
          </cell>
          <cell r="Y1138" t="str">
            <v>NULL</v>
          </cell>
          <cell r="Z1138" t="str">
            <v>NULL</v>
          </cell>
          <cell r="AB1138">
            <v>191</v>
          </cell>
          <cell r="AD1138">
            <v>4</v>
          </cell>
          <cell r="AE1138" t="str">
            <v>NULL</v>
          </cell>
          <cell r="AF1138">
            <v>4</v>
          </cell>
          <cell r="AG1138">
            <v>4</v>
          </cell>
          <cell r="AH1138" t="str">
            <v>NULL</v>
          </cell>
          <cell r="AI1138">
            <v>4</v>
          </cell>
          <cell r="AJ1138" t="str">
            <v>NULL</v>
          </cell>
          <cell r="AK1138" t="str">
            <v>NULL</v>
          </cell>
          <cell r="AL1138" t="str">
            <v>NULL</v>
          </cell>
        </row>
        <row r="1139">
          <cell r="A1139">
            <v>138758</v>
          </cell>
          <cell r="B1139">
            <v>9265405</v>
          </cell>
          <cell r="C1139" t="str">
            <v>Acle Academy</v>
          </cell>
          <cell r="D1139" t="str">
            <v>East of England</v>
          </cell>
          <cell r="E1139" t="str">
            <v>East of England</v>
          </cell>
          <cell r="F1139" t="str">
            <v>Norfolk</v>
          </cell>
          <cell r="G1139" t="str">
            <v>Broadland</v>
          </cell>
          <cell r="H1139" t="str">
            <v>NR13 3ER</v>
          </cell>
          <cell r="I1139" t="str">
            <v>Academy Converter</v>
          </cell>
          <cell r="J1139" t="str">
            <v>Secondary</v>
          </cell>
          <cell r="K1139" t="str">
            <v>Does not have a sixth form</v>
          </cell>
          <cell r="L1139">
            <v>10008002</v>
          </cell>
          <cell r="M1139">
            <v>42339</v>
          </cell>
          <cell r="N1139">
            <v>42340</v>
          </cell>
          <cell r="O1139" t="str">
            <v>S8 No Formal Designation Visit</v>
          </cell>
          <cell r="P1139" t="str">
            <v>Schools - S5</v>
          </cell>
          <cell r="Q1139">
            <v>121213</v>
          </cell>
          <cell r="R1139">
            <v>4</v>
          </cell>
          <cell r="S1139" t="str">
            <v>SM</v>
          </cell>
          <cell r="T1139">
            <v>4</v>
          </cell>
          <cell r="U1139">
            <v>4</v>
          </cell>
          <cell r="V1139">
            <v>4</v>
          </cell>
          <cell r="W1139">
            <v>4</v>
          </cell>
          <cell r="X1139" t="str">
            <v>Yes</v>
          </cell>
          <cell r="Y1139" t="str">
            <v>NULL</v>
          </cell>
          <cell r="Z1139" t="str">
            <v>NULL</v>
          </cell>
          <cell r="AB1139">
            <v>619</v>
          </cell>
          <cell r="AD1139">
            <v>2</v>
          </cell>
          <cell r="AE1139" t="str">
            <v>NULL</v>
          </cell>
          <cell r="AF1139">
            <v>2</v>
          </cell>
          <cell r="AG1139">
            <v>2</v>
          </cell>
          <cell r="AH1139" t="str">
            <v>NULL</v>
          </cell>
          <cell r="AI1139">
            <v>2</v>
          </cell>
          <cell r="AJ1139" t="str">
            <v>NULL</v>
          </cell>
          <cell r="AK1139" t="str">
            <v>NULL</v>
          </cell>
          <cell r="AL1139" t="str">
            <v>NULL</v>
          </cell>
        </row>
        <row r="1140">
          <cell r="A1140">
            <v>138765</v>
          </cell>
          <cell r="B1140">
            <v>9364202</v>
          </cell>
          <cell r="C1140" t="str">
            <v>The Matthew Arnold School</v>
          </cell>
          <cell r="D1140" t="str">
            <v>South East</v>
          </cell>
          <cell r="E1140" t="str">
            <v>South East</v>
          </cell>
          <cell r="F1140" t="str">
            <v>Surrey</v>
          </cell>
          <cell r="G1140" t="str">
            <v>Spelthorne</v>
          </cell>
          <cell r="H1140" t="str">
            <v>TW18 1PF</v>
          </cell>
          <cell r="I1140" t="str">
            <v>Academy Converter</v>
          </cell>
          <cell r="J1140" t="str">
            <v>Secondary</v>
          </cell>
          <cell r="K1140" t="str">
            <v>Does not have a sixth form</v>
          </cell>
          <cell r="L1140">
            <v>10004120</v>
          </cell>
          <cell r="M1140">
            <v>42347</v>
          </cell>
          <cell r="N1140">
            <v>42348</v>
          </cell>
          <cell r="O1140" t="str">
            <v>Schools into Special Measures Visit 4</v>
          </cell>
          <cell r="P1140" t="str">
            <v>Schools - S8</v>
          </cell>
          <cell r="Q1140">
            <v>125263</v>
          </cell>
          <cell r="R1140" t="str">
            <v>NULL</v>
          </cell>
          <cell r="S1140" t="str">
            <v>NULL</v>
          </cell>
          <cell r="T1140" t="str">
            <v>NULL</v>
          </cell>
          <cell r="U1140" t="str">
            <v>NULL</v>
          </cell>
          <cell r="V1140" t="str">
            <v>NULL</v>
          </cell>
          <cell r="W1140" t="str">
            <v>NULL</v>
          </cell>
          <cell r="X1140" t="str">
            <v>NULL</v>
          </cell>
          <cell r="Y1140" t="str">
            <v>NULL</v>
          </cell>
          <cell r="Z1140" t="str">
            <v>NULL</v>
          </cell>
          <cell r="AB1140">
            <v>877</v>
          </cell>
          <cell r="AD1140">
            <v>4</v>
          </cell>
          <cell r="AE1140" t="str">
            <v>NULL</v>
          </cell>
          <cell r="AF1140">
            <v>4</v>
          </cell>
          <cell r="AG1140">
            <v>4</v>
          </cell>
          <cell r="AH1140" t="str">
            <v>NULL</v>
          </cell>
          <cell r="AI1140">
            <v>4</v>
          </cell>
          <cell r="AJ1140" t="str">
            <v>NULL</v>
          </cell>
          <cell r="AK1140" t="str">
            <v>NULL</v>
          </cell>
          <cell r="AL1140" t="str">
            <v>NULL</v>
          </cell>
        </row>
        <row r="1141">
          <cell r="A1141">
            <v>138799</v>
          </cell>
          <cell r="B1141">
            <v>3302038</v>
          </cell>
          <cell r="C1141" t="str">
            <v>Nansen Primary School</v>
          </cell>
          <cell r="D1141" t="str">
            <v>West Midlands</v>
          </cell>
          <cell r="E1141" t="str">
            <v>West Midlands</v>
          </cell>
          <cell r="F1141" t="str">
            <v>Birmingham</v>
          </cell>
          <cell r="G1141" t="str">
            <v>Birmingham, Hodge Hill</v>
          </cell>
          <cell r="H1141" t="str">
            <v>B8 3HG</v>
          </cell>
          <cell r="I1141" t="str">
            <v>Academy Sponsor Led</v>
          </cell>
          <cell r="J1141" t="str">
            <v>Primary</v>
          </cell>
          <cell r="K1141" t="str">
            <v>Not applicable</v>
          </cell>
          <cell r="L1141">
            <v>10005194</v>
          </cell>
          <cell r="M1141">
            <v>42347</v>
          </cell>
          <cell r="N1141">
            <v>42348</v>
          </cell>
          <cell r="O1141" t="str">
            <v>Schools into Special Measures Visit 5</v>
          </cell>
          <cell r="P1141" t="str">
            <v>Schools - S8</v>
          </cell>
          <cell r="Q1141" t="str">
            <v>NULL</v>
          </cell>
          <cell r="R1141" t="str">
            <v>NULL</v>
          </cell>
          <cell r="S1141" t="str">
            <v>NULL</v>
          </cell>
          <cell r="T1141" t="str">
            <v>NULL</v>
          </cell>
          <cell r="U1141" t="str">
            <v>NULL</v>
          </cell>
          <cell r="V1141" t="str">
            <v>NULL</v>
          </cell>
          <cell r="W1141" t="str">
            <v>NULL</v>
          </cell>
          <cell r="X1141" t="str">
            <v>NULL</v>
          </cell>
          <cell r="Y1141" t="str">
            <v>NULL</v>
          </cell>
          <cell r="Z1141" t="str">
            <v>NULL</v>
          </cell>
          <cell r="AB1141">
            <v>902</v>
          </cell>
          <cell r="AD1141">
            <v>4</v>
          </cell>
          <cell r="AE1141" t="str">
            <v>NULL</v>
          </cell>
          <cell r="AF1141">
            <v>3</v>
          </cell>
          <cell r="AG1141">
            <v>3</v>
          </cell>
          <cell r="AH1141" t="str">
            <v>NULL</v>
          </cell>
          <cell r="AI1141">
            <v>4</v>
          </cell>
          <cell r="AJ1141" t="str">
            <v>NULL</v>
          </cell>
          <cell r="AK1141" t="str">
            <v>NULL</v>
          </cell>
          <cell r="AL1141" t="str">
            <v>NULL</v>
          </cell>
        </row>
        <row r="1142">
          <cell r="A1142">
            <v>138836</v>
          </cell>
          <cell r="B1142">
            <v>8304197</v>
          </cell>
          <cell r="C1142" t="str">
            <v>The Bolsover School</v>
          </cell>
          <cell r="D1142" t="str">
            <v>East Midlands</v>
          </cell>
          <cell r="E1142" t="str">
            <v>East Midlands</v>
          </cell>
          <cell r="F1142" t="str">
            <v>Derbyshire</v>
          </cell>
          <cell r="G1142" t="str">
            <v>Bolsover</v>
          </cell>
          <cell r="H1142" t="str">
            <v>S44 6XA</v>
          </cell>
          <cell r="I1142" t="str">
            <v>Academy Converter</v>
          </cell>
          <cell r="J1142" t="str">
            <v>Secondary</v>
          </cell>
          <cell r="K1142" t="str">
            <v>Does not have a sixth form</v>
          </cell>
          <cell r="L1142">
            <v>10009738</v>
          </cell>
          <cell r="M1142">
            <v>42327</v>
          </cell>
          <cell r="N1142">
            <v>42327</v>
          </cell>
          <cell r="O1142" t="str">
            <v>Requires Improvement monitoring Visit 2</v>
          </cell>
          <cell r="P1142" t="str">
            <v>Schools - S8</v>
          </cell>
          <cell r="Q1142">
            <v>112963</v>
          </cell>
          <cell r="R1142" t="str">
            <v>NULL</v>
          </cell>
          <cell r="S1142" t="str">
            <v>NULL</v>
          </cell>
          <cell r="T1142" t="str">
            <v>NULL</v>
          </cell>
          <cell r="U1142" t="str">
            <v>NULL</v>
          </cell>
          <cell r="V1142" t="str">
            <v>NULL</v>
          </cell>
          <cell r="W1142" t="str">
            <v>NULL</v>
          </cell>
          <cell r="X1142" t="str">
            <v>NULL</v>
          </cell>
          <cell r="Y1142" t="str">
            <v>NULL</v>
          </cell>
          <cell r="Z1142" t="str">
            <v>NULL</v>
          </cell>
          <cell r="AB1142">
            <v>762</v>
          </cell>
          <cell r="AD1142">
            <v>3</v>
          </cell>
          <cell r="AE1142" t="str">
            <v>NULL</v>
          </cell>
          <cell r="AF1142">
            <v>3</v>
          </cell>
          <cell r="AG1142">
            <v>3</v>
          </cell>
          <cell r="AH1142" t="str">
            <v>NULL</v>
          </cell>
          <cell r="AI1142">
            <v>3</v>
          </cell>
          <cell r="AJ1142" t="str">
            <v>NULL</v>
          </cell>
          <cell r="AK1142" t="str">
            <v>NULL</v>
          </cell>
          <cell r="AL1142" t="str">
            <v>NULL</v>
          </cell>
        </row>
        <row r="1143">
          <cell r="A1143">
            <v>138837</v>
          </cell>
          <cell r="B1143">
            <v>8914119</v>
          </cell>
          <cell r="C1143" t="str">
            <v>The Bramcote School</v>
          </cell>
          <cell r="D1143" t="str">
            <v>East Midlands</v>
          </cell>
          <cell r="E1143" t="str">
            <v>East Midlands</v>
          </cell>
          <cell r="F1143" t="str">
            <v>Nottinghamshire</v>
          </cell>
          <cell r="G1143" t="str">
            <v>Broxtowe</v>
          </cell>
          <cell r="H1143" t="str">
            <v>NG9 3GD</v>
          </cell>
          <cell r="I1143" t="str">
            <v>Academy Converter</v>
          </cell>
          <cell r="J1143" t="str">
            <v>Secondary</v>
          </cell>
          <cell r="K1143" t="str">
            <v>Does not have a sixth form</v>
          </cell>
          <cell r="L1143">
            <v>10005947</v>
          </cell>
          <cell r="M1143">
            <v>42311</v>
          </cell>
          <cell r="N1143">
            <v>42311</v>
          </cell>
          <cell r="O1143" t="str">
            <v>Requires Improvement monitoring Visit 1</v>
          </cell>
          <cell r="P1143" t="str">
            <v>Schools - S8</v>
          </cell>
          <cell r="Q1143">
            <v>122853</v>
          </cell>
          <cell r="R1143" t="str">
            <v>NULL</v>
          </cell>
          <cell r="S1143" t="str">
            <v>NULL</v>
          </cell>
          <cell r="T1143" t="str">
            <v>NULL</v>
          </cell>
          <cell r="U1143" t="str">
            <v>NULL</v>
          </cell>
          <cell r="V1143" t="str">
            <v>NULL</v>
          </cell>
          <cell r="W1143" t="str">
            <v>NULL</v>
          </cell>
          <cell r="X1143" t="str">
            <v>NULL</v>
          </cell>
          <cell r="Y1143" t="str">
            <v>NULL</v>
          </cell>
          <cell r="Z1143" t="str">
            <v>NULL</v>
          </cell>
          <cell r="AB1143">
            <v>476</v>
          </cell>
          <cell r="AD1143">
            <v>3</v>
          </cell>
          <cell r="AE1143" t="str">
            <v>NULL</v>
          </cell>
          <cell r="AF1143">
            <v>3</v>
          </cell>
          <cell r="AG1143">
            <v>3</v>
          </cell>
          <cell r="AH1143" t="str">
            <v>NULL</v>
          </cell>
          <cell r="AI1143">
            <v>3</v>
          </cell>
          <cell r="AJ1143" t="str">
            <v>NULL</v>
          </cell>
          <cell r="AK1143">
            <v>9</v>
          </cell>
          <cell r="AL1143">
            <v>9</v>
          </cell>
        </row>
        <row r="1144">
          <cell r="A1144">
            <v>138894</v>
          </cell>
          <cell r="B1144">
            <v>8554033</v>
          </cell>
          <cell r="C1144" t="str">
            <v>Wigston College</v>
          </cell>
          <cell r="D1144" t="str">
            <v>East Midlands</v>
          </cell>
          <cell r="E1144" t="str">
            <v>East Midlands</v>
          </cell>
          <cell r="F1144" t="str">
            <v>Leicestershire</v>
          </cell>
          <cell r="G1144" t="str">
            <v>Harborough</v>
          </cell>
          <cell r="H1144" t="str">
            <v>LE18 2DS</v>
          </cell>
          <cell r="I1144" t="str">
            <v>Academy Converter</v>
          </cell>
          <cell r="J1144" t="str">
            <v>Secondary</v>
          </cell>
          <cell r="K1144" t="str">
            <v>Has a sixth form</v>
          </cell>
          <cell r="L1144">
            <v>10006297</v>
          </cell>
          <cell r="M1144">
            <v>42346</v>
          </cell>
          <cell r="N1144">
            <v>42347</v>
          </cell>
          <cell r="O1144" t="str">
            <v>Schools into Special Measures Visit 1</v>
          </cell>
          <cell r="P1144" t="str">
            <v>Schools - S8</v>
          </cell>
          <cell r="Q1144">
            <v>120256</v>
          </cell>
          <cell r="R1144" t="str">
            <v>NULL</v>
          </cell>
          <cell r="S1144" t="str">
            <v>NULL</v>
          </cell>
          <cell r="T1144" t="str">
            <v>NULL</v>
          </cell>
          <cell r="U1144" t="str">
            <v>NULL</v>
          </cell>
          <cell r="V1144" t="str">
            <v>NULL</v>
          </cell>
          <cell r="W1144" t="str">
            <v>NULL</v>
          </cell>
          <cell r="X1144" t="str">
            <v>NULL</v>
          </cell>
          <cell r="Y1144" t="str">
            <v>NULL</v>
          </cell>
          <cell r="Z1144" t="str">
            <v>NULL</v>
          </cell>
          <cell r="AB1144">
            <v>844</v>
          </cell>
          <cell r="AD1144">
            <v>4</v>
          </cell>
          <cell r="AE1144" t="str">
            <v>NULL</v>
          </cell>
          <cell r="AF1144">
            <v>4</v>
          </cell>
          <cell r="AG1144">
            <v>4</v>
          </cell>
          <cell r="AH1144" t="str">
            <v>NULL</v>
          </cell>
          <cell r="AI1144">
            <v>4</v>
          </cell>
          <cell r="AJ1144" t="str">
            <v>NULL</v>
          </cell>
          <cell r="AK1144">
            <v>9</v>
          </cell>
          <cell r="AL1144">
            <v>3</v>
          </cell>
        </row>
        <row r="1145">
          <cell r="A1145">
            <v>138895</v>
          </cell>
          <cell r="B1145">
            <v>8454044</v>
          </cell>
          <cell r="C1145" t="str">
            <v>Bexhill High Academy</v>
          </cell>
          <cell r="D1145" t="str">
            <v>South East</v>
          </cell>
          <cell r="E1145" t="str">
            <v>South East</v>
          </cell>
          <cell r="F1145" t="str">
            <v>East Sussex</v>
          </cell>
          <cell r="G1145" t="str">
            <v>Bexhill and Battle</v>
          </cell>
          <cell r="H1145" t="str">
            <v>TN39 4BY</v>
          </cell>
          <cell r="I1145" t="str">
            <v>Academy Converter</v>
          </cell>
          <cell r="J1145" t="str">
            <v>Secondary</v>
          </cell>
          <cell r="K1145" t="str">
            <v>Does not have a sixth form</v>
          </cell>
          <cell r="L1145">
            <v>10005920</v>
          </cell>
          <cell r="M1145">
            <v>42275</v>
          </cell>
          <cell r="N1145">
            <v>42275</v>
          </cell>
          <cell r="O1145" t="str">
            <v>Requires Improvement monitoring Visit 1</v>
          </cell>
          <cell r="P1145" t="str">
            <v>Schools - S8</v>
          </cell>
          <cell r="Q1145">
            <v>114595</v>
          </cell>
          <cell r="R1145" t="str">
            <v>NULL</v>
          </cell>
          <cell r="S1145" t="str">
            <v>NULL</v>
          </cell>
          <cell r="T1145" t="str">
            <v>NULL</v>
          </cell>
          <cell r="U1145" t="str">
            <v>NULL</v>
          </cell>
          <cell r="V1145" t="str">
            <v>NULL</v>
          </cell>
          <cell r="W1145" t="str">
            <v>NULL</v>
          </cell>
          <cell r="X1145" t="str">
            <v>NULL</v>
          </cell>
          <cell r="Y1145" t="str">
            <v>NULL</v>
          </cell>
          <cell r="Z1145" t="str">
            <v>NULL</v>
          </cell>
          <cell r="AB1145">
            <v>1159</v>
          </cell>
          <cell r="AD1145">
            <v>3</v>
          </cell>
          <cell r="AE1145" t="str">
            <v>NULL</v>
          </cell>
          <cell r="AF1145">
            <v>3</v>
          </cell>
          <cell r="AG1145">
            <v>3</v>
          </cell>
          <cell r="AH1145" t="str">
            <v>NULL</v>
          </cell>
          <cell r="AI1145">
            <v>3</v>
          </cell>
          <cell r="AJ1145" t="str">
            <v>NULL</v>
          </cell>
          <cell r="AK1145">
            <v>9</v>
          </cell>
          <cell r="AL1145">
            <v>9</v>
          </cell>
        </row>
        <row r="1146">
          <cell r="A1146">
            <v>138920</v>
          </cell>
          <cell r="B1146">
            <v>8504006</v>
          </cell>
          <cell r="C1146" t="str">
            <v>Winton Community Academy</v>
          </cell>
          <cell r="D1146" t="str">
            <v>South East</v>
          </cell>
          <cell r="E1146" t="str">
            <v>South East</v>
          </cell>
          <cell r="F1146" t="str">
            <v>Hampshire</v>
          </cell>
          <cell r="G1146" t="str">
            <v>North West Hampshire</v>
          </cell>
          <cell r="H1146" t="str">
            <v>SP10 2PS</v>
          </cell>
          <cell r="I1146" t="str">
            <v>Academy Sponsor Led</v>
          </cell>
          <cell r="J1146" t="str">
            <v>Secondary</v>
          </cell>
          <cell r="K1146" t="str">
            <v>Not applicable</v>
          </cell>
          <cell r="L1146">
            <v>10004239</v>
          </cell>
          <cell r="M1146">
            <v>42278</v>
          </cell>
          <cell r="N1146">
            <v>42279</v>
          </cell>
          <cell r="O1146" t="str">
            <v>Schools into Special Measures Visit 4</v>
          </cell>
          <cell r="P1146" t="str">
            <v>Schools - S8</v>
          </cell>
          <cell r="Q1146" t="str">
            <v>NULL</v>
          </cell>
          <cell r="R1146" t="str">
            <v>NULL</v>
          </cell>
          <cell r="S1146" t="str">
            <v>NULL</v>
          </cell>
          <cell r="T1146" t="str">
            <v>NULL</v>
          </cell>
          <cell r="U1146" t="str">
            <v>NULL</v>
          </cell>
          <cell r="V1146" t="str">
            <v>NULL</v>
          </cell>
          <cell r="W1146" t="str">
            <v>NULL</v>
          </cell>
          <cell r="X1146" t="str">
            <v>NULL</v>
          </cell>
          <cell r="Y1146" t="str">
            <v>NULL</v>
          </cell>
          <cell r="Z1146" t="str">
            <v>NULL</v>
          </cell>
          <cell r="AB1146">
            <v>448</v>
          </cell>
          <cell r="AD1146">
            <v>4</v>
          </cell>
          <cell r="AE1146" t="str">
            <v>NULL</v>
          </cell>
          <cell r="AF1146">
            <v>4</v>
          </cell>
          <cell r="AG1146">
            <v>4</v>
          </cell>
          <cell r="AH1146" t="str">
            <v>NULL</v>
          </cell>
          <cell r="AI1146">
            <v>4</v>
          </cell>
          <cell r="AJ1146" t="str">
            <v>NULL</v>
          </cell>
          <cell r="AK1146" t="str">
            <v>NULL</v>
          </cell>
          <cell r="AL1146" t="str">
            <v>NULL</v>
          </cell>
        </row>
        <row r="1147">
          <cell r="A1147">
            <v>138936</v>
          </cell>
          <cell r="B1147">
            <v>8604123</v>
          </cell>
          <cell r="C1147" t="str">
            <v>Wilnecote High School</v>
          </cell>
          <cell r="D1147" t="str">
            <v>West Midlands</v>
          </cell>
          <cell r="E1147" t="str">
            <v>West Midlands</v>
          </cell>
          <cell r="F1147" t="str">
            <v>Staffordshire</v>
          </cell>
          <cell r="G1147" t="str">
            <v>Tamworth</v>
          </cell>
          <cell r="H1147" t="str">
            <v>B77 5LF</v>
          </cell>
          <cell r="I1147" t="str">
            <v>Academy Converter</v>
          </cell>
          <cell r="J1147" t="str">
            <v>Secondary</v>
          </cell>
          <cell r="K1147" t="str">
            <v>Does not have a sixth form</v>
          </cell>
          <cell r="L1147">
            <v>10003989</v>
          </cell>
          <cell r="M1147">
            <v>42326</v>
          </cell>
          <cell r="N1147">
            <v>42327</v>
          </cell>
          <cell r="O1147" t="str">
            <v>Schools into Special Measures Visit 3</v>
          </cell>
          <cell r="P1147" t="str">
            <v>Schools - S8</v>
          </cell>
          <cell r="Q1147">
            <v>124420</v>
          </cell>
          <cell r="R1147" t="str">
            <v>NULL</v>
          </cell>
          <cell r="S1147" t="str">
            <v>NULL</v>
          </cell>
          <cell r="T1147" t="str">
            <v>NULL</v>
          </cell>
          <cell r="U1147" t="str">
            <v>NULL</v>
          </cell>
          <cell r="V1147" t="str">
            <v>NULL</v>
          </cell>
          <cell r="W1147" t="str">
            <v>NULL</v>
          </cell>
          <cell r="X1147" t="str">
            <v>NULL</v>
          </cell>
          <cell r="Y1147" t="str">
            <v>NULL</v>
          </cell>
          <cell r="Z1147" t="str">
            <v>NULL</v>
          </cell>
          <cell r="AB1147">
            <v>807</v>
          </cell>
          <cell r="AD1147">
            <v>4</v>
          </cell>
          <cell r="AE1147" t="str">
            <v>NULL</v>
          </cell>
          <cell r="AF1147">
            <v>4</v>
          </cell>
          <cell r="AG1147">
            <v>4</v>
          </cell>
          <cell r="AH1147" t="str">
            <v>NULL</v>
          </cell>
          <cell r="AI1147">
            <v>4</v>
          </cell>
          <cell r="AJ1147" t="str">
            <v>NULL</v>
          </cell>
          <cell r="AK1147">
            <v>9</v>
          </cell>
          <cell r="AL1147">
            <v>9</v>
          </cell>
        </row>
        <row r="1148">
          <cell r="A1148">
            <v>138948</v>
          </cell>
          <cell r="B1148">
            <v>8884135</v>
          </cell>
          <cell r="C1148" t="str">
            <v>Penwortham Priory Academy</v>
          </cell>
          <cell r="D1148" t="str">
            <v>North West</v>
          </cell>
          <cell r="E1148" t="str">
            <v>North West</v>
          </cell>
          <cell r="F1148" t="str">
            <v>Lancashire</v>
          </cell>
          <cell r="G1148" t="str">
            <v>South Ribble</v>
          </cell>
          <cell r="H1148" t="str">
            <v>PR1 0JE</v>
          </cell>
          <cell r="I1148" t="str">
            <v>Academy Converter</v>
          </cell>
          <cell r="J1148" t="str">
            <v>Secondary</v>
          </cell>
          <cell r="K1148" t="str">
            <v>Does not have a sixth form</v>
          </cell>
          <cell r="L1148">
            <v>10005523</v>
          </cell>
          <cell r="M1148">
            <v>42325</v>
          </cell>
          <cell r="N1148">
            <v>42326</v>
          </cell>
          <cell r="O1148" t="str">
            <v>Maintained Academy and School Short inspection</v>
          </cell>
          <cell r="P1148" t="str">
            <v>Schools - S5</v>
          </cell>
          <cell r="Q1148">
            <v>119739</v>
          </cell>
          <cell r="R1148">
            <v>3</v>
          </cell>
          <cell r="S1148" t="str">
            <v>NULL</v>
          </cell>
          <cell r="T1148">
            <v>3</v>
          </cell>
          <cell r="U1148">
            <v>3</v>
          </cell>
          <cell r="V1148">
            <v>2</v>
          </cell>
          <cell r="W1148">
            <v>3</v>
          </cell>
          <cell r="X1148" t="str">
            <v>Yes</v>
          </cell>
          <cell r="Y1148" t="str">
            <v>NULL</v>
          </cell>
          <cell r="Z1148" t="str">
            <v>NULL</v>
          </cell>
          <cell r="AB1148">
            <v>607</v>
          </cell>
          <cell r="AD1148">
            <v>2</v>
          </cell>
          <cell r="AE1148" t="str">
            <v>NULL</v>
          </cell>
          <cell r="AF1148">
            <v>2</v>
          </cell>
          <cell r="AG1148">
            <v>2</v>
          </cell>
          <cell r="AH1148" t="str">
            <v>NULL</v>
          </cell>
          <cell r="AI1148">
            <v>2</v>
          </cell>
          <cell r="AJ1148" t="str">
            <v>NULL</v>
          </cell>
          <cell r="AK1148" t="str">
            <v>NULL</v>
          </cell>
          <cell r="AL1148" t="str">
            <v>NULL</v>
          </cell>
        </row>
        <row r="1149">
          <cell r="A1149">
            <v>138984</v>
          </cell>
          <cell r="B1149">
            <v>9282049</v>
          </cell>
          <cell r="C1149" t="str">
            <v>Blackthorn Primary School</v>
          </cell>
          <cell r="D1149" t="str">
            <v>East Midlands</v>
          </cell>
          <cell r="E1149" t="str">
            <v>East Midlands</v>
          </cell>
          <cell r="F1149" t="str">
            <v>Northamptonshire</v>
          </cell>
          <cell r="G1149" t="str">
            <v>Northampton North</v>
          </cell>
          <cell r="H1149" t="str">
            <v>NN3 8EP</v>
          </cell>
          <cell r="I1149" t="str">
            <v>Academy Sponsor Led</v>
          </cell>
          <cell r="J1149" t="str">
            <v>Primary</v>
          </cell>
          <cell r="K1149" t="str">
            <v>Does not have a sixth form</v>
          </cell>
          <cell r="L1149">
            <v>10005357</v>
          </cell>
          <cell r="M1149">
            <v>42353</v>
          </cell>
          <cell r="N1149">
            <v>42354</v>
          </cell>
          <cell r="O1149" t="str">
            <v>Schools into Special Measures Visit 4</v>
          </cell>
          <cell r="P1149" t="str">
            <v>Schools - S8</v>
          </cell>
          <cell r="Q1149" t="str">
            <v>NULL</v>
          </cell>
          <cell r="R1149" t="str">
            <v>NULL</v>
          </cell>
          <cell r="S1149" t="str">
            <v>NULL</v>
          </cell>
          <cell r="T1149" t="str">
            <v>NULL</v>
          </cell>
          <cell r="U1149" t="str">
            <v>NULL</v>
          </cell>
          <cell r="V1149" t="str">
            <v>NULL</v>
          </cell>
          <cell r="W1149" t="str">
            <v>NULL</v>
          </cell>
          <cell r="X1149" t="str">
            <v>NULL</v>
          </cell>
          <cell r="Y1149" t="str">
            <v>NULL</v>
          </cell>
          <cell r="Z1149" t="str">
            <v>NULL</v>
          </cell>
          <cell r="AB1149">
            <v>430</v>
          </cell>
          <cell r="AD1149">
            <v>4</v>
          </cell>
          <cell r="AE1149" t="str">
            <v>NULL</v>
          </cell>
          <cell r="AF1149">
            <v>4</v>
          </cell>
          <cell r="AG1149">
            <v>4</v>
          </cell>
          <cell r="AH1149" t="str">
            <v>NULL</v>
          </cell>
          <cell r="AI1149">
            <v>4</v>
          </cell>
          <cell r="AJ1149" t="str">
            <v>NULL</v>
          </cell>
          <cell r="AK1149" t="str">
            <v>NULL</v>
          </cell>
          <cell r="AL1149" t="str">
            <v>NULL</v>
          </cell>
        </row>
        <row r="1150">
          <cell r="A1150">
            <v>138996</v>
          </cell>
          <cell r="B1150">
            <v>8812031</v>
          </cell>
          <cell r="C1150" t="str">
            <v>Kingsmoor Academy</v>
          </cell>
          <cell r="D1150" t="str">
            <v>East of England</v>
          </cell>
          <cell r="E1150" t="str">
            <v>East of England</v>
          </cell>
          <cell r="F1150" t="str">
            <v>Essex</v>
          </cell>
          <cell r="G1150" t="str">
            <v>Harlow</v>
          </cell>
          <cell r="H1150" t="str">
            <v>CM18 7PS</v>
          </cell>
          <cell r="I1150" t="str">
            <v>Academy Sponsor Led</v>
          </cell>
          <cell r="J1150" t="str">
            <v>Primary</v>
          </cell>
          <cell r="K1150" t="str">
            <v>Does not have a sixth form</v>
          </cell>
          <cell r="L1150">
            <v>10009990</v>
          </cell>
          <cell r="M1150">
            <v>42342</v>
          </cell>
          <cell r="N1150">
            <v>42342</v>
          </cell>
          <cell r="O1150" t="str">
            <v>Requires Improvement monitoring Visit 2</v>
          </cell>
          <cell r="P1150" t="str">
            <v>Schools - S8</v>
          </cell>
          <cell r="Q1150" t="str">
            <v>NULL</v>
          </cell>
          <cell r="R1150" t="str">
            <v>NULL</v>
          </cell>
          <cell r="S1150" t="str">
            <v>NULL</v>
          </cell>
          <cell r="T1150" t="str">
            <v>NULL</v>
          </cell>
          <cell r="U1150" t="str">
            <v>NULL</v>
          </cell>
          <cell r="V1150" t="str">
            <v>NULL</v>
          </cell>
          <cell r="W1150" t="str">
            <v>NULL</v>
          </cell>
          <cell r="X1150" t="str">
            <v>NULL</v>
          </cell>
          <cell r="Y1150" t="str">
            <v>NULL</v>
          </cell>
          <cell r="Z1150" t="str">
            <v>NULL</v>
          </cell>
          <cell r="AB1150">
            <v>191</v>
          </cell>
          <cell r="AD1150">
            <v>3</v>
          </cell>
          <cell r="AE1150" t="str">
            <v>NULL</v>
          </cell>
          <cell r="AF1150">
            <v>3</v>
          </cell>
          <cell r="AG1150">
            <v>3</v>
          </cell>
          <cell r="AH1150" t="str">
            <v>NULL</v>
          </cell>
          <cell r="AI1150">
            <v>3</v>
          </cell>
          <cell r="AJ1150" t="str">
            <v>NULL</v>
          </cell>
          <cell r="AK1150" t="str">
            <v>NULL</v>
          </cell>
          <cell r="AL1150" t="str">
            <v>NULL</v>
          </cell>
        </row>
        <row r="1151">
          <cell r="A1151">
            <v>138998</v>
          </cell>
          <cell r="B1151">
            <v>3302075</v>
          </cell>
          <cell r="C1151" t="str">
            <v>Mansfield Green E-ACT Academy</v>
          </cell>
          <cell r="D1151" t="str">
            <v>West Midlands</v>
          </cell>
          <cell r="E1151" t="str">
            <v>West Midlands</v>
          </cell>
          <cell r="F1151" t="str">
            <v>Birmingham</v>
          </cell>
          <cell r="G1151" t="str">
            <v>Birmingham, Ladywood</v>
          </cell>
          <cell r="H1151" t="str">
            <v>B6 5NH</v>
          </cell>
          <cell r="I1151" t="str">
            <v>Academy Sponsor Led</v>
          </cell>
          <cell r="J1151" t="str">
            <v>Primary</v>
          </cell>
          <cell r="K1151" t="str">
            <v>Does not have a sixth form</v>
          </cell>
          <cell r="L1151">
            <v>10004092</v>
          </cell>
          <cell r="M1151">
            <v>42339</v>
          </cell>
          <cell r="N1151">
            <v>42340</v>
          </cell>
          <cell r="O1151" t="str">
            <v>Schools into Special Measures Visit 3</v>
          </cell>
          <cell r="P1151" t="str">
            <v>Schools - S8</v>
          </cell>
          <cell r="Q1151" t="str">
            <v>NULL</v>
          </cell>
          <cell r="R1151" t="str">
            <v>NULL</v>
          </cell>
          <cell r="S1151" t="str">
            <v>NULL</v>
          </cell>
          <cell r="T1151" t="str">
            <v>NULL</v>
          </cell>
          <cell r="U1151" t="str">
            <v>NULL</v>
          </cell>
          <cell r="V1151" t="str">
            <v>NULL</v>
          </cell>
          <cell r="W1151" t="str">
            <v>NULL</v>
          </cell>
          <cell r="X1151" t="str">
            <v>NULL</v>
          </cell>
          <cell r="Y1151" t="str">
            <v>NULL</v>
          </cell>
          <cell r="Z1151" t="str">
            <v>NULL</v>
          </cell>
          <cell r="AB1151">
            <v>417</v>
          </cell>
          <cell r="AD1151">
            <v>4</v>
          </cell>
          <cell r="AE1151" t="str">
            <v>NULL</v>
          </cell>
          <cell r="AF1151">
            <v>4</v>
          </cell>
          <cell r="AG1151">
            <v>4</v>
          </cell>
          <cell r="AH1151" t="str">
            <v>NULL</v>
          </cell>
          <cell r="AI1151">
            <v>4</v>
          </cell>
          <cell r="AJ1151" t="str">
            <v>NULL</v>
          </cell>
          <cell r="AK1151">
            <v>3</v>
          </cell>
          <cell r="AL1151">
            <v>9</v>
          </cell>
        </row>
        <row r="1152">
          <cell r="A1152">
            <v>139000</v>
          </cell>
          <cell r="B1152">
            <v>3302078</v>
          </cell>
          <cell r="C1152" t="str">
            <v>Moor Green Primary Academy</v>
          </cell>
          <cell r="D1152" t="str">
            <v>West Midlands</v>
          </cell>
          <cell r="E1152" t="str">
            <v>West Midlands</v>
          </cell>
          <cell r="F1152" t="str">
            <v>Birmingham</v>
          </cell>
          <cell r="G1152" t="str">
            <v>Birmingham, Hall Green</v>
          </cell>
          <cell r="H1152" t="str">
            <v>B13 8QP</v>
          </cell>
          <cell r="I1152" t="str">
            <v>Academy Sponsor Led</v>
          </cell>
          <cell r="J1152" t="str">
            <v>Primary</v>
          </cell>
          <cell r="K1152" t="str">
            <v>Does not have a sixth form</v>
          </cell>
          <cell r="L1152">
            <v>10005246</v>
          </cell>
          <cell r="M1152">
            <v>42353</v>
          </cell>
          <cell r="N1152">
            <v>42354</v>
          </cell>
          <cell r="O1152" t="str">
            <v>Schools into Special Measures Visit 4</v>
          </cell>
          <cell r="P1152" t="str">
            <v>Schools - S8</v>
          </cell>
          <cell r="Q1152" t="str">
            <v>NULL</v>
          </cell>
          <cell r="R1152" t="str">
            <v>NULL</v>
          </cell>
          <cell r="S1152" t="str">
            <v>NULL</v>
          </cell>
          <cell r="T1152" t="str">
            <v>NULL</v>
          </cell>
          <cell r="U1152" t="str">
            <v>NULL</v>
          </cell>
          <cell r="V1152" t="str">
            <v>NULL</v>
          </cell>
          <cell r="W1152" t="str">
            <v>NULL</v>
          </cell>
          <cell r="X1152" t="str">
            <v>NULL</v>
          </cell>
          <cell r="Y1152" t="str">
            <v>NULL</v>
          </cell>
          <cell r="Z1152" t="str">
            <v>NULL</v>
          </cell>
          <cell r="AB1152">
            <v>301</v>
          </cell>
          <cell r="AD1152">
            <v>4</v>
          </cell>
          <cell r="AE1152" t="str">
            <v>NULL</v>
          </cell>
          <cell r="AF1152">
            <v>4</v>
          </cell>
          <cell r="AG1152">
            <v>4</v>
          </cell>
          <cell r="AH1152" t="str">
            <v>NULL</v>
          </cell>
          <cell r="AI1152">
            <v>4</v>
          </cell>
          <cell r="AJ1152" t="str">
            <v>NULL</v>
          </cell>
          <cell r="AK1152">
            <v>2</v>
          </cell>
          <cell r="AL1152">
            <v>9</v>
          </cell>
        </row>
        <row r="1153">
          <cell r="A1153">
            <v>139004</v>
          </cell>
          <cell r="B1153">
            <v>3702015</v>
          </cell>
          <cell r="C1153" t="str">
            <v>Shafton Primary Academy</v>
          </cell>
          <cell r="D1153" t="str">
            <v>Yorkshire and the Humber</v>
          </cell>
          <cell r="E1153" t="str">
            <v>North East, Yorkshire &amp; Humber</v>
          </cell>
          <cell r="F1153" t="str">
            <v>Barnsley</v>
          </cell>
          <cell r="G1153" t="str">
            <v>Barnsley East</v>
          </cell>
          <cell r="H1153" t="str">
            <v>S72 8QA</v>
          </cell>
          <cell r="I1153" t="str">
            <v>Academy Sponsor Led</v>
          </cell>
          <cell r="J1153" t="str">
            <v>Primary</v>
          </cell>
          <cell r="K1153" t="str">
            <v>Does not have a sixth form</v>
          </cell>
          <cell r="L1153">
            <v>10002175</v>
          </cell>
          <cell r="M1153">
            <v>42325</v>
          </cell>
          <cell r="N1153">
            <v>42326</v>
          </cell>
          <cell r="O1153" t="str">
            <v>Requires Improvement S5 Reinspection Visit 1</v>
          </cell>
          <cell r="P1153" t="str">
            <v>Schools - S5</v>
          </cell>
          <cell r="Q1153" t="str">
            <v>NULL</v>
          </cell>
          <cell r="R1153">
            <v>2</v>
          </cell>
          <cell r="S1153" t="str">
            <v>NULL</v>
          </cell>
          <cell r="T1153">
            <v>2</v>
          </cell>
          <cell r="U1153">
            <v>2</v>
          </cell>
          <cell r="V1153">
            <v>2</v>
          </cell>
          <cell r="W1153">
            <v>1</v>
          </cell>
          <cell r="X1153" t="str">
            <v>Yes</v>
          </cell>
          <cell r="Y1153">
            <v>1</v>
          </cell>
          <cell r="Z1153" t="str">
            <v>NULL</v>
          </cell>
          <cell r="AB1153">
            <v>230</v>
          </cell>
          <cell r="AD1153">
            <v>3</v>
          </cell>
          <cell r="AE1153" t="str">
            <v>NULL</v>
          </cell>
          <cell r="AF1153">
            <v>3</v>
          </cell>
          <cell r="AG1153">
            <v>3</v>
          </cell>
          <cell r="AH1153" t="str">
            <v>NULL</v>
          </cell>
          <cell r="AI1153">
            <v>3</v>
          </cell>
          <cell r="AJ1153" t="str">
            <v>NULL</v>
          </cell>
          <cell r="AK1153" t="str">
            <v>NULL</v>
          </cell>
          <cell r="AL1153" t="str">
            <v>NULL</v>
          </cell>
        </row>
        <row r="1154">
          <cell r="A1154">
            <v>139005</v>
          </cell>
          <cell r="B1154">
            <v>8552008</v>
          </cell>
          <cell r="C1154" t="str">
            <v>Beacon Academy</v>
          </cell>
          <cell r="D1154" t="str">
            <v>East Midlands</v>
          </cell>
          <cell r="E1154" t="str">
            <v>East Midlands</v>
          </cell>
          <cell r="F1154" t="str">
            <v>Leicestershire</v>
          </cell>
          <cell r="G1154" t="str">
            <v>Loughborough</v>
          </cell>
          <cell r="H1154" t="str">
            <v>LE11 2NF</v>
          </cell>
          <cell r="I1154" t="str">
            <v>Academy Sponsor Led</v>
          </cell>
          <cell r="J1154" t="str">
            <v>Primary</v>
          </cell>
          <cell r="K1154" t="str">
            <v>Does not have a sixth form</v>
          </cell>
          <cell r="L1154">
            <v>10001836</v>
          </cell>
          <cell r="M1154">
            <v>42326</v>
          </cell>
          <cell r="N1154">
            <v>42327</v>
          </cell>
          <cell r="O1154" t="str">
            <v>Requires Improvement S5 Reinspection Visit 1</v>
          </cell>
          <cell r="P1154" t="str">
            <v>Schools - S5</v>
          </cell>
          <cell r="Q1154" t="str">
            <v>NULL</v>
          </cell>
          <cell r="R1154">
            <v>3</v>
          </cell>
          <cell r="S1154" t="str">
            <v>NULL</v>
          </cell>
          <cell r="T1154">
            <v>3</v>
          </cell>
          <cell r="U1154">
            <v>3</v>
          </cell>
          <cell r="V1154">
            <v>3</v>
          </cell>
          <cell r="W1154">
            <v>3</v>
          </cell>
          <cell r="X1154" t="str">
            <v>Yes</v>
          </cell>
          <cell r="Y1154">
            <v>3</v>
          </cell>
          <cell r="Z1154" t="str">
            <v>NULL</v>
          </cell>
          <cell r="AB1154">
            <v>323</v>
          </cell>
          <cell r="AD1154">
            <v>3</v>
          </cell>
          <cell r="AE1154" t="str">
            <v>NULL</v>
          </cell>
          <cell r="AF1154">
            <v>3</v>
          </cell>
          <cell r="AG1154">
            <v>3</v>
          </cell>
          <cell r="AH1154" t="str">
            <v>NULL</v>
          </cell>
          <cell r="AI1154">
            <v>3</v>
          </cell>
          <cell r="AJ1154" t="str">
            <v>NULL</v>
          </cell>
          <cell r="AK1154" t="str">
            <v>NULL</v>
          </cell>
          <cell r="AL1154" t="str">
            <v>NULL</v>
          </cell>
        </row>
        <row r="1155">
          <cell r="A1155">
            <v>139006</v>
          </cell>
          <cell r="B1155">
            <v>3702016</v>
          </cell>
          <cell r="C1155" t="str">
            <v>St Helen's Primary Academy</v>
          </cell>
          <cell r="D1155" t="str">
            <v>Yorkshire and the Humber</v>
          </cell>
          <cell r="E1155" t="str">
            <v>North East, Yorkshire &amp; Humber</v>
          </cell>
          <cell r="F1155" t="str">
            <v>Barnsley</v>
          </cell>
          <cell r="G1155" t="str">
            <v>Barnsley Central</v>
          </cell>
          <cell r="H1155" t="str">
            <v>S71 2PS</v>
          </cell>
          <cell r="I1155" t="str">
            <v>Academy Sponsor Led</v>
          </cell>
          <cell r="J1155" t="str">
            <v>Primary</v>
          </cell>
          <cell r="K1155" t="str">
            <v>Does not have a sixth form</v>
          </cell>
          <cell r="L1155">
            <v>10002176</v>
          </cell>
          <cell r="M1155">
            <v>42325</v>
          </cell>
          <cell r="N1155">
            <v>42326</v>
          </cell>
          <cell r="O1155" t="str">
            <v>Requires Improvement S5 Reinspection Visit 1</v>
          </cell>
          <cell r="P1155" t="str">
            <v>Schools - S5</v>
          </cell>
          <cell r="Q1155" t="str">
            <v>NULL</v>
          </cell>
          <cell r="R1155">
            <v>3</v>
          </cell>
          <cell r="S1155" t="str">
            <v>NULL</v>
          </cell>
          <cell r="T1155">
            <v>3</v>
          </cell>
          <cell r="U1155">
            <v>3</v>
          </cell>
          <cell r="V1155">
            <v>2</v>
          </cell>
          <cell r="W1155">
            <v>2</v>
          </cell>
          <cell r="X1155" t="str">
            <v>Yes</v>
          </cell>
          <cell r="Y1155">
            <v>2</v>
          </cell>
          <cell r="Z1155" t="str">
            <v>NULL</v>
          </cell>
          <cell r="AB1155">
            <v>310</v>
          </cell>
          <cell r="AD1155">
            <v>3</v>
          </cell>
          <cell r="AE1155" t="str">
            <v>NULL</v>
          </cell>
          <cell r="AF1155">
            <v>3</v>
          </cell>
          <cell r="AG1155">
            <v>3</v>
          </cell>
          <cell r="AH1155" t="str">
            <v>NULL</v>
          </cell>
          <cell r="AI1155">
            <v>3</v>
          </cell>
          <cell r="AJ1155" t="str">
            <v>NULL</v>
          </cell>
          <cell r="AK1155" t="str">
            <v>NULL</v>
          </cell>
          <cell r="AL1155" t="str">
            <v>NULL</v>
          </cell>
        </row>
        <row r="1156">
          <cell r="A1156">
            <v>139009</v>
          </cell>
          <cell r="B1156">
            <v>8122010</v>
          </cell>
          <cell r="C1156" t="str">
            <v>Saint Mary's Catholic Voluntary Academy</v>
          </cell>
          <cell r="D1156" t="str">
            <v>Yorkshire and the Humber</v>
          </cell>
          <cell r="E1156" t="str">
            <v>North East, Yorkshire &amp; Humber</v>
          </cell>
          <cell r="F1156" t="str">
            <v>North East Lincolnshire</v>
          </cell>
          <cell r="G1156" t="str">
            <v>Great Grimsby</v>
          </cell>
          <cell r="H1156" t="str">
            <v>DN32 7JX</v>
          </cell>
          <cell r="I1156" t="str">
            <v>Academy Sponsor Led</v>
          </cell>
          <cell r="J1156" t="str">
            <v>Primary</v>
          </cell>
          <cell r="K1156" t="str">
            <v>Does not have a sixth form</v>
          </cell>
          <cell r="L1156">
            <v>10001634</v>
          </cell>
          <cell r="M1156">
            <v>42291</v>
          </cell>
          <cell r="N1156">
            <v>42292</v>
          </cell>
          <cell r="O1156" t="str">
            <v>Serious Weaknesses S5 Reinspection</v>
          </cell>
          <cell r="P1156" t="str">
            <v>Schools - S5</v>
          </cell>
          <cell r="Q1156" t="str">
            <v>NULL</v>
          </cell>
          <cell r="R1156">
            <v>3</v>
          </cell>
          <cell r="S1156" t="str">
            <v>NULL</v>
          </cell>
          <cell r="T1156">
            <v>3</v>
          </cell>
          <cell r="U1156">
            <v>3</v>
          </cell>
          <cell r="V1156">
            <v>2</v>
          </cell>
          <cell r="W1156">
            <v>2</v>
          </cell>
          <cell r="X1156" t="str">
            <v>Yes</v>
          </cell>
          <cell r="Y1156">
            <v>3</v>
          </cell>
          <cell r="Z1156" t="str">
            <v>NULL</v>
          </cell>
          <cell r="AB1156">
            <v>244</v>
          </cell>
          <cell r="AD1156">
            <v>4</v>
          </cell>
          <cell r="AE1156" t="str">
            <v>NULL</v>
          </cell>
          <cell r="AF1156">
            <v>4</v>
          </cell>
          <cell r="AG1156">
            <v>3</v>
          </cell>
          <cell r="AH1156" t="str">
            <v>NULL</v>
          </cell>
          <cell r="AI1156">
            <v>3</v>
          </cell>
          <cell r="AJ1156" t="str">
            <v>NULL</v>
          </cell>
          <cell r="AK1156" t="str">
            <v>NULL</v>
          </cell>
          <cell r="AL1156" t="str">
            <v>NULL</v>
          </cell>
        </row>
        <row r="1157">
          <cell r="A1157">
            <v>139021</v>
          </cell>
          <cell r="B1157">
            <v>8862017</v>
          </cell>
          <cell r="C1157" t="str">
            <v>Drapers Mills Primary Academy</v>
          </cell>
          <cell r="D1157" t="str">
            <v>South East</v>
          </cell>
          <cell r="E1157" t="str">
            <v>South East</v>
          </cell>
          <cell r="F1157" t="str">
            <v>Kent</v>
          </cell>
          <cell r="G1157" t="str">
            <v>North Thanet</v>
          </cell>
          <cell r="H1157" t="str">
            <v>CT9 2SP</v>
          </cell>
          <cell r="I1157" t="str">
            <v>Academy Sponsor Led</v>
          </cell>
          <cell r="J1157" t="str">
            <v>Primary</v>
          </cell>
          <cell r="K1157" t="str">
            <v>Does not have a sixth form</v>
          </cell>
          <cell r="L1157">
            <v>10005262</v>
          </cell>
          <cell r="M1157">
            <v>42269</v>
          </cell>
          <cell r="N1157">
            <v>42270</v>
          </cell>
          <cell r="O1157" t="str">
            <v>Schools into Special Measures Visit 3</v>
          </cell>
          <cell r="P1157" t="str">
            <v>Schools - S8</v>
          </cell>
          <cell r="Q1157" t="str">
            <v>NULL</v>
          </cell>
          <cell r="R1157" t="str">
            <v>NULL</v>
          </cell>
          <cell r="S1157" t="str">
            <v>NULL</v>
          </cell>
          <cell r="T1157" t="str">
            <v>NULL</v>
          </cell>
          <cell r="U1157" t="str">
            <v>NULL</v>
          </cell>
          <cell r="V1157" t="str">
            <v>NULL</v>
          </cell>
          <cell r="W1157" t="str">
            <v>NULL</v>
          </cell>
          <cell r="X1157" t="str">
            <v>NULL</v>
          </cell>
          <cell r="Y1157" t="str">
            <v>NULL</v>
          </cell>
          <cell r="Z1157" t="str">
            <v>NULL</v>
          </cell>
          <cell r="AB1157">
            <v>533</v>
          </cell>
          <cell r="AD1157">
            <v>4</v>
          </cell>
          <cell r="AE1157" t="str">
            <v>NULL</v>
          </cell>
          <cell r="AF1157">
            <v>4</v>
          </cell>
          <cell r="AG1157">
            <v>4</v>
          </cell>
          <cell r="AH1157" t="str">
            <v>NULL</v>
          </cell>
          <cell r="AI1157">
            <v>4</v>
          </cell>
          <cell r="AJ1157" t="str">
            <v>NULL</v>
          </cell>
          <cell r="AK1157" t="str">
            <v>NULL</v>
          </cell>
          <cell r="AL1157" t="str">
            <v>NULL</v>
          </cell>
        </row>
        <row r="1158">
          <cell r="A1158">
            <v>139028</v>
          </cell>
          <cell r="B1158">
            <v>8074141</v>
          </cell>
          <cell r="C1158" t="str">
            <v>Redcar Academy - A Community School for the Performing and Visual Arts</v>
          </cell>
          <cell r="D1158" t="str">
            <v>North East</v>
          </cell>
          <cell r="E1158" t="str">
            <v>North East, Yorkshire &amp; Humber</v>
          </cell>
          <cell r="F1158" t="str">
            <v>Redcar and Cleveland</v>
          </cell>
          <cell r="G1158" t="str">
            <v>Redcar</v>
          </cell>
          <cell r="H1158" t="str">
            <v>TS10 4AB</v>
          </cell>
          <cell r="I1158" t="str">
            <v>Academy Converter</v>
          </cell>
          <cell r="J1158" t="str">
            <v>Secondary</v>
          </cell>
          <cell r="K1158" t="str">
            <v>Does not have a sixth form</v>
          </cell>
          <cell r="L1158">
            <v>10007166</v>
          </cell>
          <cell r="M1158">
            <v>42334</v>
          </cell>
          <cell r="N1158">
            <v>42334</v>
          </cell>
          <cell r="O1158" t="str">
            <v>Requires Improvement monitoring Visit 1</v>
          </cell>
          <cell r="P1158" t="str">
            <v>Schools - S8</v>
          </cell>
          <cell r="Q1158">
            <v>111755</v>
          </cell>
          <cell r="R1158" t="str">
            <v>NULL</v>
          </cell>
          <cell r="S1158" t="str">
            <v>NULL</v>
          </cell>
          <cell r="T1158" t="str">
            <v>NULL</v>
          </cell>
          <cell r="U1158" t="str">
            <v>NULL</v>
          </cell>
          <cell r="V1158" t="str">
            <v>NULL</v>
          </cell>
          <cell r="W1158" t="str">
            <v>NULL</v>
          </cell>
          <cell r="X1158" t="str">
            <v>NULL</v>
          </cell>
          <cell r="Y1158" t="str">
            <v>NULL</v>
          </cell>
          <cell r="Z1158" t="str">
            <v>NULL</v>
          </cell>
          <cell r="AB1158">
            <v>613</v>
          </cell>
          <cell r="AD1158">
            <v>3</v>
          </cell>
          <cell r="AE1158" t="str">
            <v>NULL</v>
          </cell>
          <cell r="AF1158">
            <v>3</v>
          </cell>
          <cell r="AG1158">
            <v>3</v>
          </cell>
          <cell r="AH1158" t="str">
            <v>NULL</v>
          </cell>
          <cell r="AI1158">
            <v>3</v>
          </cell>
          <cell r="AJ1158" t="str">
            <v>NULL</v>
          </cell>
          <cell r="AK1158">
            <v>9</v>
          </cell>
          <cell r="AL1158">
            <v>9</v>
          </cell>
        </row>
        <row r="1159">
          <cell r="A1159">
            <v>139054</v>
          </cell>
          <cell r="B1159">
            <v>3834037</v>
          </cell>
          <cell r="C1159" t="str">
            <v>Swallow Hill Community College</v>
          </cell>
          <cell r="D1159" t="str">
            <v>Yorkshire and the Humber</v>
          </cell>
          <cell r="E1159" t="str">
            <v>North East, Yorkshire &amp; Humber</v>
          </cell>
          <cell r="F1159" t="str">
            <v>Leeds</v>
          </cell>
          <cell r="G1159" t="str">
            <v>Leeds West</v>
          </cell>
          <cell r="H1159" t="str">
            <v>LS12 3DS</v>
          </cell>
          <cell r="I1159" t="str">
            <v>Academy Sponsor Led</v>
          </cell>
          <cell r="J1159" t="str">
            <v>Secondary</v>
          </cell>
          <cell r="K1159" t="str">
            <v>Does not have a sixth form</v>
          </cell>
          <cell r="L1159">
            <v>10005406</v>
          </cell>
          <cell r="M1159">
            <v>42326</v>
          </cell>
          <cell r="N1159">
            <v>42326</v>
          </cell>
          <cell r="O1159" t="str">
            <v>Schools with Serious Weaknesses Visit 2</v>
          </cell>
          <cell r="P1159" t="str">
            <v>Schools - S8</v>
          </cell>
          <cell r="Q1159" t="str">
            <v>NULL</v>
          </cell>
          <cell r="R1159" t="str">
            <v>NULL</v>
          </cell>
          <cell r="S1159" t="str">
            <v>NULL</v>
          </cell>
          <cell r="T1159" t="str">
            <v>NULL</v>
          </cell>
          <cell r="U1159" t="str">
            <v>NULL</v>
          </cell>
          <cell r="V1159" t="str">
            <v>NULL</v>
          </cell>
          <cell r="W1159" t="str">
            <v>NULL</v>
          </cell>
          <cell r="X1159" t="str">
            <v>NULL</v>
          </cell>
          <cell r="Y1159" t="str">
            <v>NULL</v>
          </cell>
          <cell r="Z1159" t="str">
            <v>NULL</v>
          </cell>
          <cell r="AB1159">
            <v>884</v>
          </cell>
          <cell r="AD1159">
            <v>4</v>
          </cell>
          <cell r="AE1159" t="str">
            <v>NULL</v>
          </cell>
          <cell r="AF1159">
            <v>4</v>
          </cell>
          <cell r="AG1159">
            <v>3</v>
          </cell>
          <cell r="AH1159" t="str">
            <v>NULL</v>
          </cell>
          <cell r="AI1159">
            <v>3</v>
          </cell>
          <cell r="AJ1159" t="str">
            <v>NULL</v>
          </cell>
          <cell r="AK1159">
            <v>9</v>
          </cell>
          <cell r="AL1159">
            <v>3</v>
          </cell>
        </row>
        <row r="1160">
          <cell r="A1160">
            <v>139059</v>
          </cell>
          <cell r="B1160">
            <v>8134000</v>
          </cell>
          <cell r="C1160" t="str">
            <v>Melior Community Academy</v>
          </cell>
          <cell r="D1160" t="str">
            <v>Yorkshire and the Humber</v>
          </cell>
          <cell r="E1160" t="str">
            <v>North East, Yorkshire &amp; Humber</v>
          </cell>
          <cell r="F1160" t="str">
            <v>North Lincolnshire</v>
          </cell>
          <cell r="G1160" t="str">
            <v>Scunthorpe</v>
          </cell>
          <cell r="H1160" t="str">
            <v>DN17 1HA</v>
          </cell>
          <cell r="I1160" t="str">
            <v>Academy Sponsor Led</v>
          </cell>
          <cell r="J1160" t="str">
            <v>Secondary</v>
          </cell>
          <cell r="K1160" t="str">
            <v>Does not have a sixth form</v>
          </cell>
          <cell r="L1160">
            <v>10004130</v>
          </cell>
          <cell r="M1160">
            <v>42332</v>
          </cell>
          <cell r="N1160">
            <v>42333</v>
          </cell>
          <cell r="O1160" t="str">
            <v>Schools into Special Measures Visit 3</v>
          </cell>
          <cell r="P1160" t="str">
            <v>Schools - S8</v>
          </cell>
          <cell r="Q1160" t="str">
            <v>NULL</v>
          </cell>
          <cell r="R1160" t="str">
            <v>NULL</v>
          </cell>
          <cell r="S1160" t="str">
            <v>NULL</v>
          </cell>
          <cell r="T1160" t="str">
            <v>NULL</v>
          </cell>
          <cell r="U1160" t="str">
            <v>NULL</v>
          </cell>
          <cell r="V1160" t="str">
            <v>NULL</v>
          </cell>
          <cell r="W1160" t="str">
            <v>NULL</v>
          </cell>
          <cell r="X1160" t="str">
            <v>NULL</v>
          </cell>
          <cell r="Y1160" t="str">
            <v>NULL</v>
          </cell>
          <cell r="Z1160" t="str">
            <v>NULL</v>
          </cell>
          <cell r="AB1160">
            <v>742</v>
          </cell>
          <cell r="AD1160">
            <v>4</v>
          </cell>
          <cell r="AE1160" t="str">
            <v>NULL</v>
          </cell>
          <cell r="AF1160">
            <v>4</v>
          </cell>
          <cell r="AG1160">
            <v>4</v>
          </cell>
          <cell r="AH1160" t="str">
            <v>NULL</v>
          </cell>
          <cell r="AI1160">
            <v>4</v>
          </cell>
          <cell r="AJ1160" t="str">
            <v>NULL</v>
          </cell>
          <cell r="AK1160">
            <v>9</v>
          </cell>
          <cell r="AL1160">
            <v>9</v>
          </cell>
        </row>
        <row r="1161">
          <cell r="A1161">
            <v>139070</v>
          </cell>
          <cell r="B1161">
            <v>9362011</v>
          </cell>
          <cell r="C1161" t="str">
            <v>Weyfield Academy</v>
          </cell>
          <cell r="D1161" t="str">
            <v>South East</v>
          </cell>
          <cell r="E1161" t="str">
            <v>South East</v>
          </cell>
          <cell r="F1161" t="str">
            <v>Surrey</v>
          </cell>
          <cell r="G1161" t="str">
            <v>Guildford</v>
          </cell>
          <cell r="H1161" t="str">
            <v>GU1 1QJ</v>
          </cell>
          <cell r="I1161" t="str">
            <v>Academy Sponsor Led</v>
          </cell>
          <cell r="J1161" t="str">
            <v>Primary</v>
          </cell>
          <cell r="K1161" t="str">
            <v>Does not have a sixth form</v>
          </cell>
          <cell r="L1161">
            <v>10005270</v>
          </cell>
          <cell r="M1161">
            <v>42325</v>
          </cell>
          <cell r="N1161">
            <v>42326</v>
          </cell>
          <cell r="O1161" t="str">
            <v>Schools into Special Measures Visit 4</v>
          </cell>
          <cell r="P1161" t="str">
            <v>Schools - S5</v>
          </cell>
          <cell r="Q1161" t="str">
            <v>NULL</v>
          </cell>
          <cell r="R1161">
            <v>2</v>
          </cell>
          <cell r="S1161" t="str">
            <v>NULL</v>
          </cell>
          <cell r="T1161">
            <v>2</v>
          </cell>
          <cell r="U1161">
            <v>2</v>
          </cell>
          <cell r="V1161">
            <v>2</v>
          </cell>
          <cell r="W1161">
            <v>2</v>
          </cell>
          <cell r="X1161" t="str">
            <v>Yes</v>
          </cell>
          <cell r="Y1161">
            <v>2</v>
          </cell>
          <cell r="Z1161" t="str">
            <v>NULL</v>
          </cell>
          <cell r="AB1161">
            <v>353</v>
          </cell>
          <cell r="AD1161">
            <v>4</v>
          </cell>
          <cell r="AE1161" t="str">
            <v>NULL</v>
          </cell>
          <cell r="AF1161">
            <v>4</v>
          </cell>
          <cell r="AG1161">
            <v>4</v>
          </cell>
          <cell r="AH1161" t="str">
            <v>NULL</v>
          </cell>
          <cell r="AI1161">
            <v>4</v>
          </cell>
          <cell r="AJ1161" t="str">
            <v>NULL</v>
          </cell>
          <cell r="AK1161">
            <v>4</v>
          </cell>
          <cell r="AL1161">
            <v>9</v>
          </cell>
        </row>
        <row r="1162">
          <cell r="A1162">
            <v>139118</v>
          </cell>
          <cell r="B1162">
            <v>8104009</v>
          </cell>
          <cell r="C1162" t="str">
            <v>Kingswood Academy</v>
          </cell>
          <cell r="D1162" t="str">
            <v>Yorkshire and the Humber</v>
          </cell>
          <cell r="E1162" t="str">
            <v>North East, Yorkshire &amp; Humber</v>
          </cell>
          <cell r="F1162" t="str">
            <v>Kingston upon Hull</v>
          </cell>
          <cell r="G1162" t="str">
            <v>Kingston upon Hull North</v>
          </cell>
          <cell r="H1162" t="str">
            <v>HU7 4WR</v>
          </cell>
          <cell r="I1162" t="str">
            <v>Academy Sponsor Led</v>
          </cell>
          <cell r="J1162" t="str">
            <v>Secondary</v>
          </cell>
          <cell r="K1162" t="str">
            <v>Does not have a sixth form</v>
          </cell>
          <cell r="L1162">
            <v>10005400</v>
          </cell>
          <cell r="M1162">
            <v>42325</v>
          </cell>
          <cell r="N1162">
            <v>42325</v>
          </cell>
          <cell r="O1162" t="str">
            <v>Schools with Serious Weaknesses Visit 2</v>
          </cell>
          <cell r="P1162" t="str">
            <v>Schools - S8</v>
          </cell>
          <cell r="Q1162" t="str">
            <v>NULL</v>
          </cell>
          <cell r="R1162" t="str">
            <v>NULL</v>
          </cell>
          <cell r="S1162" t="str">
            <v>NULL</v>
          </cell>
          <cell r="T1162" t="str">
            <v>NULL</v>
          </cell>
          <cell r="U1162" t="str">
            <v>NULL</v>
          </cell>
          <cell r="V1162" t="str">
            <v>NULL</v>
          </cell>
          <cell r="W1162" t="str">
            <v>NULL</v>
          </cell>
          <cell r="X1162" t="str">
            <v>NULL</v>
          </cell>
          <cell r="Y1162" t="str">
            <v>NULL</v>
          </cell>
          <cell r="Z1162" t="str">
            <v>NULL</v>
          </cell>
          <cell r="AB1162">
            <v>588</v>
          </cell>
          <cell r="AD1162">
            <v>4</v>
          </cell>
          <cell r="AE1162" t="str">
            <v>NULL</v>
          </cell>
          <cell r="AF1162">
            <v>4</v>
          </cell>
          <cell r="AG1162">
            <v>3</v>
          </cell>
          <cell r="AH1162" t="str">
            <v>NULL</v>
          </cell>
          <cell r="AI1162">
            <v>3</v>
          </cell>
          <cell r="AJ1162" t="str">
            <v>NULL</v>
          </cell>
          <cell r="AK1162">
            <v>9</v>
          </cell>
          <cell r="AL1162">
            <v>9</v>
          </cell>
        </row>
        <row r="1163">
          <cell r="A1163">
            <v>139123</v>
          </cell>
          <cell r="B1163">
            <v>3352011</v>
          </cell>
          <cell r="C1163" t="str">
            <v>The Charles Coddy Walker Academy</v>
          </cell>
          <cell r="D1163" t="str">
            <v>West Midlands</v>
          </cell>
          <cell r="E1163" t="str">
            <v>West Midlands</v>
          </cell>
          <cell r="F1163" t="str">
            <v>Walsall</v>
          </cell>
          <cell r="G1163" t="str">
            <v>Walsall North</v>
          </cell>
          <cell r="H1163" t="str">
            <v>WS2 7BH</v>
          </cell>
          <cell r="I1163" t="str">
            <v>Academy Sponsor Led</v>
          </cell>
          <cell r="J1163" t="str">
            <v>Primary</v>
          </cell>
          <cell r="K1163" t="str">
            <v>Does not have a sixth form</v>
          </cell>
          <cell r="L1163">
            <v>10006679</v>
          </cell>
          <cell r="M1163">
            <v>42342</v>
          </cell>
          <cell r="N1163">
            <v>42342</v>
          </cell>
          <cell r="O1163" t="str">
            <v>Requires Improvement monitoring Visit 1</v>
          </cell>
          <cell r="P1163" t="str">
            <v>Schools - S8</v>
          </cell>
          <cell r="Q1163" t="str">
            <v>NULL</v>
          </cell>
          <cell r="R1163" t="str">
            <v>NULL</v>
          </cell>
          <cell r="S1163" t="str">
            <v>NULL</v>
          </cell>
          <cell r="T1163" t="str">
            <v>NULL</v>
          </cell>
          <cell r="U1163" t="str">
            <v>NULL</v>
          </cell>
          <cell r="V1163" t="str">
            <v>NULL</v>
          </cell>
          <cell r="W1163" t="str">
            <v>NULL</v>
          </cell>
          <cell r="X1163" t="str">
            <v>NULL</v>
          </cell>
          <cell r="Y1163" t="str">
            <v>NULL</v>
          </cell>
          <cell r="Z1163" t="str">
            <v>NULL</v>
          </cell>
          <cell r="AB1163">
            <v>241</v>
          </cell>
          <cell r="AD1163">
            <v>3</v>
          </cell>
          <cell r="AE1163" t="str">
            <v>NULL</v>
          </cell>
          <cell r="AF1163">
            <v>3</v>
          </cell>
          <cell r="AG1163">
            <v>3</v>
          </cell>
          <cell r="AH1163" t="str">
            <v>NULL</v>
          </cell>
          <cell r="AI1163">
            <v>3</v>
          </cell>
          <cell r="AJ1163" t="str">
            <v>NULL</v>
          </cell>
          <cell r="AK1163">
            <v>2</v>
          </cell>
          <cell r="AL1163">
            <v>9</v>
          </cell>
        </row>
        <row r="1164">
          <cell r="A1164">
            <v>139143</v>
          </cell>
          <cell r="B1164">
            <v>8934500</v>
          </cell>
          <cell r="C1164" t="str">
            <v>Bridgnorth Endowed School</v>
          </cell>
          <cell r="D1164" t="str">
            <v>West Midlands</v>
          </cell>
          <cell r="E1164" t="str">
            <v>West Midlands</v>
          </cell>
          <cell r="F1164" t="str">
            <v>Shropshire</v>
          </cell>
          <cell r="G1164" t="str">
            <v>Ludlow</v>
          </cell>
          <cell r="H1164" t="str">
            <v>WV16 4ER</v>
          </cell>
          <cell r="I1164" t="str">
            <v>Academy Converter</v>
          </cell>
          <cell r="J1164" t="str">
            <v>Secondary</v>
          </cell>
          <cell r="K1164" t="str">
            <v>Has a sixth form</v>
          </cell>
          <cell r="L1164">
            <v>10004111</v>
          </cell>
          <cell r="M1164">
            <v>42326</v>
          </cell>
          <cell r="N1164">
            <v>42327</v>
          </cell>
          <cell r="O1164" t="str">
            <v>Schools into Special Measures Visit 3</v>
          </cell>
          <cell r="P1164" t="str">
            <v>Schools - S8</v>
          </cell>
          <cell r="Q1164">
            <v>123586</v>
          </cell>
          <cell r="R1164" t="str">
            <v>NULL</v>
          </cell>
          <cell r="S1164" t="str">
            <v>NULL</v>
          </cell>
          <cell r="T1164" t="str">
            <v>NULL</v>
          </cell>
          <cell r="U1164" t="str">
            <v>NULL</v>
          </cell>
          <cell r="V1164" t="str">
            <v>NULL</v>
          </cell>
          <cell r="W1164" t="str">
            <v>NULL</v>
          </cell>
          <cell r="X1164" t="str">
            <v>NULL</v>
          </cell>
          <cell r="Y1164" t="str">
            <v>NULL</v>
          </cell>
          <cell r="Z1164" t="str">
            <v>NULL</v>
          </cell>
          <cell r="AB1164">
            <v>831</v>
          </cell>
          <cell r="AD1164">
            <v>4</v>
          </cell>
          <cell r="AE1164" t="str">
            <v>NULL</v>
          </cell>
          <cell r="AF1164">
            <v>4</v>
          </cell>
          <cell r="AG1164">
            <v>4</v>
          </cell>
          <cell r="AH1164" t="str">
            <v>NULL</v>
          </cell>
          <cell r="AI1164">
            <v>4</v>
          </cell>
          <cell r="AJ1164" t="str">
            <v>NULL</v>
          </cell>
          <cell r="AK1164">
            <v>9</v>
          </cell>
          <cell r="AL1164">
            <v>3</v>
          </cell>
        </row>
        <row r="1165">
          <cell r="A1165">
            <v>139157</v>
          </cell>
          <cell r="B1165">
            <v>3304057</v>
          </cell>
          <cell r="C1165" t="str">
            <v>Lordswood Boys' School</v>
          </cell>
          <cell r="D1165" t="str">
            <v>West Midlands</v>
          </cell>
          <cell r="E1165" t="str">
            <v>West Midlands</v>
          </cell>
          <cell r="F1165" t="str">
            <v>Birmingham</v>
          </cell>
          <cell r="G1165" t="str">
            <v>Birmingham, Edgbaston</v>
          </cell>
          <cell r="H1165" t="str">
            <v>B17 8BJ</v>
          </cell>
          <cell r="I1165" t="str">
            <v>Academy Converter</v>
          </cell>
          <cell r="J1165" t="str">
            <v>Secondary</v>
          </cell>
          <cell r="K1165" t="str">
            <v>Has a sixth form</v>
          </cell>
          <cell r="L1165">
            <v>10004056</v>
          </cell>
          <cell r="M1165">
            <v>42325</v>
          </cell>
          <cell r="N1165">
            <v>42326</v>
          </cell>
          <cell r="O1165" t="str">
            <v>Schools into Special Measures Visit 3</v>
          </cell>
          <cell r="P1165" t="str">
            <v>Schools - S8</v>
          </cell>
          <cell r="Q1165">
            <v>103484</v>
          </cell>
          <cell r="R1165" t="str">
            <v>NULL</v>
          </cell>
          <cell r="S1165" t="str">
            <v>NULL</v>
          </cell>
          <cell r="T1165" t="str">
            <v>NULL</v>
          </cell>
          <cell r="U1165" t="str">
            <v>NULL</v>
          </cell>
          <cell r="V1165" t="str">
            <v>NULL</v>
          </cell>
          <cell r="W1165" t="str">
            <v>NULL</v>
          </cell>
          <cell r="X1165" t="str">
            <v>NULL</v>
          </cell>
          <cell r="Y1165" t="str">
            <v>NULL</v>
          </cell>
          <cell r="Z1165" t="str">
            <v>NULL</v>
          </cell>
          <cell r="AB1165">
            <v>448</v>
          </cell>
          <cell r="AD1165">
            <v>4</v>
          </cell>
          <cell r="AE1165" t="str">
            <v>NULL</v>
          </cell>
          <cell r="AF1165">
            <v>4</v>
          </cell>
          <cell r="AG1165">
            <v>4</v>
          </cell>
          <cell r="AH1165" t="str">
            <v>NULL</v>
          </cell>
          <cell r="AI1165">
            <v>4</v>
          </cell>
          <cell r="AJ1165" t="str">
            <v>NULL</v>
          </cell>
          <cell r="AK1165">
            <v>9</v>
          </cell>
          <cell r="AL1165">
            <v>9</v>
          </cell>
        </row>
        <row r="1166">
          <cell r="A1166">
            <v>139168</v>
          </cell>
          <cell r="B1166">
            <v>9255416</v>
          </cell>
          <cell r="C1166" t="str">
            <v>Sir John Gleed School</v>
          </cell>
          <cell r="D1166" t="str">
            <v>East Midlands</v>
          </cell>
          <cell r="E1166" t="str">
            <v>East Midlands</v>
          </cell>
          <cell r="F1166" t="str">
            <v>Lincolnshire</v>
          </cell>
          <cell r="G1166" t="str">
            <v>South Holland and The Deepings</v>
          </cell>
          <cell r="H1166" t="str">
            <v>PE11 2EJ</v>
          </cell>
          <cell r="I1166" t="str">
            <v>Academy Converter</v>
          </cell>
          <cell r="J1166" t="str">
            <v>Secondary</v>
          </cell>
          <cell r="K1166" t="str">
            <v>Has a sixth form</v>
          </cell>
          <cell r="L1166">
            <v>10009311</v>
          </cell>
          <cell r="M1166">
            <v>42346</v>
          </cell>
          <cell r="N1166">
            <v>42346</v>
          </cell>
          <cell r="O1166" t="str">
            <v>Schools with Serious Weaknesses Visit 2</v>
          </cell>
          <cell r="P1166" t="str">
            <v>Schools - S8</v>
          </cell>
          <cell r="Q1166">
            <v>120712</v>
          </cell>
          <cell r="R1166" t="str">
            <v>NULL</v>
          </cell>
          <cell r="S1166" t="str">
            <v>NULL</v>
          </cell>
          <cell r="T1166" t="str">
            <v>NULL</v>
          </cell>
          <cell r="U1166" t="str">
            <v>NULL</v>
          </cell>
          <cell r="V1166" t="str">
            <v>NULL</v>
          </cell>
          <cell r="W1166" t="str">
            <v>NULL</v>
          </cell>
          <cell r="X1166" t="str">
            <v>NULL</v>
          </cell>
          <cell r="Y1166" t="str">
            <v>NULL</v>
          </cell>
          <cell r="Z1166" t="str">
            <v>NULL</v>
          </cell>
          <cell r="AB1166">
            <v>1332</v>
          </cell>
          <cell r="AD1166">
            <v>4</v>
          </cell>
          <cell r="AE1166" t="str">
            <v>NULL</v>
          </cell>
          <cell r="AF1166">
            <v>4</v>
          </cell>
          <cell r="AG1166">
            <v>3</v>
          </cell>
          <cell r="AH1166" t="str">
            <v>NULL</v>
          </cell>
          <cell r="AI1166">
            <v>3</v>
          </cell>
          <cell r="AJ1166" t="str">
            <v>NULL</v>
          </cell>
          <cell r="AK1166">
            <v>9</v>
          </cell>
          <cell r="AL1166">
            <v>3</v>
          </cell>
        </row>
        <row r="1167">
          <cell r="A1167">
            <v>139168</v>
          </cell>
          <cell r="B1167">
            <v>9255416</v>
          </cell>
          <cell r="C1167" t="str">
            <v>Sir John Gleed School</v>
          </cell>
          <cell r="D1167" t="str">
            <v>East Midlands</v>
          </cell>
          <cell r="E1167" t="str">
            <v>East Midlands</v>
          </cell>
          <cell r="F1167" t="str">
            <v>Lincolnshire</v>
          </cell>
          <cell r="G1167" t="str">
            <v>South Holland and The Deepings</v>
          </cell>
          <cell r="H1167" t="str">
            <v>PE11 2EJ</v>
          </cell>
          <cell r="I1167" t="str">
            <v>Academy Converter</v>
          </cell>
          <cell r="J1167" t="str">
            <v>Secondary</v>
          </cell>
          <cell r="K1167" t="str">
            <v>Has a sixth form</v>
          </cell>
          <cell r="L1167">
            <v>10006394</v>
          </cell>
          <cell r="M1167">
            <v>42299</v>
          </cell>
          <cell r="N1167">
            <v>42299</v>
          </cell>
          <cell r="O1167" t="str">
            <v>Schools with Serious Weaknesses Visit 1</v>
          </cell>
          <cell r="P1167" t="str">
            <v>Schools - S8</v>
          </cell>
          <cell r="Q1167">
            <v>120712</v>
          </cell>
          <cell r="R1167" t="str">
            <v>NULL</v>
          </cell>
          <cell r="S1167" t="str">
            <v>NULL</v>
          </cell>
          <cell r="T1167" t="str">
            <v>NULL</v>
          </cell>
          <cell r="U1167" t="str">
            <v>NULL</v>
          </cell>
          <cell r="V1167" t="str">
            <v>NULL</v>
          </cell>
          <cell r="W1167" t="str">
            <v>NULL</v>
          </cell>
          <cell r="X1167" t="str">
            <v>NULL</v>
          </cell>
          <cell r="Y1167" t="str">
            <v>NULL</v>
          </cell>
          <cell r="Z1167" t="str">
            <v>NULL</v>
          </cell>
          <cell r="AB1167">
            <v>1332</v>
          </cell>
          <cell r="AD1167">
            <v>4</v>
          </cell>
          <cell r="AE1167" t="str">
            <v>NULL</v>
          </cell>
          <cell r="AF1167">
            <v>4</v>
          </cell>
          <cell r="AG1167">
            <v>3</v>
          </cell>
          <cell r="AH1167" t="str">
            <v>NULL</v>
          </cell>
          <cell r="AI1167">
            <v>3</v>
          </cell>
          <cell r="AJ1167" t="str">
            <v>NULL</v>
          </cell>
          <cell r="AK1167">
            <v>9</v>
          </cell>
          <cell r="AL1167">
            <v>3</v>
          </cell>
        </row>
        <row r="1168">
          <cell r="A1168">
            <v>139179</v>
          </cell>
          <cell r="B1168">
            <v>8814470</v>
          </cell>
          <cell r="C1168" t="str">
            <v>Tabor Academy</v>
          </cell>
          <cell r="D1168" t="str">
            <v>East of England</v>
          </cell>
          <cell r="E1168" t="str">
            <v>East of England</v>
          </cell>
          <cell r="F1168" t="str">
            <v>Essex</v>
          </cell>
          <cell r="G1168" t="str">
            <v>Braintree</v>
          </cell>
          <cell r="H1168" t="str">
            <v>CM7 5XP</v>
          </cell>
          <cell r="I1168" t="str">
            <v>Academy Converter</v>
          </cell>
          <cell r="J1168" t="str">
            <v>Secondary</v>
          </cell>
          <cell r="K1168" t="str">
            <v>Does not have a sixth form</v>
          </cell>
          <cell r="L1168">
            <v>10004085</v>
          </cell>
          <cell r="M1168">
            <v>42332</v>
          </cell>
          <cell r="N1168">
            <v>42333</v>
          </cell>
          <cell r="O1168" t="str">
            <v>Schools into Special Measures Visit 3</v>
          </cell>
          <cell r="P1168" t="str">
            <v>Schools - S8</v>
          </cell>
          <cell r="Q1168">
            <v>115231</v>
          </cell>
          <cell r="R1168" t="str">
            <v>NULL</v>
          </cell>
          <cell r="S1168" t="str">
            <v>NULL</v>
          </cell>
          <cell r="T1168" t="str">
            <v>NULL</v>
          </cell>
          <cell r="U1168" t="str">
            <v>NULL</v>
          </cell>
          <cell r="V1168" t="str">
            <v>NULL</v>
          </cell>
          <cell r="W1168" t="str">
            <v>NULL</v>
          </cell>
          <cell r="X1168" t="str">
            <v>NULL</v>
          </cell>
          <cell r="Y1168" t="str">
            <v>NULL</v>
          </cell>
          <cell r="Z1168" t="str">
            <v>NULL</v>
          </cell>
          <cell r="AB1168">
            <v>988</v>
          </cell>
          <cell r="AD1168">
            <v>4</v>
          </cell>
          <cell r="AE1168" t="str">
            <v>NULL</v>
          </cell>
          <cell r="AF1168">
            <v>4</v>
          </cell>
          <cell r="AG1168">
            <v>4</v>
          </cell>
          <cell r="AH1168" t="str">
            <v>NULL</v>
          </cell>
          <cell r="AI1168">
            <v>4</v>
          </cell>
          <cell r="AJ1168" t="str">
            <v>NULL</v>
          </cell>
          <cell r="AK1168">
            <v>9</v>
          </cell>
          <cell r="AL1168">
            <v>9</v>
          </cell>
        </row>
        <row r="1169">
          <cell r="A1169">
            <v>139191</v>
          </cell>
          <cell r="B1169">
            <v>9252237</v>
          </cell>
          <cell r="C1169" t="str">
            <v>Park Academy</v>
          </cell>
          <cell r="D1169" t="str">
            <v>East Midlands</v>
          </cell>
          <cell r="E1169" t="str">
            <v>East Midlands</v>
          </cell>
          <cell r="F1169" t="str">
            <v>Lincolnshire</v>
          </cell>
          <cell r="G1169" t="str">
            <v>Boston and Skegness</v>
          </cell>
          <cell r="H1169" t="str">
            <v>PE21 9LQ</v>
          </cell>
          <cell r="I1169" t="str">
            <v>Academy Converter</v>
          </cell>
          <cell r="J1169" t="str">
            <v>Primary</v>
          </cell>
          <cell r="K1169" t="str">
            <v>Does not have a sixth form</v>
          </cell>
          <cell r="L1169">
            <v>10009752</v>
          </cell>
          <cell r="M1169">
            <v>42353</v>
          </cell>
          <cell r="N1169">
            <v>42353</v>
          </cell>
          <cell r="O1169" t="str">
            <v>S8 No Formal Designation Visit</v>
          </cell>
          <cell r="P1169" t="str">
            <v>Schools - S8</v>
          </cell>
          <cell r="Q1169">
            <v>120501</v>
          </cell>
          <cell r="R1169" t="str">
            <v>NULL</v>
          </cell>
          <cell r="S1169" t="str">
            <v>NULL</v>
          </cell>
          <cell r="T1169" t="str">
            <v>NULL</v>
          </cell>
          <cell r="U1169" t="str">
            <v>NULL</v>
          </cell>
          <cell r="V1169" t="str">
            <v>NULL</v>
          </cell>
          <cell r="W1169" t="str">
            <v>NULL</v>
          </cell>
          <cell r="X1169" t="str">
            <v>Met</v>
          </cell>
          <cell r="Y1169" t="str">
            <v>NULL</v>
          </cell>
          <cell r="Z1169" t="str">
            <v>NULL</v>
          </cell>
          <cell r="AB1169">
            <v>328</v>
          </cell>
          <cell r="AD1169">
            <v>2</v>
          </cell>
          <cell r="AE1169" t="str">
            <v>NULL</v>
          </cell>
          <cell r="AF1169">
            <v>2</v>
          </cell>
          <cell r="AG1169">
            <v>2</v>
          </cell>
          <cell r="AH1169" t="str">
            <v>NULL</v>
          </cell>
          <cell r="AI1169">
            <v>2</v>
          </cell>
          <cell r="AJ1169" t="str">
            <v>NULL</v>
          </cell>
          <cell r="AK1169" t="str">
            <v>NULL</v>
          </cell>
          <cell r="AL1169" t="str">
            <v>NULL</v>
          </cell>
        </row>
        <row r="1170">
          <cell r="A1170">
            <v>139204</v>
          </cell>
          <cell r="B1170">
            <v>9264001</v>
          </cell>
          <cell r="C1170" t="str">
            <v>Downham Market Academy</v>
          </cell>
          <cell r="D1170" t="str">
            <v>East of England</v>
          </cell>
          <cell r="E1170" t="str">
            <v>East of England</v>
          </cell>
          <cell r="F1170" t="str">
            <v>Norfolk</v>
          </cell>
          <cell r="G1170" t="str">
            <v>South West Norfolk</v>
          </cell>
          <cell r="H1170" t="str">
            <v>PE38 9LL</v>
          </cell>
          <cell r="I1170" t="str">
            <v>Academy Sponsor Led</v>
          </cell>
          <cell r="J1170" t="str">
            <v>Secondary</v>
          </cell>
          <cell r="K1170" t="str">
            <v>Has a sixth form</v>
          </cell>
          <cell r="L1170">
            <v>10009380</v>
          </cell>
          <cell r="M1170">
            <v>42341</v>
          </cell>
          <cell r="N1170">
            <v>42341</v>
          </cell>
          <cell r="O1170" t="str">
            <v>S8 No Formal Designation Visit</v>
          </cell>
          <cell r="P1170" t="str">
            <v>Schools - S8</v>
          </cell>
          <cell r="Q1170" t="str">
            <v>NULL</v>
          </cell>
          <cell r="R1170" t="str">
            <v>NULL</v>
          </cell>
          <cell r="S1170" t="str">
            <v>NULL</v>
          </cell>
          <cell r="T1170" t="str">
            <v>NULL</v>
          </cell>
          <cell r="U1170" t="str">
            <v>NULL</v>
          </cell>
          <cell r="V1170" t="str">
            <v>NULL</v>
          </cell>
          <cell r="W1170" t="str">
            <v>NULL</v>
          </cell>
          <cell r="X1170" t="str">
            <v>Met</v>
          </cell>
          <cell r="Y1170" t="str">
            <v>NULL</v>
          </cell>
          <cell r="Z1170" t="str">
            <v>NULL</v>
          </cell>
          <cell r="AB1170">
            <v>1381</v>
          </cell>
          <cell r="AD1170">
            <v>3</v>
          </cell>
          <cell r="AE1170" t="str">
            <v>NULL</v>
          </cell>
          <cell r="AF1170">
            <v>3</v>
          </cell>
          <cell r="AG1170">
            <v>3</v>
          </cell>
          <cell r="AH1170" t="str">
            <v>NULL</v>
          </cell>
          <cell r="AI1170">
            <v>3</v>
          </cell>
          <cell r="AJ1170" t="str">
            <v>NULL</v>
          </cell>
          <cell r="AK1170">
            <v>9</v>
          </cell>
          <cell r="AL1170">
            <v>3</v>
          </cell>
        </row>
        <row r="1171">
          <cell r="A1171">
            <v>139229</v>
          </cell>
          <cell r="B1171">
            <v>3802014</v>
          </cell>
          <cell r="C1171" t="str">
            <v>Merlin Top Primary Academy</v>
          </cell>
          <cell r="D1171" t="str">
            <v>Yorkshire and the Humber</v>
          </cell>
          <cell r="E1171" t="str">
            <v>North East, Yorkshire &amp; Humber</v>
          </cell>
          <cell r="F1171" t="str">
            <v>Bradford</v>
          </cell>
          <cell r="G1171" t="str">
            <v>Keighley</v>
          </cell>
          <cell r="H1171" t="str">
            <v>BD22 6HZ</v>
          </cell>
          <cell r="I1171" t="str">
            <v>Academy Sponsor Led</v>
          </cell>
          <cell r="J1171" t="str">
            <v>Primary</v>
          </cell>
          <cell r="K1171" t="str">
            <v>Does not have a sixth form</v>
          </cell>
          <cell r="L1171">
            <v>10006715</v>
          </cell>
          <cell r="M1171">
            <v>42297</v>
          </cell>
          <cell r="N1171">
            <v>42297</v>
          </cell>
          <cell r="O1171" t="str">
            <v>Requires Improvement monitoring Visit 1</v>
          </cell>
          <cell r="P1171" t="str">
            <v>Schools - S8</v>
          </cell>
          <cell r="Q1171" t="str">
            <v>NULL</v>
          </cell>
          <cell r="R1171" t="str">
            <v>NULL</v>
          </cell>
          <cell r="S1171" t="str">
            <v>NULL</v>
          </cell>
          <cell r="T1171" t="str">
            <v>NULL</v>
          </cell>
          <cell r="U1171" t="str">
            <v>NULL</v>
          </cell>
          <cell r="V1171" t="str">
            <v>NULL</v>
          </cell>
          <cell r="W1171" t="str">
            <v>NULL</v>
          </cell>
          <cell r="X1171" t="str">
            <v>NULL</v>
          </cell>
          <cell r="Y1171" t="str">
            <v>NULL</v>
          </cell>
          <cell r="Z1171" t="str">
            <v>NULL</v>
          </cell>
          <cell r="AB1171">
            <v>365</v>
          </cell>
          <cell r="AD1171">
            <v>3</v>
          </cell>
          <cell r="AE1171" t="str">
            <v>NULL</v>
          </cell>
          <cell r="AF1171">
            <v>3</v>
          </cell>
          <cell r="AG1171">
            <v>3</v>
          </cell>
          <cell r="AH1171" t="str">
            <v>NULL</v>
          </cell>
          <cell r="AI1171">
            <v>3</v>
          </cell>
          <cell r="AJ1171" t="str">
            <v>NULL</v>
          </cell>
          <cell r="AK1171">
            <v>3</v>
          </cell>
          <cell r="AL1171">
            <v>9</v>
          </cell>
        </row>
        <row r="1172">
          <cell r="A1172">
            <v>139231</v>
          </cell>
          <cell r="B1172">
            <v>8934000</v>
          </cell>
          <cell r="C1172" t="str">
            <v>The Grange School</v>
          </cell>
          <cell r="D1172" t="str">
            <v>West Midlands</v>
          </cell>
          <cell r="E1172" t="str">
            <v>West Midlands</v>
          </cell>
          <cell r="F1172" t="str">
            <v>Shropshire</v>
          </cell>
          <cell r="G1172" t="str">
            <v>Shrewsbury and Atcham</v>
          </cell>
          <cell r="H1172" t="str">
            <v>SY1 3LP</v>
          </cell>
          <cell r="I1172" t="str">
            <v>Academy Sponsor Led</v>
          </cell>
          <cell r="J1172" t="str">
            <v>Secondary</v>
          </cell>
          <cell r="K1172" t="str">
            <v>Does not have a sixth form</v>
          </cell>
          <cell r="L1172">
            <v>10006681</v>
          </cell>
          <cell r="M1172">
            <v>42320</v>
          </cell>
          <cell r="N1172">
            <v>42320</v>
          </cell>
          <cell r="O1172" t="str">
            <v>Requires Improvement monitoring Visit 1</v>
          </cell>
          <cell r="P1172" t="str">
            <v>Schools - S8</v>
          </cell>
          <cell r="Q1172" t="str">
            <v>NULL</v>
          </cell>
          <cell r="R1172" t="str">
            <v>NULL</v>
          </cell>
          <cell r="S1172" t="str">
            <v>NULL</v>
          </cell>
          <cell r="T1172" t="str">
            <v>NULL</v>
          </cell>
          <cell r="U1172" t="str">
            <v>NULL</v>
          </cell>
          <cell r="V1172" t="str">
            <v>NULL</v>
          </cell>
          <cell r="W1172" t="str">
            <v>NULL</v>
          </cell>
          <cell r="X1172" t="str">
            <v>NULL</v>
          </cell>
          <cell r="Y1172" t="str">
            <v>NULL</v>
          </cell>
          <cell r="Z1172" t="str">
            <v>NULL</v>
          </cell>
          <cell r="AB1172">
            <v>334</v>
          </cell>
          <cell r="AD1172">
            <v>3</v>
          </cell>
          <cell r="AE1172" t="str">
            <v>NULL</v>
          </cell>
          <cell r="AF1172">
            <v>3</v>
          </cell>
          <cell r="AG1172">
            <v>3</v>
          </cell>
          <cell r="AH1172" t="str">
            <v>NULL</v>
          </cell>
          <cell r="AI1172">
            <v>3</v>
          </cell>
          <cell r="AJ1172" t="str">
            <v>NULL</v>
          </cell>
          <cell r="AK1172">
            <v>9</v>
          </cell>
          <cell r="AL1172">
            <v>9</v>
          </cell>
        </row>
        <row r="1173">
          <cell r="A1173">
            <v>139242</v>
          </cell>
          <cell r="B1173">
            <v>3302117</v>
          </cell>
          <cell r="C1173" t="str">
            <v>Oasis Academy Boulton</v>
          </cell>
          <cell r="D1173" t="str">
            <v>West Midlands</v>
          </cell>
          <cell r="E1173" t="str">
            <v>West Midlands</v>
          </cell>
          <cell r="F1173" t="str">
            <v>Birmingham</v>
          </cell>
          <cell r="G1173" t="str">
            <v>Birmingham, Ladywood</v>
          </cell>
          <cell r="H1173" t="str">
            <v>B21 0RE</v>
          </cell>
          <cell r="I1173" t="str">
            <v>Academy Sponsor Led</v>
          </cell>
          <cell r="J1173" t="str">
            <v>Primary</v>
          </cell>
          <cell r="K1173" t="str">
            <v>Does not have a sixth form</v>
          </cell>
          <cell r="L1173">
            <v>10007047</v>
          </cell>
          <cell r="M1173">
            <v>42326</v>
          </cell>
          <cell r="N1173">
            <v>42326</v>
          </cell>
          <cell r="O1173" t="str">
            <v>Section 8 Inspection due to Parental Complaint</v>
          </cell>
          <cell r="P1173" t="str">
            <v>Schools - S8</v>
          </cell>
          <cell r="Q1173" t="str">
            <v>NULL</v>
          </cell>
          <cell r="R1173" t="str">
            <v>NULL</v>
          </cell>
          <cell r="S1173" t="str">
            <v>NULL</v>
          </cell>
          <cell r="T1173" t="str">
            <v>NULL</v>
          </cell>
          <cell r="U1173" t="str">
            <v>NULL</v>
          </cell>
          <cell r="V1173" t="str">
            <v>NULL</v>
          </cell>
          <cell r="W1173" t="str">
            <v>NULL</v>
          </cell>
          <cell r="X1173" t="str">
            <v>Met</v>
          </cell>
          <cell r="Y1173" t="str">
            <v>NULL</v>
          </cell>
          <cell r="Z1173" t="str">
            <v>NULL</v>
          </cell>
          <cell r="AB1173">
            <v>229</v>
          </cell>
          <cell r="AD1173">
            <v>2</v>
          </cell>
          <cell r="AE1173" t="str">
            <v>NULL</v>
          </cell>
          <cell r="AF1173">
            <v>2</v>
          </cell>
          <cell r="AG1173">
            <v>2</v>
          </cell>
          <cell r="AH1173" t="str">
            <v>NULL</v>
          </cell>
          <cell r="AI1173">
            <v>2</v>
          </cell>
          <cell r="AJ1173" t="str">
            <v>NULL</v>
          </cell>
          <cell r="AK1173">
            <v>1</v>
          </cell>
          <cell r="AL1173">
            <v>9</v>
          </cell>
        </row>
        <row r="1174">
          <cell r="A1174">
            <v>139254</v>
          </cell>
          <cell r="B1174">
            <v>8862019</v>
          </cell>
          <cell r="C1174" t="str">
            <v>Chantry Community Academy</v>
          </cell>
          <cell r="D1174" t="str">
            <v>South East</v>
          </cell>
          <cell r="E1174" t="str">
            <v>South East</v>
          </cell>
          <cell r="F1174" t="str">
            <v>Kent</v>
          </cell>
          <cell r="G1174" t="str">
            <v>Gravesham</v>
          </cell>
          <cell r="H1174" t="str">
            <v>DA12 2RL</v>
          </cell>
          <cell r="I1174" t="str">
            <v>Academy Sponsor Led</v>
          </cell>
          <cell r="J1174" t="str">
            <v>Primary</v>
          </cell>
          <cell r="K1174" t="str">
            <v>Does not have a sixth form</v>
          </cell>
          <cell r="L1174">
            <v>10006569</v>
          </cell>
          <cell r="M1174">
            <v>42332</v>
          </cell>
          <cell r="N1174">
            <v>42332</v>
          </cell>
          <cell r="O1174" t="str">
            <v>Schools with Serious Weaknesses Visit 1</v>
          </cell>
          <cell r="P1174" t="str">
            <v>Schools - S8</v>
          </cell>
          <cell r="Q1174" t="str">
            <v>NULL</v>
          </cell>
          <cell r="R1174" t="str">
            <v>NULL</v>
          </cell>
          <cell r="S1174" t="str">
            <v>NULL</v>
          </cell>
          <cell r="T1174" t="str">
            <v>NULL</v>
          </cell>
          <cell r="U1174" t="str">
            <v>NULL</v>
          </cell>
          <cell r="V1174" t="str">
            <v>NULL</v>
          </cell>
          <cell r="W1174" t="str">
            <v>NULL</v>
          </cell>
          <cell r="X1174" t="str">
            <v>NULL</v>
          </cell>
          <cell r="Y1174" t="str">
            <v>NULL</v>
          </cell>
          <cell r="Z1174" t="str">
            <v>NULL</v>
          </cell>
          <cell r="AB1174">
            <v>323</v>
          </cell>
          <cell r="AD1174">
            <v>4</v>
          </cell>
          <cell r="AE1174" t="str">
            <v>NULL</v>
          </cell>
          <cell r="AF1174">
            <v>4</v>
          </cell>
          <cell r="AG1174">
            <v>3</v>
          </cell>
          <cell r="AH1174" t="str">
            <v>NULL</v>
          </cell>
          <cell r="AI1174">
            <v>3</v>
          </cell>
          <cell r="AJ1174" t="str">
            <v>NULL</v>
          </cell>
          <cell r="AK1174">
            <v>3</v>
          </cell>
          <cell r="AL1174">
            <v>9</v>
          </cell>
        </row>
        <row r="1175">
          <cell r="A1175">
            <v>139256</v>
          </cell>
          <cell r="B1175">
            <v>9312005</v>
          </cell>
          <cell r="C1175" t="str">
            <v>Windale Community Primary School</v>
          </cell>
          <cell r="D1175" t="str">
            <v>South East</v>
          </cell>
          <cell r="E1175" t="str">
            <v>South East</v>
          </cell>
          <cell r="F1175" t="str">
            <v>Oxfordshire</v>
          </cell>
          <cell r="G1175" t="str">
            <v>Oxford East</v>
          </cell>
          <cell r="H1175" t="str">
            <v>OX4 6JD</v>
          </cell>
          <cell r="I1175" t="str">
            <v>Academy Sponsor Led</v>
          </cell>
          <cell r="J1175" t="str">
            <v>Primary</v>
          </cell>
          <cell r="K1175" t="str">
            <v>Does not have a sixth form</v>
          </cell>
          <cell r="L1175">
            <v>10003988</v>
          </cell>
          <cell r="M1175">
            <v>42283</v>
          </cell>
          <cell r="N1175">
            <v>42284</v>
          </cell>
          <cell r="O1175" t="str">
            <v>Schools into Special Measures Visit 2</v>
          </cell>
          <cell r="P1175" t="str">
            <v>Schools - S8</v>
          </cell>
          <cell r="Q1175" t="str">
            <v>NULL</v>
          </cell>
          <cell r="R1175" t="str">
            <v>NULL</v>
          </cell>
          <cell r="S1175" t="str">
            <v>NULL</v>
          </cell>
          <cell r="T1175" t="str">
            <v>NULL</v>
          </cell>
          <cell r="U1175" t="str">
            <v>NULL</v>
          </cell>
          <cell r="V1175" t="str">
            <v>NULL</v>
          </cell>
          <cell r="W1175" t="str">
            <v>NULL</v>
          </cell>
          <cell r="X1175" t="str">
            <v>NULL</v>
          </cell>
          <cell r="Y1175" t="str">
            <v>NULL</v>
          </cell>
          <cell r="Z1175" t="str">
            <v>NULL</v>
          </cell>
          <cell r="AB1175">
            <v>383</v>
          </cell>
          <cell r="AD1175">
            <v>4</v>
          </cell>
          <cell r="AE1175" t="str">
            <v>NULL</v>
          </cell>
          <cell r="AF1175">
            <v>4</v>
          </cell>
          <cell r="AG1175">
            <v>4</v>
          </cell>
          <cell r="AH1175" t="str">
            <v>NULL</v>
          </cell>
          <cell r="AI1175">
            <v>4</v>
          </cell>
          <cell r="AJ1175" t="str">
            <v>NULL</v>
          </cell>
          <cell r="AK1175">
            <v>4</v>
          </cell>
          <cell r="AL1175">
            <v>9</v>
          </cell>
        </row>
        <row r="1176">
          <cell r="A1176">
            <v>139272</v>
          </cell>
          <cell r="B1176">
            <v>8734003</v>
          </cell>
          <cell r="C1176" t="str">
            <v>Neale-Wade Academy</v>
          </cell>
          <cell r="D1176" t="str">
            <v>East of England</v>
          </cell>
          <cell r="E1176" t="str">
            <v>East of England</v>
          </cell>
          <cell r="F1176" t="str">
            <v>Cambridgeshire</v>
          </cell>
          <cell r="G1176" t="str">
            <v>North East Cambridgeshire</v>
          </cell>
          <cell r="H1176" t="str">
            <v>PE15 9PX</v>
          </cell>
          <cell r="I1176" t="str">
            <v>Academy Sponsor Led</v>
          </cell>
          <cell r="J1176" t="str">
            <v>Secondary</v>
          </cell>
          <cell r="K1176" t="str">
            <v>Has a sixth form</v>
          </cell>
          <cell r="L1176">
            <v>10008881</v>
          </cell>
          <cell r="M1176">
            <v>42326</v>
          </cell>
          <cell r="N1176">
            <v>42326</v>
          </cell>
          <cell r="O1176" t="str">
            <v>S8 No Formal Designation Visit</v>
          </cell>
          <cell r="P1176" t="str">
            <v>Schools - S8</v>
          </cell>
          <cell r="Q1176" t="str">
            <v>NULL</v>
          </cell>
          <cell r="R1176" t="str">
            <v>NULL</v>
          </cell>
          <cell r="S1176" t="str">
            <v>NULL</v>
          </cell>
          <cell r="T1176" t="str">
            <v>NULL</v>
          </cell>
          <cell r="U1176" t="str">
            <v>NULL</v>
          </cell>
          <cell r="V1176" t="str">
            <v>NULL</v>
          </cell>
          <cell r="W1176" t="str">
            <v>NULL</v>
          </cell>
          <cell r="X1176" t="str">
            <v>Not applicable</v>
          </cell>
          <cell r="Y1176" t="str">
            <v>NULL</v>
          </cell>
          <cell r="Z1176" t="str">
            <v>NULL</v>
          </cell>
          <cell r="AB1176">
            <v>1461</v>
          </cell>
          <cell r="AD1176">
            <v>3</v>
          </cell>
          <cell r="AE1176" t="str">
            <v>NULL</v>
          </cell>
          <cell r="AF1176">
            <v>3</v>
          </cell>
          <cell r="AG1176">
            <v>3</v>
          </cell>
          <cell r="AH1176" t="str">
            <v>NULL</v>
          </cell>
          <cell r="AI1176">
            <v>2</v>
          </cell>
          <cell r="AJ1176" t="str">
            <v>NULL</v>
          </cell>
          <cell r="AK1176">
            <v>9</v>
          </cell>
          <cell r="AL1176">
            <v>2</v>
          </cell>
        </row>
        <row r="1177">
          <cell r="A1177">
            <v>139276</v>
          </cell>
          <cell r="B1177">
            <v>3134001</v>
          </cell>
          <cell r="C1177" t="str">
            <v>Kingsley Academy</v>
          </cell>
          <cell r="D1177" t="str">
            <v>London</v>
          </cell>
          <cell r="E1177" t="str">
            <v>London</v>
          </cell>
          <cell r="F1177" t="str">
            <v>Hounslow</v>
          </cell>
          <cell r="G1177" t="str">
            <v>Brentford and Isleworth</v>
          </cell>
          <cell r="H1177" t="str">
            <v>TW3 1NE</v>
          </cell>
          <cell r="I1177" t="str">
            <v>Academy Sponsor Led</v>
          </cell>
          <cell r="J1177" t="str">
            <v>Secondary</v>
          </cell>
          <cell r="K1177" t="str">
            <v>Has a sixth form</v>
          </cell>
          <cell r="L1177">
            <v>10005981</v>
          </cell>
          <cell r="M1177">
            <v>42290</v>
          </cell>
          <cell r="N1177">
            <v>42290</v>
          </cell>
          <cell r="O1177" t="str">
            <v>Requires Improvement monitoring Visit 1</v>
          </cell>
          <cell r="P1177" t="str">
            <v>Schools - S8</v>
          </cell>
          <cell r="Q1177" t="str">
            <v>NULL</v>
          </cell>
          <cell r="R1177" t="str">
            <v>NULL</v>
          </cell>
          <cell r="S1177" t="str">
            <v>NULL</v>
          </cell>
          <cell r="T1177" t="str">
            <v>NULL</v>
          </cell>
          <cell r="U1177" t="str">
            <v>NULL</v>
          </cell>
          <cell r="V1177" t="str">
            <v>NULL</v>
          </cell>
          <cell r="W1177" t="str">
            <v>NULL</v>
          </cell>
          <cell r="X1177" t="str">
            <v>NULL</v>
          </cell>
          <cell r="Y1177" t="str">
            <v>NULL</v>
          </cell>
          <cell r="Z1177" t="str">
            <v>NULL</v>
          </cell>
          <cell r="AB1177">
            <v>812</v>
          </cell>
          <cell r="AD1177">
            <v>3</v>
          </cell>
          <cell r="AE1177" t="str">
            <v>NULL</v>
          </cell>
          <cell r="AF1177">
            <v>3</v>
          </cell>
          <cell r="AG1177">
            <v>3</v>
          </cell>
          <cell r="AH1177" t="str">
            <v>NULL</v>
          </cell>
          <cell r="AI1177">
            <v>3</v>
          </cell>
          <cell r="AJ1177" t="str">
            <v>NULL</v>
          </cell>
          <cell r="AK1177">
            <v>9</v>
          </cell>
          <cell r="AL1177">
            <v>3</v>
          </cell>
        </row>
        <row r="1178">
          <cell r="A1178">
            <v>139280</v>
          </cell>
          <cell r="B1178">
            <v>3842005</v>
          </cell>
          <cell r="C1178" t="str">
            <v>Sandal Magna Community Academy</v>
          </cell>
          <cell r="D1178" t="str">
            <v>Yorkshire and the Humber</v>
          </cell>
          <cell r="E1178" t="str">
            <v>North East, Yorkshire &amp; Humber</v>
          </cell>
          <cell r="F1178" t="str">
            <v>Wakefield</v>
          </cell>
          <cell r="G1178" t="str">
            <v>Hemsworth</v>
          </cell>
          <cell r="H1178" t="str">
            <v>WF1 5NF</v>
          </cell>
          <cell r="I1178" t="str">
            <v>Academy Sponsor Led</v>
          </cell>
          <cell r="J1178" t="str">
            <v>Primary</v>
          </cell>
          <cell r="K1178" t="str">
            <v>Does not have a sixth form</v>
          </cell>
          <cell r="L1178">
            <v>10007208</v>
          </cell>
          <cell r="M1178">
            <v>42319</v>
          </cell>
          <cell r="N1178">
            <v>42319</v>
          </cell>
          <cell r="O1178" t="str">
            <v>S8 No Formal Designation Visit</v>
          </cell>
          <cell r="P1178" t="str">
            <v>Schools - S8</v>
          </cell>
          <cell r="Q1178" t="str">
            <v>NULL</v>
          </cell>
          <cell r="R1178" t="str">
            <v>NULL</v>
          </cell>
          <cell r="S1178" t="str">
            <v>NULL</v>
          </cell>
          <cell r="T1178" t="str">
            <v>NULL</v>
          </cell>
          <cell r="U1178" t="str">
            <v>NULL</v>
          </cell>
          <cell r="V1178" t="str">
            <v>NULL</v>
          </cell>
          <cell r="W1178" t="str">
            <v>NULL</v>
          </cell>
          <cell r="X1178" t="str">
            <v>Not applicable</v>
          </cell>
          <cell r="Y1178" t="str">
            <v>NULL</v>
          </cell>
          <cell r="Z1178" t="str">
            <v>NULL</v>
          </cell>
          <cell r="AB1178">
            <v>246</v>
          </cell>
          <cell r="AD1178">
            <v>3</v>
          </cell>
          <cell r="AE1178" t="str">
            <v>NULL</v>
          </cell>
          <cell r="AF1178">
            <v>3</v>
          </cell>
          <cell r="AG1178">
            <v>3</v>
          </cell>
          <cell r="AH1178" t="str">
            <v>NULL</v>
          </cell>
          <cell r="AI1178">
            <v>2</v>
          </cell>
          <cell r="AJ1178" t="str">
            <v>NULL</v>
          </cell>
          <cell r="AK1178">
            <v>2</v>
          </cell>
          <cell r="AL1178">
            <v>9</v>
          </cell>
        </row>
        <row r="1179">
          <cell r="A1179">
            <v>139301</v>
          </cell>
          <cell r="B1179">
            <v>3714031</v>
          </cell>
          <cell r="C1179" t="str">
            <v>Sir Thomas Wharton Community College</v>
          </cell>
          <cell r="D1179" t="str">
            <v>Yorkshire and the Humber</v>
          </cell>
          <cell r="E1179" t="str">
            <v>North East, Yorkshire &amp; Humber</v>
          </cell>
          <cell r="F1179" t="str">
            <v>Doncaster</v>
          </cell>
          <cell r="G1179" t="str">
            <v>Don Valley</v>
          </cell>
          <cell r="H1179" t="str">
            <v>DN12 1HH</v>
          </cell>
          <cell r="I1179" t="str">
            <v>Academy Converter</v>
          </cell>
          <cell r="J1179" t="str">
            <v>Secondary</v>
          </cell>
          <cell r="K1179" t="str">
            <v>Has a sixth form</v>
          </cell>
          <cell r="L1179">
            <v>10005397</v>
          </cell>
          <cell r="M1179">
            <v>42271</v>
          </cell>
          <cell r="N1179">
            <v>42271</v>
          </cell>
          <cell r="O1179" t="str">
            <v>Schools with Serious Weaknesses Visit 2</v>
          </cell>
          <cell r="P1179" t="str">
            <v>Schools - S8</v>
          </cell>
          <cell r="Q1179">
            <v>106787</v>
          </cell>
          <cell r="R1179" t="str">
            <v>NULL</v>
          </cell>
          <cell r="S1179" t="str">
            <v>NULL</v>
          </cell>
          <cell r="T1179" t="str">
            <v>NULL</v>
          </cell>
          <cell r="U1179" t="str">
            <v>NULL</v>
          </cell>
          <cell r="V1179" t="str">
            <v>NULL</v>
          </cell>
          <cell r="W1179" t="str">
            <v>NULL</v>
          </cell>
          <cell r="X1179" t="str">
            <v>NULL</v>
          </cell>
          <cell r="Y1179" t="str">
            <v>NULL</v>
          </cell>
          <cell r="Z1179" t="str">
            <v>NULL</v>
          </cell>
          <cell r="AB1179">
            <v>990</v>
          </cell>
          <cell r="AD1179">
            <v>4</v>
          </cell>
          <cell r="AE1179" t="str">
            <v>NULL</v>
          </cell>
          <cell r="AF1179">
            <v>4</v>
          </cell>
          <cell r="AG1179">
            <v>4</v>
          </cell>
          <cell r="AH1179" t="str">
            <v>NULL</v>
          </cell>
          <cell r="AI1179">
            <v>3</v>
          </cell>
          <cell r="AJ1179" t="str">
            <v>NULL</v>
          </cell>
          <cell r="AK1179">
            <v>9</v>
          </cell>
          <cell r="AL1179">
            <v>3</v>
          </cell>
        </row>
        <row r="1180">
          <cell r="A1180">
            <v>139304</v>
          </cell>
          <cell r="B1180">
            <v>9254603</v>
          </cell>
          <cell r="C1180" t="str">
            <v>Spalding Grammar School</v>
          </cell>
          <cell r="D1180" t="str">
            <v>East Midlands</v>
          </cell>
          <cell r="E1180" t="str">
            <v>East Midlands</v>
          </cell>
          <cell r="F1180" t="str">
            <v>Lincolnshire</v>
          </cell>
          <cell r="G1180" t="str">
            <v>South Holland and The Deepings</v>
          </cell>
          <cell r="H1180" t="str">
            <v>PE11 2XH</v>
          </cell>
          <cell r="I1180" t="str">
            <v>Academy Converter</v>
          </cell>
          <cell r="J1180" t="str">
            <v>Secondary</v>
          </cell>
          <cell r="K1180" t="str">
            <v>Has a sixth form</v>
          </cell>
          <cell r="L1180">
            <v>10007588</v>
          </cell>
          <cell r="M1180">
            <v>42313</v>
          </cell>
          <cell r="N1180">
            <v>42314</v>
          </cell>
          <cell r="O1180" t="str">
            <v>S8 No Formal Designation Visit</v>
          </cell>
          <cell r="P1180" t="str">
            <v>Schools - S5</v>
          </cell>
          <cell r="Q1180">
            <v>120665</v>
          </cell>
          <cell r="R1180">
            <v>2</v>
          </cell>
          <cell r="S1180" t="str">
            <v>NULL</v>
          </cell>
          <cell r="T1180">
            <v>2</v>
          </cell>
          <cell r="U1180">
            <v>2</v>
          </cell>
          <cell r="V1180">
            <v>1</v>
          </cell>
          <cell r="W1180">
            <v>2</v>
          </cell>
          <cell r="X1180" t="str">
            <v>Yes</v>
          </cell>
          <cell r="Y1180" t="str">
            <v>NULL</v>
          </cell>
          <cell r="Z1180">
            <v>2</v>
          </cell>
          <cell r="AB1180">
            <v>989</v>
          </cell>
          <cell r="AD1180">
            <v>1</v>
          </cell>
          <cell r="AE1180" t="str">
            <v>NULL</v>
          </cell>
          <cell r="AF1180">
            <v>1</v>
          </cell>
          <cell r="AG1180">
            <v>2</v>
          </cell>
          <cell r="AH1180" t="str">
            <v>NULL</v>
          </cell>
          <cell r="AI1180">
            <v>1</v>
          </cell>
          <cell r="AJ1180" t="str">
            <v>NULL</v>
          </cell>
          <cell r="AK1180">
            <v>9</v>
          </cell>
          <cell r="AL1180">
            <v>2</v>
          </cell>
        </row>
        <row r="1181">
          <cell r="A1181">
            <v>139309</v>
          </cell>
          <cell r="B1181">
            <v>8863148</v>
          </cell>
          <cell r="C1181" t="str">
            <v>Christ Church Cep Academy, Folkestone</v>
          </cell>
          <cell r="D1181" t="str">
            <v>South East</v>
          </cell>
          <cell r="E1181" t="str">
            <v>South East</v>
          </cell>
          <cell r="F1181" t="str">
            <v>Kent</v>
          </cell>
          <cell r="G1181" t="str">
            <v>Folkestone and Hythe</v>
          </cell>
          <cell r="H1181" t="str">
            <v>CT20 1DJ</v>
          </cell>
          <cell r="I1181" t="str">
            <v>Academy Converter</v>
          </cell>
          <cell r="J1181" t="str">
            <v>Primary</v>
          </cell>
          <cell r="K1181" t="str">
            <v>Does not have a sixth form</v>
          </cell>
          <cell r="L1181">
            <v>10005780</v>
          </cell>
          <cell r="M1181">
            <v>42291</v>
          </cell>
          <cell r="N1181">
            <v>42292</v>
          </cell>
          <cell r="O1181" t="str">
            <v>Requires Improvement S5 Reinspection Visit 1</v>
          </cell>
          <cell r="P1181" t="str">
            <v>Schools - S5</v>
          </cell>
          <cell r="Q1181">
            <v>118674</v>
          </cell>
          <cell r="R1181">
            <v>2</v>
          </cell>
          <cell r="S1181" t="str">
            <v>NULL</v>
          </cell>
          <cell r="T1181">
            <v>2</v>
          </cell>
          <cell r="U1181">
            <v>2</v>
          </cell>
          <cell r="V1181">
            <v>2</v>
          </cell>
          <cell r="W1181">
            <v>2</v>
          </cell>
          <cell r="X1181" t="str">
            <v>Yes</v>
          </cell>
          <cell r="Y1181">
            <v>2</v>
          </cell>
          <cell r="Z1181" t="str">
            <v>NULL</v>
          </cell>
          <cell r="AB1181">
            <v>417</v>
          </cell>
          <cell r="AD1181">
            <v>3</v>
          </cell>
          <cell r="AE1181" t="str">
            <v>NULL</v>
          </cell>
          <cell r="AF1181">
            <v>3</v>
          </cell>
          <cell r="AG1181">
            <v>3</v>
          </cell>
          <cell r="AH1181" t="str">
            <v>NULL</v>
          </cell>
          <cell r="AI1181">
            <v>3</v>
          </cell>
          <cell r="AJ1181" t="str">
            <v>NULL</v>
          </cell>
          <cell r="AK1181" t="str">
            <v>NULL</v>
          </cell>
          <cell r="AL1181" t="str">
            <v>NULL</v>
          </cell>
        </row>
        <row r="1182">
          <cell r="A1182">
            <v>139326</v>
          </cell>
          <cell r="B1182">
            <v>8922005</v>
          </cell>
          <cell r="C1182" t="str">
            <v>Firbeck Academy</v>
          </cell>
          <cell r="D1182" t="str">
            <v>East Midlands</v>
          </cell>
          <cell r="E1182" t="str">
            <v>East Midlands</v>
          </cell>
          <cell r="F1182" t="str">
            <v>Nottingham</v>
          </cell>
          <cell r="G1182" t="str">
            <v>Nottingham North</v>
          </cell>
          <cell r="H1182" t="str">
            <v>NG8 2FB</v>
          </cell>
          <cell r="I1182" t="str">
            <v>Academy Sponsor Led</v>
          </cell>
          <cell r="J1182" t="str">
            <v>Primary</v>
          </cell>
          <cell r="K1182" t="str">
            <v>Does not have a sixth form</v>
          </cell>
          <cell r="L1182">
            <v>10004127</v>
          </cell>
          <cell r="M1182">
            <v>42311</v>
          </cell>
          <cell r="N1182">
            <v>42312</v>
          </cell>
          <cell r="O1182" t="str">
            <v>Schools into Special Measures Visit 2</v>
          </cell>
          <cell r="P1182" t="str">
            <v>Schools - S8</v>
          </cell>
          <cell r="Q1182" t="str">
            <v>NULL</v>
          </cell>
          <cell r="R1182" t="str">
            <v>NULL</v>
          </cell>
          <cell r="S1182" t="str">
            <v>NULL</v>
          </cell>
          <cell r="T1182" t="str">
            <v>NULL</v>
          </cell>
          <cell r="U1182" t="str">
            <v>NULL</v>
          </cell>
          <cell r="V1182" t="str">
            <v>NULL</v>
          </cell>
          <cell r="W1182" t="str">
            <v>NULL</v>
          </cell>
          <cell r="X1182" t="str">
            <v>NULL</v>
          </cell>
          <cell r="Y1182" t="str">
            <v>NULL</v>
          </cell>
          <cell r="Z1182" t="str">
            <v>NULL</v>
          </cell>
          <cell r="AB1182">
            <v>246</v>
          </cell>
          <cell r="AD1182">
            <v>4</v>
          </cell>
          <cell r="AE1182" t="str">
            <v>NULL</v>
          </cell>
          <cell r="AF1182">
            <v>4</v>
          </cell>
          <cell r="AG1182">
            <v>4</v>
          </cell>
          <cell r="AH1182" t="str">
            <v>NULL</v>
          </cell>
          <cell r="AI1182">
            <v>4</v>
          </cell>
          <cell r="AJ1182" t="str">
            <v>NULL</v>
          </cell>
          <cell r="AK1182">
            <v>4</v>
          </cell>
          <cell r="AL1182">
            <v>9</v>
          </cell>
        </row>
        <row r="1183">
          <cell r="A1183">
            <v>139328</v>
          </cell>
          <cell r="B1183">
            <v>3334001</v>
          </cell>
          <cell r="C1183" t="str">
            <v>The ACE Academy</v>
          </cell>
          <cell r="D1183" t="str">
            <v>West Midlands</v>
          </cell>
          <cell r="E1183" t="str">
            <v>West Midlands</v>
          </cell>
          <cell r="F1183" t="str">
            <v>Sandwell</v>
          </cell>
          <cell r="G1183" t="str">
            <v>West Bromwich West</v>
          </cell>
          <cell r="H1183" t="str">
            <v>DY4 7NR</v>
          </cell>
          <cell r="I1183" t="str">
            <v>Academy Sponsor Led</v>
          </cell>
          <cell r="J1183" t="str">
            <v>Secondary</v>
          </cell>
          <cell r="K1183" t="str">
            <v>Has a sixth form</v>
          </cell>
          <cell r="L1183">
            <v>10004034</v>
          </cell>
          <cell r="M1183">
            <v>42297</v>
          </cell>
          <cell r="N1183">
            <v>42298</v>
          </cell>
          <cell r="O1183" t="str">
            <v>Schools into Special Measures Visit 3</v>
          </cell>
          <cell r="P1183" t="str">
            <v>Schools - S8</v>
          </cell>
          <cell r="Q1183" t="str">
            <v>NULL</v>
          </cell>
          <cell r="R1183" t="str">
            <v>NULL</v>
          </cell>
          <cell r="S1183" t="str">
            <v>NULL</v>
          </cell>
          <cell r="T1183" t="str">
            <v>NULL</v>
          </cell>
          <cell r="U1183" t="str">
            <v>NULL</v>
          </cell>
          <cell r="V1183" t="str">
            <v>NULL</v>
          </cell>
          <cell r="W1183" t="str">
            <v>NULL</v>
          </cell>
          <cell r="X1183" t="str">
            <v>NULL</v>
          </cell>
          <cell r="Y1183" t="str">
            <v>NULL</v>
          </cell>
          <cell r="Z1183" t="str">
            <v>NULL</v>
          </cell>
          <cell r="AB1183">
            <v>1436</v>
          </cell>
          <cell r="AD1183">
            <v>4</v>
          </cell>
          <cell r="AE1183" t="str">
            <v>NULL</v>
          </cell>
          <cell r="AF1183">
            <v>4</v>
          </cell>
          <cell r="AG1183">
            <v>4</v>
          </cell>
          <cell r="AH1183" t="str">
            <v>NULL</v>
          </cell>
          <cell r="AI1183">
            <v>4</v>
          </cell>
          <cell r="AJ1183" t="str">
            <v>NULL</v>
          </cell>
          <cell r="AK1183">
            <v>9</v>
          </cell>
          <cell r="AL1183">
            <v>4</v>
          </cell>
        </row>
        <row r="1184">
          <cell r="A1184">
            <v>139335</v>
          </cell>
          <cell r="B1184">
            <v>3844003</v>
          </cell>
          <cell r="C1184" t="str">
            <v>Hemsworth Arts and Community Academy</v>
          </cell>
          <cell r="D1184" t="str">
            <v>Yorkshire and the Humber</v>
          </cell>
          <cell r="E1184" t="str">
            <v>North East, Yorkshire &amp; Humber</v>
          </cell>
          <cell r="F1184" t="str">
            <v>Wakefield</v>
          </cell>
          <cell r="G1184" t="str">
            <v>Hemsworth</v>
          </cell>
          <cell r="H1184" t="str">
            <v>WF9 4AB</v>
          </cell>
          <cell r="I1184" t="str">
            <v>Academy Sponsor Led</v>
          </cell>
          <cell r="J1184" t="str">
            <v>Secondary</v>
          </cell>
          <cell r="K1184" t="str">
            <v>Has a sixth form</v>
          </cell>
          <cell r="L1184">
            <v>10006800</v>
          </cell>
          <cell r="M1184">
            <v>42334</v>
          </cell>
          <cell r="N1184">
            <v>42334</v>
          </cell>
          <cell r="O1184" t="str">
            <v>Requires Improvement monitoring Visit 1</v>
          </cell>
          <cell r="P1184" t="str">
            <v>Schools - S8</v>
          </cell>
          <cell r="Q1184" t="str">
            <v>NULL</v>
          </cell>
          <cell r="R1184" t="str">
            <v>NULL</v>
          </cell>
          <cell r="S1184" t="str">
            <v>NULL</v>
          </cell>
          <cell r="T1184" t="str">
            <v>NULL</v>
          </cell>
          <cell r="U1184" t="str">
            <v>NULL</v>
          </cell>
          <cell r="V1184" t="str">
            <v>NULL</v>
          </cell>
          <cell r="W1184" t="str">
            <v>NULL</v>
          </cell>
          <cell r="X1184" t="str">
            <v>NULL</v>
          </cell>
          <cell r="Y1184" t="str">
            <v>NULL</v>
          </cell>
          <cell r="Z1184" t="str">
            <v>NULL</v>
          </cell>
          <cell r="AB1184">
            <v>1358</v>
          </cell>
          <cell r="AD1184">
            <v>3</v>
          </cell>
          <cell r="AE1184" t="str">
            <v>NULL</v>
          </cell>
          <cell r="AF1184">
            <v>3</v>
          </cell>
          <cell r="AG1184">
            <v>3</v>
          </cell>
          <cell r="AH1184" t="str">
            <v>NULL</v>
          </cell>
          <cell r="AI1184">
            <v>3</v>
          </cell>
          <cell r="AJ1184" t="str">
            <v>NULL</v>
          </cell>
          <cell r="AK1184">
            <v>9</v>
          </cell>
          <cell r="AL1184">
            <v>2</v>
          </cell>
        </row>
        <row r="1185">
          <cell r="A1185">
            <v>139336</v>
          </cell>
          <cell r="B1185">
            <v>3732013</v>
          </cell>
          <cell r="C1185" t="str">
            <v>Meynell Community Primary School</v>
          </cell>
          <cell r="D1185" t="str">
            <v>Yorkshire and the Humber</v>
          </cell>
          <cell r="E1185" t="str">
            <v>North East, Yorkshire &amp; Humber</v>
          </cell>
          <cell r="F1185" t="str">
            <v>Sheffield</v>
          </cell>
          <cell r="G1185" t="str">
            <v>Sheffield, Brightside and Hillsborough</v>
          </cell>
          <cell r="H1185" t="str">
            <v>S5 8GN</v>
          </cell>
          <cell r="I1185" t="str">
            <v>Academy Sponsor Led</v>
          </cell>
          <cell r="J1185" t="str">
            <v>Primary</v>
          </cell>
          <cell r="K1185" t="str">
            <v>Does not have a sixth form</v>
          </cell>
          <cell r="L1185">
            <v>10007209</v>
          </cell>
          <cell r="M1185">
            <v>42333</v>
          </cell>
          <cell r="N1185">
            <v>42333</v>
          </cell>
          <cell r="O1185" t="str">
            <v>S8 No Formal Designation Visit</v>
          </cell>
          <cell r="P1185" t="str">
            <v>Schools - S8</v>
          </cell>
          <cell r="Q1185" t="str">
            <v>NULL</v>
          </cell>
          <cell r="R1185" t="str">
            <v>NULL</v>
          </cell>
          <cell r="S1185" t="str">
            <v>NULL</v>
          </cell>
          <cell r="T1185" t="str">
            <v>NULL</v>
          </cell>
          <cell r="U1185" t="str">
            <v>NULL</v>
          </cell>
          <cell r="V1185" t="str">
            <v>NULL</v>
          </cell>
          <cell r="W1185" t="str">
            <v>NULL</v>
          </cell>
          <cell r="X1185" t="str">
            <v>Met</v>
          </cell>
          <cell r="Y1185" t="str">
            <v>NULL</v>
          </cell>
          <cell r="Z1185" t="str">
            <v>NULL</v>
          </cell>
          <cell r="AB1185">
            <v>537</v>
          </cell>
          <cell r="AD1185">
            <v>3</v>
          </cell>
          <cell r="AE1185" t="str">
            <v>NULL</v>
          </cell>
          <cell r="AF1185">
            <v>3</v>
          </cell>
          <cell r="AG1185">
            <v>3</v>
          </cell>
          <cell r="AH1185" t="str">
            <v>NULL</v>
          </cell>
          <cell r="AI1185">
            <v>2</v>
          </cell>
          <cell r="AJ1185" t="str">
            <v>NULL</v>
          </cell>
          <cell r="AK1185">
            <v>3</v>
          </cell>
          <cell r="AL1185">
            <v>9</v>
          </cell>
        </row>
        <row r="1186">
          <cell r="A1186">
            <v>139365</v>
          </cell>
          <cell r="B1186">
            <v>2054315</v>
          </cell>
          <cell r="C1186" t="str">
            <v>Fulham Cross Girls' School and Language College</v>
          </cell>
          <cell r="D1186" t="str">
            <v>London</v>
          </cell>
          <cell r="E1186" t="str">
            <v>London</v>
          </cell>
          <cell r="F1186" t="str">
            <v>Hammersmith and Fulham</v>
          </cell>
          <cell r="G1186" t="str">
            <v>Chelsea and Fulham</v>
          </cell>
          <cell r="H1186" t="str">
            <v>SW6 6BP</v>
          </cell>
          <cell r="I1186" t="str">
            <v>Academy Converter</v>
          </cell>
          <cell r="J1186" t="str">
            <v>Secondary</v>
          </cell>
          <cell r="K1186" t="str">
            <v>Does not have a sixth form</v>
          </cell>
          <cell r="L1186">
            <v>10008395</v>
          </cell>
          <cell r="M1186">
            <v>42334</v>
          </cell>
          <cell r="N1186">
            <v>42334</v>
          </cell>
          <cell r="O1186" t="str">
            <v>S8 No Formal Designation Visit</v>
          </cell>
          <cell r="P1186" t="str">
            <v>Schools - S8</v>
          </cell>
          <cell r="Q1186">
            <v>100360</v>
          </cell>
          <cell r="R1186" t="str">
            <v>NULL</v>
          </cell>
          <cell r="S1186" t="str">
            <v>NULL</v>
          </cell>
          <cell r="T1186" t="str">
            <v>NULL</v>
          </cell>
          <cell r="U1186" t="str">
            <v>NULL</v>
          </cell>
          <cell r="V1186" t="str">
            <v>NULL</v>
          </cell>
          <cell r="W1186" t="str">
            <v>NULL</v>
          </cell>
          <cell r="X1186" t="str">
            <v>Met</v>
          </cell>
          <cell r="Y1186" t="str">
            <v>NULL</v>
          </cell>
          <cell r="Z1186" t="str">
            <v>NULL</v>
          </cell>
          <cell r="AB1186">
            <v>629</v>
          </cell>
          <cell r="AD1186">
            <v>1</v>
          </cell>
          <cell r="AE1186" t="str">
            <v>NULL</v>
          </cell>
          <cell r="AF1186">
            <v>1</v>
          </cell>
          <cell r="AG1186">
            <v>2</v>
          </cell>
          <cell r="AH1186" t="str">
            <v>NULL</v>
          </cell>
          <cell r="AI1186">
            <v>1</v>
          </cell>
          <cell r="AJ1186" t="str">
            <v>NULL</v>
          </cell>
          <cell r="AK1186">
            <v>9</v>
          </cell>
          <cell r="AL1186">
            <v>9</v>
          </cell>
        </row>
        <row r="1187">
          <cell r="A1187">
            <v>139385</v>
          </cell>
          <cell r="B1187">
            <v>9332004</v>
          </cell>
          <cell r="C1187" t="str">
            <v>Manor Court Community Primary School</v>
          </cell>
          <cell r="D1187" t="str">
            <v>South West</v>
          </cell>
          <cell r="E1187" t="str">
            <v>South West</v>
          </cell>
          <cell r="F1187" t="str">
            <v>Somerset</v>
          </cell>
          <cell r="G1187" t="str">
            <v>Yeovil</v>
          </cell>
          <cell r="H1187" t="str">
            <v>TA20 2ES</v>
          </cell>
          <cell r="I1187" t="str">
            <v>Academy Sponsor Led</v>
          </cell>
          <cell r="J1187" t="str">
            <v>Primary</v>
          </cell>
          <cell r="K1187" t="str">
            <v>Does not have a sixth form</v>
          </cell>
          <cell r="L1187">
            <v>10003981</v>
          </cell>
          <cell r="M1187">
            <v>42317</v>
          </cell>
          <cell r="N1187">
            <v>42317</v>
          </cell>
          <cell r="O1187" t="str">
            <v>Requires Improvement monitoring Visit 1</v>
          </cell>
          <cell r="P1187" t="str">
            <v>Schools - S8</v>
          </cell>
          <cell r="Q1187" t="str">
            <v>NULL</v>
          </cell>
          <cell r="R1187" t="str">
            <v>NULL</v>
          </cell>
          <cell r="S1187" t="str">
            <v>NULL</v>
          </cell>
          <cell r="T1187" t="str">
            <v>NULL</v>
          </cell>
          <cell r="U1187" t="str">
            <v>NULL</v>
          </cell>
          <cell r="V1187" t="str">
            <v>NULL</v>
          </cell>
          <cell r="W1187" t="str">
            <v>NULL</v>
          </cell>
          <cell r="X1187" t="str">
            <v>NULL</v>
          </cell>
          <cell r="Y1187" t="str">
            <v>NULL</v>
          </cell>
          <cell r="Z1187" t="str">
            <v>NULL</v>
          </cell>
          <cell r="AB1187">
            <v>343</v>
          </cell>
          <cell r="AD1187">
            <v>3</v>
          </cell>
          <cell r="AE1187" t="str">
            <v>NULL</v>
          </cell>
          <cell r="AF1187">
            <v>3</v>
          </cell>
          <cell r="AG1187">
            <v>3</v>
          </cell>
          <cell r="AH1187" t="str">
            <v>NULL</v>
          </cell>
          <cell r="AI1187">
            <v>3</v>
          </cell>
          <cell r="AJ1187" t="str">
            <v>NULL</v>
          </cell>
          <cell r="AK1187">
            <v>3</v>
          </cell>
          <cell r="AL1187">
            <v>9</v>
          </cell>
        </row>
        <row r="1188">
          <cell r="A1188">
            <v>139386</v>
          </cell>
          <cell r="B1188">
            <v>8652014</v>
          </cell>
          <cell r="C1188" t="str">
            <v>Pembroke Park Primary School</v>
          </cell>
          <cell r="D1188" t="str">
            <v>South West</v>
          </cell>
          <cell r="E1188" t="str">
            <v>South West</v>
          </cell>
          <cell r="F1188" t="str">
            <v>Wiltshire</v>
          </cell>
          <cell r="G1188" t="str">
            <v>Salisbury</v>
          </cell>
          <cell r="H1188" t="str">
            <v>SP2 9LY</v>
          </cell>
          <cell r="I1188" t="str">
            <v>Academy Sponsor Led</v>
          </cell>
          <cell r="J1188" t="str">
            <v>Primary</v>
          </cell>
          <cell r="K1188" t="str">
            <v>Does not have a sixth form</v>
          </cell>
          <cell r="L1188">
            <v>10005893</v>
          </cell>
          <cell r="M1188">
            <v>42312</v>
          </cell>
          <cell r="N1188">
            <v>42312</v>
          </cell>
          <cell r="O1188" t="str">
            <v>Schools with Serious Weaknesses Visit 2</v>
          </cell>
          <cell r="P1188" t="str">
            <v>Schools - S8</v>
          </cell>
          <cell r="Q1188" t="str">
            <v>NULL</v>
          </cell>
          <cell r="R1188" t="str">
            <v>NULL</v>
          </cell>
          <cell r="S1188" t="str">
            <v>NULL</v>
          </cell>
          <cell r="T1188" t="str">
            <v>NULL</v>
          </cell>
          <cell r="U1188" t="str">
            <v>NULL</v>
          </cell>
          <cell r="V1188" t="str">
            <v>NULL</v>
          </cell>
          <cell r="W1188" t="str">
            <v>NULL</v>
          </cell>
          <cell r="X1188" t="str">
            <v>NULL</v>
          </cell>
          <cell r="Y1188" t="str">
            <v>NULL</v>
          </cell>
          <cell r="Z1188" t="str">
            <v>NULL</v>
          </cell>
          <cell r="AB1188">
            <v>172</v>
          </cell>
          <cell r="AD1188">
            <v>4</v>
          </cell>
          <cell r="AE1188" t="str">
            <v>NULL</v>
          </cell>
          <cell r="AF1188">
            <v>4</v>
          </cell>
          <cell r="AG1188">
            <v>4</v>
          </cell>
          <cell r="AH1188" t="str">
            <v>NULL</v>
          </cell>
          <cell r="AI1188">
            <v>3</v>
          </cell>
          <cell r="AJ1188" t="str">
            <v>NULL</v>
          </cell>
          <cell r="AK1188">
            <v>2</v>
          </cell>
          <cell r="AL1188">
            <v>9</v>
          </cell>
        </row>
        <row r="1189">
          <cell r="A1189">
            <v>139387</v>
          </cell>
          <cell r="B1189">
            <v>9332005</v>
          </cell>
          <cell r="C1189" t="str">
            <v>Wellesley Park Primary School</v>
          </cell>
          <cell r="D1189" t="str">
            <v>South West</v>
          </cell>
          <cell r="E1189" t="str">
            <v>South West</v>
          </cell>
          <cell r="F1189" t="str">
            <v>Somerset</v>
          </cell>
          <cell r="G1189" t="str">
            <v>Taunton Deane</v>
          </cell>
          <cell r="H1189" t="str">
            <v>TA21 9AJ</v>
          </cell>
          <cell r="I1189" t="str">
            <v>Academy Sponsor Led</v>
          </cell>
          <cell r="J1189" t="str">
            <v>Primary</v>
          </cell>
          <cell r="K1189" t="str">
            <v>Does not have a sixth form</v>
          </cell>
          <cell r="L1189">
            <v>10006372</v>
          </cell>
          <cell r="M1189">
            <v>42297</v>
          </cell>
          <cell r="N1189">
            <v>42298</v>
          </cell>
          <cell r="O1189" t="str">
            <v>Academy First Section 5</v>
          </cell>
          <cell r="P1189" t="str">
            <v>Schools - S5</v>
          </cell>
          <cell r="Q1189" t="str">
            <v>NULL</v>
          </cell>
          <cell r="R1189">
            <v>2</v>
          </cell>
          <cell r="S1189" t="str">
            <v>NULL</v>
          </cell>
          <cell r="T1189">
            <v>2</v>
          </cell>
          <cell r="U1189">
            <v>2</v>
          </cell>
          <cell r="V1189">
            <v>2</v>
          </cell>
          <cell r="W1189">
            <v>2</v>
          </cell>
          <cell r="X1189" t="str">
            <v>Yes</v>
          </cell>
          <cell r="Y1189">
            <v>2</v>
          </cell>
          <cell r="Z1189" t="str">
            <v>NULL</v>
          </cell>
          <cell r="AB1189">
            <v>330</v>
          </cell>
          <cell r="AD1189" t="str">
            <v>NULL</v>
          </cell>
          <cell r="AE1189" t="str">
            <v>NULL</v>
          </cell>
          <cell r="AF1189" t="str">
            <v>NULL</v>
          </cell>
          <cell r="AG1189" t="str">
            <v>NULL</v>
          </cell>
          <cell r="AH1189" t="str">
            <v>NULL</v>
          </cell>
          <cell r="AI1189" t="str">
            <v>NULL</v>
          </cell>
          <cell r="AJ1189" t="str">
            <v>NULL</v>
          </cell>
          <cell r="AK1189" t="str">
            <v>NULL</v>
          </cell>
          <cell r="AL1189" t="str">
            <v>NULL</v>
          </cell>
        </row>
        <row r="1190">
          <cell r="A1190">
            <v>139388</v>
          </cell>
          <cell r="B1190">
            <v>9332006</v>
          </cell>
          <cell r="C1190" t="str">
            <v>Priorswood Primary School</v>
          </cell>
          <cell r="D1190" t="str">
            <v>South West</v>
          </cell>
          <cell r="E1190" t="str">
            <v>South West</v>
          </cell>
          <cell r="F1190" t="str">
            <v>Somerset</v>
          </cell>
          <cell r="G1190" t="str">
            <v>Taunton Deane</v>
          </cell>
          <cell r="H1190" t="str">
            <v>TA2 7AD</v>
          </cell>
          <cell r="I1190" t="str">
            <v>Academy Sponsor Led</v>
          </cell>
          <cell r="J1190" t="str">
            <v>Primary</v>
          </cell>
          <cell r="K1190" t="str">
            <v>Does not have a sixth form</v>
          </cell>
          <cell r="L1190">
            <v>10003971</v>
          </cell>
          <cell r="M1190">
            <v>42261</v>
          </cell>
          <cell r="N1190">
            <v>42261</v>
          </cell>
          <cell r="O1190" t="str">
            <v>Requires Improvement monitoring Visit 1</v>
          </cell>
          <cell r="P1190" t="str">
            <v>Schools - S8</v>
          </cell>
          <cell r="Q1190" t="str">
            <v>NULL</v>
          </cell>
          <cell r="R1190" t="str">
            <v>NULL</v>
          </cell>
          <cell r="S1190" t="str">
            <v>NULL</v>
          </cell>
          <cell r="T1190" t="str">
            <v>NULL</v>
          </cell>
          <cell r="U1190" t="str">
            <v>NULL</v>
          </cell>
          <cell r="V1190" t="str">
            <v>NULL</v>
          </cell>
          <cell r="W1190" t="str">
            <v>NULL</v>
          </cell>
          <cell r="X1190" t="str">
            <v>NULL</v>
          </cell>
          <cell r="Y1190" t="str">
            <v>NULL</v>
          </cell>
          <cell r="Z1190" t="str">
            <v>NULL</v>
          </cell>
          <cell r="AB1190">
            <v>185</v>
          </cell>
          <cell r="AD1190">
            <v>3</v>
          </cell>
          <cell r="AE1190" t="str">
            <v>NULL</v>
          </cell>
          <cell r="AF1190">
            <v>3</v>
          </cell>
          <cell r="AG1190">
            <v>3</v>
          </cell>
          <cell r="AH1190" t="str">
            <v>NULL</v>
          </cell>
          <cell r="AI1190">
            <v>3</v>
          </cell>
          <cell r="AJ1190" t="str">
            <v>NULL</v>
          </cell>
          <cell r="AK1190">
            <v>2</v>
          </cell>
          <cell r="AL1190">
            <v>9</v>
          </cell>
        </row>
        <row r="1191">
          <cell r="A1191">
            <v>139398</v>
          </cell>
          <cell r="B1191">
            <v>8812033</v>
          </cell>
          <cell r="C1191" t="str">
            <v>Freshwaters Primary Academy</v>
          </cell>
          <cell r="D1191" t="str">
            <v>East of England</v>
          </cell>
          <cell r="E1191" t="str">
            <v>East of England</v>
          </cell>
          <cell r="F1191" t="str">
            <v>Essex</v>
          </cell>
          <cell r="G1191" t="str">
            <v>Harlow</v>
          </cell>
          <cell r="H1191" t="str">
            <v>CM20 3QA</v>
          </cell>
          <cell r="I1191" t="str">
            <v>Academy Sponsor Led</v>
          </cell>
          <cell r="J1191" t="str">
            <v>Primary</v>
          </cell>
          <cell r="K1191" t="str">
            <v>Does not have a sixth form</v>
          </cell>
          <cell r="L1191">
            <v>10007999</v>
          </cell>
          <cell r="M1191">
            <v>42286</v>
          </cell>
          <cell r="N1191">
            <v>42286</v>
          </cell>
          <cell r="O1191" t="str">
            <v>Section 8 Inspection due to Parental Complaint</v>
          </cell>
          <cell r="P1191" t="str">
            <v>Schools - S8</v>
          </cell>
          <cell r="Q1191" t="str">
            <v>NULL</v>
          </cell>
          <cell r="R1191" t="str">
            <v>NULL</v>
          </cell>
          <cell r="S1191" t="str">
            <v>NULL</v>
          </cell>
          <cell r="T1191" t="str">
            <v>NULL</v>
          </cell>
          <cell r="U1191" t="str">
            <v>NULL</v>
          </cell>
          <cell r="V1191" t="str">
            <v>NULL</v>
          </cell>
          <cell r="W1191" t="str">
            <v>NULL</v>
          </cell>
          <cell r="X1191" t="str">
            <v>Met</v>
          </cell>
          <cell r="Y1191" t="str">
            <v>NULL</v>
          </cell>
          <cell r="Z1191" t="str">
            <v>NULL</v>
          </cell>
          <cell r="AB1191">
            <v>327</v>
          </cell>
          <cell r="AD1191">
            <v>2</v>
          </cell>
          <cell r="AE1191" t="str">
            <v>NULL</v>
          </cell>
          <cell r="AF1191">
            <v>2</v>
          </cell>
          <cell r="AG1191">
            <v>2</v>
          </cell>
          <cell r="AH1191" t="str">
            <v>NULL</v>
          </cell>
          <cell r="AI1191">
            <v>2</v>
          </cell>
          <cell r="AJ1191" t="str">
            <v>NULL</v>
          </cell>
          <cell r="AK1191">
            <v>2</v>
          </cell>
          <cell r="AL1191">
            <v>9</v>
          </cell>
        </row>
        <row r="1192">
          <cell r="A1192">
            <v>139400</v>
          </cell>
          <cell r="B1192">
            <v>9262039</v>
          </cell>
          <cell r="C1192" t="str">
            <v>Cliff Park Junior School</v>
          </cell>
          <cell r="D1192" t="str">
            <v>East of England</v>
          </cell>
          <cell r="E1192" t="str">
            <v>East of England</v>
          </cell>
          <cell r="F1192" t="str">
            <v>Norfolk</v>
          </cell>
          <cell r="G1192" t="str">
            <v>Great Yarmouth</v>
          </cell>
          <cell r="H1192" t="str">
            <v>NR31 6SZ</v>
          </cell>
          <cell r="I1192" t="str">
            <v>Academy Sponsor Led</v>
          </cell>
          <cell r="J1192" t="str">
            <v>Primary</v>
          </cell>
          <cell r="K1192" t="str">
            <v>Does not have a sixth form</v>
          </cell>
          <cell r="L1192">
            <v>10009887</v>
          </cell>
          <cell r="M1192">
            <v>42334</v>
          </cell>
          <cell r="N1192">
            <v>42334</v>
          </cell>
          <cell r="O1192" t="str">
            <v>Requires Improvement monitoring Visit 2</v>
          </cell>
          <cell r="P1192" t="str">
            <v>Schools - S8</v>
          </cell>
          <cell r="Q1192" t="str">
            <v>NULL</v>
          </cell>
          <cell r="R1192" t="str">
            <v>NULL</v>
          </cell>
          <cell r="S1192" t="str">
            <v>NULL</v>
          </cell>
          <cell r="T1192" t="str">
            <v>NULL</v>
          </cell>
          <cell r="U1192" t="str">
            <v>NULL</v>
          </cell>
          <cell r="V1192" t="str">
            <v>NULL</v>
          </cell>
          <cell r="W1192" t="str">
            <v>NULL</v>
          </cell>
          <cell r="X1192" t="str">
            <v>NULL</v>
          </cell>
          <cell r="Y1192" t="str">
            <v>NULL</v>
          </cell>
          <cell r="Z1192" t="str">
            <v>NULL</v>
          </cell>
          <cell r="AB1192">
            <v>332</v>
          </cell>
          <cell r="AD1192">
            <v>3</v>
          </cell>
          <cell r="AE1192" t="str">
            <v>NULL</v>
          </cell>
          <cell r="AF1192">
            <v>3</v>
          </cell>
          <cell r="AG1192">
            <v>3</v>
          </cell>
          <cell r="AH1192" t="str">
            <v>NULL</v>
          </cell>
          <cell r="AI1192">
            <v>3</v>
          </cell>
          <cell r="AJ1192" t="str">
            <v>NULL</v>
          </cell>
          <cell r="AK1192">
            <v>9</v>
          </cell>
          <cell r="AL1192">
            <v>9</v>
          </cell>
        </row>
        <row r="1193">
          <cell r="A1193">
            <v>139405</v>
          </cell>
          <cell r="B1193">
            <v>8054001</v>
          </cell>
          <cell r="C1193" t="str">
            <v>Dyke House Sports and Technology College</v>
          </cell>
          <cell r="D1193" t="str">
            <v>North East</v>
          </cell>
          <cell r="E1193" t="str">
            <v>North East, Yorkshire &amp; Humber</v>
          </cell>
          <cell r="F1193" t="str">
            <v>Hartlepool</v>
          </cell>
          <cell r="G1193" t="str">
            <v>Hartlepool</v>
          </cell>
          <cell r="H1193" t="str">
            <v>TS24 8NQ</v>
          </cell>
          <cell r="I1193" t="str">
            <v>Academy Sponsor Led</v>
          </cell>
          <cell r="J1193" t="str">
            <v>Secondary</v>
          </cell>
          <cell r="K1193" t="str">
            <v>Has a sixth form</v>
          </cell>
          <cell r="L1193">
            <v>10001747</v>
          </cell>
          <cell r="M1193">
            <v>42284</v>
          </cell>
          <cell r="N1193">
            <v>42285</v>
          </cell>
          <cell r="O1193" t="str">
            <v>Academy First Section 5</v>
          </cell>
          <cell r="P1193" t="str">
            <v>Schools - S5</v>
          </cell>
          <cell r="Q1193" t="str">
            <v>NULL</v>
          </cell>
          <cell r="R1193">
            <v>2</v>
          </cell>
          <cell r="S1193" t="str">
            <v>NULL</v>
          </cell>
          <cell r="T1193">
            <v>2</v>
          </cell>
          <cell r="U1193">
            <v>2</v>
          </cell>
          <cell r="V1193">
            <v>1</v>
          </cell>
          <cell r="W1193">
            <v>2</v>
          </cell>
          <cell r="X1193" t="str">
            <v>Yes</v>
          </cell>
          <cell r="Y1193" t="str">
            <v>NULL</v>
          </cell>
          <cell r="Z1193">
            <v>2</v>
          </cell>
          <cell r="AB1193">
            <v>1155</v>
          </cell>
          <cell r="AD1193" t="str">
            <v>NULL</v>
          </cell>
          <cell r="AE1193" t="str">
            <v>NULL</v>
          </cell>
          <cell r="AF1193" t="str">
            <v>NULL</v>
          </cell>
          <cell r="AG1193" t="str">
            <v>NULL</v>
          </cell>
          <cell r="AH1193" t="str">
            <v>NULL</v>
          </cell>
          <cell r="AI1193" t="str">
            <v>NULL</v>
          </cell>
          <cell r="AJ1193" t="str">
            <v>NULL</v>
          </cell>
          <cell r="AK1193" t="str">
            <v>NULL</v>
          </cell>
          <cell r="AL1193" t="str">
            <v>NULL</v>
          </cell>
        </row>
        <row r="1194">
          <cell r="A1194">
            <v>139456</v>
          </cell>
          <cell r="B1194">
            <v>3524766</v>
          </cell>
          <cell r="C1194" t="str">
            <v>Saint Paul's Catholic High School</v>
          </cell>
          <cell r="D1194" t="str">
            <v>North West</v>
          </cell>
          <cell r="E1194" t="str">
            <v>North West</v>
          </cell>
          <cell r="F1194" t="str">
            <v>Manchester</v>
          </cell>
          <cell r="G1194" t="str">
            <v>Wythenshawe and Sale East</v>
          </cell>
          <cell r="H1194" t="str">
            <v>M23 2YS</v>
          </cell>
          <cell r="I1194" t="str">
            <v>Academy Converter</v>
          </cell>
          <cell r="J1194" t="str">
            <v>Secondary</v>
          </cell>
          <cell r="K1194" t="str">
            <v>Does not have a sixth form</v>
          </cell>
          <cell r="L1194">
            <v>10003972</v>
          </cell>
          <cell r="M1194">
            <v>42270</v>
          </cell>
          <cell r="N1194">
            <v>42270</v>
          </cell>
          <cell r="O1194" t="str">
            <v>Schools with Serious Weaknesses Visit 2</v>
          </cell>
          <cell r="P1194" t="str">
            <v>Schools - S8</v>
          </cell>
          <cell r="Q1194">
            <v>105579</v>
          </cell>
          <cell r="R1194" t="str">
            <v>NULL</v>
          </cell>
          <cell r="S1194" t="str">
            <v>NULL</v>
          </cell>
          <cell r="T1194" t="str">
            <v>NULL</v>
          </cell>
          <cell r="U1194" t="str">
            <v>NULL</v>
          </cell>
          <cell r="V1194" t="str">
            <v>NULL</v>
          </cell>
          <cell r="W1194" t="str">
            <v>NULL</v>
          </cell>
          <cell r="X1194" t="str">
            <v>NULL</v>
          </cell>
          <cell r="Y1194" t="str">
            <v>NULL</v>
          </cell>
          <cell r="Z1194" t="str">
            <v>NULL</v>
          </cell>
          <cell r="AB1194">
            <v>863</v>
          </cell>
          <cell r="AD1194">
            <v>4</v>
          </cell>
          <cell r="AE1194" t="str">
            <v>NULL</v>
          </cell>
          <cell r="AF1194">
            <v>4</v>
          </cell>
          <cell r="AG1194">
            <v>4</v>
          </cell>
          <cell r="AH1194" t="str">
            <v>NULL</v>
          </cell>
          <cell r="AI1194">
            <v>3</v>
          </cell>
          <cell r="AJ1194" t="str">
            <v>NULL</v>
          </cell>
          <cell r="AK1194">
            <v>9</v>
          </cell>
          <cell r="AL1194">
            <v>9</v>
          </cell>
        </row>
        <row r="1195">
          <cell r="A1195">
            <v>139463</v>
          </cell>
          <cell r="B1195">
            <v>9283204</v>
          </cell>
          <cell r="C1195" t="str">
            <v>St Mary's CofE Primary Academy, Burton Latimer</v>
          </cell>
          <cell r="D1195" t="str">
            <v>East Midlands</v>
          </cell>
          <cell r="E1195" t="str">
            <v>East Midlands</v>
          </cell>
          <cell r="F1195" t="str">
            <v>Northamptonshire</v>
          </cell>
          <cell r="G1195" t="str">
            <v>Kettering</v>
          </cell>
          <cell r="H1195" t="str">
            <v>NN15 5RL</v>
          </cell>
          <cell r="I1195" t="str">
            <v>Academy Converter</v>
          </cell>
          <cell r="J1195" t="str">
            <v>Primary</v>
          </cell>
          <cell r="K1195" t="str">
            <v>Does not have a sixth form</v>
          </cell>
          <cell r="L1195">
            <v>10006361</v>
          </cell>
          <cell r="M1195">
            <v>42269</v>
          </cell>
          <cell r="N1195">
            <v>42269</v>
          </cell>
          <cell r="O1195" t="str">
            <v>Requires Improvement monitoring Visit 1</v>
          </cell>
          <cell r="P1195" t="str">
            <v>Schools - S8</v>
          </cell>
          <cell r="Q1195">
            <v>122015</v>
          </cell>
          <cell r="R1195" t="str">
            <v>NULL</v>
          </cell>
          <cell r="S1195" t="str">
            <v>NULL</v>
          </cell>
          <cell r="T1195" t="str">
            <v>NULL</v>
          </cell>
          <cell r="U1195" t="str">
            <v>NULL</v>
          </cell>
          <cell r="V1195" t="str">
            <v>NULL</v>
          </cell>
          <cell r="W1195" t="str">
            <v>NULL</v>
          </cell>
          <cell r="X1195" t="str">
            <v>NULL</v>
          </cell>
          <cell r="Y1195" t="str">
            <v>NULL</v>
          </cell>
          <cell r="Z1195" t="str">
            <v>NULL</v>
          </cell>
          <cell r="AB1195">
            <v>233</v>
          </cell>
          <cell r="AD1195">
            <v>3</v>
          </cell>
          <cell r="AE1195" t="str">
            <v>NULL</v>
          </cell>
          <cell r="AF1195">
            <v>3</v>
          </cell>
          <cell r="AG1195">
            <v>3</v>
          </cell>
          <cell r="AH1195" t="str">
            <v>NULL</v>
          </cell>
          <cell r="AI1195">
            <v>3</v>
          </cell>
          <cell r="AJ1195" t="str">
            <v>NULL</v>
          </cell>
          <cell r="AK1195">
            <v>2</v>
          </cell>
          <cell r="AL1195">
            <v>9</v>
          </cell>
        </row>
        <row r="1196">
          <cell r="A1196">
            <v>139474</v>
          </cell>
        </row>
        <row r="1197">
          <cell r="A1197">
            <v>139487</v>
          </cell>
          <cell r="B1197">
            <v>9264084</v>
          </cell>
          <cell r="C1197" t="str">
            <v>Taverham High School</v>
          </cell>
          <cell r="D1197" t="str">
            <v>East of England</v>
          </cell>
          <cell r="E1197" t="str">
            <v>East of England</v>
          </cell>
          <cell r="F1197" t="str">
            <v>Norfolk</v>
          </cell>
          <cell r="G1197" t="str">
            <v>Broadland</v>
          </cell>
          <cell r="H1197" t="str">
            <v>NR8 6HP</v>
          </cell>
          <cell r="I1197" t="str">
            <v>Academy Converter</v>
          </cell>
          <cell r="J1197" t="str">
            <v>Secondary</v>
          </cell>
          <cell r="K1197" t="str">
            <v>Has a sixth form</v>
          </cell>
          <cell r="L1197">
            <v>10006978</v>
          </cell>
          <cell r="M1197">
            <v>42270</v>
          </cell>
          <cell r="N1197">
            <v>42270</v>
          </cell>
          <cell r="O1197" t="str">
            <v>Section 8 Inspection due to Parental Complaint</v>
          </cell>
          <cell r="P1197" t="str">
            <v>Schools - S8</v>
          </cell>
          <cell r="Q1197">
            <v>121181</v>
          </cell>
          <cell r="R1197" t="str">
            <v>NULL</v>
          </cell>
          <cell r="S1197" t="str">
            <v>NULL</v>
          </cell>
          <cell r="T1197" t="str">
            <v>NULL</v>
          </cell>
          <cell r="U1197" t="str">
            <v>NULL</v>
          </cell>
          <cell r="V1197" t="str">
            <v>NULL</v>
          </cell>
          <cell r="W1197" t="str">
            <v>NULL</v>
          </cell>
          <cell r="X1197" t="str">
            <v>Met</v>
          </cell>
          <cell r="Y1197" t="str">
            <v>NULL</v>
          </cell>
          <cell r="Z1197" t="str">
            <v>NULL</v>
          </cell>
          <cell r="AB1197">
            <v>1163</v>
          </cell>
          <cell r="AD1197">
            <v>2</v>
          </cell>
          <cell r="AE1197" t="str">
            <v>NULL</v>
          </cell>
          <cell r="AF1197">
            <v>2</v>
          </cell>
          <cell r="AG1197">
            <v>2</v>
          </cell>
          <cell r="AH1197" t="str">
            <v>NULL</v>
          </cell>
          <cell r="AI1197">
            <v>2</v>
          </cell>
          <cell r="AJ1197" t="str">
            <v>NULL</v>
          </cell>
          <cell r="AK1197" t="str">
            <v>NULL</v>
          </cell>
          <cell r="AL1197" t="str">
            <v>NULL</v>
          </cell>
        </row>
        <row r="1198">
          <cell r="A1198">
            <v>139496</v>
          </cell>
          <cell r="B1198">
            <v>8515211</v>
          </cell>
          <cell r="C1198" t="str">
            <v>Lyndhurst Junior School</v>
          </cell>
          <cell r="D1198" t="str">
            <v>South East</v>
          </cell>
          <cell r="E1198" t="str">
            <v>South East</v>
          </cell>
          <cell r="F1198" t="str">
            <v>Portsmouth</v>
          </cell>
          <cell r="G1198" t="str">
            <v>Portsmouth North</v>
          </cell>
          <cell r="H1198" t="str">
            <v>PO2 0NT</v>
          </cell>
          <cell r="I1198" t="str">
            <v>Academy Converter</v>
          </cell>
          <cell r="J1198" t="str">
            <v>Primary</v>
          </cell>
          <cell r="K1198" t="str">
            <v>Does not have a sixth form</v>
          </cell>
          <cell r="L1198">
            <v>10007308</v>
          </cell>
          <cell r="M1198">
            <v>42270</v>
          </cell>
          <cell r="N1198">
            <v>42270</v>
          </cell>
          <cell r="O1198" t="str">
            <v>Requires Improvement monitoring Visit 1</v>
          </cell>
          <cell r="P1198" t="str">
            <v>Schools - S8</v>
          </cell>
          <cell r="Q1198">
            <v>116491</v>
          </cell>
          <cell r="R1198" t="str">
            <v>NULL</v>
          </cell>
          <cell r="S1198" t="str">
            <v>NULL</v>
          </cell>
          <cell r="T1198" t="str">
            <v>NULL</v>
          </cell>
          <cell r="U1198" t="str">
            <v>NULL</v>
          </cell>
          <cell r="V1198" t="str">
            <v>NULL</v>
          </cell>
          <cell r="W1198" t="str">
            <v>NULL</v>
          </cell>
          <cell r="X1198" t="str">
            <v>NULL</v>
          </cell>
          <cell r="Y1198" t="str">
            <v>NULL</v>
          </cell>
          <cell r="Z1198" t="str">
            <v>NULL</v>
          </cell>
          <cell r="AB1198">
            <v>502</v>
          </cell>
          <cell r="AD1198">
            <v>3</v>
          </cell>
          <cell r="AE1198" t="str">
            <v>NULL</v>
          </cell>
          <cell r="AF1198">
            <v>3</v>
          </cell>
          <cell r="AG1198">
            <v>3</v>
          </cell>
          <cell r="AH1198" t="str">
            <v>NULL</v>
          </cell>
          <cell r="AI1198">
            <v>3</v>
          </cell>
          <cell r="AJ1198" t="str">
            <v>NULL</v>
          </cell>
          <cell r="AK1198">
            <v>9</v>
          </cell>
          <cell r="AL1198">
            <v>9</v>
          </cell>
        </row>
        <row r="1199">
          <cell r="A1199">
            <v>139526</v>
          </cell>
          <cell r="B1199">
            <v>3307063</v>
          </cell>
          <cell r="C1199" t="str">
            <v>James Brindley School</v>
          </cell>
          <cell r="D1199" t="str">
            <v>West Midlands</v>
          </cell>
          <cell r="E1199" t="str">
            <v>West Midlands</v>
          </cell>
          <cell r="F1199" t="str">
            <v>Birmingham</v>
          </cell>
          <cell r="G1199" t="str">
            <v>Birmingham, Ladywood</v>
          </cell>
          <cell r="H1199" t="str">
            <v>B15 2AF</v>
          </cell>
          <cell r="I1199" t="str">
            <v>Academy Special Converter</v>
          </cell>
          <cell r="J1199" t="str">
            <v>Not Applicable</v>
          </cell>
          <cell r="K1199" t="str">
            <v>Has a sixth form</v>
          </cell>
          <cell r="L1199">
            <v>10003973</v>
          </cell>
          <cell r="M1199">
            <v>42332</v>
          </cell>
          <cell r="N1199">
            <v>42333</v>
          </cell>
          <cell r="O1199" t="str">
            <v>Schools into Special Measures Visit 2</v>
          </cell>
          <cell r="P1199" t="str">
            <v>Schools - S8</v>
          </cell>
          <cell r="Q1199">
            <v>131473</v>
          </cell>
          <cell r="R1199" t="str">
            <v>NULL</v>
          </cell>
          <cell r="S1199" t="str">
            <v>NULL</v>
          </cell>
          <cell r="T1199" t="str">
            <v>NULL</v>
          </cell>
          <cell r="U1199" t="str">
            <v>NULL</v>
          </cell>
          <cell r="V1199" t="str">
            <v>NULL</v>
          </cell>
          <cell r="W1199" t="str">
            <v>NULL</v>
          </cell>
          <cell r="X1199" t="str">
            <v>NULL</v>
          </cell>
          <cell r="Y1199" t="str">
            <v>NULL</v>
          </cell>
          <cell r="Z1199" t="str">
            <v>NULL</v>
          </cell>
          <cell r="AB1199">
            <v>197</v>
          </cell>
          <cell r="AD1199">
            <v>4</v>
          </cell>
          <cell r="AE1199" t="str">
            <v>NULL</v>
          </cell>
          <cell r="AF1199">
            <v>3</v>
          </cell>
          <cell r="AG1199">
            <v>3</v>
          </cell>
          <cell r="AH1199" t="str">
            <v>NULL</v>
          </cell>
          <cell r="AI1199">
            <v>4</v>
          </cell>
          <cell r="AJ1199" t="str">
            <v>NULL</v>
          </cell>
          <cell r="AK1199">
            <v>9</v>
          </cell>
          <cell r="AL1199">
            <v>9</v>
          </cell>
        </row>
        <row r="1200">
          <cell r="A1200">
            <v>139528</v>
          </cell>
          <cell r="B1200">
            <v>9314145</v>
          </cell>
          <cell r="C1200" t="str">
            <v>St Gregory the Great Catholic School</v>
          </cell>
          <cell r="D1200" t="str">
            <v>South East</v>
          </cell>
          <cell r="E1200" t="str">
            <v>South East</v>
          </cell>
          <cell r="F1200" t="str">
            <v>Oxfordshire</v>
          </cell>
          <cell r="G1200" t="str">
            <v>Oxford East</v>
          </cell>
          <cell r="H1200" t="str">
            <v>OX4 3DR</v>
          </cell>
          <cell r="I1200" t="str">
            <v>Academy Converter</v>
          </cell>
          <cell r="J1200" t="str">
            <v>All Through</v>
          </cell>
          <cell r="K1200" t="str">
            <v>Has a sixth form</v>
          </cell>
          <cell r="L1200">
            <v>10009953</v>
          </cell>
          <cell r="M1200">
            <v>42352</v>
          </cell>
          <cell r="N1200">
            <v>42352</v>
          </cell>
          <cell r="O1200" t="str">
            <v>Requires Improvement monitoring Visit 1</v>
          </cell>
          <cell r="P1200" t="str">
            <v>Schools - S8</v>
          </cell>
          <cell r="Q1200">
            <v>133644</v>
          </cell>
          <cell r="R1200" t="str">
            <v>NULL</v>
          </cell>
          <cell r="S1200" t="str">
            <v>NULL</v>
          </cell>
          <cell r="T1200" t="str">
            <v>NULL</v>
          </cell>
          <cell r="U1200" t="str">
            <v>NULL</v>
          </cell>
          <cell r="V1200" t="str">
            <v>NULL</v>
          </cell>
          <cell r="W1200" t="str">
            <v>NULL</v>
          </cell>
          <cell r="X1200" t="str">
            <v>NULL</v>
          </cell>
          <cell r="Y1200" t="str">
            <v>NULL</v>
          </cell>
          <cell r="Z1200" t="str">
            <v>NULL</v>
          </cell>
          <cell r="AB1200">
            <v>1327</v>
          </cell>
          <cell r="AD1200">
            <v>3</v>
          </cell>
          <cell r="AE1200" t="str">
            <v>NULL</v>
          </cell>
          <cell r="AF1200">
            <v>3</v>
          </cell>
          <cell r="AG1200">
            <v>3</v>
          </cell>
          <cell r="AH1200" t="str">
            <v>NULL</v>
          </cell>
          <cell r="AI1200">
            <v>3</v>
          </cell>
          <cell r="AJ1200" t="str">
            <v>NULL</v>
          </cell>
          <cell r="AK1200">
            <v>2</v>
          </cell>
          <cell r="AL1200">
            <v>2</v>
          </cell>
        </row>
        <row r="1201">
          <cell r="A1201">
            <v>139536</v>
          </cell>
          <cell r="B1201">
            <v>8944425</v>
          </cell>
          <cell r="C1201" t="str">
            <v>The Telford Park School</v>
          </cell>
          <cell r="D1201" t="str">
            <v>West Midlands</v>
          </cell>
          <cell r="E1201" t="str">
            <v>West Midlands</v>
          </cell>
          <cell r="F1201" t="str">
            <v>Telford and Wrekin</v>
          </cell>
          <cell r="G1201" t="str">
            <v>Telford</v>
          </cell>
          <cell r="H1201" t="str">
            <v>TF3 1FA</v>
          </cell>
          <cell r="I1201" t="str">
            <v>Academy Converter</v>
          </cell>
          <cell r="J1201" t="str">
            <v>Secondary</v>
          </cell>
          <cell r="K1201" t="str">
            <v>Has a sixth form</v>
          </cell>
          <cell r="L1201">
            <v>10004091</v>
          </cell>
          <cell r="M1201">
            <v>42312</v>
          </cell>
          <cell r="N1201">
            <v>42313</v>
          </cell>
          <cell r="O1201" t="str">
            <v>Schools into Special Measures Visit 2</v>
          </cell>
          <cell r="P1201" t="str">
            <v>Schools - S8</v>
          </cell>
          <cell r="Q1201">
            <v>123582</v>
          </cell>
          <cell r="R1201" t="str">
            <v>NULL</v>
          </cell>
          <cell r="S1201" t="str">
            <v>NULL</v>
          </cell>
          <cell r="T1201" t="str">
            <v>NULL</v>
          </cell>
          <cell r="U1201" t="str">
            <v>NULL</v>
          </cell>
          <cell r="V1201" t="str">
            <v>NULL</v>
          </cell>
          <cell r="W1201" t="str">
            <v>NULL</v>
          </cell>
          <cell r="X1201" t="str">
            <v>NULL</v>
          </cell>
          <cell r="Y1201" t="str">
            <v>NULL</v>
          </cell>
          <cell r="Z1201" t="str">
            <v>NULL</v>
          </cell>
          <cell r="AB1201">
            <v>408</v>
          </cell>
          <cell r="AD1201">
            <v>4</v>
          </cell>
          <cell r="AE1201" t="str">
            <v>NULL</v>
          </cell>
          <cell r="AF1201">
            <v>4</v>
          </cell>
          <cell r="AG1201">
            <v>4</v>
          </cell>
          <cell r="AH1201" t="str">
            <v>NULL</v>
          </cell>
          <cell r="AI1201">
            <v>4</v>
          </cell>
          <cell r="AJ1201" t="str">
            <v>NULL</v>
          </cell>
          <cell r="AK1201">
            <v>9</v>
          </cell>
          <cell r="AL1201">
            <v>9</v>
          </cell>
        </row>
        <row r="1202">
          <cell r="A1202">
            <v>139538</v>
          </cell>
          <cell r="B1202">
            <v>3944607</v>
          </cell>
          <cell r="C1202" t="str">
            <v>St Aidan's Catholic Academy</v>
          </cell>
          <cell r="D1202" t="str">
            <v>North East</v>
          </cell>
          <cell r="E1202" t="str">
            <v>North East, Yorkshire &amp; Humber</v>
          </cell>
          <cell r="F1202" t="str">
            <v>Sunderland</v>
          </cell>
          <cell r="G1202" t="str">
            <v>Sunderland Central</v>
          </cell>
          <cell r="H1202" t="str">
            <v>SR2 7HJ</v>
          </cell>
          <cell r="I1202" t="str">
            <v>Academy Converter</v>
          </cell>
          <cell r="J1202" t="str">
            <v>Secondary</v>
          </cell>
          <cell r="K1202" t="str">
            <v>Has a sixth form</v>
          </cell>
          <cell r="L1202">
            <v>10008327</v>
          </cell>
          <cell r="M1202">
            <v>42352</v>
          </cell>
          <cell r="N1202">
            <v>42353</v>
          </cell>
          <cell r="O1202" t="str">
            <v>Section 8 Inspection due to Parental Complaint</v>
          </cell>
          <cell r="P1202" t="str">
            <v>Schools - S5</v>
          </cell>
          <cell r="Q1202">
            <v>108869</v>
          </cell>
          <cell r="R1202">
            <v>3</v>
          </cell>
          <cell r="S1202" t="str">
            <v>NULL</v>
          </cell>
          <cell r="T1202">
            <v>3</v>
          </cell>
          <cell r="U1202">
            <v>3</v>
          </cell>
          <cell r="V1202">
            <v>2</v>
          </cell>
          <cell r="W1202">
            <v>3</v>
          </cell>
          <cell r="X1202" t="str">
            <v>Yes</v>
          </cell>
          <cell r="Y1202" t="str">
            <v>NULL</v>
          </cell>
          <cell r="Z1202">
            <v>3</v>
          </cell>
          <cell r="AB1202">
            <v>950</v>
          </cell>
          <cell r="AD1202">
            <v>2</v>
          </cell>
          <cell r="AE1202" t="str">
            <v>NULL</v>
          </cell>
          <cell r="AF1202">
            <v>2</v>
          </cell>
          <cell r="AG1202">
            <v>2</v>
          </cell>
          <cell r="AH1202" t="str">
            <v>NULL</v>
          </cell>
          <cell r="AI1202">
            <v>2</v>
          </cell>
          <cell r="AJ1202" t="str">
            <v>NULL</v>
          </cell>
          <cell r="AK1202" t="str">
            <v>NULL</v>
          </cell>
          <cell r="AL1202" t="str">
            <v>NULL</v>
          </cell>
        </row>
        <row r="1203">
          <cell r="A1203">
            <v>139568</v>
          </cell>
          <cell r="B1203">
            <v>3842006</v>
          </cell>
          <cell r="C1203" t="str">
            <v>Havercroft Academy</v>
          </cell>
          <cell r="D1203" t="str">
            <v>Yorkshire and the Humber</v>
          </cell>
          <cell r="E1203" t="str">
            <v>North East, Yorkshire &amp; Humber</v>
          </cell>
          <cell r="F1203" t="str">
            <v>Wakefield</v>
          </cell>
          <cell r="G1203" t="str">
            <v>Hemsworth</v>
          </cell>
          <cell r="H1203" t="str">
            <v>WF4 2BE</v>
          </cell>
          <cell r="I1203" t="str">
            <v>Academy Sponsor Led</v>
          </cell>
          <cell r="J1203" t="str">
            <v>Primary</v>
          </cell>
          <cell r="K1203" t="str">
            <v>Does not have a sixth form</v>
          </cell>
          <cell r="L1203">
            <v>10006801</v>
          </cell>
          <cell r="M1203">
            <v>42342</v>
          </cell>
          <cell r="N1203">
            <v>42342</v>
          </cell>
          <cell r="O1203" t="str">
            <v>Requires Improvement monitoring Visit 1</v>
          </cell>
          <cell r="P1203" t="str">
            <v>Schools - S8</v>
          </cell>
          <cell r="Q1203" t="str">
            <v>NULL</v>
          </cell>
          <cell r="R1203" t="str">
            <v>NULL</v>
          </cell>
          <cell r="S1203" t="str">
            <v>NULL</v>
          </cell>
          <cell r="T1203" t="str">
            <v>NULL</v>
          </cell>
          <cell r="U1203" t="str">
            <v>NULL</v>
          </cell>
          <cell r="V1203" t="str">
            <v>NULL</v>
          </cell>
          <cell r="W1203" t="str">
            <v>NULL</v>
          </cell>
          <cell r="X1203" t="str">
            <v>NULL</v>
          </cell>
          <cell r="Y1203" t="str">
            <v>NULL</v>
          </cell>
          <cell r="Z1203" t="str">
            <v>NULL</v>
          </cell>
          <cell r="AB1203">
            <v>222</v>
          </cell>
          <cell r="AD1203">
            <v>3</v>
          </cell>
          <cell r="AE1203" t="str">
            <v>NULL</v>
          </cell>
          <cell r="AF1203">
            <v>3</v>
          </cell>
          <cell r="AG1203">
            <v>3</v>
          </cell>
          <cell r="AH1203" t="str">
            <v>NULL</v>
          </cell>
          <cell r="AI1203">
            <v>3</v>
          </cell>
          <cell r="AJ1203" t="str">
            <v>NULL</v>
          </cell>
          <cell r="AK1203">
            <v>2</v>
          </cell>
          <cell r="AL1203">
            <v>9</v>
          </cell>
        </row>
        <row r="1204">
          <cell r="A1204">
            <v>139573</v>
          </cell>
          <cell r="B1204">
            <v>3842007</v>
          </cell>
          <cell r="C1204" t="str">
            <v>St Helen's CE Primary School</v>
          </cell>
          <cell r="D1204" t="str">
            <v>Yorkshire and the Humber</v>
          </cell>
          <cell r="E1204" t="str">
            <v>North East, Yorkshire &amp; Humber</v>
          </cell>
          <cell r="F1204" t="str">
            <v>Wakefield</v>
          </cell>
          <cell r="G1204" t="str">
            <v>Hemsworth</v>
          </cell>
          <cell r="H1204" t="str">
            <v>WF9 4EG</v>
          </cell>
          <cell r="I1204" t="str">
            <v>Academy Sponsor Led</v>
          </cell>
          <cell r="J1204" t="str">
            <v>Primary</v>
          </cell>
          <cell r="K1204" t="str">
            <v>Does not have a sixth form</v>
          </cell>
          <cell r="L1204">
            <v>10006719</v>
          </cell>
          <cell r="M1204">
            <v>42296</v>
          </cell>
          <cell r="N1204">
            <v>42296</v>
          </cell>
          <cell r="O1204" t="str">
            <v>Requires Improvement monitoring Visit 1</v>
          </cell>
          <cell r="P1204" t="str">
            <v>Schools - S8</v>
          </cell>
          <cell r="Q1204" t="str">
            <v>NULL</v>
          </cell>
          <cell r="R1204" t="str">
            <v>NULL</v>
          </cell>
          <cell r="S1204" t="str">
            <v>NULL</v>
          </cell>
          <cell r="T1204" t="str">
            <v>NULL</v>
          </cell>
          <cell r="U1204" t="str">
            <v>NULL</v>
          </cell>
          <cell r="V1204" t="str">
            <v>NULL</v>
          </cell>
          <cell r="W1204" t="str">
            <v>NULL</v>
          </cell>
          <cell r="X1204" t="str">
            <v>NULL</v>
          </cell>
          <cell r="Y1204" t="str">
            <v>NULL</v>
          </cell>
          <cell r="Z1204" t="str">
            <v>NULL</v>
          </cell>
          <cell r="AB1204">
            <v>192</v>
          </cell>
          <cell r="AD1204">
            <v>3</v>
          </cell>
          <cell r="AE1204" t="str">
            <v>NULL</v>
          </cell>
          <cell r="AF1204">
            <v>3</v>
          </cell>
          <cell r="AG1204">
            <v>3</v>
          </cell>
          <cell r="AH1204" t="str">
            <v>NULL</v>
          </cell>
          <cell r="AI1204">
            <v>3</v>
          </cell>
          <cell r="AJ1204" t="str">
            <v>NULL</v>
          </cell>
          <cell r="AK1204">
            <v>2</v>
          </cell>
          <cell r="AL1204">
            <v>9</v>
          </cell>
        </row>
        <row r="1205">
          <cell r="A1205">
            <v>139580</v>
          </cell>
          <cell r="B1205">
            <v>9262046</v>
          </cell>
          <cell r="C1205" t="str">
            <v>Woodlands Primary Academy</v>
          </cell>
          <cell r="D1205" t="str">
            <v>East of England</v>
          </cell>
          <cell r="E1205" t="str">
            <v>East of England</v>
          </cell>
          <cell r="F1205" t="str">
            <v>Norfolk</v>
          </cell>
          <cell r="G1205" t="str">
            <v>Great Yarmouth</v>
          </cell>
          <cell r="H1205" t="str">
            <v>NR31 8QQ</v>
          </cell>
          <cell r="I1205" t="str">
            <v>Academy Sponsor Led</v>
          </cell>
          <cell r="J1205" t="str">
            <v>Primary</v>
          </cell>
          <cell r="K1205" t="str">
            <v>Does not have a sixth form</v>
          </cell>
          <cell r="L1205">
            <v>10008593</v>
          </cell>
          <cell r="M1205">
            <v>42348</v>
          </cell>
          <cell r="N1205">
            <v>42348</v>
          </cell>
          <cell r="O1205" t="str">
            <v>Requires Improvement monitoring Visit 1</v>
          </cell>
          <cell r="P1205" t="str">
            <v>Schools - S8</v>
          </cell>
          <cell r="Q1205" t="str">
            <v>NULL</v>
          </cell>
          <cell r="R1205" t="str">
            <v>NULL</v>
          </cell>
          <cell r="S1205" t="str">
            <v>NULL</v>
          </cell>
          <cell r="T1205" t="str">
            <v>NULL</v>
          </cell>
          <cell r="U1205" t="str">
            <v>NULL</v>
          </cell>
          <cell r="V1205" t="str">
            <v>NULL</v>
          </cell>
          <cell r="W1205" t="str">
            <v>NULL</v>
          </cell>
          <cell r="X1205" t="str">
            <v>NULL</v>
          </cell>
          <cell r="Y1205" t="str">
            <v>NULL</v>
          </cell>
          <cell r="Z1205" t="str">
            <v>NULL</v>
          </cell>
          <cell r="AB1205">
            <v>410</v>
          </cell>
          <cell r="AD1205">
            <v>3</v>
          </cell>
          <cell r="AE1205" t="str">
            <v>NULL</v>
          </cell>
          <cell r="AF1205">
            <v>3</v>
          </cell>
          <cell r="AG1205">
            <v>3</v>
          </cell>
          <cell r="AH1205" t="str">
            <v>NULL</v>
          </cell>
          <cell r="AI1205">
            <v>3</v>
          </cell>
          <cell r="AJ1205" t="str">
            <v>NULL</v>
          </cell>
          <cell r="AK1205">
            <v>3</v>
          </cell>
          <cell r="AL1205">
            <v>9</v>
          </cell>
        </row>
        <row r="1206">
          <cell r="A1206">
            <v>139612</v>
          </cell>
          <cell r="B1206">
            <v>8212230</v>
          </cell>
          <cell r="C1206" t="str">
            <v>The Ferrars Academy</v>
          </cell>
          <cell r="D1206" t="str">
            <v>East of England</v>
          </cell>
          <cell r="E1206" t="str">
            <v>East of England</v>
          </cell>
          <cell r="F1206" t="str">
            <v>Luton</v>
          </cell>
          <cell r="G1206" t="str">
            <v>Luton North</v>
          </cell>
          <cell r="H1206" t="str">
            <v>LU4 0LL</v>
          </cell>
          <cell r="I1206" t="str">
            <v>Academy Converter</v>
          </cell>
          <cell r="J1206" t="str">
            <v>Primary</v>
          </cell>
          <cell r="K1206" t="str">
            <v>Does not have a sixth form</v>
          </cell>
          <cell r="L1206">
            <v>10007739</v>
          </cell>
          <cell r="M1206">
            <v>42338</v>
          </cell>
          <cell r="N1206">
            <v>42338</v>
          </cell>
          <cell r="O1206" t="str">
            <v>Requires Improvement monitoring Visit 1</v>
          </cell>
          <cell r="P1206" t="str">
            <v>Schools - S8</v>
          </cell>
          <cell r="Q1206">
            <v>109539</v>
          </cell>
          <cell r="R1206" t="str">
            <v>NULL</v>
          </cell>
          <cell r="S1206" t="str">
            <v>NULL</v>
          </cell>
          <cell r="T1206" t="str">
            <v>NULL</v>
          </cell>
          <cell r="U1206" t="str">
            <v>NULL</v>
          </cell>
          <cell r="V1206" t="str">
            <v>NULL</v>
          </cell>
          <cell r="W1206" t="str">
            <v>NULL</v>
          </cell>
          <cell r="X1206" t="str">
            <v>NULL</v>
          </cell>
          <cell r="Y1206" t="str">
            <v>NULL</v>
          </cell>
          <cell r="Z1206" t="str">
            <v>NULL</v>
          </cell>
          <cell r="AB1206">
            <v>337</v>
          </cell>
          <cell r="AD1206">
            <v>3</v>
          </cell>
          <cell r="AE1206" t="str">
            <v>NULL</v>
          </cell>
          <cell r="AF1206">
            <v>3</v>
          </cell>
          <cell r="AG1206">
            <v>3</v>
          </cell>
          <cell r="AH1206" t="str">
            <v>NULL</v>
          </cell>
          <cell r="AI1206">
            <v>3</v>
          </cell>
          <cell r="AJ1206" t="str">
            <v>NULL</v>
          </cell>
          <cell r="AK1206">
            <v>3</v>
          </cell>
          <cell r="AL1206">
            <v>9</v>
          </cell>
        </row>
        <row r="1207">
          <cell r="A1207">
            <v>139614</v>
          </cell>
          <cell r="B1207">
            <v>3404611</v>
          </cell>
          <cell r="C1207" t="str">
            <v>Halewood Academy</v>
          </cell>
          <cell r="D1207" t="str">
            <v>North West</v>
          </cell>
          <cell r="E1207" t="str">
            <v>North West</v>
          </cell>
          <cell r="F1207" t="str">
            <v>Knowsley</v>
          </cell>
          <cell r="G1207" t="str">
            <v>Garston and Halewood</v>
          </cell>
          <cell r="H1207" t="str">
            <v>L26 1UU</v>
          </cell>
          <cell r="I1207" t="str">
            <v>Academy Converter</v>
          </cell>
          <cell r="J1207" t="str">
            <v>Secondary</v>
          </cell>
          <cell r="K1207" t="str">
            <v>Has a sixth form</v>
          </cell>
          <cell r="L1207">
            <v>10006284</v>
          </cell>
          <cell r="M1207">
            <v>42340</v>
          </cell>
          <cell r="N1207">
            <v>42341</v>
          </cell>
          <cell r="O1207" t="str">
            <v>Schools into Special Measures Visit 2</v>
          </cell>
          <cell r="P1207" t="str">
            <v>Schools - S8</v>
          </cell>
          <cell r="Q1207">
            <v>135475</v>
          </cell>
          <cell r="R1207" t="str">
            <v>NULL</v>
          </cell>
          <cell r="S1207" t="str">
            <v>NULL</v>
          </cell>
          <cell r="T1207" t="str">
            <v>NULL</v>
          </cell>
          <cell r="U1207" t="str">
            <v>NULL</v>
          </cell>
          <cell r="V1207" t="str">
            <v>NULL</v>
          </cell>
          <cell r="W1207" t="str">
            <v>NULL</v>
          </cell>
          <cell r="X1207" t="str">
            <v>NULL</v>
          </cell>
          <cell r="Y1207" t="str">
            <v>NULL</v>
          </cell>
          <cell r="Z1207" t="str">
            <v>NULL</v>
          </cell>
          <cell r="AB1207">
            <v>968</v>
          </cell>
          <cell r="AD1207">
            <v>4</v>
          </cell>
          <cell r="AE1207" t="str">
            <v>NULL</v>
          </cell>
          <cell r="AF1207">
            <v>4</v>
          </cell>
          <cell r="AG1207">
            <v>4</v>
          </cell>
          <cell r="AH1207" t="str">
            <v>NULL</v>
          </cell>
          <cell r="AI1207">
            <v>4</v>
          </cell>
          <cell r="AJ1207" t="str">
            <v>NULL</v>
          </cell>
          <cell r="AK1207">
            <v>9</v>
          </cell>
          <cell r="AL1207">
            <v>3</v>
          </cell>
        </row>
        <row r="1208">
          <cell r="A1208">
            <v>139623</v>
          </cell>
          <cell r="B1208">
            <v>9255421</v>
          </cell>
          <cell r="C1208" t="str">
            <v>St Peter and St Paul, Catholic Voluntary Academy</v>
          </cell>
          <cell r="D1208" t="str">
            <v>East Midlands</v>
          </cell>
          <cell r="E1208" t="str">
            <v>East Midlands</v>
          </cell>
          <cell r="F1208" t="str">
            <v>Lincolnshire</v>
          </cell>
          <cell r="G1208" t="str">
            <v>Lincoln</v>
          </cell>
          <cell r="H1208" t="str">
            <v>LN6 7SX</v>
          </cell>
          <cell r="I1208" t="str">
            <v>Academy Converter</v>
          </cell>
          <cell r="J1208" t="str">
            <v>Secondary</v>
          </cell>
          <cell r="K1208" t="str">
            <v>Has a sixth form</v>
          </cell>
          <cell r="L1208">
            <v>10006590</v>
          </cell>
          <cell r="M1208">
            <v>42319</v>
          </cell>
          <cell r="N1208">
            <v>42319</v>
          </cell>
          <cell r="O1208" t="str">
            <v>Requires Improvement monitoring Visit 2</v>
          </cell>
          <cell r="P1208" t="str">
            <v>Schools - S8</v>
          </cell>
          <cell r="Q1208">
            <v>120717</v>
          </cell>
          <cell r="R1208" t="str">
            <v>NULL</v>
          </cell>
          <cell r="S1208" t="str">
            <v>NULL</v>
          </cell>
          <cell r="T1208" t="str">
            <v>NULL</v>
          </cell>
          <cell r="U1208" t="str">
            <v>NULL</v>
          </cell>
          <cell r="V1208" t="str">
            <v>NULL</v>
          </cell>
          <cell r="W1208" t="str">
            <v>NULL</v>
          </cell>
          <cell r="X1208" t="str">
            <v>NULL</v>
          </cell>
          <cell r="Y1208" t="str">
            <v>NULL</v>
          </cell>
          <cell r="Z1208" t="str">
            <v>NULL</v>
          </cell>
          <cell r="AB1208">
            <v>556</v>
          </cell>
          <cell r="AD1208">
            <v>3</v>
          </cell>
          <cell r="AE1208" t="str">
            <v>NULL</v>
          </cell>
          <cell r="AF1208">
            <v>3</v>
          </cell>
          <cell r="AG1208">
            <v>3</v>
          </cell>
          <cell r="AH1208" t="str">
            <v>NULL</v>
          </cell>
          <cell r="AI1208">
            <v>3</v>
          </cell>
          <cell r="AJ1208" t="str">
            <v>NULL</v>
          </cell>
          <cell r="AK1208">
            <v>9</v>
          </cell>
          <cell r="AL1208">
            <v>2</v>
          </cell>
        </row>
        <row r="1209">
          <cell r="A1209">
            <v>139650</v>
          </cell>
          <cell r="B1209">
            <v>9282105</v>
          </cell>
          <cell r="C1209" t="str">
            <v>Queen Eleanor Primary Academy</v>
          </cell>
          <cell r="D1209" t="str">
            <v>East Midlands</v>
          </cell>
          <cell r="E1209" t="str">
            <v>East Midlands</v>
          </cell>
          <cell r="F1209" t="str">
            <v>Northamptonshire</v>
          </cell>
          <cell r="G1209" t="str">
            <v>Northampton South</v>
          </cell>
          <cell r="H1209" t="str">
            <v>NN4 8NN</v>
          </cell>
          <cell r="I1209" t="str">
            <v>Academy Sponsor Led</v>
          </cell>
          <cell r="J1209" t="str">
            <v>Primary</v>
          </cell>
          <cell r="K1209" t="str">
            <v>Does not have a sixth form</v>
          </cell>
          <cell r="L1209">
            <v>10005953</v>
          </cell>
          <cell r="M1209">
            <v>42339</v>
          </cell>
          <cell r="N1209">
            <v>42339</v>
          </cell>
          <cell r="O1209" t="str">
            <v>Requires Improvement monitoring Visit 1</v>
          </cell>
          <cell r="P1209" t="str">
            <v>Schools - S8</v>
          </cell>
          <cell r="Q1209" t="str">
            <v>NULL</v>
          </cell>
          <cell r="R1209" t="str">
            <v>NULL</v>
          </cell>
          <cell r="S1209" t="str">
            <v>NULL</v>
          </cell>
          <cell r="T1209" t="str">
            <v>NULL</v>
          </cell>
          <cell r="U1209" t="str">
            <v>NULL</v>
          </cell>
          <cell r="V1209" t="str">
            <v>NULL</v>
          </cell>
          <cell r="W1209" t="str">
            <v>NULL</v>
          </cell>
          <cell r="X1209" t="str">
            <v>NULL</v>
          </cell>
          <cell r="Y1209" t="str">
            <v>NULL</v>
          </cell>
          <cell r="Z1209" t="str">
            <v>NULL</v>
          </cell>
          <cell r="AB1209">
            <v>256</v>
          </cell>
          <cell r="AD1209">
            <v>3</v>
          </cell>
          <cell r="AE1209" t="str">
            <v>NULL</v>
          </cell>
          <cell r="AF1209">
            <v>3</v>
          </cell>
          <cell r="AG1209">
            <v>3</v>
          </cell>
          <cell r="AH1209" t="str">
            <v>NULL</v>
          </cell>
          <cell r="AI1209">
            <v>3</v>
          </cell>
          <cell r="AJ1209" t="str">
            <v>NULL</v>
          </cell>
          <cell r="AK1209">
            <v>3</v>
          </cell>
          <cell r="AL1209">
            <v>9</v>
          </cell>
        </row>
        <row r="1210">
          <cell r="A1210">
            <v>139656</v>
          </cell>
          <cell r="B1210">
            <v>8084002</v>
          </cell>
          <cell r="C1210" t="str">
            <v>St Michael's Catholic Academy</v>
          </cell>
          <cell r="D1210" t="str">
            <v>North East</v>
          </cell>
          <cell r="E1210" t="str">
            <v>North East, Yorkshire &amp; Humber</v>
          </cell>
          <cell r="F1210" t="str">
            <v>Stockton-on-Tees</v>
          </cell>
          <cell r="G1210" t="str">
            <v>Stockton North</v>
          </cell>
          <cell r="H1210" t="str">
            <v>TS23 3DX</v>
          </cell>
          <cell r="I1210" t="str">
            <v>Academy Sponsor Led</v>
          </cell>
          <cell r="J1210" t="str">
            <v>Secondary</v>
          </cell>
          <cell r="K1210" t="str">
            <v>Does not have a sixth form</v>
          </cell>
          <cell r="L1210">
            <v>10006824</v>
          </cell>
          <cell r="M1210">
            <v>42348</v>
          </cell>
          <cell r="N1210">
            <v>42348</v>
          </cell>
          <cell r="O1210" t="str">
            <v>Requires Improvement monitoring Visit 1</v>
          </cell>
          <cell r="P1210" t="str">
            <v>Schools - S8</v>
          </cell>
          <cell r="Q1210" t="str">
            <v>NULL</v>
          </cell>
          <cell r="R1210" t="str">
            <v>NULL</v>
          </cell>
          <cell r="S1210" t="str">
            <v>NULL</v>
          </cell>
          <cell r="T1210" t="str">
            <v>NULL</v>
          </cell>
          <cell r="U1210" t="str">
            <v>NULL</v>
          </cell>
          <cell r="V1210" t="str">
            <v>NULL</v>
          </cell>
          <cell r="W1210" t="str">
            <v>NULL</v>
          </cell>
          <cell r="X1210" t="str">
            <v>NULL</v>
          </cell>
          <cell r="Y1210" t="str">
            <v>NULL</v>
          </cell>
          <cell r="Z1210" t="str">
            <v>NULL</v>
          </cell>
          <cell r="AB1210">
            <v>849</v>
          </cell>
          <cell r="AD1210">
            <v>3</v>
          </cell>
          <cell r="AE1210" t="str">
            <v>NULL</v>
          </cell>
          <cell r="AF1210">
            <v>3</v>
          </cell>
          <cell r="AG1210">
            <v>3</v>
          </cell>
          <cell r="AH1210" t="str">
            <v>NULL</v>
          </cell>
          <cell r="AI1210">
            <v>3</v>
          </cell>
          <cell r="AJ1210" t="str">
            <v>NULL</v>
          </cell>
          <cell r="AK1210">
            <v>9</v>
          </cell>
          <cell r="AL1210">
            <v>9</v>
          </cell>
        </row>
        <row r="1211">
          <cell r="A1211">
            <v>139675</v>
          </cell>
          <cell r="B1211">
            <v>8904000</v>
          </cell>
          <cell r="C1211" t="str">
            <v>Unity Academy Blackpool</v>
          </cell>
          <cell r="D1211" t="str">
            <v>North West</v>
          </cell>
          <cell r="E1211" t="str">
            <v>North West</v>
          </cell>
          <cell r="F1211" t="str">
            <v>Blackpool</v>
          </cell>
          <cell r="G1211" t="str">
            <v>Blackpool North and Cleveleys</v>
          </cell>
          <cell r="H1211" t="str">
            <v>FY2 0TS</v>
          </cell>
          <cell r="I1211" t="str">
            <v>Academy Sponsor Led</v>
          </cell>
          <cell r="J1211" t="str">
            <v>All Through</v>
          </cell>
          <cell r="K1211" t="str">
            <v>Does not have a sixth form</v>
          </cell>
          <cell r="L1211">
            <v>10006753</v>
          </cell>
          <cell r="M1211">
            <v>42313</v>
          </cell>
          <cell r="N1211">
            <v>42313</v>
          </cell>
          <cell r="O1211" t="str">
            <v>Requires Improvement monitoring Visit 1</v>
          </cell>
          <cell r="P1211" t="str">
            <v>Schools - S8</v>
          </cell>
          <cell r="Q1211" t="str">
            <v>NULL</v>
          </cell>
          <cell r="R1211" t="str">
            <v>NULL</v>
          </cell>
          <cell r="S1211" t="str">
            <v>NULL</v>
          </cell>
          <cell r="T1211" t="str">
            <v>NULL</v>
          </cell>
          <cell r="U1211" t="str">
            <v>NULL</v>
          </cell>
          <cell r="V1211" t="str">
            <v>NULL</v>
          </cell>
          <cell r="W1211" t="str">
            <v>NULL</v>
          </cell>
          <cell r="X1211" t="str">
            <v>NULL</v>
          </cell>
          <cell r="Y1211" t="str">
            <v>NULL</v>
          </cell>
          <cell r="Z1211" t="str">
            <v>NULL</v>
          </cell>
          <cell r="AB1211">
            <v>791</v>
          </cell>
          <cell r="AD1211">
            <v>3</v>
          </cell>
          <cell r="AE1211" t="str">
            <v>NULL</v>
          </cell>
          <cell r="AF1211">
            <v>3</v>
          </cell>
          <cell r="AG1211">
            <v>3</v>
          </cell>
          <cell r="AH1211" t="str">
            <v>NULL</v>
          </cell>
          <cell r="AI1211">
            <v>3</v>
          </cell>
          <cell r="AJ1211" t="str">
            <v>NULL</v>
          </cell>
          <cell r="AK1211">
            <v>2</v>
          </cell>
          <cell r="AL1211">
            <v>9</v>
          </cell>
        </row>
        <row r="1212">
          <cell r="A1212">
            <v>139688</v>
          </cell>
          <cell r="B1212">
            <v>3832011</v>
          </cell>
          <cell r="C1212" t="str">
            <v>Khalsa Science Academy</v>
          </cell>
          <cell r="D1212" t="str">
            <v>Yorkshire and the Humber</v>
          </cell>
          <cell r="E1212" t="str">
            <v>North East, Yorkshire &amp; Humber</v>
          </cell>
          <cell r="F1212" t="str">
            <v>Leeds</v>
          </cell>
          <cell r="G1212" t="str">
            <v>Leeds North East</v>
          </cell>
          <cell r="H1212" t="str">
            <v>LS7 4HZ</v>
          </cell>
          <cell r="I1212" t="str">
            <v>Free School</v>
          </cell>
          <cell r="J1212" t="str">
            <v>Primary</v>
          </cell>
          <cell r="K1212" t="str">
            <v>Does not have a sixth form</v>
          </cell>
          <cell r="L1212">
            <v>10007165</v>
          </cell>
          <cell r="M1212">
            <v>42320</v>
          </cell>
          <cell r="N1212">
            <v>42320</v>
          </cell>
          <cell r="O1212" t="str">
            <v>Requires Improvement monitoring Visit 1</v>
          </cell>
          <cell r="P1212" t="str">
            <v>Schools - S8</v>
          </cell>
          <cell r="Q1212" t="str">
            <v>NULL</v>
          </cell>
          <cell r="R1212" t="str">
            <v>NULL</v>
          </cell>
          <cell r="S1212" t="str">
            <v>NULL</v>
          </cell>
          <cell r="T1212" t="str">
            <v>NULL</v>
          </cell>
          <cell r="U1212" t="str">
            <v>NULL</v>
          </cell>
          <cell r="V1212" t="str">
            <v>NULL</v>
          </cell>
          <cell r="W1212" t="str">
            <v>NULL</v>
          </cell>
          <cell r="X1212" t="str">
            <v>NULL</v>
          </cell>
          <cell r="Y1212" t="str">
            <v>NULL</v>
          </cell>
          <cell r="Z1212" t="str">
            <v>NULL</v>
          </cell>
          <cell r="AB1212">
            <v>40</v>
          </cell>
          <cell r="AD1212">
            <v>3</v>
          </cell>
          <cell r="AE1212" t="str">
            <v>NULL</v>
          </cell>
          <cell r="AF1212">
            <v>3</v>
          </cell>
          <cell r="AG1212">
            <v>3</v>
          </cell>
          <cell r="AH1212" t="str">
            <v>NULL</v>
          </cell>
          <cell r="AI1212">
            <v>3</v>
          </cell>
          <cell r="AJ1212" t="str">
            <v>NULL</v>
          </cell>
          <cell r="AK1212">
            <v>3</v>
          </cell>
          <cell r="AL1212">
            <v>9</v>
          </cell>
        </row>
        <row r="1213">
          <cell r="A1213">
            <v>139708</v>
          </cell>
          <cell r="B1213">
            <v>8604084</v>
          </cell>
          <cell r="C1213" t="str">
            <v>University Academy Kidsgrove</v>
          </cell>
          <cell r="D1213" t="str">
            <v>West Midlands</v>
          </cell>
          <cell r="E1213" t="str">
            <v>West Midlands</v>
          </cell>
          <cell r="F1213" t="str">
            <v>Staffordshire</v>
          </cell>
          <cell r="G1213" t="str">
            <v>Stoke-on-Trent North</v>
          </cell>
          <cell r="H1213" t="str">
            <v>ST7 4DL</v>
          </cell>
          <cell r="I1213" t="str">
            <v>Academy Converter</v>
          </cell>
          <cell r="J1213" t="str">
            <v>Secondary</v>
          </cell>
          <cell r="K1213" t="str">
            <v>Has a sixth form</v>
          </cell>
          <cell r="L1213">
            <v>10004064</v>
          </cell>
          <cell r="M1213">
            <v>42297</v>
          </cell>
          <cell r="N1213">
            <v>42298</v>
          </cell>
          <cell r="O1213" t="str">
            <v>Schools into Special Measures Visit 2</v>
          </cell>
          <cell r="P1213" t="str">
            <v>Schools - S8</v>
          </cell>
          <cell r="Q1213">
            <v>124405</v>
          </cell>
          <cell r="R1213" t="str">
            <v>NULL</v>
          </cell>
          <cell r="S1213" t="str">
            <v>NULL</v>
          </cell>
          <cell r="T1213" t="str">
            <v>NULL</v>
          </cell>
          <cell r="U1213" t="str">
            <v>NULL</v>
          </cell>
          <cell r="V1213" t="str">
            <v>NULL</v>
          </cell>
          <cell r="W1213" t="str">
            <v>NULL</v>
          </cell>
          <cell r="X1213" t="str">
            <v>NULL</v>
          </cell>
          <cell r="Y1213" t="str">
            <v>NULL</v>
          </cell>
          <cell r="Z1213" t="str">
            <v>NULL</v>
          </cell>
          <cell r="AB1213">
            <v>613</v>
          </cell>
          <cell r="AD1213">
            <v>4</v>
          </cell>
          <cell r="AE1213" t="str">
            <v>NULL</v>
          </cell>
          <cell r="AF1213">
            <v>4</v>
          </cell>
          <cell r="AG1213">
            <v>4</v>
          </cell>
          <cell r="AH1213" t="str">
            <v>NULL</v>
          </cell>
          <cell r="AI1213">
            <v>4</v>
          </cell>
          <cell r="AJ1213" t="str">
            <v>NULL</v>
          </cell>
          <cell r="AK1213">
            <v>9</v>
          </cell>
          <cell r="AL1213">
            <v>4</v>
          </cell>
        </row>
        <row r="1214">
          <cell r="A1214">
            <v>139738</v>
          </cell>
          <cell r="B1214">
            <v>3305400</v>
          </cell>
          <cell r="C1214" t="str">
            <v>The Baverstock Academy</v>
          </cell>
          <cell r="D1214" t="str">
            <v>West Midlands</v>
          </cell>
          <cell r="E1214" t="str">
            <v>West Midlands</v>
          </cell>
          <cell r="F1214" t="str">
            <v>Birmingham</v>
          </cell>
          <cell r="G1214" t="str">
            <v>Birmingham, Selly Oak</v>
          </cell>
          <cell r="H1214" t="str">
            <v>B14 5TL</v>
          </cell>
          <cell r="I1214" t="str">
            <v>Academy Converter</v>
          </cell>
          <cell r="J1214" t="str">
            <v>Secondary</v>
          </cell>
          <cell r="K1214" t="str">
            <v>Has a sixth form</v>
          </cell>
          <cell r="L1214">
            <v>10004068</v>
          </cell>
          <cell r="M1214">
            <v>42291</v>
          </cell>
          <cell r="N1214">
            <v>42292</v>
          </cell>
          <cell r="O1214" t="str">
            <v>Schools into Special Measures Visit 3</v>
          </cell>
          <cell r="P1214" t="str">
            <v>Schools - S8</v>
          </cell>
          <cell r="Q1214">
            <v>103547</v>
          </cell>
          <cell r="R1214" t="str">
            <v>NULL</v>
          </cell>
          <cell r="S1214" t="str">
            <v>NULL</v>
          </cell>
          <cell r="T1214" t="str">
            <v>NULL</v>
          </cell>
          <cell r="U1214" t="str">
            <v>NULL</v>
          </cell>
          <cell r="V1214" t="str">
            <v>NULL</v>
          </cell>
          <cell r="W1214" t="str">
            <v>NULL</v>
          </cell>
          <cell r="X1214" t="str">
            <v>NULL</v>
          </cell>
          <cell r="Y1214" t="str">
            <v>NULL</v>
          </cell>
          <cell r="Z1214" t="str">
            <v>NULL</v>
          </cell>
          <cell r="AB1214">
            <v>665</v>
          </cell>
          <cell r="AD1214">
            <v>4</v>
          </cell>
          <cell r="AE1214" t="str">
            <v>NULL</v>
          </cell>
          <cell r="AF1214">
            <v>4</v>
          </cell>
          <cell r="AG1214">
            <v>4</v>
          </cell>
          <cell r="AH1214" t="str">
            <v>NULL</v>
          </cell>
          <cell r="AI1214">
            <v>4</v>
          </cell>
          <cell r="AJ1214" t="str">
            <v>NULL</v>
          </cell>
          <cell r="AK1214">
            <v>9</v>
          </cell>
          <cell r="AL1214">
            <v>3</v>
          </cell>
        </row>
        <row r="1215">
          <cell r="A1215">
            <v>139765</v>
          </cell>
          <cell r="B1215">
            <v>8924462</v>
          </cell>
          <cell r="C1215" t="str">
            <v>The Nottingham Emmanuel School</v>
          </cell>
          <cell r="D1215" t="str">
            <v>East Midlands</v>
          </cell>
          <cell r="E1215" t="str">
            <v>East Midlands</v>
          </cell>
          <cell r="F1215" t="str">
            <v>Nottingham</v>
          </cell>
          <cell r="G1215" t="str">
            <v>Rushcliffe</v>
          </cell>
          <cell r="H1215" t="str">
            <v>NG2 7YF</v>
          </cell>
          <cell r="I1215" t="str">
            <v>Academy Converter</v>
          </cell>
          <cell r="J1215" t="str">
            <v>Secondary</v>
          </cell>
          <cell r="K1215" t="str">
            <v>Has a sixth form</v>
          </cell>
          <cell r="L1215">
            <v>10007817</v>
          </cell>
          <cell r="M1215">
            <v>42269</v>
          </cell>
          <cell r="N1215">
            <v>42269</v>
          </cell>
          <cell r="O1215" t="str">
            <v>S8 No Formal Designation Visit</v>
          </cell>
          <cell r="P1215" t="str">
            <v>Schools - S8</v>
          </cell>
          <cell r="Q1215">
            <v>133353</v>
          </cell>
          <cell r="R1215" t="str">
            <v>NULL</v>
          </cell>
          <cell r="S1215" t="str">
            <v>NULL</v>
          </cell>
          <cell r="T1215" t="str">
            <v>NULL</v>
          </cell>
          <cell r="U1215" t="str">
            <v>NULL</v>
          </cell>
          <cell r="V1215" t="str">
            <v>NULL</v>
          </cell>
          <cell r="W1215" t="str">
            <v>NULL</v>
          </cell>
          <cell r="X1215" t="str">
            <v>Met</v>
          </cell>
          <cell r="Y1215" t="str">
            <v>NULL</v>
          </cell>
          <cell r="Z1215" t="str">
            <v>NULL</v>
          </cell>
          <cell r="AB1215">
            <v>1005</v>
          </cell>
          <cell r="AD1215">
            <v>2</v>
          </cell>
          <cell r="AE1215" t="str">
            <v>NULL</v>
          </cell>
          <cell r="AF1215">
            <v>2</v>
          </cell>
          <cell r="AG1215">
            <v>2</v>
          </cell>
          <cell r="AH1215" t="str">
            <v>NULL</v>
          </cell>
          <cell r="AI1215">
            <v>2</v>
          </cell>
          <cell r="AJ1215" t="str">
            <v>NULL</v>
          </cell>
          <cell r="AK1215" t="str">
            <v>NULL</v>
          </cell>
          <cell r="AL1215" t="str">
            <v>NULL</v>
          </cell>
        </row>
        <row r="1216">
          <cell r="A1216">
            <v>139766</v>
          </cell>
          <cell r="B1216">
            <v>8944408</v>
          </cell>
          <cell r="C1216" t="str">
            <v>The Telford Langley School</v>
          </cell>
          <cell r="D1216" t="str">
            <v>West Midlands</v>
          </cell>
          <cell r="E1216" t="str">
            <v>West Midlands</v>
          </cell>
          <cell r="F1216" t="str">
            <v>Telford and Wrekin</v>
          </cell>
          <cell r="G1216" t="str">
            <v>Telford</v>
          </cell>
          <cell r="H1216" t="str">
            <v>TF4 3JS</v>
          </cell>
          <cell r="I1216" t="str">
            <v>Academy Converter</v>
          </cell>
          <cell r="J1216" t="str">
            <v>Secondary</v>
          </cell>
          <cell r="K1216" t="str">
            <v>Does not have a sixth form</v>
          </cell>
          <cell r="L1216">
            <v>10004065</v>
          </cell>
          <cell r="M1216">
            <v>42340</v>
          </cell>
          <cell r="N1216">
            <v>42341</v>
          </cell>
          <cell r="O1216" t="str">
            <v>Schools into Special Measures Visit 2</v>
          </cell>
          <cell r="P1216" t="str">
            <v>Schools - S8</v>
          </cell>
          <cell r="Q1216">
            <v>123576</v>
          </cell>
          <cell r="R1216" t="str">
            <v>NULL</v>
          </cell>
          <cell r="S1216" t="str">
            <v>NULL</v>
          </cell>
          <cell r="T1216" t="str">
            <v>NULL</v>
          </cell>
          <cell r="U1216" t="str">
            <v>NULL</v>
          </cell>
          <cell r="V1216" t="str">
            <v>NULL</v>
          </cell>
          <cell r="W1216" t="str">
            <v>NULL</v>
          </cell>
          <cell r="X1216" t="str">
            <v>NULL</v>
          </cell>
          <cell r="Y1216" t="str">
            <v>NULL</v>
          </cell>
          <cell r="Z1216" t="str">
            <v>NULL</v>
          </cell>
          <cell r="AB1216">
            <v>621</v>
          </cell>
          <cell r="AD1216">
            <v>4</v>
          </cell>
          <cell r="AE1216" t="str">
            <v>NULL</v>
          </cell>
          <cell r="AF1216">
            <v>4</v>
          </cell>
          <cell r="AG1216">
            <v>4</v>
          </cell>
          <cell r="AH1216" t="str">
            <v>NULL</v>
          </cell>
          <cell r="AI1216">
            <v>4</v>
          </cell>
          <cell r="AJ1216" t="str">
            <v>NULL</v>
          </cell>
          <cell r="AK1216">
            <v>9</v>
          </cell>
          <cell r="AL1216">
            <v>9</v>
          </cell>
        </row>
        <row r="1217">
          <cell r="A1217">
            <v>139769</v>
          </cell>
          <cell r="B1217">
            <v>8934391</v>
          </cell>
          <cell r="C1217" t="str">
            <v>William Brookes School</v>
          </cell>
          <cell r="D1217" t="str">
            <v>West Midlands</v>
          </cell>
          <cell r="E1217" t="str">
            <v>West Midlands</v>
          </cell>
          <cell r="F1217" t="str">
            <v>Shropshire</v>
          </cell>
          <cell r="G1217" t="str">
            <v>Ludlow</v>
          </cell>
          <cell r="H1217" t="str">
            <v>TF13 6NB</v>
          </cell>
          <cell r="I1217" t="str">
            <v>Academy Converter</v>
          </cell>
          <cell r="J1217" t="str">
            <v>Secondary</v>
          </cell>
          <cell r="K1217" t="str">
            <v>Has a sixth form</v>
          </cell>
          <cell r="L1217">
            <v>10004114</v>
          </cell>
          <cell r="M1217">
            <v>42332</v>
          </cell>
          <cell r="N1217">
            <v>42332</v>
          </cell>
          <cell r="O1217" t="str">
            <v>Requires Improvement monitoring Visit 2</v>
          </cell>
          <cell r="P1217" t="str">
            <v>Schools - S8</v>
          </cell>
          <cell r="Q1217">
            <v>123567</v>
          </cell>
          <cell r="R1217" t="str">
            <v>NULL</v>
          </cell>
          <cell r="S1217" t="str">
            <v>NULL</v>
          </cell>
          <cell r="T1217" t="str">
            <v>NULL</v>
          </cell>
          <cell r="U1217" t="str">
            <v>NULL</v>
          </cell>
          <cell r="V1217" t="str">
            <v>NULL</v>
          </cell>
          <cell r="W1217" t="str">
            <v>NULL</v>
          </cell>
          <cell r="X1217" t="str">
            <v>NULL</v>
          </cell>
          <cell r="Y1217" t="str">
            <v>NULL</v>
          </cell>
          <cell r="Z1217" t="str">
            <v>NULL</v>
          </cell>
          <cell r="AB1217">
            <v>956</v>
          </cell>
          <cell r="AD1217">
            <v>3</v>
          </cell>
          <cell r="AE1217" t="str">
            <v>NULL</v>
          </cell>
          <cell r="AF1217">
            <v>3</v>
          </cell>
          <cell r="AG1217">
            <v>3</v>
          </cell>
          <cell r="AH1217" t="str">
            <v>NULL</v>
          </cell>
          <cell r="AI1217">
            <v>3</v>
          </cell>
          <cell r="AJ1217" t="str">
            <v>NULL</v>
          </cell>
          <cell r="AK1217">
            <v>9</v>
          </cell>
          <cell r="AL1217">
            <v>2</v>
          </cell>
        </row>
        <row r="1218">
          <cell r="A1218">
            <v>139797</v>
          </cell>
          <cell r="B1218">
            <v>3304011</v>
          </cell>
          <cell r="C1218" t="str">
            <v>Perry Beeches III the Free School</v>
          </cell>
          <cell r="D1218" t="str">
            <v>West Midlands</v>
          </cell>
          <cell r="E1218" t="str">
            <v>West Midlands</v>
          </cell>
          <cell r="F1218" t="str">
            <v>Birmingham</v>
          </cell>
          <cell r="G1218" t="str">
            <v>Birmingham, Ladywood</v>
          </cell>
          <cell r="H1218" t="str">
            <v>B15 2EF</v>
          </cell>
          <cell r="I1218" t="str">
            <v>Free School</v>
          </cell>
          <cell r="J1218" t="str">
            <v>Secondary</v>
          </cell>
          <cell r="K1218" t="str">
            <v>Does not have a sixth form</v>
          </cell>
          <cell r="L1218">
            <v>10006792</v>
          </cell>
          <cell r="M1218">
            <v>42339</v>
          </cell>
          <cell r="N1218">
            <v>42340</v>
          </cell>
          <cell r="O1218" t="str">
            <v>Schools into Special Measures Visit 1</v>
          </cell>
          <cell r="P1218" t="str">
            <v>Schools - S8</v>
          </cell>
          <cell r="Q1218" t="str">
            <v>NULL</v>
          </cell>
          <cell r="R1218" t="str">
            <v>NULL</v>
          </cell>
          <cell r="S1218" t="str">
            <v>NULL</v>
          </cell>
          <cell r="T1218" t="str">
            <v>NULL</v>
          </cell>
          <cell r="U1218" t="str">
            <v>NULL</v>
          </cell>
          <cell r="V1218" t="str">
            <v>NULL</v>
          </cell>
          <cell r="W1218" t="str">
            <v>NULL</v>
          </cell>
          <cell r="X1218" t="str">
            <v>NULL</v>
          </cell>
          <cell r="Y1218" t="str">
            <v>NULL</v>
          </cell>
          <cell r="Z1218" t="str">
            <v>NULL</v>
          </cell>
          <cell r="AB1218">
            <v>228</v>
          </cell>
          <cell r="AD1218">
            <v>4</v>
          </cell>
          <cell r="AE1218" t="str">
            <v>NULL</v>
          </cell>
          <cell r="AF1218">
            <v>4</v>
          </cell>
          <cell r="AG1218">
            <v>4</v>
          </cell>
          <cell r="AH1218" t="str">
            <v>NULL</v>
          </cell>
          <cell r="AI1218">
            <v>4</v>
          </cell>
          <cell r="AJ1218" t="str">
            <v>NULL</v>
          </cell>
          <cell r="AK1218">
            <v>9</v>
          </cell>
          <cell r="AL1218">
            <v>9</v>
          </cell>
        </row>
        <row r="1219">
          <cell r="A1219">
            <v>139819</v>
          </cell>
          <cell r="B1219">
            <v>9284012</v>
          </cell>
          <cell r="C1219" t="str">
            <v>Weavers Academy</v>
          </cell>
          <cell r="D1219" t="str">
            <v>East Midlands</v>
          </cell>
          <cell r="E1219" t="str">
            <v>East Midlands</v>
          </cell>
          <cell r="F1219" t="str">
            <v>Northamptonshire</v>
          </cell>
          <cell r="G1219" t="str">
            <v>Wellingborough</v>
          </cell>
          <cell r="H1219" t="str">
            <v>NN8 3JH</v>
          </cell>
          <cell r="I1219" t="str">
            <v>Academy Sponsor Led</v>
          </cell>
          <cell r="J1219" t="str">
            <v>Secondary</v>
          </cell>
          <cell r="K1219" t="str">
            <v>Has a sixth form</v>
          </cell>
          <cell r="L1219">
            <v>10006796</v>
          </cell>
          <cell r="M1219">
            <v>42335</v>
          </cell>
          <cell r="N1219">
            <v>42335</v>
          </cell>
          <cell r="O1219" t="str">
            <v>Requires Improvement monitoring Visit 1</v>
          </cell>
          <cell r="P1219" t="str">
            <v>Schools - S8</v>
          </cell>
          <cell r="Q1219" t="str">
            <v>NULL</v>
          </cell>
          <cell r="R1219" t="str">
            <v>NULL</v>
          </cell>
          <cell r="S1219" t="str">
            <v>NULL</v>
          </cell>
          <cell r="T1219" t="str">
            <v>NULL</v>
          </cell>
          <cell r="U1219" t="str">
            <v>NULL</v>
          </cell>
          <cell r="V1219" t="str">
            <v>NULL</v>
          </cell>
          <cell r="W1219" t="str">
            <v>NULL</v>
          </cell>
          <cell r="X1219" t="str">
            <v>NULL</v>
          </cell>
          <cell r="Y1219" t="str">
            <v>NULL</v>
          </cell>
          <cell r="Z1219" t="str">
            <v>NULL</v>
          </cell>
          <cell r="AB1219">
            <v>846</v>
          </cell>
          <cell r="AD1219">
            <v>3</v>
          </cell>
          <cell r="AE1219" t="str">
            <v>NULL</v>
          </cell>
          <cell r="AF1219">
            <v>3</v>
          </cell>
          <cell r="AG1219">
            <v>3</v>
          </cell>
          <cell r="AH1219" t="str">
            <v>NULL</v>
          </cell>
          <cell r="AI1219">
            <v>3</v>
          </cell>
          <cell r="AJ1219" t="str">
            <v>NULL</v>
          </cell>
          <cell r="AK1219">
            <v>9</v>
          </cell>
          <cell r="AL1219">
            <v>3</v>
          </cell>
        </row>
        <row r="1220">
          <cell r="A1220">
            <v>139843</v>
          </cell>
          <cell r="B1220">
            <v>8732076</v>
          </cell>
          <cell r="C1220" t="str">
            <v>Burrowmoor Primary School</v>
          </cell>
          <cell r="D1220" t="str">
            <v>East of England</v>
          </cell>
          <cell r="E1220" t="str">
            <v>East of England</v>
          </cell>
          <cell r="F1220" t="str">
            <v>Cambridgeshire</v>
          </cell>
          <cell r="G1220" t="str">
            <v>North East Cambridgeshire</v>
          </cell>
          <cell r="H1220" t="str">
            <v>PE15 9RP</v>
          </cell>
          <cell r="I1220" t="str">
            <v>Academy Converter</v>
          </cell>
          <cell r="J1220" t="str">
            <v>Primary</v>
          </cell>
          <cell r="K1220" t="str">
            <v>Does not have a sixth form</v>
          </cell>
          <cell r="L1220">
            <v>10006917</v>
          </cell>
          <cell r="M1220">
            <v>42297</v>
          </cell>
          <cell r="N1220">
            <v>42298</v>
          </cell>
          <cell r="O1220" t="str">
            <v>Schools into Special Measures Visit 1</v>
          </cell>
          <cell r="P1220" t="str">
            <v>Schools - S8</v>
          </cell>
          <cell r="Q1220">
            <v>110639</v>
          </cell>
          <cell r="R1220" t="str">
            <v>NULL</v>
          </cell>
          <cell r="S1220" t="str">
            <v>NULL</v>
          </cell>
          <cell r="T1220" t="str">
            <v>NULL</v>
          </cell>
          <cell r="U1220" t="str">
            <v>NULL</v>
          </cell>
          <cell r="V1220" t="str">
            <v>NULL</v>
          </cell>
          <cell r="W1220" t="str">
            <v>NULL</v>
          </cell>
          <cell r="X1220" t="str">
            <v>NULL</v>
          </cell>
          <cell r="Y1220" t="str">
            <v>NULL</v>
          </cell>
          <cell r="Z1220" t="str">
            <v>NULL</v>
          </cell>
          <cell r="AB1220">
            <v>448</v>
          </cell>
          <cell r="AD1220">
            <v>4</v>
          </cell>
          <cell r="AE1220" t="str">
            <v>NULL</v>
          </cell>
          <cell r="AF1220">
            <v>4</v>
          </cell>
          <cell r="AG1220">
            <v>4</v>
          </cell>
          <cell r="AH1220" t="str">
            <v>NULL</v>
          </cell>
          <cell r="AI1220">
            <v>4</v>
          </cell>
          <cell r="AJ1220" t="str">
            <v>NULL</v>
          </cell>
          <cell r="AK1220">
            <v>3</v>
          </cell>
          <cell r="AL1220">
            <v>9</v>
          </cell>
        </row>
        <row r="1221">
          <cell r="A1221">
            <v>139858</v>
          </cell>
          <cell r="B1221">
            <v>8573114</v>
          </cell>
          <cell r="C1221" t="str">
            <v>Langham CofE (Controlled) Primary School</v>
          </cell>
          <cell r="D1221" t="str">
            <v>East Midlands</v>
          </cell>
          <cell r="E1221" t="str">
            <v>East Midlands</v>
          </cell>
          <cell r="F1221" t="str">
            <v>Rutland</v>
          </cell>
          <cell r="G1221" t="str">
            <v>Rutland and Melton</v>
          </cell>
          <cell r="H1221" t="str">
            <v>LE15 7HY</v>
          </cell>
          <cell r="I1221" t="str">
            <v>Academy Converter</v>
          </cell>
          <cell r="J1221" t="str">
            <v>Primary</v>
          </cell>
          <cell r="K1221" t="str">
            <v>Does not have a sixth form</v>
          </cell>
          <cell r="L1221">
            <v>10002580</v>
          </cell>
          <cell r="M1221">
            <v>42283</v>
          </cell>
          <cell r="N1221">
            <v>42284</v>
          </cell>
          <cell r="O1221" t="str">
            <v>S8 No Formal Designation Visit</v>
          </cell>
          <cell r="P1221" t="str">
            <v>Schools - S5</v>
          </cell>
          <cell r="Q1221">
            <v>120180</v>
          </cell>
          <cell r="R1221">
            <v>3</v>
          </cell>
          <cell r="S1221" t="str">
            <v>NULL</v>
          </cell>
          <cell r="T1221">
            <v>3</v>
          </cell>
          <cell r="U1221">
            <v>3</v>
          </cell>
          <cell r="V1221">
            <v>2</v>
          </cell>
          <cell r="W1221">
            <v>3</v>
          </cell>
          <cell r="X1221" t="str">
            <v>Yes</v>
          </cell>
          <cell r="Y1221">
            <v>3</v>
          </cell>
          <cell r="Z1221" t="str">
            <v>NULL</v>
          </cell>
          <cell r="AB1221">
            <v>216</v>
          </cell>
          <cell r="AD1221">
            <v>1</v>
          </cell>
          <cell r="AE1221" t="str">
            <v>NULL</v>
          </cell>
          <cell r="AF1221">
            <v>1</v>
          </cell>
          <cell r="AG1221">
            <v>1</v>
          </cell>
          <cell r="AH1221" t="str">
            <v>NULL</v>
          </cell>
          <cell r="AI1221">
            <v>1</v>
          </cell>
          <cell r="AJ1221" t="str">
            <v>NULL</v>
          </cell>
          <cell r="AK1221">
            <v>1</v>
          </cell>
          <cell r="AL1221">
            <v>9</v>
          </cell>
        </row>
        <row r="1222">
          <cell r="A1222">
            <v>139920</v>
          </cell>
          <cell r="B1222">
            <v>8502032</v>
          </cell>
          <cell r="C1222" t="str">
            <v>The Holme Church of England Primary School</v>
          </cell>
          <cell r="D1222" t="str">
            <v>South East</v>
          </cell>
          <cell r="E1222" t="str">
            <v>South East</v>
          </cell>
          <cell r="F1222" t="str">
            <v>Hampshire</v>
          </cell>
          <cell r="G1222" t="str">
            <v>East Hampshire</v>
          </cell>
          <cell r="H1222" t="str">
            <v>GU35 8PQ</v>
          </cell>
          <cell r="I1222" t="str">
            <v>Academy Sponsor Led</v>
          </cell>
          <cell r="J1222" t="str">
            <v>Primary</v>
          </cell>
          <cell r="K1222" t="str">
            <v>Does not have a sixth form</v>
          </cell>
          <cell r="L1222">
            <v>10007313</v>
          </cell>
          <cell r="M1222">
            <v>42299</v>
          </cell>
          <cell r="N1222">
            <v>42299</v>
          </cell>
          <cell r="O1222" t="str">
            <v>Requires Improvement monitoring Visit 1</v>
          </cell>
          <cell r="P1222" t="str">
            <v>Schools - S8</v>
          </cell>
          <cell r="Q1222" t="str">
            <v>NULL</v>
          </cell>
          <cell r="R1222" t="str">
            <v>NULL</v>
          </cell>
          <cell r="S1222" t="str">
            <v>NULL</v>
          </cell>
          <cell r="T1222" t="str">
            <v>NULL</v>
          </cell>
          <cell r="U1222" t="str">
            <v>NULL</v>
          </cell>
          <cell r="V1222" t="str">
            <v>NULL</v>
          </cell>
          <cell r="W1222" t="str">
            <v>NULL</v>
          </cell>
          <cell r="X1222" t="str">
            <v>NULL</v>
          </cell>
          <cell r="Y1222" t="str">
            <v>NULL</v>
          </cell>
          <cell r="Z1222" t="str">
            <v>NULL</v>
          </cell>
          <cell r="AB1222">
            <v>108</v>
          </cell>
          <cell r="AD1222">
            <v>3</v>
          </cell>
          <cell r="AE1222" t="str">
            <v>NULL</v>
          </cell>
          <cell r="AF1222">
            <v>3</v>
          </cell>
          <cell r="AG1222">
            <v>3</v>
          </cell>
          <cell r="AH1222" t="str">
            <v>NULL</v>
          </cell>
          <cell r="AI1222">
            <v>3</v>
          </cell>
          <cell r="AJ1222" t="str">
            <v>NULL</v>
          </cell>
          <cell r="AK1222">
            <v>2</v>
          </cell>
          <cell r="AL1222">
            <v>9</v>
          </cell>
        </row>
        <row r="1223">
          <cell r="A1223">
            <v>139927</v>
          </cell>
          <cell r="B1223">
            <v>8872003</v>
          </cell>
          <cell r="C1223" t="str">
            <v>Kingfisher Community Primary School</v>
          </cell>
          <cell r="D1223" t="str">
            <v>South East</v>
          </cell>
          <cell r="E1223" t="str">
            <v>South East</v>
          </cell>
          <cell r="F1223" t="str">
            <v>Medway</v>
          </cell>
          <cell r="G1223" t="str">
            <v>Chatham and Aylesford</v>
          </cell>
          <cell r="H1223" t="str">
            <v>ME5 7NX</v>
          </cell>
          <cell r="I1223" t="str">
            <v>Academy Sponsor Led</v>
          </cell>
          <cell r="J1223" t="str">
            <v>Primary</v>
          </cell>
          <cell r="K1223" t="str">
            <v>Does not have a sixth form</v>
          </cell>
          <cell r="L1223">
            <v>10007329</v>
          </cell>
          <cell r="M1223">
            <v>42341</v>
          </cell>
          <cell r="N1223">
            <v>42341</v>
          </cell>
          <cell r="O1223" t="str">
            <v>Requires Improvement monitoring Visit 1</v>
          </cell>
          <cell r="P1223" t="str">
            <v>Schools - S8</v>
          </cell>
          <cell r="Q1223" t="str">
            <v>NULL</v>
          </cell>
          <cell r="R1223" t="str">
            <v>NULL</v>
          </cell>
          <cell r="S1223" t="str">
            <v>NULL</v>
          </cell>
          <cell r="T1223" t="str">
            <v>NULL</v>
          </cell>
          <cell r="U1223" t="str">
            <v>NULL</v>
          </cell>
          <cell r="V1223" t="str">
            <v>NULL</v>
          </cell>
          <cell r="W1223" t="str">
            <v>NULL</v>
          </cell>
          <cell r="X1223" t="str">
            <v>NULL</v>
          </cell>
          <cell r="Y1223" t="str">
            <v>NULL</v>
          </cell>
          <cell r="Z1223" t="str">
            <v>NULL</v>
          </cell>
          <cell r="AB1223">
            <v>227</v>
          </cell>
          <cell r="AD1223">
            <v>3</v>
          </cell>
          <cell r="AE1223" t="str">
            <v>NULL</v>
          </cell>
          <cell r="AF1223">
            <v>3</v>
          </cell>
          <cell r="AG1223">
            <v>3</v>
          </cell>
          <cell r="AH1223" t="str">
            <v>NULL</v>
          </cell>
          <cell r="AI1223">
            <v>3</v>
          </cell>
          <cell r="AJ1223" t="str">
            <v>NULL</v>
          </cell>
          <cell r="AK1223">
            <v>2</v>
          </cell>
          <cell r="AL1223">
            <v>9</v>
          </cell>
        </row>
        <row r="1224">
          <cell r="A1224">
            <v>139932</v>
          </cell>
          <cell r="B1224">
            <v>3732016</v>
          </cell>
          <cell r="C1224" t="str">
            <v>Pathways E-Act Primary Academy</v>
          </cell>
          <cell r="D1224" t="str">
            <v>Yorkshire and the Humber</v>
          </cell>
          <cell r="E1224" t="str">
            <v>North East, Yorkshire &amp; Humber</v>
          </cell>
          <cell r="F1224" t="str">
            <v>Sheffield</v>
          </cell>
          <cell r="G1224" t="str">
            <v>Sheffield, Brightside and Hillsborough</v>
          </cell>
          <cell r="H1224" t="str">
            <v>S5 7NA</v>
          </cell>
          <cell r="I1224" t="str">
            <v>Academy Sponsor Led</v>
          </cell>
          <cell r="J1224" t="str">
            <v>Primary</v>
          </cell>
          <cell r="K1224" t="str">
            <v>Does not have a sixth form</v>
          </cell>
          <cell r="L1224">
            <v>10006828</v>
          </cell>
          <cell r="M1224">
            <v>42339</v>
          </cell>
          <cell r="N1224">
            <v>42339</v>
          </cell>
          <cell r="O1224" t="str">
            <v>Requires Improvement monitoring Visit 1</v>
          </cell>
          <cell r="P1224" t="str">
            <v>Schools - S8</v>
          </cell>
          <cell r="Q1224" t="str">
            <v>NULL</v>
          </cell>
          <cell r="R1224" t="str">
            <v>NULL</v>
          </cell>
          <cell r="S1224" t="str">
            <v>NULL</v>
          </cell>
          <cell r="T1224" t="str">
            <v>NULL</v>
          </cell>
          <cell r="U1224" t="str">
            <v>NULL</v>
          </cell>
          <cell r="V1224" t="str">
            <v>NULL</v>
          </cell>
          <cell r="W1224" t="str">
            <v>NULL</v>
          </cell>
          <cell r="X1224" t="str">
            <v>NULL</v>
          </cell>
          <cell r="Y1224" t="str">
            <v>NULL</v>
          </cell>
          <cell r="Z1224" t="str">
            <v>NULL</v>
          </cell>
          <cell r="AB1224">
            <v>556</v>
          </cell>
          <cell r="AD1224">
            <v>3</v>
          </cell>
          <cell r="AE1224" t="str">
            <v>NULL</v>
          </cell>
          <cell r="AF1224">
            <v>3</v>
          </cell>
          <cell r="AG1224">
            <v>3</v>
          </cell>
          <cell r="AH1224" t="str">
            <v>NULL</v>
          </cell>
          <cell r="AI1224">
            <v>3</v>
          </cell>
          <cell r="AJ1224" t="str">
            <v>NULL</v>
          </cell>
          <cell r="AK1224">
            <v>2</v>
          </cell>
          <cell r="AL1224">
            <v>9</v>
          </cell>
        </row>
        <row r="1225">
          <cell r="A1225">
            <v>139949</v>
          </cell>
          <cell r="B1225">
            <v>8602004</v>
          </cell>
          <cell r="C1225" t="str">
            <v>University Primary Academy Kidsgrove</v>
          </cell>
          <cell r="D1225" t="str">
            <v>West Midlands</v>
          </cell>
          <cell r="E1225" t="str">
            <v>West Midlands</v>
          </cell>
          <cell r="F1225" t="str">
            <v>Staffordshire</v>
          </cell>
          <cell r="G1225" t="str">
            <v>Stoke-on-Trent North</v>
          </cell>
          <cell r="H1225" t="str">
            <v>ST7 4DJ</v>
          </cell>
          <cell r="I1225" t="str">
            <v>Academy Sponsor Led</v>
          </cell>
          <cell r="J1225" t="str">
            <v>Primary</v>
          </cell>
          <cell r="K1225" t="str">
            <v>Does not have a sixth form</v>
          </cell>
          <cell r="L1225">
            <v>10010189</v>
          </cell>
          <cell r="M1225">
            <v>42354</v>
          </cell>
          <cell r="N1225">
            <v>42354</v>
          </cell>
          <cell r="O1225" t="str">
            <v>Requires Improvement monitoring Visit 1</v>
          </cell>
          <cell r="P1225" t="str">
            <v>Schools - S8</v>
          </cell>
          <cell r="Q1225" t="str">
            <v>NULL</v>
          </cell>
          <cell r="R1225" t="str">
            <v>NULL</v>
          </cell>
          <cell r="S1225" t="str">
            <v>NULL</v>
          </cell>
          <cell r="T1225" t="str">
            <v>NULL</v>
          </cell>
          <cell r="U1225" t="str">
            <v>NULL</v>
          </cell>
          <cell r="V1225" t="str">
            <v>NULL</v>
          </cell>
          <cell r="W1225" t="str">
            <v>NULL</v>
          </cell>
          <cell r="X1225" t="str">
            <v>NULL</v>
          </cell>
          <cell r="Y1225" t="str">
            <v>NULL</v>
          </cell>
          <cell r="Z1225" t="str">
            <v>NULL</v>
          </cell>
          <cell r="AB1225">
            <v>203</v>
          </cell>
          <cell r="AD1225">
            <v>3</v>
          </cell>
          <cell r="AE1225" t="str">
            <v>NULL</v>
          </cell>
          <cell r="AF1225">
            <v>3</v>
          </cell>
          <cell r="AG1225">
            <v>3</v>
          </cell>
          <cell r="AH1225" t="str">
            <v>NULL</v>
          </cell>
          <cell r="AI1225">
            <v>3</v>
          </cell>
          <cell r="AJ1225" t="str">
            <v>NULL</v>
          </cell>
          <cell r="AK1225">
            <v>2</v>
          </cell>
          <cell r="AL1225">
            <v>9</v>
          </cell>
        </row>
        <row r="1226">
          <cell r="A1226">
            <v>139959</v>
          </cell>
          <cell r="B1226">
            <v>8082015</v>
          </cell>
          <cell r="C1226" t="str">
            <v>The Oak Tree Academy</v>
          </cell>
          <cell r="D1226" t="str">
            <v>North East</v>
          </cell>
          <cell r="E1226" t="str">
            <v>North East, Yorkshire &amp; Humber</v>
          </cell>
          <cell r="F1226" t="str">
            <v>Stockton-on-Tees</v>
          </cell>
          <cell r="G1226" t="str">
            <v>Stockton North</v>
          </cell>
          <cell r="H1226" t="str">
            <v>TS19 0SE</v>
          </cell>
          <cell r="I1226" t="str">
            <v>Academy Sponsor Led</v>
          </cell>
          <cell r="J1226" t="str">
            <v>Primary</v>
          </cell>
          <cell r="K1226" t="str">
            <v>Does not have a sixth form</v>
          </cell>
          <cell r="L1226">
            <v>10006814</v>
          </cell>
          <cell r="M1226">
            <v>42342</v>
          </cell>
          <cell r="N1226">
            <v>42342</v>
          </cell>
          <cell r="O1226" t="str">
            <v>Requires Improvement monitoring Visit 1</v>
          </cell>
          <cell r="P1226" t="str">
            <v>Schools - S8</v>
          </cell>
          <cell r="Q1226" t="str">
            <v>NULL</v>
          </cell>
          <cell r="R1226" t="str">
            <v>NULL</v>
          </cell>
          <cell r="S1226" t="str">
            <v>NULL</v>
          </cell>
          <cell r="T1226" t="str">
            <v>NULL</v>
          </cell>
          <cell r="U1226" t="str">
            <v>NULL</v>
          </cell>
          <cell r="V1226" t="str">
            <v>NULL</v>
          </cell>
          <cell r="W1226" t="str">
            <v>NULL</v>
          </cell>
          <cell r="X1226" t="str">
            <v>NULL</v>
          </cell>
          <cell r="Y1226" t="str">
            <v>NULL</v>
          </cell>
          <cell r="Z1226" t="str">
            <v>NULL</v>
          </cell>
          <cell r="AB1226">
            <v>412</v>
          </cell>
          <cell r="AD1226">
            <v>3</v>
          </cell>
          <cell r="AE1226" t="str">
            <v>NULL</v>
          </cell>
          <cell r="AF1226">
            <v>3</v>
          </cell>
          <cell r="AG1226">
            <v>3</v>
          </cell>
          <cell r="AH1226" t="str">
            <v>NULL</v>
          </cell>
          <cell r="AI1226">
            <v>3</v>
          </cell>
          <cell r="AJ1226" t="str">
            <v>NULL</v>
          </cell>
          <cell r="AK1226">
            <v>3</v>
          </cell>
          <cell r="AL1226">
            <v>9</v>
          </cell>
        </row>
        <row r="1227">
          <cell r="A1227">
            <v>139995</v>
          </cell>
          <cell r="B1227">
            <v>3804019</v>
          </cell>
          <cell r="C1227" t="str">
            <v>Oasis Academy Lister Park</v>
          </cell>
          <cell r="D1227" t="str">
            <v>Yorkshire and the Humber</v>
          </cell>
          <cell r="E1227" t="str">
            <v>North East, Yorkshire &amp; Humber</v>
          </cell>
          <cell r="F1227" t="str">
            <v>Bradford</v>
          </cell>
          <cell r="G1227" t="str">
            <v>Bradford West</v>
          </cell>
          <cell r="H1227" t="str">
            <v>BD8 7ND</v>
          </cell>
          <cell r="I1227" t="str">
            <v>Academy Sponsor Led</v>
          </cell>
          <cell r="J1227" t="str">
            <v>Secondary</v>
          </cell>
          <cell r="K1227" t="str">
            <v>Has a sixth form</v>
          </cell>
          <cell r="L1227">
            <v>10004055</v>
          </cell>
          <cell r="M1227">
            <v>42291</v>
          </cell>
          <cell r="N1227">
            <v>42292</v>
          </cell>
          <cell r="O1227" t="str">
            <v>Schools into Special Measures Visit 2</v>
          </cell>
          <cell r="P1227" t="str">
            <v>Schools - S8</v>
          </cell>
          <cell r="Q1227" t="str">
            <v>NULL</v>
          </cell>
          <cell r="R1227" t="str">
            <v>NULL</v>
          </cell>
          <cell r="S1227" t="str">
            <v>NULL</v>
          </cell>
          <cell r="T1227" t="str">
            <v>NULL</v>
          </cell>
          <cell r="U1227" t="str">
            <v>NULL</v>
          </cell>
          <cell r="V1227" t="str">
            <v>NULL</v>
          </cell>
          <cell r="W1227" t="str">
            <v>NULL</v>
          </cell>
          <cell r="X1227" t="str">
            <v>NULL</v>
          </cell>
          <cell r="Y1227" t="str">
            <v>NULL</v>
          </cell>
          <cell r="Z1227" t="str">
            <v>NULL</v>
          </cell>
          <cell r="AB1227">
            <v>962</v>
          </cell>
          <cell r="AD1227">
            <v>4</v>
          </cell>
          <cell r="AE1227" t="str">
            <v>NULL</v>
          </cell>
          <cell r="AF1227">
            <v>4</v>
          </cell>
          <cell r="AG1227">
            <v>4</v>
          </cell>
          <cell r="AH1227" t="str">
            <v>NULL</v>
          </cell>
          <cell r="AI1227">
            <v>4</v>
          </cell>
          <cell r="AJ1227" t="str">
            <v>NULL</v>
          </cell>
          <cell r="AK1227">
            <v>9</v>
          </cell>
          <cell r="AL1227">
            <v>4</v>
          </cell>
        </row>
        <row r="1228">
          <cell r="A1228">
            <v>140001</v>
          </cell>
          <cell r="B1228">
            <v>3404000</v>
          </cell>
          <cell r="C1228" t="str">
            <v>Kirkby High School</v>
          </cell>
          <cell r="D1228" t="str">
            <v>North West</v>
          </cell>
          <cell r="E1228" t="str">
            <v>North West</v>
          </cell>
          <cell r="F1228" t="str">
            <v>Knowsley</v>
          </cell>
          <cell r="G1228" t="str">
            <v>Knowsley</v>
          </cell>
          <cell r="H1228" t="str">
            <v>L32 9PP</v>
          </cell>
          <cell r="I1228" t="str">
            <v>Academy Sponsor Led</v>
          </cell>
          <cell r="J1228" t="str">
            <v>Secondary</v>
          </cell>
          <cell r="K1228" t="str">
            <v>Does not have a sixth form</v>
          </cell>
          <cell r="L1228">
            <v>10006754</v>
          </cell>
          <cell r="M1228">
            <v>42321</v>
          </cell>
          <cell r="N1228">
            <v>42321</v>
          </cell>
          <cell r="O1228" t="str">
            <v>Requires Improvement monitoring Visit 1</v>
          </cell>
          <cell r="P1228" t="str">
            <v>Schools - S8</v>
          </cell>
          <cell r="Q1228" t="str">
            <v>NULL</v>
          </cell>
          <cell r="R1228" t="str">
            <v>NULL</v>
          </cell>
          <cell r="S1228" t="str">
            <v>NULL</v>
          </cell>
          <cell r="T1228" t="str">
            <v>NULL</v>
          </cell>
          <cell r="U1228" t="str">
            <v>NULL</v>
          </cell>
          <cell r="V1228" t="str">
            <v>NULL</v>
          </cell>
          <cell r="W1228" t="str">
            <v>NULL</v>
          </cell>
          <cell r="X1228" t="str">
            <v>NULL</v>
          </cell>
          <cell r="Y1228" t="str">
            <v>NULL</v>
          </cell>
          <cell r="Z1228" t="str">
            <v>NULL</v>
          </cell>
          <cell r="AB1228">
            <v>789</v>
          </cell>
          <cell r="AD1228">
            <v>3</v>
          </cell>
          <cell r="AE1228" t="str">
            <v>NULL</v>
          </cell>
          <cell r="AF1228">
            <v>3</v>
          </cell>
          <cell r="AG1228">
            <v>3</v>
          </cell>
          <cell r="AH1228" t="str">
            <v>NULL</v>
          </cell>
          <cell r="AI1228">
            <v>3</v>
          </cell>
          <cell r="AJ1228" t="str">
            <v>NULL</v>
          </cell>
          <cell r="AK1228">
            <v>9</v>
          </cell>
          <cell r="AL1228">
            <v>9</v>
          </cell>
        </row>
        <row r="1229">
          <cell r="A1229">
            <v>140002</v>
          </cell>
          <cell r="B1229">
            <v>9294002</v>
          </cell>
          <cell r="C1229" t="str">
            <v>The Blyth Academy</v>
          </cell>
          <cell r="D1229" t="str">
            <v>North East</v>
          </cell>
          <cell r="E1229" t="str">
            <v>North East, Yorkshire &amp; Humber</v>
          </cell>
          <cell r="F1229" t="str">
            <v>Northumberland</v>
          </cell>
          <cell r="G1229" t="str">
            <v>Blyth Valley</v>
          </cell>
          <cell r="H1229" t="str">
            <v>NE24 4JP</v>
          </cell>
          <cell r="I1229" t="str">
            <v>Academy Sponsor Led</v>
          </cell>
          <cell r="J1229" t="str">
            <v>Secondary</v>
          </cell>
          <cell r="K1229" t="str">
            <v>Has a sixth form</v>
          </cell>
          <cell r="L1229">
            <v>10006807</v>
          </cell>
          <cell r="M1229">
            <v>42293</v>
          </cell>
          <cell r="N1229">
            <v>42293</v>
          </cell>
          <cell r="O1229" t="str">
            <v>Requires Improvement monitoring Visit 1</v>
          </cell>
          <cell r="P1229" t="str">
            <v>Schools - S8</v>
          </cell>
          <cell r="Q1229" t="str">
            <v>NULL</v>
          </cell>
          <cell r="R1229" t="str">
            <v>NULL</v>
          </cell>
          <cell r="S1229" t="str">
            <v>NULL</v>
          </cell>
          <cell r="T1229" t="str">
            <v>NULL</v>
          </cell>
          <cell r="U1229" t="str">
            <v>NULL</v>
          </cell>
          <cell r="V1229" t="str">
            <v>NULL</v>
          </cell>
          <cell r="W1229" t="str">
            <v>NULL</v>
          </cell>
          <cell r="X1229" t="str">
            <v>NULL</v>
          </cell>
          <cell r="Y1229" t="str">
            <v>NULL</v>
          </cell>
          <cell r="Z1229" t="str">
            <v>NULL</v>
          </cell>
          <cell r="AB1229">
            <v>838</v>
          </cell>
          <cell r="AD1229">
            <v>3</v>
          </cell>
          <cell r="AE1229" t="str">
            <v>NULL</v>
          </cell>
          <cell r="AF1229">
            <v>3</v>
          </cell>
          <cell r="AG1229">
            <v>3</v>
          </cell>
          <cell r="AH1229" t="str">
            <v>NULL</v>
          </cell>
          <cell r="AI1229">
            <v>3</v>
          </cell>
          <cell r="AJ1229" t="str">
            <v>NULL</v>
          </cell>
          <cell r="AK1229">
            <v>9</v>
          </cell>
          <cell r="AL1229">
            <v>3</v>
          </cell>
        </row>
        <row r="1230">
          <cell r="A1230">
            <v>140014</v>
          </cell>
          <cell r="B1230">
            <v>3304013</v>
          </cell>
          <cell r="C1230" t="str">
            <v>Ark Boulton Academy</v>
          </cell>
          <cell r="D1230" t="str">
            <v>West Midlands</v>
          </cell>
          <cell r="E1230" t="str">
            <v>West Midlands</v>
          </cell>
          <cell r="F1230" t="str">
            <v>Birmingham</v>
          </cell>
          <cell r="G1230" t="str">
            <v>Birmingham, Yardley</v>
          </cell>
          <cell r="H1230" t="str">
            <v>B11 2QG</v>
          </cell>
          <cell r="I1230" t="str">
            <v>Academy Sponsor Led</v>
          </cell>
          <cell r="J1230" t="str">
            <v>Secondary</v>
          </cell>
          <cell r="K1230" t="str">
            <v>Does not have a sixth form</v>
          </cell>
          <cell r="L1230">
            <v>10006880</v>
          </cell>
          <cell r="M1230">
            <v>42353</v>
          </cell>
          <cell r="N1230">
            <v>42354</v>
          </cell>
          <cell r="O1230" t="str">
            <v>Schools into Special Measures Visit 1</v>
          </cell>
          <cell r="P1230" t="str">
            <v>Schools - S8</v>
          </cell>
          <cell r="Q1230" t="str">
            <v>NULL</v>
          </cell>
          <cell r="R1230" t="str">
            <v>NULL</v>
          </cell>
          <cell r="S1230" t="str">
            <v>NULL</v>
          </cell>
          <cell r="T1230" t="str">
            <v>NULL</v>
          </cell>
          <cell r="U1230" t="str">
            <v>NULL</v>
          </cell>
          <cell r="V1230" t="str">
            <v>NULL</v>
          </cell>
          <cell r="W1230" t="str">
            <v>NULL</v>
          </cell>
          <cell r="X1230" t="str">
            <v>NULL</v>
          </cell>
          <cell r="Y1230" t="str">
            <v>NULL</v>
          </cell>
          <cell r="Z1230" t="str">
            <v>NULL</v>
          </cell>
          <cell r="AB1230">
            <v>883</v>
          </cell>
          <cell r="AD1230">
            <v>4</v>
          </cell>
          <cell r="AE1230" t="str">
            <v>NULL</v>
          </cell>
          <cell r="AF1230">
            <v>4</v>
          </cell>
          <cell r="AG1230">
            <v>4</v>
          </cell>
          <cell r="AH1230" t="str">
            <v>NULL</v>
          </cell>
          <cell r="AI1230">
            <v>4</v>
          </cell>
          <cell r="AJ1230" t="str">
            <v>NULL</v>
          </cell>
          <cell r="AK1230">
            <v>9</v>
          </cell>
          <cell r="AL1230">
            <v>9</v>
          </cell>
        </row>
        <row r="1231">
          <cell r="A1231">
            <v>140021</v>
          </cell>
          <cell r="B1231">
            <v>8904001</v>
          </cell>
          <cell r="C1231" t="str">
            <v>South Shore Academy</v>
          </cell>
          <cell r="D1231" t="str">
            <v>North West</v>
          </cell>
          <cell r="E1231" t="str">
            <v>North West</v>
          </cell>
          <cell r="F1231" t="str">
            <v>Blackpool</v>
          </cell>
          <cell r="G1231" t="str">
            <v>Blackpool South</v>
          </cell>
          <cell r="H1231" t="str">
            <v>FY4 2AR</v>
          </cell>
          <cell r="I1231" t="str">
            <v>Academy Sponsor Led</v>
          </cell>
          <cell r="J1231" t="str">
            <v>Secondary</v>
          </cell>
          <cell r="K1231" t="str">
            <v>Does not have a sixth form</v>
          </cell>
          <cell r="L1231">
            <v>10006710</v>
          </cell>
          <cell r="M1231">
            <v>42339</v>
          </cell>
          <cell r="N1231">
            <v>42340</v>
          </cell>
          <cell r="O1231" t="str">
            <v>Schools into Special Measures Visit 1</v>
          </cell>
          <cell r="P1231" t="str">
            <v>Schools - S8</v>
          </cell>
          <cell r="Q1231" t="str">
            <v>NULL</v>
          </cell>
          <cell r="R1231" t="str">
            <v>NULL</v>
          </cell>
          <cell r="S1231" t="str">
            <v>NULL</v>
          </cell>
          <cell r="T1231" t="str">
            <v>NULL</v>
          </cell>
          <cell r="U1231" t="str">
            <v>NULL</v>
          </cell>
          <cell r="V1231" t="str">
            <v>NULL</v>
          </cell>
          <cell r="W1231" t="str">
            <v>NULL</v>
          </cell>
          <cell r="X1231" t="str">
            <v>NULL</v>
          </cell>
          <cell r="Y1231" t="str">
            <v>NULL</v>
          </cell>
          <cell r="Z1231" t="str">
            <v>NULL</v>
          </cell>
          <cell r="AB1231">
            <v>764</v>
          </cell>
          <cell r="AD1231">
            <v>4</v>
          </cell>
          <cell r="AE1231" t="str">
            <v>NULL</v>
          </cell>
          <cell r="AF1231">
            <v>4</v>
          </cell>
          <cell r="AG1231">
            <v>4</v>
          </cell>
          <cell r="AH1231" t="str">
            <v>NULL</v>
          </cell>
          <cell r="AI1231">
            <v>4</v>
          </cell>
          <cell r="AJ1231" t="str">
            <v>NULL</v>
          </cell>
          <cell r="AK1231">
            <v>9</v>
          </cell>
          <cell r="AL1231">
            <v>9</v>
          </cell>
        </row>
        <row r="1232">
          <cell r="A1232">
            <v>140040</v>
          </cell>
          <cell r="B1232">
            <v>8872006</v>
          </cell>
          <cell r="C1232" t="str">
            <v>Oasis Academy Skinner Street</v>
          </cell>
          <cell r="D1232" t="str">
            <v>South East</v>
          </cell>
          <cell r="E1232" t="str">
            <v>South East</v>
          </cell>
          <cell r="F1232" t="str">
            <v>Medway</v>
          </cell>
          <cell r="G1232" t="str">
            <v>Gillingham and Rainham</v>
          </cell>
          <cell r="H1232" t="str">
            <v>ME7 1LG</v>
          </cell>
          <cell r="I1232" t="str">
            <v>Academy Sponsor Led</v>
          </cell>
          <cell r="J1232" t="str">
            <v>Primary</v>
          </cell>
          <cell r="K1232" t="str">
            <v>Does not have a sixth form</v>
          </cell>
          <cell r="L1232">
            <v>10007091</v>
          </cell>
          <cell r="M1232">
            <v>42332</v>
          </cell>
          <cell r="N1232">
            <v>42333</v>
          </cell>
          <cell r="O1232" t="str">
            <v>Schools into Special Measures Visit 1</v>
          </cell>
          <cell r="P1232" t="str">
            <v>Schools - S8</v>
          </cell>
          <cell r="Q1232" t="str">
            <v>NULL</v>
          </cell>
          <cell r="R1232" t="str">
            <v>NULL</v>
          </cell>
          <cell r="S1232" t="str">
            <v>NULL</v>
          </cell>
          <cell r="T1232" t="str">
            <v>NULL</v>
          </cell>
          <cell r="U1232" t="str">
            <v>NULL</v>
          </cell>
          <cell r="V1232" t="str">
            <v>NULL</v>
          </cell>
          <cell r="W1232" t="str">
            <v>NULL</v>
          </cell>
          <cell r="X1232" t="str">
            <v>NULL</v>
          </cell>
          <cell r="Y1232" t="str">
            <v>NULL</v>
          </cell>
          <cell r="Z1232" t="str">
            <v>NULL</v>
          </cell>
          <cell r="AB1232">
            <v>376</v>
          </cell>
          <cell r="AD1232">
            <v>4</v>
          </cell>
          <cell r="AE1232" t="str">
            <v>NULL</v>
          </cell>
          <cell r="AF1232">
            <v>4</v>
          </cell>
          <cell r="AG1232">
            <v>4</v>
          </cell>
          <cell r="AH1232" t="str">
            <v>NULL</v>
          </cell>
          <cell r="AI1232">
            <v>4</v>
          </cell>
          <cell r="AJ1232" t="str">
            <v>NULL</v>
          </cell>
          <cell r="AK1232">
            <v>4</v>
          </cell>
          <cell r="AL1232">
            <v>9</v>
          </cell>
        </row>
        <row r="1233">
          <cell r="A1233">
            <v>140054</v>
          </cell>
          <cell r="B1233">
            <v>9282027</v>
          </cell>
          <cell r="C1233" t="str">
            <v>Havelock Junior School</v>
          </cell>
          <cell r="D1233" t="str">
            <v>East Midlands</v>
          </cell>
          <cell r="E1233" t="str">
            <v>East Midlands</v>
          </cell>
          <cell r="F1233" t="str">
            <v>Northamptonshire</v>
          </cell>
          <cell r="G1233" t="str">
            <v>Kettering</v>
          </cell>
          <cell r="H1233" t="str">
            <v>NN14 2LU</v>
          </cell>
          <cell r="I1233" t="str">
            <v>Academy Converter</v>
          </cell>
          <cell r="J1233" t="str">
            <v>Primary</v>
          </cell>
          <cell r="K1233" t="str">
            <v>Does not have a sixth form</v>
          </cell>
          <cell r="L1233">
            <v>10005950</v>
          </cell>
          <cell r="M1233">
            <v>42342</v>
          </cell>
          <cell r="N1233">
            <v>42342</v>
          </cell>
          <cell r="O1233" t="str">
            <v>Requires Improvement monitoring Visit 1</v>
          </cell>
          <cell r="P1233" t="str">
            <v>Schools - S8</v>
          </cell>
          <cell r="Q1233">
            <v>121815</v>
          </cell>
          <cell r="R1233" t="str">
            <v>NULL</v>
          </cell>
          <cell r="S1233" t="str">
            <v>NULL</v>
          </cell>
          <cell r="T1233" t="str">
            <v>NULL</v>
          </cell>
          <cell r="U1233" t="str">
            <v>NULL</v>
          </cell>
          <cell r="V1233" t="str">
            <v>NULL</v>
          </cell>
          <cell r="W1233" t="str">
            <v>NULL</v>
          </cell>
          <cell r="X1233" t="str">
            <v>NULL</v>
          </cell>
          <cell r="Y1233" t="str">
            <v>NULL</v>
          </cell>
          <cell r="Z1233" t="str">
            <v>NULL</v>
          </cell>
          <cell r="AB1233">
            <v>339</v>
          </cell>
          <cell r="AD1233">
            <v>3</v>
          </cell>
          <cell r="AE1233" t="str">
            <v>NULL</v>
          </cell>
          <cell r="AF1233">
            <v>3</v>
          </cell>
          <cell r="AG1233">
            <v>3</v>
          </cell>
          <cell r="AH1233" t="str">
            <v>NULL</v>
          </cell>
          <cell r="AI1233">
            <v>3</v>
          </cell>
          <cell r="AJ1233" t="str">
            <v>NULL</v>
          </cell>
          <cell r="AK1233">
            <v>9</v>
          </cell>
          <cell r="AL1233">
            <v>9</v>
          </cell>
        </row>
        <row r="1234">
          <cell r="A1234">
            <v>140076</v>
          </cell>
          <cell r="B1234">
            <v>3802114</v>
          </cell>
          <cell r="C1234" t="str">
            <v>Harden Primary School</v>
          </cell>
          <cell r="D1234" t="str">
            <v>Yorkshire and the Humber</v>
          </cell>
          <cell r="E1234" t="str">
            <v>North East, Yorkshire &amp; Humber</v>
          </cell>
          <cell r="F1234" t="str">
            <v>Bradford</v>
          </cell>
          <cell r="G1234" t="str">
            <v>Shipley</v>
          </cell>
          <cell r="H1234" t="str">
            <v>BD16 1LJ</v>
          </cell>
          <cell r="I1234" t="str">
            <v>Academy Converter</v>
          </cell>
          <cell r="J1234" t="str">
            <v>Primary</v>
          </cell>
          <cell r="K1234" t="str">
            <v>Does not have a sixth form</v>
          </cell>
          <cell r="L1234">
            <v>10006735</v>
          </cell>
          <cell r="M1234">
            <v>42298</v>
          </cell>
          <cell r="N1234">
            <v>42298</v>
          </cell>
          <cell r="O1234" t="str">
            <v>Requires Improvement monitoring Visit 1</v>
          </cell>
          <cell r="P1234" t="str">
            <v>Schools - S8</v>
          </cell>
          <cell r="Q1234">
            <v>107256</v>
          </cell>
          <cell r="R1234" t="str">
            <v>NULL</v>
          </cell>
          <cell r="S1234" t="str">
            <v>NULL</v>
          </cell>
          <cell r="T1234" t="str">
            <v>NULL</v>
          </cell>
          <cell r="U1234" t="str">
            <v>NULL</v>
          </cell>
          <cell r="V1234" t="str">
            <v>NULL</v>
          </cell>
          <cell r="W1234" t="str">
            <v>NULL</v>
          </cell>
          <cell r="X1234" t="str">
            <v>NULL</v>
          </cell>
          <cell r="Y1234" t="str">
            <v>NULL</v>
          </cell>
          <cell r="Z1234" t="str">
            <v>NULL</v>
          </cell>
          <cell r="AB1234">
            <v>208</v>
          </cell>
          <cell r="AD1234">
            <v>3</v>
          </cell>
          <cell r="AE1234" t="str">
            <v>NULL</v>
          </cell>
          <cell r="AF1234">
            <v>3</v>
          </cell>
          <cell r="AG1234">
            <v>3</v>
          </cell>
          <cell r="AH1234" t="str">
            <v>NULL</v>
          </cell>
          <cell r="AI1234">
            <v>3</v>
          </cell>
          <cell r="AJ1234" t="str">
            <v>NULL</v>
          </cell>
          <cell r="AK1234">
            <v>3</v>
          </cell>
          <cell r="AL1234">
            <v>9</v>
          </cell>
        </row>
        <row r="1235">
          <cell r="A1235">
            <v>140086</v>
          </cell>
          <cell r="B1235">
            <v>8912134</v>
          </cell>
          <cell r="C1235" t="str">
            <v>Leamington Primary and Nursery Academy</v>
          </cell>
          <cell r="D1235" t="str">
            <v>East Midlands</v>
          </cell>
          <cell r="E1235" t="str">
            <v>East Midlands</v>
          </cell>
          <cell r="F1235" t="str">
            <v>Nottinghamshire</v>
          </cell>
          <cell r="G1235" t="str">
            <v>Ashfield</v>
          </cell>
          <cell r="H1235" t="str">
            <v>NG17 5BB</v>
          </cell>
          <cell r="I1235" t="str">
            <v>Academy Converter</v>
          </cell>
          <cell r="J1235" t="str">
            <v>Primary</v>
          </cell>
          <cell r="K1235" t="str">
            <v>Does not have a sixth form</v>
          </cell>
          <cell r="L1235">
            <v>10005943</v>
          </cell>
          <cell r="M1235">
            <v>42332</v>
          </cell>
          <cell r="N1235">
            <v>42332</v>
          </cell>
          <cell r="O1235" t="str">
            <v>Requires Improvement monitoring Visit 1</v>
          </cell>
          <cell r="P1235" t="str">
            <v>Schools - S8</v>
          </cell>
          <cell r="Q1235">
            <v>122467</v>
          </cell>
          <cell r="R1235" t="str">
            <v>NULL</v>
          </cell>
          <cell r="S1235" t="str">
            <v>NULL</v>
          </cell>
          <cell r="T1235" t="str">
            <v>NULL</v>
          </cell>
          <cell r="U1235" t="str">
            <v>NULL</v>
          </cell>
          <cell r="V1235" t="str">
            <v>NULL</v>
          </cell>
          <cell r="W1235" t="str">
            <v>NULL</v>
          </cell>
          <cell r="X1235" t="str">
            <v>NULL</v>
          </cell>
          <cell r="Y1235" t="str">
            <v>NULL</v>
          </cell>
          <cell r="Z1235" t="str">
            <v>NULL</v>
          </cell>
          <cell r="AB1235">
            <v>383</v>
          </cell>
          <cell r="AD1235">
            <v>3</v>
          </cell>
          <cell r="AE1235" t="str">
            <v>NULL</v>
          </cell>
          <cell r="AF1235">
            <v>3</v>
          </cell>
          <cell r="AG1235">
            <v>3</v>
          </cell>
          <cell r="AH1235" t="str">
            <v>NULL</v>
          </cell>
          <cell r="AI1235">
            <v>3</v>
          </cell>
          <cell r="AJ1235" t="str">
            <v>NULL</v>
          </cell>
          <cell r="AK1235">
            <v>2</v>
          </cell>
          <cell r="AL1235">
            <v>9</v>
          </cell>
        </row>
        <row r="1236">
          <cell r="A1236">
            <v>140120</v>
          </cell>
          <cell r="B1236">
            <v>9283513</v>
          </cell>
          <cell r="C1236" t="str">
            <v>Oakley Vale Primary School</v>
          </cell>
          <cell r="D1236" t="str">
            <v>East Midlands</v>
          </cell>
          <cell r="E1236" t="str">
            <v>East Midlands</v>
          </cell>
          <cell r="F1236" t="str">
            <v>Northamptonshire</v>
          </cell>
          <cell r="G1236" t="str">
            <v>Corby</v>
          </cell>
          <cell r="H1236" t="str">
            <v>NN18 8RH</v>
          </cell>
          <cell r="I1236" t="str">
            <v>Academy Converter</v>
          </cell>
          <cell r="J1236" t="str">
            <v>Primary</v>
          </cell>
          <cell r="K1236" t="str">
            <v>Does not have a sixth form</v>
          </cell>
          <cell r="L1236">
            <v>10005951</v>
          </cell>
          <cell r="M1236">
            <v>42289</v>
          </cell>
          <cell r="N1236">
            <v>42289</v>
          </cell>
          <cell r="O1236" t="str">
            <v>Requires Improvement monitoring Visit 1</v>
          </cell>
          <cell r="P1236" t="str">
            <v>Schools - S8</v>
          </cell>
          <cell r="Q1236">
            <v>133551</v>
          </cell>
          <cell r="R1236" t="str">
            <v>NULL</v>
          </cell>
          <cell r="S1236" t="str">
            <v>NULL</v>
          </cell>
          <cell r="T1236" t="str">
            <v>NULL</v>
          </cell>
          <cell r="U1236" t="str">
            <v>NULL</v>
          </cell>
          <cell r="V1236" t="str">
            <v>NULL</v>
          </cell>
          <cell r="W1236" t="str">
            <v>NULL</v>
          </cell>
          <cell r="X1236" t="str">
            <v>NULL</v>
          </cell>
          <cell r="Y1236" t="str">
            <v>NULL</v>
          </cell>
          <cell r="Z1236" t="str">
            <v>NULL</v>
          </cell>
          <cell r="AB1236">
            <v>419</v>
          </cell>
          <cell r="AD1236">
            <v>3</v>
          </cell>
          <cell r="AE1236" t="str">
            <v>NULL</v>
          </cell>
          <cell r="AF1236">
            <v>3</v>
          </cell>
          <cell r="AG1236">
            <v>3</v>
          </cell>
          <cell r="AH1236" t="str">
            <v>NULL</v>
          </cell>
          <cell r="AI1236">
            <v>3</v>
          </cell>
          <cell r="AJ1236" t="str">
            <v>NULL</v>
          </cell>
          <cell r="AK1236">
            <v>2</v>
          </cell>
          <cell r="AL1236">
            <v>9</v>
          </cell>
        </row>
        <row r="1237">
          <cell r="A1237">
            <v>140128</v>
          </cell>
          <cell r="B1237">
            <v>8903814</v>
          </cell>
          <cell r="C1237" t="str">
            <v>Devonshire Primary Academy</v>
          </cell>
          <cell r="D1237" t="str">
            <v>North West</v>
          </cell>
          <cell r="E1237" t="str">
            <v>North West</v>
          </cell>
          <cell r="F1237" t="str">
            <v>Blackpool</v>
          </cell>
          <cell r="G1237" t="str">
            <v>Blackpool South</v>
          </cell>
          <cell r="H1237" t="str">
            <v>FY3 8AF</v>
          </cell>
          <cell r="I1237" t="str">
            <v>Academy Converter</v>
          </cell>
          <cell r="J1237" t="str">
            <v>Primary</v>
          </cell>
          <cell r="K1237" t="str">
            <v>Does not have a sixth form</v>
          </cell>
          <cell r="L1237">
            <v>10006767</v>
          </cell>
          <cell r="M1237">
            <v>42353</v>
          </cell>
          <cell r="N1237">
            <v>42353</v>
          </cell>
          <cell r="O1237" t="str">
            <v>Requires Improvement monitoring Visit 1</v>
          </cell>
          <cell r="P1237" t="str">
            <v>Schools - S8</v>
          </cell>
          <cell r="Q1237">
            <v>134743</v>
          </cell>
          <cell r="R1237" t="str">
            <v>NULL</v>
          </cell>
          <cell r="S1237" t="str">
            <v>NULL</v>
          </cell>
          <cell r="T1237" t="str">
            <v>NULL</v>
          </cell>
          <cell r="U1237" t="str">
            <v>NULL</v>
          </cell>
          <cell r="V1237" t="str">
            <v>NULL</v>
          </cell>
          <cell r="W1237" t="str">
            <v>NULL</v>
          </cell>
          <cell r="X1237" t="str">
            <v>NULL</v>
          </cell>
          <cell r="Y1237" t="str">
            <v>NULL</v>
          </cell>
          <cell r="Z1237" t="str">
            <v>NULL</v>
          </cell>
          <cell r="AB1237">
            <v>479</v>
          </cell>
          <cell r="AD1237">
            <v>3</v>
          </cell>
          <cell r="AE1237" t="str">
            <v>NULL</v>
          </cell>
          <cell r="AF1237">
            <v>3</v>
          </cell>
          <cell r="AG1237">
            <v>3</v>
          </cell>
          <cell r="AH1237" t="str">
            <v>NULL</v>
          </cell>
          <cell r="AI1237">
            <v>3</v>
          </cell>
          <cell r="AJ1237" t="str">
            <v>NULL</v>
          </cell>
          <cell r="AK1237">
            <v>3</v>
          </cell>
          <cell r="AL1237">
            <v>9</v>
          </cell>
        </row>
        <row r="1238">
          <cell r="A1238">
            <v>140132</v>
          </cell>
          <cell r="B1238">
            <v>9294122</v>
          </cell>
          <cell r="C1238" t="str">
            <v>Haltwhistle Community Campus Upper School</v>
          </cell>
          <cell r="D1238" t="str">
            <v>North East</v>
          </cell>
          <cell r="E1238" t="str">
            <v>North East, Yorkshire &amp; Humber</v>
          </cell>
          <cell r="F1238" t="str">
            <v>Northumberland</v>
          </cell>
          <cell r="G1238" t="str">
            <v>Hexham</v>
          </cell>
          <cell r="H1238" t="str">
            <v>NE49 9BA</v>
          </cell>
          <cell r="I1238" t="str">
            <v>Academy Converter</v>
          </cell>
          <cell r="J1238" t="str">
            <v>Middle deemed Secondary</v>
          </cell>
          <cell r="K1238" t="str">
            <v>Does not have a sixth form</v>
          </cell>
          <cell r="L1238">
            <v>10006646</v>
          </cell>
          <cell r="M1238">
            <v>42346</v>
          </cell>
          <cell r="N1238">
            <v>42347</v>
          </cell>
          <cell r="O1238" t="str">
            <v>Schools into Special Measures Visit 1</v>
          </cell>
          <cell r="P1238" t="str">
            <v>Schools - S8</v>
          </cell>
          <cell r="Q1238">
            <v>122327</v>
          </cell>
          <cell r="R1238" t="str">
            <v>NULL</v>
          </cell>
          <cell r="S1238" t="str">
            <v>NULL</v>
          </cell>
          <cell r="T1238" t="str">
            <v>NULL</v>
          </cell>
          <cell r="U1238" t="str">
            <v>NULL</v>
          </cell>
          <cell r="V1238" t="str">
            <v>NULL</v>
          </cell>
          <cell r="W1238" t="str">
            <v>NULL</v>
          </cell>
          <cell r="X1238" t="str">
            <v>NULL</v>
          </cell>
          <cell r="Y1238" t="str">
            <v>NULL</v>
          </cell>
          <cell r="Z1238" t="str">
            <v>NULL</v>
          </cell>
          <cell r="AB1238">
            <v>193</v>
          </cell>
          <cell r="AD1238">
            <v>4</v>
          </cell>
          <cell r="AE1238" t="str">
            <v>NULL</v>
          </cell>
          <cell r="AF1238">
            <v>4</v>
          </cell>
          <cell r="AG1238">
            <v>4</v>
          </cell>
          <cell r="AH1238" t="str">
            <v>NULL</v>
          </cell>
          <cell r="AI1238">
            <v>4</v>
          </cell>
          <cell r="AJ1238" t="str">
            <v>NULL</v>
          </cell>
          <cell r="AK1238">
            <v>9</v>
          </cell>
          <cell r="AL1238">
            <v>9</v>
          </cell>
        </row>
        <row r="1239">
          <cell r="A1239">
            <v>140172</v>
          </cell>
          <cell r="B1239">
            <v>3812005</v>
          </cell>
          <cell r="C1239" t="str">
            <v>Abbey Park Academy</v>
          </cell>
          <cell r="D1239" t="str">
            <v>Yorkshire and the Humber</v>
          </cell>
          <cell r="E1239" t="str">
            <v>North East, Yorkshire &amp; Humber</v>
          </cell>
          <cell r="F1239" t="str">
            <v>Calderdale</v>
          </cell>
          <cell r="G1239" t="str">
            <v>Halifax</v>
          </cell>
          <cell r="H1239" t="str">
            <v>HX2 9DG</v>
          </cell>
          <cell r="I1239" t="str">
            <v>Academy Sponsor Led</v>
          </cell>
          <cell r="J1239" t="str">
            <v>Primary</v>
          </cell>
          <cell r="K1239" t="str">
            <v>Does not have a sixth form</v>
          </cell>
          <cell r="L1239">
            <v>10007169</v>
          </cell>
          <cell r="M1239">
            <v>42334</v>
          </cell>
          <cell r="N1239">
            <v>42334</v>
          </cell>
          <cell r="O1239" t="str">
            <v>Requires Improvement monitoring Visit 1</v>
          </cell>
          <cell r="P1239" t="str">
            <v>Schools - S8</v>
          </cell>
          <cell r="Q1239" t="str">
            <v>NULL</v>
          </cell>
          <cell r="R1239" t="str">
            <v>NULL</v>
          </cell>
          <cell r="S1239" t="str">
            <v>NULL</v>
          </cell>
          <cell r="T1239" t="str">
            <v>NULL</v>
          </cell>
          <cell r="U1239" t="str">
            <v>NULL</v>
          </cell>
          <cell r="V1239" t="str">
            <v>NULL</v>
          </cell>
          <cell r="W1239" t="str">
            <v>NULL</v>
          </cell>
          <cell r="X1239" t="str">
            <v>NULL</v>
          </cell>
          <cell r="Y1239" t="str">
            <v>NULL</v>
          </cell>
          <cell r="Z1239" t="str">
            <v>NULL</v>
          </cell>
          <cell r="AB1239">
            <v>214</v>
          </cell>
          <cell r="AD1239">
            <v>3</v>
          </cell>
          <cell r="AE1239" t="str">
            <v>NULL</v>
          </cell>
          <cell r="AF1239">
            <v>3</v>
          </cell>
          <cell r="AG1239">
            <v>3</v>
          </cell>
          <cell r="AH1239" t="str">
            <v>NULL</v>
          </cell>
          <cell r="AI1239">
            <v>3</v>
          </cell>
          <cell r="AJ1239" t="str">
            <v>NULL</v>
          </cell>
          <cell r="AK1239">
            <v>2</v>
          </cell>
          <cell r="AL1239">
            <v>9</v>
          </cell>
        </row>
        <row r="1240">
          <cell r="A1240">
            <v>140177</v>
          </cell>
          <cell r="B1240">
            <v>3714002</v>
          </cell>
          <cell r="C1240" t="str">
            <v>Balby Carr Community Academy</v>
          </cell>
          <cell r="D1240" t="str">
            <v>Yorkshire and the Humber</v>
          </cell>
          <cell r="E1240" t="str">
            <v>North East, Yorkshire &amp; Humber</v>
          </cell>
          <cell r="F1240" t="str">
            <v>Doncaster</v>
          </cell>
          <cell r="G1240" t="str">
            <v>Doncaster Central</v>
          </cell>
          <cell r="H1240" t="str">
            <v>DN4 8ND</v>
          </cell>
          <cell r="I1240" t="str">
            <v>Academy Sponsor Led</v>
          </cell>
          <cell r="J1240" t="str">
            <v>Secondary</v>
          </cell>
          <cell r="K1240" t="str">
            <v>Has a sixth form</v>
          </cell>
          <cell r="L1240">
            <v>10006804</v>
          </cell>
          <cell r="M1240">
            <v>42289</v>
          </cell>
          <cell r="N1240">
            <v>42289</v>
          </cell>
          <cell r="O1240" t="str">
            <v>Requires Improvement monitoring Visit 1</v>
          </cell>
          <cell r="P1240" t="str">
            <v>Schools - S8</v>
          </cell>
          <cell r="Q1240" t="str">
            <v>NULL</v>
          </cell>
          <cell r="R1240" t="str">
            <v>NULL</v>
          </cell>
          <cell r="S1240" t="str">
            <v>NULL</v>
          </cell>
          <cell r="T1240" t="str">
            <v>NULL</v>
          </cell>
          <cell r="U1240" t="str">
            <v>NULL</v>
          </cell>
          <cell r="V1240" t="str">
            <v>NULL</v>
          </cell>
          <cell r="W1240" t="str">
            <v>NULL</v>
          </cell>
          <cell r="X1240" t="str">
            <v>NULL</v>
          </cell>
          <cell r="Y1240" t="str">
            <v>NULL</v>
          </cell>
          <cell r="Z1240" t="str">
            <v>NULL</v>
          </cell>
          <cell r="AB1240">
            <v>1178</v>
          </cell>
          <cell r="AD1240">
            <v>3</v>
          </cell>
          <cell r="AE1240" t="str">
            <v>NULL</v>
          </cell>
          <cell r="AF1240">
            <v>3</v>
          </cell>
          <cell r="AG1240">
            <v>3</v>
          </cell>
          <cell r="AH1240" t="str">
            <v>NULL</v>
          </cell>
          <cell r="AI1240">
            <v>3</v>
          </cell>
          <cell r="AJ1240" t="str">
            <v>NULL</v>
          </cell>
          <cell r="AK1240">
            <v>9</v>
          </cell>
          <cell r="AL1240">
            <v>3</v>
          </cell>
        </row>
        <row r="1241">
          <cell r="A1241">
            <v>140202</v>
          </cell>
          <cell r="B1241">
            <v>9166049</v>
          </cell>
          <cell r="C1241" t="str">
            <v>St Anthony's School</v>
          </cell>
          <cell r="D1241" t="str">
            <v>South West</v>
          </cell>
          <cell r="E1241" t="str">
            <v>South West</v>
          </cell>
          <cell r="F1241" t="str">
            <v>Gloucestershire</v>
          </cell>
          <cell r="G1241" t="str">
            <v>Forest of Dean</v>
          </cell>
          <cell r="H1241" t="str">
            <v>GL14 2AA</v>
          </cell>
          <cell r="I1241" t="str">
            <v>Free School</v>
          </cell>
          <cell r="J1241" t="str">
            <v>Primary</v>
          </cell>
          <cell r="K1241" t="str">
            <v>Does not have a sixth form</v>
          </cell>
          <cell r="L1241">
            <v>10005369</v>
          </cell>
          <cell r="M1241">
            <v>42353</v>
          </cell>
          <cell r="N1241">
            <v>42354</v>
          </cell>
          <cell r="O1241" t="str">
            <v>Schools into Special Measures Visit 1</v>
          </cell>
          <cell r="P1241" t="str">
            <v>Schools - S8</v>
          </cell>
          <cell r="Q1241" t="str">
            <v>NULL</v>
          </cell>
          <cell r="R1241" t="str">
            <v>NULL</v>
          </cell>
          <cell r="S1241" t="str">
            <v>NULL</v>
          </cell>
          <cell r="T1241" t="str">
            <v>NULL</v>
          </cell>
          <cell r="U1241" t="str">
            <v>NULL</v>
          </cell>
          <cell r="V1241" t="str">
            <v>NULL</v>
          </cell>
          <cell r="W1241" t="str">
            <v>NULL</v>
          </cell>
          <cell r="X1241" t="str">
            <v>NULL</v>
          </cell>
          <cell r="Y1241" t="str">
            <v>NULL</v>
          </cell>
          <cell r="Z1241" t="str">
            <v>NULL</v>
          </cell>
          <cell r="AB1241">
            <v>143</v>
          </cell>
          <cell r="AD1241">
            <v>4</v>
          </cell>
          <cell r="AE1241" t="str">
            <v>NULL</v>
          </cell>
          <cell r="AF1241">
            <v>4</v>
          </cell>
          <cell r="AG1241">
            <v>4</v>
          </cell>
          <cell r="AH1241" t="str">
            <v>NULL</v>
          </cell>
          <cell r="AI1241">
            <v>4</v>
          </cell>
          <cell r="AJ1241" t="str">
            <v>NULL</v>
          </cell>
          <cell r="AK1241">
            <v>3</v>
          </cell>
          <cell r="AL1241">
            <v>9</v>
          </cell>
        </row>
        <row r="1242">
          <cell r="A1242">
            <v>140218</v>
          </cell>
          <cell r="B1242">
            <v>3732018</v>
          </cell>
          <cell r="C1242" t="str">
            <v>Oasis Academy Fir Vale</v>
          </cell>
          <cell r="D1242" t="str">
            <v>Yorkshire and the Humber</v>
          </cell>
          <cell r="E1242" t="str">
            <v>North East, Yorkshire &amp; Humber</v>
          </cell>
          <cell r="F1242" t="str">
            <v>Sheffield</v>
          </cell>
          <cell r="G1242" t="str">
            <v>Sheffield, Brightside and Hillsborough</v>
          </cell>
          <cell r="H1242" t="str">
            <v>S4 8GA</v>
          </cell>
          <cell r="I1242" t="str">
            <v>Academy Sponsor Led</v>
          </cell>
          <cell r="J1242" t="str">
            <v>Primary</v>
          </cell>
          <cell r="K1242" t="str">
            <v>Does not have a sixth form</v>
          </cell>
          <cell r="L1242">
            <v>10008928</v>
          </cell>
          <cell r="M1242">
            <v>42349</v>
          </cell>
          <cell r="N1242">
            <v>42349</v>
          </cell>
          <cell r="O1242" t="str">
            <v>Section 8 Inspection due to Parental Complaint</v>
          </cell>
          <cell r="P1242" t="str">
            <v>Schools - S8</v>
          </cell>
          <cell r="Q1242" t="str">
            <v>NULL</v>
          </cell>
          <cell r="R1242" t="str">
            <v>NULL</v>
          </cell>
          <cell r="S1242" t="str">
            <v>NULL</v>
          </cell>
          <cell r="T1242" t="str">
            <v>NULL</v>
          </cell>
          <cell r="U1242" t="str">
            <v>NULL</v>
          </cell>
          <cell r="V1242" t="str">
            <v>NULL</v>
          </cell>
          <cell r="W1242" t="str">
            <v>NULL</v>
          </cell>
          <cell r="X1242" t="str">
            <v>Not met</v>
          </cell>
          <cell r="Y1242" t="str">
            <v>NULL</v>
          </cell>
          <cell r="Z1242" t="str">
            <v>NULL</v>
          </cell>
          <cell r="AB1242">
            <v>266</v>
          </cell>
          <cell r="AD1242" t="str">
            <v>NULL</v>
          </cell>
          <cell r="AE1242" t="str">
            <v>NULL</v>
          </cell>
          <cell r="AF1242" t="str">
            <v>NULL</v>
          </cell>
          <cell r="AG1242" t="str">
            <v>NULL</v>
          </cell>
          <cell r="AH1242" t="str">
            <v>NULL</v>
          </cell>
          <cell r="AI1242" t="str">
            <v>NULL</v>
          </cell>
          <cell r="AJ1242" t="str">
            <v>NULL</v>
          </cell>
          <cell r="AK1242" t="str">
            <v>NULL</v>
          </cell>
          <cell r="AL1242" t="str">
            <v>NULL</v>
          </cell>
        </row>
        <row r="1243">
          <cell r="A1243">
            <v>140253</v>
          </cell>
          <cell r="B1243">
            <v>8552009</v>
          </cell>
          <cell r="C1243" t="str">
            <v>Thornton Primary School</v>
          </cell>
          <cell r="D1243" t="str">
            <v>East Midlands</v>
          </cell>
          <cell r="E1243" t="str">
            <v>East Midlands</v>
          </cell>
          <cell r="F1243" t="str">
            <v>Leicestershire</v>
          </cell>
          <cell r="G1243" t="str">
            <v>Bosworth</v>
          </cell>
          <cell r="H1243" t="str">
            <v>LE67 1AH</v>
          </cell>
          <cell r="I1243" t="str">
            <v>Academy Converter</v>
          </cell>
          <cell r="J1243" t="str">
            <v>Primary</v>
          </cell>
          <cell r="K1243" t="str">
            <v>Does not have a sixth form</v>
          </cell>
          <cell r="L1243">
            <v>10005938</v>
          </cell>
          <cell r="M1243">
            <v>42278</v>
          </cell>
          <cell r="N1243">
            <v>42278</v>
          </cell>
          <cell r="O1243" t="str">
            <v>Requires Improvement monitoring Visit 1</v>
          </cell>
          <cell r="P1243" t="str">
            <v>Schools - S8</v>
          </cell>
          <cell r="Q1243">
            <v>119907</v>
          </cell>
          <cell r="R1243" t="str">
            <v>NULL</v>
          </cell>
          <cell r="S1243" t="str">
            <v>NULL</v>
          </cell>
          <cell r="T1243" t="str">
            <v>NULL</v>
          </cell>
          <cell r="U1243" t="str">
            <v>NULL</v>
          </cell>
          <cell r="V1243" t="str">
            <v>NULL</v>
          </cell>
          <cell r="W1243" t="str">
            <v>NULL</v>
          </cell>
          <cell r="X1243" t="str">
            <v>NULL</v>
          </cell>
          <cell r="Y1243" t="str">
            <v>NULL</v>
          </cell>
          <cell r="Z1243" t="str">
            <v>NULL</v>
          </cell>
          <cell r="AB1243">
            <v>137</v>
          </cell>
          <cell r="AD1243">
            <v>3</v>
          </cell>
          <cell r="AE1243" t="str">
            <v>NULL</v>
          </cell>
          <cell r="AF1243">
            <v>3</v>
          </cell>
          <cell r="AG1243">
            <v>3</v>
          </cell>
          <cell r="AH1243" t="str">
            <v>NULL</v>
          </cell>
          <cell r="AI1243">
            <v>3</v>
          </cell>
          <cell r="AJ1243" t="str">
            <v>NULL</v>
          </cell>
          <cell r="AK1243">
            <v>2</v>
          </cell>
          <cell r="AL1243">
            <v>9</v>
          </cell>
        </row>
        <row r="1244">
          <cell r="A1244">
            <v>140289</v>
          </cell>
          <cell r="B1244">
            <v>8662001</v>
          </cell>
          <cell r="C1244" t="str">
            <v>Peatmoor Community Primary School</v>
          </cell>
          <cell r="D1244" t="str">
            <v>South West</v>
          </cell>
          <cell r="E1244" t="str">
            <v>South West</v>
          </cell>
          <cell r="F1244" t="str">
            <v>Swindon</v>
          </cell>
          <cell r="G1244" t="str">
            <v>South Swindon</v>
          </cell>
          <cell r="H1244" t="str">
            <v>SN5 5DP</v>
          </cell>
          <cell r="I1244" t="str">
            <v>Academy Converter</v>
          </cell>
          <cell r="J1244" t="str">
            <v>Primary</v>
          </cell>
          <cell r="K1244" t="str">
            <v>Does not have a sixth form</v>
          </cell>
          <cell r="L1244">
            <v>10006965</v>
          </cell>
          <cell r="M1244">
            <v>42354</v>
          </cell>
          <cell r="N1244">
            <v>42354</v>
          </cell>
          <cell r="O1244" t="str">
            <v>Requires Improvement monitoring Visit 1</v>
          </cell>
          <cell r="P1244" t="str">
            <v>Schools - S8</v>
          </cell>
          <cell r="Q1244">
            <v>131572</v>
          </cell>
          <cell r="R1244" t="str">
            <v>NULL</v>
          </cell>
          <cell r="S1244" t="str">
            <v>NULL</v>
          </cell>
          <cell r="T1244" t="str">
            <v>NULL</v>
          </cell>
          <cell r="U1244" t="str">
            <v>NULL</v>
          </cell>
          <cell r="V1244" t="str">
            <v>NULL</v>
          </cell>
          <cell r="W1244" t="str">
            <v>NULL</v>
          </cell>
          <cell r="X1244" t="str">
            <v>NULL</v>
          </cell>
          <cell r="Y1244" t="str">
            <v>NULL</v>
          </cell>
          <cell r="Z1244" t="str">
            <v>NULL</v>
          </cell>
          <cell r="AB1244">
            <v>197</v>
          </cell>
          <cell r="AD1244">
            <v>3</v>
          </cell>
          <cell r="AE1244" t="str">
            <v>NULL</v>
          </cell>
          <cell r="AF1244">
            <v>3</v>
          </cell>
          <cell r="AG1244">
            <v>3</v>
          </cell>
          <cell r="AH1244" t="str">
            <v>NULL</v>
          </cell>
          <cell r="AI1244">
            <v>3</v>
          </cell>
          <cell r="AJ1244" t="str">
            <v>NULL</v>
          </cell>
          <cell r="AK1244">
            <v>3</v>
          </cell>
          <cell r="AL1244">
            <v>9</v>
          </cell>
        </row>
        <row r="1245">
          <cell r="A1245">
            <v>140300</v>
          </cell>
          <cell r="B1245">
            <v>3114011</v>
          </cell>
          <cell r="C1245" t="str">
            <v>The Chafford School, A Specialist Business and Enterprise College</v>
          </cell>
          <cell r="D1245" t="str">
            <v>London</v>
          </cell>
          <cell r="E1245" t="str">
            <v>London</v>
          </cell>
          <cell r="F1245" t="str">
            <v>Havering</v>
          </cell>
          <cell r="G1245" t="str">
            <v>Dagenham and Rainham</v>
          </cell>
          <cell r="H1245" t="str">
            <v>RM13 9XD</v>
          </cell>
          <cell r="I1245" t="str">
            <v>Academy Converter</v>
          </cell>
          <cell r="J1245" t="str">
            <v>Secondary</v>
          </cell>
          <cell r="K1245" t="str">
            <v>Does not have a sixth form</v>
          </cell>
          <cell r="L1245">
            <v>10007667</v>
          </cell>
          <cell r="M1245">
            <v>42324</v>
          </cell>
          <cell r="N1245">
            <v>42324</v>
          </cell>
          <cell r="O1245" t="str">
            <v>Requires Improvement monitoring Visit 1</v>
          </cell>
          <cell r="P1245" t="str">
            <v>Schools - S8</v>
          </cell>
          <cell r="Q1245">
            <v>102342</v>
          </cell>
          <cell r="R1245" t="str">
            <v>NULL</v>
          </cell>
          <cell r="S1245" t="str">
            <v>NULL</v>
          </cell>
          <cell r="T1245" t="str">
            <v>NULL</v>
          </cell>
          <cell r="U1245" t="str">
            <v>NULL</v>
          </cell>
          <cell r="V1245" t="str">
            <v>NULL</v>
          </cell>
          <cell r="W1245" t="str">
            <v>NULL</v>
          </cell>
          <cell r="X1245" t="str">
            <v>NULL</v>
          </cell>
          <cell r="Y1245" t="str">
            <v>NULL</v>
          </cell>
          <cell r="Z1245" t="str">
            <v>NULL</v>
          </cell>
          <cell r="AB1245">
            <v>942</v>
          </cell>
          <cell r="AD1245">
            <v>3</v>
          </cell>
          <cell r="AE1245" t="str">
            <v>NULL</v>
          </cell>
          <cell r="AF1245">
            <v>3</v>
          </cell>
          <cell r="AG1245">
            <v>3</v>
          </cell>
          <cell r="AH1245" t="str">
            <v>NULL</v>
          </cell>
          <cell r="AI1245">
            <v>3</v>
          </cell>
          <cell r="AJ1245" t="str">
            <v>NULL</v>
          </cell>
          <cell r="AK1245">
            <v>9</v>
          </cell>
          <cell r="AL1245">
            <v>9</v>
          </cell>
        </row>
        <row r="1246">
          <cell r="A1246">
            <v>140360</v>
          </cell>
          <cell r="B1246">
            <v>3137003</v>
          </cell>
          <cell r="C1246" t="str">
            <v>The Rise Free School</v>
          </cell>
          <cell r="D1246" t="str">
            <v>London</v>
          </cell>
          <cell r="E1246" t="str">
            <v>London</v>
          </cell>
          <cell r="F1246" t="str">
            <v>Hounslow</v>
          </cell>
          <cell r="G1246" t="str">
            <v>Feltham and Heston</v>
          </cell>
          <cell r="H1246" t="str">
            <v>TW13 7EF</v>
          </cell>
          <cell r="I1246" t="str">
            <v>Free School Special</v>
          </cell>
          <cell r="J1246" t="str">
            <v>Not Applicable</v>
          </cell>
          <cell r="K1246" t="str">
            <v>Has a sixth form</v>
          </cell>
          <cell r="L1246">
            <v>10006601</v>
          </cell>
          <cell r="M1246">
            <v>42278</v>
          </cell>
          <cell r="N1246">
            <v>42278</v>
          </cell>
          <cell r="O1246" t="str">
            <v>S8 No Formal Designation Visit</v>
          </cell>
          <cell r="P1246" t="str">
            <v>Schools - S8</v>
          </cell>
          <cell r="Q1246" t="str">
            <v>NULL</v>
          </cell>
          <cell r="R1246" t="str">
            <v>NULL</v>
          </cell>
          <cell r="S1246" t="str">
            <v>NULL</v>
          </cell>
          <cell r="T1246" t="str">
            <v>NULL</v>
          </cell>
          <cell r="U1246" t="str">
            <v>NULL</v>
          </cell>
          <cell r="V1246" t="str">
            <v>NULL</v>
          </cell>
          <cell r="W1246" t="str">
            <v>NULL</v>
          </cell>
          <cell r="X1246" t="str">
            <v>Met</v>
          </cell>
          <cell r="Y1246" t="str">
            <v>NULL</v>
          </cell>
          <cell r="Z1246" t="str">
            <v>NULL</v>
          </cell>
          <cell r="AB1246">
            <v>38</v>
          </cell>
          <cell r="AD1246" t="str">
            <v>NULL</v>
          </cell>
          <cell r="AE1246" t="str">
            <v>NULL</v>
          </cell>
          <cell r="AF1246" t="str">
            <v>NULL</v>
          </cell>
          <cell r="AG1246" t="str">
            <v>NULL</v>
          </cell>
          <cell r="AH1246" t="str">
            <v>NULL</v>
          </cell>
          <cell r="AI1246" t="str">
            <v>NULL</v>
          </cell>
          <cell r="AJ1246" t="str">
            <v>NULL</v>
          </cell>
          <cell r="AK1246" t="str">
            <v>NULL</v>
          </cell>
          <cell r="AL1246" t="str">
            <v>NULL</v>
          </cell>
        </row>
        <row r="1247">
          <cell r="A1247">
            <v>140404</v>
          </cell>
          <cell r="B1247">
            <v>8857000</v>
          </cell>
          <cell r="C1247" t="str">
            <v>The Kingfisher School</v>
          </cell>
          <cell r="D1247" t="str">
            <v>West Midlands</v>
          </cell>
          <cell r="E1247" t="str">
            <v>West Midlands</v>
          </cell>
          <cell r="F1247" t="str">
            <v>Worcestershire</v>
          </cell>
          <cell r="G1247" t="str">
            <v>Redditch</v>
          </cell>
          <cell r="H1247" t="str">
            <v>B98 0HF</v>
          </cell>
          <cell r="I1247" t="str">
            <v>Academy Special Sponsor Led</v>
          </cell>
          <cell r="J1247" t="str">
            <v>Not Applicable</v>
          </cell>
          <cell r="K1247" t="str">
            <v>Does not have a sixth form</v>
          </cell>
          <cell r="L1247">
            <v>10007925</v>
          </cell>
          <cell r="M1247">
            <v>42297</v>
          </cell>
          <cell r="N1247">
            <v>42298</v>
          </cell>
          <cell r="O1247" t="str">
            <v>S8 No Formal Designation Visit</v>
          </cell>
          <cell r="P1247" t="str">
            <v>Schools - S8</v>
          </cell>
          <cell r="Q1247" t="str">
            <v>NULL</v>
          </cell>
          <cell r="R1247" t="str">
            <v>NULL</v>
          </cell>
          <cell r="S1247" t="str">
            <v>NULL</v>
          </cell>
          <cell r="T1247" t="str">
            <v>NULL</v>
          </cell>
          <cell r="U1247" t="str">
            <v>NULL</v>
          </cell>
          <cell r="V1247" t="str">
            <v>NULL</v>
          </cell>
          <cell r="W1247" t="str">
            <v>NULL</v>
          </cell>
          <cell r="X1247" t="str">
            <v>Met</v>
          </cell>
          <cell r="Y1247" t="str">
            <v>NULL</v>
          </cell>
          <cell r="Z1247" t="str">
            <v>NULL</v>
          </cell>
          <cell r="AB1247">
            <v>63</v>
          </cell>
          <cell r="AD1247" t="str">
            <v>NULL</v>
          </cell>
          <cell r="AE1247" t="str">
            <v>NULL</v>
          </cell>
          <cell r="AF1247" t="str">
            <v>NULL</v>
          </cell>
          <cell r="AG1247" t="str">
            <v>NULL</v>
          </cell>
          <cell r="AH1247" t="str">
            <v>NULL</v>
          </cell>
          <cell r="AI1247" t="str">
            <v>NULL</v>
          </cell>
          <cell r="AJ1247" t="str">
            <v>NULL</v>
          </cell>
          <cell r="AK1247" t="str">
            <v>NULL</v>
          </cell>
          <cell r="AL1247" t="str">
            <v>NULL</v>
          </cell>
        </row>
        <row r="1248">
          <cell r="A1248">
            <v>140414</v>
          </cell>
          <cell r="B1248">
            <v>9282153</v>
          </cell>
          <cell r="C1248" t="str">
            <v>Kings Heath Primary Academy</v>
          </cell>
          <cell r="D1248" t="str">
            <v>East Midlands</v>
          </cell>
          <cell r="E1248" t="str">
            <v>East Midlands</v>
          </cell>
          <cell r="F1248" t="str">
            <v>Northamptonshire</v>
          </cell>
          <cell r="G1248" t="str">
            <v>Northampton South</v>
          </cell>
          <cell r="H1248" t="str">
            <v>NN5 7LN</v>
          </cell>
          <cell r="I1248" t="str">
            <v>Academy Sponsor Led</v>
          </cell>
          <cell r="J1248" t="str">
            <v>Primary</v>
          </cell>
          <cell r="K1248" t="str">
            <v>Does not have a sixth form</v>
          </cell>
          <cell r="L1248">
            <v>10006417</v>
          </cell>
          <cell r="M1248">
            <v>42270</v>
          </cell>
          <cell r="N1248">
            <v>42271</v>
          </cell>
          <cell r="O1248" t="str">
            <v>S8 No Formal Designation Visit</v>
          </cell>
          <cell r="P1248" t="str">
            <v>Schools - S8</v>
          </cell>
          <cell r="Q1248" t="str">
            <v>NULL</v>
          </cell>
          <cell r="R1248" t="str">
            <v>NULL</v>
          </cell>
          <cell r="S1248" t="str">
            <v>NULL</v>
          </cell>
          <cell r="T1248" t="str">
            <v>NULL</v>
          </cell>
          <cell r="U1248" t="str">
            <v>NULL</v>
          </cell>
          <cell r="V1248" t="str">
            <v>NULL</v>
          </cell>
          <cell r="W1248" t="str">
            <v>NULL</v>
          </cell>
          <cell r="X1248" t="str">
            <v>Met</v>
          </cell>
          <cell r="Y1248" t="str">
            <v>NULL</v>
          </cell>
          <cell r="Z1248" t="str">
            <v>NULL</v>
          </cell>
          <cell r="AB1248">
            <v>380</v>
          </cell>
          <cell r="AD1248" t="str">
            <v>NULL</v>
          </cell>
          <cell r="AE1248" t="str">
            <v>NULL</v>
          </cell>
          <cell r="AF1248" t="str">
            <v>NULL</v>
          </cell>
          <cell r="AG1248" t="str">
            <v>NULL</v>
          </cell>
          <cell r="AH1248" t="str">
            <v>NULL</v>
          </cell>
          <cell r="AI1248" t="str">
            <v>NULL</v>
          </cell>
          <cell r="AJ1248" t="str">
            <v>NULL</v>
          </cell>
          <cell r="AK1248" t="str">
            <v>NULL</v>
          </cell>
          <cell r="AL1248" t="str">
            <v>NULL</v>
          </cell>
        </row>
        <row r="1249">
          <cell r="A1249">
            <v>140453</v>
          </cell>
          <cell r="B1249">
            <v>3843337</v>
          </cell>
          <cell r="C1249" t="str">
            <v>St Giles CofE Academy</v>
          </cell>
          <cell r="D1249" t="str">
            <v>Yorkshire and the Humber</v>
          </cell>
          <cell r="E1249" t="str">
            <v>North East, Yorkshire &amp; Humber</v>
          </cell>
          <cell r="F1249" t="str">
            <v>Wakefield</v>
          </cell>
          <cell r="G1249" t="str">
            <v>Normanton, Pontefract and Castleford</v>
          </cell>
          <cell r="H1249" t="str">
            <v>WF8 1HG</v>
          </cell>
          <cell r="I1249" t="str">
            <v>Academy Converter</v>
          </cell>
          <cell r="J1249" t="str">
            <v>Primary</v>
          </cell>
          <cell r="K1249" t="str">
            <v>Does not have a sixth form</v>
          </cell>
          <cell r="L1249">
            <v>10002030</v>
          </cell>
          <cell r="M1249">
            <v>42277</v>
          </cell>
          <cell r="N1249">
            <v>42278</v>
          </cell>
          <cell r="O1249" t="str">
            <v>S5 Inspection</v>
          </cell>
          <cell r="P1249" t="str">
            <v>Schools - S5</v>
          </cell>
          <cell r="Q1249">
            <v>108268</v>
          </cell>
          <cell r="R1249">
            <v>2</v>
          </cell>
          <cell r="S1249" t="str">
            <v>NULL</v>
          </cell>
          <cell r="T1249">
            <v>2</v>
          </cell>
          <cell r="U1249">
            <v>2</v>
          </cell>
          <cell r="V1249">
            <v>2</v>
          </cell>
          <cell r="W1249">
            <v>2</v>
          </cell>
          <cell r="X1249" t="str">
            <v>Yes</v>
          </cell>
          <cell r="Y1249">
            <v>2</v>
          </cell>
          <cell r="Z1249" t="str">
            <v>NULL</v>
          </cell>
          <cell r="AB1249">
            <v>247</v>
          </cell>
          <cell r="AD1249">
            <v>3</v>
          </cell>
          <cell r="AE1249" t="str">
            <v>NULL</v>
          </cell>
          <cell r="AF1249">
            <v>3</v>
          </cell>
          <cell r="AG1249">
            <v>3</v>
          </cell>
          <cell r="AH1249" t="str">
            <v>NULL</v>
          </cell>
          <cell r="AI1249">
            <v>2</v>
          </cell>
          <cell r="AJ1249" t="str">
            <v>NULL</v>
          </cell>
          <cell r="AK1249" t="str">
            <v>NULL</v>
          </cell>
          <cell r="AL1249" t="str">
            <v>NULL</v>
          </cell>
        </row>
        <row r="1250">
          <cell r="A1250">
            <v>140503</v>
          </cell>
          <cell r="B1250">
            <v>8062316</v>
          </cell>
          <cell r="C1250" t="str">
            <v>Sunnyside Academy</v>
          </cell>
          <cell r="D1250" t="str">
            <v>North East</v>
          </cell>
          <cell r="E1250" t="str">
            <v>North East, Yorkshire &amp; Humber</v>
          </cell>
          <cell r="F1250" t="str">
            <v>Middlesbrough</v>
          </cell>
          <cell r="G1250" t="str">
            <v>Middlesbrough South and East Cleveland</v>
          </cell>
          <cell r="H1250" t="str">
            <v>TS8 0RJ</v>
          </cell>
          <cell r="I1250" t="str">
            <v>Academy Converter</v>
          </cell>
          <cell r="J1250" t="str">
            <v>Primary</v>
          </cell>
          <cell r="K1250" t="str">
            <v>Does not have a sixth form</v>
          </cell>
          <cell r="L1250">
            <v>10002096</v>
          </cell>
          <cell r="M1250">
            <v>42269</v>
          </cell>
          <cell r="N1250">
            <v>42270</v>
          </cell>
          <cell r="O1250" t="str">
            <v>S5 Inspection</v>
          </cell>
          <cell r="P1250" t="str">
            <v>Schools - S5</v>
          </cell>
          <cell r="Q1250">
            <v>111621</v>
          </cell>
          <cell r="R1250">
            <v>2</v>
          </cell>
          <cell r="S1250" t="str">
            <v>NULL</v>
          </cell>
          <cell r="T1250">
            <v>2</v>
          </cell>
          <cell r="U1250">
            <v>2</v>
          </cell>
          <cell r="V1250">
            <v>2</v>
          </cell>
          <cell r="W1250">
            <v>2</v>
          </cell>
          <cell r="X1250" t="str">
            <v>Yes</v>
          </cell>
          <cell r="Y1250">
            <v>2</v>
          </cell>
          <cell r="Z1250" t="str">
            <v>NULL</v>
          </cell>
          <cell r="AB1250">
            <v>384</v>
          </cell>
          <cell r="AD1250">
            <v>3</v>
          </cell>
          <cell r="AE1250" t="str">
            <v>NULL</v>
          </cell>
          <cell r="AF1250">
            <v>3</v>
          </cell>
          <cell r="AG1250">
            <v>3</v>
          </cell>
          <cell r="AH1250" t="str">
            <v>NULL</v>
          </cell>
          <cell r="AI1250">
            <v>3</v>
          </cell>
          <cell r="AJ1250" t="str">
            <v>NULL</v>
          </cell>
          <cell r="AK1250" t="str">
            <v>NULL</v>
          </cell>
          <cell r="AL1250" t="str">
            <v>NULL</v>
          </cell>
        </row>
        <row r="1251">
          <cell r="A1251">
            <v>140538</v>
          </cell>
          <cell r="B1251">
            <v>8732088</v>
          </cell>
          <cell r="C1251" t="str">
            <v>New Road Primary School</v>
          </cell>
          <cell r="D1251" t="str">
            <v>East of England</v>
          </cell>
          <cell r="E1251" t="str">
            <v>East of England</v>
          </cell>
          <cell r="F1251" t="str">
            <v>Cambridgeshire</v>
          </cell>
          <cell r="G1251" t="str">
            <v>North East Cambridgeshire</v>
          </cell>
          <cell r="H1251" t="str">
            <v>PE7 1SZ</v>
          </cell>
          <cell r="I1251" t="str">
            <v>Academy Converter</v>
          </cell>
          <cell r="J1251" t="str">
            <v>Primary</v>
          </cell>
          <cell r="K1251" t="str">
            <v>Does not have a sixth form</v>
          </cell>
          <cell r="L1251">
            <v>10001955</v>
          </cell>
          <cell r="M1251">
            <v>42270</v>
          </cell>
          <cell r="N1251">
            <v>42271</v>
          </cell>
          <cell r="O1251" t="str">
            <v>S5 Inspection</v>
          </cell>
          <cell r="P1251" t="str">
            <v>Schools - S5</v>
          </cell>
          <cell r="Q1251">
            <v>110647</v>
          </cell>
          <cell r="R1251">
            <v>4</v>
          </cell>
          <cell r="S1251" t="str">
            <v>SM</v>
          </cell>
          <cell r="T1251">
            <v>4</v>
          </cell>
          <cell r="U1251">
            <v>4</v>
          </cell>
          <cell r="V1251">
            <v>3</v>
          </cell>
          <cell r="W1251">
            <v>4</v>
          </cell>
          <cell r="X1251" t="str">
            <v>Yes</v>
          </cell>
          <cell r="Y1251">
            <v>3</v>
          </cell>
          <cell r="Z1251" t="str">
            <v>NULL</v>
          </cell>
          <cell r="AB1251">
            <v>92</v>
          </cell>
          <cell r="AD1251">
            <v>3</v>
          </cell>
          <cell r="AE1251" t="str">
            <v>NULL</v>
          </cell>
          <cell r="AF1251">
            <v>3</v>
          </cell>
          <cell r="AG1251">
            <v>3</v>
          </cell>
          <cell r="AH1251" t="str">
            <v>NULL</v>
          </cell>
          <cell r="AI1251">
            <v>3</v>
          </cell>
          <cell r="AJ1251" t="str">
            <v>NULL</v>
          </cell>
          <cell r="AK1251" t="str">
            <v>NULL</v>
          </cell>
          <cell r="AL1251" t="str">
            <v>NULL</v>
          </cell>
        </row>
        <row r="1252">
          <cell r="A1252">
            <v>140576</v>
          </cell>
          <cell r="B1252">
            <v>9082602</v>
          </cell>
          <cell r="C1252" t="str">
            <v>Boyton Community Primary School</v>
          </cell>
          <cell r="D1252" t="str">
            <v>South West</v>
          </cell>
          <cell r="E1252" t="str">
            <v>South West</v>
          </cell>
          <cell r="F1252" t="str">
            <v>Cornwall</v>
          </cell>
          <cell r="G1252" t="str">
            <v>North Cornwall</v>
          </cell>
          <cell r="H1252" t="str">
            <v>PL15 9RJ</v>
          </cell>
          <cell r="I1252" t="str">
            <v>Academy Converter</v>
          </cell>
          <cell r="J1252" t="str">
            <v>Primary</v>
          </cell>
          <cell r="K1252" t="str">
            <v>Does not have a sixth form</v>
          </cell>
          <cell r="L1252">
            <v>10001604</v>
          </cell>
          <cell r="M1252">
            <v>42284</v>
          </cell>
          <cell r="N1252">
            <v>42285</v>
          </cell>
          <cell r="O1252" t="str">
            <v>Special Measures S5 ReInspection</v>
          </cell>
          <cell r="P1252" t="str">
            <v>Schools - S5</v>
          </cell>
          <cell r="Q1252">
            <v>111926</v>
          </cell>
          <cell r="R1252">
            <v>2</v>
          </cell>
          <cell r="S1252" t="str">
            <v>NULL</v>
          </cell>
          <cell r="T1252">
            <v>2</v>
          </cell>
          <cell r="U1252">
            <v>2</v>
          </cell>
          <cell r="V1252">
            <v>2</v>
          </cell>
          <cell r="W1252">
            <v>2</v>
          </cell>
          <cell r="X1252" t="str">
            <v>Yes</v>
          </cell>
          <cell r="Y1252">
            <v>2</v>
          </cell>
          <cell r="Z1252" t="str">
            <v>NULL</v>
          </cell>
          <cell r="AB1252">
            <v>54</v>
          </cell>
          <cell r="AD1252">
            <v>4</v>
          </cell>
          <cell r="AE1252" t="str">
            <v>NULL</v>
          </cell>
          <cell r="AF1252">
            <v>4</v>
          </cell>
          <cell r="AG1252">
            <v>4</v>
          </cell>
          <cell r="AH1252" t="str">
            <v>NULL</v>
          </cell>
          <cell r="AI1252">
            <v>4</v>
          </cell>
          <cell r="AJ1252" t="str">
            <v>NULL</v>
          </cell>
          <cell r="AK1252">
            <v>8</v>
          </cell>
          <cell r="AL1252" t="str">
            <v>NULL</v>
          </cell>
        </row>
        <row r="1253">
          <cell r="A1253">
            <v>140638</v>
          </cell>
          <cell r="B1253">
            <v>3903329</v>
          </cell>
          <cell r="C1253" t="str">
            <v>Sacred Heart Catholic Primary School</v>
          </cell>
          <cell r="D1253" t="str">
            <v>North East</v>
          </cell>
          <cell r="E1253" t="str">
            <v>North East, Yorkshire &amp; Humber</v>
          </cell>
          <cell r="F1253" t="str">
            <v>Gateshead</v>
          </cell>
          <cell r="G1253" t="str">
            <v>Blaydon</v>
          </cell>
          <cell r="H1253" t="str">
            <v>NE16 6NU</v>
          </cell>
          <cell r="I1253" t="str">
            <v>Academy Converter</v>
          </cell>
          <cell r="J1253" t="str">
            <v>Primary</v>
          </cell>
          <cell r="K1253" t="str">
            <v>Does not have a sixth form</v>
          </cell>
          <cell r="L1253">
            <v>10002128</v>
          </cell>
          <cell r="M1253">
            <v>42277</v>
          </cell>
          <cell r="N1253">
            <v>42278</v>
          </cell>
          <cell r="O1253" t="str">
            <v>S5 Inspection</v>
          </cell>
          <cell r="P1253" t="str">
            <v>Schools - S5</v>
          </cell>
          <cell r="Q1253">
            <v>108393</v>
          </cell>
          <cell r="R1253">
            <v>1</v>
          </cell>
          <cell r="S1253" t="str">
            <v>NULL</v>
          </cell>
          <cell r="T1253">
            <v>1</v>
          </cell>
          <cell r="U1253">
            <v>1</v>
          </cell>
          <cell r="V1253">
            <v>1</v>
          </cell>
          <cell r="W1253">
            <v>1</v>
          </cell>
          <cell r="X1253" t="str">
            <v>Yes</v>
          </cell>
          <cell r="Y1253">
            <v>1</v>
          </cell>
          <cell r="Z1253" t="str">
            <v>NULL</v>
          </cell>
          <cell r="AB1253">
            <v>123</v>
          </cell>
          <cell r="AD1253">
            <v>3</v>
          </cell>
          <cell r="AE1253" t="str">
            <v>NULL</v>
          </cell>
          <cell r="AF1253">
            <v>3</v>
          </cell>
          <cell r="AG1253">
            <v>3</v>
          </cell>
          <cell r="AH1253" t="str">
            <v>NULL</v>
          </cell>
          <cell r="AI1253">
            <v>2</v>
          </cell>
          <cell r="AJ1253" t="str">
            <v>NULL</v>
          </cell>
          <cell r="AK1253" t="str">
            <v>NULL</v>
          </cell>
          <cell r="AL1253" t="str">
            <v>NULL</v>
          </cell>
        </row>
        <row r="1254">
          <cell r="A1254">
            <v>140697</v>
          </cell>
          <cell r="B1254">
            <v>8514320</v>
          </cell>
          <cell r="C1254" t="str">
            <v>Admiral Lord Nelson School</v>
          </cell>
          <cell r="D1254" t="str">
            <v>South East</v>
          </cell>
          <cell r="E1254" t="str">
            <v>South East</v>
          </cell>
          <cell r="F1254" t="str">
            <v>Portsmouth</v>
          </cell>
          <cell r="G1254" t="str">
            <v>Portsmouth North</v>
          </cell>
          <cell r="H1254" t="str">
            <v>PO3 5XT</v>
          </cell>
          <cell r="I1254" t="str">
            <v>Academy Converter</v>
          </cell>
          <cell r="J1254" t="str">
            <v>Secondary</v>
          </cell>
          <cell r="K1254" t="str">
            <v>Does not have a sixth form</v>
          </cell>
          <cell r="L1254">
            <v>10007073</v>
          </cell>
          <cell r="M1254">
            <v>42328</v>
          </cell>
          <cell r="N1254">
            <v>42328</v>
          </cell>
          <cell r="O1254" t="str">
            <v>S8 No Formal Designation Visit</v>
          </cell>
          <cell r="P1254" t="str">
            <v>Schools - S8</v>
          </cell>
          <cell r="Q1254">
            <v>116476</v>
          </cell>
          <cell r="R1254" t="str">
            <v>NULL</v>
          </cell>
          <cell r="S1254" t="str">
            <v>NULL</v>
          </cell>
          <cell r="T1254" t="str">
            <v>NULL</v>
          </cell>
          <cell r="U1254" t="str">
            <v>NULL</v>
          </cell>
          <cell r="V1254" t="str">
            <v>NULL</v>
          </cell>
          <cell r="W1254" t="str">
            <v>NULL</v>
          </cell>
          <cell r="X1254" t="str">
            <v>Met</v>
          </cell>
          <cell r="Y1254" t="str">
            <v>NULL</v>
          </cell>
          <cell r="Z1254" t="str">
            <v>NULL</v>
          </cell>
          <cell r="AB1254">
            <v>992</v>
          </cell>
          <cell r="AD1254">
            <v>2</v>
          </cell>
          <cell r="AE1254" t="str">
            <v>NULL</v>
          </cell>
          <cell r="AF1254">
            <v>2</v>
          </cell>
          <cell r="AG1254">
            <v>2</v>
          </cell>
          <cell r="AH1254" t="str">
            <v>NULL</v>
          </cell>
          <cell r="AI1254">
            <v>2</v>
          </cell>
          <cell r="AJ1254" t="str">
            <v>NULL</v>
          </cell>
          <cell r="AK1254">
            <v>9</v>
          </cell>
          <cell r="AL1254">
            <v>9</v>
          </cell>
        </row>
        <row r="1255">
          <cell r="A1255">
            <v>141099</v>
          </cell>
          <cell r="B1255">
            <v>8862047</v>
          </cell>
          <cell r="C1255" t="str">
            <v>Knockhall Academy</v>
          </cell>
          <cell r="D1255" t="str">
            <v>South East</v>
          </cell>
          <cell r="E1255" t="str">
            <v>South East</v>
          </cell>
          <cell r="F1255" t="str">
            <v>Kent</v>
          </cell>
          <cell r="G1255" t="str">
            <v>Dartford</v>
          </cell>
          <cell r="H1255" t="str">
            <v>DA9 9RF</v>
          </cell>
          <cell r="I1255" t="str">
            <v>Academy Sponsor Led</v>
          </cell>
          <cell r="J1255" t="str">
            <v>Primary</v>
          </cell>
          <cell r="K1255" t="str">
            <v>Does not have a sixth form</v>
          </cell>
          <cell r="L1255">
            <v>10006922</v>
          </cell>
          <cell r="M1255">
            <v>42346</v>
          </cell>
          <cell r="N1255">
            <v>42346</v>
          </cell>
          <cell r="O1255" t="str">
            <v>S8 No Formal Designation Visit</v>
          </cell>
          <cell r="P1255" t="str">
            <v>Schools - S8</v>
          </cell>
          <cell r="Q1255" t="str">
            <v>NULL</v>
          </cell>
          <cell r="R1255" t="str">
            <v>NULL</v>
          </cell>
          <cell r="S1255" t="str">
            <v>NULL</v>
          </cell>
          <cell r="T1255" t="str">
            <v>NULL</v>
          </cell>
          <cell r="U1255" t="str">
            <v>NULL</v>
          </cell>
          <cell r="V1255" t="str">
            <v>NULL</v>
          </cell>
          <cell r="W1255" t="str">
            <v>NULL</v>
          </cell>
          <cell r="X1255" t="str">
            <v>Met</v>
          </cell>
          <cell r="Y1255" t="str">
            <v>NULL</v>
          </cell>
          <cell r="Z1255" t="str">
            <v>NULL</v>
          </cell>
          <cell r="AB1255">
            <v>456</v>
          </cell>
          <cell r="AD1255" t="str">
            <v>NULL</v>
          </cell>
          <cell r="AE1255" t="str">
            <v>NULL</v>
          </cell>
          <cell r="AF1255" t="str">
            <v>NULL</v>
          </cell>
          <cell r="AG1255" t="str">
            <v>NULL</v>
          </cell>
          <cell r="AH1255" t="str">
            <v>NULL</v>
          </cell>
          <cell r="AI1255" t="str">
            <v>NULL</v>
          </cell>
          <cell r="AJ1255" t="str">
            <v>NULL</v>
          </cell>
          <cell r="AK1255" t="str">
            <v>NULL</v>
          </cell>
          <cell r="AL1255" t="str">
            <v>NULL</v>
          </cell>
        </row>
        <row r="1256">
          <cell r="A1256">
            <v>141126</v>
          </cell>
          <cell r="B1256">
            <v>3301109</v>
          </cell>
          <cell r="C1256" t="str">
            <v>CUL Academy Trust</v>
          </cell>
          <cell r="D1256" t="str">
            <v>West Midlands</v>
          </cell>
          <cell r="E1256" t="str">
            <v>West Midlands</v>
          </cell>
          <cell r="F1256" t="str">
            <v>Birmingham</v>
          </cell>
          <cell r="G1256" t="str">
            <v>Birmingham, Ladywood</v>
          </cell>
          <cell r="H1256" t="str">
            <v>B6 4EA</v>
          </cell>
          <cell r="I1256" t="str">
            <v>Free School - Alternative Provision</v>
          </cell>
          <cell r="J1256" t="str">
            <v>Not Applicable</v>
          </cell>
          <cell r="K1256" t="str">
            <v>Does not have a sixth form</v>
          </cell>
          <cell r="L1256">
            <v>10007822</v>
          </cell>
          <cell r="M1256">
            <v>42269</v>
          </cell>
          <cell r="N1256">
            <v>42270</v>
          </cell>
          <cell r="O1256" t="str">
            <v>S8 No Formal Designation Visit</v>
          </cell>
          <cell r="P1256" t="str">
            <v>Schools - S5</v>
          </cell>
          <cell r="Q1256" t="str">
            <v>NULL</v>
          </cell>
          <cell r="R1256">
            <v>4</v>
          </cell>
          <cell r="S1256" t="str">
            <v>SM</v>
          </cell>
          <cell r="T1256">
            <v>3</v>
          </cell>
          <cell r="U1256">
            <v>3</v>
          </cell>
          <cell r="V1256">
            <v>4</v>
          </cell>
          <cell r="W1256">
            <v>4</v>
          </cell>
          <cell r="X1256" t="str">
            <v>No</v>
          </cell>
          <cell r="Y1256" t="str">
            <v>NULL</v>
          </cell>
          <cell r="Z1256" t="str">
            <v>NULL</v>
          </cell>
          <cell r="AB1256">
            <v>31</v>
          </cell>
          <cell r="AD1256" t="str">
            <v>NULL</v>
          </cell>
          <cell r="AE1256" t="str">
            <v>NULL</v>
          </cell>
          <cell r="AF1256" t="str">
            <v>NULL</v>
          </cell>
          <cell r="AG1256" t="str">
            <v>NULL</v>
          </cell>
          <cell r="AH1256" t="str">
            <v>NULL</v>
          </cell>
          <cell r="AI1256" t="str">
            <v>NULL</v>
          </cell>
          <cell r="AJ1256" t="str">
            <v>NULL</v>
          </cell>
          <cell r="AK1256" t="str">
            <v>NULL</v>
          </cell>
          <cell r="AL1256" t="str">
            <v>NULL</v>
          </cell>
        </row>
      </sheetData>
      <sheetData sheetId="5"/>
      <sheetData sheetId="6"/>
      <sheetData sheetId="7"/>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DO NOT CHANGE"/>
      <sheetName val="Contents - UNCHANGED"/>
      <sheetName val="Dates"/>
      <sheetName val="Datapack"/>
      <sheetName val="Table 1 - SHOULD"/>
      <sheetName val="Table 2 - SHOULD "/>
      <sheetName val="Table 3 - MUST"/>
      <sheetName val="Academic year 2015-16 SHOULD"/>
      <sheetName val="List of Short inspectionsCOUL D"/>
      <sheetName val="Latest inspection at xxxMUST"/>
      <sheetName val="calculations"/>
      <sheetName val="Dummy Weekly List"/>
      <sheetName val="Sheet1"/>
    </sheetNames>
    <sheetDataSet>
      <sheetData sheetId="0" refreshError="1"/>
      <sheetData sheetId="1" refreshError="1"/>
      <sheetData sheetId="2">
        <row r="7">
          <cell r="B7" t="str">
            <v>1 October 2015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 31 Dec 2017"/>
      <sheetName val="QA Log"/>
      <sheetName val="code"/>
      <sheetName val="split schools"/>
      <sheetName val="Converter Parent Results (no.8)"/>
      <sheetName val="URNs"/>
      <sheetName val="Links"/>
      <sheetName val="Test Versions"/>
      <sheetName val="Link issue check"/>
      <sheetName val="URN in OS but not in BSS Sep"/>
      <sheetName val="URN OS but not in Sep BSS"/>
      <sheetName val="URN Missing Results (No.16)"/>
      <sheetName val="Manual Updates"/>
      <sheetName val="Previous Manual Updates"/>
      <sheetName val="MS Provider Details Exceptions"/>
      <sheetName val="MS Events detail Exceptions"/>
      <sheetName val="MS Events outcome Exceptions"/>
      <sheetName val="Acad Conv with no OE"/>
      <sheetName val="Lists"/>
      <sheetName val="Setting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4">
          <cell r="A4" t="str">
            <v>FAIL</v>
          </cell>
          <cell r="C4" t="str">
            <v>COMPARATIVE</v>
          </cell>
        </row>
        <row r="5">
          <cell r="A5" t="str">
            <v>NA</v>
          </cell>
          <cell r="C5" t="str">
            <v>COVER SHEET</v>
          </cell>
        </row>
        <row r="6">
          <cell r="A6" t="str">
            <v>PASS</v>
          </cell>
          <cell r="C6" t="str">
            <v>DATASOURCE</v>
          </cell>
        </row>
        <row r="7">
          <cell r="A7" t="str">
            <v>REVIEW</v>
          </cell>
          <cell r="C7" t="str">
            <v>FORMATTING</v>
          </cell>
        </row>
        <row r="8">
          <cell r="A8" t="str">
            <v>SKIP</v>
          </cell>
          <cell r="C8" t="str">
            <v>FORMULA</v>
          </cell>
        </row>
        <row r="9">
          <cell r="C9" t="str">
            <v>GENERIC</v>
          </cell>
        </row>
        <row r="10">
          <cell r="C10" t="str">
            <v>REMIT RULE</v>
          </cell>
        </row>
        <row r="11">
          <cell r="C11" t="str">
            <v>SENSE</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year"/>
      <sheetName val="Most recent"/>
      <sheetName val="Prison in-year data"/>
      <sheetName val="Prison most recent data"/>
    </sheetNames>
    <sheetDataSet>
      <sheetData sheetId="0">
        <row r="7">
          <cell r="C7">
            <v>41</v>
          </cell>
          <cell r="E7">
            <v>0</v>
          </cell>
          <cell r="F7">
            <v>16</v>
          </cell>
          <cell r="G7">
            <v>20</v>
          </cell>
          <cell r="H7">
            <v>5</v>
          </cell>
        </row>
        <row r="8">
          <cell r="C8">
            <v>41</v>
          </cell>
          <cell r="E8">
            <v>2</v>
          </cell>
          <cell r="F8">
            <v>13</v>
          </cell>
          <cell r="G8">
            <v>21</v>
          </cell>
          <cell r="H8">
            <v>5</v>
          </cell>
        </row>
        <row r="9">
          <cell r="C9">
            <v>41</v>
          </cell>
          <cell r="E9">
            <v>0</v>
          </cell>
          <cell r="F9">
            <v>28</v>
          </cell>
          <cell r="G9">
            <v>13</v>
          </cell>
          <cell r="H9">
            <v>0</v>
          </cell>
        </row>
        <row r="10">
          <cell r="C10">
            <v>41</v>
          </cell>
          <cell r="E10">
            <v>2</v>
          </cell>
          <cell r="F10">
            <v>25</v>
          </cell>
          <cell r="G10">
            <v>13</v>
          </cell>
          <cell r="H10">
            <v>1</v>
          </cell>
        </row>
        <row r="11">
          <cell r="C11">
            <v>41</v>
          </cell>
          <cell r="E11">
            <v>1</v>
          </cell>
          <cell r="F11">
            <v>24</v>
          </cell>
          <cell r="G11">
            <v>15</v>
          </cell>
          <cell r="H11">
            <v>1</v>
          </cell>
        </row>
        <row r="12">
          <cell r="E12">
            <v>0</v>
          </cell>
          <cell r="F12">
            <v>23</v>
          </cell>
          <cell r="G12">
            <v>8</v>
          </cell>
          <cell r="H12">
            <v>1</v>
          </cell>
        </row>
        <row r="13">
          <cell r="E13">
            <v>0</v>
          </cell>
          <cell r="F13">
            <v>22</v>
          </cell>
          <cell r="G13">
            <v>9</v>
          </cell>
          <cell r="H13">
            <v>3</v>
          </cell>
        </row>
      </sheetData>
      <sheetData sheetId="1"/>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otes"/>
      <sheetName val="Contents"/>
      <sheetName val="lookups"/>
      <sheetName val="T1 In-year inspections"/>
      <sheetName val="T2 In-year short inspections"/>
      <sheetName val="T3 In-year outcomes"/>
      <sheetName val="T3a Prison outcomes"/>
      <sheetName val="T4 Most recent outcomes"/>
      <sheetName val="C1 In-year judgement outcomes"/>
      <sheetName val="C2 In-year provider outcomes"/>
      <sheetName val="C3 In-year outcomes over time"/>
      <sheetName val="C4 In-year grade 3 outcomes"/>
      <sheetName val="C5 Most recent outcomes"/>
      <sheetName val="C6 Most recent over time"/>
      <sheetName val="C7 Most recent prison outcomes"/>
      <sheetName val="D1 In-year inspection data"/>
      <sheetName val="D2 In-year historic insp data"/>
      <sheetName val="D2 (working)"/>
      <sheetName val="D3 Most recent inspection data"/>
    </sheetNames>
    <sheetDataSet>
      <sheetData sheetId="0" refreshError="1"/>
      <sheetData sheetId="1" refreshError="1"/>
      <sheetData sheetId="2" refreshError="1"/>
      <sheetData sheetId="3">
        <row r="1">
          <cell r="A1" t="str">
            <v>1 September 2017 and 31 August 2018</v>
          </cell>
        </row>
      </sheetData>
      <sheetData sheetId="4" refreshError="1"/>
      <sheetData sheetId="5" refreshError="1"/>
      <sheetData sheetId="6" refreshError="1"/>
      <sheetData sheetId="7" refreshError="1"/>
      <sheetData sheetId="8" refreshError="1"/>
      <sheetData sheetId="9">
        <row r="24">
          <cell r="D24" t="str">
            <v>% Outstanding</v>
          </cell>
        </row>
      </sheetData>
      <sheetData sheetId="10">
        <row r="20">
          <cell r="C20" t="str">
            <v>% Outstanding</v>
          </cell>
        </row>
      </sheetData>
      <sheetData sheetId="11">
        <row r="19">
          <cell r="C19" t="str">
            <v>% Outstanding</v>
          </cell>
        </row>
      </sheetData>
      <sheetData sheetId="12">
        <row r="16">
          <cell r="D16" t="str">
            <v>% Improved</v>
          </cell>
        </row>
      </sheetData>
      <sheetData sheetId="13">
        <row r="19">
          <cell r="I19" t="str">
            <v>% Outstanding</v>
          </cell>
        </row>
      </sheetData>
      <sheetData sheetId="14">
        <row r="15">
          <cell r="C15" t="str">
            <v>% Outstanding</v>
          </cell>
        </row>
      </sheetData>
      <sheetData sheetId="15">
        <row r="14">
          <cell r="C14" t="str">
            <v>% Outstanding</v>
          </cell>
        </row>
      </sheetData>
      <sheetData sheetId="16">
        <row r="4">
          <cell r="F4" t="str">
            <v>Provider type</v>
          </cell>
        </row>
      </sheetData>
      <sheetData sheetId="17" refreshError="1"/>
      <sheetData sheetId="18">
        <row r="1">
          <cell r="F1" t="str">
            <v>Provider type</v>
          </cell>
        </row>
      </sheetData>
      <sheetData sheetId="19">
        <row r="4">
          <cell r="G4" t="str">
            <v>Provider Group</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hyperlink" Target="mailto:Sarah.Pearce@ofsted.gov.uk" TargetMode="External"/><Relationship Id="rId2" Type="http://schemas.openxmlformats.org/officeDocument/2006/relationships/hyperlink" Target="mailto:psi@nationalarchives.gsi.gov.uk" TargetMode="External"/><Relationship Id="rId1" Type="http://schemas.openxmlformats.org/officeDocument/2006/relationships/hyperlink" Target="http://www.nationalarchives.gov.uk/doc/open-government-licence/"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gov.uk/government/publications/further-education-and-skills-inspection-handbook-from-september-2015" TargetMode="External"/><Relationship Id="rId2" Type="http://schemas.openxmlformats.org/officeDocument/2006/relationships/hyperlink" Target="https://www.gov.uk/government/publications/further-education-and-skills-inspection-handbook-from-september-2015" TargetMode="External"/><Relationship Id="rId1" Type="http://schemas.openxmlformats.org/officeDocument/2006/relationships/hyperlink" Target="https://www.gov.uk/government/publications/common-inspection-framework-education-skills-and-early-years-from-september-2015" TargetMode="External"/><Relationship Id="rId6" Type="http://schemas.openxmlformats.org/officeDocument/2006/relationships/printerSettings" Target="../printerSettings/printerSettings2.bin"/><Relationship Id="rId5" Type="http://schemas.openxmlformats.org/officeDocument/2006/relationships/hyperlink" Target="https://www.gov.uk/government/statistics/further-education-and-skills-inspections-and-outcomes-as-at-31-august-2018" TargetMode="External"/><Relationship Id="rId4" Type="http://schemas.openxmlformats.org/officeDocument/2006/relationships/hyperlink" Target="https://www.gov.uk/government/publications/common-inspection-framework-education-skills-and-early-years-from-september-2015"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C29"/>
  <sheetViews>
    <sheetView showGridLines="0" showRowColHeaders="0" tabSelected="1" workbookViewId="0"/>
  </sheetViews>
  <sheetFormatPr defaultColWidth="8.85546875" defaultRowHeight="12.75" x14ac:dyDescent="0.2"/>
  <cols>
    <col min="1" max="1" width="4.5703125" style="5" customWidth="1"/>
    <col min="2" max="2" width="15.28515625" style="5" bestFit="1" customWidth="1"/>
    <col min="3" max="3" width="5.42578125" style="5" customWidth="1"/>
    <col min="4" max="4" width="23" style="5" bestFit="1" customWidth="1"/>
    <col min="5" max="5" width="2.7109375" style="5" customWidth="1"/>
    <col min="6" max="6" width="12.28515625" style="5" customWidth="1"/>
    <col min="7" max="7" width="6.7109375" style="5" customWidth="1"/>
    <col min="8" max="8" width="5" style="5" customWidth="1"/>
    <col min="9" max="9" width="8.140625" style="5" customWidth="1"/>
    <col min="10" max="10" width="3.85546875" style="5" customWidth="1"/>
    <col min="11" max="11" width="8.85546875" style="5"/>
    <col min="12" max="12" width="10.5703125" style="5" customWidth="1"/>
    <col min="13" max="13" width="6.140625" style="5" customWidth="1"/>
    <col min="14" max="15" width="8.85546875" style="5"/>
    <col min="16" max="16" width="2.85546875" style="5" customWidth="1"/>
    <col min="17" max="17" width="11.7109375" style="5" customWidth="1"/>
    <col min="18" max="16384" width="8.85546875" style="5"/>
  </cols>
  <sheetData>
    <row r="1" spans="1:29" x14ac:dyDescent="0.2">
      <c r="A1" s="1"/>
      <c r="B1" s="2"/>
      <c r="C1" s="3"/>
      <c r="D1" s="3"/>
      <c r="E1" s="3"/>
      <c r="F1" s="3"/>
      <c r="G1" s="3"/>
      <c r="H1" s="3"/>
      <c r="I1" s="3"/>
      <c r="J1" s="3"/>
      <c r="K1" s="3"/>
      <c r="L1" s="3"/>
      <c r="M1" s="3"/>
      <c r="N1" s="3"/>
      <c r="O1" s="3"/>
      <c r="P1" s="3"/>
      <c r="Q1" s="4"/>
    </row>
    <row r="2" spans="1:29" x14ac:dyDescent="0.2">
      <c r="A2" s="1"/>
      <c r="B2" s="6"/>
      <c r="C2" s="7"/>
      <c r="D2" s="7"/>
      <c r="E2" s="7"/>
      <c r="F2" s="7"/>
      <c r="G2" s="7"/>
      <c r="H2" s="7"/>
      <c r="I2" s="7"/>
      <c r="J2" s="7"/>
      <c r="K2" s="7"/>
      <c r="L2" s="7"/>
      <c r="M2" s="7"/>
      <c r="N2" s="7"/>
      <c r="O2" s="7"/>
      <c r="P2" s="7"/>
      <c r="Q2" s="8"/>
    </row>
    <row r="3" spans="1:29" x14ac:dyDescent="0.2">
      <c r="A3" s="1"/>
      <c r="B3" s="6"/>
      <c r="C3" s="7"/>
      <c r="D3" s="7"/>
      <c r="E3" s="7"/>
      <c r="F3" s="7"/>
      <c r="G3" s="7"/>
      <c r="H3" s="7"/>
      <c r="I3" s="7"/>
      <c r="J3" s="7"/>
      <c r="K3" s="7"/>
      <c r="L3" s="7"/>
      <c r="M3" s="7"/>
      <c r="N3" s="7"/>
      <c r="O3" s="7"/>
      <c r="P3" s="7"/>
      <c r="Q3" s="8"/>
    </row>
    <row r="4" spans="1:29" x14ac:dyDescent="0.2">
      <c r="A4" s="1"/>
      <c r="B4" s="6"/>
      <c r="C4" s="7"/>
      <c r="D4" s="7"/>
      <c r="E4" s="7"/>
      <c r="F4" s="7"/>
      <c r="G4" s="7"/>
      <c r="H4" s="7"/>
      <c r="I4" s="7"/>
      <c r="J4" s="7"/>
      <c r="K4" s="7"/>
      <c r="L4" s="7"/>
      <c r="M4" s="7"/>
      <c r="N4" s="7"/>
      <c r="O4" s="7"/>
      <c r="P4" s="7"/>
      <c r="Q4" s="8"/>
    </row>
    <row r="5" spans="1:29" x14ac:dyDescent="0.2">
      <c r="A5" s="1"/>
      <c r="B5" s="6"/>
      <c r="C5" s="7"/>
      <c r="D5" s="7"/>
      <c r="E5" s="7"/>
      <c r="F5" s="7"/>
      <c r="G5" s="7"/>
      <c r="H5" s="7"/>
      <c r="I5" s="7"/>
      <c r="J5" s="7"/>
      <c r="K5" s="7"/>
      <c r="L5" s="7"/>
      <c r="M5" s="7"/>
      <c r="N5" s="7"/>
      <c r="O5" s="7"/>
      <c r="P5" s="7"/>
      <c r="Q5" s="8"/>
    </row>
    <row r="6" spans="1:29" x14ac:dyDescent="0.2">
      <c r="A6" s="1"/>
      <c r="B6" s="6"/>
      <c r="C6" s="7"/>
      <c r="D6" s="7"/>
      <c r="E6" s="7"/>
      <c r="F6" s="7"/>
      <c r="G6" s="7"/>
      <c r="H6" s="7"/>
      <c r="I6" s="7"/>
      <c r="J6" s="7"/>
      <c r="K6" s="7"/>
      <c r="L6" s="7"/>
      <c r="M6" s="7"/>
      <c r="N6" s="7"/>
      <c r="O6" s="7"/>
      <c r="P6" s="7"/>
      <c r="Q6" s="8"/>
    </row>
    <row r="7" spans="1:29" x14ac:dyDescent="0.2">
      <c r="A7" s="1"/>
      <c r="B7" s="6"/>
      <c r="C7" s="7"/>
      <c r="D7" s="7"/>
      <c r="E7" s="7"/>
      <c r="F7" s="7"/>
      <c r="G7" s="7"/>
      <c r="H7" s="7"/>
      <c r="I7" s="7"/>
      <c r="J7" s="7"/>
      <c r="K7" s="7"/>
      <c r="L7" s="7"/>
      <c r="M7" s="7"/>
      <c r="N7" s="7"/>
      <c r="O7" s="7"/>
      <c r="P7" s="7"/>
      <c r="Q7" s="8"/>
    </row>
    <row r="8" spans="1:29" x14ac:dyDescent="0.2">
      <c r="A8" s="1"/>
      <c r="B8" s="6"/>
      <c r="C8" s="7"/>
      <c r="D8" s="7"/>
      <c r="E8" s="7"/>
      <c r="F8" s="7"/>
      <c r="G8" s="7"/>
      <c r="H8" s="7"/>
      <c r="I8" s="7"/>
      <c r="J8" s="7"/>
      <c r="K8" s="7"/>
      <c r="L8" s="7"/>
      <c r="M8" s="7"/>
      <c r="N8" s="7"/>
      <c r="O8" s="7"/>
      <c r="P8" s="7"/>
      <c r="Q8" s="8"/>
    </row>
    <row r="9" spans="1:29" ht="24.95" customHeight="1" x14ac:dyDescent="0.35">
      <c r="A9" s="1"/>
      <c r="B9" s="453" t="s">
        <v>0</v>
      </c>
      <c r="C9" s="454"/>
      <c r="D9" s="454"/>
      <c r="E9" s="454"/>
      <c r="F9" s="454"/>
      <c r="G9" s="454"/>
      <c r="H9" s="454"/>
      <c r="I9" s="454"/>
      <c r="J9" s="454"/>
      <c r="K9" s="454"/>
      <c r="L9" s="454"/>
      <c r="M9" s="454"/>
      <c r="N9" s="454"/>
      <c r="O9" s="454"/>
      <c r="P9" s="454"/>
      <c r="Q9" s="455"/>
    </row>
    <row r="10" spans="1:29" x14ac:dyDescent="0.2">
      <c r="A10" s="1"/>
      <c r="B10" s="6"/>
      <c r="C10" s="7"/>
      <c r="D10" s="7"/>
      <c r="E10" s="7"/>
      <c r="F10" s="7"/>
      <c r="G10" s="7"/>
      <c r="H10" s="7"/>
      <c r="I10" s="7"/>
      <c r="J10" s="7"/>
      <c r="K10" s="7"/>
      <c r="L10" s="7"/>
      <c r="M10" s="7"/>
      <c r="N10" s="7"/>
      <c r="O10" s="7"/>
      <c r="P10" s="7"/>
      <c r="Q10" s="8"/>
      <c r="R10" s="9"/>
      <c r="S10" s="9"/>
      <c r="T10" s="9"/>
      <c r="U10" s="9"/>
      <c r="V10" s="9"/>
      <c r="W10" s="9"/>
      <c r="X10" s="9"/>
      <c r="Y10" s="9"/>
      <c r="Z10" s="9"/>
      <c r="AA10" s="9"/>
      <c r="AB10" s="9"/>
    </row>
    <row r="11" spans="1:29" ht="15" customHeight="1" x14ac:dyDescent="0.2">
      <c r="A11" s="1"/>
      <c r="B11" s="456" t="s">
        <v>1</v>
      </c>
      <c r="C11" s="457"/>
      <c r="D11" s="457"/>
      <c r="E11" s="457"/>
      <c r="F11" s="457"/>
      <c r="G11" s="457"/>
      <c r="H11" s="457"/>
      <c r="I11" s="457"/>
      <c r="J11" s="457"/>
      <c r="K11" s="457"/>
      <c r="L11" s="457"/>
      <c r="M11" s="457"/>
      <c r="N11" s="457"/>
      <c r="O11" s="457"/>
      <c r="P11" s="457"/>
      <c r="Q11" s="458"/>
      <c r="R11" s="9"/>
      <c r="S11" s="141"/>
      <c r="T11" s="141"/>
      <c r="U11" s="141"/>
      <c r="V11" s="141"/>
      <c r="W11" s="141"/>
      <c r="X11" s="141"/>
      <c r="Y11" s="141"/>
      <c r="Z11" s="141"/>
      <c r="AA11" s="141"/>
      <c r="AB11" s="141"/>
    </row>
    <row r="12" spans="1:29" ht="15" customHeight="1" x14ac:dyDescent="0.2">
      <c r="A12" s="1"/>
      <c r="B12" s="459" t="str">
        <f>"• provisional data for inspections conducted between "&amp;lookups!A1</f>
        <v>• provisional data for inspections conducted between 1 September 2017 and 31 August 2018</v>
      </c>
      <c r="C12" s="460"/>
      <c r="D12" s="460"/>
      <c r="E12" s="460"/>
      <c r="F12" s="460"/>
      <c r="G12" s="460"/>
      <c r="H12" s="460"/>
      <c r="I12" s="460"/>
      <c r="J12" s="460"/>
      <c r="K12" s="460"/>
      <c r="L12" s="460"/>
      <c r="M12" s="460"/>
      <c r="N12" s="460"/>
      <c r="O12" s="460"/>
      <c r="P12" s="460"/>
      <c r="Q12" s="461"/>
      <c r="R12" s="9"/>
      <c r="S12" s="141"/>
      <c r="T12" s="141"/>
      <c r="U12" s="141"/>
      <c r="V12" s="141"/>
      <c r="W12" s="141"/>
      <c r="X12" s="141"/>
      <c r="Y12" s="141"/>
      <c r="Z12" s="141"/>
      <c r="AA12" s="141"/>
      <c r="AB12" s="141"/>
    </row>
    <row r="13" spans="1:29" ht="15" customHeight="1" x14ac:dyDescent="0.2">
      <c r="A13" s="1"/>
      <c r="B13" s="459" t="str">
        <f>"• provisional data for the most recent inspection outcomes as at "&amp;lookups!A2</f>
        <v>• provisional data for the most recent inspection outcomes as at 31 August 2018</v>
      </c>
      <c r="C13" s="460"/>
      <c r="D13" s="460"/>
      <c r="E13" s="460"/>
      <c r="F13" s="460"/>
      <c r="G13" s="460"/>
      <c r="H13" s="460"/>
      <c r="I13" s="460"/>
      <c r="J13" s="460"/>
      <c r="K13" s="460"/>
      <c r="L13" s="460"/>
      <c r="M13" s="460"/>
      <c r="N13" s="460"/>
      <c r="O13" s="460"/>
      <c r="P13" s="460"/>
      <c r="Q13" s="461"/>
      <c r="R13" s="9"/>
      <c r="S13" s="141"/>
      <c r="T13" s="141"/>
      <c r="U13" s="141"/>
      <c r="V13" s="141"/>
      <c r="W13" s="141"/>
      <c r="X13" s="141"/>
      <c r="Y13" s="141"/>
      <c r="Z13" s="141"/>
      <c r="AA13" s="141"/>
      <c r="AB13" s="141"/>
    </row>
    <row r="14" spans="1:29" ht="15" x14ac:dyDescent="0.2">
      <c r="A14" s="1"/>
      <c r="B14" s="10"/>
      <c r="C14" s="7"/>
      <c r="D14" s="7"/>
      <c r="E14" s="7"/>
      <c r="F14" s="7"/>
      <c r="G14" s="7"/>
      <c r="H14" s="7"/>
      <c r="I14" s="7"/>
      <c r="J14" s="7"/>
      <c r="K14" s="7"/>
      <c r="L14" s="7"/>
      <c r="M14" s="7"/>
      <c r="N14" s="7"/>
      <c r="O14" s="7"/>
      <c r="P14" s="7"/>
      <c r="Q14" s="8"/>
      <c r="R14" s="9"/>
      <c r="S14" s="11"/>
      <c r="T14" s="11"/>
      <c r="U14" s="11"/>
      <c r="V14" s="11"/>
      <c r="W14" s="11"/>
      <c r="X14" s="11"/>
      <c r="Y14" s="11"/>
      <c r="Z14" s="11"/>
      <c r="AA14" s="11"/>
      <c r="AB14" s="11"/>
    </row>
    <row r="15" spans="1:29" ht="15" customHeight="1" x14ac:dyDescent="0.2">
      <c r="A15" s="12"/>
      <c r="B15" s="16" t="s">
        <v>4470</v>
      </c>
      <c r="C15" s="599" t="s">
        <v>6050</v>
      </c>
      <c r="E15" s="462"/>
      <c r="F15" s="462"/>
      <c r="G15" s="462"/>
      <c r="H15" s="462"/>
      <c r="I15" s="462"/>
      <c r="J15" s="462"/>
      <c r="K15" s="13"/>
      <c r="L15" s="13"/>
      <c r="M15" s="13"/>
      <c r="N15" s="13"/>
      <c r="O15" s="13"/>
      <c r="P15" s="13"/>
      <c r="Q15" s="14"/>
      <c r="R15" s="9"/>
      <c r="S15" s="141"/>
      <c r="T15" s="141"/>
      <c r="U15" s="141"/>
      <c r="V15" s="141"/>
      <c r="W15" s="141"/>
      <c r="X15" s="141"/>
      <c r="Y15" s="141"/>
      <c r="Z15" s="141"/>
      <c r="AA15" s="141"/>
      <c r="AB15" s="141"/>
    </row>
    <row r="16" spans="1:29" ht="15" customHeight="1" x14ac:dyDescent="0.2">
      <c r="A16" s="15"/>
      <c r="B16" s="16" t="s">
        <v>6011</v>
      </c>
      <c r="C16" s="17"/>
      <c r="D16" s="17"/>
      <c r="E16" s="17"/>
      <c r="F16" s="17"/>
      <c r="G16" s="17"/>
      <c r="H16" s="17"/>
      <c r="I16" s="17"/>
      <c r="J16" s="17"/>
      <c r="K16" s="17"/>
      <c r="L16" s="17"/>
      <c r="M16" s="17"/>
      <c r="N16" s="17"/>
      <c r="O16" s="17"/>
      <c r="P16" s="17"/>
      <c r="Q16" s="18"/>
      <c r="R16" s="9"/>
      <c r="S16" s="11"/>
      <c r="T16" s="11"/>
      <c r="U16" s="11"/>
      <c r="V16" s="11"/>
      <c r="W16" s="11"/>
      <c r="X16" s="11"/>
      <c r="Y16" s="11"/>
      <c r="Z16" s="11"/>
      <c r="AA16" s="11"/>
      <c r="AB16" s="11"/>
      <c r="AC16" s="9"/>
    </row>
    <row r="17" spans="1:29" ht="15" customHeight="1" x14ac:dyDescent="0.2">
      <c r="A17" s="15"/>
      <c r="B17" s="16" t="s">
        <v>6010</v>
      </c>
      <c r="C17" s="17"/>
      <c r="D17" s="17"/>
      <c r="E17" s="17"/>
      <c r="F17" s="17"/>
      <c r="G17" s="17"/>
      <c r="H17" s="17"/>
      <c r="I17" s="17"/>
      <c r="J17" s="17"/>
      <c r="K17" s="17"/>
      <c r="L17" s="17"/>
      <c r="M17" s="17"/>
      <c r="N17" s="17"/>
      <c r="O17" s="17"/>
      <c r="P17" s="17"/>
      <c r="Q17" s="18"/>
      <c r="R17" s="9"/>
      <c r="S17" s="11"/>
      <c r="T17" s="11"/>
      <c r="U17" s="11"/>
      <c r="V17" s="11"/>
      <c r="W17" s="11"/>
      <c r="X17" s="11"/>
      <c r="Y17" s="11"/>
      <c r="Z17" s="11"/>
      <c r="AA17" s="11"/>
      <c r="AB17" s="11"/>
      <c r="AC17" s="9"/>
    </row>
    <row r="18" spans="1:29" ht="15" x14ac:dyDescent="0.2">
      <c r="A18" s="15"/>
      <c r="B18" s="16" t="s">
        <v>2</v>
      </c>
      <c r="C18" s="17"/>
      <c r="D18" s="17"/>
      <c r="E18" s="17"/>
      <c r="F18" s="17"/>
      <c r="G18" s="463" t="s">
        <v>3</v>
      </c>
      <c r="I18" s="17"/>
      <c r="J18" s="17"/>
      <c r="L18" s="463"/>
      <c r="M18" s="463"/>
      <c r="N18" s="463"/>
      <c r="O18" s="17"/>
      <c r="P18" s="17"/>
      <c r="Q18" s="18"/>
      <c r="R18" s="9"/>
      <c r="S18" s="141"/>
      <c r="T18" s="141"/>
      <c r="U18" s="141"/>
      <c r="V18" s="141"/>
      <c r="W18" s="141"/>
      <c r="X18" s="141"/>
      <c r="Y18" s="141"/>
      <c r="Z18" s="141"/>
      <c r="AA18" s="141"/>
      <c r="AB18" s="141"/>
    </row>
    <row r="19" spans="1:29" ht="15" x14ac:dyDescent="0.2">
      <c r="A19" s="15"/>
      <c r="B19" s="6"/>
      <c r="C19" s="7"/>
      <c r="D19" s="7"/>
      <c r="E19" s="7"/>
      <c r="F19" s="7"/>
      <c r="G19" s="7"/>
      <c r="H19" s="7"/>
      <c r="I19" s="7"/>
      <c r="J19" s="7"/>
      <c r="K19" s="7"/>
      <c r="L19" s="7"/>
      <c r="M19" s="7"/>
      <c r="N19" s="7"/>
      <c r="O19" s="7"/>
      <c r="P19" s="7"/>
      <c r="Q19" s="8"/>
      <c r="R19" s="9"/>
      <c r="S19" s="9"/>
      <c r="T19" s="9"/>
      <c r="U19" s="9"/>
      <c r="V19" s="9"/>
      <c r="W19" s="9"/>
      <c r="X19" s="9"/>
      <c r="Y19" s="9"/>
      <c r="Z19" s="9"/>
      <c r="AA19" s="9"/>
      <c r="AB19" s="9"/>
    </row>
    <row r="20" spans="1:29" ht="25.9" customHeight="1" x14ac:dyDescent="0.2">
      <c r="A20" s="12"/>
      <c r="B20" s="464" t="s">
        <v>4</v>
      </c>
      <c r="C20" s="465"/>
      <c r="D20" s="465"/>
      <c r="E20" s="465"/>
      <c r="F20" s="465"/>
      <c r="G20" s="465"/>
      <c r="H20" s="465"/>
      <c r="I20" s="465"/>
      <c r="J20" s="465"/>
      <c r="K20" s="465"/>
      <c r="L20" s="465"/>
      <c r="M20" s="465"/>
      <c r="N20" s="465"/>
      <c r="O20" s="465"/>
      <c r="P20" s="465"/>
      <c r="Q20" s="466"/>
      <c r="R20" s="9"/>
      <c r="S20" s="9"/>
      <c r="T20" s="9"/>
      <c r="U20" s="9"/>
      <c r="V20" s="9"/>
      <c r="W20" s="9"/>
      <c r="X20" s="9"/>
      <c r="Y20" s="9"/>
      <c r="Z20" s="9"/>
      <c r="AA20" s="9"/>
      <c r="AB20" s="9"/>
    </row>
    <row r="21" spans="1:29" ht="15" customHeight="1" x14ac:dyDescent="0.2">
      <c r="A21" s="12"/>
      <c r="B21" s="19" t="s">
        <v>5</v>
      </c>
      <c r="C21" s="20"/>
      <c r="D21" s="452" t="s">
        <v>6</v>
      </c>
      <c r="F21" s="452"/>
      <c r="G21" s="452"/>
      <c r="H21" s="452"/>
      <c r="I21" s="452"/>
      <c r="J21" s="452"/>
      <c r="K21" s="452"/>
      <c r="L21" s="452"/>
      <c r="M21" s="21"/>
      <c r="N21" s="21"/>
      <c r="O21" s="21"/>
      <c r="P21" s="21"/>
      <c r="Q21" s="22"/>
      <c r="R21" s="9"/>
      <c r="S21" s="9"/>
      <c r="T21" s="9"/>
      <c r="U21" s="9"/>
      <c r="V21" s="9"/>
      <c r="W21" s="9"/>
      <c r="X21" s="9"/>
      <c r="Y21" s="9"/>
      <c r="Z21" s="9"/>
      <c r="AA21" s="9"/>
      <c r="AB21" s="9"/>
    </row>
    <row r="22" spans="1:29" ht="15" x14ac:dyDescent="0.2">
      <c r="A22" s="12"/>
      <c r="B22" s="19" t="s">
        <v>7</v>
      </c>
      <c r="C22" s="20"/>
      <c r="D22" s="20"/>
      <c r="E22" s="20"/>
      <c r="F22" s="20"/>
      <c r="G22" s="20"/>
      <c r="H22" s="20"/>
      <c r="I22" s="20"/>
      <c r="J22" s="452" t="s">
        <v>8</v>
      </c>
      <c r="N22" s="452"/>
      <c r="O22" s="452"/>
      <c r="P22" s="452"/>
      <c r="Q22" s="23"/>
      <c r="R22" s="9"/>
      <c r="S22" s="9"/>
      <c r="T22" s="9"/>
      <c r="U22" s="9"/>
      <c r="V22" s="9"/>
      <c r="W22" s="9"/>
      <c r="X22" s="9"/>
      <c r="Y22" s="9"/>
      <c r="Z22" s="9"/>
      <c r="AA22" s="9"/>
      <c r="AB22" s="9"/>
    </row>
    <row r="23" spans="1:29" ht="15" x14ac:dyDescent="0.2">
      <c r="A23" s="12"/>
      <c r="B23" s="24"/>
      <c r="C23" s="25"/>
      <c r="D23" s="25"/>
      <c r="E23" s="25"/>
      <c r="F23" s="25"/>
      <c r="G23" s="25"/>
      <c r="H23" s="25"/>
      <c r="I23" s="25"/>
      <c r="J23" s="25"/>
      <c r="K23" s="25"/>
      <c r="L23" s="25"/>
      <c r="M23" s="25"/>
      <c r="N23" s="25"/>
      <c r="O23" s="25"/>
      <c r="P23" s="25"/>
      <c r="Q23" s="26"/>
      <c r="R23" s="9"/>
      <c r="S23" s="9"/>
      <c r="T23" s="9"/>
      <c r="U23" s="9"/>
      <c r="V23" s="9"/>
      <c r="W23" s="9"/>
      <c r="X23" s="9"/>
      <c r="Y23" s="9"/>
      <c r="Z23" s="9"/>
      <c r="AA23" s="9"/>
      <c r="AB23" s="9"/>
    </row>
    <row r="24" spans="1:29" x14ac:dyDescent="0.2">
      <c r="A24" s="27"/>
      <c r="B24" s="28"/>
      <c r="C24" s="7"/>
      <c r="D24" s="7"/>
      <c r="E24" s="7"/>
      <c r="F24" s="7"/>
      <c r="G24" s="7"/>
      <c r="H24" s="7"/>
      <c r="I24" s="7"/>
      <c r="J24" s="7"/>
      <c r="K24" s="7"/>
      <c r="L24" s="7"/>
      <c r="M24" s="7"/>
    </row>
    <row r="25" spans="1:29" x14ac:dyDescent="0.2">
      <c r="A25" s="28"/>
      <c r="B25" s="1"/>
    </row>
    <row r="26" spans="1:29" ht="12.75" customHeight="1" x14ac:dyDescent="0.2">
      <c r="A26" s="28"/>
      <c r="B26" s="1"/>
    </row>
    <row r="27" spans="1:29" x14ac:dyDescent="0.2">
      <c r="A27" s="1"/>
      <c r="B27" s="1"/>
    </row>
    <row r="28" spans="1:29" x14ac:dyDescent="0.2">
      <c r="A28" s="1"/>
      <c r="B28" s="1"/>
    </row>
    <row r="29" spans="1:29" x14ac:dyDescent="0.2">
      <c r="B29" s="1"/>
    </row>
  </sheetData>
  <hyperlinks>
    <hyperlink ref="D21" r:id="rId1" xr:uid="{00000000-0004-0000-0000-000000000000}"/>
    <hyperlink ref="J22" r:id="rId2" xr:uid="{00000000-0004-0000-0000-000001000000}"/>
    <hyperlink ref="G18" r:id="rId3" xr:uid="{00000000-0004-0000-0000-000002000000}"/>
  </hyperlinks>
  <pageMargins left="0.7" right="0.7" top="0.75" bottom="0.75" header="0.3" footer="0.3"/>
  <pageSetup paperSize="8" orientation="portrait"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3CDA8-2CD6-46CA-97D8-1513F6848EFB}">
  <sheetPr>
    <tabColor rgb="FFFFC000"/>
  </sheetPr>
  <dimension ref="B1:O50"/>
  <sheetViews>
    <sheetView showGridLines="0" showRowColHeaders="0" workbookViewId="0">
      <selection activeCell="D5" sqref="D5"/>
    </sheetView>
  </sheetViews>
  <sheetFormatPr defaultColWidth="9.140625" defaultRowHeight="12.75" x14ac:dyDescent="0.2"/>
  <cols>
    <col min="1" max="1" width="3.5703125" style="9" customWidth="1"/>
    <col min="2" max="2" width="41" style="9" customWidth="1"/>
    <col min="3" max="3" width="3.42578125" style="9" customWidth="1"/>
    <col min="4" max="4" width="26.7109375" style="433" customWidth="1"/>
    <col min="5" max="5" width="1.7109375" style="9" customWidth="1"/>
    <col min="6" max="7" width="12.42578125" style="9" customWidth="1"/>
    <col min="8" max="8" width="18.5703125" style="9" customWidth="1"/>
    <col min="9" max="9" width="12.42578125" style="9" customWidth="1"/>
    <col min="10" max="16384" width="9.140625" style="9"/>
  </cols>
  <sheetData>
    <row r="1" spans="2:15" x14ac:dyDescent="0.2">
      <c r="B1" s="31"/>
    </row>
    <row r="2" spans="2:15" ht="15" x14ac:dyDescent="0.2">
      <c r="B2" s="191" t="s">
        <v>4000</v>
      </c>
      <c r="C2" s="105"/>
      <c r="D2" s="497"/>
      <c r="E2" s="105"/>
      <c r="F2" s="105"/>
      <c r="G2" s="105"/>
      <c r="H2" s="105"/>
      <c r="I2" s="105"/>
    </row>
    <row r="3" spans="2:15" x14ac:dyDescent="0.2">
      <c r="B3" s="39" t="str">
        <f>[8]lookups!A1</f>
        <v>1 September 2017 and 31 August 2018</v>
      </c>
      <c r="C3" s="105"/>
      <c r="D3" s="497"/>
      <c r="E3" s="105"/>
      <c r="F3" s="105"/>
      <c r="G3" s="105"/>
      <c r="H3" s="105"/>
      <c r="I3" s="35"/>
    </row>
    <row r="4" spans="2:15" x14ac:dyDescent="0.2">
      <c r="B4" s="105"/>
      <c r="C4" s="105"/>
      <c r="D4" s="497"/>
      <c r="E4" s="105"/>
      <c r="F4" s="105"/>
      <c r="G4" s="105"/>
      <c r="H4" s="105"/>
      <c r="I4" s="105"/>
    </row>
    <row r="5" spans="2:15" ht="30" customHeight="1" x14ac:dyDescent="0.2">
      <c r="B5" s="106" t="s">
        <v>619</v>
      </c>
      <c r="C5" s="105"/>
      <c r="D5" s="574" t="s">
        <v>628</v>
      </c>
      <c r="E5" s="35"/>
      <c r="F5" s="35"/>
      <c r="G5" s="35"/>
      <c r="H5" s="35"/>
      <c r="I5" s="35"/>
      <c r="N5" s="108"/>
      <c r="O5" s="109"/>
    </row>
    <row r="6" spans="2:15" ht="12" customHeight="1" x14ac:dyDescent="0.2">
      <c r="B6" s="106"/>
      <c r="C6" s="105"/>
      <c r="D6" s="500"/>
      <c r="E6" s="108"/>
      <c r="F6" s="108"/>
      <c r="G6" s="108"/>
      <c r="H6" s="108"/>
      <c r="I6" s="35"/>
      <c r="N6" s="108"/>
      <c r="O6" s="109"/>
    </row>
    <row r="7" spans="2:15" ht="30" customHeight="1" x14ac:dyDescent="0.2">
      <c r="B7" s="106" t="s">
        <v>620</v>
      </c>
      <c r="C7" s="105"/>
      <c r="D7" s="574" t="s">
        <v>630</v>
      </c>
      <c r="E7" s="35"/>
      <c r="F7" s="35"/>
      <c r="G7" s="35"/>
      <c r="H7" s="35"/>
      <c r="I7" s="35"/>
      <c r="N7" s="111"/>
      <c r="O7" s="109"/>
    </row>
    <row r="8" spans="2:15" x14ac:dyDescent="0.2">
      <c r="B8" s="105"/>
      <c r="C8" s="105"/>
      <c r="D8" s="497"/>
      <c r="E8" s="105"/>
      <c r="F8" s="112"/>
      <c r="G8" s="112"/>
      <c r="H8" s="112"/>
      <c r="I8" s="112"/>
      <c r="N8" s="108"/>
      <c r="O8" s="109"/>
    </row>
    <row r="9" spans="2:15" ht="14.1" customHeight="1" x14ac:dyDescent="0.2">
      <c r="B9" s="54"/>
      <c r="C9" s="113"/>
      <c r="D9" s="531"/>
      <c r="E9" s="114"/>
      <c r="F9" s="449" t="s">
        <v>19</v>
      </c>
      <c r="G9" s="449"/>
      <c r="H9" s="449"/>
      <c r="I9" s="449"/>
      <c r="N9" s="108"/>
      <c r="O9" s="109"/>
    </row>
    <row r="10" spans="2:15" ht="27.95" customHeight="1" x14ac:dyDescent="0.2">
      <c r="B10" s="592"/>
      <c r="C10" s="116"/>
      <c r="D10" s="532" t="s">
        <v>621</v>
      </c>
      <c r="E10" s="98"/>
      <c r="F10" s="169" t="s">
        <v>613</v>
      </c>
      <c r="G10" s="169" t="s">
        <v>614</v>
      </c>
      <c r="H10" s="505" t="s">
        <v>615</v>
      </c>
      <c r="I10" s="169" t="s">
        <v>616</v>
      </c>
      <c r="N10" s="108"/>
      <c r="O10" s="109"/>
    </row>
    <row r="11" spans="2:15" s="124" customFormat="1" ht="18.75" customHeight="1" x14ac:dyDescent="0.2">
      <c r="B11" s="119" t="s">
        <v>68</v>
      </c>
      <c r="C11" s="120"/>
      <c r="D11" s="498">
        <f t="shared" ref="D11:D21" si="0">SUM(F11:I11)</f>
        <v>207</v>
      </c>
      <c r="E11" s="121"/>
      <c r="F11" s="122">
        <f>IF(AND($D$5="All Provider Groups",$D$7="All Provider Types"),SUM(COUNTIFS('D1 In-year inspection data'!$S:$S,"1",'D1 In-year inspection data'!$N:$N,"Full inspection"),COUNTIFS('D1 In-year inspection data'!$S:$S,"1",'D1 In-year inspection data'!$N:$N,"Full inspection (short converted)")),
IF(AND($D$5="All Provider Groups",$D$7&lt;&gt;"All Provider Types"),SUM(COUNTIFS('D1 In-year inspection data'!$S:$S,"1",'D1 In-year inspection data'!$N:$N,"Full inspection",'D1 In-year inspection data'!$F:$F,$D$7),COUNTIFS('D1 In-year inspection data'!$S:$S,"1",'D1 In-year inspection data'!$N:$N,"Full inspection (short converted)",'D1 In-year inspection data'!$F:$F,$D$7)),
IF(AND($D$5&lt;&gt;"All Provider Groups",$D$7&lt;&gt;"All Provider Types"),SUM(COUNTIFS('D1 In-year inspection data'!$S:$S,"1",'D1 In-year inspection data'!$N:$N,"Full inspection",'D1 In-year inspection data'!$G:$G,$D$5,'D1 In-year inspection data'!$F:$F,$D$7),COUNTIFS('D1 In-year inspection data'!$S:$S,"1",'D1 In-year inspection data'!$N:$N,"Full inspection (short converted)",'D1 In-year inspection data'!$G:$G,$D$5,'D1 In-year inspection data'!$F:$F,$D$7)),
IF(AND($D$5&lt;&gt;"All Provider Groups",$D$7="All Provider Types"),SUM(COUNTIFS('D1 In-year inspection data'!$S:$S,"1",'D1 In-year inspection data'!$N:$N,"Full inspection",'D1 In-year inspection data'!$G:$G,$D$5),COUNTIFS('D1 In-year inspection data'!$S:$S,"1",'D1 In-year inspection data'!$N:$N,"Full inspection (short converted)",'D1 In-year inspection data'!$G:$G,$D$5))))))</f>
        <v>14</v>
      </c>
      <c r="G11" s="122">
        <f>IF(AND($D$5="All Provider Groups",$D$7="All Provider Types"),SUM(COUNTIFS('D1 In-year inspection data'!$S:$S,"2",'D1 In-year inspection data'!$N:$N,"Full inspection"),COUNTIFS('D1 In-year inspection data'!$S:$S,"2",'D1 In-year inspection data'!$N:$N,"Full inspection (short converted)")),
IF(AND($D$5="All Provider Groups",$D$7&lt;&gt;"All Provider Types"),SUM(COUNTIFS('D1 In-year inspection data'!$S:$S,"2",'D1 In-year inspection data'!$N:$N,"Full inspection",'D1 In-year inspection data'!$F:$F,$D$7),COUNTIFS('D1 In-year inspection data'!$S:$S,"2",'D1 In-year inspection data'!$N:$N,"Full inspection (short converted)",'D1 In-year inspection data'!$F:$F,$D$7)),
IF(AND($D$5&lt;&gt;"All Provider Groups",$D$7&lt;&gt;"All Provider Types"),SUM(COUNTIFS('D1 In-year inspection data'!$S:$S,"2",'D1 In-year inspection data'!$N:$N,"Full inspection",'D1 In-year inspection data'!$G:$G,$D$5,'D1 In-year inspection data'!$F:$F,$D$7),COUNTIFS('D1 In-year inspection data'!$S:$S,"2",'D1 In-year inspection data'!$N:$N,"Full inspection (short converted)",'D1 In-year inspection data'!$G:$G,$D$5,'D1 In-year inspection data'!$F:$F,$D$7)),
IF(AND($D$5&lt;&gt;"All Provider Groups",$D$7="All Provider Types"),SUM(COUNTIFS('D1 In-year inspection data'!$S:$S,"2",'D1 In-year inspection data'!$N:$N,"Full inspection",'D1 In-year inspection data'!$G:$G,$D$5),COUNTIFS('D1 In-year inspection data'!$S:$S,"2",'D1 In-year inspection data'!$N:$N,"Full inspection (short converted)",'D1 In-year inspection data'!$G:$G,$D$5))))))</f>
        <v>94</v>
      </c>
      <c r="H11" s="122">
        <f>IF(AND($D$5="All Provider Groups",$D$7="All Provider Types"),SUM(COUNTIFS('D1 In-year inspection data'!$S:$S,"3",'D1 In-year inspection data'!$N:$N,"Full inspection"),COUNTIFS('D1 In-year inspection data'!$S:$S,"3",'D1 In-year inspection data'!$N:$N,"Full inspection (short converted)")),
IF(AND($D$5="All Provider Groups",$D$7&lt;&gt;"All Provider Types"),SUM(COUNTIFS('D1 In-year inspection data'!$S:$S,"3",'D1 In-year inspection data'!$N:$N,"Full inspection",'D1 In-year inspection data'!$F:$F,$D$7),COUNTIFS('D1 In-year inspection data'!$S:$S,"3",'D1 In-year inspection data'!$N:$N,"Full inspection (short converted)",'D1 In-year inspection data'!$F:$F,$D$7)),
IF(AND($D$5&lt;&gt;"All Provider Groups",$D$7&lt;&gt;"All Provider Types"),SUM(COUNTIFS('D1 In-year inspection data'!$S:$S,"3",'D1 In-year inspection data'!$N:$N,"Full inspection",'D1 In-year inspection data'!$G:$G,$D$5,'D1 In-year inspection data'!$F:$F,$D$7),COUNTIFS('D1 In-year inspection data'!$S:$S,"3",'D1 In-year inspection data'!$N:$N,"Full inspection (short converted)",'D1 In-year inspection data'!$G:$G,$D$5,'D1 In-year inspection data'!$F:$F,$D$7)),
IF(AND($D$5&lt;&gt;"All Provider Groups",$D$7="All Provider Types"),SUM(COUNTIFS('D1 In-year inspection data'!$S:$S,"3",'D1 In-year inspection data'!$N:$N,"Full inspection",'D1 In-year inspection data'!$G:$G,$D$5),COUNTIFS('D1 In-year inspection data'!$S:$S,"3",'D1 In-year inspection data'!$N:$N,"Full inspection (short converted)",'D1 In-year inspection data'!$G:$G,$D$5))))))</f>
        <v>79</v>
      </c>
      <c r="I11" s="122">
        <f>IF(AND($D$5="All Provider Groups",$D$7="All Provider Types"),SUM(COUNTIFS('D1 In-year inspection data'!$S:$S,"4",'D1 In-year inspection data'!$N:$N,"Full inspection"),COUNTIFS('D1 In-year inspection data'!$S:$S,"4",'D1 In-year inspection data'!$N:$N,"Full inspection (short converted)")),
IF(AND($D$5="All Provider Groups",$D$7&lt;&gt;"All Provider Types"),SUM(COUNTIFS('D1 In-year inspection data'!$S:$S,"4",'D1 In-year inspection data'!$N:$N,"Full inspection",'D1 In-year inspection data'!$F:$F,$D$7),COUNTIFS('D1 In-year inspection data'!$S:$S,"4",'D1 In-year inspection data'!$N:$N,"Full inspection (short converted)",'D1 In-year inspection data'!$F:$F,$D$7)),
IF(AND($D$5&lt;&gt;"All Provider Groups",$D$7&lt;&gt;"All Provider Types"),SUM(COUNTIFS('D1 In-year inspection data'!$S:$S,"4",'D1 In-year inspection data'!$N:$N,"Full inspection",'D1 In-year inspection data'!$G:$G,$D$5,'D1 In-year inspection data'!$F:$F,$D$7),COUNTIFS('D1 In-year inspection data'!$S:$S,"4",'D1 In-year inspection data'!$N:$N,"Full inspection (short converted)",'D1 In-year inspection data'!$G:$G,$D$5,'D1 In-year inspection data'!$F:$F,$D$7)),
IF(AND($D$5&lt;&gt;"All Provider Groups",$D$7="All Provider Types"),SUM(COUNTIFS('D1 In-year inspection data'!$S:$S,"4",'D1 In-year inspection data'!$N:$N,"Full inspection",'D1 In-year inspection data'!$G:$G,$D$5),COUNTIFS('D1 In-year inspection data'!$S:$S,"4",'D1 In-year inspection data'!$N:$N,"Full inspection (short converted)",'D1 In-year inspection data'!$G:$G,$D$5))))))</f>
        <v>20</v>
      </c>
      <c r="N11" s="111"/>
      <c r="O11" s="125"/>
    </row>
    <row r="12" spans="2:15" s="124" customFormat="1" ht="18.75" customHeight="1" x14ac:dyDescent="0.2">
      <c r="B12" s="126" t="s">
        <v>69</v>
      </c>
      <c r="C12" s="127"/>
      <c r="D12" s="498">
        <f t="shared" si="0"/>
        <v>207</v>
      </c>
      <c r="E12" s="121"/>
      <c r="F12" s="122">
        <f>IF(AND($D$5="All Provider Groups",$D$7="All Provider Types"),SUM(COUNTIFS('D1 In-year inspection data'!$T:$T,"1",'D1 In-year inspection data'!$N:$N,"Full inspection"),COUNTIFS('D1 In-year inspection data'!$T:$T,"1",'D1 In-year inspection data'!$N:$N,"Full inspection (short converted)")),
IF(AND($D$5="All Provider Groups",$D$7&lt;&gt;"All Provider Types"),SUM(COUNTIFS('D1 In-year inspection data'!$T:$T,"1",'D1 In-year inspection data'!$N:$N,"Full inspection",'D1 In-year inspection data'!$F:$F,$D$7),COUNTIFS('D1 In-year inspection data'!$T:$T,"1",'D1 In-year inspection data'!$N:$N,"Full inspection (short converted)",'D1 In-year inspection data'!$F:$F,$D$7)),
IF(AND($D$5&lt;&gt;"All Provider Groups",$D$7&lt;&gt;"All Provider Types"),SUM(COUNTIFS('D1 In-year inspection data'!$T:$T,"1",'D1 In-year inspection data'!$N:$N,"Full inspection",'D1 In-year inspection data'!$G:$G,$D$5,'D1 In-year inspection data'!$F:$F,$D$7),COUNTIFS('D1 In-year inspection data'!$T:$T,"1",'D1 In-year inspection data'!$N:$N,"Full inspection (short converted)",'D1 In-year inspection data'!$G:$G,$D$5,'D1 In-year inspection data'!$F:$F,$D$7)),
IF(AND($D$5&lt;&gt;"All Provider Groups",$D$7="All Provider Types"),SUM(COUNTIFS('D1 In-year inspection data'!$T:$T,"1",'D1 In-year inspection data'!$N:$N,"Full inspection",'D1 In-year inspection data'!$G:$G,$D$5),COUNTIFS('D1 In-year inspection data'!$T:$T,"1",'D1 In-year inspection data'!$N:$N,"Full inspection (short converted)",'D1 In-year inspection data'!$G:$G,$D$5))))))</f>
        <v>14</v>
      </c>
      <c r="G12" s="122">
        <f>IF(AND($D$5="All Provider Groups",$D$7="All Provider Types"),SUM(COUNTIFS('D1 In-year inspection data'!$T:$T,"2",'D1 In-year inspection data'!$N:$N,"Full inspection"),COUNTIFS('D1 In-year inspection data'!$T:$T,"2",'D1 In-year inspection data'!$N:$N,"Full inspection (short converted)")),
IF(AND($D$5="All Provider Groups",$D$7&lt;&gt;"All Provider Types"),SUM(COUNTIFS('D1 In-year inspection data'!$T:$T,"2",'D1 In-year inspection data'!$N:$N,"Full inspection",'D1 In-year inspection data'!$F:$F,$D$7),COUNTIFS('D1 In-year inspection data'!$T:$T,"2",'D1 In-year inspection data'!$N:$N,"Full inspection (short converted)",'D1 In-year inspection data'!$F:$F,$D$7)),
IF(AND($D$5&lt;&gt;"All Provider Groups",$D$7&lt;&gt;"All Provider Types"),SUM(COUNTIFS('D1 In-year inspection data'!$T:$T,"2",'D1 In-year inspection data'!$N:$N,"Full inspection",'D1 In-year inspection data'!$G:$G,$D$5,'D1 In-year inspection data'!$F:$F,$D$7),COUNTIFS('D1 In-year inspection data'!$T:$T,"2",'D1 In-year inspection data'!$N:$N,"Full inspection (short converted)",'D1 In-year inspection data'!$G:$G,$D$5,'D1 In-year inspection data'!$F:$F,$D$7)),
IF(AND($D$5&lt;&gt;"All Provider Groups",$D$7="All Provider Types"),SUM(COUNTIFS('D1 In-year inspection data'!$T:$T,"2",'D1 In-year inspection data'!$N:$N,"Full inspection",'D1 In-year inspection data'!$G:$G,$D$5),COUNTIFS('D1 In-year inspection data'!$T:$T,"2",'D1 In-year inspection data'!$N:$N,"Full inspection (short converted)",'D1 In-year inspection data'!$G:$G,$D$5))))))</f>
        <v>96</v>
      </c>
      <c r="H12" s="122">
        <f>IF(AND($D$5="All Provider Groups",$D$7="All Provider Types"),SUM(COUNTIFS('D1 In-year inspection data'!$T:$T,"3",'D1 In-year inspection data'!$N:$N,"Full inspection"),COUNTIFS('D1 In-year inspection data'!$T:$T,"3",'D1 In-year inspection data'!$N:$N,"Full inspection (short converted)")),
IF(AND($D$5="All Provider Groups",$D$7&lt;&gt;"All Provider Types"),SUM(COUNTIFS('D1 In-year inspection data'!$T:$T,"3",'D1 In-year inspection data'!$N:$N,"Full inspection",'D1 In-year inspection data'!$F:$F,$D$7),COUNTIFS('D1 In-year inspection data'!$T:$T,"3",'D1 In-year inspection data'!$N:$N,"Full inspection (short converted)",'D1 In-year inspection data'!$F:$F,$D$7)),
IF(AND($D$5&lt;&gt;"All Provider Groups",$D$7&lt;&gt;"All Provider Types"),SUM(COUNTIFS('D1 In-year inspection data'!$T:$T,"3",'D1 In-year inspection data'!$N:$N,"Full inspection",'D1 In-year inspection data'!$G:$G,$D$5,'D1 In-year inspection data'!$F:$F,$D$7),COUNTIFS('D1 In-year inspection data'!$T:$T,"3",'D1 In-year inspection data'!$N:$N,"Full inspection (short converted)",'D1 In-year inspection data'!$G:$G,$D$5,'D1 In-year inspection data'!$F:$F,$D$7)),
IF(AND($D$5&lt;&gt;"All Provider Groups",$D$7="All Provider Types"),SUM(COUNTIFS('D1 In-year inspection data'!$T:$T,"3",'D1 In-year inspection data'!$N:$N,"Full inspection",'D1 In-year inspection data'!$G:$G,$D$5),COUNTIFS('D1 In-year inspection data'!$T:$T,"3",'D1 In-year inspection data'!$N:$N,"Full inspection (short converted)",'D1 In-year inspection data'!$G:$G,$D$5))))))</f>
        <v>77</v>
      </c>
      <c r="I12" s="122">
        <f>IF(AND($D$5="All Provider Groups",$D$7="All Provider Types"),SUM(COUNTIFS('D1 In-year inspection data'!$T:$T,"4",'D1 In-year inspection data'!$N:$N,"Full inspection"),COUNTIFS('D1 In-year inspection data'!$T:$T,"4",'D1 In-year inspection data'!$N:$N,"Full inspection (short converted)")),
IF(AND($D$5="All Provider Groups",$D$7&lt;&gt;"All Provider Types"),SUM(COUNTIFS('D1 In-year inspection data'!$T:$T,"4",'D1 In-year inspection data'!$N:$N,"Full inspection",'D1 In-year inspection data'!$F:$F,$D$7),COUNTIFS('D1 In-year inspection data'!$T:$T,"4",'D1 In-year inspection data'!$N:$N,"Full inspection (short converted)",'D1 In-year inspection data'!$F:$F,$D$7)),
IF(AND($D$5&lt;&gt;"All Provider Groups",$D$7&lt;&gt;"All Provider Types"),SUM(COUNTIFS('D1 In-year inspection data'!$T:$T,"4",'D1 In-year inspection data'!$N:$N,"Full inspection",'D1 In-year inspection data'!$G:$G,$D$5,'D1 In-year inspection data'!$F:$F,$D$7),COUNTIFS('D1 In-year inspection data'!$T:$T,"4",'D1 In-year inspection data'!$N:$N,"Full inspection (short converted)",'D1 In-year inspection data'!$G:$G,$D$5,'D1 In-year inspection data'!$F:$F,$D$7)),
IF(AND($D$5&lt;&gt;"All Provider Groups",$D$7="All Provider Types"),SUM(COUNTIFS('D1 In-year inspection data'!$T:$T,"4",'D1 In-year inspection data'!$N:$N,"Full inspection",'D1 In-year inspection data'!$G:$G,$D$5),COUNTIFS('D1 In-year inspection data'!$T:$T,"4",'D1 In-year inspection data'!$N:$N,"Full inspection (short converted)",'D1 In-year inspection data'!$G:$G,$D$5))))))</f>
        <v>20</v>
      </c>
      <c r="N12" s="108"/>
      <c r="O12" s="125"/>
    </row>
    <row r="13" spans="2:15" s="124" customFormat="1" ht="18.75" customHeight="1" x14ac:dyDescent="0.2">
      <c r="B13" s="119" t="s">
        <v>70</v>
      </c>
      <c r="C13" s="127"/>
      <c r="D13" s="498">
        <f t="shared" si="0"/>
        <v>207</v>
      </c>
      <c r="E13" s="121"/>
      <c r="F13" s="122">
        <f>IF(AND($D$5="All Provider Groups",$D$7="All Provider Types"),SUM(COUNTIFS('D1 In-year inspection data'!$U:$U,"1",'D1 In-year inspection data'!$N:$N,"Full inspection"),COUNTIFS('D1 In-year inspection data'!$U:$U,"1",'D1 In-year inspection data'!$N:$N,"Full inspection (short converted)")),
IF(AND($D$5="All Provider Groups",$D$7&lt;&gt;"All Provider Types"),SUM(COUNTIFS('D1 In-year inspection data'!$U:$U,"1",'D1 In-year inspection data'!$N:$N,"Full inspection",'D1 In-year inspection data'!$F:$F,$D$7),COUNTIFS('D1 In-year inspection data'!$U:$U,"1",'D1 In-year inspection data'!$N:$N,"Full inspection (short converted)",'D1 In-year inspection data'!$F:$F,$D$7)),
IF(AND($D$5&lt;&gt;"All Provider Groups",$D$7&lt;&gt;"All Provider Types"),SUM(COUNTIFS('D1 In-year inspection data'!$U:$U,"1",'D1 In-year inspection data'!$N:$N,"Full inspection",'D1 In-year inspection data'!$G:$G,$D$5,'D1 In-year inspection data'!$F:$F,$D$7),COUNTIFS('D1 In-year inspection data'!$U:$U,"1",'D1 In-year inspection data'!$N:$N,"Full inspection (short converted)",'D1 In-year inspection data'!$G:$G,$D$5,'D1 In-year inspection data'!$F:$F,$D$7)),
IF(AND($D$5&lt;&gt;"All Provider Groups",$D$7="All Provider Types"),SUM(COUNTIFS('D1 In-year inspection data'!$U:$U,"1",'D1 In-year inspection data'!$N:$N,"Full inspection",'D1 In-year inspection data'!$G:$G,$D$5),COUNTIFS('D1 In-year inspection data'!$U:$U,"1",'D1 In-year inspection data'!$N:$N,"Full inspection (short converted)",'D1 In-year inspection data'!$G:$G,$D$5))))))</f>
        <v>13</v>
      </c>
      <c r="G13" s="122">
        <f>IF(AND($D$5="All Provider Groups",$D$7="All Provider Types"),SUM(COUNTIFS('D1 In-year inspection data'!$U:$U,"2",'D1 In-year inspection data'!$N:$N,"Full inspection"),COUNTIFS('D1 In-year inspection data'!$U:$U,"2",'D1 In-year inspection data'!$N:$N,"Full inspection (short converted)")),
IF(AND($D$5="All Provider Groups",$D$7&lt;&gt;"All Provider Types"),SUM(COUNTIFS('D1 In-year inspection data'!$U:$U,"2",'D1 In-year inspection data'!$N:$N,"Full inspection",'D1 In-year inspection data'!$F:$F,$D$7),COUNTIFS('D1 In-year inspection data'!$U:$U,"2",'D1 In-year inspection data'!$N:$N,"Full inspection (short converted)",'D1 In-year inspection data'!$F:$F,$D$7)),
IF(AND($D$5&lt;&gt;"All Provider Groups",$D$7&lt;&gt;"All Provider Types"),SUM(COUNTIFS('D1 In-year inspection data'!$U:$U,"2",'D1 In-year inspection data'!$N:$N,"Full inspection",'D1 In-year inspection data'!$G:$G,$D$5,'D1 In-year inspection data'!$F:$F,$D$7),COUNTIFS('D1 In-year inspection data'!$U:$U,"2",'D1 In-year inspection data'!$N:$N,"Full inspection (short converted)",'D1 In-year inspection data'!$G:$G,$D$5,'D1 In-year inspection data'!$F:$F,$D$7)),
IF(AND($D$5&lt;&gt;"All Provider Groups",$D$7="All Provider Types"),SUM(COUNTIFS('D1 In-year inspection data'!$U:$U,"2",'D1 In-year inspection data'!$N:$N,"Full inspection",'D1 In-year inspection data'!$G:$G,$D$5),COUNTIFS('D1 In-year inspection data'!$U:$U,"2",'D1 In-year inspection data'!$N:$N,"Full inspection (short converted)",'D1 In-year inspection data'!$G:$G,$D$5))))))</f>
        <v>97</v>
      </c>
      <c r="H13" s="122">
        <f>IF(AND($D$5="All Provider Groups",$D$7="All Provider Types"),SUM(COUNTIFS('D1 In-year inspection data'!$U:$U,"3",'D1 In-year inspection data'!$N:$N,"Full inspection"),COUNTIFS('D1 In-year inspection data'!$U:$U,"3",'D1 In-year inspection data'!$N:$N,"Full inspection (short converted)")),
IF(AND($D$5="All Provider Groups",$D$7&lt;&gt;"All Provider Types"),SUM(COUNTIFS('D1 In-year inspection data'!$U:$U,"3",'D1 In-year inspection data'!$N:$N,"Full inspection",'D1 In-year inspection data'!$F:$F,$D$7),COUNTIFS('D1 In-year inspection data'!$U:$U,"3",'D1 In-year inspection data'!$N:$N,"Full inspection (short converted)",'D1 In-year inspection data'!$F:$F,$D$7)),
IF(AND($D$5&lt;&gt;"All Provider Groups",$D$7&lt;&gt;"All Provider Types"),SUM(COUNTIFS('D1 In-year inspection data'!$U:$U,"3",'D1 In-year inspection data'!$N:$N,"Full inspection",'D1 In-year inspection data'!$G:$G,$D$5,'D1 In-year inspection data'!$F:$F,$D$7),COUNTIFS('D1 In-year inspection data'!$U:$U,"3",'D1 In-year inspection data'!$N:$N,"Full inspection (short converted)",'D1 In-year inspection data'!$G:$G,$D$5,'D1 In-year inspection data'!$F:$F,$D$7)),
IF(AND($D$5&lt;&gt;"All Provider Groups",$D$7="All Provider Types"),SUM(COUNTIFS('D1 In-year inspection data'!$U:$U,"3",'D1 In-year inspection data'!$N:$N,"Full inspection",'D1 In-year inspection data'!$G:$G,$D$5),COUNTIFS('D1 In-year inspection data'!$U:$U,"3",'D1 In-year inspection data'!$N:$N,"Full inspection (short converted)",'D1 In-year inspection data'!$G:$G,$D$5))))))</f>
        <v>81</v>
      </c>
      <c r="I13" s="122">
        <f>IF(AND($D$5="All Provider Groups",$D$7="All Provider Types"),SUM(COUNTIFS('D1 In-year inspection data'!$U:$U,"4",'D1 In-year inspection data'!$N:$N,"Full inspection"),COUNTIFS('D1 In-year inspection data'!$U:$U,"4",'D1 In-year inspection data'!$N:$N,"Full inspection (short converted)")),
IF(AND($D$5="All Provider Groups",$D$7&lt;&gt;"All Provider Types"),SUM(COUNTIFS('D1 In-year inspection data'!$U:$U,"4",'D1 In-year inspection data'!$N:$N,"Full inspection",'D1 In-year inspection data'!$F:$F,$D$7),COUNTIFS('D1 In-year inspection data'!$U:$U,"4",'D1 In-year inspection data'!$N:$N,"Full inspection (short converted)",'D1 In-year inspection data'!$F:$F,$D$7)),
IF(AND($D$5&lt;&gt;"All Provider Groups",$D$7&lt;&gt;"All Provider Types"),SUM(COUNTIFS('D1 In-year inspection data'!$U:$U,"4",'D1 In-year inspection data'!$N:$N,"Full inspection",'D1 In-year inspection data'!$G:$G,$D$5,'D1 In-year inspection data'!$F:$F,$D$7),COUNTIFS('D1 In-year inspection data'!$U:$U,"4",'D1 In-year inspection data'!$N:$N,"Full inspection (short converted)",'D1 In-year inspection data'!$G:$G,$D$5,'D1 In-year inspection data'!$F:$F,$D$7)),
IF(AND($D$5&lt;&gt;"All Provider Groups",$D$7="All Provider Types"),SUM(COUNTIFS('D1 In-year inspection data'!$U:$U,"4",'D1 In-year inspection data'!$N:$N,"Full inspection",'D1 In-year inspection data'!$G:$G,$D$5),COUNTIFS('D1 In-year inspection data'!$U:$U,"4",'D1 In-year inspection data'!$N:$N,"Full inspection (short converted)",'D1 In-year inspection data'!$G:$G,$D$5))))))</f>
        <v>16</v>
      </c>
      <c r="N13" s="128"/>
      <c r="O13" s="128"/>
    </row>
    <row r="14" spans="2:15" s="124" customFormat="1" ht="18.75" customHeight="1" x14ac:dyDescent="0.2">
      <c r="B14" s="126" t="s">
        <v>71</v>
      </c>
      <c r="C14" s="127"/>
      <c r="D14" s="498">
        <f t="shared" si="0"/>
        <v>207</v>
      </c>
      <c r="E14" s="121"/>
      <c r="F14" s="122">
        <f>IF(AND($D$5="All Provider Groups",$D$7="All Provider Types"),SUM(COUNTIFS('D1 In-year inspection data'!$V:$V,"1",'D1 In-year inspection data'!$N:$N,"Full inspection"),COUNTIFS('D1 In-year inspection data'!$V:$V,"1",'D1 In-year inspection data'!$N:$N,"Full inspection (short converted)")),
IF(AND($D$5="All Provider Groups",$D$7&lt;&gt;"All Provider Types"),SUM(COUNTIFS('D1 In-year inspection data'!$V:$V,"1",'D1 In-year inspection data'!$N:$N,"Full inspection",'D1 In-year inspection data'!$F:$F,$D$7),COUNTIFS('D1 In-year inspection data'!$V:$V,"1",'D1 In-year inspection data'!$N:$N,"Full inspection (short converted)",'D1 In-year inspection data'!$F:$F,$D$7)),
IF(AND($D$5&lt;&gt;"All Provider Groups",$D$7&lt;&gt;"All Provider Types"),SUM(COUNTIFS('D1 In-year inspection data'!$V:$V,"1",'D1 In-year inspection data'!$N:$N,"Full inspection",'D1 In-year inspection data'!$G:$G,$D$5,'D1 In-year inspection data'!$F:$F,$D$7),COUNTIFS('D1 In-year inspection data'!$V:$V,"1",'D1 In-year inspection data'!$N:$N,"Full inspection (short converted)",'D1 In-year inspection data'!$G:$G,$D$5,'D1 In-year inspection data'!$F:$F,$D$7)),
IF(AND($D$5&lt;&gt;"All Provider Groups",$D$7="All Provider Types"),SUM(COUNTIFS('D1 In-year inspection data'!$V:$V,"1",'D1 In-year inspection data'!$N:$N,"Full inspection",'D1 In-year inspection data'!$G:$G,$D$5),COUNTIFS('D1 In-year inspection data'!$V:$V,"1",'D1 In-year inspection data'!$N:$N,"Full inspection (short converted)",'D1 In-year inspection data'!$G:$G,$D$5))))))</f>
        <v>21</v>
      </c>
      <c r="G14" s="122">
        <f>IF(AND($D$5="All Provider Groups",$D$7="All Provider Types"),SUM(COUNTIFS('D1 In-year inspection data'!$V:$V,"2",'D1 In-year inspection data'!$N:$N,"Full inspection"),COUNTIFS('D1 In-year inspection data'!$V:$V,"2",'D1 In-year inspection data'!$N:$N,"Full inspection (short converted)")),
IF(AND($D$5="All Provider Groups",$D$7&lt;&gt;"All Provider Types"),SUM(COUNTIFS('D1 In-year inspection data'!$V:$V,"2",'D1 In-year inspection data'!$N:$N,"Full inspection",'D1 In-year inspection data'!$F:$F,$D$7),COUNTIFS('D1 In-year inspection data'!$V:$V,"2",'D1 In-year inspection data'!$N:$N,"Full inspection (short converted)",'D1 In-year inspection data'!$F:$F,$D$7)),
IF(AND($D$5&lt;&gt;"All Provider Groups",$D$7&lt;&gt;"All Provider Types"),SUM(COUNTIFS('D1 In-year inspection data'!$V:$V,"2",'D1 In-year inspection data'!$N:$N,"Full inspection",'D1 In-year inspection data'!$G:$G,$D$5,'D1 In-year inspection data'!$F:$F,$D$7),COUNTIFS('D1 In-year inspection data'!$V:$V,"2",'D1 In-year inspection data'!$N:$N,"Full inspection (short converted)",'D1 In-year inspection data'!$G:$G,$D$5,'D1 In-year inspection data'!$F:$F,$D$7)),
IF(AND($D$5&lt;&gt;"All Provider Groups",$D$7="All Provider Types"),SUM(COUNTIFS('D1 In-year inspection data'!$V:$V,"2",'D1 In-year inspection data'!$N:$N,"Full inspection",'D1 In-year inspection data'!$G:$G,$D$5),COUNTIFS('D1 In-year inspection data'!$V:$V,"2",'D1 In-year inspection data'!$N:$N,"Full inspection (short converted)",'D1 In-year inspection data'!$G:$G,$D$5))))))</f>
        <v>116</v>
      </c>
      <c r="H14" s="122">
        <f>IF(AND($D$5="All Provider Groups",$D$7="All Provider Types"),SUM(COUNTIFS('D1 In-year inspection data'!$V:$V,"3",'D1 In-year inspection data'!$N:$N,"Full inspection"),COUNTIFS('D1 In-year inspection data'!$V:$V,"3",'D1 In-year inspection data'!$N:$N,"Full inspection (short converted)")),
IF(AND($D$5="All Provider Groups",$D$7&lt;&gt;"All Provider Types"),SUM(COUNTIFS('D1 In-year inspection data'!$V:$V,"3",'D1 In-year inspection data'!$N:$N,"Full inspection",'D1 In-year inspection data'!$F:$F,$D$7),COUNTIFS('D1 In-year inspection data'!$V:$V,"3",'D1 In-year inspection data'!$N:$N,"Full inspection (short converted)",'D1 In-year inspection data'!$F:$F,$D$7)),
IF(AND($D$5&lt;&gt;"All Provider Groups",$D$7&lt;&gt;"All Provider Types"),SUM(COUNTIFS('D1 In-year inspection data'!$V:$V,"3",'D1 In-year inspection data'!$N:$N,"Full inspection",'D1 In-year inspection data'!$G:$G,$D$5,'D1 In-year inspection data'!$F:$F,$D$7),COUNTIFS('D1 In-year inspection data'!$V:$V,"3",'D1 In-year inspection data'!$N:$N,"Full inspection (short converted)",'D1 In-year inspection data'!$G:$G,$D$5,'D1 In-year inspection data'!$F:$F,$D$7)),
IF(AND($D$5&lt;&gt;"All Provider Groups",$D$7="All Provider Types"),SUM(COUNTIFS('D1 In-year inspection data'!$V:$V,"3",'D1 In-year inspection data'!$N:$N,"Full inspection",'D1 In-year inspection data'!$G:$G,$D$5),COUNTIFS('D1 In-year inspection data'!$V:$V,"3",'D1 In-year inspection data'!$N:$N,"Full inspection (short converted)",'D1 In-year inspection data'!$G:$G,$D$5))))))</f>
        <v>56</v>
      </c>
      <c r="I14" s="122">
        <f>IF(AND($D$5="All Provider Groups",$D$7="All Provider Types"),SUM(COUNTIFS('D1 In-year inspection data'!$V:$V,"4",'D1 In-year inspection data'!$N:$N,"Full inspection"),COUNTIFS('D1 In-year inspection data'!$V:$V,"4",'D1 In-year inspection data'!$N:$N,"Full inspection (short converted)")),
IF(AND($D$5="All Provider Groups",$D$7&lt;&gt;"All Provider Types"),SUM(COUNTIFS('D1 In-year inspection data'!$V:$V,"4",'D1 In-year inspection data'!$N:$N,"Full inspection",'D1 In-year inspection data'!$F:$F,$D$7),COUNTIFS('D1 In-year inspection data'!$V:$V,"4",'D1 In-year inspection data'!$N:$N,"Full inspection (short converted)",'D1 In-year inspection data'!$F:$F,$D$7)),
IF(AND($D$5&lt;&gt;"All Provider Groups",$D$7&lt;&gt;"All Provider Types"),SUM(COUNTIFS('D1 In-year inspection data'!$V:$V,"4",'D1 In-year inspection data'!$N:$N,"Full inspection",'D1 In-year inspection data'!$G:$G,$D$5,'D1 In-year inspection data'!$F:$F,$D$7),COUNTIFS('D1 In-year inspection data'!$V:$V,"4",'D1 In-year inspection data'!$N:$N,"Full inspection (short converted)",'D1 In-year inspection data'!$G:$G,$D$5,'D1 In-year inspection data'!$F:$F,$D$7)),
IF(AND($D$5&lt;&gt;"All Provider Groups",$D$7="All Provider Types"),SUM(COUNTIFS('D1 In-year inspection data'!$V:$V,"4",'D1 In-year inspection data'!$N:$N,"Full inspection",'D1 In-year inspection data'!$G:$G,$D$5),COUNTIFS('D1 In-year inspection data'!$V:$V,"4",'D1 In-year inspection data'!$N:$N,"Full inspection (short converted)",'D1 In-year inspection data'!$G:$G,$D$5))))))</f>
        <v>14</v>
      </c>
    </row>
    <row r="15" spans="2:15" s="124" customFormat="1" ht="18.75" customHeight="1" x14ac:dyDescent="0.2">
      <c r="B15" s="129" t="s">
        <v>72</v>
      </c>
      <c r="C15" s="432"/>
      <c r="D15" s="499">
        <f t="shared" si="0"/>
        <v>207</v>
      </c>
      <c r="E15" s="130"/>
      <c r="F15" s="131">
        <f>IF(AND($D$5="All Provider Groups",$D$7="All Provider Types"),SUM(COUNTIFS('D1 In-year inspection data'!$W:$W,"1",'D1 In-year inspection data'!$N:$N,"Full inspection"),COUNTIFS('D1 In-year inspection data'!$W:$W,"1",'D1 In-year inspection data'!$N:$N,"Full inspection (short converted)")),
IF(AND($D$5="All Provider Groups",$D$7&lt;&gt;"All Provider Types"),SUM(COUNTIFS('D1 In-year inspection data'!$W:$W,"1",'D1 In-year inspection data'!$N:$N,"Full inspection",'D1 In-year inspection data'!$F:$F,$D$7),COUNTIFS('D1 In-year inspection data'!$W:$W,"1",'D1 In-year inspection data'!$N:$N,"Full inspection (short converted)",'D1 In-year inspection data'!$F:$F,$D$7)),
IF(AND($D$5&lt;&gt;"All Provider Groups",$D$7&lt;&gt;"All Provider Types"),SUM(COUNTIFS('D1 In-year inspection data'!$W:$W,"1",'D1 In-year inspection data'!$N:$N,"Full inspection",'D1 In-year inspection data'!$G:$G,$D$5,'D1 In-year inspection data'!$F:$F,$D$7),COUNTIFS('D1 In-year inspection data'!$W:$W,"1",'D1 In-year inspection data'!$N:$N,"Full inspection (short converted)",'D1 In-year inspection data'!$G:$G,$D$5,'D1 In-year inspection data'!$F:$F,$D$7)),
IF(AND($D$5&lt;&gt;"All Provider Groups",$D$7="All Provider Types"),SUM(COUNTIFS('D1 In-year inspection data'!$W:$W,"1",'D1 In-year inspection data'!$N:$N,"Full inspection",'D1 In-year inspection data'!$G:$G,$D$5),COUNTIFS('D1 In-year inspection data'!$W:$W,"1",'D1 In-year inspection data'!$N:$N,"Full inspection (short converted)",'D1 In-year inspection data'!$G:$G,$D$5))))))</f>
        <v>14</v>
      </c>
      <c r="G15" s="131">
        <f>IF(AND($D$5="All Provider Groups",$D$7="All Provider Types"),SUM(COUNTIFS('D1 In-year inspection data'!$W:$W,"2",'D1 In-year inspection data'!$N:$N,"Full inspection"),COUNTIFS('D1 In-year inspection data'!$W:$W,"2",'D1 In-year inspection data'!$N:$N,"Full inspection (short converted)")),
IF(AND($D$5="All Provider Groups",$D$7&lt;&gt;"All Provider Types"),SUM(COUNTIFS('D1 In-year inspection data'!$W:$W,"2",'D1 In-year inspection data'!$N:$N,"Full inspection",'D1 In-year inspection data'!$F:$F,$D$7),COUNTIFS('D1 In-year inspection data'!$W:$W,"2",'D1 In-year inspection data'!$N:$N,"Full inspection (short converted)",'D1 In-year inspection data'!$F:$F,$D$7)),
IF(AND($D$5&lt;&gt;"All Provider Groups",$D$7&lt;&gt;"All Provider Types"),SUM(COUNTIFS('D1 In-year inspection data'!$W:$W,"2",'D1 In-year inspection data'!$N:$N,"Full inspection",'D1 In-year inspection data'!$G:$G,$D$5,'D1 In-year inspection data'!$F:$F,$D$7),COUNTIFS('D1 In-year inspection data'!$W:$W,"2",'D1 In-year inspection data'!$N:$N,"Full inspection (short converted)",'D1 In-year inspection data'!$G:$G,$D$5,'D1 In-year inspection data'!$F:$F,$D$7)),
IF(AND($D$5&lt;&gt;"All Provider Groups",$D$7="All Provider Types"),SUM(COUNTIFS('D1 In-year inspection data'!$W:$W,"2",'D1 In-year inspection data'!$N:$N,"Full inspection",'D1 In-year inspection data'!$G:$G,$D$5),COUNTIFS('D1 In-year inspection data'!$W:$W,"2",'D1 In-year inspection data'!$N:$N,"Full inspection (short converted)",'D1 In-year inspection data'!$G:$G,$D$5))))))</f>
        <v>97</v>
      </c>
      <c r="H15" s="131">
        <f>IF(AND($D$5="All Provider Groups",$D$7="All Provider Types"),SUM(COUNTIFS('D1 In-year inspection data'!$W:$W,"3",'D1 In-year inspection data'!$N:$N,"Full inspection"),COUNTIFS('D1 In-year inspection data'!$W:$W,"3",'D1 In-year inspection data'!$N:$N,"Full inspection (short converted)")),
IF(AND($D$5="All Provider Groups",$D$7&lt;&gt;"All Provider Types"),SUM(COUNTIFS('D1 In-year inspection data'!$W:$W,"3",'D1 In-year inspection data'!$N:$N,"Full inspection",'D1 In-year inspection data'!$F:$F,$D$7),COUNTIFS('D1 In-year inspection data'!$W:$W,"3",'D1 In-year inspection data'!$N:$N,"Full inspection (short converted)",'D1 In-year inspection data'!$F:$F,$D$7)),
IF(AND($D$5&lt;&gt;"All Provider Groups",$D$7&lt;&gt;"All Provider Types"),SUM(COUNTIFS('D1 In-year inspection data'!$W:$W,"3",'D1 In-year inspection data'!$N:$N,"Full inspection",'D1 In-year inspection data'!$G:$G,$D$5,'D1 In-year inspection data'!$F:$F,$D$7),COUNTIFS('D1 In-year inspection data'!$W:$W,"3",'D1 In-year inspection data'!$N:$N,"Full inspection (short converted)",'D1 In-year inspection data'!$G:$G,$D$5,'D1 In-year inspection data'!$F:$F,$D$7)),
IF(AND($D$5&lt;&gt;"All Provider Groups",$D$7="All Provider Types"),SUM(COUNTIFS('D1 In-year inspection data'!$W:$W,"3",'D1 In-year inspection data'!$N:$N,"Full inspection",'D1 In-year inspection data'!$G:$G,$D$5),COUNTIFS('D1 In-year inspection data'!$W:$W,"3",'D1 In-year inspection data'!$N:$N,"Full inspection (short converted)",'D1 In-year inspection data'!$G:$G,$D$5))))))</f>
        <v>78</v>
      </c>
      <c r="I15" s="131">
        <f>IF(AND($D$5="All Provider Groups",$D$7="All Provider Types"),SUM(COUNTIFS('D1 In-year inspection data'!$W:$W,"4",'D1 In-year inspection data'!$N:$N,"Full inspection"),COUNTIFS('D1 In-year inspection data'!$W:$W,"4",'D1 In-year inspection data'!$N:$N,"Full inspection (short converted)")),
IF(AND($D$5="All Provider Groups",$D$7&lt;&gt;"All Provider Types"),SUM(COUNTIFS('D1 In-year inspection data'!$W:$W,"4",'D1 In-year inspection data'!$N:$N,"Full inspection",'D1 In-year inspection data'!$F:$F,$D$7),COUNTIFS('D1 In-year inspection data'!$W:$W,"4",'D1 In-year inspection data'!$N:$N,"Full inspection (short converted)",'D1 In-year inspection data'!$F:$F,$D$7)),
IF(AND($D$5&lt;&gt;"All Provider Groups",$D$7&lt;&gt;"All Provider Types"),SUM(COUNTIFS('D1 In-year inspection data'!$W:$W,"4",'D1 In-year inspection data'!$N:$N,"Full inspection",'D1 In-year inspection data'!$G:$G,$D$5,'D1 In-year inspection data'!$F:$F,$D$7),COUNTIFS('D1 In-year inspection data'!$W:$W,"4",'D1 In-year inspection data'!$N:$N,"Full inspection (short converted)",'D1 In-year inspection data'!$G:$G,$D$5,'D1 In-year inspection data'!$F:$F,$D$7)),
IF(AND($D$5&lt;&gt;"All Provider Groups",$D$7="All Provider Types"),SUM(COUNTIFS('D1 In-year inspection data'!$W:$W,"4",'D1 In-year inspection data'!$N:$N,"Full inspection",'D1 In-year inspection data'!$G:$G,$D$5),COUNTIFS('D1 In-year inspection data'!$W:$W,"4",'D1 In-year inspection data'!$N:$N,"Full inspection (short converted)",'D1 In-year inspection data'!$G:$G,$D$5))))))</f>
        <v>18</v>
      </c>
    </row>
    <row r="16" spans="2:15" s="124" customFormat="1" ht="18.75" customHeight="1" x14ac:dyDescent="0.2">
      <c r="B16" s="133" t="s">
        <v>73</v>
      </c>
      <c r="C16" s="67"/>
      <c r="D16" s="498">
        <f t="shared" si="0"/>
        <v>95</v>
      </c>
      <c r="E16" s="121"/>
      <c r="F16" s="122">
        <f>IF(AND($D$5="All Provider Groups",$D$7="All Provider Types"),SUM(COUNTIFS('D1 In-year inspection data'!$X:$X,"1",'D1 In-year inspection data'!$N:$N,"Full inspection"),COUNTIFS('D1 In-year inspection data'!$X:$X,"1",'D1 In-year inspection data'!$N:$N,"Full inspection (short converted)")),
IF(AND($D$5="All Provider Groups",$D$7&lt;&gt;"All Provider Types"),SUM(COUNTIFS('D1 In-year inspection data'!$X:$X,"1",'D1 In-year inspection data'!$N:$N,"Full inspection",'D1 In-year inspection data'!$F:$F,$D$7),COUNTIFS('D1 In-year inspection data'!$X:$X,"1",'D1 In-year inspection data'!$N:$N,"Full inspection (short converted)",'D1 In-year inspection data'!$F:$F,$D$7)),
IF(AND($D$5&lt;&gt;"All Provider Groups",$D$7&lt;&gt;"All Provider Types"),SUM(COUNTIFS('D1 In-year inspection data'!$X:$X,"1",'D1 In-year inspection data'!$N:$N,"Full inspection",'D1 In-year inspection data'!$G:$G,$D$5,'D1 In-year inspection data'!$F:$F,$D$7),COUNTIFS('D1 In-year inspection data'!$X:$X,"1",'D1 In-year inspection data'!$N:$N,"Full inspection (short converted)",'D1 In-year inspection data'!$G:$G,$D$5,'D1 In-year inspection data'!$F:$F,$D$7)),
IF(AND($D$5&lt;&gt;"All Provider Groups",$D$7="All Provider Types"),SUM(COUNTIFS('D1 In-year inspection data'!$X:$X,"1",'D1 In-year inspection data'!$N:$N,"Full inspection",'D1 In-year inspection data'!$G:$G,$D$5),COUNTIFS('D1 In-year inspection data'!$X:$X,"1",'D1 In-year inspection data'!$N:$N,"Full inspection (short converted)",'D1 In-year inspection data'!$G:$G,$D$5))))))</f>
        <v>7</v>
      </c>
      <c r="G16" s="122">
        <f>IF(AND($D$5="All Provider Groups",$D$7="All Provider Types"),SUM(COUNTIFS('D1 In-year inspection data'!$X:$X,"2",'D1 In-year inspection data'!$N:$N,"Full inspection"),COUNTIFS('D1 In-year inspection data'!$X:$X,"2",'D1 In-year inspection data'!$N:$N,"Full inspection (short converted)")),
IF(AND($D$5="All Provider Groups",$D$7&lt;&gt;"All Provider Types"),SUM(COUNTIFS('D1 In-year inspection data'!$X:$X,"2",'D1 In-year inspection data'!$N:$N,"Full inspection",'D1 In-year inspection data'!$F:$F,$D$7),COUNTIFS('D1 In-year inspection data'!$X:$X,"2",'D1 In-year inspection data'!$N:$N,"Full inspection (short converted)",'D1 In-year inspection data'!$F:$F,$D$7)),
IF(AND($D$5&lt;&gt;"All Provider Groups",$D$7&lt;&gt;"All Provider Types"),SUM(COUNTIFS('D1 In-year inspection data'!$X:$X,"2",'D1 In-year inspection data'!$N:$N,"Full inspection",'D1 In-year inspection data'!$G:$G,$D$5,'D1 In-year inspection data'!$F:$F,$D$7),COUNTIFS('D1 In-year inspection data'!$X:$X,"2",'D1 In-year inspection data'!$N:$N,"Full inspection (short converted)",'D1 In-year inspection data'!$G:$G,$D$5,'D1 In-year inspection data'!$F:$F,$D$7)),
IF(AND($D$5&lt;&gt;"All Provider Groups",$D$7="All Provider Types"),SUM(COUNTIFS('D1 In-year inspection data'!$X:$X,"2",'D1 In-year inspection data'!$N:$N,"Full inspection",'D1 In-year inspection data'!$G:$G,$D$5),COUNTIFS('D1 In-year inspection data'!$X:$X,"2",'D1 In-year inspection data'!$N:$N,"Full inspection (short converted)",'D1 In-year inspection data'!$G:$G,$D$5))))))</f>
        <v>51</v>
      </c>
      <c r="H16" s="122">
        <f>IF(AND($D$5="All Provider Groups",$D$7="All Provider Types"),SUM(COUNTIFS('D1 In-year inspection data'!$X:$X,"3",'D1 In-year inspection data'!$N:$N,"Full inspection"),COUNTIFS('D1 In-year inspection data'!$X:$X,"3",'D1 In-year inspection data'!$N:$N,"Full inspection (short converted)")),
IF(AND($D$5="All Provider Groups",$D$7&lt;&gt;"All Provider Types"),SUM(COUNTIFS('D1 In-year inspection data'!$X:$X,"3",'D1 In-year inspection data'!$N:$N,"Full inspection",'D1 In-year inspection data'!$F:$F,$D$7),COUNTIFS('D1 In-year inspection data'!$X:$X,"3",'D1 In-year inspection data'!$N:$N,"Full inspection (short converted)",'D1 In-year inspection data'!$F:$F,$D$7)),
IF(AND($D$5&lt;&gt;"All Provider Groups",$D$7&lt;&gt;"All Provider Types"),SUM(COUNTIFS('D1 In-year inspection data'!$X:$X,"3",'D1 In-year inspection data'!$N:$N,"Full inspection",'D1 In-year inspection data'!$G:$G,$D$5,'D1 In-year inspection data'!$F:$F,$D$7),COUNTIFS('D1 In-year inspection data'!$X:$X,"3",'D1 In-year inspection data'!$N:$N,"Full inspection (short converted)",'D1 In-year inspection data'!$G:$G,$D$5,'D1 In-year inspection data'!$F:$F,$D$7)),
IF(AND($D$5&lt;&gt;"All Provider Groups",$D$7="All Provider Types"),SUM(COUNTIFS('D1 In-year inspection data'!$X:$X,"3",'D1 In-year inspection data'!$N:$N,"Full inspection",'D1 In-year inspection data'!$G:$G,$D$5),COUNTIFS('D1 In-year inspection data'!$X:$X,"3",'D1 In-year inspection data'!$N:$N,"Full inspection (short converted)",'D1 In-year inspection data'!$G:$G,$D$5))))))</f>
        <v>33</v>
      </c>
      <c r="I16" s="122">
        <f>IF(AND($D$5="All Provider Groups",$D$7="All Provider Types"),SUM(COUNTIFS('D1 In-year inspection data'!$X:$X,"4",'D1 In-year inspection data'!$N:$N,"Full inspection"),COUNTIFS('D1 In-year inspection data'!$X:$X,"4",'D1 In-year inspection data'!$N:$N,"Full inspection (short converted)")),
IF(AND($D$5="All Provider Groups",$D$7&lt;&gt;"All Provider Types"),SUM(COUNTIFS('D1 In-year inspection data'!$X:$X,"4",'D1 In-year inspection data'!$N:$N,"Full inspection",'D1 In-year inspection data'!$F:$F,$D$7),COUNTIFS('D1 In-year inspection data'!$X:$X,"4",'D1 In-year inspection data'!$N:$N,"Full inspection (short converted)",'D1 In-year inspection data'!$F:$F,$D$7)),
IF(AND($D$5&lt;&gt;"All Provider Groups",$D$7&lt;&gt;"All Provider Types"),SUM(COUNTIFS('D1 In-year inspection data'!$X:$X,"4",'D1 In-year inspection data'!$N:$N,"Full inspection",'D1 In-year inspection data'!$G:$G,$D$5,'D1 In-year inspection data'!$F:$F,$D$7),COUNTIFS('D1 In-year inspection data'!$X:$X,"4",'D1 In-year inspection data'!$N:$N,"Full inspection (short converted)",'D1 In-year inspection data'!$G:$G,$D$5,'D1 In-year inspection data'!$F:$F,$D$7)),
IF(AND($D$5&lt;&gt;"All Provider Groups",$D$7="All Provider Types"),SUM(COUNTIFS('D1 In-year inspection data'!$X:$X,"4",'D1 In-year inspection data'!$N:$N,"Full inspection",'D1 In-year inspection data'!$G:$G,$D$5),COUNTIFS('D1 In-year inspection data'!$X:$X,"4",'D1 In-year inspection data'!$N:$N,"Full inspection (short converted)",'D1 In-year inspection data'!$G:$G,$D$5))))))</f>
        <v>4</v>
      </c>
    </row>
    <row r="17" spans="2:15" s="124" customFormat="1" ht="18.75" customHeight="1" x14ac:dyDescent="0.2">
      <c r="B17" s="135" t="s">
        <v>74</v>
      </c>
      <c r="D17" s="498">
        <f t="shared" si="0"/>
        <v>121</v>
      </c>
      <c r="E17" s="121"/>
      <c r="F17" s="122">
        <f>IF(AND($D$5="All Provider Groups",$D$7="All Provider Types"),SUM(COUNTIFS('D1 In-year inspection data'!$Y:$Y,"1",'D1 In-year inspection data'!$N:$N,"Full inspection"),COUNTIFS('D1 In-year inspection data'!$Y:$Y,"1",'D1 In-year inspection data'!$N:$N,"Full inspection (short converted)")),
IF(AND($D$5="All Provider Groups",$D$7&lt;&gt;"All Provider Types"),SUM(COUNTIFS('D1 In-year inspection data'!$Y:$Y,"1",'D1 In-year inspection data'!$N:$N,"Full inspection",'D1 In-year inspection data'!$F:$F,$D$7),COUNTIFS('D1 In-year inspection data'!$Y:$Y,"1",'D1 In-year inspection data'!$N:$N,"Full inspection (short converted)",'D1 In-year inspection data'!$F:$F,$D$7)),
IF(AND($D$5&lt;&gt;"All Provider Groups",$D$7&lt;&gt;"All Provider Types"),SUM(COUNTIFS('D1 In-year inspection data'!$Y:$Y,"1",'D1 In-year inspection data'!$N:$N,"Full inspection",'D1 In-year inspection data'!$G:$G,$D$5,'D1 In-year inspection data'!$F:$F,$D$7),COUNTIFS('D1 In-year inspection data'!$Y:$Y,"1",'D1 In-year inspection data'!$N:$N,"Full inspection (short converted)",'D1 In-year inspection data'!$G:$G,$D$5,'D1 In-year inspection data'!$F:$F,$D$7)),
IF(AND($D$5&lt;&gt;"All Provider Groups",$D$7="All Provider Types"),SUM(COUNTIFS('D1 In-year inspection data'!$Y:$Y,"1",'D1 In-year inspection data'!$N:$N,"Full inspection",'D1 In-year inspection data'!$G:$G,$D$5),COUNTIFS('D1 In-year inspection data'!$Y:$Y,"1",'D1 In-year inspection data'!$N:$N,"Full inspection (short converted)",'D1 In-year inspection data'!$G:$G,$D$5))))))</f>
        <v>3</v>
      </c>
      <c r="G17" s="122">
        <f>IF(AND($D$5="All Provider Groups",$D$7="All Provider Types"),SUM(COUNTIFS('D1 In-year inspection data'!$Y:$Y,"2",'D1 In-year inspection data'!$N:$N,"Full inspection"),COUNTIFS('D1 In-year inspection data'!$Y:$Y,"2",'D1 In-year inspection data'!$N:$N,"Full inspection (short converted)")),
IF(AND($D$5="All Provider Groups",$D$7&lt;&gt;"All Provider Types"),SUM(COUNTIFS('D1 In-year inspection data'!$Y:$Y,"2",'D1 In-year inspection data'!$N:$N,"Full inspection",'D1 In-year inspection data'!$F:$F,$D$7),COUNTIFS('D1 In-year inspection data'!$Y:$Y,"2",'D1 In-year inspection data'!$N:$N,"Full inspection (short converted)",'D1 In-year inspection data'!$F:$F,$D$7)),
IF(AND($D$5&lt;&gt;"All Provider Groups",$D$7&lt;&gt;"All Provider Types"),SUM(COUNTIFS('D1 In-year inspection data'!$Y:$Y,"2",'D1 In-year inspection data'!$N:$N,"Full inspection",'D1 In-year inspection data'!$G:$G,$D$5,'D1 In-year inspection data'!$F:$F,$D$7),COUNTIFS('D1 In-year inspection data'!$Y:$Y,"2",'D1 In-year inspection data'!$N:$N,"Full inspection (short converted)",'D1 In-year inspection data'!$G:$G,$D$5,'D1 In-year inspection data'!$F:$F,$D$7)),
IF(AND($D$5&lt;&gt;"All Provider Groups",$D$7="All Provider Types"),SUM(COUNTIFS('D1 In-year inspection data'!$Y:$Y,"2",'D1 In-year inspection data'!$N:$N,"Full inspection",'D1 In-year inspection data'!$G:$G,$D$5),COUNTIFS('D1 In-year inspection data'!$Y:$Y,"2",'D1 In-year inspection data'!$N:$N,"Full inspection (short converted)",'D1 In-year inspection data'!$G:$G,$D$5))))))</f>
        <v>71</v>
      </c>
      <c r="H17" s="122">
        <f>IF(AND($D$5="All Provider Groups",$D$7="All Provider Types"),SUM(COUNTIFS('D1 In-year inspection data'!$Y:$Y,"3",'D1 In-year inspection data'!$N:$N,"Full inspection"),COUNTIFS('D1 In-year inspection data'!$Y:$Y,"3",'D1 In-year inspection data'!$N:$N,"Full inspection (short converted)")),
IF(AND($D$5="All Provider Groups",$D$7&lt;&gt;"All Provider Types"),SUM(COUNTIFS('D1 In-year inspection data'!$Y:$Y,"3",'D1 In-year inspection data'!$N:$N,"Full inspection",'D1 In-year inspection data'!$F:$F,$D$7),COUNTIFS('D1 In-year inspection data'!$Y:$Y,"3",'D1 In-year inspection data'!$N:$N,"Full inspection (short converted)",'D1 In-year inspection data'!$F:$F,$D$7)),
IF(AND($D$5&lt;&gt;"All Provider Groups",$D$7&lt;&gt;"All Provider Types"),SUM(COUNTIFS('D1 In-year inspection data'!$Y:$Y,"3",'D1 In-year inspection data'!$N:$N,"Full inspection",'D1 In-year inspection data'!$G:$G,$D$5,'D1 In-year inspection data'!$F:$F,$D$7),COUNTIFS('D1 In-year inspection data'!$Y:$Y,"3",'D1 In-year inspection data'!$N:$N,"Full inspection (short converted)",'D1 In-year inspection data'!$G:$G,$D$5,'D1 In-year inspection data'!$F:$F,$D$7)),
IF(AND($D$5&lt;&gt;"All Provider Groups",$D$7="All Provider Types"),SUM(COUNTIFS('D1 In-year inspection data'!$Y:$Y,"3",'D1 In-year inspection data'!$N:$N,"Full inspection",'D1 In-year inspection data'!$G:$G,$D$5),COUNTIFS('D1 In-year inspection data'!$Y:$Y,"3",'D1 In-year inspection data'!$N:$N,"Full inspection (short converted)",'D1 In-year inspection data'!$G:$G,$D$5))))))</f>
        <v>39</v>
      </c>
      <c r="I17" s="122">
        <f>IF(AND($D$5="All Provider Groups",$D$7="All Provider Types"),SUM(COUNTIFS('D1 In-year inspection data'!$Y:$Y,"4",'D1 In-year inspection data'!$N:$N,"Full inspection"),COUNTIFS('D1 In-year inspection data'!$Y:$Y,"4",'D1 In-year inspection data'!$N:$N,"Full inspection (short converted)")),
IF(AND($D$5="All Provider Groups",$D$7&lt;&gt;"All Provider Types"),SUM(COUNTIFS('D1 In-year inspection data'!$Y:$Y,"4",'D1 In-year inspection data'!$N:$N,"Full inspection",'D1 In-year inspection data'!$F:$F,$D$7),COUNTIFS('D1 In-year inspection data'!$Y:$Y,"4",'D1 In-year inspection data'!$N:$N,"Full inspection (short converted)",'D1 In-year inspection data'!$F:$F,$D$7)),
IF(AND($D$5&lt;&gt;"All Provider Groups",$D$7&lt;&gt;"All Provider Types"),SUM(COUNTIFS('D1 In-year inspection data'!$Y:$Y,"4",'D1 In-year inspection data'!$N:$N,"Full inspection",'D1 In-year inspection data'!$G:$G,$D$5,'D1 In-year inspection data'!$F:$F,$D$7),COUNTIFS('D1 In-year inspection data'!$Y:$Y,"4",'D1 In-year inspection data'!$N:$N,"Full inspection (short converted)",'D1 In-year inspection data'!$G:$G,$D$5,'D1 In-year inspection data'!$F:$F,$D$7)),
IF(AND($D$5&lt;&gt;"All Provider Groups",$D$7="All Provider Types"),SUM(COUNTIFS('D1 In-year inspection data'!$Y:$Y,"4",'D1 In-year inspection data'!$N:$N,"Full inspection",'D1 In-year inspection data'!$G:$G,$D$5),COUNTIFS('D1 In-year inspection data'!$Y:$Y,"4",'D1 In-year inspection data'!$N:$N,"Full inspection (short converted)",'D1 In-year inspection data'!$G:$G,$D$5))))))</f>
        <v>8</v>
      </c>
    </row>
    <row r="18" spans="2:15" s="124" customFormat="1" ht="18.75" customHeight="1" x14ac:dyDescent="0.2">
      <c r="B18" s="135" t="s">
        <v>75</v>
      </c>
      <c r="D18" s="498">
        <f t="shared" si="0"/>
        <v>113</v>
      </c>
      <c r="E18" s="121"/>
      <c r="F18" s="122">
        <f>IF(AND($D$5="All Provider Groups",$D$7="All Provider Types"),SUM(COUNTIFS('D1 In-year inspection data'!$Z:$Z,"1",'D1 In-year inspection data'!$N:$N,"Full inspection"),COUNTIFS('D1 In-year inspection data'!$Z:$Z,"1",'D1 In-year inspection data'!$N:$N,"Full inspection (short converted)")),
IF(AND($D$5="All Provider Groups",$D$7&lt;&gt;"All Provider Types"),SUM(COUNTIFS('D1 In-year inspection data'!$Z:$Z,"1",'D1 In-year inspection data'!$N:$N,"Full inspection",'D1 In-year inspection data'!$F:$F,$D$7),COUNTIFS('D1 In-year inspection data'!$Z:$Z,"1",'D1 In-year inspection data'!$N:$N,"Full inspection (short converted)",'D1 In-year inspection data'!$F:$F,$D$7)),
IF(AND($D$5&lt;&gt;"All Provider Groups",$D$7&lt;&gt;"All Provider Types"),SUM(COUNTIFS('D1 In-year inspection data'!$Z:$Z,"1",'D1 In-year inspection data'!$N:$N,"Full inspection",'D1 In-year inspection data'!$G:$G,$D$5,'D1 In-year inspection data'!$F:$F,$D$7),COUNTIFS('D1 In-year inspection data'!$Z:$Z,"1",'D1 In-year inspection data'!$N:$N,"Full inspection (short converted)",'D1 In-year inspection data'!$G:$G,$D$5,'D1 In-year inspection data'!$F:$F,$D$7)),
IF(AND($D$5&lt;&gt;"All Provider Groups",$D$7="All Provider Types"),SUM(COUNTIFS('D1 In-year inspection data'!$Z:$Z,"1",'D1 In-year inspection data'!$N:$N,"Full inspection",'D1 In-year inspection data'!$G:$G,$D$5),COUNTIFS('D1 In-year inspection data'!$Z:$Z,"1",'D1 In-year inspection data'!$N:$N,"Full inspection (short converted)",'D1 In-year inspection data'!$G:$G,$D$5))))))</f>
        <v>7</v>
      </c>
      <c r="G18" s="122">
        <f>IF(AND($D$5="All Provider Groups",$D$7="All Provider Types"),SUM(COUNTIFS('D1 In-year inspection data'!$Z:$Z,"2",'D1 In-year inspection data'!$N:$N,"Full inspection"),COUNTIFS('D1 In-year inspection data'!$Z:$Z,"2",'D1 In-year inspection data'!$N:$N,"Full inspection (short converted)")),
IF(AND($D$5="All Provider Groups",$D$7&lt;&gt;"All Provider Types"),SUM(COUNTIFS('D1 In-year inspection data'!$Z:$Z,"2",'D1 In-year inspection data'!$N:$N,"Full inspection",'D1 In-year inspection data'!$F:$F,$D$7),COUNTIFS('D1 In-year inspection data'!$Z:$Z,"2",'D1 In-year inspection data'!$N:$N,"Full inspection (short converted)",'D1 In-year inspection data'!$F:$F,$D$7)),
IF(AND($D$5&lt;&gt;"All Provider Groups",$D$7&lt;&gt;"All Provider Types"),SUM(COUNTIFS('D1 In-year inspection data'!$Z:$Z,"2",'D1 In-year inspection data'!$N:$N,"Full inspection",'D1 In-year inspection data'!$G:$G,$D$5,'D1 In-year inspection data'!$F:$F,$D$7),COUNTIFS('D1 In-year inspection data'!$Z:$Z,"2",'D1 In-year inspection data'!$N:$N,"Full inspection (short converted)",'D1 In-year inspection data'!$G:$G,$D$5,'D1 In-year inspection data'!$F:$F,$D$7)),
IF(AND($D$5&lt;&gt;"All Provider Groups",$D$7="All Provider Types"),SUM(COUNTIFS('D1 In-year inspection data'!$Z:$Z,"2",'D1 In-year inspection data'!$N:$N,"Full inspection",'D1 In-year inspection data'!$G:$G,$D$5),COUNTIFS('D1 In-year inspection data'!$Z:$Z,"2",'D1 In-year inspection data'!$N:$N,"Full inspection (short converted)",'D1 In-year inspection data'!$G:$G,$D$5))))))</f>
        <v>58</v>
      </c>
      <c r="H18" s="122">
        <f>IF(AND($D$5="All Provider Groups",$D$7="All Provider Types"),SUM(COUNTIFS('D1 In-year inspection data'!$Z:$Z,"3",'D1 In-year inspection data'!$N:$N,"Full inspection"),COUNTIFS('D1 In-year inspection data'!$Z:$Z,"3",'D1 In-year inspection data'!$N:$N,"Full inspection (short converted)")),
IF(AND($D$5="All Provider Groups",$D$7&lt;&gt;"All Provider Types"),SUM(COUNTIFS('D1 In-year inspection data'!$Z:$Z,"3",'D1 In-year inspection data'!$N:$N,"Full inspection",'D1 In-year inspection data'!$F:$F,$D$7),COUNTIFS('D1 In-year inspection data'!$Z:$Z,"3",'D1 In-year inspection data'!$N:$N,"Full inspection (short converted)",'D1 In-year inspection data'!$F:$F,$D$7)),
IF(AND($D$5&lt;&gt;"All Provider Groups",$D$7&lt;&gt;"All Provider Types"),SUM(COUNTIFS('D1 In-year inspection data'!$Z:$Z,"3",'D1 In-year inspection data'!$N:$N,"Full inspection",'D1 In-year inspection data'!$G:$G,$D$5,'D1 In-year inspection data'!$F:$F,$D$7),COUNTIFS('D1 In-year inspection data'!$Z:$Z,"3",'D1 In-year inspection data'!$N:$N,"Full inspection (short converted)",'D1 In-year inspection data'!$G:$G,$D$5,'D1 In-year inspection data'!$F:$F,$D$7)),
IF(AND($D$5&lt;&gt;"All Provider Groups",$D$7="All Provider Types"),SUM(COUNTIFS('D1 In-year inspection data'!$Z:$Z,"3",'D1 In-year inspection data'!$N:$N,"Full inspection",'D1 In-year inspection data'!$G:$G,$D$5),COUNTIFS('D1 In-year inspection data'!$Z:$Z,"3",'D1 In-year inspection data'!$N:$N,"Full inspection (short converted)",'D1 In-year inspection data'!$G:$G,$D$5))))))</f>
        <v>35</v>
      </c>
      <c r="I18" s="122">
        <f>IF(AND($D$5="All Provider Groups",$D$7="All Provider Types"),SUM(COUNTIFS('D1 In-year inspection data'!$Z:$Z,"4",'D1 In-year inspection data'!$N:$N,"Full inspection"),COUNTIFS('D1 In-year inspection data'!$Z:$Z,"4",'D1 In-year inspection data'!$N:$N,"Full inspection (short converted)")),
IF(AND($D$5="All Provider Groups",$D$7&lt;&gt;"All Provider Types"),SUM(COUNTIFS('D1 In-year inspection data'!$Z:$Z,"4",'D1 In-year inspection data'!$N:$N,"Full inspection",'D1 In-year inspection data'!$F:$F,$D$7),COUNTIFS('D1 In-year inspection data'!$Z:$Z,"4",'D1 In-year inspection data'!$N:$N,"Full inspection (short converted)",'D1 In-year inspection data'!$F:$F,$D$7)),
IF(AND($D$5&lt;&gt;"All Provider Groups",$D$7&lt;&gt;"All Provider Types"),SUM(COUNTIFS('D1 In-year inspection data'!$Z:$Z,"4",'D1 In-year inspection data'!$N:$N,"Full inspection",'D1 In-year inspection data'!$G:$G,$D$5,'D1 In-year inspection data'!$F:$F,$D$7),COUNTIFS('D1 In-year inspection data'!$Z:$Z,"4",'D1 In-year inspection data'!$N:$N,"Full inspection (short converted)",'D1 In-year inspection data'!$G:$G,$D$5,'D1 In-year inspection data'!$F:$F,$D$7)),
IF(AND($D$5&lt;&gt;"All Provider Groups",$D$7="All Provider Types"),SUM(COUNTIFS('D1 In-year inspection data'!$Z:$Z,"4",'D1 In-year inspection data'!$N:$N,"Full inspection",'D1 In-year inspection data'!$G:$G,$D$5),COUNTIFS('D1 In-year inspection data'!$Z:$Z,"4",'D1 In-year inspection data'!$N:$N,"Full inspection (short converted)",'D1 In-year inspection data'!$G:$G,$D$5))))))</f>
        <v>13</v>
      </c>
    </row>
    <row r="19" spans="2:15" s="124" customFormat="1" ht="18.75" customHeight="1" x14ac:dyDescent="0.2">
      <c r="B19" s="135" t="s">
        <v>76</v>
      </c>
      <c r="D19" s="498">
        <f t="shared" si="0"/>
        <v>6</v>
      </c>
      <c r="E19" s="121"/>
      <c r="F19" s="122">
        <f>IF(AND($D$5="All Provider Groups",$D$7="All Provider Types"),SUM(COUNTIFS('D1 In-year inspection data'!$AA:$AA,"1",'D1 In-year inspection data'!$N:$N,"Full inspection"),COUNTIFS('D1 In-year inspection data'!$AA:$AA,"1",'D1 In-year inspection data'!$N:$N,"Full inspection (short converted)")),
IF(AND($D$5="All Provider Groups",$D$7&lt;&gt;"All Provider Types"),SUM(COUNTIFS('D1 In-year inspection data'!$AA:$AA,"1",'D1 In-year inspection data'!$N:$N,"Full inspection",'D1 In-year inspection data'!$F:$F,$D$7),COUNTIFS('D1 In-year inspection data'!$AA:$AA,"1",'D1 In-year inspection data'!$N:$N,"Full inspection (short converted)",'D1 In-year inspection data'!$F:$F,$D$7)),
IF(AND($D$5&lt;&gt;"All Provider Groups",$D$7&lt;&gt;"All Provider Types"),SUM(COUNTIFS('D1 In-year inspection data'!$AA:$AA,"1",'D1 In-year inspection data'!$N:$N,"Full inspection",'D1 In-year inspection data'!$G:$G,$D$5,'D1 In-year inspection data'!$F:$F,$D$7),COUNTIFS('D1 In-year inspection data'!$AA:$AA,"1",'D1 In-year inspection data'!$N:$N,"Full inspection (short converted)",'D1 In-year inspection data'!$G:$G,$D$5,'D1 In-year inspection data'!$F:$F,$D$7)),
IF(AND($D$5&lt;&gt;"All Provider Groups",$D$7="All Provider Types"),SUM(COUNTIFS('D1 In-year inspection data'!$AA:$AA,"1",'D1 In-year inspection data'!$N:$N,"Full inspection",'D1 In-year inspection data'!$G:$G,$D$5),COUNTIFS('D1 In-year inspection data'!$AA:$AA,"1",'D1 In-year inspection data'!$N:$N,"Full inspection (short converted)",'D1 In-year inspection data'!$G:$G,$D$5))))))</f>
        <v>1</v>
      </c>
      <c r="G19" s="122">
        <f>IF(AND($D$5="All Provider Groups",$D$7="All Provider Types"),SUM(COUNTIFS('D1 In-year inspection data'!$AA:$AA,"2",'D1 In-year inspection data'!$N:$N,"Full inspection"),COUNTIFS('D1 In-year inspection data'!$AA:$AA,"2",'D1 In-year inspection data'!$N:$N,"Full inspection (short converted)")),
IF(AND($D$5="All Provider Groups",$D$7&lt;&gt;"All Provider Types"),SUM(COUNTIFS('D1 In-year inspection data'!$AA:$AA,"2",'D1 In-year inspection data'!$N:$N,"Full inspection",'D1 In-year inspection data'!$F:$F,$D$7),COUNTIFS('D1 In-year inspection data'!$AA:$AA,"2",'D1 In-year inspection data'!$N:$N,"Full inspection (short converted)",'D1 In-year inspection data'!$F:$F,$D$7)),
IF(AND($D$5&lt;&gt;"All Provider Groups",$D$7&lt;&gt;"All Provider Types"),SUM(COUNTIFS('D1 In-year inspection data'!$AA:$AA,"2",'D1 In-year inspection data'!$N:$N,"Full inspection",'D1 In-year inspection data'!$G:$G,$D$5,'D1 In-year inspection data'!$F:$F,$D$7),COUNTIFS('D1 In-year inspection data'!$AA:$AA,"2",'D1 In-year inspection data'!$N:$N,"Full inspection (short converted)",'D1 In-year inspection data'!$G:$G,$D$5,'D1 In-year inspection data'!$F:$F,$D$7)),
IF(AND($D$5&lt;&gt;"All Provider Groups",$D$7="All Provider Types"),SUM(COUNTIFS('D1 In-year inspection data'!$AA:$AA,"2",'D1 In-year inspection data'!$N:$N,"Full inspection",'D1 In-year inspection data'!$G:$G,$D$5),COUNTIFS('D1 In-year inspection data'!$AA:$AA,"2",'D1 In-year inspection data'!$N:$N,"Full inspection (short converted)",'D1 In-year inspection data'!$G:$G,$D$5))))))</f>
        <v>4</v>
      </c>
      <c r="H19" s="122">
        <f>IF(AND($D$5="All Provider Groups",$D$7="All Provider Types"),SUM(COUNTIFS('D1 In-year inspection data'!$AA:$AA,"3",'D1 In-year inspection data'!$N:$N,"Full inspection"),COUNTIFS('D1 In-year inspection data'!$AA:$AA,"3",'D1 In-year inspection data'!$N:$N,"Full inspection (short converted)")),
IF(AND($D$5="All Provider Groups",$D$7&lt;&gt;"All Provider Types"),SUM(COUNTIFS('D1 In-year inspection data'!$AA:$AA,"3",'D1 In-year inspection data'!$N:$N,"Full inspection",'D1 In-year inspection data'!$F:$F,$D$7),COUNTIFS('D1 In-year inspection data'!$AA:$AA,"3",'D1 In-year inspection data'!$N:$N,"Full inspection (short converted)",'D1 In-year inspection data'!$F:$F,$D$7)),
IF(AND($D$5&lt;&gt;"All Provider Groups",$D$7&lt;&gt;"All Provider Types"),SUM(COUNTIFS('D1 In-year inspection data'!$AA:$AA,"3",'D1 In-year inspection data'!$N:$N,"Full inspection",'D1 In-year inspection data'!$G:$G,$D$5,'D1 In-year inspection data'!$F:$F,$D$7),COUNTIFS('D1 In-year inspection data'!$AA:$AA,"3",'D1 In-year inspection data'!$N:$N,"Full inspection (short converted)",'D1 In-year inspection data'!$G:$G,$D$5,'D1 In-year inspection data'!$F:$F,$D$7)),
IF(AND($D$5&lt;&gt;"All Provider Groups",$D$7="All Provider Types"),SUM(COUNTIFS('D1 In-year inspection data'!$AA:$AA,"3",'D1 In-year inspection data'!$N:$N,"Full inspection",'D1 In-year inspection data'!$G:$G,$D$5),COUNTIFS('D1 In-year inspection data'!$AA:$AA,"3",'D1 In-year inspection data'!$N:$N,"Full inspection (short converted)",'D1 In-year inspection data'!$G:$G,$D$5))))))</f>
        <v>1</v>
      </c>
      <c r="I19" s="122">
        <f>IF(AND($D$5="All Provider Groups",$D$7="All Provider Types"),SUM(COUNTIFS('D1 In-year inspection data'!$AA:$AA,"4",'D1 In-year inspection data'!$N:$N,"Full inspection"),COUNTIFS('D1 In-year inspection data'!$AA:$AA,"4",'D1 In-year inspection data'!$N:$N,"Full inspection (short converted)")),
IF(AND($D$5="All Provider Groups",$D$7&lt;&gt;"All Provider Types"),SUM(COUNTIFS('D1 In-year inspection data'!$AA:$AA,"4",'D1 In-year inspection data'!$N:$N,"Full inspection",'D1 In-year inspection data'!$F:$F,$D$7),COUNTIFS('D1 In-year inspection data'!$AA:$AA,"4",'D1 In-year inspection data'!$N:$N,"Full inspection (short converted)",'D1 In-year inspection data'!$F:$F,$D$7)),
IF(AND($D$5&lt;&gt;"All Provider Groups",$D$7&lt;&gt;"All Provider Types"),SUM(COUNTIFS('D1 In-year inspection data'!$AA:$AA,"4",'D1 In-year inspection data'!$N:$N,"Full inspection",'D1 In-year inspection data'!$G:$G,$D$5,'D1 In-year inspection data'!$F:$F,$D$7),COUNTIFS('D1 In-year inspection data'!$AA:$AA,"4",'D1 In-year inspection data'!$N:$N,"Full inspection (short converted)",'D1 In-year inspection data'!$G:$G,$D$5,'D1 In-year inspection data'!$F:$F,$D$7)),
IF(AND($D$5&lt;&gt;"All Provider Groups",$D$7="All Provider Types"),SUM(COUNTIFS('D1 In-year inspection data'!$AA:$AA,"4",'D1 In-year inspection data'!$N:$N,"Full inspection",'D1 In-year inspection data'!$G:$G,$D$5),COUNTIFS('D1 In-year inspection data'!$AA:$AA,"4",'D1 In-year inspection data'!$N:$N,"Full inspection (short converted)",'D1 In-year inspection data'!$G:$G,$D$5))))))</f>
        <v>0</v>
      </c>
      <c r="J19" s="128"/>
      <c r="K19" s="128"/>
      <c r="L19" s="128"/>
    </row>
    <row r="20" spans="2:15" s="124" customFormat="1" ht="18.75" customHeight="1" x14ac:dyDescent="0.2">
      <c r="B20" s="135" t="s">
        <v>77</v>
      </c>
      <c r="D20" s="498">
        <f t="shared" si="0"/>
        <v>67</v>
      </c>
      <c r="E20" s="121"/>
      <c r="F20" s="122">
        <f>IF(AND($D$5="All Provider Groups",$D$7="All Provider Types"),SUM(COUNTIFS('D1 In-year inspection data'!$AB:$AB,"1",'D1 In-year inspection data'!$N:$N,"Full inspection"),COUNTIFS('D1 In-year inspection data'!$AB:$AB,"1",'D1 In-year inspection data'!$N:$N,"Full inspection (short converted)")),
IF(AND($D$5="All Provider Groups",$D$7&lt;&gt;"All Provider Types"),SUM(COUNTIFS('D1 In-year inspection data'!$AB:$AB,"1",'D1 In-year inspection data'!$N:$N,"Full inspection",'D1 In-year inspection data'!$F:$F,$D$7),COUNTIFS('D1 In-year inspection data'!$AB:$AB,"1",'D1 In-year inspection data'!$N:$N,"Full inspection (short converted)",'D1 In-year inspection data'!$F:$F,$D$7)),
IF(AND($D$5&lt;&gt;"All Provider Groups",$D$7&lt;&gt;"All Provider Types"),SUM(COUNTIFS('D1 In-year inspection data'!$AB:$AB,"1",'D1 In-year inspection data'!$N:$N,"Full inspection",'D1 In-year inspection data'!$G:$G,$D$5,'D1 In-year inspection data'!$F:$F,$D$7),COUNTIFS('D1 In-year inspection data'!$AB:$AB,"1",'D1 In-year inspection data'!$N:$N,"Full inspection (short converted)",'D1 In-year inspection data'!$G:$G,$D$5,'D1 In-year inspection data'!$F:$F,$D$7)),
IF(AND($D$5&lt;&gt;"All Provider Groups",$D$7="All Provider Types"),SUM(COUNTIFS('D1 In-year inspection data'!$AB:$AB,"1",'D1 In-year inspection data'!$N:$N,"Full inspection",'D1 In-year inspection data'!$G:$G,$D$5),COUNTIFS('D1 In-year inspection data'!$AB:$AB,"1",'D1 In-year inspection data'!$N:$N,"Full inspection (short converted)",'D1 In-year inspection data'!$G:$G,$D$5))))))</f>
        <v>7</v>
      </c>
      <c r="G20" s="122">
        <f>IF(AND($D$5="All Provider Groups",$D$7="All Provider Types"),SUM(COUNTIFS('D1 In-year inspection data'!$AB:$AB,"2",'D1 In-year inspection data'!$N:$N,"Full inspection"),COUNTIFS('D1 In-year inspection data'!$AB:$AB,"2",'D1 In-year inspection data'!$N:$N,"Full inspection (short converted)")),
IF(AND($D$5="All Provider Groups",$D$7&lt;&gt;"All Provider Types"),SUM(COUNTIFS('D1 In-year inspection data'!$AB:$AB,"2",'D1 In-year inspection data'!$N:$N,"Full inspection",'D1 In-year inspection data'!$F:$F,$D$7),COUNTIFS('D1 In-year inspection data'!$AB:$AB,"2",'D1 In-year inspection data'!$N:$N,"Full inspection (short converted)",'D1 In-year inspection data'!$F:$F,$D$7)),
IF(AND($D$5&lt;&gt;"All Provider Groups",$D$7&lt;&gt;"All Provider Types"),SUM(COUNTIFS('D1 In-year inspection data'!$AB:$AB,"2",'D1 In-year inspection data'!$N:$N,"Full inspection",'D1 In-year inspection data'!$G:$G,$D$5,'D1 In-year inspection data'!$F:$F,$D$7),COUNTIFS('D1 In-year inspection data'!$AB:$AB,"2",'D1 In-year inspection data'!$N:$N,"Full inspection (short converted)",'D1 In-year inspection data'!$G:$G,$D$5,'D1 In-year inspection data'!$F:$F,$D$7)),
IF(AND($D$5&lt;&gt;"All Provider Groups",$D$7="All Provider Types"),SUM(COUNTIFS('D1 In-year inspection data'!$AB:$AB,"2",'D1 In-year inspection data'!$N:$N,"Full inspection",'D1 In-year inspection data'!$G:$G,$D$5),COUNTIFS('D1 In-year inspection data'!$AB:$AB,"2",'D1 In-year inspection data'!$N:$N,"Full inspection (short converted)",'D1 In-year inspection data'!$G:$G,$D$5))))))</f>
        <v>41</v>
      </c>
      <c r="H20" s="122">
        <f>IF(AND($D$5="All Provider Groups",$D$7="All Provider Types"),SUM(COUNTIFS('D1 In-year inspection data'!$AB:$AB,"3",'D1 In-year inspection data'!$N:$N,"Full inspection"),COUNTIFS('D1 In-year inspection data'!$AB:$AB,"3",'D1 In-year inspection data'!$N:$N,"Full inspection (short converted)")),
IF(AND($D$5="All Provider Groups",$D$7&lt;&gt;"All Provider Types"),SUM(COUNTIFS('D1 In-year inspection data'!$AB:$AB,"3",'D1 In-year inspection data'!$N:$N,"Full inspection",'D1 In-year inspection data'!$F:$F,$D$7),COUNTIFS('D1 In-year inspection data'!$AB:$AB,"3",'D1 In-year inspection data'!$N:$N,"Full inspection (short converted)",'D1 In-year inspection data'!$F:$F,$D$7)),
IF(AND($D$5&lt;&gt;"All Provider Groups",$D$7&lt;&gt;"All Provider Types"),SUM(COUNTIFS('D1 In-year inspection data'!$AB:$AB,"3",'D1 In-year inspection data'!$N:$N,"Full inspection",'D1 In-year inspection data'!$G:$G,$D$5,'D1 In-year inspection data'!$F:$F,$D$7),COUNTIFS('D1 In-year inspection data'!$AB:$AB,"3",'D1 In-year inspection data'!$N:$N,"Full inspection (short converted)",'D1 In-year inspection data'!$G:$G,$D$5,'D1 In-year inspection data'!$F:$F,$D$7)),
IF(AND($D$5&lt;&gt;"All Provider Groups",$D$7="All Provider Types"),SUM(COUNTIFS('D1 In-year inspection data'!$AB:$AB,"3",'D1 In-year inspection data'!$N:$N,"Full inspection",'D1 In-year inspection data'!$G:$G,$D$5),COUNTIFS('D1 In-year inspection data'!$AB:$AB,"3",'D1 In-year inspection data'!$N:$N,"Full inspection (short converted)",'D1 In-year inspection data'!$G:$G,$D$5))))))</f>
        <v>18</v>
      </c>
      <c r="I20" s="122">
        <f>IF(AND($D$5="All Provider Groups",$D$7="All Provider Types"),SUM(COUNTIFS('D1 In-year inspection data'!$AB:$AB,"4",'D1 In-year inspection data'!$N:$N,"Full inspection"),COUNTIFS('D1 In-year inspection data'!$AB:$AB,"4",'D1 In-year inspection data'!$N:$N,"Full inspection (short converted)")),
IF(AND($D$5="All Provider Groups",$D$7&lt;&gt;"All Provider Types"),SUM(COUNTIFS('D1 In-year inspection data'!$AB:$AB,"4",'D1 In-year inspection data'!$N:$N,"Full inspection",'D1 In-year inspection data'!$F:$F,$D$7),COUNTIFS('D1 In-year inspection data'!$AB:$AB,"4",'D1 In-year inspection data'!$N:$N,"Full inspection (short converted)",'D1 In-year inspection data'!$F:$F,$D$7)),
IF(AND($D$5&lt;&gt;"All Provider Groups",$D$7&lt;&gt;"All Provider Types"),SUM(COUNTIFS('D1 In-year inspection data'!$AB:$AB,"4",'D1 In-year inspection data'!$N:$N,"Full inspection",'D1 In-year inspection data'!$G:$G,$D$5,'D1 In-year inspection data'!$F:$F,$D$7),COUNTIFS('D1 In-year inspection data'!$AB:$AB,"4",'D1 In-year inspection data'!$N:$N,"Full inspection (short converted)",'D1 In-year inspection data'!$G:$G,$D$5,'D1 In-year inspection data'!$F:$F,$D$7)),
IF(AND($D$5&lt;&gt;"All Provider Groups",$D$7="All Provider Types"),SUM(COUNTIFS('D1 In-year inspection data'!$AB:$AB,"4",'D1 In-year inspection data'!$N:$N,"Full inspection",'D1 In-year inspection data'!$G:$G,$D$5),COUNTIFS('D1 In-year inspection data'!$AB:$AB,"4",'D1 In-year inspection data'!$N:$N,"Full inspection (short converted)",'D1 In-year inspection data'!$G:$G,$D$5))))))</f>
        <v>1</v>
      </c>
      <c r="J20" s="128"/>
      <c r="K20" s="128"/>
      <c r="L20" s="128"/>
      <c r="M20" s="128"/>
    </row>
    <row r="21" spans="2:15" s="124" customFormat="1" ht="18.75" customHeight="1" x14ac:dyDescent="0.2">
      <c r="B21" s="135" t="s">
        <v>78</v>
      </c>
      <c r="D21" s="498">
        <f t="shared" si="0"/>
        <v>4</v>
      </c>
      <c r="E21" s="121"/>
      <c r="F21" s="122">
        <f>IF(AND($D$5="All Provider Groups",$D$7="All Provider Types"),SUM(COUNTIFS('D1 In-year inspection data'!$AC:$AC,"1",'D1 In-year inspection data'!$N:$N,"Full inspection"),COUNTIFS('D1 In-year inspection data'!$AC:$AC,"1",'D1 In-year inspection data'!$N:$N,"Full inspection (short converted)")),
IF(AND($D$5="All Provider Groups",$D$7&lt;&gt;"All Provider Types"),SUM(COUNTIFS('D1 In-year inspection data'!$AC:$AC,"1",'D1 In-year inspection data'!$N:$N,"Full inspection",'D1 In-year inspection data'!$F:$F,$D$7),COUNTIFS('D1 In-year inspection data'!$AC:$AC,"1",'D1 In-year inspection data'!$N:$N,"Full inspection (short converted)",'D1 In-year inspection data'!$F:$F,$D$7)),
IF(AND($D$5&lt;&gt;"All Provider Groups",$D$7&lt;&gt;"All Provider Types"),SUM(COUNTIFS('D1 In-year inspection data'!$AC:$AC,"1",'D1 In-year inspection data'!$N:$N,"Full inspection",'D1 In-year inspection data'!$G:$G,$D$5,'D1 In-year inspection data'!$F:$F,$D$7),COUNTIFS('D1 In-year inspection data'!$AC:$AC,"1",'D1 In-year inspection data'!$N:$N,"Full inspection (short converted)",'D1 In-year inspection data'!$G:$G,$D$5,'D1 In-year inspection data'!$F:$F,$D$7)),
IF(AND($D$5&lt;&gt;"All Provider Groups",$D$7="All Provider Types"),SUM(COUNTIFS('D1 In-year inspection data'!$AC:$AC,"1",'D1 In-year inspection data'!$N:$N,"Full inspection",'D1 In-year inspection data'!$G:$G,$D$5),COUNTIFS('D1 In-year inspection data'!$AC:$AC,"1",'D1 In-year inspection data'!$N:$N,"Full inspection (short converted)",'D1 In-year inspection data'!$G:$G,$D$5))))))</f>
        <v>1</v>
      </c>
      <c r="G21" s="122">
        <f>IF(AND($D$5="All Provider Groups",$D$7="All Provider Types"),SUM(COUNTIFS('D1 In-year inspection data'!$AC:$AC,"2",'D1 In-year inspection data'!$N:$N,"Full inspection"),COUNTIFS('D1 In-year inspection data'!$AC:$AC,"2",'D1 In-year inspection data'!$N:$N,"Full inspection (short converted)")),
IF(AND($D$5="All Provider Groups",$D$7&lt;&gt;"All Provider Types"),SUM(COUNTIFS('D1 In-year inspection data'!$AC:$AC,"2",'D1 In-year inspection data'!$N:$N,"Full inspection",'D1 In-year inspection data'!$F:$F,$D$7),COUNTIFS('D1 In-year inspection data'!$AC:$AC,"2",'D1 In-year inspection data'!$N:$N,"Full inspection (short converted)",'D1 In-year inspection data'!$F:$F,$D$7)),
IF(AND($D$5&lt;&gt;"All Provider Groups",$D$7&lt;&gt;"All Provider Types"),SUM(COUNTIFS('D1 In-year inspection data'!$AC:$AC,"2",'D1 In-year inspection data'!$N:$N,"Full inspection",'D1 In-year inspection data'!$G:$G,$D$5,'D1 In-year inspection data'!$F:$F,$D$7),COUNTIFS('D1 In-year inspection data'!$AC:$AC,"2",'D1 In-year inspection data'!$N:$N,"Full inspection (short converted)",'D1 In-year inspection data'!$G:$G,$D$5,'D1 In-year inspection data'!$F:$F,$D$7)),
IF(AND($D$5&lt;&gt;"All Provider Groups",$D$7="All Provider Types"),SUM(COUNTIFS('D1 In-year inspection data'!$AC:$AC,"2",'D1 In-year inspection data'!$N:$N,"Full inspection",'D1 In-year inspection data'!$G:$G,$D$5),COUNTIFS('D1 In-year inspection data'!$AC:$AC,"2",'D1 In-year inspection data'!$N:$N,"Full inspection (short converted)",'D1 In-year inspection data'!$G:$G,$D$5))))))</f>
        <v>2</v>
      </c>
      <c r="H21" s="122">
        <f>IF(AND($D$5="All Provider Groups",$D$7="All Provider Types"),SUM(COUNTIFS('D1 In-year inspection data'!$AC:$AC,"3",'D1 In-year inspection data'!$N:$N,"Full inspection"),COUNTIFS('D1 In-year inspection data'!$AC:$AC,"3",'D1 In-year inspection data'!$N:$N,"Full inspection (short converted)")),
IF(AND($D$5="All Provider Groups",$D$7&lt;&gt;"All Provider Types"),SUM(COUNTIFS('D1 In-year inspection data'!$AC:$AC,"3",'D1 In-year inspection data'!$N:$N,"Full inspection",'D1 In-year inspection data'!$F:$F,$D$7),COUNTIFS('D1 In-year inspection data'!$AC:$AC,"3",'D1 In-year inspection data'!$N:$N,"Full inspection (short converted)",'D1 In-year inspection data'!$F:$F,$D$7)),
IF(AND($D$5&lt;&gt;"All Provider Groups",$D$7&lt;&gt;"All Provider Types"),SUM(COUNTIFS('D1 In-year inspection data'!$AC:$AC,"3",'D1 In-year inspection data'!$N:$N,"Full inspection",'D1 In-year inspection data'!$G:$G,$D$5,'D1 In-year inspection data'!$F:$F,$D$7),COUNTIFS('D1 In-year inspection data'!$AC:$AC,"3",'D1 In-year inspection data'!$N:$N,"Full inspection (short converted)",'D1 In-year inspection data'!$G:$G,$D$5,'D1 In-year inspection data'!$F:$F,$D$7)),
IF(AND($D$5&lt;&gt;"All Provider Groups",$D$7="All Provider Types"),SUM(COUNTIFS('D1 In-year inspection data'!$AC:$AC,"3",'D1 In-year inspection data'!$N:$N,"Full inspection",'D1 In-year inspection data'!$G:$G,$D$5),COUNTIFS('D1 In-year inspection data'!$AC:$AC,"3",'D1 In-year inspection data'!$N:$N,"Full inspection (short converted)",'D1 In-year inspection data'!$G:$G,$D$5))))))</f>
        <v>1</v>
      </c>
      <c r="I21" s="122">
        <f>IF(AND($D$5="All Provider Groups",$D$7="All Provider Types"),SUM(COUNTIFS('D1 In-year inspection data'!$AC:$AC,"4",'D1 In-year inspection data'!$N:$N,"Full inspection"),COUNTIFS('D1 In-year inspection data'!$AC:$AC,"4",'D1 In-year inspection data'!$N:$N,"Full inspection (short converted)")),
IF(AND($D$5="All Provider Groups",$D$7&lt;&gt;"All Provider Types"),SUM(COUNTIFS('D1 In-year inspection data'!$AC:$AC,"4",'D1 In-year inspection data'!$N:$N,"Full inspection",'D1 In-year inspection data'!$F:$F,$D$7),COUNTIFS('D1 In-year inspection data'!$AC:$AC,"4",'D1 In-year inspection data'!$N:$N,"Full inspection (short converted)",'D1 In-year inspection data'!$F:$F,$D$7)),
IF(AND($D$5&lt;&gt;"All Provider Groups",$D$7&lt;&gt;"All Provider Types"),SUM(COUNTIFS('D1 In-year inspection data'!$AC:$AC,"4",'D1 In-year inspection data'!$N:$N,"Full inspection",'D1 In-year inspection data'!$G:$G,$D$5,'D1 In-year inspection data'!$F:$F,$D$7),COUNTIFS('D1 In-year inspection data'!$AC:$AC,"4",'D1 In-year inspection data'!$N:$N,"Full inspection (short converted)",'D1 In-year inspection data'!$G:$G,$D$5,'D1 In-year inspection data'!$F:$F,$D$7)),
IF(AND($D$5&lt;&gt;"All Provider Groups",$D$7="All Provider Types"),SUM(COUNTIFS('D1 In-year inspection data'!$AC:$AC,"4",'D1 In-year inspection data'!$N:$N,"Full inspection",'D1 In-year inspection data'!$G:$G,$D$5),COUNTIFS('D1 In-year inspection data'!$AC:$AC,"4",'D1 In-year inspection data'!$N:$N,"Full inspection (short converted)",'D1 In-year inspection data'!$G:$G,$D$5))))))</f>
        <v>0</v>
      </c>
      <c r="M21" s="128"/>
    </row>
    <row r="22" spans="2:15" s="141" customFormat="1" x14ac:dyDescent="0.2">
      <c r="B22" s="137"/>
      <c r="C22" s="137"/>
      <c r="D22" s="383"/>
      <c r="E22" s="137"/>
      <c r="F22" s="137"/>
      <c r="G22" s="137"/>
      <c r="H22" s="138"/>
      <c r="I22" s="101" t="s">
        <v>42</v>
      </c>
      <c r="J22" s="140"/>
      <c r="K22" s="140"/>
      <c r="L22" s="140"/>
      <c r="M22" s="140"/>
      <c r="O22" s="142"/>
    </row>
    <row r="23" spans="2:15" s="141" customFormat="1" x14ac:dyDescent="0.2">
      <c r="B23" s="194"/>
      <c r="C23" s="194"/>
      <c r="D23" s="125"/>
      <c r="E23" s="194"/>
      <c r="F23" s="194"/>
      <c r="G23" s="194"/>
      <c r="H23" s="195"/>
      <c r="I23" s="196"/>
      <c r="J23" s="140"/>
      <c r="K23" s="140"/>
      <c r="L23" s="140"/>
      <c r="M23" s="140"/>
      <c r="O23" s="142"/>
    </row>
    <row r="24" spans="2:15" s="141" customFormat="1" x14ac:dyDescent="0.2">
      <c r="B24" s="197"/>
      <c r="C24" s="197"/>
      <c r="D24" s="225" t="s">
        <v>4001</v>
      </c>
      <c r="E24" s="198" t="s">
        <v>4002</v>
      </c>
      <c r="F24" s="198" t="s">
        <v>4003</v>
      </c>
      <c r="G24" s="198" t="s">
        <v>4004</v>
      </c>
      <c r="H24" s="199" t="s">
        <v>4005</v>
      </c>
      <c r="I24" s="196"/>
      <c r="J24" s="140"/>
      <c r="K24" s="140"/>
      <c r="L24" s="140"/>
      <c r="M24" s="140"/>
      <c r="O24" s="142"/>
    </row>
    <row r="25" spans="2:15" s="141" customFormat="1" x14ac:dyDescent="0.2">
      <c r="B25" s="200" t="str">
        <f t="shared" ref="B25:B35" si="1">B11&amp;" ("&amp;TEXT(D11,"#,##0")&amp;")"</f>
        <v>Overall effectiveness (207)</v>
      </c>
      <c r="C25" s="200"/>
      <c r="D25" s="201">
        <f>IF(IFERROR(ROUND(F11/$D11*100,0),0)=0,NA(),IFERROR(F11/$D11*100,NA()))</f>
        <v>6.7632850241545892</v>
      </c>
      <c r="E25" s="201">
        <f t="shared" ref="D25:G35" si="2">IF(IFERROR(ROUND(G11/$D11*100,0),0)=0,NA(),IFERROR(G11/$D11*100,NA()))</f>
        <v>45.410628019323674</v>
      </c>
      <c r="F25" s="201">
        <f t="shared" si="2"/>
        <v>38.164251207729464</v>
      </c>
      <c r="G25" s="201">
        <f t="shared" si="2"/>
        <v>9.6618357487922708</v>
      </c>
      <c r="H25" s="202">
        <f>100-(IFERROR(D25,0)+IFERROR(E25,0)+IFERROR(F25,0)+IFERROR(G25,0))</f>
        <v>0</v>
      </c>
      <c r="I25" s="196"/>
      <c r="J25" s="140"/>
      <c r="K25" s="140"/>
      <c r="L25" s="140"/>
      <c r="M25" s="140"/>
      <c r="O25" s="142"/>
    </row>
    <row r="26" spans="2:15" s="141" customFormat="1" x14ac:dyDescent="0.2">
      <c r="B26" s="200" t="str">
        <f t="shared" si="1"/>
        <v>Effectiveness of leadership and management (207)</v>
      </c>
      <c r="C26" s="200"/>
      <c r="D26" s="201">
        <f t="shared" si="2"/>
        <v>6.7632850241545892</v>
      </c>
      <c r="E26" s="201">
        <f t="shared" si="2"/>
        <v>46.376811594202898</v>
      </c>
      <c r="F26" s="201">
        <f t="shared" si="2"/>
        <v>37.19806763285024</v>
      </c>
      <c r="G26" s="201">
        <f t="shared" si="2"/>
        <v>9.6618357487922708</v>
      </c>
      <c r="H26" s="202">
        <f t="shared" ref="H26:H35" si="3">100-(IFERROR(D26,0)+IFERROR(E26,0)+IFERROR(F26,0)+IFERROR(G26,0))</f>
        <v>0</v>
      </c>
      <c r="I26" s="196"/>
      <c r="J26" s="140"/>
      <c r="K26" s="140"/>
      <c r="L26" s="140"/>
      <c r="M26" s="140"/>
      <c r="O26" s="142"/>
    </row>
    <row r="27" spans="2:15" s="141" customFormat="1" x14ac:dyDescent="0.2">
      <c r="B27" s="200" t="str">
        <f t="shared" si="1"/>
        <v>Quality of teaching, learning and assessment (207)</v>
      </c>
      <c r="C27" s="200"/>
      <c r="D27" s="201">
        <f t="shared" si="2"/>
        <v>6.2801932367149762</v>
      </c>
      <c r="E27" s="201">
        <f t="shared" si="2"/>
        <v>46.859903381642518</v>
      </c>
      <c r="F27" s="201">
        <f t="shared" si="2"/>
        <v>39.130434782608695</v>
      </c>
      <c r="G27" s="201">
        <f t="shared" si="2"/>
        <v>7.7294685990338161</v>
      </c>
      <c r="H27" s="202">
        <f t="shared" si="3"/>
        <v>0</v>
      </c>
      <c r="I27" s="196"/>
      <c r="J27" s="140"/>
      <c r="K27" s="140"/>
      <c r="L27" s="140"/>
      <c r="M27" s="140"/>
      <c r="O27" s="142"/>
    </row>
    <row r="28" spans="2:15" s="141" customFormat="1" x14ac:dyDescent="0.2">
      <c r="B28" s="200" t="str">
        <f t="shared" si="1"/>
        <v>Personal development, behaviour and welfare (207)</v>
      </c>
      <c r="C28" s="200"/>
      <c r="D28" s="201">
        <f t="shared" si="2"/>
        <v>10.144927536231885</v>
      </c>
      <c r="E28" s="201">
        <f t="shared" si="2"/>
        <v>56.038647342995176</v>
      </c>
      <c r="F28" s="201">
        <f t="shared" si="2"/>
        <v>27.053140096618357</v>
      </c>
      <c r="G28" s="201">
        <f t="shared" si="2"/>
        <v>6.7632850241545892</v>
      </c>
      <c r="H28" s="202">
        <f t="shared" si="3"/>
        <v>0</v>
      </c>
      <c r="I28" s="196"/>
      <c r="J28" s="140"/>
      <c r="K28" s="140"/>
      <c r="L28" s="140"/>
      <c r="M28" s="140"/>
      <c r="O28" s="142"/>
    </row>
    <row r="29" spans="2:15" s="141" customFormat="1" x14ac:dyDescent="0.2">
      <c r="B29" s="200" t="str">
        <f t="shared" si="1"/>
        <v>Outcomes for learners (207)</v>
      </c>
      <c r="C29" s="200"/>
      <c r="D29" s="201">
        <f t="shared" si="2"/>
        <v>6.7632850241545892</v>
      </c>
      <c r="E29" s="201">
        <f t="shared" si="2"/>
        <v>46.859903381642518</v>
      </c>
      <c r="F29" s="201">
        <f t="shared" si="2"/>
        <v>37.681159420289859</v>
      </c>
      <c r="G29" s="201">
        <f t="shared" si="2"/>
        <v>8.695652173913043</v>
      </c>
      <c r="H29" s="202">
        <f t="shared" si="3"/>
        <v>0</v>
      </c>
      <c r="I29" s="196"/>
      <c r="J29" s="140"/>
      <c r="K29" s="140"/>
      <c r="L29" s="140"/>
      <c r="M29" s="140"/>
      <c r="O29" s="142"/>
    </row>
    <row r="30" spans="2:15" s="141" customFormat="1" x14ac:dyDescent="0.2">
      <c r="B30" s="200" t="str">
        <f t="shared" si="1"/>
        <v>16 to 19 study programmes (95)</v>
      </c>
      <c r="C30" s="200"/>
      <c r="D30" s="201">
        <f t="shared" si="2"/>
        <v>7.3684210526315779</v>
      </c>
      <c r="E30" s="201">
        <f t="shared" si="2"/>
        <v>53.684210526315788</v>
      </c>
      <c r="F30" s="201">
        <f t="shared" si="2"/>
        <v>34.736842105263158</v>
      </c>
      <c r="G30" s="201">
        <f t="shared" si="2"/>
        <v>4.2105263157894735</v>
      </c>
      <c r="H30" s="202">
        <f t="shared" si="3"/>
        <v>0</v>
      </c>
      <c r="I30" s="196"/>
      <c r="J30" s="140"/>
      <c r="K30" s="140"/>
      <c r="L30" s="140"/>
      <c r="M30" s="140"/>
      <c r="O30" s="142"/>
    </row>
    <row r="31" spans="2:15" s="141" customFormat="1" x14ac:dyDescent="0.2">
      <c r="B31" s="200" t="str">
        <f t="shared" si="1"/>
        <v>Adult learning programmes (121)</v>
      </c>
      <c r="C31" s="200"/>
      <c r="D31" s="201">
        <f t="shared" si="2"/>
        <v>2.4793388429752068</v>
      </c>
      <c r="E31" s="201">
        <f t="shared" si="2"/>
        <v>58.677685950413228</v>
      </c>
      <c r="F31" s="201">
        <f t="shared" si="2"/>
        <v>32.231404958677686</v>
      </c>
      <c r="G31" s="201">
        <f t="shared" si="2"/>
        <v>6.6115702479338845</v>
      </c>
      <c r="H31" s="202">
        <f t="shared" si="3"/>
        <v>0</v>
      </c>
      <c r="I31" s="196"/>
      <c r="J31" s="140"/>
      <c r="K31" s="140"/>
      <c r="L31" s="140"/>
      <c r="M31" s="140"/>
      <c r="O31" s="142"/>
    </row>
    <row r="32" spans="2:15" s="141" customFormat="1" x14ac:dyDescent="0.2">
      <c r="B32" s="200" t="str">
        <f t="shared" si="1"/>
        <v>Apprenticeships (113)</v>
      </c>
      <c r="C32" s="200"/>
      <c r="D32" s="201">
        <f t="shared" si="2"/>
        <v>6.1946902654867255</v>
      </c>
      <c r="E32" s="201">
        <f t="shared" si="2"/>
        <v>51.327433628318587</v>
      </c>
      <c r="F32" s="201">
        <f t="shared" si="2"/>
        <v>30.973451327433626</v>
      </c>
      <c r="G32" s="201">
        <f t="shared" si="2"/>
        <v>11.504424778761061</v>
      </c>
      <c r="H32" s="202">
        <f t="shared" si="3"/>
        <v>0</v>
      </c>
      <c r="I32" s="196"/>
      <c r="J32" s="140"/>
      <c r="K32" s="140"/>
      <c r="L32" s="140"/>
      <c r="M32" s="140"/>
      <c r="O32" s="142"/>
    </row>
    <row r="33" spans="2:15" s="141" customFormat="1" x14ac:dyDescent="0.2">
      <c r="B33" s="200" t="str">
        <f t="shared" si="1"/>
        <v>Traineeships (6)</v>
      </c>
      <c r="C33" s="200"/>
      <c r="D33" s="201">
        <f t="shared" si="2"/>
        <v>16.666666666666664</v>
      </c>
      <c r="E33" s="201">
        <f t="shared" si="2"/>
        <v>66.666666666666657</v>
      </c>
      <c r="F33" s="201">
        <f t="shared" si="2"/>
        <v>16.666666666666664</v>
      </c>
      <c r="G33" s="201" t="e">
        <f t="shared" si="2"/>
        <v>#N/A</v>
      </c>
      <c r="H33" s="202">
        <f t="shared" si="3"/>
        <v>0</v>
      </c>
      <c r="I33" s="196"/>
      <c r="J33" s="140"/>
      <c r="K33" s="140"/>
      <c r="L33" s="140"/>
      <c r="M33" s="140"/>
      <c r="O33" s="142"/>
    </row>
    <row r="34" spans="2:15" s="141" customFormat="1" x14ac:dyDescent="0.2">
      <c r="B34" s="200" t="str">
        <f t="shared" si="1"/>
        <v>Provision for learners with high needs (67)</v>
      </c>
      <c r="C34" s="200"/>
      <c r="D34" s="201">
        <f t="shared" si="2"/>
        <v>10.44776119402985</v>
      </c>
      <c r="E34" s="201">
        <f t="shared" si="2"/>
        <v>61.194029850746269</v>
      </c>
      <c r="F34" s="201">
        <f t="shared" si="2"/>
        <v>26.865671641791046</v>
      </c>
      <c r="G34" s="201">
        <f t="shared" si="2"/>
        <v>1.4925373134328357</v>
      </c>
      <c r="H34" s="202">
        <f t="shared" si="3"/>
        <v>0</v>
      </c>
      <c r="I34" s="196"/>
      <c r="J34" s="140"/>
      <c r="K34" s="140"/>
      <c r="L34" s="140"/>
      <c r="M34" s="140"/>
      <c r="O34" s="142"/>
    </row>
    <row r="35" spans="2:15" s="141" customFormat="1" x14ac:dyDescent="0.2">
      <c r="B35" s="200" t="str">
        <f t="shared" si="1"/>
        <v>Full-time provision for 14 to 16-year-olds (4)</v>
      </c>
      <c r="C35" s="200"/>
      <c r="D35" s="201">
        <f t="shared" si="2"/>
        <v>25</v>
      </c>
      <c r="E35" s="201">
        <f t="shared" si="2"/>
        <v>50</v>
      </c>
      <c r="F35" s="201">
        <f t="shared" si="2"/>
        <v>25</v>
      </c>
      <c r="G35" s="201" t="e">
        <f t="shared" si="2"/>
        <v>#N/A</v>
      </c>
      <c r="H35" s="202">
        <f t="shared" si="3"/>
        <v>0</v>
      </c>
      <c r="I35" s="196"/>
      <c r="J35" s="140"/>
      <c r="K35" s="140"/>
      <c r="L35" s="140"/>
      <c r="M35" s="140"/>
      <c r="O35" s="142"/>
    </row>
    <row r="36" spans="2:15" s="141" customFormat="1" x14ac:dyDescent="0.2">
      <c r="B36" s="194"/>
      <c r="C36" s="194"/>
      <c r="D36" s="125"/>
      <c r="E36" s="194"/>
      <c r="F36" s="194"/>
      <c r="G36" s="194"/>
      <c r="H36" s="195"/>
      <c r="I36" s="196"/>
      <c r="J36" s="140"/>
      <c r="K36" s="140"/>
      <c r="L36" s="140"/>
      <c r="M36" s="140"/>
      <c r="O36" s="142"/>
    </row>
    <row r="37" spans="2:15" s="141" customFormat="1" x14ac:dyDescent="0.2">
      <c r="B37" s="194"/>
      <c r="C37" s="194"/>
      <c r="D37" s="125"/>
      <c r="E37" s="194"/>
      <c r="F37" s="194"/>
      <c r="G37" s="194"/>
      <c r="H37" s="195"/>
      <c r="I37" s="196"/>
      <c r="J37" s="140"/>
      <c r="K37" s="140"/>
      <c r="L37" s="140"/>
      <c r="M37" s="140"/>
      <c r="O37" s="142"/>
    </row>
    <row r="38" spans="2:15" s="141" customFormat="1" x14ac:dyDescent="0.2">
      <c r="B38" s="194"/>
      <c r="C38" s="194"/>
      <c r="D38" s="125"/>
      <c r="E38" s="194"/>
      <c r="F38" s="194"/>
      <c r="G38" s="194"/>
      <c r="H38" s="195"/>
      <c r="I38" s="196"/>
      <c r="J38" s="140"/>
      <c r="K38" s="140"/>
      <c r="L38" s="140"/>
      <c r="M38" s="140"/>
      <c r="O38" s="142"/>
    </row>
    <row r="39" spans="2:15" s="141" customFormat="1" x14ac:dyDescent="0.2">
      <c r="B39" s="194"/>
      <c r="C39" s="194"/>
      <c r="D39" s="125"/>
      <c r="E39" s="194"/>
      <c r="F39" s="194"/>
      <c r="G39" s="194"/>
      <c r="H39" s="195"/>
      <c r="I39" s="196"/>
      <c r="J39" s="140"/>
      <c r="K39" s="140"/>
      <c r="L39" s="140"/>
      <c r="M39" s="140"/>
      <c r="O39" s="142"/>
    </row>
    <row r="40" spans="2:15" s="141" customFormat="1" x14ac:dyDescent="0.2">
      <c r="B40" s="194"/>
      <c r="C40" s="194"/>
      <c r="D40" s="125"/>
      <c r="E40" s="194"/>
      <c r="F40" s="194"/>
      <c r="G40" s="194"/>
      <c r="H40" s="195"/>
      <c r="I40" s="196"/>
      <c r="J40" s="140"/>
      <c r="K40" s="140"/>
      <c r="L40" s="140"/>
      <c r="M40" s="140"/>
      <c r="O40" s="142"/>
    </row>
    <row r="41" spans="2:15" s="141" customFormat="1" x14ac:dyDescent="0.2">
      <c r="B41" s="194"/>
      <c r="C41" s="194"/>
      <c r="D41" s="125"/>
      <c r="E41" s="194"/>
      <c r="F41" s="194"/>
      <c r="G41" s="194"/>
      <c r="H41" s="195"/>
      <c r="I41" s="196"/>
      <c r="J41" s="140"/>
      <c r="K41" s="140"/>
      <c r="L41" s="140"/>
      <c r="M41" s="140"/>
      <c r="O41" s="142"/>
    </row>
    <row r="42" spans="2:15" s="141" customFormat="1" x14ac:dyDescent="0.2">
      <c r="B42" s="194"/>
      <c r="C42" s="194"/>
      <c r="D42" s="125"/>
      <c r="E42" s="194"/>
      <c r="F42" s="194"/>
      <c r="G42" s="194"/>
      <c r="H42" s="195"/>
      <c r="I42" s="196"/>
      <c r="J42" s="140"/>
      <c r="K42" s="140"/>
      <c r="L42" s="140"/>
      <c r="M42" s="140"/>
      <c r="O42" s="142"/>
    </row>
    <row r="43" spans="2:15" s="141" customFormat="1" x14ac:dyDescent="0.2">
      <c r="B43" s="194"/>
      <c r="C43" s="194"/>
      <c r="D43" s="125"/>
      <c r="E43" s="194"/>
      <c r="F43" s="194"/>
      <c r="G43" s="194"/>
      <c r="H43" s="195"/>
      <c r="I43" s="196"/>
      <c r="J43" s="140"/>
      <c r="K43" s="140"/>
      <c r="L43" s="140"/>
      <c r="M43" s="140"/>
      <c r="O43" s="142"/>
    </row>
    <row r="44" spans="2:15" x14ac:dyDescent="0.2">
      <c r="B44" s="77" t="s">
        <v>623</v>
      </c>
      <c r="C44" s="113"/>
      <c r="D44" s="125"/>
      <c r="E44" s="113"/>
      <c r="F44" s="113"/>
      <c r="G44" s="113"/>
      <c r="H44" s="113"/>
      <c r="I44" s="113"/>
    </row>
    <row r="45" spans="2:15" x14ac:dyDescent="0.2">
      <c r="B45" s="102" t="s">
        <v>624</v>
      </c>
      <c r="C45" s="113"/>
      <c r="D45" s="125"/>
      <c r="E45" s="113"/>
      <c r="F45" s="113"/>
      <c r="G45" s="113"/>
      <c r="H45" s="113"/>
      <c r="I45" s="113"/>
    </row>
    <row r="49" spans="7:10" x14ac:dyDescent="0.2">
      <c r="G49" s="109"/>
      <c r="H49" s="109"/>
      <c r="I49" s="109"/>
      <c r="J49" s="31"/>
    </row>
    <row r="50" spans="7:10" x14ac:dyDescent="0.2">
      <c r="G50" s="438"/>
      <c r="H50" s="438"/>
      <c r="I50" s="80"/>
      <c r="J50" s="31"/>
    </row>
  </sheetData>
  <dataValidations count="2">
    <dataValidation type="list" allowBlank="1" showInputMessage="1" showErrorMessage="1" sqref="D7" xr:uid="{B5CDEC7C-5AD8-4F09-BFA2-512AA53BE755}">
      <formula1>INDIRECT(IF(D5="All Provider Groups","Provider_Type",SUBSTITUTE(SUBSTITUTE(SUBSTITUTE(SUBSTITUTE(SUBSTITUTE(D5,",",""),"(",""),")",""),"16-19 academies","Academies")," ","_")))</formula1>
    </dataValidation>
    <dataValidation type="list" allowBlank="1" showInputMessage="1" showErrorMessage="1" sqref="D5" xr:uid="{3F6066A0-885A-4F2D-86A8-37FD9DB2D382}">
      <formula1>Provider_Group</formula1>
    </dataValidation>
  </dataValidation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000"/>
  </sheetPr>
  <dimension ref="A1:V49"/>
  <sheetViews>
    <sheetView showGridLines="0" showRowColHeaders="0" workbookViewId="0"/>
  </sheetViews>
  <sheetFormatPr defaultColWidth="9.140625" defaultRowHeight="12.75" x14ac:dyDescent="0.2"/>
  <cols>
    <col min="1" max="1" width="8.28515625" style="203" customWidth="1"/>
    <col min="2" max="2" width="42.5703125" style="203" customWidth="1"/>
    <col min="3" max="3" width="13.85546875" style="553" customWidth="1"/>
    <col min="4" max="4" width="12.7109375" style="203" customWidth="1"/>
    <col min="5" max="5" width="12.28515625" style="203" customWidth="1"/>
    <col min="6" max="6" width="17.140625" style="203" customWidth="1"/>
    <col min="7" max="7" width="12.28515625" style="203" customWidth="1"/>
    <col min="8" max="8" width="9.140625" style="203"/>
    <col min="9" max="9" width="23.42578125" style="203" customWidth="1"/>
    <col min="10" max="10" width="12.42578125" style="203" customWidth="1"/>
    <col min="11" max="16384" width="9.140625" style="203"/>
  </cols>
  <sheetData>
    <row r="1" spans="1:22" x14ac:dyDescent="0.2">
      <c r="B1" s="7"/>
    </row>
    <row r="2" spans="1:22" ht="14.25" customHeight="1" x14ac:dyDescent="0.2">
      <c r="B2" s="34" t="s">
        <v>4006</v>
      </c>
      <c r="C2" s="147"/>
      <c r="D2" s="30"/>
      <c r="E2" s="30"/>
      <c r="F2" s="30"/>
      <c r="G2" s="30"/>
      <c r="H2" s="30"/>
      <c r="I2" s="30"/>
    </row>
    <row r="3" spans="1:22" x14ac:dyDescent="0.2">
      <c r="B3" s="204" t="str">
        <f>lookups!A1</f>
        <v>1 September 2017 and 31 August 2018</v>
      </c>
      <c r="C3" s="554"/>
      <c r="D3" s="205"/>
      <c r="E3" s="205"/>
      <c r="F3" s="205"/>
    </row>
    <row r="4" spans="1:22" x14ac:dyDescent="0.2">
      <c r="I4" s="206"/>
      <c r="J4" s="207"/>
      <c r="K4" s="207"/>
      <c r="L4" s="207"/>
      <c r="M4" s="207"/>
      <c r="N4" s="207"/>
      <c r="O4" s="207"/>
      <c r="P4" s="207"/>
      <c r="Q4" s="206"/>
    </row>
    <row r="5" spans="1:22" x14ac:dyDescent="0.2">
      <c r="B5" s="208"/>
      <c r="G5" s="45"/>
      <c r="I5" s="209"/>
      <c r="J5" s="210"/>
      <c r="K5" s="211"/>
      <c r="L5" s="210"/>
      <c r="M5" s="210"/>
      <c r="N5" s="210"/>
      <c r="O5" s="210"/>
      <c r="P5" s="210"/>
      <c r="Q5" s="209"/>
      <c r="R5" s="206"/>
    </row>
    <row r="6" spans="1:22" ht="14.1" customHeight="1" x14ac:dyDescent="0.2">
      <c r="B6" s="533"/>
      <c r="C6" s="581"/>
      <c r="D6" s="589" t="s">
        <v>19</v>
      </c>
      <c r="E6" s="589"/>
      <c r="F6" s="589"/>
      <c r="G6" s="589"/>
      <c r="I6" s="212"/>
      <c r="J6" s="210"/>
      <c r="K6" s="213"/>
      <c r="L6" s="544"/>
      <c r="M6" s="544"/>
      <c r="N6" s="544"/>
      <c r="O6" s="544"/>
      <c r="P6" s="544"/>
      <c r="Q6" s="209"/>
      <c r="R6" s="206"/>
      <c r="S6" s="206"/>
    </row>
    <row r="7" spans="1:22" ht="27.95" customHeight="1" x14ac:dyDescent="0.2">
      <c r="B7" s="534"/>
      <c r="C7" s="585" t="s">
        <v>621</v>
      </c>
      <c r="D7" s="590" t="s">
        <v>613</v>
      </c>
      <c r="E7" s="590" t="s">
        <v>614</v>
      </c>
      <c r="F7" s="591" t="s">
        <v>6048</v>
      </c>
      <c r="G7" s="590" t="s">
        <v>616</v>
      </c>
      <c r="I7" s="212"/>
      <c r="J7" s="210"/>
      <c r="K7" s="213"/>
      <c r="L7" s="440"/>
      <c r="M7" s="440"/>
      <c r="N7" s="440"/>
      <c r="O7" s="440"/>
      <c r="P7" s="440"/>
      <c r="Q7" s="209"/>
      <c r="R7" s="206"/>
      <c r="S7" s="206"/>
    </row>
    <row r="8" spans="1:22" s="216" customFormat="1" ht="14.25" customHeight="1" x14ac:dyDescent="0.2">
      <c r="A8" s="215"/>
      <c r="B8" s="171" t="s">
        <v>21</v>
      </c>
      <c r="C8" s="550">
        <f>SUM(D8:G8)</f>
        <v>329</v>
      </c>
      <c r="D8" s="122">
        <f>SUM(COUNTIFS('D1 In-year inspection data'!$S:$S,"1",'D1 In-year inspection data'!$N:$N,"Full inspection"),COUNTIFS('D1 In-year inspection data'!$S:$S,"1",'D1 In-year inspection data'!$N:$N,"Full inspection (short converted)"))</f>
        <v>14</v>
      </c>
      <c r="E8" s="122">
        <f>SUM(COUNTIFS('D1 In-year inspection data'!$S:$S,"2",'D1 In-year inspection data'!$N:$N,"Full inspection"),COUNTIFS('D1 In-year inspection data'!$S:$S,"2",'D1 In-year inspection data'!$N:$N,"Full inspection (short converted)"),COUNTIFS('D1 In-year inspection data'!$S:$S,"9",'D1 In-year inspection data'!$N:$N,"Short inspection"))</f>
        <v>216</v>
      </c>
      <c r="F8" s="122">
        <f>SUM(COUNTIFS('D1 In-year inspection data'!$S:$S,"3",'D1 In-year inspection data'!$N:$N,"Full inspection"),COUNTIFS('D1 In-year inspection data'!$S:$S,"3",'D1 In-year inspection data'!$N:$N,"Full inspection (short converted)"))</f>
        <v>79</v>
      </c>
      <c r="G8" s="122">
        <f>SUM(COUNTIFS('D1 In-year inspection data'!$S:$S,"4",'D1 In-year inspection data'!$N:$N,"Full inspection"),COUNTIFS('D1 In-year inspection data'!$S:$S,"4",'D1 In-year inspection data'!$N:$N,"Full inspection (short converted)"))</f>
        <v>20</v>
      </c>
      <c r="P8" s="217"/>
      <c r="Q8" s="218"/>
      <c r="R8" s="219"/>
      <c r="S8" s="219"/>
      <c r="T8" s="219"/>
      <c r="U8" s="219"/>
      <c r="V8" s="219"/>
    </row>
    <row r="9" spans="1:22" s="216" customFormat="1" ht="14.25" x14ac:dyDescent="0.2">
      <c r="A9" s="220"/>
      <c r="B9" s="175" t="s">
        <v>3990</v>
      </c>
      <c r="C9" s="551">
        <f t="shared" ref="C9:C15" si="0">SUM(D9:G9)</f>
        <v>89</v>
      </c>
      <c r="D9" s="221">
        <f>SUM(COUNTIFS('D1 In-year inspection data'!$S:$S,"1",'D1 In-year inspection data'!$N:$N,"Full inspection",'D1 In-year inspection data'!$G:$G,"Colleges"),COUNTIFS('D1 In-year inspection data'!$S:$S,"1",'D1 In-year inspection data'!$N:$N,"Full inspection (short converted)",'D1 In-year inspection data'!$G:$G,"Colleges"))</f>
        <v>3</v>
      </c>
      <c r="E9" s="221">
        <f>SUM(COUNTIFS('D1 In-year inspection data'!$S:$S,"2",'D1 In-year inspection data'!$N:$N,"Full inspection",'D1 In-year inspection data'!$G:$G,"Colleges"),COUNTIFS('D1 In-year inspection data'!$S:$S,"2",'D1 In-year inspection data'!$N:$N,"Full inspection (short converted)",'D1 In-year inspection data'!$G:$G,"Colleges"),COUNTIFS('D1 In-year inspection data'!$S:$S,"9",'D1 In-year inspection data'!$N:$N,"Short inspection",'D1 In-year inspection data'!$G:$G,"Colleges"))</f>
        <v>59</v>
      </c>
      <c r="F9" s="221">
        <f>SUM(COUNTIFS('D1 In-year inspection data'!$S:$S,"3",'D1 In-year inspection data'!$N:$N,"Full inspection",'D1 In-year inspection data'!$G:$G,"Colleges"),COUNTIFS('D1 In-year inspection data'!$S:$S,"3",'D1 In-year inspection data'!$N:$N,"Full inspection (short converted)",'D1 In-year inspection data'!$G:$G,"Colleges"))</f>
        <v>24</v>
      </c>
      <c r="G9" s="221">
        <f>SUM(COUNTIFS('D1 In-year inspection data'!$S:$S,"4",'D1 In-year inspection data'!$N:$N,"Full inspection",'D1 In-year inspection data'!$G:$G,"Colleges"),COUNTIFS('D1 In-year inspection data'!$S:$S,"4",'D1 In-year inspection data'!$N:$N,"Full inspection (short converted)",'D1 In-year inspection data'!$G:$G,"Colleges"))</f>
        <v>3</v>
      </c>
      <c r="P9" s="217"/>
      <c r="Q9" s="218"/>
      <c r="R9" s="219"/>
      <c r="S9" s="219"/>
      <c r="T9" s="219"/>
      <c r="U9" s="219"/>
      <c r="V9" s="219"/>
    </row>
    <row r="10" spans="1:22" s="216" customFormat="1" ht="14.25" customHeight="1" x14ac:dyDescent="0.2">
      <c r="A10" s="220"/>
      <c r="B10" s="175" t="s">
        <v>12</v>
      </c>
      <c r="C10" s="551">
        <f t="shared" si="0"/>
        <v>30</v>
      </c>
      <c r="D10" s="221">
        <f>SUM(COUNTIFS('D1 In-year inspection data'!$S:$S,"1",'D1 In-year inspection data'!$N:$N,"Full inspection",'D1 In-year inspection data'!$G:$G,"Independent Specialist Colleges"),COUNTIFS('D1 In-year inspection data'!$S:$S,"1",'D1 In-year inspection data'!$N:$N,"Full inspection (short converted)",'D1 In-year inspection data'!$G:$G,"Independent Specialist Colleges"))</f>
        <v>2</v>
      </c>
      <c r="E10" s="221">
        <f>SUM(COUNTIFS('D1 In-year inspection data'!$S:$S,"2",'D1 In-year inspection data'!$N:$N,"Full inspection",'D1 In-year inspection data'!$G:$G,"Independent Specialist Colleges"),COUNTIFS('D1 In-year inspection data'!$S:$S,"2",'D1 In-year inspection data'!$N:$N,"Full inspection (short converted)",'D1 In-year inspection data'!$G:$G,"Independent Specialist Colleges"),COUNTIFS('D1 In-year inspection data'!$S:$S,"9",'D1 In-year inspection data'!$N:$N,"Short inspection",'D1 In-year inspection data'!$G:$G,"Independent Specialist Colleges"))</f>
        <v>18</v>
      </c>
      <c r="F10" s="221">
        <f>SUM(COUNTIFS('D1 In-year inspection data'!$S:$S,"3",'D1 In-year inspection data'!$N:$N,"Full inspection",'D1 In-year inspection data'!$G:$G,"Independent Specialist Colleges"),COUNTIFS('D1 In-year inspection data'!$S:$S,"3",'D1 In-year inspection data'!$N:$N,"Full inspection (short converted)",'D1 In-year inspection data'!$G:$G,"Independent Specialist Colleges"))</f>
        <v>10</v>
      </c>
      <c r="G10" s="221">
        <f>SUM(COUNTIFS('D1 In-year inspection data'!$S:$S,"4",'D1 In-year inspection data'!$N:$N,"Full inspection",'D1 In-year inspection data'!$G:$G,"Independent Specialist Colleges"),COUNTIFS('D1 In-year inspection data'!$S:$S,"4",'D1 In-year inspection data'!$N:$N,"Full inspection (short converted)",'D1 In-year inspection data'!$G:$G,"Independent Specialist Colleges"))</f>
        <v>0</v>
      </c>
      <c r="P10" s="217"/>
      <c r="Q10" s="222"/>
      <c r="R10" s="223"/>
      <c r="S10" s="223"/>
      <c r="T10" s="223"/>
      <c r="U10" s="219"/>
      <c r="V10" s="219"/>
    </row>
    <row r="11" spans="1:22" s="216" customFormat="1" ht="14.25" x14ac:dyDescent="0.2">
      <c r="A11" s="220"/>
      <c r="B11" s="175" t="s">
        <v>3991</v>
      </c>
      <c r="C11" s="551">
        <f t="shared" si="0"/>
        <v>115</v>
      </c>
      <c r="D11" s="221">
        <f>SUM(COUNTIFS('D1 In-year inspection data'!$S:$S,"1",'D1 In-year inspection data'!$N:$N,"Full inspection",'D1 In-year inspection data'!$G:$G,"Independent learning providers (including employer providers)"),COUNTIFS('D1 In-year inspection data'!$S:$S,"1",'D1 In-year inspection data'!$N:$N,"Full inspection (short converted)",'D1 In-year inspection data'!$G:$G,"Independent learning providers (including employer providers)"))</f>
        <v>3</v>
      </c>
      <c r="E11" s="221">
        <f>SUM(COUNTIFS('D1 In-year inspection data'!$S:$S,"2",'D1 In-year inspection data'!$N:$N,"Full inspection",'D1 In-year inspection data'!$G:$G,"Independent learning providers (including employer providers)"),COUNTIFS('D1 In-year inspection data'!$S:$S,"2",'D1 In-year inspection data'!$N:$N,"Full inspection (short converted)",'D1 In-year inspection data'!$G:$G,"Independent learning providers (including employer providers)"),COUNTIFS('D1 In-year inspection data'!$S:$S,"9",'D1 In-year inspection data'!$N:$N,"Short inspection",'D1 In-year inspection data'!$G:$G,"Independent learning providers (including employer providers)"))</f>
        <v>70</v>
      </c>
      <c r="F11" s="221">
        <f>SUM(COUNTIFS('D1 In-year inspection data'!$S:$S,"3",'D1 In-year inspection data'!$N:$N,"Full inspection",'D1 In-year inspection data'!$G:$G,"Independent learning providers (including employer providers)"),COUNTIFS('D1 In-year inspection data'!$S:$S,"3",'D1 In-year inspection data'!$N:$N,"Full inspection (short converted)",'D1 In-year inspection data'!$G:$G,"Independent learning providers (including employer providers)"))</f>
        <v>28</v>
      </c>
      <c r="G11" s="221">
        <f>SUM(COUNTIFS('D1 In-year inspection data'!$S:$S,"4",'D1 In-year inspection data'!$N:$N,"Full inspection",'D1 In-year inspection data'!$G:$G,"Independent learning providers (including employer providers)"),COUNTIFS('D1 In-year inspection data'!$S:$S,"4",'D1 In-year inspection data'!$N:$N,"Full inspection (short converted)",'D1 In-year inspection data'!$G:$G,"Independent learning providers (including employer providers)"))</f>
        <v>14</v>
      </c>
      <c r="P11" s="217"/>
      <c r="Q11" s="222"/>
      <c r="R11" s="223"/>
      <c r="S11" s="223"/>
      <c r="T11" s="223"/>
      <c r="U11" s="219"/>
      <c r="V11" s="219"/>
    </row>
    <row r="12" spans="1:22" s="216" customFormat="1" ht="14.25" x14ac:dyDescent="0.2">
      <c r="A12" s="220"/>
      <c r="B12" s="175" t="s">
        <v>3992</v>
      </c>
      <c r="C12" s="551">
        <f t="shared" si="0"/>
        <v>75</v>
      </c>
      <c r="D12" s="221">
        <f>SUM(COUNTIFS('D1 In-year inspection data'!$S:$S,"1",'D1 In-year inspection data'!$N:$N,"Full inspection",'D1 In-year inspection data'!$G:$G,"Community Learning and Skills Providers"),COUNTIFS('D1 In-year inspection data'!$S:$S,"1",'D1 In-year inspection data'!$N:$N,"Full inspection (short converted)",'D1 In-year inspection data'!$G:$G,"Community Learning and Skills Providers"))</f>
        <v>2</v>
      </c>
      <c r="E12" s="221">
        <f>SUM(COUNTIFS('D1 In-year inspection data'!$S:$S,"2",'D1 In-year inspection data'!$N:$N,"Full inspection",'D1 In-year inspection data'!$G:$G,"Community Learning and Skills Providers"),COUNTIFS('D1 In-year inspection data'!$S:$S,"2",'D1 In-year inspection data'!$N:$N,"Full inspection (short converted)",'D1 In-year inspection data'!$G:$G,"Community Learning and Skills Providers"),COUNTIFS('D1 In-year inspection data'!$S:$S,"9",'D1 In-year inspection data'!$N:$N,"Short inspection",'D1 In-year inspection data'!$G:$G,"Community Learning and Skills Providers"))</f>
        <v>58</v>
      </c>
      <c r="F12" s="221">
        <f>SUM(COUNTIFS('D1 In-year inspection data'!$S:$S,"3",'D1 In-year inspection data'!$N:$N,"Full inspection",'D1 In-year inspection data'!$G:$G,"Community Learning and Skills Providers"),COUNTIFS('D1 In-year inspection data'!$S:$S,"3",'D1 In-year inspection data'!$N:$N,"Full inspection (short converted)",'D1 In-year inspection data'!$G:$G,"Community Learning and Skills Providers"))</f>
        <v>12</v>
      </c>
      <c r="G12" s="221">
        <f>SUM(COUNTIFS('D1 In-year inspection data'!$S:$S,"4",'D1 In-year inspection data'!$N:$N,"Full inspection",'D1 In-year inspection data'!$G:$G,"Community Learning and Skills Providers"),COUNTIFS('D1 In-year inspection data'!$S:$S,"4",'D1 In-year inspection data'!$N:$N,"Full inspection (short converted)",'D1 In-year inspection data'!$G:$G,"Community Learning and Skills Providers"))</f>
        <v>3</v>
      </c>
      <c r="P12" s="217"/>
      <c r="Q12" s="218"/>
      <c r="R12" s="219"/>
      <c r="S12" s="219"/>
      <c r="T12" s="219"/>
      <c r="U12" s="219"/>
      <c r="V12" s="219"/>
    </row>
    <row r="13" spans="1:22" s="216" customFormat="1" ht="14.25" x14ac:dyDescent="0.2">
      <c r="A13" s="220"/>
      <c r="B13" s="176" t="s">
        <v>3993</v>
      </c>
      <c r="C13" s="551">
        <f t="shared" si="0"/>
        <v>9</v>
      </c>
      <c r="D13" s="221">
        <f>SUM(COUNTIFS('D1 In-year inspection data'!$S:$S,"1",'D1 In-year inspection data'!$N:$N,"Full inspection",'D1 In-year inspection data'!$G:$G,"16-19 Academies"),COUNTIFS('D1 In-year inspection data'!$S:$S,"1",'D1 In-year inspection data'!$N:$N,"Full inspection (short converted)",'D1 In-year inspection data'!$G:$G,"16-19 Academies"))</f>
        <v>3</v>
      </c>
      <c r="E13" s="221">
        <f>SUM(COUNTIFS('D1 In-year inspection data'!$S:$S,"2",'D1 In-year inspection data'!$N:$N,"Full inspection",'D1 In-year inspection data'!$G:$G,"16-19 Academies"),COUNTIFS('D1 In-year inspection data'!$S:$S,"2",'D1 In-year inspection data'!$N:$N,"Full inspection (short converted)",'D1 In-year inspection data'!$G:$G,"16-19 Academies"),COUNTIFS('D1 In-year inspection data'!$S:$S,"9",'D1 In-year inspection data'!$N:$N,"Short inspection",'D1 In-year inspection data'!$G:$G,"16-19 Academies"))</f>
        <v>2</v>
      </c>
      <c r="F13" s="221">
        <f>SUM(COUNTIFS('D1 In-year inspection data'!$S:$S,"3",'D1 In-year inspection data'!$N:$N,"Full inspection",'D1 In-year inspection data'!$G:$G,"16-19 Academies"),COUNTIFS('D1 In-year inspection data'!$S:$S,"3",'D1 In-year inspection data'!$N:$N,"Full inspection (short converted)",'D1 In-year inspection data'!$G:$G,"16-19 Academies"))</f>
        <v>4</v>
      </c>
      <c r="G13" s="221">
        <f>SUM(COUNTIFS('D1 In-year inspection data'!$S:$S,"4",'D1 In-year inspection data'!$N:$N,"Full inspection",'D1 In-year inspection data'!$G:$G,"16-19 Academies"),COUNTIFS('D1 In-year inspection data'!$S:$S,"4",'D1 In-year inspection data'!$N:$N,"Full inspection (short converted)",'D1 In-year inspection data'!$G:$G,"16-19 Academies"))</f>
        <v>0</v>
      </c>
      <c r="P13" s="217"/>
      <c r="Q13" s="218"/>
      <c r="R13" s="219"/>
      <c r="S13" s="219"/>
      <c r="T13" s="219"/>
      <c r="U13" s="219"/>
      <c r="V13" s="219"/>
    </row>
    <row r="14" spans="1:22" s="216" customFormat="1" ht="14.25" x14ac:dyDescent="0.2">
      <c r="A14" s="220"/>
      <c r="B14" s="175" t="s">
        <v>3994</v>
      </c>
      <c r="C14" s="551">
        <f t="shared" si="0"/>
        <v>0</v>
      </c>
      <c r="D14" s="221">
        <f>SUM(COUNTIFS('D1 In-year inspection data'!$S:$S,"1",'D1 In-year inspection data'!$N:$N,"Full inspection",'D1 In-year inspection data'!$G:$G,"Dance and Drama Colleges"),COUNTIFS('D1 In-year inspection data'!$S:$S,"1",'D1 In-year inspection data'!$N:$N,"Full inspection (short converted)",'D1 In-year inspection data'!$G:$G,"Dance and Drama Colleges"))</f>
        <v>0</v>
      </c>
      <c r="E14" s="221">
        <f>SUM(COUNTIFS('D1 In-year inspection data'!$S:$S,"2",'D1 In-year inspection data'!$N:$N,"Full inspection",'D1 In-year inspection data'!$G:$G,"Dance and Drama Colleges"),COUNTIFS('D1 In-year inspection data'!$S:$S,"2",'D1 In-year inspection data'!$N:$N,"Full inspection (short converted)",'D1 In-year inspection data'!$G:$G,"Dance and Drama Colleges"),COUNTIFS('D1 In-year inspection data'!$S:$S,"9",'D1 In-year inspection data'!$N:$N,"Short inspection",'D1 In-year inspection data'!$G:$G,"Dance and Drama Colleges"))</f>
        <v>0</v>
      </c>
      <c r="F14" s="221">
        <f>SUM(COUNTIFS('D1 In-year inspection data'!$S:$S,"3",'D1 In-year inspection data'!$N:$N,"Full inspection",'D1 In-year inspection data'!$G:$G,"Dance and Drama Colleges"),COUNTIFS('D1 In-year inspection data'!$S:$S,"3",'D1 In-year inspection data'!$N:$N,"Full inspection (short converted)",'D1 In-year inspection data'!$G:$G,"Dance and Drama Colleges"))</f>
        <v>0</v>
      </c>
      <c r="G14" s="221">
        <f>SUM(COUNTIFS('D1 In-year inspection data'!$S:$S,"4",'D1 In-year inspection data'!$N:$N,"Full inspection",'D1 In-year inspection data'!$G:$G,"Dance and Drama Colleges"),COUNTIFS('D1 In-year inspection data'!$S:$S,"4",'D1 In-year inspection data'!$N:$N,"Full inspection (short converted)",'D1 In-year inspection data'!$G:$G,"Dance and Drama Colleges"))</f>
        <v>0</v>
      </c>
      <c r="P14" s="217"/>
      <c r="Q14" s="222"/>
      <c r="R14" s="223"/>
      <c r="S14" s="223"/>
      <c r="T14" s="223"/>
      <c r="U14" s="219"/>
      <c r="V14" s="219"/>
    </row>
    <row r="15" spans="1:22" s="216" customFormat="1" ht="14.25" x14ac:dyDescent="0.2">
      <c r="A15" s="220"/>
      <c r="B15" s="175" t="s">
        <v>3995</v>
      </c>
      <c r="C15" s="551">
        <f t="shared" si="0"/>
        <v>11</v>
      </c>
      <c r="D15" s="221">
        <f>SUM(COUNTIFS('D1 In-year inspection data'!$S:$S,"1",'D1 In-year inspection data'!$N:$N,"Full inspection",'D1 In-year inspection data'!$G:$G,"Higher Education Institutions"),COUNTIFS('D1 In-year inspection data'!$S:$S,"1",'D1 In-year inspection data'!$N:$N,"Full inspection (short converted)",'D1 In-year inspection data'!$G:$G,"Higher Education Institutions"))</f>
        <v>1</v>
      </c>
      <c r="E15" s="221">
        <f>SUM(COUNTIFS('D1 In-year inspection data'!$S:$S,"2",'D1 In-year inspection data'!$N:$N,"Full inspection",'D1 In-year inspection data'!$G:$G,"Higher Education Institutions"),COUNTIFS('D1 In-year inspection data'!$S:$S,"2",'D1 In-year inspection data'!$N:$N,"Full inspection (short converted)",'D1 In-year inspection data'!$G:$G,"Higher Education Institutions"),COUNTIFS('D1 In-year inspection data'!$S:$S,"9",'D1 In-year inspection data'!$N:$N,"Short inspection",'D1 In-year inspection data'!$G:$G,"Higher Education Institutions"))</f>
        <v>9</v>
      </c>
      <c r="F15" s="221">
        <f>SUM(COUNTIFS('D1 In-year inspection data'!$S:$S,"3",'D1 In-year inspection data'!$N:$N,"Full inspection",'D1 In-year inspection data'!$G:$G,"Higher Education Institutions"),COUNTIFS('D1 In-year inspection data'!$S:$S,"3",'D1 In-year inspection data'!$N:$N,"Full inspection (short converted)",'D1 In-year inspection data'!$G:$G,"Higher Education Institutions"))</f>
        <v>1</v>
      </c>
      <c r="G15" s="221">
        <f>SUM(COUNTIFS('D1 In-year inspection data'!$S:$S,"4",'D1 In-year inspection data'!$N:$N,"Full inspection",'D1 In-year inspection data'!$G:$G,"Higher Education Institutions"),COUNTIFS('D1 In-year inspection data'!$S:$S,"4",'D1 In-year inspection data'!$N:$N,"Full inspection (short converted)",'D1 In-year inspection data'!$G:$G,"Higher Education Institutions"))</f>
        <v>0</v>
      </c>
      <c r="P15" s="218"/>
      <c r="Q15" s="218"/>
      <c r="R15" s="219"/>
      <c r="S15" s="219"/>
      <c r="T15" s="219"/>
      <c r="U15" s="219"/>
      <c r="V15" s="219"/>
    </row>
    <row r="16" spans="1:22" s="216" customFormat="1" ht="14.25" customHeight="1" x14ac:dyDescent="0.2">
      <c r="A16" s="220"/>
      <c r="B16" s="181" t="s">
        <v>27</v>
      </c>
      <c r="C16" s="552">
        <f>SUM(D16:G16)</f>
        <v>0</v>
      </c>
      <c r="D16" s="224">
        <f>SUM(COUNTIFS('D1 In-year inspection data'!$S:$S,"1",'D1 In-year inspection data'!$N:$N,"Full inspection",'D1 In-year inspection data'!$G:$G,"National Careers Service Contractors"),COUNTIFS('D1 In-year inspection data'!$S:$S,"1",'D1 In-year inspection data'!$N:$N,"Full inspection (short converted)",'D1 In-year inspection data'!$G:$G,"National Careers Service Contractors"))</f>
        <v>0</v>
      </c>
      <c r="E16" s="224">
        <f>SUM(COUNTIFS('D1 In-year inspection data'!$S:$S,"2",'D1 In-year inspection data'!$N:$N,"Full inspection",'D1 In-year inspection data'!$G:$G,"National Careers Service Contractors"),COUNTIFS('D1 In-year inspection data'!$S:$S,"2",'D1 In-year inspection data'!$N:$N,"Full inspection (short converted)",'D1 In-year inspection data'!$G:$G,"National Careers Service Contractors"),COUNTIFS('D1 In-year inspection data'!$S:$S,"9",'D1 In-year inspection data'!$N:$N,"Short inspection",'D1 In-year inspection data'!$G:$G,"National Careers Service Contractors"))</f>
        <v>0</v>
      </c>
      <c r="F16" s="224">
        <f>SUM(COUNTIFS('D1 In-year inspection data'!$S:$S,"3",'D1 In-year inspection data'!$N:$N,"Full inspection",'D1 In-year inspection data'!$G:$G,"National Careers Service Contractors"),COUNTIFS('D1 In-year inspection data'!$S:$S,"3",'D1 In-year inspection data'!$N:$N,"Full inspection (short converted)",'D1 In-year inspection data'!$G:$G,"National Careers Service Contractors"))</f>
        <v>0</v>
      </c>
      <c r="G16" s="224">
        <f>SUM(COUNTIFS('D1 In-year inspection data'!$S:$S,"4",'D1 In-year inspection data'!$N:$N,"Full inspection",'D1 In-year inspection data'!$G:$G,"National Careers Service Contractors"),COUNTIFS('D1 In-year inspection data'!$S:$S,"4",'D1 In-year inspection data'!$N:$N,"Full inspection (short converted)",'D1 In-year inspection data'!$G:$G,"National Careers Service Contractors"))</f>
        <v>0</v>
      </c>
      <c r="P16" s="218"/>
      <c r="Q16" s="218"/>
      <c r="R16" s="219"/>
      <c r="S16" s="219"/>
      <c r="T16" s="219"/>
      <c r="U16" s="219"/>
      <c r="V16" s="219"/>
    </row>
    <row r="17" spans="2:22" ht="12.75" customHeight="1" x14ac:dyDescent="0.2">
      <c r="B17" s="207"/>
      <c r="C17" s="225"/>
      <c r="D17" s="226"/>
      <c r="E17" s="226"/>
      <c r="F17" s="227"/>
      <c r="G17" s="228" t="s">
        <v>42</v>
      </c>
      <c r="I17" s="212"/>
      <c r="J17" s="43"/>
      <c r="K17" s="229"/>
      <c r="L17" s="230"/>
      <c r="M17" s="230"/>
      <c r="N17" s="230"/>
      <c r="O17" s="43"/>
      <c r="P17" s="43"/>
      <c r="Q17" s="43"/>
      <c r="R17" s="47"/>
      <c r="S17" s="47"/>
      <c r="T17" s="47"/>
      <c r="U17" s="47"/>
      <c r="V17" s="47"/>
    </row>
    <row r="18" spans="2:22" x14ac:dyDescent="0.2">
      <c r="B18" s="226"/>
      <c r="C18" s="555"/>
      <c r="D18" s="226"/>
      <c r="E18" s="226"/>
      <c r="F18" s="226"/>
      <c r="G18" s="226"/>
      <c r="I18" s="212"/>
      <c r="J18" s="213"/>
      <c r="K18" s="231"/>
      <c r="L18" s="231"/>
      <c r="M18" s="231"/>
      <c r="N18" s="231"/>
      <c r="O18" s="231"/>
      <c r="P18" s="231"/>
      <c r="Q18" s="209"/>
      <c r="R18" s="206"/>
      <c r="S18" s="206"/>
    </row>
    <row r="19" spans="2:22" x14ac:dyDescent="0.2">
      <c r="B19" s="79"/>
      <c r="C19" s="555"/>
      <c r="D19" s="226"/>
      <c r="E19" s="226"/>
      <c r="F19" s="226"/>
      <c r="G19" s="226"/>
      <c r="I19" s="209"/>
      <c r="J19" s="213"/>
      <c r="K19" s="231"/>
      <c r="L19" s="231"/>
      <c r="M19" s="231"/>
      <c r="N19" s="231"/>
      <c r="O19" s="231"/>
      <c r="P19" s="231"/>
      <c r="Q19" s="209"/>
      <c r="R19" s="206"/>
      <c r="S19" s="206"/>
    </row>
    <row r="20" spans="2:22" ht="21.75" x14ac:dyDescent="0.2">
      <c r="B20" s="232"/>
      <c r="C20" s="556" t="s">
        <v>4001</v>
      </c>
      <c r="D20" s="233" t="s">
        <v>4002</v>
      </c>
      <c r="E20" s="234" t="s">
        <v>4003</v>
      </c>
      <c r="F20" s="233" t="s">
        <v>4004</v>
      </c>
      <c r="G20" s="232"/>
      <c r="I20" s="41"/>
      <c r="J20" s="545"/>
      <c r="K20" s="39"/>
      <c r="L20" s="39"/>
      <c r="M20" s="39"/>
      <c r="N20" s="39"/>
      <c r="O20" s="231"/>
      <c r="P20" s="231"/>
      <c r="Q20" s="209"/>
      <c r="R20" s="206"/>
      <c r="S20" s="206"/>
    </row>
    <row r="21" spans="2:22" x14ac:dyDescent="0.2">
      <c r="B21" s="235" t="str">
        <f>IF(OR(RIGHT(B8,1)="1",RIGHT(B8,1)="2",RIGHT(B8,1)="3",RIGHT(B8,1)="4",RIGHT(B8,1)="5",RIGHT(B8,1)="6",RIGHT(B8,1)="7",RIGHT(B8,1)="8",RIGHT(B8,1)="9"),LEFT(B8,LEN(B8)-1),B8)&amp;" ("&amp;TEXT(C8,"#,##0")&amp;")"</f>
        <v>All further education and skills providers (329)</v>
      </c>
      <c r="C21" s="237">
        <f>IFERROR(IF(ROUND(D8/$C8*100,0)=0,NA(),D8/$C8*100),NA())</f>
        <v>4.2553191489361701</v>
      </c>
      <c r="D21" s="236">
        <f t="shared" ref="D21:F21" si="1">IFERROR(IF(ROUND(E8/$C8*100,0)=0,NA(),E8/$C8*100),NA())</f>
        <v>65.653495440729486</v>
      </c>
      <c r="E21" s="236">
        <f t="shared" si="1"/>
        <v>24.012158054711247</v>
      </c>
      <c r="F21" s="236">
        <f t="shared" si="1"/>
        <v>6.0790273556231007</v>
      </c>
      <c r="G21" s="237"/>
      <c r="H21" s="30"/>
      <c r="I21" s="41"/>
      <c r="J21" s="545"/>
      <c r="K21" s="39"/>
      <c r="L21" s="39"/>
      <c r="M21" s="39"/>
      <c r="N21" s="39"/>
      <c r="O21" s="41"/>
      <c r="P21" s="41"/>
      <c r="Q21" s="206"/>
      <c r="R21" s="206"/>
      <c r="S21" s="206"/>
    </row>
    <row r="22" spans="2:22" x14ac:dyDescent="0.2">
      <c r="B22" s="235" t="str">
        <f t="shared" ref="B22:B29" si="2">IF(OR(RIGHT(B9,1)="1",RIGHT(B9,1)="2",RIGHT(B9,1)="3",RIGHT(B9,1)="4",RIGHT(B9,1)="5",RIGHT(B9,1)="6",RIGHT(B9,1)="7",RIGHT(B9,1)="8",RIGHT(B9,1)="9"),LEFT(B9,LEN(B9)-1),B9)&amp;" ("&amp;TEXT(C9,"#,##0")&amp;")"</f>
        <v>Colleges (89)</v>
      </c>
      <c r="C22" s="237">
        <f t="shared" ref="C22:F29" si="3">IFERROR(IF(ROUND(D9/$C9*100,0)=0,NA(),D9/$C9*100),NA())</f>
        <v>3.3707865168539324</v>
      </c>
      <c r="D22" s="236">
        <f t="shared" si="3"/>
        <v>66.292134831460672</v>
      </c>
      <c r="E22" s="236">
        <f t="shared" si="3"/>
        <v>26.966292134831459</v>
      </c>
      <c r="F22" s="236">
        <f t="shared" si="3"/>
        <v>3.3707865168539324</v>
      </c>
      <c r="G22" s="238"/>
      <c r="H22" s="30"/>
      <c r="I22" s="41"/>
      <c r="J22" s="545"/>
      <c r="K22" s="39"/>
      <c r="L22" s="39"/>
      <c r="M22" s="39"/>
      <c r="N22" s="39"/>
      <c r="O22" s="41"/>
      <c r="P22" s="41"/>
      <c r="Q22" s="206"/>
      <c r="R22" s="206"/>
      <c r="S22" s="206"/>
    </row>
    <row r="23" spans="2:22" x14ac:dyDescent="0.2">
      <c r="B23" s="235" t="str">
        <f t="shared" si="2"/>
        <v>Independent specialist colleges (30)</v>
      </c>
      <c r="C23" s="237">
        <f t="shared" si="3"/>
        <v>6.666666666666667</v>
      </c>
      <c r="D23" s="236">
        <f t="shared" si="3"/>
        <v>60</v>
      </c>
      <c r="E23" s="236">
        <f t="shared" si="3"/>
        <v>33.333333333333329</v>
      </c>
      <c r="F23" s="236" t="e">
        <f t="shared" si="3"/>
        <v>#N/A</v>
      </c>
      <c r="G23" s="238"/>
      <c r="H23" s="30"/>
      <c r="I23" s="30"/>
      <c r="J23" s="545"/>
      <c r="K23" s="39"/>
      <c r="L23" s="39"/>
      <c r="M23" s="39"/>
      <c r="N23" s="39"/>
      <c r="O23" s="206"/>
      <c r="P23" s="206"/>
      <c r="Q23" s="206"/>
      <c r="R23" s="206"/>
      <c r="S23" s="206"/>
    </row>
    <row r="24" spans="2:22" x14ac:dyDescent="0.2">
      <c r="B24" s="235" t="str">
        <f t="shared" si="2"/>
        <v>Independent learning providers (115)</v>
      </c>
      <c r="C24" s="237">
        <f t="shared" si="3"/>
        <v>2.6086956521739131</v>
      </c>
      <c r="D24" s="236">
        <f t="shared" si="3"/>
        <v>60.869565217391312</v>
      </c>
      <c r="E24" s="236">
        <f t="shared" si="3"/>
        <v>24.347826086956523</v>
      </c>
      <c r="F24" s="236">
        <f t="shared" si="3"/>
        <v>12.173913043478262</v>
      </c>
      <c r="G24" s="237"/>
      <c r="H24" s="30"/>
      <c r="I24" s="30"/>
      <c r="J24" s="545"/>
      <c r="K24" s="39"/>
      <c r="L24" s="39"/>
      <c r="M24" s="39"/>
      <c r="N24" s="39"/>
    </row>
    <row r="25" spans="2:22" x14ac:dyDescent="0.2">
      <c r="B25" s="235" t="str">
        <f t="shared" si="2"/>
        <v>Community learning and skills providers (75)</v>
      </c>
      <c r="C25" s="237">
        <f t="shared" si="3"/>
        <v>2.666666666666667</v>
      </c>
      <c r="D25" s="236">
        <f t="shared" si="3"/>
        <v>77.333333333333329</v>
      </c>
      <c r="E25" s="236">
        <f t="shared" si="3"/>
        <v>16</v>
      </c>
      <c r="F25" s="236">
        <f t="shared" si="3"/>
        <v>4</v>
      </c>
      <c r="G25" s="237"/>
      <c r="H25" s="30"/>
      <c r="I25" s="30"/>
      <c r="J25" s="545"/>
      <c r="K25" s="39"/>
      <c r="L25" s="39"/>
      <c r="M25" s="39"/>
      <c r="N25" s="39"/>
    </row>
    <row r="26" spans="2:22" x14ac:dyDescent="0.2">
      <c r="B26" s="235" t="str">
        <f t="shared" si="2"/>
        <v>16-19 academies (9)</v>
      </c>
      <c r="C26" s="237">
        <f t="shared" si="3"/>
        <v>33.333333333333329</v>
      </c>
      <c r="D26" s="236">
        <f t="shared" si="3"/>
        <v>22.222222222222221</v>
      </c>
      <c r="E26" s="236">
        <f t="shared" si="3"/>
        <v>44.444444444444443</v>
      </c>
      <c r="F26" s="236" t="e">
        <f t="shared" si="3"/>
        <v>#N/A</v>
      </c>
      <c r="G26" s="238"/>
      <c r="H26" s="30"/>
      <c r="J26" s="545"/>
      <c r="K26" s="39"/>
      <c r="L26" s="39"/>
      <c r="M26" s="39"/>
      <c r="N26" s="39"/>
    </row>
    <row r="27" spans="2:22" x14ac:dyDescent="0.2">
      <c r="B27" s="235" t="str">
        <f t="shared" si="2"/>
        <v>Dance and drama colleges (0)</v>
      </c>
      <c r="C27" s="237" t="e">
        <f t="shared" si="3"/>
        <v>#N/A</v>
      </c>
      <c r="D27" s="236" t="e">
        <f t="shared" si="3"/>
        <v>#N/A</v>
      </c>
      <c r="E27" s="236" t="e">
        <f t="shared" si="3"/>
        <v>#N/A</v>
      </c>
      <c r="F27" s="236" t="e">
        <f t="shared" si="3"/>
        <v>#N/A</v>
      </c>
      <c r="G27" s="37"/>
      <c r="J27" s="545"/>
      <c r="K27" s="39"/>
      <c r="L27" s="39"/>
      <c r="M27" s="39"/>
      <c r="N27" s="39"/>
    </row>
    <row r="28" spans="2:22" x14ac:dyDescent="0.2">
      <c r="B28" s="235" t="str">
        <f t="shared" si="2"/>
        <v>Higher education institutions (11)</v>
      </c>
      <c r="C28" s="237">
        <f t="shared" si="3"/>
        <v>9.0909090909090917</v>
      </c>
      <c r="D28" s="236">
        <f t="shared" si="3"/>
        <v>81.818181818181827</v>
      </c>
      <c r="E28" s="236">
        <f t="shared" si="3"/>
        <v>9.0909090909090917</v>
      </c>
      <c r="F28" s="236" t="e">
        <f t="shared" si="3"/>
        <v>#N/A</v>
      </c>
      <c r="G28" s="37"/>
      <c r="J28" s="545"/>
      <c r="K28" s="39"/>
      <c r="L28" s="39"/>
      <c r="M28" s="39"/>
      <c r="N28" s="39"/>
    </row>
    <row r="29" spans="2:22" x14ac:dyDescent="0.2">
      <c r="B29" s="235" t="str">
        <f t="shared" si="2"/>
        <v>National Careers Service contractors (0)</v>
      </c>
      <c r="C29" s="237" t="e">
        <f t="shared" si="3"/>
        <v>#N/A</v>
      </c>
      <c r="D29" s="236" t="e">
        <f t="shared" si="3"/>
        <v>#N/A</v>
      </c>
      <c r="E29" s="236" t="e">
        <f t="shared" si="3"/>
        <v>#N/A</v>
      </c>
      <c r="F29" s="236" t="e">
        <f t="shared" si="3"/>
        <v>#N/A</v>
      </c>
    </row>
    <row r="36" spans="2:12" ht="12.75" customHeight="1" x14ac:dyDescent="0.2">
      <c r="J36" s="206"/>
    </row>
    <row r="37" spans="2:12" ht="9.1999999999999993" customHeight="1" x14ac:dyDescent="0.2"/>
    <row r="38" spans="2:12" ht="25.7" customHeight="1" x14ac:dyDescent="0.2"/>
    <row r="39" spans="2:12" ht="25.7" customHeight="1" x14ac:dyDescent="0.2"/>
    <row r="40" spans="2:12" ht="25.7" customHeight="1" x14ac:dyDescent="0.2">
      <c r="B40" s="77" t="s">
        <v>43</v>
      </c>
      <c r="C40" s="557"/>
      <c r="D40" s="239"/>
      <c r="E40" s="239"/>
      <c r="F40" s="239"/>
      <c r="G40" s="239"/>
    </row>
    <row r="41" spans="2:12" ht="12.75" customHeight="1" x14ac:dyDescent="0.2">
      <c r="B41" s="77" t="s">
        <v>44</v>
      </c>
      <c r="D41" s="240"/>
      <c r="E41" s="240"/>
      <c r="F41" s="240"/>
      <c r="G41" s="240"/>
      <c r="H41" s="239"/>
      <c r="I41" s="194"/>
      <c r="J41" s="160"/>
      <c r="K41" s="160"/>
      <c r="L41" s="160"/>
    </row>
    <row r="42" spans="2:12" ht="12.75" customHeight="1" x14ac:dyDescent="0.2">
      <c r="B42" s="77" t="s">
        <v>45</v>
      </c>
      <c r="C42" s="558"/>
      <c r="D42" s="241"/>
      <c r="H42" s="240"/>
      <c r="I42" s="160"/>
      <c r="J42" s="160"/>
      <c r="K42" s="160"/>
      <c r="L42" s="160"/>
    </row>
    <row r="43" spans="2:12" x14ac:dyDescent="0.2">
      <c r="B43" s="77" t="s">
        <v>4471</v>
      </c>
      <c r="C43" s="558"/>
      <c r="D43" s="241"/>
      <c r="I43" s="160"/>
      <c r="J43" s="160"/>
      <c r="K43" s="160"/>
      <c r="L43" s="160"/>
    </row>
    <row r="44" spans="2:12" x14ac:dyDescent="0.2">
      <c r="B44" s="77" t="s">
        <v>47</v>
      </c>
      <c r="I44" s="160"/>
      <c r="J44" s="160"/>
      <c r="K44" s="160"/>
      <c r="L44" s="160"/>
    </row>
    <row r="45" spans="2:12" x14ac:dyDescent="0.2">
      <c r="B45" s="77" t="s">
        <v>3996</v>
      </c>
      <c r="I45" s="160"/>
      <c r="J45" s="160"/>
      <c r="K45" s="160"/>
      <c r="L45" s="160"/>
    </row>
    <row r="46" spans="2:12" x14ac:dyDescent="0.2">
      <c r="B46" s="77" t="s">
        <v>3997</v>
      </c>
      <c r="I46" s="160"/>
      <c r="J46" s="160"/>
      <c r="K46" s="160"/>
      <c r="L46" s="160"/>
    </row>
    <row r="47" spans="2:12" x14ac:dyDescent="0.2">
      <c r="B47" s="88" t="s">
        <v>4007</v>
      </c>
      <c r="I47" s="160"/>
      <c r="J47" s="160"/>
      <c r="K47" s="160"/>
      <c r="L47" s="160"/>
    </row>
    <row r="48" spans="2:12" x14ac:dyDescent="0.2">
      <c r="I48" s="78"/>
      <c r="J48" s="30"/>
      <c r="K48" s="30"/>
      <c r="L48" s="30"/>
    </row>
    <row r="49" spans="9:12" x14ac:dyDescent="0.2">
      <c r="I49" s="30"/>
      <c r="J49" s="30"/>
      <c r="K49" s="30"/>
      <c r="L49" s="30"/>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000"/>
  </sheetPr>
  <dimension ref="A1:M50"/>
  <sheetViews>
    <sheetView showGridLines="0" showRowColHeaders="0" workbookViewId="0">
      <selection activeCell="C5" sqref="C5"/>
    </sheetView>
  </sheetViews>
  <sheetFormatPr defaultColWidth="9.140625" defaultRowHeight="12.75" x14ac:dyDescent="0.2"/>
  <cols>
    <col min="1" max="1" width="4" style="242" customWidth="1"/>
    <col min="2" max="2" width="32" style="242" customWidth="1"/>
    <col min="3" max="3" width="26.7109375" style="506" customWidth="1"/>
    <col min="4" max="4" width="0.7109375" style="242" customWidth="1"/>
    <col min="5" max="8" width="15.140625" style="242" customWidth="1"/>
    <col min="9" max="9" width="11.5703125" style="243" customWidth="1"/>
    <col min="10" max="10" width="9.140625" style="242"/>
    <col min="11" max="11" width="13" style="242" customWidth="1"/>
    <col min="12" max="12" width="12.42578125" style="242" customWidth="1"/>
    <col min="13" max="13" width="13" style="242" bestFit="1" customWidth="1"/>
    <col min="14" max="16384" width="9.140625" style="242"/>
  </cols>
  <sheetData>
    <row r="1" spans="1:13" x14ac:dyDescent="0.2">
      <c r="B1" s="7"/>
    </row>
    <row r="2" spans="1:13" ht="15" x14ac:dyDescent="0.2">
      <c r="B2" s="34" t="s">
        <v>4008</v>
      </c>
      <c r="C2" s="36"/>
      <c r="D2" s="244"/>
      <c r="E2" s="30"/>
      <c r="F2" s="30"/>
      <c r="G2" s="30"/>
      <c r="H2" s="30"/>
      <c r="I2" s="146"/>
    </row>
    <row r="3" spans="1:13" x14ac:dyDescent="0.2">
      <c r="B3" s="39" t="str">
        <f>"1 September 2012 to "&amp;lookups!A2</f>
        <v>1 September 2012 to 31 August 2018</v>
      </c>
      <c r="E3" s="245"/>
      <c r="F3" s="245"/>
      <c r="G3" s="245"/>
      <c r="H3" s="245"/>
      <c r="M3" s="246"/>
    </row>
    <row r="4" spans="1:13" x14ac:dyDescent="0.2">
      <c r="E4" s="245"/>
      <c r="F4" s="245"/>
      <c r="G4" s="245"/>
      <c r="H4" s="245"/>
      <c r="M4" s="246"/>
    </row>
    <row r="5" spans="1:13" ht="30" customHeight="1" x14ac:dyDescent="0.2">
      <c r="B5" s="503" t="s">
        <v>619</v>
      </c>
      <c r="C5" s="574" t="s">
        <v>628</v>
      </c>
      <c r="E5" s="243"/>
      <c r="F5" s="243"/>
      <c r="G5" s="243"/>
      <c r="H5" s="243"/>
      <c r="J5" s="247"/>
      <c r="M5" s="246"/>
    </row>
    <row r="6" spans="1:13" ht="14.1" customHeight="1" x14ac:dyDescent="0.2">
      <c r="B6" s="429"/>
      <c r="C6" s="500"/>
      <c r="E6" s="248"/>
      <c r="F6" s="248"/>
      <c r="G6" s="248"/>
      <c r="H6" s="248"/>
      <c r="I6" s="248"/>
      <c r="L6" s="192"/>
      <c r="M6" s="246"/>
    </row>
    <row r="7" spans="1:13" ht="30" customHeight="1" x14ac:dyDescent="0.2">
      <c r="B7" s="504" t="s">
        <v>620</v>
      </c>
      <c r="C7" s="574" t="s">
        <v>630</v>
      </c>
      <c r="E7" s="243"/>
      <c r="F7" s="243"/>
      <c r="G7" s="243"/>
      <c r="H7" s="243"/>
      <c r="J7" s="249"/>
      <c r="L7" s="193"/>
      <c r="M7" s="246"/>
    </row>
    <row r="8" spans="1:13" x14ac:dyDescent="0.2">
      <c r="E8" s="250"/>
      <c r="F8" s="250"/>
      <c r="G8" s="250"/>
      <c r="H8" s="251"/>
      <c r="L8" s="193"/>
      <c r="M8" s="246"/>
    </row>
    <row r="9" spans="1:13" ht="14.1" customHeight="1" x14ac:dyDescent="0.2">
      <c r="B9" s="252"/>
      <c r="C9" s="170"/>
      <c r="D9" s="253"/>
      <c r="E9" s="588" t="s">
        <v>19</v>
      </c>
      <c r="F9" s="588"/>
      <c r="G9" s="588"/>
      <c r="H9" s="588"/>
      <c r="I9" s="254"/>
      <c r="L9" s="193"/>
      <c r="M9" s="246"/>
    </row>
    <row r="10" spans="1:13" ht="42" customHeight="1" x14ac:dyDescent="0.2">
      <c r="B10" s="255"/>
      <c r="C10" s="543" t="s">
        <v>6047</v>
      </c>
      <c r="D10" s="256"/>
      <c r="E10" s="535" t="s">
        <v>613</v>
      </c>
      <c r="F10" s="535" t="s">
        <v>614</v>
      </c>
      <c r="G10" s="536" t="s">
        <v>4009</v>
      </c>
      <c r="H10" s="535" t="s">
        <v>616</v>
      </c>
      <c r="I10" s="257"/>
      <c r="K10" s="258"/>
      <c r="L10" s="193"/>
      <c r="M10" s="246"/>
    </row>
    <row r="11" spans="1:13" ht="15.75" customHeight="1" x14ac:dyDescent="0.2">
      <c r="A11" s="259"/>
      <c r="B11" s="260" t="s">
        <v>4475</v>
      </c>
      <c r="C11" s="507">
        <f>SUM(E11:H11)</f>
        <v>329</v>
      </c>
      <c r="D11" s="261"/>
      <c r="E11" s="271">
        <f>IF(AND($C$5="All Provider Groups",$C$7="All Provider Types"),SUM(COUNTIFS('D1 In-year inspection data'!$S:$S,"1",'D1 In-year inspection data'!$N:$N,"Full inspection"),COUNTIFS('D1 In-year inspection data'!$S:$S,"1",'D1 In-year inspection data'!$N:$N,"Full inspection (short converted)")),
IF(AND($C$5="All Provider Groups",$C$7&lt;&gt;"All Provider Types"),SUM(COUNTIFS('D1 In-year inspection data'!$S:$S,"1",'D1 In-year inspection data'!$N:$N,"Full inspection",'D1 In-year inspection data'!$F:$F,$C$7),COUNTIFS('D1 In-year inspection data'!$S:$S,"1",'D1 In-year inspection data'!$N:$N,"Full inspection (short converted)",'D1 In-year inspection data'!$F:$F,$C$7)),
IF(AND($C$5&lt;&gt;"All Provider Groups",$C$7&lt;&gt;"All Provider Types"),SUM(COUNTIFS('D1 In-year inspection data'!$S:$S,"1",'D1 In-year inspection data'!$N:$N,"Full inspection",'D1 In-year inspection data'!$G:$G,$C$5,'D1 In-year inspection data'!$F:$F,$C$7),COUNTIFS('D1 In-year inspection data'!$S:$S,"1",'D1 In-year inspection data'!$N:$N,"Full inspection (short converted)",'D1 In-year inspection data'!$G:$G,$C$5,'D1 In-year inspection data'!$F:$F,$C$7)),
IF(AND($C$5&lt;&gt;"All Provider Groups",$C$7="All Provider Types"),SUM(COUNTIFS('D1 In-year inspection data'!$S:$S,"1",'D1 In-year inspection data'!$N:$N,"Full inspection",'D1 In-year inspection data'!$G:$G,$C$5),COUNTIFS('D1 In-year inspection data'!$S:$S,"1",'D1 In-year inspection data'!$N:$N,"Full inspection (short converted)",'D1 In-year inspection data'!$G:$G,$C$5))))))</f>
        <v>14</v>
      </c>
      <c r="F11" s="271">
        <f>IF(AND($C$5="All Provider Groups",$C$7="All Provider Types"),SUM(COUNTIFS('D1 In-year inspection data'!$S:$S,"2",'D1 In-year inspection data'!$N:$N,"Full inspection"),COUNTIFS('D1 In-year inspection data'!$S:$S,"2",'D1 In-year inspection data'!$N:$N,"Full inspection (short converted)"),COUNTIFS('D1 In-year inspection data'!$S:$S,"9",'D1 In-year inspection data'!$N:$N,"Short inspection")),
IF(AND($C$5="All Provider Groups",$C$7&lt;&gt;"All Provider Types"),SUM(COUNTIFS('D1 In-year inspection data'!$S:$S,"2",'D1 In-year inspection data'!$N:$N,"Full inspection",'D1 In-year inspection data'!$F:$F,$C$7),COUNTIFS('D1 In-year inspection data'!$S:$S,"2",'D1 In-year inspection data'!$N:$N,"Full inspection (short converted)",'D1 In-year inspection data'!$F:$F,$C$7),COUNTIFS('D1 In-year inspection data'!$S:$S,"9",'D1 In-year inspection data'!$N:$N,"Short inspection",'D1 In-year inspection data'!$F:$F,$C$7)),
IF(AND($C$5&lt;&gt;"All Provider Groups",$C$7&lt;&gt;"All Provider Types"),SUM(COUNTIFS('D1 In-year inspection data'!$S:$S,"2",'D1 In-year inspection data'!$N:$N,"Full inspection",'D1 In-year inspection data'!$G:$G,$C$5,'D1 In-year inspection data'!$F:$F,$C$7),COUNTIFS('D1 In-year inspection data'!$S:$S,"2",'D1 In-year inspection data'!$N:$N,"Full inspection (short converted)",'D1 In-year inspection data'!$G:$G,$C$5,'D1 In-year inspection data'!$F:$F,$C$7),COUNTIFS('D1 In-year inspection data'!$S:$S,"9",'D1 In-year inspection data'!$N:$N,"Short inspection",'D1 In-year inspection data'!$G:$G,$C$5,'D1 In-year inspection data'!$F:$F,$C$7)),
IF(AND($C$5&lt;&gt;"All Provider Groups",$C$7="All Provider Types"),SUM(COUNTIFS('D1 In-year inspection data'!$S:$S,"2",'D1 In-year inspection data'!$N:$N,"Full inspection",'D1 In-year inspection data'!$G:$G,$C$5),COUNTIFS('D1 In-year inspection data'!$S:$S,"2",'D1 In-year inspection data'!$N:$N,"Full inspection (short converted)",'D1 In-year inspection data'!$G:$G,$C$5),COUNTIFS('D1 In-year inspection data'!$S:$S,"9",'D1 In-year inspection data'!$N:$N,"Short inspection",'D1 In-year inspection data'!$G:$G,$C$5))))))</f>
        <v>216</v>
      </c>
      <c r="G11" s="271">
        <f>IF(AND($C$5="All Provider Groups",$C$7="All Provider Types"),SUM(COUNTIFS('D1 In-year inspection data'!$S:$S,"3",'D1 In-year inspection data'!$N:$N,"Full inspection"),COUNTIFS('D1 In-year inspection data'!$S:$S,"3",'D1 In-year inspection data'!$N:$N,"Full inspection (short converted)")),
IF(AND($C$5="All Provider Groups",$C$7&lt;&gt;"All Provider Types"),SUM(COUNTIFS('D1 In-year inspection data'!$S:$S,"3",'D1 In-year inspection data'!$N:$N,"Full inspection",'D1 In-year inspection data'!$F:$F,$C$7),COUNTIFS('D1 In-year inspection data'!$S:$S,"3",'D1 In-year inspection data'!$N:$N,"Full inspection (short converted)",'D1 In-year inspection data'!$F:$F,$C$7)),
IF(AND($C$5&lt;&gt;"All Provider Groups",$C$7&lt;&gt;"All Provider Types"),SUM(COUNTIFS('D1 In-year inspection data'!$S:$S,"3",'D1 In-year inspection data'!$N:$N,"Full inspection",'D1 In-year inspection data'!$G:$G,$C$5,'D1 In-year inspection data'!$F:$F,$C$7),COUNTIFS('D1 In-year inspection data'!$S:$S,"3",'D1 In-year inspection data'!$N:$N,"Full inspection (short converted)",'D1 In-year inspection data'!$G:$G,$C$5,'D1 In-year inspection data'!$F:$F,$C$7)),
IF(AND($C$5&lt;&gt;"All Provider Groups",$C$7="All Provider Types"),SUM(COUNTIFS('D1 In-year inspection data'!$S:$S,"3",'D1 In-year inspection data'!$N:$N,"Full inspection",'D1 In-year inspection data'!$G:$G,$C$5),COUNTIFS('D1 In-year inspection data'!$S:$S,"3",'D1 In-year inspection data'!$N:$N,"Full inspection (short converted)",'D1 In-year inspection data'!$G:$G,$C$5))))))</f>
        <v>79</v>
      </c>
      <c r="H11" s="271">
        <f>IF(AND($C$5="All Provider Groups",$C$7="All Provider Types"),SUM(COUNTIFS('D1 In-year inspection data'!$S:$S,"4",'D1 In-year inspection data'!$N:$N,"Full inspection"),COUNTIFS('D1 In-year inspection data'!$S:$S,"4",'D1 In-year inspection data'!$N:$N,"Full inspection (short converted)")),
IF(AND($C$5="All Provider Groups",$C$7&lt;&gt;"All Provider Types"),SUM(COUNTIFS('D1 In-year inspection data'!$S:$S,"4",'D1 In-year inspection data'!$N:$N,"Full inspection",'D1 In-year inspection data'!$F:$F,$C$7),COUNTIFS('D1 In-year inspection data'!$S:$S,"4",'D1 In-year inspection data'!$N:$N,"Full inspection (short converted)",'D1 In-year inspection data'!$F:$F,$C$7)),
IF(AND($C$5&lt;&gt;"All Provider Groups",$C$7&lt;&gt;"All Provider Types"),SUM(COUNTIFS('D1 In-year inspection data'!$S:$S,"4",'D1 In-year inspection data'!$N:$N,"Full inspection",'D1 In-year inspection data'!$G:$G,$C$5,'D1 In-year inspection data'!$F:$F,$C$7),COUNTIFS('D1 In-year inspection data'!$S:$S,"4",'D1 In-year inspection data'!$N:$N,"Full inspection (short converted)",'D1 In-year inspection data'!$G:$G,$C$5,'D1 In-year inspection data'!$F:$F,$C$7)),
IF(AND($C$5&lt;&gt;"All Provider Groups",$C$7="All Provider Types"),SUM(COUNTIFS('D1 In-year inspection data'!$S:$S,"4",'D1 In-year inspection data'!$N:$N,"Full inspection",'D1 In-year inspection data'!$G:$G,$C$5),COUNTIFS('D1 In-year inspection data'!$S:$S,"4",'D1 In-year inspection data'!$N:$N,"Full inspection (short converted)",'D1 In-year inspection data'!$G:$G,$C$5))))))</f>
        <v>20</v>
      </c>
      <c r="I11" s="257"/>
      <c r="J11" s="257"/>
      <c r="K11" s="257"/>
      <c r="L11" s="262"/>
      <c r="M11" s="246"/>
    </row>
    <row r="12" spans="1:13" ht="15.75" customHeight="1" x14ac:dyDescent="0.2">
      <c r="A12" s="259"/>
      <c r="B12" s="260" t="s">
        <v>9</v>
      </c>
      <c r="C12" s="507">
        <f>SUM(E12:H12)</f>
        <v>393</v>
      </c>
      <c r="D12" s="261"/>
      <c r="E12" s="272">
        <f>IF(AND($C$5="All Provider Groups",$C$7="All Provider Types"),SUM(COUNTIFS('D2 (working)'!$P:$P,"1",'D2 (working)'!$O:$O,"Full inspection",'D2 (working)'!$Q:$Q,"2016/17"),COUNTIFS('D2 (working)'!$P:$P,"1",'D2 (working)'!$O:$O,"Full inspection (short converted)",'D2 (working)'!$Q:$Q,"2016/17")),
IF(AND($C$5="All Provider Groups",$C$7&lt;&gt;"All Provider Types"),SUM(COUNTIFS('D2 (working)'!$P:$P,"1",'D2 (working)'!$O:$O,"Full inspection",'D2 (working)'!$F:$F,$C$7,'D2 (working)'!$Q:$Q,"2016/17"),COUNTIFS('D2 (working)'!$P:$P,"1",'D2 (working)'!$O:$O,"Full inspection (short converted)",'D2 (working)'!$F:$F,$C$7,'D2 (working)'!$Q:$Q,"2016/17")),
IF(AND($C$5&lt;&gt;"All Provider Groups",$C$7&lt;&gt;"All Provider Types"),SUM(COUNTIFS('D2 (working)'!$P:$P,"1",'D2 (working)'!$O:$O,"Full inspection",'D2 (working)'!$G:$G,$C$5,'D2 (working)'!$F:$F,$C$7,'D2 (working)'!$Q:$Q,"2016/17"),COUNTIFS('D2 (working)'!$P:$P,"1",'D2 (working)'!$O:$O,"Full inspection (short converted)",'D2 (working)'!$G:$G,$C$5,'D2 (working)'!$F:$F,$C$7,'D2 (working)'!$Q:$Q,"2016/17")),
IF(AND($C$5&lt;&gt;"All Provider Groups",$C$7="All Provider Types"),SUM(COUNTIFS('D2 (working)'!$P:$P,"1",'D2 (working)'!$O:$O,"Full inspection",'D2 (working)'!$G:$G,$C$5,'D2 (working)'!$Q:$Q,"2016/17"),COUNTIFS('D2 (working)'!$P:$P,"1",'D2 (working)'!$O:$O,"Full inspection (short converted)",'D2 (working)'!$G:$G,$C$5,'D2 (working)'!$Q:$Q,"2016/17"))))))</f>
        <v>21</v>
      </c>
      <c r="F12" s="273">
        <f>IF(AND($C$5="All Provider Groups",$C$7="All Provider Types"),SUM(COUNTIFS('D2 (working)'!$P:$P,"2",'D2 (working)'!$O:$O,"Full inspection",'D2 (working)'!$Q:$Q,"2016/17"),COUNTIFS('D2 (working)'!$P:$P,"2",'D2 (working)'!$O:$O,"Full inspection (short converted)",'D2 (working)'!$Q:$Q,"2016/17"),COUNTIFS('D2 (working)'!$P:$P,"9",'D2 (working)'!$O:$O,"Short inspection",'D2 (working)'!$Q:$Q,"2016/17")),
IF(AND($C$5="All Provider Groups",$C$7&lt;&gt;"All Provider Types"),SUM(COUNTIFS('D2 (working)'!$P:$P,"2",'D2 (working)'!$O:$O,"Full inspection",'D2 (working)'!$F:$F,$C$7,'D2 (working)'!$Q:$Q,"2016/17"),COUNTIFS('D2 (working)'!$P:$P,"2",'D2 (working)'!$O:$O,"Full inspection (short converted)",'D2 (working)'!$F:$F,$C$7,'D2 (working)'!$Q:$Q,"2016/17"),COUNTIFS('D2 (working)'!$P:$P,"9",'D2 (working)'!$O:$O,"Short inspection",'D2 (working)'!$F:$F,$C$7,'D2 (working)'!$Q:$Q,"2016/17")),
IF(AND($C$5&lt;&gt;"All Provider Groups",$C$7&lt;&gt;"All Provider Types"),SUM(COUNTIFS('D2 (working)'!$P:$P,"2",'D2 (working)'!$O:$O,"Full inspection",'D2 (working)'!$G:$G,$C$5,'D2 (working)'!$F:$F,$C$7,'D2 (working)'!$Q:$Q,"2016/17"),COUNTIFS('D2 (working)'!$P:$P,"2",'D2 (working)'!$O:$O,"Full inspection (short converted)",'D2 (working)'!$G:$G,$C$5,'D2 (working)'!$F:$F,$C$7,'D2 (working)'!$Q:$Q,"2016/17"),COUNTIFS('D2 (working)'!$P:$P,"9",'D2 (working)'!$O:$O,"Short inspection",'D2 (working)'!$G:$G,$C$5,'D2 (working)'!$F:$F,$C$7,'D2 (working)'!$Q:$Q,"2016/17")),
IF(AND($C$5&lt;&gt;"All Provider Groups",$C$7="All Provider Types"),SUM(COUNTIFS('D2 (working)'!$P:$P,"2",'D2 (working)'!$O:$O,"Full inspection",'D2 (working)'!$G:$G,$C$5,'D2 (working)'!$Q:$Q,"2016/17"),COUNTIFS('D2 (working)'!$P:$P,"2",'D2 (working)'!$O:$O,"Full inspection (short converted)",'D2 (working)'!$G:$G,$C$5,'D2 (working)'!$Q:$Q,"2016/17"),COUNTIFS('D2 (working)'!$P:$P,"9",'D2 (working)'!$O:$O,"Short inspection",'D2 (working)'!$G:$G,$C$5,'D2 (working)'!$Q:$Q,"2016/17"))))))</f>
        <v>226</v>
      </c>
      <c r="G12" s="273">
        <f>IF(AND($C$5="All Provider Groups",$C$7="All Provider Types"),SUM(COUNTIFS('D2 (working)'!$P:$P,"3",'D2 (working)'!$O:$O,"Full inspection",'D2 (working)'!$Q:$Q,"2016/17"),COUNTIFS('D2 (working)'!$P:$P,"3",'D2 (working)'!$O:$O,"Full inspection (short converted)",'D2 (working)'!$Q:$Q,"2016/17")),
IF(AND($C$5="All Provider Groups",$C$7&lt;&gt;"All Provider Types"),SUM(COUNTIFS('D2 (working)'!$P:$P,"3",'D2 (working)'!$O:$O,"Full inspection",'D2 (working)'!$F:$F,$C$7,'D2 (working)'!$Q:$Q,"2016/17"),COUNTIFS('D2 (working)'!$P:$P,"3",'D2 (working)'!$O:$O,"Full inspection (short converted)",'D2 (working)'!$F:$F,$C$7,'D2 (working)'!$Q:$Q,"2016/17")),
IF(AND($C$5&lt;&gt;"All Provider Groups",$C$7&lt;&gt;"All Provider Types"),SUM(COUNTIFS('D2 (working)'!$P:$P,"3",'D2 (working)'!$O:$O,"Full inspection",'D2 (working)'!$G:$G,$C$5,'D2 (working)'!$F:$F,$C$7,'D2 (working)'!$Q:$Q,"2016/17"),COUNTIFS('D2 (working)'!$P:$P,"3",'D2 (working)'!$O:$O,"Full inspection (short converted)",'D2 (working)'!$G:$G,$C$5,'D2 (working)'!$F:$F,$C$7,'D2 (working)'!$Q:$Q,"2016/17")),
IF(AND($C$5&lt;&gt;"All Provider Groups",$C$7="All Provider Types"),SUM(COUNTIFS('D2 (working)'!$P:$P,"3",'D2 (working)'!$O:$O,"Full inspection",'D2 (working)'!$G:$G,$C$5,'D2 (working)'!$Q:$Q,"2016/17"),COUNTIFS('D2 (working)'!$P:$P,"3",'D2 (working)'!$O:$O,"Full inspection (short converted)",'D2 (working)'!$G:$G,$C$5,'D2 (working)'!$Q:$Q,"2016/17"))))))</f>
        <v>115</v>
      </c>
      <c r="H12" s="273">
        <f>IF(AND($C$5="All Provider Groups",$C$7="All Provider Types"),SUM(COUNTIFS('D2 (working)'!$P:$P,"4",'D2 (working)'!$O:$O,"Full inspection",'D2 (working)'!$Q:$Q,"2016/17"),COUNTIFS('D2 (working)'!$P:$P,"4",'D2 (working)'!$O:$O,"Full inspection (short converted)",'D2 (working)'!$Q:$Q,"2016/17")),
IF(AND($C$5="All Provider Groups",$C$7&lt;&gt;"All Provider Types"),SUM(COUNTIFS('D2 (working)'!$P:$P,"4",'D2 (working)'!$O:$O,"Full inspection",'D2 (working)'!$F:$F,$C$7,'D2 (working)'!$Q:$Q,"2016/17"),COUNTIFS('D2 (working)'!$P:$P,"4",'D2 (working)'!$O:$O,"Full inspection (short converted)",'D2 (working)'!$F:$F,$C$7,'D2 (working)'!$Q:$Q,"2016/17")),
IF(AND($C$5&lt;&gt;"All Provider Groups",$C$7&lt;&gt;"All Provider Types"),SUM(COUNTIFS('D2 (working)'!$P:$P,"4",'D2 (working)'!$O:$O,"Full inspection",'D2 (working)'!$G:$G,$C$5,'D2 (working)'!$F:$F,$C$7,'D2 (working)'!$Q:$Q,"2016/17"),COUNTIFS('D2 (working)'!$P:$P,"4",'D2 (working)'!$O:$O,"Full inspection (short converted)",'D2 (working)'!$G:$G,$C$5,'D2 (working)'!$F:$F,$C$7,'D2 (working)'!$Q:$Q,"2016/17")),
IF(AND($C$5&lt;&gt;"All Provider Groups",$C$7="All Provider Types"),SUM(COUNTIFS('D2 (working)'!$P:$P,"4",'D2 (working)'!$O:$O,"Full inspection",'D2 (working)'!$G:$G,$C$5,'D2 (working)'!$Q:$Q,"2016/17"),COUNTIFS('D2 (working)'!$P:$P,"4",'D2 (working)'!$O:$O,"Full inspection (short converted)",'D2 (working)'!$G:$G,$C$5,'D2 (working)'!$Q:$Q,"2016/17"))))))</f>
        <v>31</v>
      </c>
      <c r="I12" s="257"/>
      <c r="J12" s="257"/>
      <c r="K12" s="257"/>
      <c r="L12" s="262"/>
      <c r="M12" s="246"/>
    </row>
    <row r="13" spans="1:13" ht="15.75" customHeight="1" x14ac:dyDescent="0.2">
      <c r="A13" s="259"/>
      <c r="B13" s="260" t="s">
        <v>4010</v>
      </c>
      <c r="C13" s="507">
        <f>SUM(E13:H13)</f>
        <v>410</v>
      </c>
      <c r="D13" s="261"/>
      <c r="E13" s="272">
        <f>IF(AND($C$5="All Provider Groups",$C$7="All Provider Types"),SUM(COUNTIFS('D2 (working)'!$P:$P,"1",'D2 (working)'!$O:$O,"Full inspection",'D2 (working)'!$Q:$Q,"2015/16"),COUNTIFS('D2 (working)'!$P:$P,"1",'D2 (working)'!$O:$O,"Full inspection (short converted)",'D2 (working)'!$Q:$Q,"2015/16")),
IF(AND($C$5="All Provider Groups",$C$7&lt;&gt;"All Provider Types"),SUM(COUNTIFS('D2 (working)'!$P:$P,"1",'D2 (working)'!$O:$O,"Full inspection",'D2 (working)'!$F:$F,$C$7,'D2 (working)'!$Q:$Q,"2015/16"),COUNTIFS('D2 (working)'!$P:$P,"1",'D2 (working)'!$O:$O,"Full inspection (short converted)",'D2 (working)'!$F:$F,$C$7,'D2 (working)'!$Q:$Q,"2015/16")),
IF(AND($C$5&lt;&gt;"All Provider Groups",$C$7&lt;&gt;"All Provider Types"),SUM(COUNTIFS('D2 (working)'!$P:$P,"1",'D2 (working)'!$O:$O,"Full inspection",'D2 (working)'!$G:$G,$C$5,'D2 (working)'!$F:$F,$C$7,'D2 (working)'!$Q:$Q,"2015/16"),COUNTIFS('D2 (working)'!$P:$P,"1",'D2 (working)'!$O:$O,"Full inspection (short converted)",'D2 (working)'!$G:$G,$C$5,'D2 (working)'!$F:$F,$C$7,'D2 (working)'!$Q:$Q,"2015/16")),
IF(AND($C$5&lt;&gt;"All Provider Groups",$C$7="All Provider Types"),SUM(COUNTIFS('D2 (working)'!$P:$P,"1",'D2 (working)'!$O:$O,"Full inspection",'D2 (working)'!$G:$G,$C$5,'D2 (working)'!$Q:$Q,"2015/16"),COUNTIFS('D2 (working)'!$P:$P,"1",'D2 (working)'!$O:$O,"Full inspection (short converted)",'D2 (working)'!$G:$G,$C$5,'D2 (working)'!$Q:$Q,"2015/16"))))))</f>
        <v>24</v>
      </c>
      <c r="F13" s="273">
        <f>IF(AND($C$5="All Provider Groups",$C$7="All Provider Types"),SUM(COUNTIFS('D2 (working)'!$P:$P,"2",'D2 (working)'!$O:$O,"Full inspection",'D2 (working)'!$Q:$Q,"2015/16"),COUNTIFS('D2 (working)'!$P:$P,"2",'D2 (working)'!$O:$O,"Full inspection (short converted)",'D2 (working)'!$Q:$Q,"2015/16"),COUNTIFS('D2 (working)'!$P:$P,"9",'D2 (working)'!$O:$O,"Short inspection",'D2 (working)'!$Q:$Q,"2015/16")),
IF(AND($C$5="All Provider Groups",$C$7&lt;&gt;"All Provider Types"),SUM(COUNTIFS('D2 (working)'!$P:$P,"2",'D2 (working)'!$O:$O,"Full inspection",'D2 (working)'!$F:$F,$C$7,'D2 (working)'!$Q:$Q,"2015/16"),COUNTIFS('D2 (working)'!$P:$P,"2",'D2 (working)'!$O:$O,"Full inspection (short converted)",'D2 (working)'!$F:$F,$C$7,'D2 (working)'!$Q:$Q,"2015/16"),COUNTIFS('D2 (working)'!$P:$P,"9",'D2 (working)'!$O:$O,"Short inspection",'D2 (working)'!$F:$F,$C$7,'D2 (working)'!$Q:$Q,"2015/16")),
IF(AND($C$5&lt;&gt;"All Provider Groups",$C$7&lt;&gt;"All Provider Types"),SUM(COUNTIFS('D2 (working)'!$P:$P,"2",'D2 (working)'!$O:$O,"Full inspection",'D2 (working)'!$G:$G,$C$5,'D2 (working)'!$F:$F,$C$7,'D2 (working)'!$Q:$Q,"2015/16"),COUNTIFS('D2 (working)'!$P:$P,"2",'D2 (working)'!$O:$O,"Full inspection (short converted)",'D2 (working)'!$G:$G,$C$5,'D2 (working)'!$F:$F,$C$7,'D2 (working)'!$Q:$Q,"2015/16"),COUNTIFS('D2 (working)'!$P:$P,"9",'D2 (working)'!$O:$O,"Short inspection",'D2 (working)'!$G:$G,$C$5,'D2 (working)'!$F:$F,$C$7,'D2 (working)'!$Q:$Q,"2015/16")),
IF(AND($C$5&lt;&gt;"All Provider Groups",$C$7="All Provider Types"),SUM(COUNTIFS('D2 (working)'!$P:$P,"2",'D2 (working)'!$O:$O,"Full inspection",'D2 (working)'!$G:$G,$C$5,'D2 (working)'!$Q:$Q,"2015/16"),COUNTIFS('D2 (working)'!$P:$P,"2",'D2 (working)'!$O:$O,"Full inspection (short converted)",'D2 (working)'!$G:$G,$C$5,'D2 (working)'!$Q:$Q,"2015/16"),COUNTIFS('D2 (working)'!$P:$P,"9",'D2 (working)'!$O:$O,"Short inspection",'D2 (working)'!$G:$G,$C$5,'D2 (working)'!$Q:$Q,"2015/16"))))))</f>
        <v>254</v>
      </c>
      <c r="G13" s="273">
        <f>IF(AND($C$5="All Provider Groups",$C$7="All Provider Types"),SUM(COUNTIFS('D2 (working)'!$P:$P,"3",'D2 (working)'!$O:$O,"Full inspection",'D2 (working)'!$Q:$Q,"2015/16"),COUNTIFS('D2 (working)'!$P:$P,"3",'D2 (working)'!$O:$O,"Full inspection (short converted)",'D2 (working)'!$Q:$Q,"2015/16")),
IF(AND($C$5="All Provider Groups",$C$7&lt;&gt;"All Provider Types"),SUM(COUNTIFS('D2 (working)'!$P:$P,"3",'D2 (working)'!$O:$O,"Full inspection",'D2 (working)'!$F:$F,$C$7,'D2 (working)'!$Q:$Q,"2015/16"),COUNTIFS('D2 (working)'!$P:$P,"3",'D2 (working)'!$O:$O,"Full inspection (short converted)",'D2 (working)'!$F:$F,$C$7,'D2 (working)'!$Q:$Q,"2015/16")),
IF(AND($C$5&lt;&gt;"All Provider Groups",$C$7&lt;&gt;"All Provider Types"),SUM(COUNTIFS('D2 (working)'!$P:$P,"3",'D2 (working)'!$O:$O,"Full inspection",'D2 (working)'!$G:$G,$C$5,'D2 (working)'!$F:$F,$C$7,'D2 (working)'!$Q:$Q,"2015/16"),COUNTIFS('D2 (working)'!$P:$P,"3",'D2 (working)'!$O:$O,"Full inspection (short converted)",'D2 (working)'!$G:$G,$C$5,'D2 (working)'!$F:$F,$C$7,'D2 (working)'!$Q:$Q,"2015/16")),
IF(AND($C$5&lt;&gt;"All Provider Groups",$C$7="All Provider Types"),SUM(COUNTIFS('D2 (working)'!$P:$P,"3",'D2 (working)'!$O:$O,"Full inspection",'D2 (working)'!$G:$G,$C$5,'D2 (working)'!$Q:$Q,"2015/16"),COUNTIFS('D2 (working)'!$P:$P,"3",'D2 (working)'!$O:$O,"Full inspection (short converted)",'D2 (working)'!$G:$G,$C$5,'D2 (working)'!$Q:$Q,"2015/16"))))))</f>
        <v>98</v>
      </c>
      <c r="H13" s="273">
        <f>IF(AND($C$5="All Provider Groups",$C$7="All Provider Types"),SUM(COUNTIFS('D2 (working)'!$P:$P,"4",'D2 (working)'!$O:$O,"Full inspection",'D2 (working)'!$Q:$Q,"2015/16"),COUNTIFS('D2 (working)'!$P:$P,"4",'D2 (working)'!$O:$O,"Full inspection (short converted)",'D2 (working)'!$Q:$Q,"2015/16")),
IF(AND($C$5="All Provider Groups",$C$7&lt;&gt;"All Provider Types"),SUM(COUNTIFS('D2 (working)'!$P:$P,"4",'D2 (working)'!$O:$O,"Full inspection",'D2 (working)'!$F:$F,$C$7,'D2 (working)'!$Q:$Q,"2015/16"),COUNTIFS('D2 (working)'!$P:$P,"4",'D2 (working)'!$O:$O,"Full inspection (short converted)",'D2 (working)'!$F:$F,$C$7,'D2 (working)'!$Q:$Q,"2015/16")),
IF(AND($C$5&lt;&gt;"All Provider Groups",$C$7&lt;&gt;"All Provider Types"),SUM(COUNTIFS('D2 (working)'!$P:$P,"4",'D2 (working)'!$O:$O,"Full inspection",'D2 (working)'!$G:$G,$C$5,'D2 (working)'!$F:$F,$C$7,'D2 (working)'!$Q:$Q,"2015/16"),COUNTIFS('D2 (working)'!$P:$P,"4",'D2 (working)'!$O:$O,"Full inspection (short converted)",'D2 (working)'!$G:$G,$C$5,'D2 (working)'!$F:$F,$C$7,'D2 (working)'!$Q:$Q,"2015/16")),
IF(AND($C$5&lt;&gt;"All Provider Groups",$C$7="All Provider Types"),SUM(COUNTIFS('D2 (working)'!$P:$P,"4",'D2 (working)'!$O:$O,"Full inspection",'D2 (working)'!$G:$G,$C$5,'D2 (working)'!$Q:$Q,"2015/16"),COUNTIFS('D2 (working)'!$P:$P,"4",'D2 (working)'!$O:$O,"Full inspection (short converted)",'D2 (working)'!$G:$G,$C$5,'D2 (working)'!$Q:$Q,"2015/16"))))))</f>
        <v>34</v>
      </c>
      <c r="I13" s="257"/>
      <c r="J13" s="257"/>
      <c r="K13" s="257"/>
      <c r="L13" s="262"/>
      <c r="M13" s="246"/>
    </row>
    <row r="14" spans="1:13" ht="15.75" customHeight="1" x14ac:dyDescent="0.2">
      <c r="A14" s="259"/>
      <c r="B14" s="260" t="s">
        <v>4011</v>
      </c>
      <c r="C14" s="507">
        <f t="shared" ref="C14:C16" si="0">SUM(E14:H14)</f>
        <v>272</v>
      </c>
      <c r="D14" s="261"/>
      <c r="E14" s="272">
        <f>IF(AND($C$5="All Provider Groups",$C$7="All Provider Types"),SUM(COUNTIFS('D2 (working)'!$P:$P,"1",'D2 (working)'!$O:$O,"Full inspection",'D2 (working)'!$Q:$Q,"2014/15"),COUNTIFS('D2 (working)'!$P:$P,"1",'D2 (working)'!$O:$O,"Full inspection (short converted)",'D2 (working)'!$Q:$Q,"2014/15")),
IF(AND($C$5="All Provider Groups",$C$7&lt;&gt;"All Provider Types"),SUM(COUNTIFS('D2 (working)'!$P:$P,"1",'D2 (working)'!$O:$O,"Full inspection",'D2 (working)'!$F:$F,$C$7,'D2 (working)'!$Q:$Q,"2014/15"),COUNTIFS('D2 (working)'!$P:$P,"1",'D2 (working)'!$O:$O,"Full inspection (short converted)",'D2 (working)'!$F:$F,$C$7,'D2 (working)'!$Q:$Q,"2014/15")),
IF(AND($C$5&lt;&gt;"All Provider Groups",$C$7&lt;&gt;"All Provider Types"),SUM(COUNTIFS('D2 (working)'!$P:$P,"1",'D2 (working)'!$O:$O,"Full inspection",'D2 (working)'!$G:$G,$C$5,'D2 (working)'!$F:$F,$C$7,'D2 (working)'!$Q:$Q,"2014/15"),COUNTIFS('D2 (working)'!$P:$P,"1",'D2 (working)'!$O:$O,"Full inspection (short converted)",'D2 (working)'!$G:$G,$C$5,'D2 (working)'!$F:$F,$C$7,'D2 (working)'!$Q:$Q,"2014/15")),
IF(AND($C$5&lt;&gt;"All Provider Groups",$C$7="All Provider Types"),SUM(COUNTIFS('D2 (working)'!$P:$P,"1",'D2 (working)'!$O:$O,"Full inspection",'D2 (working)'!$G:$G,$C$5,'D2 (working)'!$Q:$Q,"2014/15"),COUNTIFS('D2 (working)'!$P:$P,"1",'D2 (working)'!$O:$O,"Full inspection (short converted)",'D2 (working)'!$G:$G,$C$5,'D2 (working)'!$Q:$Q,"2014/15"))))))</f>
        <v>13</v>
      </c>
      <c r="F14" s="273">
        <f>IF(AND($C$5="All Provider Groups",$C$7="All Provider Types"),SUM(COUNTIFS('D2 (working)'!$P:$P,"2",'D2 (working)'!$O:$O,"Full inspection",'D2 (working)'!$Q:$Q,"2014/15"),COUNTIFS('D2 (working)'!$P:$P,"2",'D2 (working)'!$O:$O,"Full inspection (short converted)",'D2 (working)'!$Q:$Q,"2014/15")),
IF(AND($C$5="All Provider Groups",$C$7&lt;&gt;"All Provider Types"),SUM(COUNTIFS('D2 (working)'!$P:$P,"2",'D2 (working)'!$O:$O,"Full inspection",'D2 (working)'!$F:$F,$C$7,'D2 (working)'!$Q:$Q,"2014/15"),COUNTIFS('D2 (working)'!$P:$P,"2",'D2 (working)'!$O:$O,"Full inspection (short converted)",'D2 (working)'!$F:$F,$C$7,'D2 (working)'!$Q:$Q,"2014/15")),
IF(AND($C$5&lt;&gt;"All Provider Groups",$C$7&lt;&gt;"All Provider Types"),SUM(COUNTIFS('D2 (working)'!$P:$P,"2",'D2 (working)'!$O:$O,"Full inspection",'D2 (working)'!$G:$G,$C$5,'D2 (working)'!$F:$F,$C$7,'D2 (working)'!$Q:$Q,"2014/15"),COUNTIFS('D2 (working)'!$P:$P,"2",'D2 (working)'!$O:$O,"Full inspection (short converted)",'D2 (working)'!$G:$G,$C$5,'D2 (working)'!$F:$F,$C$7,'D2 (working)'!$Q:$Q,"2014/15")),
IF(AND($C$5&lt;&gt;"All Provider Groups",$C$7="All Provider Types"),SUM(COUNTIFS('D2 (working)'!$P:$P,"2",'D2 (working)'!$O:$O,"Full inspection",'D2 (working)'!$G:$G,$C$5,'D2 (working)'!$Q:$Q,"2014/15"),COUNTIFS('D2 (working)'!$P:$P,"2",'D2 (working)'!$O:$O,"Full inspection (short converted)",'D2 (working)'!$G:$G,$C$5,'D2 (working)'!$Q:$Q,"2014/15"))))))</f>
        <v>120</v>
      </c>
      <c r="G14" s="273">
        <f>IF(AND($C$5="All Provider Groups",$C$7="All Provider Types"),SUM(COUNTIFS('D2 (working)'!$P:$P,"3",'D2 (working)'!$O:$O,"Full inspection",'D2 (working)'!$Q:$Q,"2014/15"),COUNTIFS('D2 (working)'!$P:$P,"3",'D2 (working)'!$O:$O,"Full inspection (short converted)",'D2 (working)'!$Q:$Q,"2014/15")),
IF(AND($C$5="All Provider Groups",$C$7&lt;&gt;"All Provider Types"),SUM(COUNTIFS('D2 (working)'!$P:$P,"3",'D2 (working)'!$O:$O,"Full inspection",'D2 (working)'!$F:$F,$C$7,'D2 (working)'!$Q:$Q,"2014/15"),COUNTIFS('D2 (working)'!$P:$P,"3",'D2 (working)'!$O:$O,"Full inspection (short converted)",'D2 (working)'!$F:$F,$C$7,'D2 (working)'!$Q:$Q,"2014/15")),
IF(AND($C$5&lt;&gt;"All Provider Groups",$C$7&lt;&gt;"All Provider Types"),SUM(COUNTIFS('D2 (working)'!$P:$P,"3",'D2 (working)'!$O:$O,"Full inspection",'D2 (working)'!$G:$G,$C$5,'D2 (working)'!$F:$F,$C$7,'D2 (working)'!$Q:$Q,"2014/15"),COUNTIFS('D2 (working)'!$P:$P,"3",'D2 (working)'!$O:$O,"Full inspection (short converted)",'D2 (working)'!$G:$G,$C$5,'D2 (working)'!$F:$F,$C$7,'D2 (working)'!$Q:$Q,"2014/15")),
IF(AND($C$5&lt;&gt;"All Provider Groups",$C$7="All Provider Types"),SUM(COUNTIFS('D2 (working)'!$P:$P,"3",'D2 (working)'!$O:$O,"Full inspection",'D2 (working)'!$G:$G,$C$5,'D2 (working)'!$Q:$Q,"2014/15"),COUNTIFS('D2 (working)'!$P:$P,"3",'D2 (working)'!$O:$O,"Full inspection (short converted)",'D2 (working)'!$G:$G,$C$5,'D2 (working)'!$Q:$Q,"2014/15"))))))</f>
        <v>106</v>
      </c>
      <c r="H14" s="273">
        <f>IF(AND($C$5="All Provider Groups",$C$7="All Provider Types"),SUM(COUNTIFS('D2 (working)'!$P:$P,"4",'D2 (working)'!$O:$O,"Full inspection",'D2 (working)'!$Q:$Q,"2014/15"),COUNTIFS('D2 (working)'!$P:$P,"4",'D2 (working)'!$O:$O,"Full inspection (short converted)",'D2 (working)'!$Q:$Q,"2014/15")),
IF(AND($C$5="All Provider Groups",$C$7&lt;&gt;"All Provider Types"),SUM(COUNTIFS('D2 (working)'!$P:$P,"4",'D2 (working)'!$O:$O,"Full inspection",'D2 (working)'!$F:$F,$C$7,'D2 (working)'!$Q:$Q,"2014/15"),COUNTIFS('D2 (working)'!$P:$P,"4",'D2 (working)'!$O:$O,"Full inspection (short converted)",'D2 (working)'!$F:$F,$C$7,'D2 (working)'!$Q:$Q,"2014/15")),
IF(AND($C$5&lt;&gt;"All Provider Groups",$C$7&lt;&gt;"All Provider Types"),SUM(COUNTIFS('D2 (working)'!$P:$P,"4",'D2 (working)'!$O:$O,"Full inspection",'D2 (working)'!$G:$G,$C$5,'D2 (working)'!$F:$F,$C$7,'D2 (working)'!$Q:$Q,"2014/15"),COUNTIFS('D2 (working)'!$P:$P,"4",'D2 (working)'!$O:$O,"Full inspection (short converted)",'D2 (working)'!$G:$G,$C$5,'D2 (working)'!$F:$F,$C$7,'D2 (working)'!$Q:$Q,"2014/15")),
IF(AND($C$5&lt;&gt;"All Provider Groups",$C$7="All Provider Types"),SUM(COUNTIFS('D2 (working)'!$P:$P,"4",'D2 (working)'!$O:$O,"Full inspection",'D2 (working)'!$G:$G,$C$5,'D2 (working)'!$Q:$Q,"2014/15"),COUNTIFS('D2 (working)'!$P:$P,"4",'D2 (working)'!$O:$O,"Full inspection (short converted)",'D2 (working)'!$G:$G,$C$5,'D2 (working)'!$Q:$Q,"2014/15"))))))</f>
        <v>33</v>
      </c>
      <c r="I14" s="257"/>
      <c r="J14" s="257"/>
      <c r="K14" s="257"/>
      <c r="L14" s="257"/>
      <c r="M14" s="246"/>
    </row>
    <row r="15" spans="1:13" ht="15.75" customHeight="1" x14ac:dyDescent="0.2">
      <c r="A15" s="259"/>
      <c r="B15" s="260" t="s">
        <v>4012</v>
      </c>
      <c r="C15" s="507">
        <f t="shared" si="0"/>
        <v>365</v>
      </c>
      <c r="D15" s="261"/>
      <c r="E15" s="272">
        <f>IF(AND($C$5="All Provider Groups",$C$7="All Provider Types"),SUM(COUNTIFS('D2 (working)'!$P:$P,"1",'D2 (working)'!$O:$O,"Full inspection",'D2 (working)'!$Q:$Q,"2013/14"),COUNTIFS('D2 (working)'!$P:$P,"1",'D2 (working)'!$O:$O,"Full inspection (short converted)",'D2 (working)'!$Q:$Q,"2013/14")),
IF(AND($C$5="All Provider Groups",$C$7&lt;&gt;"All Provider Types"),SUM(COUNTIFS('D2 (working)'!$P:$P,"1",'D2 (working)'!$O:$O,"Full inspection",'D2 (working)'!$F:$F,$C$7,'D2 (working)'!$Q:$Q,"2013/14"),COUNTIFS('D2 (working)'!$P:$P,"1",'D2 (working)'!$O:$O,"Full inspection (short converted)",'D2 (working)'!$F:$F,$C$7,'D2 (working)'!$Q:$Q,"2013/14")),
IF(AND($C$5&lt;&gt;"All Provider Groups",$C$7&lt;&gt;"All Provider Types"),SUM(COUNTIFS('D2 (working)'!$P:$P,"1",'D2 (working)'!$O:$O,"Full inspection",'D2 (working)'!$G:$G,$C$5,'D2 (working)'!$F:$F,$C$7,'D2 (working)'!$Q:$Q,"2013/14"),COUNTIFS('D2 (working)'!$P:$P,"1",'D2 (working)'!$O:$O,"Full inspection (short converted)",'D2 (working)'!$G:$G,$C$5,'D2 (working)'!$F:$F,$C$7,'D2 (working)'!$Q:$Q,"2013/14")),
IF(AND($C$5&lt;&gt;"All Provider Groups",$C$7="All Provider Types"),SUM(COUNTIFS('D2 (working)'!$P:$P,"1",'D2 (working)'!$O:$O,"Full inspection",'D2 (working)'!$G:$G,$C$5,'D2 (working)'!$Q:$Q,"2013/14"),COUNTIFS('D2 (working)'!$P:$P,"1",'D2 (working)'!$O:$O,"Full inspection (short converted)",'D2 (working)'!$G:$G,$C$5,'D2 (working)'!$Q:$Q,"2013/14"))))))</f>
        <v>18</v>
      </c>
      <c r="F15" s="272">
        <f>IF(AND($C$5="All Provider Groups",$C$7="All Provider Types"),SUM(COUNTIFS('D2 (working)'!$P:$P,"2",'D2 (working)'!$O:$O,"Full inspection",'D2 (working)'!$Q:$Q,"2013/14"),COUNTIFS('D2 (working)'!$P:$P,"2",'D2 (working)'!$O:$O,"Full inspection (short converted)",'D2 (working)'!$Q:$Q,"2013/14")),
IF(AND($C$5="All Provider Groups",$C$7&lt;&gt;"All Provider Types"),SUM(COUNTIFS('D2 (working)'!$P:$P,"2",'D2 (working)'!$O:$O,"Full inspection",'D2 (working)'!$F:$F,$C$7,'D2 (working)'!$Q:$Q,"2013/14"),COUNTIFS('D2 (working)'!$P:$P,"2",'D2 (working)'!$O:$O,"Full inspection (short converted)",'D2 (working)'!$F:$F,$C$7,'D2 (working)'!$Q:$Q,"2013/14")),
IF(AND($C$5&lt;&gt;"All Provider Groups",$C$7&lt;&gt;"All Provider Types"),SUM(COUNTIFS('D2 (working)'!$P:$P,"2",'D2 (working)'!$O:$O,"Full inspection",'D2 (working)'!$G:$G,$C$5,'D2 (working)'!$F:$F,$C$7,'D2 (working)'!$Q:$Q,"2013/14"),COUNTIFS('D2 (working)'!$P:$P,"2",'D2 (working)'!$O:$O,"Full inspection (short converted)",'D2 (working)'!$G:$G,$C$5,'D2 (working)'!$F:$F,$C$7,'D2 (working)'!$Q:$Q,"2013/14")),
IF(AND($C$5&lt;&gt;"All Provider Groups",$C$7="All Provider Types"),SUM(COUNTIFS('D2 (working)'!$P:$P,"2",'D2 (working)'!$O:$O,"Full inspection",'D2 (working)'!$G:$G,$C$5,'D2 (working)'!$Q:$Q,"2013/14"),COUNTIFS('D2 (working)'!$P:$P,"2",'D2 (working)'!$O:$O,"Full inspection (short converted)",'D2 (working)'!$G:$G,$C$5,'D2 (working)'!$Q:$Q,"2013/14"))))))</f>
        <v>227</v>
      </c>
      <c r="G15" s="272">
        <f>IF(AND($C$5="All Provider Groups",$C$7="All Provider Types"),SUM(COUNTIFS('D2 (working)'!$P:$P,"3",'D2 (working)'!$O:$O,"Full inspection",'D2 (working)'!$Q:$Q,"2013/14"),COUNTIFS('D2 (working)'!$P:$P,"3",'D2 (working)'!$O:$O,"Full inspection (short converted)",'D2 (working)'!$Q:$Q,"2013/14")),
IF(AND($C$5="All Provider Groups",$C$7&lt;&gt;"All Provider Types"),SUM(COUNTIFS('D2 (working)'!$P:$P,"3",'D2 (working)'!$O:$O,"Full inspection",'D2 (working)'!$F:$F,$C$7,'D2 (working)'!$Q:$Q,"2013/14"),COUNTIFS('D2 (working)'!$P:$P,"3",'D2 (working)'!$O:$O,"Full inspection (short converted)",'D2 (working)'!$F:$F,$C$7,'D2 (working)'!$Q:$Q,"2013/14")),
IF(AND($C$5&lt;&gt;"All Provider Groups",$C$7&lt;&gt;"All Provider Types"),SUM(COUNTIFS('D2 (working)'!$P:$P,"3",'D2 (working)'!$O:$O,"Full inspection",'D2 (working)'!$G:$G,$C$5,'D2 (working)'!$F:$F,$C$7,'D2 (working)'!$Q:$Q,"2013/14"),COUNTIFS('D2 (working)'!$P:$P,"3",'D2 (working)'!$O:$O,"Full inspection (short converted)",'D2 (working)'!$G:$G,$C$5,'D2 (working)'!$F:$F,$C$7,'D2 (working)'!$Q:$Q,"2013/14")),
IF(AND($C$5&lt;&gt;"All Provider Groups",$C$7="All Provider Types"),SUM(COUNTIFS('D2 (working)'!$P:$P,"3",'D2 (working)'!$O:$O,"Full inspection",'D2 (working)'!$G:$G,$C$5,'D2 (working)'!$Q:$Q,"2013/14"),COUNTIFS('D2 (working)'!$P:$P,"3",'D2 (working)'!$O:$O,"Full inspection (short converted)",'D2 (working)'!$G:$G,$C$5,'D2 (working)'!$Q:$Q,"2013/14"))))))</f>
        <v>100</v>
      </c>
      <c r="H15" s="272">
        <f>IF(AND($C$5="All Provider Groups",$C$7="All Provider Types"),SUM(COUNTIFS('D2 (working)'!$P:$P,"4",'D2 (working)'!$O:$O,"Full inspection",'D2 (working)'!$Q:$Q,"2013/14"),COUNTIFS('D2 (working)'!$P:$P,"4",'D2 (working)'!$O:$O,"Full inspection (short converted)",'D2 (working)'!$Q:$Q,"2013/14")),
IF(AND($C$5="All Provider Groups",$C$7&lt;&gt;"All Provider Types"),SUM(COUNTIFS('D2 (working)'!$P:$P,"4",'D2 (working)'!$O:$O,"Full inspection",'D2 (working)'!$F:$F,$C$7,'D2 (working)'!$Q:$Q,"2013/14"),COUNTIFS('D2 (working)'!$P:$P,"4",'D2 (working)'!$O:$O,"Full inspection (short converted)",'D2 (working)'!$F:$F,$C$7,'D2 (working)'!$Q:$Q,"2013/14")),
IF(AND($C$5&lt;&gt;"All Provider Groups",$C$7&lt;&gt;"All Provider Types"),SUM(COUNTIFS('D2 (working)'!$P:$P,"4",'D2 (working)'!$O:$O,"Full inspection",'D2 (working)'!$G:$G,$C$5,'D2 (working)'!$F:$F,$C$7,'D2 (working)'!$Q:$Q,"2013/14"),COUNTIFS('D2 (working)'!$P:$P,"4",'D2 (working)'!$O:$O,"Full inspection (short converted)",'D2 (working)'!$G:$G,$C$5,'D2 (working)'!$F:$F,$C$7,'D2 (working)'!$Q:$Q,"2013/14")),
IF(AND($C$5&lt;&gt;"All Provider Groups",$C$7="All Provider Types"),SUM(COUNTIFS('D2 (working)'!$P:$P,"4",'D2 (working)'!$O:$O,"Full inspection",'D2 (working)'!$G:$G,$C$5,'D2 (working)'!$Q:$Q,"2013/14"),COUNTIFS('D2 (working)'!$P:$P,"4",'D2 (working)'!$O:$O,"Full inspection (short converted)",'D2 (working)'!$G:$G,$C$5,'D2 (working)'!$Q:$Q,"2013/14"))))))</f>
        <v>20</v>
      </c>
      <c r="I15" s="257"/>
      <c r="J15" s="257"/>
      <c r="K15" s="257"/>
      <c r="L15" s="257"/>
      <c r="M15" s="246"/>
    </row>
    <row r="16" spans="1:13" ht="15.75" customHeight="1" x14ac:dyDescent="0.2">
      <c r="A16" s="259"/>
      <c r="B16" s="263" t="s">
        <v>4013</v>
      </c>
      <c r="C16" s="508">
        <f t="shared" si="0"/>
        <v>373</v>
      </c>
      <c r="D16" s="391"/>
      <c r="E16" s="392">
        <f>IF(AND($C$5="All Provider Groups",$C$7="All Provider Types"),SUM(COUNTIFS('D2 (working)'!$P:$P,"1",'D2 (working)'!$O:$O,"Full inspection",'D2 (working)'!$Q:$Q,"2012/13"),COUNTIFS('D2 (working)'!$P:$P,"1",'D2 (working)'!$O:$O,"Full inspection (short converted)",'D2 (working)'!$Q:$Q,"2012/13")),
IF(AND($C$5="All Provider Groups",$C$7&lt;&gt;"All Provider Types"),SUM(COUNTIFS('D2 (working)'!$P:$P,"1",'D2 (working)'!$O:$O,"Full inspection",'D2 (working)'!$F:$F,$C$7,'D2 (working)'!$Q:$Q,"2012/13"),COUNTIFS('D2 (working)'!$P:$P,"1",'D2 (working)'!$O:$O,"Full inspection (short converted)",'D2 (working)'!$F:$F,$C$7,'D2 (working)'!$Q:$Q,"2012/13")),
IF(AND($C$5&lt;&gt;"All Provider Groups",$C$7&lt;&gt;"All Provider Types"),SUM(COUNTIFS('D2 (working)'!$P:$P,"1",'D2 (working)'!$O:$O,"Full inspection",'D2 (working)'!$G:$G,$C$5,'D2 (working)'!$F:$F,$C$7,'D2 (working)'!$Q:$Q,"2012/13"),COUNTIFS('D2 (working)'!$P:$P,"1",'D2 (working)'!$O:$O,"Full inspection (short converted)",'D2 (working)'!$G:$G,$C$5,'D2 (working)'!$F:$F,$C$7,'D2 (working)'!$Q:$Q,"2012/13")),
IF(AND($C$5&lt;&gt;"All Provider Groups",$C$7="All Provider Types"),SUM(COUNTIFS('D2 (working)'!$P:$P,"1",'D2 (working)'!$O:$O,"Full inspection",'D2 (working)'!$G:$G,$C$5,'D2 (working)'!$Q:$Q,"2012/13"),COUNTIFS('D2 (working)'!$P:$P,"1",'D2 (working)'!$O:$O,"Full inspection (short converted)",'D2 (working)'!$G:$G,$C$5,'D2 (working)'!$Q:$Q,"2012/13"))))))</f>
        <v>13</v>
      </c>
      <c r="F16" s="392">
        <f>IF(AND($C$5="All Provider Groups",$C$7="All Provider Types"),SUM(COUNTIFS('D2 (working)'!$P:$P,"2",'D2 (working)'!$O:$O,"Full inspection",'D2 (working)'!$Q:$Q,"2012/13"),COUNTIFS('D2 (working)'!$P:$P,"2",'D2 (working)'!$O:$O,"Full inspection (short converted)",'D2 (working)'!$Q:$Q,"2012/13")),
IF(AND($C$5="All Provider Groups",$C$7&lt;&gt;"All Provider Types"),SUM(COUNTIFS('D2 (working)'!$P:$P,"2",'D2 (working)'!$O:$O,"Full inspection",'D2 (working)'!$F:$F,$C$7,'D2 (working)'!$Q:$Q,"2012/13"),COUNTIFS('D2 (working)'!$P:$P,"2",'D2 (working)'!$O:$O,"Full inspection (short converted)",'D2 (working)'!$F:$F,$C$7,'D2 (working)'!$Q:$Q,"2012/13")),
IF(AND($C$5&lt;&gt;"All Provider Groups",$C$7&lt;&gt;"All Provider Types"),SUM(COUNTIFS('D2 (working)'!$P:$P,"2",'D2 (working)'!$O:$O,"Full inspection",'D2 (working)'!$G:$G,$C$5,'D2 (working)'!$F:$F,$C$7,'D2 (working)'!$Q:$Q,"2012/13"),COUNTIFS('D2 (working)'!$P:$P,"2",'D2 (working)'!$O:$O,"Full inspection (short converted)",'D2 (working)'!$G:$G,$C$5,'D2 (working)'!$F:$F,$C$7,'D2 (working)'!$Q:$Q,"2012/13")),
IF(AND($C$5&lt;&gt;"All Provider Groups",$C$7="All Provider Types"),SUM(COUNTIFS('D2 (working)'!$P:$P,"2",'D2 (working)'!$O:$O,"Full inspection",'D2 (working)'!$G:$G,$C$5,'D2 (working)'!$Q:$Q,"2012/13"),COUNTIFS('D2 (working)'!$P:$P,"2",'D2 (working)'!$O:$O,"Full inspection (short converted)",'D2 (working)'!$G:$G,$C$5,'D2 (working)'!$Q:$Q,"2012/13"))))))</f>
        <v>194</v>
      </c>
      <c r="G16" s="392">
        <f>IF(AND($C$5="All Provider Groups",$C$7="All Provider Types"),SUM(COUNTIFS('D2 (working)'!$P:$P,"3",'D2 (working)'!$O:$O,"Full inspection",'D2 (working)'!$Q:$Q,"2012/13"),COUNTIFS('D2 (working)'!$P:$P,"3",'D2 (working)'!$O:$O,"Full inspection (short converted)",'D2 (working)'!$Q:$Q,"2012/13")),
IF(AND($C$5="All Provider Groups",$C$7&lt;&gt;"All Provider Types"),SUM(COUNTIFS('D2 (working)'!$P:$P,"3",'D2 (working)'!$O:$O,"Full inspection",'D2 (working)'!$F:$F,$C$7,'D2 (working)'!$Q:$Q,"2012/13"),COUNTIFS('D2 (working)'!$P:$P,"3",'D2 (working)'!$O:$O,"Full inspection (short converted)",'D2 (working)'!$F:$F,$C$7,'D2 (working)'!$Q:$Q,"2012/13")),
IF(AND($C$5&lt;&gt;"All Provider Groups",$C$7&lt;&gt;"All Provider Types"),SUM(COUNTIFS('D2 (working)'!$P:$P,"3",'D2 (working)'!$O:$O,"Full inspection",'D2 (working)'!$G:$G,$C$5,'D2 (working)'!$F:$F,$C$7,'D2 (working)'!$Q:$Q,"2012/13"),COUNTIFS('D2 (working)'!$P:$P,"3",'D2 (working)'!$O:$O,"Full inspection (short converted)",'D2 (working)'!$G:$G,$C$5,'D2 (working)'!$F:$F,$C$7,'D2 (working)'!$Q:$Q,"2012/13")),
IF(AND($C$5&lt;&gt;"All Provider Groups",$C$7="All Provider Types"),SUM(COUNTIFS('D2 (working)'!$P:$P,"3",'D2 (working)'!$O:$O,"Full inspection",'D2 (working)'!$G:$G,$C$5,'D2 (working)'!$Q:$Q,"2012/13"),COUNTIFS('D2 (working)'!$P:$P,"3",'D2 (working)'!$O:$O,"Full inspection (short converted)",'D2 (working)'!$G:$G,$C$5,'D2 (working)'!$Q:$Q,"2012/13"))))))</f>
        <v>134</v>
      </c>
      <c r="H16" s="392">
        <f>IF(AND($C$5="All Provider Groups",$C$7="All Provider Types"),SUM(COUNTIFS('D2 (working)'!$P:$P,"4",'D2 (working)'!$O:$O,"Full inspection",'D2 (working)'!$Q:$Q,"2012/13"),COUNTIFS('D2 (working)'!$P:$P,"4",'D2 (working)'!$O:$O,"Full inspection (short converted)",'D2 (working)'!$Q:$Q,"2012/13")),
IF(AND($C$5="All Provider Groups",$C$7&lt;&gt;"All Provider Types"),SUM(COUNTIFS('D2 (working)'!$P:$P,"4",'D2 (working)'!$O:$O,"Full inspection",'D2 (working)'!$F:$F,$C$7,'D2 (working)'!$Q:$Q,"2012/13"),COUNTIFS('D2 (working)'!$P:$P,"4",'D2 (working)'!$O:$O,"Full inspection (short converted)",'D2 (working)'!$F:$F,$C$7,'D2 (working)'!$Q:$Q,"2012/13")),
IF(AND($C$5&lt;&gt;"All Provider Groups",$C$7&lt;&gt;"All Provider Types"),SUM(COUNTIFS('D2 (working)'!$P:$P,"4",'D2 (working)'!$O:$O,"Full inspection",'D2 (working)'!$G:$G,$C$5,'D2 (working)'!$F:$F,$C$7,'D2 (working)'!$Q:$Q,"2012/13"),COUNTIFS('D2 (working)'!$P:$P,"4",'D2 (working)'!$O:$O,"Full inspection (short converted)",'D2 (working)'!$G:$G,$C$5,'D2 (working)'!$F:$F,$C$7,'D2 (working)'!$Q:$Q,"2012/13")),
IF(AND($C$5&lt;&gt;"All Provider Groups",$C$7="All Provider Types"),SUM(COUNTIFS('D2 (working)'!$P:$P,"4",'D2 (working)'!$O:$O,"Full inspection",'D2 (working)'!$G:$G,$C$5,'D2 (working)'!$Q:$Q,"2012/13"),COUNTIFS('D2 (working)'!$P:$P,"4",'D2 (working)'!$O:$O,"Full inspection (short converted)",'D2 (working)'!$G:$G,$C$5,'D2 (working)'!$Q:$Q,"2012/13"))))))</f>
        <v>32</v>
      </c>
      <c r="I16" s="257"/>
      <c r="J16" s="257"/>
      <c r="K16" s="257"/>
      <c r="L16" s="257"/>
      <c r="M16" s="246"/>
    </row>
    <row r="17" spans="1:12" x14ac:dyDescent="0.2">
      <c r="A17" s="264"/>
      <c r="H17" s="228" t="s">
        <v>42</v>
      </c>
      <c r="I17" s="258"/>
      <c r="L17" s="206"/>
    </row>
    <row r="18" spans="1:12" x14ac:dyDescent="0.2">
      <c r="E18" s="265"/>
      <c r="F18" s="265"/>
      <c r="G18" s="265"/>
      <c r="H18" s="265"/>
      <c r="I18" s="258"/>
      <c r="L18" s="266"/>
    </row>
    <row r="19" spans="1:12" x14ac:dyDescent="0.2">
      <c r="B19" s="198"/>
      <c r="C19" s="225" t="s">
        <v>4001</v>
      </c>
      <c r="D19" s="198"/>
      <c r="E19" s="198" t="s">
        <v>4002</v>
      </c>
      <c r="F19" s="198" t="str">
        <f>"% Requires improvement / satisfactory"&amp;CHAR(178)</f>
        <v>% Requires improvement / satisfactory²</v>
      </c>
      <c r="G19" s="198" t="s">
        <v>4004</v>
      </c>
      <c r="H19" s="265"/>
      <c r="L19" s="266"/>
    </row>
    <row r="20" spans="1:12" x14ac:dyDescent="0.2">
      <c r="B20" s="267" t="str">
        <f>B11&amp;" ("&amp;TEXT(C11,"#,##0")&amp;") 
Full and short inspections"</f>
        <v>1 September 2017 - 31 August 2018 (329) 
Full and short inspections</v>
      </c>
      <c r="C20" s="509">
        <f t="shared" ref="C20:C25" si="1">IF(IFERROR(ROUND(E11/$C11*100,0),0)=0,NA(),E11/$C11*100)</f>
        <v>4.2553191489361701</v>
      </c>
      <c r="D20" s="268"/>
      <c r="E20" s="268">
        <f t="shared" ref="E20:G25" si="2">IF(IFERROR(ROUND(F11/$C11*100,0),0)=0,NA(),F11/$C11*100)</f>
        <v>65.653495440729486</v>
      </c>
      <c r="F20" s="268">
        <f t="shared" si="2"/>
        <v>24.012158054711247</v>
      </c>
      <c r="G20" s="268">
        <f t="shared" si="2"/>
        <v>6.0790273556231007</v>
      </c>
      <c r="L20" s="203"/>
    </row>
    <row r="21" spans="1:12" x14ac:dyDescent="0.2">
      <c r="B21" s="267" t="str">
        <f>B12&amp;" ("&amp;TEXT(C12,"#,##0")&amp;")
Full and short inspections"</f>
        <v>1 September 2016 - 31 August 2017 (393)
Full and short inspections</v>
      </c>
      <c r="C21" s="509">
        <f t="shared" si="1"/>
        <v>5.343511450381679</v>
      </c>
      <c r="D21" s="268"/>
      <c r="E21" s="268">
        <f t="shared" si="2"/>
        <v>57.506361323155218</v>
      </c>
      <c r="F21" s="268">
        <f t="shared" si="2"/>
        <v>29.262086513994912</v>
      </c>
      <c r="G21" s="268">
        <f t="shared" si="2"/>
        <v>7.888040712468193</v>
      </c>
      <c r="L21" s="203"/>
    </row>
    <row r="22" spans="1:12" x14ac:dyDescent="0.2">
      <c r="B22" s="267" t="str">
        <f>B13&amp;" ("&amp;TEXT(C13,"#,##0")&amp;")
Full and short inspections"</f>
        <v>1 September 2015 - 31 August 2016 (410)
Full and short inspections</v>
      </c>
      <c r="C22" s="509">
        <f t="shared" si="1"/>
        <v>5.8536585365853666</v>
      </c>
      <c r="D22" s="268"/>
      <c r="E22" s="268">
        <f t="shared" si="2"/>
        <v>61.951219512195124</v>
      </c>
      <c r="F22" s="268">
        <f t="shared" si="2"/>
        <v>23.902439024390244</v>
      </c>
      <c r="G22" s="268">
        <f t="shared" si="2"/>
        <v>8.2926829268292686</v>
      </c>
      <c r="L22" s="41"/>
    </row>
    <row r="23" spans="1:12" x14ac:dyDescent="0.2">
      <c r="B23" s="267" t="str">
        <f>B14&amp;" ("&amp;TEXT(C14,"#,##0")&amp;")
Full inspections only"</f>
        <v>1 September 2014 - 31 August 2015  (272)
Full inspections only</v>
      </c>
      <c r="C23" s="509">
        <f t="shared" si="1"/>
        <v>4.7794117647058822</v>
      </c>
      <c r="D23" s="268"/>
      <c r="E23" s="268">
        <f t="shared" si="2"/>
        <v>44.117647058823529</v>
      </c>
      <c r="F23" s="268">
        <f t="shared" si="2"/>
        <v>38.970588235294116</v>
      </c>
      <c r="G23" s="268">
        <f t="shared" si="2"/>
        <v>12.132352941176471</v>
      </c>
      <c r="L23" s="30"/>
    </row>
    <row r="24" spans="1:12" x14ac:dyDescent="0.2">
      <c r="B24" s="267" t="str">
        <f>B15&amp;" ("&amp;TEXT(C15,"#,##0")&amp;")
Full inspections only"</f>
        <v>1 September 2013 - 31 August 2014  (365)
Full inspections only</v>
      </c>
      <c r="C24" s="509">
        <f t="shared" si="1"/>
        <v>4.9315068493150687</v>
      </c>
      <c r="D24" s="268"/>
      <c r="E24" s="268">
        <f t="shared" si="2"/>
        <v>62.19178082191781</v>
      </c>
      <c r="F24" s="268">
        <f t="shared" si="2"/>
        <v>27.397260273972602</v>
      </c>
      <c r="G24" s="268">
        <f t="shared" si="2"/>
        <v>5.4794520547945202</v>
      </c>
      <c r="L24" s="30"/>
    </row>
    <row r="25" spans="1:12" x14ac:dyDescent="0.2">
      <c r="B25" s="267" t="str">
        <f>B16&amp;" ("&amp;TEXT(C16,"#,##0")&amp;")
Full inspections only"</f>
        <v>1 September 2012 - 31 August 2013 (373)
Full inspections only</v>
      </c>
      <c r="C25" s="509">
        <f t="shared" si="1"/>
        <v>3.4852546916890081</v>
      </c>
      <c r="D25" s="268"/>
      <c r="E25" s="268">
        <f t="shared" si="2"/>
        <v>52.010723860589813</v>
      </c>
      <c r="F25" s="268">
        <f t="shared" si="2"/>
        <v>35.924932975871315</v>
      </c>
      <c r="G25" s="268">
        <f t="shared" si="2"/>
        <v>8.5790884718498663</v>
      </c>
      <c r="L25" s="30"/>
    </row>
    <row r="26" spans="1:12" x14ac:dyDescent="0.2">
      <c r="B26" s="267"/>
      <c r="C26" s="509" t="e">
        <f>IF(IFERROR(ROUND(#REF!/#REF!*100,0),0)=0,NA(),#REF!/#REF!*100)</f>
        <v>#N/A</v>
      </c>
      <c r="D26" s="268"/>
      <c r="E26" s="268" t="e">
        <f>IF(IFERROR(ROUND(#REF!/#REF!*100,0),0)=0,NA(),#REF!/#REF!*100)</f>
        <v>#N/A</v>
      </c>
      <c r="F26" s="268" t="e">
        <f>IF(IFERROR(ROUND(#REF!/#REF!*100,0),0)=0,NA(),#REF!/#REF!*100)</f>
        <v>#N/A</v>
      </c>
      <c r="G26" s="268" t="e">
        <f>IF(IFERROR(ROUND(#REF!/#REF!*100,0),0)=0,NA(),#REF!/#REF!*100)</f>
        <v>#N/A</v>
      </c>
      <c r="L26" s="30"/>
    </row>
    <row r="27" spans="1:12" x14ac:dyDescent="0.2">
      <c r="L27" s="30"/>
    </row>
    <row r="40" spans="2:12" x14ac:dyDescent="0.2">
      <c r="I40" s="269"/>
      <c r="J40" s="203"/>
      <c r="K40" s="203"/>
      <c r="L40" s="203"/>
    </row>
    <row r="41" spans="2:12" x14ac:dyDescent="0.2">
      <c r="B41" s="270" t="s">
        <v>623</v>
      </c>
      <c r="C41" s="510"/>
      <c r="D41" s="270"/>
      <c r="E41" s="270"/>
      <c r="F41" s="270"/>
      <c r="G41" s="77"/>
      <c r="H41" s="77"/>
      <c r="I41" s="146"/>
      <c r="J41" s="30"/>
      <c r="K41" s="30"/>
      <c r="L41" s="30"/>
    </row>
    <row r="42" spans="2:12" x14ac:dyDescent="0.2">
      <c r="B42" s="245" t="s">
        <v>4014</v>
      </c>
      <c r="C42" s="511"/>
      <c r="D42" s="77"/>
      <c r="E42" s="77"/>
      <c r="F42" s="77"/>
      <c r="G42" s="77"/>
      <c r="H42" s="77"/>
      <c r="I42" s="146"/>
      <c r="J42" s="30"/>
      <c r="K42" s="30"/>
      <c r="L42" s="30"/>
    </row>
    <row r="43" spans="2:12" x14ac:dyDescent="0.2">
      <c r="B43" s="88" t="s">
        <v>4015</v>
      </c>
      <c r="C43" s="510"/>
      <c r="D43" s="270"/>
      <c r="E43" s="270"/>
      <c r="F43" s="270"/>
      <c r="G43" s="77"/>
      <c r="H43" s="77"/>
      <c r="I43" s="146"/>
      <c r="J43" s="203"/>
      <c r="K43" s="203"/>
      <c r="L43" s="203"/>
    </row>
    <row r="46" spans="2:12" x14ac:dyDescent="0.2">
      <c r="D46" s="41"/>
      <c r="E46" s="30"/>
      <c r="F46" s="30"/>
      <c r="G46" s="30"/>
      <c r="H46" s="30"/>
    </row>
    <row r="47" spans="2:12" x14ac:dyDescent="0.2">
      <c r="D47" s="41"/>
      <c r="E47" s="30"/>
      <c r="F47" s="30"/>
      <c r="G47" s="30"/>
      <c r="H47" s="30"/>
    </row>
    <row r="48" spans="2:12" x14ac:dyDescent="0.2">
      <c r="D48" s="30"/>
      <c r="E48" s="30"/>
      <c r="F48" s="30"/>
      <c r="G48" s="30"/>
      <c r="H48" s="30"/>
    </row>
    <row r="49" spans="4:8" x14ac:dyDescent="0.2">
      <c r="D49" s="30"/>
      <c r="E49" s="30"/>
      <c r="F49" s="30"/>
      <c r="G49" s="30"/>
      <c r="H49" s="30"/>
    </row>
    <row r="50" spans="4:8" x14ac:dyDescent="0.2">
      <c r="D50" s="30"/>
      <c r="E50" s="30"/>
      <c r="F50" s="30"/>
      <c r="G50" s="30"/>
      <c r="H50" s="30"/>
    </row>
  </sheetData>
  <dataValidations count="2">
    <dataValidation type="list" allowBlank="1" showInputMessage="1" showErrorMessage="1" sqref="C5" xr:uid="{00000000-0002-0000-0B00-000000000000}">
      <formula1>Provider_Group</formula1>
    </dataValidation>
    <dataValidation type="list" allowBlank="1" showInputMessage="1" showErrorMessage="1" sqref="C7" xr:uid="{00000000-0002-0000-0B00-000001000000}">
      <formula1>INDIRECT(IF(C5="All Provider Groups","Provider_Type",SUBSTITUTE(SUBSTITUTE(SUBSTITUTE(SUBSTITUTE(SUBSTITUTE(C5,",",""),"(",""),")",""),"16-19 academies","Academies")," ","_")))</formula1>
    </dataValidation>
  </dataValidation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C000"/>
  </sheetPr>
  <dimension ref="B1:S44"/>
  <sheetViews>
    <sheetView showGridLines="0" showRowColHeaders="0" workbookViewId="0"/>
  </sheetViews>
  <sheetFormatPr defaultColWidth="8.85546875" defaultRowHeight="12.75" x14ac:dyDescent="0.2"/>
  <cols>
    <col min="1" max="1" width="4.28515625" style="205" customWidth="1"/>
    <col min="2" max="2" width="35.140625" style="205" customWidth="1"/>
    <col min="3" max="3" width="29.5703125" style="549" customWidth="1"/>
    <col min="4" max="5" width="11.140625" style="205" customWidth="1"/>
    <col min="6" max="6" width="12" style="205" customWidth="1"/>
    <col min="7" max="8" width="8.85546875" style="205"/>
    <col min="9" max="9" width="21.7109375" style="205" customWidth="1"/>
    <col min="10" max="10" width="17.5703125" style="205" customWidth="1"/>
    <col min="11" max="16384" width="8.85546875" style="205"/>
  </cols>
  <sheetData>
    <row r="1" spans="2:19" x14ac:dyDescent="0.2">
      <c r="B1" s="7"/>
    </row>
    <row r="2" spans="2:19" ht="15" x14ac:dyDescent="0.2">
      <c r="B2" s="34" t="s">
        <v>4016</v>
      </c>
      <c r="C2" s="559"/>
      <c r="D2" s="274"/>
      <c r="E2" s="274"/>
      <c r="F2" s="274"/>
      <c r="G2" s="274"/>
      <c r="H2" s="84"/>
      <c r="I2" s="84"/>
      <c r="J2" s="84"/>
      <c r="K2" s="84"/>
      <c r="L2" s="84"/>
    </row>
    <row r="3" spans="2:19" x14ac:dyDescent="0.2">
      <c r="B3" s="204" t="str">
        <f>"1 September 2012 to "&amp;lookups!A2</f>
        <v>1 September 2012 to 31 August 2018</v>
      </c>
      <c r="I3" s="5"/>
      <c r="J3" s="7"/>
      <c r="K3" s="7"/>
      <c r="L3" s="7"/>
      <c r="M3" s="7"/>
      <c r="N3" s="7"/>
      <c r="O3" s="7"/>
      <c r="P3" s="5"/>
    </row>
    <row r="4" spans="2:19" ht="40.15" customHeight="1" x14ac:dyDescent="0.2">
      <c r="C4" s="548"/>
      <c r="F4" s="275"/>
      <c r="I4" s="5"/>
      <c r="J4" s="5"/>
      <c r="K4" s="5"/>
      <c r="L4" s="5"/>
      <c r="M4" s="5"/>
      <c r="N4" s="5"/>
      <c r="O4" s="7"/>
      <c r="P4" s="5"/>
    </row>
    <row r="5" spans="2:19" ht="14.1" customHeight="1" x14ac:dyDescent="0.2">
      <c r="B5" s="252"/>
      <c r="C5" s="586" t="s">
        <v>6038</v>
      </c>
      <c r="D5" s="588" t="s">
        <v>19</v>
      </c>
      <c r="E5" s="588"/>
      <c r="F5" s="588"/>
      <c r="G5" s="254"/>
      <c r="I5" s="5"/>
      <c r="J5" s="5"/>
      <c r="K5" s="5"/>
      <c r="L5" s="5"/>
      <c r="M5" s="5"/>
      <c r="N5" s="5"/>
      <c r="O5" s="7"/>
      <c r="P5" s="5"/>
    </row>
    <row r="6" spans="2:19" ht="14.1" customHeight="1" x14ac:dyDescent="0.2">
      <c r="B6" s="255"/>
      <c r="C6" s="543" t="s">
        <v>6039</v>
      </c>
      <c r="D6" s="587" t="s">
        <v>118</v>
      </c>
      <c r="E6" s="587" t="s">
        <v>4017</v>
      </c>
      <c r="F6" s="587" t="s">
        <v>139</v>
      </c>
      <c r="G6" s="257"/>
      <c r="I6" s="276"/>
      <c r="O6" s="277"/>
      <c r="P6" s="276"/>
    </row>
    <row r="7" spans="2:19" ht="18" customHeight="1" x14ac:dyDescent="0.2">
      <c r="B7" s="260" t="s">
        <v>4475</v>
      </c>
      <c r="C7" s="560">
        <f>SUM(D7:F7)</f>
        <v>83</v>
      </c>
      <c r="D7" s="271">
        <f>COUNTIFS('D1 In-year inspection data'!$AH:$AH,"Improved",'D1 In-year inspection data'!$AG:$AG,"3")</f>
        <v>55</v>
      </c>
      <c r="E7" s="273">
        <f>COUNTIFS('D1 In-year inspection data'!$AH:$AH,"Stayed the same",'D1 In-year inspection data'!$AG:$AG,"3")</f>
        <v>21</v>
      </c>
      <c r="F7" s="273">
        <f>COUNTIFS('D1 In-year inspection data'!$AH:$AH,"Declined",'D1 In-year inspection data'!$AG:$AG,"3")</f>
        <v>7</v>
      </c>
      <c r="G7" s="257"/>
      <c r="I7" s="276"/>
      <c r="O7" s="277"/>
      <c r="P7" s="276"/>
    </row>
    <row r="8" spans="2:19" ht="18" customHeight="1" x14ac:dyDescent="0.2">
      <c r="B8" s="260" t="s">
        <v>9</v>
      </c>
      <c r="C8" s="560">
        <f>SUM(D8:F8)</f>
        <v>85</v>
      </c>
      <c r="D8" s="271">
        <v>48</v>
      </c>
      <c r="E8" s="273">
        <v>27</v>
      </c>
      <c r="F8" s="273">
        <v>10</v>
      </c>
      <c r="G8" s="257"/>
      <c r="I8" s="276"/>
      <c r="O8" s="277"/>
      <c r="P8" s="276"/>
    </row>
    <row r="9" spans="2:19" ht="18" customHeight="1" x14ac:dyDescent="0.2">
      <c r="B9" s="67" t="str">
        <f>"1 September 2015 - 31 August 2016"</f>
        <v>1 September 2015 - 31 August 2016</v>
      </c>
      <c r="C9" s="300">
        <f t="shared" ref="C9:C12" si="0">SUM(D9:F9)</f>
        <v>80</v>
      </c>
      <c r="D9" s="125">
        <v>45</v>
      </c>
      <c r="E9" s="125">
        <v>22</v>
      </c>
      <c r="F9" s="125">
        <v>13</v>
      </c>
      <c r="G9" s="235"/>
      <c r="H9" s="9"/>
      <c r="I9" s="167"/>
      <c r="O9" s="277"/>
      <c r="P9" s="276"/>
    </row>
    <row r="10" spans="2:19" ht="18" customHeight="1" x14ac:dyDescent="0.2">
      <c r="B10" s="67" t="str">
        <f>"1 September 2014 - 31 August 2015"</f>
        <v>1 September 2014 - 31 August 2015</v>
      </c>
      <c r="C10" s="300">
        <f t="shared" si="0"/>
        <v>96</v>
      </c>
      <c r="D10" s="125">
        <v>52</v>
      </c>
      <c r="E10" s="125">
        <v>34</v>
      </c>
      <c r="F10" s="125">
        <v>10</v>
      </c>
      <c r="G10" s="9"/>
      <c r="H10" s="84"/>
      <c r="I10" s="84"/>
      <c r="J10" s="84"/>
      <c r="K10" s="84"/>
      <c r="L10" s="84"/>
      <c r="M10" s="84"/>
      <c r="N10" s="84"/>
      <c r="O10" s="278"/>
      <c r="P10" s="167"/>
    </row>
    <row r="11" spans="2:19" ht="18" customHeight="1" x14ac:dyDescent="0.2">
      <c r="B11" s="67" t="str">
        <f>"1 September 2013 - 31 August 2014"</f>
        <v>1 September 2013 - 31 August 2014</v>
      </c>
      <c r="C11" s="300">
        <f t="shared" si="0"/>
        <v>188</v>
      </c>
      <c r="D11" s="125">
        <v>134</v>
      </c>
      <c r="E11" s="125">
        <v>46</v>
      </c>
      <c r="F11" s="125">
        <v>8</v>
      </c>
      <c r="G11" s="9"/>
      <c r="H11" s="84"/>
      <c r="I11" s="84"/>
      <c r="J11" s="84"/>
      <c r="K11" s="84"/>
      <c r="L11" s="84"/>
      <c r="M11" s="84"/>
      <c r="N11" s="84"/>
      <c r="O11" s="278"/>
      <c r="P11" s="167"/>
    </row>
    <row r="12" spans="2:19" ht="18" customHeight="1" x14ac:dyDescent="0.2">
      <c r="B12" s="279" t="str">
        <f>"1 September 2012 - 31 August 2013"</f>
        <v>1 September 2012 - 31 August 2013</v>
      </c>
      <c r="C12" s="308">
        <f t="shared" si="0"/>
        <v>215</v>
      </c>
      <c r="D12" s="288">
        <v>108</v>
      </c>
      <c r="E12" s="288">
        <v>87</v>
      </c>
      <c r="F12" s="288">
        <v>20</v>
      </c>
      <c r="G12" s="9"/>
      <c r="H12" s="84"/>
      <c r="I12" s="84"/>
      <c r="J12" s="84"/>
      <c r="K12" s="84"/>
      <c r="L12" s="84"/>
      <c r="M12" s="84"/>
      <c r="N12" s="84"/>
      <c r="O12" s="278"/>
      <c r="P12" s="167"/>
    </row>
    <row r="13" spans="2:19" x14ac:dyDescent="0.2">
      <c r="B13" s="245"/>
      <c r="C13" s="561"/>
      <c r="D13" s="242"/>
      <c r="E13" s="242"/>
      <c r="F13" s="228" t="s">
        <v>42</v>
      </c>
      <c r="G13" s="257"/>
      <c r="O13" s="5"/>
    </row>
    <row r="14" spans="2:19" x14ac:dyDescent="0.2">
      <c r="J14" s="5"/>
      <c r="K14" s="5"/>
      <c r="L14" s="5"/>
      <c r="M14" s="5"/>
      <c r="N14" s="5"/>
      <c r="O14" s="5"/>
    </row>
    <row r="15" spans="2:19" x14ac:dyDescent="0.2">
      <c r="B15" s="276"/>
      <c r="C15" s="562"/>
      <c r="D15" s="276"/>
      <c r="E15" s="276"/>
      <c r="F15" s="276"/>
      <c r="G15" s="276"/>
      <c r="H15" s="276"/>
      <c r="I15" s="276"/>
      <c r="J15" s="276"/>
      <c r="K15" s="276"/>
      <c r="L15" s="276"/>
      <c r="M15" s="276"/>
      <c r="N15" s="276"/>
    </row>
    <row r="16" spans="2:19" x14ac:dyDescent="0.2">
      <c r="B16" s="7"/>
      <c r="C16" s="563"/>
      <c r="D16" s="280" t="s">
        <v>4018</v>
      </c>
      <c r="E16" s="280" t="s">
        <v>4019</v>
      </c>
      <c r="F16" s="280" t="s">
        <v>4020</v>
      </c>
      <c r="G16" s="276"/>
      <c r="H16" s="276"/>
      <c r="I16" s="276"/>
      <c r="J16" s="276"/>
      <c r="K16" s="276"/>
      <c r="L16" s="276"/>
      <c r="O16" s="9"/>
      <c r="P16" s="84"/>
      <c r="Q16" s="84"/>
      <c r="R16" s="84"/>
      <c r="S16" s="84"/>
    </row>
    <row r="17" spans="2:19" x14ac:dyDescent="0.2">
      <c r="B17" s="281" t="str">
        <f t="shared" ref="B17:B22" si="1">B7&amp;" ("&amp;C7&amp;")"</f>
        <v>1 September 2017 - 31 August 2018 (83)</v>
      </c>
      <c r="C17" s="282">
        <f t="shared" ref="C17:C22" si="2">C7</f>
        <v>83</v>
      </c>
      <c r="D17" s="283">
        <f t="shared" ref="D17:F22" si="3">D7/$C7*100</f>
        <v>66.265060240963862</v>
      </c>
      <c r="E17" s="283">
        <f t="shared" si="3"/>
        <v>25.301204819277107</v>
      </c>
      <c r="F17" s="283">
        <f t="shared" si="3"/>
        <v>8.4337349397590362</v>
      </c>
      <c r="G17" s="276"/>
      <c r="H17" s="276"/>
      <c r="I17" s="276"/>
      <c r="J17" s="276"/>
      <c r="K17" s="276"/>
      <c r="L17" s="276"/>
      <c r="O17" s="9"/>
      <c r="P17" s="9"/>
      <c r="Q17" s="9"/>
      <c r="R17" s="9"/>
      <c r="S17" s="9"/>
    </row>
    <row r="18" spans="2:19" x14ac:dyDescent="0.2">
      <c r="B18" s="281" t="str">
        <f t="shared" si="1"/>
        <v>1 September 2016 - 31 August 2017 (85)</v>
      </c>
      <c r="C18" s="282">
        <f t="shared" si="2"/>
        <v>85</v>
      </c>
      <c r="D18" s="283">
        <f t="shared" si="3"/>
        <v>56.470588235294116</v>
      </c>
      <c r="E18" s="283">
        <f t="shared" si="3"/>
        <v>31.764705882352938</v>
      </c>
      <c r="F18" s="283">
        <f t="shared" si="3"/>
        <v>11.76470588235294</v>
      </c>
      <c r="G18" s="276"/>
      <c r="H18" s="276"/>
      <c r="I18" s="276"/>
      <c r="J18" s="276"/>
      <c r="K18" s="276"/>
      <c r="L18" s="276"/>
      <c r="O18" s="9"/>
      <c r="P18" s="9"/>
      <c r="Q18" s="9"/>
      <c r="R18" s="9"/>
      <c r="S18" s="9"/>
    </row>
    <row r="19" spans="2:19" x14ac:dyDescent="0.2">
      <c r="B19" s="281" t="str">
        <f t="shared" si="1"/>
        <v>1 September 2015 - 31 August 2016 (80)</v>
      </c>
      <c r="C19" s="282">
        <f t="shared" si="2"/>
        <v>80</v>
      </c>
      <c r="D19" s="283">
        <f t="shared" si="3"/>
        <v>56.25</v>
      </c>
      <c r="E19" s="283">
        <f t="shared" si="3"/>
        <v>27.500000000000004</v>
      </c>
      <c r="F19" s="283">
        <f t="shared" si="3"/>
        <v>16.25</v>
      </c>
      <c r="G19" s="276"/>
      <c r="H19" s="276"/>
      <c r="I19" s="276"/>
      <c r="J19" s="276"/>
      <c r="K19" s="276"/>
      <c r="L19" s="276"/>
      <c r="N19" s="9"/>
      <c r="O19" s="84"/>
      <c r="P19" s="84"/>
    </row>
    <row r="20" spans="2:19" x14ac:dyDescent="0.2">
      <c r="B20" s="281" t="str">
        <f t="shared" si="1"/>
        <v>1 September 2014 - 31 August 2015 (96)</v>
      </c>
      <c r="C20" s="282">
        <f t="shared" si="2"/>
        <v>96</v>
      </c>
      <c r="D20" s="283">
        <f t="shared" si="3"/>
        <v>54.166666666666664</v>
      </c>
      <c r="E20" s="283">
        <f t="shared" si="3"/>
        <v>35.416666666666671</v>
      </c>
      <c r="F20" s="283">
        <f t="shared" si="3"/>
        <v>10.416666666666668</v>
      </c>
      <c r="G20" s="276"/>
      <c r="H20" s="276"/>
      <c r="I20" s="284" t="s">
        <v>4021</v>
      </c>
      <c r="J20" s="276"/>
      <c r="K20" s="276"/>
      <c r="L20" s="276"/>
    </row>
    <row r="21" spans="2:19" x14ac:dyDescent="0.2">
      <c r="B21" s="281" t="str">
        <f t="shared" si="1"/>
        <v>1 September 2013 - 31 August 2014 (188)</v>
      </c>
      <c r="C21" s="282">
        <f t="shared" si="2"/>
        <v>188</v>
      </c>
      <c r="D21" s="283">
        <f t="shared" si="3"/>
        <v>71.276595744680847</v>
      </c>
      <c r="E21" s="283">
        <f t="shared" si="3"/>
        <v>24.468085106382979</v>
      </c>
      <c r="F21" s="283">
        <f t="shared" si="3"/>
        <v>4.2553191489361701</v>
      </c>
      <c r="G21" s="276"/>
      <c r="H21" s="276"/>
      <c r="I21" s="276"/>
      <c r="J21" s="276"/>
      <c r="K21" s="276"/>
      <c r="L21" s="276"/>
    </row>
    <row r="22" spans="2:19" x14ac:dyDescent="0.2">
      <c r="B22" s="285" t="str">
        <f t="shared" si="1"/>
        <v>1 September 2012 - 31 August 2013 (215)</v>
      </c>
      <c r="C22" s="282">
        <f t="shared" si="2"/>
        <v>215</v>
      </c>
      <c r="D22" s="283">
        <f t="shared" si="3"/>
        <v>50.232558139534888</v>
      </c>
      <c r="E22" s="283">
        <f t="shared" si="3"/>
        <v>40.465116279069768</v>
      </c>
      <c r="F22" s="283">
        <f t="shared" si="3"/>
        <v>9.3023255813953494</v>
      </c>
      <c r="G22" s="276"/>
      <c r="H22" s="276"/>
      <c r="I22" s="276"/>
      <c r="J22" s="276"/>
      <c r="K22" s="276"/>
      <c r="L22" s="276"/>
    </row>
    <row r="23" spans="2:19" x14ac:dyDescent="0.2">
      <c r="B23" s="285"/>
      <c r="C23" s="282"/>
      <c r="D23" s="283"/>
      <c r="E23" s="283"/>
      <c r="F23" s="283"/>
      <c r="G23" s="276"/>
      <c r="H23" s="276"/>
      <c r="I23" s="276"/>
      <c r="J23" s="276"/>
      <c r="K23" s="276"/>
      <c r="L23" s="276"/>
      <c r="N23" s="9"/>
      <c r="O23" s="84"/>
      <c r="P23" s="84"/>
    </row>
    <row r="24" spans="2:19" x14ac:dyDescent="0.2">
      <c r="B24" s="5"/>
      <c r="C24" s="564"/>
      <c r="D24" s="5"/>
      <c r="E24" s="5"/>
      <c r="F24" s="5"/>
      <c r="G24" s="276"/>
      <c r="H24" s="276"/>
      <c r="I24" s="276"/>
      <c r="J24" s="276"/>
      <c r="K24" s="276"/>
      <c r="L24" s="276"/>
      <c r="N24" s="84"/>
      <c r="O24" s="84"/>
      <c r="P24" s="84"/>
    </row>
    <row r="25" spans="2:19" x14ac:dyDescent="0.2">
      <c r="B25" s="276"/>
      <c r="C25" s="562"/>
      <c r="D25" s="276"/>
      <c r="E25" s="276"/>
      <c r="F25" s="276"/>
      <c r="G25" s="276"/>
      <c r="H25" s="276"/>
      <c r="I25" s="276"/>
      <c r="J25" s="276"/>
      <c r="K25" s="276"/>
      <c r="L25" s="276"/>
      <c r="N25" s="9"/>
      <c r="O25" s="84"/>
      <c r="P25" s="84"/>
    </row>
    <row r="26" spans="2:19" x14ac:dyDescent="0.2">
      <c r="B26" s="276"/>
      <c r="C26" s="562"/>
      <c r="D26" s="276"/>
      <c r="E26" s="276"/>
      <c r="F26" s="276"/>
      <c r="G26" s="276"/>
      <c r="H26" s="276"/>
      <c r="I26" s="276"/>
      <c r="J26" s="276"/>
      <c r="K26" s="276"/>
      <c r="L26" s="276"/>
      <c r="N26" s="84"/>
      <c r="O26" s="84"/>
      <c r="P26" s="84"/>
    </row>
    <row r="27" spans="2:19" x14ac:dyDescent="0.2">
      <c r="B27" s="276"/>
      <c r="C27" s="562"/>
      <c r="D27" s="276"/>
      <c r="E27" s="276"/>
      <c r="F27" s="276"/>
      <c r="G27" s="276"/>
      <c r="H27" s="276"/>
      <c r="I27" s="276"/>
      <c r="J27" s="276"/>
      <c r="K27" s="276"/>
      <c r="L27" s="276"/>
      <c r="N27" s="84"/>
      <c r="O27" s="84"/>
      <c r="P27" s="84"/>
    </row>
    <row r="28" spans="2:19" x14ac:dyDescent="0.2">
      <c r="B28" s="276"/>
      <c r="C28" s="562"/>
      <c r="D28" s="276"/>
      <c r="E28" s="276"/>
      <c r="F28" s="276"/>
      <c r="G28" s="276"/>
      <c r="H28" s="276"/>
      <c r="I28" s="276"/>
      <c r="J28" s="276"/>
      <c r="K28" s="276"/>
      <c r="L28" s="276"/>
      <c r="N28" s="84"/>
      <c r="O28" s="84"/>
      <c r="P28" s="84"/>
    </row>
    <row r="29" spans="2:19" x14ac:dyDescent="0.2">
      <c r="B29" s="276"/>
      <c r="C29" s="562"/>
      <c r="D29" s="276"/>
      <c r="E29" s="276"/>
      <c r="F29" s="276"/>
      <c r="G29" s="276"/>
      <c r="H29" s="276"/>
      <c r="I29" s="276"/>
      <c r="J29" s="276"/>
      <c r="K29" s="276"/>
      <c r="L29" s="276"/>
      <c r="N29" s="84"/>
      <c r="O29" s="84"/>
      <c r="P29" s="84"/>
    </row>
    <row r="30" spans="2:19" x14ac:dyDescent="0.2">
      <c r="B30" s="276"/>
      <c r="C30" s="562"/>
      <c r="D30" s="276"/>
      <c r="E30" s="276"/>
      <c r="F30" s="276"/>
      <c r="G30" s="276"/>
      <c r="H30" s="276"/>
      <c r="I30" s="276"/>
      <c r="J30" s="276"/>
      <c r="K30" s="276"/>
      <c r="L30" s="276"/>
      <c r="N30" s="84"/>
      <c r="O30" s="84"/>
      <c r="P30" s="84"/>
    </row>
    <row r="31" spans="2:19" x14ac:dyDescent="0.2">
      <c r="B31" s="276"/>
      <c r="C31" s="562"/>
      <c r="D31" s="276"/>
      <c r="E31" s="276"/>
      <c r="F31" s="276"/>
      <c r="G31" s="276"/>
      <c r="H31" s="276"/>
      <c r="I31" s="276"/>
      <c r="J31" s="276"/>
      <c r="K31" s="276"/>
      <c r="L31" s="276"/>
      <c r="N31" s="84"/>
      <c r="O31" s="84"/>
      <c r="P31" s="84"/>
    </row>
    <row r="32" spans="2:19" x14ac:dyDescent="0.2">
      <c r="B32" s="276"/>
      <c r="C32" s="562"/>
      <c r="D32" s="276"/>
      <c r="E32" s="276"/>
      <c r="F32" s="276"/>
      <c r="G32" s="276"/>
      <c r="H32" s="276"/>
      <c r="I32" s="276"/>
      <c r="J32" s="276"/>
      <c r="K32" s="276"/>
      <c r="L32" s="276"/>
      <c r="N32" s="84"/>
      <c r="O32" s="84"/>
      <c r="P32" s="84"/>
    </row>
    <row r="33" spans="2:16" x14ac:dyDescent="0.2">
      <c r="B33" s="276"/>
      <c r="C33" s="562"/>
      <c r="D33" s="276"/>
      <c r="E33" s="276"/>
      <c r="F33" s="276"/>
      <c r="G33" s="276"/>
      <c r="H33" s="276"/>
      <c r="I33" s="276"/>
      <c r="J33" s="276"/>
      <c r="K33" s="276"/>
      <c r="L33" s="276"/>
      <c r="N33" s="84"/>
      <c r="O33" s="84"/>
      <c r="P33" s="84"/>
    </row>
    <row r="34" spans="2:16" x14ac:dyDescent="0.2">
      <c r="B34" s="276"/>
      <c r="C34" s="562"/>
      <c r="D34" s="276"/>
      <c r="E34" s="276"/>
      <c r="F34" s="276"/>
      <c r="G34" s="276"/>
      <c r="H34" s="276"/>
      <c r="I34" s="276"/>
      <c r="J34" s="276"/>
      <c r="K34" s="276"/>
      <c r="L34" s="276"/>
    </row>
    <row r="35" spans="2:16" x14ac:dyDescent="0.2">
      <c r="B35" s="276"/>
      <c r="C35" s="562"/>
      <c r="D35" s="276"/>
      <c r="E35" s="276"/>
      <c r="F35" s="276"/>
      <c r="G35" s="276"/>
      <c r="H35" s="276"/>
      <c r="I35" s="276"/>
      <c r="J35" s="276"/>
      <c r="K35" s="276"/>
      <c r="L35" s="276"/>
    </row>
    <row r="36" spans="2:16" x14ac:dyDescent="0.2">
      <c r="B36" s="276"/>
      <c r="C36" s="562"/>
      <c r="D36" s="276"/>
      <c r="E36" s="276"/>
      <c r="F36" s="276"/>
      <c r="G36" s="276"/>
      <c r="H36" s="276"/>
      <c r="I36" s="276"/>
      <c r="J36" s="276"/>
      <c r="K36" s="276"/>
      <c r="L36" s="276"/>
    </row>
    <row r="37" spans="2:16" x14ac:dyDescent="0.2">
      <c r="B37" s="276"/>
      <c r="C37" s="562"/>
      <c r="D37" s="276"/>
      <c r="E37" s="276"/>
      <c r="F37" s="276"/>
      <c r="G37" s="276"/>
      <c r="H37" s="276"/>
      <c r="I37" s="276"/>
      <c r="J37" s="276"/>
      <c r="K37" s="276"/>
      <c r="L37" s="276"/>
    </row>
    <row r="38" spans="2:16" x14ac:dyDescent="0.2">
      <c r="B38" s="286"/>
      <c r="C38" s="565"/>
      <c r="D38" s="167"/>
      <c r="E38" s="167"/>
      <c r="F38" s="167"/>
      <c r="G38" s="167"/>
      <c r="H38" s="167"/>
      <c r="I38" s="5"/>
      <c r="J38" s="276"/>
      <c r="K38" s="276"/>
      <c r="L38" s="276"/>
    </row>
    <row r="39" spans="2:16" x14ac:dyDescent="0.2">
      <c r="B39" s="88" t="s">
        <v>617</v>
      </c>
      <c r="C39" s="565"/>
      <c r="D39" s="167"/>
      <c r="E39" s="167"/>
      <c r="F39" s="167"/>
      <c r="G39" s="167"/>
      <c r="H39" s="167"/>
      <c r="I39" s="276"/>
      <c r="J39" s="276"/>
      <c r="K39" s="276"/>
      <c r="L39" s="276"/>
    </row>
    <row r="40" spans="2:16" x14ac:dyDescent="0.2">
      <c r="C40" s="565"/>
      <c r="D40" s="167"/>
      <c r="E40" s="167"/>
      <c r="F40" s="167"/>
      <c r="G40" s="167"/>
      <c r="H40" s="167"/>
      <c r="I40" s="276"/>
      <c r="J40" s="276"/>
      <c r="K40" s="276"/>
      <c r="L40" s="276"/>
    </row>
    <row r="41" spans="2:16" x14ac:dyDescent="0.2">
      <c r="B41" s="84"/>
      <c r="C41" s="566"/>
      <c r="D41" s="77"/>
      <c r="E41" s="77"/>
      <c r="F41" s="77"/>
      <c r="G41" s="77"/>
      <c r="H41" s="167"/>
      <c r="I41" s="276"/>
      <c r="J41" s="276"/>
      <c r="K41" s="276"/>
    </row>
    <row r="42" spans="2:16" x14ac:dyDescent="0.2">
      <c r="B42" s="84"/>
      <c r="C42" s="566"/>
      <c r="D42" s="77"/>
      <c r="E42" s="77"/>
      <c r="F42" s="77"/>
      <c r="G42" s="77"/>
      <c r="H42" s="167"/>
      <c r="I42" s="276"/>
      <c r="J42" s="276"/>
      <c r="K42" s="276"/>
    </row>
    <row r="43" spans="2:16" x14ac:dyDescent="0.2">
      <c r="B43" s="287"/>
    </row>
    <row r="44" spans="2:16" x14ac:dyDescent="0.2">
      <c r="B44" s="287"/>
    </row>
  </sheetData>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000"/>
  </sheetPr>
  <dimension ref="A2:L57"/>
  <sheetViews>
    <sheetView showGridLines="0" showRowColHeaders="0" zoomScaleNormal="100" workbookViewId="0"/>
  </sheetViews>
  <sheetFormatPr defaultColWidth="9.140625" defaultRowHeight="12.75" x14ac:dyDescent="0.2"/>
  <cols>
    <col min="1" max="1" width="4.42578125" style="84" customWidth="1"/>
    <col min="2" max="2" width="35.28515625" style="84" customWidth="1"/>
    <col min="3" max="3" width="1.85546875" style="84" customWidth="1"/>
    <col min="4" max="4" width="20.28515625" style="568" customWidth="1"/>
    <col min="5" max="5" width="1.28515625" style="84" customWidth="1"/>
    <col min="6" max="6" width="19.85546875" style="568" customWidth="1"/>
    <col min="7" max="7" width="2.140625" style="84" customWidth="1"/>
    <col min="8" max="8" width="13.42578125" style="84" customWidth="1"/>
    <col min="9" max="10" width="14.42578125" style="84" customWidth="1"/>
    <col min="11" max="11" width="14.7109375" style="84" customWidth="1"/>
    <col min="12" max="12" width="14.42578125" style="84" customWidth="1"/>
    <col min="13" max="16384" width="9.140625" style="84"/>
  </cols>
  <sheetData>
    <row r="2" spans="1:12" ht="15" x14ac:dyDescent="0.2">
      <c r="B2" s="34" t="s">
        <v>4022</v>
      </c>
      <c r="C2" s="164"/>
      <c r="D2" s="567"/>
      <c r="E2" s="164"/>
      <c r="F2" s="567"/>
      <c r="G2" s="164"/>
      <c r="H2" s="9"/>
      <c r="I2" s="9"/>
      <c r="J2" s="9"/>
      <c r="K2" s="9"/>
      <c r="L2" s="9"/>
    </row>
    <row r="3" spans="1:12" x14ac:dyDescent="0.2">
      <c r="B3" s="398" t="str">
        <f>"As at "&amp;lookups!A2</f>
        <v>As at 31 August 2018</v>
      </c>
      <c r="C3" s="39"/>
      <c r="D3" s="434"/>
      <c r="E3" s="39"/>
      <c r="F3" s="434"/>
      <c r="G3" s="39"/>
      <c r="H3" s="9"/>
      <c r="I3" s="9"/>
      <c r="J3" s="9"/>
      <c r="K3" s="9"/>
      <c r="L3" s="9"/>
    </row>
    <row r="4" spans="1:12" x14ac:dyDescent="0.2">
      <c r="B4" s="9"/>
      <c r="C4" s="9"/>
      <c r="D4" s="548"/>
      <c r="E4" s="9"/>
      <c r="F4" s="548"/>
      <c r="G4" s="9"/>
      <c r="H4" s="9"/>
      <c r="I4" s="9"/>
      <c r="J4" s="9"/>
      <c r="K4" s="9"/>
      <c r="L4" s="9"/>
    </row>
    <row r="5" spans="1:12" x14ac:dyDescent="0.2">
      <c r="C5" s="165"/>
      <c r="F5" s="548" t="s">
        <v>3984</v>
      </c>
      <c r="G5" s="9"/>
      <c r="H5" s="525" t="s">
        <v>68</v>
      </c>
      <c r="I5" s="501"/>
      <c r="J5" s="501"/>
      <c r="K5" s="526"/>
      <c r="L5" s="166"/>
    </row>
    <row r="6" spans="1:12" x14ac:dyDescent="0.2">
      <c r="B6" s="527"/>
      <c r="C6" s="527"/>
      <c r="D6" s="548"/>
      <c r="E6" s="31"/>
      <c r="F6" s="573"/>
      <c r="G6" s="31"/>
      <c r="H6" s="9"/>
      <c r="I6" s="167"/>
      <c r="J6" s="167"/>
      <c r="K6" s="167"/>
      <c r="L6" s="167"/>
    </row>
    <row r="7" spans="1:12" ht="14.1" customHeight="1" x14ac:dyDescent="0.2">
      <c r="B7" s="9"/>
      <c r="C7" s="9"/>
      <c r="D7" s="253"/>
      <c r="E7" s="438"/>
      <c r="F7" s="430"/>
      <c r="G7" s="438"/>
      <c r="H7" s="537"/>
      <c r="I7" s="538" t="s">
        <v>3987</v>
      </c>
      <c r="J7" s="55"/>
      <c r="K7" s="55"/>
      <c r="L7" s="55"/>
    </row>
    <row r="8" spans="1:12" ht="42" customHeight="1" x14ac:dyDescent="0.2">
      <c r="B8" s="9"/>
      <c r="C8" s="9"/>
      <c r="D8" s="530" t="s">
        <v>3985</v>
      </c>
      <c r="E8" s="438"/>
      <c r="F8" s="530" t="s">
        <v>3986</v>
      </c>
      <c r="G8" s="438"/>
      <c r="H8" s="517" t="s">
        <v>33</v>
      </c>
      <c r="I8" s="437" t="s">
        <v>613</v>
      </c>
      <c r="J8" s="437" t="s">
        <v>614</v>
      </c>
      <c r="K8" s="437" t="s">
        <v>3989</v>
      </c>
      <c r="L8" s="437" t="s">
        <v>616</v>
      </c>
    </row>
    <row r="9" spans="1:12" ht="14.25" x14ac:dyDescent="0.2">
      <c r="B9" s="171" t="s">
        <v>21</v>
      </c>
      <c r="C9" s="171"/>
      <c r="D9" s="569">
        <f>IFERROR(SUM(F9,H9),0)</f>
        <v>1682</v>
      </c>
      <c r="E9" s="173"/>
      <c r="F9" s="569">
        <f>SUM(COUNTIFS('D3 Most recent inspection data'!$S:$S,"NULL"),COUNTIFS('D3 Most recent inspection data'!$S:$S,"-"))</f>
        <v>642</v>
      </c>
      <c r="G9" s="173"/>
      <c r="H9" s="575">
        <f>SUM(I9:L9)</f>
        <v>1040</v>
      </c>
      <c r="I9" s="575">
        <f>COUNTIFS('D3 Most recent inspection data'!$S:$S,"1")</f>
        <v>157</v>
      </c>
      <c r="J9" s="575">
        <f>COUNTIFS('D3 Most recent inspection data'!$S:$S,"2")</f>
        <v>681</v>
      </c>
      <c r="K9" s="575">
        <f>COUNTIFS('D3 Most recent inspection data'!$S:$S,"3")</f>
        <v>180</v>
      </c>
      <c r="L9" s="575">
        <f>COUNTIFS('D3 Most recent inspection data'!$S:$S,"4")</f>
        <v>22</v>
      </c>
    </row>
    <row r="10" spans="1:12" ht="14.25" x14ac:dyDescent="0.2">
      <c r="A10" s="42"/>
      <c r="B10" s="175" t="s">
        <v>3990</v>
      </c>
      <c r="C10" s="176"/>
      <c r="D10" s="61">
        <f>IFERROR(SUM(F10,H10),0)</f>
        <v>255</v>
      </c>
      <c r="E10" s="121"/>
      <c r="F10" s="61">
        <f>SUM(COUNTIFS('D3 Most recent inspection data'!$S:$S,"NULL",'D3 Most recent inspection data'!G:G,"Colleges"),COUNTIFS('D3 Most recent inspection data'!$S:$S,"-",'D3 Most recent inspection data'!G:G,"Colleges"))</f>
        <v>40</v>
      </c>
      <c r="G10" s="121"/>
      <c r="H10" s="375">
        <f t="shared" ref="H10:H17" si="0">SUM(I10:L10)</f>
        <v>215</v>
      </c>
      <c r="I10" s="375">
        <f>COUNTIFS('D3 Most recent inspection data'!$S:$S,"1",'D3 Most recent inspection data'!G:G,"Colleges")</f>
        <v>43</v>
      </c>
      <c r="J10" s="375">
        <f>COUNTIFS('D3 Most recent inspection data'!$S:$S,"2",'D3 Most recent inspection data'!G:G,"Colleges")</f>
        <v>125</v>
      </c>
      <c r="K10" s="375">
        <f>COUNTIFS('D3 Most recent inspection data'!$S:$S,"3",'D3 Most recent inspection data'!G:G,"Colleges")</f>
        <v>45</v>
      </c>
      <c r="L10" s="375">
        <f>COUNTIFS('D3 Most recent inspection data'!$S:$S,"4",'D3 Most recent inspection data'!G:G,"Colleges")</f>
        <v>2</v>
      </c>
    </row>
    <row r="11" spans="1:12" x14ac:dyDescent="0.2">
      <c r="A11" s="43"/>
      <c r="B11" s="175" t="s">
        <v>12</v>
      </c>
      <c r="C11" s="175"/>
      <c r="D11" s="61">
        <f t="shared" ref="D11:D17" si="1">IFERROR(SUM(F11,H11),0)</f>
        <v>80</v>
      </c>
      <c r="E11" s="121"/>
      <c r="F11" s="61">
        <f>SUM(COUNTIFS('D3 Most recent inspection data'!$S:$S,"NULL",'D3 Most recent inspection data'!G:G,"Independent specialist colleges"),COUNTIFS('D3 Most recent inspection data'!$S:$S,"-",'D3 Most recent inspection data'!G:G,"Independent specialist colleges"))</f>
        <v>12</v>
      </c>
      <c r="G11" s="121"/>
      <c r="H11" s="375">
        <f t="shared" si="0"/>
        <v>68</v>
      </c>
      <c r="I11" s="375">
        <f>COUNTIFS('D3 Most recent inspection data'!$S:$S,"1",'D3 Most recent inspection data'!G:G,"Independent specialist colleges")</f>
        <v>5</v>
      </c>
      <c r="J11" s="375">
        <f>COUNTIFS('D3 Most recent inspection data'!$S:$S,"2",'D3 Most recent inspection data'!G:G,"Independent specialist colleges")</f>
        <v>47</v>
      </c>
      <c r="K11" s="375">
        <f>COUNTIFS('D3 Most recent inspection data'!$S:$S,"3",'D3 Most recent inspection data'!G:G,"Independent specialist colleges")</f>
        <v>16</v>
      </c>
      <c r="L11" s="375">
        <f>COUNTIFS('D3 Most recent inspection data'!$S:$S,"4",'D3 Most recent inspection data'!G:G,"Independent specialist colleges")</f>
        <v>0</v>
      </c>
    </row>
    <row r="12" spans="1:12" ht="14.25" x14ac:dyDescent="0.2">
      <c r="A12" s="43"/>
      <c r="B12" s="175" t="s">
        <v>3991</v>
      </c>
      <c r="C12" s="175"/>
      <c r="D12" s="61">
        <f t="shared" si="1"/>
        <v>986</v>
      </c>
      <c r="E12" s="121"/>
      <c r="F12" s="61">
        <f>SUM(COUNTIFS('D3 Most recent inspection data'!$S:$S,"NULL",'D3 Most recent inspection data'!G:G,"Independent learning providers (including employer providers)"),COUNTIFS('D3 Most recent inspection data'!$S:$S,"-",'D3 Most recent inspection data'!G:G,"Independent learning providers (including employer providers)"))</f>
        <v>546</v>
      </c>
      <c r="G12" s="121"/>
      <c r="H12" s="375">
        <f t="shared" si="0"/>
        <v>440</v>
      </c>
      <c r="I12" s="375">
        <f>COUNTIFS('D3 Most recent inspection data'!$S:$S,"1",'D3 Most recent inspection data'!G:G,"Independent learning providers (including employer providers)")</f>
        <v>52</v>
      </c>
      <c r="J12" s="375">
        <f>COUNTIFS('D3 Most recent inspection data'!$S:$S,"2",'D3 Most recent inspection data'!G:G,"Independent learning providers (including employer providers)")</f>
        <v>289</v>
      </c>
      <c r="K12" s="375">
        <f>COUNTIFS('D3 Most recent inspection data'!$S:$S,"3",'D3 Most recent inspection data'!G:G,"Independent learning providers (including employer providers)")</f>
        <v>81</v>
      </c>
      <c r="L12" s="375">
        <f>COUNTIFS('D3 Most recent inspection data'!$S:$S,"4",'D3 Most recent inspection data'!G:G,"Independent learning providers (including employer providers)")</f>
        <v>18</v>
      </c>
    </row>
    <row r="13" spans="1:12" ht="14.25" x14ac:dyDescent="0.2">
      <c r="A13" s="43"/>
      <c r="B13" s="175" t="s">
        <v>3992</v>
      </c>
      <c r="C13" s="175"/>
      <c r="D13" s="61">
        <f t="shared" si="1"/>
        <v>222</v>
      </c>
      <c r="E13" s="121"/>
      <c r="F13" s="61">
        <f>SUM(COUNTIFS('D3 Most recent inspection data'!$S:$S,"NULL",'D3 Most recent inspection data'!G:G,"Community learning and skills providers"),COUNTIFS('D3 Most recent inspection data'!$S:$S,"-",'D3 Most recent inspection data'!G:G,"Community learning and skills providers"))</f>
        <v>2</v>
      </c>
      <c r="G13" s="121"/>
      <c r="H13" s="375">
        <f t="shared" si="0"/>
        <v>220</v>
      </c>
      <c r="I13" s="375">
        <f>COUNTIFS('D3 Most recent inspection data'!$S:$S,"1",'D3 Most recent inspection data'!G:G,"Community learning and skills providers")</f>
        <v>15</v>
      </c>
      <c r="J13" s="375">
        <f>COUNTIFS('D3 Most recent inspection data'!$S:$S,"2",'D3 Most recent inspection data'!G:G,"Community learning and skills providers")</f>
        <v>178</v>
      </c>
      <c r="K13" s="375">
        <f>COUNTIFS('D3 Most recent inspection data'!$S:$S,"3",'D3 Most recent inspection data'!G:G,"Community learning and skills providers")</f>
        <v>25</v>
      </c>
      <c r="L13" s="375">
        <f>COUNTIFS('D3 Most recent inspection data'!$S:$S,"4",'D3 Most recent inspection data'!G:G,"Community learning and skills providers")</f>
        <v>2</v>
      </c>
    </row>
    <row r="14" spans="1:12" ht="14.25" x14ac:dyDescent="0.2">
      <c r="A14" s="42"/>
      <c r="B14" s="176" t="s">
        <v>3993</v>
      </c>
      <c r="C14" s="175"/>
      <c r="D14" s="433">
        <f t="shared" si="1"/>
        <v>46</v>
      </c>
      <c r="E14" s="136"/>
      <c r="F14" s="433">
        <f>SUM(COUNTIFS('D3 Most recent inspection data'!$S:$S,"NULL",'D3 Most recent inspection data'!G:G,"16-19 academies"),COUNTIFS('D3 Most recent inspection data'!$S:$S,"-",'D3 Most recent inspection data'!G:G,"16-19 academies"))</f>
        <v>8</v>
      </c>
      <c r="G14" s="136"/>
      <c r="H14" s="375">
        <f t="shared" si="0"/>
        <v>38</v>
      </c>
      <c r="I14" s="375">
        <f>COUNTIFS('D3 Most recent inspection data'!$S:$S,"1",'D3 Most recent inspection data'!G:G,"16-19 academies")</f>
        <v>18</v>
      </c>
      <c r="J14" s="375">
        <f>COUNTIFS('D3 Most recent inspection data'!$S:$S,"2",'D3 Most recent inspection data'!G:G,"16-19 academies")</f>
        <v>12</v>
      </c>
      <c r="K14" s="375">
        <f>COUNTIFS('D3 Most recent inspection data'!$S:$S,"3",'D3 Most recent inspection data'!G:G,"16-19 academies")</f>
        <v>8</v>
      </c>
      <c r="L14" s="375">
        <f>COUNTIFS('D3 Most recent inspection data'!$S:$S,"4",'D3 Most recent inspection data'!G:G,"16-19 academies")</f>
        <v>0</v>
      </c>
    </row>
    <row r="15" spans="1:12" ht="14.25" x14ac:dyDescent="0.2">
      <c r="A15" s="43"/>
      <c r="B15" s="175" t="s">
        <v>3994</v>
      </c>
      <c r="C15" s="175"/>
      <c r="D15" s="433">
        <f t="shared" si="1"/>
        <v>19</v>
      </c>
      <c r="E15" s="136"/>
      <c r="F15" s="433">
        <f>SUM(COUNTIFS('D3 Most recent inspection data'!$S:$S,"NULL",'D3 Most recent inspection data'!G:G,"Dance and drama colleges"),COUNTIFS('D3 Most recent inspection data'!$S:$S,"-",'D3 Most recent inspection data'!G:G,"Dance and drama colleges"))</f>
        <v>1</v>
      </c>
      <c r="G15" s="136"/>
      <c r="H15" s="375">
        <f t="shared" si="0"/>
        <v>18</v>
      </c>
      <c r="I15" s="375">
        <f>COUNTIFS('D3 Most recent inspection data'!$S:$S,"1",'D3 Most recent inspection data'!G:G,"Dance and drama colleges")</f>
        <v>14</v>
      </c>
      <c r="J15" s="375">
        <f>COUNTIFS('D3 Most recent inspection data'!$S:$S,"2",'D3 Most recent inspection data'!G:G,"Dance and drama colleges")</f>
        <v>3</v>
      </c>
      <c r="K15" s="375">
        <f>COUNTIFS('D3 Most recent inspection data'!$S:$S,"3",'D3 Most recent inspection data'!G:G,"Dance and drama colleges")</f>
        <v>1</v>
      </c>
      <c r="L15" s="375">
        <f>COUNTIFS('D3 Most recent inspection data'!$S:$S,"4",'D3 Most recent inspection data'!G:G,"Dance and drama colleges")</f>
        <v>0</v>
      </c>
    </row>
    <row r="16" spans="1:12" ht="14.25" x14ac:dyDescent="0.2">
      <c r="A16" s="43"/>
      <c r="B16" s="175" t="s">
        <v>3995</v>
      </c>
      <c r="C16" s="175"/>
      <c r="D16" s="433">
        <f t="shared" si="1"/>
        <v>60</v>
      </c>
      <c r="E16" s="136"/>
      <c r="F16" s="433">
        <f>SUM(COUNTIFS('D3 Most recent inspection data'!$S:$S,"NULL",'D3 Most recent inspection data'!G:G,"Higher education institutions"),COUNTIFS('D3 Most recent inspection data'!$S:$S,"-",'D3 Most recent inspection data'!G:G,"Higher education institutions"))</f>
        <v>33</v>
      </c>
      <c r="G16" s="136"/>
      <c r="H16" s="375">
        <f t="shared" si="0"/>
        <v>27</v>
      </c>
      <c r="I16" s="375">
        <f>COUNTIFS('D3 Most recent inspection data'!$S:$S,"1",'D3 Most recent inspection data'!G:G,"Higher education institutions")</f>
        <v>8</v>
      </c>
      <c r="J16" s="375">
        <f>COUNTIFS('D3 Most recent inspection data'!$S:$S,"2",'D3 Most recent inspection data'!G:G,"Higher education institutions")</f>
        <v>15</v>
      </c>
      <c r="K16" s="375">
        <f>COUNTIFS('D3 Most recent inspection data'!$S:$S,"3",'D3 Most recent inspection data'!G:G,"Higher education institutions")</f>
        <v>4</v>
      </c>
      <c r="L16" s="375">
        <f>COUNTIFS('D3 Most recent inspection data'!$S:$S,"4",'D3 Most recent inspection data'!G:G,"Higher education institutions")</f>
        <v>0</v>
      </c>
    </row>
    <row r="17" spans="1:12" x14ac:dyDescent="0.2">
      <c r="A17" s="43"/>
      <c r="B17" s="181" t="s">
        <v>27</v>
      </c>
      <c r="C17" s="181"/>
      <c r="D17" s="570">
        <f t="shared" si="1"/>
        <v>14</v>
      </c>
      <c r="E17" s="183"/>
      <c r="F17" s="570">
        <f>SUM(COUNTIFS('D3 Most recent inspection data'!$S:$S,"NULL",'D3 Most recent inspection data'!G:G,"National Careers Service Contractors"),COUNTIFS('D3 Most recent inspection data'!$S:$S,"-",'D3 Most recent inspection data'!G:G,"National Careers Service Contractors"))</f>
        <v>0</v>
      </c>
      <c r="G17" s="183"/>
      <c r="H17" s="382">
        <f t="shared" si="0"/>
        <v>14</v>
      </c>
      <c r="I17" s="382">
        <f>COUNTIFS('D3 Most recent inspection data'!$S:$S,"1",'D3 Most recent inspection data'!G:G,"National Careers Service Contractors")</f>
        <v>2</v>
      </c>
      <c r="J17" s="382">
        <f>COUNTIFS('D3 Most recent inspection data'!$S:$S,"2",'D3 Most recent inspection data'!G:G,"National Careers Service Contractors")</f>
        <v>12</v>
      </c>
      <c r="K17" s="382">
        <f>COUNTIFS('D3 Most recent inspection data'!$S:$S,"3",'D3 Most recent inspection data'!G:G,"National Careers Service Contractors")</f>
        <v>0</v>
      </c>
      <c r="L17" s="382">
        <f>COUNTIFS('D3 Most recent inspection data'!$S:$S,"4",'D3 Most recent inspection data'!G:G,"National Careers Service Contractors")</f>
        <v>0</v>
      </c>
    </row>
    <row r="18" spans="1:12" x14ac:dyDescent="0.2">
      <c r="B18" s="77"/>
      <c r="H18" s="185"/>
      <c r="I18" s="185"/>
      <c r="J18" s="185"/>
      <c r="K18" s="185"/>
      <c r="L18" s="187" t="s">
        <v>42</v>
      </c>
    </row>
    <row r="19" spans="1:12" x14ac:dyDescent="0.2">
      <c r="B19" s="268"/>
      <c r="C19" s="268"/>
      <c r="D19" s="571"/>
      <c r="E19" s="268"/>
      <c r="F19" s="571"/>
      <c r="G19" s="268"/>
      <c r="H19" s="268"/>
      <c r="I19" s="512" t="s">
        <v>4001</v>
      </c>
      <c r="J19" s="513" t="s">
        <v>4002</v>
      </c>
      <c r="K19" s="514" t="s">
        <v>6037</v>
      </c>
      <c r="L19" s="514" t="s">
        <v>4004</v>
      </c>
    </row>
    <row r="20" spans="1:12" x14ac:dyDescent="0.2">
      <c r="B20" s="268" t="str">
        <f t="shared" ref="B20:B28" si="2">IF(OR(RIGHT(B9,1)="1",RIGHT(B9,1)="2",RIGHT(B9,1)="3",RIGHT(B9,1)="4",RIGHT(B9,1)="5",RIGHT(B9,1)="6",RIGHT(B9,1)="7",RIGHT(B9,1)="8",RIGHT(B9,1)="9"),LEFT(B9,LEN(B9)-1),B9)&amp;" ("&amp;TEXT(H9,"#,##0")&amp;")"</f>
        <v>All further education and skills providers (1,040)</v>
      </c>
      <c r="C20" s="249"/>
      <c r="D20" s="572"/>
      <c r="E20" s="249"/>
      <c r="F20" s="572"/>
      <c r="G20" s="249"/>
      <c r="H20" s="249"/>
      <c r="I20" s="515">
        <f t="shared" ref="I20:L28" si="3">IFERROR(IF(ROUND(I9/$H9*100,0)=0,NA(),I9/$H9*100),NA())</f>
        <v>15.096153846153845</v>
      </c>
      <c r="J20" s="515">
        <f t="shared" si="3"/>
        <v>65.480769230769226</v>
      </c>
      <c r="K20" s="515">
        <f t="shared" si="3"/>
        <v>17.307692307692307</v>
      </c>
      <c r="L20" s="515">
        <f t="shared" si="3"/>
        <v>2.1153846153846154</v>
      </c>
    </row>
    <row r="21" spans="1:12" x14ac:dyDescent="0.2">
      <c r="B21" s="268" t="str">
        <f t="shared" si="2"/>
        <v>Colleges (215)</v>
      </c>
      <c r="C21" s="249"/>
      <c r="D21" s="572"/>
      <c r="E21" s="249"/>
      <c r="F21" s="572"/>
      <c r="G21" s="249"/>
      <c r="H21" s="249"/>
      <c r="I21" s="515">
        <f t="shared" si="3"/>
        <v>20</v>
      </c>
      <c r="J21" s="515">
        <f t="shared" si="3"/>
        <v>58.139534883720934</v>
      </c>
      <c r="K21" s="515">
        <f t="shared" si="3"/>
        <v>20.930232558139537</v>
      </c>
      <c r="L21" s="515">
        <f t="shared" si="3"/>
        <v>0.93023255813953487</v>
      </c>
    </row>
    <row r="22" spans="1:12" x14ac:dyDescent="0.2">
      <c r="B22" s="268" t="str">
        <f t="shared" si="2"/>
        <v>Independent specialist colleges (68)</v>
      </c>
      <c r="C22" s="249"/>
      <c r="D22" s="572"/>
      <c r="E22" s="249"/>
      <c r="F22" s="572"/>
      <c r="G22" s="249"/>
      <c r="H22" s="249"/>
      <c r="I22" s="515">
        <f t="shared" si="3"/>
        <v>7.3529411764705888</v>
      </c>
      <c r="J22" s="515">
        <f t="shared" si="3"/>
        <v>69.117647058823522</v>
      </c>
      <c r="K22" s="515">
        <f t="shared" si="3"/>
        <v>23.52941176470588</v>
      </c>
      <c r="L22" s="515" t="e">
        <f t="shared" si="3"/>
        <v>#N/A</v>
      </c>
    </row>
    <row r="23" spans="1:12" x14ac:dyDescent="0.2">
      <c r="B23" s="268" t="str">
        <f t="shared" si="2"/>
        <v>Independent learning providers (440)</v>
      </c>
      <c r="C23" s="249"/>
      <c r="D23" s="572"/>
      <c r="E23" s="249"/>
      <c r="F23" s="572"/>
      <c r="G23" s="249"/>
      <c r="H23" s="249"/>
      <c r="I23" s="515">
        <f t="shared" si="3"/>
        <v>11.818181818181818</v>
      </c>
      <c r="J23" s="515">
        <f t="shared" si="3"/>
        <v>65.681818181818187</v>
      </c>
      <c r="K23" s="515">
        <f t="shared" si="3"/>
        <v>18.409090909090907</v>
      </c>
      <c r="L23" s="515">
        <f t="shared" si="3"/>
        <v>4.0909090909090908</v>
      </c>
    </row>
    <row r="24" spans="1:12" x14ac:dyDescent="0.2">
      <c r="B24" s="268" t="str">
        <f t="shared" si="2"/>
        <v>Community learning and skills providers (220)</v>
      </c>
      <c r="C24" s="249"/>
      <c r="D24" s="572"/>
      <c r="E24" s="249"/>
      <c r="F24" s="572"/>
      <c r="G24" s="249"/>
      <c r="H24" s="249"/>
      <c r="I24" s="515">
        <f t="shared" si="3"/>
        <v>6.8181818181818175</v>
      </c>
      <c r="J24" s="515">
        <f t="shared" si="3"/>
        <v>80.909090909090907</v>
      </c>
      <c r="K24" s="515">
        <f t="shared" si="3"/>
        <v>11.363636363636363</v>
      </c>
      <c r="L24" s="515">
        <f t="shared" si="3"/>
        <v>0.90909090909090906</v>
      </c>
    </row>
    <row r="25" spans="1:12" x14ac:dyDescent="0.2">
      <c r="B25" s="268" t="str">
        <f t="shared" si="2"/>
        <v>16-19 academies (38)</v>
      </c>
      <c r="C25" s="249"/>
      <c r="D25" s="572"/>
      <c r="E25" s="249"/>
      <c r="F25" s="572"/>
      <c r="G25" s="249"/>
      <c r="H25" s="249"/>
      <c r="I25" s="515">
        <f t="shared" si="3"/>
        <v>47.368421052631575</v>
      </c>
      <c r="J25" s="515">
        <f t="shared" si="3"/>
        <v>31.578947368421051</v>
      </c>
      <c r="K25" s="515">
        <f t="shared" si="3"/>
        <v>21.052631578947366</v>
      </c>
      <c r="L25" s="515" t="e">
        <f t="shared" si="3"/>
        <v>#N/A</v>
      </c>
    </row>
    <row r="26" spans="1:12" x14ac:dyDescent="0.2">
      <c r="B26" s="268" t="str">
        <f t="shared" si="2"/>
        <v>Dance and drama colleges (18)</v>
      </c>
      <c r="C26" s="249"/>
      <c r="D26" s="572"/>
      <c r="E26" s="249"/>
      <c r="F26" s="572"/>
      <c r="G26" s="249"/>
      <c r="H26" s="249"/>
      <c r="I26" s="515">
        <f t="shared" si="3"/>
        <v>77.777777777777786</v>
      </c>
      <c r="J26" s="515">
        <f t="shared" si="3"/>
        <v>16.666666666666664</v>
      </c>
      <c r="K26" s="515">
        <f t="shared" si="3"/>
        <v>5.5555555555555554</v>
      </c>
      <c r="L26" s="515" t="e">
        <f t="shared" si="3"/>
        <v>#N/A</v>
      </c>
    </row>
    <row r="27" spans="1:12" x14ac:dyDescent="0.2">
      <c r="B27" s="268" t="str">
        <f t="shared" si="2"/>
        <v>Higher education institutions (27)</v>
      </c>
      <c r="C27" s="268"/>
      <c r="D27" s="571"/>
      <c r="E27" s="268"/>
      <c r="F27" s="571"/>
      <c r="G27" s="268"/>
      <c r="H27" s="268"/>
      <c r="I27" s="515">
        <f t="shared" si="3"/>
        <v>29.629629629629626</v>
      </c>
      <c r="J27" s="515">
        <f t="shared" si="3"/>
        <v>55.555555555555557</v>
      </c>
      <c r="K27" s="515">
        <f t="shared" si="3"/>
        <v>14.814814814814813</v>
      </c>
      <c r="L27" s="515" t="e">
        <f t="shared" si="3"/>
        <v>#N/A</v>
      </c>
    </row>
    <row r="28" spans="1:12" x14ac:dyDescent="0.2">
      <c r="B28" s="268" t="str">
        <f t="shared" si="2"/>
        <v>National Careers Service contractors (14)</v>
      </c>
      <c r="C28" s="249"/>
      <c r="D28" s="572"/>
      <c r="E28" s="249"/>
      <c r="F28" s="572"/>
      <c r="G28" s="249"/>
      <c r="H28" s="249"/>
      <c r="I28" s="515">
        <f t="shared" si="3"/>
        <v>14.285714285714285</v>
      </c>
      <c r="J28" s="515">
        <f t="shared" si="3"/>
        <v>85.714285714285708</v>
      </c>
      <c r="K28" s="515" t="e">
        <f t="shared" si="3"/>
        <v>#N/A</v>
      </c>
      <c r="L28" s="515" t="e">
        <f t="shared" si="3"/>
        <v>#N/A</v>
      </c>
    </row>
    <row r="29" spans="1:12" x14ac:dyDescent="0.2">
      <c r="B29" s="77"/>
      <c r="H29" s="185"/>
      <c r="I29" s="516"/>
      <c r="J29" s="185"/>
      <c r="K29" s="185"/>
      <c r="L29" s="185"/>
    </row>
    <row r="30" spans="1:12" x14ac:dyDescent="0.2">
      <c r="B30" s="77"/>
      <c r="H30" s="185"/>
      <c r="I30" s="185"/>
      <c r="J30" s="185"/>
      <c r="K30" s="185"/>
      <c r="L30" s="185"/>
    </row>
    <row r="31" spans="1:12" x14ac:dyDescent="0.2">
      <c r="B31" s="77"/>
      <c r="H31" s="185"/>
      <c r="I31" s="185"/>
      <c r="J31" s="185"/>
      <c r="K31" s="185"/>
      <c r="L31" s="185"/>
    </row>
    <row r="32" spans="1:12" x14ac:dyDescent="0.2">
      <c r="B32" s="77"/>
      <c r="H32" s="185"/>
      <c r="I32" s="185"/>
      <c r="J32" s="185"/>
      <c r="K32" s="185"/>
      <c r="L32" s="185"/>
    </row>
    <row r="33" spans="2:12" x14ac:dyDescent="0.2">
      <c r="B33" s="77"/>
      <c r="H33" s="185"/>
      <c r="I33" s="185"/>
      <c r="J33" s="185"/>
      <c r="K33" s="185"/>
      <c r="L33" s="185"/>
    </row>
    <row r="34" spans="2:12" x14ac:dyDescent="0.2">
      <c r="B34" s="77"/>
      <c r="H34" s="185"/>
      <c r="I34" s="185"/>
      <c r="J34" s="185"/>
      <c r="K34" s="185"/>
      <c r="L34" s="185"/>
    </row>
    <row r="35" spans="2:12" x14ac:dyDescent="0.2">
      <c r="B35" s="77"/>
      <c r="H35" s="185"/>
      <c r="I35" s="185"/>
      <c r="J35" s="185"/>
      <c r="K35" s="185"/>
      <c r="L35" s="185"/>
    </row>
    <row r="36" spans="2:12" x14ac:dyDescent="0.2">
      <c r="B36" s="77"/>
      <c r="H36" s="185"/>
      <c r="I36" s="185"/>
      <c r="J36" s="185"/>
      <c r="K36" s="185"/>
      <c r="L36" s="185"/>
    </row>
    <row r="37" spans="2:12" x14ac:dyDescent="0.2">
      <c r="B37" s="77"/>
      <c r="H37" s="185"/>
      <c r="I37" s="185"/>
      <c r="J37" s="185"/>
      <c r="K37" s="185"/>
      <c r="L37" s="185"/>
    </row>
    <row r="38" spans="2:12" x14ac:dyDescent="0.2">
      <c r="B38" s="77"/>
      <c r="H38" s="185"/>
      <c r="I38" s="185"/>
      <c r="J38" s="185"/>
      <c r="K38" s="185"/>
      <c r="L38" s="185"/>
    </row>
    <row r="39" spans="2:12" x14ac:dyDescent="0.2">
      <c r="B39" s="77"/>
      <c r="H39" s="185"/>
      <c r="I39" s="185"/>
      <c r="J39" s="185"/>
      <c r="K39" s="185"/>
      <c r="L39" s="185"/>
    </row>
    <row r="40" spans="2:12" x14ac:dyDescent="0.2">
      <c r="B40" s="77"/>
      <c r="H40" s="185"/>
      <c r="I40" s="185"/>
      <c r="J40" s="185"/>
      <c r="K40" s="185"/>
      <c r="L40" s="185"/>
    </row>
    <row r="41" spans="2:12" x14ac:dyDescent="0.2">
      <c r="B41" s="77"/>
      <c r="H41" s="185"/>
      <c r="I41" s="185"/>
      <c r="J41" s="185"/>
      <c r="K41" s="185"/>
      <c r="L41" s="185"/>
    </row>
    <row r="42" spans="2:12" x14ac:dyDescent="0.2">
      <c r="B42" s="77"/>
      <c r="H42" s="185"/>
      <c r="I42" s="185"/>
      <c r="J42" s="185"/>
      <c r="K42" s="185"/>
      <c r="L42" s="185"/>
    </row>
    <row r="43" spans="2:12" x14ac:dyDescent="0.2">
      <c r="B43" s="77" t="s">
        <v>43</v>
      </c>
    </row>
    <row r="44" spans="2:12" x14ac:dyDescent="0.2">
      <c r="B44" s="77" t="s">
        <v>44</v>
      </c>
      <c r="H44" s="194"/>
      <c r="I44" s="160"/>
      <c r="J44" s="160"/>
      <c r="K44" s="160"/>
    </row>
    <row r="45" spans="2:12" x14ac:dyDescent="0.2">
      <c r="B45" s="77" t="s">
        <v>45</v>
      </c>
      <c r="H45" s="160"/>
      <c r="I45" s="160"/>
      <c r="J45" s="160"/>
      <c r="K45" s="160"/>
    </row>
    <row r="46" spans="2:12" x14ac:dyDescent="0.2">
      <c r="B46" s="77" t="s">
        <v>46</v>
      </c>
      <c r="H46" s="160"/>
      <c r="I46" s="160"/>
      <c r="J46" s="160"/>
      <c r="K46" s="160"/>
    </row>
    <row r="47" spans="2:12" x14ac:dyDescent="0.2">
      <c r="B47" s="77" t="s">
        <v>47</v>
      </c>
      <c r="H47" s="160"/>
      <c r="I47" s="160"/>
      <c r="J47" s="160"/>
      <c r="K47" s="160"/>
    </row>
    <row r="48" spans="2:12" x14ac:dyDescent="0.2">
      <c r="B48" s="77" t="s">
        <v>3996</v>
      </c>
      <c r="H48" s="160"/>
      <c r="I48" s="160"/>
      <c r="J48" s="160"/>
      <c r="K48" s="160"/>
    </row>
    <row r="49" spans="2:11" x14ac:dyDescent="0.2">
      <c r="B49" s="77" t="s">
        <v>3997</v>
      </c>
      <c r="H49" s="160"/>
      <c r="I49" s="160"/>
      <c r="J49" s="160"/>
      <c r="K49" s="160"/>
    </row>
    <row r="50" spans="2:11" x14ac:dyDescent="0.2">
      <c r="B50" s="188" t="s">
        <v>3998</v>
      </c>
      <c r="H50" s="160"/>
      <c r="I50" s="160"/>
      <c r="J50" s="160"/>
      <c r="K50" s="160"/>
    </row>
    <row r="51" spans="2:11" x14ac:dyDescent="0.2">
      <c r="B51" s="88" t="s">
        <v>3999</v>
      </c>
      <c r="H51" s="78"/>
    </row>
    <row r="52" spans="2:11" x14ac:dyDescent="0.2">
      <c r="B52" s="77"/>
    </row>
    <row r="53" spans="2:11" x14ac:dyDescent="0.2">
      <c r="B53" s="77"/>
    </row>
    <row r="54" spans="2:11" x14ac:dyDescent="0.2">
      <c r="B54" s="189"/>
    </row>
    <row r="55" spans="2:11" x14ac:dyDescent="0.2">
      <c r="B55" s="189"/>
    </row>
    <row r="56" spans="2:11" x14ac:dyDescent="0.2">
      <c r="B56" s="190"/>
    </row>
    <row r="57" spans="2:11" x14ac:dyDescent="0.2">
      <c r="B57" s="167"/>
    </row>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C000"/>
  </sheetPr>
  <dimension ref="B1:Z1434"/>
  <sheetViews>
    <sheetView showGridLines="0" showRowColHeaders="0" workbookViewId="0"/>
  </sheetViews>
  <sheetFormatPr defaultColWidth="9.140625" defaultRowHeight="12.75" x14ac:dyDescent="0.2"/>
  <cols>
    <col min="1" max="1" width="3.7109375" style="242" customWidth="1"/>
    <col min="2" max="2" width="19.85546875" style="242" customWidth="1"/>
    <col min="3" max="3" width="27.28515625" style="242" customWidth="1"/>
    <col min="4" max="4" width="13.28515625" style="242" customWidth="1"/>
    <col min="5" max="5" width="11.7109375" style="242" customWidth="1"/>
    <col min="6" max="6" width="20.85546875" style="242" customWidth="1"/>
    <col min="7" max="7" width="12.5703125" style="242" customWidth="1"/>
    <col min="8" max="8" width="11.5703125" style="243" customWidth="1"/>
    <col min="9" max="9" width="9.140625" style="242"/>
    <col min="10" max="10" width="13" style="242" customWidth="1"/>
    <col min="11" max="12" width="9.140625" style="242"/>
    <col min="13" max="13" width="18.28515625" style="242" bestFit="1" customWidth="1"/>
    <col min="14" max="16384" width="9.140625" style="242"/>
  </cols>
  <sheetData>
    <row r="1" spans="2:20" x14ac:dyDescent="0.2">
      <c r="B1" s="7"/>
    </row>
    <row r="2" spans="2:20" ht="15" x14ac:dyDescent="0.2">
      <c r="B2" s="34" t="s">
        <v>4023</v>
      </c>
      <c r="C2" s="244"/>
      <c r="D2" s="30"/>
      <c r="E2" s="30"/>
      <c r="F2" s="30"/>
      <c r="G2" s="30"/>
      <c r="H2" s="289"/>
      <c r="I2" s="30"/>
      <c r="J2" s="30"/>
      <c r="K2" s="30"/>
      <c r="L2" s="30"/>
      <c r="M2" s="30"/>
    </row>
    <row r="3" spans="2:20" x14ac:dyDescent="0.2">
      <c r="B3" s="204" t="str">
        <f>"31 August 2013 to "&amp;lookups!A2</f>
        <v>31 August 2013 to 31 August 2018</v>
      </c>
      <c r="C3" s="204"/>
      <c r="D3" s="245"/>
      <c r="E3" s="245"/>
      <c r="F3" s="245"/>
      <c r="G3" s="245"/>
    </row>
    <row r="4" spans="2:20" ht="14.85" customHeight="1" x14ac:dyDescent="0.2">
      <c r="B4" s="244"/>
      <c r="D4" s="245"/>
      <c r="E4" s="245"/>
      <c r="F4" s="245"/>
      <c r="G4" s="275"/>
      <c r="K4" s="249"/>
      <c r="L4" s="249"/>
      <c r="M4" s="249"/>
      <c r="N4" s="249"/>
      <c r="O4" s="249"/>
      <c r="P4" s="249"/>
      <c r="Q4" s="249"/>
      <c r="R4" s="249"/>
      <c r="S4" s="249"/>
    </row>
    <row r="5" spans="2:20" ht="14.1" customHeight="1" x14ac:dyDescent="0.2">
      <c r="B5" s="252"/>
      <c r="C5" s="577" t="s">
        <v>6040</v>
      </c>
      <c r="D5" s="539"/>
      <c r="E5" s="576" t="s">
        <v>4024</v>
      </c>
      <c r="F5" s="541"/>
      <c r="G5" s="541"/>
      <c r="H5" s="254"/>
      <c r="K5" s="249"/>
      <c r="L5" s="249"/>
      <c r="M5" s="249"/>
      <c r="N5" s="249"/>
      <c r="O5" s="249"/>
      <c r="P5" s="249"/>
      <c r="Q5" s="249"/>
      <c r="R5" s="249"/>
      <c r="S5" s="249"/>
      <c r="T5" s="264"/>
    </row>
    <row r="6" spans="2:20" ht="56.1" customHeight="1" x14ac:dyDescent="0.2">
      <c r="B6" s="290" t="s">
        <v>4025</v>
      </c>
      <c r="C6" s="542" t="s">
        <v>6041</v>
      </c>
      <c r="D6" s="436" t="s">
        <v>613</v>
      </c>
      <c r="E6" s="436" t="s">
        <v>614</v>
      </c>
      <c r="F6" s="439" t="s">
        <v>4009</v>
      </c>
      <c r="G6" s="436" t="s">
        <v>616</v>
      </c>
      <c r="H6" s="257"/>
      <c r="J6" s="258"/>
      <c r="K6" s="280"/>
      <c r="L6" s="291"/>
      <c r="R6" s="264"/>
      <c r="S6" s="264"/>
      <c r="T6" s="249"/>
    </row>
    <row r="7" spans="2:20" s="298" customFormat="1" ht="27.75" customHeight="1" x14ac:dyDescent="0.2">
      <c r="B7" s="292" t="str">
        <f>lookups!A2</f>
        <v>31 August 2018</v>
      </c>
      <c r="C7" s="293">
        <f>SUM(D7:G7)</f>
        <v>1040</v>
      </c>
      <c r="D7" s="294">
        <f>COUNTIFS('D3 Most recent inspection data'!$S:$S,"1")</f>
        <v>157</v>
      </c>
      <c r="E7" s="294">
        <f>COUNTIFS('D3 Most recent inspection data'!$S:$S,"2")</f>
        <v>681</v>
      </c>
      <c r="F7" s="295">
        <f>COUNTIFS('D3 Most recent inspection data'!$S:$S,"3")</f>
        <v>180</v>
      </c>
      <c r="G7" s="294">
        <f>COUNTIFS('D3 Most recent inspection data'!$S:$S,"4")</f>
        <v>22</v>
      </c>
      <c r="H7" s="296"/>
      <c r="I7" s="296"/>
      <c r="J7" s="296"/>
      <c r="K7" s="296"/>
      <c r="L7" s="297"/>
      <c r="R7" s="259"/>
      <c r="S7" s="259"/>
      <c r="T7" s="204"/>
    </row>
    <row r="8" spans="2:20" s="298" customFormat="1" ht="27.75" customHeight="1" x14ac:dyDescent="0.2">
      <c r="B8" s="299">
        <v>42978</v>
      </c>
      <c r="C8" s="300">
        <v>1023</v>
      </c>
      <c r="D8" s="273">
        <v>155</v>
      </c>
      <c r="E8" s="273">
        <v>658</v>
      </c>
      <c r="F8" s="248">
        <v>185</v>
      </c>
      <c r="G8" s="273">
        <v>25</v>
      </c>
      <c r="H8" s="296"/>
      <c r="I8" s="296"/>
      <c r="J8" s="296"/>
      <c r="K8" s="296"/>
      <c r="L8" s="297"/>
      <c r="R8" s="259"/>
      <c r="S8" s="259"/>
      <c r="T8" s="204"/>
    </row>
    <row r="9" spans="2:20" s="298" customFormat="1" ht="27.75" customHeight="1" x14ac:dyDescent="0.2">
      <c r="B9" s="301" t="s">
        <v>4054</v>
      </c>
      <c r="C9" s="302">
        <v>1056</v>
      </c>
      <c r="D9" s="303">
        <v>155</v>
      </c>
      <c r="E9" s="303">
        <v>699</v>
      </c>
      <c r="F9" s="304">
        <v>173</v>
      </c>
      <c r="G9" s="303">
        <v>29</v>
      </c>
      <c r="H9" s="296"/>
      <c r="I9" s="296"/>
      <c r="J9" s="296"/>
      <c r="K9" s="296"/>
      <c r="L9" s="297"/>
      <c r="R9" s="259"/>
      <c r="S9" s="259"/>
      <c r="T9" s="204"/>
    </row>
    <row r="10" spans="2:20" s="298" customFormat="1" ht="27.75" customHeight="1" x14ac:dyDescent="0.2">
      <c r="B10" s="299" t="s">
        <v>4055</v>
      </c>
      <c r="C10" s="300">
        <v>1043</v>
      </c>
      <c r="D10" s="59">
        <v>141</v>
      </c>
      <c r="E10" s="59">
        <v>721</v>
      </c>
      <c r="F10" s="59">
        <v>161</v>
      </c>
      <c r="G10" s="59">
        <v>20</v>
      </c>
      <c r="H10" s="296"/>
      <c r="I10" s="296"/>
      <c r="J10" s="296"/>
      <c r="K10" s="296"/>
      <c r="L10" s="305"/>
      <c r="M10" s="214"/>
      <c r="R10" s="259"/>
      <c r="S10" s="259"/>
      <c r="T10" s="204"/>
    </row>
    <row r="11" spans="2:20" s="298" customFormat="1" ht="27.75" customHeight="1" x14ac:dyDescent="0.2">
      <c r="B11" s="299" t="s">
        <v>4056</v>
      </c>
      <c r="C11" s="300">
        <v>1061</v>
      </c>
      <c r="D11" s="59">
        <v>145</v>
      </c>
      <c r="E11" s="59">
        <v>718</v>
      </c>
      <c r="F11" s="59">
        <v>172</v>
      </c>
      <c r="G11" s="59">
        <v>26</v>
      </c>
      <c r="H11" s="296"/>
      <c r="I11" s="296"/>
      <c r="J11" s="296"/>
      <c r="K11" s="296"/>
      <c r="L11" s="306"/>
      <c r="R11" s="259"/>
      <c r="S11" s="259"/>
      <c r="T11" s="204"/>
    </row>
    <row r="12" spans="2:20" s="298" customFormat="1" ht="27.75" customHeight="1" x14ac:dyDescent="0.2">
      <c r="B12" s="307" t="s">
        <v>4057</v>
      </c>
      <c r="C12" s="308">
        <v>1082</v>
      </c>
      <c r="D12" s="288">
        <v>151</v>
      </c>
      <c r="E12" s="288">
        <v>623</v>
      </c>
      <c r="F12" s="288">
        <v>270</v>
      </c>
      <c r="G12" s="288">
        <v>38</v>
      </c>
      <c r="H12" s="296"/>
      <c r="I12" s="296"/>
      <c r="J12" s="296"/>
      <c r="K12" s="296"/>
      <c r="L12" s="306"/>
      <c r="R12" s="259"/>
      <c r="S12" s="259"/>
      <c r="T12" s="204"/>
    </row>
    <row r="13" spans="2:20" x14ac:dyDescent="0.2">
      <c r="B13" s="245"/>
      <c r="C13" s="245"/>
      <c r="G13" s="228" t="s">
        <v>42</v>
      </c>
      <c r="H13" s="257"/>
      <c r="J13" s="309"/>
      <c r="K13" s="41"/>
      <c r="L13" s="47"/>
      <c r="M13" s="47"/>
      <c r="N13" s="47"/>
      <c r="O13" s="47"/>
      <c r="P13" s="264"/>
      <c r="Q13" s="264"/>
      <c r="R13" s="264"/>
      <c r="S13" s="264"/>
      <c r="T13" s="249"/>
    </row>
    <row r="14" spans="2:20" x14ac:dyDescent="0.2">
      <c r="B14" s="310"/>
      <c r="C14" s="310"/>
      <c r="D14" s="265"/>
      <c r="E14" s="265"/>
      <c r="F14" s="265"/>
      <c r="G14" s="265"/>
      <c r="H14" s="311"/>
      <c r="J14" s="30"/>
      <c r="K14" s="41"/>
      <c r="L14" s="47"/>
      <c r="M14" s="47"/>
      <c r="N14" s="47"/>
      <c r="O14" s="47"/>
      <c r="P14" s="264"/>
      <c r="Q14" s="264"/>
      <c r="R14" s="264"/>
      <c r="S14" s="264"/>
      <c r="T14" s="249"/>
    </row>
    <row r="15" spans="2:20" x14ac:dyDescent="0.2">
      <c r="B15" s="198"/>
      <c r="C15" s="312" t="s">
        <v>4001</v>
      </c>
      <c r="D15" s="312" t="s">
        <v>4002</v>
      </c>
      <c r="E15" s="312" t="str">
        <f>"% Requires improvement / satisfactory"&amp;CHAR(178)</f>
        <v>% Requires improvement / satisfactory²</v>
      </c>
      <c r="F15" s="312" t="s">
        <v>4004</v>
      </c>
      <c r="G15" s="265"/>
      <c r="H15" s="311"/>
      <c r="J15" s="30"/>
      <c r="K15" s="41"/>
      <c r="L15" s="30"/>
      <c r="M15" s="41"/>
      <c r="N15" s="41"/>
      <c r="O15" s="41"/>
      <c r="P15" s="249"/>
      <c r="Q15" s="249"/>
      <c r="R15" s="249"/>
      <c r="S15" s="249"/>
      <c r="T15" s="249"/>
    </row>
    <row r="16" spans="2:20" x14ac:dyDescent="0.2">
      <c r="B16" s="313" t="str">
        <f>B7&amp;" ("&amp;TEXT(C7,"#,####")&amp;")"</f>
        <v>31 August 2018 (1,040)</v>
      </c>
      <c r="C16" s="268">
        <f t="shared" ref="C16:F17" si="0">IFERROR(D7/$C7*100,0)</f>
        <v>15.096153846153845</v>
      </c>
      <c r="D16" s="268">
        <f t="shared" si="0"/>
        <v>65.480769230769226</v>
      </c>
      <c r="E16" s="268">
        <f t="shared" si="0"/>
        <v>17.307692307692307</v>
      </c>
      <c r="F16" s="268">
        <f t="shared" si="0"/>
        <v>2.1153846153846154</v>
      </c>
      <c r="G16" s="265"/>
      <c r="H16" s="311"/>
      <c r="J16" s="30"/>
      <c r="K16" s="314"/>
      <c r="L16" s="30"/>
      <c r="M16" s="41"/>
      <c r="N16" s="41"/>
      <c r="O16" s="41"/>
      <c r="P16" s="249"/>
      <c r="Q16" s="249"/>
      <c r="S16" s="249"/>
      <c r="T16" s="249"/>
    </row>
    <row r="17" spans="2:20" x14ac:dyDescent="0.2">
      <c r="B17" s="313" t="s">
        <v>4472</v>
      </c>
      <c r="C17" s="268">
        <f t="shared" si="0"/>
        <v>15.151515151515152</v>
      </c>
      <c r="D17" s="268">
        <f t="shared" si="0"/>
        <v>64.320625610948184</v>
      </c>
      <c r="E17" s="268">
        <f t="shared" si="0"/>
        <v>18.084066471163247</v>
      </c>
      <c r="F17" s="268">
        <f t="shared" si="0"/>
        <v>2.4437927663734116</v>
      </c>
      <c r="G17" s="265"/>
      <c r="H17" s="311"/>
      <c r="J17" s="30"/>
      <c r="K17" s="314"/>
      <c r="L17" s="30"/>
      <c r="M17" s="41"/>
      <c r="N17" s="41"/>
      <c r="O17" s="41"/>
      <c r="P17" s="249"/>
      <c r="Q17" s="249"/>
      <c r="S17" s="249"/>
      <c r="T17" s="249"/>
    </row>
    <row r="18" spans="2:20" x14ac:dyDescent="0.2">
      <c r="B18" s="313" t="str">
        <f>B9&amp;" ("&amp;TEXT(C9,"#,####")&amp;")"</f>
        <v>31 August 2016 (1,056)</v>
      </c>
      <c r="C18" s="268">
        <f t="shared" ref="C18:F21" si="1">IFERROR(D9/$C9*100,0)</f>
        <v>14.678030303030305</v>
      </c>
      <c r="D18" s="268">
        <f t="shared" si="1"/>
        <v>66.193181818181827</v>
      </c>
      <c r="E18" s="268">
        <f t="shared" si="1"/>
        <v>16.382575757575758</v>
      </c>
      <c r="F18" s="268">
        <f t="shared" si="1"/>
        <v>2.7462121212121211</v>
      </c>
      <c r="G18" s="265"/>
      <c r="H18" s="311"/>
      <c r="J18" s="30"/>
      <c r="K18" s="30"/>
      <c r="L18" s="30"/>
      <c r="M18" s="30"/>
      <c r="N18" s="30"/>
      <c r="O18" s="30"/>
    </row>
    <row r="19" spans="2:20" x14ac:dyDescent="0.2">
      <c r="B19" s="313" t="str">
        <f>B10&amp;" ("&amp;TEXT(C10,"#,####")&amp;")"</f>
        <v>31 August 2015 (1,043)</v>
      </c>
      <c r="C19" s="268">
        <f t="shared" si="1"/>
        <v>13.518696069031638</v>
      </c>
      <c r="D19" s="268">
        <f t="shared" si="1"/>
        <v>69.127516778523486</v>
      </c>
      <c r="E19" s="268">
        <f t="shared" si="1"/>
        <v>15.436241610738255</v>
      </c>
      <c r="F19" s="268">
        <f t="shared" si="1"/>
        <v>1.9175455417066156</v>
      </c>
      <c r="G19" s="265"/>
      <c r="H19" s="258"/>
      <c r="J19" s="30"/>
      <c r="K19" s="41"/>
      <c r="L19" s="194"/>
      <c r="M19" s="160"/>
      <c r="N19" s="160"/>
      <c r="O19" s="160"/>
    </row>
    <row r="20" spans="2:20" x14ac:dyDescent="0.2">
      <c r="B20" s="313" t="str">
        <f>B11&amp;" ("&amp;TEXT(C11,"#,####")&amp;")"</f>
        <v>31 August 2014 (1,061)</v>
      </c>
      <c r="C20" s="268">
        <f t="shared" si="1"/>
        <v>13.666352497643732</v>
      </c>
      <c r="D20" s="268">
        <f t="shared" si="1"/>
        <v>67.672007540056555</v>
      </c>
      <c r="E20" s="268">
        <f t="shared" si="1"/>
        <v>16.211121583411874</v>
      </c>
      <c r="F20" s="268">
        <f t="shared" si="1"/>
        <v>2.4505183788878417</v>
      </c>
      <c r="G20" s="265"/>
      <c r="H20" s="258"/>
      <c r="J20" s="30"/>
      <c r="K20" s="30"/>
      <c r="L20" s="160"/>
      <c r="M20" s="160"/>
      <c r="N20" s="160"/>
      <c r="O20" s="160"/>
    </row>
    <row r="21" spans="2:20" x14ac:dyDescent="0.2">
      <c r="B21" s="313" t="str">
        <f>B12&amp;" ("&amp;TEXT(C12,"#,####")&amp;")"</f>
        <v>31 August 2013 (1,082)</v>
      </c>
      <c r="C21" s="268">
        <f t="shared" si="1"/>
        <v>13.955637707948243</v>
      </c>
      <c r="D21" s="268">
        <f t="shared" si="1"/>
        <v>57.578558225508317</v>
      </c>
      <c r="E21" s="268">
        <f t="shared" si="1"/>
        <v>24.953789279112755</v>
      </c>
      <c r="F21" s="268">
        <f t="shared" si="1"/>
        <v>3.512014787430684</v>
      </c>
      <c r="G21" s="265"/>
      <c r="H21" s="258"/>
      <c r="J21" s="30"/>
      <c r="K21" s="30"/>
      <c r="L21" s="160"/>
      <c r="M21" s="160"/>
      <c r="N21" s="160"/>
      <c r="O21" s="160"/>
    </row>
    <row r="22" spans="2:20" x14ac:dyDescent="0.2">
      <c r="B22" s="313"/>
      <c r="C22" s="268"/>
      <c r="D22" s="268"/>
      <c r="E22" s="268"/>
      <c r="F22" s="268"/>
      <c r="H22" s="258"/>
      <c r="J22" s="30"/>
      <c r="K22" s="30"/>
      <c r="L22" s="160"/>
      <c r="M22" s="160"/>
      <c r="N22" s="160"/>
      <c r="O22" s="160"/>
    </row>
    <row r="23" spans="2:20" x14ac:dyDescent="0.2">
      <c r="J23" s="30"/>
      <c r="K23" s="30"/>
      <c r="L23" s="160"/>
      <c r="M23" s="160"/>
      <c r="N23" s="160"/>
      <c r="O23" s="160"/>
    </row>
    <row r="24" spans="2:20" x14ac:dyDescent="0.2">
      <c r="J24" s="30"/>
      <c r="K24" s="30"/>
      <c r="L24" s="160"/>
      <c r="M24" s="160"/>
      <c r="N24" s="160"/>
      <c r="O24" s="160"/>
    </row>
    <row r="25" spans="2:20" x14ac:dyDescent="0.2">
      <c r="J25" s="30"/>
      <c r="K25" s="30"/>
      <c r="L25" s="160"/>
      <c r="M25" s="160"/>
      <c r="N25" s="160"/>
      <c r="O25" s="160"/>
    </row>
    <row r="26" spans="2:20" x14ac:dyDescent="0.2">
      <c r="J26" s="30"/>
      <c r="K26" s="30"/>
      <c r="L26" s="78"/>
      <c r="M26" s="30"/>
      <c r="N26" s="30"/>
      <c r="O26" s="30"/>
    </row>
    <row r="27" spans="2:20" x14ac:dyDescent="0.2">
      <c r="J27" s="30"/>
      <c r="K27" s="30"/>
      <c r="L27" s="30"/>
      <c r="M27" s="30"/>
      <c r="N27" s="30"/>
      <c r="O27" s="30"/>
    </row>
    <row r="39" spans="2:12" x14ac:dyDescent="0.2">
      <c r="K39" s="315"/>
      <c r="L39" s="315"/>
    </row>
    <row r="40" spans="2:12" ht="12.4" customHeight="1" x14ac:dyDescent="0.2">
      <c r="B40" s="546" t="s">
        <v>4061</v>
      </c>
      <c r="C40" s="546"/>
      <c r="D40" s="546"/>
      <c r="E40" s="546"/>
      <c r="F40" s="546"/>
      <c r="G40" s="546"/>
      <c r="H40" s="546"/>
      <c r="I40" s="546"/>
      <c r="J40" s="315"/>
    </row>
    <row r="41" spans="2:12" ht="12.75" customHeight="1" x14ac:dyDescent="0.2">
      <c r="B41" s="546" t="s">
        <v>4014</v>
      </c>
      <c r="C41" s="546"/>
      <c r="D41" s="546"/>
      <c r="E41" s="546"/>
      <c r="F41" s="546"/>
      <c r="G41" s="546"/>
      <c r="H41" s="546"/>
      <c r="I41" s="546"/>
    </row>
    <row r="42" spans="2:12" ht="12.75" customHeight="1" x14ac:dyDescent="0.2">
      <c r="B42" s="546" t="s">
        <v>4026</v>
      </c>
      <c r="C42" s="546"/>
      <c r="D42" s="546"/>
      <c r="E42" s="546"/>
      <c r="F42" s="546"/>
      <c r="G42" s="546"/>
      <c r="H42" s="546"/>
      <c r="I42" s="546"/>
    </row>
    <row r="43" spans="2:12" ht="12.75" customHeight="1" x14ac:dyDescent="0.2">
      <c r="B43" s="546" t="s">
        <v>4027</v>
      </c>
      <c r="C43" s="546"/>
      <c r="D43" s="546"/>
      <c r="E43" s="546"/>
      <c r="F43" s="546"/>
      <c r="G43" s="546"/>
      <c r="H43" s="546"/>
      <c r="I43" s="546"/>
    </row>
    <row r="44" spans="2:12" ht="12.75" customHeight="1" x14ac:dyDescent="0.2">
      <c r="B44" s="546" t="s">
        <v>4028</v>
      </c>
      <c r="C44" s="546"/>
      <c r="D44" s="546"/>
      <c r="E44" s="546"/>
      <c r="F44" s="546"/>
      <c r="G44" s="546"/>
      <c r="H44" s="546"/>
      <c r="I44" s="546"/>
    </row>
    <row r="45" spans="2:12" ht="12.75" customHeight="1" x14ac:dyDescent="0.2">
      <c r="B45" s="546" t="s">
        <v>4029</v>
      </c>
      <c r="C45" s="546"/>
      <c r="D45" s="546"/>
      <c r="E45" s="546"/>
      <c r="F45" s="546"/>
      <c r="G45" s="546"/>
      <c r="H45" s="546"/>
      <c r="I45" s="546"/>
    </row>
    <row r="46" spans="2:12" ht="12.4" customHeight="1" x14ac:dyDescent="0.2">
      <c r="B46" s="546" t="s">
        <v>4030</v>
      </c>
      <c r="C46" s="546"/>
      <c r="D46" s="546"/>
      <c r="E46" s="546"/>
      <c r="F46" s="546"/>
      <c r="G46" s="546"/>
      <c r="H46" s="546"/>
      <c r="I46" s="546"/>
    </row>
    <row r="1434" spans="26:26" x14ac:dyDescent="0.2">
      <c r="Z1434" s="242" t="s">
        <v>195</v>
      </c>
    </row>
  </sheetData>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000"/>
  </sheetPr>
  <dimension ref="B1:S40"/>
  <sheetViews>
    <sheetView showGridLines="0" showRowColHeaders="0" workbookViewId="0"/>
  </sheetViews>
  <sheetFormatPr defaultColWidth="9.140625" defaultRowHeight="12.75" x14ac:dyDescent="0.2"/>
  <cols>
    <col min="1" max="1" width="3.7109375" style="30" customWidth="1"/>
    <col min="2" max="2" width="19.85546875" style="30" customWidth="1"/>
    <col min="3" max="3" width="27.28515625" style="30" customWidth="1"/>
    <col min="4" max="4" width="13.28515625" style="30" customWidth="1"/>
    <col min="5" max="5" width="11.7109375" style="30" customWidth="1"/>
    <col min="6" max="6" width="20.85546875" style="30" customWidth="1"/>
    <col min="7" max="7" width="12.5703125" style="30" customWidth="1"/>
    <col min="8" max="8" width="14.85546875" style="30" customWidth="1"/>
    <col min="9" max="9" width="3" style="30" customWidth="1"/>
    <col min="10" max="10" width="14.85546875" style="146" customWidth="1"/>
    <col min="11" max="11" width="14.85546875" style="147" customWidth="1"/>
    <col min="12" max="13" width="14.85546875" style="30" customWidth="1"/>
    <col min="14" max="15" width="9.140625" style="30"/>
    <col min="16" max="16" width="12.140625" style="30" customWidth="1"/>
    <col min="17" max="16384" width="9.140625" style="30"/>
  </cols>
  <sheetData>
    <row r="1" spans="2:18" x14ac:dyDescent="0.2">
      <c r="B1" s="31"/>
    </row>
    <row r="2" spans="2:18" ht="33.6" customHeight="1" x14ac:dyDescent="0.2">
      <c r="B2" s="34" t="s">
        <v>5995</v>
      </c>
      <c r="C2" s="547"/>
      <c r="D2" s="547"/>
      <c r="E2" s="547"/>
      <c r="F2" s="547"/>
      <c r="G2" s="547"/>
      <c r="H2" s="547"/>
      <c r="I2" s="547"/>
      <c r="J2" s="547"/>
      <c r="K2" s="51"/>
      <c r="L2" s="148"/>
      <c r="M2" s="148"/>
      <c r="N2" s="148"/>
      <c r="O2" s="148"/>
      <c r="P2" s="148"/>
    </row>
    <row r="3" spans="2:18" x14ac:dyDescent="0.2">
      <c r="B3" s="39" t="str">
        <f>"31 August 2016 to "&amp;lookups!A2</f>
        <v>31 August 2016 to 31 August 2018</v>
      </c>
      <c r="C3" s="35"/>
      <c r="D3" s="35"/>
      <c r="E3" s="35"/>
      <c r="F3" s="35"/>
      <c r="G3" s="39"/>
      <c r="H3" s="35"/>
      <c r="I3" s="35"/>
      <c r="J3" s="39"/>
      <c r="K3" s="39"/>
    </row>
    <row r="4" spans="2:18" ht="14.25" x14ac:dyDescent="0.2">
      <c r="B4" s="149"/>
      <c r="C4" s="149"/>
      <c r="D4" s="149"/>
      <c r="E4" s="150"/>
      <c r="F4" s="150"/>
      <c r="G4" s="150"/>
      <c r="H4" s="150"/>
      <c r="I4" s="149"/>
    </row>
    <row r="5" spans="2:18" s="155" customFormat="1" ht="14.1" customHeight="1" x14ac:dyDescent="0.2">
      <c r="B5" s="252"/>
      <c r="C5" s="430"/>
      <c r="D5" s="576" t="s">
        <v>4031</v>
      </c>
      <c r="E5" s="540"/>
      <c r="F5" s="540"/>
      <c r="G5" s="540"/>
      <c r="H5" s="316"/>
      <c r="I5" s="316"/>
      <c r="J5" s="316"/>
      <c r="K5" s="316"/>
      <c r="L5" s="316"/>
      <c r="M5" s="316"/>
      <c r="O5" s="524"/>
      <c r="P5" s="524"/>
      <c r="Q5" s="524"/>
      <c r="R5" s="524"/>
    </row>
    <row r="6" spans="2:18" s="155" customFormat="1" ht="42" customHeight="1" x14ac:dyDescent="0.2">
      <c r="B6" s="290" t="s">
        <v>4468</v>
      </c>
      <c r="C6" s="543" t="s">
        <v>5997</v>
      </c>
      <c r="D6" s="578" t="s">
        <v>613</v>
      </c>
      <c r="E6" s="578" t="s">
        <v>614</v>
      </c>
      <c r="F6" s="579" t="s">
        <v>615</v>
      </c>
      <c r="G6" s="578" t="s">
        <v>616</v>
      </c>
      <c r="H6" s="316"/>
      <c r="I6" s="316"/>
      <c r="J6" s="316"/>
      <c r="K6" s="316"/>
      <c r="L6" s="316"/>
      <c r="M6" s="316"/>
      <c r="O6" s="524"/>
      <c r="P6" s="524"/>
      <c r="Q6" s="524"/>
      <c r="R6" s="524"/>
    </row>
    <row r="7" spans="2:18" s="155" customFormat="1" x14ac:dyDescent="0.2">
      <c r="B7" s="292" t="str">
        <f>lookups!A2</f>
        <v>31 August 2018</v>
      </c>
      <c r="C7" s="300">
        <v>112</v>
      </c>
      <c r="D7" s="383">
        <v>5</v>
      </c>
      <c r="E7" s="383">
        <v>49</v>
      </c>
      <c r="F7" s="384">
        <v>46</v>
      </c>
      <c r="G7" s="383">
        <v>12</v>
      </c>
      <c r="H7" s="316"/>
      <c r="I7" s="316"/>
      <c r="J7" s="316"/>
      <c r="K7" s="316"/>
      <c r="L7" s="316"/>
      <c r="M7" s="316"/>
      <c r="O7" s="524"/>
      <c r="P7" s="524"/>
      <c r="Q7" s="524"/>
      <c r="R7" s="524"/>
    </row>
    <row r="8" spans="2:18" s="155" customFormat="1" x14ac:dyDescent="0.2">
      <c r="B8" s="396" t="s">
        <v>4469</v>
      </c>
      <c r="C8" s="300">
        <v>106</v>
      </c>
      <c r="D8" s="125">
        <v>5</v>
      </c>
      <c r="E8" s="125">
        <v>40</v>
      </c>
      <c r="F8" s="108">
        <v>47</v>
      </c>
      <c r="G8" s="125">
        <v>14</v>
      </c>
      <c r="H8" s="316"/>
      <c r="I8" s="316"/>
      <c r="J8" s="316"/>
      <c r="K8" s="316"/>
      <c r="L8" s="316"/>
      <c r="M8" s="316"/>
      <c r="O8" s="524"/>
      <c r="P8" s="524"/>
      <c r="Q8" s="524"/>
      <c r="R8" s="524"/>
    </row>
    <row r="9" spans="2:18" s="155" customFormat="1" x14ac:dyDescent="0.2">
      <c r="B9" s="396" t="s">
        <v>4054</v>
      </c>
      <c r="C9" s="300">
        <v>84</v>
      </c>
      <c r="D9" s="125">
        <v>4</v>
      </c>
      <c r="E9" s="125">
        <v>24</v>
      </c>
      <c r="F9" s="108">
        <v>45</v>
      </c>
      <c r="G9" s="125">
        <v>11</v>
      </c>
      <c r="H9" s="316"/>
      <c r="I9" s="316"/>
      <c r="J9" s="316"/>
      <c r="K9" s="316"/>
      <c r="L9" s="316"/>
      <c r="M9" s="316"/>
      <c r="O9" s="524"/>
      <c r="P9" s="524"/>
      <c r="Q9" s="524"/>
      <c r="R9" s="524"/>
    </row>
    <row r="10" spans="2:18" s="155" customFormat="1" ht="12.4" customHeight="1" x14ac:dyDescent="0.2">
      <c r="B10" s="521"/>
      <c r="C10" s="521"/>
      <c r="D10" s="521"/>
      <c r="E10" s="521"/>
      <c r="F10" s="521"/>
      <c r="G10" s="522" t="s">
        <v>34</v>
      </c>
      <c r="O10" s="524"/>
      <c r="P10" s="524"/>
      <c r="Q10" s="524"/>
      <c r="R10" s="524"/>
    </row>
    <row r="11" spans="2:18" s="155" customFormat="1" x14ac:dyDescent="0.2">
      <c r="B11" s="317"/>
      <c r="C11" s="317"/>
      <c r="D11" s="317"/>
      <c r="E11" s="317"/>
      <c r="F11" s="316"/>
      <c r="G11" s="316"/>
      <c r="H11" s="316"/>
      <c r="I11" s="316"/>
      <c r="J11" s="316"/>
      <c r="K11" s="316"/>
      <c r="L11" s="316"/>
      <c r="M11" s="316"/>
      <c r="O11" s="524"/>
      <c r="P11" s="524"/>
      <c r="Q11" s="524"/>
      <c r="R11" s="524"/>
    </row>
    <row r="12" spans="2:18" s="155" customFormat="1" x14ac:dyDescent="0.2">
      <c r="B12" s="317"/>
      <c r="C12" s="317"/>
      <c r="D12" s="317"/>
      <c r="E12" s="317"/>
      <c r="F12" s="316"/>
      <c r="G12" s="316"/>
      <c r="H12" s="316"/>
      <c r="I12" s="316"/>
      <c r="J12" s="316"/>
      <c r="K12" s="316"/>
      <c r="L12" s="316"/>
      <c r="M12" s="316"/>
      <c r="O12" s="524"/>
      <c r="P12" s="524"/>
      <c r="Q12" s="524"/>
      <c r="R12" s="524"/>
    </row>
    <row r="13" spans="2:18" s="155" customFormat="1" x14ac:dyDescent="0.2">
      <c r="B13" s="317"/>
      <c r="C13" s="317"/>
      <c r="D13" s="317"/>
      <c r="E13" s="317"/>
      <c r="F13" s="316"/>
      <c r="G13" s="316"/>
      <c r="H13" s="316"/>
      <c r="I13" s="316"/>
      <c r="J13" s="316"/>
      <c r="K13" s="316"/>
      <c r="L13" s="316"/>
      <c r="M13" s="316"/>
      <c r="O13" s="524"/>
      <c r="P13" s="524"/>
      <c r="Q13" s="524"/>
      <c r="R13" s="524"/>
    </row>
    <row r="14" spans="2:18" s="155" customFormat="1" x14ac:dyDescent="0.2">
      <c r="B14" s="198"/>
      <c r="C14" s="312" t="s">
        <v>4001</v>
      </c>
      <c r="D14" s="312" t="s">
        <v>4002</v>
      </c>
      <c r="E14" s="312" t="s">
        <v>4003</v>
      </c>
      <c r="F14" s="312" t="s">
        <v>4004</v>
      </c>
      <c r="G14" s="316"/>
      <c r="H14" s="316"/>
      <c r="I14" s="316"/>
      <c r="J14" s="316"/>
      <c r="K14" s="316"/>
      <c r="L14" s="316"/>
      <c r="M14" s="316"/>
      <c r="O14" s="524"/>
      <c r="P14" s="524"/>
      <c r="Q14" s="524"/>
      <c r="R14" s="524"/>
    </row>
    <row r="15" spans="2:18" s="155" customFormat="1" x14ac:dyDescent="0.2">
      <c r="B15" s="313" t="str">
        <f>B7&amp;" ("&amp;TEXT(C7,"#,####")&amp;")"</f>
        <v>31 August 2018 (112)</v>
      </c>
      <c r="C15" s="268">
        <f t="shared" ref="C15:F16" si="0">IFERROR(D7/$C7*100,0)</f>
        <v>4.4642857142857144</v>
      </c>
      <c r="D15" s="268">
        <f t="shared" si="0"/>
        <v>43.75</v>
      </c>
      <c r="E15" s="268">
        <f t="shared" si="0"/>
        <v>41.071428571428569</v>
      </c>
      <c r="F15" s="268">
        <f t="shared" si="0"/>
        <v>10.714285714285714</v>
      </c>
      <c r="G15" s="316"/>
      <c r="H15" s="316"/>
      <c r="I15" s="316"/>
      <c r="J15" s="316"/>
      <c r="K15" s="316"/>
      <c r="L15" s="316"/>
      <c r="M15" s="316"/>
      <c r="O15" s="524"/>
      <c r="P15" s="524"/>
      <c r="Q15" s="524"/>
      <c r="R15" s="524"/>
    </row>
    <row r="16" spans="2:18" s="155" customFormat="1" x14ac:dyDescent="0.2">
      <c r="B16" s="313" t="str">
        <f>B8&amp;" ("&amp;TEXT(C8,"#,####")&amp;")"</f>
        <v>31 August 2017 (106)</v>
      </c>
      <c r="C16" s="268">
        <f t="shared" si="0"/>
        <v>4.716981132075472</v>
      </c>
      <c r="D16" s="268">
        <f t="shared" si="0"/>
        <v>37.735849056603776</v>
      </c>
      <c r="E16" s="268">
        <f t="shared" si="0"/>
        <v>44.339622641509436</v>
      </c>
      <c r="F16" s="268">
        <f t="shared" si="0"/>
        <v>13.20754716981132</v>
      </c>
      <c r="G16" s="316"/>
      <c r="H16" s="316"/>
      <c r="I16" s="316"/>
      <c r="J16" s="316"/>
      <c r="K16" s="316"/>
      <c r="L16" s="316"/>
      <c r="M16" s="316"/>
      <c r="O16" s="524"/>
      <c r="P16" s="524"/>
      <c r="Q16" s="524"/>
      <c r="R16" s="524"/>
    </row>
    <row r="17" spans="2:19" s="155" customFormat="1" x14ac:dyDescent="0.2">
      <c r="B17" s="313" t="str">
        <f>B9&amp;" ("&amp;TEXT(C9,"#,####")&amp;")"</f>
        <v>31 August 2016 (84)</v>
      </c>
      <c r="C17" s="268">
        <f t="shared" ref="C17" si="1">IFERROR(D9/$C9*100,0)</f>
        <v>4.7619047619047619</v>
      </c>
      <c r="D17" s="268">
        <f t="shared" ref="D17" si="2">IFERROR(E9/$C9*100,0)</f>
        <v>28.571428571428569</v>
      </c>
      <c r="E17" s="268">
        <f t="shared" ref="E17" si="3">IFERROR(F9/$C9*100,0)</f>
        <v>53.571428571428569</v>
      </c>
      <c r="F17" s="268">
        <f t="shared" ref="F17" si="4">IFERROR(G9/$C9*100,0)</f>
        <v>13.095238095238097</v>
      </c>
      <c r="G17" s="316"/>
      <c r="H17" s="316"/>
      <c r="I17" s="316"/>
      <c r="J17" s="316"/>
      <c r="K17" s="316"/>
      <c r="L17" s="316"/>
      <c r="M17" s="316"/>
      <c r="O17" s="524"/>
      <c r="P17" s="524"/>
      <c r="Q17" s="524"/>
      <c r="R17" s="524"/>
    </row>
    <row r="18" spans="2:19" s="155" customFormat="1" x14ac:dyDescent="0.2">
      <c r="B18" s="317"/>
      <c r="C18" s="317"/>
      <c r="D18" s="317"/>
      <c r="E18" s="317"/>
      <c r="F18" s="316"/>
      <c r="G18" s="316"/>
      <c r="H18" s="316"/>
      <c r="I18" s="316"/>
      <c r="J18" s="316"/>
      <c r="K18" s="316"/>
      <c r="L18" s="316"/>
      <c r="M18" s="316"/>
      <c r="O18" s="524"/>
      <c r="P18" s="524"/>
      <c r="Q18" s="524"/>
      <c r="R18" s="524"/>
    </row>
    <row r="19" spans="2:19" s="155" customFormat="1" x14ac:dyDescent="0.2">
      <c r="B19" s="317"/>
      <c r="C19" s="317"/>
      <c r="D19" s="317"/>
      <c r="E19" s="317"/>
      <c r="F19" s="316"/>
      <c r="G19" s="316"/>
      <c r="H19" s="316"/>
      <c r="I19" s="316"/>
      <c r="J19" s="316"/>
      <c r="K19" s="316"/>
      <c r="L19" s="316"/>
      <c r="M19" s="316"/>
      <c r="O19" s="524"/>
      <c r="P19" s="524"/>
      <c r="Q19" s="524"/>
      <c r="R19" s="524"/>
    </row>
    <row r="20" spans="2:19" s="155" customFormat="1" x14ac:dyDescent="0.2">
      <c r="B20" s="317"/>
      <c r="C20" s="317"/>
      <c r="D20" s="317"/>
      <c r="E20" s="317"/>
      <c r="F20" s="316"/>
      <c r="G20" s="316"/>
      <c r="H20" s="316"/>
      <c r="I20" s="316"/>
      <c r="J20" s="316"/>
      <c r="K20" s="316"/>
      <c r="L20" s="316"/>
      <c r="M20" s="316"/>
      <c r="O20" s="524"/>
      <c r="P20" s="524"/>
      <c r="Q20" s="524"/>
      <c r="R20" s="524"/>
    </row>
    <row r="21" spans="2:19" s="155" customFormat="1" x14ac:dyDescent="0.2">
      <c r="B21" s="317"/>
      <c r="C21" s="317"/>
      <c r="D21" s="317"/>
      <c r="E21" s="317"/>
      <c r="F21" s="316"/>
      <c r="G21" s="316"/>
      <c r="H21" s="316"/>
      <c r="I21" s="316"/>
      <c r="J21" s="316"/>
      <c r="K21" s="316"/>
      <c r="L21" s="316"/>
      <c r="M21" s="316"/>
      <c r="O21" s="524"/>
      <c r="P21" s="524"/>
      <c r="Q21" s="524"/>
      <c r="R21" s="524"/>
    </row>
    <row r="22" spans="2:19" s="155" customFormat="1" x14ac:dyDescent="0.2">
      <c r="B22" s="317"/>
      <c r="C22" s="317"/>
      <c r="D22" s="317"/>
      <c r="E22" s="317"/>
      <c r="F22" s="316"/>
      <c r="G22" s="316"/>
      <c r="H22" s="316"/>
      <c r="I22" s="316"/>
      <c r="J22" s="316"/>
      <c r="K22" s="316"/>
      <c r="L22" s="316"/>
      <c r="M22" s="316"/>
      <c r="O22" s="524"/>
      <c r="P22" s="524"/>
      <c r="Q22" s="524"/>
      <c r="R22" s="524"/>
    </row>
    <row r="23" spans="2:19" s="155" customFormat="1" x14ac:dyDescent="0.2">
      <c r="B23" s="317"/>
      <c r="C23" s="317"/>
      <c r="D23" s="317"/>
      <c r="E23" s="317"/>
      <c r="F23" s="316"/>
      <c r="G23" s="316"/>
      <c r="H23" s="316"/>
      <c r="I23" s="316"/>
      <c r="J23" s="316"/>
      <c r="K23" s="316"/>
      <c r="L23" s="316"/>
      <c r="M23" s="316"/>
      <c r="O23" s="524"/>
      <c r="P23" s="524"/>
      <c r="Q23" s="524"/>
      <c r="R23" s="524"/>
    </row>
    <row r="24" spans="2:19" s="155" customFormat="1" x14ac:dyDescent="0.2">
      <c r="B24" s="317"/>
      <c r="C24" s="317"/>
      <c r="D24" s="317"/>
      <c r="E24" s="317"/>
      <c r="F24" s="316"/>
      <c r="G24" s="316"/>
      <c r="H24" s="316"/>
      <c r="I24" s="316"/>
      <c r="J24" s="316"/>
      <c r="K24" s="316"/>
      <c r="L24" s="316"/>
      <c r="M24" s="316"/>
      <c r="O24" s="524"/>
      <c r="P24" s="524"/>
      <c r="Q24" s="524"/>
      <c r="R24" s="524"/>
    </row>
    <row r="25" spans="2:19" s="155" customFormat="1" x14ac:dyDescent="0.2">
      <c r="B25" s="317"/>
      <c r="C25" s="317"/>
      <c r="D25" s="317"/>
      <c r="E25" s="317"/>
      <c r="F25" s="316"/>
      <c r="G25" s="316"/>
      <c r="H25" s="316"/>
      <c r="I25" s="316"/>
      <c r="J25" s="316"/>
      <c r="K25" s="316"/>
      <c r="L25" s="316"/>
      <c r="M25" s="316"/>
      <c r="O25" s="524"/>
      <c r="P25" s="524"/>
      <c r="Q25" s="524"/>
      <c r="R25" s="524"/>
    </row>
    <row r="26" spans="2:19" s="155" customFormat="1" x14ac:dyDescent="0.2">
      <c r="B26" s="317"/>
      <c r="C26" s="317"/>
      <c r="D26" s="317"/>
      <c r="E26" s="317"/>
      <c r="F26" s="316"/>
      <c r="G26" s="316"/>
      <c r="H26" s="316"/>
      <c r="I26" s="316"/>
      <c r="J26" s="316"/>
      <c r="K26" s="316"/>
      <c r="L26" s="316"/>
      <c r="M26" s="316"/>
      <c r="O26" s="524"/>
      <c r="P26" s="524"/>
      <c r="Q26" s="524"/>
      <c r="R26" s="524"/>
    </row>
    <row r="27" spans="2:19" x14ac:dyDescent="0.2">
      <c r="B27" s="158"/>
      <c r="C27" s="158"/>
      <c r="D27" s="158"/>
      <c r="E27" s="158"/>
      <c r="F27" s="158"/>
      <c r="G27" s="158"/>
      <c r="H27" s="158"/>
      <c r="I27" s="158"/>
      <c r="M27" s="157"/>
      <c r="O27" s="524"/>
      <c r="P27" s="524"/>
      <c r="Q27" s="524"/>
      <c r="R27" s="524"/>
      <c r="S27" s="155"/>
    </row>
    <row r="28" spans="2:19" ht="10.5" customHeight="1" x14ac:dyDescent="0.2">
      <c r="B28" s="142" t="s">
        <v>6042</v>
      </c>
      <c r="C28" s="142"/>
      <c r="D28" s="142"/>
      <c r="E28" s="142"/>
      <c r="F28" s="142"/>
      <c r="G28" s="142"/>
      <c r="H28" s="142"/>
      <c r="I28" s="142"/>
      <c r="M28" s="157"/>
      <c r="O28" s="524"/>
      <c r="P28" s="524"/>
      <c r="Q28" s="524"/>
      <c r="R28" s="524"/>
      <c r="S28" s="155"/>
    </row>
    <row r="29" spans="2:19" ht="12" customHeight="1" x14ac:dyDescent="0.2">
      <c r="B29" s="142" t="s">
        <v>6043</v>
      </c>
      <c r="C29" s="142"/>
      <c r="D29" s="142"/>
      <c r="E29" s="142"/>
      <c r="F29" s="142"/>
      <c r="G29" s="142"/>
      <c r="H29" s="142"/>
      <c r="I29" s="142"/>
      <c r="M29" s="157"/>
      <c r="O29" s="524"/>
      <c r="P29" s="524"/>
      <c r="Q29" s="524"/>
      <c r="R29" s="524"/>
      <c r="S29" s="155"/>
    </row>
    <row r="30" spans="2:19" ht="10.5" customHeight="1" x14ac:dyDescent="0.2">
      <c r="B30" s="142" t="s">
        <v>6044</v>
      </c>
      <c r="C30" s="142"/>
      <c r="D30" s="142"/>
      <c r="E30" s="142"/>
      <c r="F30" s="142"/>
      <c r="G30" s="142"/>
      <c r="H30" s="142"/>
      <c r="I30" s="142"/>
      <c r="J30" s="158"/>
      <c r="K30" s="159"/>
      <c r="O30" s="524"/>
      <c r="P30" s="524"/>
      <c r="Q30" s="524"/>
      <c r="R30" s="524"/>
      <c r="S30" s="155"/>
    </row>
    <row r="31" spans="2:19" ht="10.5" customHeight="1" x14ac:dyDescent="0.2">
      <c r="B31" s="142" t="s">
        <v>6045</v>
      </c>
      <c r="C31" s="142"/>
      <c r="D31" s="142"/>
      <c r="E31" s="142"/>
      <c r="F31" s="142"/>
      <c r="G31" s="142"/>
      <c r="H31" s="142"/>
      <c r="I31" s="142"/>
      <c r="J31" s="158"/>
      <c r="K31" s="159"/>
      <c r="O31" s="524"/>
      <c r="P31" s="524"/>
      <c r="Q31" s="524"/>
      <c r="R31" s="524"/>
      <c r="S31" s="155"/>
    </row>
    <row r="32" spans="2:19" ht="11.65" customHeight="1" x14ac:dyDescent="0.2">
      <c r="B32" s="142" t="s">
        <v>6046</v>
      </c>
      <c r="C32" s="142"/>
      <c r="D32" s="142"/>
      <c r="E32" s="142"/>
      <c r="F32" s="142"/>
      <c r="G32" s="142"/>
      <c r="H32" s="142"/>
      <c r="I32" s="142"/>
      <c r="J32" s="158"/>
      <c r="K32" s="159"/>
      <c r="O32" s="524"/>
      <c r="P32" s="524"/>
      <c r="Q32" s="524"/>
      <c r="R32" s="524"/>
      <c r="S32" s="155"/>
    </row>
    <row r="33" spans="2:19" ht="10.5" customHeight="1" x14ac:dyDescent="0.2">
      <c r="B33" s="519" t="s">
        <v>5996</v>
      </c>
      <c r="C33" s="519"/>
      <c r="D33" s="519"/>
      <c r="E33" s="519"/>
      <c r="F33" s="519"/>
      <c r="G33" s="519"/>
      <c r="H33" s="519"/>
      <c r="I33" s="519"/>
      <c r="O33" s="524"/>
      <c r="P33" s="524"/>
      <c r="Q33" s="524"/>
      <c r="R33" s="524"/>
      <c r="S33" s="155"/>
    </row>
    <row r="34" spans="2:19" x14ac:dyDescent="0.2">
      <c r="C34" s="158"/>
      <c r="D34" s="158"/>
      <c r="E34" s="158"/>
      <c r="F34" s="158"/>
      <c r="G34" s="158"/>
      <c r="H34" s="158"/>
      <c r="I34" s="158"/>
      <c r="O34" s="524"/>
      <c r="P34" s="524"/>
      <c r="Q34" s="524"/>
      <c r="R34" s="524"/>
      <c r="S34" s="155"/>
    </row>
    <row r="35" spans="2:19" x14ac:dyDescent="0.2">
      <c r="B35" s="41"/>
      <c r="F35" s="160"/>
      <c r="G35" s="160"/>
      <c r="H35" s="160"/>
      <c r="I35" s="160"/>
      <c r="O35" s="524"/>
      <c r="P35" s="524"/>
      <c r="Q35" s="524"/>
      <c r="R35" s="524"/>
      <c r="S35" s="155"/>
    </row>
    <row r="36" spans="2:19" x14ac:dyDescent="0.2">
      <c r="B36" s="41"/>
      <c r="F36" s="160"/>
      <c r="G36" s="160"/>
      <c r="H36" s="160"/>
      <c r="I36" s="160"/>
    </row>
    <row r="37" spans="2:19" x14ac:dyDescent="0.2">
      <c r="F37" s="160"/>
      <c r="G37" s="160"/>
      <c r="H37" s="160"/>
      <c r="I37" s="160"/>
    </row>
    <row r="38" spans="2:19" x14ac:dyDescent="0.2">
      <c r="F38" s="160"/>
      <c r="G38" s="160"/>
      <c r="H38" s="160"/>
      <c r="I38" s="160"/>
    </row>
    <row r="39" spans="2:19" x14ac:dyDescent="0.2">
      <c r="F39" s="160"/>
      <c r="G39" s="160"/>
      <c r="H39" s="160"/>
      <c r="I39" s="160"/>
    </row>
    <row r="40" spans="2:19" x14ac:dyDescent="0.2">
      <c r="F40" s="78"/>
    </row>
  </sheetData>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sheetPr>
  <dimension ref="A1:AH421"/>
  <sheetViews>
    <sheetView showGridLines="0" zoomScaleNormal="100" workbookViewId="0"/>
  </sheetViews>
  <sheetFormatPr defaultColWidth="8.85546875" defaultRowHeight="12.75" x14ac:dyDescent="0.2"/>
  <cols>
    <col min="1" max="1" width="17.42578125" style="370" customWidth="1"/>
    <col min="2" max="2" width="14.140625" style="370" bestFit="1" customWidth="1"/>
    <col min="3" max="3" width="14.5703125" style="370" bestFit="1" customWidth="1"/>
    <col min="4" max="4" width="16.28515625" style="370" bestFit="1" customWidth="1"/>
    <col min="5" max="5" width="58.5703125" style="370" bestFit="1" customWidth="1"/>
    <col min="6" max="6" width="30.7109375" style="370" bestFit="1" customWidth="1"/>
    <col min="7" max="7" width="53.28515625" style="370" bestFit="1" customWidth="1"/>
    <col min="8" max="8" width="23.7109375" style="370" bestFit="1" customWidth="1"/>
    <col min="9" max="9" width="23.28515625" style="370" bestFit="1" customWidth="1"/>
    <col min="10" max="10" width="32.85546875" style="370" bestFit="1" customWidth="1"/>
    <col min="11" max="11" width="16.42578125" style="370" bestFit="1" customWidth="1"/>
    <col min="12" max="12" width="38.28515625" style="370" customWidth="1"/>
    <col min="13" max="13" width="18.28515625" style="370" customWidth="1"/>
    <col min="14" max="14" width="28.28515625" style="370" bestFit="1" customWidth="1"/>
    <col min="15" max="15" width="19.28515625" style="370" customWidth="1"/>
    <col min="16" max="18" width="12.28515625" style="371" customWidth="1"/>
    <col min="19" max="19" width="12.28515625" style="370" customWidth="1"/>
    <col min="20" max="25" width="20.140625" style="370" customWidth="1"/>
    <col min="26" max="27" width="20.42578125" style="370" customWidth="1"/>
    <col min="28" max="28" width="12.28515625" style="370" customWidth="1"/>
    <col min="29" max="29" width="16.42578125" style="370" customWidth="1"/>
    <col min="30" max="30" width="21.5703125" style="370" bestFit="1" customWidth="1"/>
    <col min="31" max="31" width="23.85546875" style="370" bestFit="1" customWidth="1"/>
    <col min="32" max="32" width="26.28515625" style="371" bestFit="1" customWidth="1"/>
    <col min="33" max="33" width="25.7109375" style="370" bestFit="1" customWidth="1"/>
    <col min="34" max="34" width="31.7109375" style="370" bestFit="1" customWidth="1"/>
    <col min="35" max="16384" width="8.85546875" style="370"/>
  </cols>
  <sheetData>
    <row r="1" spans="1:34" customFormat="1" ht="15" x14ac:dyDescent="0.2">
      <c r="A1" s="162" t="s">
        <v>50</v>
      </c>
      <c r="P1" s="161"/>
      <c r="Q1" s="161"/>
      <c r="R1" s="161"/>
      <c r="AF1" s="161"/>
    </row>
    <row r="2" spans="1:34" customFormat="1" ht="15" x14ac:dyDescent="0.2">
      <c r="A2" s="163" t="str">
        <f>"for further education and skills providers inspected between "&amp;lookups!A1</f>
        <v>for further education and skills providers inspected between 1 September 2017 and 31 August 2018</v>
      </c>
      <c r="P2" s="161"/>
      <c r="Q2" s="161"/>
      <c r="R2" s="161"/>
      <c r="AF2" s="161"/>
    </row>
    <row r="3" spans="1:34" customFormat="1" x14ac:dyDescent="0.2">
      <c r="P3" s="161"/>
      <c r="Q3" s="161"/>
      <c r="R3" s="161"/>
      <c r="AF3" s="161"/>
    </row>
    <row r="4" spans="1:34" customFormat="1" ht="51" customHeight="1" x14ac:dyDescent="0.2">
      <c r="A4" s="386" t="s">
        <v>51</v>
      </c>
      <c r="B4" s="386" t="s">
        <v>52</v>
      </c>
      <c r="C4" s="386" t="s">
        <v>53</v>
      </c>
      <c r="D4" s="386" t="s">
        <v>54</v>
      </c>
      <c r="E4" s="386" t="s">
        <v>55</v>
      </c>
      <c r="F4" s="386" t="s">
        <v>56</v>
      </c>
      <c r="G4" s="386" t="s">
        <v>57</v>
      </c>
      <c r="H4" s="386" t="s">
        <v>58</v>
      </c>
      <c r="I4" s="386" t="s">
        <v>59</v>
      </c>
      <c r="J4" s="386" t="s">
        <v>60</v>
      </c>
      <c r="K4" s="386" t="s">
        <v>61</v>
      </c>
      <c r="L4" s="386" t="s">
        <v>62</v>
      </c>
      <c r="M4" s="386" t="s">
        <v>607</v>
      </c>
      <c r="N4" s="386" t="s">
        <v>606</v>
      </c>
      <c r="O4" s="386" t="s">
        <v>64</v>
      </c>
      <c r="P4" s="386" t="s">
        <v>65</v>
      </c>
      <c r="Q4" s="386" t="s">
        <v>66</v>
      </c>
      <c r="R4" s="386" t="s">
        <v>67</v>
      </c>
      <c r="S4" s="386" t="s">
        <v>68</v>
      </c>
      <c r="T4" s="386" t="s">
        <v>69</v>
      </c>
      <c r="U4" s="386" t="s">
        <v>70</v>
      </c>
      <c r="V4" s="386" t="s">
        <v>71</v>
      </c>
      <c r="W4" s="386" t="s">
        <v>72</v>
      </c>
      <c r="X4" s="386" t="s">
        <v>73</v>
      </c>
      <c r="Y4" s="386" t="s">
        <v>74</v>
      </c>
      <c r="Z4" s="386" t="s">
        <v>75</v>
      </c>
      <c r="AA4" s="386" t="s">
        <v>76</v>
      </c>
      <c r="AB4" s="386" t="s">
        <v>77</v>
      </c>
      <c r="AC4" s="386" t="s">
        <v>78</v>
      </c>
      <c r="AD4" s="386" t="s">
        <v>79</v>
      </c>
      <c r="AE4" s="386" t="s">
        <v>80</v>
      </c>
      <c r="AF4" s="386" t="s">
        <v>81</v>
      </c>
      <c r="AG4" s="386" t="s">
        <v>83</v>
      </c>
      <c r="AH4" s="386" t="s">
        <v>88</v>
      </c>
    </row>
    <row r="5" spans="1:34" x14ac:dyDescent="0.2">
      <c r="A5" s="397" t="str">
        <f t="shared" ref="A5:A68" si="0">IF(B5&lt;&gt;"",HYPERLINK(CONCATENATE("http://reports.ofsted.gov.uk/inspection-reports/find-inspection-report/provider/ELS/",B5),"Ofsted Webpage"),"")</f>
        <v>Ofsted Webpage</v>
      </c>
      <c r="B5" s="388">
        <v>54838</v>
      </c>
      <c r="C5" s="388">
        <v>105782</v>
      </c>
      <c r="D5" s="388">
        <v>10000446</v>
      </c>
      <c r="E5" s="388" t="s">
        <v>1045</v>
      </c>
      <c r="F5" s="388" t="s">
        <v>90</v>
      </c>
      <c r="G5" s="388" t="s">
        <v>13</v>
      </c>
      <c r="H5" s="388" t="s">
        <v>266</v>
      </c>
      <c r="I5" s="388" t="s">
        <v>131</v>
      </c>
      <c r="J5" s="388" t="s">
        <v>131</v>
      </c>
      <c r="K5" s="388">
        <v>10054259</v>
      </c>
      <c r="L5" s="388" t="s">
        <v>136</v>
      </c>
      <c r="M5" s="388" t="s">
        <v>28</v>
      </c>
      <c r="N5" s="388" t="s">
        <v>104</v>
      </c>
      <c r="O5" s="388" t="s">
        <v>96</v>
      </c>
      <c r="P5" s="400">
        <v>43305</v>
      </c>
      <c r="Q5" s="400">
        <v>43308</v>
      </c>
      <c r="R5" s="400">
        <v>43371</v>
      </c>
      <c r="S5" s="388">
        <v>3</v>
      </c>
      <c r="T5" s="388">
        <v>3</v>
      </c>
      <c r="U5" s="388">
        <v>3</v>
      </c>
      <c r="V5" s="388">
        <v>3</v>
      </c>
      <c r="W5" s="388">
        <v>3</v>
      </c>
      <c r="X5" s="388" t="s">
        <v>96</v>
      </c>
      <c r="Y5" s="388">
        <v>3</v>
      </c>
      <c r="Z5" s="388">
        <v>3</v>
      </c>
      <c r="AA5" s="388" t="s">
        <v>96</v>
      </c>
      <c r="AB5" s="388" t="s">
        <v>96</v>
      </c>
      <c r="AC5" s="388" t="s">
        <v>96</v>
      </c>
      <c r="AD5" s="388" t="s">
        <v>4480</v>
      </c>
      <c r="AE5" s="401" t="s">
        <v>4481</v>
      </c>
      <c r="AF5" s="402">
        <v>40319</v>
      </c>
      <c r="AG5" s="401">
        <v>2</v>
      </c>
      <c r="AH5" s="388" t="s">
        <v>139</v>
      </c>
    </row>
    <row r="6" spans="1:34" x14ac:dyDescent="0.2">
      <c r="A6" s="397" t="str">
        <f t="shared" si="0"/>
        <v>Ofsted Webpage</v>
      </c>
      <c r="B6" s="388">
        <v>59147</v>
      </c>
      <c r="C6" s="388">
        <v>121553</v>
      </c>
      <c r="D6" s="388">
        <v>10030249</v>
      </c>
      <c r="E6" s="388" t="s">
        <v>4476</v>
      </c>
      <c r="F6" s="388" t="s">
        <v>90</v>
      </c>
      <c r="G6" s="388" t="s">
        <v>13</v>
      </c>
      <c r="H6" s="388" t="s">
        <v>108</v>
      </c>
      <c r="I6" s="388" t="s">
        <v>102</v>
      </c>
      <c r="J6" s="388" t="s">
        <v>102</v>
      </c>
      <c r="K6" s="388">
        <v>10055264</v>
      </c>
      <c r="L6" s="388" t="s">
        <v>4477</v>
      </c>
      <c r="M6" s="388" t="s">
        <v>36</v>
      </c>
      <c r="N6" s="388" t="s">
        <v>4478</v>
      </c>
      <c r="O6" s="388" t="s">
        <v>96</v>
      </c>
      <c r="P6" s="400">
        <v>43334</v>
      </c>
      <c r="Q6" s="400">
        <v>43335</v>
      </c>
      <c r="R6" s="400">
        <v>43371</v>
      </c>
      <c r="S6" s="388" t="s">
        <v>96</v>
      </c>
      <c r="T6" s="388" t="s">
        <v>96</v>
      </c>
      <c r="U6" s="388" t="s">
        <v>96</v>
      </c>
      <c r="V6" s="388" t="s">
        <v>96</v>
      </c>
      <c r="W6" s="388" t="s">
        <v>96</v>
      </c>
      <c r="X6" s="388" t="s">
        <v>96</v>
      </c>
      <c r="Y6" s="388" t="s">
        <v>96</v>
      </c>
      <c r="Z6" s="388" t="s">
        <v>96</v>
      </c>
      <c r="AA6" s="388" t="s">
        <v>96</v>
      </c>
      <c r="AB6" s="388" t="s">
        <v>96</v>
      </c>
      <c r="AC6" s="388" t="s">
        <v>96</v>
      </c>
      <c r="AD6" s="388" t="s">
        <v>96</v>
      </c>
      <c r="AE6" s="401">
        <v>10037358</v>
      </c>
      <c r="AF6" s="402">
        <v>43077</v>
      </c>
      <c r="AG6" s="401">
        <v>3</v>
      </c>
      <c r="AH6" s="388" t="s">
        <v>4479</v>
      </c>
    </row>
    <row r="7" spans="1:34" x14ac:dyDescent="0.2">
      <c r="A7" s="397" t="str">
        <f t="shared" si="0"/>
        <v>Ofsted Webpage</v>
      </c>
      <c r="B7" s="388">
        <v>1278644</v>
      </c>
      <c r="C7" s="388">
        <v>131712</v>
      </c>
      <c r="D7" s="388">
        <v>10047125</v>
      </c>
      <c r="E7" s="388" t="s">
        <v>4482</v>
      </c>
      <c r="F7" s="388" t="s">
        <v>90</v>
      </c>
      <c r="G7" s="388" t="s">
        <v>13</v>
      </c>
      <c r="H7" s="388" t="s">
        <v>398</v>
      </c>
      <c r="I7" s="388" t="s">
        <v>161</v>
      </c>
      <c r="J7" s="388" t="s">
        <v>161</v>
      </c>
      <c r="K7" s="388">
        <v>10056554</v>
      </c>
      <c r="L7" s="388" t="s">
        <v>4483</v>
      </c>
      <c r="M7" s="388" t="s">
        <v>36</v>
      </c>
      <c r="N7" s="388" t="s">
        <v>4478</v>
      </c>
      <c r="O7" s="388" t="s">
        <v>96</v>
      </c>
      <c r="P7" s="400">
        <v>43333</v>
      </c>
      <c r="Q7" s="400">
        <v>43334</v>
      </c>
      <c r="R7" s="400">
        <v>43364</v>
      </c>
      <c r="S7" s="388" t="s">
        <v>96</v>
      </c>
      <c r="T7" s="388" t="s">
        <v>96</v>
      </c>
      <c r="U7" s="388" t="s">
        <v>96</v>
      </c>
      <c r="V7" s="388" t="s">
        <v>96</v>
      </c>
      <c r="W7" s="388" t="s">
        <v>96</v>
      </c>
      <c r="X7" s="388" t="s">
        <v>96</v>
      </c>
      <c r="Y7" s="388" t="s">
        <v>96</v>
      </c>
      <c r="Z7" s="388" t="s">
        <v>96</v>
      </c>
      <c r="AA7" s="388" t="s">
        <v>96</v>
      </c>
      <c r="AB7" s="388" t="s">
        <v>96</v>
      </c>
      <c r="AC7" s="388" t="s">
        <v>96</v>
      </c>
      <c r="AD7" s="388" t="s">
        <v>96</v>
      </c>
      <c r="AE7" s="401" t="s">
        <v>195</v>
      </c>
      <c r="AF7" s="402" t="s">
        <v>195</v>
      </c>
      <c r="AG7" s="401" t="s">
        <v>195</v>
      </c>
      <c r="AH7" s="388" t="s">
        <v>4479</v>
      </c>
    </row>
    <row r="8" spans="1:34" x14ac:dyDescent="0.2">
      <c r="A8" s="397" t="str">
        <f t="shared" si="0"/>
        <v>Ofsted Webpage</v>
      </c>
      <c r="B8" s="388">
        <v>1276416</v>
      </c>
      <c r="C8" s="388">
        <v>121585</v>
      </c>
      <c r="D8" s="388">
        <v>10029426</v>
      </c>
      <c r="E8" s="388" t="s">
        <v>4484</v>
      </c>
      <c r="F8" s="388" t="s">
        <v>90</v>
      </c>
      <c r="G8" s="388" t="s">
        <v>13</v>
      </c>
      <c r="H8" s="388" t="s">
        <v>221</v>
      </c>
      <c r="I8" s="388" t="s">
        <v>177</v>
      </c>
      <c r="J8" s="388" t="s">
        <v>177</v>
      </c>
      <c r="K8" s="388">
        <v>10055336</v>
      </c>
      <c r="L8" s="388" t="s">
        <v>4483</v>
      </c>
      <c r="M8" s="388" t="s">
        <v>36</v>
      </c>
      <c r="N8" s="388" t="s">
        <v>4478</v>
      </c>
      <c r="O8" s="388" t="s">
        <v>96</v>
      </c>
      <c r="P8" s="400">
        <v>43334</v>
      </c>
      <c r="Q8" s="400">
        <v>43335</v>
      </c>
      <c r="R8" s="400">
        <v>43362</v>
      </c>
      <c r="S8" s="388" t="s">
        <v>96</v>
      </c>
      <c r="T8" s="388" t="s">
        <v>96</v>
      </c>
      <c r="U8" s="388" t="s">
        <v>96</v>
      </c>
      <c r="V8" s="388" t="s">
        <v>96</v>
      </c>
      <c r="W8" s="388" t="s">
        <v>96</v>
      </c>
      <c r="X8" s="388" t="s">
        <v>96</v>
      </c>
      <c r="Y8" s="388" t="s">
        <v>96</v>
      </c>
      <c r="Z8" s="388" t="s">
        <v>96</v>
      </c>
      <c r="AA8" s="388" t="s">
        <v>96</v>
      </c>
      <c r="AB8" s="388" t="s">
        <v>96</v>
      </c>
      <c r="AC8" s="388" t="s">
        <v>96</v>
      </c>
      <c r="AD8" s="388" t="s">
        <v>96</v>
      </c>
      <c r="AE8" s="401" t="s">
        <v>195</v>
      </c>
      <c r="AF8" s="402" t="s">
        <v>195</v>
      </c>
      <c r="AG8" s="401" t="s">
        <v>195</v>
      </c>
      <c r="AH8" s="388" t="s">
        <v>4479</v>
      </c>
    </row>
    <row r="9" spans="1:34" x14ac:dyDescent="0.2">
      <c r="A9" s="397" t="str">
        <f t="shared" si="0"/>
        <v>Ofsted Webpage</v>
      </c>
      <c r="B9" s="388">
        <v>1276437</v>
      </c>
      <c r="C9" s="388">
        <v>138909</v>
      </c>
      <c r="D9" s="388">
        <v>10054962</v>
      </c>
      <c r="E9" s="388" t="s">
        <v>4485</v>
      </c>
      <c r="F9" s="388" t="s">
        <v>170</v>
      </c>
      <c r="G9" s="388" t="s">
        <v>13</v>
      </c>
      <c r="H9" s="388" t="s">
        <v>595</v>
      </c>
      <c r="I9" s="388" t="s">
        <v>177</v>
      </c>
      <c r="J9" s="388" t="s">
        <v>177</v>
      </c>
      <c r="K9" s="388">
        <v>10055327</v>
      </c>
      <c r="L9" s="388" t="s">
        <v>4483</v>
      </c>
      <c r="M9" s="388" t="s">
        <v>36</v>
      </c>
      <c r="N9" s="388" t="s">
        <v>4478</v>
      </c>
      <c r="O9" s="388" t="s">
        <v>96</v>
      </c>
      <c r="P9" s="400">
        <v>43328</v>
      </c>
      <c r="Q9" s="400">
        <v>43329</v>
      </c>
      <c r="R9" s="400">
        <v>43362</v>
      </c>
      <c r="S9" s="388" t="s">
        <v>96</v>
      </c>
      <c r="T9" s="388" t="s">
        <v>96</v>
      </c>
      <c r="U9" s="388" t="s">
        <v>96</v>
      </c>
      <c r="V9" s="388" t="s">
        <v>96</v>
      </c>
      <c r="W9" s="388" t="s">
        <v>96</v>
      </c>
      <c r="X9" s="388" t="s">
        <v>96</v>
      </c>
      <c r="Y9" s="388" t="s">
        <v>96</v>
      </c>
      <c r="Z9" s="388" t="s">
        <v>96</v>
      </c>
      <c r="AA9" s="388" t="s">
        <v>96</v>
      </c>
      <c r="AB9" s="388" t="s">
        <v>96</v>
      </c>
      <c r="AC9" s="388" t="s">
        <v>96</v>
      </c>
      <c r="AD9" s="388" t="s">
        <v>96</v>
      </c>
      <c r="AE9" s="401" t="s">
        <v>195</v>
      </c>
      <c r="AF9" s="402" t="s">
        <v>195</v>
      </c>
      <c r="AG9" s="401" t="s">
        <v>195</v>
      </c>
      <c r="AH9" s="388" t="s">
        <v>4479</v>
      </c>
    </row>
    <row r="10" spans="1:34" x14ac:dyDescent="0.2">
      <c r="A10" s="397" t="str">
        <f t="shared" si="0"/>
        <v>Ofsted Webpage</v>
      </c>
      <c r="B10" s="388">
        <v>1237113</v>
      </c>
      <c r="C10" s="388">
        <v>126396</v>
      </c>
      <c r="D10" s="388">
        <v>10032396</v>
      </c>
      <c r="E10" s="388" t="s">
        <v>4489</v>
      </c>
      <c r="F10" s="388" t="s">
        <v>90</v>
      </c>
      <c r="G10" s="388" t="s">
        <v>13</v>
      </c>
      <c r="H10" s="388" t="s">
        <v>379</v>
      </c>
      <c r="I10" s="388" t="s">
        <v>186</v>
      </c>
      <c r="J10" s="388" t="s">
        <v>93</v>
      </c>
      <c r="K10" s="388">
        <v>10046809</v>
      </c>
      <c r="L10" s="388" t="s">
        <v>121</v>
      </c>
      <c r="M10" s="388" t="s">
        <v>28</v>
      </c>
      <c r="N10" s="388" t="s">
        <v>104</v>
      </c>
      <c r="O10" s="388" t="s">
        <v>96</v>
      </c>
      <c r="P10" s="400">
        <v>43319</v>
      </c>
      <c r="Q10" s="400">
        <v>43322</v>
      </c>
      <c r="R10" s="400">
        <v>43360</v>
      </c>
      <c r="S10" s="388">
        <v>3</v>
      </c>
      <c r="T10" s="388">
        <v>3</v>
      </c>
      <c r="U10" s="388">
        <v>3</v>
      </c>
      <c r="V10" s="388">
        <v>3</v>
      </c>
      <c r="W10" s="388">
        <v>3</v>
      </c>
      <c r="X10" s="388" t="s">
        <v>96</v>
      </c>
      <c r="Y10" s="388">
        <v>3</v>
      </c>
      <c r="Z10" s="388">
        <v>3</v>
      </c>
      <c r="AA10" s="388" t="s">
        <v>96</v>
      </c>
      <c r="AB10" s="388" t="s">
        <v>96</v>
      </c>
      <c r="AC10" s="388" t="s">
        <v>96</v>
      </c>
      <c r="AD10" s="388" t="s">
        <v>4480</v>
      </c>
      <c r="AE10" s="401" t="s">
        <v>195</v>
      </c>
      <c r="AF10" s="402" t="s">
        <v>195</v>
      </c>
      <c r="AG10" s="401" t="s">
        <v>195</v>
      </c>
      <c r="AH10" s="388" t="s">
        <v>4479</v>
      </c>
    </row>
    <row r="11" spans="1:34" x14ac:dyDescent="0.2">
      <c r="A11" s="397" t="str">
        <f t="shared" si="0"/>
        <v>Ofsted Webpage</v>
      </c>
      <c r="B11" s="388">
        <v>1278601</v>
      </c>
      <c r="C11" s="388">
        <v>125046</v>
      </c>
      <c r="D11" s="388">
        <v>10032653</v>
      </c>
      <c r="E11" s="388" t="s">
        <v>4488</v>
      </c>
      <c r="F11" s="388" t="s">
        <v>90</v>
      </c>
      <c r="G11" s="388" t="s">
        <v>13</v>
      </c>
      <c r="H11" s="388" t="s">
        <v>266</v>
      </c>
      <c r="I11" s="388" t="s">
        <v>131</v>
      </c>
      <c r="J11" s="388" t="s">
        <v>131</v>
      </c>
      <c r="K11" s="388">
        <v>10055256</v>
      </c>
      <c r="L11" s="388" t="s">
        <v>4483</v>
      </c>
      <c r="M11" s="388" t="s">
        <v>36</v>
      </c>
      <c r="N11" s="388" t="s">
        <v>4478</v>
      </c>
      <c r="O11" s="388" t="s">
        <v>96</v>
      </c>
      <c r="P11" s="400">
        <v>43325</v>
      </c>
      <c r="Q11" s="400">
        <v>43326</v>
      </c>
      <c r="R11" s="400">
        <v>43360</v>
      </c>
      <c r="S11" s="388" t="s">
        <v>96</v>
      </c>
      <c r="T11" s="388" t="s">
        <v>96</v>
      </c>
      <c r="U11" s="388" t="s">
        <v>96</v>
      </c>
      <c r="V11" s="388" t="s">
        <v>96</v>
      </c>
      <c r="W11" s="388" t="s">
        <v>96</v>
      </c>
      <c r="X11" s="388" t="s">
        <v>96</v>
      </c>
      <c r="Y11" s="388" t="s">
        <v>96</v>
      </c>
      <c r="Z11" s="388" t="s">
        <v>96</v>
      </c>
      <c r="AA11" s="388" t="s">
        <v>96</v>
      </c>
      <c r="AB11" s="388" t="s">
        <v>96</v>
      </c>
      <c r="AC11" s="388" t="s">
        <v>96</v>
      </c>
      <c r="AD11" s="388" t="s">
        <v>96</v>
      </c>
      <c r="AE11" s="401" t="s">
        <v>195</v>
      </c>
      <c r="AF11" s="402" t="s">
        <v>195</v>
      </c>
      <c r="AG11" s="401" t="s">
        <v>195</v>
      </c>
      <c r="AH11" s="388" t="s">
        <v>4479</v>
      </c>
    </row>
    <row r="12" spans="1:34" x14ac:dyDescent="0.2">
      <c r="A12" s="397" t="str">
        <f t="shared" si="0"/>
        <v>Ofsted Webpage</v>
      </c>
      <c r="B12" s="388">
        <v>58567</v>
      </c>
      <c r="C12" s="388">
        <v>118501</v>
      </c>
      <c r="D12" s="388">
        <v>10009326</v>
      </c>
      <c r="E12" s="388" t="s">
        <v>4490</v>
      </c>
      <c r="F12" s="388" t="s">
        <v>90</v>
      </c>
      <c r="G12" s="388" t="s">
        <v>13</v>
      </c>
      <c r="H12" s="388" t="s">
        <v>342</v>
      </c>
      <c r="I12" s="388" t="s">
        <v>177</v>
      </c>
      <c r="J12" s="388" t="s">
        <v>177</v>
      </c>
      <c r="K12" s="388">
        <v>10056589</v>
      </c>
      <c r="L12" s="388" t="s">
        <v>4483</v>
      </c>
      <c r="M12" s="388" t="s">
        <v>36</v>
      </c>
      <c r="N12" s="388" t="s">
        <v>4478</v>
      </c>
      <c r="O12" s="388" t="s">
        <v>96</v>
      </c>
      <c r="P12" s="400">
        <v>43320</v>
      </c>
      <c r="Q12" s="400">
        <v>43321</v>
      </c>
      <c r="R12" s="400">
        <v>43357</v>
      </c>
      <c r="S12" s="388" t="s">
        <v>96</v>
      </c>
      <c r="T12" s="388" t="s">
        <v>96</v>
      </c>
      <c r="U12" s="388" t="s">
        <v>96</v>
      </c>
      <c r="V12" s="388" t="s">
        <v>96</v>
      </c>
      <c r="W12" s="388" t="s">
        <v>96</v>
      </c>
      <c r="X12" s="388" t="s">
        <v>96</v>
      </c>
      <c r="Y12" s="388" t="s">
        <v>96</v>
      </c>
      <c r="Z12" s="388" t="s">
        <v>96</v>
      </c>
      <c r="AA12" s="388" t="s">
        <v>96</v>
      </c>
      <c r="AB12" s="388" t="s">
        <v>96</v>
      </c>
      <c r="AC12" s="388" t="s">
        <v>96</v>
      </c>
      <c r="AD12" s="388" t="s">
        <v>96</v>
      </c>
      <c r="AE12" s="401" t="s">
        <v>4491</v>
      </c>
      <c r="AF12" s="402">
        <v>40403</v>
      </c>
      <c r="AG12" s="401">
        <v>2</v>
      </c>
      <c r="AH12" s="388" t="s">
        <v>4479</v>
      </c>
    </row>
    <row r="13" spans="1:34" x14ac:dyDescent="0.2">
      <c r="A13" s="397" t="str">
        <f t="shared" si="0"/>
        <v>Ofsted Webpage</v>
      </c>
      <c r="B13" s="388">
        <v>1278630</v>
      </c>
      <c r="C13" s="388">
        <v>139152</v>
      </c>
      <c r="D13" s="388">
        <v>10042906</v>
      </c>
      <c r="E13" s="388" t="s">
        <v>4492</v>
      </c>
      <c r="F13" s="388" t="s">
        <v>90</v>
      </c>
      <c r="G13" s="388" t="s">
        <v>13</v>
      </c>
      <c r="H13" s="388" t="s">
        <v>160</v>
      </c>
      <c r="I13" s="388" t="s">
        <v>161</v>
      </c>
      <c r="J13" s="388" t="s">
        <v>161</v>
      </c>
      <c r="K13" s="388">
        <v>10055442</v>
      </c>
      <c r="L13" s="388" t="s">
        <v>4483</v>
      </c>
      <c r="M13" s="388" t="s">
        <v>36</v>
      </c>
      <c r="N13" s="388" t="s">
        <v>4478</v>
      </c>
      <c r="O13" s="388" t="s">
        <v>96</v>
      </c>
      <c r="P13" s="400">
        <v>43320</v>
      </c>
      <c r="Q13" s="400">
        <v>43321</v>
      </c>
      <c r="R13" s="400">
        <v>43354</v>
      </c>
      <c r="S13" s="388" t="s">
        <v>96</v>
      </c>
      <c r="T13" s="388" t="s">
        <v>96</v>
      </c>
      <c r="U13" s="388" t="s">
        <v>96</v>
      </c>
      <c r="V13" s="388" t="s">
        <v>96</v>
      </c>
      <c r="W13" s="388" t="s">
        <v>96</v>
      </c>
      <c r="X13" s="388" t="s">
        <v>96</v>
      </c>
      <c r="Y13" s="388" t="s">
        <v>96</v>
      </c>
      <c r="Z13" s="388" t="s">
        <v>96</v>
      </c>
      <c r="AA13" s="388" t="s">
        <v>96</v>
      </c>
      <c r="AB13" s="388" t="s">
        <v>96</v>
      </c>
      <c r="AC13" s="388" t="s">
        <v>96</v>
      </c>
      <c r="AD13" s="388" t="s">
        <v>96</v>
      </c>
      <c r="AE13" s="401" t="s">
        <v>195</v>
      </c>
      <c r="AF13" s="402" t="s">
        <v>195</v>
      </c>
      <c r="AG13" s="401" t="s">
        <v>195</v>
      </c>
      <c r="AH13" s="388" t="s">
        <v>4479</v>
      </c>
    </row>
    <row r="14" spans="1:34" x14ac:dyDescent="0.2">
      <c r="A14" s="397" t="str">
        <f t="shared" si="0"/>
        <v>Ofsted Webpage</v>
      </c>
      <c r="B14" s="388">
        <v>1276254</v>
      </c>
      <c r="C14" s="388">
        <v>121375</v>
      </c>
      <c r="D14" s="388">
        <v>10032896</v>
      </c>
      <c r="E14" s="388" t="s">
        <v>4494</v>
      </c>
      <c r="F14" s="388" t="s">
        <v>90</v>
      </c>
      <c r="G14" s="388" t="s">
        <v>13</v>
      </c>
      <c r="H14" s="388" t="s">
        <v>374</v>
      </c>
      <c r="I14" s="388" t="s">
        <v>177</v>
      </c>
      <c r="J14" s="388" t="s">
        <v>177</v>
      </c>
      <c r="K14" s="388">
        <v>10055332</v>
      </c>
      <c r="L14" s="388" t="s">
        <v>4483</v>
      </c>
      <c r="M14" s="388" t="s">
        <v>36</v>
      </c>
      <c r="N14" s="388" t="s">
        <v>4478</v>
      </c>
      <c r="O14" s="388" t="s">
        <v>96</v>
      </c>
      <c r="P14" s="400">
        <v>43326</v>
      </c>
      <c r="Q14" s="400">
        <v>43327</v>
      </c>
      <c r="R14" s="400">
        <v>43354</v>
      </c>
      <c r="S14" s="388" t="s">
        <v>96</v>
      </c>
      <c r="T14" s="388" t="s">
        <v>96</v>
      </c>
      <c r="U14" s="388" t="s">
        <v>96</v>
      </c>
      <c r="V14" s="388" t="s">
        <v>96</v>
      </c>
      <c r="W14" s="388" t="s">
        <v>96</v>
      </c>
      <c r="X14" s="388" t="s">
        <v>96</v>
      </c>
      <c r="Y14" s="388" t="s">
        <v>96</v>
      </c>
      <c r="Z14" s="388" t="s">
        <v>96</v>
      </c>
      <c r="AA14" s="388" t="s">
        <v>96</v>
      </c>
      <c r="AB14" s="388" t="s">
        <v>96</v>
      </c>
      <c r="AC14" s="388" t="s">
        <v>96</v>
      </c>
      <c r="AD14" s="388" t="s">
        <v>96</v>
      </c>
      <c r="AE14" s="401" t="s">
        <v>195</v>
      </c>
      <c r="AF14" s="402" t="s">
        <v>195</v>
      </c>
      <c r="AG14" s="401" t="s">
        <v>195</v>
      </c>
      <c r="AH14" s="388" t="s">
        <v>4479</v>
      </c>
    </row>
    <row r="15" spans="1:34" x14ac:dyDescent="0.2">
      <c r="A15" s="397" t="str">
        <f t="shared" si="0"/>
        <v>Ofsted Webpage</v>
      </c>
      <c r="B15" s="388">
        <v>1278755</v>
      </c>
      <c r="C15" s="388">
        <v>118240</v>
      </c>
      <c r="D15" s="388">
        <v>10014001</v>
      </c>
      <c r="E15" s="388" t="s">
        <v>4493</v>
      </c>
      <c r="F15" s="388" t="s">
        <v>90</v>
      </c>
      <c r="G15" s="388" t="s">
        <v>13</v>
      </c>
      <c r="H15" s="388" t="s">
        <v>793</v>
      </c>
      <c r="I15" s="388" t="s">
        <v>102</v>
      </c>
      <c r="J15" s="388" t="s">
        <v>102</v>
      </c>
      <c r="K15" s="388">
        <v>10055185</v>
      </c>
      <c r="L15" s="388" t="s">
        <v>4483</v>
      </c>
      <c r="M15" s="388" t="s">
        <v>36</v>
      </c>
      <c r="N15" s="388" t="s">
        <v>4478</v>
      </c>
      <c r="O15" s="388" t="s">
        <v>96</v>
      </c>
      <c r="P15" s="400">
        <v>43291</v>
      </c>
      <c r="Q15" s="400">
        <v>43292</v>
      </c>
      <c r="R15" s="400">
        <v>43354</v>
      </c>
      <c r="S15" s="388" t="s">
        <v>96</v>
      </c>
      <c r="T15" s="388" t="s">
        <v>96</v>
      </c>
      <c r="U15" s="388" t="s">
        <v>96</v>
      </c>
      <c r="V15" s="388" t="s">
        <v>96</v>
      </c>
      <c r="W15" s="388" t="s">
        <v>96</v>
      </c>
      <c r="X15" s="388" t="s">
        <v>96</v>
      </c>
      <c r="Y15" s="388" t="s">
        <v>96</v>
      </c>
      <c r="Z15" s="388" t="s">
        <v>96</v>
      </c>
      <c r="AA15" s="388" t="s">
        <v>96</v>
      </c>
      <c r="AB15" s="388" t="s">
        <v>96</v>
      </c>
      <c r="AC15" s="388" t="s">
        <v>96</v>
      </c>
      <c r="AD15" s="388" t="s">
        <v>96</v>
      </c>
      <c r="AE15" s="401" t="s">
        <v>195</v>
      </c>
      <c r="AF15" s="402" t="s">
        <v>195</v>
      </c>
      <c r="AG15" s="401" t="s">
        <v>195</v>
      </c>
      <c r="AH15" s="388" t="s">
        <v>4479</v>
      </c>
    </row>
    <row r="16" spans="1:34" x14ac:dyDescent="0.2">
      <c r="A16" s="397" t="str">
        <f t="shared" si="0"/>
        <v>Ofsted Webpage</v>
      </c>
      <c r="B16" s="388">
        <v>1276463</v>
      </c>
      <c r="C16" s="388">
        <v>138792</v>
      </c>
      <c r="D16" s="388">
        <v>10043250</v>
      </c>
      <c r="E16" s="388" t="s">
        <v>4497</v>
      </c>
      <c r="F16" s="388" t="s">
        <v>90</v>
      </c>
      <c r="G16" s="388" t="s">
        <v>13</v>
      </c>
      <c r="H16" s="388" t="s">
        <v>202</v>
      </c>
      <c r="I16" s="388" t="s">
        <v>152</v>
      </c>
      <c r="J16" s="388" t="s">
        <v>152</v>
      </c>
      <c r="K16" s="388">
        <v>10055158</v>
      </c>
      <c r="L16" s="388" t="s">
        <v>4483</v>
      </c>
      <c r="M16" s="388" t="s">
        <v>36</v>
      </c>
      <c r="N16" s="388" t="s">
        <v>4478</v>
      </c>
      <c r="O16" s="388" t="s">
        <v>96</v>
      </c>
      <c r="P16" s="400">
        <v>43306</v>
      </c>
      <c r="Q16" s="400">
        <v>43307</v>
      </c>
      <c r="R16" s="400">
        <v>43353</v>
      </c>
      <c r="S16" s="388" t="s">
        <v>96</v>
      </c>
      <c r="T16" s="388" t="s">
        <v>96</v>
      </c>
      <c r="U16" s="388" t="s">
        <v>96</v>
      </c>
      <c r="V16" s="388" t="s">
        <v>96</v>
      </c>
      <c r="W16" s="388" t="s">
        <v>96</v>
      </c>
      <c r="X16" s="388" t="s">
        <v>96</v>
      </c>
      <c r="Y16" s="388" t="s">
        <v>96</v>
      </c>
      <c r="Z16" s="388" t="s">
        <v>96</v>
      </c>
      <c r="AA16" s="388" t="s">
        <v>96</v>
      </c>
      <c r="AB16" s="388" t="s">
        <v>96</v>
      </c>
      <c r="AC16" s="388" t="s">
        <v>96</v>
      </c>
      <c r="AD16" s="388" t="s">
        <v>96</v>
      </c>
      <c r="AE16" s="401" t="s">
        <v>195</v>
      </c>
      <c r="AF16" s="402" t="s">
        <v>195</v>
      </c>
      <c r="AG16" s="401" t="s">
        <v>195</v>
      </c>
      <c r="AH16" s="388" t="s">
        <v>4479</v>
      </c>
    </row>
    <row r="17" spans="1:34" x14ac:dyDescent="0.2">
      <c r="A17" s="397" t="str">
        <f t="shared" si="0"/>
        <v>Ofsted Webpage</v>
      </c>
      <c r="B17" s="388">
        <v>1276450</v>
      </c>
      <c r="C17" s="388">
        <v>138652</v>
      </c>
      <c r="D17" s="388">
        <v>10058111</v>
      </c>
      <c r="E17" s="388" t="s">
        <v>4495</v>
      </c>
      <c r="F17" s="388" t="s">
        <v>90</v>
      </c>
      <c r="G17" s="388" t="s">
        <v>13</v>
      </c>
      <c r="H17" s="388" t="s">
        <v>315</v>
      </c>
      <c r="I17" s="388" t="s">
        <v>161</v>
      </c>
      <c r="J17" s="388" t="s">
        <v>161</v>
      </c>
      <c r="K17" s="388">
        <v>10055430</v>
      </c>
      <c r="L17" s="388" t="s">
        <v>4483</v>
      </c>
      <c r="M17" s="388" t="s">
        <v>36</v>
      </c>
      <c r="N17" s="388" t="s">
        <v>4478</v>
      </c>
      <c r="O17" s="388" t="s">
        <v>96</v>
      </c>
      <c r="P17" s="400">
        <v>43313</v>
      </c>
      <c r="Q17" s="400">
        <v>43314</v>
      </c>
      <c r="R17" s="400">
        <v>43353</v>
      </c>
      <c r="S17" s="388" t="s">
        <v>96</v>
      </c>
      <c r="T17" s="388" t="s">
        <v>96</v>
      </c>
      <c r="U17" s="388" t="s">
        <v>96</v>
      </c>
      <c r="V17" s="388" t="s">
        <v>96</v>
      </c>
      <c r="W17" s="388" t="s">
        <v>96</v>
      </c>
      <c r="X17" s="388" t="s">
        <v>96</v>
      </c>
      <c r="Y17" s="388" t="s">
        <v>96</v>
      </c>
      <c r="Z17" s="388" t="s">
        <v>96</v>
      </c>
      <c r="AA17" s="388" t="s">
        <v>96</v>
      </c>
      <c r="AB17" s="388" t="s">
        <v>96</v>
      </c>
      <c r="AC17" s="388" t="s">
        <v>96</v>
      </c>
      <c r="AD17" s="388" t="s">
        <v>96</v>
      </c>
      <c r="AE17" s="401" t="s">
        <v>195</v>
      </c>
      <c r="AF17" s="402" t="s">
        <v>195</v>
      </c>
      <c r="AG17" s="401" t="s">
        <v>195</v>
      </c>
      <c r="AH17" s="388" t="s">
        <v>4479</v>
      </c>
    </row>
    <row r="18" spans="1:34" x14ac:dyDescent="0.2">
      <c r="A18" s="397" t="str">
        <f t="shared" si="0"/>
        <v>Ofsted Webpage</v>
      </c>
      <c r="B18" s="388">
        <v>1248021</v>
      </c>
      <c r="C18" s="388">
        <v>122828</v>
      </c>
      <c r="D18" s="388">
        <v>10035171</v>
      </c>
      <c r="E18" s="388" t="s">
        <v>4498</v>
      </c>
      <c r="F18" s="388" t="s">
        <v>90</v>
      </c>
      <c r="G18" s="388" t="s">
        <v>13</v>
      </c>
      <c r="H18" s="388" t="s">
        <v>724</v>
      </c>
      <c r="I18" s="388" t="s">
        <v>102</v>
      </c>
      <c r="J18" s="388" t="s">
        <v>102</v>
      </c>
      <c r="K18" s="388">
        <v>10054706</v>
      </c>
      <c r="L18" s="388" t="s">
        <v>121</v>
      </c>
      <c r="M18" s="388" t="s">
        <v>28</v>
      </c>
      <c r="N18" s="388" t="s">
        <v>104</v>
      </c>
      <c r="O18" s="388" t="s">
        <v>96</v>
      </c>
      <c r="P18" s="400">
        <v>43305</v>
      </c>
      <c r="Q18" s="400">
        <v>43308</v>
      </c>
      <c r="R18" s="400">
        <v>43353</v>
      </c>
      <c r="S18" s="388">
        <v>2</v>
      </c>
      <c r="T18" s="388">
        <v>2</v>
      </c>
      <c r="U18" s="388">
        <v>2</v>
      </c>
      <c r="V18" s="388">
        <v>2</v>
      </c>
      <c r="W18" s="388">
        <v>2</v>
      </c>
      <c r="X18" s="388" t="s">
        <v>96</v>
      </c>
      <c r="Y18" s="388">
        <v>2</v>
      </c>
      <c r="Z18" s="388">
        <v>2</v>
      </c>
      <c r="AA18" s="388" t="s">
        <v>96</v>
      </c>
      <c r="AB18" s="388" t="s">
        <v>96</v>
      </c>
      <c r="AC18" s="388" t="s">
        <v>96</v>
      </c>
      <c r="AD18" s="388" t="s">
        <v>4480</v>
      </c>
      <c r="AE18" s="401" t="s">
        <v>195</v>
      </c>
      <c r="AF18" s="402" t="s">
        <v>195</v>
      </c>
      <c r="AG18" s="401" t="s">
        <v>195</v>
      </c>
      <c r="AH18" s="388" t="s">
        <v>4479</v>
      </c>
    </row>
    <row r="19" spans="1:34" x14ac:dyDescent="0.2">
      <c r="A19" s="397" t="str">
        <f t="shared" si="0"/>
        <v>Ofsted Webpage</v>
      </c>
      <c r="B19" s="388">
        <v>1278575</v>
      </c>
      <c r="C19" s="388">
        <v>119694</v>
      </c>
      <c r="D19" s="388">
        <v>10019736</v>
      </c>
      <c r="E19" s="388" t="s">
        <v>4496</v>
      </c>
      <c r="F19" s="388" t="s">
        <v>90</v>
      </c>
      <c r="G19" s="388" t="s">
        <v>13</v>
      </c>
      <c r="H19" s="388" t="s">
        <v>724</v>
      </c>
      <c r="I19" s="388" t="s">
        <v>102</v>
      </c>
      <c r="J19" s="388" t="s">
        <v>102</v>
      </c>
      <c r="K19" s="388">
        <v>10055186</v>
      </c>
      <c r="L19" s="388" t="s">
        <v>4483</v>
      </c>
      <c r="M19" s="388" t="s">
        <v>36</v>
      </c>
      <c r="N19" s="388" t="s">
        <v>4478</v>
      </c>
      <c r="O19" s="388" t="s">
        <v>96</v>
      </c>
      <c r="P19" s="400">
        <v>43312</v>
      </c>
      <c r="Q19" s="400">
        <v>43313</v>
      </c>
      <c r="R19" s="400">
        <v>43353</v>
      </c>
      <c r="S19" s="388" t="s">
        <v>96</v>
      </c>
      <c r="T19" s="388" t="s">
        <v>96</v>
      </c>
      <c r="U19" s="388" t="s">
        <v>96</v>
      </c>
      <c r="V19" s="388" t="s">
        <v>96</v>
      </c>
      <c r="W19" s="388" t="s">
        <v>96</v>
      </c>
      <c r="X19" s="388" t="s">
        <v>96</v>
      </c>
      <c r="Y19" s="388" t="s">
        <v>96</v>
      </c>
      <c r="Z19" s="388" t="s">
        <v>96</v>
      </c>
      <c r="AA19" s="388" t="s">
        <v>96</v>
      </c>
      <c r="AB19" s="388" t="s">
        <v>96</v>
      </c>
      <c r="AC19" s="388" t="s">
        <v>96</v>
      </c>
      <c r="AD19" s="388" t="s">
        <v>96</v>
      </c>
      <c r="AE19" s="401" t="s">
        <v>195</v>
      </c>
      <c r="AF19" s="402" t="s">
        <v>195</v>
      </c>
      <c r="AG19" s="401" t="s">
        <v>195</v>
      </c>
      <c r="AH19" s="388" t="s">
        <v>4479</v>
      </c>
    </row>
    <row r="20" spans="1:34" x14ac:dyDescent="0.2">
      <c r="A20" s="397" t="str">
        <f t="shared" si="0"/>
        <v>Ofsted Webpage</v>
      </c>
      <c r="B20" s="388">
        <v>1276525</v>
      </c>
      <c r="C20" s="388">
        <v>133801</v>
      </c>
      <c r="D20" s="388">
        <v>10048177</v>
      </c>
      <c r="E20" s="388" t="s">
        <v>4499</v>
      </c>
      <c r="F20" s="388" t="s">
        <v>90</v>
      </c>
      <c r="G20" s="388" t="s">
        <v>13</v>
      </c>
      <c r="H20" s="388" t="s">
        <v>207</v>
      </c>
      <c r="I20" s="388" t="s">
        <v>186</v>
      </c>
      <c r="J20" s="388" t="s">
        <v>93</v>
      </c>
      <c r="K20" s="388">
        <v>10055498</v>
      </c>
      <c r="L20" s="388" t="s">
        <v>4483</v>
      </c>
      <c r="M20" s="388" t="s">
        <v>36</v>
      </c>
      <c r="N20" s="388" t="s">
        <v>4478</v>
      </c>
      <c r="O20" s="388" t="s">
        <v>96</v>
      </c>
      <c r="P20" s="400">
        <v>43319</v>
      </c>
      <c r="Q20" s="400">
        <v>43320</v>
      </c>
      <c r="R20" s="400">
        <v>43350</v>
      </c>
      <c r="S20" s="388" t="s">
        <v>96</v>
      </c>
      <c r="T20" s="388" t="s">
        <v>96</v>
      </c>
      <c r="U20" s="388" t="s">
        <v>96</v>
      </c>
      <c r="V20" s="388" t="s">
        <v>96</v>
      </c>
      <c r="W20" s="388" t="s">
        <v>96</v>
      </c>
      <c r="X20" s="388" t="s">
        <v>96</v>
      </c>
      <c r="Y20" s="388" t="s">
        <v>96</v>
      </c>
      <c r="Z20" s="388" t="s">
        <v>96</v>
      </c>
      <c r="AA20" s="388" t="s">
        <v>96</v>
      </c>
      <c r="AB20" s="388" t="s">
        <v>96</v>
      </c>
      <c r="AC20" s="388" t="s">
        <v>96</v>
      </c>
      <c r="AD20" s="388" t="s">
        <v>96</v>
      </c>
      <c r="AE20" s="401" t="s">
        <v>195</v>
      </c>
      <c r="AF20" s="402" t="s">
        <v>195</v>
      </c>
      <c r="AG20" s="401" t="s">
        <v>195</v>
      </c>
      <c r="AH20" s="388" t="s">
        <v>4479</v>
      </c>
    </row>
    <row r="21" spans="1:34" x14ac:dyDescent="0.2">
      <c r="A21" s="397" t="str">
        <f t="shared" si="0"/>
        <v>Ofsted Webpage</v>
      </c>
      <c r="B21" s="388">
        <v>142914</v>
      </c>
      <c r="C21" s="388">
        <v>134386</v>
      </c>
      <c r="D21" s="388">
        <v>10056251</v>
      </c>
      <c r="E21" s="388" t="s">
        <v>4502</v>
      </c>
      <c r="F21" s="388" t="s">
        <v>125</v>
      </c>
      <c r="G21" s="388" t="s">
        <v>12</v>
      </c>
      <c r="H21" s="388" t="s">
        <v>998</v>
      </c>
      <c r="I21" s="388" t="s">
        <v>131</v>
      </c>
      <c r="J21" s="388" t="s">
        <v>131</v>
      </c>
      <c r="K21" s="388">
        <v>10043951</v>
      </c>
      <c r="L21" s="388" t="s">
        <v>127</v>
      </c>
      <c r="M21" s="388" t="s">
        <v>28</v>
      </c>
      <c r="N21" s="388" t="s">
        <v>104</v>
      </c>
      <c r="O21" s="388" t="s">
        <v>96</v>
      </c>
      <c r="P21" s="400">
        <v>43291</v>
      </c>
      <c r="Q21" s="400">
        <v>43293</v>
      </c>
      <c r="R21" s="400">
        <v>43349</v>
      </c>
      <c r="S21" s="388">
        <v>3</v>
      </c>
      <c r="T21" s="388">
        <v>3</v>
      </c>
      <c r="U21" s="388">
        <v>3</v>
      </c>
      <c r="V21" s="388">
        <v>2</v>
      </c>
      <c r="W21" s="388">
        <v>3</v>
      </c>
      <c r="X21" s="388" t="s">
        <v>96</v>
      </c>
      <c r="Y21" s="388" t="s">
        <v>96</v>
      </c>
      <c r="Z21" s="388" t="s">
        <v>96</v>
      </c>
      <c r="AA21" s="388" t="s">
        <v>96</v>
      </c>
      <c r="AB21" s="388">
        <v>3</v>
      </c>
      <c r="AC21" s="388" t="s">
        <v>96</v>
      </c>
      <c r="AD21" s="388" t="s">
        <v>4480</v>
      </c>
      <c r="AE21" s="401" t="s">
        <v>195</v>
      </c>
      <c r="AF21" s="402" t="s">
        <v>195</v>
      </c>
      <c r="AG21" s="401" t="s">
        <v>195</v>
      </c>
      <c r="AH21" s="388" t="s">
        <v>4479</v>
      </c>
    </row>
    <row r="22" spans="1:34" x14ac:dyDescent="0.2">
      <c r="A22" s="397" t="str">
        <f t="shared" si="0"/>
        <v>Ofsted Webpage</v>
      </c>
      <c r="B22" s="388">
        <v>1278573</v>
      </c>
      <c r="C22" s="388">
        <v>121627</v>
      </c>
      <c r="D22" s="388">
        <v>10010335</v>
      </c>
      <c r="E22" s="388" t="s">
        <v>4501</v>
      </c>
      <c r="F22" s="388" t="s">
        <v>90</v>
      </c>
      <c r="G22" s="388" t="s">
        <v>13</v>
      </c>
      <c r="H22" s="388" t="s">
        <v>180</v>
      </c>
      <c r="I22" s="388" t="s">
        <v>102</v>
      </c>
      <c r="J22" s="388" t="s">
        <v>102</v>
      </c>
      <c r="K22" s="388">
        <v>10055692</v>
      </c>
      <c r="L22" s="388" t="s">
        <v>4483</v>
      </c>
      <c r="M22" s="388" t="s">
        <v>36</v>
      </c>
      <c r="N22" s="388" t="s">
        <v>4478</v>
      </c>
      <c r="O22" s="388" t="s">
        <v>96</v>
      </c>
      <c r="P22" s="400">
        <v>43313</v>
      </c>
      <c r="Q22" s="400">
        <v>43314</v>
      </c>
      <c r="R22" s="400">
        <v>43349</v>
      </c>
      <c r="S22" s="388" t="s">
        <v>96</v>
      </c>
      <c r="T22" s="388" t="s">
        <v>96</v>
      </c>
      <c r="U22" s="388" t="s">
        <v>96</v>
      </c>
      <c r="V22" s="388" t="s">
        <v>96</v>
      </c>
      <c r="W22" s="388" t="s">
        <v>96</v>
      </c>
      <c r="X22" s="388" t="s">
        <v>96</v>
      </c>
      <c r="Y22" s="388" t="s">
        <v>96</v>
      </c>
      <c r="Z22" s="388" t="s">
        <v>96</v>
      </c>
      <c r="AA22" s="388" t="s">
        <v>96</v>
      </c>
      <c r="AB22" s="388" t="s">
        <v>96</v>
      </c>
      <c r="AC22" s="388" t="s">
        <v>96</v>
      </c>
      <c r="AD22" s="388" t="s">
        <v>96</v>
      </c>
      <c r="AE22" s="401" t="s">
        <v>195</v>
      </c>
      <c r="AF22" s="402" t="s">
        <v>195</v>
      </c>
      <c r="AG22" s="401" t="s">
        <v>195</v>
      </c>
      <c r="AH22" s="388" t="s">
        <v>4479</v>
      </c>
    </row>
    <row r="23" spans="1:34" x14ac:dyDescent="0.2">
      <c r="A23" s="397" t="str">
        <f t="shared" si="0"/>
        <v>Ofsted Webpage</v>
      </c>
      <c r="B23" s="388">
        <v>1278670</v>
      </c>
      <c r="C23" s="388">
        <v>139100</v>
      </c>
      <c r="D23" s="388">
        <v>10058059</v>
      </c>
      <c r="E23" s="388" t="s">
        <v>4500</v>
      </c>
      <c r="F23" s="388" t="s">
        <v>90</v>
      </c>
      <c r="G23" s="388" t="s">
        <v>13</v>
      </c>
      <c r="H23" s="388" t="s">
        <v>239</v>
      </c>
      <c r="I23" s="388" t="s">
        <v>152</v>
      </c>
      <c r="J23" s="388" t="s">
        <v>152</v>
      </c>
      <c r="K23" s="388">
        <v>10055433</v>
      </c>
      <c r="L23" s="388" t="s">
        <v>4483</v>
      </c>
      <c r="M23" s="388" t="s">
        <v>36</v>
      </c>
      <c r="N23" s="388" t="s">
        <v>4478</v>
      </c>
      <c r="O23" s="388" t="s">
        <v>96</v>
      </c>
      <c r="P23" s="400">
        <v>43299</v>
      </c>
      <c r="Q23" s="400">
        <v>43300</v>
      </c>
      <c r="R23" s="400">
        <v>43349</v>
      </c>
      <c r="S23" s="388" t="s">
        <v>96</v>
      </c>
      <c r="T23" s="388" t="s">
        <v>96</v>
      </c>
      <c r="U23" s="388" t="s">
        <v>96</v>
      </c>
      <c r="V23" s="388" t="s">
        <v>96</v>
      </c>
      <c r="W23" s="388" t="s">
        <v>96</v>
      </c>
      <c r="X23" s="388" t="s">
        <v>96</v>
      </c>
      <c r="Y23" s="388" t="s">
        <v>96</v>
      </c>
      <c r="Z23" s="388" t="s">
        <v>96</v>
      </c>
      <c r="AA23" s="388" t="s">
        <v>96</v>
      </c>
      <c r="AB23" s="388" t="s">
        <v>96</v>
      </c>
      <c r="AC23" s="388" t="s">
        <v>96</v>
      </c>
      <c r="AD23" s="388" t="s">
        <v>96</v>
      </c>
      <c r="AE23" s="401" t="s">
        <v>195</v>
      </c>
      <c r="AF23" s="402" t="s">
        <v>195</v>
      </c>
      <c r="AG23" s="401" t="s">
        <v>195</v>
      </c>
      <c r="AH23" s="388" t="s">
        <v>4479</v>
      </c>
    </row>
    <row r="24" spans="1:34" x14ac:dyDescent="0.2">
      <c r="A24" s="397" t="str">
        <f t="shared" si="0"/>
        <v>Ofsted Webpage</v>
      </c>
      <c r="B24" s="388">
        <v>1276381</v>
      </c>
      <c r="C24" s="388">
        <v>124967</v>
      </c>
      <c r="D24" s="388">
        <v>10008173</v>
      </c>
      <c r="E24" s="388" t="s">
        <v>4503</v>
      </c>
      <c r="F24" s="388" t="s">
        <v>90</v>
      </c>
      <c r="G24" s="388" t="s">
        <v>13</v>
      </c>
      <c r="H24" s="388" t="s">
        <v>232</v>
      </c>
      <c r="I24" s="388" t="s">
        <v>177</v>
      </c>
      <c r="J24" s="388" t="s">
        <v>177</v>
      </c>
      <c r="K24" s="388">
        <v>10055306</v>
      </c>
      <c r="L24" s="388" t="s">
        <v>4483</v>
      </c>
      <c r="M24" s="388" t="s">
        <v>36</v>
      </c>
      <c r="N24" s="388" t="s">
        <v>4478</v>
      </c>
      <c r="O24" s="388" t="s">
        <v>96</v>
      </c>
      <c r="P24" s="400">
        <v>43320</v>
      </c>
      <c r="Q24" s="400">
        <v>43321</v>
      </c>
      <c r="R24" s="400">
        <v>43348</v>
      </c>
      <c r="S24" s="388" t="s">
        <v>96</v>
      </c>
      <c r="T24" s="388" t="s">
        <v>96</v>
      </c>
      <c r="U24" s="388" t="s">
        <v>96</v>
      </c>
      <c r="V24" s="388" t="s">
        <v>96</v>
      </c>
      <c r="W24" s="388" t="s">
        <v>96</v>
      </c>
      <c r="X24" s="388" t="s">
        <v>96</v>
      </c>
      <c r="Y24" s="388" t="s">
        <v>96</v>
      </c>
      <c r="Z24" s="388" t="s">
        <v>96</v>
      </c>
      <c r="AA24" s="388" t="s">
        <v>96</v>
      </c>
      <c r="AB24" s="388" t="s">
        <v>96</v>
      </c>
      <c r="AC24" s="388" t="s">
        <v>96</v>
      </c>
      <c r="AD24" s="388" t="s">
        <v>96</v>
      </c>
      <c r="AE24" s="401" t="s">
        <v>195</v>
      </c>
      <c r="AF24" s="402" t="s">
        <v>195</v>
      </c>
      <c r="AG24" s="401" t="s">
        <v>195</v>
      </c>
      <c r="AH24" s="388" t="s">
        <v>4479</v>
      </c>
    </row>
    <row r="25" spans="1:34" x14ac:dyDescent="0.2">
      <c r="A25" s="397" t="str">
        <f t="shared" si="0"/>
        <v>Ofsted Webpage</v>
      </c>
      <c r="B25" s="388">
        <v>1244878</v>
      </c>
      <c r="C25" s="388">
        <v>116816</v>
      </c>
      <c r="D25" s="388">
        <v>10001263</v>
      </c>
      <c r="E25" s="388" t="s">
        <v>4504</v>
      </c>
      <c r="F25" s="388" t="s">
        <v>170</v>
      </c>
      <c r="G25" s="388" t="s">
        <v>13</v>
      </c>
      <c r="H25" s="388" t="s">
        <v>266</v>
      </c>
      <c r="I25" s="388" t="s">
        <v>131</v>
      </c>
      <c r="J25" s="388" t="s">
        <v>131</v>
      </c>
      <c r="K25" s="388">
        <v>10054258</v>
      </c>
      <c r="L25" s="388" t="s">
        <v>4483</v>
      </c>
      <c r="M25" s="388" t="s">
        <v>36</v>
      </c>
      <c r="N25" s="388" t="s">
        <v>4478</v>
      </c>
      <c r="O25" s="388" t="s">
        <v>96</v>
      </c>
      <c r="P25" s="400">
        <v>43306</v>
      </c>
      <c r="Q25" s="400">
        <v>43307</v>
      </c>
      <c r="R25" s="400">
        <v>43343</v>
      </c>
      <c r="S25" s="388" t="s">
        <v>96</v>
      </c>
      <c r="T25" s="388" t="s">
        <v>96</v>
      </c>
      <c r="U25" s="388" t="s">
        <v>96</v>
      </c>
      <c r="V25" s="388" t="s">
        <v>96</v>
      </c>
      <c r="W25" s="388" t="s">
        <v>96</v>
      </c>
      <c r="X25" s="388" t="s">
        <v>96</v>
      </c>
      <c r="Y25" s="388" t="s">
        <v>96</v>
      </c>
      <c r="Z25" s="388" t="s">
        <v>96</v>
      </c>
      <c r="AA25" s="388" t="s">
        <v>96</v>
      </c>
      <c r="AB25" s="388" t="s">
        <v>96</v>
      </c>
      <c r="AC25" s="388" t="s">
        <v>96</v>
      </c>
      <c r="AD25" s="388" t="s">
        <v>96</v>
      </c>
      <c r="AE25" s="401" t="s">
        <v>195</v>
      </c>
      <c r="AF25" s="402" t="s">
        <v>195</v>
      </c>
      <c r="AG25" s="401" t="s">
        <v>195</v>
      </c>
      <c r="AH25" s="388" t="s">
        <v>4479</v>
      </c>
    </row>
    <row r="26" spans="1:34" x14ac:dyDescent="0.2">
      <c r="A26" s="397" t="str">
        <f t="shared" si="0"/>
        <v>Ofsted Webpage</v>
      </c>
      <c r="B26" s="388">
        <v>1236710</v>
      </c>
      <c r="C26" s="388">
        <v>121367</v>
      </c>
      <c r="D26" s="388">
        <v>10031331</v>
      </c>
      <c r="E26" s="388" t="s">
        <v>4505</v>
      </c>
      <c r="F26" s="388" t="s">
        <v>90</v>
      </c>
      <c r="G26" s="388" t="s">
        <v>13</v>
      </c>
      <c r="H26" s="388" t="s">
        <v>487</v>
      </c>
      <c r="I26" s="388" t="s">
        <v>92</v>
      </c>
      <c r="J26" s="388" t="s">
        <v>93</v>
      </c>
      <c r="K26" s="388">
        <v>10046806</v>
      </c>
      <c r="L26" s="388" t="s">
        <v>121</v>
      </c>
      <c r="M26" s="388" t="s">
        <v>28</v>
      </c>
      <c r="N26" s="388" t="s">
        <v>104</v>
      </c>
      <c r="O26" s="388" t="s">
        <v>96</v>
      </c>
      <c r="P26" s="400">
        <v>43291</v>
      </c>
      <c r="Q26" s="400">
        <v>43293</v>
      </c>
      <c r="R26" s="400">
        <v>43342</v>
      </c>
      <c r="S26" s="388">
        <v>4</v>
      </c>
      <c r="T26" s="388">
        <v>4</v>
      </c>
      <c r="U26" s="388">
        <v>4</v>
      </c>
      <c r="V26" s="388">
        <v>3</v>
      </c>
      <c r="W26" s="388">
        <v>4</v>
      </c>
      <c r="X26" s="388" t="s">
        <v>96</v>
      </c>
      <c r="Y26" s="388">
        <v>4</v>
      </c>
      <c r="Z26" s="388" t="s">
        <v>96</v>
      </c>
      <c r="AA26" s="388" t="s">
        <v>96</v>
      </c>
      <c r="AB26" s="388" t="s">
        <v>96</v>
      </c>
      <c r="AC26" s="388" t="s">
        <v>96</v>
      </c>
      <c r="AD26" s="388" t="s">
        <v>4480</v>
      </c>
      <c r="AE26" s="401" t="s">
        <v>195</v>
      </c>
      <c r="AF26" s="402" t="s">
        <v>195</v>
      </c>
      <c r="AG26" s="401" t="s">
        <v>195</v>
      </c>
      <c r="AH26" s="388" t="s">
        <v>4479</v>
      </c>
    </row>
    <row r="27" spans="1:34" x14ac:dyDescent="0.2">
      <c r="A27" s="397" t="str">
        <f t="shared" si="0"/>
        <v>Ofsted Webpage</v>
      </c>
      <c r="B27" s="388">
        <v>1278615</v>
      </c>
      <c r="C27" s="388">
        <v>128982</v>
      </c>
      <c r="D27" s="388">
        <v>10038982</v>
      </c>
      <c r="E27" s="388" t="s">
        <v>4506</v>
      </c>
      <c r="F27" s="388" t="s">
        <v>90</v>
      </c>
      <c r="G27" s="388" t="s">
        <v>13</v>
      </c>
      <c r="H27" s="388" t="s">
        <v>141</v>
      </c>
      <c r="I27" s="388" t="s">
        <v>115</v>
      </c>
      <c r="J27" s="388" t="s">
        <v>115</v>
      </c>
      <c r="K27" s="388">
        <v>10055691</v>
      </c>
      <c r="L27" s="388" t="s">
        <v>4483</v>
      </c>
      <c r="M27" s="388" t="s">
        <v>36</v>
      </c>
      <c r="N27" s="388" t="s">
        <v>4478</v>
      </c>
      <c r="O27" s="388" t="s">
        <v>96</v>
      </c>
      <c r="P27" s="400">
        <v>43306</v>
      </c>
      <c r="Q27" s="400">
        <v>43307</v>
      </c>
      <c r="R27" s="400">
        <v>43341</v>
      </c>
      <c r="S27" s="388" t="s">
        <v>96</v>
      </c>
      <c r="T27" s="388" t="s">
        <v>96</v>
      </c>
      <c r="U27" s="388" t="s">
        <v>96</v>
      </c>
      <c r="V27" s="388" t="s">
        <v>96</v>
      </c>
      <c r="W27" s="388" t="s">
        <v>96</v>
      </c>
      <c r="X27" s="388" t="s">
        <v>96</v>
      </c>
      <c r="Y27" s="388" t="s">
        <v>96</v>
      </c>
      <c r="Z27" s="388" t="s">
        <v>96</v>
      </c>
      <c r="AA27" s="388" t="s">
        <v>96</v>
      </c>
      <c r="AB27" s="388" t="s">
        <v>96</v>
      </c>
      <c r="AC27" s="388" t="s">
        <v>96</v>
      </c>
      <c r="AD27" s="388" t="s">
        <v>96</v>
      </c>
      <c r="AE27" s="401" t="s">
        <v>195</v>
      </c>
      <c r="AF27" s="402" t="s">
        <v>195</v>
      </c>
      <c r="AG27" s="401" t="s">
        <v>195</v>
      </c>
      <c r="AH27" s="388" t="s">
        <v>4479</v>
      </c>
    </row>
    <row r="28" spans="1:34" x14ac:dyDescent="0.2">
      <c r="A28" s="397" t="str">
        <f t="shared" si="0"/>
        <v>Ofsted Webpage</v>
      </c>
      <c r="B28" s="388">
        <v>52919</v>
      </c>
      <c r="C28" s="388">
        <v>117215</v>
      </c>
      <c r="D28" s="388">
        <v>10011018</v>
      </c>
      <c r="E28" s="388" t="s">
        <v>4507</v>
      </c>
      <c r="F28" s="388" t="s">
        <v>90</v>
      </c>
      <c r="G28" s="388" t="s">
        <v>13</v>
      </c>
      <c r="H28" s="388" t="s">
        <v>395</v>
      </c>
      <c r="I28" s="388" t="s">
        <v>131</v>
      </c>
      <c r="J28" s="388" t="s">
        <v>131</v>
      </c>
      <c r="K28" s="388">
        <v>10055247</v>
      </c>
      <c r="L28" s="388" t="s">
        <v>4483</v>
      </c>
      <c r="M28" s="388" t="s">
        <v>36</v>
      </c>
      <c r="N28" s="388" t="s">
        <v>4478</v>
      </c>
      <c r="O28" s="388" t="s">
        <v>96</v>
      </c>
      <c r="P28" s="400">
        <v>43313</v>
      </c>
      <c r="Q28" s="400">
        <v>43314</v>
      </c>
      <c r="R28" s="400">
        <v>43336</v>
      </c>
      <c r="S28" s="388" t="s">
        <v>96</v>
      </c>
      <c r="T28" s="388" t="s">
        <v>96</v>
      </c>
      <c r="U28" s="388" t="s">
        <v>96</v>
      </c>
      <c r="V28" s="388" t="s">
        <v>96</v>
      </c>
      <c r="W28" s="388" t="s">
        <v>96</v>
      </c>
      <c r="X28" s="388" t="s">
        <v>96</v>
      </c>
      <c r="Y28" s="388" t="s">
        <v>96</v>
      </c>
      <c r="Z28" s="388" t="s">
        <v>96</v>
      </c>
      <c r="AA28" s="388" t="s">
        <v>96</v>
      </c>
      <c r="AB28" s="388" t="s">
        <v>96</v>
      </c>
      <c r="AC28" s="388" t="s">
        <v>96</v>
      </c>
      <c r="AD28" s="388" t="s">
        <v>96</v>
      </c>
      <c r="AE28" s="401" t="s">
        <v>4508</v>
      </c>
      <c r="AF28" s="402">
        <v>39759</v>
      </c>
      <c r="AG28" s="401">
        <v>2</v>
      </c>
      <c r="AH28" s="388" t="s">
        <v>4479</v>
      </c>
    </row>
    <row r="29" spans="1:34" x14ac:dyDescent="0.2">
      <c r="A29" s="397" t="str">
        <f t="shared" si="0"/>
        <v>Ofsted Webpage</v>
      </c>
      <c r="B29" s="388">
        <v>1244875</v>
      </c>
      <c r="C29" s="388">
        <v>131556</v>
      </c>
      <c r="D29" s="388">
        <v>10040525</v>
      </c>
      <c r="E29" s="388" t="s">
        <v>4509</v>
      </c>
      <c r="F29" s="388" t="s">
        <v>170</v>
      </c>
      <c r="G29" s="388" t="s">
        <v>13</v>
      </c>
      <c r="H29" s="388" t="s">
        <v>189</v>
      </c>
      <c r="I29" s="388" t="s">
        <v>131</v>
      </c>
      <c r="J29" s="388" t="s">
        <v>131</v>
      </c>
      <c r="K29" s="388">
        <v>10054257</v>
      </c>
      <c r="L29" s="388" t="s">
        <v>121</v>
      </c>
      <c r="M29" s="388" t="s">
        <v>28</v>
      </c>
      <c r="N29" s="388" t="s">
        <v>104</v>
      </c>
      <c r="O29" s="388" t="s">
        <v>96</v>
      </c>
      <c r="P29" s="400">
        <v>43313</v>
      </c>
      <c r="Q29" s="400">
        <v>43315</v>
      </c>
      <c r="R29" s="400">
        <v>43335</v>
      </c>
      <c r="S29" s="388">
        <v>2</v>
      </c>
      <c r="T29" s="388">
        <v>2</v>
      </c>
      <c r="U29" s="388">
        <v>2</v>
      </c>
      <c r="V29" s="388">
        <v>2</v>
      </c>
      <c r="W29" s="388">
        <v>2</v>
      </c>
      <c r="X29" s="388" t="s">
        <v>96</v>
      </c>
      <c r="Y29" s="388" t="s">
        <v>96</v>
      </c>
      <c r="Z29" s="388">
        <v>2</v>
      </c>
      <c r="AA29" s="388" t="s">
        <v>96</v>
      </c>
      <c r="AB29" s="388" t="s">
        <v>96</v>
      </c>
      <c r="AC29" s="388" t="s">
        <v>96</v>
      </c>
      <c r="AD29" s="388" t="s">
        <v>4480</v>
      </c>
      <c r="AE29" s="401" t="s">
        <v>195</v>
      </c>
      <c r="AF29" s="402" t="s">
        <v>195</v>
      </c>
      <c r="AG29" s="401" t="s">
        <v>195</v>
      </c>
      <c r="AH29" s="388" t="s">
        <v>4479</v>
      </c>
    </row>
    <row r="30" spans="1:34" x14ac:dyDescent="0.2">
      <c r="A30" s="397" t="str">
        <f t="shared" si="0"/>
        <v>Ofsted Webpage</v>
      </c>
      <c r="B30" s="388">
        <v>1270866</v>
      </c>
      <c r="C30" s="388">
        <v>121346</v>
      </c>
      <c r="D30" s="388">
        <v>10026650</v>
      </c>
      <c r="E30" s="388" t="s">
        <v>4513</v>
      </c>
      <c r="F30" s="388" t="s">
        <v>90</v>
      </c>
      <c r="G30" s="388" t="s">
        <v>13</v>
      </c>
      <c r="H30" s="388" t="s">
        <v>260</v>
      </c>
      <c r="I30" s="388" t="s">
        <v>155</v>
      </c>
      <c r="J30" s="388" t="s">
        <v>155</v>
      </c>
      <c r="K30" s="388">
        <v>10056265</v>
      </c>
      <c r="L30" s="388" t="s">
        <v>4483</v>
      </c>
      <c r="M30" s="388" t="s">
        <v>36</v>
      </c>
      <c r="N30" s="388" t="s">
        <v>4478</v>
      </c>
      <c r="O30" s="388" t="s">
        <v>96</v>
      </c>
      <c r="P30" s="400">
        <v>43313</v>
      </c>
      <c r="Q30" s="400">
        <v>43314</v>
      </c>
      <c r="R30" s="400">
        <v>43334</v>
      </c>
      <c r="S30" s="388" t="s">
        <v>96</v>
      </c>
      <c r="T30" s="388" t="s">
        <v>96</v>
      </c>
      <c r="U30" s="388" t="s">
        <v>96</v>
      </c>
      <c r="V30" s="388" t="s">
        <v>96</v>
      </c>
      <c r="W30" s="388" t="s">
        <v>96</v>
      </c>
      <c r="X30" s="388" t="s">
        <v>96</v>
      </c>
      <c r="Y30" s="388" t="s">
        <v>96</v>
      </c>
      <c r="Z30" s="388" t="s">
        <v>96</v>
      </c>
      <c r="AA30" s="388" t="s">
        <v>96</v>
      </c>
      <c r="AB30" s="388" t="s">
        <v>96</v>
      </c>
      <c r="AC30" s="388" t="s">
        <v>96</v>
      </c>
      <c r="AD30" s="388" t="s">
        <v>96</v>
      </c>
      <c r="AE30" s="401" t="s">
        <v>195</v>
      </c>
      <c r="AF30" s="402" t="s">
        <v>195</v>
      </c>
      <c r="AG30" s="401" t="s">
        <v>195</v>
      </c>
      <c r="AH30" s="388" t="s">
        <v>4479</v>
      </c>
    </row>
    <row r="31" spans="1:34" x14ac:dyDescent="0.2">
      <c r="A31" s="397" t="str">
        <f t="shared" si="0"/>
        <v>Ofsted Webpage</v>
      </c>
      <c r="B31" s="388">
        <v>1236922</v>
      </c>
      <c r="C31" s="388">
        <v>126183</v>
      </c>
      <c r="D31" s="388">
        <v>10032683</v>
      </c>
      <c r="E31" s="388" t="s">
        <v>4510</v>
      </c>
      <c r="F31" s="388" t="s">
        <v>90</v>
      </c>
      <c r="G31" s="388" t="s">
        <v>13</v>
      </c>
      <c r="H31" s="388" t="s">
        <v>440</v>
      </c>
      <c r="I31" s="388" t="s">
        <v>92</v>
      </c>
      <c r="J31" s="388" t="s">
        <v>93</v>
      </c>
      <c r="K31" s="388">
        <v>10046808</v>
      </c>
      <c r="L31" s="388" t="s">
        <v>121</v>
      </c>
      <c r="M31" s="388" t="s">
        <v>28</v>
      </c>
      <c r="N31" s="388" t="s">
        <v>104</v>
      </c>
      <c r="O31" s="388" t="s">
        <v>96</v>
      </c>
      <c r="P31" s="400">
        <v>43291</v>
      </c>
      <c r="Q31" s="400">
        <v>43294</v>
      </c>
      <c r="R31" s="400">
        <v>43334</v>
      </c>
      <c r="S31" s="388">
        <v>4</v>
      </c>
      <c r="T31" s="388">
        <v>4</v>
      </c>
      <c r="U31" s="388">
        <v>4</v>
      </c>
      <c r="V31" s="388">
        <v>4</v>
      </c>
      <c r="W31" s="388">
        <v>4</v>
      </c>
      <c r="X31" s="388" t="s">
        <v>96</v>
      </c>
      <c r="Y31" s="388">
        <v>4</v>
      </c>
      <c r="Z31" s="388">
        <v>2</v>
      </c>
      <c r="AA31" s="388" t="s">
        <v>96</v>
      </c>
      <c r="AB31" s="388" t="s">
        <v>96</v>
      </c>
      <c r="AC31" s="388" t="s">
        <v>96</v>
      </c>
      <c r="AD31" s="388" t="s">
        <v>4511</v>
      </c>
      <c r="AE31" s="401" t="s">
        <v>195</v>
      </c>
      <c r="AF31" s="402" t="s">
        <v>195</v>
      </c>
      <c r="AG31" s="401" t="s">
        <v>195</v>
      </c>
      <c r="AH31" s="388" t="s">
        <v>4479</v>
      </c>
    </row>
    <row r="32" spans="1:34" x14ac:dyDescent="0.2">
      <c r="A32" s="397" t="str">
        <f t="shared" si="0"/>
        <v>Ofsted Webpage</v>
      </c>
      <c r="B32" s="388">
        <v>1276534</v>
      </c>
      <c r="C32" s="388">
        <v>132715</v>
      </c>
      <c r="D32" s="388">
        <v>10049448</v>
      </c>
      <c r="E32" s="388" t="s">
        <v>4512</v>
      </c>
      <c r="F32" s="388" t="s">
        <v>90</v>
      </c>
      <c r="G32" s="388" t="s">
        <v>13</v>
      </c>
      <c r="H32" s="388" t="s">
        <v>189</v>
      </c>
      <c r="I32" s="388" t="s">
        <v>131</v>
      </c>
      <c r="J32" s="388" t="s">
        <v>131</v>
      </c>
      <c r="K32" s="388">
        <v>10054431</v>
      </c>
      <c r="L32" s="388" t="s">
        <v>4483</v>
      </c>
      <c r="M32" s="388" t="s">
        <v>36</v>
      </c>
      <c r="N32" s="388" t="s">
        <v>4478</v>
      </c>
      <c r="O32" s="388" t="s">
        <v>96</v>
      </c>
      <c r="P32" s="400">
        <v>43298</v>
      </c>
      <c r="Q32" s="400">
        <v>43299</v>
      </c>
      <c r="R32" s="400">
        <v>43334</v>
      </c>
      <c r="S32" s="388" t="s">
        <v>96</v>
      </c>
      <c r="T32" s="388" t="s">
        <v>96</v>
      </c>
      <c r="U32" s="388" t="s">
        <v>96</v>
      </c>
      <c r="V32" s="388" t="s">
        <v>96</v>
      </c>
      <c r="W32" s="388" t="s">
        <v>96</v>
      </c>
      <c r="X32" s="388" t="s">
        <v>96</v>
      </c>
      <c r="Y32" s="388" t="s">
        <v>96</v>
      </c>
      <c r="Z32" s="388" t="s">
        <v>96</v>
      </c>
      <c r="AA32" s="388" t="s">
        <v>96</v>
      </c>
      <c r="AB32" s="388" t="s">
        <v>96</v>
      </c>
      <c r="AC32" s="388" t="s">
        <v>96</v>
      </c>
      <c r="AD32" s="388" t="s">
        <v>96</v>
      </c>
      <c r="AE32" s="401" t="s">
        <v>195</v>
      </c>
      <c r="AF32" s="402" t="s">
        <v>195</v>
      </c>
      <c r="AG32" s="401" t="s">
        <v>195</v>
      </c>
      <c r="AH32" s="388" t="s">
        <v>4479</v>
      </c>
    </row>
    <row r="33" spans="1:34" x14ac:dyDescent="0.2">
      <c r="A33" s="397" t="str">
        <f t="shared" si="0"/>
        <v>Ofsted Webpage</v>
      </c>
      <c r="B33" s="388">
        <v>1276464</v>
      </c>
      <c r="C33" s="388">
        <v>138840</v>
      </c>
      <c r="D33" s="388">
        <v>10061797</v>
      </c>
      <c r="E33" s="388" t="s">
        <v>4514</v>
      </c>
      <c r="F33" s="388" t="s">
        <v>170</v>
      </c>
      <c r="G33" s="388" t="s">
        <v>13</v>
      </c>
      <c r="H33" s="388" t="s">
        <v>223</v>
      </c>
      <c r="I33" s="388" t="s">
        <v>152</v>
      </c>
      <c r="J33" s="388" t="s">
        <v>152</v>
      </c>
      <c r="K33" s="388">
        <v>10055462</v>
      </c>
      <c r="L33" s="388" t="s">
        <v>4483</v>
      </c>
      <c r="M33" s="388" t="s">
        <v>36</v>
      </c>
      <c r="N33" s="388" t="s">
        <v>4478</v>
      </c>
      <c r="O33" s="388" t="s">
        <v>96</v>
      </c>
      <c r="P33" s="400">
        <v>43313</v>
      </c>
      <c r="Q33" s="400">
        <v>43314</v>
      </c>
      <c r="R33" s="400">
        <v>43333</v>
      </c>
      <c r="S33" s="388" t="s">
        <v>96</v>
      </c>
      <c r="T33" s="388" t="s">
        <v>96</v>
      </c>
      <c r="U33" s="388" t="s">
        <v>96</v>
      </c>
      <c r="V33" s="388" t="s">
        <v>96</v>
      </c>
      <c r="W33" s="388" t="s">
        <v>96</v>
      </c>
      <c r="X33" s="388" t="s">
        <v>96</v>
      </c>
      <c r="Y33" s="388" t="s">
        <v>96</v>
      </c>
      <c r="Z33" s="388" t="s">
        <v>96</v>
      </c>
      <c r="AA33" s="388" t="s">
        <v>96</v>
      </c>
      <c r="AB33" s="388" t="s">
        <v>96</v>
      </c>
      <c r="AC33" s="388" t="s">
        <v>96</v>
      </c>
      <c r="AD33" s="388" t="s">
        <v>96</v>
      </c>
      <c r="AE33" s="401" t="s">
        <v>195</v>
      </c>
      <c r="AF33" s="402" t="s">
        <v>195</v>
      </c>
      <c r="AG33" s="401" t="s">
        <v>195</v>
      </c>
      <c r="AH33" s="388" t="s">
        <v>4479</v>
      </c>
    </row>
    <row r="34" spans="1:34" x14ac:dyDescent="0.2">
      <c r="A34" s="397" t="str">
        <f t="shared" si="0"/>
        <v>Ofsted Webpage</v>
      </c>
      <c r="B34" s="388">
        <v>1278673</v>
      </c>
      <c r="C34" s="388">
        <v>139173</v>
      </c>
      <c r="D34" s="388">
        <v>10061407</v>
      </c>
      <c r="E34" s="388" t="s">
        <v>4515</v>
      </c>
      <c r="F34" s="388" t="s">
        <v>90</v>
      </c>
      <c r="G34" s="388" t="s">
        <v>13</v>
      </c>
      <c r="H34" s="388" t="s">
        <v>114</v>
      </c>
      <c r="I34" s="388" t="s">
        <v>115</v>
      </c>
      <c r="J34" s="388" t="s">
        <v>115</v>
      </c>
      <c r="K34" s="388">
        <v>10055183</v>
      </c>
      <c r="L34" s="388" t="s">
        <v>4483</v>
      </c>
      <c r="M34" s="388" t="s">
        <v>36</v>
      </c>
      <c r="N34" s="388" t="s">
        <v>4478</v>
      </c>
      <c r="O34" s="388" t="s">
        <v>96</v>
      </c>
      <c r="P34" s="400">
        <v>43292</v>
      </c>
      <c r="Q34" s="400">
        <v>43293</v>
      </c>
      <c r="R34" s="400">
        <v>43330</v>
      </c>
      <c r="S34" s="388" t="s">
        <v>96</v>
      </c>
      <c r="T34" s="388" t="s">
        <v>96</v>
      </c>
      <c r="U34" s="388" t="s">
        <v>96</v>
      </c>
      <c r="V34" s="388" t="s">
        <v>96</v>
      </c>
      <c r="W34" s="388" t="s">
        <v>96</v>
      </c>
      <c r="X34" s="388" t="s">
        <v>96</v>
      </c>
      <c r="Y34" s="388" t="s">
        <v>96</v>
      </c>
      <c r="Z34" s="388" t="s">
        <v>96</v>
      </c>
      <c r="AA34" s="388" t="s">
        <v>96</v>
      </c>
      <c r="AB34" s="388" t="s">
        <v>96</v>
      </c>
      <c r="AC34" s="388" t="s">
        <v>96</v>
      </c>
      <c r="AD34" s="388" t="s">
        <v>96</v>
      </c>
      <c r="AE34" s="401" t="s">
        <v>195</v>
      </c>
      <c r="AF34" s="402" t="s">
        <v>195</v>
      </c>
      <c r="AG34" s="401" t="s">
        <v>195</v>
      </c>
      <c r="AH34" s="388" t="s">
        <v>4479</v>
      </c>
    </row>
    <row r="35" spans="1:34" x14ac:dyDescent="0.2">
      <c r="A35" s="397" t="str">
        <f t="shared" si="0"/>
        <v>Ofsted Webpage</v>
      </c>
      <c r="B35" s="388">
        <v>55306</v>
      </c>
      <c r="C35" s="388">
        <v>107473</v>
      </c>
      <c r="D35" s="388">
        <v>10007396</v>
      </c>
      <c r="E35" s="388" t="s">
        <v>599</v>
      </c>
      <c r="F35" s="388" t="s">
        <v>90</v>
      </c>
      <c r="G35" s="388" t="s">
        <v>13</v>
      </c>
      <c r="H35" s="388" t="s">
        <v>101</v>
      </c>
      <c r="I35" s="388" t="s">
        <v>102</v>
      </c>
      <c r="J35" s="388" t="s">
        <v>102</v>
      </c>
      <c r="K35" s="388">
        <v>10041169</v>
      </c>
      <c r="L35" s="388" t="s">
        <v>309</v>
      </c>
      <c r="M35" s="388" t="s">
        <v>28</v>
      </c>
      <c r="N35" s="388" t="s">
        <v>104</v>
      </c>
      <c r="O35" s="388" t="s">
        <v>96</v>
      </c>
      <c r="P35" s="400">
        <v>43277</v>
      </c>
      <c r="Q35" s="400">
        <v>43280</v>
      </c>
      <c r="R35" s="400">
        <v>43330</v>
      </c>
      <c r="S35" s="388">
        <v>4</v>
      </c>
      <c r="T35" s="388">
        <v>4</v>
      </c>
      <c r="U35" s="388">
        <v>4</v>
      </c>
      <c r="V35" s="388">
        <v>3</v>
      </c>
      <c r="W35" s="388">
        <v>4</v>
      </c>
      <c r="X35" s="388" t="s">
        <v>96</v>
      </c>
      <c r="Y35" s="388" t="s">
        <v>96</v>
      </c>
      <c r="Z35" s="388">
        <v>4</v>
      </c>
      <c r="AA35" s="388" t="s">
        <v>96</v>
      </c>
      <c r="AB35" s="388" t="s">
        <v>96</v>
      </c>
      <c r="AC35" s="388" t="s">
        <v>96</v>
      </c>
      <c r="AD35" s="388" t="s">
        <v>4480</v>
      </c>
      <c r="AE35" s="401">
        <v>10021354</v>
      </c>
      <c r="AF35" s="402">
        <v>42629</v>
      </c>
      <c r="AG35" s="401">
        <v>3</v>
      </c>
      <c r="AH35" s="388" t="s">
        <v>139</v>
      </c>
    </row>
    <row r="36" spans="1:34" x14ac:dyDescent="0.2">
      <c r="A36" s="397" t="str">
        <f t="shared" si="0"/>
        <v>Ofsted Webpage</v>
      </c>
      <c r="B36" s="388">
        <v>1270869</v>
      </c>
      <c r="C36" s="388">
        <v>125234</v>
      </c>
      <c r="D36" s="388">
        <v>10029234</v>
      </c>
      <c r="E36" s="388" t="s">
        <v>4517</v>
      </c>
      <c r="F36" s="388" t="s">
        <v>90</v>
      </c>
      <c r="G36" s="388" t="s">
        <v>13</v>
      </c>
      <c r="H36" s="388" t="s">
        <v>467</v>
      </c>
      <c r="I36" s="388" t="s">
        <v>92</v>
      </c>
      <c r="J36" s="388" t="s">
        <v>93</v>
      </c>
      <c r="K36" s="388">
        <v>10055497</v>
      </c>
      <c r="L36" s="388" t="s">
        <v>4483</v>
      </c>
      <c r="M36" s="388" t="s">
        <v>36</v>
      </c>
      <c r="N36" s="388" t="s">
        <v>4478</v>
      </c>
      <c r="O36" s="388" t="s">
        <v>96</v>
      </c>
      <c r="P36" s="400">
        <v>43293</v>
      </c>
      <c r="Q36" s="400">
        <v>43294</v>
      </c>
      <c r="R36" s="400">
        <v>43328</v>
      </c>
      <c r="S36" s="388" t="s">
        <v>96</v>
      </c>
      <c r="T36" s="388" t="s">
        <v>96</v>
      </c>
      <c r="U36" s="388" t="s">
        <v>96</v>
      </c>
      <c r="V36" s="388" t="s">
        <v>96</v>
      </c>
      <c r="W36" s="388" t="s">
        <v>96</v>
      </c>
      <c r="X36" s="388" t="s">
        <v>96</v>
      </c>
      <c r="Y36" s="388" t="s">
        <v>96</v>
      </c>
      <c r="Z36" s="388" t="s">
        <v>96</v>
      </c>
      <c r="AA36" s="388" t="s">
        <v>96</v>
      </c>
      <c r="AB36" s="388" t="s">
        <v>96</v>
      </c>
      <c r="AC36" s="388" t="s">
        <v>96</v>
      </c>
      <c r="AD36" s="388" t="s">
        <v>96</v>
      </c>
      <c r="AE36" s="401" t="s">
        <v>195</v>
      </c>
      <c r="AF36" s="402" t="s">
        <v>195</v>
      </c>
      <c r="AG36" s="401" t="s">
        <v>195</v>
      </c>
      <c r="AH36" s="388" t="s">
        <v>4479</v>
      </c>
    </row>
    <row r="37" spans="1:34" x14ac:dyDescent="0.2">
      <c r="A37" s="397" t="str">
        <f t="shared" si="0"/>
        <v>Ofsted Webpage</v>
      </c>
      <c r="B37" s="388">
        <v>1278574</v>
      </c>
      <c r="C37" s="388">
        <v>114927</v>
      </c>
      <c r="D37" s="388">
        <v>10011055</v>
      </c>
      <c r="E37" s="388" t="s">
        <v>4516</v>
      </c>
      <c r="F37" s="388" t="s">
        <v>170</v>
      </c>
      <c r="G37" s="388" t="s">
        <v>13</v>
      </c>
      <c r="H37" s="388" t="s">
        <v>374</v>
      </c>
      <c r="I37" s="388" t="s">
        <v>177</v>
      </c>
      <c r="J37" s="388" t="s">
        <v>177</v>
      </c>
      <c r="K37" s="388">
        <v>10056580</v>
      </c>
      <c r="L37" s="388" t="s">
        <v>4483</v>
      </c>
      <c r="M37" s="388" t="s">
        <v>36</v>
      </c>
      <c r="N37" s="388" t="s">
        <v>4478</v>
      </c>
      <c r="O37" s="388" t="s">
        <v>96</v>
      </c>
      <c r="P37" s="400">
        <v>43306</v>
      </c>
      <c r="Q37" s="400">
        <v>43307</v>
      </c>
      <c r="R37" s="400">
        <v>43328</v>
      </c>
      <c r="S37" s="388" t="s">
        <v>96</v>
      </c>
      <c r="T37" s="388" t="s">
        <v>96</v>
      </c>
      <c r="U37" s="388" t="s">
        <v>96</v>
      </c>
      <c r="V37" s="388" t="s">
        <v>96</v>
      </c>
      <c r="W37" s="388" t="s">
        <v>96</v>
      </c>
      <c r="X37" s="388" t="s">
        <v>96</v>
      </c>
      <c r="Y37" s="388" t="s">
        <v>96</v>
      </c>
      <c r="Z37" s="388" t="s">
        <v>96</v>
      </c>
      <c r="AA37" s="388" t="s">
        <v>96</v>
      </c>
      <c r="AB37" s="388" t="s">
        <v>96</v>
      </c>
      <c r="AC37" s="388" t="s">
        <v>96</v>
      </c>
      <c r="AD37" s="388" t="s">
        <v>96</v>
      </c>
      <c r="AE37" s="401" t="s">
        <v>195</v>
      </c>
      <c r="AF37" s="402" t="s">
        <v>195</v>
      </c>
      <c r="AG37" s="401" t="s">
        <v>195</v>
      </c>
      <c r="AH37" s="388" t="s">
        <v>4479</v>
      </c>
    </row>
    <row r="38" spans="1:34" x14ac:dyDescent="0.2">
      <c r="A38" s="397" t="str">
        <f t="shared" si="0"/>
        <v>Ofsted Webpage</v>
      </c>
      <c r="B38" s="388">
        <v>1270929</v>
      </c>
      <c r="C38" s="388">
        <v>132748</v>
      </c>
      <c r="D38" s="388">
        <v>10052437</v>
      </c>
      <c r="E38" s="388" t="s">
        <v>4518</v>
      </c>
      <c r="F38" s="388" t="s">
        <v>90</v>
      </c>
      <c r="G38" s="388" t="s">
        <v>13</v>
      </c>
      <c r="H38" s="388" t="s">
        <v>221</v>
      </c>
      <c r="I38" s="388" t="s">
        <v>177</v>
      </c>
      <c r="J38" s="388" t="s">
        <v>177</v>
      </c>
      <c r="K38" s="388">
        <v>10055681</v>
      </c>
      <c r="L38" s="388" t="s">
        <v>4483</v>
      </c>
      <c r="M38" s="388" t="s">
        <v>36</v>
      </c>
      <c r="N38" s="388" t="s">
        <v>4478</v>
      </c>
      <c r="O38" s="388" t="s">
        <v>96</v>
      </c>
      <c r="P38" s="400">
        <v>43298</v>
      </c>
      <c r="Q38" s="400">
        <v>43299</v>
      </c>
      <c r="R38" s="400">
        <v>43328</v>
      </c>
      <c r="S38" s="388" t="s">
        <v>96</v>
      </c>
      <c r="T38" s="388" t="s">
        <v>96</v>
      </c>
      <c r="U38" s="388" t="s">
        <v>96</v>
      </c>
      <c r="V38" s="388" t="s">
        <v>96</v>
      </c>
      <c r="W38" s="388" t="s">
        <v>96</v>
      </c>
      <c r="X38" s="388" t="s">
        <v>96</v>
      </c>
      <c r="Y38" s="388" t="s">
        <v>96</v>
      </c>
      <c r="Z38" s="388" t="s">
        <v>96</v>
      </c>
      <c r="AA38" s="388" t="s">
        <v>96</v>
      </c>
      <c r="AB38" s="388" t="s">
        <v>96</v>
      </c>
      <c r="AC38" s="388" t="s">
        <v>96</v>
      </c>
      <c r="AD38" s="388" t="s">
        <v>96</v>
      </c>
      <c r="AE38" s="401" t="s">
        <v>195</v>
      </c>
      <c r="AF38" s="402" t="s">
        <v>195</v>
      </c>
      <c r="AG38" s="401" t="s">
        <v>195</v>
      </c>
      <c r="AH38" s="388" t="s">
        <v>4479</v>
      </c>
    </row>
    <row r="39" spans="1:34" x14ac:dyDescent="0.2">
      <c r="A39" s="397" t="str">
        <f t="shared" si="0"/>
        <v>Ofsted Webpage</v>
      </c>
      <c r="B39" s="388">
        <v>59182</v>
      </c>
      <c r="C39" s="388">
        <v>121647</v>
      </c>
      <c r="D39" s="388">
        <v>10027766</v>
      </c>
      <c r="E39" s="388" t="s">
        <v>1952</v>
      </c>
      <c r="F39" s="388" t="s">
        <v>90</v>
      </c>
      <c r="G39" s="388" t="s">
        <v>13</v>
      </c>
      <c r="H39" s="388" t="s">
        <v>291</v>
      </c>
      <c r="I39" s="388" t="s">
        <v>186</v>
      </c>
      <c r="J39" s="388" t="s">
        <v>93</v>
      </c>
      <c r="K39" s="388">
        <v>10046781</v>
      </c>
      <c r="L39" s="388" t="s">
        <v>94</v>
      </c>
      <c r="M39" s="388" t="s">
        <v>40</v>
      </c>
      <c r="N39" s="388" t="s">
        <v>95</v>
      </c>
      <c r="O39" s="388" t="s">
        <v>4511</v>
      </c>
      <c r="P39" s="400">
        <v>43306</v>
      </c>
      <c r="Q39" s="400">
        <v>43307</v>
      </c>
      <c r="R39" s="400">
        <v>43327</v>
      </c>
      <c r="S39" s="388">
        <v>9</v>
      </c>
      <c r="T39" s="388" t="s">
        <v>96</v>
      </c>
      <c r="U39" s="388" t="s">
        <v>96</v>
      </c>
      <c r="V39" s="388" t="s">
        <v>96</v>
      </c>
      <c r="W39" s="388" t="s">
        <v>96</v>
      </c>
      <c r="X39" s="388" t="s">
        <v>96</v>
      </c>
      <c r="Y39" s="388" t="s">
        <v>96</v>
      </c>
      <c r="Z39" s="388" t="s">
        <v>96</v>
      </c>
      <c r="AA39" s="388" t="s">
        <v>96</v>
      </c>
      <c r="AB39" s="388" t="s">
        <v>96</v>
      </c>
      <c r="AC39" s="388" t="s">
        <v>96</v>
      </c>
      <c r="AD39" s="388" t="s">
        <v>4480</v>
      </c>
      <c r="AE39" s="401" t="s">
        <v>1953</v>
      </c>
      <c r="AF39" s="402">
        <v>42160</v>
      </c>
      <c r="AG39" s="401">
        <v>2</v>
      </c>
      <c r="AH39" s="388" t="s">
        <v>4479</v>
      </c>
    </row>
    <row r="40" spans="1:34" x14ac:dyDescent="0.2">
      <c r="A40" s="397" t="str">
        <f t="shared" si="0"/>
        <v>Ofsted Webpage</v>
      </c>
      <c r="B40" s="388">
        <v>1276505</v>
      </c>
      <c r="C40" s="388">
        <v>139105</v>
      </c>
      <c r="D40" s="388">
        <v>10061968</v>
      </c>
      <c r="E40" s="388" t="s">
        <v>4519</v>
      </c>
      <c r="F40" s="388" t="s">
        <v>90</v>
      </c>
      <c r="G40" s="388" t="s">
        <v>13</v>
      </c>
      <c r="H40" s="388" t="s">
        <v>264</v>
      </c>
      <c r="I40" s="388" t="s">
        <v>131</v>
      </c>
      <c r="J40" s="388" t="s">
        <v>131</v>
      </c>
      <c r="K40" s="388">
        <v>10055229</v>
      </c>
      <c r="L40" s="388" t="s">
        <v>4483</v>
      </c>
      <c r="M40" s="388" t="s">
        <v>36</v>
      </c>
      <c r="N40" s="388" t="s">
        <v>4478</v>
      </c>
      <c r="O40" s="388" t="s">
        <v>96</v>
      </c>
      <c r="P40" s="400">
        <v>43291</v>
      </c>
      <c r="Q40" s="400">
        <v>43292</v>
      </c>
      <c r="R40" s="400">
        <v>43327</v>
      </c>
      <c r="S40" s="388" t="s">
        <v>96</v>
      </c>
      <c r="T40" s="388" t="s">
        <v>96</v>
      </c>
      <c r="U40" s="388" t="s">
        <v>96</v>
      </c>
      <c r="V40" s="388" t="s">
        <v>96</v>
      </c>
      <c r="W40" s="388" t="s">
        <v>96</v>
      </c>
      <c r="X40" s="388" t="s">
        <v>96</v>
      </c>
      <c r="Y40" s="388" t="s">
        <v>96</v>
      </c>
      <c r="Z40" s="388" t="s">
        <v>96</v>
      </c>
      <c r="AA40" s="388" t="s">
        <v>96</v>
      </c>
      <c r="AB40" s="388" t="s">
        <v>96</v>
      </c>
      <c r="AC40" s="388" t="s">
        <v>96</v>
      </c>
      <c r="AD40" s="388" t="s">
        <v>96</v>
      </c>
      <c r="AE40" s="401" t="s">
        <v>195</v>
      </c>
      <c r="AF40" s="402" t="s">
        <v>195</v>
      </c>
      <c r="AG40" s="401" t="s">
        <v>195</v>
      </c>
      <c r="AH40" s="388" t="s">
        <v>4479</v>
      </c>
    </row>
    <row r="41" spans="1:34" x14ac:dyDescent="0.2">
      <c r="A41" s="397" t="str">
        <f t="shared" si="0"/>
        <v>Ofsted Webpage</v>
      </c>
      <c r="B41" s="388">
        <v>58442</v>
      </c>
      <c r="C41" s="388">
        <v>118354</v>
      </c>
      <c r="D41" s="388">
        <v>10022721</v>
      </c>
      <c r="E41" s="388" t="s">
        <v>4520</v>
      </c>
      <c r="F41" s="388" t="s">
        <v>90</v>
      </c>
      <c r="G41" s="388" t="s">
        <v>13</v>
      </c>
      <c r="H41" s="388" t="s">
        <v>278</v>
      </c>
      <c r="I41" s="388" t="s">
        <v>152</v>
      </c>
      <c r="J41" s="388" t="s">
        <v>152</v>
      </c>
      <c r="K41" s="388">
        <v>10054319</v>
      </c>
      <c r="L41" s="388" t="s">
        <v>4483</v>
      </c>
      <c r="M41" s="388" t="s">
        <v>36</v>
      </c>
      <c r="N41" s="388" t="s">
        <v>4478</v>
      </c>
      <c r="O41" s="388" t="s">
        <v>96</v>
      </c>
      <c r="P41" s="400">
        <v>43299</v>
      </c>
      <c r="Q41" s="400">
        <v>43300</v>
      </c>
      <c r="R41" s="400">
        <v>43327</v>
      </c>
      <c r="S41" s="388" t="s">
        <v>96</v>
      </c>
      <c r="T41" s="388" t="s">
        <v>96</v>
      </c>
      <c r="U41" s="388" t="s">
        <v>96</v>
      </c>
      <c r="V41" s="388" t="s">
        <v>96</v>
      </c>
      <c r="W41" s="388" t="s">
        <v>96</v>
      </c>
      <c r="X41" s="388" t="s">
        <v>96</v>
      </c>
      <c r="Y41" s="388" t="s">
        <v>96</v>
      </c>
      <c r="Z41" s="388" t="s">
        <v>96</v>
      </c>
      <c r="AA41" s="388" t="s">
        <v>96</v>
      </c>
      <c r="AB41" s="388" t="s">
        <v>96</v>
      </c>
      <c r="AC41" s="388" t="s">
        <v>96</v>
      </c>
      <c r="AD41" s="388" t="s">
        <v>96</v>
      </c>
      <c r="AE41" s="401" t="s">
        <v>4521</v>
      </c>
      <c r="AF41" s="402">
        <v>39898</v>
      </c>
      <c r="AG41" s="401">
        <v>1</v>
      </c>
      <c r="AH41" s="388" t="s">
        <v>4479</v>
      </c>
    </row>
    <row r="42" spans="1:34" x14ac:dyDescent="0.2">
      <c r="A42" s="397" t="str">
        <f t="shared" si="0"/>
        <v>Ofsted Webpage</v>
      </c>
      <c r="B42" s="388">
        <v>58139</v>
      </c>
      <c r="C42" s="388">
        <v>121786</v>
      </c>
      <c r="D42" s="388">
        <v>10013225</v>
      </c>
      <c r="E42" s="388" t="s">
        <v>4522</v>
      </c>
      <c r="F42" s="388" t="s">
        <v>90</v>
      </c>
      <c r="G42" s="388" t="s">
        <v>13</v>
      </c>
      <c r="H42" s="388" t="s">
        <v>771</v>
      </c>
      <c r="I42" s="388" t="s">
        <v>186</v>
      </c>
      <c r="J42" s="388" t="s">
        <v>93</v>
      </c>
      <c r="K42" s="388">
        <v>10055506</v>
      </c>
      <c r="L42" s="388" t="s">
        <v>4483</v>
      </c>
      <c r="M42" s="388" t="s">
        <v>36</v>
      </c>
      <c r="N42" s="388" t="s">
        <v>4478</v>
      </c>
      <c r="O42" s="388" t="s">
        <v>96</v>
      </c>
      <c r="P42" s="400">
        <v>43300</v>
      </c>
      <c r="Q42" s="400">
        <v>43301</v>
      </c>
      <c r="R42" s="400">
        <v>43326</v>
      </c>
      <c r="S42" s="388" t="s">
        <v>96</v>
      </c>
      <c r="T42" s="388" t="s">
        <v>96</v>
      </c>
      <c r="U42" s="388" t="s">
        <v>96</v>
      </c>
      <c r="V42" s="388" t="s">
        <v>96</v>
      </c>
      <c r="W42" s="388" t="s">
        <v>96</v>
      </c>
      <c r="X42" s="388" t="s">
        <v>96</v>
      </c>
      <c r="Y42" s="388" t="s">
        <v>96</v>
      </c>
      <c r="Z42" s="388" t="s">
        <v>96</v>
      </c>
      <c r="AA42" s="388" t="s">
        <v>96</v>
      </c>
      <c r="AB42" s="388" t="s">
        <v>96</v>
      </c>
      <c r="AC42" s="388" t="s">
        <v>96</v>
      </c>
      <c r="AD42" s="388" t="s">
        <v>96</v>
      </c>
      <c r="AE42" s="401" t="s">
        <v>195</v>
      </c>
      <c r="AF42" s="402" t="s">
        <v>195</v>
      </c>
      <c r="AG42" s="401" t="s">
        <v>195</v>
      </c>
      <c r="AH42" s="388" t="s">
        <v>4479</v>
      </c>
    </row>
    <row r="43" spans="1:34" x14ac:dyDescent="0.2">
      <c r="A43" s="397" t="str">
        <f t="shared" si="0"/>
        <v>Ofsted Webpage</v>
      </c>
      <c r="B43" s="388">
        <v>59195</v>
      </c>
      <c r="C43" s="388">
        <v>124800</v>
      </c>
      <c r="D43" s="388">
        <v>10041332</v>
      </c>
      <c r="E43" s="388" t="s">
        <v>4524</v>
      </c>
      <c r="F43" s="388" t="s">
        <v>90</v>
      </c>
      <c r="G43" s="388" t="s">
        <v>13</v>
      </c>
      <c r="H43" s="388" t="s">
        <v>440</v>
      </c>
      <c r="I43" s="388" t="s">
        <v>92</v>
      </c>
      <c r="J43" s="388" t="s">
        <v>93</v>
      </c>
      <c r="K43" s="388">
        <v>10041111</v>
      </c>
      <c r="L43" s="388" t="s">
        <v>94</v>
      </c>
      <c r="M43" s="388" t="s">
        <v>40</v>
      </c>
      <c r="N43" s="388" t="s">
        <v>95</v>
      </c>
      <c r="O43" s="388" t="s">
        <v>4511</v>
      </c>
      <c r="P43" s="400">
        <v>43285</v>
      </c>
      <c r="Q43" s="400">
        <v>43286</v>
      </c>
      <c r="R43" s="400">
        <v>43325</v>
      </c>
      <c r="S43" s="388">
        <v>9</v>
      </c>
      <c r="T43" s="388" t="s">
        <v>96</v>
      </c>
      <c r="U43" s="388" t="s">
        <v>96</v>
      </c>
      <c r="V43" s="388" t="s">
        <v>96</v>
      </c>
      <c r="W43" s="388" t="s">
        <v>96</v>
      </c>
      <c r="X43" s="388" t="s">
        <v>96</v>
      </c>
      <c r="Y43" s="388" t="s">
        <v>96</v>
      </c>
      <c r="Z43" s="388" t="s">
        <v>96</v>
      </c>
      <c r="AA43" s="388" t="s">
        <v>96</v>
      </c>
      <c r="AB43" s="388" t="s">
        <v>96</v>
      </c>
      <c r="AC43" s="388" t="s">
        <v>96</v>
      </c>
      <c r="AD43" s="388" t="s">
        <v>4480</v>
      </c>
      <c r="AE43" s="401" t="s">
        <v>1983</v>
      </c>
      <c r="AF43" s="402">
        <v>42082</v>
      </c>
      <c r="AG43" s="401">
        <v>2</v>
      </c>
      <c r="AH43" s="388" t="s">
        <v>4479</v>
      </c>
    </row>
    <row r="44" spans="1:34" x14ac:dyDescent="0.2">
      <c r="A44" s="397" t="str">
        <f t="shared" si="0"/>
        <v>Ofsted Webpage</v>
      </c>
      <c r="B44" s="388">
        <v>53533</v>
      </c>
      <c r="C44" s="388">
        <v>124265</v>
      </c>
      <c r="D44" s="388">
        <v>10026702</v>
      </c>
      <c r="E44" s="388" t="s">
        <v>4523</v>
      </c>
      <c r="F44" s="388" t="s">
        <v>170</v>
      </c>
      <c r="G44" s="388" t="s">
        <v>13</v>
      </c>
      <c r="H44" s="388" t="s">
        <v>467</v>
      </c>
      <c r="I44" s="388" t="s">
        <v>92</v>
      </c>
      <c r="J44" s="388" t="s">
        <v>93</v>
      </c>
      <c r="K44" s="388">
        <v>10037430</v>
      </c>
      <c r="L44" s="388" t="s">
        <v>136</v>
      </c>
      <c r="M44" s="388" t="s">
        <v>28</v>
      </c>
      <c r="N44" s="388" t="s">
        <v>104</v>
      </c>
      <c r="O44" s="388" t="s">
        <v>96</v>
      </c>
      <c r="P44" s="400">
        <v>43270</v>
      </c>
      <c r="Q44" s="400">
        <v>43273</v>
      </c>
      <c r="R44" s="400">
        <v>43325</v>
      </c>
      <c r="S44" s="388">
        <v>2</v>
      </c>
      <c r="T44" s="388">
        <v>2</v>
      </c>
      <c r="U44" s="388">
        <v>2</v>
      </c>
      <c r="V44" s="388">
        <v>2</v>
      </c>
      <c r="W44" s="388">
        <v>2</v>
      </c>
      <c r="X44" s="388" t="s">
        <v>96</v>
      </c>
      <c r="Y44" s="388">
        <v>3</v>
      </c>
      <c r="Z44" s="388">
        <v>1</v>
      </c>
      <c r="AA44" s="388" t="s">
        <v>96</v>
      </c>
      <c r="AB44" s="388" t="s">
        <v>96</v>
      </c>
      <c r="AC44" s="388" t="s">
        <v>96</v>
      </c>
      <c r="AD44" s="388" t="s">
        <v>4480</v>
      </c>
      <c r="AE44" s="401" t="s">
        <v>195</v>
      </c>
      <c r="AF44" s="402" t="s">
        <v>195</v>
      </c>
      <c r="AG44" s="401" t="s">
        <v>195</v>
      </c>
      <c r="AH44" s="388" t="s">
        <v>4479</v>
      </c>
    </row>
    <row r="45" spans="1:34" x14ac:dyDescent="0.2">
      <c r="A45" s="397" t="str">
        <f t="shared" si="0"/>
        <v>Ofsted Webpage</v>
      </c>
      <c r="B45" s="388">
        <v>1276508</v>
      </c>
      <c r="C45" s="388">
        <v>138860</v>
      </c>
      <c r="D45" s="388">
        <v>10062059</v>
      </c>
      <c r="E45" s="388" t="s">
        <v>4525</v>
      </c>
      <c r="F45" s="388" t="s">
        <v>170</v>
      </c>
      <c r="G45" s="388" t="s">
        <v>13</v>
      </c>
      <c r="H45" s="388" t="s">
        <v>219</v>
      </c>
      <c r="I45" s="388" t="s">
        <v>177</v>
      </c>
      <c r="J45" s="388" t="s">
        <v>177</v>
      </c>
      <c r="K45" s="388">
        <v>10055652</v>
      </c>
      <c r="L45" s="388" t="s">
        <v>4483</v>
      </c>
      <c r="M45" s="388" t="s">
        <v>36</v>
      </c>
      <c r="N45" s="388" t="s">
        <v>4478</v>
      </c>
      <c r="O45" s="388" t="s">
        <v>96</v>
      </c>
      <c r="P45" s="400">
        <v>43298</v>
      </c>
      <c r="Q45" s="400">
        <v>43299</v>
      </c>
      <c r="R45" s="400">
        <v>43325</v>
      </c>
      <c r="S45" s="388" t="s">
        <v>96</v>
      </c>
      <c r="T45" s="388" t="s">
        <v>96</v>
      </c>
      <c r="U45" s="388" t="s">
        <v>96</v>
      </c>
      <c r="V45" s="388" t="s">
        <v>96</v>
      </c>
      <c r="W45" s="388" t="s">
        <v>96</v>
      </c>
      <c r="X45" s="388" t="s">
        <v>96</v>
      </c>
      <c r="Y45" s="388" t="s">
        <v>96</v>
      </c>
      <c r="Z45" s="388" t="s">
        <v>96</v>
      </c>
      <c r="AA45" s="388" t="s">
        <v>96</v>
      </c>
      <c r="AB45" s="388" t="s">
        <v>96</v>
      </c>
      <c r="AC45" s="388" t="s">
        <v>96</v>
      </c>
      <c r="AD45" s="388" t="s">
        <v>96</v>
      </c>
      <c r="AE45" s="401" t="s">
        <v>195</v>
      </c>
      <c r="AF45" s="402" t="s">
        <v>195</v>
      </c>
      <c r="AG45" s="401" t="s">
        <v>195</v>
      </c>
      <c r="AH45" s="388" t="s">
        <v>4479</v>
      </c>
    </row>
    <row r="46" spans="1:34" x14ac:dyDescent="0.2">
      <c r="A46" s="397" t="str">
        <f t="shared" si="0"/>
        <v>Ofsted Webpage</v>
      </c>
      <c r="B46" s="388">
        <v>1273215</v>
      </c>
      <c r="C46" s="388">
        <v>138717</v>
      </c>
      <c r="D46" s="388">
        <v>10049732</v>
      </c>
      <c r="E46" s="388" t="s">
        <v>4526</v>
      </c>
      <c r="F46" s="388" t="s">
        <v>90</v>
      </c>
      <c r="G46" s="388" t="s">
        <v>13</v>
      </c>
      <c r="H46" s="388" t="s">
        <v>335</v>
      </c>
      <c r="I46" s="388" t="s">
        <v>131</v>
      </c>
      <c r="J46" s="388" t="s">
        <v>131</v>
      </c>
      <c r="K46" s="388">
        <v>10055812</v>
      </c>
      <c r="L46" s="388" t="s">
        <v>4483</v>
      </c>
      <c r="M46" s="388" t="s">
        <v>36</v>
      </c>
      <c r="N46" s="388" t="s">
        <v>4478</v>
      </c>
      <c r="O46" s="388" t="s">
        <v>96</v>
      </c>
      <c r="P46" s="400">
        <v>43298</v>
      </c>
      <c r="Q46" s="400">
        <v>43298</v>
      </c>
      <c r="R46" s="400">
        <v>43321</v>
      </c>
      <c r="S46" s="388" t="s">
        <v>96</v>
      </c>
      <c r="T46" s="388" t="s">
        <v>96</v>
      </c>
      <c r="U46" s="388" t="s">
        <v>96</v>
      </c>
      <c r="V46" s="388" t="s">
        <v>96</v>
      </c>
      <c r="W46" s="388" t="s">
        <v>96</v>
      </c>
      <c r="X46" s="388" t="s">
        <v>96</v>
      </c>
      <c r="Y46" s="388" t="s">
        <v>96</v>
      </c>
      <c r="Z46" s="388" t="s">
        <v>96</v>
      </c>
      <c r="AA46" s="388" t="s">
        <v>96</v>
      </c>
      <c r="AB46" s="388" t="s">
        <v>96</v>
      </c>
      <c r="AC46" s="388" t="s">
        <v>96</v>
      </c>
      <c r="AD46" s="388" t="s">
        <v>96</v>
      </c>
      <c r="AE46" s="401" t="s">
        <v>195</v>
      </c>
      <c r="AF46" s="402" t="s">
        <v>195</v>
      </c>
      <c r="AG46" s="401" t="s">
        <v>195</v>
      </c>
      <c r="AH46" s="388" t="s">
        <v>4479</v>
      </c>
    </row>
    <row r="47" spans="1:34" x14ac:dyDescent="0.2">
      <c r="A47" s="397" t="str">
        <f t="shared" si="0"/>
        <v>Ofsted Webpage</v>
      </c>
      <c r="B47" s="388">
        <v>51550</v>
      </c>
      <c r="C47" s="388">
        <v>107825</v>
      </c>
      <c r="D47" s="388">
        <v>10001967</v>
      </c>
      <c r="E47" s="388" t="s">
        <v>1586</v>
      </c>
      <c r="F47" s="388" t="s">
        <v>90</v>
      </c>
      <c r="G47" s="388" t="s">
        <v>13</v>
      </c>
      <c r="H47" s="388" t="s">
        <v>260</v>
      </c>
      <c r="I47" s="388" t="s">
        <v>155</v>
      </c>
      <c r="J47" s="388" t="s">
        <v>155</v>
      </c>
      <c r="K47" s="388">
        <v>10046750</v>
      </c>
      <c r="L47" s="388" t="s">
        <v>156</v>
      </c>
      <c r="M47" s="388" t="s">
        <v>40</v>
      </c>
      <c r="N47" s="388" t="s">
        <v>95</v>
      </c>
      <c r="O47" s="388" t="s">
        <v>4511</v>
      </c>
      <c r="P47" s="400">
        <v>43291</v>
      </c>
      <c r="Q47" s="400">
        <v>43292</v>
      </c>
      <c r="R47" s="400">
        <v>43318</v>
      </c>
      <c r="S47" s="388">
        <v>9</v>
      </c>
      <c r="T47" s="388" t="s">
        <v>96</v>
      </c>
      <c r="U47" s="388" t="s">
        <v>96</v>
      </c>
      <c r="V47" s="388" t="s">
        <v>96</v>
      </c>
      <c r="W47" s="388" t="s">
        <v>96</v>
      </c>
      <c r="X47" s="388" t="s">
        <v>96</v>
      </c>
      <c r="Y47" s="388" t="s">
        <v>96</v>
      </c>
      <c r="Z47" s="388" t="s">
        <v>96</v>
      </c>
      <c r="AA47" s="388" t="s">
        <v>96</v>
      </c>
      <c r="AB47" s="388" t="s">
        <v>96</v>
      </c>
      <c r="AC47" s="388" t="s">
        <v>96</v>
      </c>
      <c r="AD47" s="388" t="s">
        <v>4480</v>
      </c>
      <c r="AE47" s="401" t="s">
        <v>1587</v>
      </c>
      <c r="AF47" s="402">
        <v>42076</v>
      </c>
      <c r="AG47" s="401">
        <v>2</v>
      </c>
      <c r="AH47" s="388" t="s">
        <v>4479</v>
      </c>
    </row>
    <row r="48" spans="1:34" x14ac:dyDescent="0.2">
      <c r="A48" s="397" t="str">
        <f t="shared" si="0"/>
        <v>Ofsted Webpage</v>
      </c>
      <c r="B48" s="388">
        <v>52887</v>
      </c>
      <c r="C48" s="388">
        <v>116232</v>
      </c>
      <c r="D48" s="388">
        <v>10003717</v>
      </c>
      <c r="E48" s="388" t="s">
        <v>4527</v>
      </c>
      <c r="F48" s="388" t="s">
        <v>90</v>
      </c>
      <c r="G48" s="388" t="s">
        <v>13</v>
      </c>
      <c r="H48" s="388" t="s">
        <v>173</v>
      </c>
      <c r="I48" s="388" t="s">
        <v>161</v>
      </c>
      <c r="J48" s="388" t="s">
        <v>161</v>
      </c>
      <c r="K48" s="388">
        <v>10055424</v>
      </c>
      <c r="L48" s="388" t="s">
        <v>4483</v>
      </c>
      <c r="M48" s="388" t="s">
        <v>36</v>
      </c>
      <c r="N48" s="388" t="s">
        <v>4478</v>
      </c>
      <c r="O48" s="388" t="s">
        <v>96</v>
      </c>
      <c r="P48" s="400">
        <v>43292</v>
      </c>
      <c r="Q48" s="400">
        <v>43293</v>
      </c>
      <c r="R48" s="400">
        <v>43318</v>
      </c>
      <c r="S48" s="388" t="s">
        <v>96</v>
      </c>
      <c r="T48" s="388" t="s">
        <v>96</v>
      </c>
      <c r="U48" s="388" t="s">
        <v>96</v>
      </c>
      <c r="V48" s="388" t="s">
        <v>96</v>
      </c>
      <c r="W48" s="388" t="s">
        <v>96</v>
      </c>
      <c r="X48" s="388" t="s">
        <v>96</v>
      </c>
      <c r="Y48" s="388" t="s">
        <v>96</v>
      </c>
      <c r="Z48" s="388" t="s">
        <v>96</v>
      </c>
      <c r="AA48" s="388" t="s">
        <v>96</v>
      </c>
      <c r="AB48" s="388" t="s">
        <v>96</v>
      </c>
      <c r="AC48" s="388" t="s">
        <v>96</v>
      </c>
      <c r="AD48" s="388" t="s">
        <v>96</v>
      </c>
      <c r="AE48" s="401" t="s">
        <v>195</v>
      </c>
      <c r="AF48" s="402" t="s">
        <v>195</v>
      </c>
      <c r="AG48" s="401" t="s">
        <v>195</v>
      </c>
      <c r="AH48" s="388" t="s">
        <v>4479</v>
      </c>
    </row>
    <row r="49" spans="1:34" x14ac:dyDescent="0.2">
      <c r="A49" s="397" t="str">
        <f t="shared" si="0"/>
        <v>Ofsted Webpage</v>
      </c>
      <c r="B49" s="388">
        <v>1276456</v>
      </c>
      <c r="C49" s="388">
        <v>138776</v>
      </c>
      <c r="D49" s="388">
        <v>10061794</v>
      </c>
      <c r="E49" s="388" t="s">
        <v>4528</v>
      </c>
      <c r="F49" s="388" t="s">
        <v>170</v>
      </c>
      <c r="G49" s="388" t="s">
        <v>13</v>
      </c>
      <c r="H49" s="388" t="s">
        <v>1250</v>
      </c>
      <c r="I49" s="388" t="s">
        <v>115</v>
      </c>
      <c r="J49" s="388" t="s">
        <v>115</v>
      </c>
      <c r="K49" s="388">
        <v>10055729</v>
      </c>
      <c r="L49" s="388" t="s">
        <v>4483</v>
      </c>
      <c r="M49" s="388" t="s">
        <v>36</v>
      </c>
      <c r="N49" s="388" t="s">
        <v>4478</v>
      </c>
      <c r="O49" s="388" t="s">
        <v>96</v>
      </c>
      <c r="P49" s="400">
        <v>43292</v>
      </c>
      <c r="Q49" s="400">
        <v>43293</v>
      </c>
      <c r="R49" s="400">
        <v>43315</v>
      </c>
      <c r="S49" s="388" t="s">
        <v>96</v>
      </c>
      <c r="T49" s="388" t="s">
        <v>96</v>
      </c>
      <c r="U49" s="388" t="s">
        <v>96</v>
      </c>
      <c r="V49" s="388" t="s">
        <v>96</v>
      </c>
      <c r="W49" s="388" t="s">
        <v>96</v>
      </c>
      <c r="X49" s="388" t="s">
        <v>96</v>
      </c>
      <c r="Y49" s="388" t="s">
        <v>96</v>
      </c>
      <c r="Z49" s="388" t="s">
        <v>96</v>
      </c>
      <c r="AA49" s="388" t="s">
        <v>96</v>
      </c>
      <c r="AB49" s="388" t="s">
        <v>96</v>
      </c>
      <c r="AC49" s="388" t="s">
        <v>96</v>
      </c>
      <c r="AD49" s="388" t="s">
        <v>96</v>
      </c>
      <c r="AE49" s="401" t="s">
        <v>195</v>
      </c>
      <c r="AF49" s="402" t="s">
        <v>195</v>
      </c>
      <c r="AG49" s="401" t="s">
        <v>195</v>
      </c>
      <c r="AH49" s="388" t="s">
        <v>4479</v>
      </c>
    </row>
    <row r="50" spans="1:34" x14ac:dyDescent="0.2">
      <c r="A50" s="397" t="str">
        <f t="shared" si="0"/>
        <v>Ofsted Webpage</v>
      </c>
      <c r="B50" s="388">
        <v>1276392</v>
      </c>
      <c r="C50" s="388">
        <v>121379</v>
      </c>
      <c r="D50" s="388">
        <v>10013570</v>
      </c>
      <c r="E50" s="388" t="s">
        <v>4529</v>
      </c>
      <c r="F50" s="388" t="s">
        <v>90</v>
      </c>
      <c r="G50" s="388" t="s">
        <v>13</v>
      </c>
      <c r="H50" s="388" t="s">
        <v>202</v>
      </c>
      <c r="I50" s="388" t="s">
        <v>152</v>
      </c>
      <c r="J50" s="388" t="s">
        <v>152</v>
      </c>
      <c r="K50" s="388">
        <v>10055156</v>
      </c>
      <c r="L50" s="388" t="s">
        <v>4483</v>
      </c>
      <c r="M50" s="388" t="s">
        <v>36</v>
      </c>
      <c r="N50" s="388" t="s">
        <v>4478</v>
      </c>
      <c r="O50" s="388" t="s">
        <v>96</v>
      </c>
      <c r="P50" s="400">
        <v>43285</v>
      </c>
      <c r="Q50" s="400">
        <v>43286</v>
      </c>
      <c r="R50" s="400">
        <v>43313</v>
      </c>
      <c r="S50" s="388" t="s">
        <v>96</v>
      </c>
      <c r="T50" s="388" t="s">
        <v>96</v>
      </c>
      <c r="U50" s="388" t="s">
        <v>96</v>
      </c>
      <c r="V50" s="388" t="s">
        <v>96</v>
      </c>
      <c r="W50" s="388" t="s">
        <v>96</v>
      </c>
      <c r="X50" s="388" t="s">
        <v>96</v>
      </c>
      <c r="Y50" s="388" t="s">
        <v>96</v>
      </c>
      <c r="Z50" s="388" t="s">
        <v>96</v>
      </c>
      <c r="AA50" s="388" t="s">
        <v>96</v>
      </c>
      <c r="AB50" s="388" t="s">
        <v>96</v>
      </c>
      <c r="AC50" s="388" t="s">
        <v>96</v>
      </c>
      <c r="AD50" s="388" t="s">
        <v>96</v>
      </c>
      <c r="AE50" s="401" t="s">
        <v>195</v>
      </c>
      <c r="AF50" s="402" t="s">
        <v>195</v>
      </c>
      <c r="AG50" s="401" t="s">
        <v>195</v>
      </c>
      <c r="AH50" s="388" t="s">
        <v>4479</v>
      </c>
    </row>
    <row r="51" spans="1:34" x14ac:dyDescent="0.2">
      <c r="A51" s="397" t="str">
        <f t="shared" si="0"/>
        <v>Ofsted Webpage</v>
      </c>
      <c r="B51" s="388">
        <v>50584</v>
      </c>
      <c r="C51" s="388">
        <v>105975</v>
      </c>
      <c r="D51" s="388">
        <v>10000486</v>
      </c>
      <c r="E51" s="388" t="s">
        <v>1559</v>
      </c>
      <c r="F51" s="388" t="s">
        <v>90</v>
      </c>
      <c r="G51" s="388" t="s">
        <v>13</v>
      </c>
      <c r="H51" s="388" t="s">
        <v>440</v>
      </c>
      <c r="I51" s="388" t="s">
        <v>92</v>
      </c>
      <c r="J51" s="388" t="s">
        <v>93</v>
      </c>
      <c r="K51" s="388">
        <v>10046745</v>
      </c>
      <c r="L51" s="388" t="s">
        <v>94</v>
      </c>
      <c r="M51" s="388" t="s">
        <v>40</v>
      </c>
      <c r="N51" s="388" t="s">
        <v>95</v>
      </c>
      <c r="O51" s="388" t="s">
        <v>4511</v>
      </c>
      <c r="P51" s="400">
        <v>43277</v>
      </c>
      <c r="Q51" s="400">
        <v>43278</v>
      </c>
      <c r="R51" s="400">
        <v>43312</v>
      </c>
      <c r="S51" s="388">
        <v>9</v>
      </c>
      <c r="T51" s="388" t="s">
        <v>96</v>
      </c>
      <c r="U51" s="388" t="s">
        <v>96</v>
      </c>
      <c r="V51" s="388" t="s">
        <v>96</v>
      </c>
      <c r="W51" s="388" t="s">
        <v>96</v>
      </c>
      <c r="X51" s="388" t="s">
        <v>96</v>
      </c>
      <c r="Y51" s="388" t="s">
        <v>96</v>
      </c>
      <c r="Z51" s="388" t="s">
        <v>96</v>
      </c>
      <c r="AA51" s="388" t="s">
        <v>96</v>
      </c>
      <c r="AB51" s="388" t="s">
        <v>96</v>
      </c>
      <c r="AC51" s="388" t="s">
        <v>96</v>
      </c>
      <c r="AD51" s="388" t="s">
        <v>4480</v>
      </c>
      <c r="AE51" s="401" t="s">
        <v>1560</v>
      </c>
      <c r="AF51" s="402">
        <v>42174</v>
      </c>
      <c r="AG51" s="401">
        <v>2</v>
      </c>
      <c r="AH51" s="388" t="s">
        <v>4479</v>
      </c>
    </row>
    <row r="52" spans="1:34" x14ac:dyDescent="0.2">
      <c r="A52" s="397" t="str">
        <f t="shared" si="0"/>
        <v>Ofsted Webpage</v>
      </c>
      <c r="B52" s="388">
        <v>58160</v>
      </c>
      <c r="C52" s="388">
        <v>117358</v>
      </c>
      <c r="D52" s="388">
        <v>10003231</v>
      </c>
      <c r="E52" s="388" t="s">
        <v>4530</v>
      </c>
      <c r="F52" s="388" t="s">
        <v>90</v>
      </c>
      <c r="G52" s="388" t="s">
        <v>13</v>
      </c>
      <c r="H52" s="388" t="s">
        <v>551</v>
      </c>
      <c r="I52" s="388" t="s">
        <v>115</v>
      </c>
      <c r="J52" s="388" t="s">
        <v>115</v>
      </c>
      <c r="K52" s="388">
        <v>10052611</v>
      </c>
      <c r="L52" s="388" t="s">
        <v>156</v>
      </c>
      <c r="M52" s="388" t="s">
        <v>40</v>
      </c>
      <c r="N52" s="388" t="s">
        <v>95</v>
      </c>
      <c r="O52" s="388" t="s">
        <v>4511</v>
      </c>
      <c r="P52" s="400">
        <v>43285</v>
      </c>
      <c r="Q52" s="400">
        <v>43286</v>
      </c>
      <c r="R52" s="400">
        <v>43312</v>
      </c>
      <c r="S52" s="388">
        <v>9</v>
      </c>
      <c r="T52" s="388" t="s">
        <v>96</v>
      </c>
      <c r="U52" s="388" t="s">
        <v>96</v>
      </c>
      <c r="V52" s="388" t="s">
        <v>96</v>
      </c>
      <c r="W52" s="388" t="s">
        <v>96</v>
      </c>
      <c r="X52" s="388" t="s">
        <v>96</v>
      </c>
      <c r="Y52" s="388" t="s">
        <v>96</v>
      </c>
      <c r="Z52" s="388" t="s">
        <v>96</v>
      </c>
      <c r="AA52" s="388" t="s">
        <v>96</v>
      </c>
      <c r="AB52" s="388" t="s">
        <v>96</v>
      </c>
      <c r="AC52" s="388" t="s">
        <v>96</v>
      </c>
      <c r="AD52" s="388" t="s">
        <v>4480</v>
      </c>
      <c r="AE52" s="401" t="s">
        <v>4531</v>
      </c>
      <c r="AF52" s="402">
        <v>40991</v>
      </c>
      <c r="AG52" s="401">
        <v>2</v>
      </c>
      <c r="AH52" s="388" t="s">
        <v>4479</v>
      </c>
    </row>
    <row r="53" spans="1:34" x14ac:dyDescent="0.2">
      <c r="A53" s="397" t="str">
        <f t="shared" si="0"/>
        <v>Ofsted Webpage</v>
      </c>
      <c r="B53" s="388">
        <v>131900</v>
      </c>
      <c r="C53" s="388">
        <v>114861</v>
      </c>
      <c r="D53" s="388">
        <v>10003774</v>
      </c>
      <c r="E53" s="388" t="s">
        <v>3001</v>
      </c>
      <c r="F53" s="388" t="s">
        <v>125</v>
      </c>
      <c r="G53" s="388" t="s">
        <v>12</v>
      </c>
      <c r="H53" s="388" t="s">
        <v>670</v>
      </c>
      <c r="I53" s="388" t="s">
        <v>152</v>
      </c>
      <c r="J53" s="388" t="s">
        <v>152</v>
      </c>
      <c r="K53" s="388">
        <v>10046790</v>
      </c>
      <c r="L53" s="388" t="s">
        <v>400</v>
      </c>
      <c r="M53" s="388" t="s">
        <v>40</v>
      </c>
      <c r="N53" s="388" t="s">
        <v>95</v>
      </c>
      <c r="O53" s="388" t="s">
        <v>4511</v>
      </c>
      <c r="P53" s="400">
        <v>43264</v>
      </c>
      <c r="Q53" s="400">
        <v>43265</v>
      </c>
      <c r="R53" s="400">
        <v>43311</v>
      </c>
      <c r="S53" s="388">
        <v>9</v>
      </c>
      <c r="T53" s="388" t="s">
        <v>96</v>
      </c>
      <c r="U53" s="388" t="s">
        <v>96</v>
      </c>
      <c r="V53" s="388" t="s">
        <v>96</v>
      </c>
      <c r="W53" s="388" t="s">
        <v>96</v>
      </c>
      <c r="X53" s="388" t="s">
        <v>96</v>
      </c>
      <c r="Y53" s="388" t="s">
        <v>96</v>
      </c>
      <c r="Z53" s="388" t="s">
        <v>96</v>
      </c>
      <c r="AA53" s="388" t="s">
        <v>96</v>
      </c>
      <c r="AB53" s="388" t="s">
        <v>96</v>
      </c>
      <c r="AC53" s="388" t="s">
        <v>96</v>
      </c>
      <c r="AD53" s="388" t="s">
        <v>4480</v>
      </c>
      <c r="AE53" s="401" t="s">
        <v>3002</v>
      </c>
      <c r="AF53" s="402">
        <v>41782</v>
      </c>
      <c r="AG53" s="401">
        <v>2</v>
      </c>
      <c r="AH53" s="388" t="s">
        <v>4479</v>
      </c>
    </row>
    <row r="54" spans="1:34" x14ac:dyDescent="0.2">
      <c r="A54" s="397" t="str">
        <f t="shared" si="0"/>
        <v>Ofsted Webpage</v>
      </c>
      <c r="B54" s="388">
        <v>1276263</v>
      </c>
      <c r="C54" s="388">
        <v>122901</v>
      </c>
      <c r="D54" s="388">
        <v>10034887</v>
      </c>
      <c r="E54" s="388" t="s">
        <v>4532</v>
      </c>
      <c r="F54" s="388" t="s">
        <v>90</v>
      </c>
      <c r="G54" s="388" t="s">
        <v>13</v>
      </c>
      <c r="H54" s="388" t="s">
        <v>151</v>
      </c>
      <c r="I54" s="388" t="s">
        <v>152</v>
      </c>
      <c r="J54" s="388" t="s">
        <v>152</v>
      </c>
      <c r="K54" s="388">
        <v>10054318</v>
      </c>
      <c r="L54" s="388" t="s">
        <v>4483</v>
      </c>
      <c r="M54" s="388" t="s">
        <v>36</v>
      </c>
      <c r="N54" s="388" t="s">
        <v>4478</v>
      </c>
      <c r="O54" s="388" t="s">
        <v>96</v>
      </c>
      <c r="P54" s="400">
        <v>43292</v>
      </c>
      <c r="Q54" s="400">
        <v>43293</v>
      </c>
      <c r="R54" s="400">
        <v>43308</v>
      </c>
      <c r="S54" s="388" t="s">
        <v>96</v>
      </c>
      <c r="T54" s="388" t="s">
        <v>96</v>
      </c>
      <c r="U54" s="388" t="s">
        <v>96</v>
      </c>
      <c r="V54" s="388" t="s">
        <v>96</v>
      </c>
      <c r="W54" s="388" t="s">
        <v>96</v>
      </c>
      <c r="X54" s="388" t="s">
        <v>96</v>
      </c>
      <c r="Y54" s="388" t="s">
        <v>96</v>
      </c>
      <c r="Z54" s="388" t="s">
        <v>96</v>
      </c>
      <c r="AA54" s="388" t="s">
        <v>96</v>
      </c>
      <c r="AB54" s="388" t="s">
        <v>96</v>
      </c>
      <c r="AC54" s="388" t="s">
        <v>96</v>
      </c>
      <c r="AD54" s="388" t="s">
        <v>96</v>
      </c>
      <c r="AE54" s="401" t="s">
        <v>195</v>
      </c>
      <c r="AF54" s="402" t="s">
        <v>195</v>
      </c>
      <c r="AG54" s="401" t="s">
        <v>195</v>
      </c>
      <c r="AH54" s="388" t="s">
        <v>4479</v>
      </c>
    </row>
    <row r="55" spans="1:34" x14ac:dyDescent="0.2">
      <c r="A55" s="397" t="str">
        <f t="shared" si="0"/>
        <v>Ofsted Webpage</v>
      </c>
      <c r="B55" s="388">
        <v>130404</v>
      </c>
      <c r="C55" s="388">
        <v>108351</v>
      </c>
      <c r="D55" s="388">
        <v>10007875</v>
      </c>
      <c r="E55" s="388" t="s">
        <v>1997</v>
      </c>
      <c r="F55" s="388" t="s">
        <v>368</v>
      </c>
      <c r="G55" s="388" t="s">
        <v>14</v>
      </c>
      <c r="H55" s="388" t="s">
        <v>114</v>
      </c>
      <c r="I55" s="388" t="s">
        <v>115</v>
      </c>
      <c r="J55" s="388" t="s">
        <v>115</v>
      </c>
      <c r="K55" s="388">
        <v>10046783</v>
      </c>
      <c r="L55" s="388" t="s">
        <v>584</v>
      </c>
      <c r="M55" s="388" t="s">
        <v>40</v>
      </c>
      <c r="N55" s="388" t="s">
        <v>95</v>
      </c>
      <c r="O55" s="388" t="s">
        <v>4511</v>
      </c>
      <c r="P55" s="400">
        <v>43278</v>
      </c>
      <c r="Q55" s="400">
        <v>43279</v>
      </c>
      <c r="R55" s="400">
        <v>43308</v>
      </c>
      <c r="S55" s="388">
        <v>9</v>
      </c>
      <c r="T55" s="388" t="s">
        <v>96</v>
      </c>
      <c r="U55" s="388" t="s">
        <v>96</v>
      </c>
      <c r="V55" s="388" t="s">
        <v>96</v>
      </c>
      <c r="W55" s="388" t="s">
        <v>96</v>
      </c>
      <c r="X55" s="388" t="s">
        <v>96</v>
      </c>
      <c r="Y55" s="388" t="s">
        <v>96</v>
      </c>
      <c r="Z55" s="388" t="s">
        <v>96</v>
      </c>
      <c r="AA55" s="388" t="s">
        <v>96</v>
      </c>
      <c r="AB55" s="388" t="s">
        <v>96</v>
      </c>
      <c r="AC55" s="388" t="s">
        <v>96</v>
      </c>
      <c r="AD55" s="388" t="s">
        <v>4480</v>
      </c>
      <c r="AE55" s="401" t="s">
        <v>1999</v>
      </c>
      <c r="AF55" s="402">
        <v>42027</v>
      </c>
      <c r="AG55" s="401">
        <v>2</v>
      </c>
      <c r="AH55" s="388" t="s">
        <v>4479</v>
      </c>
    </row>
    <row r="56" spans="1:34" x14ac:dyDescent="0.2">
      <c r="A56" s="397" t="str">
        <f t="shared" si="0"/>
        <v>Ofsted Webpage</v>
      </c>
      <c r="B56" s="388">
        <v>130772</v>
      </c>
      <c r="C56" s="388">
        <v>106966</v>
      </c>
      <c r="D56" s="388">
        <v>10004442</v>
      </c>
      <c r="E56" s="388" t="s">
        <v>1398</v>
      </c>
      <c r="F56" s="388" t="s">
        <v>274</v>
      </c>
      <c r="G56" s="388" t="s">
        <v>11</v>
      </c>
      <c r="H56" s="388" t="s">
        <v>239</v>
      </c>
      <c r="I56" s="388" t="s">
        <v>152</v>
      </c>
      <c r="J56" s="388" t="s">
        <v>152</v>
      </c>
      <c r="K56" s="388">
        <v>10054708</v>
      </c>
      <c r="L56" s="388" t="s">
        <v>4533</v>
      </c>
      <c r="M56" s="388" t="s">
        <v>38</v>
      </c>
      <c r="N56" s="388" t="s">
        <v>4478</v>
      </c>
      <c r="O56" s="388" t="s">
        <v>96</v>
      </c>
      <c r="P56" s="400">
        <v>43257</v>
      </c>
      <c r="Q56" s="400">
        <v>43258</v>
      </c>
      <c r="R56" s="400">
        <v>43307</v>
      </c>
      <c r="S56" s="388" t="s">
        <v>96</v>
      </c>
      <c r="T56" s="388" t="s">
        <v>96</v>
      </c>
      <c r="U56" s="388" t="s">
        <v>96</v>
      </c>
      <c r="V56" s="388" t="s">
        <v>96</v>
      </c>
      <c r="W56" s="388" t="s">
        <v>96</v>
      </c>
      <c r="X56" s="388" t="s">
        <v>96</v>
      </c>
      <c r="Y56" s="388" t="s">
        <v>96</v>
      </c>
      <c r="Z56" s="388" t="s">
        <v>96</v>
      </c>
      <c r="AA56" s="388" t="s">
        <v>96</v>
      </c>
      <c r="AB56" s="388" t="s">
        <v>96</v>
      </c>
      <c r="AC56" s="388" t="s">
        <v>96</v>
      </c>
      <c r="AD56" s="388" t="s">
        <v>96</v>
      </c>
      <c r="AE56" s="401">
        <v>10041152</v>
      </c>
      <c r="AF56" s="402">
        <v>43165</v>
      </c>
      <c r="AG56" s="401">
        <v>4</v>
      </c>
      <c r="AH56" s="388" t="s">
        <v>4479</v>
      </c>
    </row>
    <row r="57" spans="1:34" x14ac:dyDescent="0.2">
      <c r="A57" s="397" t="str">
        <f t="shared" si="0"/>
        <v>Ofsted Webpage</v>
      </c>
      <c r="B57" s="388">
        <v>1236902</v>
      </c>
      <c r="C57" s="388">
        <v>131091</v>
      </c>
      <c r="D57" s="388">
        <v>10032778</v>
      </c>
      <c r="E57" s="388" t="s">
        <v>4534</v>
      </c>
      <c r="F57" s="388" t="s">
        <v>90</v>
      </c>
      <c r="G57" s="388" t="s">
        <v>13</v>
      </c>
      <c r="H57" s="388" t="s">
        <v>315</v>
      </c>
      <c r="I57" s="388" t="s">
        <v>161</v>
      </c>
      <c r="J57" s="388" t="s">
        <v>161</v>
      </c>
      <c r="K57" s="388">
        <v>10037424</v>
      </c>
      <c r="L57" s="388" t="s">
        <v>121</v>
      </c>
      <c r="M57" s="388" t="s">
        <v>28</v>
      </c>
      <c r="N57" s="388" t="s">
        <v>104</v>
      </c>
      <c r="O57" s="388" t="s">
        <v>96</v>
      </c>
      <c r="P57" s="400">
        <v>43270</v>
      </c>
      <c r="Q57" s="400">
        <v>43273</v>
      </c>
      <c r="R57" s="400">
        <v>43304</v>
      </c>
      <c r="S57" s="388">
        <v>3</v>
      </c>
      <c r="T57" s="388">
        <v>3</v>
      </c>
      <c r="U57" s="388">
        <v>3</v>
      </c>
      <c r="V57" s="388">
        <v>3</v>
      </c>
      <c r="W57" s="388">
        <v>3</v>
      </c>
      <c r="X57" s="388" t="s">
        <v>96</v>
      </c>
      <c r="Y57" s="388">
        <v>3</v>
      </c>
      <c r="Z57" s="388" t="s">
        <v>96</v>
      </c>
      <c r="AA57" s="388" t="s">
        <v>96</v>
      </c>
      <c r="AB57" s="388" t="s">
        <v>96</v>
      </c>
      <c r="AC57" s="388" t="s">
        <v>96</v>
      </c>
      <c r="AD57" s="388" t="s">
        <v>4480</v>
      </c>
      <c r="AE57" s="401" t="s">
        <v>195</v>
      </c>
      <c r="AF57" s="402" t="s">
        <v>195</v>
      </c>
      <c r="AG57" s="401" t="s">
        <v>195</v>
      </c>
      <c r="AH57" s="388" t="s">
        <v>4479</v>
      </c>
    </row>
    <row r="58" spans="1:34" x14ac:dyDescent="0.2">
      <c r="A58" s="397" t="str">
        <f t="shared" si="0"/>
        <v>Ofsted Webpage</v>
      </c>
      <c r="B58" s="388">
        <v>50729</v>
      </c>
      <c r="C58" s="388">
        <v>111994</v>
      </c>
      <c r="D58" s="388">
        <v>10006600</v>
      </c>
      <c r="E58" s="388" t="s">
        <v>541</v>
      </c>
      <c r="F58" s="388" t="s">
        <v>90</v>
      </c>
      <c r="G58" s="388" t="s">
        <v>13</v>
      </c>
      <c r="H58" s="388" t="s">
        <v>542</v>
      </c>
      <c r="I58" s="388" t="s">
        <v>161</v>
      </c>
      <c r="J58" s="388" t="s">
        <v>161</v>
      </c>
      <c r="K58" s="388">
        <v>10046747</v>
      </c>
      <c r="L58" s="388" t="s">
        <v>132</v>
      </c>
      <c r="M58" s="388" t="s">
        <v>28</v>
      </c>
      <c r="N58" s="388" t="s">
        <v>104</v>
      </c>
      <c r="O58" s="388" t="s">
        <v>96</v>
      </c>
      <c r="P58" s="400">
        <v>43263</v>
      </c>
      <c r="Q58" s="400">
        <v>43266</v>
      </c>
      <c r="R58" s="400">
        <v>43301</v>
      </c>
      <c r="S58" s="388">
        <v>2</v>
      </c>
      <c r="T58" s="388">
        <v>2</v>
      </c>
      <c r="U58" s="388">
        <v>2</v>
      </c>
      <c r="V58" s="388">
        <v>2</v>
      </c>
      <c r="W58" s="388">
        <v>2</v>
      </c>
      <c r="X58" s="388">
        <v>2</v>
      </c>
      <c r="Y58" s="388">
        <v>2</v>
      </c>
      <c r="Z58" s="388">
        <v>2</v>
      </c>
      <c r="AA58" s="388" t="s">
        <v>96</v>
      </c>
      <c r="AB58" s="388" t="s">
        <v>96</v>
      </c>
      <c r="AC58" s="388" t="s">
        <v>96</v>
      </c>
      <c r="AD58" s="388" t="s">
        <v>4480</v>
      </c>
      <c r="AE58" s="401">
        <v>10020081</v>
      </c>
      <c r="AF58" s="402">
        <v>42650</v>
      </c>
      <c r="AG58" s="401">
        <v>3</v>
      </c>
      <c r="AH58" s="388" t="s">
        <v>118</v>
      </c>
    </row>
    <row r="59" spans="1:34" x14ac:dyDescent="0.2">
      <c r="A59" s="397" t="str">
        <f t="shared" si="0"/>
        <v>Ofsted Webpage</v>
      </c>
      <c r="B59" s="388">
        <v>141435</v>
      </c>
      <c r="C59" s="388">
        <v>131292</v>
      </c>
      <c r="D59" s="388">
        <v>10046840</v>
      </c>
      <c r="E59" s="388" t="s">
        <v>4535</v>
      </c>
      <c r="F59" s="388" t="s">
        <v>125</v>
      </c>
      <c r="G59" s="388" t="s">
        <v>12</v>
      </c>
      <c r="H59" s="388" t="s">
        <v>173</v>
      </c>
      <c r="I59" s="388" t="s">
        <v>161</v>
      </c>
      <c r="J59" s="388" t="s">
        <v>161</v>
      </c>
      <c r="K59" s="388">
        <v>10046798</v>
      </c>
      <c r="L59" s="388" t="s">
        <v>400</v>
      </c>
      <c r="M59" s="388" t="s">
        <v>40</v>
      </c>
      <c r="N59" s="388" t="s">
        <v>95</v>
      </c>
      <c r="O59" s="388" t="s">
        <v>4511</v>
      </c>
      <c r="P59" s="400">
        <v>43278</v>
      </c>
      <c r="Q59" s="400">
        <v>43279</v>
      </c>
      <c r="R59" s="400">
        <v>43301</v>
      </c>
      <c r="S59" s="388">
        <v>9</v>
      </c>
      <c r="T59" s="388" t="s">
        <v>96</v>
      </c>
      <c r="U59" s="388" t="s">
        <v>96</v>
      </c>
      <c r="V59" s="388" t="s">
        <v>96</v>
      </c>
      <c r="W59" s="388" t="s">
        <v>96</v>
      </c>
      <c r="X59" s="388" t="s">
        <v>96</v>
      </c>
      <c r="Y59" s="388" t="s">
        <v>96</v>
      </c>
      <c r="Z59" s="388" t="s">
        <v>96</v>
      </c>
      <c r="AA59" s="388" t="s">
        <v>96</v>
      </c>
      <c r="AB59" s="388" t="s">
        <v>96</v>
      </c>
      <c r="AC59" s="388" t="s">
        <v>96</v>
      </c>
      <c r="AD59" s="388" t="s">
        <v>4480</v>
      </c>
      <c r="AE59" s="401" t="s">
        <v>2185</v>
      </c>
      <c r="AF59" s="402">
        <v>42116</v>
      </c>
      <c r="AG59" s="401">
        <v>2</v>
      </c>
      <c r="AH59" s="388" t="s">
        <v>4479</v>
      </c>
    </row>
    <row r="60" spans="1:34" x14ac:dyDescent="0.2">
      <c r="A60" s="397" t="str">
        <f t="shared" si="0"/>
        <v>Ofsted Webpage</v>
      </c>
      <c r="B60" s="388">
        <v>55287</v>
      </c>
      <c r="C60" s="388">
        <v>105529</v>
      </c>
      <c r="D60" s="388">
        <v>10008986</v>
      </c>
      <c r="E60" s="388" t="s">
        <v>516</v>
      </c>
      <c r="F60" s="388" t="s">
        <v>159</v>
      </c>
      <c r="G60" s="388" t="s">
        <v>14</v>
      </c>
      <c r="H60" s="388" t="s">
        <v>374</v>
      </c>
      <c r="I60" s="388" t="s">
        <v>177</v>
      </c>
      <c r="J60" s="388" t="s">
        <v>177</v>
      </c>
      <c r="K60" s="388">
        <v>10046767</v>
      </c>
      <c r="L60" s="388" t="s">
        <v>197</v>
      </c>
      <c r="M60" s="388" t="s">
        <v>28</v>
      </c>
      <c r="N60" s="388" t="s">
        <v>104</v>
      </c>
      <c r="O60" s="388" t="s">
        <v>96</v>
      </c>
      <c r="P60" s="400">
        <v>43263</v>
      </c>
      <c r="Q60" s="400">
        <v>43266</v>
      </c>
      <c r="R60" s="400">
        <v>43301</v>
      </c>
      <c r="S60" s="388">
        <v>2</v>
      </c>
      <c r="T60" s="388">
        <v>2</v>
      </c>
      <c r="U60" s="388">
        <v>2</v>
      </c>
      <c r="V60" s="388">
        <v>2</v>
      </c>
      <c r="W60" s="388">
        <v>2</v>
      </c>
      <c r="X60" s="388">
        <v>2</v>
      </c>
      <c r="Y60" s="388" t="s">
        <v>96</v>
      </c>
      <c r="Z60" s="388">
        <v>2</v>
      </c>
      <c r="AA60" s="388" t="s">
        <v>96</v>
      </c>
      <c r="AB60" s="388" t="s">
        <v>96</v>
      </c>
      <c r="AC60" s="388" t="s">
        <v>96</v>
      </c>
      <c r="AD60" s="388" t="s">
        <v>4480</v>
      </c>
      <c r="AE60" s="401">
        <v>10005155</v>
      </c>
      <c r="AF60" s="402">
        <v>42664</v>
      </c>
      <c r="AG60" s="401">
        <v>3</v>
      </c>
      <c r="AH60" s="388" t="s">
        <v>118</v>
      </c>
    </row>
    <row r="61" spans="1:34" x14ac:dyDescent="0.2">
      <c r="A61" s="397" t="str">
        <f t="shared" si="0"/>
        <v>Ofsted Webpage</v>
      </c>
      <c r="B61" s="388">
        <v>131892</v>
      </c>
      <c r="C61" s="388">
        <v>114855</v>
      </c>
      <c r="D61" s="388">
        <v>10002560</v>
      </c>
      <c r="E61" s="388" t="s">
        <v>4536</v>
      </c>
      <c r="F61" s="388" t="s">
        <v>125</v>
      </c>
      <c r="G61" s="388" t="s">
        <v>12</v>
      </c>
      <c r="H61" s="388" t="s">
        <v>436</v>
      </c>
      <c r="I61" s="388" t="s">
        <v>155</v>
      </c>
      <c r="J61" s="388" t="s">
        <v>155</v>
      </c>
      <c r="K61" s="388">
        <v>10046789</v>
      </c>
      <c r="L61" s="388" t="s">
        <v>127</v>
      </c>
      <c r="M61" s="388" t="s">
        <v>28</v>
      </c>
      <c r="N61" s="388" t="s">
        <v>104</v>
      </c>
      <c r="O61" s="388" t="s">
        <v>96</v>
      </c>
      <c r="P61" s="400">
        <v>43264</v>
      </c>
      <c r="Q61" s="400">
        <v>43266</v>
      </c>
      <c r="R61" s="400">
        <v>43300</v>
      </c>
      <c r="S61" s="388">
        <v>1</v>
      </c>
      <c r="T61" s="388">
        <v>1</v>
      </c>
      <c r="U61" s="388">
        <v>2</v>
      </c>
      <c r="V61" s="388">
        <v>1</v>
      </c>
      <c r="W61" s="388">
        <v>1</v>
      </c>
      <c r="X61" s="388" t="s">
        <v>96</v>
      </c>
      <c r="Y61" s="388" t="s">
        <v>96</v>
      </c>
      <c r="Z61" s="388" t="s">
        <v>96</v>
      </c>
      <c r="AA61" s="388" t="s">
        <v>96</v>
      </c>
      <c r="AB61" s="388">
        <v>1</v>
      </c>
      <c r="AC61" s="388" t="s">
        <v>96</v>
      </c>
      <c r="AD61" s="388" t="s">
        <v>4480</v>
      </c>
      <c r="AE61" s="401" t="s">
        <v>3882</v>
      </c>
      <c r="AF61" s="402">
        <v>41410</v>
      </c>
      <c r="AG61" s="401">
        <v>1</v>
      </c>
      <c r="AH61" s="388" t="s">
        <v>4537</v>
      </c>
    </row>
    <row r="62" spans="1:34" x14ac:dyDescent="0.2">
      <c r="A62" s="397" t="str">
        <f t="shared" si="0"/>
        <v>Ofsted Webpage</v>
      </c>
      <c r="B62" s="388">
        <v>1270886</v>
      </c>
      <c r="C62" s="388">
        <v>128837</v>
      </c>
      <c r="D62" s="388">
        <v>10036794</v>
      </c>
      <c r="E62" s="388" t="s">
        <v>4538</v>
      </c>
      <c r="F62" s="388" t="s">
        <v>90</v>
      </c>
      <c r="G62" s="388" t="s">
        <v>13</v>
      </c>
      <c r="H62" s="388" t="s">
        <v>272</v>
      </c>
      <c r="I62" s="388" t="s">
        <v>161</v>
      </c>
      <c r="J62" s="388" t="s">
        <v>161</v>
      </c>
      <c r="K62" s="388">
        <v>10051985</v>
      </c>
      <c r="L62" s="388" t="s">
        <v>4483</v>
      </c>
      <c r="M62" s="388" t="s">
        <v>36</v>
      </c>
      <c r="N62" s="388" t="s">
        <v>4478</v>
      </c>
      <c r="O62" s="388" t="s">
        <v>96</v>
      </c>
      <c r="P62" s="400">
        <v>43257</v>
      </c>
      <c r="Q62" s="400">
        <v>43258</v>
      </c>
      <c r="R62" s="400">
        <v>43300</v>
      </c>
      <c r="S62" s="388" t="s">
        <v>96</v>
      </c>
      <c r="T62" s="388" t="s">
        <v>96</v>
      </c>
      <c r="U62" s="388" t="s">
        <v>96</v>
      </c>
      <c r="V62" s="388" t="s">
        <v>96</v>
      </c>
      <c r="W62" s="388" t="s">
        <v>96</v>
      </c>
      <c r="X62" s="388" t="s">
        <v>96</v>
      </c>
      <c r="Y62" s="388" t="s">
        <v>96</v>
      </c>
      <c r="Z62" s="388" t="s">
        <v>96</v>
      </c>
      <c r="AA62" s="388" t="s">
        <v>96</v>
      </c>
      <c r="AB62" s="388" t="s">
        <v>96</v>
      </c>
      <c r="AC62" s="388" t="s">
        <v>96</v>
      </c>
      <c r="AD62" s="388" t="s">
        <v>96</v>
      </c>
      <c r="AE62" s="401" t="s">
        <v>195</v>
      </c>
      <c r="AF62" s="402" t="s">
        <v>195</v>
      </c>
      <c r="AG62" s="401" t="s">
        <v>195</v>
      </c>
      <c r="AH62" s="388" t="s">
        <v>4479</v>
      </c>
    </row>
    <row r="63" spans="1:34" x14ac:dyDescent="0.2">
      <c r="A63" s="397" t="str">
        <f t="shared" si="0"/>
        <v>Ofsted Webpage</v>
      </c>
      <c r="B63" s="388">
        <v>53644</v>
      </c>
      <c r="C63" s="388">
        <v>112727</v>
      </c>
      <c r="D63" s="388">
        <v>10004762</v>
      </c>
      <c r="E63" s="388" t="s">
        <v>2449</v>
      </c>
      <c r="F63" s="388" t="s">
        <v>159</v>
      </c>
      <c r="G63" s="388" t="s">
        <v>14</v>
      </c>
      <c r="H63" s="388" t="s">
        <v>1185</v>
      </c>
      <c r="I63" s="388" t="s">
        <v>92</v>
      </c>
      <c r="J63" s="388" t="s">
        <v>93</v>
      </c>
      <c r="K63" s="388">
        <v>10046760</v>
      </c>
      <c r="L63" s="388" t="s">
        <v>162</v>
      </c>
      <c r="M63" s="388" t="s">
        <v>40</v>
      </c>
      <c r="N63" s="388" t="s">
        <v>95</v>
      </c>
      <c r="O63" s="388" t="s">
        <v>4511</v>
      </c>
      <c r="P63" s="400">
        <v>43271</v>
      </c>
      <c r="Q63" s="400">
        <v>43272</v>
      </c>
      <c r="R63" s="400">
        <v>43300</v>
      </c>
      <c r="S63" s="388">
        <v>9</v>
      </c>
      <c r="T63" s="388" t="s">
        <v>96</v>
      </c>
      <c r="U63" s="388" t="s">
        <v>96</v>
      </c>
      <c r="V63" s="388" t="s">
        <v>96</v>
      </c>
      <c r="W63" s="388" t="s">
        <v>96</v>
      </c>
      <c r="X63" s="388" t="s">
        <v>96</v>
      </c>
      <c r="Y63" s="388" t="s">
        <v>96</v>
      </c>
      <c r="Z63" s="388" t="s">
        <v>96</v>
      </c>
      <c r="AA63" s="388" t="s">
        <v>96</v>
      </c>
      <c r="AB63" s="388" t="s">
        <v>96</v>
      </c>
      <c r="AC63" s="388" t="s">
        <v>96</v>
      </c>
      <c r="AD63" s="388" t="s">
        <v>4480</v>
      </c>
      <c r="AE63" s="401" t="s">
        <v>2450</v>
      </c>
      <c r="AF63" s="402">
        <v>41810</v>
      </c>
      <c r="AG63" s="401">
        <v>2</v>
      </c>
      <c r="AH63" s="388" t="s">
        <v>4479</v>
      </c>
    </row>
    <row r="64" spans="1:34" x14ac:dyDescent="0.2">
      <c r="A64" s="397" t="str">
        <f t="shared" si="0"/>
        <v>Ofsted Webpage</v>
      </c>
      <c r="B64" s="388">
        <v>51708</v>
      </c>
      <c r="C64" s="388">
        <v>107792</v>
      </c>
      <c r="D64" s="388">
        <v>10002230</v>
      </c>
      <c r="E64" s="388" t="s">
        <v>4539</v>
      </c>
      <c r="F64" s="388" t="s">
        <v>90</v>
      </c>
      <c r="G64" s="388" t="s">
        <v>13</v>
      </c>
      <c r="H64" s="388" t="s">
        <v>1976</v>
      </c>
      <c r="I64" s="388" t="s">
        <v>1101</v>
      </c>
      <c r="J64" s="388" t="s">
        <v>115</v>
      </c>
      <c r="K64" s="388">
        <v>10054427</v>
      </c>
      <c r="L64" s="388" t="s">
        <v>4483</v>
      </c>
      <c r="M64" s="388" t="s">
        <v>36</v>
      </c>
      <c r="N64" s="388" t="s">
        <v>4478</v>
      </c>
      <c r="O64" s="388" t="s">
        <v>96</v>
      </c>
      <c r="P64" s="400">
        <v>43276</v>
      </c>
      <c r="Q64" s="400">
        <v>43277</v>
      </c>
      <c r="R64" s="400">
        <v>43299</v>
      </c>
      <c r="S64" s="388" t="s">
        <v>96</v>
      </c>
      <c r="T64" s="388" t="s">
        <v>96</v>
      </c>
      <c r="U64" s="388" t="s">
        <v>96</v>
      </c>
      <c r="V64" s="388" t="s">
        <v>96</v>
      </c>
      <c r="W64" s="388" t="s">
        <v>96</v>
      </c>
      <c r="X64" s="388" t="s">
        <v>96</v>
      </c>
      <c r="Y64" s="388" t="s">
        <v>96</v>
      </c>
      <c r="Z64" s="388" t="s">
        <v>96</v>
      </c>
      <c r="AA64" s="388" t="s">
        <v>96</v>
      </c>
      <c r="AB64" s="388" t="s">
        <v>96</v>
      </c>
      <c r="AC64" s="388" t="s">
        <v>96</v>
      </c>
      <c r="AD64" s="388" t="s">
        <v>96</v>
      </c>
      <c r="AE64" s="401" t="s">
        <v>195</v>
      </c>
      <c r="AF64" s="402" t="s">
        <v>195</v>
      </c>
      <c r="AG64" s="401" t="s">
        <v>195</v>
      </c>
      <c r="AH64" s="388" t="s">
        <v>4479</v>
      </c>
    </row>
    <row r="65" spans="1:34" x14ac:dyDescent="0.2">
      <c r="A65" s="397" t="str">
        <f t="shared" si="0"/>
        <v>Ofsted Webpage</v>
      </c>
      <c r="B65" s="388">
        <v>132021</v>
      </c>
      <c r="C65" s="388">
        <v>114880</v>
      </c>
      <c r="D65" s="388">
        <v>10006374</v>
      </c>
      <c r="E65" s="388" t="s">
        <v>2145</v>
      </c>
      <c r="F65" s="388" t="s">
        <v>125</v>
      </c>
      <c r="G65" s="388" t="s">
        <v>12</v>
      </c>
      <c r="H65" s="388" t="s">
        <v>544</v>
      </c>
      <c r="I65" s="388" t="s">
        <v>161</v>
      </c>
      <c r="J65" s="388" t="s">
        <v>161</v>
      </c>
      <c r="K65" s="388">
        <v>10041135</v>
      </c>
      <c r="L65" s="388" t="s">
        <v>127</v>
      </c>
      <c r="M65" s="388" t="s">
        <v>28</v>
      </c>
      <c r="N65" s="388" t="s">
        <v>117</v>
      </c>
      <c r="O65" s="388" t="s">
        <v>4480</v>
      </c>
      <c r="P65" s="400">
        <v>43256</v>
      </c>
      <c r="Q65" s="400">
        <v>43265</v>
      </c>
      <c r="R65" s="400">
        <v>43299</v>
      </c>
      <c r="S65" s="388">
        <v>3</v>
      </c>
      <c r="T65" s="388">
        <v>3</v>
      </c>
      <c r="U65" s="388">
        <v>3</v>
      </c>
      <c r="V65" s="388">
        <v>3</v>
      </c>
      <c r="W65" s="388">
        <v>3</v>
      </c>
      <c r="X65" s="388" t="s">
        <v>96</v>
      </c>
      <c r="Y65" s="388" t="s">
        <v>96</v>
      </c>
      <c r="Z65" s="388" t="s">
        <v>96</v>
      </c>
      <c r="AA65" s="388" t="s">
        <v>96</v>
      </c>
      <c r="AB65" s="388">
        <v>3</v>
      </c>
      <c r="AC65" s="388" t="s">
        <v>96</v>
      </c>
      <c r="AD65" s="388" t="s">
        <v>4480</v>
      </c>
      <c r="AE65" s="401" t="s">
        <v>2146</v>
      </c>
      <c r="AF65" s="402">
        <v>42090</v>
      </c>
      <c r="AG65" s="401">
        <v>2</v>
      </c>
      <c r="AH65" s="388" t="s">
        <v>139</v>
      </c>
    </row>
    <row r="66" spans="1:34" x14ac:dyDescent="0.2">
      <c r="A66" s="397" t="str">
        <f t="shared" si="0"/>
        <v>Ofsted Webpage</v>
      </c>
      <c r="B66" s="388">
        <v>58513</v>
      </c>
      <c r="C66" s="388">
        <v>116413</v>
      </c>
      <c r="D66" s="388">
        <v>10005204</v>
      </c>
      <c r="E66" s="388" t="s">
        <v>2641</v>
      </c>
      <c r="F66" s="388" t="s">
        <v>90</v>
      </c>
      <c r="G66" s="388" t="s">
        <v>13</v>
      </c>
      <c r="H66" s="388" t="s">
        <v>141</v>
      </c>
      <c r="I66" s="388" t="s">
        <v>115</v>
      </c>
      <c r="J66" s="388" t="s">
        <v>115</v>
      </c>
      <c r="K66" s="388">
        <v>10046774</v>
      </c>
      <c r="L66" s="388" t="s">
        <v>94</v>
      </c>
      <c r="M66" s="388" t="s">
        <v>40</v>
      </c>
      <c r="N66" s="388" t="s">
        <v>95</v>
      </c>
      <c r="O66" s="388" t="s">
        <v>4511</v>
      </c>
      <c r="P66" s="400">
        <v>43263</v>
      </c>
      <c r="Q66" s="400">
        <v>43264</v>
      </c>
      <c r="R66" s="400">
        <v>43297</v>
      </c>
      <c r="S66" s="388">
        <v>9</v>
      </c>
      <c r="T66" s="388" t="s">
        <v>96</v>
      </c>
      <c r="U66" s="388" t="s">
        <v>96</v>
      </c>
      <c r="V66" s="388" t="s">
        <v>96</v>
      </c>
      <c r="W66" s="388" t="s">
        <v>96</v>
      </c>
      <c r="X66" s="388" t="s">
        <v>96</v>
      </c>
      <c r="Y66" s="388" t="s">
        <v>96</v>
      </c>
      <c r="Z66" s="388" t="s">
        <v>96</v>
      </c>
      <c r="AA66" s="388" t="s">
        <v>96</v>
      </c>
      <c r="AB66" s="388" t="s">
        <v>96</v>
      </c>
      <c r="AC66" s="388" t="s">
        <v>96</v>
      </c>
      <c r="AD66" s="388" t="s">
        <v>4480</v>
      </c>
      <c r="AE66" s="401" t="s">
        <v>2642</v>
      </c>
      <c r="AF66" s="402">
        <v>41859</v>
      </c>
      <c r="AG66" s="401">
        <v>2</v>
      </c>
      <c r="AH66" s="388" t="s">
        <v>4479</v>
      </c>
    </row>
    <row r="67" spans="1:34" x14ac:dyDescent="0.2">
      <c r="A67" s="397" t="str">
        <f t="shared" si="0"/>
        <v>Ofsted Webpage</v>
      </c>
      <c r="B67" s="388">
        <v>54947</v>
      </c>
      <c r="C67" s="388">
        <v>107784</v>
      </c>
      <c r="D67" s="388">
        <v>10006847</v>
      </c>
      <c r="E67" s="388" t="s">
        <v>1753</v>
      </c>
      <c r="F67" s="388" t="s">
        <v>90</v>
      </c>
      <c r="G67" s="388" t="s">
        <v>13</v>
      </c>
      <c r="H67" s="388" t="s">
        <v>130</v>
      </c>
      <c r="I67" s="388" t="s">
        <v>131</v>
      </c>
      <c r="J67" s="388" t="s">
        <v>131</v>
      </c>
      <c r="K67" s="388">
        <v>10049212</v>
      </c>
      <c r="L67" s="388" t="s">
        <v>136</v>
      </c>
      <c r="M67" s="388" t="s">
        <v>28</v>
      </c>
      <c r="N67" s="388" t="s">
        <v>104</v>
      </c>
      <c r="O67" s="388" t="s">
        <v>96</v>
      </c>
      <c r="P67" s="400">
        <v>43256</v>
      </c>
      <c r="Q67" s="400">
        <v>43259</v>
      </c>
      <c r="R67" s="400">
        <v>43297</v>
      </c>
      <c r="S67" s="388">
        <v>4</v>
      </c>
      <c r="T67" s="388">
        <v>4</v>
      </c>
      <c r="U67" s="388">
        <v>4</v>
      </c>
      <c r="V67" s="388">
        <v>4</v>
      </c>
      <c r="W67" s="388">
        <v>4</v>
      </c>
      <c r="X67" s="388">
        <v>4</v>
      </c>
      <c r="Y67" s="388" t="s">
        <v>96</v>
      </c>
      <c r="Z67" s="388">
        <v>4</v>
      </c>
      <c r="AA67" s="388" t="s">
        <v>96</v>
      </c>
      <c r="AB67" s="388" t="s">
        <v>96</v>
      </c>
      <c r="AC67" s="388" t="s">
        <v>96</v>
      </c>
      <c r="AD67" s="388" t="s">
        <v>4480</v>
      </c>
      <c r="AE67" s="401" t="s">
        <v>1754</v>
      </c>
      <c r="AF67" s="402">
        <v>42167</v>
      </c>
      <c r="AG67" s="401">
        <v>2</v>
      </c>
      <c r="AH67" s="388" t="s">
        <v>139</v>
      </c>
    </row>
    <row r="68" spans="1:34" x14ac:dyDescent="0.2">
      <c r="A68" s="397" t="str">
        <f t="shared" si="0"/>
        <v>Ofsted Webpage</v>
      </c>
      <c r="B68" s="388">
        <v>53068</v>
      </c>
      <c r="C68" s="388">
        <v>116017</v>
      </c>
      <c r="D68" s="388">
        <v>10008354</v>
      </c>
      <c r="E68" s="388" t="s">
        <v>1631</v>
      </c>
      <c r="F68" s="388" t="s">
        <v>90</v>
      </c>
      <c r="G68" s="388" t="s">
        <v>13</v>
      </c>
      <c r="H68" s="388" t="s">
        <v>299</v>
      </c>
      <c r="I68" s="388" t="s">
        <v>131</v>
      </c>
      <c r="J68" s="388" t="s">
        <v>131</v>
      </c>
      <c r="K68" s="388">
        <v>10046754</v>
      </c>
      <c r="L68" s="388" t="s">
        <v>94</v>
      </c>
      <c r="M68" s="388" t="s">
        <v>40</v>
      </c>
      <c r="N68" s="388" t="s">
        <v>95</v>
      </c>
      <c r="O68" s="388" t="s">
        <v>4511</v>
      </c>
      <c r="P68" s="400">
        <v>43270</v>
      </c>
      <c r="Q68" s="400">
        <v>43271</v>
      </c>
      <c r="R68" s="400">
        <v>43293</v>
      </c>
      <c r="S68" s="388">
        <v>9</v>
      </c>
      <c r="T68" s="388" t="s">
        <v>96</v>
      </c>
      <c r="U68" s="388" t="s">
        <v>96</v>
      </c>
      <c r="V68" s="388" t="s">
        <v>96</v>
      </c>
      <c r="W68" s="388" t="s">
        <v>96</v>
      </c>
      <c r="X68" s="388" t="s">
        <v>96</v>
      </c>
      <c r="Y68" s="388" t="s">
        <v>96</v>
      </c>
      <c r="Z68" s="388" t="s">
        <v>96</v>
      </c>
      <c r="AA68" s="388" t="s">
        <v>96</v>
      </c>
      <c r="AB68" s="388" t="s">
        <v>96</v>
      </c>
      <c r="AC68" s="388" t="s">
        <v>96</v>
      </c>
      <c r="AD68" s="388" t="s">
        <v>4480</v>
      </c>
      <c r="AE68" s="401" t="s">
        <v>1632</v>
      </c>
      <c r="AF68" s="402">
        <v>42188</v>
      </c>
      <c r="AG68" s="401">
        <v>2</v>
      </c>
      <c r="AH68" s="388" t="s">
        <v>4479</v>
      </c>
    </row>
    <row r="69" spans="1:34" x14ac:dyDescent="0.2">
      <c r="A69" s="397" t="str">
        <f t="shared" ref="A69:A132" si="1">IF(B69&lt;&gt;"",HYPERLINK(CONCATENATE("http://reports.ofsted.gov.uk/inspection-reports/find-inspection-report/provider/ELS/",B69),"Ofsted Webpage"),"")</f>
        <v>Ofsted Webpage</v>
      </c>
      <c r="B69" s="388">
        <v>1276443</v>
      </c>
      <c r="C69" s="388">
        <v>133983</v>
      </c>
      <c r="D69" s="388">
        <v>10055902</v>
      </c>
      <c r="E69" s="388" t="s">
        <v>4540</v>
      </c>
      <c r="F69" s="388" t="s">
        <v>90</v>
      </c>
      <c r="G69" s="388" t="s">
        <v>13</v>
      </c>
      <c r="H69" s="388" t="s">
        <v>563</v>
      </c>
      <c r="I69" s="388" t="s">
        <v>115</v>
      </c>
      <c r="J69" s="388" t="s">
        <v>115</v>
      </c>
      <c r="K69" s="388">
        <v>10052586</v>
      </c>
      <c r="L69" s="388" t="s">
        <v>4483</v>
      </c>
      <c r="M69" s="388" t="s">
        <v>36</v>
      </c>
      <c r="N69" s="388" t="s">
        <v>4478</v>
      </c>
      <c r="O69" s="388" t="s">
        <v>96</v>
      </c>
      <c r="P69" s="400">
        <v>43265</v>
      </c>
      <c r="Q69" s="400">
        <v>43266</v>
      </c>
      <c r="R69" s="400">
        <v>43293</v>
      </c>
      <c r="S69" s="388" t="s">
        <v>96</v>
      </c>
      <c r="T69" s="388" t="s">
        <v>96</v>
      </c>
      <c r="U69" s="388" t="s">
        <v>96</v>
      </c>
      <c r="V69" s="388" t="s">
        <v>96</v>
      </c>
      <c r="W69" s="388" t="s">
        <v>96</v>
      </c>
      <c r="X69" s="388" t="s">
        <v>96</v>
      </c>
      <c r="Y69" s="388" t="s">
        <v>96</v>
      </c>
      <c r="Z69" s="388" t="s">
        <v>96</v>
      </c>
      <c r="AA69" s="388" t="s">
        <v>96</v>
      </c>
      <c r="AB69" s="388" t="s">
        <v>96</v>
      </c>
      <c r="AC69" s="388" t="s">
        <v>96</v>
      </c>
      <c r="AD69" s="388" t="s">
        <v>96</v>
      </c>
      <c r="AE69" s="401" t="s">
        <v>195</v>
      </c>
      <c r="AF69" s="402" t="s">
        <v>195</v>
      </c>
      <c r="AG69" s="401" t="s">
        <v>195</v>
      </c>
      <c r="AH69" s="388" t="s">
        <v>4479</v>
      </c>
    </row>
    <row r="70" spans="1:34" x14ac:dyDescent="0.2">
      <c r="A70" s="397" t="str">
        <f t="shared" si="1"/>
        <v>Ofsted Webpage</v>
      </c>
      <c r="B70" s="388">
        <v>1276474</v>
      </c>
      <c r="C70" s="388">
        <v>112715</v>
      </c>
      <c r="D70" s="388">
        <v>10046149</v>
      </c>
      <c r="E70" s="388" t="s">
        <v>4541</v>
      </c>
      <c r="F70" s="388" t="s">
        <v>90</v>
      </c>
      <c r="G70" s="388" t="s">
        <v>13</v>
      </c>
      <c r="H70" s="388" t="s">
        <v>675</v>
      </c>
      <c r="I70" s="388" t="s">
        <v>115</v>
      </c>
      <c r="J70" s="388" t="s">
        <v>115</v>
      </c>
      <c r="K70" s="388">
        <v>10052123</v>
      </c>
      <c r="L70" s="388" t="s">
        <v>4483</v>
      </c>
      <c r="M70" s="388" t="s">
        <v>36</v>
      </c>
      <c r="N70" s="388" t="s">
        <v>4478</v>
      </c>
      <c r="O70" s="388" t="s">
        <v>96</v>
      </c>
      <c r="P70" s="400">
        <v>43256</v>
      </c>
      <c r="Q70" s="400">
        <v>43257</v>
      </c>
      <c r="R70" s="400">
        <v>43292</v>
      </c>
      <c r="S70" s="388" t="s">
        <v>96</v>
      </c>
      <c r="T70" s="388" t="s">
        <v>96</v>
      </c>
      <c r="U70" s="388" t="s">
        <v>96</v>
      </c>
      <c r="V70" s="388" t="s">
        <v>96</v>
      </c>
      <c r="W70" s="388" t="s">
        <v>96</v>
      </c>
      <c r="X70" s="388" t="s">
        <v>96</v>
      </c>
      <c r="Y70" s="388" t="s">
        <v>96</v>
      </c>
      <c r="Z70" s="388" t="s">
        <v>96</v>
      </c>
      <c r="AA70" s="388" t="s">
        <v>96</v>
      </c>
      <c r="AB70" s="388" t="s">
        <v>96</v>
      </c>
      <c r="AC70" s="388" t="s">
        <v>96</v>
      </c>
      <c r="AD70" s="388" t="s">
        <v>96</v>
      </c>
      <c r="AE70" s="401" t="s">
        <v>195</v>
      </c>
      <c r="AF70" s="402" t="s">
        <v>195</v>
      </c>
      <c r="AG70" s="401" t="s">
        <v>195</v>
      </c>
      <c r="AH70" s="388" t="s">
        <v>4479</v>
      </c>
    </row>
    <row r="71" spans="1:34" x14ac:dyDescent="0.2">
      <c r="A71" s="397" t="str">
        <f t="shared" si="1"/>
        <v>Ofsted Webpage</v>
      </c>
      <c r="B71" s="388">
        <v>54385</v>
      </c>
      <c r="C71" s="388">
        <v>107529</v>
      </c>
      <c r="D71" s="388">
        <v>10005839</v>
      </c>
      <c r="E71" s="388" t="s">
        <v>4542</v>
      </c>
      <c r="F71" s="388" t="s">
        <v>90</v>
      </c>
      <c r="G71" s="388" t="s">
        <v>13</v>
      </c>
      <c r="H71" s="388" t="s">
        <v>243</v>
      </c>
      <c r="I71" s="388" t="s">
        <v>177</v>
      </c>
      <c r="J71" s="388" t="s">
        <v>177</v>
      </c>
      <c r="K71" s="388">
        <v>10052584</v>
      </c>
      <c r="L71" s="388" t="s">
        <v>4483</v>
      </c>
      <c r="M71" s="388" t="s">
        <v>36</v>
      </c>
      <c r="N71" s="388" t="s">
        <v>4478</v>
      </c>
      <c r="O71" s="388" t="s">
        <v>96</v>
      </c>
      <c r="P71" s="400">
        <v>43271</v>
      </c>
      <c r="Q71" s="400">
        <v>43272</v>
      </c>
      <c r="R71" s="400">
        <v>43292</v>
      </c>
      <c r="S71" s="388" t="s">
        <v>96</v>
      </c>
      <c r="T71" s="388" t="s">
        <v>96</v>
      </c>
      <c r="U71" s="388" t="s">
        <v>96</v>
      </c>
      <c r="V71" s="388" t="s">
        <v>96</v>
      </c>
      <c r="W71" s="388" t="s">
        <v>96</v>
      </c>
      <c r="X71" s="388" t="s">
        <v>96</v>
      </c>
      <c r="Y71" s="388" t="s">
        <v>96</v>
      </c>
      <c r="Z71" s="388" t="s">
        <v>96</v>
      </c>
      <c r="AA71" s="388" t="s">
        <v>96</v>
      </c>
      <c r="AB71" s="388" t="s">
        <v>96</v>
      </c>
      <c r="AC71" s="388" t="s">
        <v>96</v>
      </c>
      <c r="AD71" s="388" t="s">
        <v>96</v>
      </c>
      <c r="AE71" s="401" t="s">
        <v>4543</v>
      </c>
      <c r="AF71" s="402">
        <v>40606</v>
      </c>
      <c r="AG71" s="401">
        <v>3</v>
      </c>
      <c r="AH71" s="388" t="s">
        <v>4479</v>
      </c>
    </row>
    <row r="72" spans="1:34" x14ac:dyDescent="0.2">
      <c r="A72" s="397" t="str">
        <f t="shared" si="1"/>
        <v>Ofsted Webpage</v>
      </c>
      <c r="B72" s="388">
        <v>50126</v>
      </c>
      <c r="C72" s="388">
        <v>118845</v>
      </c>
      <c r="D72" s="388">
        <v>10026590</v>
      </c>
      <c r="E72" s="388" t="s">
        <v>1521</v>
      </c>
      <c r="F72" s="388" t="s">
        <v>90</v>
      </c>
      <c r="G72" s="388" t="s">
        <v>13</v>
      </c>
      <c r="H72" s="388" t="s">
        <v>719</v>
      </c>
      <c r="I72" s="388" t="s">
        <v>155</v>
      </c>
      <c r="J72" s="388" t="s">
        <v>155</v>
      </c>
      <c r="K72" s="388">
        <v>10046740</v>
      </c>
      <c r="L72" s="388" t="s">
        <v>94</v>
      </c>
      <c r="M72" s="388" t="s">
        <v>40</v>
      </c>
      <c r="N72" s="388" t="s">
        <v>95</v>
      </c>
      <c r="O72" s="388" t="s">
        <v>4511</v>
      </c>
      <c r="P72" s="400">
        <v>43265</v>
      </c>
      <c r="Q72" s="400">
        <v>43266</v>
      </c>
      <c r="R72" s="400">
        <v>43291</v>
      </c>
      <c r="S72" s="388">
        <v>9</v>
      </c>
      <c r="T72" s="388" t="s">
        <v>96</v>
      </c>
      <c r="U72" s="388" t="s">
        <v>96</v>
      </c>
      <c r="V72" s="388" t="s">
        <v>96</v>
      </c>
      <c r="W72" s="388" t="s">
        <v>96</v>
      </c>
      <c r="X72" s="388" t="s">
        <v>96</v>
      </c>
      <c r="Y72" s="388" t="s">
        <v>96</v>
      </c>
      <c r="Z72" s="388" t="s">
        <v>96</v>
      </c>
      <c r="AA72" s="388" t="s">
        <v>96</v>
      </c>
      <c r="AB72" s="388" t="s">
        <v>96</v>
      </c>
      <c r="AC72" s="388" t="s">
        <v>96</v>
      </c>
      <c r="AD72" s="388" t="s">
        <v>4480</v>
      </c>
      <c r="AE72" s="401" t="s">
        <v>1522</v>
      </c>
      <c r="AF72" s="402">
        <v>42083</v>
      </c>
      <c r="AG72" s="401">
        <v>2</v>
      </c>
      <c r="AH72" s="388" t="s">
        <v>4479</v>
      </c>
    </row>
    <row r="73" spans="1:34" x14ac:dyDescent="0.2">
      <c r="A73" s="397" t="str">
        <f t="shared" si="1"/>
        <v>Ofsted Webpage</v>
      </c>
      <c r="B73" s="388">
        <v>142910</v>
      </c>
      <c r="C73" s="388">
        <v>134704</v>
      </c>
      <c r="D73" s="388">
        <v>10057953</v>
      </c>
      <c r="E73" s="388" t="s">
        <v>4544</v>
      </c>
      <c r="F73" s="388" t="s">
        <v>125</v>
      </c>
      <c r="G73" s="388" t="s">
        <v>12</v>
      </c>
      <c r="H73" s="388" t="s">
        <v>221</v>
      </c>
      <c r="I73" s="388" t="s">
        <v>177</v>
      </c>
      <c r="J73" s="388" t="s">
        <v>177</v>
      </c>
      <c r="K73" s="388">
        <v>10044140</v>
      </c>
      <c r="L73" s="388" t="s">
        <v>127</v>
      </c>
      <c r="M73" s="388" t="s">
        <v>28</v>
      </c>
      <c r="N73" s="388" t="s">
        <v>104</v>
      </c>
      <c r="O73" s="388" t="s">
        <v>96</v>
      </c>
      <c r="P73" s="400">
        <v>43257</v>
      </c>
      <c r="Q73" s="400">
        <v>43259</v>
      </c>
      <c r="R73" s="400">
        <v>43291</v>
      </c>
      <c r="S73" s="388">
        <v>3</v>
      </c>
      <c r="T73" s="388">
        <v>3</v>
      </c>
      <c r="U73" s="388">
        <v>3</v>
      </c>
      <c r="V73" s="388">
        <v>2</v>
      </c>
      <c r="W73" s="388">
        <v>2</v>
      </c>
      <c r="X73" s="388" t="s">
        <v>96</v>
      </c>
      <c r="Y73" s="388" t="s">
        <v>96</v>
      </c>
      <c r="Z73" s="388" t="s">
        <v>96</v>
      </c>
      <c r="AA73" s="388" t="s">
        <v>96</v>
      </c>
      <c r="AB73" s="388">
        <v>3</v>
      </c>
      <c r="AC73" s="388" t="s">
        <v>96</v>
      </c>
      <c r="AD73" s="388" t="s">
        <v>4480</v>
      </c>
      <c r="AE73" s="401" t="s">
        <v>195</v>
      </c>
      <c r="AF73" s="402" t="s">
        <v>195</v>
      </c>
      <c r="AG73" s="401" t="s">
        <v>195</v>
      </c>
      <c r="AH73" s="388" t="s">
        <v>4479</v>
      </c>
    </row>
    <row r="74" spans="1:34" x14ac:dyDescent="0.2">
      <c r="A74" s="397" t="str">
        <f t="shared" si="1"/>
        <v>Ofsted Webpage</v>
      </c>
      <c r="B74" s="388">
        <v>53116</v>
      </c>
      <c r="C74" s="388">
        <v>109443</v>
      </c>
      <c r="D74" s="388">
        <v>10002260</v>
      </c>
      <c r="E74" s="388" t="s">
        <v>1637</v>
      </c>
      <c r="F74" s="388" t="s">
        <v>159</v>
      </c>
      <c r="G74" s="388" t="s">
        <v>14</v>
      </c>
      <c r="H74" s="388" t="s">
        <v>392</v>
      </c>
      <c r="I74" s="388" t="s">
        <v>115</v>
      </c>
      <c r="J74" s="388" t="s">
        <v>115</v>
      </c>
      <c r="K74" s="388">
        <v>10052055</v>
      </c>
      <c r="L74" s="388" t="s">
        <v>257</v>
      </c>
      <c r="M74" s="388" t="s">
        <v>28</v>
      </c>
      <c r="N74" s="388" t="s">
        <v>104</v>
      </c>
      <c r="O74" s="388" t="s">
        <v>96</v>
      </c>
      <c r="P74" s="400">
        <v>43269</v>
      </c>
      <c r="Q74" s="400">
        <v>43271</v>
      </c>
      <c r="R74" s="400">
        <v>43290</v>
      </c>
      <c r="S74" s="388">
        <v>2</v>
      </c>
      <c r="T74" s="388">
        <v>2</v>
      </c>
      <c r="U74" s="388">
        <v>2</v>
      </c>
      <c r="V74" s="388">
        <v>2</v>
      </c>
      <c r="W74" s="388">
        <v>2</v>
      </c>
      <c r="X74" s="388" t="s">
        <v>96</v>
      </c>
      <c r="Y74" s="388" t="s">
        <v>96</v>
      </c>
      <c r="Z74" s="388" t="s">
        <v>96</v>
      </c>
      <c r="AA74" s="388" t="s">
        <v>96</v>
      </c>
      <c r="AB74" s="388">
        <v>2</v>
      </c>
      <c r="AC74" s="388" t="s">
        <v>96</v>
      </c>
      <c r="AD74" s="388" t="s">
        <v>4480</v>
      </c>
      <c r="AE74" s="401" t="s">
        <v>1638</v>
      </c>
      <c r="AF74" s="402">
        <v>42090</v>
      </c>
      <c r="AG74" s="401">
        <v>2</v>
      </c>
      <c r="AH74" s="388" t="s">
        <v>4537</v>
      </c>
    </row>
    <row r="75" spans="1:34" x14ac:dyDescent="0.2">
      <c r="A75" s="397" t="str">
        <f t="shared" si="1"/>
        <v>Ofsted Webpage</v>
      </c>
      <c r="B75" s="388">
        <v>55141</v>
      </c>
      <c r="C75" s="388">
        <v>112390</v>
      </c>
      <c r="D75" s="388">
        <v>10003816</v>
      </c>
      <c r="E75" s="388" t="s">
        <v>3483</v>
      </c>
      <c r="F75" s="388" t="s">
        <v>90</v>
      </c>
      <c r="G75" s="388" t="s">
        <v>13</v>
      </c>
      <c r="H75" s="388" t="s">
        <v>185</v>
      </c>
      <c r="I75" s="388" t="s">
        <v>186</v>
      </c>
      <c r="J75" s="388" t="s">
        <v>93</v>
      </c>
      <c r="K75" s="388">
        <v>10054315</v>
      </c>
      <c r="L75" s="388" t="s">
        <v>4545</v>
      </c>
      <c r="M75" s="388" t="s">
        <v>38</v>
      </c>
      <c r="N75" s="388" t="s">
        <v>4478</v>
      </c>
      <c r="O75" s="388" t="s">
        <v>96</v>
      </c>
      <c r="P75" s="400">
        <v>43263</v>
      </c>
      <c r="Q75" s="400">
        <v>43264</v>
      </c>
      <c r="R75" s="400">
        <v>43290</v>
      </c>
      <c r="S75" s="388" t="s">
        <v>96</v>
      </c>
      <c r="T75" s="388" t="s">
        <v>96</v>
      </c>
      <c r="U75" s="388" t="s">
        <v>96</v>
      </c>
      <c r="V75" s="388" t="s">
        <v>96</v>
      </c>
      <c r="W75" s="388" t="s">
        <v>96</v>
      </c>
      <c r="X75" s="388" t="s">
        <v>96</v>
      </c>
      <c r="Y75" s="388" t="s">
        <v>96</v>
      </c>
      <c r="Z75" s="388" t="s">
        <v>96</v>
      </c>
      <c r="AA75" s="388" t="s">
        <v>96</v>
      </c>
      <c r="AB75" s="388" t="s">
        <v>96</v>
      </c>
      <c r="AC75" s="388" t="s">
        <v>96</v>
      </c>
      <c r="AD75" s="388" t="s">
        <v>96</v>
      </c>
      <c r="AE75" s="401">
        <v>10020167</v>
      </c>
      <c r="AF75" s="402">
        <v>42817</v>
      </c>
      <c r="AG75" s="401">
        <v>4</v>
      </c>
      <c r="AH75" s="388" t="s">
        <v>4479</v>
      </c>
    </row>
    <row r="76" spans="1:34" x14ac:dyDescent="0.2">
      <c r="A76" s="397" t="str">
        <f t="shared" si="1"/>
        <v>Ofsted Webpage</v>
      </c>
      <c r="B76" s="388">
        <v>1270901</v>
      </c>
      <c r="C76" s="388">
        <v>129227</v>
      </c>
      <c r="D76" s="388">
        <v>10041486</v>
      </c>
      <c r="E76" s="388" t="s">
        <v>4546</v>
      </c>
      <c r="F76" s="388" t="s">
        <v>90</v>
      </c>
      <c r="G76" s="388" t="s">
        <v>13</v>
      </c>
      <c r="H76" s="388" t="s">
        <v>729</v>
      </c>
      <c r="I76" s="388" t="s">
        <v>131</v>
      </c>
      <c r="J76" s="388" t="s">
        <v>131</v>
      </c>
      <c r="K76" s="388">
        <v>10055370</v>
      </c>
      <c r="L76" s="388" t="s">
        <v>4483</v>
      </c>
      <c r="M76" s="388" t="s">
        <v>36</v>
      </c>
      <c r="N76" s="388" t="s">
        <v>4478</v>
      </c>
      <c r="O76" s="388" t="s">
        <v>96</v>
      </c>
      <c r="P76" s="400">
        <v>43276</v>
      </c>
      <c r="Q76" s="400">
        <v>43277</v>
      </c>
      <c r="R76" s="400">
        <v>43290</v>
      </c>
      <c r="S76" s="388" t="s">
        <v>96</v>
      </c>
      <c r="T76" s="388" t="s">
        <v>96</v>
      </c>
      <c r="U76" s="388" t="s">
        <v>96</v>
      </c>
      <c r="V76" s="388" t="s">
        <v>96</v>
      </c>
      <c r="W76" s="388" t="s">
        <v>96</v>
      </c>
      <c r="X76" s="388" t="s">
        <v>96</v>
      </c>
      <c r="Y76" s="388" t="s">
        <v>96</v>
      </c>
      <c r="Z76" s="388" t="s">
        <v>96</v>
      </c>
      <c r="AA76" s="388" t="s">
        <v>96</v>
      </c>
      <c r="AB76" s="388" t="s">
        <v>96</v>
      </c>
      <c r="AC76" s="388" t="s">
        <v>96</v>
      </c>
      <c r="AD76" s="388" t="s">
        <v>96</v>
      </c>
      <c r="AE76" s="401" t="s">
        <v>195</v>
      </c>
      <c r="AF76" s="402" t="s">
        <v>195</v>
      </c>
      <c r="AG76" s="401" t="s">
        <v>195</v>
      </c>
      <c r="AH76" s="388" t="s">
        <v>4479</v>
      </c>
    </row>
    <row r="77" spans="1:34" x14ac:dyDescent="0.2">
      <c r="A77" s="397" t="str">
        <f t="shared" si="1"/>
        <v>Ofsted Webpage</v>
      </c>
      <c r="B77" s="388">
        <v>1276401</v>
      </c>
      <c r="C77" s="388">
        <v>121536</v>
      </c>
      <c r="D77" s="388">
        <v>10018916</v>
      </c>
      <c r="E77" s="388" t="s">
        <v>4547</v>
      </c>
      <c r="F77" s="388" t="s">
        <v>90</v>
      </c>
      <c r="G77" s="388" t="s">
        <v>13</v>
      </c>
      <c r="H77" s="388" t="s">
        <v>389</v>
      </c>
      <c r="I77" s="388" t="s">
        <v>177</v>
      </c>
      <c r="J77" s="388" t="s">
        <v>177</v>
      </c>
      <c r="K77" s="388">
        <v>10052122</v>
      </c>
      <c r="L77" s="388" t="s">
        <v>4483</v>
      </c>
      <c r="M77" s="388" t="s">
        <v>36</v>
      </c>
      <c r="N77" s="388" t="s">
        <v>4478</v>
      </c>
      <c r="O77" s="388" t="s">
        <v>96</v>
      </c>
      <c r="P77" s="400">
        <v>43256</v>
      </c>
      <c r="Q77" s="400">
        <v>43257</v>
      </c>
      <c r="R77" s="400">
        <v>43287</v>
      </c>
      <c r="S77" s="388" t="s">
        <v>96</v>
      </c>
      <c r="T77" s="388" t="s">
        <v>96</v>
      </c>
      <c r="U77" s="388" t="s">
        <v>96</v>
      </c>
      <c r="V77" s="388" t="s">
        <v>96</v>
      </c>
      <c r="W77" s="388" t="s">
        <v>96</v>
      </c>
      <c r="X77" s="388" t="s">
        <v>96</v>
      </c>
      <c r="Y77" s="388" t="s">
        <v>96</v>
      </c>
      <c r="Z77" s="388" t="s">
        <v>96</v>
      </c>
      <c r="AA77" s="388" t="s">
        <v>96</v>
      </c>
      <c r="AB77" s="388" t="s">
        <v>96</v>
      </c>
      <c r="AC77" s="388" t="s">
        <v>96</v>
      </c>
      <c r="AD77" s="388" t="s">
        <v>96</v>
      </c>
      <c r="AE77" s="401" t="s">
        <v>195</v>
      </c>
      <c r="AF77" s="402" t="s">
        <v>195</v>
      </c>
      <c r="AG77" s="401" t="s">
        <v>195</v>
      </c>
      <c r="AH77" s="388" t="s">
        <v>4479</v>
      </c>
    </row>
    <row r="78" spans="1:34" x14ac:dyDescent="0.2">
      <c r="A78" s="397" t="str">
        <f t="shared" si="1"/>
        <v>Ofsted Webpage</v>
      </c>
      <c r="B78" s="388">
        <v>54630</v>
      </c>
      <c r="C78" s="388">
        <v>107084</v>
      </c>
      <c r="D78" s="388">
        <v>10006337</v>
      </c>
      <c r="E78" s="388" t="s">
        <v>2533</v>
      </c>
      <c r="F78" s="388" t="s">
        <v>159</v>
      </c>
      <c r="G78" s="388" t="s">
        <v>14</v>
      </c>
      <c r="H78" s="388" t="s">
        <v>768</v>
      </c>
      <c r="I78" s="388" t="s">
        <v>92</v>
      </c>
      <c r="J78" s="388" t="s">
        <v>93</v>
      </c>
      <c r="K78" s="388">
        <v>10046764</v>
      </c>
      <c r="L78" s="388" t="s">
        <v>162</v>
      </c>
      <c r="M78" s="388" t="s">
        <v>40</v>
      </c>
      <c r="N78" s="388" t="s">
        <v>95</v>
      </c>
      <c r="O78" s="388" t="s">
        <v>4511</v>
      </c>
      <c r="P78" s="400">
        <v>43256</v>
      </c>
      <c r="Q78" s="400">
        <v>43257</v>
      </c>
      <c r="R78" s="400">
        <v>43287</v>
      </c>
      <c r="S78" s="388">
        <v>9</v>
      </c>
      <c r="T78" s="388" t="s">
        <v>96</v>
      </c>
      <c r="U78" s="388" t="s">
        <v>96</v>
      </c>
      <c r="V78" s="388" t="s">
        <v>96</v>
      </c>
      <c r="W78" s="388" t="s">
        <v>96</v>
      </c>
      <c r="X78" s="388" t="s">
        <v>96</v>
      </c>
      <c r="Y78" s="388" t="s">
        <v>96</v>
      </c>
      <c r="Z78" s="388" t="s">
        <v>96</v>
      </c>
      <c r="AA78" s="388" t="s">
        <v>96</v>
      </c>
      <c r="AB78" s="388" t="s">
        <v>96</v>
      </c>
      <c r="AC78" s="388" t="s">
        <v>96</v>
      </c>
      <c r="AD78" s="388" t="s">
        <v>4480</v>
      </c>
      <c r="AE78" s="401" t="s">
        <v>2534</v>
      </c>
      <c r="AF78" s="402">
        <v>41796</v>
      </c>
      <c r="AG78" s="401">
        <v>2</v>
      </c>
      <c r="AH78" s="388" t="s">
        <v>4479</v>
      </c>
    </row>
    <row r="79" spans="1:34" x14ac:dyDescent="0.2">
      <c r="A79" s="397" t="str">
        <f t="shared" si="1"/>
        <v>Ofsted Webpage</v>
      </c>
      <c r="B79" s="388">
        <v>51142</v>
      </c>
      <c r="C79" s="388">
        <v>108568</v>
      </c>
      <c r="D79" s="388">
        <v>10008159</v>
      </c>
      <c r="E79" s="388" t="s">
        <v>4548</v>
      </c>
      <c r="F79" s="388" t="s">
        <v>90</v>
      </c>
      <c r="G79" s="388" t="s">
        <v>13</v>
      </c>
      <c r="H79" s="388" t="s">
        <v>1976</v>
      </c>
      <c r="I79" s="388" t="s">
        <v>1101</v>
      </c>
      <c r="J79" s="388" t="s">
        <v>115</v>
      </c>
      <c r="K79" s="388">
        <v>10046749</v>
      </c>
      <c r="L79" s="388" t="s">
        <v>156</v>
      </c>
      <c r="M79" s="388" t="s">
        <v>40</v>
      </c>
      <c r="N79" s="388" t="s">
        <v>95</v>
      </c>
      <c r="O79" s="388" t="s">
        <v>4511</v>
      </c>
      <c r="P79" s="400">
        <v>43256</v>
      </c>
      <c r="Q79" s="400">
        <v>43257</v>
      </c>
      <c r="R79" s="400">
        <v>43286</v>
      </c>
      <c r="S79" s="388">
        <v>9</v>
      </c>
      <c r="T79" s="388" t="s">
        <v>96</v>
      </c>
      <c r="U79" s="388" t="s">
        <v>96</v>
      </c>
      <c r="V79" s="388" t="s">
        <v>96</v>
      </c>
      <c r="W79" s="388" t="s">
        <v>96</v>
      </c>
      <c r="X79" s="388" t="s">
        <v>96</v>
      </c>
      <c r="Y79" s="388" t="s">
        <v>96</v>
      </c>
      <c r="Z79" s="388" t="s">
        <v>96</v>
      </c>
      <c r="AA79" s="388" t="s">
        <v>96</v>
      </c>
      <c r="AB79" s="388" t="s">
        <v>96</v>
      </c>
      <c r="AC79" s="388" t="s">
        <v>96</v>
      </c>
      <c r="AD79" s="388" t="s">
        <v>4480</v>
      </c>
      <c r="AE79" s="401" t="s">
        <v>2291</v>
      </c>
      <c r="AF79" s="402">
        <v>41873</v>
      </c>
      <c r="AG79" s="401">
        <v>2</v>
      </c>
      <c r="AH79" s="388" t="s">
        <v>4479</v>
      </c>
    </row>
    <row r="80" spans="1:34" x14ac:dyDescent="0.2">
      <c r="A80" s="397" t="str">
        <f t="shared" si="1"/>
        <v>Ofsted Webpage</v>
      </c>
      <c r="B80" s="388">
        <v>58563</v>
      </c>
      <c r="C80" s="388">
        <v>118493</v>
      </c>
      <c r="D80" s="388">
        <v>10020395</v>
      </c>
      <c r="E80" s="388" t="s">
        <v>337</v>
      </c>
      <c r="F80" s="388" t="s">
        <v>90</v>
      </c>
      <c r="G80" s="388" t="s">
        <v>13</v>
      </c>
      <c r="H80" s="388" t="s">
        <v>793</v>
      </c>
      <c r="I80" s="388" t="s">
        <v>102</v>
      </c>
      <c r="J80" s="388" t="s">
        <v>102</v>
      </c>
      <c r="K80" s="388">
        <v>10046776</v>
      </c>
      <c r="L80" s="388" t="s">
        <v>132</v>
      </c>
      <c r="M80" s="388" t="s">
        <v>28</v>
      </c>
      <c r="N80" s="388" t="s">
        <v>104</v>
      </c>
      <c r="O80" s="388" t="s">
        <v>96</v>
      </c>
      <c r="P80" s="400">
        <v>43256</v>
      </c>
      <c r="Q80" s="400">
        <v>43259</v>
      </c>
      <c r="R80" s="400">
        <v>43285</v>
      </c>
      <c r="S80" s="388">
        <v>3</v>
      </c>
      <c r="T80" s="388">
        <v>3</v>
      </c>
      <c r="U80" s="388">
        <v>3</v>
      </c>
      <c r="V80" s="388">
        <v>3</v>
      </c>
      <c r="W80" s="388">
        <v>3</v>
      </c>
      <c r="X80" s="388" t="s">
        <v>96</v>
      </c>
      <c r="Y80" s="388">
        <v>3</v>
      </c>
      <c r="Z80" s="388">
        <v>3</v>
      </c>
      <c r="AA80" s="388" t="s">
        <v>96</v>
      </c>
      <c r="AB80" s="388" t="s">
        <v>96</v>
      </c>
      <c r="AC80" s="388" t="s">
        <v>96</v>
      </c>
      <c r="AD80" s="388" t="s">
        <v>4480</v>
      </c>
      <c r="AE80" s="401">
        <v>10020186</v>
      </c>
      <c r="AF80" s="402">
        <v>42677</v>
      </c>
      <c r="AG80" s="401">
        <v>3</v>
      </c>
      <c r="AH80" s="388" t="s">
        <v>4537</v>
      </c>
    </row>
    <row r="81" spans="1:34" x14ac:dyDescent="0.2">
      <c r="A81" s="397" t="str">
        <f t="shared" si="1"/>
        <v>Ofsted Webpage</v>
      </c>
      <c r="B81" s="388">
        <v>132779</v>
      </c>
      <c r="C81" s="388">
        <v>109912</v>
      </c>
      <c r="D81" s="388">
        <v>10007527</v>
      </c>
      <c r="E81" s="388" t="s">
        <v>2148</v>
      </c>
      <c r="F81" s="388" t="s">
        <v>107</v>
      </c>
      <c r="G81" s="388" t="s">
        <v>11</v>
      </c>
      <c r="H81" s="388" t="s">
        <v>194</v>
      </c>
      <c r="I81" s="388" t="s">
        <v>155</v>
      </c>
      <c r="J81" s="388" t="s">
        <v>155</v>
      </c>
      <c r="K81" s="388">
        <v>10046791</v>
      </c>
      <c r="L81" s="388" t="s">
        <v>407</v>
      </c>
      <c r="M81" s="388" t="s">
        <v>40</v>
      </c>
      <c r="N81" s="388" t="s">
        <v>95</v>
      </c>
      <c r="O81" s="388" t="s">
        <v>4511</v>
      </c>
      <c r="P81" s="400">
        <v>43243</v>
      </c>
      <c r="Q81" s="400">
        <v>43244</v>
      </c>
      <c r="R81" s="400">
        <v>43285</v>
      </c>
      <c r="S81" s="388">
        <v>9</v>
      </c>
      <c r="T81" s="388" t="s">
        <v>96</v>
      </c>
      <c r="U81" s="388" t="s">
        <v>96</v>
      </c>
      <c r="V81" s="388" t="s">
        <v>96</v>
      </c>
      <c r="W81" s="388" t="s">
        <v>96</v>
      </c>
      <c r="X81" s="388" t="s">
        <v>96</v>
      </c>
      <c r="Y81" s="388" t="s">
        <v>96</v>
      </c>
      <c r="Z81" s="388" t="s">
        <v>96</v>
      </c>
      <c r="AA81" s="388" t="s">
        <v>96</v>
      </c>
      <c r="AB81" s="388" t="s">
        <v>96</v>
      </c>
      <c r="AC81" s="388" t="s">
        <v>96</v>
      </c>
      <c r="AD81" s="388" t="s">
        <v>4480</v>
      </c>
      <c r="AE81" s="401" t="s">
        <v>2149</v>
      </c>
      <c r="AF81" s="402">
        <v>42167</v>
      </c>
      <c r="AG81" s="401">
        <v>2</v>
      </c>
      <c r="AH81" s="388" t="s">
        <v>4479</v>
      </c>
    </row>
    <row r="82" spans="1:34" x14ac:dyDescent="0.2">
      <c r="A82" s="397" t="str">
        <f t="shared" si="1"/>
        <v>Ofsted Webpage</v>
      </c>
      <c r="B82" s="388">
        <v>142922</v>
      </c>
      <c r="C82" s="388">
        <v>134028</v>
      </c>
      <c r="D82" s="388">
        <v>10055015</v>
      </c>
      <c r="E82" s="388" t="s">
        <v>4549</v>
      </c>
      <c r="F82" s="388" t="s">
        <v>125</v>
      </c>
      <c r="G82" s="388" t="s">
        <v>12</v>
      </c>
      <c r="H82" s="388" t="s">
        <v>189</v>
      </c>
      <c r="I82" s="388" t="s">
        <v>131</v>
      </c>
      <c r="J82" s="388" t="s">
        <v>131</v>
      </c>
      <c r="K82" s="388">
        <v>10043952</v>
      </c>
      <c r="L82" s="388" t="s">
        <v>127</v>
      </c>
      <c r="M82" s="388" t="s">
        <v>28</v>
      </c>
      <c r="N82" s="388" t="s">
        <v>104</v>
      </c>
      <c r="O82" s="388" t="s">
        <v>96</v>
      </c>
      <c r="P82" s="400">
        <v>43256</v>
      </c>
      <c r="Q82" s="400">
        <v>43258</v>
      </c>
      <c r="R82" s="400">
        <v>43280</v>
      </c>
      <c r="S82" s="388">
        <v>3</v>
      </c>
      <c r="T82" s="388">
        <v>3</v>
      </c>
      <c r="U82" s="388">
        <v>3</v>
      </c>
      <c r="V82" s="388">
        <v>2</v>
      </c>
      <c r="W82" s="388">
        <v>3</v>
      </c>
      <c r="X82" s="388" t="s">
        <v>96</v>
      </c>
      <c r="Y82" s="388" t="s">
        <v>96</v>
      </c>
      <c r="Z82" s="388" t="s">
        <v>96</v>
      </c>
      <c r="AA82" s="388" t="s">
        <v>96</v>
      </c>
      <c r="AB82" s="388">
        <v>3</v>
      </c>
      <c r="AC82" s="388" t="s">
        <v>96</v>
      </c>
      <c r="AD82" s="388" t="s">
        <v>4480</v>
      </c>
      <c r="AE82" s="401" t="s">
        <v>195</v>
      </c>
      <c r="AF82" s="402" t="s">
        <v>195</v>
      </c>
      <c r="AG82" s="401" t="s">
        <v>195</v>
      </c>
      <c r="AH82" s="388" t="s">
        <v>4479</v>
      </c>
    </row>
    <row r="83" spans="1:34" x14ac:dyDescent="0.2">
      <c r="A83" s="397" t="str">
        <f t="shared" si="1"/>
        <v>Ofsted Webpage</v>
      </c>
      <c r="B83" s="388">
        <v>130598</v>
      </c>
      <c r="C83" s="388">
        <v>105017</v>
      </c>
      <c r="D83" s="388">
        <v>10002061</v>
      </c>
      <c r="E83" s="388" t="s">
        <v>1306</v>
      </c>
      <c r="F83" s="388" t="s">
        <v>107</v>
      </c>
      <c r="G83" s="388" t="s">
        <v>11</v>
      </c>
      <c r="H83" s="388" t="s">
        <v>1176</v>
      </c>
      <c r="I83" s="388" t="s">
        <v>102</v>
      </c>
      <c r="J83" s="388" t="s">
        <v>102</v>
      </c>
      <c r="K83" s="388">
        <v>10052026</v>
      </c>
      <c r="L83" s="388" t="s">
        <v>109</v>
      </c>
      <c r="M83" s="388" t="s">
        <v>28</v>
      </c>
      <c r="N83" s="388" t="s">
        <v>104</v>
      </c>
      <c r="O83" s="388" t="s">
        <v>96</v>
      </c>
      <c r="P83" s="400">
        <v>43235</v>
      </c>
      <c r="Q83" s="400">
        <v>43238</v>
      </c>
      <c r="R83" s="400">
        <v>43279</v>
      </c>
      <c r="S83" s="388">
        <v>3</v>
      </c>
      <c r="T83" s="388">
        <v>3</v>
      </c>
      <c r="U83" s="388">
        <v>3</v>
      </c>
      <c r="V83" s="388">
        <v>3</v>
      </c>
      <c r="W83" s="388">
        <v>3</v>
      </c>
      <c r="X83" s="388">
        <v>3</v>
      </c>
      <c r="Y83" s="388">
        <v>2</v>
      </c>
      <c r="Z83" s="388">
        <v>3</v>
      </c>
      <c r="AA83" s="388" t="s">
        <v>96</v>
      </c>
      <c r="AB83" s="388">
        <v>2</v>
      </c>
      <c r="AC83" s="388" t="s">
        <v>96</v>
      </c>
      <c r="AD83" s="388" t="s">
        <v>4480</v>
      </c>
      <c r="AE83" s="401">
        <v>10004711</v>
      </c>
      <c r="AF83" s="402">
        <v>42433</v>
      </c>
      <c r="AG83" s="401">
        <v>2</v>
      </c>
      <c r="AH83" s="388" t="s">
        <v>139</v>
      </c>
    </row>
    <row r="84" spans="1:34" x14ac:dyDescent="0.2">
      <c r="A84" s="397" t="str">
        <f t="shared" si="1"/>
        <v>Ofsted Webpage</v>
      </c>
      <c r="B84" s="388">
        <v>130819</v>
      </c>
      <c r="C84" s="388">
        <v>107462</v>
      </c>
      <c r="D84" s="388">
        <v>10004116</v>
      </c>
      <c r="E84" s="388" t="s">
        <v>4550</v>
      </c>
      <c r="F84" s="388" t="s">
        <v>107</v>
      </c>
      <c r="G84" s="388" t="s">
        <v>11</v>
      </c>
      <c r="H84" s="388" t="s">
        <v>793</v>
      </c>
      <c r="I84" s="388" t="s">
        <v>102</v>
      </c>
      <c r="J84" s="388" t="s">
        <v>102</v>
      </c>
      <c r="K84" s="388">
        <v>10041391</v>
      </c>
      <c r="L84" s="388" t="s">
        <v>109</v>
      </c>
      <c r="M84" s="388" t="s">
        <v>28</v>
      </c>
      <c r="N84" s="388" t="s">
        <v>104</v>
      </c>
      <c r="O84" s="388" t="s">
        <v>96</v>
      </c>
      <c r="P84" s="400">
        <v>43235</v>
      </c>
      <c r="Q84" s="400">
        <v>43238</v>
      </c>
      <c r="R84" s="400">
        <v>43278</v>
      </c>
      <c r="S84" s="388">
        <v>3</v>
      </c>
      <c r="T84" s="388">
        <v>3</v>
      </c>
      <c r="U84" s="388">
        <v>3</v>
      </c>
      <c r="V84" s="388">
        <v>3</v>
      </c>
      <c r="W84" s="388">
        <v>3</v>
      </c>
      <c r="X84" s="388">
        <v>3</v>
      </c>
      <c r="Y84" s="388">
        <v>3</v>
      </c>
      <c r="Z84" s="388">
        <v>2</v>
      </c>
      <c r="AA84" s="388" t="s">
        <v>96</v>
      </c>
      <c r="AB84" s="388" t="s">
        <v>96</v>
      </c>
      <c r="AC84" s="388" t="s">
        <v>96</v>
      </c>
      <c r="AD84" s="388" t="s">
        <v>4480</v>
      </c>
      <c r="AE84" s="401" t="s">
        <v>195</v>
      </c>
      <c r="AF84" s="402" t="s">
        <v>195</v>
      </c>
      <c r="AG84" s="401" t="s">
        <v>195</v>
      </c>
      <c r="AH84" s="388" t="s">
        <v>4479</v>
      </c>
    </row>
    <row r="85" spans="1:34" x14ac:dyDescent="0.2">
      <c r="A85" s="397" t="str">
        <f t="shared" si="1"/>
        <v>Ofsted Webpage</v>
      </c>
      <c r="B85" s="388">
        <v>1276422</v>
      </c>
      <c r="C85" s="388">
        <v>133870</v>
      </c>
      <c r="D85" s="388">
        <v>10040664</v>
      </c>
      <c r="E85" s="388" t="s">
        <v>4551</v>
      </c>
      <c r="F85" s="388" t="s">
        <v>90</v>
      </c>
      <c r="G85" s="388" t="s">
        <v>13</v>
      </c>
      <c r="H85" s="388" t="s">
        <v>284</v>
      </c>
      <c r="I85" s="388" t="s">
        <v>115</v>
      </c>
      <c r="J85" s="388" t="s">
        <v>115</v>
      </c>
      <c r="K85" s="388">
        <v>10052058</v>
      </c>
      <c r="L85" s="388" t="s">
        <v>4483</v>
      </c>
      <c r="M85" s="388" t="s">
        <v>36</v>
      </c>
      <c r="N85" s="388" t="s">
        <v>4478</v>
      </c>
      <c r="O85" s="388" t="s">
        <v>96</v>
      </c>
      <c r="P85" s="400">
        <v>43242</v>
      </c>
      <c r="Q85" s="400">
        <v>43243</v>
      </c>
      <c r="R85" s="400">
        <v>43278</v>
      </c>
      <c r="S85" s="388" t="s">
        <v>96</v>
      </c>
      <c r="T85" s="388" t="s">
        <v>96</v>
      </c>
      <c r="U85" s="388" t="s">
        <v>96</v>
      </c>
      <c r="V85" s="388" t="s">
        <v>96</v>
      </c>
      <c r="W85" s="388" t="s">
        <v>96</v>
      </c>
      <c r="X85" s="388" t="s">
        <v>96</v>
      </c>
      <c r="Y85" s="388" t="s">
        <v>96</v>
      </c>
      <c r="Z85" s="388" t="s">
        <v>96</v>
      </c>
      <c r="AA85" s="388" t="s">
        <v>96</v>
      </c>
      <c r="AB85" s="388" t="s">
        <v>96</v>
      </c>
      <c r="AC85" s="388" t="s">
        <v>96</v>
      </c>
      <c r="AD85" s="388" t="s">
        <v>96</v>
      </c>
      <c r="AE85" s="401" t="s">
        <v>195</v>
      </c>
      <c r="AF85" s="402" t="s">
        <v>195</v>
      </c>
      <c r="AG85" s="401" t="s">
        <v>195</v>
      </c>
      <c r="AH85" s="388" t="s">
        <v>4479</v>
      </c>
    </row>
    <row r="86" spans="1:34" x14ac:dyDescent="0.2">
      <c r="A86" s="397" t="str">
        <f t="shared" si="1"/>
        <v>Ofsted Webpage</v>
      </c>
      <c r="B86" s="388">
        <v>1276257</v>
      </c>
      <c r="C86" s="388">
        <v>121818</v>
      </c>
      <c r="D86" s="388">
        <v>10034387</v>
      </c>
      <c r="E86" s="388" t="s">
        <v>4552</v>
      </c>
      <c r="F86" s="388" t="s">
        <v>90</v>
      </c>
      <c r="G86" s="388" t="s">
        <v>13</v>
      </c>
      <c r="H86" s="388" t="s">
        <v>108</v>
      </c>
      <c r="I86" s="388" t="s">
        <v>102</v>
      </c>
      <c r="J86" s="388" t="s">
        <v>102</v>
      </c>
      <c r="K86" s="388">
        <v>10052102</v>
      </c>
      <c r="L86" s="388" t="s">
        <v>4483</v>
      </c>
      <c r="M86" s="388" t="s">
        <v>36</v>
      </c>
      <c r="N86" s="388" t="s">
        <v>4478</v>
      </c>
      <c r="O86" s="388" t="s">
        <v>96</v>
      </c>
      <c r="P86" s="400">
        <v>43222</v>
      </c>
      <c r="Q86" s="400">
        <v>43223</v>
      </c>
      <c r="R86" s="400">
        <v>43278</v>
      </c>
      <c r="S86" s="388" t="s">
        <v>96</v>
      </c>
      <c r="T86" s="388" t="s">
        <v>96</v>
      </c>
      <c r="U86" s="388" t="s">
        <v>96</v>
      </c>
      <c r="V86" s="388" t="s">
        <v>96</v>
      </c>
      <c r="W86" s="388" t="s">
        <v>96</v>
      </c>
      <c r="X86" s="388" t="s">
        <v>96</v>
      </c>
      <c r="Y86" s="388" t="s">
        <v>96</v>
      </c>
      <c r="Z86" s="388" t="s">
        <v>96</v>
      </c>
      <c r="AA86" s="388" t="s">
        <v>96</v>
      </c>
      <c r="AB86" s="388" t="s">
        <v>96</v>
      </c>
      <c r="AC86" s="388" t="s">
        <v>96</v>
      </c>
      <c r="AD86" s="388" t="s">
        <v>96</v>
      </c>
      <c r="AE86" s="401" t="s">
        <v>195</v>
      </c>
      <c r="AF86" s="402" t="s">
        <v>195</v>
      </c>
      <c r="AG86" s="401" t="s">
        <v>195</v>
      </c>
      <c r="AH86" s="388" t="s">
        <v>4479</v>
      </c>
    </row>
    <row r="87" spans="1:34" x14ac:dyDescent="0.2">
      <c r="A87" s="397" t="str">
        <f t="shared" si="1"/>
        <v>Ofsted Webpage</v>
      </c>
      <c r="B87" s="388">
        <v>1276521</v>
      </c>
      <c r="C87" s="388">
        <v>132167</v>
      </c>
      <c r="D87" s="388">
        <v>10046997</v>
      </c>
      <c r="E87" s="388" t="s">
        <v>4553</v>
      </c>
      <c r="F87" s="388" t="s">
        <v>90</v>
      </c>
      <c r="G87" s="388" t="s">
        <v>13</v>
      </c>
      <c r="H87" s="388" t="s">
        <v>382</v>
      </c>
      <c r="I87" s="388" t="s">
        <v>161</v>
      </c>
      <c r="J87" s="388" t="s">
        <v>161</v>
      </c>
      <c r="K87" s="388">
        <v>10051984</v>
      </c>
      <c r="L87" s="388" t="s">
        <v>4483</v>
      </c>
      <c r="M87" s="388" t="s">
        <v>36</v>
      </c>
      <c r="N87" s="388" t="s">
        <v>4478</v>
      </c>
      <c r="O87" s="388" t="s">
        <v>96</v>
      </c>
      <c r="P87" s="400">
        <v>43222</v>
      </c>
      <c r="Q87" s="400">
        <v>43223</v>
      </c>
      <c r="R87" s="400">
        <v>43277</v>
      </c>
      <c r="S87" s="388" t="s">
        <v>96</v>
      </c>
      <c r="T87" s="388" t="s">
        <v>96</v>
      </c>
      <c r="U87" s="388" t="s">
        <v>96</v>
      </c>
      <c r="V87" s="388" t="s">
        <v>96</v>
      </c>
      <c r="W87" s="388" t="s">
        <v>96</v>
      </c>
      <c r="X87" s="388" t="s">
        <v>96</v>
      </c>
      <c r="Y87" s="388" t="s">
        <v>96</v>
      </c>
      <c r="Z87" s="388" t="s">
        <v>96</v>
      </c>
      <c r="AA87" s="388" t="s">
        <v>96</v>
      </c>
      <c r="AB87" s="388" t="s">
        <v>96</v>
      </c>
      <c r="AC87" s="388" t="s">
        <v>96</v>
      </c>
      <c r="AD87" s="388" t="s">
        <v>96</v>
      </c>
      <c r="AE87" s="401" t="s">
        <v>195</v>
      </c>
      <c r="AF87" s="402" t="s">
        <v>195</v>
      </c>
      <c r="AG87" s="401" t="s">
        <v>195</v>
      </c>
      <c r="AH87" s="388" t="s">
        <v>4479</v>
      </c>
    </row>
    <row r="88" spans="1:34" x14ac:dyDescent="0.2">
      <c r="A88" s="397" t="str">
        <f t="shared" si="1"/>
        <v>Ofsted Webpage</v>
      </c>
      <c r="B88" s="388">
        <v>1276407</v>
      </c>
      <c r="C88" s="388">
        <v>121449</v>
      </c>
      <c r="D88" s="388">
        <v>10023538</v>
      </c>
      <c r="E88" s="388" t="s">
        <v>4554</v>
      </c>
      <c r="F88" s="388" t="s">
        <v>90</v>
      </c>
      <c r="G88" s="388" t="s">
        <v>13</v>
      </c>
      <c r="H88" s="388" t="s">
        <v>243</v>
      </c>
      <c r="I88" s="388" t="s">
        <v>177</v>
      </c>
      <c r="J88" s="388" t="s">
        <v>177</v>
      </c>
      <c r="K88" s="388">
        <v>10052583</v>
      </c>
      <c r="L88" s="388" t="s">
        <v>4483</v>
      </c>
      <c r="M88" s="388" t="s">
        <v>36</v>
      </c>
      <c r="N88" s="388" t="s">
        <v>4478</v>
      </c>
      <c r="O88" s="388" t="s">
        <v>96</v>
      </c>
      <c r="P88" s="400">
        <v>43256</v>
      </c>
      <c r="Q88" s="400">
        <v>43257</v>
      </c>
      <c r="R88" s="400">
        <v>43276</v>
      </c>
      <c r="S88" s="388" t="s">
        <v>96</v>
      </c>
      <c r="T88" s="388" t="s">
        <v>96</v>
      </c>
      <c r="U88" s="388" t="s">
        <v>96</v>
      </c>
      <c r="V88" s="388" t="s">
        <v>96</v>
      </c>
      <c r="W88" s="388" t="s">
        <v>96</v>
      </c>
      <c r="X88" s="388" t="s">
        <v>96</v>
      </c>
      <c r="Y88" s="388" t="s">
        <v>96</v>
      </c>
      <c r="Z88" s="388" t="s">
        <v>96</v>
      </c>
      <c r="AA88" s="388" t="s">
        <v>96</v>
      </c>
      <c r="AB88" s="388" t="s">
        <v>96</v>
      </c>
      <c r="AC88" s="388" t="s">
        <v>96</v>
      </c>
      <c r="AD88" s="388" t="s">
        <v>96</v>
      </c>
      <c r="AE88" s="401" t="s">
        <v>195</v>
      </c>
      <c r="AF88" s="402" t="s">
        <v>195</v>
      </c>
      <c r="AG88" s="401" t="s">
        <v>195</v>
      </c>
      <c r="AH88" s="388" t="s">
        <v>4479</v>
      </c>
    </row>
    <row r="89" spans="1:34" x14ac:dyDescent="0.2">
      <c r="A89" s="397" t="str">
        <f t="shared" si="1"/>
        <v>Ofsted Webpage</v>
      </c>
      <c r="B89" s="388">
        <v>1276527</v>
      </c>
      <c r="C89" s="388">
        <v>132988</v>
      </c>
      <c r="D89" s="388">
        <v>10048380</v>
      </c>
      <c r="E89" s="388" t="s">
        <v>4555</v>
      </c>
      <c r="F89" s="388" t="s">
        <v>90</v>
      </c>
      <c r="G89" s="388" t="s">
        <v>13</v>
      </c>
      <c r="H89" s="388" t="s">
        <v>167</v>
      </c>
      <c r="I89" s="388" t="s">
        <v>102</v>
      </c>
      <c r="J89" s="388" t="s">
        <v>102</v>
      </c>
      <c r="K89" s="388">
        <v>10052098</v>
      </c>
      <c r="L89" s="388" t="s">
        <v>4483</v>
      </c>
      <c r="M89" s="388" t="s">
        <v>36</v>
      </c>
      <c r="N89" s="388" t="s">
        <v>4478</v>
      </c>
      <c r="O89" s="388" t="s">
        <v>96</v>
      </c>
      <c r="P89" s="400">
        <v>43215</v>
      </c>
      <c r="Q89" s="400">
        <v>43216</v>
      </c>
      <c r="R89" s="400">
        <v>43273</v>
      </c>
      <c r="S89" s="388" t="s">
        <v>96</v>
      </c>
      <c r="T89" s="388" t="s">
        <v>96</v>
      </c>
      <c r="U89" s="388" t="s">
        <v>96</v>
      </c>
      <c r="V89" s="388" t="s">
        <v>96</v>
      </c>
      <c r="W89" s="388" t="s">
        <v>96</v>
      </c>
      <c r="X89" s="388" t="s">
        <v>96</v>
      </c>
      <c r="Y89" s="388" t="s">
        <v>96</v>
      </c>
      <c r="Z89" s="388" t="s">
        <v>96</v>
      </c>
      <c r="AA89" s="388" t="s">
        <v>96</v>
      </c>
      <c r="AB89" s="388" t="s">
        <v>96</v>
      </c>
      <c r="AC89" s="388" t="s">
        <v>96</v>
      </c>
      <c r="AD89" s="388" t="s">
        <v>96</v>
      </c>
      <c r="AE89" s="401" t="s">
        <v>195</v>
      </c>
      <c r="AF89" s="402" t="s">
        <v>195</v>
      </c>
      <c r="AG89" s="401" t="s">
        <v>195</v>
      </c>
      <c r="AH89" s="388" t="s">
        <v>4479</v>
      </c>
    </row>
    <row r="90" spans="1:34" x14ac:dyDescent="0.2">
      <c r="A90" s="397" t="str">
        <f t="shared" si="1"/>
        <v>Ofsted Webpage</v>
      </c>
      <c r="B90" s="388">
        <v>130552</v>
      </c>
      <c r="C90" s="388">
        <v>107111</v>
      </c>
      <c r="D90" s="388">
        <v>10004599</v>
      </c>
      <c r="E90" s="388" t="s">
        <v>1290</v>
      </c>
      <c r="F90" s="388" t="s">
        <v>107</v>
      </c>
      <c r="G90" s="388" t="s">
        <v>11</v>
      </c>
      <c r="H90" s="388" t="s">
        <v>440</v>
      </c>
      <c r="I90" s="388" t="s">
        <v>92</v>
      </c>
      <c r="J90" s="388" t="s">
        <v>93</v>
      </c>
      <c r="K90" s="388">
        <v>10046784</v>
      </c>
      <c r="L90" s="388" t="s">
        <v>109</v>
      </c>
      <c r="M90" s="388" t="s">
        <v>28</v>
      </c>
      <c r="N90" s="388" t="s">
        <v>104</v>
      </c>
      <c r="O90" s="388" t="s">
        <v>96</v>
      </c>
      <c r="P90" s="400">
        <v>43234</v>
      </c>
      <c r="Q90" s="400">
        <v>43241</v>
      </c>
      <c r="R90" s="400">
        <v>43272</v>
      </c>
      <c r="S90" s="388">
        <v>3</v>
      </c>
      <c r="T90" s="388">
        <v>3</v>
      </c>
      <c r="U90" s="388">
        <v>3</v>
      </c>
      <c r="V90" s="388">
        <v>3</v>
      </c>
      <c r="W90" s="388">
        <v>3</v>
      </c>
      <c r="X90" s="388">
        <v>3</v>
      </c>
      <c r="Y90" s="388">
        <v>2</v>
      </c>
      <c r="Z90" s="388">
        <v>3</v>
      </c>
      <c r="AA90" s="388" t="s">
        <v>96</v>
      </c>
      <c r="AB90" s="388">
        <v>2</v>
      </c>
      <c r="AC90" s="388" t="s">
        <v>96</v>
      </c>
      <c r="AD90" s="388" t="s">
        <v>4480</v>
      </c>
      <c r="AE90" s="401" t="s">
        <v>195</v>
      </c>
      <c r="AF90" s="402" t="s">
        <v>195</v>
      </c>
      <c r="AG90" s="401" t="s">
        <v>195</v>
      </c>
      <c r="AH90" s="388" t="s">
        <v>4479</v>
      </c>
    </row>
    <row r="91" spans="1:34" x14ac:dyDescent="0.2">
      <c r="A91" s="397" t="str">
        <f t="shared" si="1"/>
        <v>Ofsted Webpage</v>
      </c>
      <c r="B91" s="388">
        <v>58615</v>
      </c>
      <c r="C91" s="388">
        <v>118366</v>
      </c>
      <c r="D91" s="388">
        <v>10022763</v>
      </c>
      <c r="E91" s="388" t="s">
        <v>1147</v>
      </c>
      <c r="F91" s="388" t="s">
        <v>90</v>
      </c>
      <c r="G91" s="388" t="s">
        <v>13</v>
      </c>
      <c r="H91" s="388" t="s">
        <v>440</v>
      </c>
      <c r="I91" s="388" t="s">
        <v>92</v>
      </c>
      <c r="J91" s="388" t="s">
        <v>93</v>
      </c>
      <c r="K91" s="388">
        <v>10052776</v>
      </c>
      <c r="L91" s="388" t="s">
        <v>136</v>
      </c>
      <c r="M91" s="388" t="s">
        <v>28</v>
      </c>
      <c r="N91" s="388" t="s">
        <v>104</v>
      </c>
      <c r="O91" s="388" t="s">
        <v>96</v>
      </c>
      <c r="P91" s="400">
        <v>43234</v>
      </c>
      <c r="Q91" s="400">
        <v>43237</v>
      </c>
      <c r="R91" s="400">
        <v>43272</v>
      </c>
      <c r="S91" s="388">
        <v>3</v>
      </c>
      <c r="T91" s="388">
        <v>3</v>
      </c>
      <c r="U91" s="388">
        <v>3</v>
      </c>
      <c r="V91" s="388">
        <v>3</v>
      </c>
      <c r="W91" s="388">
        <v>3</v>
      </c>
      <c r="X91" s="388" t="s">
        <v>96</v>
      </c>
      <c r="Y91" s="388" t="s">
        <v>96</v>
      </c>
      <c r="Z91" s="388">
        <v>3</v>
      </c>
      <c r="AA91" s="388" t="s">
        <v>96</v>
      </c>
      <c r="AB91" s="388" t="s">
        <v>96</v>
      </c>
      <c r="AC91" s="388" t="s">
        <v>96</v>
      </c>
      <c r="AD91" s="388" t="s">
        <v>4480</v>
      </c>
      <c r="AE91" s="401">
        <v>10011534</v>
      </c>
      <c r="AF91" s="402">
        <v>42502</v>
      </c>
      <c r="AG91" s="401">
        <v>2</v>
      </c>
      <c r="AH91" s="388" t="s">
        <v>139</v>
      </c>
    </row>
    <row r="92" spans="1:34" x14ac:dyDescent="0.2">
      <c r="A92" s="397" t="str">
        <f t="shared" si="1"/>
        <v>Ofsted Webpage</v>
      </c>
      <c r="B92" s="388">
        <v>55295</v>
      </c>
      <c r="C92" s="388">
        <v>116089</v>
      </c>
      <c r="D92" s="388">
        <v>10007377</v>
      </c>
      <c r="E92" s="388" t="s">
        <v>1770</v>
      </c>
      <c r="F92" s="388" t="s">
        <v>90</v>
      </c>
      <c r="G92" s="388" t="s">
        <v>13</v>
      </c>
      <c r="H92" s="388" t="s">
        <v>374</v>
      </c>
      <c r="I92" s="388" t="s">
        <v>177</v>
      </c>
      <c r="J92" s="388" t="s">
        <v>177</v>
      </c>
      <c r="K92" s="388">
        <v>10046768</v>
      </c>
      <c r="L92" s="388" t="s">
        <v>121</v>
      </c>
      <c r="M92" s="388" t="s">
        <v>28</v>
      </c>
      <c r="N92" s="388" t="s">
        <v>117</v>
      </c>
      <c r="O92" s="388" t="s">
        <v>4480</v>
      </c>
      <c r="P92" s="400">
        <v>43236</v>
      </c>
      <c r="Q92" s="400">
        <v>43243</v>
      </c>
      <c r="R92" s="400">
        <v>43272</v>
      </c>
      <c r="S92" s="388">
        <v>1</v>
      </c>
      <c r="T92" s="388">
        <v>1</v>
      </c>
      <c r="U92" s="388">
        <v>1</v>
      </c>
      <c r="V92" s="388">
        <v>1</v>
      </c>
      <c r="W92" s="388">
        <v>1</v>
      </c>
      <c r="X92" s="388" t="s">
        <v>96</v>
      </c>
      <c r="Y92" s="388" t="s">
        <v>96</v>
      </c>
      <c r="Z92" s="388">
        <v>1</v>
      </c>
      <c r="AA92" s="388" t="s">
        <v>96</v>
      </c>
      <c r="AB92" s="388" t="s">
        <v>96</v>
      </c>
      <c r="AC92" s="388" t="s">
        <v>96</v>
      </c>
      <c r="AD92" s="388" t="s">
        <v>4480</v>
      </c>
      <c r="AE92" s="401" t="s">
        <v>1771</v>
      </c>
      <c r="AF92" s="402">
        <v>42083</v>
      </c>
      <c r="AG92" s="401">
        <v>2</v>
      </c>
      <c r="AH92" s="388" t="s">
        <v>118</v>
      </c>
    </row>
    <row r="93" spans="1:34" x14ac:dyDescent="0.2">
      <c r="A93" s="397" t="str">
        <f t="shared" si="1"/>
        <v>Ofsted Webpage</v>
      </c>
      <c r="B93" s="388">
        <v>1276409</v>
      </c>
      <c r="C93" s="388">
        <v>112126</v>
      </c>
      <c r="D93" s="388">
        <v>10025961</v>
      </c>
      <c r="E93" s="388" t="s">
        <v>4556</v>
      </c>
      <c r="F93" s="388" t="s">
        <v>90</v>
      </c>
      <c r="G93" s="388" t="s">
        <v>13</v>
      </c>
      <c r="H93" s="388" t="s">
        <v>670</v>
      </c>
      <c r="I93" s="388" t="s">
        <v>152</v>
      </c>
      <c r="J93" s="388" t="s">
        <v>152</v>
      </c>
      <c r="K93" s="388">
        <v>10051963</v>
      </c>
      <c r="L93" s="388" t="s">
        <v>4483</v>
      </c>
      <c r="M93" s="388" t="s">
        <v>36</v>
      </c>
      <c r="N93" s="388" t="s">
        <v>4478</v>
      </c>
      <c r="O93" s="388" t="s">
        <v>96</v>
      </c>
      <c r="P93" s="400">
        <v>43229</v>
      </c>
      <c r="Q93" s="400">
        <v>43230</v>
      </c>
      <c r="R93" s="400">
        <v>43270</v>
      </c>
      <c r="S93" s="388" t="s">
        <v>96</v>
      </c>
      <c r="T93" s="388" t="s">
        <v>96</v>
      </c>
      <c r="U93" s="388" t="s">
        <v>96</v>
      </c>
      <c r="V93" s="388" t="s">
        <v>96</v>
      </c>
      <c r="W93" s="388" t="s">
        <v>96</v>
      </c>
      <c r="X93" s="388" t="s">
        <v>96</v>
      </c>
      <c r="Y93" s="388" t="s">
        <v>96</v>
      </c>
      <c r="Z93" s="388" t="s">
        <v>96</v>
      </c>
      <c r="AA93" s="388" t="s">
        <v>96</v>
      </c>
      <c r="AB93" s="388" t="s">
        <v>96</v>
      </c>
      <c r="AC93" s="388" t="s">
        <v>96</v>
      </c>
      <c r="AD93" s="388" t="s">
        <v>96</v>
      </c>
      <c r="AE93" s="401" t="s">
        <v>195</v>
      </c>
      <c r="AF93" s="402" t="s">
        <v>195</v>
      </c>
      <c r="AG93" s="401" t="s">
        <v>195</v>
      </c>
      <c r="AH93" s="388" t="s">
        <v>4479</v>
      </c>
    </row>
    <row r="94" spans="1:34" x14ac:dyDescent="0.2">
      <c r="A94" s="397" t="str">
        <f t="shared" si="1"/>
        <v>Ofsted Webpage</v>
      </c>
      <c r="B94" s="388">
        <v>1270874</v>
      </c>
      <c r="C94" s="388">
        <v>122456</v>
      </c>
      <c r="D94" s="388">
        <v>10030502</v>
      </c>
      <c r="E94" s="388" t="s">
        <v>4557</v>
      </c>
      <c r="F94" s="388" t="s">
        <v>90</v>
      </c>
      <c r="G94" s="388" t="s">
        <v>13</v>
      </c>
      <c r="H94" s="388" t="s">
        <v>91</v>
      </c>
      <c r="I94" s="388" t="s">
        <v>92</v>
      </c>
      <c r="J94" s="388" t="s">
        <v>93</v>
      </c>
      <c r="K94" s="388">
        <v>10053732</v>
      </c>
      <c r="L94" s="388" t="s">
        <v>4483</v>
      </c>
      <c r="M94" s="388" t="s">
        <v>36</v>
      </c>
      <c r="N94" s="388" t="s">
        <v>4478</v>
      </c>
      <c r="O94" s="388" t="s">
        <v>96</v>
      </c>
      <c r="P94" s="400">
        <v>43243</v>
      </c>
      <c r="Q94" s="400">
        <v>43244</v>
      </c>
      <c r="R94" s="400">
        <v>43270</v>
      </c>
      <c r="S94" s="388" t="s">
        <v>96</v>
      </c>
      <c r="T94" s="388" t="s">
        <v>96</v>
      </c>
      <c r="U94" s="388" t="s">
        <v>96</v>
      </c>
      <c r="V94" s="388" t="s">
        <v>96</v>
      </c>
      <c r="W94" s="388" t="s">
        <v>96</v>
      </c>
      <c r="X94" s="388" t="s">
        <v>96</v>
      </c>
      <c r="Y94" s="388" t="s">
        <v>96</v>
      </c>
      <c r="Z94" s="388" t="s">
        <v>96</v>
      </c>
      <c r="AA94" s="388" t="s">
        <v>96</v>
      </c>
      <c r="AB94" s="388" t="s">
        <v>96</v>
      </c>
      <c r="AC94" s="388" t="s">
        <v>96</v>
      </c>
      <c r="AD94" s="388" t="s">
        <v>96</v>
      </c>
      <c r="AE94" s="401" t="s">
        <v>195</v>
      </c>
      <c r="AF94" s="402" t="s">
        <v>195</v>
      </c>
      <c r="AG94" s="401" t="s">
        <v>195</v>
      </c>
      <c r="AH94" s="388" t="s">
        <v>4479</v>
      </c>
    </row>
    <row r="95" spans="1:34" x14ac:dyDescent="0.2">
      <c r="A95" s="397" t="str">
        <f t="shared" si="1"/>
        <v>Ofsted Webpage</v>
      </c>
      <c r="B95" s="388">
        <v>54194</v>
      </c>
      <c r="C95" s="388">
        <v>106795</v>
      </c>
      <c r="D95" s="388">
        <v>10005548</v>
      </c>
      <c r="E95" s="388" t="s">
        <v>2502</v>
      </c>
      <c r="F95" s="388" t="s">
        <v>159</v>
      </c>
      <c r="G95" s="388" t="s">
        <v>14</v>
      </c>
      <c r="H95" s="388" t="s">
        <v>204</v>
      </c>
      <c r="I95" s="388" t="s">
        <v>115</v>
      </c>
      <c r="J95" s="388" t="s">
        <v>115</v>
      </c>
      <c r="K95" s="388">
        <v>10037359</v>
      </c>
      <c r="L95" s="388" t="s">
        <v>162</v>
      </c>
      <c r="M95" s="388" t="s">
        <v>40</v>
      </c>
      <c r="N95" s="388" t="s">
        <v>95</v>
      </c>
      <c r="O95" s="388" t="s">
        <v>4511</v>
      </c>
      <c r="P95" s="400">
        <v>43229</v>
      </c>
      <c r="Q95" s="400">
        <v>43230</v>
      </c>
      <c r="R95" s="400">
        <v>43269</v>
      </c>
      <c r="S95" s="388">
        <v>9</v>
      </c>
      <c r="T95" s="388" t="s">
        <v>96</v>
      </c>
      <c r="U95" s="388" t="s">
        <v>96</v>
      </c>
      <c r="V95" s="388" t="s">
        <v>96</v>
      </c>
      <c r="W95" s="388" t="s">
        <v>96</v>
      </c>
      <c r="X95" s="388" t="s">
        <v>96</v>
      </c>
      <c r="Y95" s="388" t="s">
        <v>96</v>
      </c>
      <c r="Z95" s="388" t="s">
        <v>96</v>
      </c>
      <c r="AA95" s="388" t="s">
        <v>96</v>
      </c>
      <c r="AB95" s="388" t="s">
        <v>96</v>
      </c>
      <c r="AC95" s="388" t="s">
        <v>96</v>
      </c>
      <c r="AD95" s="388" t="s">
        <v>4480</v>
      </c>
      <c r="AE95" s="401" t="s">
        <v>2503</v>
      </c>
      <c r="AF95" s="402">
        <v>41761</v>
      </c>
      <c r="AG95" s="401">
        <v>2</v>
      </c>
      <c r="AH95" s="388" t="s">
        <v>4479</v>
      </c>
    </row>
    <row r="96" spans="1:34" x14ac:dyDescent="0.2">
      <c r="A96" s="397" t="str">
        <f t="shared" si="1"/>
        <v>Ofsted Webpage</v>
      </c>
      <c r="B96" s="388">
        <v>51686</v>
      </c>
      <c r="C96" s="388">
        <v>106323</v>
      </c>
      <c r="D96" s="388">
        <v>10000612</v>
      </c>
      <c r="E96" s="388" t="s">
        <v>2313</v>
      </c>
      <c r="F96" s="388" t="s">
        <v>90</v>
      </c>
      <c r="G96" s="388" t="s">
        <v>13</v>
      </c>
      <c r="H96" s="388" t="s">
        <v>1176</v>
      </c>
      <c r="I96" s="388" t="s">
        <v>102</v>
      </c>
      <c r="J96" s="388" t="s">
        <v>102</v>
      </c>
      <c r="K96" s="388">
        <v>10046751</v>
      </c>
      <c r="L96" s="388" t="s">
        <v>94</v>
      </c>
      <c r="M96" s="388" t="s">
        <v>40</v>
      </c>
      <c r="N96" s="388" t="s">
        <v>95</v>
      </c>
      <c r="O96" s="388" t="s">
        <v>4511</v>
      </c>
      <c r="P96" s="400">
        <v>43221</v>
      </c>
      <c r="Q96" s="400">
        <v>43222</v>
      </c>
      <c r="R96" s="400">
        <v>43266</v>
      </c>
      <c r="S96" s="388">
        <v>9</v>
      </c>
      <c r="T96" s="388" t="s">
        <v>96</v>
      </c>
      <c r="U96" s="388" t="s">
        <v>96</v>
      </c>
      <c r="V96" s="388" t="s">
        <v>96</v>
      </c>
      <c r="W96" s="388" t="s">
        <v>96</v>
      </c>
      <c r="X96" s="388" t="s">
        <v>96</v>
      </c>
      <c r="Y96" s="388" t="s">
        <v>96</v>
      </c>
      <c r="Z96" s="388" t="s">
        <v>96</v>
      </c>
      <c r="AA96" s="388" t="s">
        <v>96</v>
      </c>
      <c r="AB96" s="388" t="s">
        <v>96</v>
      </c>
      <c r="AC96" s="388" t="s">
        <v>96</v>
      </c>
      <c r="AD96" s="388" t="s">
        <v>4480</v>
      </c>
      <c r="AE96" s="401" t="s">
        <v>2314</v>
      </c>
      <c r="AF96" s="402">
        <v>41663</v>
      </c>
      <c r="AG96" s="401">
        <v>2</v>
      </c>
      <c r="AH96" s="388" t="s">
        <v>4479</v>
      </c>
    </row>
    <row r="97" spans="1:34" x14ac:dyDescent="0.2">
      <c r="A97" s="397" t="str">
        <f t="shared" si="1"/>
        <v>Ofsted Webpage</v>
      </c>
      <c r="B97" s="388">
        <v>1276459</v>
      </c>
      <c r="C97" s="388">
        <v>138848</v>
      </c>
      <c r="D97" s="388">
        <v>10061888</v>
      </c>
      <c r="E97" s="388" t="s">
        <v>4558</v>
      </c>
      <c r="F97" s="388" t="s">
        <v>170</v>
      </c>
      <c r="G97" s="388" t="s">
        <v>13</v>
      </c>
      <c r="H97" s="388" t="s">
        <v>4559</v>
      </c>
      <c r="I97" s="388" t="s">
        <v>1101</v>
      </c>
      <c r="J97" s="388" t="s">
        <v>131</v>
      </c>
      <c r="K97" s="388">
        <v>10052049</v>
      </c>
      <c r="L97" s="388" t="s">
        <v>4483</v>
      </c>
      <c r="M97" s="388" t="s">
        <v>36</v>
      </c>
      <c r="N97" s="388" t="s">
        <v>4478</v>
      </c>
      <c r="O97" s="388" t="s">
        <v>96</v>
      </c>
      <c r="P97" s="400">
        <v>43229</v>
      </c>
      <c r="Q97" s="400">
        <v>43230</v>
      </c>
      <c r="R97" s="400">
        <v>43266</v>
      </c>
      <c r="S97" s="388" t="s">
        <v>96</v>
      </c>
      <c r="T97" s="388" t="s">
        <v>96</v>
      </c>
      <c r="U97" s="388" t="s">
        <v>96</v>
      </c>
      <c r="V97" s="388" t="s">
        <v>96</v>
      </c>
      <c r="W97" s="388" t="s">
        <v>96</v>
      </c>
      <c r="X97" s="388" t="s">
        <v>96</v>
      </c>
      <c r="Y97" s="388" t="s">
        <v>96</v>
      </c>
      <c r="Z97" s="388" t="s">
        <v>96</v>
      </c>
      <c r="AA97" s="388" t="s">
        <v>96</v>
      </c>
      <c r="AB97" s="388" t="s">
        <v>96</v>
      </c>
      <c r="AC97" s="388" t="s">
        <v>96</v>
      </c>
      <c r="AD97" s="388" t="s">
        <v>96</v>
      </c>
      <c r="AE97" s="401" t="s">
        <v>195</v>
      </c>
      <c r="AF97" s="402" t="s">
        <v>195</v>
      </c>
      <c r="AG97" s="401" t="s">
        <v>195</v>
      </c>
      <c r="AH97" s="388" t="s">
        <v>4479</v>
      </c>
    </row>
    <row r="98" spans="1:34" x14ac:dyDescent="0.2">
      <c r="A98" s="397" t="str">
        <f t="shared" si="1"/>
        <v>Ofsted Webpage</v>
      </c>
      <c r="B98" s="388">
        <v>1237209</v>
      </c>
      <c r="C98" s="388">
        <v>132207</v>
      </c>
      <c r="D98" s="388">
        <v>10036255</v>
      </c>
      <c r="E98" s="388" t="s">
        <v>4560</v>
      </c>
      <c r="F98" s="388" t="s">
        <v>90</v>
      </c>
      <c r="G98" s="388" t="s">
        <v>13</v>
      </c>
      <c r="H98" s="388" t="s">
        <v>656</v>
      </c>
      <c r="I98" s="388" t="s">
        <v>115</v>
      </c>
      <c r="J98" s="388" t="s">
        <v>115</v>
      </c>
      <c r="K98" s="388">
        <v>10041184</v>
      </c>
      <c r="L98" s="388" t="s">
        <v>121</v>
      </c>
      <c r="M98" s="388" t="s">
        <v>28</v>
      </c>
      <c r="N98" s="388" t="s">
        <v>104</v>
      </c>
      <c r="O98" s="388" t="s">
        <v>96</v>
      </c>
      <c r="P98" s="400">
        <v>43235</v>
      </c>
      <c r="Q98" s="400">
        <v>43238</v>
      </c>
      <c r="R98" s="400">
        <v>43266</v>
      </c>
      <c r="S98" s="388">
        <v>4</v>
      </c>
      <c r="T98" s="388">
        <v>4</v>
      </c>
      <c r="U98" s="388">
        <v>4</v>
      </c>
      <c r="V98" s="388">
        <v>4</v>
      </c>
      <c r="W98" s="388">
        <v>4</v>
      </c>
      <c r="X98" s="388" t="s">
        <v>96</v>
      </c>
      <c r="Y98" s="388">
        <v>4</v>
      </c>
      <c r="Z98" s="388" t="s">
        <v>96</v>
      </c>
      <c r="AA98" s="388" t="s">
        <v>96</v>
      </c>
      <c r="AB98" s="388" t="s">
        <v>96</v>
      </c>
      <c r="AC98" s="388" t="s">
        <v>96</v>
      </c>
      <c r="AD98" s="388" t="s">
        <v>4511</v>
      </c>
      <c r="AE98" s="401" t="s">
        <v>195</v>
      </c>
      <c r="AF98" s="402" t="s">
        <v>195</v>
      </c>
      <c r="AG98" s="401" t="s">
        <v>195</v>
      </c>
      <c r="AH98" s="388" t="s">
        <v>4479</v>
      </c>
    </row>
    <row r="99" spans="1:34" x14ac:dyDescent="0.2">
      <c r="A99" s="397" t="str">
        <f t="shared" si="1"/>
        <v>Ofsted Webpage</v>
      </c>
      <c r="B99" s="388">
        <v>131869</v>
      </c>
      <c r="C99" s="388">
        <v>114849</v>
      </c>
      <c r="D99" s="388">
        <v>10002006</v>
      </c>
      <c r="E99" s="388" t="s">
        <v>4561</v>
      </c>
      <c r="F99" s="388" t="s">
        <v>125</v>
      </c>
      <c r="G99" s="388" t="s">
        <v>12</v>
      </c>
      <c r="H99" s="388" t="s">
        <v>295</v>
      </c>
      <c r="I99" s="388" t="s">
        <v>186</v>
      </c>
      <c r="J99" s="388" t="s">
        <v>93</v>
      </c>
      <c r="K99" s="388">
        <v>10046788</v>
      </c>
      <c r="L99" s="388" t="s">
        <v>400</v>
      </c>
      <c r="M99" s="388" t="s">
        <v>40</v>
      </c>
      <c r="N99" s="388" t="s">
        <v>95</v>
      </c>
      <c r="O99" s="388" t="s">
        <v>4511</v>
      </c>
      <c r="P99" s="400">
        <v>43222</v>
      </c>
      <c r="Q99" s="400">
        <v>43223</v>
      </c>
      <c r="R99" s="400">
        <v>43265</v>
      </c>
      <c r="S99" s="388">
        <v>9</v>
      </c>
      <c r="T99" s="388" t="s">
        <v>96</v>
      </c>
      <c r="U99" s="388" t="s">
        <v>96</v>
      </c>
      <c r="V99" s="388" t="s">
        <v>96</v>
      </c>
      <c r="W99" s="388" t="s">
        <v>96</v>
      </c>
      <c r="X99" s="388" t="s">
        <v>96</v>
      </c>
      <c r="Y99" s="388" t="s">
        <v>96</v>
      </c>
      <c r="Z99" s="388" t="s">
        <v>96</v>
      </c>
      <c r="AA99" s="388" t="s">
        <v>96</v>
      </c>
      <c r="AB99" s="388" t="s">
        <v>96</v>
      </c>
      <c r="AC99" s="388" t="s">
        <v>96</v>
      </c>
      <c r="AD99" s="388" t="s">
        <v>4480</v>
      </c>
      <c r="AE99" s="401" t="s">
        <v>2141</v>
      </c>
      <c r="AF99" s="402">
        <v>41956</v>
      </c>
      <c r="AG99" s="401">
        <v>2</v>
      </c>
      <c r="AH99" s="388" t="s">
        <v>4479</v>
      </c>
    </row>
    <row r="100" spans="1:34" x14ac:dyDescent="0.2">
      <c r="A100" s="397" t="str">
        <f t="shared" si="1"/>
        <v>Ofsted Webpage</v>
      </c>
      <c r="B100" s="388">
        <v>52210</v>
      </c>
      <c r="C100" s="388">
        <v>116216</v>
      </c>
      <c r="D100" s="388">
        <v>10003085</v>
      </c>
      <c r="E100" s="388" t="s">
        <v>430</v>
      </c>
      <c r="F100" s="388" t="s">
        <v>90</v>
      </c>
      <c r="G100" s="388" t="s">
        <v>13</v>
      </c>
      <c r="H100" s="388" t="s">
        <v>223</v>
      </c>
      <c r="I100" s="388" t="s">
        <v>152</v>
      </c>
      <c r="J100" s="388" t="s">
        <v>152</v>
      </c>
      <c r="K100" s="388">
        <v>10046752</v>
      </c>
      <c r="L100" s="388" t="s">
        <v>309</v>
      </c>
      <c r="M100" s="388" t="s">
        <v>28</v>
      </c>
      <c r="N100" s="388" t="s">
        <v>104</v>
      </c>
      <c r="O100" s="388" t="s">
        <v>96</v>
      </c>
      <c r="P100" s="400">
        <v>43235</v>
      </c>
      <c r="Q100" s="400">
        <v>43237</v>
      </c>
      <c r="R100" s="400">
        <v>43265</v>
      </c>
      <c r="S100" s="388">
        <v>2</v>
      </c>
      <c r="T100" s="388">
        <v>2</v>
      </c>
      <c r="U100" s="388">
        <v>2</v>
      </c>
      <c r="V100" s="388">
        <v>2</v>
      </c>
      <c r="W100" s="388">
        <v>2</v>
      </c>
      <c r="X100" s="388">
        <v>2</v>
      </c>
      <c r="Y100" s="388" t="s">
        <v>96</v>
      </c>
      <c r="Z100" s="388" t="s">
        <v>96</v>
      </c>
      <c r="AA100" s="388" t="s">
        <v>96</v>
      </c>
      <c r="AB100" s="388" t="s">
        <v>96</v>
      </c>
      <c r="AC100" s="388" t="s">
        <v>96</v>
      </c>
      <c r="AD100" s="388" t="s">
        <v>4480</v>
      </c>
      <c r="AE100" s="401">
        <v>10022566</v>
      </c>
      <c r="AF100" s="402">
        <v>42705</v>
      </c>
      <c r="AG100" s="401">
        <v>3</v>
      </c>
      <c r="AH100" s="388" t="s">
        <v>118</v>
      </c>
    </row>
    <row r="101" spans="1:34" x14ac:dyDescent="0.2">
      <c r="A101" s="397" t="str">
        <f t="shared" si="1"/>
        <v>Ofsted Webpage</v>
      </c>
      <c r="B101" s="388">
        <v>130588</v>
      </c>
      <c r="C101" s="388">
        <v>108415</v>
      </c>
      <c r="D101" s="388">
        <v>10003491</v>
      </c>
      <c r="E101" s="388" t="s">
        <v>2863</v>
      </c>
      <c r="F101" s="388" t="s">
        <v>100</v>
      </c>
      <c r="G101" s="388" t="s">
        <v>11</v>
      </c>
      <c r="H101" s="388" t="s">
        <v>946</v>
      </c>
      <c r="I101" s="388" t="s">
        <v>186</v>
      </c>
      <c r="J101" s="388" t="s">
        <v>93</v>
      </c>
      <c r="K101" s="388">
        <v>10041092</v>
      </c>
      <c r="L101" s="388" t="s">
        <v>287</v>
      </c>
      <c r="M101" s="388" t="s">
        <v>40</v>
      </c>
      <c r="N101" s="388" t="s">
        <v>95</v>
      </c>
      <c r="O101" s="388" t="s">
        <v>4511</v>
      </c>
      <c r="P101" s="400">
        <v>43228</v>
      </c>
      <c r="Q101" s="400">
        <v>43229</v>
      </c>
      <c r="R101" s="400">
        <v>43265</v>
      </c>
      <c r="S101" s="388">
        <v>9</v>
      </c>
      <c r="T101" s="388" t="s">
        <v>96</v>
      </c>
      <c r="U101" s="388" t="s">
        <v>96</v>
      </c>
      <c r="V101" s="388" t="s">
        <v>96</v>
      </c>
      <c r="W101" s="388" t="s">
        <v>96</v>
      </c>
      <c r="X101" s="388" t="s">
        <v>96</v>
      </c>
      <c r="Y101" s="388" t="s">
        <v>96</v>
      </c>
      <c r="Z101" s="388" t="s">
        <v>96</v>
      </c>
      <c r="AA101" s="388" t="s">
        <v>96</v>
      </c>
      <c r="AB101" s="388" t="s">
        <v>96</v>
      </c>
      <c r="AC101" s="388" t="s">
        <v>96</v>
      </c>
      <c r="AD101" s="388" t="s">
        <v>4480</v>
      </c>
      <c r="AE101" s="401" t="s">
        <v>2864</v>
      </c>
      <c r="AF101" s="402">
        <v>41726</v>
      </c>
      <c r="AG101" s="401">
        <v>2</v>
      </c>
      <c r="AH101" s="388" t="s">
        <v>4479</v>
      </c>
    </row>
    <row r="102" spans="1:34" x14ac:dyDescent="0.2">
      <c r="A102" s="397" t="str">
        <f t="shared" si="1"/>
        <v>Ofsted Webpage</v>
      </c>
      <c r="B102" s="388">
        <v>58132</v>
      </c>
      <c r="C102" s="388">
        <v>115798</v>
      </c>
      <c r="D102" s="388">
        <v>10007722</v>
      </c>
      <c r="E102" s="388" t="s">
        <v>1797</v>
      </c>
      <c r="F102" s="388" t="s">
        <v>90</v>
      </c>
      <c r="G102" s="388" t="s">
        <v>13</v>
      </c>
      <c r="H102" s="388" t="s">
        <v>511</v>
      </c>
      <c r="I102" s="388" t="s">
        <v>186</v>
      </c>
      <c r="J102" s="388" t="s">
        <v>93</v>
      </c>
      <c r="K102" s="388">
        <v>10046771</v>
      </c>
      <c r="L102" s="388" t="s">
        <v>94</v>
      </c>
      <c r="M102" s="388" t="s">
        <v>40</v>
      </c>
      <c r="N102" s="388" t="s">
        <v>95</v>
      </c>
      <c r="O102" s="388" t="s">
        <v>4511</v>
      </c>
      <c r="P102" s="400">
        <v>43235</v>
      </c>
      <c r="Q102" s="400">
        <v>43236</v>
      </c>
      <c r="R102" s="400">
        <v>43265</v>
      </c>
      <c r="S102" s="388">
        <v>9</v>
      </c>
      <c r="T102" s="388" t="s">
        <v>96</v>
      </c>
      <c r="U102" s="388" t="s">
        <v>96</v>
      </c>
      <c r="V102" s="388" t="s">
        <v>96</v>
      </c>
      <c r="W102" s="388" t="s">
        <v>96</v>
      </c>
      <c r="X102" s="388" t="s">
        <v>96</v>
      </c>
      <c r="Y102" s="388" t="s">
        <v>96</v>
      </c>
      <c r="Z102" s="388" t="s">
        <v>96</v>
      </c>
      <c r="AA102" s="388" t="s">
        <v>96</v>
      </c>
      <c r="AB102" s="388" t="s">
        <v>96</v>
      </c>
      <c r="AC102" s="388" t="s">
        <v>96</v>
      </c>
      <c r="AD102" s="388" t="s">
        <v>4480</v>
      </c>
      <c r="AE102" s="401" t="s">
        <v>1798</v>
      </c>
      <c r="AF102" s="402">
        <v>42160</v>
      </c>
      <c r="AG102" s="401">
        <v>2</v>
      </c>
      <c r="AH102" s="388" t="s">
        <v>4479</v>
      </c>
    </row>
    <row r="103" spans="1:34" x14ac:dyDescent="0.2">
      <c r="A103" s="397" t="str">
        <f t="shared" si="1"/>
        <v>Ofsted Webpage</v>
      </c>
      <c r="B103" s="388">
        <v>130825</v>
      </c>
      <c r="C103" s="388">
        <v>107906</v>
      </c>
      <c r="D103" s="388">
        <v>10000950</v>
      </c>
      <c r="E103" s="388" t="s">
        <v>2971</v>
      </c>
      <c r="F103" s="388" t="s">
        <v>107</v>
      </c>
      <c r="G103" s="388" t="s">
        <v>11</v>
      </c>
      <c r="H103" s="388" t="s">
        <v>374</v>
      </c>
      <c r="I103" s="388" t="s">
        <v>177</v>
      </c>
      <c r="J103" s="388" t="s">
        <v>177</v>
      </c>
      <c r="K103" s="388">
        <v>10052027</v>
      </c>
      <c r="L103" s="388" t="s">
        <v>4562</v>
      </c>
      <c r="M103" s="388" t="s">
        <v>36</v>
      </c>
      <c r="N103" s="388" t="s">
        <v>4478</v>
      </c>
      <c r="O103" s="388" t="s">
        <v>96</v>
      </c>
      <c r="P103" s="400">
        <v>43231</v>
      </c>
      <c r="Q103" s="400">
        <v>43231</v>
      </c>
      <c r="R103" s="400">
        <v>43264</v>
      </c>
      <c r="S103" s="388" t="s">
        <v>96</v>
      </c>
      <c r="T103" s="388" t="s">
        <v>96</v>
      </c>
      <c r="U103" s="388" t="s">
        <v>96</v>
      </c>
      <c r="V103" s="388" t="s">
        <v>96</v>
      </c>
      <c r="W103" s="388" t="s">
        <v>96</v>
      </c>
      <c r="X103" s="388" t="s">
        <v>96</v>
      </c>
      <c r="Y103" s="388" t="s">
        <v>96</v>
      </c>
      <c r="Z103" s="388" t="s">
        <v>96</v>
      </c>
      <c r="AA103" s="388" t="s">
        <v>96</v>
      </c>
      <c r="AB103" s="388" t="s">
        <v>96</v>
      </c>
      <c r="AC103" s="388" t="s">
        <v>96</v>
      </c>
      <c r="AD103" s="388" t="s">
        <v>96</v>
      </c>
      <c r="AE103" s="401" t="s">
        <v>2972</v>
      </c>
      <c r="AF103" s="402">
        <v>41614</v>
      </c>
      <c r="AG103" s="401">
        <v>2</v>
      </c>
      <c r="AH103" s="388" t="s">
        <v>4479</v>
      </c>
    </row>
    <row r="104" spans="1:34" x14ac:dyDescent="0.2">
      <c r="A104" s="397" t="str">
        <f t="shared" si="1"/>
        <v>Ofsted Webpage</v>
      </c>
      <c r="B104" s="388">
        <v>135658</v>
      </c>
      <c r="C104" s="388">
        <v>118791</v>
      </c>
      <c r="D104" s="388">
        <v>10023526</v>
      </c>
      <c r="E104" s="388" t="s">
        <v>409</v>
      </c>
      <c r="F104" s="388" t="s">
        <v>107</v>
      </c>
      <c r="G104" s="388" t="s">
        <v>11</v>
      </c>
      <c r="H104" s="388" t="s">
        <v>160</v>
      </c>
      <c r="I104" s="388" t="s">
        <v>161</v>
      </c>
      <c r="J104" s="388" t="s">
        <v>161</v>
      </c>
      <c r="K104" s="388">
        <v>10046795</v>
      </c>
      <c r="L104" s="388" t="s">
        <v>146</v>
      </c>
      <c r="M104" s="388" t="s">
        <v>28</v>
      </c>
      <c r="N104" s="388" t="s">
        <v>104</v>
      </c>
      <c r="O104" s="388" t="s">
        <v>96</v>
      </c>
      <c r="P104" s="400">
        <v>43235</v>
      </c>
      <c r="Q104" s="400">
        <v>43238</v>
      </c>
      <c r="R104" s="400">
        <v>43264</v>
      </c>
      <c r="S104" s="388">
        <v>3</v>
      </c>
      <c r="T104" s="388">
        <v>3</v>
      </c>
      <c r="U104" s="388">
        <v>3</v>
      </c>
      <c r="V104" s="388">
        <v>3</v>
      </c>
      <c r="W104" s="388">
        <v>3</v>
      </c>
      <c r="X104" s="388">
        <v>3</v>
      </c>
      <c r="Y104" s="388">
        <v>3</v>
      </c>
      <c r="Z104" s="388">
        <v>3</v>
      </c>
      <c r="AA104" s="388" t="s">
        <v>96</v>
      </c>
      <c r="AB104" s="388">
        <v>3</v>
      </c>
      <c r="AC104" s="388" t="s">
        <v>96</v>
      </c>
      <c r="AD104" s="388" t="s">
        <v>4480</v>
      </c>
      <c r="AE104" s="401">
        <v>10020086</v>
      </c>
      <c r="AF104" s="402">
        <v>42699</v>
      </c>
      <c r="AG104" s="401">
        <v>3</v>
      </c>
      <c r="AH104" s="388" t="s">
        <v>4537</v>
      </c>
    </row>
    <row r="105" spans="1:34" x14ac:dyDescent="0.2">
      <c r="A105" s="397" t="str">
        <f t="shared" si="1"/>
        <v>Ofsted Webpage</v>
      </c>
      <c r="B105" s="388">
        <v>54532</v>
      </c>
      <c r="C105" s="388">
        <v>105037</v>
      </c>
      <c r="D105" s="388">
        <v>10009091</v>
      </c>
      <c r="E105" s="388" t="s">
        <v>2530</v>
      </c>
      <c r="F105" s="388" t="s">
        <v>90</v>
      </c>
      <c r="G105" s="388" t="s">
        <v>13</v>
      </c>
      <c r="H105" s="388" t="s">
        <v>342</v>
      </c>
      <c r="I105" s="388" t="s">
        <v>177</v>
      </c>
      <c r="J105" s="388" t="s">
        <v>177</v>
      </c>
      <c r="K105" s="388">
        <v>10041104</v>
      </c>
      <c r="L105" s="388" t="s">
        <v>94</v>
      </c>
      <c r="M105" s="388" t="s">
        <v>40</v>
      </c>
      <c r="N105" s="388" t="s">
        <v>95</v>
      </c>
      <c r="O105" s="388" t="s">
        <v>4511</v>
      </c>
      <c r="P105" s="400">
        <v>43229</v>
      </c>
      <c r="Q105" s="400">
        <v>43230</v>
      </c>
      <c r="R105" s="400">
        <v>43264</v>
      </c>
      <c r="S105" s="388">
        <v>9</v>
      </c>
      <c r="T105" s="388" t="s">
        <v>96</v>
      </c>
      <c r="U105" s="388" t="s">
        <v>96</v>
      </c>
      <c r="V105" s="388" t="s">
        <v>96</v>
      </c>
      <c r="W105" s="388" t="s">
        <v>96</v>
      </c>
      <c r="X105" s="388" t="s">
        <v>96</v>
      </c>
      <c r="Y105" s="388" t="s">
        <v>96</v>
      </c>
      <c r="Z105" s="388" t="s">
        <v>96</v>
      </c>
      <c r="AA105" s="388" t="s">
        <v>96</v>
      </c>
      <c r="AB105" s="388" t="s">
        <v>96</v>
      </c>
      <c r="AC105" s="388" t="s">
        <v>96</v>
      </c>
      <c r="AD105" s="388" t="s">
        <v>4480</v>
      </c>
      <c r="AE105" s="401" t="s">
        <v>2531</v>
      </c>
      <c r="AF105" s="402">
        <v>41810</v>
      </c>
      <c r="AG105" s="401">
        <v>2</v>
      </c>
      <c r="AH105" s="388" t="s">
        <v>4479</v>
      </c>
    </row>
    <row r="106" spans="1:34" x14ac:dyDescent="0.2">
      <c r="A106" s="397" t="str">
        <f t="shared" si="1"/>
        <v>Ofsted Webpage</v>
      </c>
      <c r="B106" s="388">
        <v>1276425</v>
      </c>
      <c r="C106" s="388">
        <v>121279</v>
      </c>
      <c r="D106" s="388">
        <v>10030871</v>
      </c>
      <c r="E106" s="388" t="s">
        <v>4563</v>
      </c>
      <c r="F106" s="388" t="s">
        <v>90</v>
      </c>
      <c r="G106" s="388" t="s">
        <v>13</v>
      </c>
      <c r="H106" s="388" t="s">
        <v>1312</v>
      </c>
      <c r="I106" s="388" t="s">
        <v>131</v>
      </c>
      <c r="J106" s="388" t="s">
        <v>131</v>
      </c>
      <c r="K106" s="388">
        <v>10052045</v>
      </c>
      <c r="L106" s="388" t="s">
        <v>4483</v>
      </c>
      <c r="M106" s="388" t="s">
        <v>36</v>
      </c>
      <c r="N106" s="388" t="s">
        <v>4478</v>
      </c>
      <c r="O106" s="388" t="s">
        <v>96</v>
      </c>
      <c r="P106" s="400">
        <v>43208</v>
      </c>
      <c r="Q106" s="400">
        <v>43209</v>
      </c>
      <c r="R106" s="400">
        <v>43264</v>
      </c>
      <c r="S106" s="388" t="s">
        <v>96</v>
      </c>
      <c r="T106" s="388" t="s">
        <v>96</v>
      </c>
      <c r="U106" s="388" t="s">
        <v>96</v>
      </c>
      <c r="V106" s="388" t="s">
        <v>96</v>
      </c>
      <c r="W106" s="388" t="s">
        <v>96</v>
      </c>
      <c r="X106" s="388" t="s">
        <v>96</v>
      </c>
      <c r="Y106" s="388" t="s">
        <v>96</v>
      </c>
      <c r="Z106" s="388" t="s">
        <v>96</v>
      </c>
      <c r="AA106" s="388" t="s">
        <v>96</v>
      </c>
      <c r="AB106" s="388" t="s">
        <v>96</v>
      </c>
      <c r="AC106" s="388" t="s">
        <v>96</v>
      </c>
      <c r="AD106" s="388" t="s">
        <v>96</v>
      </c>
      <c r="AE106" s="401" t="s">
        <v>195</v>
      </c>
      <c r="AF106" s="402" t="s">
        <v>195</v>
      </c>
      <c r="AG106" s="401" t="s">
        <v>195</v>
      </c>
      <c r="AH106" s="388" t="s">
        <v>4479</v>
      </c>
    </row>
    <row r="107" spans="1:34" x14ac:dyDescent="0.2">
      <c r="A107" s="397" t="str">
        <f t="shared" si="1"/>
        <v>Ofsted Webpage</v>
      </c>
      <c r="B107" s="388">
        <v>53141</v>
      </c>
      <c r="C107" s="388">
        <v>108009</v>
      </c>
      <c r="D107" s="388">
        <v>10005412</v>
      </c>
      <c r="E107" s="388" t="s">
        <v>1647</v>
      </c>
      <c r="F107" s="388" t="s">
        <v>159</v>
      </c>
      <c r="G107" s="388" t="s">
        <v>14</v>
      </c>
      <c r="H107" s="388" t="s">
        <v>736</v>
      </c>
      <c r="I107" s="388" t="s">
        <v>115</v>
      </c>
      <c r="J107" s="388" t="s">
        <v>115</v>
      </c>
      <c r="K107" s="388">
        <v>10046756</v>
      </c>
      <c r="L107" s="388" t="s">
        <v>257</v>
      </c>
      <c r="M107" s="388" t="s">
        <v>28</v>
      </c>
      <c r="N107" s="388" t="s">
        <v>117</v>
      </c>
      <c r="O107" s="388" t="s">
        <v>4480</v>
      </c>
      <c r="P107" s="400">
        <v>43221</v>
      </c>
      <c r="Q107" s="400">
        <v>43229</v>
      </c>
      <c r="R107" s="400">
        <v>43263</v>
      </c>
      <c r="S107" s="388">
        <v>1</v>
      </c>
      <c r="T107" s="388">
        <v>1</v>
      </c>
      <c r="U107" s="388">
        <v>1</v>
      </c>
      <c r="V107" s="388">
        <v>1</v>
      </c>
      <c r="W107" s="388">
        <v>1</v>
      </c>
      <c r="X107" s="388" t="s">
        <v>96</v>
      </c>
      <c r="Y107" s="388">
        <v>1</v>
      </c>
      <c r="Z107" s="388" t="s">
        <v>96</v>
      </c>
      <c r="AA107" s="388" t="s">
        <v>96</v>
      </c>
      <c r="AB107" s="388" t="s">
        <v>96</v>
      </c>
      <c r="AC107" s="388" t="s">
        <v>96</v>
      </c>
      <c r="AD107" s="388" t="s">
        <v>4480</v>
      </c>
      <c r="AE107" s="401" t="s">
        <v>1648</v>
      </c>
      <c r="AF107" s="402">
        <v>42090</v>
      </c>
      <c r="AG107" s="401">
        <v>2</v>
      </c>
      <c r="AH107" s="388" t="s">
        <v>118</v>
      </c>
    </row>
    <row r="108" spans="1:34" x14ac:dyDescent="0.2">
      <c r="A108" s="397" t="str">
        <f t="shared" si="1"/>
        <v>Ofsted Webpage</v>
      </c>
      <c r="B108" s="388">
        <v>130723</v>
      </c>
      <c r="C108" s="388">
        <v>108498</v>
      </c>
      <c r="D108" s="388">
        <v>10004835</v>
      </c>
      <c r="E108" s="388" t="s">
        <v>1381</v>
      </c>
      <c r="F108" s="388" t="s">
        <v>107</v>
      </c>
      <c r="G108" s="388" t="s">
        <v>11</v>
      </c>
      <c r="H108" s="388" t="s">
        <v>724</v>
      </c>
      <c r="I108" s="388" t="s">
        <v>102</v>
      </c>
      <c r="J108" s="388" t="s">
        <v>102</v>
      </c>
      <c r="K108" s="388">
        <v>10052117</v>
      </c>
      <c r="L108" s="388" t="s">
        <v>109</v>
      </c>
      <c r="M108" s="388" t="s">
        <v>28</v>
      </c>
      <c r="N108" s="388" t="s">
        <v>104</v>
      </c>
      <c r="O108" s="388" t="s">
        <v>96</v>
      </c>
      <c r="P108" s="400">
        <v>43214</v>
      </c>
      <c r="Q108" s="400">
        <v>43217</v>
      </c>
      <c r="R108" s="400">
        <v>43262</v>
      </c>
      <c r="S108" s="388">
        <v>3</v>
      </c>
      <c r="T108" s="388">
        <v>3</v>
      </c>
      <c r="U108" s="388">
        <v>3</v>
      </c>
      <c r="V108" s="388">
        <v>3</v>
      </c>
      <c r="W108" s="388">
        <v>3</v>
      </c>
      <c r="X108" s="388">
        <v>3</v>
      </c>
      <c r="Y108" s="388">
        <v>2</v>
      </c>
      <c r="Z108" s="388">
        <v>2</v>
      </c>
      <c r="AA108" s="388" t="s">
        <v>96</v>
      </c>
      <c r="AB108" s="388">
        <v>1</v>
      </c>
      <c r="AC108" s="388" t="s">
        <v>96</v>
      </c>
      <c r="AD108" s="388" t="s">
        <v>4480</v>
      </c>
      <c r="AE108" s="401" t="s">
        <v>4565</v>
      </c>
      <c r="AF108" s="402">
        <v>40144</v>
      </c>
      <c r="AG108" s="401">
        <v>2</v>
      </c>
      <c r="AH108" s="388" t="s">
        <v>139</v>
      </c>
    </row>
    <row r="109" spans="1:34" x14ac:dyDescent="0.2">
      <c r="A109" s="397" t="str">
        <f t="shared" si="1"/>
        <v>Ofsted Webpage</v>
      </c>
      <c r="B109" s="388">
        <v>139896</v>
      </c>
      <c r="C109" s="388">
        <v>123337</v>
      </c>
      <c r="D109" s="388">
        <v>10042335</v>
      </c>
      <c r="E109" s="388" t="s">
        <v>2181</v>
      </c>
      <c r="F109" s="388" t="s">
        <v>179</v>
      </c>
      <c r="G109" s="388" t="s">
        <v>15</v>
      </c>
      <c r="H109" s="388" t="s">
        <v>108</v>
      </c>
      <c r="I109" s="388" t="s">
        <v>102</v>
      </c>
      <c r="J109" s="388" t="s">
        <v>102</v>
      </c>
      <c r="K109" s="388">
        <v>10046797</v>
      </c>
      <c r="L109" s="388" t="s">
        <v>183</v>
      </c>
      <c r="M109" s="388" t="s">
        <v>28</v>
      </c>
      <c r="N109" s="388" t="s">
        <v>117</v>
      </c>
      <c r="O109" s="388" t="s">
        <v>4480</v>
      </c>
      <c r="P109" s="400">
        <v>43215</v>
      </c>
      <c r="Q109" s="400">
        <v>43224</v>
      </c>
      <c r="R109" s="400">
        <v>43262</v>
      </c>
      <c r="S109" s="388">
        <v>1</v>
      </c>
      <c r="T109" s="388">
        <v>1</v>
      </c>
      <c r="U109" s="388">
        <v>1</v>
      </c>
      <c r="V109" s="388">
        <v>1</v>
      </c>
      <c r="W109" s="388">
        <v>1</v>
      </c>
      <c r="X109" s="388">
        <v>1</v>
      </c>
      <c r="Y109" s="388" t="s">
        <v>96</v>
      </c>
      <c r="Z109" s="388" t="s">
        <v>96</v>
      </c>
      <c r="AA109" s="388" t="s">
        <v>96</v>
      </c>
      <c r="AB109" s="388" t="s">
        <v>96</v>
      </c>
      <c r="AC109" s="388" t="s">
        <v>96</v>
      </c>
      <c r="AD109" s="388" t="s">
        <v>4480</v>
      </c>
      <c r="AE109" s="401" t="s">
        <v>2182</v>
      </c>
      <c r="AF109" s="402">
        <v>42069</v>
      </c>
      <c r="AG109" s="401">
        <v>2</v>
      </c>
      <c r="AH109" s="388" t="s">
        <v>118</v>
      </c>
    </row>
    <row r="110" spans="1:34" x14ac:dyDescent="0.2">
      <c r="A110" s="397" t="str">
        <f t="shared" si="1"/>
        <v>Ofsted Webpage</v>
      </c>
      <c r="B110" s="388">
        <v>1220396</v>
      </c>
      <c r="C110" s="388">
        <v>121427</v>
      </c>
      <c r="D110" s="388">
        <v>10029308</v>
      </c>
      <c r="E110" s="388" t="s">
        <v>4566</v>
      </c>
      <c r="F110" s="388" t="s">
        <v>90</v>
      </c>
      <c r="G110" s="388" t="s">
        <v>13</v>
      </c>
      <c r="H110" s="388" t="s">
        <v>559</v>
      </c>
      <c r="I110" s="388" t="s">
        <v>186</v>
      </c>
      <c r="J110" s="388" t="s">
        <v>93</v>
      </c>
      <c r="K110" s="388">
        <v>10046804</v>
      </c>
      <c r="L110" s="388" t="s">
        <v>121</v>
      </c>
      <c r="M110" s="388" t="s">
        <v>28</v>
      </c>
      <c r="N110" s="388" t="s">
        <v>104</v>
      </c>
      <c r="O110" s="388" t="s">
        <v>96</v>
      </c>
      <c r="P110" s="400">
        <v>43221</v>
      </c>
      <c r="Q110" s="400">
        <v>43224</v>
      </c>
      <c r="R110" s="400">
        <v>43262</v>
      </c>
      <c r="S110" s="388">
        <v>2</v>
      </c>
      <c r="T110" s="388">
        <v>2</v>
      </c>
      <c r="U110" s="388">
        <v>2</v>
      </c>
      <c r="V110" s="388">
        <v>2</v>
      </c>
      <c r="W110" s="388">
        <v>2</v>
      </c>
      <c r="X110" s="388" t="s">
        <v>96</v>
      </c>
      <c r="Y110" s="388">
        <v>2</v>
      </c>
      <c r="Z110" s="388" t="s">
        <v>96</v>
      </c>
      <c r="AA110" s="388" t="s">
        <v>96</v>
      </c>
      <c r="AB110" s="388" t="s">
        <v>96</v>
      </c>
      <c r="AC110" s="388" t="s">
        <v>96</v>
      </c>
      <c r="AD110" s="388" t="s">
        <v>4480</v>
      </c>
      <c r="AE110" s="401" t="s">
        <v>195</v>
      </c>
      <c r="AF110" s="402" t="s">
        <v>195</v>
      </c>
      <c r="AG110" s="401" t="s">
        <v>195</v>
      </c>
      <c r="AH110" s="388" t="s">
        <v>4479</v>
      </c>
    </row>
    <row r="111" spans="1:34" x14ac:dyDescent="0.2">
      <c r="A111" s="397" t="str">
        <f t="shared" si="1"/>
        <v>Ofsted Webpage</v>
      </c>
      <c r="B111" s="388">
        <v>141504</v>
      </c>
      <c r="C111" s="388">
        <v>131288</v>
      </c>
      <c r="D111" s="388">
        <v>10046704</v>
      </c>
      <c r="E111" s="388" t="s">
        <v>4564</v>
      </c>
      <c r="F111" s="388" t="s">
        <v>125</v>
      </c>
      <c r="G111" s="388" t="s">
        <v>12</v>
      </c>
      <c r="H111" s="388" t="s">
        <v>428</v>
      </c>
      <c r="I111" s="388" t="s">
        <v>155</v>
      </c>
      <c r="J111" s="388" t="s">
        <v>155</v>
      </c>
      <c r="K111" s="388">
        <v>10046799</v>
      </c>
      <c r="L111" s="388" t="s">
        <v>127</v>
      </c>
      <c r="M111" s="388" t="s">
        <v>28</v>
      </c>
      <c r="N111" s="388" t="s">
        <v>104</v>
      </c>
      <c r="O111" s="388" t="s">
        <v>96</v>
      </c>
      <c r="P111" s="400">
        <v>43221</v>
      </c>
      <c r="Q111" s="400">
        <v>43223</v>
      </c>
      <c r="R111" s="400">
        <v>43262</v>
      </c>
      <c r="S111" s="388">
        <v>3</v>
      </c>
      <c r="T111" s="388">
        <v>3</v>
      </c>
      <c r="U111" s="388">
        <v>3</v>
      </c>
      <c r="V111" s="388">
        <v>3</v>
      </c>
      <c r="W111" s="388">
        <v>3</v>
      </c>
      <c r="X111" s="388" t="s">
        <v>96</v>
      </c>
      <c r="Y111" s="388" t="s">
        <v>96</v>
      </c>
      <c r="Z111" s="388" t="s">
        <v>96</v>
      </c>
      <c r="AA111" s="388" t="s">
        <v>96</v>
      </c>
      <c r="AB111" s="388">
        <v>3</v>
      </c>
      <c r="AC111" s="388" t="s">
        <v>96</v>
      </c>
      <c r="AD111" s="388" t="s">
        <v>4480</v>
      </c>
      <c r="AE111" s="401" t="s">
        <v>195</v>
      </c>
      <c r="AF111" s="402" t="s">
        <v>195</v>
      </c>
      <c r="AG111" s="401" t="s">
        <v>195</v>
      </c>
      <c r="AH111" s="388" t="s">
        <v>4479</v>
      </c>
    </row>
    <row r="112" spans="1:34" x14ac:dyDescent="0.2">
      <c r="A112" s="397" t="str">
        <f t="shared" si="1"/>
        <v>Ofsted Webpage</v>
      </c>
      <c r="B112" s="388">
        <v>50219</v>
      </c>
      <c r="C112" s="388">
        <v>108668</v>
      </c>
      <c r="D112" s="388">
        <v>10002064</v>
      </c>
      <c r="E112" s="388" t="s">
        <v>1539</v>
      </c>
      <c r="F112" s="388" t="s">
        <v>159</v>
      </c>
      <c r="G112" s="388" t="s">
        <v>14</v>
      </c>
      <c r="H112" s="388" t="s">
        <v>442</v>
      </c>
      <c r="I112" s="388" t="s">
        <v>92</v>
      </c>
      <c r="J112" s="388" t="s">
        <v>93</v>
      </c>
      <c r="K112" s="388">
        <v>10046742</v>
      </c>
      <c r="L112" s="388" t="s">
        <v>162</v>
      </c>
      <c r="M112" s="388" t="s">
        <v>40</v>
      </c>
      <c r="N112" s="388" t="s">
        <v>95</v>
      </c>
      <c r="O112" s="388" t="s">
        <v>4511</v>
      </c>
      <c r="P112" s="400">
        <v>43221</v>
      </c>
      <c r="Q112" s="400">
        <v>43222</v>
      </c>
      <c r="R112" s="400">
        <v>43259</v>
      </c>
      <c r="S112" s="388">
        <v>9</v>
      </c>
      <c r="T112" s="388" t="s">
        <v>96</v>
      </c>
      <c r="U112" s="388" t="s">
        <v>96</v>
      </c>
      <c r="V112" s="388" t="s">
        <v>96</v>
      </c>
      <c r="W112" s="388" t="s">
        <v>96</v>
      </c>
      <c r="X112" s="388" t="s">
        <v>96</v>
      </c>
      <c r="Y112" s="388" t="s">
        <v>96</v>
      </c>
      <c r="Z112" s="388" t="s">
        <v>96</v>
      </c>
      <c r="AA112" s="388" t="s">
        <v>96</v>
      </c>
      <c r="AB112" s="388" t="s">
        <v>96</v>
      </c>
      <c r="AC112" s="388" t="s">
        <v>96</v>
      </c>
      <c r="AD112" s="388" t="s">
        <v>4480</v>
      </c>
      <c r="AE112" s="401" t="s">
        <v>1540</v>
      </c>
      <c r="AF112" s="402">
        <v>42027</v>
      </c>
      <c r="AG112" s="401">
        <v>2</v>
      </c>
      <c r="AH112" s="388" t="s">
        <v>4479</v>
      </c>
    </row>
    <row r="113" spans="1:34" x14ac:dyDescent="0.2">
      <c r="A113" s="397" t="str">
        <f t="shared" si="1"/>
        <v>Ofsted Webpage</v>
      </c>
      <c r="B113" s="388">
        <v>1248048</v>
      </c>
      <c r="C113" s="388">
        <v>121591</v>
      </c>
      <c r="D113" s="388">
        <v>10019276</v>
      </c>
      <c r="E113" s="388" t="s">
        <v>4567</v>
      </c>
      <c r="F113" s="388" t="s">
        <v>90</v>
      </c>
      <c r="G113" s="388" t="s">
        <v>13</v>
      </c>
      <c r="H113" s="388" t="s">
        <v>160</v>
      </c>
      <c r="I113" s="388" t="s">
        <v>161</v>
      </c>
      <c r="J113" s="388" t="s">
        <v>161</v>
      </c>
      <c r="K113" s="388">
        <v>10046812</v>
      </c>
      <c r="L113" s="388" t="s">
        <v>121</v>
      </c>
      <c r="M113" s="388" t="s">
        <v>28</v>
      </c>
      <c r="N113" s="388" t="s">
        <v>104</v>
      </c>
      <c r="O113" s="388" t="s">
        <v>96</v>
      </c>
      <c r="P113" s="400">
        <v>43221</v>
      </c>
      <c r="Q113" s="400">
        <v>43223</v>
      </c>
      <c r="R113" s="400">
        <v>43259</v>
      </c>
      <c r="S113" s="388">
        <v>3</v>
      </c>
      <c r="T113" s="388">
        <v>3</v>
      </c>
      <c r="U113" s="388">
        <v>3</v>
      </c>
      <c r="V113" s="388">
        <v>2</v>
      </c>
      <c r="W113" s="388">
        <v>3</v>
      </c>
      <c r="X113" s="388" t="s">
        <v>96</v>
      </c>
      <c r="Y113" s="388">
        <v>3</v>
      </c>
      <c r="Z113" s="388" t="s">
        <v>96</v>
      </c>
      <c r="AA113" s="388" t="s">
        <v>96</v>
      </c>
      <c r="AB113" s="388" t="s">
        <v>96</v>
      </c>
      <c r="AC113" s="388" t="s">
        <v>96</v>
      </c>
      <c r="AD113" s="388" t="s">
        <v>4480</v>
      </c>
      <c r="AE113" s="401" t="s">
        <v>195</v>
      </c>
      <c r="AF113" s="402" t="s">
        <v>195</v>
      </c>
      <c r="AG113" s="401" t="s">
        <v>195</v>
      </c>
      <c r="AH113" s="388" t="s">
        <v>4479</v>
      </c>
    </row>
    <row r="114" spans="1:34" x14ac:dyDescent="0.2">
      <c r="A114" s="397" t="str">
        <f t="shared" si="1"/>
        <v>Ofsted Webpage</v>
      </c>
      <c r="B114" s="388">
        <v>53295</v>
      </c>
      <c r="C114" s="388">
        <v>108044</v>
      </c>
      <c r="D114" s="388">
        <v>10004285</v>
      </c>
      <c r="E114" s="388" t="s">
        <v>1662</v>
      </c>
      <c r="F114" s="388" t="s">
        <v>159</v>
      </c>
      <c r="G114" s="388" t="s">
        <v>14</v>
      </c>
      <c r="H114" s="388" t="s">
        <v>228</v>
      </c>
      <c r="I114" s="388" t="s">
        <v>177</v>
      </c>
      <c r="J114" s="388" t="s">
        <v>177</v>
      </c>
      <c r="K114" s="388">
        <v>10046758</v>
      </c>
      <c r="L114" s="388" t="s">
        <v>162</v>
      </c>
      <c r="M114" s="388" t="s">
        <v>40</v>
      </c>
      <c r="N114" s="388" t="s">
        <v>95</v>
      </c>
      <c r="O114" s="388" t="s">
        <v>4511</v>
      </c>
      <c r="P114" s="400">
        <v>43222</v>
      </c>
      <c r="Q114" s="400">
        <v>43223</v>
      </c>
      <c r="R114" s="400">
        <v>43259</v>
      </c>
      <c r="S114" s="388">
        <v>9</v>
      </c>
      <c r="T114" s="388" t="s">
        <v>96</v>
      </c>
      <c r="U114" s="388" t="s">
        <v>96</v>
      </c>
      <c r="V114" s="388" t="s">
        <v>96</v>
      </c>
      <c r="W114" s="388" t="s">
        <v>96</v>
      </c>
      <c r="X114" s="388" t="s">
        <v>96</v>
      </c>
      <c r="Y114" s="388" t="s">
        <v>96</v>
      </c>
      <c r="Z114" s="388" t="s">
        <v>96</v>
      </c>
      <c r="AA114" s="388" t="s">
        <v>96</v>
      </c>
      <c r="AB114" s="388" t="s">
        <v>96</v>
      </c>
      <c r="AC114" s="388" t="s">
        <v>96</v>
      </c>
      <c r="AD114" s="388" t="s">
        <v>4480</v>
      </c>
      <c r="AE114" s="401" t="s">
        <v>1663</v>
      </c>
      <c r="AF114" s="402">
        <v>42181</v>
      </c>
      <c r="AG114" s="401">
        <v>2</v>
      </c>
      <c r="AH114" s="388" t="s">
        <v>4479</v>
      </c>
    </row>
    <row r="115" spans="1:34" x14ac:dyDescent="0.2">
      <c r="A115" s="397" t="str">
        <f t="shared" si="1"/>
        <v>Ofsted Webpage</v>
      </c>
      <c r="B115" s="388">
        <v>130697</v>
      </c>
      <c r="C115" s="388">
        <v>110218</v>
      </c>
      <c r="D115" s="388">
        <v>10007945</v>
      </c>
      <c r="E115" s="388" t="s">
        <v>4568</v>
      </c>
      <c r="F115" s="388" t="s">
        <v>107</v>
      </c>
      <c r="G115" s="388" t="s">
        <v>11</v>
      </c>
      <c r="H115" s="388" t="s">
        <v>975</v>
      </c>
      <c r="I115" s="388" t="s">
        <v>177</v>
      </c>
      <c r="J115" s="388" t="s">
        <v>177</v>
      </c>
      <c r="K115" s="388">
        <v>10047082</v>
      </c>
      <c r="L115" s="388" t="s">
        <v>109</v>
      </c>
      <c r="M115" s="388" t="s">
        <v>28</v>
      </c>
      <c r="N115" s="388" t="s">
        <v>104</v>
      </c>
      <c r="O115" s="388" t="s">
        <v>96</v>
      </c>
      <c r="P115" s="400">
        <v>43213</v>
      </c>
      <c r="Q115" s="400">
        <v>43216</v>
      </c>
      <c r="R115" s="400">
        <v>43258</v>
      </c>
      <c r="S115" s="388">
        <v>3</v>
      </c>
      <c r="T115" s="388">
        <v>3</v>
      </c>
      <c r="U115" s="388">
        <v>3</v>
      </c>
      <c r="V115" s="388">
        <v>3</v>
      </c>
      <c r="W115" s="388">
        <v>3</v>
      </c>
      <c r="X115" s="388">
        <v>3</v>
      </c>
      <c r="Y115" s="388">
        <v>2</v>
      </c>
      <c r="Z115" s="388">
        <v>3</v>
      </c>
      <c r="AA115" s="388" t="s">
        <v>96</v>
      </c>
      <c r="AB115" s="388">
        <v>2</v>
      </c>
      <c r="AC115" s="388" t="s">
        <v>96</v>
      </c>
      <c r="AD115" s="388" t="s">
        <v>4480</v>
      </c>
      <c r="AE115" s="401" t="s">
        <v>4569</v>
      </c>
      <c r="AF115" s="402">
        <v>40676</v>
      </c>
      <c r="AG115" s="401">
        <v>1</v>
      </c>
      <c r="AH115" s="388" t="s">
        <v>139</v>
      </c>
    </row>
    <row r="116" spans="1:34" x14ac:dyDescent="0.2">
      <c r="A116" s="397" t="str">
        <f t="shared" si="1"/>
        <v>Ofsted Webpage</v>
      </c>
      <c r="B116" s="388">
        <v>52888</v>
      </c>
      <c r="C116" s="388">
        <v>114988</v>
      </c>
      <c r="D116" s="388">
        <v>10013665</v>
      </c>
      <c r="E116" s="388" t="s">
        <v>4570</v>
      </c>
      <c r="F116" s="388" t="s">
        <v>90</v>
      </c>
      <c r="G116" s="388" t="s">
        <v>13</v>
      </c>
      <c r="H116" s="388" t="s">
        <v>768</v>
      </c>
      <c r="I116" s="388" t="s">
        <v>92</v>
      </c>
      <c r="J116" s="388" t="s">
        <v>93</v>
      </c>
      <c r="K116" s="388">
        <v>10053976</v>
      </c>
      <c r="L116" s="388" t="s">
        <v>4483</v>
      </c>
      <c r="M116" s="388" t="s">
        <v>36</v>
      </c>
      <c r="N116" s="388" t="s">
        <v>4478</v>
      </c>
      <c r="O116" s="388" t="s">
        <v>96</v>
      </c>
      <c r="P116" s="400">
        <v>43221</v>
      </c>
      <c r="Q116" s="400">
        <v>43221</v>
      </c>
      <c r="R116" s="400">
        <v>43258</v>
      </c>
      <c r="S116" s="388" t="s">
        <v>96</v>
      </c>
      <c r="T116" s="388" t="s">
        <v>96</v>
      </c>
      <c r="U116" s="388" t="s">
        <v>96</v>
      </c>
      <c r="V116" s="388" t="s">
        <v>96</v>
      </c>
      <c r="W116" s="388" t="s">
        <v>96</v>
      </c>
      <c r="X116" s="388" t="s">
        <v>96</v>
      </c>
      <c r="Y116" s="388" t="s">
        <v>96</v>
      </c>
      <c r="Z116" s="388" t="s">
        <v>96</v>
      </c>
      <c r="AA116" s="388" t="s">
        <v>96</v>
      </c>
      <c r="AB116" s="388" t="s">
        <v>96</v>
      </c>
      <c r="AC116" s="388" t="s">
        <v>96</v>
      </c>
      <c r="AD116" s="388" t="s">
        <v>96</v>
      </c>
      <c r="AE116" s="401">
        <v>10030732</v>
      </c>
      <c r="AF116" s="402">
        <v>43035</v>
      </c>
      <c r="AG116" s="401">
        <v>4</v>
      </c>
      <c r="AH116" s="388" t="s">
        <v>4479</v>
      </c>
    </row>
    <row r="117" spans="1:34" x14ac:dyDescent="0.2">
      <c r="A117" s="397" t="str">
        <f t="shared" si="1"/>
        <v>Ofsted Webpage</v>
      </c>
      <c r="B117" s="388">
        <v>59231</v>
      </c>
      <c r="C117" s="388">
        <v>131503</v>
      </c>
      <c r="D117" s="388">
        <v>10045359</v>
      </c>
      <c r="E117" s="388" t="s">
        <v>577</v>
      </c>
      <c r="F117" s="388" t="s">
        <v>170</v>
      </c>
      <c r="G117" s="388" t="s">
        <v>13</v>
      </c>
      <c r="H117" s="388" t="s">
        <v>219</v>
      </c>
      <c r="I117" s="388" t="s">
        <v>177</v>
      </c>
      <c r="J117" s="388" t="s">
        <v>177</v>
      </c>
      <c r="K117" s="388">
        <v>10046782</v>
      </c>
      <c r="L117" s="388" t="s">
        <v>309</v>
      </c>
      <c r="M117" s="388" t="s">
        <v>28</v>
      </c>
      <c r="N117" s="388" t="s">
        <v>104</v>
      </c>
      <c r="O117" s="388" t="s">
        <v>96</v>
      </c>
      <c r="P117" s="400">
        <v>43235</v>
      </c>
      <c r="Q117" s="400">
        <v>43237</v>
      </c>
      <c r="R117" s="400">
        <v>43257</v>
      </c>
      <c r="S117" s="388">
        <v>2</v>
      </c>
      <c r="T117" s="388">
        <v>2</v>
      </c>
      <c r="U117" s="388">
        <v>2</v>
      </c>
      <c r="V117" s="388">
        <v>2</v>
      </c>
      <c r="W117" s="388">
        <v>2</v>
      </c>
      <c r="X117" s="388" t="s">
        <v>96</v>
      </c>
      <c r="Y117" s="388" t="s">
        <v>96</v>
      </c>
      <c r="Z117" s="388">
        <v>2</v>
      </c>
      <c r="AA117" s="388" t="s">
        <v>96</v>
      </c>
      <c r="AB117" s="388" t="s">
        <v>96</v>
      </c>
      <c r="AC117" s="388" t="s">
        <v>96</v>
      </c>
      <c r="AD117" s="388" t="s">
        <v>4480</v>
      </c>
      <c r="AE117" s="401">
        <v>10005113</v>
      </c>
      <c r="AF117" s="402">
        <v>42636</v>
      </c>
      <c r="AG117" s="401">
        <v>3</v>
      </c>
      <c r="AH117" s="388" t="s">
        <v>118</v>
      </c>
    </row>
    <row r="118" spans="1:34" x14ac:dyDescent="0.2">
      <c r="A118" s="397" t="str">
        <f t="shared" si="1"/>
        <v>Ofsted Webpage</v>
      </c>
      <c r="B118" s="388">
        <v>130687</v>
      </c>
      <c r="C118" s="388">
        <v>106586</v>
      </c>
      <c r="D118" s="388">
        <v>10002919</v>
      </c>
      <c r="E118" s="388" t="s">
        <v>2084</v>
      </c>
      <c r="F118" s="388" t="s">
        <v>274</v>
      </c>
      <c r="G118" s="388" t="s">
        <v>11</v>
      </c>
      <c r="H118" s="388" t="s">
        <v>340</v>
      </c>
      <c r="I118" s="388" t="s">
        <v>155</v>
      </c>
      <c r="J118" s="388" t="s">
        <v>155</v>
      </c>
      <c r="K118" s="388">
        <v>10041129</v>
      </c>
      <c r="L118" s="388" t="s">
        <v>109</v>
      </c>
      <c r="M118" s="388" t="s">
        <v>28</v>
      </c>
      <c r="N118" s="388" t="s">
        <v>117</v>
      </c>
      <c r="O118" s="388" t="s">
        <v>4480</v>
      </c>
      <c r="P118" s="400">
        <v>43221</v>
      </c>
      <c r="Q118" s="400">
        <v>43224</v>
      </c>
      <c r="R118" s="400">
        <v>43252</v>
      </c>
      <c r="S118" s="388">
        <v>1</v>
      </c>
      <c r="T118" s="388">
        <v>1</v>
      </c>
      <c r="U118" s="388">
        <v>1</v>
      </c>
      <c r="V118" s="388">
        <v>1</v>
      </c>
      <c r="W118" s="388">
        <v>1</v>
      </c>
      <c r="X118" s="388">
        <v>1</v>
      </c>
      <c r="Y118" s="388" t="s">
        <v>96</v>
      </c>
      <c r="Z118" s="388" t="s">
        <v>96</v>
      </c>
      <c r="AA118" s="388" t="s">
        <v>96</v>
      </c>
      <c r="AB118" s="388" t="s">
        <v>96</v>
      </c>
      <c r="AC118" s="388" t="s">
        <v>96</v>
      </c>
      <c r="AD118" s="388" t="s">
        <v>4480</v>
      </c>
      <c r="AE118" s="401" t="s">
        <v>2085</v>
      </c>
      <c r="AF118" s="402">
        <v>42083</v>
      </c>
      <c r="AG118" s="401">
        <v>2</v>
      </c>
      <c r="AH118" s="388" t="s">
        <v>118</v>
      </c>
    </row>
    <row r="119" spans="1:34" x14ac:dyDescent="0.2">
      <c r="A119" s="397" t="str">
        <f t="shared" si="1"/>
        <v>Ofsted Webpage</v>
      </c>
      <c r="B119" s="388">
        <v>130573</v>
      </c>
      <c r="C119" s="388">
        <v>107079</v>
      </c>
      <c r="D119" s="388">
        <v>10005414</v>
      </c>
      <c r="E119" s="388" t="s">
        <v>1297</v>
      </c>
      <c r="F119" s="388" t="s">
        <v>107</v>
      </c>
      <c r="G119" s="388" t="s">
        <v>11</v>
      </c>
      <c r="H119" s="388" t="s">
        <v>1298</v>
      </c>
      <c r="I119" s="388" t="s">
        <v>92</v>
      </c>
      <c r="J119" s="388" t="s">
        <v>93</v>
      </c>
      <c r="K119" s="388">
        <v>10049167</v>
      </c>
      <c r="L119" s="388" t="s">
        <v>4533</v>
      </c>
      <c r="M119" s="388" t="s">
        <v>38</v>
      </c>
      <c r="N119" s="388" t="s">
        <v>4478</v>
      </c>
      <c r="O119" s="388" t="s">
        <v>96</v>
      </c>
      <c r="P119" s="400">
        <v>43209</v>
      </c>
      <c r="Q119" s="400">
        <v>43210</v>
      </c>
      <c r="R119" s="400">
        <v>43252</v>
      </c>
      <c r="S119" s="388" t="s">
        <v>96</v>
      </c>
      <c r="T119" s="388" t="s">
        <v>96</v>
      </c>
      <c r="U119" s="388" t="s">
        <v>96</v>
      </c>
      <c r="V119" s="388" t="s">
        <v>96</v>
      </c>
      <c r="W119" s="388" t="s">
        <v>96</v>
      </c>
      <c r="X119" s="388" t="s">
        <v>96</v>
      </c>
      <c r="Y119" s="388" t="s">
        <v>96</v>
      </c>
      <c r="Z119" s="388" t="s">
        <v>96</v>
      </c>
      <c r="AA119" s="388" t="s">
        <v>96</v>
      </c>
      <c r="AB119" s="388" t="s">
        <v>96</v>
      </c>
      <c r="AC119" s="388" t="s">
        <v>96</v>
      </c>
      <c r="AD119" s="388" t="s">
        <v>96</v>
      </c>
      <c r="AE119" s="401">
        <v>10030672</v>
      </c>
      <c r="AF119" s="402">
        <v>43021</v>
      </c>
      <c r="AG119" s="401">
        <v>4</v>
      </c>
      <c r="AH119" s="388" t="s">
        <v>4479</v>
      </c>
    </row>
    <row r="120" spans="1:34" x14ac:dyDescent="0.2">
      <c r="A120" s="397" t="str">
        <f t="shared" si="1"/>
        <v>Ofsted Webpage</v>
      </c>
      <c r="B120" s="388">
        <v>1276448</v>
      </c>
      <c r="C120" s="388">
        <v>138713</v>
      </c>
      <c r="D120" s="388">
        <v>10057037</v>
      </c>
      <c r="E120" s="388" t="s">
        <v>4572</v>
      </c>
      <c r="F120" s="388" t="s">
        <v>90</v>
      </c>
      <c r="G120" s="388" t="s">
        <v>13</v>
      </c>
      <c r="H120" s="388" t="s">
        <v>185</v>
      </c>
      <c r="I120" s="388" t="s">
        <v>186</v>
      </c>
      <c r="J120" s="388" t="s">
        <v>93</v>
      </c>
      <c r="K120" s="388">
        <v>10052114</v>
      </c>
      <c r="L120" s="388" t="s">
        <v>4483</v>
      </c>
      <c r="M120" s="388" t="s">
        <v>36</v>
      </c>
      <c r="N120" s="388" t="s">
        <v>4478</v>
      </c>
      <c r="O120" s="388" t="s">
        <v>96</v>
      </c>
      <c r="P120" s="400">
        <v>43215</v>
      </c>
      <c r="Q120" s="400">
        <v>43216</v>
      </c>
      <c r="R120" s="400">
        <v>43251</v>
      </c>
      <c r="S120" s="388" t="s">
        <v>96</v>
      </c>
      <c r="T120" s="388" t="s">
        <v>96</v>
      </c>
      <c r="U120" s="388" t="s">
        <v>96</v>
      </c>
      <c r="V120" s="388" t="s">
        <v>96</v>
      </c>
      <c r="W120" s="388" t="s">
        <v>96</v>
      </c>
      <c r="X120" s="388" t="s">
        <v>96</v>
      </c>
      <c r="Y120" s="388" t="s">
        <v>96</v>
      </c>
      <c r="Z120" s="388" t="s">
        <v>96</v>
      </c>
      <c r="AA120" s="388" t="s">
        <v>96</v>
      </c>
      <c r="AB120" s="388" t="s">
        <v>96</v>
      </c>
      <c r="AC120" s="388" t="s">
        <v>96</v>
      </c>
      <c r="AD120" s="388" t="s">
        <v>96</v>
      </c>
      <c r="AE120" s="401" t="s">
        <v>195</v>
      </c>
      <c r="AF120" s="402" t="s">
        <v>195</v>
      </c>
      <c r="AG120" s="401" t="s">
        <v>195</v>
      </c>
      <c r="AH120" s="388" t="s">
        <v>4479</v>
      </c>
    </row>
    <row r="121" spans="1:34" x14ac:dyDescent="0.2">
      <c r="A121" s="397" t="str">
        <f t="shared" si="1"/>
        <v>Ofsted Webpage</v>
      </c>
      <c r="B121" s="388">
        <v>54666</v>
      </c>
      <c r="C121" s="388">
        <v>112545</v>
      </c>
      <c r="D121" s="388">
        <v>10006407</v>
      </c>
      <c r="E121" s="388" t="s">
        <v>1742</v>
      </c>
      <c r="F121" s="388" t="s">
        <v>159</v>
      </c>
      <c r="G121" s="388" t="s">
        <v>14</v>
      </c>
      <c r="H121" s="388" t="s">
        <v>467</v>
      </c>
      <c r="I121" s="388" t="s">
        <v>92</v>
      </c>
      <c r="J121" s="388" t="s">
        <v>93</v>
      </c>
      <c r="K121" s="388">
        <v>10048545</v>
      </c>
      <c r="L121" s="388" t="s">
        <v>4571</v>
      </c>
      <c r="M121" s="388" t="s">
        <v>38</v>
      </c>
      <c r="N121" s="388" t="s">
        <v>4478</v>
      </c>
      <c r="O121" s="388" t="s">
        <v>96</v>
      </c>
      <c r="P121" s="400">
        <v>43213</v>
      </c>
      <c r="Q121" s="400">
        <v>43214</v>
      </c>
      <c r="R121" s="400">
        <v>43251</v>
      </c>
      <c r="S121" s="388" t="s">
        <v>96</v>
      </c>
      <c r="T121" s="388" t="s">
        <v>96</v>
      </c>
      <c r="U121" s="388" t="s">
        <v>96</v>
      </c>
      <c r="V121" s="388" t="s">
        <v>96</v>
      </c>
      <c r="W121" s="388" t="s">
        <v>96</v>
      </c>
      <c r="X121" s="388" t="s">
        <v>96</v>
      </c>
      <c r="Y121" s="388" t="s">
        <v>96</v>
      </c>
      <c r="Z121" s="388" t="s">
        <v>96</v>
      </c>
      <c r="AA121" s="388" t="s">
        <v>96</v>
      </c>
      <c r="AB121" s="388" t="s">
        <v>96</v>
      </c>
      <c r="AC121" s="388" t="s">
        <v>96</v>
      </c>
      <c r="AD121" s="388" t="s">
        <v>96</v>
      </c>
      <c r="AE121" s="401">
        <v>10022478</v>
      </c>
      <c r="AF121" s="402">
        <v>43119</v>
      </c>
      <c r="AG121" s="401">
        <v>4</v>
      </c>
      <c r="AH121" s="388" t="s">
        <v>4479</v>
      </c>
    </row>
    <row r="122" spans="1:34" x14ac:dyDescent="0.2">
      <c r="A122" s="397" t="str">
        <f t="shared" si="1"/>
        <v>Ofsted Webpage</v>
      </c>
      <c r="B122" s="388">
        <v>138670</v>
      </c>
      <c r="C122" s="388">
        <v>122524</v>
      </c>
      <c r="D122" s="388">
        <v>10037344</v>
      </c>
      <c r="E122" s="388" t="s">
        <v>3100</v>
      </c>
      <c r="F122" s="388" t="s">
        <v>274</v>
      </c>
      <c r="G122" s="388" t="s">
        <v>11</v>
      </c>
      <c r="H122" s="388" t="s">
        <v>108</v>
      </c>
      <c r="I122" s="388" t="s">
        <v>102</v>
      </c>
      <c r="J122" s="388" t="s">
        <v>102</v>
      </c>
      <c r="K122" s="388">
        <v>10047126</v>
      </c>
      <c r="L122" s="388" t="s">
        <v>4533</v>
      </c>
      <c r="M122" s="388" t="s">
        <v>38</v>
      </c>
      <c r="N122" s="388" t="s">
        <v>4478</v>
      </c>
      <c r="O122" s="388" t="s">
        <v>96</v>
      </c>
      <c r="P122" s="400">
        <v>43223</v>
      </c>
      <c r="Q122" s="400">
        <v>43224</v>
      </c>
      <c r="R122" s="400">
        <v>43250</v>
      </c>
      <c r="S122" s="388" t="s">
        <v>96</v>
      </c>
      <c r="T122" s="388" t="s">
        <v>96</v>
      </c>
      <c r="U122" s="388" t="s">
        <v>96</v>
      </c>
      <c r="V122" s="388" t="s">
        <v>96</v>
      </c>
      <c r="W122" s="388" t="s">
        <v>96</v>
      </c>
      <c r="X122" s="388" t="s">
        <v>96</v>
      </c>
      <c r="Y122" s="388" t="s">
        <v>96</v>
      </c>
      <c r="Z122" s="388" t="s">
        <v>96</v>
      </c>
      <c r="AA122" s="388" t="s">
        <v>96</v>
      </c>
      <c r="AB122" s="388" t="s">
        <v>96</v>
      </c>
      <c r="AC122" s="388" t="s">
        <v>96</v>
      </c>
      <c r="AD122" s="388" t="s">
        <v>96</v>
      </c>
      <c r="AE122" s="401">
        <v>10022607</v>
      </c>
      <c r="AF122" s="402">
        <v>42873</v>
      </c>
      <c r="AG122" s="401">
        <v>4</v>
      </c>
      <c r="AH122" s="388" t="s">
        <v>4479</v>
      </c>
    </row>
    <row r="123" spans="1:34" x14ac:dyDescent="0.2">
      <c r="A123" s="397" t="str">
        <f t="shared" si="1"/>
        <v>Ofsted Webpage</v>
      </c>
      <c r="B123" s="388">
        <v>1276434</v>
      </c>
      <c r="C123" s="388">
        <v>139164</v>
      </c>
      <c r="D123" s="388">
        <v>10054499</v>
      </c>
      <c r="E123" s="388" t="s">
        <v>4573</v>
      </c>
      <c r="F123" s="388" t="s">
        <v>90</v>
      </c>
      <c r="G123" s="388" t="s">
        <v>13</v>
      </c>
      <c r="H123" s="388" t="s">
        <v>511</v>
      </c>
      <c r="I123" s="388" t="s">
        <v>186</v>
      </c>
      <c r="J123" s="388" t="s">
        <v>93</v>
      </c>
      <c r="K123" s="388">
        <v>10052044</v>
      </c>
      <c r="L123" s="388" t="s">
        <v>4483</v>
      </c>
      <c r="M123" s="388" t="s">
        <v>36</v>
      </c>
      <c r="N123" s="388" t="s">
        <v>4478</v>
      </c>
      <c r="O123" s="388" t="s">
        <v>96</v>
      </c>
      <c r="P123" s="400">
        <v>43201</v>
      </c>
      <c r="Q123" s="400">
        <v>43202</v>
      </c>
      <c r="R123" s="400">
        <v>43250</v>
      </c>
      <c r="S123" s="388" t="s">
        <v>96</v>
      </c>
      <c r="T123" s="388" t="s">
        <v>96</v>
      </c>
      <c r="U123" s="388" t="s">
        <v>96</v>
      </c>
      <c r="V123" s="388" t="s">
        <v>96</v>
      </c>
      <c r="W123" s="388" t="s">
        <v>96</v>
      </c>
      <c r="X123" s="388" t="s">
        <v>96</v>
      </c>
      <c r="Y123" s="388" t="s">
        <v>96</v>
      </c>
      <c r="Z123" s="388" t="s">
        <v>96</v>
      </c>
      <c r="AA123" s="388" t="s">
        <v>96</v>
      </c>
      <c r="AB123" s="388" t="s">
        <v>96</v>
      </c>
      <c r="AC123" s="388" t="s">
        <v>96</v>
      </c>
      <c r="AD123" s="388" t="s">
        <v>96</v>
      </c>
      <c r="AE123" s="401" t="s">
        <v>195</v>
      </c>
      <c r="AF123" s="402" t="s">
        <v>195</v>
      </c>
      <c r="AG123" s="401" t="s">
        <v>195</v>
      </c>
      <c r="AH123" s="388" t="s">
        <v>4479</v>
      </c>
    </row>
    <row r="124" spans="1:34" x14ac:dyDescent="0.2">
      <c r="A124" s="397" t="str">
        <f t="shared" si="1"/>
        <v>Ofsted Webpage</v>
      </c>
      <c r="B124" s="388">
        <v>58562</v>
      </c>
      <c r="C124" s="388">
        <v>118492</v>
      </c>
      <c r="D124" s="388">
        <v>10021391</v>
      </c>
      <c r="E124" s="388" t="s">
        <v>4574</v>
      </c>
      <c r="F124" s="388" t="s">
        <v>90</v>
      </c>
      <c r="G124" s="388" t="s">
        <v>13</v>
      </c>
      <c r="H124" s="388" t="s">
        <v>374</v>
      </c>
      <c r="I124" s="388" t="s">
        <v>177</v>
      </c>
      <c r="J124" s="388" t="s">
        <v>177</v>
      </c>
      <c r="K124" s="388">
        <v>10046775</v>
      </c>
      <c r="L124" s="388" t="s">
        <v>121</v>
      </c>
      <c r="M124" s="388" t="s">
        <v>28</v>
      </c>
      <c r="N124" s="388" t="s">
        <v>104</v>
      </c>
      <c r="O124" s="388" t="s">
        <v>96</v>
      </c>
      <c r="P124" s="400">
        <v>43214</v>
      </c>
      <c r="Q124" s="400">
        <v>43216</v>
      </c>
      <c r="R124" s="400">
        <v>43250</v>
      </c>
      <c r="S124" s="388">
        <v>2</v>
      </c>
      <c r="T124" s="388">
        <v>2</v>
      </c>
      <c r="U124" s="388">
        <v>2</v>
      </c>
      <c r="V124" s="388">
        <v>2</v>
      </c>
      <c r="W124" s="388">
        <v>2</v>
      </c>
      <c r="X124" s="388" t="s">
        <v>96</v>
      </c>
      <c r="Y124" s="388">
        <v>2</v>
      </c>
      <c r="Z124" s="388">
        <v>2</v>
      </c>
      <c r="AA124" s="388" t="s">
        <v>96</v>
      </c>
      <c r="AB124" s="388" t="s">
        <v>96</v>
      </c>
      <c r="AC124" s="388" t="s">
        <v>96</v>
      </c>
      <c r="AD124" s="388" t="s">
        <v>4480</v>
      </c>
      <c r="AE124" s="401" t="s">
        <v>195</v>
      </c>
      <c r="AF124" s="402" t="s">
        <v>195</v>
      </c>
      <c r="AG124" s="401" t="s">
        <v>195</v>
      </c>
      <c r="AH124" s="388" t="s">
        <v>4479</v>
      </c>
    </row>
    <row r="125" spans="1:34" x14ac:dyDescent="0.2">
      <c r="A125" s="397" t="str">
        <f t="shared" si="1"/>
        <v>Ofsted Webpage</v>
      </c>
      <c r="B125" s="388">
        <v>50713</v>
      </c>
      <c r="C125" s="388">
        <v>107658</v>
      </c>
      <c r="D125" s="388">
        <v>10000715</v>
      </c>
      <c r="E125" s="388" t="s">
        <v>1565</v>
      </c>
      <c r="F125" s="388" t="s">
        <v>90</v>
      </c>
      <c r="G125" s="388" t="s">
        <v>13</v>
      </c>
      <c r="H125" s="388" t="s">
        <v>173</v>
      </c>
      <c r="I125" s="388" t="s">
        <v>161</v>
      </c>
      <c r="J125" s="388" t="s">
        <v>161</v>
      </c>
      <c r="K125" s="388">
        <v>10046746</v>
      </c>
      <c r="L125" s="388" t="s">
        <v>94</v>
      </c>
      <c r="M125" s="388" t="s">
        <v>40</v>
      </c>
      <c r="N125" s="388" t="s">
        <v>95</v>
      </c>
      <c r="O125" s="388" t="s">
        <v>4511</v>
      </c>
      <c r="P125" s="400">
        <v>43222</v>
      </c>
      <c r="Q125" s="400">
        <v>43223</v>
      </c>
      <c r="R125" s="400">
        <v>43249</v>
      </c>
      <c r="S125" s="388">
        <v>9</v>
      </c>
      <c r="T125" s="388" t="s">
        <v>96</v>
      </c>
      <c r="U125" s="388" t="s">
        <v>96</v>
      </c>
      <c r="V125" s="388" t="s">
        <v>96</v>
      </c>
      <c r="W125" s="388" t="s">
        <v>96</v>
      </c>
      <c r="X125" s="388" t="s">
        <v>96</v>
      </c>
      <c r="Y125" s="388" t="s">
        <v>96</v>
      </c>
      <c r="Z125" s="388" t="s">
        <v>96</v>
      </c>
      <c r="AA125" s="388" t="s">
        <v>96</v>
      </c>
      <c r="AB125" s="388" t="s">
        <v>96</v>
      </c>
      <c r="AC125" s="388" t="s">
        <v>96</v>
      </c>
      <c r="AD125" s="388" t="s">
        <v>4480</v>
      </c>
      <c r="AE125" s="401" t="s">
        <v>1566</v>
      </c>
      <c r="AF125" s="402">
        <v>42181</v>
      </c>
      <c r="AG125" s="401">
        <v>2</v>
      </c>
      <c r="AH125" s="388" t="s">
        <v>4479</v>
      </c>
    </row>
    <row r="126" spans="1:34" x14ac:dyDescent="0.2">
      <c r="A126" s="397" t="str">
        <f t="shared" si="1"/>
        <v>Ofsted Webpage</v>
      </c>
      <c r="B126" s="388">
        <v>142918</v>
      </c>
      <c r="C126" s="388">
        <v>134381</v>
      </c>
      <c r="D126" s="388">
        <v>10056799</v>
      </c>
      <c r="E126" s="388" t="s">
        <v>4575</v>
      </c>
      <c r="F126" s="388" t="s">
        <v>125</v>
      </c>
      <c r="G126" s="388" t="s">
        <v>12</v>
      </c>
      <c r="H126" s="388" t="s">
        <v>440</v>
      </c>
      <c r="I126" s="388" t="s">
        <v>92</v>
      </c>
      <c r="J126" s="388" t="s">
        <v>93</v>
      </c>
      <c r="K126" s="388">
        <v>10046802</v>
      </c>
      <c r="L126" s="388" t="s">
        <v>127</v>
      </c>
      <c r="M126" s="388" t="s">
        <v>28</v>
      </c>
      <c r="N126" s="388" t="s">
        <v>104</v>
      </c>
      <c r="O126" s="388" t="s">
        <v>96</v>
      </c>
      <c r="P126" s="400">
        <v>43208</v>
      </c>
      <c r="Q126" s="400">
        <v>43210</v>
      </c>
      <c r="R126" s="400">
        <v>43249</v>
      </c>
      <c r="S126" s="388">
        <v>2</v>
      </c>
      <c r="T126" s="388">
        <v>2</v>
      </c>
      <c r="U126" s="388">
        <v>2</v>
      </c>
      <c r="V126" s="388">
        <v>2</v>
      </c>
      <c r="W126" s="388">
        <v>2</v>
      </c>
      <c r="X126" s="388" t="s">
        <v>96</v>
      </c>
      <c r="Y126" s="388" t="s">
        <v>96</v>
      </c>
      <c r="Z126" s="388" t="s">
        <v>96</v>
      </c>
      <c r="AA126" s="388" t="s">
        <v>96</v>
      </c>
      <c r="AB126" s="388">
        <v>2</v>
      </c>
      <c r="AC126" s="388" t="s">
        <v>96</v>
      </c>
      <c r="AD126" s="388" t="s">
        <v>4480</v>
      </c>
      <c r="AE126" s="401" t="s">
        <v>195</v>
      </c>
      <c r="AF126" s="402" t="s">
        <v>195</v>
      </c>
      <c r="AG126" s="401" t="s">
        <v>195</v>
      </c>
      <c r="AH126" s="388" t="s">
        <v>4479</v>
      </c>
    </row>
    <row r="127" spans="1:34" x14ac:dyDescent="0.2">
      <c r="A127" s="397" t="str">
        <f t="shared" si="1"/>
        <v>Ofsted Webpage</v>
      </c>
      <c r="B127" s="388">
        <v>55149</v>
      </c>
      <c r="C127" s="388">
        <v>105044</v>
      </c>
      <c r="D127" s="388">
        <v>10007123</v>
      </c>
      <c r="E127" s="388" t="s">
        <v>3486</v>
      </c>
      <c r="F127" s="388" t="s">
        <v>90</v>
      </c>
      <c r="G127" s="388" t="s">
        <v>13</v>
      </c>
      <c r="H127" s="388" t="s">
        <v>724</v>
      </c>
      <c r="I127" s="388" t="s">
        <v>102</v>
      </c>
      <c r="J127" s="388" t="s">
        <v>102</v>
      </c>
      <c r="K127" s="388">
        <v>10053780</v>
      </c>
      <c r="L127" s="388" t="s">
        <v>4545</v>
      </c>
      <c r="M127" s="388" t="s">
        <v>38</v>
      </c>
      <c r="N127" s="388" t="s">
        <v>4478</v>
      </c>
      <c r="O127" s="388" t="s">
        <v>96</v>
      </c>
      <c r="P127" s="400">
        <v>43207</v>
      </c>
      <c r="Q127" s="400">
        <v>43208</v>
      </c>
      <c r="R127" s="400">
        <v>43249</v>
      </c>
      <c r="S127" s="388" t="s">
        <v>96</v>
      </c>
      <c r="T127" s="388" t="s">
        <v>96</v>
      </c>
      <c r="U127" s="388" t="s">
        <v>96</v>
      </c>
      <c r="V127" s="388" t="s">
        <v>96</v>
      </c>
      <c r="W127" s="388" t="s">
        <v>96</v>
      </c>
      <c r="X127" s="388" t="s">
        <v>96</v>
      </c>
      <c r="Y127" s="388" t="s">
        <v>96</v>
      </c>
      <c r="Z127" s="388" t="s">
        <v>96</v>
      </c>
      <c r="AA127" s="388" t="s">
        <v>96</v>
      </c>
      <c r="AB127" s="388" t="s">
        <v>96</v>
      </c>
      <c r="AC127" s="388" t="s">
        <v>96</v>
      </c>
      <c r="AD127" s="388" t="s">
        <v>96</v>
      </c>
      <c r="AE127" s="401">
        <v>10043202</v>
      </c>
      <c r="AF127" s="402">
        <v>43028</v>
      </c>
      <c r="AG127" s="401">
        <v>4</v>
      </c>
      <c r="AH127" s="388" t="s">
        <v>4479</v>
      </c>
    </row>
    <row r="128" spans="1:34" x14ac:dyDescent="0.2">
      <c r="A128" s="397" t="str">
        <f t="shared" si="1"/>
        <v>Ofsted Webpage</v>
      </c>
      <c r="B128" s="388">
        <v>54229</v>
      </c>
      <c r="C128" s="388">
        <v>110561</v>
      </c>
      <c r="D128" s="388">
        <v>10005586</v>
      </c>
      <c r="E128" s="388" t="s">
        <v>1723</v>
      </c>
      <c r="F128" s="388" t="s">
        <v>159</v>
      </c>
      <c r="G128" s="388" t="s">
        <v>14</v>
      </c>
      <c r="H128" s="388" t="s">
        <v>293</v>
      </c>
      <c r="I128" s="388" t="s">
        <v>152</v>
      </c>
      <c r="J128" s="388" t="s">
        <v>152</v>
      </c>
      <c r="K128" s="388">
        <v>10046762</v>
      </c>
      <c r="L128" s="388" t="s">
        <v>162</v>
      </c>
      <c r="M128" s="388" t="s">
        <v>40</v>
      </c>
      <c r="N128" s="388" t="s">
        <v>95</v>
      </c>
      <c r="O128" s="388" t="s">
        <v>4511</v>
      </c>
      <c r="P128" s="400">
        <v>43213</v>
      </c>
      <c r="Q128" s="400">
        <v>43214</v>
      </c>
      <c r="R128" s="400">
        <v>43245</v>
      </c>
      <c r="S128" s="388">
        <v>9</v>
      </c>
      <c r="T128" s="388" t="s">
        <v>96</v>
      </c>
      <c r="U128" s="388" t="s">
        <v>96</v>
      </c>
      <c r="V128" s="388" t="s">
        <v>96</v>
      </c>
      <c r="W128" s="388" t="s">
        <v>96</v>
      </c>
      <c r="X128" s="388" t="s">
        <v>96</v>
      </c>
      <c r="Y128" s="388" t="s">
        <v>96</v>
      </c>
      <c r="Z128" s="388" t="s">
        <v>96</v>
      </c>
      <c r="AA128" s="388" t="s">
        <v>96</v>
      </c>
      <c r="AB128" s="388" t="s">
        <v>96</v>
      </c>
      <c r="AC128" s="388" t="s">
        <v>96</v>
      </c>
      <c r="AD128" s="388" t="s">
        <v>4480</v>
      </c>
      <c r="AE128" s="401" t="s">
        <v>1724</v>
      </c>
      <c r="AF128" s="402">
        <v>42173</v>
      </c>
      <c r="AG128" s="401">
        <v>2</v>
      </c>
      <c r="AH128" s="388" t="s">
        <v>4479</v>
      </c>
    </row>
    <row r="129" spans="1:34" x14ac:dyDescent="0.2">
      <c r="A129" s="397" t="str">
        <f t="shared" si="1"/>
        <v>Ofsted Webpage</v>
      </c>
      <c r="B129" s="388">
        <v>130516</v>
      </c>
      <c r="C129" s="388">
        <v>106868</v>
      </c>
      <c r="D129" s="388">
        <v>10006494</v>
      </c>
      <c r="E129" s="388" t="s">
        <v>144</v>
      </c>
      <c r="F129" s="388" t="s">
        <v>107</v>
      </c>
      <c r="G129" s="388" t="s">
        <v>11</v>
      </c>
      <c r="H129" s="388" t="s">
        <v>145</v>
      </c>
      <c r="I129" s="388" t="s">
        <v>131</v>
      </c>
      <c r="J129" s="388" t="s">
        <v>131</v>
      </c>
      <c r="K129" s="388">
        <v>10049214</v>
      </c>
      <c r="L129" s="388" t="s">
        <v>109</v>
      </c>
      <c r="M129" s="388" t="s">
        <v>28</v>
      </c>
      <c r="N129" s="388" t="s">
        <v>104</v>
      </c>
      <c r="O129" s="388" t="s">
        <v>96</v>
      </c>
      <c r="P129" s="400">
        <v>43214</v>
      </c>
      <c r="Q129" s="400">
        <v>43217</v>
      </c>
      <c r="R129" s="400">
        <v>43243</v>
      </c>
      <c r="S129" s="388">
        <v>2</v>
      </c>
      <c r="T129" s="388">
        <v>2</v>
      </c>
      <c r="U129" s="388">
        <v>2</v>
      </c>
      <c r="V129" s="388">
        <v>2</v>
      </c>
      <c r="W129" s="388">
        <v>2</v>
      </c>
      <c r="X129" s="388">
        <v>2</v>
      </c>
      <c r="Y129" s="388">
        <v>2</v>
      </c>
      <c r="Z129" s="388">
        <v>2</v>
      </c>
      <c r="AA129" s="388" t="s">
        <v>96</v>
      </c>
      <c r="AB129" s="388">
        <v>2</v>
      </c>
      <c r="AC129" s="388" t="s">
        <v>96</v>
      </c>
      <c r="AD129" s="388" t="s">
        <v>4480</v>
      </c>
      <c r="AE129" s="401">
        <v>10022618</v>
      </c>
      <c r="AF129" s="402">
        <v>42783</v>
      </c>
      <c r="AG129" s="401">
        <v>3</v>
      </c>
      <c r="AH129" s="388" t="s">
        <v>118</v>
      </c>
    </row>
    <row r="130" spans="1:34" x14ac:dyDescent="0.2">
      <c r="A130" s="397" t="str">
        <f t="shared" si="1"/>
        <v>Ofsted Webpage</v>
      </c>
      <c r="B130" s="388">
        <v>1270911</v>
      </c>
      <c r="C130" s="388">
        <v>129407</v>
      </c>
      <c r="D130" s="388">
        <v>10043793</v>
      </c>
      <c r="E130" s="388" t="s">
        <v>4576</v>
      </c>
      <c r="F130" s="388" t="s">
        <v>90</v>
      </c>
      <c r="G130" s="388" t="s">
        <v>13</v>
      </c>
      <c r="H130" s="388" t="s">
        <v>670</v>
      </c>
      <c r="I130" s="388" t="s">
        <v>152</v>
      </c>
      <c r="J130" s="388" t="s">
        <v>152</v>
      </c>
      <c r="K130" s="388">
        <v>10051943</v>
      </c>
      <c r="L130" s="388" t="s">
        <v>4483</v>
      </c>
      <c r="M130" s="388" t="s">
        <v>36</v>
      </c>
      <c r="N130" s="388" t="s">
        <v>4478</v>
      </c>
      <c r="O130" s="388" t="s">
        <v>96</v>
      </c>
      <c r="P130" s="400">
        <v>43201</v>
      </c>
      <c r="Q130" s="400">
        <v>43202</v>
      </c>
      <c r="R130" s="400">
        <v>43242</v>
      </c>
      <c r="S130" s="388" t="s">
        <v>96</v>
      </c>
      <c r="T130" s="388" t="s">
        <v>96</v>
      </c>
      <c r="U130" s="388" t="s">
        <v>96</v>
      </c>
      <c r="V130" s="388" t="s">
        <v>96</v>
      </c>
      <c r="W130" s="388" t="s">
        <v>96</v>
      </c>
      <c r="X130" s="388" t="s">
        <v>96</v>
      </c>
      <c r="Y130" s="388" t="s">
        <v>96</v>
      </c>
      <c r="Z130" s="388" t="s">
        <v>96</v>
      </c>
      <c r="AA130" s="388" t="s">
        <v>96</v>
      </c>
      <c r="AB130" s="388" t="s">
        <v>96</v>
      </c>
      <c r="AC130" s="388" t="s">
        <v>96</v>
      </c>
      <c r="AD130" s="388" t="s">
        <v>96</v>
      </c>
      <c r="AE130" s="401" t="s">
        <v>195</v>
      </c>
      <c r="AF130" s="402" t="s">
        <v>195</v>
      </c>
      <c r="AG130" s="401" t="s">
        <v>195</v>
      </c>
      <c r="AH130" s="388" t="s">
        <v>4479</v>
      </c>
    </row>
    <row r="131" spans="1:34" x14ac:dyDescent="0.2">
      <c r="A131" s="397" t="str">
        <f t="shared" si="1"/>
        <v>Ofsted Webpage</v>
      </c>
      <c r="B131" s="388">
        <v>133036</v>
      </c>
      <c r="C131" s="388">
        <v>114875</v>
      </c>
      <c r="D131" s="388">
        <v>10009031</v>
      </c>
      <c r="E131" s="388" t="s">
        <v>2151</v>
      </c>
      <c r="F131" s="388" t="s">
        <v>125</v>
      </c>
      <c r="G131" s="388" t="s">
        <v>12</v>
      </c>
      <c r="H131" s="388" t="s">
        <v>340</v>
      </c>
      <c r="I131" s="388" t="s">
        <v>155</v>
      </c>
      <c r="J131" s="388" t="s">
        <v>155</v>
      </c>
      <c r="K131" s="388">
        <v>10046792</v>
      </c>
      <c r="L131" s="388" t="s">
        <v>400</v>
      </c>
      <c r="M131" s="388" t="s">
        <v>40</v>
      </c>
      <c r="N131" s="388" t="s">
        <v>95</v>
      </c>
      <c r="O131" s="388" t="s">
        <v>4511</v>
      </c>
      <c r="P131" s="400">
        <v>43208</v>
      </c>
      <c r="Q131" s="400">
        <v>43209</v>
      </c>
      <c r="R131" s="400">
        <v>43242</v>
      </c>
      <c r="S131" s="388">
        <v>9</v>
      </c>
      <c r="T131" s="388" t="s">
        <v>96</v>
      </c>
      <c r="U131" s="388" t="s">
        <v>96</v>
      </c>
      <c r="V131" s="388" t="s">
        <v>96</v>
      </c>
      <c r="W131" s="388" t="s">
        <v>96</v>
      </c>
      <c r="X131" s="388" t="s">
        <v>96</v>
      </c>
      <c r="Y131" s="388" t="s">
        <v>96</v>
      </c>
      <c r="Z131" s="388" t="s">
        <v>96</v>
      </c>
      <c r="AA131" s="388" t="s">
        <v>96</v>
      </c>
      <c r="AB131" s="388" t="s">
        <v>96</v>
      </c>
      <c r="AC131" s="388" t="s">
        <v>96</v>
      </c>
      <c r="AD131" s="388" t="s">
        <v>4480</v>
      </c>
      <c r="AE131" s="401" t="s">
        <v>2152</v>
      </c>
      <c r="AF131" s="402">
        <v>42144</v>
      </c>
      <c r="AG131" s="401">
        <v>2</v>
      </c>
      <c r="AH131" s="388" t="s">
        <v>4479</v>
      </c>
    </row>
    <row r="132" spans="1:34" x14ac:dyDescent="0.2">
      <c r="A132" s="397" t="str">
        <f t="shared" si="1"/>
        <v>Ofsted Webpage</v>
      </c>
      <c r="B132" s="388">
        <v>1276379</v>
      </c>
      <c r="C132" s="388">
        <v>106696</v>
      </c>
      <c r="D132" s="388">
        <v>10003274</v>
      </c>
      <c r="E132" s="388" t="s">
        <v>4577</v>
      </c>
      <c r="F132" s="388" t="s">
        <v>90</v>
      </c>
      <c r="G132" s="388" t="s">
        <v>13</v>
      </c>
      <c r="H132" s="388" t="s">
        <v>382</v>
      </c>
      <c r="I132" s="388" t="s">
        <v>161</v>
      </c>
      <c r="J132" s="388" t="s">
        <v>161</v>
      </c>
      <c r="K132" s="388">
        <v>10051983</v>
      </c>
      <c r="L132" s="388" t="s">
        <v>4483</v>
      </c>
      <c r="M132" s="388" t="s">
        <v>36</v>
      </c>
      <c r="N132" s="388" t="s">
        <v>4478</v>
      </c>
      <c r="O132" s="388" t="s">
        <v>96</v>
      </c>
      <c r="P132" s="400">
        <v>43214</v>
      </c>
      <c r="Q132" s="400">
        <v>43215</v>
      </c>
      <c r="R132" s="400">
        <v>43241</v>
      </c>
      <c r="S132" s="388" t="s">
        <v>96</v>
      </c>
      <c r="T132" s="388" t="s">
        <v>96</v>
      </c>
      <c r="U132" s="388" t="s">
        <v>96</v>
      </c>
      <c r="V132" s="388" t="s">
        <v>96</v>
      </c>
      <c r="W132" s="388" t="s">
        <v>96</v>
      </c>
      <c r="X132" s="388" t="s">
        <v>96</v>
      </c>
      <c r="Y132" s="388" t="s">
        <v>96</v>
      </c>
      <c r="Z132" s="388" t="s">
        <v>96</v>
      </c>
      <c r="AA132" s="388" t="s">
        <v>96</v>
      </c>
      <c r="AB132" s="388" t="s">
        <v>96</v>
      </c>
      <c r="AC132" s="388" t="s">
        <v>96</v>
      </c>
      <c r="AD132" s="388" t="s">
        <v>96</v>
      </c>
      <c r="AE132" s="401" t="s">
        <v>195</v>
      </c>
      <c r="AF132" s="402" t="s">
        <v>195</v>
      </c>
      <c r="AG132" s="401" t="s">
        <v>195</v>
      </c>
      <c r="AH132" s="388" t="s">
        <v>4479</v>
      </c>
    </row>
    <row r="133" spans="1:34" x14ac:dyDescent="0.2">
      <c r="A133" s="397" t="str">
        <f t="shared" ref="A133:A196" si="2">IF(B133&lt;&gt;"",HYPERLINK(CONCATENATE("http://reports.ofsted.gov.uk/inspection-reports/find-inspection-report/provider/ELS/",B133),"Ofsted Webpage"),"")</f>
        <v>Ofsted Webpage</v>
      </c>
      <c r="B133" s="388">
        <v>1276447</v>
      </c>
      <c r="C133" s="388">
        <v>128217</v>
      </c>
      <c r="D133" s="388">
        <v>10042357</v>
      </c>
      <c r="E133" s="388" t="s">
        <v>4578</v>
      </c>
      <c r="F133" s="388" t="s">
        <v>90</v>
      </c>
      <c r="G133" s="388" t="s">
        <v>13</v>
      </c>
      <c r="H133" s="388" t="s">
        <v>335</v>
      </c>
      <c r="I133" s="388" t="s">
        <v>131</v>
      </c>
      <c r="J133" s="388" t="s">
        <v>131</v>
      </c>
      <c r="K133" s="388">
        <v>10052048</v>
      </c>
      <c r="L133" s="388" t="s">
        <v>4483</v>
      </c>
      <c r="M133" s="388" t="s">
        <v>36</v>
      </c>
      <c r="N133" s="388" t="s">
        <v>4478</v>
      </c>
      <c r="O133" s="388" t="s">
        <v>96</v>
      </c>
      <c r="P133" s="400">
        <v>43202</v>
      </c>
      <c r="Q133" s="400">
        <v>43203</v>
      </c>
      <c r="R133" s="400">
        <v>43241</v>
      </c>
      <c r="S133" s="388" t="s">
        <v>96</v>
      </c>
      <c r="T133" s="388" t="s">
        <v>96</v>
      </c>
      <c r="U133" s="388" t="s">
        <v>96</v>
      </c>
      <c r="V133" s="388" t="s">
        <v>96</v>
      </c>
      <c r="W133" s="388" t="s">
        <v>96</v>
      </c>
      <c r="X133" s="388" t="s">
        <v>96</v>
      </c>
      <c r="Y133" s="388" t="s">
        <v>96</v>
      </c>
      <c r="Z133" s="388" t="s">
        <v>96</v>
      </c>
      <c r="AA133" s="388" t="s">
        <v>96</v>
      </c>
      <c r="AB133" s="388" t="s">
        <v>96</v>
      </c>
      <c r="AC133" s="388" t="s">
        <v>96</v>
      </c>
      <c r="AD133" s="388" t="s">
        <v>96</v>
      </c>
      <c r="AE133" s="401" t="s">
        <v>195</v>
      </c>
      <c r="AF133" s="402" t="s">
        <v>195</v>
      </c>
      <c r="AG133" s="401" t="s">
        <v>195</v>
      </c>
      <c r="AH133" s="388" t="s">
        <v>4479</v>
      </c>
    </row>
    <row r="134" spans="1:34" x14ac:dyDescent="0.2">
      <c r="A134" s="397" t="str">
        <f t="shared" si="2"/>
        <v>Ofsted Webpage</v>
      </c>
      <c r="B134" s="388">
        <v>53603</v>
      </c>
      <c r="C134" s="388">
        <v>107970</v>
      </c>
      <c r="D134" s="388">
        <v>10004714</v>
      </c>
      <c r="E134" s="388" t="s">
        <v>3355</v>
      </c>
      <c r="F134" s="388" t="s">
        <v>159</v>
      </c>
      <c r="G134" s="388" t="s">
        <v>14</v>
      </c>
      <c r="H134" s="388" t="s">
        <v>1039</v>
      </c>
      <c r="I134" s="388" t="s">
        <v>92</v>
      </c>
      <c r="J134" s="388" t="s">
        <v>93</v>
      </c>
      <c r="K134" s="388">
        <v>10030756</v>
      </c>
      <c r="L134" s="388" t="s">
        <v>162</v>
      </c>
      <c r="M134" s="388" t="s">
        <v>40</v>
      </c>
      <c r="N134" s="388" t="s">
        <v>95</v>
      </c>
      <c r="O134" s="388" t="s">
        <v>4511</v>
      </c>
      <c r="P134" s="400">
        <v>43207</v>
      </c>
      <c r="Q134" s="400">
        <v>43208</v>
      </c>
      <c r="R134" s="400">
        <v>43241</v>
      </c>
      <c r="S134" s="388">
        <v>9</v>
      </c>
      <c r="T134" s="388" t="s">
        <v>96</v>
      </c>
      <c r="U134" s="388" t="s">
        <v>96</v>
      </c>
      <c r="V134" s="388" t="s">
        <v>96</v>
      </c>
      <c r="W134" s="388" t="s">
        <v>96</v>
      </c>
      <c r="X134" s="388" t="s">
        <v>96</v>
      </c>
      <c r="Y134" s="388" t="s">
        <v>96</v>
      </c>
      <c r="Z134" s="388" t="s">
        <v>96</v>
      </c>
      <c r="AA134" s="388" t="s">
        <v>96</v>
      </c>
      <c r="AB134" s="388" t="s">
        <v>96</v>
      </c>
      <c r="AC134" s="388" t="s">
        <v>96</v>
      </c>
      <c r="AD134" s="388" t="s">
        <v>4480</v>
      </c>
      <c r="AE134" s="401" t="s">
        <v>3356</v>
      </c>
      <c r="AF134" s="402">
        <v>41411</v>
      </c>
      <c r="AG134" s="401">
        <v>2</v>
      </c>
      <c r="AH134" s="388" t="s">
        <v>4479</v>
      </c>
    </row>
    <row r="135" spans="1:34" x14ac:dyDescent="0.2">
      <c r="A135" s="397" t="str">
        <f t="shared" si="2"/>
        <v>Ofsted Webpage</v>
      </c>
      <c r="B135" s="388">
        <v>130796</v>
      </c>
      <c r="C135" s="388">
        <v>107010</v>
      </c>
      <c r="D135" s="388">
        <v>10006549</v>
      </c>
      <c r="E135" s="388" t="s">
        <v>1406</v>
      </c>
      <c r="F135" s="388" t="s">
        <v>107</v>
      </c>
      <c r="G135" s="388" t="s">
        <v>11</v>
      </c>
      <c r="H135" s="388" t="s">
        <v>330</v>
      </c>
      <c r="I135" s="388" t="s">
        <v>161</v>
      </c>
      <c r="J135" s="388" t="s">
        <v>161</v>
      </c>
      <c r="K135" s="388">
        <v>10048546</v>
      </c>
      <c r="L135" s="388" t="s">
        <v>4562</v>
      </c>
      <c r="M135" s="388" t="s">
        <v>36</v>
      </c>
      <c r="N135" s="388" t="s">
        <v>4478</v>
      </c>
      <c r="O135" s="388" t="s">
        <v>96</v>
      </c>
      <c r="P135" s="400">
        <v>43208</v>
      </c>
      <c r="Q135" s="400">
        <v>43209</v>
      </c>
      <c r="R135" s="400">
        <v>43241</v>
      </c>
      <c r="S135" s="388" t="s">
        <v>96</v>
      </c>
      <c r="T135" s="388" t="s">
        <v>96</v>
      </c>
      <c r="U135" s="388" t="s">
        <v>96</v>
      </c>
      <c r="V135" s="388" t="s">
        <v>96</v>
      </c>
      <c r="W135" s="388" t="s">
        <v>96</v>
      </c>
      <c r="X135" s="388" t="s">
        <v>96</v>
      </c>
      <c r="Y135" s="388" t="s">
        <v>96</v>
      </c>
      <c r="Z135" s="388" t="s">
        <v>96</v>
      </c>
      <c r="AA135" s="388" t="s">
        <v>96</v>
      </c>
      <c r="AB135" s="388" t="s">
        <v>96</v>
      </c>
      <c r="AC135" s="388" t="s">
        <v>96</v>
      </c>
      <c r="AD135" s="388" t="s">
        <v>96</v>
      </c>
      <c r="AE135" s="401" t="s">
        <v>195</v>
      </c>
      <c r="AF135" s="402" t="s">
        <v>195</v>
      </c>
      <c r="AG135" s="401" t="s">
        <v>195</v>
      </c>
      <c r="AH135" s="388" t="s">
        <v>4479</v>
      </c>
    </row>
    <row r="136" spans="1:34" x14ac:dyDescent="0.2">
      <c r="A136" s="397" t="str">
        <f t="shared" si="2"/>
        <v>Ofsted Webpage</v>
      </c>
      <c r="B136" s="388">
        <v>1276400</v>
      </c>
      <c r="C136" s="388">
        <v>129608</v>
      </c>
      <c r="D136" s="388">
        <v>10038023</v>
      </c>
      <c r="E136" s="388" t="s">
        <v>4580</v>
      </c>
      <c r="F136" s="388" t="s">
        <v>90</v>
      </c>
      <c r="G136" s="388" t="s">
        <v>13</v>
      </c>
      <c r="H136" s="388" t="s">
        <v>1142</v>
      </c>
      <c r="I136" s="388" t="s">
        <v>1143</v>
      </c>
      <c r="J136" s="388" t="s">
        <v>155</v>
      </c>
      <c r="K136" s="388">
        <v>10051981</v>
      </c>
      <c r="L136" s="388" t="s">
        <v>4483</v>
      </c>
      <c r="M136" s="388" t="s">
        <v>36</v>
      </c>
      <c r="N136" s="388" t="s">
        <v>4478</v>
      </c>
      <c r="O136" s="388" t="s">
        <v>96</v>
      </c>
      <c r="P136" s="400">
        <v>43201</v>
      </c>
      <c r="Q136" s="400">
        <v>43202</v>
      </c>
      <c r="R136" s="400">
        <v>43237</v>
      </c>
      <c r="S136" s="388" t="s">
        <v>96</v>
      </c>
      <c r="T136" s="388" t="s">
        <v>96</v>
      </c>
      <c r="U136" s="388" t="s">
        <v>96</v>
      </c>
      <c r="V136" s="388" t="s">
        <v>96</v>
      </c>
      <c r="W136" s="388" t="s">
        <v>96</v>
      </c>
      <c r="X136" s="388" t="s">
        <v>96</v>
      </c>
      <c r="Y136" s="388" t="s">
        <v>96</v>
      </c>
      <c r="Z136" s="388" t="s">
        <v>96</v>
      </c>
      <c r="AA136" s="388" t="s">
        <v>96</v>
      </c>
      <c r="AB136" s="388" t="s">
        <v>96</v>
      </c>
      <c r="AC136" s="388" t="s">
        <v>96</v>
      </c>
      <c r="AD136" s="388" t="s">
        <v>96</v>
      </c>
      <c r="AE136" s="401" t="s">
        <v>195</v>
      </c>
      <c r="AF136" s="402" t="s">
        <v>195</v>
      </c>
      <c r="AG136" s="401" t="s">
        <v>195</v>
      </c>
      <c r="AH136" s="388" t="s">
        <v>4479</v>
      </c>
    </row>
    <row r="137" spans="1:34" x14ac:dyDescent="0.2">
      <c r="A137" s="397" t="str">
        <f t="shared" si="2"/>
        <v>Ofsted Webpage</v>
      </c>
      <c r="B137" s="388">
        <v>1276452</v>
      </c>
      <c r="C137" s="388">
        <v>138666</v>
      </c>
      <c r="D137" s="388">
        <v>10061302</v>
      </c>
      <c r="E137" s="388" t="s">
        <v>4579</v>
      </c>
      <c r="F137" s="388" t="s">
        <v>170</v>
      </c>
      <c r="G137" s="388" t="s">
        <v>13</v>
      </c>
      <c r="H137" s="388" t="s">
        <v>563</v>
      </c>
      <c r="I137" s="388" t="s">
        <v>115</v>
      </c>
      <c r="J137" s="388" t="s">
        <v>115</v>
      </c>
      <c r="K137" s="388">
        <v>10052057</v>
      </c>
      <c r="L137" s="388" t="s">
        <v>4483</v>
      </c>
      <c r="M137" s="388" t="s">
        <v>36</v>
      </c>
      <c r="N137" s="388" t="s">
        <v>4478</v>
      </c>
      <c r="O137" s="388" t="s">
        <v>96</v>
      </c>
      <c r="P137" s="400">
        <v>43214</v>
      </c>
      <c r="Q137" s="400">
        <v>43215</v>
      </c>
      <c r="R137" s="400">
        <v>43237</v>
      </c>
      <c r="S137" s="388" t="s">
        <v>96</v>
      </c>
      <c r="T137" s="388" t="s">
        <v>96</v>
      </c>
      <c r="U137" s="388" t="s">
        <v>96</v>
      </c>
      <c r="V137" s="388" t="s">
        <v>96</v>
      </c>
      <c r="W137" s="388" t="s">
        <v>96</v>
      </c>
      <c r="X137" s="388" t="s">
        <v>96</v>
      </c>
      <c r="Y137" s="388" t="s">
        <v>96</v>
      </c>
      <c r="Z137" s="388" t="s">
        <v>96</v>
      </c>
      <c r="AA137" s="388" t="s">
        <v>96</v>
      </c>
      <c r="AB137" s="388" t="s">
        <v>96</v>
      </c>
      <c r="AC137" s="388" t="s">
        <v>96</v>
      </c>
      <c r="AD137" s="388" t="s">
        <v>96</v>
      </c>
      <c r="AE137" s="401" t="s">
        <v>195</v>
      </c>
      <c r="AF137" s="402" t="s">
        <v>195</v>
      </c>
      <c r="AG137" s="401" t="s">
        <v>195</v>
      </c>
      <c r="AH137" s="388" t="s">
        <v>4479</v>
      </c>
    </row>
    <row r="138" spans="1:34" x14ac:dyDescent="0.2">
      <c r="A138" s="397" t="str">
        <f t="shared" si="2"/>
        <v>Ofsted Webpage</v>
      </c>
      <c r="B138" s="388">
        <v>50314</v>
      </c>
      <c r="C138" s="388">
        <v>107088</v>
      </c>
      <c r="D138" s="388">
        <v>10009059</v>
      </c>
      <c r="E138" s="388" t="s">
        <v>1552</v>
      </c>
      <c r="F138" s="388" t="s">
        <v>90</v>
      </c>
      <c r="G138" s="388" t="s">
        <v>13</v>
      </c>
      <c r="H138" s="388" t="s">
        <v>91</v>
      </c>
      <c r="I138" s="388" t="s">
        <v>92</v>
      </c>
      <c r="J138" s="388" t="s">
        <v>93</v>
      </c>
      <c r="K138" s="388">
        <v>10046743</v>
      </c>
      <c r="L138" s="388" t="s">
        <v>94</v>
      </c>
      <c r="M138" s="388" t="s">
        <v>40</v>
      </c>
      <c r="N138" s="388" t="s">
        <v>95</v>
      </c>
      <c r="O138" s="388" t="s">
        <v>4511</v>
      </c>
      <c r="P138" s="400">
        <v>43214</v>
      </c>
      <c r="Q138" s="400">
        <v>43215</v>
      </c>
      <c r="R138" s="400">
        <v>43236</v>
      </c>
      <c r="S138" s="388">
        <v>9</v>
      </c>
      <c r="T138" s="388" t="s">
        <v>96</v>
      </c>
      <c r="U138" s="388" t="s">
        <v>96</v>
      </c>
      <c r="V138" s="388" t="s">
        <v>96</v>
      </c>
      <c r="W138" s="388" t="s">
        <v>96</v>
      </c>
      <c r="X138" s="388" t="s">
        <v>96</v>
      </c>
      <c r="Y138" s="388" t="s">
        <v>96</v>
      </c>
      <c r="Z138" s="388" t="s">
        <v>96</v>
      </c>
      <c r="AA138" s="388" t="s">
        <v>96</v>
      </c>
      <c r="AB138" s="388" t="s">
        <v>96</v>
      </c>
      <c r="AC138" s="388" t="s">
        <v>96</v>
      </c>
      <c r="AD138" s="388" t="s">
        <v>4480</v>
      </c>
      <c r="AE138" s="401" t="s">
        <v>1553</v>
      </c>
      <c r="AF138" s="402">
        <v>42181</v>
      </c>
      <c r="AG138" s="401">
        <v>2</v>
      </c>
      <c r="AH138" s="388" t="s">
        <v>4479</v>
      </c>
    </row>
    <row r="139" spans="1:34" x14ac:dyDescent="0.2">
      <c r="A139" s="397" t="str">
        <f t="shared" si="2"/>
        <v>Ofsted Webpage</v>
      </c>
      <c r="B139" s="388">
        <v>59204</v>
      </c>
      <c r="C139" s="388">
        <v>126877</v>
      </c>
      <c r="D139" s="388">
        <v>10010792</v>
      </c>
      <c r="E139" s="388" t="s">
        <v>1205</v>
      </c>
      <c r="F139" s="388" t="s">
        <v>159</v>
      </c>
      <c r="G139" s="388" t="s">
        <v>14</v>
      </c>
      <c r="H139" s="388" t="s">
        <v>1206</v>
      </c>
      <c r="I139" s="388" t="s">
        <v>115</v>
      </c>
      <c r="J139" s="388" t="s">
        <v>115</v>
      </c>
      <c r="K139" s="388">
        <v>10041174</v>
      </c>
      <c r="L139" s="388" t="s">
        <v>197</v>
      </c>
      <c r="M139" s="388" t="s">
        <v>28</v>
      </c>
      <c r="N139" s="388" t="s">
        <v>104</v>
      </c>
      <c r="O139" s="388" t="s">
        <v>96</v>
      </c>
      <c r="P139" s="400">
        <v>43172</v>
      </c>
      <c r="Q139" s="400">
        <v>43175</v>
      </c>
      <c r="R139" s="400">
        <v>43236</v>
      </c>
      <c r="S139" s="388">
        <v>2</v>
      </c>
      <c r="T139" s="388">
        <v>2</v>
      </c>
      <c r="U139" s="388">
        <v>2</v>
      </c>
      <c r="V139" s="388">
        <v>2</v>
      </c>
      <c r="W139" s="388">
        <v>2</v>
      </c>
      <c r="X139" s="388" t="s">
        <v>96</v>
      </c>
      <c r="Y139" s="388">
        <v>2</v>
      </c>
      <c r="Z139" s="388" t="s">
        <v>96</v>
      </c>
      <c r="AA139" s="388" t="s">
        <v>96</v>
      </c>
      <c r="AB139" s="388" t="s">
        <v>96</v>
      </c>
      <c r="AC139" s="388" t="s">
        <v>96</v>
      </c>
      <c r="AD139" s="388" t="s">
        <v>4480</v>
      </c>
      <c r="AE139" s="401">
        <v>10005106</v>
      </c>
      <c r="AF139" s="402">
        <v>42545</v>
      </c>
      <c r="AG139" s="401">
        <v>3</v>
      </c>
      <c r="AH139" s="388" t="s">
        <v>118</v>
      </c>
    </row>
    <row r="140" spans="1:34" x14ac:dyDescent="0.2">
      <c r="A140" s="397" t="str">
        <f t="shared" si="2"/>
        <v>Ofsted Webpage</v>
      </c>
      <c r="B140" s="388">
        <v>1276417</v>
      </c>
      <c r="C140" s="388">
        <v>129029</v>
      </c>
      <c r="D140" s="388">
        <v>10040329</v>
      </c>
      <c r="E140" s="388" t="s">
        <v>4581</v>
      </c>
      <c r="F140" s="388" t="s">
        <v>90</v>
      </c>
      <c r="G140" s="388" t="s">
        <v>13</v>
      </c>
      <c r="H140" s="388" t="s">
        <v>555</v>
      </c>
      <c r="I140" s="388" t="s">
        <v>155</v>
      </c>
      <c r="J140" s="388" t="s">
        <v>155</v>
      </c>
      <c r="K140" s="388">
        <v>10051982</v>
      </c>
      <c r="L140" s="388" t="s">
        <v>4483</v>
      </c>
      <c r="M140" s="388" t="s">
        <v>36</v>
      </c>
      <c r="N140" s="388" t="s">
        <v>4478</v>
      </c>
      <c r="O140" s="388" t="s">
        <v>96</v>
      </c>
      <c r="P140" s="400">
        <v>43208</v>
      </c>
      <c r="Q140" s="400">
        <v>43209</v>
      </c>
      <c r="R140" s="400">
        <v>43231</v>
      </c>
      <c r="S140" s="388" t="s">
        <v>96</v>
      </c>
      <c r="T140" s="388" t="s">
        <v>96</v>
      </c>
      <c r="U140" s="388" t="s">
        <v>96</v>
      </c>
      <c r="V140" s="388" t="s">
        <v>96</v>
      </c>
      <c r="W140" s="388" t="s">
        <v>96</v>
      </c>
      <c r="X140" s="388" t="s">
        <v>96</v>
      </c>
      <c r="Y140" s="388" t="s">
        <v>96</v>
      </c>
      <c r="Z140" s="388" t="s">
        <v>96</v>
      </c>
      <c r="AA140" s="388" t="s">
        <v>96</v>
      </c>
      <c r="AB140" s="388" t="s">
        <v>96</v>
      </c>
      <c r="AC140" s="388" t="s">
        <v>96</v>
      </c>
      <c r="AD140" s="388" t="s">
        <v>96</v>
      </c>
      <c r="AE140" s="401" t="s">
        <v>195</v>
      </c>
      <c r="AF140" s="402" t="s">
        <v>195</v>
      </c>
      <c r="AG140" s="401" t="s">
        <v>195</v>
      </c>
      <c r="AH140" s="388" t="s">
        <v>4479</v>
      </c>
    </row>
    <row r="141" spans="1:34" x14ac:dyDescent="0.2">
      <c r="A141" s="397" t="str">
        <f t="shared" si="2"/>
        <v>Ofsted Webpage</v>
      </c>
      <c r="B141" s="388">
        <v>58930</v>
      </c>
      <c r="C141" s="388">
        <v>118685</v>
      </c>
      <c r="D141" s="388">
        <v>10024294</v>
      </c>
      <c r="E141" s="388" t="s">
        <v>1872</v>
      </c>
      <c r="F141" s="388" t="s">
        <v>159</v>
      </c>
      <c r="G141" s="388" t="s">
        <v>14</v>
      </c>
      <c r="H141" s="388" t="s">
        <v>312</v>
      </c>
      <c r="I141" s="388" t="s">
        <v>131</v>
      </c>
      <c r="J141" s="388" t="s">
        <v>131</v>
      </c>
      <c r="K141" s="388">
        <v>10041109</v>
      </c>
      <c r="L141" s="388" t="s">
        <v>162</v>
      </c>
      <c r="M141" s="388" t="s">
        <v>40</v>
      </c>
      <c r="N141" s="388" t="s">
        <v>95</v>
      </c>
      <c r="O141" s="388" t="s">
        <v>4511</v>
      </c>
      <c r="P141" s="400">
        <v>43166</v>
      </c>
      <c r="Q141" s="400">
        <v>43167</v>
      </c>
      <c r="R141" s="400">
        <v>43230</v>
      </c>
      <c r="S141" s="388">
        <v>9</v>
      </c>
      <c r="T141" s="388" t="s">
        <v>96</v>
      </c>
      <c r="U141" s="388" t="s">
        <v>96</v>
      </c>
      <c r="V141" s="388" t="s">
        <v>96</v>
      </c>
      <c r="W141" s="388" t="s">
        <v>96</v>
      </c>
      <c r="X141" s="388" t="s">
        <v>96</v>
      </c>
      <c r="Y141" s="388" t="s">
        <v>96</v>
      </c>
      <c r="Z141" s="388" t="s">
        <v>96</v>
      </c>
      <c r="AA141" s="388" t="s">
        <v>96</v>
      </c>
      <c r="AB141" s="388" t="s">
        <v>96</v>
      </c>
      <c r="AC141" s="388" t="s">
        <v>96</v>
      </c>
      <c r="AD141" s="388" t="s">
        <v>4480</v>
      </c>
      <c r="AE141" s="401" t="s">
        <v>1873</v>
      </c>
      <c r="AF141" s="402">
        <v>42083</v>
      </c>
      <c r="AG141" s="401">
        <v>2</v>
      </c>
      <c r="AH141" s="388" t="s">
        <v>4479</v>
      </c>
    </row>
    <row r="142" spans="1:34" x14ac:dyDescent="0.2">
      <c r="A142" s="397" t="str">
        <f t="shared" si="2"/>
        <v>Ofsted Webpage</v>
      </c>
      <c r="B142" s="388">
        <v>130722</v>
      </c>
      <c r="C142" s="388">
        <v>106658</v>
      </c>
      <c r="D142" s="388">
        <v>10003035</v>
      </c>
      <c r="E142" s="388" t="s">
        <v>1379</v>
      </c>
      <c r="F142" s="388" t="s">
        <v>107</v>
      </c>
      <c r="G142" s="388" t="s">
        <v>11</v>
      </c>
      <c r="H142" s="388" t="s">
        <v>724</v>
      </c>
      <c r="I142" s="388" t="s">
        <v>102</v>
      </c>
      <c r="J142" s="388" t="s">
        <v>102</v>
      </c>
      <c r="K142" s="388">
        <v>10041148</v>
      </c>
      <c r="L142" s="388" t="s">
        <v>146</v>
      </c>
      <c r="M142" s="388" t="s">
        <v>28</v>
      </c>
      <c r="N142" s="388" t="s">
        <v>104</v>
      </c>
      <c r="O142" s="388" t="s">
        <v>96</v>
      </c>
      <c r="P142" s="400">
        <v>43172</v>
      </c>
      <c r="Q142" s="400">
        <v>43175</v>
      </c>
      <c r="R142" s="400">
        <v>43228</v>
      </c>
      <c r="S142" s="388">
        <v>3</v>
      </c>
      <c r="T142" s="388">
        <v>2</v>
      </c>
      <c r="U142" s="388">
        <v>3</v>
      </c>
      <c r="V142" s="388">
        <v>3</v>
      </c>
      <c r="W142" s="388">
        <v>3</v>
      </c>
      <c r="X142" s="388">
        <v>3</v>
      </c>
      <c r="Y142" s="388">
        <v>2</v>
      </c>
      <c r="Z142" s="388">
        <v>2</v>
      </c>
      <c r="AA142" s="388" t="s">
        <v>96</v>
      </c>
      <c r="AB142" s="388">
        <v>2</v>
      </c>
      <c r="AC142" s="388" t="s">
        <v>96</v>
      </c>
      <c r="AD142" s="388" t="s">
        <v>4480</v>
      </c>
      <c r="AE142" s="401">
        <v>10011439</v>
      </c>
      <c r="AF142" s="402">
        <v>42517</v>
      </c>
      <c r="AG142" s="401">
        <v>3</v>
      </c>
      <c r="AH142" s="388" t="s">
        <v>4537</v>
      </c>
    </row>
    <row r="143" spans="1:34" x14ac:dyDescent="0.2">
      <c r="A143" s="397" t="str">
        <f t="shared" si="2"/>
        <v>Ofsted Webpage</v>
      </c>
      <c r="B143" s="388">
        <v>50303</v>
      </c>
      <c r="C143" s="388">
        <v>106486</v>
      </c>
      <c r="D143" s="388">
        <v>10000060</v>
      </c>
      <c r="E143" s="388" t="s">
        <v>2245</v>
      </c>
      <c r="F143" s="388" t="s">
        <v>90</v>
      </c>
      <c r="G143" s="388" t="s">
        <v>13</v>
      </c>
      <c r="H143" s="388" t="s">
        <v>719</v>
      </c>
      <c r="I143" s="388" t="s">
        <v>155</v>
      </c>
      <c r="J143" s="388" t="s">
        <v>155</v>
      </c>
      <c r="K143" s="388">
        <v>10043305</v>
      </c>
      <c r="L143" s="388" t="s">
        <v>121</v>
      </c>
      <c r="M143" s="388" t="s">
        <v>28</v>
      </c>
      <c r="N143" s="388" t="s">
        <v>117</v>
      </c>
      <c r="O143" s="388" t="s">
        <v>4480</v>
      </c>
      <c r="P143" s="400">
        <v>43171</v>
      </c>
      <c r="Q143" s="400">
        <v>43182</v>
      </c>
      <c r="R143" s="400">
        <v>43221</v>
      </c>
      <c r="S143" s="388">
        <v>3</v>
      </c>
      <c r="T143" s="388">
        <v>3</v>
      </c>
      <c r="U143" s="388">
        <v>3</v>
      </c>
      <c r="V143" s="388">
        <v>2</v>
      </c>
      <c r="W143" s="388">
        <v>3</v>
      </c>
      <c r="X143" s="388" t="s">
        <v>96</v>
      </c>
      <c r="Y143" s="388">
        <v>2</v>
      </c>
      <c r="Z143" s="388">
        <v>3</v>
      </c>
      <c r="AA143" s="388" t="s">
        <v>96</v>
      </c>
      <c r="AB143" s="388" t="s">
        <v>96</v>
      </c>
      <c r="AC143" s="388" t="s">
        <v>96</v>
      </c>
      <c r="AD143" s="388" t="s">
        <v>4480</v>
      </c>
      <c r="AE143" s="401" t="s">
        <v>2246</v>
      </c>
      <c r="AF143" s="402">
        <v>41817</v>
      </c>
      <c r="AG143" s="401">
        <v>2</v>
      </c>
      <c r="AH143" s="388" t="s">
        <v>139</v>
      </c>
    </row>
    <row r="144" spans="1:34" x14ac:dyDescent="0.2">
      <c r="A144" s="397" t="str">
        <f t="shared" si="2"/>
        <v>Ofsted Webpage</v>
      </c>
      <c r="B144" s="388">
        <v>59201</v>
      </c>
      <c r="C144" s="388">
        <v>130437</v>
      </c>
      <c r="D144" s="388">
        <v>10010631</v>
      </c>
      <c r="E144" s="388" t="s">
        <v>1201</v>
      </c>
      <c r="F144" s="388" t="s">
        <v>90</v>
      </c>
      <c r="G144" s="388" t="s">
        <v>13</v>
      </c>
      <c r="H144" s="388" t="s">
        <v>663</v>
      </c>
      <c r="I144" s="388" t="s">
        <v>102</v>
      </c>
      <c r="J144" s="388" t="s">
        <v>102</v>
      </c>
      <c r="K144" s="388">
        <v>10041173</v>
      </c>
      <c r="L144" s="388" t="s">
        <v>309</v>
      </c>
      <c r="M144" s="388" t="s">
        <v>28</v>
      </c>
      <c r="N144" s="388" t="s">
        <v>104</v>
      </c>
      <c r="O144" s="388" t="s">
        <v>96</v>
      </c>
      <c r="P144" s="400">
        <v>43180</v>
      </c>
      <c r="Q144" s="400">
        <v>43182</v>
      </c>
      <c r="R144" s="400">
        <v>43221</v>
      </c>
      <c r="S144" s="388">
        <v>2</v>
      </c>
      <c r="T144" s="388">
        <v>2</v>
      </c>
      <c r="U144" s="388">
        <v>2</v>
      </c>
      <c r="V144" s="388">
        <v>2</v>
      </c>
      <c r="W144" s="388">
        <v>2</v>
      </c>
      <c r="X144" s="388">
        <v>2</v>
      </c>
      <c r="Y144" s="388" t="s">
        <v>96</v>
      </c>
      <c r="Z144" s="388" t="s">
        <v>96</v>
      </c>
      <c r="AA144" s="388" t="s">
        <v>96</v>
      </c>
      <c r="AB144" s="388" t="s">
        <v>96</v>
      </c>
      <c r="AC144" s="388" t="s">
        <v>96</v>
      </c>
      <c r="AD144" s="388" t="s">
        <v>4480</v>
      </c>
      <c r="AE144" s="401">
        <v>10011548</v>
      </c>
      <c r="AF144" s="402">
        <v>42481</v>
      </c>
      <c r="AG144" s="401">
        <v>3</v>
      </c>
      <c r="AH144" s="388" t="s">
        <v>118</v>
      </c>
    </row>
    <row r="145" spans="1:34" x14ac:dyDescent="0.2">
      <c r="A145" s="397" t="str">
        <f t="shared" si="2"/>
        <v>Ofsted Webpage</v>
      </c>
      <c r="B145" s="388">
        <v>51072</v>
      </c>
      <c r="C145" s="388">
        <v>106548</v>
      </c>
      <c r="D145" s="388">
        <v>10001259</v>
      </c>
      <c r="E145" s="388" t="s">
        <v>1569</v>
      </c>
      <c r="F145" s="388" t="s">
        <v>90</v>
      </c>
      <c r="G145" s="388" t="s">
        <v>13</v>
      </c>
      <c r="H145" s="388" t="s">
        <v>485</v>
      </c>
      <c r="I145" s="388" t="s">
        <v>102</v>
      </c>
      <c r="J145" s="388" t="s">
        <v>102</v>
      </c>
      <c r="K145" s="388">
        <v>10041100</v>
      </c>
      <c r="L145" s="388" t="s">
        <v>136</v>
      </c>
      <c r="M145" s="388" t="s">
        <v>28</v>
      </c>
      <c r="N145" s="388" t="s">
        <v>117</v>
      </c>
      <c r="O145" s="388" t="s">
        <v>4480</v>
      </c>
      <c r="P145" s="400">
        <v>43151</v>
      </c>
      <c r="Q145" s="400">
        <v>43159</v>
      </c>
      <c r="R145" s="400">
        <v>43221</v>
      </c>
      <c r="S145" s="388">
        <v>3</v>
      </c>
      <c r="T145" s="388">
        <v>3</v>
      </c>
      <c r="U145" s="388">
        <v>3</v>
      </c>
      <c r="V145" s="388">
        <v>2</v>
      </c>
      <c r="W145" s="388">
        <v>3</v>
      </c>
      <c r="X145" s="388">
        <v>2</v>
      </c>
      <c r="Y145" s="388">
        <v>2</v>
      </c>
      <c r="Z145" s="388">
        <v>3</v>
      </c>
      <c r="AA145" s="388" t="s">
        <v>96</v>
      </c>
      <c r="AB145" s="388" t="s">
        <v>96</v>
      </c>
      <c r="AC145" s="388" t="s">
        <v>96</v>
      </c>
      <c r="AD145" s="388" t="s">
        <v>4480</v>
      </c>
      <c r="AE145" s="401" t="s">
        <v>1570</v>
      </c>
      <c r="AF145" s="402">
        <v>42069</v>
      </c>
      <c r="AG145" s="401">
        <v>2</v>
      </c>
      <c r="AH145" s="388" t="s">
        <v>139</v>
      </c>
    </row>
    <row r="146" spans="1:34" x14ac:dyDescent="0.2">
      <c r="A146" s="397" t="str">
        <f t="shared" si="2"/>
        <v>Ofsted Webpage</v>
      </c>
      <c r="B146" s="388">
        <v>1276402</v>
      </c>
      <c r="C146" s="388">
        <v>121658</v>
      </c>
      <c r="D146" s="388">
        <v>10021306</v>
      </c>
      <c r="E146" s="388" t="s">
        <v>4583</v>
      </c>
      <c r="F146" s="388" t="s">
        <v>170</v>
      </c>
      <c r="G146" s="388" t="s">
        <v>13</v>
      </c>
      <c r="H146" s="388" t="s">
        <v>189</v>
      </c>
      <c r="I146" s="388" t="s">
        <v>131</v>
      </c>
      <c r="J146" s="388" t="s">
        <v>131</v>
      </c>
      <c r="K146" s="388">
        <v>10052047</v>
      </c>
      <c r="L146" s="388" t="s">
        <v>4483</v>
      </c>
      <c r="M146" s="388" t="s">
        <v>36</v>
      </c>
      <c r="N146" s="388" t="s">
        <v>4478</v>
      </c>
      <c r="O146" s="388" t="s">
        <v>96</v>
      </c>
      <c r="P146" s="400">
        <v>43202</v>
      </c>
      <c r="Q146" s="400">
        <v>43203</v>
      </c>
      <c r="R146" s="400">
        <v>43221</v>
      </c>
      <c r="S146" s="388" t="s">
        <v>96</v>
      </c>
      <c r="T146" s="388" t="s">
        <v>96</v>
      </c>
      <c r="U146" s="388" t="s">
        <v>96</v>
      </c>
      <c r="V146" s="388" t="s">
        <v>96</v>
      </c>
      <c r="W146" s="388" t="s">
        <v>96</v>
      </c>
      <c r="X146" s="388" t="s">
        <v>96</v>
      </c>
      <c r="Y146" s="388" t="s">
        <v>96</v>
      </c>
      <c r="Z146" s="388" t="s">
        <v>96</v>
      </c>
      <c r="AA146" s="388" t="s">
        <v>96</v>
      </c>
      <c r="AB146" s="388" t="s">
        <v>96</v>
      </c>
      <c r="AC146" s="388" t="s">
        <v>96</v>
      </c>
      <c r="AD146" s="388" t="s">
        <v>96</v>
      </c>
      <c r="AE146" s="401" t="s">
        <v>195</v>
      </c>
      <c r="AF146" s="402" t="s">
        <v>195</v>
      </c>
      <c r="AG146" s="401" t="s">
        <v>195</v>
      </c>
      <c r="AH146" s="388" t="s">
        <v>4479</v>
      </c>
    </row>
    <row r="147" spans="1:34" x14ac:dyDescent="0.2">
      <c r="A147" s="397" t="str">
        <f t="shared" si="2"/>
        <v>Ofsted Webpage</v>
      </c>
      <c r="B147" s="388">
        <v>133804</v>
      </c>
      <c r="C147" s="388">
        <v>105500</v>
      </c>
      <c r="D147" s="388">
        <v>10007657</v>
      </c>
      <c r="E147" s="388" t="s">
        <v>4582</v>
      </c>
      <c r="F147" s="388" t="s">
        <v>113</v>
      </c>
      <c r="G147" s="388" t="s">
        <v>17</v>
      </c>
      <c r="H147" s="388" t="s">
        <v>167</v>
      </c>
      <c r="I147" s="388" t="s">
        <v>102</v>
      </c>
      <c r="J147" s="388" t="s">
        <v>102</v>
      </c>
      <c r="K147" s="388">
        <v>10044815</v>
      </c>
      <c r="L147" s="388" t="s">
        <v>116</v>
      </c>
      <c r="M147" s="388" t="s">
        <v>40</v>
      </c>
      <c r="N147" s="388" t="s">
        <v>95</v>
      </c>
      <c r="O147" s="388" t="s">
        <v>4511</v>
      </c>
      <c r="P147" s="400">
        <v>43172</v>
      </c>
      <c r="Q147" s="400">
        <v>43173</v>
      </c>
      <c r="R147" s="400">
        <v>43221</v>
      </c>
      <c r="S147" s="388">
        <v>9</v>
      </c>
      <c r="T147" s="388" t="s">
        <v>96</v>
      </c>
      <c r="U147" s="388" t="s">
        <v>96</v>
      </c>
      <c r="V147" s="388" t="s">
        <v>96</v>
      </c>
      <c r="W147" s="388" t="s">
        <v>96</v>
      </c>
      <c r="X147" s="388" t="s">
        <v>96</v>
      </c>
      <c r="Y147" s="388" t="s">
        <v>96</v>
      </c>
      <c r="Z147" s="388" t="s">
        <v>96</v>
      </c>
      <c r="AA147" s="388" t="s">
        <v>96</v>
      </c>
      <c r="AB147" s="388" t="s">
        <v>96</v>
      </c>
      <c r="AC147" s="388" t="s">
        <v>96</v>
      </c>
      <c r="AD147" s="388" t="s">
        <v>4480</v>
      </c>
      <c r="AE147" s="401" t="s">
        <v>3054</v>
      </c>
      <c r="AF147" s="402">
        <v>41656</v>
      </c>
      <c r="AG147" s="401">
        <v>2</v>
      </c>
      <c r="AH147" s="388" t="s">
        <v>4479</v>
      </c>
    </row>
    <row r="148" spans="1:34" x14ac:dyDescent="0.2">
      <c r="A148" s="397" t="str">
        <f t="shared" si="2"/>
        <v>Ofsted Webpage</v>
      </c>
      <c r="B148" s="388">
        <v>58538</v>
      </c>
      <c r="C148" s="388">
        <v>118449</v>
      </c>
      <c r="D148" s="388">
        <v>10022070</v>
      </c>
      <c r="E148" s="388" t="s">
        <v>4584</v>
      </c>
      <c r="F148" s="388" t="s">
        <v>90</v>
      </c>
      <c r="G148" s="388" t="s">
        <v>13</v>
      </c>
      <c r="H148" s="388" t="s">
        <v>403</v>
      </c>
      <c r="I148" s="388" t="s">
        <v>115</v>
      </c>
      <c r="J148" s="388" t="s">
        <v>115</v>
      </c>
      <c r="K148" s="388">
        <v>10037394</v>
      </c>
      <c r="L148" s="388" t="s">
        <v>121</v>
      </c>
      <c r="M148" s="388" t="s">
        <v>28</v>
      </c>
      <c r="N148" s="388" t="s">
        <v>104</v>
      </c>
      <c r="O148" s="388" t="s">
        <v>96</v>
      </c>
      <c r="P148" s="400">
        <v>43178</v>
      </c>
      <c r="Q148" s="400">
        <v>43180</v>
      </c>
      <c r="R148" s="400">
        <v>43217</v>
      </c>
      <c r="S148" s="388">
        <v>3</v>
      </c>
      <c r="T148" s="388">
        <v>3</v>
      </c>
      <c r="U148" s="388">
        <v>3</v>
      </c>
      <c r="V148" s="388">
        <v>2</v>
      </c>
      <c r="W148" s="388">
        <v>2</v>
      </c>
      <c r="X148" s="388" t="s">
        <v>96</v>
      </c>
      <c r="Y148" s="388">
        <v>3</v>
      </c>
      <c r="Z148" s="388" t="s">
        <v>96</v>
      </c>
      <c r="AA148" s="388" t="s">
        <v>96</v>
      </c>
      <c r="AB148" s="388" t="s">
        <v>96</v>
      </c>
      <c r="AC148" s="388" t="s">
        <v>96</v>
      </c>
      <c r="AD148" s="388" t="s">
        <v>4480</v>
      </c>
      <c r="AE148" s="401" t="s">
        <v>4585</v>
      </c>
      <c r="AF148" s="402">
        <v>40445</v>
      </c>
      <c r="AG148" s="401">
        <v>4</v>
      </c>
      <c r="AH148" s="388" t="s">
        <v>118</v>
      </c>
    </row>
    <row r="149" spans="1:34" x14ac:dyDescent="0.2">
      <c r="A149" s="397" t="str">
        <f t="shared" si="2"/>
        <v>Ofsted Webpage</v>
      </c>
      <c r="B149" s="388">
        <v>130433</v>
      </c>
      <c r="C149" s="388">
        <v>108430</v>
      </c>
      <c r="D149" s="388">
        <v>10001705</v>
      </c>
      <c r="E149" s="388" t="s">
        <v>2760</v>
      </c>
      <c r="F149" s="388" t="s">
        <v>100</v>
      </c>
      <c r="G149" s="388" t="s">
        <v>11</v>
      </c>
      <c r="H149" s="388" t="s">
        <v>515</v>
      </c>
      <c r="I149" s="388" t="s">
        <v>115</v>
      </c>
      <c r="J149" s="388" t="s">
        <v>115</v>
      </c>
      <c r="K149" s="388">
        <v>10041130</v>
      </c>
      <c r="L149" s="388" t="s">
        <v>287</v>
      </c>
      <c r="M149" s="388" t="s">
        <v>40</v>
      </c>
      <c r="N149" s="388" t="s">
        <v>95</v>
      </c>
      <c r="O149" s="388" t="s">
        <v>4511</v>
      </c>
      <c r="P149" s="400">
        <v>43179</v>
      </c>
      <c r="Q149" s="400">
        <v>43180</v>
      </c>
      <c r="R149" s="400">
        <v>43217</v>
      </c>
      <c r="S149" s="388">
        <v>9</v>
      </c>
      <c r="T149" s="388" t="s">
        <v>96</v>
      </c>
      <c r="U149" s="388" t="s">
        <v>96</v>
      </c>
      <c r="V149" s="388" t="s">
        <v>96</v>
      </c>
      <c r="W149" s="388" t="s">
        <v>96</v>
      </c>
      <c r="X149" s="388" t="s">
        <v>96</v>
      </c>
      <c r="Y149" s="388" t="s">
        <v>96</v>
      </c>
      <c r="Z149" s="388" t="s">
        <v>96</v>
      </c>
      <c r="AA149" s="388" t="s">
        <v>96</v>
      </c>
      <c r="AB149" s="388" t="s">
        <v>96</v>
      </c>
      <c r="AC149" s="388" t="s">
        <v>96</v>
      </c>
      <c r="AD149" s="388" t="s">
        <v>4480</v>
      </c>
      <c r="AE149" s="401" t="s">
        <v>2761</v>
      </c>
      <c r="AF149" s="402">
        <v>41698</v>
      </c>
      <c r="AG149" s="401">
        <v>2</v>
      </c>
      <c r="AH149" s="388" t="s">
        <v>4479</v>
      </c>
    </row>
    <row r="150" spans="1:34" x14ac:dyDescent="0.2">
      <c r="A150" s="397" t="str">
        <f t="shared" si="2"/>
        <v>Ofsted Webpage</v>
      </c>
      <c r="B150" s="388">
        <v>131958</v>
      </c>
      <c r="C150" s="388">
        <v>114870</v>
      </c>
      <c r="D150" s="388">
        <v>10005036</v>
      </c>
      <c r="E150" s="388" t="s">
        <v>3015</v>
      </c>
      <c r="F150" s="388" t="s">
        <v>125</v>
      </c>
      <c r="G150" s="388" t="s">
        <v>12</v>
      </c>
      <c r="H150" s="388" t="s">
        <v>291</v>
      </c>
      <c r="I150" s="388" t="s">
        <v>186</v>
      </c>
      <c r="J150" s="388" t="s">
        <v>93</v>
      </c>
      <c r="K150" s="388">
        <v>10041091</v>
      </c>
      <c r="L150" s="388" t="s">
        <v>127</v>
      </c>
      <c r="M150" s="388" t="s">
        <v>28</v>
      </c>
      <c r="N150" s="388" t="s">
        <v>104</v>
      </c>
      <c r="O150" s="388" t="s">
        <v>96</v>
      </c>
      <c r="P150" s="400">
        <v>43178</v>
      </c>
      <c r="Q150" s="400">
        <v>43180</v>
      </c>
      <c r="R150" s="400">
        <v>43217</v>
      </c>
      <c r="S150" s="388">
        <v>3</v>
      </c>
      <c r="T150" s="388">
        <v>3</v>
      </c>
      <c r="U150" s="388">
        <v>3</v>
      </c>
      <c r="V150" s="388">
        <v>3</v>
      </c>
      <c r="W150" s="388">
        <v>3</v>
      </c>
      <c r="X150" s="388" t="s">
        <v>96</v>
      </c>
      <c r="Y150" s="388" t="s">
        <v>96</v>
      </c>
      <c r="Z150" s="388" t="s">
        <v>96</v>
      </c>
      <c r="AA150" s="388" t="s">
        <v>96</v>
      </c>
      <c r="AB150" s="388">
        <v>3</v>
      </c>
      <c r="AC150" s="388" t="s">
        <v>96</v>
      </c>
      <c r="AD150" s="388" t="s">
        <v>4480</v>
      </c>
      <c r="AE150" s="401" t="s">
        <v>3016</v>
      </c>
      <c r="AF150" s="402">
        <v>41781</v>
      </c>
      <c r="AG150" s="401">
        <v>2</v>
      </c>
      <c r="AH150" s="388" t="s">
        <v>139</v>
      </c>
    </row>
    <row r="151" spans="1:34" x14ac:dyDescent="0.2">
      <c r="A151" s="397" t="str">
        <f t="shared" si="2"/>
        <v>Ofsted Webpage</v>
      </c>
      <c r="B151" s="388">
        <v>58403</v>
      </c>
      <c r="C151" s="388">
        <v>112415</v>
      </c>
      <c r="D151" s="388">
        <v>10033438</v>
      </c>
      <c r="E151" s="388" t="s">
        <v>1837</v>
      </c>
      <c r="F151" s="388" t="s">
        <v>170</v>
      </c>
      <c r="G151" s="388" t="s">
        <v>13</v>
      </c>
      <c r="H151" s="388" t="s">
        <v>219</v>
      </c>
      <c r="I151" s="388" t="s">
        <v>177</v>
      </c>
      <c r="J151" s="388" t="s">
        <v>177</v>
      </c>
      <c r="K151" s="388">
        <v>10044139</v>
      </c>
      <c r="L151" s="388" t="s">
        <v>136</v>
      </c>
      <c r="M151" s="388" t="s">
        <v>28</v>
      </c>
      <c r="N151" s="388" t="s">
        <v>117</v>
      </c>
      <c r="O151" s="388" t="s">
        <v>4480</v>
      </c>
      <c r="P151" s="400">
        <v>43167</v>
      </c>
      <c r="Q151" s="400">
        <v>43172</v>
      </c>
      <c r="R151" s="400">
        <v>43216</v>
      </c>
      <c r="S151" s="388">
        <v>1</v>
      </c>
      <c r="T151" s="388">
        <v>1</v>
      </c>
      <c r="U151" s="388">
        <v>1</v>
      </c>
      <c r="V151" s="388">
        <v>1</v>
      </c>
      <c r="W151" s="388">
        <v>1</v>
      </c>
      <c r="X151" s="388" t="s">
        <v>96</v>
      </c>
      <c r="Y151" s="388" t="s">
        <v>96</v>
      </c>
      <c r="Z151" s="388">
        <v>1</v>
      </c>
      <c r="AA151" s="388" t="s">
        <v>96</v>
      </c>
      <c r="AB151" s="388" t="s">
        <v>96</v>
      </c>
      <c r="AC151" s="388" t="s">
        <v>96</v>
      </c>
      <c r="AD151" s="388" t="s">
        <v>4480</v>
      </c>
      <c r="AE151" s="401" t="s">
        <v>1838</v>
      </c>
      <c r="AF151" s="402">
        <v>42076</v>
      </c>
      <c r="AG151" s="401">
        <v>2</v>
      </c>
      <c r="AH151" s="388" t="s">
        <v>118</v>
      </c>
    </row>
    <row r="152" spans="1:34" x14ac:dyDescent="0.2">
      <c r="A152" s="397" t="str">
        <f t="shared" si="2"/>
        <v>Ofsted Webpage</v>
      </c>
      <c r="B152" s="388">
        <v>53992</v>
      </c>
      <c r="C152" s="388">
        <v>107043</v>
      </c>
      <c r="D152" s="388">
        <v>10005250</v>
      </c>
      <c r="E152" s="388" t="s">
        <v>1706</v>
      </c>
      <c r="F152" s="388" t="s">
        <v>90</v>
      </c>
      <c r="G152" s="388" t="s">
        <v>13</v>
      </c>
      <c r="H152" s="388" t="s">
        <v>544</v>
      </c>
      <c r="I152" s="388" t="s">
        <v>161</v>
      </c>
      <c r="J152" s="388" t="s">
        <v>161</v>
      </c>
      <c r="K152" s="388">
        <v>10044384</v>
      </c>
      <c r="L152" s="388" t="s">
        <v>121</v>
      </c>
      <c r="M152" s="388" t="s">
        <v>28</v>
      </c>
      <c r="N152" s="388" t="s">
        <v>117</v>
      </c>
      <c r="O152" s="388" t="s">
        <v>4480</v>
      </c>
      <c r="P152" s="400">
        <v>43152</v>
      </c>
      <c r="Q152" s="400">
        <v>43175</v>
      </c>
      <c r="R152" s="400">
        <v>43215</v>
      </c>
      <c r="S152" s="388">
        <v>2</v>
      </c>
      <c r="T152" s="388">
        <v>2</v>
      </c>
      <c r="U152" s="388">
        <v>2</v>
      </c>
      <c r="V152" s="388">
        <v>2</v>
      </c>
      <c r="W152" s="388">
        <v>2</v>
      </c>
      <c r="X152" s="388">
        <v>2</v>
      </c>
      <c r="Y152" s="388" t="s">
        <v>96</v>
      </c>
      <c r="Z152" s="388">
        <v>2</v>
      </c>
      <c r="AA152" s="388">
        <v>2</v>
      </c>
      <c r="AB152" s="388" t="s">
        <v>96</v>
      </c>
      <c r="AC152" s="388" t="s">
        <v>96</v>
      </c>
      <c r="AD152" s="388" t="s">
        <v>4480</v>
      </c>
      <c r="AE152" s="401" t="s">
        <v>1707</v>
      </c>
      <c r="AF152" s="402">
        <v>42139</v>
      </c>
      <c r="AG152" s="401">
        <v>2</v>
      </c>
      <c r="AH152" s="388" t="s">
        <v>4537</v>
      </c>
    </row>
    <row r="153" spans="1:34" x14ac:dyDescent="0.2">
      <c r="A153" s="397" t="str">
        <f t="shared" si="2"/>
        <v>Ofsted Webpage</v>
      </c>
      <c r="B153" s="388">
        <v>130737</v>
      </c>
      <c r="C153" s="388">
        <v>106466</v>
      </c>
      <c r="D153" s="388">
        <v>10003768</v>
      </c>
      <c r="E153" s="388" t="s">
        <v>1385</v>
      </c>
      <c r="F153" s="388" t="s">
        <v>107</v>
      </c>
      <c r="G153" s="388" t="s">
        <v>11</v>
      </c>
      <c r="H153" s="388" t="s">
        <v>395</v>
      </c>
      <c r="I153" s="388" t="s">
        <v>131</v>
      </c>
      <c r="J153" s="388" t="s">
        <v>131</v>
      </c>
      <c r="K153" s="388">
        <v>10041150</v>
      </c>
      <c r="L153" s="388" t="s">
        <v>146</v>
      </c>
      <c r="M153" s="388" t="s">
        <v>28</v>
      </c>
      <c r="N153" s="388" t="s">
        <v>104</v>
      </c>
      <c r="O153" s="388" t="s">
        <v>96</v>
      </c>
      <c r="P153" s="400">
        <v>43172</v>
      </c>
      <c r="Q153" s="400">
        <v>43175</v>
      </c>
      <c r="R153" s="400">
        <v>43214</v>
      </c>
      <c r="S153" s="388">
        <v>3</v>
      </c>
      <c r="T153" s="388">
        <v>3</v>
      </c>
      <c r="U153" s="388">
        <v>3</v>
      </c>
      <c r="V153" s="388">
        <v>3</v>
      </c>
      <c r="W153" s="388">
        <v>3</v>
      </c>
      <c r="X153" s="388">
        <v>3</v>
      </c>
      <c r="Y153" s="388">
        <v>2</v>
      </c>
      <c r="Z153" s="388">
        <v>3</v>
      </c>
      <c r="AA153" s="388" t="s">
        <v>96</v>
      </c>
      <c r="AB153" s="388">
        <v>2</v>
      </c>
      <c r="AC153" s="388" t="s">
        <v>96</v>
      </c>
      <c r="AD153" s="388" t="s">
        <v>4480</v>
      </c>
      <c r="AE153" s="401">
        <v>10017527</v>
      </c>
      <c r="AF153" s="402">
        <v>42510</v>
      </c>
      <c r="AG153" s="401">
        <v>3</v>
      </c>
      <c r="AH153" s="388" t="s">
        <v>4537</v>
      </c>
    </row>
    <row r="154" spans="1:34" x14ac:dyDescent="0.2">
      <c r="A154" s="397" t="str">
        <f t="shared" si="2"/>
        <v>Ofsted Webpage</v>
      </c>
      <c r="B154" s="388">
        <v>133608</v>
      </c>
      <c r="C154" s="388">
        <v>112729</v>
      </c>
      <c r="D154" s="388">
        <v>10006813</v>
      </c>
      <c r="E154" s="388" t="s">
        <v>1475</v>
      </c>
      <c r="F154" s="388" t="s">
        <v>100</v>
      </c>
      <c r="G154" s="388" t="s">
        <v>11</v>
      </c>
      <c r="H154" s="388" t="s">
        <v>1206</v>
      </c>
      <c r="I154" s="388" t="s">
        <v>115</v>
      </c>
      <c r="J154" s="388" t="s">
        <v>115</v>
      </c>
      <c r="K154" s="388">
        <v>10041156</v>
      </c>
      <c r="L154" s="388" t="s">
        <v>250</v>
      </c>
      <c r="M154" s="388" t="s">
        <v>28</v>
      </c>
      <c r="N154" s="388" t="s">
        <v>104</v>
      </c>
      <c r="O154" s="388" t="s">
        <v>96</v>
      </c>
      <c r="P154" s="400">
        <v>43172</v>
      </c>
      <c r="Q154" s="400">
        <v>43175</v>
      </c>
      <c r="R154" s="400">
        <v>43214</v>
      </c>
      <c r="S154" s="388">
        <v>3</v>
      </c>
      <c r="T154" s="388">
        <v>3</v>
      </c>
      <c r="U154" s="388">
        <v>3</v>
      </c>
      <c r="V154" s="388">
        <v>3</v>
      </c>
      <c r="W154" s="388">
        <v>3</v>
      </c>
      <c r="X154" s="388">
        <v>3</v>
      </c>
      <c r="Y154" s="388" t="s">
        <v>96</v>
      </c>
      <c r="Z154" s="388" t="s">
        <v>96</v>
      </c>
      <c r="AA154" s="388" t="s">
        <v>96</v>
      </c>
      <c r="AB154" s="388" t="s">
        <v>96</v>
      </c>
      <c r="AC154" s="388" t="s">
        <v>96</v>
      </c>
      <c r="AD154" s="388" t="s">
        <v>4480</v>
      </c>
      <c r="AE154" s="401">
        <v>10011458</v>
      </c>
      <c r="AF154" s="402">
        <v>42489</v>
      </c>
      <c r="AG154" s="401">
        <v>3</v>
      </c>
      <c r="AH154" s="388" t="s">
        <v>4537</v>
      </c>
    </row>
    <row r="155" spans="1:34" x14ac:dyDescent="0.2">
      <c r="A155" s="397" t="str">
        <f t="shared" si="2"/>
        <v>Ofsted Webpage</v>
      </c>
      <c r="B155" s="388">
        <v>54087</v>
      </c>
      <c r="C155" s="388">
        <v>107078</v>
      </c>
      <c r="D155" s="388">
        <v>10005413</v>
      </c>
      <c r="E155" s="388" t="s">
        <v>1709</v>
      </c>
      <c r="F155" s="388" t="s">
        <v>159</v>
      </c>
      <c r="G155" s="388" t="s">
        <v>14</v>
      </c>
      <c r="H155" s="388" t="s">
        <v>1298</v>
      </c>
      <c r="I155" s="388" t="s">
        <v>92</v>
      </c>
      <c r="J155" s="388" t="s">
        <v>93</v>
      </c>
      <c r="K155" s="388">
        <v>10041540</v>
      </c>
      <c r="L155" s="388" t="s">
        <v>162</v>
      </c>
      <c r="M155" s="388" t="s">
        <v>40</v>
      </c>
      <c r="N155" s="388" t="s">
        <v>95</v>
      </c>
      <c r="O155" s="388" t="s">
        <v>4511</v>
      </c>
      <c r="P155" s="400">
        <v>43172</v>
      </c>
      <c r="Q155" s="400">
        <v>43173</v>
      </c>
      <c r="R155" s="400">
        <v>43210</v>
      </c>
      <c r="S155" s="388">
        <v>9</v>
      </c>
      <c r="T155" s="388" t="s">
        <v>96</v>
      </c>
      <c r="U155" s="388" t="s">
        <v>96</v>
      </c>
      <c r="V155" s="388" t="s">
        <v>96</v>
      </c>
      <c r="W155" s="388" t="s">
        <v>96</v>
      </c>
      <c r="X155" s="388" t="s">
        <v>96</v>
      </c>
      <c r="Y155" s="388" t="s">
        <v>96</v>
      </c>
      <c r="Z155" s="388" t="s">
        <v>96</v>
      </c>
      <c r="AA155" s="388" t="s">
        <v>96</v>
      </c>
      <c r="AB155" s="388" t="s">
        <v>96</v>
      </c>
      <c r="AC155" s="388" t="s">
        <v>96</v>
      </c>
      <c r="AD155" s="388" t="s">
        <v>4480</v>
      </c>
      <c r="AE155" s="401" t="s">
        <v>1710</v>
      </c>
      <c r="AF155" s="402">
        <v>41908</v>
      </c>
      <c r="AG155" s="401">
        <v>2</v>
      </c>
      <c r="AH155" s="388" t="s">
        <v>4479</v>
      </c>
    </row>
    <row r="156" spans="1:34" x14ac:dyDescent="0.2">
      <c r="A156" s="397" t="str">
        <f t="shared" si="2"/>
        <v>Ofsted Webpage</v>
      </c>
      <c r="B156" s="388">
        <v>139433</v>
      </c>
      <c r="C156" s="388">
        <v>123356</v>
      </c>
      <c r="D156" s="388">
        <v>10041654</v>
      </c>
      <c r="E156" s="388" t="s">
        <v>1493</v>
      </c>
      <c r="F156" s="388" t="s">
        <v>179</v>
      </c>
      <c r="G156" s="388" t="s">
        <v>15</v>
      </c>
      <c r="H156" s="388" t="s">
        <v>771</v>
      </c>
      <c r="I156" s="388" t="s">
        <v>186</v>
      </c>
      <c r="J156" s="388" t="s">
        <v>93</v>
      </c>
      <c r="K156" s="388">
        <v>10041158</v>
      </c>
      <c r="L156" s="388" t="s">
        <v>181</v>
      </c>
      <c r="M156" s="388" t="s">
        <v>28</v>
      </c>
      <c r="N156" s="388" t="s">
        <v>104</v>
      </c>
      <c r="O156" s="388" t="s">
        <v>96</v>
      </c>
      <c r="P156" s="400">
        <v>43173</v>
      </c>
      <c r="Q156" s="400">
        <v>43175</v>
      </c>
      <c r="R156" s="400">
        <v>43210</v>
      </c>
      <c r="S156" s="388">
        <v>3</v>
      </c>
      <c r="T156" s="388">
        <v>3</v>
      </c>
      <c r="U156" s="388">
        <v>3</v>
      </c>
      <c r="V156" s="388">
        <v>3</v>
      </c>
      <c r="W156" s="388">
        <v>3</v>
      </c>
      <c r="X156" s="388">
        <v>3</v>
      </c>
      <c r="Y156" s="388" t="s">
        <v>96</v>
      </c>
      <c r="Z156" s="388" t="s">
        <v>96</v>
      </c>
      <c r="AA156" s="388" t="s">
        <v>96</v>
      </c>
      <c r="AB156" s="388" t="s">
        <v>96</v>
      </c>
      <c r="AC156" s="388" t="s">
        <v>96</v>
      </c>
      <c r="AD156" s="388" t="s">
        <v>4480</v>
      </c>
      <c r="AE156" s="401">
        <v>10008477</v>
      </c>
      <c r="AF156" s="402">
        <v>42509</v>
      </c>
      <c r="AG156" s="401">
        <v>3</v>
      </c>
      <c r="AH156" s="388" t="s">
        <v>4537</v>
      </c>
    </row>
    <row r="157" spans="1:34" x14ac:dyDescent="0.2">
      <c r="A157" s="397" t="str">
        <f t="shared" si="2"/>
        <v>Ofsted Webpage</v>
      </c>
      <c r="B157" s="388">
        <v>138670</v>
      </c>
      <c r="C157" s="388">
        <v>122524</v>
      </c>
      <c r="D157" s="388">
        <v>10037344</v>
      </c>
      <c r="E157" s="388" t="s">
        <v>3100</v>
      </c>
      <c r="F157" s="388" t="s">
        <v>274</v>
      </c>
      <c r="G157" s="388" t="s">
        <v>11</v>
      </c>
      <c r="H157" s="388" t="s">
        <v>108</v>
      </c>
      <c r="I157" s="388" t="s">
        <v>102</v>
      </c>
      <c r="J157" s="388" t="s">
        <v>102</v>
      </c>
      <c r="K157" s="388">
        <v>10044994</v>
      </c>
      <c r="L157" s="388" t="s">
        <v>4533</v>
      </c>
      <c r="M157" s="388" t="s">
        <v>38</v>
      </c>
      <c r="N157" s="388" t="s">
        <v>4478</v>
      </c>
      <c r="O157" s="388" t="s">
        <v>96</v>
      </c>
      <c r="P157" s="400">
        <v>43164</v>
      </c>
      <c r="Q157" s="400">
        <v>43165</v>
      </c>
      <c r="R157" s="400">
        <v>43208</v>
      </c>
      <c r="S157" s="388" t="s">
        <v>96</v>
      </c>
      <c r="T157" s="388" t="s">
        <v>96</v>
      </c>
      <c r="U157" s="388" t="s">
        <v>96</v>
      </c>
      <c r="V157" s="388" t="s">
        <v>96</v>
      </c>
      <c r="W157" s="388" t="s">
        <v>96</v>
      </c>
      <c r="X157" s="388" t="s">
        <v>96</v>
      </c>
      <c r="Y157" s="388" t="s">
        <v>96</v>
      </c>
      <c r="Z157" s="388" t="s">
        <v>96</v>
      </c>
      <c r="AA157" s="388" t="s">
        <v>96</v>
      </c>
      <c r="AB157" s="388" t="s">
        <v>96</v>
      </c>
      <c r="AC157" s="388" t="s">
        <v>96</v>
      </c>
      <c r="AD157" s="388" t="s">
        <v>96</v>
      </c>
      <c r="AE157" s="401">
        <v>10022607</v>
      </c>
      <c r="AF157" s="402">
        <v>42873</v>
      </c>
      <c r="AG157" s="401">
        <v>4</v>
      </c>
      <c r="AH157" s="388" t="s">
        <v>4479</v>
      </c>
    </row>
    <row r="158" spans="1:34" x14ac:dyDescent="0.2">
      <c r="A158" s="397" t="str">
        <f t="shared" si="2"/>
        <v>Ofsted Webpage</v>
      </c>
      <c r="B158" s="388">
        <v>130537</v>
      </c>
      <c r="C158" s="388">
        <v>107157</v>
      </c>
      <c r="D158" s="388">
        <v>10003189</v>
      </c>
      <c r="E158" s="388" t="s">
        <v>3735</v>
      </c>
      <c r="F158" s="388" t="s">
        <v>107</v>
      </c>
      <c r="G158" s="388" t="s">
        <v>11</v>
      </c>
      <c r="H158" s="388" t="s">
        <v>806</v>
      </c>
      <c r="I158" s="388" t="s">
        <v>186</v>
      </c>
      <c r="J158" s="388" t="s">
        <v>93</v>
      </c>
      <c r="K158" s="388">
        <v>10022486</v>
      </c>
      <c r="L158" s="388" t="s">
        <v>407</v>
      </c>
      <c r="M158" s="388" t="s">
        <v>40</v>
      </c>
      <c r="N158" s="388" t="s">
        <v>95</v>
      </c>
      <c r="O158" s="388" t="s">
        <v>4511</v>
      </c>
      <c r="P158" s="400">
        <v>43166</v>
      </c>
      <c r="Q158" s="400">
        <v>43167</v>
      </c>
      <c r="R158" s="400">
        <v>43207</v>
      </c>
      <c r="S158" s="388">
        <v>9</v>
      </c>
      <c r="T158" s="388" t="s">
        <v>96</v>
      </c>
      <c r="U158" s="388" t="s">
        <v>96</v>
      </c>
      <c r="V158" s="388" t="s">
        <v>96</v>
      </c>
      <c r="W158" s="388" t="s">
        <v>96</v>
      </c>
      <c r="X158" s="388" t="s">
        <v>96</v>
      </c>
      <c r="Y158" s="388" t="s">
        <v>96</v>
      </c>
      <c r="Z158" s="388" t="s">
        <v>96</v>
      </c>
      <c r="AA158" s="388" t="s">
        <v>96</v>
      </c>
      <c r="AB158" s="388" t="s">
        <v>96</v>
      </c>
      <c r="AC158" s="388" t="s">
        <v>96</v>
      </c>
      <c r="AD158" s="388" t="s">
        <v>4480</v>
      </c>
      <c r="AE158" s="401" t="s">
        <v>3736</v>
      </c>
      <c r="AF158" s="402">
        <v>41222</v>
      </c>
      <c r="AG158" s="401">
        <v>2</v>
      </c>
      <c r="AH158" s="388" t="s">
        <v>4479</v>
      </c>
    </row>
    <row r="159" spans="1:34" x14ac:dyDescent="0.2">
      <c r="A159" s="397" t="str">
        <f t="shared" si="2"/>
        <v>Ofsted Webpage</v>
      </c>
      <c r="B159" s="388">
        <v>1237139</v>
      </c>
      <c r="C159" s="388">
        <v>121526</v>
      </c>
      <c r="D159" s="388">
        <v>10027518</v>
      </c>
      <c r="E159" s="388" t="s">
        <v>4586</v>
      </c>
      <c r="F159" s="388" t="s">
        <v>90</v>
      </c>
      <c r="G159" s="388" t="s">
        <v>13</v>
      </c>
      <c r="H159" s="388" t="s">
        <v>350</v>
      </c>
      <c r="I159" s="388" t="s">
        <v>115</v>
      </c>
      <c r="J159" s="388" t="s">
        <v>115</v>
      </c>
      <c r="K159" s="388">
        <v>10041182</v>
      </c>
      <c r="L159" s="388" t="s">
        <v>121</v>
      </c>
      <c r="M159" s="388" t="s">
        <v>28</v>
      </c>
      <c r="N159" s="388" t="s">
        <v>104</v>
      </c>
      <c r="O159" s="388" t="s">
        <v>96</v>
      </c>
      <c r="P159" s="400">
        <v>43165</v>
      </c>
      <c r="Q159" s="400">
        <v>43168</v>
      </c>
      <c r="R159" s="400">
        <v>43207</v>
      </c>
      <c r="S159" s="388">
        <v>4</v>
      </c>
      <c r="T159" s="388">
        <v>4</v>
      </c>
      <c r="U159" s="388">
        <v>4</v>
      </c>
      <c r="V159" s="388">
        <v>4</v>
      </c>
      <c r="W159" s="388">
        <v>4</v>
      </c>
      <c r="X159" s="388" t="s">
        <v>96</v>
      </c>
      <c r="Y159" s="388">
        <v>4</v>
      </c>
      <c r="Z159" s="388" t="s">
        <v>96</v>
      </c>
      <c r="AA159" s="388" t="s">
        <v>96</v>
      </c>
      <c r="AB159" s="388" t="s">
        <v>96</v>
      </c>
      <c r="AC159" s="388" t="s">
        <v>96</v>
      </c>
      <c r="AD159" s="388" t="s">
        <v>4511</v>
      </c>
      <c r="AE159" s="401" t="s">
        <v>195</v>
      </c>
      <c r="AF159" s="402" t="s">
        <v>195</v>
      </c>
      <c r="AG159" s="401" t="s">
        <v>195</v>
      </c>
      <c r="AH159" s="388" t="s">
        <v>4479</v>
      </c>
    </row>
    <row r="160" spans="1:34" x14ac:dyDescent="0.2">
      <c r="A160" s="397" t="str">
        <f t="shared" si="2"/>
        <v>Ofsted Webpage</v>
      </c>
      <c r="B160" s="388">
        <v>50237</v>
      </c>
      <c r="C160" s="388">
        <v>107988</v>
      </c>
      <c r="D160" s="388">
        <v>10006335</v>
      </c>
      <c r="E160" s="388" t="s">
        <v>702</v>
      </c>
      <c r="F160" s="388" t="s">
        <v>159</v>
      </c>
      <c r="G160" s="388" t="s">
        <v>14</v>
      </c>
      <c r="H160" s="388" t="s">
        <v>299</v>
      </c>
      <c r="I160" s="388" t="s">
        <v>131</v>
      </c>
      <c r="J160" s="388" t="s">
        <v>131</v>
      </c>
      <c r="K160" s="388">
        <v>10041159</v>
      </c>
      <c r="L160" s="388" t="s">
        <v>197</v>
      </c>
      <c r="M160" s="388" t="s">
        <v>28</v>
      </c>
      <c r="N160" s="388" t="s">
        <v>104</v>
      </c>
      <c r="O160" s="388" t="s">
        <v>96</v>
      </c>
      <c r="P160" s="400">
        <v>43165</v>
      </c>
      <c r="Q160" s="400">
        <v>43168</v>
      </c>
      <c r="R160" s="400">
        <v>43207</v>
      </c>
      <c r="S160" s="388">
        <v>2</v>
      </c>
      <c r="T160" s="388">
        <v>2</v>
      </c>
      <c r="U160" s="388">
        <v>2</v>
      </c>
      <c r="V160" s="388">
        <v>2</v>
      </c>
      <c r="W160" s="388">
        <v>2</v>
      </c>
      <c r="X160" s="388" t="s">
        <v>96</v>
      </c>
      <c r="Y160" s="388">
        <v>2</v>
      </c>
      <c r="Z160" s="388" t="s">
        <v>96</v>
      </c>
      <c r="AA160" s="388" t="s">
        <v>96</v>
      </c>
      <c r="AB160" s="388" t="s">
        <v>96</v>
      </c>
      <c r="AC160" s="388" t="s">
        <v>96</v>
      </c>
      <c r="AD160" s="388" t="s">
        <v>4480</v>
      </c>
      <c r="AE160" s="401">
        <v>10011466</v>
      </c>
      <c r="AF160" s="402">
        <v>42496</v>
      </c>
      <c r="AG160" s="401">
        <v>3</v>
      </c>
      <c r="AH160" s="388" t="s">
        <v>118</v>
      </c>
    </row>
    <row r="161" spans="1:34" x14ac:dyDescent="0.2">
      <c r="A161" s="397" t="str">
        <f t="shared" si="2"/>
        <v>Ofsted Webpage</v>
      </c>
      <c r="B161" s="388">
        <v>130469</v>
      </c>
      <c r="C161" s="388">
        <v>108431</v>
      </c>
      <c r="D161" s="388">
        <v>10001082</v>
      </c>
      <c r="E161" s="388" t="s">
        <v>412</v>
      </c>
      <c r="F161" s="388" t="s">
        <v>100</v>
      </c>
      <c r="G161" s="388" t="s">
        <v>11</v>
      </c>
      <c r="H161" s="388" t="s">
        <v>173</v>
      </c>
      <c r="I161" s="388" t="s">
        <v>161</v>
      </c>
      <c r="J161" s="388" t="s">
        <v>161</v>
      </c>
      <c r="K161" s="388">
        <v>10041142</v>
      </c>
      <c r="L161" s="388" t="s">
        <v>250</v>
      </c>
      <c r="M161" s="388" t="s">
        <v>28</v>
      </c>
      <c r="N161" s="388" t="s">
        <v>104</v>
      </c>
      <c r="O161" s="388" t="s">
        <v>96</v>
      </c>
      <c r="P161" s="400">
        <v>43164</v>
      </c>
      <c r="Q161" s="400">
        <v>43166</v>
      </c>
      <c r="R161" s="400">
        <v>43206</v>
      </c>
      <c r="S161" s="388">
        <v>3</v>
      </c>
      <c r="T161" s="388">
        <v>3</v>
      </c>
      <c r="U161" s="388">
        <v>3</v>
      </c>
      <c r="V161" s="388">
        <v>2</v>
      </c>
      <c r="W161" s="388">
        <v>3</v>
      </c>
      <c r="X161" s="388">
        <v>3</v>
      </c>
      <c r="Y161" s="388" t="s">
        <v>96</v>
      </c>
      <c r="Z161" s="388" t="s">
        <v>96</v>
      </c>
      <c r="AA161" s="388" t="s">
        <v>96</v>
      </c>
      <c r="AB161" s="388" t="s">
        <v>96</v>
      </c>
      <c r="AC161" s="388" t="s">
        <v>96</v>
      </c>
      <c r="AD161" s="388" t="s">
        <v>4480</v>
      </c>
      <c r="AE161" s="401">
        <v>10020121</v>
      </c>
      <c r="AF161" s="402">
        <v>42649</v>
      </c>
      <c r="AG161" s="401">
        <v>3</v>
      </c>
      <c r="AH161" s="388" t="s">
        <v>4537</v>
      </c>
    </row>
    <row r="162" spans="1:34" x14ac:dyDescent="0.2">
      <c r="A162" s="397" t="str">
        <f t="shared" si="2"/>
        <v>Ofsted Webpage</v>
      </c>
      <c r="B162" s="388">
        <v>1237195</v>
      </c>
      <c r="C162" s="388">
        <v>121486</v>
      </c>
      <c r="D162" s="388">
        <v>10028965</v>
      </c>
      <c r="E162" s="388" t="s">
        <v>4587</v>
      </c>
      <c r="F162" s="388" t="s">
        <v>90</v>
      </c>
      <c r="G162" s="388" t="s">
        <v>13</v>
      </c>
      <c r="H162" s="388" t="s">
        <v>1242</v>
      </c>
      <c r="I162" s="388" t="s">
        <v>115</v>
      </c>
      <c r="J162" s="388" t="s">
        <v>115</v>
      </c>
      <c r="K162" s="388">
        <v>10041183</v>
      </c>
      <c r="L162" s="388" t="s">
        <v>121</v>
      </c>
      <c r="M162" s="388" t="s">
        <v>28</v>
      </c>
      <c r="N162" s="388" t="s">
        <v>104</v>
      </c>
      <c r="O162" s="388" t="s">
        <v>96</v>
      </c>
      <c r="P162" s="400">
        <v>43165</v>
      </c>
      <c r="Q162" s="400">
        <v>43167</v>
      </c>
      <c r="R162" s="400">
        <v>43206</v>
      </c>
      <c r="S162" s="388">
        <v>3</v>
      </c>
      <c r="T162" s="388">
        <v>3</v>
      </c>
      <c r="U162" s="388">
        <v>3</v>
      </c>
      <c r="V162" s="388">
        <v>3</v>
      </c>
      <c r="W162" s="388">
        <v>3</v>
      </c>
      <c r="X162" s="388" t="s">
        <v>96</v>
      </c>
      <c r="Y162" s="388">
        <v>3</v>
      </c>
      <c r="Z162" s="388" t="s">
        <v>96</v>
      </c>
      <c r="AA162" s="388" t="s">
        <v>96</v>
      </c>
      <c r="AB162" s="388" t="s">
        <v>96</v>
      </c>
      <c r="AC162" s="388" t="s">
        <v>96</v>
      </c>
      <c r="AD162" s="388" t="s">
        <v>4480</v>
      </c>
      <c r="AE162" s="401" t="s">
        <v>195</v>
      </c>
      <c r="AF162" s="402" t="s">
        <v>195</v>
      </c>
      <c r="AG162" s="401" t="s">
        <v>195</v>
      </c>
      <c r="AH162" s="388" t="s">
        <v>4479</v>
      </c>
    </row>
    <row r="163" spans="1:34" x14ac:dyDescent="0.2">
      <c r="A163" s="397" t="str">
        <f t="shared" si="2"/>
        <v>Ofsted Webpage</v>
      </c>
      <c r="B163" s="388">
        <v>130762</v>
      </c>
      <c r="C163" s="388">
        <v>110223</v>
      </c>
      <c r="D163" s="388">
        <v>10003928</v>
      </c>
      <c r="E163" s="388" t="s">
        <v>1393</v>
      </c>
      <c r="F163" s="388" t="s">
        <v>107</v>
      </c>
      <c r="G163" s="388" t="s">
        <v>11</v>
      </c>
      <c r="H163" s="388" t="s">
        <v>223</v>
      </c>
      <c r="I163" s="388" t="s">
        <v>152</v>
      </c>
      <c r="J163" s="388" t="s">
        <v>152</v>
      </c>
      <c r="K163" s="388">
        <v>10041151</v>
      </c>
      <c r="L163" s="388" t="s">
        <v>146</v>
      </c>
      <c r="M163" s="388" t="s">
        <v>28</v>
      </c>
      <c r="N163" s="388" t="s">
        <v>104</v>
      </c>
      <c r="O163" s="388" t="s">
        <v>96</v>
      </c>
      <c r="P163" s="400">
        <v>43172</v>
      </c>
      <c r="Q163" s="400">
        <v>43175</v>
      </c>
      <c r="R163" s="400">
        <v>43203</v>
      </c>
      <c r="S163" s="388">
        <v>2</v>
      </c>
      <c r="T163" s="388">
        <v>2</v>
      </c>
      <c r="U163" s="388">
        <v>2</v>
      </c>
      <c r="V163" s="388">
        <v>2</v>
      </c>
      <c r="W163" s="388">
        <v>2</v>
      </c>
      <c r="X163" s="388">
        <v>2</v>
      </c>
      <c r="Y163" s="388">
        <v>2</v>
      </c>
      <c r="Z163" s="388">
        <v>3</v>
      </c>
      <c r="AA163" s="388" t="s">
        <v>96</v>
      </c>
      <c r="AB163" s="388">
        <v>2</v>
      </c>
      <c r="AC163" s="388" t="s">
        <v>96</v>
      </c>
      <c r="AD163" s="388" t="s">
        <v>4480</v>
      </c>
      <c r="AE163" s="401">
        <v>10019027</v>
      </c>
      <c r="AF163" s="402">
        <v>42510</v>
      </c>
      <c r="AG163" s="401">
        <v>3</v>
      </c>
      <c r="AH163" s="388" t="s">
        <v>118</v>
      </c>
    </row>
    <row r="164" spans="1:34" x14ac:dyDescent="0.2">
      <c r="A164" s="397" t="str">
        <f t="shared" si="2"/>
        <v>Ofsted Webpage</v>
      </c>
      <c r="B164" s="388">
        <v>53749</v>
      </c>
      <c r="C164" s="388">
        <v>107029</v>
      </c>
      <c r="D164" s="388">
        <v>10004895</v>
      </c>
      <c r="E164" s="388" t="s">
        <v>2459</v>
      </c>
      <c r="F164" s="388" t="s">
        <v>90</v>
      </c>
      <c r="G164" s="388" t="s">
        <v>13</v>
      </c>
      <c r="H164" s="388" t="s">
        <v>295</v>
      </c>
      <c r="I164" s="388" t="s">
        <v>186</v>
      </c>
      <c r="J164" s="388" t="s">
        <v>93</v>
      </c>
      <c r="K164" s="388">
        <v>10041101</v>
      </c>
      <c r="L164" s="388" t="s">
        <v>94</v>
      </c>
      <c r="M164" s="388" t="s">
        <v>40</v>
      </c>
      <c r="N164" s="388" t="s">
        <v>95</v>
      </c>
      <c r="O164" s="388" t="s">
        <v>4511</v>
      </c>
      <c r="P164" s="400">
        <v>43165</v>
      </c>
      <c r="Q164" s="400">
        <v>43166</v>
      </c>
      <c r="R164" s="400">
        <v>43203</v>
      </c>
      <c r="S164" s="388">
        <v>9</v>
      </c>
      <c r="T164" s="388" t="s">
        <v>96</v>
      </c>
      <c r="U164" s="388" t="s">
        <v>96</v>
      </c>
      <c r="V164" s="388" t="s">
        <v>96</v>
      </c>
      <c r="W164" s="388" t="s">
        <v>96</v>
      </c>
      <c r="X164" s="388" t="s">
        <v>96</v>
      </c>
      <c r="Y164" s="388" t="s">
        <v>96</v>
      </c>
      <c r="Z164" s="388" t="s">
        <v>96</v>
      </c>
      <c r="AA164" s="388" t="s">
        <v>96</v>
      </c>
      <c r="AB164" s="388" t="s">
        <v>96</v>
      </c>
      <c r="AC164" s="388" t="s">
        <v>96</v>
      </c>
      <c r="AD164" s="388" t="s">
        <v>4480</v>
      </c>
      <c r="AE164" s="401" t="s">
        <v>2460</v>
      </c>
      <c r="AF164" s="402">
        <v>41824</v>
      </c>
      <c r="AG164" s="401">
        <v>2</v>
      </c>
      <c r="AH164" s="388" t="s">
        <v>4479</v>
      </c>
    </row>
    <row r="165" spans="1:34" x14ac:dyDescent="0.2">
      <c r="A165" s="397" t="str">
        <f t="shared" si="2"/>
        <v>Ofsted Webpage</v>
      </c>
      <c r="B165" s="388">
        <v>130527</v>
      </c>
      <c r="C165" s="388">
        <v>108493</v>
      </c>
      <c r="D165" s="388">
        <v>10005534</v>
      </c>
      <c r="E165" s="388" t="s">
        <v>3727</v>
      </c>
      <c r="F165" s="388" t="s">
        <v>107</v>
      </c>
      <c r="G165" s="388" t="s">
        <v>11</v>
      </c>
      <c r="H165" s="388" t="s">
        <v>511</v>
      </c>
      <c r="I165" s="388" t="s">
        <v>186</v>
      </c>
      <c r="J165" s="388" t="s">
        <v>93</v>
      </c>
      <c r="K165" s="388">
        <v>10048756</v>
      </c>
      <c r="L165" s="388" t="s">
        <v>4562</v>
      </c>
      <c r="M165" s="388" t="s">
        <v>36</v>
      </c>
      <c r="N165" s="388" t="s">
        <v>4478</v>
      </c>
      <c r="O165" s="388" t="s">
        <v>96</v>
      </c>
      <c r="P165" s="400">
        <v>43151</v>
      </c>
      <c r="Q165" s="400">
        <v>43152</v>
      </c>
      <c r="R165" s="400">
        <v>43203</v>
      </c>
      <c r="S165" s="388" t="s">
        <v>96</v>
      </c>
      <c r="T165" s="388" t="s">
        <v>96</v>
      </c>
      <c r="U165" s="388" t="s">
        <v>96</v>
      </c>
      <c r="V165" s="388" t="s">
        <v>96</v>
      </c>
      <c r="W165" s="388" t="s">
        <v>96</v>
      </c>
      <c r="X165" s="388" t="s">
        <v>96</v>
      </c>
      <c r="Y165" s="388" t="s">
        <v>96</v>
      </c>
      <c r="Z165" s="388" t="s">
        <v>96</v>
      </c>
      <c r="AA165" s="388" t="s">
        <v>96</v>
      </c>
      <c r="AB165" s="388" t="s">
        <v>96</v>
      </c>
      <c r="AC165" s="388" t="s">
        <v>96</v>
      </c>
      <c r="AD165" s="388" t="s">
        <v>96</v>
      </c>
      <c r="AE165" s="401" t="s">
        <v>195</v>
      </c>
      <c r="AF165" s="402" t="s">
        <v>195</v>
      </c>
      <c r="AG165" s="401" t="s">
        <v>195</v>
      </c>
      <c r="AH165" s="388" t="s">
        <v>4479</v>
      </c>
    </row>
    <row r="166" spans="1:34" x14ac:dyDescent="0.2">
      <c r="A166" s="397" t="str">
        <f t="shared" si="2"/>
        <v>Ofsted Webpage</v>
      </c>
      <c r="B166" s="388">
        <v>54333</v>
      </c>
      <c r="C166" s="388">
        <v>111892</v>
      </c>
      <c r="D166" s="388">
        <v>10005752</v>
      </c>
      <c r="E166" s="388" t="s">
        <v>439</v>
      </c>
      <c r="F166" s="388" t="s">
        <v>90</v>
      </c>
      <c r="G166" s="388" t="s">
        <v>13</v>
      </c>
      <c r="H166" s="388" t="s">
        <v>436</v>
      </c>
      <c r="I166" s="388" t="s">
        <v>155</v>
      </c>
      <c r="J166" s="388" t="s">
        <v>155</v>
      </c>
      <c r="K166" s="388">
        <v>10043899</v>
      </c>
      <c r="L166" s="388" t="s">
        <v>136</v>
      </c>
      <c r="M166" s="388" t="s">
        <v>28</v>
      </c>
      <c r="N166" s="388" t="s">
        <v>104</v>
      </c>
      <c r="O166" s="388" t="s">
        <v>96</v>
      </c>
      <c r="P166" s="400">
        <v>43165</v>
      </c>
      <c r="Q166" s="400">
        <v>43168</v>
      </c>
      <c r="R166" s="400">
        <v>43203</v>
      </c>
      <c r="S166" s="388">
        <v>3</v>
      </c>
      <c r="T166" s="388">
        <v>3</v>
      </c>
      <c r="U166" s="388">
        <v>3</v>
      </c>
      <c r="V166" s="388">
        <v>3</v>
      </c>
      <c r="W166" s="388">
        <v>3</v>
      </c>
      <c r="X166" s="388" t="s">
        <v>96</v>
      </c>
      <c r="Y166" s="388" t="s">
        <v>96</v>
      </c>
      <c r="Z166" s="388">
        <v>3</v>
      </c>
      <c r="AA166" s="388" t="s">
        <v>96</v>
      </c>
      <c r="AB166" s="388" t="s">
        <v>96</v>
      </c>
      <c r="AC166" s="388" t="s">
        <v>96</v>
      </c>
      <c r="AD166" s="388" t="s">
        <v>4480</v>
      </c>
      <c r="AE166" s="401">
        <v>10005003</v>
      </c>
      <c r="AF166" s="402">
        <v>42300</v>
      </c>
      <c r="AG166" s="401">
        <v>2</v>
      </c>
      <c r="AH166" s="388" t="s">
        <v>139</v>
      </c>
    </row>
    <row r="167" spans="1:34" x14ac:dyDescent="0.2">
      <c r="A167" s="397" t="str">
        <f t="shared" si="2"/>
        <v>Ofsted Webpage</v>
      </c>
      <c r="B167" s="388">
        <v>50582</v>
      </c>
      <c r="C167" s="388">
        <v>115824</v>
      </c>
      <c r="D167" s="388">
        <v>10005781</v>
      </c>
      <c r="E167" s="388" t="s">
        <v>2256</v>
      </c>
      <c r="F167" s="388" t="s">
        <v>259</v>
      </c>
      <c r="G167" s="388" t="s">
        <v>14</v>
      </c>
      <c r="H167" s="388" t="s">
        <v>1185</v>
      </c>
      <c r="I167" s="388" t="s">
        <v>92</v>
      </c>
      <c r="J167" s="388" t="s">
        <v>93</v>
      </c>
      <c r="K167" s="388">
        <v>10041430</v>
      </c>
      <c r="L167" s="388" t="s">
        <v>443</v>
      </c>
      <c r="M167" s="388" t="s">
        <v>40</v>
      </c>
      <c r="N167" s="388" t="s">
        <v>95</v>
      </c>
      <c r="O167" s="388" t="s">
        <v>4511</v>
      </c>
      <c r="P167" s="400">
        <v>43165</v>
      </c>
      <c r="Q167" s="400">
        <v>43165</v>
      </c>
      <c r="R167" s="400">
        <v>43202</v>
      </c>
      <c r="S167" s="388">
        <v>9</v>
      </c>
      <c r="T167" s="388" t="s">
        <v>96</v>
      </c>
      <c r="U167" s="388" t="s">
        <v>96</v>
      </c>
      <c r="V167" s="388" t="s">
        <v>96</v>
      </c>
      <c r="W167" s="388" t="s">
        <v>96</v>
      </c>
      <c r="X167" s="388" t="s">
        <v>96</v>
      </c>
      <c r="Y167" s="388" t="s">
        <v>96</v>
      </c>
      <c r="Z167" s="388" t="s">
        <v>96</v>
      </c>
      <c r="AA167" s="388" t="s">
        <v>96</v>
      </c>
      <c r="AB167" s="388" t="s">
        <v>96</v>
      </c>
      <c r="AC167" s="388" t="s">
        <v>96</v>
      </c>
      <c r="AD167" s="388" t="s">
        <v>4480</v>
      </c>
      <c r="AE167" s="401" t="s">
        <v>2257</v>
      </c>
      <c r="AF167" s="402">
        <v>41802</v>
      </c>
      <c r="AG167" s="401">
        <v>2</v>
      </c>
      <c r="AH167" s="388" t="s">
        <v>4479</v>
      </c>
    </row>
    <row r="168" spans="1:34" x14ac:dyDescent="0.2">
      <c r="A168" s="397" t="str">
        <f t="shared" si="2"/>
        <v>Ofsted Webpage</v>
      </c>
      <c r="B168" s="388">
        <v>51104</v>
      </c>
      <c r="C168" s="388">
        <v>106685</v>
      </c>
      <c r="D168" s="388">
        <v>10001310</v>
      </c>
      <c r="E168" s="388" t="s">
        <v>1574</v>
      </c>
      <c r="F168" s="388" t="s">
        <v>90</v>
      </c>
      <c r="G168" s="388" t="s">
        <v>13</v>
      </c>
      <c r="H168" s="388" t="s">
        <v>379</v>
      </c>
      <c r="I168" s="388" t="s">
        <v>186</v>
      </c>
      <c r="J168" s="388" t="s">
        <v>93</v>
      </c>
      <c r="K168" s="388">
        <v>10041121</v>
      </c>
      <c r="L168" s="388" t="s">
        <v>121</v>
      </c>
      <c r="M168" s="388" t="s">
        <v>28</v>
      </c>
      <c r="N168" s="388" t="s">
        <v>117</v>
      </c>
      <c r="O168" s="388" t="s">
        <v>4480</v>
      </c>
      <c r="P168" s="400">
        <v>43157</v>
      </c>
      <c r="Q168" s="400">
        <v>43160</v>
      </c>
      <c r="R168" s="400">
        <v>43202</v>
      </c>
      <c r="S168" s="388">
        <v>3</v>
      </c>
      <c r="T168" s="388">
        <v>3</v>
      </c>
      <c r="U168" s="388">
        <v>3</v>
      </c>
      <c r="V168" s="388">
        <v>2</v>
      </c>
      <c r="W168" s="388">
        <v>3</v>
      </c>
      <c r="X168" s="388" t="s">
        <v>96</v>
      </c>
      <c r="Y168" s="388">
        <v>3</v>
      </c>
      <c r="Z168" s="388">
        <v>3</v>
      </c>
      <c r="AA168" s="388" t="s">
        <v>96</v>
      </c>
      <c r="AB168" s="388" t="s">
        <v>96</v>
      </c>
      <c r="AC168" s="388" t="s">
        <v>96</v>
      </c>
      <c r="AD168" s="388" t="s">
        <v>4480</v>
      </c>
      <c r="AE168" s="401" t="s">
        <v>1575</v>
      </c>
      <c r="AF168" s="402">
        <v>42020</v>
      </c>
      <c r="AG168" s="401">
        <v>2</v>
      </c>
      <c r="AH168" s="388" t="s">
        <v>139</v>
      </c>
    </row>
    <row r="169" spans="1:34" x14ac:dyDescent="0.2">
      <c r="A169" s="397" t="str">
        <f t="shared" si="2"/>
        <v>Ofsted Webpage</v>
      </c>
      <c r="B169" s="388">
        <v>53504</v>
      </c>
      <c r="C169" s="388">
        <v>108039</v>
      </c>
      <c r="D169" s="388">
        <v>10004601</v>
      </c>
      <c r="E169" s="388" t="s">
        <v>2434</v>
      </c>
      <c r="F169" s="388" t="s">
        <v>159</v>
      </c>
      <c r="G169" s="388" t="s">
        <v>14</v>
      </c>
      <c r="H169" s="388" t="s">
        <v>440</v>
      </c>
      <c r="I169" s="388" t="s">
        <v>92</v>
      </c>
      <c r="J169" s="388" t="s">
        <v>93</v>
      </c>
      <c r="K169" s="388">
        <v>10049215</v>
      </c>
      <c r="L169" s="388" t="s">
        <v>257</v>
      </c>
      <c r="M169" s="388" t="s">
        <v>28</v>
      </c>
      <c r="N169" s="388" t="s">
        <v>104</v>
      </c>
      <c r="O169" s="388" t="s">
        <v>96</v>
      </c>
      <c r="P169" s="400">
        <v>43172</v>
      </c>
      <c r="Q169" s="400">
        <v>43175</v>
      </c>
      <c r="R169" s="400">
        <v>43202</v>
      </c>
      <c r="S169" s="388">
        <v>3</v>
      </c>
      <c r="T169" s="388">
        <v>3</v>
      </c>
      <c r="U169" s="388">
        <v>3</v>
      </c>
      <c r="V169" s="388">
        <v>3</v>
      </c>
      <c r="W169" s="388">
        <v>3</v>
      </c>
      <c r="X169" s="388">
        <v>3</v>
      </c>
      <c r="Y169" s="388">
        <v>3</v>
      </c>
      <c r="Z169" s="388">
        <v>2</v>
      </c>
      <c r="AA169" s="388" t="s">
        <v>96</v>
      </c>
      <c r="AB169" s="388">
        <v>2</v>
      </c>
      <c r="AC169" s="388" t="s">
        <v>96</v>
      </c>
      <c r="AD169" s="388" t="s">
        <v>4480</v>
      </c>
      <c r="AE169" s="401" t="s">
        <v>2435</v>
      </c>
      <c r="AF169" s="402">
        <v>41782</v>
      </c>
      <c r="AG169" s="401">
        <v>2</v>
      </c>
      <c r="AH169" s="388" t="s">
        <v>139</v>
      </c>
    </row>
    <row r="170" spans="1:34" x14ac:dyDescent="0.2">
      <c r="A170" s="397" t="str">
        <f t="shared" si="2"/>
        <v>Ofsted Webpage</v>
      </c>
      <c r="B170" s="388">
        <v>53664</v>
      </c>
      <c r="C170" s="388">
        <v>116162</v>
      </c>
      <c r="D170" s="388">
        <v>10004791</v>
      </c>
      <c r="E170" s="388" t="s">
        <v>1681</v>
      </c>
      <c r="F170" s="388" t="s">
        <v>159</v>
      </c>
      <c r="G170" s="388" t="s">
        <v>14</v>
      </c>
      <c r="H170" s="388" t="s">
        <v>202</v>
      </c>
      <c r="I170" s="388" t="s">
        <v>152</v>
      </c>
      <c r="J170" s="388" t="s">
        <v>152</v>
      </c>
      <c r="K170" s="388">
        <v>10041108</v>
      </c>
      <c r="L170" s="388" t="s">
        <v>162</v>
      </c>
      <c r="M170" s="388" t="s">
        <v>40</v>
      </c>
      <c r="N170" s="388" t="s">
        <v>95</v>
      </c>
      <c r="O170" s="388" t="s">
        <v>4511</v>
      </c>
      <c r="P170" s="400">
        <v>43164</v>
      </c>
      <c r="Q170" s="400">
        <v>43164</v>
      </c>
      <c r="R170" s="400">
        <v>43202</v>
      </c>
      <c r="S170" s="388">
        <v>9</v>
      </c>
      <c r="T170" s="388" t="s">
        <v>96</v>
      </c>
      <c r="U170" s="388" t="s">
        <v>96</v>
      </c>
      <c r="V170" s="388" t="s">
        <v>96</v>
      </c>
      <c r="W170" s="388" t="s">
        <v>96</v>
      </c>
      <c r="X170" s="388" t="s">
        <v>96</v>
      </c>
      <c r="Y170" s="388" t="s">
        <v>96</v>
      </c>
      <c r="Z170" s="388" t="s">
        <v>96</v>
      </c>
      <c r="AA170" s="388" t="s">
        <v>96</v>
      </c>
      <c r="AB170" s="388" t="s">
        <v>96</v>
      </c>
      <c r="AC170" s="388" t="s">
        <v>96</v>
      </c>
      <c r="AD170" s="388" t="s">
        <v>4480</v>
      </c>
      <c r="AE170" s="401" t="s">
        <v>1682</v>
      </c>
      <c r="AF170" s="402">
        <v>42041</v>
      </c>
      <c r="AG170" s="401">
        <v>2</v>
      </c>
      <c r="AH170" s="388" t="s">
        <v>4479</v>
      </c>
    </row>
    <row r="171" spans="1:34" x14ac:dyDescent="0.2">
      <c r="A171" s="397" t="str">
        <f t="shared" si="2"/>
        <v>Ofsted Webpage</v>
      </c>
      <c r="B171" s="388">
        <v>58805</v>
      </c>
      <c r="C171" s="388">
        <v>118703</v>
      </c>
      <c r="D171" s="388">
        <v>10024317</v>
      </c>
      <c r="E171" s="388" t="s">
        <v>1861</v>
      </c>
      <c r="F171" s="388" t="s">
        <v>170</v>
      </c>
      <c r="G171" s="388" t="s">
        <v>13</v>
      </c>
      <c r="H171" s="388" t="s">
        <v>173</v>
      </c>
      <c r="I171" s="388" t="s">
        <v>161</v>
      </c>
      <c r="J171" s="388" t="s">
        <v>161</v>
      </c>
      <c r="K171" s="388">
        <v>10043072</v>
      </c>
      <c r="L171" s="388" t="s">
        <v>4545</v>
      </c>
      <c r="M171" s="388" t="s">
        <v>38</v>
      </c>
      <c r="N171" s="388" t="s">
        <v>4478</v>
      </c>
      <c r="O171" s="388" t="s">
        <v>96</v>
      </c>
      <c r="P171" s="400">
        <v>43174</v>
      </c>
      <c r="Q171" s="400">
        <v>43175</v>
      </c>
      <c r="R171" s="400">
        <v>43201</v>
      </c>
      <c r="S171" s="388" t="s">
        <v>96</v>
      </c>
      <c r="T171" s="388" t="s">
        <v>96</v>
      </c>
      <c r="U171" s="388" t="s">
        <v>96</v>
      </c>
      <c r="V171" s="388" t="s">
        <v>96</v>
      </c>
      <c r="W171" s="388" t="s">
        <v>96</v>
      </c>
      <c r="X171" s="388" t="s">
        <v>96</v>
      </c>
      <c r="Y171" s="388" t="s">
        <v>96</v>
      </c>
      <c r="Z171" s="388" t="s">
        <v>96</v>
      </c>
      <c r="AA171" s="388" t="s">
        <v>96</v>
      </c>
      <c r="AB171" s="388" t="s">
        <v>96</v>
      </c>
      <c r="AC171" s="388" t="s">
        <v>96</v>
      </c>
      <c r="AD171" s="388" t="s">
        <v>96</v>
      </c>
      <c r="AE171" s="401">
        <v>10030714</v>
      </c>
      <c r="AF171" s="402">
        <v>42902</v>
      </c>
      <c r="AG171" s="401">
        <v>4</v>
      </c>
      <c r="AH171" s="388" t="s">
        <v>4479</v>
      </c>
    </row>
    <row r="172" spans="1:34" x14ac:dyDescent="0.2">
      <c r="A172" s="397" t="str">
        <f t="shared" si="2"/>
        <v>Ofsted Webpage</v>
      </c>
      <c r="B172" s="388">
        <v>141940</v>
      </c>
      <c r="C172" s="388">
        <v>132641</v>
      </c>
      <c r="D172" s="388">
        <v>10053859</v>
      </c>
      <c r="E172" s="388" t="s">
        <v>4588</v>
      </c>
      <c r="F172" s="388" t="s">
        <v>179</v>
      </c>
      <c r="G172" s="388" t="s">
        <v>15</v>
      </c>
      <c r="H172" s="388" t="s">
        <v>207</v>
      </c>
      <c r="I172" s="388" t="s">
        <v>186</v>
      </c>
      <c r="J172" s="388" t="s">
        <v>93</v>
      </c>
      <c r="K172" s="388">
        <v>10041185</v>
      </c>
      <c r="L172" s="388" t="s">
        <v>183</v>
      </c>
      <c r="M172" s="388" t="s">
        <v>28</v>
      </c>
      <c r="N172" s="388" t="s">
        <v>104</v>
      </c>
      <c r="O172" s="388" t="s">
        <v>96</v>
      </c>
      <c r="P172" s="400">
        <v>43166</v>
      </c>
      <c r="Q172" s="400">
        <v>43168</v>
      </c>
      <c r="R172" s="400">
        <v>43201</v>
      </c>
      <c r="S172" s="388">
        <v>1</v>
      </c>
      <c r="T172" s="388">
        <v>1</v>
      </c>
      <c r="U172" s="388">
        <v>1</v>
      </c>
      <c r="V172" s="388">
        <v>1</v>
      </c>
      <c r="W172" s="388">
        <v>1</v>
      </c>
      <c r="X172" s="388">
        <v>1</v>
      </c>
      <c r="Y172" s="388" t="s">
        <v>96</v>
      </c>
      <c r="Z172" s="388" t="s">
        <v>96</v>
      </c>
      <c r="AA172" s="388" t="s">
        <v>96</v>
      </c>
      <c r="AB172" s="388" t="s">
        <v>96</v>
      </c>
      <c r="AC172" s="388" t="s">
        <v>96</v>
      </c>
      <c r="AD172" s="388" t="s">
        <v>4480</v>
      </c>
      <c r="AE172" s="401" t="s">
        <v>195</v>
      </c>
      <c r="AF172" s="402" t="s">
        <v>195</v>
      </c>
      <c r="AG172" s="401" t="s">
        <v>195</v>
      </c>
      <c r="AH172" s="388" t="s">
        <v>4479</v>
      </c>
    </row>
    <row r="173" spans="1:34" x14ac:dyDescent="0.2">
      <c r="A173" s="397" t="str">
        <f t="shared" si="2"/>
        <v>Ofsted Webpage</v>
      </c>
      <c r="B173" s="388">
        <v>59186</v>
      </c>
      <c r="C173" s="388">
        <v>121251</v>
      </c>
      <c r="D173" s="388">
        <v>10031408</v>
      </c>
      <c r="E173" s="388" t="s">
        <v>1961</v>
      </c>
      <c r="F173" s="388" t="s">
        <v>90</v>
      </c>
      <c r="G173" s="388" t="s">
        <v>13</v>
      </c>
      <c r="H173" s="388" t="s">
        <v>670</v>
      </c>
      <c r="I173" s="388" t="s">
        <v>152</v>
      </c>
      <c r="J173" s="388" t="s">
        <v>152</v>
      </c>
      <c r="K173" s="388">
        <v>10044530</v>
      </c>
      <c r="L173" s="388" t="s">
        <v>94</v>
      </c>
      <c r="M173" s="388" t="s">
        <v>40</v>
      </c>
      <c r="N173" s="388" t="s">
        <v>95</v>
      </c>
      <c r="O173" s="388" t="s">
        <v>4511</v>
      </c>
      <c r="P173" s="400">
        <v>43158</v>
      </c>
      <c r="Q173" s="400">
        <v>43159</v>
      </c>
      <c r="R173" s="400">
        <v>43201</v>
      </c>
      <c r="S173" s="388">
        <v>9</v>
      </c>
      <c r="T173" s="388" t="s">
        <v>96</v>
      </c>
      <c r="U173" s="388" t="s">
        <v>96</v>
      </c>
      <c r="V173" s="388" t="s">
        <v>96</v>
      </c>
      <c r="W173" s="388" t="s">
        <v>96</v>
      </c>
      <c r="X173" s="388" t="s">
        <v>96</v>
      </c>
      <c r="Y173" s="388" t="s">
        <v>96</v>
      </c>
      <c r="Z173" s="388" t="s">
        <v>96</v>
      </c>
      <c r="AA173" s="388" t="s">
        <v>96</v>
      </c>
      <c r="AB173" s="388" t="s">
        <v>96</v>
      </c>
      <c r="AC173" s="388" t="s">
        <v>96</v>
      </c>
      <c r="AD173" s="388" t="s">
        <v>4480</v>
      </c>
      <c r="AE173" s="401" t="s">
        <v>1962</v>
      </c>
      <c r="AF173" s="402">
        <v>42139</v>
      </c>
      <c r="AG173" s="401">
        <v>2</v>
      </c>
      <c r="AH173" s="388" t="s">
        <v>4479</v>
      </c>
    </row>
    <row r="174" spans="1:34" x14ac:dyDescent="0.2">
      <c r="A174" s="397" t="str">
        <f t="shared" si="2"/>
        <v>Ofsted Webpage</v>
      </c>
      <c r="B174" s="388">
        <v>50857</v>
      </c>
      <c r="C174" s="388">
        <v>105458</v>
      </c>
      <c r="D174" s="388">
        <v>10000929</v>
      </c>
      <c r="E174" s="388" t="s">
        <v>761</v>
      </c>
      <c r="F174" s="388" t="s">
        <v>90</v>
      </c>
      <c r="G174" s="388" t="s">
        <v>13</v>
      </c>
      <c r="H174" s="388" t="s">
        <v>272</v>
      </c>
      <c r="I174" s="388" t="s">
        <v>161</v>
      </c>
      <c r="J174" s="388" t="s">
        <v>161</v>
      </c>
      <c r="K174" s="388">
        <v>10041161</v>
      </c>
      <c r="L174" s="388" t="s">
        <v>132</v>
      </c>
      <c r="M174" s="388" t="s">
        <v>28</v>
      </c>
      <c r="N174" s="388" t="s">
        <v>104</v>
      </c>
      <c r="O174" s="388" t="s">
        <v>96</v>
      </c>
      <c r="P174" s="400">
        <v>43165</v>
      </c>
      <c r="Q174" s="400">
        <v>43168</v>
      </c>
      <c r="R174" s="400">
        <v>43200</v>
      </c>
      <c r="S174" s="388">
        <v>3</v>
      </c>
      <c r="T174" s="388">
        <v>3</v>
      </c>
      <c r="U174" s="388">
        <v>3</v>
      </c>
      <c r="V174" s="388">
        <v>3</v>
      </c>
      <c r="W174" s="388">
        <v>3</v>
      </c>
      <c r="X174" s="388" t="s">
        <v>96</v>
      </c>
      <c r="Y174" s="388" t="s">
        <v>96</v>
      </c>
      <c r="Z174" s="388">
        <v>3</v>
      </c>
      <c r="AA174" s="388" t="s">
        <v>96</v>
      </c>
      <c r="AB174" s="388" t="s">
        <v>96</v>
      </c>
      <c r="AC174" s="388" t="s">
        <v>96</v>
      </c>
      <c r="AD174" s="388" t="s">
        <v>4480</v>
      </c>
      <c r="AE174" s="401">
        <v>10011471</v>
      </c>
      <c r="AF174" s="402">
        <v>42552</v>
      </c>
      <c r="AG174" s="401">
        <v>3</v>
      </c>
      <c r="AH174" s="388" t="s">
        <v>4537</v>
      </c>
    </row>
    <row r="175" spans="1:34" x14ac:dyDescent="0.2">
      <c r="A175" s="397" t="str">
        <f t="shared" si="2"/>
        <v>Ofsted Webpage</v>
      </c>
      <c r="B175" s="388">
        <v>52601</v>
      </c>
      <c r="C175" s="388">
        <v>118129</v>
      </c>
      <c r="D175" s="388">
        <v>10019565</v>
      </c>
      <c r="E175" s="388" t="s">
        <v>4589</v>
      </c>
      <c r="F175" s="388" t="s">
        <v>90</v>
      </c>
      <c r="G175" s="388" t="s">
        <v>13</v>
      </c>
      <c r="H175" s="388" t="s">
        <v>395</v>
      </c>
      <c r="I175" s="388" t="s">
        <v>131</v>
      </c>
      <c r="J175" s="388" t="s">
        <v>131</v>
      </c>
      <c r="K175" s="388">
        <v>10049180</v>
      </c>
      <c r="L175" s="388" t="s">
        <v>4483</v>
      </c>
      <c r="M175" s="388" t="s">
        <v>36</v>
      </c>
      <c r="N175" s="388" t="s">
        <v>4478</v>
      </c>
      <c r="O175" s="388" t="s">
        <v>96</v>
      </c>
      <c r="P175" s="400">
        <v>43173</v>
      </c>
      <c r="Q175" s="400">
        <v>43174</v>
      </c>
      <c r="R175" s="400">
        <v>43200</v>
      </c>
      <c r="S175" s="388" t="s">
        <v>96</v>
      </c>
      <c r="T175" s="388" t="s">
        <v>96</v>
      </c>
      <c r="U175" s="388" t="s">
        <v>96</v>
      </c>
      <c r="V175" s="388" t="s">
        <v>96</v>
      </c>
      <c r="W175" s="388" t="s">
        <v>96</v>
      </c>
      <c r="X175" s="388" t="s">
        <v>96</v>
      </c>
      <c r="Y175" s="388" t="s">
        <v>96</v>
      </c>
      <c r="Z175" s="388" t="s">
        <v>96</v>
      </c>
      <c r="AA175" s="388" t="s">
        <v>96</v>
      </c>
      <c r="AB175" s="388" t="s">
        <v>96</v>
      </c>
      <c r="AC175" s="388" t="s">
        <v>96</v>
      </c>
      <c r="AD175" s="388" t="s">
        <v>96</v>
      </c>
      <c r="AE175" s="401" t="s">
        <v>4590</v>
      </c>
      <c r="AF175" s="402">
        <v>40333</v>
      </c>
      <c r="AG175" s="401">
        <v>2</v>
      </c>
      <c r="AH175" s="388" t="s">
        <v>4479</v>
      </c>
    </row>
    <row r="176" spans="1:34" x14ac:dyDescent="0.2">
      <c r="A176" s="397" t="str">
        <f t="shared" si="2"/>
        <v>Ofsted Webpage</v>
      </c>
      <c r="B176" s="388">
        <v>130490</v>
      </c>
      <c r="C176" s="388">
        <v>106900</v>
      </c>
      <c r="D176" s="388">
        <v>10003193</v>
      </c>
      <c r="E176" s="388" t="s">
        <v>2022</v>
      </c>
      <c r="F176" s="388" t="s">
        <v>107</v>
      </c>
      <c r="G176" s="388" t="s">
        <v>11</v>
      </c>
      <c r="H176" s="388" t="s">
        <v>729</v>
      </c>
      <c r="I176" s="388" t="s">
        <v>131</v>
      </c>
      <c r="J176" s="388" t="s">
        <v>131</v>
      </c>
      <c r="K176" s="388">
        <v>10037372</v>
      </c>
      <c r="L176" s="388" t="s">
        <v>109</v>
      </c>
      <c r="M176" s="388" t="s">
        <v>28</v>
      </c>
      <c r="N176" s="388" t="s">
        <v>104</v>
      </c>
      <c r="O176" s="388" t="s">
        <v>96</v>
      </c>
      <c r="P176" s="400">
        <v>43157</v>
      </c>
      <c r="Q176" s="400">
        <v>43160</v>
      </c>
      <c r="R176" s="400">
        <v>43199</v>
      </c>
      <c r="S176" s="388">
        <v>2</v>
      </c>
      <c r="T176" s="388">
        <v>2</v>
      </c>
      <c r="U176" s="388">
        <v>2</v>
      </c>
      <c r="V176" s="388">
        <v>2</v>
      </c>
      <c r="W176" s="388">
        <v>2</v>
      </c>
      <c r="X176" s="388">
        <v>2</v>
      </c>
      <c r="Y176" s="388">
        <v>2</v>
      </c>
      <c r="Z176" s="388">
        <v>3</v>
      </c>
      <c r="AA176" s="388" t="s">
        <v>96</v>
      </c>
      <c r="AB176" s="388">
        <v>2</v>
      </c>
      <c r="AC176" s="388">
        <v>2</v>
      </c>
      <c r="AD176" s="388" t="s">
        <v>4480</v>
      </c>
      <c r="AE176" s="401" t="s">
        <v>2023</v>
      </c>
      <c r="AF176" s="402">
        <v>42041</v>
      </c>
      <c r="AG176" s="401">
        <v>2</v>
      </c>
      <c r="AH176" s="388" t="s">
        <v>4537</v>
      </c>
    </row>
    <row r="177" spans="1:34" x14ac:dyDescent="0.2">
      <c r="A177" s="397" t="str">
        <f t="shared" si="2"/>
        <v>Ofsted Webpage</v>
      </c>
      <c r="B177" s="388">
        <v>54402</v>
      </c>
      <c r="C177" s="388">
        <v>109755</v>
      </c>
      <c r="D177" s="388">
        <v>10005891</v>
      </c>
      <c r="E177" s="388" t="s">
        <v>1015</v>
      </c>
      <c r="F177" s="388" t="s">
        <v>90</v>
      </c>
      <c r="G177" s="388" t="s">
        <v>13</v>
      </c>
      <c r="H177" s="388" t="s">
        <v>724</v>
      </c>
      <c r="I177" s="388" t="s">
        <v>102</v>
      </c>
      <c r="J177" s="388" t="s">
        <v>102</v>
      </c>
      <c r="K177" s="388">
        <v>10037415</v>
      </c>
      <c r="L177" s="388" t="s">
        <v>132</v>
      </c>
      <c r="M177" s="388" t="s">
        <v>28</v>
      </c>
      <c r="N177" s="388" t="s">
        <v>104</v>
      </c>
      <c r="O177" s="388" t="s">
        <v>96</v>
      </c>
      <c r="P177" s="400">
        <v>43151</v>
      </c>
      <c r="Q177" s="400">
        <v>43154</v>
      </c>
      <c r="R177" s="400">
        <v>43199</v>
      </c>
      <c r="S177" s="388">
        <v>2</v>
      </c>
      <c r="T177" s="388">
        <v>2</v>
      </c>
      <c r="U177" s="388">
        <v>2</v>
      </c>
      <c r="V177" s="388">
        <v>2</v>
      </c>
      <c r="W177" s="388">
        <v>2</v>
      </c>
      <c r="X177" s="388" t="s">
        <v>96</v>
      </c>
      <c r="Y177" s="388" t="s">
        <v>96</v>
      </c>
      <c r="Z177" s="388">
        <v>2</v>
      </c>
      <c r="AA177" s="388" t="s">
        <v>96</v>
      </c>
      <c r="AB177" s="388" t="s">
        <v>96</v>
      </c>
      <c r="AC177" s="388" t="s">
        <v>96</v>
      </c>
      <c r="AD177" s="388" t="s">
        <v>4480</v>
      </c>
      <c r="AE177" s="401">
        <v>10005382</v>
      </c>
      <c r="AF177" s="402">
        <v>42433</v>
      </c>
      <c r="AG177" s="401">
        <v>3</v>
      </c>
      <c r="AH177" s="388" t="s">
        <v>118</v>
      </c>
    </row>
    <row r="178" spans="1:34" x14ac:dyDescent="0.2">
      <c r="A178" s="397" t="str">
        <f t="shared" si="2"/>
        <v>Ofsted Webpage</v>
      </c>
      <c r="B178" s="388">
        <v>54739</v>
      </c>
      <c r="C178" s="388">
        <v>107976</v>
      </c>
      <c r="D178" s="388">
        <v>10006495</v>
      </c>
      <c r="E178" s="388" t="s">
        <v>1036</v>
      </c>
      <c r="F178" s="388" t="s">
        <v>159</v>
      </c>
      <c r="G178" s="388" t="s">
        <v>14</v>
      </c>
      <c r="H178" s="388" t="s">
        <v>145</v>
      </c>
      <c r="I178" s="388" t="s">
        <v>131</v>
      </c>
      <c r="J178" s="388" t="s">
        <v>131</v>
      </c>
      <c r="K178" s="388">
        <v>10041168</v>
      </c>
      <c r="L178" s="388" t="s">
        <v>197</v>
      </c>
      <c r="M178" s="388" t="s">
        <v>28</v>
      </c>
      <c r="N178" s="388" t="s">
        <v>104</v>
      </c>
      <c r="O178" s="388" t="s">
        <v>96</v>
      </c>
      <c r="P178" s="400">
        <v>43157</v>
      </c>
      <c r="Q178" s="400">
        <v>43160</v>
      </c>
      <c r="R178" s="400">
        <v>43199</v>
      </c>
      <c r="S178" s="388">
        <v>2</v>
      </c>
      <c r="T178" s="388">
        <v>2</v>
      </c>
      <c r="U178" s="388">
        <v>2</v>
      </c>
      <c r="V178" s="388">
        <v>2</v>
      </c>
      <c r="W178" s="388">
        <v>2</v>
      </c>
      <c r="X178" s="388" t="s">
        <v>96</v>
      </c>
      <c r="Y178" s="388">
        <v>2</v>
      </c>
      <c r="Z178" s="388" t="s">
        <v>96</v>
      </c>
      <c r="AA178" s="388" t="s">
        <v>96</v>
      </c>
      <c r="AB178" s="388" t="s">
        <v>96</v>
      </c>
      <c r="AC178" s="388" t="s">
        <v>96</v>
      </c>
      <c r="AD178" s="388" t="s">
        <v>4480</v>
      </c>
      <c r="AE178" s="401">
        <v>10017751</v>
      </c>
      <c r="AF178" s="402">
        <v>42481</v>
      </c>
      <c r="AG178" s="401">
        <v>3</v>
      </c>
      <c r="AH178" s="388" t="s">
        <v>118</v>
      </c>
    </row>
    <row r="179" spans="1:34" x14ac:dyDescent="0.2">
      <c r="A179" s="397" t="str">
        <f t="shared" si="2"/>
        <v>Ofsted Webpage</v>
      </c>
      <c r="B179" s="388">
        <v>130835</v>
      </c>
      <c r="C179" s="388">
        <v>106448</v>
      </c>
      <c r="D179" s="388">
        <v>10007859</v>
      </c>
      <c r="E179" s="388" t="s">
        <v>2123</v>
      </c>
      <c r="F179" s="388" t="s">
        <v>107</v>
      </c>
      <c r="G179" s="388" t="s">
        <v>11</v>
      </c>
      <c r="H179" s="388" t="s">
        <v>315</v>
      </c>
      <c r="I179" s="388" t="s">
        <v>161</v>
      </c>
      <c r="J179" s="388" t="s">
        <v>161</v>
      </c>
      <c r="K179" s="388">
        <v>10041327</v>
      </c>
      <c r="L179" s="388" t="s">
        <v>109</v>
      </c>
      <c r="M179" s="388" t="s">
        <v>28</v>
      </c>
      <c r="N179" s="388" t="s">
        <v>104</v>
      </c>
      <c r="O179" s="388" t="s">
        <v>96</v>
      </c>
      <c r="P179" s="400">
        <v>43172</v>
      </c>
      <c r="Q179" s="400">
        <v>43175</v>
      </c>
      <c r="R179" s="400">
        <v>43199</v>
      </c>
      <c r="S179" s="388">
        <v>2</v>
      </c>
      <c r="T179" s="388">
        <v>2</v>
      </c>
      <c r="U179" s="388">
        <v>2</v>
      </c>
      <c r="V179" s="388">
        <v>2</v>
      </c>
      <c r="W179" s="388">
        <v>2</v>
      </c>
      <c r="X179" s="388">
        <v>2</v>
      </c>
      <c r="Y179" s="388">
        <v>2</v>
      </c>
      <c r="Z179" s="388">
        <v>2</v>
      </c>
      <c r="AA179" s="388" t="s">
        <v>96</v>
      </c>
      <c r="AB179" s="388">
        <v>2</v>
      </c>
      <c r="AC179" s="388" t="s">
        <v>96</v>
      </c>
      <c r="AD179" s="388" t="s">
        <v>4480</v>
      </c>
      <c r="AE179" s="401" t="s">
        <v>195</v>
      </c>
      <c r="AF179" s="402" t="s">
        <v>195</v>
      </c>
      <c r="AG179" s="401" t="s">
        <v>195</v>
      </c>
      <c r="AH179" s="388" t="s">
        <v>4479</v>
      </c>
    </row>
    <row r="180" spans="1:34" x14ac:dyDescent="0.2">
      <c r="A180" s="397" t="str">
        <f t="shared" si="2"/>
        <v>Ofsted Webpage</v>
      </c>
      <c r="B180" s="388">
        <v>59082</v>
      </c>
      <c r="C180" s="388">
        <v>119801</v>
      </c>
      <c r="D180" s="388">
        <v>10032404</v>
      </c>
      <c r="E180" s="388" t="s">
        <v>2698</v>
      </c>
      <c r="F180" s="388" t="s">
        <v>90</v>
      </c>
      <c r="G180" s="388" t="s">
        <v>13</v>
      </c>
      <c r="H180" s="388" t="s">
        <v>1242</v>
      </c>
      <c r="I180" s="388" t="s">
        <v>115</v>
      </c>
      <c r="J180" s="388" t="s">
        <v>115</v>
      </c>
      <c r="K180" s="388">
        <v>10041110</v>
      </c>
      <c r="L180" s="388" t="s">
        <v>156</v>
      </c>
      <c r="M180" s="388" t="s">
        <v>40</v>
      </c>
      <c r="N180" s="388" t="s">
        <v>95</v>
      </c>
      <c r="O180" s="388" t="s">
        <v>4511</v>
      </c>
      <c r="P180" s="400">
        <v>43158</v>
      </c>
      <c r="Q180" s="400">
        <v>43159</v>
      </c>
      <c r="R180" s="400">
        <v>43196</v>
      </c>
      <c r="S180" s="388">
        <v>9</v>
      </c>
      <c r="T180" s="388" t="s">
        <v>96</v>
      </c>
      <c r="U180" s="388" t="s">
        <v>96</v>
      </c>
      <c r="V180" s="388" t="s">
        <v>96</v>
      </c>
      <c r="W180" s="388" t="s">
        <v>96</v>
      </c>
      <c r="X180" s="388" t="s">
        <v>96</v>
      </c>
      <c r="Y180" s="388" t="s">
        <v>96</v>
      </c>
      <c r="Z180" s="388" t="s">
        <v>96</v>
      </c>
      <c r="AA180" s="388" t="s">
        <v>96</v>
      </c>
      <c r="AB180" s="388" t="s">
        <v>96</v>
      </c>
      <c r="AC180" s="388" t="s">
        <v>96</v>
      </c>
      <c r="AD180" s="388" t="s">
        <v>4480</v>
      </c>
      <c r="AE180" s="401" t="s">
        <v>2699</v>
      </c>
      <c r="AF180" s="402">
        <v>41579</v>
      </c>
      <c r="AG180" s="401">
        <v>2</v>
      </c>
      <c r="AH180" s="388" t="s">
        <v>4479</v>
      </c>
    </row>
    <row r="181" spans="1:34" x14ac:dyDescent="0.2">
      <c r="A181" s="397" t="str">
        <f t="shared" si="2"/>
        <v>Ofsted Webpage</v>
      </c>
      <c r="B181" s="388">
        <v>51433</v>
      </c>
      <c r="C181" s="388">
        <v>116954</v>
      </c>
      <c r="D181" s="388">
        <v>10001786</v>
      </c>
      <c r="E181" s="388" t="s">
        <v>597</v>
      </c>
      <c r="F181" s="388" t="s">
        <v>90</v>
      </c>
      <c r="G181" s="388" t="s">
        <v>13</v>
      </c>
      <c r="H181" s="388" t="s">
        <v>436</v>
      </c>
      <c r="I181" s="388" t="s">
        <v>155</v>
      </c>
      <c r="J181" s="388" t="s">
        <v>155</v>
      </c>
      <c r="K181" s="388">
        <v>10037411</v>
      </c>
      <c r="L181" s="388" t="s">
        <v>132</v>
      </c>
      <c r="M181" s="388" t="s">
        <v>28</v>
      </c>
      <c r="N181" s="388" t="s">
        <v>104</v>
      </c>
      <c r="O181" s="388" t="s">
        <v>96</v>
      </c>
      <c r="P181" s="400">
        <v>43166</v>
      </c>
      <c r="Q181" s="400">
        <v>43168</v>
      </c>
      <c r="R181" s="400">
        <v>43195</v>
      </c>
      <c r="S181" s="388">
        <v>2</v>
      </c>
      <c r="T181" s="388">
        <v>2</v>
      </c>
      <c r="U181" s="388">
        <v>2</v>
      </c>
      <c r="V181" s="388">
        <v>2</v>
      </c>
      <c r="W181" s="388">
        <v>2</v>
      </c>
      <c r="X181" s="388" t="s">
        <v>96</v>
      </c>
      <c r="Y181" s="388" t="s">
        <v>96</v>
      </c>
      <c r="Z181" s="388">
        <v>2</v>
      </c>
      <c r="AA181" s="388" t="s">
        <v>96</v>
      </c>
      <c r="AB181" s="388" t="s">
        <v>96</v>
      </c>
      <c r="AC181" s="388" t="s">
        <v>96</v>
      </c>
      <c r="AD181" s="388" t="s">
        <v>4480</v>
      </c>
      <c r="AE181" s="401">
        <v>10020135</v>
      </c>
      <c r="AF181" s="402">
        <v>42629</v>
      </c>
      <c r="AG181" s="401">
        <v>3</v>
      </c>
      <c r="AH181" s="388" t="s">
        <v>118</v>
      </c>
    </row>
    <row r="182" spans="1:34" x14ac:dyDescent="0.2">
      <c r="A182" s="397" t="str">
        <f t="shared" si="2"/>
        <v>Ofsted Webpage</v>
      </c>
      <c r="B182" s="388">
        <v>50124</v>
      </c>
      <c r="C182" s="388">
        <v>117618</v>
      </c>
      <c r="D182" s="388">
        <v>10008920</v>
      </c>
      <c r="E182" s="388" t="s">
        <v>2206</v>
      </c>
      <c r="F182" s="388" t="s">
        <v>259</v>
      </c>
      <c r="G182" s="388" t="s">
        <v>14</v>
      </c>
      <c r="H182" s="388" t="s">
        <v>219</v>
      </c>
      <c r="I182" s="388" t="s">
        <v>177</v>
      </c>
      <c r="J182" s="388" t="s">
        <v>177</v>
      </c>
      <c r="K182" s="388">
        <v>10041096</v>
      </c>
      <c r="L182" s="388" t="s">
        <v>443</v>
      </c>
      <c r="M182" s="388" t="s">
        <v>40</v>
      </c>
      <c r="N182" s="388" t="s">
        <v>95</v>
      </c>
      <c r="O182" s="388" t="s">
        <v>4511</v>
      </c>
      <c r="P182" s="400">
        <v>43165</v>
      </c>
      <c r="Q182" s="400">
        <v>43166</v>
      </c>
      <c r="R182" s="400">
        <v>43195</v>
      </c>
      <c r="S182" s="388">
        <v>9</v>
      </c>
      <c r="T182" s="388" t="s">
        <v>96</v>
      </c>
      <c r="U182" s="388" t="s">
        <v>96</v>
      </c>
      <c r="V182" s="388" t="s">
        <v>96</v>
      </c>
      <c r="W182" s="388" t="s">
        <v>96</v>
      </c>
      <c r="X182" s="388" t="s">
        <v>96</v>
      </c>
      <c r="Y182" s="388" t="s">
        <v>96</v>
      </c>
      <c r="Z182" s="388" t="s">
        <v>96</v>
      </c>
      <c r="AA182" s="388" t="s">
        <v>96</v>
      </c>
      <c r="AB182" s="388" t="s">
        <v>96</v>
      </c>
      <c r="AC182" s="388" t="s">
        <v>96</v>
      </c>
      <c r="AD182" s="388" t="s">
        <v>4480</v>
      </c>
      <c r="AE182" s="401" t="s">
        <v>2207</v>
      </c>
      <c r="AF182" s="402">
        <v>41831</v>
      </c>
      <c r="AG182" s="401">
        <v>2</v>
      </c>
      <c r="AH182" s="388" t="s">
        <v>4479</v>
      </c>
    </row>
    <row r="183" spans="1:34" x14ac:dyDescent="0.2">
      <c r="A183" s="397" t="str">
        <f t="shared" si="2"/>
        <v>Ofsted Webpage</v>
      </c>
      <c r="B183" s="388">
        <v>1274676</v>
      </c>
      <c r="C183" s="388" t="s">
        <v>195</v>
      </c>
      <c r="D183" s="388">
        <v>10047111</v>
      </c>
      <c r="E183" s="388" t="s">
        <v>4591</v>
      </c>
      <c r="F183" s="388" t="s">
        <v>90</v>
      </c>
      <c r="G183" s="388" t="s">
        <v>13</v>
      </c>
      <c r="H183" s="388" t="s">
        <v>563</v>
      </c>
      <c r="I183" s="388" t="s">
        <v>115</v>
      </c>
      <c r="J183" s="388" t="s">
        <v>115</v>
      </c>
      <c r="K183" s="388">
        <v>10048757</v>
      </c>
      <c r="L183" s="388" t="s">
        <v>4483</v>
      </c>
      <c r="M183" s="388" t="s">
        <v>36</v>
      </c>
      <c r="N183" s="388" t="s">
        <v>4478</v>
      </c>
      <c r="O183" s="388" t="s">
        <v>96</v>
      </c>
      <c r="P183" s="400">
        <v>43158</v>
      </c>
      <c r="Q183" s="400">
        <v>43159</v>
      </c>
      <c r="R183" s="400">
        <v>43195</v>
      </c>
      <c r="S183" s="388" t="s">
        <v>96</v>
      </c>
      <c r="T183" s="388" t="s">
        <v>96</v>
      </c>
      <c r="U183" s="388" t="s">
        <v>96</v>
      </c>
      <c r="V183" s="388" t="s">
        <v>96</v>
      </c>
      <c r="W183" s="388" t="s">
        <v>96</v>
      </c>
      <c r="X183" s="388" t="s">
        <v>96</v>
      </c>
      <c r="Y183" s="388" t="s">
        <v>96</v>
      </c>
      <c r="Z183" s="388" t="s">
        <v>96</v>
      </c>
      <c r="AA183" s="388" t="s">
        <v>96</v>
      </c>
      <c r="AB183" s="388" t="s">
        <v>96</v>
      </c>
      <c r="AC183" s="388" t="s">
        <v>96</v>
      </c>
      <c r="AD183" s="388" t="s">
        <v>96</v>
      </c>
      <c r="AE183" s="401" t="s">
        <v>195</v>
      </c>
      <c r="AF183" s="402" t="s">
        <v>195</v>
      </c>
      <c r="AG183" s="401" t="s">
        <v>195</v>
      </c>
      <c r="AH183" s="388" t="s">
        <v>4479</v>
      </c>
    </row>
    <row r="184" spans="1:34" x14ac:dyDescent="0.2">
      <c r="A184" s="397" t="str">
        <f t="shared" si="2"/>
        <v>Ofsted Webpage</v>
      </c>
      <c r="B184" s="388">
        <v>130815</v>
      </c>
      <c r="C184" s="388">
        <v>107044</v>
      </c>
      <c r="D184" s="388">
        <v>10006349</v>
      </c>
      <c r="E184" s="388" t="s">
        <v>543</v>
      </c>
      <c r="F184" s="388" t="s">
        <v>107</v>
      </c>
      <c r="G184" s="388" t="s">
        <v>11</v>
      </c>
      <c r="H184" s="388" t="s">
        <v>544</v>
      </c>
      <c r="I184" s="388" t="s">
        <v>161</v>
      </c>
      <c r="J184" s="388" t="s">
        <v>161</v>
      </c>
      <c r="K184" s="388">
        <v>10041154</v>
      </c>
      <c r="L184" s="388" t="s">
        <v>146</v>
      </c>
      <c r="M184" s="388" t="s">
        <v>28</v>
      </c>
      <c r="N184" s="388" t="s">
        <v>104</v>
      </c>
      <c r="O184" s="388" t="s">
        <v>96</v>
      </c>
      <c r="P184" s="400">
        <v>43158</v>
      </c>
      <c r="Q184" s="400">
        <v>43161</v>
      </c>
      <c r="R184" s="400">
        <v>43195</v>
      </c>
      <c r="S184" s="388">
        <v>3</v>
      </c>
      <c r="T184" s="388">
        <v>3</v>
      </c>
      <c r="U184" s="388">
        <v>3</v>
      </c>
      <c r="V184" s="388">
        <v>3</v>
      </c>
      <c r="W184" s="388">
        <v>3</v>
      </c>
      <c r="X184" s="388">
        <v>3</v>
      </c>
      <c r="Y184" s="388">
        <v>3</v>
      </c>
      <c r="Z184" s="388">
        <v>3</v>
      </c>
      <c r="AA184" s="388" t="s">
        <v>96</v>
      </c>
      <c r="AB184" s="388">
        <v>3</v>
      </c>
      <c r="AC184" s="388" t="s">
        <v>96</v>
      </c>
      <c r="AD184" s="388" t="s">
        <v>4480</v>
      </c>
      <c r="AE184" s="401">
        <v>10020091</v>
      </c>
      <c r="AF184" s="402">
        <v>42636</v>
      </c>
      <c r="AG184" s="401">
        <v>3</v>
      </c>
      <c r="AH184" s="388" t="s">
        <v>4537</v>
      </c>
    </row>
    <row r="185" spans="1:34" x14ac:dyDescent="0.2">
      <c r="A185" s="397" t="str">
        <f t="shared" si="2"/>
        <v>Ofsted Webpage</v>
      </c>
      <c r="B185" s="388">
        <v>58735</v>
      </c>
      <c r="C185" s="388">
        <v>118465</v>
      </c>
      <c r="D185" s="388">
        <v>10019914</v>
      </c>
      <c r="E185" s="388" t="s">
        <v>4592</v>
      </c>
      <c r="F185" s="388" t="s">
        <v>90</v>
      </c>
      <c r="G185" s="388" t="s">
        <v>13</v>
      </c>
      <c r="H185" s="388" t="s">
        <v>248</v>
      </c>
      <c r="I185" s="388" t="s">
        <v>115</v>
      </c>
      <c r="J185" s="388" t="s">
        <v>115</v>
      </c>
      <c r="K185" s="388">
        <v>10041186</v>
      </c>
      <c r="L185" s="388" t="s">
        <v>121</v>
      </c>
      <c r="M185" s="388" t="s">
        <v>28</v>
      </c>
      <c r="N185" s="388" t="s">
        <v>104</v>
      </c>
      <c r="O185" s="388" t="s">
        <v>96</v>
      </c>
      <c r="P185" s="400">
        <v>43130</v>
      </c>
      <c r="Q185" s="400">
        <v>43132</v>
      </c>
      <c r="R185" s="400">
        <v>43193</v>
      </c>
      <c r="S185" s="388">
        <v>2</v>
      </c>
      <c r="T185" s="388">
        <v>2</v>
      </c>
      <c r="U185" s="388">
        <v>2</v>
      </c>
      <c r="V185" s="388">
        <v>2</v>
      </c>
      <c r="W185" s="388">
        <v>2</v>
      </c>
      <c r="X185" s="388" t="s">
        <v>96</v>
      </c>
      <c r="Y185" s="388">
        <v>2</v>
      </c>
      <c r="Z185" s="388" t="s">
        <v>96</v>
      </c>
      <c r="AA185" s="388" t="s">
        <v>96</v>
      </c>
      <c r="AB185" s="388" t="s">
        <v>96</v>
      </c>
      <c r="AC185" s="388" t="s">
        <v>96</v>
      </c>
      <c r="AD185" s="388" t="s">
        <v>4480</v>
      </c>
      <c r="AE185" s="401" t="s">
        <v>195</v>
      </c>
      <c r="AF185" s="402" t="s">
        <v>195</v>
      </c>
      <c r="AG185" s="401" t="s">
        <v>195</v>
      </c>
      <c r="AH185" s="388" t="s">
        <v>4479</v>
      </c>
    </row>
    <row r="186" spans="1:34" x14ac:dyDescent="0.2">
      <c r="A186" s="397" t="str">
        <f t="shared" si="2"/>
        <v>Ofsted Webpage</v>
      </c>
      <c r="B186" s="388">
        <v>130772</v>
      </c>
      <c r="C186" s="388">
        <v>106966</v>
      </c>
      <c r="D186" s="388">
        <v>10004442</v>
      </c>
      <c r="E186" s="388" t="s">
        <v>1398</v>
      </c>
      <c r="F186" s="388" t="s">
        <v>274</v>
      </c>
      <c r="G186" s="388" t="s">
        <v>11</v>
      </c>
      <c r="H186" s="388" t="s">
        <v>239</v>
      </c>
      <c r="I186" s="388" t="s">
        <v>152</v>
      </c>
      <c r="J186" s="388" t="s">
        <v>152</v>
      </c>
      <c r="K186" s="388">
        <v>10041152</v>
      </c>
      <c r="L186" s="388" t="s">
        <v>146</v>
      </c>
      <c r="M186" s="388" t="s">
        <v>28</v>
      </c>
      <c r="N186" s="388" t="s">
        <v>104</v>
      </c>
      <c r="O186" s="388" t="s">
        <v>96</v>
      </c>
      <c r="P186" s="400">
        <v>43158</v>
      </c>
      <c r="Q186" s="400">
        <v>43165</v>
      </c>
      <c r="R186" s="400">
        <v>43193</v>
      </c>
      <c r="S186" s="388">
        <v>4</v>
      </c>
      <c r="T186" s="388">
        <v>4</v>
      </c>
      <c r="U186" s="388">
        <v>3</v>
      </c>
      <c r="V186" s="388">
        <v>4</v>
      </c>
      <c r="W186" s="388">
        <v>3</v>
      </c>
      <c r="X186" s="388">
        <v>3</v>
      </c>
      <c r="Y186" s="388">
        <v>3</v>
      </c>
      <c r="Z186" s="388">
        <v>4</v>
      </c>
      <c r="AA186" s="388" t="s">
        <v>96</v>
      </c>
      <c r="AB186" s="388">
        <v>4</v>
      </c>
      <c r="AC186" s="388" t="s">
        <v>96</v>
      </c>
      <c r="AD186" s="388" t="s">
        <v>4511</v>
      </c>
      <c r="AE186" s="401">
        <v>10011441</v>
      </c>
      <c r="AF186" s="402">
        <v>42489</v>
      </c>
      <c r="AG186" s="401">
        <v>3</v>
      </c>
      <c r="AH186" s="388" t="s">
        <v>139</v>
      </c>
    </row>
    <row r="187" spans="1:34" x14ac:dyDescent="0.2">
      <c r="A187" s="397" t="str">
        <f t="shared" si="2"/>
        <v>Ofsted Webpage</v>
      </c>
      <c r="B187" s="388">
        <v>130677</v>
      </c>
      <c r="C187" s="388">
        <v>108461</v>
      </c>
      <c r="D187" s="388">
        <v>10002297</v>
      </c>
      <c r="E187" s="388" t="s">
        <v>166</v>
      </c>
      <c r="F187" s="388" t="s">
        <v>107</v>
      </c>
      <c r="G187" s="388" t="s">
        <v>11</v>
      </c>
      <c r="H187" s="388" t="s">
        <v>167</v>
      </c>
      <c r="I187" s="388" t="s">
        <v>102</v>
      </c>
      <c r="J187" s="388" t="s">
        <v>102</v>
      </c>
      <c r="K187" s="388">
        <v>10041137</v>
      </c>
      <c r="L187" s="388" t="s">
        <v>217</v>
      </c>
      <c r="M187" s="388" t="s">
        <v>30</v>
      </c>
      <c r="N187" s="388" t="s">
        <v>104</v>
      </c>
      <c r="O187" s="388" t="s">
        <v>96</v>
      </c>
      <c r="P187" s="400">
        <v>43151</v>
      </c>
      <c r="Q187" s="400">
        <v>43154</v>
      </c>
      <c r="R187" s="400">
        <v>43188</v>
      </c>
      <c r="S187" s="388">
        <v>3</v>
      </c>
      <c r="T187" s="388">
        <v>3</v>
      </c>
      <c r="U187" s="388">
        <v>3</v>
      </c>
      <c r="V187" s="388">
        <v>3</v>
      </c>
      <c r="W187" s="388">
        <v>3</v>
      </c>
      <c r="X187" s="388">
        <v>3</v>
      </c>
      <c r="Y187" s="388">
        <v>3</v>
      </c>
      <c r="Z187" s="388">
        <v>4</v>
      </c>
      <c r="AA187" s="388" t="s">
        <v>96</v>
      </c>
      <c r="AB187" s="388">
        <v>3</v>
      </c>
      <c r="AC187" s="388" t="s">
        <v>96</v>
      </c>
      <c r="AD187" s="388" t="s">
        <v>4480</v>
      </c>
      <c r="AE187" s="401">
        <v>10004740</v>
      </c>
      <c r="AF187" s="402">
        <v>42692</v>
      </c>
      <c r="AG187" s="401">
        <v>4</v>
      </c>
      <c r="AH187" s="388" t="s">
        <v>118</v>
      </c>
    </row>
    <row r="188" spans="1:34" x14ac:dyDescent="0.2">
      <c r="A188" s="397" t="str">
        <f t="shared" si="2"/>
        <v>Ofsted Webpage</v>
      </c>
      <c r="B188" s="388">
        <v>51766</v>
      </c>
      <c r="C188" s="388">
        <v>110116</v>
      </c>
      <c r="D188" s="388">
        <v>10002327</v>
      </c>
      <c r="E188" s="388" t="s">
        <v>323</v>
      </c>
      <c r="F188" s="388" t="s">
        <v>159</v>
      </c>
      <c r="G188" s="388" t="s">
        <v>14</v>
      </c>
      <c r="H188" s="388" t="s">
        <v>167</v>
      </c>
      <c r="I188" s="388" t="s">
        <v>102</v>
      </c>
      <c r="J188" s="388" t="s">
        <v>102</v>
      </c>
      <c r="K188" s="388">
        <v>10041138</v>
      </c>
      <c r="L188" s="388" t="s">
        <v>256</v>
      </c>
      <c r="M188" s="388" t="s">
        <v>30</v>
      </c>
      <c r="N188" s="388" t="s">
        <v>104</v>
      </c>
      <c r="O188" s="388" t="s">
        <v>96</v>
      </c>
      <c r="P188" s="400">
        <v>43151</v>
      </c>
      <c r="Q188" s="400">
        <v>43154</v>
      </c>
      <c r="R188" s="400">
        <v>43188</v>
      </c>
      <c r="S188" s="388">
        <v>2</v>
      </c>
      <c r="T188" s="388">
        <v>2</v>
      </c>
      <c r="U188" s="388">
        <v>2</v>
      </c>
      <c r="V188" s="388">
        <v>2</v>
      </c>
      <c r="W188" s="388">
        <v>2</v>
      </c>
      <c r="X188" s="388" t="s">
        <v>96</v>
      </c>
      <c r="Y188" s="388">
        <v>2</v>
      </c>
      <c r="Z188" s="388">
        <v>2</v>
      </c>
      <c r="AA188" s="388" t="s">
        <v>96</v>
      </c>
      <c r="AB188" s="388" t="s">
        <v>96</v>
      </c>
      <c r="AC188" s="388" t="s">
        <v>96</v>
      </c>
      <c r="AD188" s="388" t="s">
        <v>4480</v>
      </c>
      <c r="AE188" s="401">
        <v>10020145</v>
      </c>
      <c r="AF188" s="402">
        <v>42713</v>
      </c>
      <c r="AG188" s="401">
        <v>4</v>
      </c>
      <c r="AH188" s="388" t="s">
        <v>118</v>
      </c>
    </row>
    <row r="189" spans="1:34" x14ac:dyDescent="0.2">
      <c r="A189" s="397" t="str">
        <f t="shared" si="2"/>
        <v>Ofsted Webpage</v>
      </c>
      <c r="B189" s="388">
        <v>1237137</v>
      </c>
      <c r="C189" s="388">
        <v>129023</v>
      </c>
      <c r="D189" s="388">
        <v>10028909</v>
      </c>
      <c r="E189" s="388" t="s">
        <v>4593</v>
      </c>
      <c r="F189" s="388" t="s">
        <v>90</v>
      </c>
      <c r="G189" s="388" t="s">
        <v>13</v>
      </c>
      <c r="H189" s="388" t="s">
        <v>447</v>
      </c>
      <c r="I189" s="388" t="s">
        <v>115</v>
      </c>
      <c r="J189" s="388" t="s">
        <v>115</v>
      </c>
      <c r="K189" s="388">
        <v>10041181</v>
      </c>
      <c r="L189" s="388" t="s">
        <v>121</v>
      </c>
      <c r="M189" s="388" t="s">
        <v>28</v>
      </c>
      <c r="N189" s="388" t="s">
        <v>104</v>
      </c>
      <c r="O189" s="388" t="s">
        <v>96</v>
      </c>
      <c r="P189" s="400">
        <v>43144</v>
      </c>
      <c r="Q189" s="400">
        <v>43147</v>
      </c>
      <c r="R189" s="400">
        <v>43188</v>
      </c>
      <c r="S189" s="388">
        <v>2</v>
      </c>
      <c r="T189" s="388">
        <v>2</v>
      </c>
      <c r="U189" s="388">
        <v>2</v>
      </c>
      <c r="V189" s="388">
        <v>2</v>
      </c>
      <c r="W189" s="388">
        <v>2</v>
      </c>
      <c r="X189" s="388" t="s">
        <v>96</v>
      </c>
      <c r="Y189" s="388">
        <v>2</v>
      </c>
      <c r="Z189" s="388" t="s">
        <v>96</v>
      </c>
      <c r="AA189" s="388" t="s">
        <v>96</v>
      </c>
      <c r="AB189" s="388" t="s">
        <v>96</v>
      </c>
      <c r="AC189" s="388" t="s">
        <v>96</v>
      </c>
      <c r="AD189" s="388" t="s">
        <v>4480</v>
      </c>
      <c r="AE189" s="401" t="s">
        <v>195</v>
      </c>
      <c r="AF189" s="402" t="s">
        <v>195</v>
      </c>
      <c r="AG189" s="401" t="s">
        <v>195</v>
      </c>
      <c r="AH189" s="388" t="s">
        <v>4479</v>
      </c>
    </row>
    <row r="190" spans="1:34" x14ac:dyDescent="0.2">
      <c r="A190" s="397" t="str">
        <f t="shared" si="2"/>
        <v>Ofsted Webpage</v>
      </c>
      <c r="B190" s="388">
        <v>1236704</v>
      </c>
      <c r="C190" s="388">
        <v>131090</v>
      </c>
      <c r="D190" s="388">
        <v>10033608</v>
      </c>
      <c r="E190" s="388" t="s">
        <v>4594</v>
      </c>
      <c r="F190" s="388" t="s">
        <v>90</v>
      </c>
      <c r="G190" s="388" t="s">
        <v>13</v>
      </c>
      <c r="H190" s="388" t="s">
        <v>114</v>
      </c>
      <c r="I190" s="388" t="s">
        <v>115</v>
      </c>
      <c r="J190" s="388" t="s">
        <v>115</v>
      </c>
      <c r="K190" s="388">
        <v>10041177</v>
      </c>
      <c r="L190" s="388" t="s">
        <v>121</v>
      </c>
      <c r="M190" s="388" t="s">
        <v>28</v>
      </c>
      <c r="N190" s="388" t="s">
        <v>104</v>
      </c>
      <c r="O190" s="388" t="s">
        <v>96</v>
      </c>
      <c r="P190" s="400">
        <v>43158</v>
      </c>
      <c r="Q190" s="400">
        <v>43161</v>
      </c>
      <c r="R190" s="400">
        <v>43187</v>
      </c>
      <c r="S190" s="388">
        <v>3</v>
      </c>
      <c r="T190" s="388">
        <v>3</v>
      </c>
      <c r="U190" s="388">
        <v>3</v>
      </c>
      <c r="V190" s="388">
        <v>3</v>
      </c>
      <c r="W190" s="388">
        <v>3</v>
      </c>
      <c r="X190" s="388" t="s">
        <v>96</v>
      </c>
      <c r="Y190" s="388">
        <v>3</v>
      </c>
      <c r="Z190" s="388" t="s">
        <v>96</v>
      </c>
      <c r="AA190" s="388" t="s">
        <v>96</v>
      </c>
      <c r="AB190" s="388" t="s">
        <v>96</v>
      </c>
      <c r="AC190" s="388" t="s">
        <v>96</v>
      </c>
      <c r="AD190" s="388" t="s">
        <v>4480</v>
      </c>
      <c r="AE190" s="401" t="s">
        <v>195</v>
      </c>
      <c r="AF190" s="402" t="s">
        <v>195</v>
      </c>
      <c r="AG190" s="401" t="s">
        <v>195</v>
      </c>
      <c r="AH190" s="388" t="s">
        <v>4479</v>
      </c>
    </row>
    <row r="191" spans="1:34" x14ac:dyDescent="0.2">
      <c r="A191" s="397" t="str">
        <f t="shared" si="2"/>
        <v>Ofsted Webpage</v>
      </c>
      <c r="B191" s="388">
        <v>55149</v>
      </c>
      <c r="C191" s="388">
        <v>105044</v>
      </c>
      <c r="D191" s="388">
        <v>10007123</v>
      </c>
      <c r="E191" s="388" t="s">
        <v>3486</v>
      </c>
      <c r="F191" s="388" t="s">
        <v>90</v>
      </c>
      <c r="G191" s="388" t="s">
        <v>13</v>
      </c>
      <c r="H191" s="388" t="s">
        <v>724</v>
      </c>
      <c r="I191" s="388" t="s">
        <v>102</v>
      </c>
      <c r="J191" s="388" t="s">
        <v>102</v>
      </c>
      <c r="K191" s="388">
        <v>10043202</v>
      </c>
      <c r="L191" s="388" t="s">
        <v>136</v>
      </c>
      <c r="M191" s="388" t="s">
        <v>28</v>
      </c>
      <c r="N191" s="388" t="s">
        <v>104</v>
      </c>
      <c r="O191" s="388" t="s">
        <v>96</v>
      </c>
      <c r="P191" s="400">
        <v>43025</v>
      </c>
      <c r="Q191" s="400">
        <v>43028</v>
      </c>
      <c r="R191" s="400">
        <v>43187</v>
      </c>
      <c r="S191" s="388">
        <v>4</v>
      </c>
      <c r="T191" s="388">
        <v>4</v>
      </c>
      <c r="U191" s="388">
        <v>3</v>
      </c>
      <c r="V191" s="388">
        <v>4</v>
      </c>
      <c r="W191" s="388">
        <v>3</v>
      </c>
      <c r="X191" s="388" t="s">
        <v>96</v>
      </c>
      <c r="Y191" s="388" t="s">
        <v>96</v>
      </c>
      <c r="Z191" s="388">
        <v>3</v>
      </c>
      <c r="AA191" s="388" t="s">
        <v>96</v>
      </c>
      <c r="AB191" s="388" t="s">
        <v>96</v>
      </c>
      <c r="AC191" s="388" t="s">
        <v>96</v>
      </c>
      <c r="AD191" s="388" t="s">
        <v>4511</v>
      </c>
      <c r="AE191" s="401">
        <v>10022606</v>
      </c>
      <c r="AF191" s="402">
        <v>42832</v>
      </c>
      <c r="AG191" s="401">
        <v>4</v>
      </c>
      <c r="AH191" s="388" t="s">
        <v>4537</v>
      </c>
    </row>
    <row r="192" spans="1:34" x14ac:dyDescent="0.2">
      <c r="A192" s="397" t="str">
        <f t="shared" si="2"/>
        <v>Ofsted Webpage</v>
      </c>
      <c r="B192" s="388">
        <v>55141</v>
      </c>
      <c r="C192" s="388">
        <v>112390</v>
      </c>
      <c r="D192" s="388">
        <v>10003816</v>
      </c>
      <c r="E192" s="388" t="s">
        <v>3483</v>
      </c>
      <c r="F192" s="388" t="s">
        <v>90</v>
      </c>
      <c r="G192" s="388" t="s">
        <v>13</v>
      </c>
      <c r="H192" s="388" t="s">
        <v>185</v>
      </c>
      <c r="I192" s="388" t="s">
        <v>186</v>
      </c>
      <c r="J192" s="388" t="s">
        <v>93</v>
      </c>
      <c r="K192" s="388">
        <v>10044174</v>
      </c>
      <c r="L192" s="388" t="s">
        <v>4545</v>
      </c>
      <c r="M192" s="388" t="s">
        <v>38</v>
      </c>
      <c r="N192" s="388" t="s">
        <v>4478</v>
      </c>
      <c r="O192" s="388" t="s">
        <v>96</v>
      </c>
      <c r="P192" s="400">
        <v>43158</v>
      </c>
      <c r="Q192" s="400">
        <v>43159</v>
      </c>
      <c r="R192" s="400">
        <v>43186</v>
      </c>
      <c r="S192" s="388" t="s">
        <v>96</v>
      </c>
      <c r="T192" s="388" t="s">
        <v>96</v>
      </c>
      <c r="U192" s="388" t="s">
        <v>96</v>
      </c>
      <c r="V192" s="388" t="s">
        <v>96</v>
      </c>
      <c r="W192" s="388" t="s">
        <v>96</v>
      </c>
      <c r="X192" s="388" t="s">
        <v>96</v>
      </c>
      <c r="Y192" s="388" t="s">
        <v>96</v>
      </c>
      <c r="Z192" s="388" t="s">
        <v>96</v>
      </c>
      <c r="AA192" s="388" t="s">
        <v>96</v>
      </c>
      <c r="AB192" s="388" t="s">
        <v>96</v>
      </c>
      <c r="AC192" s="388" t="s">
        <v>96</v>
      </c>
      <c r="AD192" s="388" t="s">
        <v>96</v>
      </c>
      <c r="AE192" s="401">
        <v>10020167</v>
      </c>
      <c r="AF192" s="402">
        <v>42817</v>
      </c>
      <c r="AG192" s="401">
        <v>4</v>
      </c>
      <c r="AH192" s="388" t="s">
        <v>4479</v>
      </c>
    </row>
    <row r="193" spans="1:34" x14ac:dyDescent="0.2">
      <c r="A193" s="397" t="str">
        <f t="shared" si="2"/>
        <v>Ofsted Webpage</v>
      </c>
      <c r="B193" s="388">
        <v>130638</v>
      </c>
      <c r="C193" s="388">
        <v>105367</v>
      </c>
      <c r="D193" s="388">
        <v>10001378</v>
      </c>
      <c r="E193" s="388" t="s">
        <v>2886</v>
      </c>
      <c r="F193" s="388" t="s">
        <v>107</v>
      </c>
      <c r="G193" s="388" t="s">
        <v>11</v>
      </c>
      <c r="H193" s="388" t="s">
        <v>670</v>
      </c>
      <c r="I193" s="388" t="s">
        <v>152</v>
      </c>
      <c r="J193" s="388" t="s">
        <v>152</v>
      </c>
      <c r="K193" s="388">
        <v>10030780</v>
      </c>
      <c r="L193" s="388" t="s">
        <v>109</v>
      </c>
      <c r="M193" s="388" t="s">
        <v>28</v>
      </c>
      <c r="N193" s="388" t="s">
        <v>104</v>
      </c>
      <c r="O193" s="388" t="s">
        <v>96</v>
      </c>
      <c r="P193" s="400">
        <v>43144</v>
      </c>
      <c r="Q193" s="400">
        <v>43147</v>
      </c>
      <c r="R193" s="400">
        <v>43185</v>
      </c>
      <c r="S193" s="388">
        <v>3</v>
      </c>
      <c r="T193" s="388">
        <v>3</v>
      </c>
      <c r="U193" s="388">
        <v>3</v>
      </c>
      <c r="V193" s="388">
        <v>2</v>
      </c>
      <c r="W193" s="388">
        <v>3</v>
      </c>
      <c r="X193" s="388">
        <v>3</v>
      </c>
      <c r="Y193" s="388">
        <v>2</v>
      </c>
      <c r="Z193" s="388">
        <v>2</v>
      </c>
      <c r="AA193" s="388" t="s">
        <v>96</v>
      </c>
      <c r="AB193" s="388">
        <v>2</v>
      </c>
      <c r="AC193" s="388" t="s">
        <v>96</v>
      </c>
      <c r="AD193" s="388" t="s">
        <v>4480</v>
      </c>
      <c r="AE193" s="401" t="s">
        <v>2887</v>
      </c>
      <c r="AF193" s="402">
        <v>41558</v>
      </c>
      <c r="AG193" s="401">
        <v>2</v>
      </c>
      <c r="AH193" s="388" t="s">
        <v>139</v>
      </c>
    </row>
    <row r="194" spans="1:34" x14ac:dyDescent="0.2">
      <c r="A194" s="397" t="str">
        <f t="shared" si="2"/>
        <v>Ofsted Webpage</v>
      </c>
      <c r="B194" s="388">
        <v>130667</v>
      </c>
      <c r="C194" s="388">
        <v>107525</v>
      </c>
      <c r="D194" s="388">
        <v>10005124</v>
      </c>
      <c r="E194" s="388" t="s">
        <v>1348</v>
      </c>
      <c r="F194" s="388" t="s">
        <v>274</v>
      </c>
      <c r="G194" s="388" t="s">
        <v>11</v>
      </c>
      <c r="H194" s="388" t="s">
        <v>1349</v>
      </c>
      <c r="I194" s="388" t="s">
        <v>177</v>
      </c>
      <c r="J194" s="388" t="s">
        <v>177</v>
      </c>
      <c r="K194" s="388">
        <v>10041146</v>
      </c>
      <c r="L194" s="388" t="s">
        <v>146</v>
      </c>
      <c r="M194" s="388" t="s">
        <v>28</v>
      </c>
      <c r="N194" s="388" t="s">
        <v>104</v>
      </c>
      <c r="O194" s="388" t="s">
        <v>96</v>
      </c>
      <c r="P194" s="400">
        <v>43151</v>
      </c>
      <c r="Q194" s="400">
        <v>43154</v>
      </c>
      <c r="R194" s="400">
        <v>43185</v>
      </c>
      <c r="S194" s="388">
        <v>2</v>
      </c>
      <c r="T194" s="388">
        <v>2</v>
      </c>
      <c r="U194" s="388">
        <v>2</v>
      </c>
      <c r="V194" s="388">
        <v>2</v>
      </c>
      <c r="W194" s="388">
        <v>2</v>
      </c>
      <c r="X194" s="388">
        <v>2</v>
      </c>
      <c r="Y194" s="388">
        <v>2</v>
      </c>
      <c r="Z194" s="388">
        <v>2</v>
      </c>
      <c r="AA194" s="388" t="s">
        <v>96</v>
      </c>
      <c r="AB194" s="388">
        <v>3</v>
      </c>
      <c r="AC194" s="388" t="s">
        <v>96</v>
      </c>
      <c r="AD194" s="388" t="s">
        <v>4480</v>
      </c>
      <c r="AE194" s="401">
        <v>10011433</v>
      </c>
      <c r="AF194" s="402">
        <v>42503</v>
      </c>
      <c r="AG194" s="401">
        <v>3</v>
      </c>
      <c r="AH194" s="388" t="s">
        <v>118</v>
      </c>
    </row>
    <row r="195" spans="1:34" x14ac:dyDescent="0.2">
      <c r="A195" s="397" t="str">
        <f t="shared" si="2"/>
        <v>Ofsted Webpage</v>
      </c>
      <c r="B195" s="388">
        <v>130521</v>
      </c>
      <c r="C195" s="388">
        <v>107785</v>
      </c>
      <c r="D195" s="388">
        <v>10007500</v>
      </c>
      <c r="E195" s="388" t="s">
        <v>464</v>
      </c>
      <c r="F195" s="388" t="s">
        <v>107</v>
      </c>
      <c r="G195" s="388" t="s">
        <v>11</v>
      </c>
      <c r="H195" s="388" t="s">
        <v>149</v>
      </c>
      <c r="I195" s="388" t="s">
        <v>131</v>
      </c>
      <c r="J195" s="388" t="s">
        <v>131</v>
      </c>
      <c r="K195" s="388">
        <v>10048904</v>
      </c>
      <c r="L195" s="388" t="s">
        <v>4562</v>
      </c>
      <c r="M195" s="388" t="s">
        <v>36</v>
      </c>
      <c r="N195" s="388" t="s">
        <v>4478</v>
      </c>
      <c r="O195" s="388" t="s">
        <v>96</v>
      </c>
      <c r="P195" s="400">
        <v>43160</v>
      </c>
      <c r="Q195" s="400">
        <v>43161</v>
      </c>
      <c r="R195" s="400">
        <v>43185</v>
      </c>
      <c r="S195" s="388" t="s">
        <v>96</v>
      </c>
      <c r="T195" s="388" t="s">
        <v>96</v>
      </c>
      <c r="U195" s="388" t="s">
        <v>96</v>
      </c>
      <c r="V195" s="388" t="s">
        <v>96</v>
      </c>
      <c r="W195" s="388" t="s">
        <v>96</v>
      </c>
      <c r="X195" s="388" t="s">
        <v>96</v>
      </c>
      <c r="Y195" s="388" t="s">
        <v>96</v>
      </c>
      <c r="Z195" s="388" t="s">
        <v>96</v>
      </c>
      <c r="AA195" s="388" t="s">
        <v>96</v>
      </c>
      <c r="AB195" s="388" t="s">
        <v>96</v>
      </c>
      <c r="AC195" s="388" t="s">
        <v>96</v>
      </c>
      <c r="AD195" s="388" t="s">
        <v>96</v>
      </c>
      <c r="AE195" s="401">
        <v>10022096</v>
      </c>
      <c r="AF195" s="402">
        <v>42685</v>
      </c>
      <c r="AG195" s="401">
        <v>2</v>
      </c>
      <c r="AH195" s="388" t="s">
        <v>4479</v>
      </c>
    </row>
    <row r="196" spans="1:34" x14ac:dyDescent="0.2">
      <c r="A196" s="397" t="str">
        <f t="shared" si="2"/>
        <v>Ofsted Webpage</v>
      </c>
      <c r="B196" s="388">
        <v>142909</v>
      </c>
      <c r="C196" s="388">
        <v>132210</v>
      </c>
      <c r="D196" s="388">
        <v>10032448</v>
      </c>
      <c r="E196" s="388" t="s">
        <v>4596</v>
      </c>
      <c r="F196" s="388" t="s">
        <v>125</v>
      </c>
      <c r="G196" s="388" t="s">
        <v>12</v>
      </c>
      <c r="H196" s="388" t="s">
        <v>4597</v>
      </c>
      <c r="I196" s="388" t="s">
        <v>155</v>
      </c>
      <c r="J196" s="388" t="s">
        <v>155</v>
      </c>
      <c r="K196" s="388">
        <v>10043900</v>
      </c>
      <c r="L196" s="388" t="s">
        <v>127</v>
      </c>
      <c r="M196" s="388" t="s">
        <v>28</v>
      </c>
      <c r="N196" s="388" t="s">
        <v>104</v>
      </c>
      <c r="O196" s="388" t="s">
        <v>96</v>
      </c>
      <c r="P196" s="400">
        <v>43157</v>
      </c>
      <c r="Q196" s="400">
        <v>43159</v>
      </c>
      <c r="R196" s="400">
        <v>43182</v>
      </c>
      <c r="S196" s="388">
        <v>2</v>
      </c>
      <c r="T196" s="388">
        <v>2</v>
      </c>
      <c r="U196" s="388">
        <v>2</v>
      </c>
      <c r="V196" s="388">
        <v>2</v>
      </c>
      <c r="W196" s="388">
        <v>2</v>
      </c>
      <c r="X196" s="388" t="s">
        <v>96</v>
      </c>
      <c r="Y196" s="388" t="s">
        <v>96</v>
      </c>
      <c r="Z196" s="388" t="s">
        <v>96</v>
      </c>
      <c r="AA196" s="388" t="s">
        <v>96</v>
      </c>
      <c r="AB196" s="388">
        <v>2</v>
      </c>
      <c r="AC196" s="388" t="s">
        <v>96</v>
      </c>
      <c r="AD196" s="388" t="s">
        <v>4480</v>
      </c>
      <c r="AE196" s="401" t="s">
        <v>195</v>
      </c>
      <c r="AF196" s="402" t="s">
        <v>195</v>
      </c>
      <c r="AG196" s="401" t="s">
        <v>195</v>
      </c>
      <c r="AH196" s="388" t="s">
        <v>4479</v>
      </c>
    </row>
    <row r="197" spans="1:34" x14ac:dyDescent="0.2">
      <c r="A197" s="397" t="str">
        <f t="shared" ref="A197:A260" si="3">IF(B197&lt;&gt;"",HYPERLINK(CONCATENATE("http://reports.ofsted.gov.uk/inspection-reports/find-inspection-report/provider/ELS/",B197),"Ofsted Webpage"),"")</f>
        <v>Ofsted Webpage</v>
      </c>
      <c r="B197" s="388">
        <v>52847</v>
      </c>
      <c r="C197" s="388">
        <v>106311</v>
      </c>
      <c r="D197" s="388">
        <v>10003593</v>
      </c>
      <c r="E197" s="388" t="s">
        <v>876</v>
      </c>
      <c r="F197" s="388" t="s">
        <v>90</v>
      </c>
      <c r="G197" s="388" t="s">
        <v>13</v>
      </c>
      <c r="H197" s="388" t="s">
        <v>476</v>
      </c>
      <c r="I197" s="388" t="s">
        <v>177</v>
      </c>
      <c r="J197" s="388" t="s">
        <v>177</v>
      </c>
      <c r="K197" s="388">
        <v>10041165</v>
      </c>
      <c r="L197" s="388" t="s">
        <v>132</v>
      </c>
      <c r="M197" s="388" t="s">
        <v>28</v>
      </c>
      <c r="N197" s="388" t="s">
        <v>104</v>
      </c>
      <c r="O197" s="388" t="s">
        <v>96</v>
      </c>
      <c r="P197" s="400">
        <v>43151</v>
      </c>
      <c r="Q197" s="400">
        <v>43154</v>
      </c>
      <c r="R197" s="400">
        <v>43182</v>
      </c>
      <c r="S197" s="388">
        <v>2</v>
      </c>
      <c r="T197" s="388">
        <v>2</v>
      </c>
      <c r="U197" s="388">
        <v>2</v>
      </c>
      <c r="V197" s="388">
        <v>2</v>
      </c>
      <c r="W197" s="388">
        <v>2</v>
      </c>
      <c r="X197" s="388">
        <v>2</v>
      </c>
      <c r="Y197" s="388" t="s">
        <v>96</v>
      </c>
      <c r="Z197" s="388">
        <v>2</v>
      </c>
      <c r="AA197" s="388">
        <v>2</v>
      </c>
      <c r="AB197" s="388" t="s">
        <v>96</v>
      </c>
      <c r="AC197" s="388" t="s">
        <v>96</v>
      </c>
      <c r="AD197" s="388" t="s">
        <v>4480</v>
      </c>
      <c r="AE197" s="401">
        <v>10011489</v>
      </c>
      <c r="AF197" s="402">
        <v>42468</v>
      </c>
      <c r="AG197" s="401">
        <v>3</v>
      </c>
      <c r="AH197" s="388" t="s">
        <v>118</v>
      </c>
    </row>
    <row r="198" spans="1:34" x14ac:dyDescent="0.2">
      <c r="A198" s="397" t="str">
        <f t="shared" si="3"/>
        <v>Ofsted Webpage</v>
      </c>
      <c r="B198" s="388">
        <v>59179</v>
      </c>
      <c r="C198" s="388">
        <v>121797</v>
      </c>
      <c r="D198" s="388">
        <v>10022503</v>
      </c>
      <c r="E198" s="388" t="s">
        <v>4595</v>
      </c>
      <c r="F198" s="388" t="s">
        <v>90</v>
      </c>
      <c r="G198" s="388" t="s">
        <v>13</v>
      </c>
      <c r="H198" s="388" t="s">
        <v>398</v>
      </c>
      <c r="I198" s="388" t="s">
        <v>161</v>
      </c>
      <c r="J198" s="388" t="s">
        <v>161</v>
      </c>
      <c r="K198" s="388">
        <v>10041099</v>
      </c>
      <c r="L198" s="388" t="s">
        <v>94</v>
      </c>
      <c r="M198" s="388" t="s">
        <v>40</v>
      </c>
      <c r="N198" s="388" t="s">
        <v>95</v>
      </c>
      <c r="O198" s="388" t="s">
        <v>4511</v>
      </c>
      <c r="P198" s="400">
        <v>43144</v>
      </c>
      <c r="Q198" s="400">
        <v>43145</v>
      </c>
      <c r="R198" s="400">
        <v>43182</v>
      </c>
      <c r="S198" s="388">
        <v>9</v>
      </c>
      <c r="T198" s="388" t="s">
        <v>96</v>
      </c>
      <c r="U198" s="388" t="s">
        <v>96</v>
      </c>
      <c r="V198" s="388" t="s">
        <v>96</v>
      </c>
      <c r="W198" s="388" t="s">
        <v>96</v>
      </c>
      <c r="X198" s="388" t="s">
        <v>96</v>
      </c>
      <c r="Y198" s="388" t="s">
        <v>96</v>
      </c>
      <c r="Z198" s="388" t="s">
        <v>96</v>
      </c>
      <c r="AA198" s="388" t="s">
        <v>96</v>
      </c>
      <c r="AB198" s="388" t="s">
        <v>96</v>
      </c>
      <c r="AC198" s="388" t="s">
        <v>96</v>
      </c>
      <c r="AD198" s="388" t="s">
        <v>4480</v>
      </c>
      <c r="AE198" s="401" t="s">
        <v>1944</v>
      </c>
      <c r="AF198" s="402">
        <v>42160</v>
      </c>
      <c r="AG198" s="401">
        <v>2</v>
      </c>
      <c r="AH198" s="388" t="s">
        <v>4479</v>
      </c>
    </row>
    <row r="199" spans="1:34" x14ac:dyDescent="0.2">
      <c r="A199" s="397" t="str">
        <f t="shared" si="3"/>
        <v>Ofsted Webpage</v>
      </c>
      <c r="B199" s="388">
        <v>51349</v>
      </c>
      <c r="C199" s="388">
        <v>108108</v>
      </c>
      <c r="D199" s="388">
        <v>10001695</v>
      </c>
      <c r="E199" s="388" t="s">
        <v>1580</v>
      </c>
      <c r="F199" s="388" t="s">
        <v>159</v>
      </c>
      <c r="G199" s="388" t="s">
        <v>14</v>
      </c>
      <c r="H199" s="388" t="s">
        <v>809</v>
      </c>
      <c r="I199" s="388" t="s">
        <v>155</v>
      </c>
      <c r="J199" s="388" t="s">
        <v>155</v>
      </c>
      <c r="K199" s="388">
        <v>10043882</v>
      </c>
      <c r="L199" s="388" t="s">
        <v>162</v>
      </c>
      <c r="M199" s="388" t="s">
        <v>40</v>
      </c>
      <c r="N199" s="388" t="s">
        <v>95</v>
      </c>
      <c r="O199" s="388" t="s">
        <v>4511</v>
      </c>
      <c r="P199" s="400">
        <v>43151</v>
      </c>
      <c r="Q199" s="400">
        <v>43152</v>
      </c>
      <c r="R199" s="400">
        <v>43182</v>
      </c>
      <c r="S199" s="388">
        <v>9</v>
      </c>
      <c r="T199" s="388" t="s">
        <v>96</v>
      </c>
      <c r="U199" s="388" t="s">
        <v>96</v>
      </c>
      <c r="V199" s="388" t="s">
        <v>96</v>
      </c>
      <c r="W199" s="388" t="s">
        <v>96</v>
      </c>
      <c r="X199" s="388" t="s">
        <v>96</v>
      </c>
      <c r="Y199" s="388" t="s">
        <v>96</v>
      </c>
      <c r="Z199" s="388" t="s">
        <v>96</v>
      </c>
      <c r="AA199" s="388" t="s">
        <v>96</v>
      </c>
      <c r="AB199" s="388" t="s">
        <v>96</v>
      </c>
      <c r="AC199" s="388" t="s">
        <v>96</v>
      </c>
      <c r="AD199" s="388" t="s">
        <v>4480</v>
      </c>
      <c r="AE199" s="401" t="s">
        <v>1581</v>
      </c>
      <c r="AF199" s="402">
        <v>41964</v>
      </c>
      <c r="AG199" s="401">
        <v>2</v>
      </c>
      <c r="AH199" s="388" t="s">
        <v>4479</v>
      </c>
    </row>
    <row r="200" spans="1:34" x14ac:dyDescent="0.2">
      <c r="A200" s="397" t="str">
        <f t="shared" si="3"/>
        <v>Ofsted Webpage</v>
      </c>
      <c r="B200" s="388">
        <v>59153</v>
      </c>
      <c r="C200" s="388">
        <v>121724</v>
      </c>
      <c r="D200" s="388">
        <v>10019314</v>
      </c>
      <c r="E200" s="388" t="s">
        <v>4598</v>
      </c>
      <c r="F200" s="388" t="s">
        <v>90</v>
      </c>
      <c r="G200" s="388" t="s">
        <v>13</v>
      </c>
      <c r="H200" s="388" t="s">
        <v>272</v>
      </c>
      <c r="I200" s="388" t="s">
        <v>161</v>
      </c>
      <c r="J200" s="388" t="s">
        <v>161</v>
      </c>
      <c r="K200" s="388">
        <v>10041098</v>
      </c>
      <c r="L200" s="388" t="s">
        <v>94</v>
      </c>
      <c r="M200" s="388" t="s">
        <v>40</v>
      </c>
      <c r="N200" s="388" t="s">
        <v>95</v>
      </c>
      <c r="O200" s="388" t="s">
        <v>4511</v>
      </c>
      <c r="P200" s="400">
        <v>43144</v>
      </c>
      <c r="Q200" s="400">
        <v>43145</v>
      </c>
      <c r="R200" s="400">
        <v>43181</v>
      </c>
      <c r="S200" s="388">
        <v>9</v>
      </c>
      <c r="T200" s="388" t="s">
        <v>96</v>
      </c>
      <c r="U200" s="388" t="s">
        <v>96</v>
      </c>
      <c r="V200" s="388" t="s">
        <v>96</v>
      </c>
      <c r="W200" s="388" t="s">
        <v>96</v>
      </c>
      <c r="X200" s="388" t="s">
        <v>96</v>
      </c>
      <c r="Y200" s="388" t="s">
        <v>96</v>
      </c>
      <c r="Z200" s="388" t="s">
        <v>96</v>
      </c>
      <c r="AA200" s="388" t="s">
        <v>96</v>
      </c>
      <c r="AB200" s="388" t="s">
        <v>96</v>
      </c>
      <c r="AC200" s="388" t="s">
        <v>96</v>
      </c>
      <c r="AD200" s="388" t="s">
        <v>4480</v>
      </c>
      <c r="AE200" s="401" t="s">
        <v>1912</v>
      </c>
      <c r="AF200" s="402">
        <v>41901</v>
      </c>
      <c r="AG200" s="401">
        <v>2</v>
      </c>
      <c r="AH200" s="388" t="s">
        <v>4479</v>
      </c>
    </row>
    <row r="201" spans="1:34" x14ac:dyDescent="0.2">
      <c r="A201" s="397" t="str">
        <f t="shared" si="3"/>
        <v>Ofsted Webpage</v>
      </c>
      <c r="B201" s="388">
        <v>52994</v>
      </c>
      <c r="C201" s="388">
        <v>112414</v>
      </c>
      <c r="D201" s="388">
        <v>10003866</v>
      </c>
      <c r="E201" s="388" t="s">
        <v>2384</v>
      </c>
      <c r="F201" s="388" t="s">
        <v>159</v>
      </c>
      <c r="G201" s="388" t="s">
        <v>14</v>
      </c>
      <c r="H201" s="388" t="s">
        <v>278</v>
      </c>
      <c r="I201" s="388" t="s">
        <v>152</v>
      </c>
      <c r="J201" s="388" t="s">
        <v>152</v>
      </c>
      <c r="K201" s="388">
        <v>10041125</v>
      </c>
      <c r="L201" s="388" t="s">
        <v>162</v>
      </c>
      <c r="M201" s="388" t="s">
        <v>40</v>
      </c>
      <c r="N201" s="388" t="s">
        <v>95</v>
      </c>
      <c r="O201" s="388" t="s">
        <v>4511</v>
      </c>
      <c r="P201" s="400">
        <v>43151</v>
      </c>
      <c r="Q201" s="400">
        <v>43152</v>
      </c>
      <c r="R201" s="400">
        <v>43181</v>
      </c>
      <c r="S201" s="388">
        <v>9</v>
      </c>
      <c r="T201" s="388" t="s">
        <v>96</v>
      </c>
      <c r="U201" s="388" t="s">
        <v>96</v>
      </c>
      <c r="V201" s="388" t="s">
        <v>96</v>
      </c>
      <c r="W201" s="388" t="s">
        <v>96</v>
      </c>
      <c r="X201" s="388" t="s">
        <v>96</v>
      </c>
      <c r="Y201" s="388" t="s">
        <v>96</v>
      </c>
      <c r="Z201" s="388" t="s">
        <v>96</v>
      </c>
      <c r="AA201" s="388" t="s">
        <v>96</v>
      </c>
      <c r="AB201" s="388" t="s">
        <v>96</v>
      </c>
      <c r="AC201" s="388" t="s">
        <v>96</v>
      </c>
      <c r="AD201" s="388" t="s">
        <v>4480</v>
      </c>
      <c r="AE201" s="401" t="s">
        <v>2385</v>
      </c>
      <c r="AF201" s="402">
        <v>41607</v>
      </c>
      <c r="AG201" s="401">
        <v>2</v>
      </c>
      <c r="AH201" s="388" t="s">
        <v>4479</v>
      </c>
    </row>
    <row r="202" spans="1:34" x14ac:dyDescent="0.2">
      <c r="A202" s="397" t="str">
        <f t="shared" si="3"/>
        <v>Ofsted Webpage</v>
      </c>
      <c r="B202" s="388">
        <v>58054</v>
      </c>
      <c r="C202" s="388">
        <v>117077</v>
      </c>
      <c r="D202" s="388">
        <v>10005113</v>
      </c>
      <c r="E202" s="388" t="s">
        <v>1093</v>
      </c>
      <c r="F202" s="388" t="s">
        <v>259</v>
      </c>
      <c r="G202" s="388" t="s">
        <v>14</v>
      </c>
      <c r="H202" s="388" t="s">
        <v>389</v>
      </c>
      <c r="I202" s="388" t="s">
        <v>177</v>
      </c>
      <c r="J202" s="388" t="s">
        <v>177</v>
      </c>
      <c r="K202" s="388">
        <v>10041171</v>
      </c>
      <c r="L202" s="388" t="s">
        <v>296</v>
      </c>
      <c r="M202" s="388" t="s">
        <v>28</v>
      </c>
      <c r="N202" s="388" t="s">
        <v>104</v>
      </c>
      <c r="O202" s="388" t="s">
        <v>96</v>
      </c>
      <c r="P202" s="400">
        <v>43152</v>
      </c>
      <c r="Q202" s="400">
        <v>43154</v>
      </c>
      <c r="R202" s="400">
        <v>43181</v>
      </c>
      <c r="S202" s="388">
        <v>2</v>
      </c>
      <c r="T202" s="388">
        <v>2</v>
      </c>
      <c r="U202" s="388">
        <v>2</v>
      </c>
      <c r="V202" s="388">
        <v>2</v>
      </c>
      <c r="W202" s="388">
        <v>2</v>
      </c>
      <c r="X202" s="388">
        <v>2</v>
      </c>
      <c r="Y202" s="388" t="s">
        <v>96</v>
      </c>
      <c r="Z202" s="388" t="s">
        <v>96</v>
      </c>
      <c r="AA202" s="388" t="s">
        <v>96</v>
      </c>
      <c r="AB202" s="388" t="s">
        <v>96</v>
      </c>
      <c r="AC202" s="388" t="s">
        <v>96</v>
      </c>
      <c r="AD202" s="388" t="s">
        <v>4480</v>
      </c>
      <c r="AE202" s="401">
        <v>10011560</v>
      </c>
      <c r="AF202" s="402">
        <v>42503</v>
      </c>
      <c r="AG202" s="401">
        <v>3</v>
      </c>
      <c r="AH202" s="388" t="s">
        <v>118</v>
      </c>
    </row>
    <row r="203" spans="1:34" x14ac:dyDescent="0.2">
      <c r="A203" s="397" t="str">
        <f t="shared" si="3"/>
        <v>Ofsted Webpage</v>
      </c>
      <c r="B203" s="388">
        <v>58397</v>
      </c>
      <c r="C203" s="388">
        <v>118211</v>
      </c>
      <c r="D203" s="388">
        <v>10021018</v>
      </c>
      <c r="E203" s="388" t="s">
        <v>1832</v>
      </c>
      <c r="F203" s="388" t="s">
        <v>90</v>
      </c>
      <c r="G203" s="388" t="s">
        <v>13</v>
      </c>
      <c r="H203" s="388" t="s">
        <v>151</v>
      </c>
      <c r="I203" s="388" t="s">
        <v>152</v>
      </c>
      <c r="J203" s="388" t="s">
        <v>152</v>
      </c>
      <c r="K203" s="388">
        <v>10043894</v>
      </c>
      <c r="L203" s="388" t="s">
        <v>94</v>
      </c>
      <c r="M203" s="388" t="s">
        <v>40</v>
      </c>
      <c r="N203" s="388" t="s">
        <v>95</v>
      </c>
      <c r="O203" s="388" t="s">
        <v>4511</v>
      </c>
      <c r="P203" s="400">
        <v>43146</v>
      </c>
      <c r="Q203" s="400">
        <v>43147</v>
      </c>
      <c r="R203" s="400">
        <v>43179</v>
      </c>
      <c r="S203" s="388">
        <v>9</v>
      </c>
      <c r="T203" s="388" t="s">
        <v>96</v>
      </c>
      <c r="U203" s="388" t="s">
        <v>96</v>
      </c>
      <c r="V203" s="388" t="s">
        <v>96</v>
      </c>
      <c r="W203" s="388" t="s">
        <v>96</v>
      </c>
      <c r="X203" s="388" t="s">
        <v>96</v>
      </c>
      <c r="Y203" s="388" t="s">
        <v>96</v>
      </c>
      <c r="Z203" s="388" t="s">
        <v>96</v>
      </c>
      <c r="AA203" s="388" t="s">
        <v>96</v>
      </c>
      <c r="AB203" s="388" t="s">
        <v>96</v>
      </c>
      <c r="AC203" s="388" t="s">
        <v>96</v>
      </c>
      <c r="AD203" s="388" t="s">
        <v>4480</v>
      </c>
      <c r="AE203" s="401" t="s">
        <v>1833</v>
      </c>
      <c r="AF203" s="402">
        <v>42216</v>
      </c>
      <c r="AG203" s="401">
        <v>2</v>
      </c>
      <c r="AH203" s="388" t="s">
        <v>4479</v>
      </c>
    </row>
    <row r="204" spans="1:34" x14ac:dyDescent="0.2">
      <c r="A204" s="397" t="str">
        <f t="shared" si="3"/>
        <v>Ofsted Webpage</v>
      </c>
      <c r="B204" s="388">
        <v>52116</v>
      </c>
      <c r="C204" s="388">
        <v>110121</v>
      </c>
      <c r="D204" s="388">
        <v>10002872</v>
      </c>
      <c r="E204" s="388" t="s">
        <v>841</v>
      </c>
      <c r="F204" s="388" t="s">
        <v>159</v>
      </c>
      <c r="G204" s="388" t="s">
        <v>14</v>
      </c>
      <c r="H204" s="388" t="s">
        <v>219</v>
      </c>
      <c r="I204" s="388" t="s">
        <v>177</v>
      </c>
      <c r="J204" s="388" t="s">
        <v>177</v>
      </c>
      <c r="K204" s="388">
        <v>10041164</v>
      </c>
      <c r="L204" s="388" t="s">
        <v>197</v>
      </c>
      <c r="M204" s="388" t="s">
        <v>28</v>
      </c>
      <c r="N204" s="388" t="s">
        <v>104</v>
      </c>
      <c r="O204" s="388" t="s">
        <v>96</v>
      </c>
      <c r="P204" s="400">
        <v>43137</v>
      </c>
      <c r="Q204" s="400">
        <v>43140</v>
      </c>
      <c r="R204" s="400">
        <v>43178</v>
      </c>
      <c r="S204" s="388">
        <v>2</v>
      </c>
      <c r="T204" s="388">
        <v>2</v>
      </c>
      <c r="U204" s="388">
        <v>2</v>
      </c>
      <c r="V204" s="388">
        <v>2</v>
      </c>
      <c r="W204" s="388">
        <v>2</v>
      </c>
      <c r="X204" s="388" t="s">
        <v>96</v>
      </c>
      <c r="Y204" s="388">
        <v>2</v>
      </c>
      <c r="Z204" s="388" t="s">
        <v>96</v>
      </c>
      <c r="AA204" s="388" t="s">
        <v>96</v>
      </c>
      <c r="AB204" s="388" t="s">
        <v>96</v>
      </c>
      <c r="AC204" s="388" t="s">
        <v>96</v>
      </c>
      <c r="AD204" s="388" t="s">
        <v>4480</v>
      </c>
      <c r="AE204" s="401">
        <v>10011482</v>
      </c>
      <c r="AF204" s="402">
        <v>42489</v>
      </c>
      <c r="AG204" s="401">
        <v>3</v>
      </c>
      <c r="AH204" s="388" t="s">
        <v>118</v>
      </c>
    </row>
    <row r="205" spans="1:34" x14ac:dyDescent="0.2">
      <c r="A205" s="397" t="str">
        <f t="shared" si="3"/>
        <v>Ofsted Webpage</v>
      </c>
      <c r="B205" s="388">
        <v>58199</v>
      </c>
      <c r="C205" s="388">
        <v>118186</v>
      </c>
      <c r="D205" s="388">
        <v>10020811</v>
      </c>
      <c r="E205" s="388" t="s">
        <v>2609</v>
      </c>
      <c r="F205" s="388" t="s">
        <v>170</v>
      </c>
      <c r="G205" s="388" t="s">
        <v>13</v>
      </c>
      <c r="H205" s="388" t="s">
        <v>291</v>
      </c>
      <c r="I205" s="388" t="s">
        <v>186</v>
      </c>
      <c r="J205" s="388" t="s">
        <v>93</v>
      </c>
      <c r="K205" s="388">
        <v>10041429</v>
      </c>
      <c r="L205" s="388" t="s">
        <v>156</v>
      </c>
      <c r="M205" s="388" t="s">
        <v>40</v>
      </c>
      <c r="N205" s="388" t="s">
        <v>95</v>
      </c>
      <c r="O205" s="388" t="s">
        <v>4511</v>
      </c>
      <c r="P205" s="400">
        <v>43144</v>
      </c>
      <c r="Q205" s="400">
        <v>43145</v>
      </c>
      <c r="R205" s="400">
        <v>43178</v>
      </c>
      <c r="S205" s="388">
        <v>9</v>
      </c>
      <c r="T205" s="388" t="s">
        <v>96</v>
      </c>
      <c r="U205" s="388" t="s">
        <v>96</v>
      </c>
      <c r="V205" s="388" t="s">
        <v>96</v>
      </c>
      <c r="W205" s="388" t="s">
        <v>96</v>
      </c>
      <c r="X205" s="388" t="s">
        <v>96</v>
      </c>
      <c r="Y205" s="388" t="s">
        <v>96</v>
      </c>
      <c r="Z205" s="388" t="s">
        <v>96</v>
      </c>
      <c r="AA205" s="388" t="s">
        <v>96</v>
      </c>
      <c r="AB205" s="388" t="s">
        <v>96</v>
      </c>
      <c r="AC205" s="388" t="s">
        <v>96</v>
      </c>
      <c r="AD205" s="388" t="s">
        <v>4480</v>
      </c>
      <c r="AE205" s="401" t="s">
        <v>2610</v>
      </c>
      <c r="AF205" s="402">
        <v>41607</v>
      </c>
      <c r="AG205" s="401">
        <v>2</v>
      </c>
      <c r="AH205" s="388" t="s">
        <v>4479</v>
      </c>
    </row>
    <row r="206" spans="1:34" x14ac:dyDescent="0.2">
      <c r="A206" s="397" t="str">
        <f t="shared" si="3"/>
        <v>Ofsted Webpage</v>
      </c>
      <c r="B206" s="388">
        <v>1236911</v>
      </c>
      <c r="C206" s="388">
        <v>121531</v>
      </c>
      <c r="D206" s="388">
        <v>10022570</v>
      </c>
      <c r="E206" s="388" t="s">
        <v>4599</v>
      </c>
      <c r="F206" s="388" t="s">
        <v>90</v>
      </c>
      <c r="G206" s="388" t="s">
        <v>13</v>
      </c>
      <c r="H206" s="388" t="s">
        <v>1233</v>
      </c>
      <c r="I206" s="388" t="s">
        <v>115</v>
      </c>
      <c r="J206" s="388" t="s">
        <v>115</v>
      </c>
      <c r="K206" s="388">
        <v>10041178</v>
      </c>
      <c r="L206" s="388" t="s">
        <v>121</v>
      </c>
      <c r="M206" s="388" t="s">
        <v>28</v>
      </c>
      <c r="N206" s="388" t="s">
        <v>104</v>
      </c>
      <c r="O206" s="388" t="s">
        <v>96</v>
      </c>
      <c r="P206" s="400">
        <v>43150</v>
      </c>
      <c r="Q206" s="400">
        <v>43153</v>
      </c>
      <c r="R206" s="400">
        <v>43178</v>
      </c>
      <c r="S206" s="388">
        <v>3</v>
      </c>
      <c r="T206" s="388">
        <v>3</v>
      </c>
      <c r="U206" s="388">
        <v>3</v>
      </c>
      <c r="V206" s="388">
        <v>2</v>
      </c>
      <c r="W206" s="388">
        <v>2</v>
      </c>
      <c r="X206" s="388" t="s">
        <v>96</v>
      </c>
      <c r="Y206" s="388">
        <v>3</v>
      </c>
      <c r="Z206" s="388" t="s">
        <v>96</v>
      </c>
      <c r="AA206" s="388" t="s">
        <v>96</v>
      </c>
      <c r="AB206" s="388" t="s">
        <v>96</v>
      </c>
      <c r="AC206" s="388" t="s">
        <v>96</v>
      </c>
      <c r="AD206" s="388" t="s">
        <v>4480</v>
      </c>
      <c r="AE206" s="401" t="s">
        <v>195</v>
      </c>
      <c r="AF206" s="402" t="s">
        <v>195</v>
      </c>
      <c r="AG206" s="401" t="s">
        <v>195</v>
      </c>
      <c r="AH206" s="388" t="s">
        <v>4479</v>
      </c>
    </row>
    <row r="207" spans="1:34" x14ac:dyDescent="0.2">
      <c r="A207" s="397" t="str">
        <f t="shared" si="3"/>
        <v>Ofsted Webpage</v>
      </c>
      <c r="B207" s="388">
        <v>55045</v>
      </c>
      <c r="C207" s="388">
        <v>106761</v>
      </c>
      <c r="D207" s="388">
        <v>10006987</v>
      </c>
      <c r="E207" s="388" t="s">
        <v>1756</v>
      </c>
      <c r="F207" s="388" t="s">
        <v>259</v>
      </c>
      <c r="G207" s="388" t="s">
        <v>14</v>
      </c>
      <c r="H207" s="388" t="s">
        <v>741</v>
      </c>
      <c r="I207" s="388" t="s">
        <v>131</v>
      </c>
      <c r="J207" s="388" t="s">
        <v>131</v>
      </c>
      <c r="K207" s="388">
        <v>10037340</v>
      </c>
      <c r="L207" s="388" t="s">
        <v>261</v>
      </c>
      <c r="M207" s="388" t="s">
        <v>28</v>
      </c>
      <c r="N207" s="388" t="s">
        <v>104</v>
      </c>
      <c r="O207" s="388" t="s">
        <v>96</v>
      </c>
      <c r="P207" s="400">
        <v>43151</v>
      </c>
      <c r="Q207" s="400">
        <v>43154</v>
      </c>
      <c r="R207" s="400">
        <v>43178</v>
      </c>
      <c r="S207" s="388">
        <v>3</v>
      </c>
      <c r="T207" s="388">
        <v>3</v>
      </c>
      <c r="U207" s="388">
        <v>2</v>
      </c>
      <c r="V207" s="388">
        <v>2</v>
      </c>
      <c r="W207" s="388">
        <v>2</v>
      </c>
      <c r="X207" s="388">
        <v>3</v>
      </c>
      <c r="Y207" s="388" t="s">
        <v>96</v>
      </c>
      <c r="Z207" s="388">
        <v>2</v>
      </c>
      <c r="AA207" s="388" t="s">
        <v>96</v>
      </c>
      <c r="AB207" s="388" t="s">
        <v>96</v>
      </c>
      <c r="AC207" s="388" t="s">
        <v>96</v>
      </c>
      <c r="AD207" s="388" t="s">
        <v>4480</v>
      </c>
      <c r="AE207" s="401" t="s">
        <v>1757</v>
      </c>
      <c r="AF207" s="402">
        <v>42041</v>
      </c>
      <c r="AG207" s="401">
        <v>2</v>
      </c>
      <c r="AH207" s="388" t="s">
        <v>139</v>
      </c>
    </row>
    <row r="208" spans="1:34" x14ac:dyDescent="0.2">
      <c r="A208" s="397" t="str">
        <f t="shared" si="3"/>
        <v>Ofsted Webpage</v>
      </c>
      <c r="B208" s="388">
        <v>130456</v>
      </c>
      <c r="C208" s="388">
        <v>108478</v>
      </c>
      <c r="D208" s="388">
        <v>10007321</v>
      </c>
      <c r="E208" s="388" t="s">
        <v>402</v>
      </c>
      <c r="F208" s="388" t="s">
        <v>107</v>
      </c>
      <c r="G208" s="388" t="s">
        <v>11</v>
      </c>
      <c r="H208" s="388" t="s">
        <v>403</v>
      </c>
      <c r="I208" s="388" t="s">
        <v>115</v>
      </c>
      <c r="J208" s="388" t="s">
        <v>115</v>
      </c>
      <c r="K208" s="388">
        <v>10041140</v>
      </c>
      <c r="L208" s="388" t="s">
        <v>146</v>
      </c>
      <c r="M208" s="388" t="s">
        <v>28</v>
      </c>
      <c r="N208" s="388" t="s">
        <v>104</v>
      </c>
      <c r="O208" s="388" t="s">
        <v>96</v>
      </c>
      <c r="P208" s="400">
        <v>43137</v>
      </c>
      <c r="Q208" s="400">
        <v>43140</v>
      </c>
      <c r="R208" s="400">
        <v>43178</v>
      </c>
      <c r="S208" s="388">
        <v>2</v>
      </c>
      <c r="T208" s="388">
        <v>2</v>
      </c>
      <c r="U208" s="388">
        <v>2</v>
      </c>
      <c r="V208" s="388">
        <v>2</v>
      </c>
      <c r="W208" s="388">
        <v>2</v>
      </c>
      <c r="X208" s="388">
        <v>2</v>
      </c>
      <c r="Y208" s="388">
        <v>2</v>
      </c>
      <c r="Z208" s="388">
        <v>2</v>
      </c>
      <c r="AA208" s="388" t="s">
        <v>96</v>
      </c>
      <c r="AB208" s="388">
        <v>2</v>
      </c>
      <c r="AC208" s="388" t="s">
        <v>96</v>
      </c>
      <c r="AD208" s="388" t="s">
        <v>4480</v>
      </c>
      <c r="AE208" s="401">
        <v>10004683</v>
      </c>
      <c r="AF208" s="402">
        <v>42685</v>
      </c>
      <c r="AG208" s="401">
        <v>3</v>
      </c>
      <c r="AH208" s="388" t="s">
        <v>118</v>
      </c>
    </row>
    <row r="209" spans="1:34" x14ac:dyDescent="0.2">
      <c r="A209" s="397" t="str">
        <f t="shared" si="3"/>
        <v>Ofsted Webpage</v>
      </c>
      <c r="B209" s="388">
        <v>55402</v>
      </c>
      <c r="C209" s="388">
        <v>116058</v>
      </c>
      <c r="D209" s="388">
        <v>10004327</v>
      </c>
      <c r="E209" s="388" t="s">
        <v>1073</v>
      </c>
      <c r="F209" s="388" t="s">
        <v>159</v>
      </c>
      <c r="G209" s="388" t="s">
        <v>14</v>
      </c>
      <c r="H209" s="388" t="s">
        <v>335</v>
      </c>
      <c r="I209" s="388" t="s">
        <v>131</v>
      </c>
      <c r="J209" s="388" t="s">
        <v>131</v>
      </c>
      <c r="K209" s="388">
        <v>10041170</v>
      </c>
      <c r="L209" s="388" t="s">
        <v>197</v>
      </c>
      <c r="M209" s="388" t="s">
        <v>28</v>
      </c>
      <c r="N209" s="388" t="s">
        <v>104</v>
      </c>
      <c r="O209" s="388" t="s">
        <v>96</v>
      </c>
      <c r="P209" s="400">
        <v>43143</v>
      </c>
      <c r="Q209" s="400">
        <v>43146</v>
      </c>
      <c r="R209" s="400">
        <v>43178</v>
      </c>
      <c r="S209" s="388">
        <v>2</v>
      </c>
      <c r="T209" s="388">
        <v>2</v>
      </c>
      <c r="U209" s="388">
        <v>2</v>
      </c>
      <c r="V209" s="388">
        <v>2</v>
      </c>
      <c r="W209" s="388">
        <v>2</v>
      </c>
      <c r="X209" s="388" t="s">
        <v>96</v>
      </c>
      <c r="Y209" s="388">
        <v>2</v>
      </c>
      <c r="Z209" s="388" t="s">
        <v>96</v>
      </c>
      <c r="AA209" s="388" t="s">
        <v>96</v>
      </c>
      <c r="AB209" s="388" t="s">
        <v>96</v>
      </c>
      <c r="AC209" s="388" t="s">
        <v>96</v>
      </c>
      <c r="AD209" s="388" t="s">
        <v>4480</v>
      </c>
      <c r="AE209" s="401">
        <v>10011518</v>
      </c>
      <c r="AF209" s="402">
        <v>42510</v>
      </c>
      <c r="AG209" s="401">
        <v>3</v>
      </c>
      <c r="AH209" s="388" t="s">
        <v>118</v>
      </c>
    </row>
    <row r="210" spans="1:34" x14ac:dyDescent="0.2">
      <c r="A210" s="397" t="str">
        <f t="shared" si="3"/>
        <v>Ofsted Webpage</v>
      </c>
      <c r="B210" s="388">
        <v>142913</v>
      </c>
      <c r="C210" s="388">
        <v>134022</v>
      </c>
      <c r="D210" s="388">
        <v>10055479</v>
      </c>
      <c r="E210" s="388" t="s">
        <v>4600</v>
      </c>
      <c r="F210" s="388" t="s">
        <v>125</v>
      </c>
      <c r="G210" s="388" t="s">
        <v>12</v>
      </c>
      <c r="H210" s="388" t="s">
        <v>189</v>
      </c>
      <c r="I210" s="388" t="s">
        <v>131</v>
      </c>
      <c r="J210" s="388" t="s">
        <v>131</v>
      </c>
      <c r="K210" s="388">
        <v>10043949</v>
      </c>
      <c r="L210" s="388" t="s">
        <v>127</v>
      </c>
      <c r="M210" s="388" t="s">
        <v>28</v>
      </c>
      <c r="N210" s="388" t="s">
        <v>104</v>
      </c>
      <c r="O210" s="388" t="s">
        <v>96</v>
      </c>
      <c r="P210" s="400">
        <v>43129</v>
      </c>
      <c r="Q210" s="400">
        <v>43131</v>
      </c>
      <c r="R210" s="400">
        <v>43175</v>
      </c>
      <c r="S210" s="388">
        <v>3</v>
      </c>
      <c r="T210" s="388">
        <v>3</v>
      </c>
      <c r="U210" s="388">
        <v>3</v>
      </c>
      <c r="V210" s="388">
        <v>3</v>
      </c>
      <c r="W210" s="388">
        <v>3</v>
      </c>
      <c r="X210" s="388" t="s">
        <v>96</v>
      </c>
      <c r="Y210" s="388" t="s">
        <v>96</v>
      </c>
      <c r="Z210" s="388" t="s">
        <v>96</v>
      </c>
      <c r="AA210" s="388" t="s">
        <v>96</v>
      </c>
      <c r="AB210" s="388">
        <v>3</v>
      </c>
      <c r="AC210" s="388" t="s">
        <v>96</v>
      </c>
      <c r="AD210" s="388" t="s">
        <v>4480</v>
      </c>
      <c r="AE210" s="401" t="s">
        <v>195</v>
      </c>
      <c r="AF210" s="402" t="s">
        <v>195</v>
      </c>
      <c r="AG210" s="401" t="s">
        <v>195</v>
      </c>
      <c r="AH210" s="388" t="s">
        <v>4479</v>
      </c>
    </row>
    <row r="211" spans="1:34" x14ac:dyDescent="0.2">
      <c r="A211" s="397" t="str">
        <f t="shared" si="3"/>
        <v>Ofsted Webpage</v>
      </c>
      <c r="B211" s="388">
        <v>135771</v>
      </c>
      <c r="C211" s="388">
        <v>118778</v>
      </c>
      <c r="D211" s="388">
        <v>10024962</v>
      </c>
      <c r="E211" s="388" t="s">
        <v>1485</v>
      </c>
      <c r="F211" s="388" t="s">
        <v>107</v>
      </c>
      <c r="G211" s="388" t="s">
        <v>11</v>
      </c>
      <c r="H211" s="388" t="s">
        <v>207</v>
      </c>
      <c r="I211" s="388" t="s">
        <v>186</v>
      </c>
      <c r="J211" s="388" t="s">
        <v>93</v>
      </c>
      <c r="K211" s="388">
        <v>10041157</v>
      </c>
      <c r="L211" s="388" t="s">
        <v>146</v>
      </c>
      <c r="M211" s="388" t="s">
        <v>28</v>
      </c>
      <c r="N211" s="388" t="s">
        <v>104</v>
      </c>
      <c r="O211" s="388" t="s">
        <v>96</v>
      </c>
      <c r="P211" s="400">
        <v>43137</v>
      </c>
      <c r="Q211" s="400">
        <v>43140</v>
      </c>
      <c r="R211" s="400">
        <v>43175</v>
      </c>
      <c r="S211" s="388">
        <v>2</v>
      </c>
      <c r="T211" s="388">
        <v>2</v>
      </c>
      <c r="U211" s="388">
        <v>2</v>
      </c>
      <c r="V211" s="388">
        <v>1</v>
      </c>
      <c r="W211" s="388">
        <v>2</v>
      </c>
      <c r="X211" s="388">
        <v>2</v>
      </c>
      <c r="Y211" s="388">
        <v>2</v>
      </c>
      <c r="Z211" s="388">
        <v>2</v>
      </c>
      <c r="AA211" s="388" t="s">
        <v>96</v>
      </c>
      <c r="AB211" s="388">
        <v>1</v>
      </c>
      <c r="AC211" s="388">
        <v>1</v>
      </c>
      <c r="AD211" s="388" t="s">
        <v>4480</v>
      </c>
      <c r="AE211" s="401">
        <v>10011459</v>
      </c>
      <c r="AF211" s="402">
        <v>42412</v>
      </c>
      <c r="AG211" s="401">
        <v>3</v>
      </c>
      <c r="AH211" s="388" t="s">
        <v>118</v>
      </c>
    </row>
    <row r="212" spans="1:34" x14ac:dyDescent="0.2">
      <c r="A212" s="397" t="str">
        <f t="shared" si="3"/>
        <v>Ofsted Webpage</v>
      </c>
      <c r="B212" s="388">
        <v>1273215</v>
      </c>
      <c r="C212" s="388" t="s">
        <v>195</v>
      </c>
      <c r="D212" s="388">
        <v>10049732</v>
      </c>
      <c r="E212" s="388" t="s">
        <v>4526</v>
      </c>
      <c r="F212" s="388" t="s">
        <v>90</v>
      </c>
      <c r="G212" s="388" t="s">
        <v>13</v>
      </c>
      <c r="H212" s="388" t="s">
        <v>335</v>
      </c>
      <c r="I212" s="388" t="s">
        <v>131</v>
      </c>
      <c r="J212" s="388" t="s">
        <v>131</v>
      </c>
      <c r="K212" s="388">
        <v>10047146</v>
      </c>
      <c r="L212" s="388" t="s">
        <v>4483</v>
      </c>
      <c r="M212" s="388" t="s">
        <v>36</v>
      </c>
      <c r="N212" s="388" t="s">
        <v>4478</v>
      </c>
      <c r="O212" s="388" t="s">
        <v>96</v>
      </c>
      <c r="P212" s="400">
        <v>43146</v>
      </c>
      <c r="Q212" s="400">
        <v>43147</v>
      </c>
      <c r="R212" s="400">
        <v>43174</v>
      </c>
      <c r="S212" s="388" t="s">
        <v>96</v>
      </c>
      <c r="T212" s="388" t="s">
        <v>96</v>
      </c>
      <c r="U212" s="388" t="s">
        <v>96</v>
      </c>
      <c r="V212" s="388" t="s">
        <v>96</v>
      </c>
      <c r="W212" s="388" t="s">
        <v>96</v>
      </c>
      <c r="X212" s="388" t="s">
        <v>96</v>
      </c>
      <c r="Y212" s="388" t="s">
        <v>96</v>
      </c>
      <c r="Z212" s="388" t="s">
        <v>96</v>
      </c>
      <c r="AA212" s="388" t="s">
        <v>96</v>
      </c>
      <c r="AB212" s="388" t="s">
        <v>96</v>
      </c>
      <c r="AC212" s="388" t="s">
        <v>96</v>
      </c>
      <c r="AD212" s="388" t="s">
        <v>96</v>
      </c>
      <c r="AE212" s="401" t="s">
        <v>195</v>
      </c>
      <c r="AF212" s="402" t="s">
        <v>195</v>
      </c>
      <c r="AG212" s="401" t="s">
        <v>195</v>
      </c>
      <c r="AH212" s="388" t="s">
        <v>4479</v>
      </c>
    </row>
    <row r="213" spans="1:34" x14ac:dyDescent="0.2">
      <c r="A213" s="397" t="str">
        <f t="shared" si="3"/>
        <v>Ofsted Webpage</v>
      </c>
      <c r="B213" s="388">
        <v>1237135</v>
      </c>
      <c r="C213" s="388">
        <v>121256</v>
      </c>
      <c r="D213" s="388">
        <v>10032250</v>
      </c>
      <c r="E213" s="388" t="s">
        <v>4601</v>
      </c>
      <c r="F213" s="388" t="s">
        <v>90</v>
      </c>
      <c r="G213" s="388" t="s">
        <v>13</v>
      </c>
      <c r="H213" s="388" t="s">
        <v>457</v>
      </c>
      <c r="I213" s="388" t="s">
        <v>115</v>
      </c>
      <c r="J213" s="388" t="s">
        <v>115</v>
      </c>
      <c r="K213" s="388">
        <v>10041180</v>
      </c>
      <c r="L213" s="388" t="s">
        <v>121</v>
      </c>
      <c r="M213" s="388" t="s">
        <v>28</v>
      </c>
      <c r="N213" s="388" t="s">
        <v>104</v>
      </c>
      <c r="O213" s="388" t="s">
        <v>96</v>
      </c>
      <c r="P213" s="400">
        <v>43137</v>
      </c>
      <c r="Q213" s="400">
        <v>43140</v>
      </c>
      <c r="R213" s="400">
        <v>43174</v>
      </c>
      <c r="S213" s="388">
        <v>2</v>
      </c>
      <c r="T213" s="388">
        <v>2</v>
      </c>
      <c r="U213" s="388">
        <v>2</v>
      </c>
      <c r="V213" s="388">
        <v>2</v>
      </c>
      <c r="W213" s="388">
        <v>2</v>
      </c>
      <c r="X213" s="388" t="s">
        <v>96</v>
      </c>
      <c r="Y213" s="388">
        <v>2</v>
      </c>
      <c r="Z213" s="388" t="s">
        <v>96</v>
      </c>
      <c r="AA213" s="388" t="s">
        <v>96</v>
      </c>
      <c r="AB213" s="388" t="s">
        <v>96</v>
      </c>
      <c r="AC213" s="388" t="s">
        <v>96</v>
      </c>
      <c r="AD213" s="388" t="s">
        <v>4480</v>
      </c>
      <c r="AE213" s="401" t="s">
        <v>195</v>
      </c>
      <c r="AF213" s="402" t="s">
        <v>195</v>
      </c>
      <c r="AG213" s="401" t="s">
        <v>195</v>
      </c>
      <c r="AH213" s="388" t="s">
        <v>4479</v>
      </c>
    </row>
    <row r="214" spans="1:34" x14ac:dyDescent="0.2">
      <c r="A214" s="397" t="str">
        <f t="shared" si="3"/>
        <v>Ofsted Webpage</v>
      </c>
      <c r="B214" s="388">
        <v>139249</v>
      </c>
      <c r="C214" s="388">
        <v>124210</v>
      </c>
      <c r="D214" s="388">
        <v>10038981</v>
      </c>
      <c r="E214" s="388" t="s">
        <v>2171</v>
      </c>
      <c r="F214" s="388" t="s">
        <v>125</v>
      </c>
      <c r="G214" s="388" t="s">
        <v>12</v>
      </c>
      <c r="H214" s="388" t="s">
        <v>555</v>
      </c>
      <c r="I214" s="388" t="s">
        <v>155</v>
      </c>
      <c r="J214" s="388" t="s">
        <v>155</v>
      </c>
      <c r="K214" s="388">
        <v>10041120</v>
      </c>
      <c r="L214" s="388" t="s">
        <v>400</v>
      </c>
      <c r="M214" s="388" t="s">
        <v>40</v>
      </c>
      <c r="N214" s="388" t="s">
        <v>95</v>
      </c>
      <c r="O214" s="388" t="s">
        <v>4511</v>
      </c>
      <c r="P214" s="400">
        <v>43138</v>
      </c>
      <c r="Q214" s="400">
        <v>43139</v>
      </c>
      <c r="R214" s="400">
        <v>43174</v>
      </c>
      <c r="S214" s="388">
        <v>9</v>
      </c>
      <c r="T214" s="388" t="s">
        <v>96</v>
      </c>
      <c r="U214" s="388" t="s">
        <v>96</v>
      </c>
      <c r="V214" s="388" t="s">
        <v>96</v>
      </c>
      <c r="W214" s="388" t="s">
        <v>96</v>
      </c>
      <c r="X214" s="388" t="s">
        <v>96</v>
      </c>
      <c r="Y214" s="388" t="s">
        <v>96</v>
      </c>
      <c r="Z214" s="388" t="s">
        <v>96</v>
      </c>
      <c r="AA214" s="388" t="s">
        <v>96</v>
      </c>
      <c r="AB214" s="388" t="s">
        <v>96</v>
      </c>
      <c r="AC214" s="388" t="s">
        <v>96</v>
      </c>
      <c r="AD214" s="388" t="s">
        <v>4480</v>
      </c>
      <c r="AE214" s="401" t="s">
        <v>2172</v>
      </c>
      <c r="AF214" s="402">
        <v>41976</v>
      </c>
      <c r="AG214" s="401">
        <v>2</v>
      </c>
      <c r="AH214" s="388" t="s">
        <v>4479</v>
      </c>
    </row>
    <row r="215" spans="1:34" x14ac:dyDescent="0.2">
      <c r="A215" s="397" t="str">
        <f t="shared" si="3"/>
        <v>Ofsted Webpage</v>
      </c>
      <c r="B215" s="388">
        <v>55112</v>
      </c>
      <c r="C215" s="388">
        <v>107086</v>
      </c>
      <c r="D215" s="388">
        <v>10007070</v>
      </c>
      <c r="E215" s="388" t="s">
        <v>3480</v>
      </c>
      <c r="F215" s="388" t="s">
        <v>259</v>
      </c>
      <c r="G215" s="388" t="s">
        <v>14</v>
      </c>
      <c r="H215" s="388" t="s">
        <v>1298</v>
      </c>
      <c r="I215" s="388" t="s">
        <v>92</v>
      </c>
      <c r="J215" s="388" t="s">
        <v>93</v>
      </c>
      <c r="K215" s="388">
        <v>10037366</v>
      </c>
      <c r="L215" s="388" t="s">
        <v>443</v>
      </c>
      <c r="M215" s="388" t="s">
        <v>40</v>
      </c>
      <c r="N215" s="388" t="s">
        <v>95</v>
      </c>
      <c r="O215" s="388" t="s">
        <v>4511</v>
      </c>
      <c r="P215" s="400">
        <v>43144</v>
      </c>
      <c r="Q215" s="400">
        <v>43145</v>
      </c>
      <c r="R215" s="400">
        <v>43174</v>
      </c>
      <c r="S215" s="388">
        <v>9</v>
      </c>
      <c r="T215" s="388" t="s">
        <v>96</v>
      </c>
      <c r="U215" s="388" t="s">
        <v>96</v>
      </c>
      <c r="V215" s="388" t="s">
        <v>96</v>
      </c>
      <c r="W215" s="388" t="s">
        <v>96</v>
      </c>
      <c r="X215" s="388" t="s">
        <v>96</v>
      </c>
      <c r="Y215" s="388" t="s">
        <v>96</v>
      </c>
      <c r="Z215" s="388" t="s">
        <v>96</v>
      </c>
      <c r="AA215" s="388" t="s">
        <v>96</v>
      </c>
      <c r="AB215" s="388" t="s">
        <v>96</v>
      </c>
      <c r="AC215" s="388" t="s">
        <v>96</v>
      </c>
      <c r="AD215" s="388" t="s">
        <v>4480</v>
      </c>
      <c r="AE215" s="401" t="s">
        <v>3481</v>
      </c>
      <c r="AF215" s="402">
        <v>41502</v>
      </c>
      <c r="AG215" s="401">
        <v>2</v>
      </c>
      <c r="AH215" s="388" t="s">
        <v>4479</v>
      </c>
    </row>
    <row r="216" spans="1:34" x14ac:dyDescent="0.2">
      <c r="A216" s="397" t="str">
        <f t="shared" si="3"/>
        <v>Ofsted Webpage</v>
      </c>
      <c r="B216" s="388">
        <v>1223881</v>
      </c>
      <c r="C216" s="388">
        <v>130971</v>
      </c>
      <c r="D216" s="388">
        <v>10042132</v>
      </c>
      <c r="E216" s="388" t="s">
        <v>4602</v>
      </c>
      <c r="F216" s="388" t="s">
        <v>170</v>
      </c>
      <c r="G216" s="388" t="s">
        <v>13</v>
      </c>
      <c r="H216" s="388" t="s">
        <v>219</v>
      </c>
      <c r="I216" s="388" t="s">
        <v>177</v>
      </c>
      <c r="J216" s="388" t="s">
        <v>177</v>
      </c>
      <c r="K216" s="388">
        <v>10041176</v>
      </c>
      <c r="L216" s="388" t="s">
        <v>136</v>
      </c>
      <c r="M216" s="388" t="s">
        <v>28</v>
      </c>
      <c r="N216" s="388" t="s">
        <v>104</v>
      </c>
      <c r="O216" s="388" t="s">
        <v>96</v>
      </c>
      <c r="P216" s="400">
        <v>43137</v>
      </c>
      <c r="Q216" s="400">
        <v>43140</v>
      </c>
      <c r="R216" s="400">
        <v>43173</v>
      </c>
      <c r="S216" s="388">
        <v>2</v>
      </c>
      <c r="T216" s="388">
        <v>2</v>
      </c>
      <c r="U216" s="388">
        <v>2</v>
      </c>
      <c r="V216" s="388">
        <v>2</v>
      </c>
      <c r="W216" s="388">
        <v>2</v>
      </c>
      <c r="X216" s="388" t="s">
        <v>96</v>
      </c>
      <c r="Y216" s="388" t="s">
        <v>96</v>
      </c>
      <c r="Z216" s="388">
        <v>2</v>
      </c>
      <c r="AA216" s="388" t="s">
        <v>96</v>
      </c>
      <c r="AB216" s="388" t="s">
        <v>96</v>
      </c>
      <c r="AC216" s="388" t="s">
        <v>96</v>
      </c>
      <c r="AD216" s="388" t="s">
        <v>4480</v>
      </c>
      <c r="AE216" s="401" t="s">
        <v>195</v>
      </c>
      <c r="AF216" s="402" t="s">
        <v>195</v>
      </c>
      <c r="AG216" s="401" t="s">
        <v>195</v>
      </c>
      <c r="AH216" s="388" t="s">
        <v>4479</v>
      </c>
    </row>
    <row r="217" spans="1:34" x14ac:dyDescent="0.2">
      <c r="A217" s="397" t="str">
        <f t="shared" si="3"/>
        <v>Ofsted Webpage</v>
      </c>
      <c r="B217" s="388">
        <v>58515</v>
      </c>
      <c r="C217" s="388">
        <v>116433</v>
      </c>
      <c r="D217" s="388">
        <v>10006519</v>
      </c>
      <c r="E217" s="388" t="s">
        <v>1123</v>
      </c>
      <c r="F217" s="388" t="s">
        <v>90</v>
      </c>
      <c r="G217" s="388" t="s">
        <v>13</v>
      </c>
      <c r="H217" s="388" t="s">
        <v>1026</v>
      </c>
      <c r="I217" s="388" t="s">
        <v>131</v>
      </c>
      <c r="J217" s="388" t="s">
        <v>131</v>
      </c>
      <c r="K217" s="388">
        <v>10041172</v>
      </c>
      <c r="L217" s="388" t="s">
        <v>309</v>
      </c>
      <c r="M217" s="388" t="s">
        <v>28</v>
      </c>
      <c r="N217" s="388" t="s">
        <v>104</v>
      </c>
      <c r="O217" s="388" t="s">
        <v>96</v>
      </c>
      <c r="P217" s="400">
        <v>43130</v>
      </c>
      <c r="Q217" s="400">
        <v>43132</v>
      </c>
      <c r="R217" s="400">
        <v>43172</v>
      </c>
      <c r="S217" s="388">
        <v>4</v>
      </c>
      <c r="T217" s="388">
        <v>4</v>
      </c>
      <c r="U217" s="388">
        <v>4</v>
      </c>
      <c r="V217" s="388">
        <v>4</v>
      </c>
      <c r="W217" s="388">
        <v>4</v>
      </c>
      <c r="X217" s="388" t="s">
        <v>96</v>
      </c>
      <c r="Y217" s="388">
        <v>4</v>
      </c>
      <c r="Z217" s="388">
        <v>4</v>
      </c>
      <c r="AA217" s="388" t="s">
        <v>96</v>
      </c>
      <c r="AB217" s="388" t="s">
        <v>96</v>
      </c>
      <c r="AC217" s="388" t="s">
        <v>96</v>
      </c>
      <c r="AD217" s="388" t="s">
        <v>4480</v>
      </c>
      <c r="AE217" s="401">
        <v>10005065</v>
      </c>
      <c r="AF217" s="402">
        <v>42433</v>
      </c>
      <c r="AG217" s="401">
        <v>3</v>
      </c>
      <c r="AH217" s="388" t="s">
        <v>139</v>
      </c>
    </row>
    <row r="218" spans="1:34" x14ac:dyDescent="0.2">
      <c r="A218" s="397" t="str">
        <f t="shared" si="3"/>
        <v>Ofsted Webpage</v>
      </c>
      <c r="B218" s="388">
        <v>145230</v>
      </c>
      <c r="C218" s="388">
        <v>108383</v>
      </c>
      <c r="D218" s="388">
        <v>10065942</v>
      </c>
      <c r="E218" s="388" t="s">
        <v>2813</v>
      </c>
      <c r="F218" s="388" t="s">
        <v>631</v>
      </c>
      <c r="G218" s="388" t="s">
        <v>15</v>
      </c>
      <c r="H218" s="388" t="s">
        <v>511</v>
      </c>
      <c r="I218" s="388" t="s">
        <v>186</v>
      </c>
      <c r="J218" s="388" t="s">
        <v>93</v>
      </c>
      <c r="K218" s="388">
        <v>10046832</v>
      </c>
      <c r="L218" s="388" t="s">
        <v>183</v>
      </c>
      <c r="M218" s="388" t="s">
        <v>28</v>
      </c>
      <c r="N218" s="388" t="s">
        <v>104</v>
      </c>
      <c r="O218" s="388" t="s">
        <v>96</v>
      </c>
      <c r="P218" s="400">
        <v>43117</v>
      </c>
      <c r="Q218" s="400">
        <v>43119</v>
      </c>
      <c r="R218" s="400">
        <v>43172</v>
      </c>
      <c r="S218" s="388">
        <v>3</v>
      </c>
      <c r="T218" s="388">
        <v>3</v>
      </c>
      <c r="U218" s="388">
        <v>3</v>
      </c>
      <c r="V218" s="388">
        <v>2</v>
      </c>
      <c r="W218" s="388">
        <v>3</v>
      </c>
      <c r="X218" s="388">
        <v>3</v>
      </c>
      <c r="Y218" s="388" t="s">
        <v>96</v>
      </c>
      <c r="Z218" s="388" t="s">
        <v>96</v>
      </c>
      <c r="AA218" s="388" t="s">
        <v>96</v>
      </c>
      <c r="AB218" s="388" t="s">
        <v>96</v>
      </c>
      <c r="AC218" s="388" t="s">
        <v>96</v>
      </c>
      <c r="AD218" s="388" t="s">
        <v>4480</v>
      </c>
      <c r="AE218" s="401" t="s">
        <v>2814</v>
      </c>
      <c r="AF218" s="402">
        <v>41656</v>
      </c>
      <c r="AG218" s="401">
        <v>2</v>
      </c>
      <c r="AH218" s="388" t="s">
        <v>139</v>
      </c>
    </row>
    <row r="219" spans="1:34" x14ac:dyDescent="0.2">
      <c r="A219" s="397" t="str">
        <f t="shared" si="3"/>
        <v>Ofsted Webpage</v>
      </c>
      <c r="B219" s="388">
        <v>50958</v>
      </c>
      <c r="C219" s="388">
        <v>114810</v>
      </c>
      <c r="D219" s="388">
        <v>10001094</v>
      </c>
      <c r="E219" s="388" t="s">
        <v>770</v>
      </c>
      <c r="F219" s="388" t="s">
        <v>159</v>
      </c>
      <c r="G219" s="388" t="s">
        <v>14</v>
      </c>
      <c r="H219" s="388" t="s">
        <v>771</v>
      </c>
      <c r="I219" s="388" t="s">
        <v>186</v>
      </c>
      <c r="J219" s="388" t="s">
        <v>93</v>
      </c>
      <c r="K219" s="388">
        <v>10030745</v>
      </c>
      <c r="L219" s="388" t="s">
        <v>197</v>
      </c>
      <c r="M219" s="388" t="s">
        <v>28</v>
      </c>
      <c r="N219" s="388" t="s">
        <v>104</v>
      </c>
      <c r="O219" s="388" t="s">
        <v>96</v>
      </c>
      <c r="P219" s="400">
        <v>43130</v>
      </c>
      <c r="Q219" s="400">
        <v>43133</v>
      </c>
      <c r="R219" s="400">
        <v>43171</v>
      </c>
      <c r="S219" s="388">
        <v>2</v>
      </c>
      <c r="T219" s="388">
        <v>2</v>
      </c>
      <c r="U219" s="388">
        <v>2</v>
      </c>
      <c r="V219" s="388">
        <v>2</v>
      </c>
      <c r="W219" s="388">
        <v>2</v>
      </c>
      <c r="X219" s="388" t="s">
        <v>96</v>
      </c>
      <c r="Y219" s="388">
        <v>2</v>
      </c>
      <c r="Z219" s="388" t="s">
        <v>96</v>
      </c>
      <c r="AA219" s="388" t="s">
        <v>96</v>
      </c>
      <c r="AB219" s="388" t="s">
        <v>96</v>
      </c>
      <c r="AC219" s="388" t="s">
        <v>96</v>
      </c>
      <c r="AD219" s="388" t="s">
        <v>4480</v>
      </c>
      <c r="AE219" s="401">
        <v>10004896</v>
      </c>
      <c r="AF219" s="402">
        <v>42437</v>
      </c>
      <c r="AG219" s="401">
        <v>3</v>
      </c>
      <c r="AH219" s="388" t="s">
        <v>118</v>
      </c>
    </row>
    <row r="220" spans="1:34" x14ac:dyDescent="0.2">
      <c r="A220" s="397" t="str">
        <f t="shared" si="3"/>
        <v>Ofsted Webpage</v>
      </c>
      <c r="B220" s="388">
        <v>51448</v>
      </c>
      <c r="C220" s="388">
        <v>108122</v>
      </c>
      <c r="D220" s="388">
        <v>10001800</v>
      </c>
      <c r="E220" s="388" t="s">
        <v>795</v>
      </c>
      <c r="F220" s="388" t="s">
        <v>159</v>
      </c>
      <c r="G220" s="388" t="s">
        <v>14</v>
      </c>
      <c r="H220" s="388" t="s">
        <v>494</v>
      </c>
      <c r="I220" s="388" t="s">
        <v>131</v>
      </c>
      <c r="J220" s="388" t="s">
        <v>131</v>
      </c>
      <c r="K220" s="388">
        <v>10041162</v>
      </c>
      <c r="L220" s="388" t="s">
        <v>197</v>
      </c>
      <c r="M220" s="388" t="s">
        <v>28</v>
      </c>
      <c r="N220" s="388" t="s">
        <v>104</v>
      </c>
      <c r="O220" s="388" t="s">
        <v>96</v>
      </c>
      <c r="P220" s="400">
        <v>43130</v>
      </c>
      <c r="Q220" s="400">
        <v>43133</v>
      </c>
      <c r="R220" s="400">
        <v>43171</v>
      </c>
      <c r="S220" s="388">
        <v>2</v>
      </c>
      <c r="T220" s="388">
        <v>2</v>
      </c>
      <c r="U220" s="388">
        <v>2</v>
      </c>
      <c r="V220" s="388">
        <v>2</v>
      </c>
      <c r="W220" s="388">
        <v>2</v>
      </c>
      <c r="X220" s="388" t="s">
        <v>96</v>
      </c>
      <c r="Y220" s="388">
        <v>2</v>
      </c>
      <c r="Z220" s="388" t="s">
        <v>96</v>
      </c>
      <c r="AA220" s="388" t="s">
        <v>96</v>
      </c>
      <c r="AB220" s="388" t="s">
        <v>96</v>
      </c>
      <c r="AC220" s="388" t="s">
        <v>96</v>
      </c>
      <c r="AD220" s="388" t="s">
        <v>4480</v>
      </c>
      <c r="AE220" s="401">
        <v>10011475</v>
      </c>
      <c r="AF220" s="402">
        <v>42517</v>
      </c>
      <c r="AG220" s="401">
        <v>3</v>
      </c>
      <c r="AH220" s="388" t="s">
        <v>118</v>
      </c>
    </row>
    <row r="221" spans="1:34" x14ac:dyDescent="0.2">
      <c r="A221" s="397" t="str">
        <f t="shared" si="3"/>
        <v>Ofsted Webpage</v>
      </c>
      <c r="B221" s="388">
        <v>130580</v>
      </c>
      <c r="C221" s="388">
        <v>108321</v>
      </c>
      <c r="D221" s="388">
        <v>10007503</v>
      </c>
      <c r="E221" s="388" t="s">
        <v>2046</v>
      </c>
      <c r="F221" s="388" t="s">
        <v>100</v>
      </c>
      <c r="G221" s="388" t="s">
        <v>11</v>
      </c>
      <c r="H221" s="388" t="s">
        <v>379</v>
      </c>
      <c r="I221" s="388" t="s">
        <v>186</v>
      </c>
      <c r="J221" s="388" t="s">
        <v>93</v>
      </c>
      <c r="K221" s="388">
        <v>10041093</v>
      </c>
      <c r="L221" s="388" t="s">
        <v>287</v>
      </c>
      <c r="M221" s="388" t="s">
        <v>40</v>
      </c>
      <c r="N221" s="388" t="s">
        <v>95</v>
      </c>
      <c r="O221" s="388" t="s">
        <v>4511</v>
      </c>
      <c r="P221" s="400">
        <v>43137</v>
      </c>
      <c r="Q221" s="400">
        <v>43138</v>
      </c>
      <c r="R221" s="400">
        <v>43171</v>
      </c>
      <c r="S221" s="388">
        <v>9</v>
      </c>
      <c r="T221" s="388" t="s">
        <v>96</v>
      </c>
      <c r="U221" s="388" t="s">
        <v>96</v>
      </c>
      <c r="V221" s="388" t="s">
        <v>96</v>
      </c>
      <c r="W221" s="388" t="s">
        <v>96</v>
      </c>
      <c r="X221" s="388" t="s">
        <v>96</v>
      </c>
      <c r="Y221" s="388" t="s">
        <v>96</v>
      </c>
      <c r="Z221" s="388" t="s">
        <v>96</v>
      </c>
      <c r="AA221" s="388" t="s">
        <v>96</v>
      </c>
      <c r="AB221" s="388" t="s">
        <v>96</v>
      </c>
      <c r="AC221" s="388" t="s">
        <v>96</v>
      </c>
      <c r="AD221" s="388" t="s">
        <v>4480</v>
      </c>
      <c r="AE221" s="401" t="s">
        <v>2047</v>
      </c>
      <c r="AF221" s="402">
        <v>42125</v>
      </c>
      <c r="AG221" s="401">
        <v>2</v>
      </c>
      <c r="AH221" s="388" t="s">
        <v>4479</v>
      </c>
    </row>
    <row r="222" spans="1:34" x14ac:dyDescent="0.2">
      <c r="A222" s="397" t="str">
        <f t="shared" si="3"/>
        <v>Ofsted Webpage</v>
      </c>
      <c r="B222" s="388">
        <v>130535</v>
      </c>
      <c r="C222" s="388">
        <v>108325</v>
      </c>
      <c r="D222" s="388">
        <v>10001093</v>
      </c>
      <c r="E222" s="388" t="s">
        <v>2816</v>
      </c>
      <c r="F222" s="388" t="s">
        <v>107</v>
      </c>
      <c r="G222" s="388" t="s">
        <v>11</v>
      </c>
      <c r="H222" s="388" t="s">
        <v>771</v>
      </c>
      <c r="I222" s="388" t="s">
        <v>186</v>
      </c>
      <c r="J222" s="388" t="s">
        <v>93</v>
      </c>
      <c r="K222" s="388">
        <v>10041134</v>
      </c>
      <c r="L222" s="388" t="s">
        <v>109</v>
      </c>
      <c r="M222" s="388" t="s">
        <v>28</v>
      </c>
      <c r="N222" s="388" t="s">
        <v>104</v>
      </c>
      <c r="O222" s="388" t="s">
        <v>96</v>
      </c>
      <c r="P222" s="400">
        <v>43130</v>
      </c>
      <c r="Q222" s="400">
        <v>43133</v>
      </c>
      <c r="R222" s="400">
        <v>43168</v>
      </c>
      <c r="S222" s="388">
        <v>2</v>
      </c>
      <c r="T222" s="388">
        <v>2</v>
      </c>
      <c r="U222" s="388">
        <v>2</v>
      </c>
      <c r="V222" s="388">
        <v>2</v>
      </c>
      <c r="W222" s="388">
        <v>2</v>
      </c>
      <c r="X222" s="388">
        <v>2</v>
      </c>
      <c r="Y222" s="388">
        <v>2</v>
      </c>
      <c r="Z222" s="388">
        <v>1</v>
      </c>
      <c r="AA222" s="388" t="s">
        <v>96</v>
      </c>
      <c r="AB222" s="388">
        <v>2</v>
      </c>
      <c r="AC222" s="388" t="s">
        <v>96</v>
      </c>
      <c r="AD222" s="388" t="s">
        <v>4480</v>
      </c>
      <c r="AE222" s="401" t="s">
        <v>2817</v>
      </c>
      <c r="AF222" s="402">
        <v>41712</v>
      </c>
      <c r="AG222" s="401">
        <v>2</v>
      </c>
      <c r="AH222" s="388" t="s">
        <v>4537</v>
      </c>
    </row>
    <row r="223" spans="1:34" x14ac:dyDescent="0.2">
      <c r="A223" s="397" t="str">
        <f t="shared" si="3"/>
        <v>Ofsted Webpage</v>
      </c>
      <c r="B223" s="388">
        <v>59220</v>
      </c>
      <c r="C223" s="388">
        <v>116322</v>
      </c>
      <c r="D223" s="388">
        <v>10001648</v>
      </c>
      <c r="E223" s="388" t="s">
        <v>1210</v>
      </c>
      <c r="F223" s="388" t="s">
        <v>259</v>
      </c>
      <c r="G223" s="388" t="s">
        <v>14</v>
      </c>
      <c r="H223" s="388" t="s">
        <v>221</v>
      </c>
      <c r="I223" s="388" t="s">
        <v>177</v>
      </c>
      <c r="J223" s="388" t="s">
        <v>177</v>
      </c>
      <c r="K223" s="388">
        <v>10041175</v>
      </c>
      <c r="L223" s="388" t="s">
        <v>296</v>
      </c>
      <c r="M223" s="388" t="s">
        <v>28</v>
      </c>
      <c r="N223" s="388" t="s">
        <v>104</v>
      </c>
      <c r="O223" s="388" t="s">
        <v>96</v>
      </c>
      <c r="P223" s="400">
        <v>43137</v>
      </c>
      <c r="Q223" s="400">
        <v>43139</v>
      </c>
      <c r="R223" s="400">
        <v>43168</v>
      </c>
      <c r="S223" s="388">
        <v>2</v>
      </c>
      <c r="T223" s="388">
        <v>2</v>
      </c>
      <c r="U223" s="388">
        <v>2</v>
      </c>
      <c r="V223" s="388">
        <v>2</v>
      </c>
      <c r="W223" s="388">
        <v>2</v>
      </c>
      <c r="X223" s="388" t="s">
        <v>96</v>
      </c>
      <c r="Y223" s="388" t="s">
        <v>96</v>
      </c>
      <c r="Z223" s="388" t="s">
        <v>96</v>
      </c>
      <c r="AA223" s="388" t="s">
        <v>96</v>
      </c>
      <c r="AB223" s="388" t="s">
        <v>96</v>
      </c>
      <c r="AC223" s="388" t="s">
        <v>96</v>
      </c>
      <c r="AD223" s="388" t="s">
        <v>4480</v>
      </c>
      <c r="AE223" s="401">
        <v>10005109</v>
      </c>
      <c r="AF223" s="402">
        <v>42510</v>
      </c>
      <c r="AG223" s="401">
        <v>3</v>
      </c>
      <c r="AH223" s="388" t="s">
        <v>118</v>
      </c>
    </row>
    <row r="224" spans="1:34" x14ac:dyDescent="0.2">
      <c r="A224" s="397" t="str">
        <f t="shared" si="3"/>
        <v>Ofsted Webpage</v>
      </c>
      <c r="B224" s="388">
        <v>52998</v>
      </c>
      <c r="C224" s="388">
        <v>106769</v>
      </c>
      <c r="D224" s="388">
        <v>10003872</v>
      </c>
      <c r="E224" s="388" t="s">
        <v>1628</v>
      </c>
      <c r="F224" s="388" t="s">
        <v>159</v>
      </c>
      <c r="G224" s="388" t="s">
        <v>14</v>
      </c>
      <c r="H224" s="388" t="s">
        <v>386</v>
      </c>
      <c r="I224" s="388" t="s">
        <v>152</v>
      </c>
      <c r="J224" s="388" t="s">
        <v>152</v>
      </c>
      <c r="K224" s="388">
        <v>10041102</v>
      </c>
      <c r="L224" s="388" t="s">
        <v>162</v>
      </c>
      <c r="M224" s="388" t="s">
        <v>40</v>
      </c>
      <c r="N224" s="388" t="s">
        <v>95</v>
      </c>
      <c r="O224" s="388" t="s">
        <v>4511</v>
      </c>
      <c r="P224" s="400">
        <v>43136</v>
      </c>
      <c r="Q224" s="400">
        <v>43137</v>
      </c>
      <c r="R224" s="400">
        <v>43168</v>
      </c>
      <c r="S224" s="388">
        <v>9</v>
      </c>
      <c r="T224" s="388" t="s">
        <v>96</v>
      </c>
      <c r="U224" s="388" t="s">
        <v>96</v>
      </c>
      <c r="V224" s="388" t="s">
        <v>96</v>
      </c>
      <c r="W224" s="388" t="s">
        <v>96</v>
      </c>
      <c r="X224" s="388" t="s">
        <v>96</v>
      </c>
      <c r="Y224" s="388" t="s">
        <v>96</v>
      </c>
      <c r="Z224" s="388" t="s">
        <v>96</v>
      </c>
      <c r="AA224" s="388" t="s">
        <v>96</v>
      </c>
      <c r="AB224" s="388" t="s">
        <v>96</v>
      </c>
      <c r="AC224" s="388" t="s">
        <v>96</v>
      </c>
      <c r="AD224" s="388" t="s">
        <v>4480</v>
      </c>
      <c r="AE224" s="401" t="s">
        <v>1629</v>
      </c>
      <c r="AF224" s="402">
        <v>42139</v>
      </c>
      <c r="AG224" s="401">
        <v>2</v>
      </c>
      <c r="AH224" s="388" t="s">
        <v>4479</v>
      </c>
    </row>
    <row r="225" spans="1:34" x14ac:dyDescent="0.2">
      <c r="A225" s="397" t="str">
        <f t="shared" si="3"/>
        <v>Ofsted Webpage</v>
      </c>
      <c r="B225" s="388">
        <v>133834</v>
      </c>
      <c r="C225" s="388">
        <v>108247</v>
      </c>
      <c r="D225" s="388">
        <v>10004113</v>
      </c>
      <c r="E225" s="388" t="s">
        <v>3917</v>
      </c>
      <c r="F225" s="388" t="s">
        <v>113</v>
      </c>
      <c r="G225" s="388" t="s">
        <v>17</v>
      </c>
      <c r="H225" s="388" t="s">
        <v>386</v>
      </c>
      <c r="I225" s="388" t="s">
        <v>152</v>
      </c>
      <c r="J225" s="388" t="s">
        <v>152</v>
      </c>
      <c r="K225" s="388">
        <v>10037327</v>
      </c>
      <c r="L225" s="388" t="s">
        <v>116</v>
      </c>
      <c r="M225" s="388" t="s">
        <v>40</v>
      </c>
      <c r="N225" s="388" t="s">
        <v>95</v>
      </c>
      <c r="O225" s="388" t="s">
        <v>4511</v>
      </c>
      <c r="P225" s="400">
        <v>43137</v>
      </c>
      <c r="Q225" s="400">
        <v>43138</v>
      </c>
      <c r="R225" s="400">
        <v>43168</v>
      </c>
      <c r="S225" s="388">
        <v>9</v>
      </c>
      <c r="T225" s="388" t="s">
        <v>96</v>
      </c>
      <c r="U225" s="388" t="s">
        <v>96</v>
      </c>
      <c r="V225" s="388" t="s">
        <v>96</v>
      </c>
      <c r="W225" s="388" t="s">
        <v>96</v>
      </c>
      <c r="X225" s="388" t="s">
        <v>96</v>
      </c>
      <c r="Y225" s="388" t="s">
        <v>96</v>
      </c>
      <c r="Z225" s="388" t="s">
        <v>96</v>
      </c>
      <c r="AA225" s="388" t="s">
        <v>96</v>
      </c>
      <c r="AB225" s="388" t="s">
        <v>96</v>
      </c>
      <c r="AC225" s="388" t="s">
        <v>96</v>
      </c>
      <c r="AD225" s="388" t="s">
        <v>4480</v>
      </c>
      <c r="AE225" s="401" t="s">
        <v>3918</v>
      </c>
      <c r="AF225" s="402">
        <v>41229</v>
      </c>
      <c r="AG225" s="401">
        <v>2</v>
      </c>
      <c r="AH225" s="388" t="s">
        <v>4479</v>
      </c>
    </row>
    <row r="226" spans="1:34" x14ac:dyDescent="0.2">
      <c r="A226" s="397" t="str">
        <f t="shared" si="3"/>
        <v>Ofsted Webpage</v>
      </c>
      <c r="B226" s="388">
        <v>58370</v>
      </c>
      <c r="C226" s="388">
        <v>118169</v>
      </c>
      <c r="D226" s="388">
        <v>10018328</v>
      </c>
      <c r="E226" s="388" t="s">
        <v>1828</v>
      </c>
      <c r="F226" s="388" t="s">
        <v>90</v>
      </c>
      <c r="G226" s="388" t="s">
        <v>13</v>
      </c>
      <c r="H226" s="388" t="s">
        <v>457</v>
      </c>
      <c r="I226" s="388" t="s">
        <v>115</v>
      </c>
      <c r="J226" s="388" t="s">
        <v>115</v>
      </c>
      <c r="K226" s="388">
        <v>10041122</v>
      </c>
      <c r="L226" s="388" t="s">
        <v>121</v>
      </c>
      <c r="M226" s="388" t="s">
        <v>28</v>
      </c>
      <c r="N226" s="388" t="s">
        <v>104</v>
      </c>
      <c r="O226" s="388" t="s">
        <v>96</v>
      </c>
      <c r="P226" s="400">
        <v>43130</v>
      </c>
      <c r="Q226" s="400">
        <v>43133</v>
      </c>
      <c r="R226" s="400">
        <v>43168</v>
      </c>
      <c r="S226" s="388">
        <v>3</v>
      </c>
      <c r="T226" s="388">
        <v>3</v>
      </c>
      <c r="U226" s="388">
        <v>2</v>
      </c>
      <c r="V226" s="388">
        <v>2</v>
      </c>
      <c r="W226" s="388">
        <v>3</v>
      </c>
      <c r="X226" s="388" t="s">
        <v>96</v>
      </c>
      <c r="Y226" s="388">
        <v>2</v>
      </c>
      <c r="Z226" s="388">
        <v>4</v>
      </c>
      <c r="AA226" s="388" t="s">
        <v>96</v>
      </c>
      <c r="AB226" s="388" t="s">
        <v>96</v>
      </c>
      <c r="AC226" s="388" t="s">
        <v>96</v>
      </c>
      <c r="AD226" s="388" t="s">
        <v>4480</v>
      </c>
      <c r="AE226" s="401" t="s">
        <v>1829</v>
      </c>
      <c r="AF226" s="402">
        <v>41943</v>
      </c>
      <c r="AG226" s="401">
        <v>2</v>
      </c>
      <c r="AH226" s="388" t="s">
        <v>139</v>
      </c>
    </row>
    <row r="227" spans="1:34" x14ac:dyDescent="0.2">
      <c r="A227" s="397" t="str">
        <f t="shared" si="3"/>
        <v>Ofsted Webpage</v>
      </c>
      <c r="B227" s="388">
        <v>130599</v>
      </c>
      <c r="C227" s="388">
        <v>105000</v>
      </c>
      <c r="D227" s="388">
        <v>10000534</v>
      </c>
      <c r="E227" s="388" t="s">
        <v>4604</v>
      </c>
      <c r="F227" s="388" t="s">
        <v>107</v>
      </c>
      <c r="G227" s="388" t="s">
        <v>11</v>
      </c>
      <c r="H227" s="388" t="s">
        <v>1058</v>
      </c>
      <c r="I227" s="388" t="s">
        <v>102</v>
      </c>
      <c r="J227" s="388" t="s">
        <v>102</v>
      </c>
      <c r="K227" s="388">
        <v>10041145</v>
      </c>
      <c r="L227" s="388" t="s">
        <v>146</v>
      </c>
      <c r="M227" s="388" t="s">
        <v>28</v>
      </c>
      <c r="N227" s="388" t="s">
        <v>104</v>
      </c>
      <c r="O227" s="388" t="s">
        <v>96</v>
      </c>
      <c r="P227" s="400">
        <v>43116</v>
      </c>
      <c r="Q227" s="400">
        <v>43119</v>
      </c>
      <c r="R227" s="400">
        <v>43166</v>
      </c>
      <c r="S227" s="388">
        <v>3</v>
      </c>
      <c r="T227" s="388">
        <v>3</v>
      </c>
      <c r="U227" s="388">
        <v>3</v>
      </c>
      <c r="V227" s="388">
        <v>3</v>
      </c>
      <c r="W227" s="388">
        <v>3</v>
      </c>
      <c r="X227" s="388">
        <v>3</v>
      </c>
      <c r="Y227" s="388">
        <v>2</v>
      </c>
      <c r="Z227" s="388">
        <v>4</v>
      </c>
      <c r="AA227" s="388" t="s">
        <v>96</v>
      </c>
      <c r="AB227" s="388">
        <v>2</v>
      </c>
      <c r="AC227" s="388" t="s">
        <v>96</v>
      </c>
      <c r="AD227" s="388" t="s">
        <v>4480</v>
      </c>
      <c r="AE227" s="401">
        <v>10004712</v>
      </c>
      <c r="AF227" s="402">
        <v>42447</v>
      </c>
      <c r="AG227" s="401">
        <v>3</v>
      </c>
      <c r="AH227" s="388" t="s">
        <v>4537</v>
      </c>
    </row>
    <row r="228" spans="1:34" x14ac:dyDescent="0.2">
      <c r="A228" s="397" t="str">
        <f t="shared" si="3"/>
        <v>Ofsted Webpage</v>
      </c>
      <c r="B228" s="388">
        <v>130713</v>
      </c>
      <c r="C228" s="388">
        <v>106641</v>
      </c>
      <c r="D228" s="388">
        <v>10007977</v>
      </c>
      <c r="E228" s="388" t="s">
        <v>1373</v>
      </c>
      <c r="F228" s="388" t="s">
        <v>107</v>
      </c>
      <c r="G228" s="388" t="s">
        <v>11</v>
      </c>
      <c r="H228" s="388" t="s">
        <v>382</v>
      </c>
      <c r="I228" s="388" t="s">
        <v>161</v>
      </c>
      <c r="J228" s="388" t="s">
        <v>161</v>
      </c>
      <c r="K228" s="388">
        <v>10041147</v>
      </c>
      <c r="L228" s="388" t="s">
        <v>146</v>
      </c>
      <c r="M228" s="388" t="s">
        <v>28</v>
      </c>
      <c r="N228" s="388" t="s">
        <v>104</v>
      </c>
      <c r="O228" s="388" t="s">
        <v>96</v>
      </c>
      <c r="P228" s="400">
        <v>43130</v>
      </c>
      <c r="Q228" s="400">
        <v>43133</v>
      </c>
      <c r="R228" s="400">
        <v>43166</v>
      </c>
      <c r="S228" s="388">
        <v>2</v>
      </c>
      <c r="T228" s="388">
        <v>2</v>
      </c>
      <c r="U228" s="388">
        <v>2</v>
      </c>
      <c r="V228" s="388">
        <v>2</v>
      </c>
      <c r="W228" s="388">
        <v>2</v>
      </c>
      <c r="X228" s="388">
        <v>2</v>
      </c>
      <c r="Y228" s="388">
        <v>2</v>
      </c>
      <c r="Z228" s="388">
        <v>2</v>
      </c>
      <c r="AA228" s="388" t="s">
        <v>96</v>
      </c>
      <c r="AB228" s="388">
        <v>2</v>
      </c>
      <c r="AC228" s="388" t="s">
        <v>96</v>
      </c>
      <c r="AD228" s="388" t="s">
        <v>4480</v>
      </c>
      <c r="AE228" s="401">
        <v>10005120</v>
      </c>
      <c r="AF228" s="402">
        <v>42440</v>
      </c>
      <c r="AG228" s="401">
        <v>3</v>
      </c>
      <c r="AH228" s="388" t="s">
        <v>118</v>
      </c>
    </row>
    <row r="229" spans="1:34" x14ac:dyDescent="0.2">
      <c r="A229" s="397" t="str">
        <f t="shared" si="3"/>
        <v>Ofsted Webpage</v>
      </c>
      <c r="B229" s="388">
        <v>130698</v>
      </c>
      <c r="C229" s="388">
        <v>106618</v>
      </c>
      <c r="D229" s="388">
        <v>10006050</v>
      </c>
      <c r="E229" s="388" t="s">
        <v>2903</v>
      </c>
      <c r="F229" s="388" t="s">
        <v>274</v>
      </c>
      <c r="G229" s="388" t="s">
        <v>11</v>
      </c>
      <c r="H229" s="388" t="s">
        <v>219</v>
      </c>
      <c r="I229" s="388" t="s">
        <v>177</v>
      </c>
      <c r="J229" s="388" t="s">
        <v>177</v>
      </c>
      <c r="K229" s="388">
        <v>10041131</v>
      </c>
      <c r="L229" s="388" t="s">
        <v>407</v>
      </c>
      <c r="M229" s="388" t="s">
        <v>40</v>
      </c>
      <c r="N229" s="388" t="s">
        <v>95</v>
      </c>
      <c r="O229" s="388" t="s">
        <v>4511</v>
      </c>
      <c r="P229" s="400">
        <v>43132</v>
      </c>
      <c r="Q229" s="400">
        <v>43133</v>
      </c>
      <c r="R229" s="400">
        <v>43166</v>
      </c>
      <c r="S229" s="388">
        <v>9</v>
      </c>
      <c r="T229" s="388" t="s">
        <v>96</v>
      </c>
      <c r="U229" s="388" t="s">
        <v>96</v>
      </c>
      <c r="V229" s="388" t="s">
        <v>96</v>
      </c>
      <c r="W229" s="388" t="s">
        <v>96</v>
      </c>
      <c r="X229" s="388" t="s">
        <v>96</v>
      </c>
      <c r="Y229" s="388" t="s">
        <v>96</v>
      </c>
      <c r="Z229" s="388" t="s">
        <v>96</v>
      </c>
      <c r="AA229" s="388" t="s">
        <v>96</v>
      </c>
      <c r="AB229" s="388" t="s">
        <v>96</v>
      </c>
      <c r="AC229" s="388" t="s">
        <v>96</v>
      </c>
      <c r="AD229" s="388" t="s">
        <v>4480</v>
      </c>
      <c r="AE229" s="401" t="s">
        <v>2904</v>
      </c>
      <c r="AF229" s="402">
        <v>41684</v>
      </c>
      <c r="AG229" s="401">
        <v>2</v>
      </c>
      <c r="AH229" s="388" t="s">
        <v>4479</v>
      </c>
    </row>
    <row r="230" spans="1:34" x14ac:dyDescent="0.2">
      <c r="A230" s="397" t="str">
        <f t="shared" si="3"/>
        <v>Ofsted Webpage</v>
      </c>
      <c r="B230" s="388">
        <v>143526</v>
      </c>
      <c r="C230" s="388">
        <v>138991</v>
      </c>
      <c r="D230" s="388">
        <v>10028480</v>
      </c>
      <c r="E230" s="388" t="s">
        <v>4603</v>
      </c>
      <c r="F230" s="388" t="s">
        <v>125</v>
      </c>
      <c r="G230" s="388" t="s">
        <v>12</v>
      </c>
      <c r="H230" s="388" t="s">
        <v>744</v>
      </c>
      <c r="I230" s="388" t="s">
        <v>115</v>
      </c>
      <c r="J230" s="388" t="s">
        <v>115</v>
      </c>
      <c r="K230" s="388">
        <v>10041188</v>
      </c>
      <c r="L230" s="388" t="s">
        <v>127</v>
      </c>
      <c r="M230" s="388" t="s">
        <v>28</v>
      </c>
      <c r="N230" s="388" t="s">
        <v>104</v>
      </c>
      <c r="O230" s="388" t="s">
        <v>96</v>
      </c>
      <c r="P230" s="400">
        <v>43130</v>
      </c>
      <c r="Q230" s="400">
        <v>43132</v>
      </c>
      <c r="R230" s="400">
        <v>43166</v>
      </c>
      <c r="S230" s="388">
        <v>3</v>
      </c>
      <c r="T230" s="388">
        <v>3</v>
      </c>
      <c r="U230" s="388">
        <v>3</v>
      </c>
      <c r="V230" s="388">
        <v>3</v>
      </c>
      <c r="W230" s="388">
        <v>3</v>
      </c>
      <c r="X230" s="388" t="s">
        <v>96</v>
      </c>
      <c r="Y230" s="388" t="s">
        <v>96</v>
      </c>
      <c r="Z230" s="388" t="s">
        <v>96</v>
      </c>
      <c r="AA230" s="388" t="s">
        <v>96</v>
      </c>
      <c r="AB230" s="388">
        <v>3</v>
      </c>
      <c r="AC230" s="388" t="s">
        <v>96</v>
      </c>
      <c r="AD230" s="388" t="s">
        <v>4480</v>
      </c>
      <c r="AE230" s="401" t="s">
        <v>195</v>
      </c>
      <c r="AF230" s="402" t="s">
        <v>195</v>
      </c>
      <c r="AG230" s="401" t="s">
        <v>195</v>
      </c>
      <c r="AH230" s="388" t="s">
        <v>4479</v>
      </c>
    </row>
    <row r="231" spans="1:34" x14ac:dyDescent="0.2">
      <c r="A231" s="397" t="str">
        <f t="shared" si="3"/>
        <v>Ofsted Webpage</v>
      </c>
      <c r="B231" s="388">
        <v>52157</v>
      </c>
      <c r="C231" s="388">
        <v>108972</v>
      </c>
      <c r="D231" s="388">
        <v>10009072</v>
      </c>
      <c r="E231" s="388" t="s">
        <v>2345</v>
      </c>
      <c r="F231" s="388" t="s">
        <v>170</v>
      </c>
      <c r="G231" s="388" t="s">
        <v>13</v>
      </c>
      <c r="H231" s="388" t="s">
        <v>1250</v>
      </c>
      <c r="I231" s="388" t="s">
        <v>115</v>
      </c>
      <c r="J231" s="388" t="s">
        <v>115</v>
      </c>
      <c r="K231" s="388">
        <v>10043201</v>
      </c>
      <c r="L231" s="388" t="s">
        <v>121</v>
      </c>
      <c r="M231" s="388" t="s">
        <v>28</v>
      </c>
      <c r="N231" s="388" t="s">
        <v>117</v>
      </c>
      <c r="O231" s="388" t="s">
        <v>4480</v>
      </c>
      <c r="P231" s="400">
        <v>43123</v>
      </c>
      <c r="Q231" s="400">
        <v>43131</v>
      </c>
      <c r="R231" s="400">
        <v>43166</v>
      </c>
      <c r="S231" s="388">
        <v>3</v>
      </c>
      <c r="T231" s="388">
        <v>3</v>
      </c>
      <c r="U231" s="388">
        <v>3</v>
      </c>
      <c r="V231" s="388">
        <v>3</v>
      </c>
      <c r="W231" s="388">
        <v>3</v>
      </c>
      <c r="X231" s="388" t="s">
        <v>96</v>
      </c>
      <c r="Y231" s="388" t="s">
        <v>96</v>
      </c>
      <c r="Z231" s="388">
        <v>3</v>
      </c>
      <c r="AA231" s="388" t="s">
        <v>96</v>
      </c>
      <c r="AB231" s="388" t="s">
        <v>96</v>
      </c>
      <c r="AC231" s="388" t="s">
        <v>96</v>
      </c>
      <c r="AD231" s="388" t="s">
        <v>4480</v>
      </c>
      <c r="AE231" s="401" t="s">
        <v>2346</v>
      </c>
      <c r="AF231" s="402">
        <v>41768</v>
      </c>
      <c r="AG231" s="401">
        <v>2</v>
      </c>
      <c r="AH231" s="388" t="s">
        <v>139</v>
      </c>
    </row>
    <row r="232" spans="1:34" x14ac:dyDescent="0.2">
      <c r="A232" s="397" t="str">
        <f t="shared" si="3"/>
        <v>Ofsted Webpage</v>
      </c>
      <c r="B232" s="388">
        <v>130531</v>
      </c>
      <c r="C232" s="388">
        <v>106996</v>
      </c>
      <c r="D232" s="388">
        <v>10005788</v>
      </c>
      <c r="E232" s="388" t="s">
        <v>1284</v>
      </c>
      <c r="F232" s="388" t="s">
        <v>107</v>
      </c>
      <c r="G232" s="388" t="s">
        <v>11</v>
      </c>
      <c r="H232" s="388" t="s">
        <v>185</v>
      </c>
      <c r="I232" s="388" t="s">
        <v>186</v>
      </c>
      <c r="J232" s="388" t="s">
        <v>93</v>
      </c>
      <c r="K232" s="388">
        <v>10030739</v>
      </c>
      <c r="L232" s="388" t="s">
        <v>146</v>
      </c>
      <c r="M232" s="388" t="s">
        <v>28</v>
      </c>
      <c r="N232" s="388" t="s">
        <v>104</v>
      </c>
      <c r="O232" s="388" t="s">
        <v>96</v>
      </c>
      <c r="P232" s="400">
        <v>43122</v>
      </c>
      <c r="Q232" s="400">
        <v>43125</v>
      </c>
      <c r="R232" s="400">
        <v>43166</v>
      </c>
      <c r="S232" s="388">
        <v>3</v>
      </c>
      <c r="T232" s="388">
        <v>3</v>
      </c>
      <c r="U232" s="388">
        <v>3</v>
      </c>
      <c r="V232" s="388">
        <v>3</v>
      </c>
      <c r="W232" s="388">
        <v>3</v>
      </c>
      <c r="X232" s="388">
        <v>3</v>
      </c>
      <c r="Y232" s="388">
        <v>3</v>
      </c>
      <c r="Z232" s="388">
        <v>2</v>
      </c>
      <c r="AA232" s="388" t="s">
        <v>96</v>
      </c>
      <c r="AB232" s="388">
        <v>2</v>
      </c>
      <c r="AC232" s="388" t="s">
        <v>96</v>
      </c>
      <c r="AD232" s="388" t="s">
        <v>4480</v>
      </c>
      <c r="AE232" s="401">
        <v>10005437</v>
      </c>
      <c r="AF232" s="402">
        <v>42398</v>
      </c>
      <c r="AG232" s="401">
        <v>3</v>
      </c>
      <c r="AH232" s="388" t="s">
        <v>4537</v>
      </c>
    </row>
    <row r="233" spans="1:34" x14ac:dyDescent="0.2">
      <c r="A233" s="397" t="str">
        <f t="shared" si="3"/>
        <v>Ofsted Webpage</v>
      </c>
      <c r="B233" s="388">
        <v>51944</v>
      </c>
      <c r="C233" s="388">
        <v>115208</v>
      </c>
      <c r="D233" s="388">
        <v>10002618</v>
      </c>
      <c r="E233" s="388" t="s">
        <v>1608</v>
      </c>
      <c r="F233" s="388" t="s">
        <v>90</v>
      </c>
      <c r="G233" s="388" t="s">
        <v>13</v>
      </c>
      <c r="H233" s="388" t="s">
        <v>173</v>
      </c>
      <c r="I233" s="388" t="s">
        <v>161</v>
      </c>
      <c r="J233" s="388" t="s">
        <v>161</v>
      </c>
      <c r="K233" s="388">
        <v>10043182</v>
      </c>
      <c r="L233" s="388" t="s">
        <v>94</v>
      </c>
      <c r="M233" s="388" t="s">
        <v>40</v>
      </c>
      <c r="N233" s="388" t="s">
        <v>95</v>
      </c>
      <c r="O233" s="388" t="s">
        <v>4511</v>
      </c>
      <c r="P233" s="400">
        <v>43145</v>
      </c>
      <c r="Q233" s="400">
        <v>43146</v>
      </c>
      <c r="R233" s="400">
        <v>43165</v>
      </c>
      <c r="S233" s="388">
        <v>9</v>
      </c>
      <c r="T233" s="388" t="s">
        <v>96</v>
      </c>
      <c r="U233" s="388" t="s">
        <v>96</v>
      </c>
      <c r="V233" s="388" t="s">
        <v>96</v>
      </c>
      <c r="W233" s="388" t="s">
        <v>96</v>
      </c>
      <c r="X233" s="388" t="s">
        <v>96</v>
      </c>
      <c r="Y233" s="388" t="s">
        <v>96</v>
      </c>
      <c r="Z233" s="388" t="s">
        <v>96</v>
      </c>
      <c r="AA233" s="388" t="s">
        <v>96</v>
      </c>
      <c r="AB233" s="388" t="s">
        <v>96</v>
      </c>
      <c r="AC233" s="388" t="s">
        <v>96</v>
      </c>
      <c r="AD233" s="388" t="s">
        <v>4480</v>
      </c>
      <c r="AE233" s="401" t="s">
        <v>1609</v>
      </c>
      <c r="AF233" s="402">
        <v>42027</v>
      </c>
      <c r="AG233" s="401">
        <v>2</v>
      </c>
      <c r="AH233" s="388" t="s">
        <v>4479</v>
      </c>
    </row>
    <row r="234" spans="1:34" x14ac:dyDescent="0.2">
      <c r="A234" s="397" t="str">
        <f t="shared" si="3"/>
        <v>Ofsted Webpage</v>
      </c>
      <c r="B234" s="388">
        <v>130422</v>
      </c>
      <c r="C234" s="388">
        <v>108358</v>
      </c>
      <c r="D234" s="388">
        <v>10008007</v>
      </c>
      <c r="E234" s="388" t="s">
        <v>1239</v>
      </c>
      <c r="F234" s="388" t="s">
        <v>100</v>
      </c>
      <c r="G234" s="388" t="s">
        <v>11</v>
      </c>
      <c r="H234" s="388" t="s">
        <v>714</v>
      </c>
      <c r="I234" s="388" t="s">
        <v>115</v>
      </c>
      <c r="J234" s="388" t="s">
        <v>115</v>
      </c>
      <c r="K234" s="388">
        <v>10041139</v>
      </c>
      <c r="L234" s="388" t="s">
        <v>250</v>
      </c>
      <c r="M234" s="388" t="s">
        <v>28</v>
      </c>
      <c r="N234" s="388" t="s">
        <v>104</v>
      </c>
      <c r="O234" s="388" t="s">
        <v>96</v>
      </c>
      <c r="P234" s="400">
        <v>43123</v>
      </c>
      <c r="Q234" s="400">
        <v>43126</v>
      </c>
      <c r="R234" s="400">
        <v>43165</v>
      </c>
      <c r="S234" s="388">
        <v>2</v>
      </c>
      <c r="T234" s="388">
        <v>2</v>
      </c>
      <c r="U234" s="388">
        <v>2</v>
      </c>
      <c r="V234" s="388">
        <v>2</v>
      </c>
      <c r="W234" s="388">
        <v>3</v>
      </c>
      <c r="X234" s="388">
        <v>2</v>
      </c>
      <c r="Y234" s="388" t="s">
        <v>96</v>
      </c>
      <c r="Z234" s="388" t="s">
        <v>96</v>
      </c>
      <c r="AA234" s="388" t="s">
        <v>96</v>
      </c>
      <c r="AB234" s="388" t="s">
        <v>96</v>
      </c>
      <c r="AC234" s="388" t="s">
        <v>96</v>
      </c>
      <c r="AD234" s="388" t="s">
        <v>4480</v>
      </c>
      <c r="AE234" s="401">
        <v>10004672</v>
      </c>
      <c r="AF234" s="402">
        <v>42391</v>
      </c>
      <c r="AG234" s="401">
        <v>3</v>
      </c>
      <c r="AH234" s="388" t="s">
        <v>118</v>
      </c>
    </row>
    <row r="235" spans="1:34" x14ac:dyDescent="0.2">
      <c r="A235" s="397" t="str">
        <f t="shared" si="3"/>
        <v>Ofsted Webpage</v>
      </c>
      <c r="B235" s="388">
        <v>130603</v>
      </c>
      <c r="C235" s="388">
        <v>105024</v>
      </c>
      <c r="D235" s="388">
        <v>10000833</v>
      </c>
      <c r="E235" s="388" t="s">
        <v>2874</v>
      </c>
      <c r="F235" s="388" t="s">
        <v>107</v>
      </c>
      <c r="G235" s="388" t="s">
        <v>11</v>
      </c>
      <c r="H235" s="388" t="s">
        <v>476</v>
      </c>
      <c r="I235" s="388" t="s">
        <v>177</v>
      </c>
      <c r="J235" s="388" t="s">
        <v>177</v>
      </c>
      <c r="K235" s="388">
        <v>10037378</v>
      </c>
      <c r="L235" s="388" t="s">
        <v>109</v>
      </c>
      <c r="M235" s="388" t="s">
        <v>28</v>
      </c>
      <c r="N235" s="388" t="s">
        <v>104</v>
      </c>
      <c r="O235" s="388" t="s">
        <v>96</v>
      </c>
      <c r="P235" s="400">
        <v>43123</v>
      </c>
      <c r="Q235" s="400">
        <v>43126</v>
      </c>
      <c r="R235" s="400">
        <v>43164</v>
      </c>
      <c r="S235" s="388">
        <v>2</v>
      </c>
      <c r="T235" s="388">
        <v>2</v>
      </c>
      <c r="U235" s="388">
        <v>2</v>
      </c>
      <c r="V235" s="388">
        <v>2</v>
      </c>
      <c r="W235" s="388">
        <v>2</v>
      </c>
      <c r="X235" s="388">
        <v>2</v>
      </c>
      <c r="Y235" s="388">
        <v>2</v>
      </c>
      <c r="Z235" s="388">
        <v>2</v>
      </c>
      <c r="AA235" s="388" t="s">
        <v>96</v>
      </c>
      <c r="AB235" s="388" t="s">
        <v>96</v>
      </c>
      <c r="AC235" s="388" t="s">
        <v>96</v>
      </c>
      <c r="AD235" s="388" t="s">
        <v>4480</v>
      </c>
      <c r="AE235" s="401" t="s">
        <v>2875</v>
      </c>
      <c r="AF235" s="402">
        <v>41607</v>
      </c>
      <c r="AG235" s="401">
        <v>2</v>
      </c>
      <c r="AH235" s="388" t="s">
        <v>4537</v>
      </c>
    </row>
    <row r="236" spans="1:34" x14ac:dyDescent="0.2">
      <c r="A236" s="397" t="str">
        <f t="shared" si="3"/>
        <v>Ofsted Webpage</v>
      </c>
      <c r="B236" s="388">
        <v>131944</v>
      </c>
      <c r="C236" s="388">
        <v>114868</v>
      </c>
      <c r="D236" s="388">
        <v>10004527</v>
      </c>
      <c r="E236" s="388" t="s">
        <v>4605</v>
      </c>
      <c r="F236" s="388" t="s">
        <v>125</v>
      </c>
      <c r="G236" s="388" t="s">
        <v>12</v>
      </c>
      <c r="H236" s="388" t="s">
        <v>340</v>
      </c>
      <c r="I236" s="388" t="s">
        <v>155</v>
      </c>
      <c r="J236" s="388" t="s">
        <v>155</v>
      </c>
      <c r="K236" s="388">
        <v>10041326</v>
      </c>
      <c r="L236" s="388" t="s">
        <v>127</v>
      </c>
      <c r="M236" s="388" t="s">
        <v>28</v>
      </c>
      <c r="N236" s="388" t="s">
        <v>104</v>
      </c>
      <c r="O236" s="388" t="s">
        <v>96</v>
      </c>
      <c r="P236" s="400">
        <v>43124</v>
      </c>
      <c r="Q236" s="400">
        <v>43126</v>
      </c>
      <c r="R236" s="400">
        <v>43164</v>
      </c>
      <c r="S236" s="388">
        <v>1</v>
      </c>
      <c r="T236" s="388">
        <v>1</v>
      </c>
      <c r="U236" s="388">
        <v>1</v>
      </c>
      <c r="V236" s="388">
        <v>1</v>
      </c>
      <c r="W236" s="388">
        <v>1</v>
      </c>
      <c r="X236" s="388" t="s">
        <v>96</v>
      </c>
      <c r="Y236" s="388" t="s">
        <v>96</v>
      </c>
      <c r="Z236" s="388" t="s">
        <v>96</v>
      </c>
      <c r="AA236" s="388" t="s">
        <v>96</v>
      </c>
      <c r="AB236" s="388">
        <v>1</v>
      </c>
      <c r="AC236" s="388" t="s">
        <v>96</v>
      </c>
      <c r="AD236" s="388" t="s">
        <v>4480</v>
      </c>
      <c r="AE236" s="401" t="s">
        <v>4606</v>
      </c>
      <c r="AF236" s="402">
        <v>41075</v>
      </c>
      <c r="AG236" s="401">
        <v>1</v>
      </c>
      <c r="AH236" s="388" t="s">
        <v>4537</v>
      </c>
    </row>
    <row r="237" spans="1:34" x14ac:dyDescent="0.2">
      <c r="A237" s="397" t="str">
        <f t="shared" si="3"/>
        <v>Ofsted Webpage</v>
      </c>
      <c r="B237" s="388">
        <v>58614</v>
      </c>
      <c r="C237" s="388">
        <v>110023</v>
      </c>
      <c r="D237" s="388">
        <v>10023047</v>
      </c>
      <c r="E237" s="388" t="s">
        <v>4607</v>
      </c>
      <c r="F237" s="388" t="s">
        <v>90</v>
      </c>
      <c r="G237" s="388" t="s">
        <v>13</v>
      </c>
      <c r="H237" s="388" t="s">
        <v>202</v>
      </c>
      <c r="I237" s="388" t="s">
        <v>152</v>
      </c>
      <c r="J237" s="388" t="s">
        <v>152</v>
      </c>
      <c r="K237" s="388">
        <v>10041107</v>
      </c>
      <c r="L237" s="388" t="s">
        <v>156</v>
      </c>
      <c r="M237" s="388" t="s">
        <v>40</v>
      </c>
      <c r="N237" s="388" t="s">
        <v>95</v>
      </c>
      <c r="O237" s="388" t="s">
        <v>4511</v>
      </c>
      <c r="P237" s="400">
        <v>43129</v>
      </c>
      <c r="Q237" s="400">
        <v>43130</v>
      </c>
      <c r="R237" s="400">
        <v>43164</v>
      </c>
      <c r="S237" s="388">
        <v>9</v>
      </c>
      <c r="T237" s="388" t="s">
        <v>96</v>
      </c>
      <c r="U237" s="388" t="s">
        <v>96</v>
      </c>
      <c r="V237" s="388" t="s">
        <v>96</v>
      </c>
      <c r="W237" s="388" t="s">
        <v>96</v>
      </c>
      <c r="X237" s="388" t="s">
        <v>96</v>
      </c>
      <c r="Y237" s="388" t="s">
        <v>96</v>
      </c>
      <c r="Z237" s="388" t="s">
        <v>96</v>
      </c>
      <c r="AA237" s="388" t="s">
        <v>96</v>
      </c>
      <c r="AB237" s="388" t="s">
        <v>96</v>
      </c>
      <c r="AC237" s="388" t="s">
        <v>96</v>
      </c>
      <c r="AD237" s="388" t="s">
        <v>4480</v>
      </c>
      <c r="AE237" s="401" t="s">
        <v>1854</v>
      </c>
      <c r="AF237" s="402">
        <v>41964</v>
      </c>
      <c r="AG237" s="401">
        <v>2</v>
      </c>
      <c r="AH237" s="388" t="s">
        <v>4479</v>
      </c>
    </row>
    <row r="238" spans="1:34" x14ac:dyDescent="0.2">
      <c r="A238" s="397" t="str">
        <f t="shared" si="3"/>
        <v>Ofsted Webpage</v>
      </c>
      <c r="B238" s="388">
        <v>53392</v>
      </c>
      <c r="C238" s="388">
        <v>108652</v>
      </c>
      <c r="D238" s="388">
        <v>10004374</v>
      </c>
      <c r="E238" s="388" t="s">
        <v>2428</v>
      </c>
      <c r="F238" s="388" t="s">
        <v>259</v>
      </c>
      <c r="G238" s="388" t="s">
        <v>14</v>
      </c>
      <c r="H238" s="388" t="s">
        <v>595</v>
      </c>
      <c r="I238" s="388" t="s">
        <v>177</v>
      </c>
      <c r="J238" s="388" t="s">
        <v>177</v>
      </c>
      <c r="K238" s="388">
        <v>10041115</v>
      </c>
      <c r="L238" s="388" t="s">
        <v>443</v>
      </c>
      <c r="M238" s="388" t="s">
        <v>40</v>
      </c>
      <c r="N238" s="388" t="s">
        <v>95</v>
      </c>
      <c r="O238" s="388" t="s">
        <v>4511</v>
      </c>
      <c r="P238" s="400">
        <v>43131</v>
      </c>
      <c r="Q238" s="400">
        <v>43131</v>
      </c>
      <c r="R238" s="400">
        <v>43160</v>
      </c>
      <c r="S238" s="388">
        <v>9</v>
      </c>
      <c r="T238" s="388" t="s">
        <v>96</v>
      </c>
      <c r="U238" s="388" t="s">
        <v>96</v>
      </c>
      <c r="V238" s="388" t="s">
        <v>96</v>
      </c>
      <c r="W238" s="388" t="s">
        <v>96</v>
      </c>
      <c r="X238" s="388" t="s">
        <v>96</v>
      </c>
      <c r="Y238" s="388" t="s">
        <v>96</v>
      </c>
      <c r="Z238" s="388" t="s">
        <v>96</v>
      </c>
      <c r="AA238" s="388" t="s">
        <v>96</v>
      </c>
      <c r="AB238" s="388" t="s">
        <v>96</v>
      </c>
      <c r="AC238" s="388" t="s">
        <v>96</v>
      </c>
      <c r="AD238" s="388" t="s">
        <v>4480</v>
      </c>
      <c r="AE238" s="401" t="s">
        <v>2429</v>
      </c>
      <c r="AF238" s="402">
        <v>41802</v>
      </c>
      <c r="AG238" s="401">
        <v>2</v>
      </c>
      <c r="AH238" s="388" t="s">
        <v>4479</v>
      </c>
    </row>
    <row r="239" spans="1:34" x14ac:dyDescent="0.2">
      <c r="A239" s="397" t="str">
        <f t="shared" si="3"/>
        <v>Ofsted Webpage</v>
      </c>
      <c r="B239" s="388">
        <v>133864</v>
      </c>
      <c r="C239" s="388">
        <v>108254</v>
      </c>
      <c r="D239" s="388">
        <v>10004930</v>
      </c>
      <c r="E239" s="388" t="s">
        <v>3070</v>
      </c>
      <c r="F239" s="388" t="s">
        <v>113</v>
      </c>
      <c r="G239" s="388" t="s">
        <v>17</v>
      </c>
      <c r="H239" s="388" t="s">
        <v>342</v>
      </c>
      <c r="I239" s="388" t="s">
        <v>177</v>
      </c>
      <c r="J239" s="388" t="s">
        <v>177</v>
      </c>
      <c r="K239" s="388">
        <v>10041094</v>
      </c>
      <c r="L239" s="388" t="s">
        <v>116</v>
      </c>
      <c r="M239" s="388" t="s">
        <v>40</v>
      </c>
      <c r="N239" s="388" t="s">
        <v>95</v>
      </c>
      <c r="O239" s="388" t="s">
        <v>4511</v>
      </c>
      <c r="P239" s="400">
        <v>43124</v>
      </c>
      <c r="Q239" s="400">
        <v>43125</v>
      </c>
      <c r="R239" s="400">
        <v>43160</v>
      </c>
      <c r="S239" s="388">
        <v>9</v>
      </c>
      <c r="T239" s="388" t="s">
        <v>96</v>
      </c>
      <c r="U239" s="388" t="s">
        <v>96</v>
      </c>
      <c r="V239" s="388" t="s">
        <v>96</v>
      </c>
      <c r="W239" s="388" t="s">
        <v>96</v>
      </c>
      <c r="X239" s="388" t="s">
        <v>96</v>
      </c>
      <c r="Y239" s="388" t="s">
        <v>96</v>
      </c>
      <c r="Z239" s="388" t="s">
        <v>96</v>
      </c>
      <c r="AA239" s="388" t="s">
        <v>96</v>
      </c>
      <c r="AB239" s="388" t="s">
        <v>96</v>
      </c>
      <c r="AC239" s="388" t="s">
        <v>96</v>
      </c>
      <c r="AD239" s="388" t="s">
        <v>4480</v>
      </c>
      <c r="AE239" s="401" t="s">
        <v>3071</v>
      </c>
      <c r="AF239" s="402">
        <v>41607</v>
      </c>
      <c r="AG239" s="401">
        <v>2</v>
      </c>
      <c r="AH239" s="388" t="s">
        <v>4479</v>
      </c>
    </row>
    <row r="240" spans="1:34" x14ac:dyDescent="0.2">
      <c r="A240" s="397" t="str">
        <f t="shared" si="3"/>
        <v>Ofsted Webpage</v>
      </c>
      <c r="B240" s="388">
        <v>130512</v>
      </c>
      <c r="C240" s="388">
        <v>106863</v>
      </c>
      <c r="D240" s="388">
        <v>10006331</v>
      </c>
      <c r="E240" s="388" t="s">
        <v>328</v>
      </c>
      <c r="F240" s="388" t="s">
        <v>107</v>
      </c>
      <c r="G240" s="388" t="s">
        <v>11</v>
      </c>
      <c r="H240" s="388" t="s">
        <v>299</v>
      </c>
      <c r="I240" s="388" t="s">
        <v>131</v>
      </c>
      <c r="J240" s="388" t="s">
        <v>131</v>
      </c>
      <c r="K240" s="388">
        <v>10037388</v>
      </c>
      <c r="L240" s="388" t="s">
        <v>217</v>
      </c>
      <c r="M240" s="388" t="s">
        <v>30</v>
      </c>
      <c r="N240" s="388" t="s">
        <v>104</v>
      </c>
      <c r="O240" s="388" t="s">
        <v>96</v>
      </c>
      <c r="P240" s="400">
        <v>43122</v>
      </c>
      <c r="Q240" s="400">
        <v>43125</v>
      </c>
      <c r="R240" s="400">
        <v>43160</v>
      </c>
      <c r="S240" s="388">
        <v>4</v>
      </c>
      <c r="T240" s="388">
        <v>4</v>
      </c>
      <c r="U240" s="388">
        <v>4</v>
      </c>
      <c r="V240" s="388">
        <v>3</v>
      </c>
      <c r="W240" s="388">
        <v>4</v>
      </c>
      <c r="X240" s="388">
        <v>4</v>
      </c>
      <c r="Y240" s="388">
        <v>3</v>
      </c>
      <c r="Z240" s="388" t="s">
        <v>96</v>
      </c>
      <c r="AA240" s="388" t="s">
        <v>96</v>
      </c>
      <c r="AB240" s="388" t="s">
        <v>96</v>
      </c>
      <c r="AC240" s="388" t="s">
        <v>96</v>
      </c>
      <c r="AD240" s="388" t="s">
        <v>4480</v>
      </c>
      <c r="AE240" s="401">
        <v>10004695</v>
      </c>
      <c r="AF240" s="402">
        <v>42657</v>
      </c>
      <c r="AG240" s="401">
        <v>4</v>
      </c>
      <c r="AH240" s="388" t="s">
        <v>4537</v>
      </c>
    </row>
    <row r="241" spans="1:34" x14ac:dyDescent="0.2">
      <c r="A241" s="397" t="str">
        <f t="shared" si="3"/>
        <v>Ofsted Webpage</v>
      </c>
      <c r="B241" s="388">
        <v>139730</v>
      </c>
      <c r="C241" s="388">
        <v>123351</v>
      </c>
      <c r="D241" s="388">
        <v>10042041</v>
      </c>
      <c r="E241" s="388" t="s">
        <v>332</v>
      </c>
      <c r="F241" s="388" t="s">
        <v>179</v>
      </c>
      <c r="G241" s="388" t="s">
        <v>15</v>
      </c>
      <c r="H241" s="388" t="s">
        <v>266</v>
      </c>
      <c r="I241" s="388" t="s">
        <v>131</v>
      </c>
      <c r="J241" s="388" t="s">
        <v>131</v>
      </c>
      <c r="K241" s="388">
        <v>10044794</v>
      </c>
      <c r="L241" s="388" t="s">
        <v>181</v>
      </c>
      <c r="M241" s="388" t="s">
        <v>28</v>
      </c>
      <c r="N241" s="388" t="s">
        <v>104</v>
      </c>
      <c r="O241" s="388" t="s">
        <v>96</v>
      </c>
      <c r="P241" s="400">
        <v>43115</v>
      </c>
      <c r="Q241" s="400">
        <v>43117</v>
      </c>
      <c r="R241" s="400">
        <v>43159</v>
      </c>
      <c r="S241" s="388">
        <v>2</v>
      </c>
      <c r="T241" s="388">
        <v>2</v>
      </c>
      <c r="U241" s="388">
        <v>2</v>
      </c>
      <c r="V241" s="388">
        <v>2</v>
      </c>
      <c r="W241" s="388">
        <v>2</v>
      </c>
      <c r="X241" s="388">
        <v>2</v>
      </c>
      <c r="Y241" s="388" t="s">
        <v>96</v>
      </c>
      <c r="Z241" s="388" t="s">
        <v>96</v>
      </c>
      <c r="AA241" s="388" t="s">
        <v>96</v>
      </c>
      <c r="AB241" s="388" t="s">
        <v>96</v>
      </c>
      <c r="AC241" s="388" t="s">
        <v>96</v>
      </c>
      <c r="AD241" s="388" t="s">
        <v>4480</v>
      </c>
      <c r="AE241" s="401">
        <v>10020133</v>
      </c>
      <c r="AF241" s="402">
        <v>42697</v>
      </c>
      <c r="AG241" s="401">
        <v>3</v>
      </c>
      <c r="AH241" s="388" t="s">
        <v>118</v>
      </c>
    </row>
    <row r="242" spans="1:34" x14ac:dyDescent="0.2">
      <c r="A242" s="397" t="str">
        <f t="shared" si="3"/>
        <v>Ofsted Webpage</v>
      </c>
      <c r="B242" s="388">
        <v>54657</v>
      </c>
      <c r="C242" s="388">
        <v>108002</v>
      </c>
      <c r="D242" s="388">
        <v>10006399</v>
      </c>
      <c r="E242" s="388" t="s">
        <v>2536</v>
      </c>
      <c r="F242" s="388" t="s">
        <v>159</v>
      </c>
      <c r="G242" s="388" t="s">
        <v>14</v>
      </c>
      <c r="H242" s="388" t="s">
        <v>793</v>
      </c>
      <c r="I242" s="388" t="s">
        <v>102</v>
      </c>
      <c r="J242" s="388" t="s">
        <v>102</v>
      </c>
      <c r="K242" s="388">
        <v>10041116</v>
      </c>
      <c r="L242" s="388" t="s">
        <v>162</v>
      </c>
      <c r="M242" s="388" t="s">
        <v>40</v>
      </c>
      <c r="N242" s="388" t="s">
        <v>95</v>
      </c>
      <c r="O242" s="388" t="s">
        <v>4511</v>
      </c>
      <c r="P242" s="400">
        <v>43138</v>
      </c>
      <c r="Q242" s="400">
        <v>43139</v>
      </c>
      <c r="R242" s="400">
        <v>43159</v>
      </c>
      <c r="S242" s="388">
        <v>9</v>
      </c>
      <c r="T242" s="388" t="s">
        <v>96</v>
      </c>
      <c r="U242" s="388" t="s">
        <v>96</v>
      </c>
      <c r="V242" s="388" t="s">
        <v>96</v>
      </c>
      <c r="W242" s="388" t="s">
        <v>96</v>
      </c>
      <c r="X242" s="388" t="s">
        <v>96</v>
      </c>
      <c r="Y242" s="388" t="s">
        <v>96</v>
      </c>
      <c r="Z242" s="388" t="s">
        <v>96</v>
      </c>
      <c r="AA242" s="388" t="s">
        <v>96</v>
      </c>
      <c r="AB242" s="388" t="s">
        <v>96</v>
      </c>
      <c r="AC242" s="388" t="s">
        <v>96</v>
      </c>
      <c r="AD242" s="388" t="s">
        <v>4480</v>
      </c>
      <c r="AE242" s="401" t="s">
        <v>2537</v>
      </c>
      <c r="AF242" s="402">
        <v>41726</v>
      </c>
      <c r="AG242" s="401">
        <v>2</v>
      </c>
      <c r="AH242" s="388" t="s">
        <v>4479</v>
      </c>
    </row>
    <row r="243" spans="1:34" x14ac:dyDescent="0.2">
      <c r="A243" s="397" t="str">
        <f t="shared" si="3"/>
        <v>Ofsted Webpage</v>
      </c>
      <c r="B243" s="388">
        <v>133855</v>
      </c>
      <c r="C243" s="388">
        <v>108274</v>
      </c>
      <c r="D243" s="388">
        <v>10004797</v>
      </c>
      <c r="E243" s="388" t="s">
        <v>3066</v>
      </c>
      <c r="F243" s="388" t="s">
        <v>113</v>
      </c>
      <c r="G243" s="388" t="s">
        <v>17</v>
      </c>
      <c r="H243" s="388" t="s">
        <v>202</v>
      </c>
      <c r="I243" s="388" t="s">
        <v>152</v>
      </c>
      <c r="J243" s="388" t="s">
        <v>152</v>
      </c>
      <c r="K243" s="388">
        <v>10039580</v>
      </c>
      <c r="L243" s="388" t="s">
        <v>116</v>
      </c>
      <c r="M243" s="388" t="s">
        <v>40</v>
      </c>
      <c r="N243" s="388" t="s">
        <v>95</v>
      </c>
      <c r="O243" s="388" t="s">
        <v>4511</v>
      </c>
      <c r="P243" s="400">
        <v>43123</v>
      </c>
      <c r="Q243" s="400">
        <v>43124</v>
      </c>
      <c r="R243" s="400">
        <v>43159</v>
      </c>
      <c r="S243" s="388">
        <v>9</v>
      </c>
      <c r="T243" s="388" t="s">
        <v>96</v>
      </c>
      <c r="U243" s="388" t="s">
        <v>96</v>
      </c>
      <c r="V243" s="388" t="s">
        <v>96</v>
      </c>
      <c r="W243" s="388" t="s">
        <v>96</v>
      </c>
      <c r="X243" s="388" t="s">
        <v>96</v>
      </c>
      <c r="Y243" s="388" t="s">
        <v>96</v>
      </c>
      <c r="Z243" s="388" t="s">
        <v>96</v>
      </c>
      <c r="AA243" s="388" t="s">
        <v>96</v>
      </c>
      <c r="AB243" s="388" t="s">
        <v>96</v>
      </c>
      <c r="AC243" s="388" t="s">
        <v>96</v>
      </c>
      <c r="AD243" s="388" t="s">
        <v>4480</v>
      </c>
      <c r="AE243" s="401" t="s">
        <v>3067</v>
      </c>
      <c r="AF243" s="402">
        <v>41719</v>
      </c>
      <c r="AG243" s="401">
        <v>2</v>
      </c>
      <c r="AH243" s="388" t="s">
        <v>4479</v>
      </c>
    </row>
    <row r="244" spans="1:34" x14ac:dyDescent="0.2">
      <c r="A244" s="397" t="str">
        <f t="shared" si="3"/>
        <v>Ofsted Webpage</v>
      </c>
      <c r="B244" s="388">
        <v>144887</v>
      </c>
      <c r="C244" s="388">
        <v>139472</v>
      </c>
      <c r="D244" s="388">
        <v>10064663</v>
      </c>
      <c r="E244" s="388" t="s">
        <v>2795</v>
      </c>
      <c r="F244" s="388" t="s">
        <v>631</v>
      </c>
      <c r="G244" s="388" t="s">
        <v>15</v>
      </c>
      <c r="H244" s="388" t="s">
        <v>462</v>
      </c>
      <c r="I244" s="388" t="s">
        <v>161</v>
      </c>
      <c r="J244" s="388" t="s">
        <v>161</v>
      </c>
      <c r="K244" s="388">
        <v>10043183</v>
      </c>
      <c r="L244" s="388" t="s">
        <v>183</v>
      </c>
      <c r="M244" s="388" t="s">
        <v>28</v>
      </c>
      <c r="N244" s="388" t="s">
        <v>104</v>
      </c>
      <c r="O244" s="388" t="s">
        <v>96</v>
      </c>
      <c r="P244" s="400">
        <v>43130</v>
      </c>
      <c r="Q244" s="400">
        <v>43133</v>
      </c>
      <c r="R244" s="400">
        <v>43159</v>
      </c>
      <c r="S244" s="388">
        <v>3</v>
      </c>
      <c r="T244" s="388">
        <v>3</v>
      </c>
      <c r="U244" s="388">
        <v>3</v>
      </c>
      <c r="V244" s="388">
        <v>3</v>
      </c>
      <c r="W244" s="388">
        <v>3</v>
      </c>
      <c r="X244" s="388">
        <v>3</v>
      </c>
      <c r="Y244" s="388" t="s">
        <v>96</v>
      </c>
      <c r="Z244" s="388" t="s">
        <v>96</v>
      </c>
      <c r="AA244" s="388" t="s">
        <v>96</v>
      </c>
      <c r="AB244" s="388" t="s">
        <v>96</v>
      </c>
      <c r="AC244" s="388" t="s">
        <v>96</v>
      </c>
      <c r="AD244" s="388" t="s">
        <v>4480</v>
      </c>
      <c r="AE244" s="401" t="s">
        <v>2796</v>
      </c>
      <c r="AF244" s="402">
        <v>41544</v>
      </c>
      <c r="AG244" s="401">
        <v>2</v>
      </c>
      <c r="AH244" s="388" t="s">
        <v>139</v>
      </c>
    </row>
    <row r="245" spans="1:34" x14ac:dyDescent="0.2">
      <c r="A245" s="397" t="str">
        <f t="shared" si="3"/>
        <v>Ofsted Webpage</v>
      </c>
      <c r="B245" s="388">
        <v>131950</v>
      </c>
      <c r="C245" s="388">
        <v>116088</v>
      </c>
      <c r="D245" s="388">
        <v>10009111</v>
      </c>
      <c r="E245" s="388" t="s">
        <v>1449</v>
      </c>
      <c r="F245" s="388" t="s">
        <v>125</v>
      </c>
      <c r="G245" s="388" t="s">
        <v>12</v>
      </c>
      <c r="H245" s="388" t="s">
        <v>374</v>
      </c>
      <c r="I245" s="388" t="s">
        <v>177</v>
      </c>
      <c r="J245" s="388" t="s">
        <v>177</v>
      </c>
      <c r="K245" s="388">
        <v>10041155</v>
      </c>
      <c r="L245" s="388" t="s">
        <v>547</v>
      </c>
      <c r="M245" s="388" t="s">
        <v>28</v>
      </c>
      <c r="N245" s="388" t="s">
        <v>104</v>
      </c>
      <c r="O245" s="388" t="s">
        <v>96</v>
      </c>
      <c r="P245" s="400">
        <v>43123</v>
      </c>
      <c r="Q245" s="400">
        <v>43125</v>
      </c>
      <c r="R245" s="400">
        <v>43157</v>
      </c>
      <c r="S245" s="388">
        <v>2</v>
      </c>
      <c r="T245" s="388">
        <v>2</v>
      </c>
      <c r="U245" s="388">
        <v>2</v>
      </c>
      <c r="V245" s="388">
        <v>2</v>
      </c>
      <c r="W245" s="388">
        <v>2</v>
      </c>
      <c r="X245" s="388" t="s">
        <v>96</v>
      </c>
      <c r="Y245" s="388" t="s">
        <v>96</v>
      </c>
      <c r="Z245" s="388" t="s">
        <v>96</v>
      </c>
      <c r="AA245" s="388" t="s">
        <v>96</v>
      </c>
      <c r="AB245" s="388">
        <v>2</v>
      </c>
      <c r="AC245" s="388" t="s">
        <v>96</v>
      </c>
      <c r="AD245" s="388" t="s">
        <v>4480</v>
      </c>
      <c r="AE245" s="401">
        <v>10008474</v>
      </c>
      <c r="AF245" s="402">
        <v>42432</v>
      </c>
      <c r="AG245" s="401">
        <v>3</v>
      </c>
      <c r="AH245" s="388" t="s">
        <v>118</v>
      </c>
    </row>
    <row r="246" spans="1:34" x14ac:dyDescent="0.2">
      <c r="A246" s="397" t="str">
        <f t="shared" si="3"/>
        <v>Ofsted Webpage</v>
      </c>
      <c r="B246" s="388">
        <v>52037</v>
      </c>
      <c r="C246" s="388">
        <v>108080</v>
      </c>
      <c r="D246" s="388">
        <v>10002767</v>
      </c>
      <c r="E246" s="388" t="s">
        <v>837</v>
      </c>
      <c r="F246" s="388" t="s">
        <v>259</v>
      </c>
      <c r="G246" s="388" t="s">
        <v>14</v>
      </c>
      <c r="H246" s="388" t="s">
        <v>130</v>
      </c>
      <c r="I246" s="388" t="s">
        <v>131</v>
      </c>
      <c r="J246" s="388" t="s">
        <v>131</v>
      </c>
      <c r="K246" s="388">
        <v>10041163</v>
      </c>
      <c r="L246" s="388" t="s">
        <v>296</v>
      </c>
      <c r="M246" s="388" t="s">
        <v>28</v>
      </c>
      <c r="N246" s="388" t="s">
        <v>104</v>
      </c>
      <c r="O246" s="388" t="s">
        <v>96</v>
      </c>
      <c r="P246" s="400">
        <v>43116</v>
      </c>
      <c r="Q246" s="400">
        <v>43119</v>
      </c>
      <c r="R246" s="400">
        <v>43154</v>
      </c>
      <c r="S246" s="388">
        <v>2</v>
      </c>
      <c r="T246" s="388">
        <v>2</v>
      </c>
      <c r="U246" s="388">
        <v>2</v>
      </c>
      <c r="V246" s="388">
        <v>2</v>
      </c>
      <c r="W246" s="388">
        <v>2</v>
      </c>
      <c r="X246" s="388" t="s">
        <v>96</v>
      </c>
      <c r="Y246" s="388">
        <v>2</v>
      </c>
      <c r="Z246" s="388" t="s">
        <v>96</v>
      </c>
      <c r="AA246" s="388" t="s">
        <v>96</v>
      </c>
      <c r="AB246" s="388">
        <v>2</v>
      </c>
      <c r="AC246" s="388" t="s">
        <v>96</v>
      </c>
      <c r="AD246" s="388" t="s">
        <v>4480</v>
      </c>
      <c r="AE246" s="401">
        <v>10004925</v>
      </c>
      <c r="AF246" s="402">
        <v>42426</v>
      </c>
      <c r="AG246" s="401">
        <v>3</v>
      </c>
      <c r="AH246" s="388" t="s">
        <v>118</v>
      </c>
    </row>
    <row r="247" spans="1:34" x14ac:dyDescent="0.2">
      <c r="A247" s="397" t="str">
        <f t="shared" si="3"/>
        <v>Ofsted Webpage</v>
      </c>
      <c r="B247" s="388">
        <v>131923</v>
      </c>
      <c r="C247" s="388">
        <v>114890</v>
      </c>
      <c r="D247" s="388">
        <v>10004444</v>
      </c>
      <c r="E247" s="388" t="s">
        <v>3006</v>
      </c>
      <c r="F247" s="388" t="s">
        <v>125</v>
      </c>
      <c r="G247" s="388" t="s">
        <v>12</v>
      </c>
      <c r="H247" s="388" t="s">
        <v>1349</v>
      </c>
      <c r="I247" s="388" t="s">
        <v>177</v>
      </c>
      <c r="J247" s="388" t="s">
        <v>177</v>
      </c>
      <c r="K247" s="388">
        <v>10041117</v>
      </c>
      <c r="L247" s="388" t="s">
        <v>400</v>
      </c>
      <c r="M247" s="388" t="s">
        <v>40</v>
      </c>
      <c r="N247" s="388" t="s">
        <v>95</v>
      </c>
      <c r="O247" s="388" t="s">
        <v>4511</v>
      </c>
      <c r="P247" s="400">
        <v>43116</v>
      </c>
      <c r="Q247" s="400">
        <v>43116</v>
      </c>
      <c r="R247" s="400">
        <v>43153</v>
      </c>
      <c r="S247" s="388">
        <v>9</v>
      </c>
      <c r="T247" s="388" t="s">
        <v>96</v>
      </c>
      <c r="U247" s="388" t="s">
        <v>96</v>
      </c>
      <c r="V247" s="388" t="s">
        <v>96</v>
      </c>
      <c r="W247" s="388" t="s">
        <v>96</v>
      </c>
      <c r="X247" s="388" t="s">
        <v>96</v>
      </c>
      <c r="Y247" s="388" t="s">
        <v>96</v>
      </c>
      <c r="Z247" s="388" t="s">
        <v>96</v>
      </c>
      <c r="AA247" s="388" t="s">
        <v>96</v>
      </c>
      <c r="AB247" s="388" t="s">
        <v>96</v>
      </c>
      <c r="AC247" s="388" t="s">
        <v>96</v>
      </c>
      <c r="AD247" s="388" t="s">
        <v>4480</v>
      </c>
      <c r="AE247" s="401" t="s">
        <v>3007</v>
      </c>
      <c r="AF247" s="402">
        <v>41831</v>
      </c>
      <c r="AG247" s="401">
        <v>2</v>
      </c>
      <c r="AH247" s="388" t="s">
        <v>4479</v>
      </c>
    </row>
    <row r="248" spans="1:34" x14ac:dyDescent="0.2">
      <c r="A248" s="397" t="str">
        <f t="shared" si="3"/>
        <v>Ofsted Webpage</v>
      </c>
      <c r="B248" s="388">
        <v>58467</v>
      </c>
      <c r="C248" s="388">
        <v>118364</v>
      </c>
      <c r="D248" s="388">
        <v>10022788</v>
      </c>
      <c r="E248" s="388" t="s">
        <v>1841</v>
      </c>
      <c r="F248" s="388" t="s">
        <v>90</v>
      </c>
      <c r="G248" s="388" t="s">
        <v>13</v>
      </c>
      <c r="H248" s="388" t="s">
        <v>389</v>
      </c>
      <c r="I248" s="388" t="s">
        <v>177</v>
      </c>
      <c r="J248" s="388" t="s">
        <v>177</v>
      </c>
      <c r="K248" s="388">
        <v>10041132</v>
      </c>
      <c r="L248" s="388" t="s">
        <v>156</v>
      </c>
      <c r="M248" s="388" t="s">
        <v>40</v>
      </c>
      <c r="N248" s="388" t="s">
        <v>95</v>
      </c>
      <c r="O248" s="388" t="s">
        <v>4511</v>
      </c>
      <c r="P248" s="400">
        <v>43124</v>
      </c>
      <c r="Q248" s="400">
        <v>43125</v>
      </c>
      <c r="R248" s="400">
        <v>43153</v>
      </c>
      <c r="S248" s="388">
        <v>9</v>
      </c>
      <c r="T248" s="388" t="s">
        <v>96</v>
      </c>
      <c r="U248" s="388" t="s">
        <v>96</v>
      </c>
      <c r="V248" s="388" t="s">
        <v>96</v>
      </c>
      <c r="W248" s="388" t="s">
        <v>96</v>
      </c>
      <c r="X248" s="388" t="s">
        <v>96</v>
      </c>
      <c r="Y248" s="388" t="s">
        <v>96</v>
      </c>
      <c r="Z248" s="388" t="s">
        <v>96</v>
      </c>
      <c r="AA248" s="388" t="s">
        <v>96</v>
      </c>
      <c r="AB248" s="388" t="s">
        <v>96</v>
      </c>
      <c r="AC248" s="388" t="s">
        <v>96</v>
      </c>
      <c r="AD248" s="388" t="s">
        <v>4480</v>
      </c>
      <c r="AE248" s="401" t="s">
        <v>1842</v>
      </c>
      <c r="AF248" s="402">
        <v>42026</v>
      </c>
      <c r="AG248" s="401">
        <v>2</v>
      </c>
      <c r="AH248" s="388" t="s">
        <v>4479</v>
      </c>
    </row>
    <row r="249" spans="1:34" x14ac:dyDescent="0.2">
      <c r="A249" s="397" t="str">
        <f t="shared" si="3"/>
        <v>Ofsted Webpage</v>
      </c>
      <c r="B249" s="388">
        <v>130558</v>
      </c>
      <c r="C249" s="388">
        <v>105154</v>
      </c>
      <c r="D249" s="388">
        <v>10001465</v>
      </c>
      <c r="E249" s="388" t="s">
        <v>3742</v>
      </c>
      <c r="F249" s="388" t="s">
        <v>107</v>
      </c>
      <c r="G249" s="388" t="s">
        <v>11</v>
      </c>
      <c r="H249" s="388" t="s">
        <v>2831</v>
      </c>
      <c r="I249" s="388" t="s">
        <v>155</v>
      </c>
      <c r="J249" s="388" t="s">
        <v>155</v>
      </c>
      <c r="K249" s="388">
        <v>10041407</v>
      </c>
      <c r="L249" s="388" t="s">
        <v>109</v>
      </c>
      <c r="M249" s="388" t="s">
        <v>28</v>
      </c>
      <c r="N249" s="388" t="s">
        <v>104</v>
      </c>
      <c r="O249" s="388" t="s">
        <v>96</v>
      </c>
      <c r="P249" s="400">
        <v>43116</v>
      </c>
      <c r="Q249" s="400">
        <v>43119</v>
      </c>
      <c r="R249" s="400">
        <v>43152</v>
      </c>
      <c r="S249" s="388">
        <v>2</v>
      </c>
      <c r="T249" s="388">
        <v>2</v>
      </c>
      <c r="U249" s="388">
        <v>2</v>
      </c>
      <c r="V249" s="388">
        <v>2</v>
      </c>
      <c r="W249" s="388">
        <v>2</v>
      </c>
      <c r="X249" s="388">
        <v>2</v>
      </c>
      <c r="Y249" s="388">
        <v>2</v>
      </c>
      <c r="Z249" s="388">
        <v>2</v>
      </c>
      <c r="AA249" s="388" t="s">
        <v>96</v>
      </c>
      <c r="AB249" s="388">
        <v>2</v>
      </c>
      <c r="AC249" s="388" t="s">
        <v>96</v>
      </c>
      <c r="AD249" s="388" t="s">
        <v>4480</v>
      </c>
      <c r="AE249" s="401" t="s">
        <v>3743</v>
      </c>
      <c r="AF249" s="402">
        <v>41306</v>
      </c>
      <c r="AG249" s="401">
        <v>2</v>
      </c>
      <c r="AH249" s="388" t="s">
        <v>4537</v>
      </c>
    </row>
    <row r="250" spans="1:34" x14ac:dyDescent="0.2">
      <c r="A250" s="397" t="str">
        <f t="shared" si="3"/>
        <v>Ofsted Webpage</v>
      </c>
      <c r="B250" s="388">
        <v>131859</v>
      </c>
      <c r="C250" s="388">
        <v>108659</v>
      </c>
      <c r="D250" s="388">
        <v>10002111</v>
      </c>
      <c r="E250" s="388" t="s">
        <v>2991</v>
      </c>
      <c r="F250" s="388" t="s">
        <v>107</v>
      </c>
      <c r="G250" s="388" t="s">
        <v>11</v>
      </c>
      <c r="H250" s="388" t="s">
        <v>442</v>
      </c>
      <c r="I250" s="388" t="s">
        <v>92</v>
      </c>
      <c r="J250" s="388" t="s">
        <v>93</v>
      </c>
      <c r="K250" s="388">
        <v>10037369</v>
      </c>
      <c r="L250" s="388" t="s">
        <v>407</v>
      </c>
      <c r="M250" s="388" t="s">
        <v>40</v>
      </c>
      <c r="N250" s="388" t="s">
        <v>95</v>
      </c>
      <c r="O250" s="388" t="s">
        <v>4511</v>
      </c>
      <c r="P250" s="400">
        <v>43111</v>
      </c>
      <c r="Q250" s="400">
        <v>43112</v>
      </c>
      <c r="R250" s="400">
        <v>43152</v>
      </c>
      <c r="S250" s="388">
        <v>9</v>
      </c>
      <c r="T250" s="388" t="s">
        <v>96</v>
      </c>
      <c r="U250" s="388" t="s">
        <v>96</v>
      </c>
      <c r="V250" s="388" t="s">
        <v>96</v>
      </c>
      <c r="W250" s="388" t="s">
        <v>96</v>
      </c>
      <c r="X250" s="388" t="s">
        <v>96</v>
      </c>
      <c r="Y250" s="388" t="s">
        <v>96</v>
      </c>
      <c r="Z250" s="388" t="s">
        <v>96</v>
      </c>
      <c r="AA250" s="388" t="s">
        <v>96</v>
      </c>
      <c r="AB250" s="388" t="s">
        <v>96</v>
      </c>
      <c r="AC250" s="388" t="s">
        <v>96</v>
      </c>
      <c r="AD250" s="388" t="s">
        <v>4480</v>
      </c>
      <c r="AE250" s="401" t="s">
        <v>2992</v>
      </c>
      <c r="AF250" s="402">
        <v>41698</v>
      </c>
      <c r="AG250" s="401">
        <v>2</v>
      </c>
      <c r="AH250" s="388" t="s">
        <v>4479</v>
      </c>
    </row>
    <row r="251" spans="1:34" x14ac:dyDescent="0.2">
      <c r="A251" s="397" t="str">
        <f t="shared" si="3"/>
        <v>Ofsted Webpage</v>
      </c>
      <c r="B251" s="388">
        <v>130755</v>
      </c>
      <c r="C251" s="388">
        <v>108425</v>
      </c>
      <c r="D251" s="388">
        <v>10002642</v>
      </c>
      <c r="E251" s="388" t="s">
        <v>277</v>
      </c>
      <c r="F251" s="388" t="s">
        <v>100</v>
      </c>
      <c r="G251" s="388" t="s">
        <v>11</v>
      </c>
      <c r="H251" s="388" t="s">
        <v>278</v>
      </c>
      <c r="I251" s="388" t="s">
        <v>152</v>
      </c>
      <c r="J251" s="388" t="s">
        <v>152</v>
      </c>
      <c r="K251" s="388">
        <v>10037390</v>
      </c>
      <c r="L251" s="388" t="s">
        <v>520</v>
      </c>
      <c r="M251" s="388" t="s">
        <v>30</v>
      </c>
      <c r="N251" s="388" t="s">
        <v>104</v>
      </c>
      <c r="O251" s="388" t="s">
        <v>96</v>
      </c>
      <c r="P251" s="400">
        <v>43116</v>
      </c>
      <c r="Q251" s="400">
        <v>43119</v>
      </c>
      <c r="R251" s="400">
        <v>43152</v>
      </c>
      <c r="S251" s="388">
        <v>3</v>
      </c>
      <c r="T251" s="388">
        <v>3</v>
      </c>
      <c r="U251" s="388">
        <v>3</v>
      </c>
      <c r="V251" s="388">
        <v>3</v>
      </c>
      <c r="W251" s="388">
        <v>3</v>
      </c>
      <c r="X251" s="388">
        <v>3</v>
      </c>
      <c r="Y251" s="388" t="s">
        <v>96</v>
      </c>
      <c r="Z251" s="388" t="s">
        <v>96</v>
      </c>
      <c r="AA251" s="388" t="s">
        <v>96</v>
      </c>
      <c r="AB251" s="388">
        <v>3</v>
      </c>
      <c r="AC251" s="388" t="s">
        <v>96</v>
      </c>
      <c r="AD251" s="388" t="s">
        <v>4480</v>
      </c>
      <c r="AE251" s="401">
        <v>10020150</v>
      </c>
      <c r="AF251" s="402">
        <v>42657</v>
      </c>
      <c r="AG251" s="401">
        <v>4</v>
      </c>
      <c r="AH251" s="388" t="s">
        <v>118</v>
      </c>
    </row>
    <row r="252" spans="1:34" x14ac:dyDescent="0.2">
      <c r="A252" s="397" t="str">
        <f t="shared" si="3"/>
        <v>Ofsted Webpage</v>
      </c>
      <c r="B252" s="388">
        <v>53132</v>
      </c>
      <c r="C252" s="388">
        <v>107138</v>
      </c>
      <c r="D252" s="388">
        <v>10003165</v>
      </c>
      <c r="E252" s="388" t="s">
        <v>1644</v>
      </c>
      <c r="F252" s="388" t="s">
        <v>159</v>
      </c>
      <c r="G252" s="388" t="s">
        <v>14</v>
      </c>
      <c r="H252" s="388" t="s">
        <v>551</v>
      </c>
      <c r="I252" s="388" t="s">
        <v>115</v>
      </c>
      <c r="J252" s="388" t="s">
        <v>115</v>
      </c>
      <c r="K252" s="388">
        <v>10043706</v>
      </c>
      <c r="L252" s="388" t="s">
        <v>162</v>
      </c>
      <c r="M252" s="388" t="s">
        <v>40</v>
      </c>
      <c r="N252" s="388" t="s">
        <v>95</v>
      </c>
      <c r="O252" s="388" t="s">
        <v>4511</v>
      </c>
      <c r="P252" s="400">
        <v>43117</v>
      </c>
      <c r="Q252" s="400">
        <v>43118</v>
      </c>
      <c r="R252" s="400">
        <v>43152</v>
      </c>
      <c r="S252" s="388">
        <v>9</v>
      </c>
      <c r="T252" s="388" t="s">
        <v>96</v>
      </c>
      <c r="U252" s="388" t="s">
        <v>96</v>
      </c>
      <c r="V252" s="388" t="s">
        <v>96</v>
      </c>
      <c r="W252" s="388" t="s">
        <v>96</v>
      </c>
      <c r="X252" s="388" t="s">
        <v>96</v>
      </c>
      <c r="Y252" s="388" t="s">
        <v>96</v>
      </c>
      <c r="Z252" s="388" t="s">
        <v>96</v>
      </c>
      <c r="AA252" s="388" t="s">
        <v>96</v>
      </c>
      <c r="AB252" s="388" t="s">
        <v>96</v>
      </c>
      <c r="AC252" s="388" t="s">
        <v>96</v>
      </c>
      <c r="AD252" s="388" t="s">
        <v>4480</v>
      </c>
      <c r="AE252" s="401" t="s">
        <v>1645</v>
      </c>
      <c r="AF252" s="402">
        <v>41978</v>
      </c>
      <c r="AG252" s="401">
        <v>2</v>
      </c>
      <c r="AH252" s="388" t="s">
        <v>4479</v>
      </c>
    </row>
    <row r="253" spans="1:34" x14ac:dyDescent="0.2">
      <c r="A253" s="397" t="str">
        <f t="shared" si="3"/>
        <v>Ofsted Webpage</v>
      </c>
      <c r="B253" s="388">
        <v>54235</v>
      </c>
      <c r="C253" s="388">
        <v>105224</v>
      </c>
      <c r="D253" s="388">
        <v>10005599</v>
      </c>
      <c r="E253" s="388" t="s">
        <v>2511</v>
      </c>
      <c r="F253" s="388" t="s">
        <v>90</v>
      </c>
      <c r="G253" s="388" t="s">
        <v>13</v>
      </c>
      <c r="H253" s="388" t="s">
        <v>260</v>
      </c>
      <c r="I253" s="388" t="s">
        <v>155</v>
      </c>
      <c r="J253" s="388" t="s">
        <v>155</v>
      </c>
      <c r="K253" s="388">
        <v>10041103</v>
      </c>
      <c r="L253" s="388" t="s">
        <v>156</v>
      </c>
      <c r="M253" s="388" t="s">
        <v>40</v>
      </c>
      <c r="N253" s="388" t="s">
        <v>95</v>
      </c>
      <c r="O253" s="388" t="s">
        <v>4511</v>
      </c>
      <c r="P253" s="400">
        <v>43123</v>
      </c>
      <c r="Q253" s="400">
        <v>43124</v>
      </c>
      <c r="R253" s="400">
        <v>43152</v>
      </c>
      <c r="S253" s="388">
        <v>9</v>
      </c>
      <c r="T253" s="388" t="s">
        <v>96</v>
      </c>
      <c r="U253" s="388" t="s">
        <v>96</v>
      </c>
      <c r="V253" s="388" t="s">
        <v>96</v>
      </c>
      <c r="W253" s="388" t="s">
        <v>96</v>
      </c>
      <c r="X253" s="388" t="s">
        <v>96</v>
      </c>
      <c r="Y253" s="388" t="s">
        <v>96</v>
      </c>
      <c r="Z253" s="388" t="s">
        <v>96</v>
      </c>
      <c r="AA253" s="388" t="s">
        <v>96</v>
      </c>
      <c r="AB253" s="388" t="s">
        <v>96</v>
      </c>
      <c r="AC253" s="388" t="s">
        <v>96</v>
      </c>
      <c r="AD253" s="388" t="s">
        <v>4480</v>
      </c>
      <c r="AE253" s="401" t="s">
        <v>2512</v>
      </c>
      <c r="AF253" s="402">
        <v>41698</v>
      </c>
      <c r="AG253" s="401">
        <v>2</v>
      </c>
      <c r="AH253" s="388" t="s">
        <v>4479</v>
      </c>
    </row>
    <row r="254" spans="1:34" x14ac:dyDescent="0.2">
      <c r="A254" s="397" t="str">
        <f t="shared" si="3"/>
        <v>Ofsted Webpage</v>
      </c>
      <c r="B254" s="388">
        <v>54267</v>
      </c>
      <c r="C254" s="388">
        <v>107984</v>
      </c>
      <c r="D254" s="388">
        <v>10005671</v>
      </c>
      <c r="E254" s="388" t="s">
        <v>1000</v>
      </c>
      <c r="F254" s="388" t="s">
        <v>159</v>
      </c>
      <c r="G254" s="388" t="s">
        <v>14</v>
      </c>
      <c r="H254" s="388" t="s">
        <v>542</v>
      </c>
      <c r="I254" s="388" t="s">
        <v>161</v>
      </c>
      <c r="J254" s="388" t="s">
        <v>161</v>
      </c>
      <c r="K254" s="388">
        <v>10037414</v>
      </c>
      <c r="L254" s="388" t="s">
        <v>197</v>
      </c>
      <c r="M254" s="388" t="s">
        <v>28</v>
      </c>
      <c r="N254" s="388" t="s">
        <v>104</v>
      </c>
      <c r="O254" s="388" t="s">
        <v>96</v>
      </c>
      <c r="P254" s="400">
        <v>43116</v>
      </c>
      <c r="Q254" s="400">
        <v>43119</v>
      </c>
      <c r="R254" s="400">
        <v>43152</v>
      </c>
      <c r="S254" s="388">
        <v>2</v>
      </c>
      <c r="T254" s="388">
        <v>2</v>
      </c>
      <c r="U254" s="388">
        <v>2</v>
      </c>
      <c r="V254" s="388">
        <v>2</v>
      </c>
      <c r="W254" s="388">
        <v>2</v>
      </c>
      <c r="X254" s="388" t="s">
        <v>96</v>
      </c>
      <c r="Y254" s="388">
        <v>2</v>
      </c>
      <c r="Z254" s="388" t="s">
        <v>96</v>
      </c>
      <c r="AA254" s="388" t="s">
        <v>96</v>
      </c>
      <c r="AB254" s="388" t="s">
        <v>96</v>
      </c>
      <c r="AC254" s="388" t="s">
        <v>96</v>
      </c>
      <c r="AD254" s="388" t="s">
        <v>4480</v>
      </c>
      <c r="AE254" s="401">
        <v>10011508</v>
      </c>
      <c r="AF254" s="402">
        <v>42510</v>
      </c>
      <c r="AG254" s="401">
        <v>3</v>
      </c>
      <c r="AH254" s="388" t="s">
        <v>118</v>
      </c>
    </row>
    <row r="255" spans="1:34" x14ac:dyDescent="0.2">
      <c r="A255" s="397" t="str">
        <f t="shared" si="3"/>
        <v>Ofsted Webpage</v>
      </c>
      <c r="B255" s="388">
        <v>133793</v>
      </c>
      <c r="C255" s="388">
        <v>108319</v>
      </c>
      <c r="D255" s="388">
        <v>10000385</v>
      </c>
      <c r="E255" s="388" t="s">
        <v>4608</v>
      </c>
      <c r="F255" s="388" t="s">
        <v>113</v>
      </c>
      <c r="G255" s="388" t="s">
        <v>17</v>
      </c>
      <c r="H255" s="388" t="s">
        <v>154</v>
      </c>
      <c r="I255" s="388" t="s">
        <v>155</v>
      </c>
      <c r="J255" s="388" t="s">
        <v>155</v>
      </c>
      <c r="K255" s="388">
        <v>10039579</v>
      </c>
      <c r="L255" s="388" t="s">
        <v>572</v>
      </c>
      <c r="M255" s="388" t="s">
        <v>28</v>
      </c>
      <c r="N255" s="388" t="s">
        <v>104</v>
      </c>
      <c r="O255" s="388" t="s">
        <v>96</v>
      </c>
      <c r="P255" s="400">
        <v>43123</v>
      </c>
      <c r="Q255" s="400">
        <v>43126</v>
      </c>
      <c r="R255" s="400">
        <v>43152</v>
      </c>
      <c r="S255" s="388">
        <v>1</v>
      </c>
      <c r="T255" s="388">
        <v>1</v>
      </c>
      <c r="U255" s="388">
        <v>1</v>
      </c>
      <c r="V255" s="388">
        <v>1</v>
      </c>
      <c r="W255" s="388">
        <v>1</v>
      </c>
      <c r="X255" s="388">
        <v>1</v>
      </c>
      <c r="Y255" s="388" t="s">
        <v>96</v>
      </c>
      <c r="Z255" s="388" t="s">
        <v>96</v>
      </c>
      <c r="AA255" s="388" t="s">
        <v>96</v>
      </c>
      <c r="AB255" s="388" t="s">
        <v>96</v>
      </c>
      <c r="AC255" s="388" t="s">
        <v>96</v>
      </c>
      <c r="AD255" s="388" t="s">
        <v>4480</v>
      </c>
      <c r="AE255" s="401" t="s">
        <v>4609</v>
      </c>
      <c r="AF255" s="402">
        <v>41026</v>
      </c>
      <c r="AG255" s="401">
        <v>1</v>
      </c>
      <c r="AH255" s="388" t="s">
        <v>4537</v>
      </c>
    </row>
    <row r="256" spans="1:34" x14ac:dyDescent="0.2">
      <c r="A256" s="397" t="str">
        <f t="shared" si="3"/>
        <v>Ofsted Webpage</v>
      </c>
      <c r="B256" s="388">
        <v>130734</v>
      </c>
      <c r="C256" s="388">
        <v>106762</v>
      </c>
      <c r="D256" s="388">
        <v>10000093</v>
      </c>
      <c r="E256" s="388" t="s">
        <v>1383</v>
      </c>
      <c r="F256" s="388" t="s">
        <v>107</v>
      </c>
      <c r="G256" s="388" t="s">
        <v>11</v>
      </c>
      <c r="H256" s="388" t="s">
        <v>395</v>
      </c>
      <c r="I256" s="388" t="s">
        <v>131</v>
      </c>
      <c r="J256" s="388" t="s">
        <v>131</v>
      </c>
      <c r="K256" s="388">
        <v>10041149</v>
      </c>
      <c r="L256" s="388" t="s">
        <v>146</v>
      </c>
      <c r="M256" s="388" t="s">
        <v>28</v>
      </c>
      <c r="N256" s="388" t="s">
        <v>104</v>
      </c>
      <c r="O256" s="388" t="s">
        <v>96</v>
      </c>
      <c r="P256" s="400">
        <v>43116</v>
      </c>
      <c r="Q256" s="400">
        <v>43119</v>
      </c>
      <c r="R256" s="400">
        <v>43150</v>
      </c>
      <c r="S256" s="388">
        <v>2</v>
      </c>
      <c r="T256" s="388">
        <v>2</v>
      </c>
      <c r="U256" s="388">
        <v>2</v>
      </c>
      <c r="V256" s="388">
        <v>2</v>
      </c>
      <c r="W256" s="388">
        <v>2</v>
      </c>
      <c r="X256" s="388">
        <v>2</v>
      </c>
      <c r="Y256" s="388">
        <v>2</v>
      </c>
      <c r="Z256" s="388">
        <v>3</v>
      </c>
      <c r="AA256" s="388" t="s">
        <v>96</v>
      </c>
      <c r="AB256" s="388">
        <v>2</v>
      </c>
      <c r="AC256" s="388" t="s">
        <v>96</v>
      </c>
      <c r="AD256" s="388" t="s">
        <v>4480</v>
      </c>
      <c r="AE256" s="401">
        <v>10011562</v>
      </c>
      <c r="AF256" s="402">
        <v>42503</v>
      </c>
      <c r="AG256" s="401">
        <v>3</v>
      </c>
      <c r="AH256" s="388" t="s">
        <v>118</v>
      </c>
    </row>
    <row r="257" spans="1:34" x14ac:dyDescent="0.2">
      <c r="A257" s="397" t="str">
        <f t="shared" si="3"/>
        <v>Ofsted Webpage</v>
      </c>
      <c r="B257" s="388">
        <v>54429</v>
      </c>
      <c r="C257" s="388">
        <v>106336</v>
      </c>
      <c r="D257" s="388">
        <v>10005916</v>
      </c>
      <c r="E257" s="388" t="s">
        <v>1019</v>
      </c>
      <c r="F257" s="388" t="s">
        <v>159</v>
      </c>
      <c r="G257" s="388" t="s">
        <v>14</v>
      </c>
      <c r="H257" s="388" t="s">
        <v>389</v>
      </c>
      <c r="I257" s="388" t="s">
        <v>177</v>
      </c>
      <c r="J257" s="388" t="s">
        <v>177</v>
      </c>
      <c r="K257" s="388">
        <v>10041167</v>
      </c>
      <c r="L257" s="388" t="s">
        <v>197</v>
      </c>
      <c r="M257" s="388" t="s">
        <v>28</v>
      </c>
      <c r="N257" s="388" t="s">
        <v>104</v>
      </c>
      <c r="O257" s="388" t="s">
        <v>96</v>
      </c>
      <c r="P257" s="400">
        <v>43116</v>
      </c>
      <c r="Q257" s="400">
        <v>43119</v>
      </c>
      <c r="R257" s="400">
        <v>43150</v>
      </c>
      <c r="S257" s="388">
        <v>3</v>
      </c>
      <c r="T257" s="388">
        <v>3</v>
      </c>
      <c r="U257" s="388">
        <v>3</v>
      </c>
      <c r="V257" s="388">
        <v>2</v>
      </c>
      <c r="W257" s="388">
        <v>3</v>
      </c>
      <c r="X257" s="388" t="s">
        <v>96</v>
      </c>
      <c r="Y257" s="388">
        <v>3</v>
      </c>
      <c r="Z257" s="388">
        <v>2</v>
      </c>
      <c r="AA257" s="388" t="s">
        <v>96</v>
      </c>
      <c r="AB257" s="388" t="s">
        <v>96</v>
      </c>
      <c r="AC257" s="388" t="s">
        <v>96</v>
      </c>
      <c r="AD257" s="388" t="s">
        <v>4480</v>
      </c>
      <c r="AE257" s="401">
        <v>10011567</v>
      </c>
      <c r="AF257" s="402">
        <v>42545</v>
      </c>
      <c r="AG257" s="401">
        <v>3</v>
      </c>
      <c r="AH257" s="388" t="s">
        <v>4537</v>
      </c>
    </row>
    <row r="258" spans="1:34" x14ac:dyDescent="0.2">
      <c r="A258" s="397" t="str">
        <f t="shared" si="3"/>
        <v>Ofsted Webpage</v>
      </c>
      <c r="B258" s="388">
        <v>54666</v>
      </c>
      <c r="C258" s="388">
        <v>112545</v>
      </c>
      <c r="D258" s="388">
        <v>10006407</v>
      </c>
      <c r="E258" s="388" t="s">
        <v>1742</v>
      </c>
      <c r="F258" s="388" t="s">
        <v>159</v>
      </c>
      <c r="G258" s="388" t="s">
        <v>14</v>
      </c>
      <c r="H258" s="388" t="s">
        <v>467</v>
      </c>
      <c r="I258" s="388" t="s">
        <v>92</v>
      </c>
      <c r="J258" s="388" t="s">
        <v>93</v>
      </c>
      <c r="K258" s="388">
        <v>10022478</v>
      </c>
      <c r="L258" s="388" t="s">
        <v>257</v>
      </c>
      <c r="M258" s="388" t="s">
        <v>28</v>
      </c>
      <c r="N258" s="388" t="s">
        <v>104</v>
      </c>
      <c r="O258" s="388" t="s">
        <v>96</v>
      </c>
      <c r="P258" s="400">
        <v>43116</v>
      </c>
      <c r="Q258" s="400">
        <v>43119</v>
      </c>
      <c r="R258" s="400">
        <v>43150</v>
      </c>
      <c r="S258" s="388">
        <v>4</v>
      </c>
      <c r="T258" s="388">
        <v>4</v>
      </c>
      <c r="U258" s="388">
        <v>3</v>
      </c>
      <c r="V258" s="388">
        <v>4</v>
      </c>
      <c r="W258" s="388">
        <v>3</v>
      </c>
      <c r="X258" s="388" t="s">
        <v>96</v>
      </c>
      <c r="Y258" s="388">
        <v>3</v>
      </c>
      <c r="Z258" s="388">
        <v>4</v>
      </c>
      <c r="AA258" s="388" t="s">
        <v>96</v>
      </c>
      <c r="AB258" s="388" t="s">
        <v>96</v>
      </c>
      <c r="AC258" s="388" t="s">
        <v>96</v>
      </c>
      <c r="AD258" s="388" t="s">
        <v>4511</v>
      </c>
      <c r="AE258" s="401" t="s">
        <v>1743</v>
      </c>
      <c r="AF258" s="402">
        <v>41971</v>
      </c>
      <c r="AG258" s="401">
        <v>2</v>
      </c>
      <c r="AH258" s="388" t="s">
        <v>139</v>
      </c>
    </row>
    <row r="259" spans="1:34" x14ac:dyDescent="0.2">
      <c r="A259" s="397" t="str">
        <f t="shared" si="3"/>
        <v>Ofsted Webpage</v>
      </c>
      <c r="B259" s="388">
        <v>53104</v>
      </c>
      <c r="C259" s="388">
        <v>108155</v>
      </c>
      <c r="D259" s="388">
        <v>10000146</v>
      </c>
      <c r="E259" s="388" t="s">
        <v>4610</v>
      </c>
      <c r="F259" s="388" t="s">
        <v>159</v>
      </c>
      <c r="G259" s="388" t="s">
        <v>14</v>
      </c>
      <c r="H259" s="388" t="s">
        <v>675</v>
      </c>
      <c r="I259" s="388" t="s">
        <v>115</v>
      </c>
      <c r="J259" s="388" t="s">
        <v>115</v>
      </c>
      <c r="K259" s="388">
        <v>10041166</v>
      </c>
      <c r="L259" s="388" t="s">
        <v>197</v>
      </c>
      <c r="M259" s="388" t="s">
        <v>28</v>
      </c>
      <c r="N259" s="388" t="s">
        <v>104</v>
      </c>
      <c r="O259" s="388" t="s">
        <v>96</v>
      </c>
      <c r="P259" s="400">
        <v>43109</v>
      </c>
      <c r="Q259" s="400">
        <v>43112</v>
      </c>
      <c r="R259" s="400">
        <v>43147</v>
      </c>
      <c r="S259" s="388">
        <v>3</v>
      </c>
      <c r="T259" s="388">
        <v>3</v>
      </c>
      <c r="U259" s="388">
        <v>3</v>
      </c>
      <c r="V259" s="388">
        <v>2</v>
      </c>
      <c r="W259" s="388">
        <v>3</v>
      </c>
      <c r="X259" s="388" t="s">
        <v>96</v>
      </c>
      <c r="Y259" s="388">
        <v>3</v>
      </c>
      <c r="Z259" s="388" t="s">
        <v>96</v>
      </c>
      <c r="AA259" s="388" t="s">
        <v>96</v>
      </c>
      <c r="AB259" s="388">
        <v>2</v>
      </c>
      <c r="AC259" s="388" t="s">
        <v>96</v>
      </c>
      <c r="AD259" s="388" t="s">
        <v>4480</v>
      </c>
      <c r="AE259" s="401">
        <v>10011492</v>
      </c>
      <c r="AF259" s="402">
        <v>42509</v>
      </c>
      <c r="AG259" s="401">
        <v>3</v>
      </c>
      <c r="AH259" s="388" t="s">
        <v>4537</v>
      </c>
    </row>
    <row r="260" spans="1:34" x14ac:dyDescent="0.2">
      <c r="A260" s="397" t="str">
        <f t="shared" si="3"/>
        <v>Ofsted Webpage</v>
      </c>
      <c r="B260" s="388">
        <v>1237211</v>
      </c>
      <c r="C260" s="388">
        <v>132207</v>
      </c>
      <c r="D260" s="388">
        <v>10032052</v>
      </c>
      <c r="E260" s="388" t="s">
        <v>4611</v>
      </c>
      <c r="F260" s="388" t="s">
        <v>90</v>
      </c>
      <c r="G260" s="388" t="s">
        <v>13</v>
      </c>
      <c r="H260" s="388" t="s">
        <v>278</v>
      </c>
      <c r="I260" s="388" t="s">
        <v>152</v>
      </c>
      <c r="J260" s="388" t="s">
        <v>152</v>
      </c>
      <c r="K260" s="388">
        <v>10030773</v>
      </c>
      <c r="L260" s="388" t="s">
        <v>121</v>
      </c>
      <c r="M260" s="388" t="s">
        <v>28</v>
      </c>
      <c r="N260" s="388" t="s">
        <v>104</v>
      </c>
      <c r="O260" s="388" t="s">
        <v>96</v>
      </c>
      <c r="P260" s="400">
        <v>43123</v>
      </c>
      <c r="Q260" s="400">
        <v>43125</v>
      </c>
      <c r="R260" s="400">
        <v>43147</v>
      </c>
      <c r="S260" s="388">
        <v>2</v>
      </c>
      <c r="T260" s="388">
        <v>2</v>
      </c>
      <c r="U260" s="388">
        <v>2</v>
      </c>
      <c r="V260" s="388">
        <v>2</v>
      </c>
      <c r="W260" s="388">
        <v>2</v>
      </c>
      <c r="X260" s="388" t="s">
        <v>96</v>
      </c>
      <c r="Y260" s="388">
        <v>2</v>
      </c>
      <c r="Z260" s="388" t="s">
        <v>96</v>
      </c>
      <c r="AA260" s="388" t="s">
        <v>96</v>
      </c>
      <c r="AB260" s="388" t="s">
        <v>96</v>
      </c>
      <c r="AC260" s="388" t="s">
        <v>96</v>
      </c>
      <c r="AD260" s="388" t="s">
        <v>4480</v>
      </c>
      <c r="AE260" s="401" t="s">
        <v>195</v>
      </c>
      <c r="AF260" s="402" t="s">
        <v>195</v>
      </c>
      <c r="AG260" s="401" t="s">
        <v>195</v>
      </c>
      <c r="AH260" s="388" t="s">
        <v>4479</v>
      </c>
    </row>
    <row r="261" spans="1:34" x14ac:dyDescent="0.2">
      <c r="A261" s="397" t="str">
        <f t="shared" ref="A261:A324" si="4">IF(B261&lt;&gt;"",HYPERLINK(CONCATENATE("http://reports.ofsted.gov.uk/inspection-reports/find-inspection-report/provider/ELS/",B261),"Ofsted Webpage"),"")</f>
        <v>Ofsted Webpage</v>
      </c>
      <c r="B261" s="388">
        <v>133836</v>
      </c>
      <c r="C261" s="388">
        <v>111634</v>
      </c>
      <c r="D261" s="388">
        <v>10007151</v>
      </c>
      <c r="E261" s="388" t="s">
        <v>3063</v>
      </c>
      <c r="F261" s="388" t="s">
        <v>113</v>
      </c>
      <c r="G261" s="388" t="s">
        <v>17</v>
      </c>
      <c r="H261" s="388" t="s">
        <v>223</v>
      </c>
      <c r="I261" s="388" t="s">
        <v>152</v>
      </c>
      <c r="J261" s="388" t="s">
        <v>152</v>
      </c>
      <c r="K261" s="388">
        <v>10041119</v>
      </c>
      <c r="L261" s="388" t="s">
        <v>116</v>
      </c>
      <c r="M261" s="388" t="s">
        <v>40</v>
      </c>
      <c r="N261" s="388" t="s">
        <v>95</v>
      </c>
      <c r="O261" s="388" t="s">
        <v>4511</v>
      </c>
      <c r="P261" s="400">
        <v>43116</v>
      </c>
      <c r="Q261" s="400">
        <v>43117</v>
      </c>
      <c r="R261" s="400">
        <v>43146</v>
      </c>
      <c r="S261" s="388">
        <v>9</v>
      </c>
      <c r="T261" s="388" t="s">
        <v>96</v>
      </c>
      <c r="U261" s="388" t="s">
        <v>96</v>
      </c>
      <c r="V261" s="388" t="s">
        <v>96</v>
      </c>
      <c r="W261" s="388" t="s">
        <v>96</v>
      </c>
      <c r="X261" s="388" t="s">
        <v>96</v>
      </c>
      <c r="Y261" s="388" t="s">
        <v>96</v>
      </c>
      <c r="Z261" s="388" t="s">
        <v>96</v>
      </c>
      <c r="AA261" s="388" t="s">
        <v>96</v>
      </c>
      <c r="AB261" s="388" t="s">
        <v>96</v>
      </c>
      <c r="AC261" s="388" t="s">
        <v>96</v>
      </c>
      <c r="AD261" s="388" t="s">
        <v>4480</v>
      </c>
      <c r="AE261" s="401" t="s">
        <v>3064</v>
      </c>
      <c r="AF261" s="402">
        <v>41677</v>
      </c>
      <c r="AG261" s="401">
        <v>2</v>
      </c>
      <c r="AH261" s="388" t="s">
        <v>4479</v>
      </c>
    </row>
    <row r="262" spans="1:34" x14ac:dyDescent="0.2">
      <c r="A262" s="397" t="str">
        <f t="shared" si="4"/>
        <v>Ofsted Webpage</v>
      </c>
      <c r="B262" s="388">
        <v>130432</v>
      </c>
      <c r="C262" s="388">
        <v>105714</v>
      </c>
      <c r="D262" s="388">
        <v>10001778</v>
      </c>
      <c r="E262" s="388" t="s">
        <v>2757</v>
      </c>
      <c r="F262" s="388" t="s">
        <v>107</v>
      </c>
      <c r="G262" s="388" t="s">
        <v>11</v>
      </c>
      <c r="H262" s="388" t="s">
        <v>515</v>
      </c>
      <c r="I262" s="388" t="s">
        <v>115</v>
      </c>
      <c r="J262" s="388" t="s">
        <v>115</v>
      </c>
      <c r="K262" s="388">
        <v>10038099</v>
      </c>
      <c r="L262" s="388" t="s">
        <v>407</v>
      </c>
      <c r="M262" s="388" t="s">
        <v>40</v>
      </c>
      <c r="N262" s="388" t="s">
        <v>95</v>
      </c>
      <c r="O262" s="388" t="s">
        <v>4511</v>
      </c>
      <c r="P262" s="400">
        <v>43116</v>
      </c>
      <c r="Q262" s="400">
        <v>43117</v>
      </c>
      <c r="R262" s="400">
        <v>43144</v>
      </c>
      <c r="S262" s="388">
        <v>9</v>
      </c>
      <c r="T262" s="388" t="s">
        <v>96</v>
      </c>
      <c r="U262" s="388" t="s">
        <v>96</v>
      </c>
      <c r="V262" s="388" t="s">
        <v>96</v>
      </c>
      <c r="W262" s="388" t="s">
        <v>96</v>
      </c>
      <c r="X262" s="388" t="s">
        <v>96</v>
      </c>
      <c r="Y262" s="388" t="s">
        <v>96</v>
      </c>
      <c r="Z262" s="388" t="s">
        <v>96</v>
      </c>
      <c r="AA262" s="388" t="s">
        <v>96</v>
      </c>
      <c r="AB262" s="388" t="s">
        <v>96</v>
      </c>
      <c r="AC262" s="388" t="s">
        <v>96</v>
      </c>
      <c r="AD262" s="388" t="s">
        <v>4480</v>
      </c>
      <c r="AE262" s="401" t="s">
        <v>2758</v>
      </c>
      <c r="AF262" s="402">
        <v>41761</v>
      </c>
      <c r="AG262" s="401">
        <v>2</v>
      </c>
      <c r="AH262" s="388" t="s">
        <v>4479</v>
      </c>
    </row>
    <row r="263" spans="1:34" x14ac:dyDescent="0.2">
      <c r="A263" s="397" t="str">
        <f t="shared" si="4"/>
        <v>Ofsted Webpage</v>
      </c>
      <c r="B263" s="388">
        <v>130458</v>
      </c>
      <c r="C263" s="388">
        <v>108393</v>
      </c>
      <c r="D263" s="388">
        <v>10005859</v>
      </c>
      <c r="E263" s="388" t="s">
        <v>1262</v>
      </c>
      <c r="F263" s="388" t="s">
        <v>100</v>
      </c>
      <c r="G263" s="388" t="s">
        <v>11</v>
      </c>
      <c r="H263" s="388" t="s">
        <v>403</v>
      </c>
      <c r="I263" s="388" t="s">
        <v>115</v>
      </c>
      <c r="J263" s="388" t="s">
        <v>115</v>
      </c>
      <c r="K263" s="388">
        <v>10041141</v>
      </c>
      <c r="L263" s="388" t="s">
        <v>250</v>
      </c>
      <c r="M263" s="388" t="s">
        <v>28</v>
      </c>
      <c r="N263" s="388" t="s">
        <v>104</v>
      </c>
      <c r="O263" s="388" t="s">
        <v>96</v>
      </c>
      <c r="P263" s="400">
        <v>43109</v>
      </c>
      <c r="Q263" s="400">
        <v>43112</v>
      </c>
      <c r="R263" s="400">
        <v>43144</v>
      </c>
      <c r="S263" s="388">
        <v>3</v>
      </c>
      <c r="T263" s="388">
        <v>2</v>
      </c>
      <c r="U263" s="388">
        <v>3</v>
      </c>
      <c r="V263" s="388">
        <v>3</v>
      </c>
      <c r="W263" s="388">
        <v>3</v>
      </c>
      <c r="X263" s="388">
        <v>3</v>
      </c>
      <c r="Y263" s="388" t="s">
        <v>96</v>
      </c>
      <c r="Z263" s="388" t="s">
        <v>96</v>
      </c>
      <c r="AA263" s="388" t="s">
        <v>96</v>
      </c>
      <c r="AB263" s="388" t="s">
        <v>96</v>
      </c>
      <c r="AC263" s="388" t="s">
        <v>96</v>
      </c>
      <c r="AD263" s="388" t="s">
        <v>4480</v>
      </c>
      <c r="AE263" s="401">
        <v>10011408</v>
      </c>
      <c r="AF263" s="402">
        <v>42405</v>
      </c>
      <c r="AG263" s="401">
        <v>3</v>
      </c>
      <c r="AH263" s="388" t="s">
        <v>4537</v>
      </c>
    </row>
    <row r="264" spans="1:34" x14ac:dyDescent="0.2">
      <c r="A264" s="397" t="str">
        <f t="shared" si="4"/>
        <v>Ofsted Webpage</v>
      </c>
      <c r="B264" s="388">
        <v>52489</v>
      </c>
      <c r="C264" s="388">
        <v>107912</v>
      </c>
      <c r="D264" s="388">
        <v>10003354</v>
      </c>
      <c r="E264" s="388" t="s">
        <v>2360</v>
      </c>
      <c r="F264" s="388" t="s">
        <v>90</v>
      </c>
      <c r="G264" s="388" t="s">
        <v>13</v>
      </c>
      <c r="H264" s="388" t="s">
        <v>219</v>
      </c>
      <c r="I264" s="388" t="s">
        <v>177</v>
      </c>
      <c r="J264" s="388" t="s">
        <v>177</v>
      </c>
      <c r="K264" s="388">
        <v>10041095</v>
      </c>
      <c r="L264" s="388" t="s">
        <v>94</v>
      </c>
      <c r="M264" s="388" t="s">
        <v>40</v>
      </c>
      <c r="N264" s="388" t="s">
        <v>95</v>
      </c>
      <c r="O264" s="388" t="s">
        <v>4511</v>
      </c>
      <c r="P264" s="400">
        <v>43124</v>
      </c>
      <c r="Q264" s="400">
        <v>43125</v>
      </c>
      <c r="R264" s="400">
        <v>43143</v>
      </c>
      <c r="S264" s="388">
        <v>9</v>
      </c>
      <c r="T264" s="388" t="s">
        <v>96</v>
      </c>
      <c r="U264" s="388" t="s">
        <v>96</v>
      </c>
      <c r="V264" s="388" t="s">
        <v>96</v>
      </c>
      <c r="W264" s="388" t="s">
        <v>96</v>
      </c>
      <c r="X264" s="388" t="s">
        <v>96</v>
      </c>
      <c r="Y264" s="388" t="s">
        <v>96</v>
      </c>
      <c r="Z264" s="388" t="s">
        <v>96</v>
      </c>
      <c r="AA264" s="388" t="s">
        <v>96</v>
      </c>
      <c r="AB264" s="388" t="s">
        <v>96</v>
      </c>
      <c r="AC264" s="388" t="s">
        <v>96</v>
      </c>
      <c r="AD264" s="388" t="s">
        <v>4480</v>
      </c>
      <c r="AE264" s="401" t="s">
        <v>2361</v>
      </c>
      <c r="AF264" s="402">
        <v>41838</v>
      </c>
      <c r="AG264" s="401">
        <v>2</v>
      </c>
      <c r="AH264" s="388" t="s">
        <v>4479</v>
      </c>
    </row>
    <row r="265" spans="1:34" x14ac:dyDescent="0.2">
      <c r="A265" s="397" t="str">
        <f t="shared" si="4"/>
        <v>Ofsted Webpage</v>
      </c>
      <c r="B265" s="388">
        <v>58176</v>
      </c>
      <c r="C265" s="388">
        <v>117986</v>
      </c>
      <c r="D265" s="388">
        <v>10011240</v>
      </c>
      <c r="E265" s="388" t="s">
        <v>3545</v>
      </c>
      <c r="F265" s="388" t="s">
        <v>170</v>
      </c>
      <c r="G265" s="388" t="s">
        <v>13</v>
      </c>
      <c r="H265" s="388" t="s">
        <v>173</v>
      </c>
      <c r="I265" s="388" t="s">
        <v>161</v>
      </c>
      <c r="J265" s="388" t="s">
        <v>161</v>
      </c>
      <c r="K265" s="388">
        <v>10041097</v>
      </c>
      <c r="L265" s="388" t="s">
        <v>156</v>
      </c>
      <c r="M265" s="388" t="s">
        <v>40</v>
      </c>
      <c r="N265" s="388" t="s">
        <v>95</v>
      </c>
      <c r="O265" s="388" t="s">
        <v>4511</v>
      </c>
      <c r="P265" s="400">
        <v>43109</v>
      </c>
      <c r="Q265" s="400">
        <v>43110</v>
      </c>
      <c r="R265" s="400">
        <v>43139</v>
      </c>
      <c r="S265" s="388">
        <v>9</v>
      </c>
      <c r="T265" s="388" t="s">
        <v>96</v>
      </c>
      <c r="U265" s="388" t="s">
        <v>96</v>
      </c>
      <c r="V265" s="388" t="s">
        <v>96</v>
      </c>
      <c r="W265" s="388" t="s">
        <v>96</v>
      </c>
      <c r="X265" s="388" t="s">
        <v>96</v>
      </c>
      <c r="Y265" s="388" t="s">
        <v>96</v>
      </c>
      <c r="Z265" s="388" t="s">
        <v>96</v>
      </c>
      <c r="AA265" s="388" t="s">
        <v>96</v>
      </c>
      <c r="AB265" s="388" t="s">
        <v>96</v>
      </c>
      <c r="AC265" s="388" t="s">
        <v>96</v>
      </c>
      <c r="AD265" s="388" t="s">
        <v>4480</v>
      </c>
      <c r="AE265" s="401" t="s">
        <v>3546</v>
      </c>
      <c r="AF265" s="402">
        <v>41495</v>
      </c>
      <c r="AG265" s="401">
        <v>2</v>
      </c>
      <c r="AH265" s="388" t="s">
        <v>4479</v>
      </c>
    </row>
    <row r="266" spans="1:34" x14ac:dyDescent="0.2">
      <c r="A266" s="397" t="str">
        <f t="shared" si="4"/>
        <v>Ofsted Webpage</v>
      </c>
      <c r="B266" s="388">
        <v>130679</v>
      </c>
      <c r="C266" s="388">
        <v>106563</v>
      </c>
      <c r="D266" s="388">
        <v>10001353</v>
      </c>
      <c r="E266" s="388" t="s">
        <v>1356</v>
      </c>
      <c r="F266" s="388" t="s">
        <v>107</v>
      </c>
      <c r="G266" s="388" t="s">
        <v>11</v>
      </c>
      <c r="H266" s="388" t="s">
        <v>167</v>
      </c>
      <c r="I266" s="388" t="s">
        <v>102</v>
      </c>
      <c r="J266" s="388" t="s">
        <v>102</v>
      </c>
      <c r="K266" s="388">
        <v>10037403</v>
      </c>
      <c r="L266" s="388" t="s">
        <v>146</v>
      </c>
      <c r="M266" s="388" t="s">
        <v>28</v>
      </c>
      <c r="N266" s="388" t="s">
        <v>104</v>
      </c>
      <c r="O266" s="388" t="s">
        <v>96</v>
      </c>
      <c r="P266" s="400">
        <v>43081</v>
      </c>
      <c r="Q266" s="400">
        <v>43084</v>
      </c>
      <c r="R266" s="400">
        <v>43138</v>
      </c>
      <c r="S266" s="388">
        <v>2</v>
      </c>
      <c r="T266" s="388">
        <v>2</v>
      </c>
      <c r="U266" s="388">
        <v>2</v>
      </c>
      <c r="V266" s="388">
        <v>2</v>
      </c>
      <c r="W266" s="388">
        <v>2</v>
      </c>
      <c r="X266" s="388">
        <v>2</v>
      </c>
      <c r="Y266" s="388">
        <v>2</v>
      </c>
      <c r="Z266" s="388">
        <v>2</v>
      </c>
      <c r="AA266" s="388" t="s">
        <v>96</v>
      </c>
      <c r="AB266" s="388">
        <v>2</v>
      </c>
      <c r="AC266" s="388" t="s">
        <v>96</v>
      </c>
      <c r="AD266" s="388" t="s">
        <v>4480</v>
      </c>
      <c r="AE266" s="401">
        <v>10004741</v>
      </c>
      <c r="AF266" s="402">
        <v>42328</v>
      </c>
      <c r="AG266" s="401">
        <v>3</v>
      </c>
      <c r="AH266" s="388" t="s">
        <v>118</v>
      </c>
    </row>
    <row r="267" spans="1:34" x14ac:dyDescent="0.2">
      <c r="A267" s="397" t="str">
        <f t="shared" si="4"/>
        <v>Ofsted Webpage</v>
      </c>
      <c r="B267" s="388">
        <v>130591</v>
      </c>
      <c r="C267" s="388">
        <v>107552</v>
      </c>
      <c r="D267" s="388">
        <v>10001743</v>
      </c>
      <c r="E267" s="388" t="s">
        <v>1304</v>
      </c>
      <c r="F267" s="388" t="s">
        <v>107</v>
      </c>
      <c r="G267" s="388" t="s">
        <v>11</v>
      </c>
      <c r="H267" s="388" t="s">
        <v>559</v>
      </c>
      <c r="I267" s="388" t="s">
        <v>186</v>
      </c>
      <c r="J267" s="388" t="s">
        <v>93</v>
      </c>
      <c r="K267" s="388">
        <v>10041144</v>
      </c>
      <c r="L267" s="388" t="s">
        <v>146</v>
      </c>
      <c r="M267" s="388" t="s">
        <v>28</v>
      </c>
      <c r="N267" s="388" t="s">
        <v>104</v>
      </c>
      <c r="O267" s="388" t="s">
        <v>96</v>
      </c>
      <c r="P267" s="400">
        <v>43116</v>
      </c>
      <c r="Q267" s="400">
        <v>43119</v>
      </c>
      <c r="R267" s="400">
        <v>43138</v>
      </c>
      <c r="S267" s="388">
        <v>2</v>
      </c>
      <c r="T267" s="388">
        <v>2</v>
      </c>
      <c r="U267" s="388">
        <v>2</v>
      </c>
      <c r="V267" s="388">
        <v>2</v>
      </c>
      <c r="W267" s="388">
        <v>2</v>
      </c>
      <c r="X267" s="388">
        <v>2</v>
      </c>
      <c r="Y267" s="388">
        <v>2</v>
      </c>
      <c r="Z267" s="388">
        <v>1</v>
      </c>
      <c r="AA267" s="388" t="s">
        <v>96</v>
      </c>
      <c r="AB267" s="388">
        <v>2</v>
      </c>
      <c r="AC267" s="388" t="s">
        <v>96</v>
      </c>
      <c r="AD267" s="388" t="s">
        <v>4480</v>
      </c>
      <c r="AE267" s="401">
        <v>10004709</v>
      </c>
      <c r="AF267" s="402">
        <v>42405</v>
      </c>
      <c r="AG267" s="401">
        <v>3</v>
      </c>
      <c r="AH267" s="388" t="s">
        <v>118</v>
      </c>
    </row>
    <row r="268" spans="1:34" x14ac:dyDescent="0.2">
      <c r="A268" s="397" t="str">
        <f t="shared" si="4"/>
        <v>Ofsted Webpage</v>
      </c>
      <c r="B268" s="388">
        <v>130573</v>
      </c>
      <c r="C268" s="388">
        <v>107079</v>
      </c>
      <c r="D268" s="388">
        <v>10005414</v>
      </c>
      <c r="E268" s="388" t="s">
        <v>1297</v>
      </c>
      <c r="F268" s="388" t="s">
        <v>107</v>
      </c>
      <c r="G268" s="388" t="s">
        <v>11</v>
      </c>
      <c r="H268" s="388" t="s">
        <v>1298</v>
      </c>
      <c r="I268" s="388" t="s">
        <v>92</v>
      </c>
      <c r="J268" s="388" t="s">
        <v>93</v>
      </c>
      <c r="K268" s="388">
        <v>10044237</v>
      </c>
      <c r="L268" s="388" t="s">
        <v>4533</v>
      </c>
      <c r="M268" s="388" t="s">
        <v>38</v>
      </c>
      <c r="N268" s="388" t="s">
        <v>4478</v>
      </c>
      <c r="O268" s="388" t="s">
        <v>96</v>
      </c>
      <c r="P268" s="400">
        <v>43110</v>
      </c>
      <c r="Q268" s="400">
        <v>43111</v>
      </c>
      <c r="R268" s="400">
        <v>43138</v>
      </c>
      <c r="S268" s="388" t="s">
        <v>96</v>
      </c>
      <c r="T268" s="388" t="s">
        <v>96</v>
      </c>
      <c r="U268" s="388" t="s">
        <v>96</v>
      </c>
      <c r="V268" s="388" t="s">
        <v>96</v>
      </c>
      <c r="W268" s="388" t="s">
        <v>96</v>
      </c>
      <c r="X268" s="388" t="s">
        <v>96</v>
      </c>
      <c r="Y268" s="388" t="s">
        <v>96</v>
      </c>
      <c r="Z268" s="388" t="s">
        <v>96</v>
      </c>
      <c r="AA268" s="388" t="s">
        <v>96</v>
      </c>
      <c r="AB268" s="388" t="s">
        <v>96</v>
      </c>
      <c r="AC268" s="388" t="s">
        <v>96</v>
      </c>
      <c r="AD268" s="388" t="s">
        <v>96</v>
      </c>
      <c r="AE268" s="401">
        <v>10030672</v>
      </c>
      <c r="AF268" s="402">
        <v>43021</v>
      </c>
      <c r="AG268" s="401">
        <v>4</v>
      </c>
      <c r="AH268" s="388" t="s">
        <v>4479</v>
      </c>
    </row>
    <row r="269" spans="1:34" x14ac:dyDescent="0.2">
      <c r="A269" s="397" t="str">
        <f t="shared" si="4"/>
        <v>Ofsted Webpage</v>
      </c>
      <c r="B269" s="388">
        <v>51435</v>
      </c>
      <c r="C269" s="388">
        <v>117656</v>
      </c>
      <c r="D269" s="388">
        <v>10001787</v>
      </c>
      <c r="E269" s="388" t="s">
        <v>792</v>
      </c>
      <c r="F269" s="388" t="s">
        <v>259</v>
      </c>
      <c r="G269" s="388" t="s">
        <v>14</v>
      </c>
      <c r="H269" s="388" t="s">
        <v>793</v>
      </c>
      <c r="I269" s="388" t="s">
        <v>102</v>
      </c>
      <c r="J269" s="388" t="s">
        <v>102</v>
      </c>
      <c r="K269" s="388">
        <v>10030746</v>
      </c>
      <c r="L269" s="388" t="s">
        <v>280</v>
      </c>
      <c r="M269" s="388" t="s">
        <v>28</v>
      </c>
      <c r="N269" s="388" t="s">
        <v>104</v>
      </c>
      <c r="O269" s="388" t="s">
        <v>96</v>
      </c>
      <c r="P269" s="400">
        <v>43061</v>
      </c>
      <c r="Q269" s="400">
        <v>43063</v>
      </c>
      <c r="R269" s="400">
        <v>43137</v>
      </c>
      <c r="S269" s="388">
        <v>4</v>
      </c>
      <c r="T269" s="388">
        <v>4</v>
      </c>
      <c r="U269" s="388">
        <v>4</v>
      </c>
      <c r="V269" s="388">
        <v>3</v>
      </c>
      <c r="W269" s="388">
        <v>4</v>
      </c>
      <c r="X269" s="388">
        <v>4</v>
      </c>
      <c r="Y269" s="388" t="s">
        <v>96</v>
      </c>
      <c r="Z269" s="388" t="s">
        <v>96</v>
      </c>
      <c r="AA269" s="388" t="s">
        <v>96</v>
      </c>
      <c r="AB269" s="388" t="s">
        <v>96</v>
      </c>
      <c r="AC269" s="388" t="s">
        <v>96</v>
      </c>
      <c r="AD269" s="388" t="s">
        <v>4480</v>
      </c>
      <c r="AE269" s="401">
        <v>10006595</v>
      </c>
      <c r="AF269" s="402">
        <v>42384</v>
      </c>
      <c r="AG269" s="401">
        <v>3</v>
      </c>
      <c r="AH269" s="388" t="s">
        <v>139</v>
      </c>
    </row>
    <row r="270" spans="1:34" x14ac:dyDescent="0.2">
      <c r="A270" s="397" t="str">
        <f t="shared" si="4"/>
        <v>Ofsted Webpage</v>
      </c>
      <c r="B270" s="388">
        <v>59147</v>
      </c>
      <c r="C270" s="388">
        <v>121553</v>
      </c>
      <c r="D270" s="388">
        <v>10030249</v>
      </c>
      <c r="E270" s="388" t="s">
        <v>4476</v>
      </c>
      <c r="F270" s="388" t="s">
        <v>90</v>
      </c>
      <c r="G270" s="388" t="s">
        <v>13</v>
      </c>
      <c r="H270" s="388" t="s">
        <v>108</v>
      </c>
      <c r="I270" s="388" t="s">
        <v>102</v>
      </c>
      <c r="J270" s="388" t="s">
        <v>102</v>
      </c>
      <c r="K270" s="388">
        <v>10037358</v>
      </c>
      <c r="L270" s="388" t="s">
        <v>136</v>
      </c>
      <c r="M270" s="388" t="s">
        <v>28</v>
      </c>
      <c r="N270" s="388" t="s">
        <v>104</v>
      </c>
      <c r="O270" s="388" t="s">
        <v>96</v>
      </c>
      <c r="P270" s="400">
        <v>43074</v>
      </c>
      <c r="Q270" s="400">
        <v>43077</v>
      </c>
      <c r="R270" s="400">
        <v>43133</v>
      </c>
      <c r="S270" s="388">
        <v>3</v>
      </c>
      <c r="T270" s="388">
        <v>3</v>
      </c>
      <c r="U270" s="388">
        <v>3</v>
      </c>
      <c r="V270" s="388">
        <v>3</v>
      </c>
      <c r="W270" s="388">
        <v>3</v>
      </c>
      <c r="X270" s="388" t="s">
        <v>96</v>
      </c>
      <c r="Y270" s="388">
        <v>3</v>
      </c>
      <c r="Z270" s="388">
        <v>3</v>
      </c>
      <c r="AA270" s="388" t="s">
        <v>96</v>
      </c>
      <c r="AB270" s="388" t="s">
        <v>96</v>
      </c>
      <c r="AC270" s="388" t="s">
        <v>96</v>
      </c>
      <c r="AD270" s="388" t="s">
        <v>4480</v>
      </c>
      <c r="AE270" s="401" t="s">
        <v>1903</v>
      </c>
      <c r="AF270" s="402">
        <v>42174</v>
      </c>
      <c r="AG270" s="401">
        <v>2</v>
      </c>
      <c r="AH270" s="388" t="s">
        <v>139</v>
      </c>
    </row>
    <row r="271" spans="1:34" x14ac:dyDescent="0.2">
      <c r="A271" s="397" t="str">
        <f t="shared" si="4"/>
        <v>Ofsted Webpage</v>
      </c>
      <c r="B271" s="388">
        <v>58521</v>
      </c>
      <c r="C271" s="388">
        <v>119756</v>
      </c>
      <c r="D271" s="388">
        <v>10033758</v>
      </c>
      <c r="E271" s="388" t="s">
        <v>1125</v>
      </c>
      <c r="F271" s="388" t="s">
        <v>90</v>
      </c>
      <c r="G271" s="388" t="s">
        <v>13</v>
      </c>
      <c r="H271" s="388" t="s">
        <v>167</v>
      </c>
      <c r="I271" s="388" t="s">
        <v>102</v>
      </c>
      <c r="J271" s="388" t="s">
        <v>102</v>
      </c>
      <c r="K271" s="388">
        <v>10040613</v>
      </c>
      <c r="L271" s="388" t="s">
        <v>136</v>
      </c>
      <c r="M271" s="388" t="s">
        <v>28</v>
      </c>
      <c r="N271" s="388" t="s">
        <v>104</v>
      </c>
      <c r="O271" s="388" t="s">
        <v>96</v>
      </c>
      <c r="P271" s="400">
        <v>43060</v>
      </c>
      <c r="Q271" s="400">
        <v>43063</v>
      </c>
      <c r="R271" s="400">
        <v>43130</v>
      </c>
      <c r="S271" s="388">
        <v>1</v>
      </c>
      <c r="T271" s="388">
        <v>1</v>
      </c>
      <c r="U271" s="388">
        <v>1</v>
      </c>
      <c r="V271" s="388">
        <v>1</v>
      </c>
      <c r="W271" s="388">
        <v>1</v>
      </c>
      <c r="X271" s="388" t="s">
        <v>96</v>
      </c>
      <c r="Y271" s="388">
        <v>1</v>
      </c>
      <c r="Z271" s="388">
        <v>2</v>
      </c>
      <c r="AA271" s="388" t="s">
        <v>96</v>
      </c>
      <c r="AB271" s="388" t="s">
        <v>96</v>
      </c>
      <c r="AC271" s="388" t="s">
        <v>96</v>
      </c>
      <c r="AD271" s="388" t="s">
        <v>4480</v>
      </c>
      <c r="AE271" s="401">
        <v>10005066</v>
      </c>
      <c r="AF271" s="402">
        <v>42293</v>
      </c>
      <c r="AG271" s="401">
        <v>2</v>
      </c>
      <c r="AH271" s="388" t="s">
        <v>118</v>
      </c>
    </row>
    <row r="272" spans="1:34" x14ac:dyDescent="0.2">
      <c r="A272" s="397" t="str">
        <f t="shared" si="4"/>
        <v>Ofsted Webpage</v>
      </c>
      <c r="B272" s="388">
        <v>55363</v>
      </c>
      <c r="C272" s="388">
        <v>117523</v>
      </c>
      <c r="D272" s="388">
        <v>10008023</v>
      </c>
      <c r="E272" s="388" t="s">
        <v>1773</v>
      </c>
      <c r="F272" s="388" t="s">
        <v>170</v>
      </c>
      <c r="G272" s="388" t="s">
        <v>13</v>
      </c>
      <c r="H272" s="388" t="s">
        <v>1176</v>
      </c>
      <c r="I272" s="388" t="s">
        <v>102</v>
      </c>
      <c r="J272" s="388" t="s">
        <v>102</v>
      </c>
      <c r="K272" s="388">
        <v>10037349</v>
      </c>
      <c r="L272" s="388" t="s">
        <v>136</v>
      </c>
      <c r="M272" s="388" t="s">
        <v>28</v>
      </c>
      <c r="N272" s="388" t="s">
        <v>104</v>
      </c>
      <c r="O272" s="388" t="s">
        <v>96</v>
      </c>
      <c r="P272" s="400">
        <v>43011</v>
      </c>
      <c r="Q272" s="400">
        <v>43014</v>
      </c>
      <c r="R272" s="400">
        <v>43126</v>
      </c>
      <c r="S272" s="388">
        <v>3</v>
      </c>
      <c r="T272" s="388">
        <v>3</v>
      </c>
      <c r="U272" s="388">
        <v>3</v>
      </c>
      <c r="V272" s="388">
        <v>3</v>
      </c>
      <c r="W272" s="388">
        <v>4</v>
      </c>
      <c r="X272" s="388" t="s">
        <v>96</v>
      </c>
      <c r="Y272" s="388" t="s">
        <v>96</v>
      </c>
      <c r="Z272" s="388">
        <v>3</v>
      </c>
      <c r="AA272" s="388" t="s">
        <v>96</v>
      </c>
      <c r="AB272" s="388" t="s">
        <v>96</v>
      </c>
      <c r="AC272" s="388" t="s">
        <v>96</v>
      </c>
      <c r="AD272" s="388" t="s">
        <v>4480</v>
      </c>
      <c r="AE272" s="401" t="s">
        <v>1774</v>
      </c>
      <c r="AF272" s="402">
        <v>42188</v>
      </c>
      <c r="AG272" s="401">
        <v>2</v>
      </c>
      <c r="AH272" s="388" t="s">
        <v>139</v>
      </c>
    </row>
    <row r="273" spans="1:34" x14ac:dyDescent="0.2">
      <c r="A273" s="397" t="str">
        <f t="shared" si="4"/>
        <v>Ofsted Webpage</v>
      </c>
      <c r="B273" s="388">
        <v>130680</v>
      </c>
      <c r="C273" s="388">
        <v>108395</v>
      </c>
      <c r="D273" s="388">
        <v>10005881</v>
      </c>
      <c r="E273" s="388" t="s">
        <v>3790</v>
      </c>
      <c r="F273" s="388" t="s">
        <v>100</v>
      </c>
      <c r="G273" s="388" t="s">
        <v>11</v>
      </c>
      <c r="H273" s="388" t="s">
        <v>167</v>
      </c>
      <c r="I273" s="388" t="s">
        <v>102</v>
      </c>
      <c r="J273" s="388" t="s">
        <v>102</v>
      </c>
      <c r="K273" s="388">
        <v>10040644</v>
      </c>
      <c r="L273" s="388" t="s">
        <v>287</v>
      </c>
      <c r="M273" s="388" t="s">
        <v>40</v>
      </c>
      <c r="N273" s="388" t="s">
        <v>95</v>
      </c>
      <c r="O273" s="388" t="s">
        <v>4511</v>
      </c>
      <c r="P273" s="400">
        <v>43083</v>
      </c>
      <c r="Q273" s="400">
        <v>43084</v>
      </c>
      <c r="R273" s="400">
        <v>43125</v>
      </c>
      <c r="S273" s="388">
        <v>9</v>
      </c>
      <c r="T273" s="388" t="s">
        <v>96</v>
      </c>
      <c r="U273" s="388" t="s">
        <v>96</v>
      </c>
      <c r="V273" s="388" t="s">
        <v>96</v>
      </c>
      <c r="W273" s="388" t="s">
        <v>96</v>
      </c>
      <c r="X273" s="388" t="s">
        <v>96</v>
      </c>
      <c r="Y273" s="388" t="s">
        <v>96</v>
      </c>
      <c r="Z273" s="388" t="s">
        <v>96</v>
      </c>
      <c r="AA273" s="388" t="s">
        <v>96</v>
      </c>
      <c r="AB273" s="388" t="s">
        <v>96</v>
      </c>
      <c r="AC273" s="388" t="s">
        <v>96</v>
      </c>
      <c r="AD273" s="388" t="s">
        <v>4480</v>
      </c>
      <c r="AE273" s="401" t="s">
        <v>3791</v>
      </c>
      <c r="AF273" s="402">
        <v>41313</v>
      </c>
      <c r="AG273" s="401">
        <v>2</v>
      </c>
      <c r="AH273" s="388" t="s">
        <v>4479</v>
      </c>
    </row>
    <row r="274" spans="1:34" x14ac:dyDescent="0.2">
      <c r="A274" s="397" t="str">
        <f t="shared" si="4"/>
        <v>Ofsted Webpage</v>
      </c>
      <c r="B274" s="388">
        <v>50092</v>
      </c>
      <c r="C274" s="388">
        <v>108680</v>
      </c>
      <c r="D274" s="388">
        <v>10000673</v>
      </c>
      <c r="E274" s="388" t="s">
        <v>4612</v>
      </c>
      <c r="F274" s="388" t="s">
        <v>90</v>
      </c>
      <c r="G274" s="388" t="s">
        <v>13</v>
      </c>
      <c r="H274" s="388" t="s">
        <v>675</v>
      </c>
      <c r="I274" s="388" t="s">
        <v>115</v>
      </c>
      <c r="J274" s="388" t="s">
        <v>115</v>
      </c>
      <c r="K274" s="388">
        <v>10038736</v>
      </c>
      <c r="L274" s="388" t="s">
        <v>309</v>
      </c>
      <c r="M274" s="388" t="s">
        <v>28</v>
      </c>
      <c r="N274" s="388" t="s">
        <v>104</v>
      </c>
      <c r="O274" s="388" t="s">
        <v>96</v>
      </c>
      <c r="P274" s="400">
        <v>43081</v>
      </c>
      <c r="Q274" s="400">
        <v>43084</v>
      </c>
      <c r="R274" s="400">
        <v>43124</v>
      </c>
      <c r="S274" s="388">
        <v>2</v>
      </c>
      <c r="T274" s="388">
        <v>2</v>
      </c>
      <c r="U274" s="388">
        <v>2</v>
      </c>
      <c r="V274" s="388">
        <v>2</v>
      </c>
      <c r="W274" s="388">
        <v>2</v>
      </c>
      <c r="X274" s="388" t="s">
        <v>96</v>
      </c>
      <c r="Y274" s="388" t="s">
        <v>96</v>
      </c>
      <c r="Z274" s="388">
        <v>2</v>
      </c>
      <c r="AA274" s="388">
        <v>2</v>
      </c>
      <c r="AB274" s="388" t="s">
        <v>96</v>
      </c>
      <c r="AC274" s="388" t="s">
        <v>96</v>
      </c>
      <c r="AD274" s="388" t="s">
        <v>4480</v>
      </c>
      <c r="AE274" s="401">
        <v>10011462</v>
      </c>
      <c r="AF274" s="402">
        <v>42559</v>
      </c>
      <c r="AG274" s="401">
        <v>3</v>
      </c>
      <c r="AH274" s="388" t="s">
        <v>118</v>
      </c>
    </row>
    <row r="275" spans="1:34" x14ac:dyDescent="0.2">
      <c r="A275" s="397" t="str">
        <f t="shared" si="4"/>
        <v>Ofsted Webpage</v>
      </c>
      <c r="B275" s="388">
        <v>1236904</v>
      </c>
      <c r="C275" s="388">
        <v>131092</v>
      </c>
      <c r="D275" s="388">
        <v>10021254</v>
      </c>
      <c r="E275" s="388" t="s">
        <v>4613</v>
      </c>
      <c r="F275" s="388" t="s">
        <v>90</v>
      </c>
      <c r="G275" s="388" t="s">
        <v>13</v>
      </c>
      <c r="H275" s="388" t="s">
        <v>744</v>
      </c>
      <c r="I275" s="388" t="s">
        <v>115</v>
      </c>
      <c r="J275" s="388" t="s">
        <v>115</v>
      </c>
      <c r="K275" s="388">
        <v>10037425</v>
      </c>
      <c r="L275" s="388" t="s">
        <v>121</v>
      </c>
      <c r="M275" s="388" t="s">
        <v>28</v>
      </c>
      <c r="N275" s="388" t="s">
        <v>104</v>
      </c>
      <c r="O275" s="388" t="s">
        <v>96</v>
      </c>
      <c r="P275" s="400">
        <v>43074</v>
      </c>
      <c r="Q275" s="400">
        <v>43076</v>
      </c>
      <c r="R275" s="400">
        <v>43124</v>
      </c>
      <c r="S275" s="388">
        <v>3</v>
      </c>
      <c r="T275" s="388">
        <v>3</v>
      </c>
      <c r="U275" s="388">
        <v>3</v>
      </c>
      <c r="V275" s="388">
        <v>2</v>
      </c>
      <c r="W275" s="388">
        <v>3</v>
      </c>
      <c r="X275" s="388" t="s">
        <v>96</v>
      </c>
      <c r="Y275" s="388">
        <v>3</v>
      </c>
      <c r="Z275" s="388" t="s">
        <v>96</v>
      </c>
      <c r="AA275" s="388" t="s">
        <v>96</v>
      </c>
      <c r="AB275" s="388" t="s">
        <v>96</v>
      </c>
      <c r="AC275" s="388" t="s">
        <v>96</v>
      </c>
      <c r="AD275" s="388" t="s">
        <v>4480</v>
      </c>
      <c r="AE275" s="401" t="s">
        <v>195</v>
      </c>
      <c r="AF275" s="402" t="s">
        <v>195</v>
      </c>
      <c r="AG275" s="401" t="s">
        <v>195</v>
      </c>
      <c r="AH275" s="388" t="s">
        <v>4479</v>
      </c>
    </row>
    <row r="276" spans="1:34" x14ac:dyDescent="0.2">
      <c r="A276" s="397" t="str">
        <f t="shared" si="4"/>
        <v>Ofsted Webpage</v>
      </c>
      <c r="B276" s="388">
        <v>131910</v>
      </c>
      <c r="C276" s="388">
        <v>114889</v>
      </c>
      <c r="D276" s="388">
        <v>10003775</v>
      </c>
      <c r="E276" s="388" t="s">
        <v>1441</v>
      </c>
      <c r="F276" s="388" t="s">
        <v>125</v>
      </c>
      <c r="G276" s="388" t="s">
        <v>12</v>
      </c>
      <c r="H276" s="388" t="s">
        <v>1278</v>
      </c>
      <c r="I276" s="388" t="s">
        <v>131</v>
      </c>
      <c r="J276" s="388" t="s">
        <v>131</v>
      </c>
      <c r="K276" s="388">
        <v>10039502</v>
      </c>
      <c r="L276" s="388" t="s">
        <v>547</v>
      </c>
      <c r="M276" s="388" t="s">
        <v>28</v>
      </c>
      <c r="N276" s="388" t="s">
        <v>104</v>
      </c>
      <c r="O276" s="388" t="s">
        <v>96</v>
      </c>
      <c r="P276" s="400">
        <v>43080</v>
      </c>
      <c r="Q276" s="400">
        <v>43082</v>
      </c>
      <c r="R276" s="400">
        <v>43124</v>
      </c>
      <c r="S276" s="388">
        <v>3</v>
      </c>
      <c r="T276" s="388">
        <v>3</v>
      </c>
      <c r="U276" s="388">
        <v>3</v>
      </c>
      <c r="V276" s="388">
        <v>2</v>
      </c>
      <c r="W276" s="388">
        <v>3</v>
      </c>
      <c r="X276" s="388" t="s">
        <v>96</v>
      </c>
      <c r="Y276" s="388" t="s">
        <v>96</v>
      </c>
      <c r="Z276" s="388" t="s">
        <v>96</v>
      </c>
      <c r="AA276" s="388" t="s">
        <v>96</v>
      </c>
      <c r="AB276" s="388">
        <v>3</v>
      </c>
      <c r="AC276" s="388" t="s">
        <v>96</v>
      </c>
      <c r="AD276" s="388" t="s">
        <v>4480</v>
      </c>
      <c r="AE276" s="401">
        <v>10012473</v>
      </c>
      <c r="AF276" s="402">
        <v>42398</v>
      </c>
      <c r="AG276" s="401">
        <v>3</v>
      </c>
      <c r="AH276" s="388" t="s">
        <v>4537</v>
      </c>
    </row>
    <row r="277" spans="1:34" x14ac:dyDescent="0.2">
      <c r="A277" s="397" t="str">
        <f t="shared" si="4"/>
        <v>Ofsted Webpage</v>
      </c>
      <c r="B277" s="388">
        <v>133797</v>
      </c>
      <c r="C277" s="388">
        <v>108270</v>
      </c>
      <c r="D277" s="388">
        <v>10005389</v>
      </c>
      <c r="E277" s="388" t="s">
        <v>3911</v>
      </c>
      <c r="F277" s="388" t="s">
        <v>113</v>
      </c>
      <c r="G277" s="388" t="s">
        <v>17</v>
      </c>
      <c r="H277" s="388" t="s">
        <v>656</v>
      </c>
      <c r="I277" s="388" t="s">
        <v>115</v>
      </c>
      <c r="J277" s="388" t="s">
        <v>115</v>
      </c>
      <c r="K277" s="388">
        <v>10030754</v>
      </c>
      <c r="L277" s="388" t="s">
        <v>116</v>
      </c>
      <c r="M277" s="388" t="s">
        <v>40</v>
      </c>
      <c r="N277" s="388" t="s">
        <v>95</v>
      </c>
      <c r="O277" s="388" t="s">
        <v>4511</v>
      </c>
      <c r="P277" s="400">
        <v>43075</v>
      </c>
      <c r="Q277" s="400">
        <v>43076</v>
      </c>
      <c r="R277" s="400">
        <v>43124</v>
      </c>
      <c r="S277" s="388">
        <v>9</v>
      </c>
      <c r="T277" s="388" t="s">
        <v>96</v>
      </c>
      <c r="U277" s="388" t="s">
        <v>96</v>
      </c>
      <c r="V277" s="388" t="s">
        <v>96</v>
      </c>
      <c r="W277" s="388" t="s">
        <v>96</v>
      </c>
      <c r="X277" s="388" t="s">
        <v>96</v>
      </c>
      <c r="Y277" s="388" t="s">
        <v>96</v>
      </c>
      <c r="Z277" s="388" t="s">
        <v>96</v>
      </c>
      <c r="AA277" s="388" t="s">
        <v>96</v>
      </c>
      <c r="AB277" s="388" t="s">
        <v>96</v>
      </c>
      <c r="AC277" s="388" t="s">
        <v>96</v>
      </c>
      <c r="AD277" s="388" t="s">
        <v>4480</v>
      </c>
      <c r="AE277" s="401" t="s">
        <v>3912</v>
      </c>
      <c r="AF277" s="402">
        <v>41250</v>
      </c>
      <c r="AG277" s="401">
        <v>2</v>
      </c>
      <c r="AH277" s="388" t="s">
        <v>4479</v>
      </c>
    </row>
    <row r="278" spans="1:34" x14ac:dyDescent="0.2">
      <c r="A278" s="397" t="str">
        <f t="shared" si="4"/>
        <v>Ofsted Webpage</v>
      </c>
      <c r="B278" s="388">
        <v>50806</v>
      </c>
      <c r="C278" s="388">
        <v>108791</v>
      </c>
      <c r="D278" s="388">
        <v>10000850</v>
      </c>
      <c r="E278" s="388" t="s">
        <v>2268</v>
      </c>
      <c r="F278" s="388" t="s">
        <v>159</v>
      </c>
      <c r="G278" s="388" t="s">
        <v>14</v>
      </c>
      <c r="H278" s="388" t="s">
        <v>358</v>
      </c>
      <c r="I278" s="388" t="s">
        <v>186</v>
      </c>
      <c r="J278" s="388" t="s">
        <v>93</v>
      </c>
      <c r="K278" s="388">
        <v>10041077</v>
      </c>
      <c r="L278" s="388" t="s">
        <v>162</v>
      </c>
      <c r="M278" s="388" t="s">
        <v>40</v>
      </c>
      <c r="N278" s="388" t="s">
        <v>95</v>
      </c>
      <c r="O278" s="388" t="s">
        <v>4511</v>
      </c>
      <c r="P278" s="400">
        <v>43075</v>
      </c>
      <c r="Q278" s="400">
        <v>43076</v>
      </c>
      <c r="R278" s="400">
        <v>43123</v>
      </c>
      <c r="S278" s="388">
        <v>9</v>
      </c>
      <c r="T278" s="388" t="s">
        <v>96</v>
      </c>
      <c r="U278" s="388" t="s">
        <v>96</v>
      </c>
      <c r="V278" s="388" t="s">
        <v>96</v>
      </c>
      <c r="W278" s="388" t="s">
        <v>96</v>
      </c>
      <c r="X278" s="388" t="s">
        <v>96</v>
      </c>
      <c r="Y278" s="388" t="s">
        <v>96</v>
      </c>
      <c r="Z278" s="388" t="s">
        <v>96</v>
      </c>
      <c r="AA278" s="388" t="s">
        <v>96</v>
      </c>
      <c r="AB278" s="388" t="s">
        <v>96</v>
      </c>
      <c r="AC278" s="388" t="s">
        <v>96</v>
      </c>
      <c r="AD278" s="388" t="s">
        <v>4480</v>
      </c>
      <c r="AE278" s="401" t="s">
        <v>2269</v>
      </c>
      <c r="AF278" s="402">
        <v>41725</v>
      </c>
      <c r="AG278" s="401">
        <v>2</v>
      </c>
      <c r="AH278" s="388" t="s">
        <v>4479</v>
      </c>
    </row>
    <row r="279" spans="1:34" x14ac:dyDescent="0.2">
      <c r="A279" s="397" t="str">
        <f t="shared" si="4"/>
        <v>Ofsted Webpage</v>
      </c>
      <c r="B279" s="388">
        <v>138670</v>
      </c>
      <c r="C279" s="388">
        <v>122524</v>
      </c>
      <c r="D279" s="388">
        <v>10037344</v>
      </c>
      <c r="E279" s="388" t="s">
        <v>3100</v>
      </c>
      <c r="F279" s="388" t="s">
        <v>274</v>
      </c>
      <c r="G279" s="388" t="s">
        <v>11</v>
      </c>
      <c r="H279" s="388" t="s">
        <v>108</v>
      </c>
      <c r="I279" s="388" t="s">
        <v>102</v>
      </c>
      <c r="J279" s="388" t="s">
        <v>102</v>
      </c>
      <c r="K279" s="388">
        <v>10039885</v>
      </c>
      <c r="L279" s="388" t="s">
        <v>4533</v>
      </c>
      <c r="M279" s="388" t="s">
        <v>38</v>
      </c>
      <c r="N279" s="388" t="s">
        <v>4478</v>
      </c>
      <c r="O279" s="388" t="s">
        <v>96</v>
      </c>
      <c r="P279" s="400">
        <v>43081</v>
      </c>
      <c r="Q279" s="400">
        <v>43081</v>
      </c>
      <c r="R279" s="400">
        <v>43123</v>
      </c>
      <c r="S279" s="388" t="s">
        <v>96</v>
      </c>
      <c r="T279" s="388" t="s">
        <v>96</v>
      </c>
      <c r="U279" s="388" t="s">
        <v>96</v>
      </c>
      <c r="V279" s="388" t="s">
        <v>96</v>
      </c>
      <c r="W279" s="388" t="s">
        <v>96</v>
      </c>
      <c r="X279" s="388" t="s">
        <v>96</v>
      </c>
      <c r="Y279" s="388" t="s">
        <v>96</v>
      </c>
      <c r="Z279" s="388" t="s">
        <v>96</v>
      </c>
      <c r="AA279" s="388" t="s">
        <v>96</v>
      </c>
      <c r="AB279" s="388" t="s">
        <v>96</v>
      </c>
      <c r="AC279" s="388" t="s">
        <v>96</v>
      </c>
      <c r="AD279" s="388" t="s">
        <v>96</v>
      </c>
      <c r="AE279" s="401">
        <v>10022607</v>
      </c>
      <c r="AF279" s="402">
        <v>42873</v>
      </c>
      <c r="AG279" s="401">
        <v>4</v>
      </c>
      <c r="AH279" s="388" t="s">
        <v>4479</v>
      </c>
    </row>
    <row r="280" spans="1:34" x14ac:dyDescent="0.2">
      <c r="A280" s="397" t="str">
        <f t="shared" si="4"/>
        <v>Ofsted Webpage</v>
      </c>
      <c r="B280" s="388">
        <v>130600</v>
      </c>
      <c r="C280" s="388">
        <v>108410</v>
      </c>
      <c r="D280" s="388">
        <v>10004125</v>
      </c>
      <c r="E280" s="388" t="s">
        <v>4614</v>
      </c>
      <c r="F280" s="388" t="s">
        <v>100</v>
      </c>
      <c r="G280" s="388" t="s">
        <v>11</v>
      </c>
      <c r="H280" s="388" t="s">
        <v>1058</v>
      </c>
      <c r="I280" s="388" t="s">
        <v>102</v>
      </c>
      <c r="J280" s="388" t="s">
        <v>102</v>
      </c>
      <c r="K280" s="388">
        <v>10039880</v>
      </c>
      <c r="L280" s="388" t="s">
        <v>103</v>
      </c>
      <c r="M280" s="388" t="s">
        <v>28</v>
      </c>
      <c r="N280" s="388" t="s">
        <v>104</v>
      </c>
      <c r="O280" s="388" t="s">
        <v>96</v>
      </c>
      <c r="P280" s="400">
        <v>43067</v>
      </c>
      <c r="Q280" s="400">
        <v>43070</v>
      </c>
      <c r="R280" s="400">
        <v>43123</v>
      </c>
      <c r="S280" s="388">
        <v>2</v>
      </c>
      <c r="T280" s="388">
        <v>2</v>
      </c>
      <c r="U280" s="388">
        <v>2</v>
      </c>
      <c r="V280" s="388">
        <v>2</v>
      </c>
      <c r="W280" s="388">
        <v>2</v>
      </c>
      <c r="X280" s="388">
        <v>2</v>
      </c>
      <c r="Y280" s="388" t="s">
        <v>96</v>
      </c>
      <c r="Z280" s="388" t="s">
        <v>96</v>
      </c>
      <c r="AA280" s="388" t="s">
        <v>96</v>
      </c>
      <c r="AB280" s="388" t="s">
        <v>96</v>
      </c>
      <c r="AC280" s="388" t="s">
        <v>96</v>
      </c>
      <c r="AD280" s="388" t="s">
        <v>4480</v>
      </c>
      <c r="AE280" s="401" t="s">
        <v>4615</v>
      </c>
      <c r="AF280" s="402">
        <v>39743</v>
      </c>
      <c r="AG280" s="401">
        <v>1</v>
      </c>
      <c r="AH280" s="388" t="s">
        <v>139</v>
      </c>
    </row>
    <row r="281" spans="1:34" x14ac:dyDescent="0.2">
      <c r="A281" s="397" t="str">
        <f t="shared" si="4"/>
        <v>Ofsted Webpage</v>
      </c>
      <c r="B281" s="388">
        <v>59187</v>
      </c>
      <c r="C281" s="388">
        <v>121737</v>
      </c>
      <c r="D281" s="388">
        <v>10023896</v>
      </c>
      <c r="E281" s="388" t="s">
        <v>1964</v>
      </c>
      <c r="F281" s="388" t="s">
        <v>90</v>
      </c>
      <c r="G281" s="388" t="s">
        <v>13</v>
      </c>
      <c r="H281" s="388" t="s">
        <v>167</v>
      </c>
      <c r="I281" s="388" t="s">
        <v>102</v>
      </c>
      <c r="J281" s="388" t="s">
        <v>102</v>
      </c>
      <c r="K281" s="388">
        <v>10030719</v>
      </c>
      <c r="L281" s="388" t="s">
        <v>309</v>
      </c>
      <c r="M281" s="388" t="s">
        <v>28</v>
      </c>
      <c r="N281" s="388" t="s">
        <v>104</v>
      </c>
      <c r="O281" s="388" t="s">
        <v>96</v>
      </c>
      <c r="P281" s="400">
        <v>43060</v>
      </c>
      <c r="Q281" s="400">
        <v>43063</v>
      </c>
      <c r="R281" s="400">
        <v>43123</v>
      </c>
      <c r="S281" s="388">
        <v>2</v>
      </c>
      <c r="T281" s="388">
        <v>2</v>
      </c>
      <c r="U281" s="388">
        <v>2</v>
      </c>
      <c r="V281" s="388">
        <v>1</v>
      </c>
      <c r="W281" s="388">
        <v>2</v>
      </c>
      <c r="X281" s="388" t="s">
        <v>96</v>
      </c>
      <c r="Y281" s="388">
        <v>2</v>
      </c>
      <c r="Z281" s="388">
        <v>2</v>
      </c>
      <c r="AA281" s="388" t="s">
        <v>96</v>
      </c>
      <c r="AB281" s="388" t="s">
        <v>96</v>
      </c>
      <c r="AC281" s="388" t="s">
        <v>96</v>
      </c>
      <c r="AD281" s="388" t="s">
        <v>4480</v>
      </c>
      <c r="AE281" s="401" t="s">
        <v>1965</v>
      </c>
      <c r="AF281" s="402">
        <v>42174</v>
      </c>
      <c r="AG281" s="401">
        <v>3</v>
      </c>
      <c r="AH281" s="388" t="s">
        <v>118</v>
      </c>
    </row>
    <row r="282" spans="1:34" x14ac:dyDescent="0.2">
      <c r="A282" s="397" t="str">
        <f t="shared" si="4"/>
        <v>Ofsted Webpage</v>
      </c>
      <c r="B282" s="388">
        <v>134153</v>
      </c>
      <c r="C282" s="388">
        <v>116105</v>
      </c>
      <c r="D282" s="388">
        <v>10004927</v>
      </c>
      <c r="E282" s="388" t="s">
        <v>3084</v>
      </c>
      <c r="F282" s="388" t="s">
        <v>107</v>
      </c>
      <c r="G282" s="388" t="s">
        <v>11</v>
      </c>
      <c r="H282" s="388" t="s">
        <v>342</v>
      </c>
      <c r="I282" s="388" t="s">
        <v>177</v>
      </c>
      <c r="J282" s="388" t="s">
        <v>177</v>
      </c>
      <c r="K282" s="388">
        <v>10037384</v>
      </c>
      <c r="L282" s="388" t="s">
        <v>109</v>
      </c>
      <c r="M282" s="388" t="s">
        <v>28</v>
      </c>
      <c r="N282" s="388" t="s">
        <v>104</v>
      </c>
      <c r="O282" s="388" t="s">
        <v>96</v>
      </c>
      <c r="P282" s="400">
        <v>43081</v>
      </c>
      <c r="Q282" s="400">
        <v>43084</v>
      </c>
      <c r="R282" s="400">
        <v>43122</v>
      </c>
      <c r="S282" s="388">
        <v>2</v>
      </c>
      <c r="T282" s="388">
        <v>2</v>
      </c>
      <c r="U282" s="388">
        <v>2</v>
      </c>
      <c r="V282" s="388">
        <v>2</v>
      </c>
      <c r="W282" s="388">
        <v>2</v>
      </c>
      <c r="X282" s="388">
        <v>2</v>
      </c>
      <c r="Y282" s="388">
        <v>2</v>
      </c>
      <c r="Z282" s="388">
        <v>3</v>
      </c>
      <c r="AA282" s="388" t="s">
        <v>96</v>
      </c>
      <c r="AB282" s="388">
        <v>1</v>
      </c>
      <c r="AC282" s="388" t="s">
        <v>96</v>
      </c>
      <c r="AD282" s="388" t="s">
        <v>4480</v>
      </c>
      <c r="AE282" s="401" t="s">
        <v>3085</v>
      </c>
      <c r="AF282" s="402">
        <v>41621</v>
      </c>
      <c r="AG282" s="401">
        <v>2</v>
      </c>
      <c r="AH282" s="388" t="s">
        <v>4537</v>
      </c>
    </row>
    <row r="283" spans="1:34" x14ac:dyDescent="0.2">
      <c r="A283" s="397" t="str">
        <f t="shared" si="4"/>
        <v>Ofsted Webpage</v>
      </c>
      <c r="B283" s="388">
        <v>132015</v>
      </c>
      <c r="C283" s="388">
        <v>115859</v>
      </c>
      <c r="D283" s="388">
        <v>10006159</v>
      </c>
      <c r="E283" s="388" t="s">
        <v>1457</v>
      </c>
      <c r="F283" s="388" t="s">
        <v>125</v>
      </c>
      <c r="G283" s="388" t="s">
        <v>12</v>
      </c>
      <c r="H283" s="388" t="s">
        <v>724</v>
      </c>
      <c r="I283" s="388" t="s">
        <v>102</v>
      </c>
      <c r="J283" s="388" t="s">
        <v>102</v>
      </c>
      <c r="K283" s="388">
        <v>10037408</v>
      </c>
      <c r="L283" s="388" t="s">
        <v>547</v>
      </c>
      <c r="M283" s="388" t="s">
        <v>28</v>
      </c>
      <c r="N283" s="388" t="s">
        <v>104</v>
      </c>
      <c r="O283" s="388" t="s">
        <v>96</v>
      </c>
      <c r="P283" s="400">
        <v>43060</v>
      </c>
      <c r="Q283" s="400">
        <v>43062</v>
      </c>
      <c r="R283" s="400">
        <v>43122</v>
      </c>
      <c r="S283" s="388">
        <v>2</v>
      </c>
      <c r="T283" s="388">
        <v>2</v>
      </c>
      <c r="U283" s="388">
        <v>2</v>
      </c>
      <c r="V283" s="388">
        <v>1</v>
      </c>
      <c r="W283" s="388">
        <v>2</v>
      </c>
      <c r="X283" s="388" t="s">
        <v>96</v>
      </c>
      <c r="Y283" s="388" t="s">
        <v>96</v>
      </c>
      <c r="Z283" s="388" t="s">
        <v>96</v>
      </c>
      <c r="AA283" s="388" t="s">
        <v>96</v>
      </c>
      <c r="AB283" s="388">
        <v>2</v>
      </c>
      <c r="AC283" s="388" t="s">
        <v>96</v>
      </c>
      <c r="AD283" s="388" t="s">
        <v>4480</v>
      </c>
      <c r="AE283" s="401">
        <v>10004801</v>
      </c>
      <c r="AF283" s="402">
        <v>42334</v>
      </c>
      <c r="AG283" s="401">
        <v>3</v>
      </c>
      <c r="AH283" s="388" t="s">
        <v>118</v>
      </c>
    </row>
    <row r="284" spans="1:34" x14ac:dyDescent="0.2">
      <c r="A284" s="397" t="str">
        <f t="shared" si="4"/>
        <v>Ofsted Webpage</v>
      </c>
      <c r="B284" s="388">
        <v>58570</v>
      </c>
      <c r="C284" s="388">
        <v>124505</v>
      </c>
      <c r="D284" s="388">
        <v>10022405</v>
      </c>
      <c r="E284" s="388" t="s">
        <v>1847</v>
      </c>
      <c r="F284" s="388" t="s">
        <v>90</v>
      </c>
      <c r="G284" s="388" t="s">
        <v>13</v>
      </c>
      <c r="H284" s="388" t="s">
        <v>559</v>
      </c>
      <c r="I284" s="388" t="s">
        <v>186</v>
      </c>
      <c r="J284" s="388" t="s">
        <v>93</v>
      </c>
      <c r="K284" s="388">
        <v>10041124</v>
      </c>
      <c r="L284" s="388" t="s">
        <v>121</v>
      </c>
      <c r="M284" s="388" t="s">
        <v>28</v>
      </c>
      <c r="N284" s="388" t="s">
        <v>104</v>
      </c>
      <c r="O284" s="388" t="s">
        <v>96</v>
      </c>
      <c r="P284" s="400">
        <v>43075</v>
      </c>
      <c r="Q284" s="400">
        <v>43077</v>
      </c>
      <c r="R284" s="400">
        <v>43122</v>
      </c>
      <c r="S284" s="388">
        <v>3</v>
      </c>
      <c r="T284" s="388">
        <v>3</v>
      </c>
      <c r="U284" s="388">
        <v>3</v>
      </c>
      <c r="V284" s="388">
        <v>3</v>
      </c>
      <c r="W284" s="388">
        <v>3</v>
      </c>
      <c r="X284" s="388" t="s">
        <v>96</v>
      </c>
      <c r="Y284" s="388" t="s">
        <v>96</v>
      </c>
      <c r="Z284" s="388">
        <v>3</v>
      </c>
      <c r="AA284" s="388" t="s">
        <v>96</v>
      </c>
      <c r="AB284" s="388" t="s">
        <v>96</v>
      </c>
      <c r="AC284" s="388" t="s">
        <v>96</v>
      </c>
      <c r="AD284" s="388" t="s">
        <v>4480</v>
      </c>
      <c r="AE284" s="401" t="s">
        <v>1848</v>
      </c>
      <c r="AF284" s="402">
        <v>42181</v>
      </c>
      <c r="AG284" s="401">
        <v>2</v>
      </c>
      <c r="AH284" s="388" t="s">
        <v>139</v>
      </c>
    </row>
    <row r="285" spans="1:34" x14ac:dyDescent="0.2">
      <c r="A285" s="397" t="str">
        <f t="shared" si="4"/>
        <v>Ofsted Webpage</v>
      </c>
      <c r="B285" s="388">
        <v>59079</v>
      </c>
      <c r="C285" s="388">
        <v>119807</v>
      </c>
      <c r="D285" s="388">
        <v>10033547</v>
      </c>
      <c r="E285" s="388" t="s">
        <v>2692</v>
      </c>
      <c r="F285" s="388" t="s">
        <v>90</v>
      </c>
      <c r="G285" s="388" t="s">
        <v>13</v>
      </c>
      <c r="H285" s="388" t="s">
        <v>342</v>
      </c>
      <c r="I285" s="388" t="s">
        <v>177</v>
      </c>
      <c r="J285" s="388" t="s">
        <v>177</v>
      </c>
      <c r="K285" s="388">
        <v>10037357</v>
      </c>
      <c r="L285" s="388" t="s">
        <v>121</v>
      </c>
      <c r="M285" s="388" t="s">
        <v>28</v>
      </c>
      <c r="N285" s="388" t="s">
        <v>104</v>
      </c>
      <c r="O285" s="388" t="s">
        <v>96</v>
      </c>
      <c r="P285" s="400">
        <v>43081</v>
      </c>
      <c r="Q285" s="400">
        <v>43084</v>
      </c>
      <c r="R285" s="400">
        <v>43119</v>
      </c>
      <c r="S285" s="388">
        <v>2</v>
      </c>
      <c r="T285" s="388">
        <v>2</v>
      </c>
      <c r="U285" s="388">
        <v>2</v>
      </c>
      <c r="V285" s="388">
        <v>2</v>
      </c>
      <c r="W285" s="388">
        <v>2</v>
      </c>
      <c r="X285" s="388" t="s">
        <v>96</v>
      </c>
      <c r="Y285" s="388" t="s">
        <v>96</v>
      </c>
      <c r="Z285" s="388">
        <v>2</v>
      </c>
      <c r="AA285" s="388" t="s">
        <v>96</v>
      </c>
      <c r="AB285" s="388" t="s">
        <v>96</v>
      </c>
      <c r="AC285" s="388" t="s">
        <v>96</v>
      </c>
      <c r="AD285" s="388" t="s">
        <v>4480</v>
      </c>
      <c r="AE285" s="401" t="s">
        <v>2693</v>
      </c>
      <c r="AF285" s="402">
        <v>41537</v>
      </c>
      <c r="AG285" s="401">
        <v>2</v>
      </c>
      <c r="AH285" s="388" t="s">
        <v>4537</v>
      </c>
    </row>
    <row r="286" spans="1:34" x14ac:dyDescent="0.2">
      <c r="A286" s="397" t="str">
        <f t="shared" si="4"/>
        <v>Ofsted Webpage</v>
      </c>
      <c r="B286" s="388">
        <v>131863</v>
      </c>
      <c r="C286" s="388">
        <v>105623</v>
      </c>
      <c r="D286" s="388">
        <v>10003867</v>
      </c>
      <c r="E286" s="388" t="s">
        <v>1431</v>
      </c>
      <c r="F286" s="388" t="s">
        <v>107</v>
      </c>
      <c r="G286" s="388" t="s">
        <v>11</v>
      </c>
      <c r="H286" s="388" t="s">
        <v>278</v>
      </c>
      <c r="I286" s="388" t="s">
        <v>152</v>
      </c>
      <c r="J286" s="388" t="s">
        <v>152</v>
      </c>
      <c r="K286" s="388">
        <v>10038360</v>
      </c>
      <c r="L286" s="388" t="s">
        <v>146</v>
      </c>
      <c r="M286" s="388" t="s">
        <v>28</v>
      </c>
      <c r="N286" s="388" t="s">
        <v>104</v>
      </c>
      <c r="O286" s="388" t="s">
        <v>96</v>
      </c>
      <c r="P286" s="400">
        <v>43074</v>
      </c>
      <c r="Q286" s="400">
        <v>43077</v>
      </c>
      <c r="R286" s="400">
        <v>43119</v>
      </c>
      <c r="S286" s="388">
        <v>2</v>
      </c>
      <c r="T286" s="388">
        <v>2</v>
      </c>
      <c r="U286" s="388">
        <v>2</v>
      </c>
      <c r="V286" s="388">
        <v>2</v>
      </c>
      <c r="W286" s="388">
        <v>2</v>
      </c>
      <c r="X286" s="388">
        <v>2</v>
      </c>
      <c r="Y286" s="388">
        <v>2</v>
      </c>
      <c r="Z286" s="388">
        <v>2</v>
      </c>
      <c r="AA286" s="388" t="s">
        <v>96</v>
      </c>
      <c r="AB286" s="388">
        <v>2</v>
      </c>
      <c r="AC286" s="388" t="s">
        <v>96</v>
      </c>
      <c r="AD286" s="388" t="s">
        <v>4480</v>
      </c>
      <c r="AE286" s="401">
        <v>10004787</v>
      </c>
      <c r="AF286" s="402">
        <v>42423</v>
      </c>
      <c r="AG286" s="401">
        <v>3</v>
      </c>
      <c r="AH286" s="388" t="s">
        <v>118</v>
      </c>
    </row>
    <row r="287" spans="1:34" x14ac:dyDescent="0.2">
      <c r="A287" s="397" t="str">
        <f t="shared" si="4"/>
        <v>Ofsted Webpage</v>
      </c>
      <c r="B287" s="388">
        <v>133833</v>
      </c>
      <c r="C287" s="388">
        <v>108264</v>
      </c>
      <c r="D287" s="388">
        <v>10001883</v>
      </c>
      <c r="E287" s="388" t="s">
        <v>3060</v>
      </c>
      <c r="F287" s="388" t="s">
        <v>113</v>
      </c>
      <c r="G287" s="388" t="s">
        <v>17</v>
      </c>
      <c r="H287" s="388" t="s">
        <v>278</v>
      </c>
      <c r="I287" s="388" t="s">
        <v>152</v>
      </c>
      <c r="J287" s="388" t="s">
        <v>152</v>
      </c>
      <c r="K287" s="388">
        <v>10037326</v>
      </c>
      <c r="L287" s="388" t="s">
        <v>116</v>
      </c>
      <c r="M287" s="388" t="s">
        <v>40</v>
      </c>
      <c r="N287" s="388" t="s">
        <v>95</v>
      </c>
      <c r="O287" s="388" t="s">
        <v>4511</v>
      </c>
      <c r="P287" s="400">
        <v>43074</v>
      </c>
      <c r="Q287" s="400">
        <v>43075</v>
      </c>
      <c r="R287" s="400">
        <v>43118</v>
      </c>
      <c r="S287" s="388">
        <v>9</v>
      </c>
      <c r="T287" s="388" t="s">
        <v>96</v>
      </c>
      <c r="U287" s="388" t="s">
        <v>96</v>
      </c>
      <c r="V287" s="388" t="s">
        <v>96</v>
      </c>
      <c r="W287" s="388" t="s">
        <v>96</v>
      </c>
      <c r="X287" s="388" t="s">
        <v>96</v>
      </c>
      <c r="Y287" s="388" t="s">
        <v>96</v>
      </c>
      <c r="Z287" s="388" t="s">
        <v>96</v>
      </c>
      <c r="AA287" s="388" t="s">
        <v>96</v>
      </c>
      <c r="AB287" s="388" t="s">
        <v>96</v>
      </c>
      <c r="AC287" s="388" t="s">
        <v>96</v>
      </c>
      <c r="AD287" s="388" t="s">
        <v>4480</v>
      </c>
      <c r="AE287" s="401" t="s">
        <v>3061</v>
      </c>
      <c r="AF287" s="402">
        <v>41592</v>
      </c>
      <c r="AG287" s="401">
        <v>2</v>
      </c>
      <c r="AH287" s="388" t="s">
        <v>4479</v>
      </c>
    </row>
    <row r="288" spans="1:34" x14ac:dyDescent="0.2">
      <c r="A288" s="397" t="str">
        <f t="shared" si="4"/>
        <v>Ofsted Webpage</v>
      </c>
      <c r="B288" s="388">
        <v>130632</v>
      </c>
      <c r="C288" s="388">
        <v>106476</v>
      </c>
      <c r="D288" s="388">
        <v>10003753</v>
      </c>
      <c r="E288" s="388" t="s">
        <v>1330</v>
      </c>
      <c r="F288" s="388" t="s">
        <v>107</v>
      </c>
      <c r="G288" s="388" t="s">
        <v>11</v>
      </c>
      <c r="H288" s="388" t="s">
        <v>494</v>
      </c>
      <c r="I288" s="388" t="s">
        <v>131</v>
      </c>
      <c r="J288" s="388" t="s">
        <v>131</v>
      </c>
      <c r="K288" s="388">
        <v>10037402</v>
      </c>
      <c r="L288" s="388" t="s">
        <v>146</v>
      </c>
      <c r="M288" s="388" t="s">
        <v>28</v>
      </c>
      <c r="N288" s="388" t="s">
        <v>104</v>
      </c>
      <c r="O288" s="388" t="s">
        <v>96</v>
      </c>
      <c r="P288" s="400">
        <v>43074</v>
      </c>
      <c r="Q288" s="400">
        <v>43077</v>
      </c>
      <c r="R288" s="400">
        <v>43118</v>
      </c>
      <c r="S288" s="388">
        <v>2</v>
      </c>
      <c r="T288" s="388">
        <v>2</v>
      </c>
      <c r="U288" s="388">
        <v>2</v>
      </c>
      <c r="V288" s="388">
        <v>2</v>
      </c>
      <c r="W288" s="388">
        <v>2</v>
      </c>
      <c r="X288" s="388">
        <v>2</v>
      </c>
      <c r="Y288" s="388">
        <v>2</v>
      </c>
      <c r="Z288" s="388">
        <v>2</v>
      </c>
      <c r="AA288" s="388" t="s">
        <v>96</v>
      </c>
      <c r="AB288" s="388" t="s">
        <v>96</v>
      </c>
      <c r="AC288" s="388" t="s">
        <v>96</v>
      </c>
      <c r="AD288" s="388" t="s">
        <v>4480</v>
      </c>
      <c r="AE288" s="401">
        <v>10005438</v>
      </c>
      <c r="AF288" s="402">
        <v>42286</v>
      </c>
      <c r="AG288" s="401">
        <v>3</v>
      </c>
      <c r="AH288" s="388" t="s">
        <v>118</v>
      </c>
    </row>
    <row r="289" spans="1:34" x14ac:dyDescent="0.2">
      <c r="A289" s="397" t="str">
        <f t="shared" si="4"/>
        <v>Ofsted Webpage</v>
      </c>
      <c r="B289" s="388">
        <v>130592</v>
      </c>
      <c r="C289" s="388">
        <v>105583</v>
      </c>
      <c r="D289" s="388">
        <v>10005741</v>
      </c>
      <c r="E289" s="388" t="s">
        <v>4616</v>
      </c>
      <c r="F289" s="388" t="s">
        <v>107</v>
      </c>
      <c r="G289" s="388" t="s">
        <v>11</v>
      </c>
      <c r="H289" s="388" t="s">
        <v>559</v>
      </c>
      <c r="I289" s="388" t="s">
        <v>186</v>
      </c>
      <c r="J289" s="388" t="s">
        <v>93</v>
      </c>
      <c r="K289" s="388">
        <v>10022498</v>
      </c>
      <c r="L289" s="388" t="s">
        <v>109</v>
      </c>
      <c r="M289" s="388" t="s">
        <v>28</v>
      </c>
      <c r="N289" s="388" t="s">
        <v>104</v>
      </c>
      <c r="O289" s="388" t="s">
        <v>96</v>
      </c>
      <c r="P289" s="400">
        <v>43074</v>
      </c>
      <c r="Q289" s="400">
        <v>43077</v>
      </c>
      <c r="R289" s="400">
        <v>43118</v>
      </c>
      <c r="S289" s="388">
        <v>2</v>
      </c>
      <c r="T289" s="388">
        <v>2</v>
      </c>
      <c r="U289" s="388">
        <v>2</v>
      </c>
      <c r="V289" s="388">
        <v>2</v>
      </c>
      <c r="W289" s="388">
        <v>2</v>
      </c>
      <c r="X289" s="388">
        <v>2</v>
      </c>
      <c r="Y289" s="388">
        <v>2</v>
      </c>
      <c r="Z289" s="388">
        <v>2</v>
      </c>
      <c r="AA289" s="388" t="s">
        <v>96</v>
      </c>
      <c r="AB289" s="388" t="s">
        <v>96</v>
      </c>
      <c r="AC289" s="388" t="s">
        <v>96</v>
      </c>
      <c r="AD289" s="388" t="s">
        <v>4480</v>
      </c>
      <c r="AE289" s="401" t="s">
        <v>4617</v>
      </c>
      <c r="AF289" s="402">
        <v>39360</v>
      </c>
      <c r="AG289" s="401">
        <v>1</v>
      </c>
      <c r="AH289" s="388" t="s">
        <v>139</v>
      </c>
    </row>
    <row r="290" spans="1:34" x14ac:dyDescent="0.2">
      <c r="A290" s="397" t="str">
        <f t="shared" si="4"/>
        <v>Ofsted Webpage</v>
      </c>
      <c r="B290" s="388">
        <v>130411</v>
      </c>
      <c r="C290" s="388">
        <v>108360</v>
      </c>
      <c r="D290" s="388">
        <v>10006135</v>
      </c>
      <c r="E290" s="388" t="s">
        <v>4618</v>
      </c>
      <c r="F290" s="388" t="s">
        <v>100</v>
      </c>
      <c r="G290" s="388" t="s">
        <v>11</v>
      </c>
      <c r="H290" s="388" t="s">
        <v>204</v>
      </c>
      <c r="I290" s="388" t="s">
        <v>115</v>
      </c>
      <c r="J290" s="388" t="s">
        <v>115</v>
      </c>
      <c r="K290" s="388">
        <v>10037361</v>
      </c>
      <c r="L290" s="388" t="s">
        <v>103</v>
      </c>
      <c r="M290" s="388" t="s">
        <v>28</v>
      </c>
      <c r="N290" s="388" t="s">
        <v>104</v>
      </c>
      <c r="O290" s="388" t="s">
        <v>96</v>
      </c>
      <c r="P290" s="400">
        <v>43074</v>
      </c>
      <c r="Q290" s="400">
        <v>43076</v>
      </c>
      <c r="R290" s="400">
        <v>43118</v>
      </c>
      <c r="S290" s="388">
        <v>3</v>
      </c>
      <c r="T290" s="388">
        <v>3</v>
      </c>
      <c r="U290" s="388">
        <v>3</v>
      </c>
      <c r="V290" s="388">
        <v>2</v>
      </c>
      <c r="W290" s="388">
        <v>3</v>
      </c>
      <c r="X290" s="388">
        <v>3</v>
      </c>
      <c r="Y290" s="388" t="s">
        <v>96</v>
      </c>
      <c r="Z290" s="388" t="s">
        <v>96</v>
      </c>
      <c r="AA290" s="388" t="s">
        <v>96</v>
      </c>
      <c r="AB290" s="388" t="s">
        <v>96</v>
      </c>
      <c r="AC290" s="388" t="s">
        <v>96</v>
      </c>
      <c r="AD290" s="388" t="s">
        <v>4480</v>
      </c>
      <c r="AE290" s="401" t="s">
        <v>4619</v>
      </c>
      <c r="AF290" s="402">
        <v>39365</v>
      </c>
      <c r="AG290" s="401">
        <v>1</v>
      </c>
      <c r="AH290" s="388" t="s">
        <v>139</v>
      </c>
    </row>
    <row r="291" spans="1:34" x14ac:dyDescent="0.2">
      <c r="A291" s="397" t="str">
        <f t="shared" si="4"/>
        <v>Ofsted Webpage</v>
      </c>
      <c r="B291" s="388">
        <v>1236708</v>
      </c>
      <c r="C291" s="388">
        <v>108691</v>
      </c>
      <c r="D291" s="388">
        <v>10009263</v>
      </c>
      <c r="E291" s="388" t="s">
        <v>4620</v>
      </c>
      <c r="F291" s="388" t="s">
        <v>90</v>
      </c>
      <c r="G291" s="388" t="s">
        <v>13</v>
      </c>
      <c r="H291" s="388" t="s">
        <v>202</v>
      </c>
      <c r="I291" s="388" t="s">
        <v>152</v>
      </c>
      <c r="J291" s="388" t="s">
        <v>152</v>
      </c>
      <c r="K291" s="388">
        <v>10037423</v>
      </c>
      <c r="L291" s="388" t="s">
        <v>121</v>
      </c>
      <c r="M291" s="388" t="s">
        <v>28</v>
      </c>
      <c r="N291" s="388" t="s">
        <v>104</v>
      </c>
      <c r="O291" s="388" t="s">
        <v>96</v>
      </c>
      <c r="P291" s="400">
        <v>43067</v>
      </c>
      <c r="Q291" s="400">
        <v>43070</v>
      </c>
      <c r="R291" s="400">
        <v>43117</v>
      </c>
      <c r="S291" s="388">
        <v>3</v>
      </c>
      <c r="T291" s="388">
        <v>3</v>
      </c>
      <c r="U291" s="388">
        <v>3</v>
      </c>
      <c r="V291" s="388">
        <v>3</v>
      </c>
      <c r="W291" s="388">
        <v>3</v>
      </c>
      <c r="X291" s="388" t="s">
        <v>96</v>
      </c>
      <c r="Y291" s="388">
        <v>3</v>
      </c>
      <c r="Z291" s="388" t="s">
        <v>96</v>
      </c>
      <c r="AA291" s="388" t="s">
        <v>96</v>
      </c>
      <c r="AB291" s="388" t="s">
        <v>96</v>
      </c>
      <c r="AC291" s="388" t="s">
        <v>96</v>
      </c>
      <c r="AD291" s="388" t="s">
        <v>4480</v>
      </c>
      <c r="AE291" s="401" t="s">
        <v>195</v>
      </c>
      <c r="AF291" s="402" t="s">
        <v>195</v>
      </c>
      <c r="AG291" s="401" t="s">
        <v>195</v>
      </c>
      <c r="AH291" s="388" t="s">
        <v>4479</v>
      </c>
    </row>
    <row r="292" spans="1:34" x14ac:dyDescent="0.2">
      <c r="A292" s="397" t="str">
        <f t="shared" si="4"/>
        <v>Ofsted Webpage</v>
      </c>
      <c r="B292" s="388">
        <v>130419</v>
      </c>
      <c r="C292" s="388">
        <v>108347</v>
      </c>
      <c r="D292" s="388">
        <v>10007364</v>
      </c>
      <c r="E292" s="388" t="s">
        <v>2747</v>
      </c>
      <c r="F292" s="388" t="s">
        <v>368</v>
      </c>
      <c r="G292" s="388" t="s">
        <v>14</v>
      </c>
      <c r="H292" s="388" t="s">
        <v>1206</v>
      </c>
      <c r="I292" s="388" t="s">
        <v>115</v>
      </c>
      <c r="J292" s="388" t="s">
        <v>115</v>
      </c>
      <c r="K292" s="388">
        <v>10037325</v>
      </c>
      <c r="L292" s="388" t="s">
        <v>584</v>
      </c>
      <c r="M292" s="388" t="s">
        <v>40</v>
      </c>
      <c r="N292" s="388" t="s">
        <v>95</v>
      </c>
      <c r="O292" s="388" t="s">
        <v>4511</v>
      </c>
      <c r="P292" s="400">
        <v>43068</v>
      </c>
      <c r="Q292" s="400">
        <v>43069</v>
      </c>
      <c r="R292" s="400">
        <v>43117</v>
      </c>
      <c r="S292" s="388">
        <v>9</v>
      </c>
      <c r="T292" s="388" t="s">
        <v>96</v>
      </c>
      <c r="U292" s="388" t="s">
        <v>96</v>
      </c>
      <c r="V292" s="388" t="s">
        <v>96</v>
      </c>
      <c r="W292" s="388" t="s">
        <v>96</v>
      </c>
      <c r="X292" s="388" t="s">
        <v>96</v>
      </c>
      <c r="Y292" s="388" t="s">
        <v>96</v>
      </c>
      <c r="Z292" s="388" t="s">
        <v>96</v>
      </c>
      <c r="AA292" s="388" t="s">
        <v>96</v>
      </c>
      <c r="AB292" s="388" t="s">
        <v>96</v>
      </c>
      <c r="AC292" s="388" t="s">
        <v>96</v>
      </c>
      <c r="AD292" s="388" t="s">
        <v>4480</v>
      </c>
      <c r="AE292" s="401" t="s">
        <v>2748</v>
      </c>
      <c r="AF292" s="402">
        <v>41621</v>
      </c>
      <c r="AG292" s="401">
        <v>2</v>
      </c>
      <c r="AH292" s="388" t="s">
        <v>4479</v>
      </c>
    </row>
    <row r="293" spans="1:34" x14ac:dyDescent="0.2">
      <c r="A293" s="397" t="str">
        <f t="shared" si="4"/>
        <v>Ofsted Webpage</v>
      </c>
      <c r="B293" s="388">
        <v>55015</v>
      </c>
      <c r="C293" s="388">
        <v>109194</v>
      </c>
      <c r="D293" s="388">
        <v>10006942</v>
      </c>
      <c r="E293" s="388" t="s">
        <v>4622</v>
      </c>
      <c r="F293" s="388" t="s">
        <v>90</v>
      </c>
      <c r="G293" s="388" t="s">
        <v>13</v>
      </c>
      <c r="H293" s="388" t="s">
        <v>438</v>
      </c>
      <c r="I293" s="388" t="s">
        <v>155</v>
      </c>
      <c r="J293" s="388" t="s">
        <v>155</v>
      </c>
      <c r="K293" s="388">
        <v>10037330</v>
      </c>
      <c r="L293" s="388" t="s">
        <v>121</v>
      </c>
      <c r="M293" s="388" t="s">
        <v>28</v>
      </c>
      <c r="N293" s="388" t="s">
        <v>104</v>
      </c>
      <c r="O293" s="388" t="s">
        <v>96</v>
      </c>
      <c r="P293" s="400">
        <v>43074</v>
      </c>
      <c r="Q293" s="400">
        <v>43077</v>
      </c>
      <c r="R293" s="400">
        <v>43115</v>
      </c>
      <c r="S293" s="388">
        <v>2</v>
      </c>
      <c r="T293" s="388">
        <v>2</v>
      </c>
      <c r="U293" s="388">
        <v>2</v>
      </c>
      <c r="V293" s="388">
        <v>2</v>
      </c>
      <c r="W293" s="388">
        <v>2</v>
      </c>
      <c r="X293" s="388" t="s">
        <v>96</v>
      </c>
      <c r="Y293" s="388" t="s">
        <v>96</v>
      </c>
      <c r="Z293" s="388">
        <v>2</v>
      </c>
      <c r="AA293" s="388" t="s">
        <v>96</v>
      </c>
      <c r="AB293" s="388" t="s">
        <v>96</v>
      </c>
      <c r="AC293" s="388" t="s">
        <v>96</v>
      </c>
      <c r="AD293" s="388" t="s">
        <v>4480</v>
      </c>
      <c r="AE293" s="401" t="s">
        <v>4623</v>
      </c>
      <c r="AF293" s="402">
        <v>40158</v>
      </c>
      <c r="AG293" s="401">
        <v>1</v>
      </c>
      <c r="AH293" s="388" t="s">
        <v>139</v>
      </c>
    </row>
    <row r="294" spans="1:34" x14ac:dyDescent="0.2">
      <c r="A294" s="397" t="str">
        <f t="shared" si="4"/>
        <v>Ofsted Webpage</v>
      </c>
      <c r="B294" s="388">
        <v>1237106</v>
      </c>
      <c r="C294" s="388">
        <v>124510</v>
      </c>
      <c r="D294" s="388">
        <v>10018361</v>
      </c>
      <c r="E294" s="388" t="s">
        <v>4621</v>
      </c>
      <c r="F294" s="388" t="s">
        <v>90</v>
      </c>
      <c r="G294" s="388" t="s">
        <v>13</v>
      </c>
      <c r="H294" s="388" t="s">
        <v>135</v>
      </c>
      <c r="I294" s="388" t="s">
        <v>115</v>
      </c>
      <c r="J294" s="388" t="s">
        <v>115</v>
      </c>
      <c r="K294" s="388">
        <v>10037427</v>
      </c>
      <c r="L294" s="388" t="s">
        <v>121</v>
      </c>
      <c r="M294" s="388" t="s">
        <v>28</v>
      </c>
      <c r="N294" s="388" t="s">
        <v>104</v>
      </c>
      <c r="O294" s="388" t="s">
        <v>96</v>
      </c>
      <c r="P294" s="400">
        <v>43068</v>
      </c>
      <c r="Q294" s="400">
        <v>43070</v>
      </c>
      <c r="R294" s="400">
        <v>43115</v>
      </c>
      <c r="S294" s="388">
        <v>4</v>
      </c>
      <c r="T294" s="388">
        <v>4</v>
      </c>
      <c r="U294" s="388">
        <v>4</v>
      </c>
      <c r="V294" s="388">
        <v>4</v>
      </c>
      <c r="W294" s="388">
        <v>4</v>
      </c>
      <c r="X294" s="388" t="s">
        <v>96</v>
      </c>
      <c r="Y294" s="388">
        <v>4</v>
      </c>
      <c r="Z294" s="388" t="s">
        <v>96</v>
      </c>
      <c r="AA294" s="388" t="s">
        <v>96</v>
      </c>
      <c r="AB294" s="388" t="s">
        <v>96</v>
      </c>
      <c r="AC294" s="388" t="s">
        <v>96</v>
      </c>
      <c r="AD294" s="388" t="s">
        <v>4511</v>
      </c>
      <c r="AE294" s="401" t="s">
        <v>195</v>
      </c>
      <c r="AF294" s="402" t="s">
        <v>195</v>
      </c>
      <c r="AG294" s="401" t="s">
        <v>195</v>
      </c>
      <c r="AH294" s="388" t="s">
        <v>4479</v>
      </c>
    </row>
    <row r="295" spans="1:34" x14ac:dyDescent="0.2">
      <c r="A295" s="397" t="str">
        <f t="shared" si="4"/>
        <v>Ofsted Webpage</v>
      </c>
      <c r="B295" s="388">
        <v>54113</v>
      </c>
      <c r="C295" s="388">
        <v>106122</v>
      </c>
      <c r="D295" s="388">
        <v>10005457</v>
      </c>
      <c r="E295" s="388" t="s">
        <v>2496</v>
      </c>
      <c r="F295" s="388" t="s">
        <v>90</v>
      </c>
      <c r="G295" s="388" t="s">
        <v>13</v>
      </c>
      <c r="H295" s="388" t="s">
        <v>255</v>
      </c>
      <c r="I295" s="388" t="s">
        <v>177</v>
      </c>
      <c r="J295" s="388" t="s">
        <v>177</v>
      </c>
      <c r="K295" s="388">
        <v>10041126</v>
      </c>
      <c r="L295" s="388" t="s">
        <v>94</v>
      </c>
      <c r="M295" s="388" t="s">
        <v>40</v>
      </c>
      <c r="N295" s="388" t="s">
        <v>95</v>
      </c>
      <c r="O295" s="388" t="s">
        <v>4511</v>
      </c>
      <c r="P295" s="400">
        <v>43074</v>
      </c>
      <c r="Q295" s="400">
        <v>43075</v>
      </c>
      <c r="R295" s="400">
        <v>43112</v>
      </c>
      <c r="S295" s="388">
        <v>9</v>
      </c>
      <c r="T295" s="388" t="s">
        <v>96</v>
      </c>
      <c r="U295" s="388" t="s">
        <v>96</v>
      </c>
      <c r="V295" s="388" t="s">
        <v>96</v>
      </c>
      <c r="W295" s="388" t="s">
        <v>96</v>
      </c>
      <c r="X295" s="388" t="s">
        <v>96</v>
      </c>
      <c r="Y295" s="388" t="s">
        <v>96</v>
      </c>
      <c r="Z295" s="388" t="s">
        <v>96</v>
      </c>
      <c r="AA295" s="388" t="s">
        <v>96</v>
      </c>
      <c r="AB295" s="388" t="s">
        <v>96</v>
      </c>
      <c r="AC295" s="388" t="s">
        <v>96</v>
      </c>
      <c r="AD295" s="388" t="s">
        <v>4480</v>
      </c>
      <c r="AE295" s="401" t="s">
        <v>2497</v>
      </c>
      <c r="AF295" s="402">
        <v>41859</v>
      </c>
      <c r="AG295" s="401">
        <v>2</v>
      </c>
      <c r="AH295" s="388" t="s">
        <v>4479</v>
      </c>
    </row>
    <row r="296" spans="1:34" x14ac:dyDescent="0.2">
      <c r="A296" s="397" t="str">
        <f t="shared" si="4"/>
        <v>Ofsted Webpage</v>
      </c>
      <c r="B296" s="388">
        <v>54563</v>
      </c>
      <c r="C296" s="388">
        <v>114821</v>
      </c>
      <c r="D296" s="388">
        <v>10006175</v>
      </c>
      <c r="E296" s="388" t="s">
        <v>1028</v>
      </c>
      <c r="F296" s="388" t="s">
        <v>159</v>
      </c>
      <c r="G296" s="388" t="s">
        <v>14</v>
      </c>
      <c r="H296" s="388" t="s">
        <v>1026</v>
      </c>
      <c r="I296" s="388" t="s">
        <v>131</v>
      </c>
      <c r="J296" s="388" t="s">
        <v>131</v>
      </c>
      <c r="K296" s="388">
        <v>10037416</v>
      </c>
      <c r="L296" s="388" t="s">
        <v>197</v>
      </c>
      <c r="M296" s="388" t="s">
        <v>28</v>
      </c>
      <c r="N296" s="388" t="s">
        <v>104</v>
      </c>
      <c r="O296" s="388" t="s">
        <v>96</v>
      </c>
      <c r="P296" s="400">
        <v>43074</v>
      </c>
      <c r="Q296" s="400">
        <v>43077</v>
      </c>
      <c r="R296" s="400">
        <v>43112</v>
      </c>
      <c r="S296" s="388">
        <v>2</v>
      </c>
      <c r="T296" s="388">
        <v>2</v>
      </c>
      <c r="U296" s="388">
        <v>2</v>
      </c>
      <c r="V296" s="388">
        <v>2</v>
      </c>
      <c r="W296" s="388">
        <v>2</v>
      </c>
      <c r="X296" s="388" t="s">
        <v>96</v>
      </c>
      <c r="Y296" s="388">
        <v>2</v>
      </c>
      <c r="Z296" s="388" t="s">
        <v>96</v>
      </c>
      <c r="AA296" s="388" t="s">
        <v>96</v>
      </c>
      <c r="AB296" s="388" t="s">
        <v>96</v>
      </c>
      <c r="AC296" s="388" t="s">
        <v>96</v>
      </c>
      <c r="AD296" s="388" t="s">
        <v>4480</v>
      </c>
      <c r="AE296" s="401">
        <v>10005010</v>
      </c>
      <c r="AF296" s="402">
        <v>42397</v>
      </c>
      <c r="AG296" s="401">
        <v>3</v>
      </c>
      <c r="AH296" s="388" t="s">
        <v>118</v>
      </c>
    </row>
    <row r="297" spans="1:34" x14ac:dyDescent="0.2">
      <c r="A297" s="397" t="str">
        <f t="shared" si="4"/>
        <v>Ofsted Webpage</v>
      </c>
      <c r="B297" s="388">
        <v>50798</v>
      </c>
      <c r="C297" s="388">
        <v>112020</v>
      </c>
      <c r="D297" s="388">
        <v>10000834</v>
      </c>
      <c r="E297" s="388" t="s">
        <v>748</v>
      </c>
      <c r="F297" s="388" t="s">
        <v>159</v>
      </c>
      <c r="G297" s="388" t="s">
        <v>14</v>
      </c>
      <c r="H297" s="388" t="s">
        <v>476</v>
      </c>
      <c r="I297" s="388" t="s">
        <v>177</v>
      </c>
      <c r="J297" s="388" t="s">
        <v>177</v>
      </c>
      <c r="K297" s="388">
        <v>10030744</v>
      </c>
      <c r="L297" s="388" t="s">
        <v>197</v>
      </c>
      <c r="M297" s="388" t="s">
        <v>28</v>
      </c>
      <c r="N297" s="388" t="s">
        <v>104</v>
      </c>
      <c r="O297" s="388" t="s">
        <v>96</v>
      </c>
      <c r="P297" s="400">
        <v>43061</v>
      </c>
      <c r="Q297" s="400">
        <v>43063</v>
      </c>
      <c r="R297" s="400">
        <v>43111</v>
      </c>
      <c r="S297" s="388">
        <v>2</v>
      </c>
      <c r="T297" s="388">
        <v>2</v>
      </c>
      <c r="U297" s="388">
        <v>2</v>
      </c>
      <c r="V297" s="388">
        <v>2</v>
      </c>
      <c r="W297" s="388">
        <v>2</v>
      </c>
      <c r="X297" s="388" t="s">
        <v>96</v>
      </c>
      <c r="Y297" s="388">
        <v>2</v>
      </c>
      <c r="Z297" s="388" t="s">
        <v>96</v>
      </c>
      <c r="AA297" s="388" t="s">
        <v>96</v>
      </c>
      <c r="AB297" s="388" t="s">
        <v>96</v>
      </c>
      <c r="AC297" s="388" t="s">
        <v>96</v>
      </c>
      <c r="AD297" s="388" t="s">
        <v>4480</v>
      </c>
      <c r="AE297" s="401">
        <v>10004890</v>
      </c>
      <c r="AF297" s="402">
        <v>42412</v>
      </c>
      <c r="AG297" s="401">
        <v>3</v>
      </c>
      <c r="AH297" s="388" t="s">
        <v>118</v>
      </c>
    </row>
    <row r="298" spans="1:34" x14ac:dyDescent="0.2">
      <c r="A298" s="397" t="str">
        <f t="shared" si="4"/>
        <v>Ofsted Webpage</v>
      </c>
      <c r="B298" s="388">
        <v>58187</v>
      </c>
      <c r="C298" s="388">
        <v>118094</v>
      </c>
      <c r="D298" s="388">
        <v>10019839</v>
      </c>
      <c r="E298" s="388" t="s">
        <v>3551</v>
      </c>
      <c r="F298" s="388" t="s">
        <v>90</v>
      </c>
      <c r="G298" s="388" t="s">
        <v>13</v>
      </c>
      <c r="H298" s="388" t="s">
        <v>1278</v>
      </c>
      <c r="I298" s="388" t="s">
        <v>131</v>
      </c>
      <c r="J298" s="388" t="s">
        <v>131</v>
      </c>
      <c r="K298" s="388">
        <v>10030736</v>
      </c>
      <c r="L298" s="388" t="s">
        <v>121</v>
      </c>
      <c r="M298" s="388" t="s">
        <v>28</v>
      </c>
      <c r="N298" s="388" t="s">
        <v>117</v>
      </c>
      <c r="O298" s="388" t="s">
        <v>4480</v>
      </c>
      <c r="P298" s="400">
        <v>43068</v>
      </c>
      <c r="Q298" s="400">
        <v>43070</v>
      </c>
      <c r="R298" s="400">
        <v>43111</v>
      </c>
      <c r="S298" s="388">
        <v>4</v>
      </c>
      <c r="T298" s="388">
        <v>4</v>
      </c>
      <c r="U298" s="388">
        <v>4</v>
      </c>
      <c r="V298" s="388">
        <v>4</v>
      </c>
      <c r="W298" s="388">
        <v>4</v>
      </c>
      <c r="X298" s="388" t="s">
        <v>96</v>
      </c>
      <c r="Y298" s="388" t="s">
        <v>96</v>
      </c>
      <c r="Z298" s="388">
        <v>4</v>
      </c>
      <c r="AA298" s="388" t="s">
        <v>96</v>
      </c>
      <c r="AB298" s="388" t="s">
        <v>96</v>
      </c>
      <c r="AC298" s="388" t="s">
        <v>96</v>
      </c>
      <c r="AD298" s="388" t="s">
        <v>4480</v>
      </c>
      <c r="AE298" s="401" t="s">
        <v>3552</v>
      </c>
      <c r="AF298" s="402">
        <v>41481</v>
      </c>
      <c r="AG298" s="401">
        <v>2</v>
      </c>
      <c r="AH298" s="388" t="s">
        <v>139</v>
      </c>
    </row>
    <row r="299" spans="1:34" x14ac:dyDescent="0.2">
      <c r="A299" s="397" t="str">
        <f t="shared" si="4"/>
        <v>Ofsted Webpage</v>
      </c>
      <c r="B299" s="388">
        <v>130665</v>
      </c>
      <c r="C299" s="388">
        <v>107520</v>
      </c>
      <c r="D299" s="388">
        <v>10002923</v>
      </c>
      <c r="E299" s="388" t="s">
        <v>2892</v>
      </c>
      <c r="F299" s="388" t="s">
        <v>107</v>
      </c>
      <c r="G299" s="388" t="s">
        <v>11</v>
      </c>
      <c r="H299" s="388" t="s">
        <v>1349</v>
      </c>
      <c r="I299" s="388" t="s">
        <v>177</v>
      </c>
      <c r="J299" s="388" t="s">
        <v>177</v>
      </c>
      <c r="K299" s="388">
        <v>10037377</v>
      </c>
      <c r="L299" s="388" t="s">
        <v>109</v>
      </c>
      <c r="M299" s="388" t="s">
        <v>28</v>
      </c>
      <c r="N299" s="388" t="s">
        <v>104</v>
      </c>
      <c r="O299" s="388" t="s">
        <v>96</v>
      </c>
      <c r="P299" s="400">
        <v>43067</v>
      </c>
      <c r="Q299" s="400">
        <v>43070</v>
      </c>
      <c r="R299" s="400">
        <v>43111</v>
      </c>
      <c r="S299" s="388">
        <v>2</v>
      </c>
      <c r="T299" s="388">
        <v>2</v>
      </c>
      <c r="U299" s="388">
        <v>2</v>
      </c>
      <c r="V299" s="388">
        <v>2</v>
      </c>
      <c r="W299" s="388">
        <v>2</v>
      </c>
      <c r="X299" s="388">
        <v>2</v>
      </c>
      <c r="Y299" s="388">
        <v>2</v>
      </c>
      <c r="Z299" s="388">
        <v>2</v>
      </c>
      <c r="AA299" s="388" t="s">
        <v>96</v>
      </c>
      <c r="AB299" s="388" t="s">
        <v>96</v>
      </c>
      <c r="AC299" s="388" t="s">
        <v>96</v>
      </c>
      <c r="AD299" s="388" t="s">
        <v>4480</v>
      </c>
      <c r="AE299" s="401" t="s">
        <v>2893</v>
      </c>
      <c r="AF299" s="402">
        <v>41670</v>
      </c>
      <c r="AG299" s="401">
        <v>2</v>
      </c>
      <c r="AH299" s="388" t="s">
        <v>4537</v>
      </c>
    </row>
    <row r="300" spans="1:34" x14ac:dyDescent="0.2">
      <c r="A300" s="397" t="str">
        <f t="shared" si="4"/>
        <v>Ofsted Webpage</v>
      </c>
      <c r="B300" s="388">
        <v>130840</v>
      </c>
      <c r="C300" s="388">
        <v>108366</v>
      </c>
      <c r="D300" s="388">
        <v>10003624</v>
      </c>
      <c r="E300" s="388" t="s">
        <v>2129</v>
      </c>
      <c r="F300" s="388" t="s">
        <v>100</v>
      </c>
      <c r="G300" s="388" t="s">
        <v>11</v>
      </c>
      <c r="H300" s="388" t="s">
        <v>315</v>
      </c>
      <c r="I300" s="388" t="s">
        <v>161</v>
      </c>
      <c r="J300" s="388" t="s">
        <v>161</v>
      </c>
      <c r="K300" s="388">
        <v>10037367</v>
      </c>
      <c r="L300" s="388" t="s">
        <v>287</v>
      </c>
      <c r="M300" s="388" t="s">
        <v>40</v>
      </c>
      <c r="N300" s="388" t="s">
        <v>95</v>
      </c>
      <c r="O300" s="388" t="s">
        <v>4511</v>
      </c>
      <c r="P300" s="400">
        <v>43060</v>
      </c>
      <c r="Q300" s="400">
        <v>43061</v>
      </c>
      <c r="R300" s="400">
        <v>43110</v>
      </c>
      <c r="S300" s="388">
        <v>9</v>
      </c>
      <c r="T300" s="388" t="s">
        <v>96</v>
      </c>
      <c r="U300" s="388" t="s">
        <v>96</v>
      </c>
      <c r="V300" s="388" t="s">
        <v>96</v>
      </c>
      <c r="W300" s="388" t="s">
        <v>96</v>
      </c>
      <c r="X300" s="388" t="s">
        <v>96</v>
      </c>
      <c r="Y300" s="388" t="s">
        <v>96</v>
      </c>
      <c r="Z300" s="388" t="s">
        <v>96</v>
      </c>
      <c r="AA300" s="388" t="s">
        <v>96</v>
      </c>
      <c r="AB300" s="388" t="s">
        <v>96</v>
      </c>
      <c r="AC300" s="388" t="s">
        <v>96</v>
      </c>
      <c r="AD300" s="388" t="s">
        <v>4480</v>
      </c>
      <c r="AE300" s="401" t="s">
        <v>2130</v>
      </c>
      <c r="AF300" s="402">
        <v>42125</v>
      </c>
      <c r="AG300" s="401">
        <v>2</v>
      </c>
      <c r="AH300" s="388" t="s">
        <v>4479</v>
      </c>
    </row>
    <row r="301" spans="1:34" x14ac:dyDescent="0.2">
      <c r="A301" s="397" t="str">
        <f t="shared" si="4"/>
        <v>Ofsted Webpage</v>
      </c>
      <c r="B301" s="388">
        <v>130542</v>
      </c>
      <c r="C301" s="388">
        <v>107582</v>
      </c>
      <c r="D301" s="388">
        <v>10003855</v>
      </c>
      <c r="E301" s="388" t="s">
        <v>2819</v>
      </c>
      <c r="F301" s="388" t="s">
        <v>107</v>
      </c>
      <c r="G301" s="388" t="s">
        <v>11</v>
      </c>
      <c r="H301" s="388" t="s">
        <v>207</v>
      </c>
      <c r="I301" s="388" t="s">
        <v>186</v>
      </c>
      <c r="J301" s="388" t="s">
        <v>93</v>
      </c>
      <c r="K301" s="388">
        <v>10037324</v>
      </c>
      <c r="L301" s="388" t="s">
        <v>109</v>
      </c>
      <c r="M301" s="388" t="s">
        <v>28</v>
      </c>
      <c r="N301" s="388" t="s">
        <v>104</v>
      </c>
      <c r="O301" s="388" t="s">
        <v>96</v>
      </c>
      <c r="P301" s="400">
        <v>43067</v>
      </c>
      <c r="Q301" s="400">
        <v>43070</v>
      </c>
      <c r="R301" s="400">
        <v>43110</v>
      </c>
      <c r="S301" s="388">
        <v>3</v>
      </c>
      <c r="T301" s="388">
        <v>3</v>
      </c>
      <c r="U301" s="388">
        <v>3</v>
      </c>
      <c r="V301" s="388">
        <v>3</v>
      </c>
      <c r="W301" s="388">
        <v>3</v>
      </c>
      <c r="X301" s="388">
        <v>3</v>
      </c>
      <c r="Y301" s="388">
        <v>2</v>
      </c>
      <c r="Z301" s="388">
        <v>2</v>
      </c>
      <c r="AA301" s="388" t="s">
        <v>96</v>
      </c>
      <c r="AB301" s="388" t="s">
        <v>96</v>
      </c>
      <c r="AC301" s="388" t="s">
        <v>96</v>
      </c>
      <c r="AD301" s="388" t="s">
        <v>4480</v>
      </c>
      <c r="AE301" s="401" t="s">
        <v>2820</v>
      </c>
      <c r="AF301" s="402">
        <v>41796</v>
      </c>
      <c r="AG301" s="401">
        <v>2</v>
      </c>
      <c r="AH301" s="388" t="s">
        <v>139</v>
      </c>
    </row>
    <row r="302" spans="1:34" x14ac:dyDescent="0.2">
      <c r="A302" s="397" t="str">
        <f t="shared" si="4"/>
        <v>Ofsted Webpage</v>
      </c>
      <c r="B302" s="388">
        <v>131968</v>
      </c>
      <c r="C302" s="388">
        <v>117594</v>
      </c>
      <c r="D302" s="388">
        <v>10008456</v>
      </c>
      <c r="E302" s="388" t="s">
        <v>1389</v>
      </c>
      <c r="F302" s="388" t="s">
        <v>125</v>
      </c>
      <c r="G302" s="388" t="s">
        <v>12</v>
      </c>
      <c r="H302" s="388" t="s">
        <v>544</v>
      </c>
      <c r="I302" s="388" t="s">
        <v>161</v>
      </c>
      <c r="J302" s="388" t="s">
        <v>161</v>
      </c>
      <c r="K302" s="388">
        <v>10037343</v>
      </c>
      <c r="L302" s="388" t="s">
        <v>400</v>
      </c>
      <c r="M302" s="388" t="s">
        <v>40</v>
      </c>
      <c r="N302" s="388" t="s">
        <v>95</v>
      </c>
      <c r="O302" s="388" t="s">
        <v>4511</v>
      </c>
      <c r="P302" s="400">
        <v>43074</v>
      </c>
      <c r="Q302" s="400">
        <v>43075</v>
      </c>
      <c r="R302" s="400">
        <v>43110</v>
      </c>
      <c r="S302" s="388">
        <v>9</v>
      </c>
      <c r="T302" s="388" t="s">
        <v>96</v>
      </c>
      <c r="U302" s="388" t="s">
        <v>96</v>
      </c>
      <c r="V302" s="388" t="s">
        <v>96</v>
      </c>
      <c r="W302" s="388" t="s">
        <v>96</v>
      </c>
      <c r="X302" s="388" t="s">
        <v>96</v>
      </c>
      <c r="Y302" s="388" t="s">
        <v>96</v>
      </c>
      <c r="Z302" s="388" t="s">
        <v>96</v>
      </c>
      <c r="AA302" s="388" t="s">
        <v>96</v>
      </c>
      <c r="AB302" s="388" t="s">
        <v>96</v>
      </c>
      <c r="AC302" s="388" t="s">
        <v>96</v>
      </c>
      <c r="AD302" s="388" t="s">
        <v>4480</v>
      </c>
      <c r="AE302" s="401" t="s">
        <v>3021</v>
      </c>
      <c r="AF302" s="402">
        <v>41677</v>
      </c>
      <c r="AG302" s="401">
        <v>2</v>
      </c>
      <c r="AH302" s="388" t="s">
        <v>4479</v>
      </c>
    </row>
    <row r="303" spans="1:34" x14ac:dyDescent="0.2">
      <c r="A303" s="397" t="str">
        <f t="shared" si="4"/>
        <v>Ofsted Webpage</v>
      </c>
      <c r="B303" s="388">
        <v>130576</v>
      </c>
      <c r="C303" s="388">
        <v>107083</v>
      </c>
      <c r="D303" s="388">
        <v>10006341</v>
      </c>
      <c r="E303" s="388" t="s">
        <v>2845</v>
      </c>
      <c r="F303" s="388" t="s">
        <v>107</v>
      </c>
      <c r="G303" s="388" t="s">
        <v>11</v>
      </c>
      <c r="H303" s="388" t="s">
        <v>768</v>
      </c>
      <c r="I303" s="388" t="s">
        <v>92</v>
      </c>
      <c r="J303" s="388" t="s">
        <v>93</v>
      </c>
      <c r="K303" s="388">
        <v>10037364</v>
      </c>
      <c r="L303" s="388" t="s">
        <v>407</v>
      </c>
      <c r="M303" s="388" t="s">
        <v>40</v>
      </c>
      <c r="N303" s="388" t="s">
        <v>95</v>
      </c>
      <c r="O303" s="388" t="s">
        <v>4511</v>
      </c>
      <c r="P303" s="400">
        <v>43060</v>
      </c>
      <c r="Q303" s="400">
        <v>43061</v>
      </c>
      <c r="R303" s="400">
        <v>43110</v>
      </c>
      <c r="S303" s="388">
        <v>9</v>
      </c>
      <c r="T303" s="388" t="s">
        <v>96</v>
      </c>
      <c r="U303" s="388" t="s">
        <v>96</v>
      </c>
      <c r="V303" s="388" t="s">
        <v>96</v>
      </c>
      <c r="W303" s="388" t="s">
        <v>96</v>
      </c>
      <c r="X303" s="388" t="s">
        <v>96</v>
      </c>
      <c r="Y303" s="388" t="s">
        <v>96</v>
      </c>
      <c r="Z303" s="388" t="s">
        <v>96</v>
      </c>
      <c r="AA303" s="388" t="s">
        <v>96</v>
      </c>
      <c r="AB303" s="388" t="s">
        <v>96</v>
      </c>
      <c r="AC303" s="388" t="s">
        <v>96</v>
      </c>
      <c r="AD303" s="388" t="s">
        <v>4480</v>
      </c>
      <c r="AE303" s="401" t="s">
        <v>2846</v>
      </c>
      <c r="AF303" s="402">
        <v>41761</v>
      </c>
      <c r="AG303" s="401">
        <v>2</v>
      </c>
      <c r="AH303" s="388" t="s">
        <v>4479</v>
      </c>
    </row>
    <row r="304" spans="1:34" x14ac:dyDescent="0.2">
      <c r="A304" s="397" t="str">
        <f t="shared" si="4"/>
        <v>Ofsted Webpage</v>
      </c>
      <c r="B304" s="388">
        <v>50245</v>
      </c>
      <c r="C304" s="388">
        <v>110145</v>
      </c>
      <c r="D304" s="388">
        <v>10007528</v>
      </c>
      <c r="E304" s="388" t="s">
        <v>322</v>
      </c>
      <c r="F304" s="388" t="s">
        <v>159</v>
      </c>
      <c r="G304" s="388" t="s">
        <v>14</v>
      </c>
      <c r="H304" s="388" t="s">
        <v>194</v>
      </c>
      <c r="I304" s="388" t="s">
        <v>155</v>
      </c>
      <c r="J304" s="388" t="s">
        <v>155</v>
      </c>
      <c r="K304" s="388">
        <v>10037392</v>
      </c>
      <c r="L304" s="388" t="s">
        <v>256</v>
      </c>
      <c r="M304" s="388" t="s">
        <v>30</v>
      </c>
      <c r="N304" s="388" t="s">
        <v>104</v>
      </c>
      <c r="O304" s="388" t="s">
        <v>96</v>
      </c>
      <c r="P304" s="400">
        <v>43074</v>
      </c>
      <c r="Q304" s="400">
        <v>43076</v>
      </c>
      <c r="R304" s="400">
        <v>43110</v>
      </c>
      <c r="S304" s="388">
        <v>3</v>
      </c>
      <c r="T304" s="388">
        <v>3</v>
      </c>
      <c r="U304" s="388">
        <v>3</v>
      </c>
      <c r="V304" s="388">
        <v>2</v>
      </c>
      <c r="W304" s="388">
        <v>3</v>
      </c>
      <c r="X304" s="388" t="s">
        <v>96</v>
      </c>
      <c r="Y304" s="388">
        <v>3</v>
      </c>
      <c r="Z304" s="388" t="s">
        <v>96</v>
      </c>
      <c r="AA304" s="388" t="s">
        <v>96</v>
      </c>
      <c r="AB304" s="388" t="s">
        <v>96</v>
      </c>
      <c r="AC304" s="388" t="s">
        <v>96</v>
      </c>
      <c r="AD304" s="388" t="s">
        <v>4480</v>
      </c>
      <c r="AE304" s="401">
        <v>10020100</v>
      </c>
      <c r="AF304" s="402">
        <v>42664</v>
      </c>
      <c r="AG304" s="401">
        <v>4</v>
      </c>
      <c r="AH304" s="388" t="s">
        <v>118</v>
      </c>
    </row>
    <row r="305" spans="1:34" x14ac:dyDescent="0.2">
      <c r="A305" s="397" t="str">
        <f t="shared" si="4"/>
        <v>Ofsted Webpage</v>
      </c>
      <c r="B305" s="388">
        <v>58507</v>
      </c>
      <c r="C305" s="388">
        <v>115564</v>
      </c>
      <c r="D305" s="388">
        <v>10004665</v>
      </c>
      <c r="E305" s="388" t="s">
        <v>240</v>
      </c>
      <c r="F305" s="388" t="s">
        <v>90</v>
      </c>
      <c r="G305" s="388" t="s">
        <v>13</v>
      </c>
      <c r="H305" s="388" t="s">
        <v>145</v>
      </c>
      <c r="I305" s="388" t="s">
        <v>131</v>
      </c>
      <c r="J305" s="388" t="s">
        <v>131</v>
      </c>
      <c r="K305" s="388">
        <v>10037393</v>
      </c>
      <c r="L305" s="388" t="s">
        <v>4625</v>
      </c>
      <c r="M305" s="388" t="s">
        <v>30</v>
      </c>
      <c r="N305" s="388" t="s">
        <v>104</v>
      </c>
      <c r="O305" s="388" t="s">
        <v>96</v>
      </c>
      <c r="P305" s="400">
        <v>43067</v>
      </c>
      <c r="Q305" s="400">
        <v>43069</v>
      </c>
      <c r="R305" s="400">
        <v>43109</v>
      </c>
      <c r="S305" s="388">
        <v>3</v>
      </c>
      <c r="T305" s="388">
        <v>3</v>
      </c>
      <c r="U305" s="388">
        <v>3</v>
      </c>
      <c r="V305" s="388">
        <v>2</v>
      </c>
      <c r="W305" s="388">
        <v>3</v>
      </c>
      <c r="X305" s="388" t="s">
        <v>96</v>
      </c>
      <c r="Y305" s="388" t="s">
        <v>96</v>
      </c>
      <c r="Z305" s="388" t="s">
        <v>96</v>
      </c>
      <c r="AA305" s="388" t="s">
        <v>96</v>
      </c>
      <c r="AB305" s="388">
        <v>3</v>
      </c>
      <c r="AC305" s="388" t="s">
        <v>96</v>
      </c>
      <c r="AD305" s="388" t="s">
        <v>4480</v>
      </c>
      <c r="AE305" s="401">
        <v>10022614</v>
      </c>
      <c r="AF305" s="402">
        <v>42635</v>
      </c>
      <c r="AG305" s="401">
        <v>4</v>
      </c>
      <c r="AH305" s="388" t="s">
        <v>118</v>
      </c>
    </row>
    <row r="306" spans="1:34" x14ac:dyDescent="0.2">
      <c r="A306" s="397" t="str">
        <f t="shared" si="4"/>
        <v>Ofsted Webpage</v>
      </c>
      <c r="B306" s="388">
        <v>130725</v>
      </c>
      <c r="C306" s="388">
        <v>106734</v>
      </c>
      <c r="D306" s="388">
        <v>10004721</v>
      </c>
      <c r="E306" s="388" t="s">
        <v>4624</v>
      </c>
      <c r="F306" s="388" t="s">
        <v>107</v>
      </c>
      <c r="G306" s="388" t="s">
        <v>11</v>
      </c>
      <c r="H306" s="388" t="s">
        <v>221</v>
      </c>
      <c r="I306" s="388" t="s">
        <v>177</v>
      </c>
      <c r="J306" s="388" t="s">
        <v>177</v>
      </c>
      <c r="K306" s="388">
        <v>10037371</v>
      </c>
      <c r="L306" s="388" t="s">
        <v>407</v>
      </c>
      <c r="M306" s="388" t="s">
        <v>40</v>
      </c>
      <c r="N306" s="388" t="s">
        <v>95</v>
      </c>
      <c r="O306" s="388" t="s">
        <v>4511</v>
      </c>
      <c r="P306" s="400">
        <v>43068</v>
      </c>
      <c r="Q306" s="400">
        <v>43069</v>
      </c>
      <c r="R306" s="400">
        <v>43109</v>
      </c>
      <c r="S306" s="388">
        <v>9</v>
      </c>
      <c r="T306" s="388" t="s">
        <v>96</v>
      </c>
      <c r="U306" s="388" t="s">
        <v>96</v>
      </c>
      <c r="V306" s="388" t="s">
        <v>96</v>
      </c>
      <c r="W306" s="388" t="s">
        <v>96</v>
      </c>
      <c r="X306" s="388" t="s">
        <v>96</v>
      </c>
      <c r="Y306" s="388" t="s">
        <v>96</v>
      </c>
      <c r="Z306" s="388" t="s">
        <v>96</v>
      </c>
      <c r="AA306" s="388" t="s">
        <v>96</v>
      </c>
      <c r="AB306" s="388" t="s">
        <v>96</v>
      </c>
      <c r="AC306" s="388" t="s">
        <v>96</v>
      </c>
      <c r="AD306" s="388" t="s">
        <v>4480</v>
      </c>
      <c r="AE306" s="401" t="s">
        <v>2927</v>
      </c>
      <c r="AF306" s="402">
        <v>41684</v>
      </c>
      <c r="AG306" s="401">
        <v>2</v>
      </c>
      <c r="AH306" s="388" t="s">
        <v>4479</v>
      </c>
    </row>
    <row r="307" spans="1:34" x14ac:dyDescent="0.2">
      <c r="A307" s="397" t="str">
        <f t="shared" si="4"/>
        <v>Ofsted Webpage</v>
      </c>
      <c r="B307" s="388">
        <v>141241</v>
      </c>
      <c r="C307" s="388">
        <v>114831</v>
      </c>
      <c r="D307" s="388">
        <v>10004502</v>
      </c>
      <c r="E307" s="388" t="s">
        <v>3108</v>
      </c>
      <c r="F307" s="388" t="s">
        <v>125</v>
      </c>
      <c r="G307" s="388" t="s">
        <v>12</v>
      </c>
      <c r="H307" s="388" t="s">
        <v>374</v>
      </c>
      <c r="I307" s="388" t="s">
        <v>177</v>
      </c>
      <c r="J307" s="388" t="s">
        <v>177</v>
      </c>
      <c r="K307" s="388">
        <v>10037344</v>
      </c>
      <c r="L307" s="388" t="s">
        <v>400</v>
      </c>
      <c r="M307" s="388" t="s">
        <v>40</v>
      </c>
      <c r="N307" s="388" t="s">
        <v>95</v>
      </c>
      <c r="O307" s="388" t="s">
        <v>4511</v>
      </c>
      <c r="P307" s="400">
        <v>43067</v>
      </c>
      <c r="Q307" s="400">
        <v>43068</v>
      </c>
      <c r="R307" s="400">
        <v>43108</v>
      </c>
      <c r="S307" s="388">
        <v>9</v>
      </c>
      <c r="T307" s="388" t="s">
        <v>96</v>
      </c>
      <c r="U307" s="388" t="s">
        <v>96</v>
      </c>
      <c r="V307" s="388" t="s">
        <v>96</v>
      </c>
      <c r="W307" s="388" t="s">
        <v>96</v>
      </c>
      <c r="X307" s="388" t="s">
        <v>96</v>
      </c>
      <c r="Y307" s="388" t="s">
        <v>96</v>
      </c>
      <c r="Z307" s="388" t="s">
        <v>96</v>
      </c>
      <c r="AA307" s="388" t="s">
        <v>96</v>
      </c>
      <c r="AB307" s="388" t="s">
        <v>96</v>
      </c>
      <c r="AC307" s="388" t="s">
        <v>96</v>
      </c>
      <c r="AD307" s="388" t="s">
        <v>4480</v>
      </c>
      <c r="AE307" s="401" t="s">
        <v>3109</v>
      </c>
      <c r="AF307" s="402">
        <v>41663</v>
      </c>
      <c r="AG307" s="401">
        <v>2</v>
      </c>
      <c r="AH307" s="388" t="s">
        <v>4479</v>
      </c>
    </row>
    <row r="308" spans="1:34" x14ac:dyDescent="0.2">
      <c r="A308" s="397" t="str">
        <f t="shared" si="4"/>
        <v>Ofsted Webpage</v>
      </c>
      <c r="B308" s="388">
        <v>131857</v>
      </c>
      <c r="C308" s="388">
        <v>117294</v>
      </c>
      <c r="D308" s="388">
        <v>10009120</v>
      </c>
      <c r="E308" s="388" t="s">
        <v>2988</v>
      </c>
      <c r="F308" s="388" t="s">
        <v>125</v>
      </c>
      <c r="G308" s="388" t="s">
        <v>12</v>
      </c>
      <c r="H308" s="388" t="s">
        <v>398</v>
      </c>
      <c r="I308" s="388" t="s">
        <v>161</v>
      </c>
      <c r="J308" s="388" t="s">
        <v>161</v>
      </c>
      <c r="K308" s="388">
        <v>10037342</v>
      </c>
      <c r="L308" s="388" t="s">
        <v>400</v>
      </c>
      <c r="M308" s="388" t="s">
        <v>40</v>
      </c>
      <c r="N308" s="388" t="s">
        <v>95</v>
      </c>
      <c r="O308" s="388" t="s">
        <v>4511</v>
      </c>
      <c r="P308" s="400">
        <v>43061</v>
      </c>
      <c r="Q308" s="400">
        <v>43061</v>
      </c>
      <c r="R308" s="400">
        <v>43105</v>
      </c>
      <c r="S308" s="388">
        <v>9</v>
      </c>
      <c r="T308" s="388" t="s">
        <v>96</v>
      </c>
      <c r="U308" s="388" t="s">
        <v>96</v>
      </c>
      <c r="V308" s="388" t="s">
        <v>96</v>
      </c>
      <c r="W308" s="388" t="s">
        <v>96</v>
      </c>
      <c r="X308" s="388" t="s">
        <v>96</v>
      </c>
      <c r="Y308" s="388" t="s">
        <v>96</v>
      </c>
      <c r="Z308" s="388" t="s">
        <v>96</v>
      </c>
      <c r="AA308" s="388" t="s">
        <v>96</v>
      </c>
      <c r="AB308" s="388" t="s">
        <v>96</v>
      </c>
      <c r="AC308" s="388" t="s">
        <v>96</v>
      </c>
      <c r="AD308" s="388" t="s">
        <v>4480</v>
      </c>
      <c r="AE308" s="401" t="s">
        <v>2989</v>
      </c>
      <c r="AF308" s="402">
        <v>41719</v>
      </c>
      <c r="AG308" s="401">
        <v>2</v>
      </c>
      <c r="AH308" s="388" t="s">
        <v>4479</v>
      </c>
    </row>
    <row r="309" spans="1:34" x14ac:dyDescent="0.2">
      <c r="A309" s="397" t="str">
        <f t="shared" si="4"/>
        <v>Ofsted Webpage</v>
      </c>
      <c r="B309" s="388">
        <v>51779</v>
      </c>
      <c r="C309" s="388">
        <v>110182</v>
      </c>
      <c r="D309" s="388">
        <v>10002078</v>
      </c>
      <c r="E309" s="388" t="s">
        <v>2318</v>
      </c>
      <c r="F309" s="388" t="s">
        <v>90</v>
      </c>
      <c r="G309" s="388" t="s">
        <v>13</v>
      </c>
      <c r="H309" s="388" t="s">
        <v>419</v>
      </c>
      <c r="I309" s="388" t="s">
        <v>115</v>
      </c>
      <c r="J309" s="388" t="s">
        <v>115</v>
      </c>
      <c r="K309" s="388">
        <v>10043200</v>
      </c>
      <c r="L309" s="388" t="s">
        <v>94</v>
      </c>
      <c r="M309" s="388" t="s">
        <v>40</v>
      </c>
      <c r="N309" s="388" t="s">
        <v>95</v>
      </c>
      <c r="O309" s="388" t="s">
        <v>4511</v>
      </c>
      <c r="P309" s="400">
        <v>43074</v>
      </c>
      <c r="Q309" s="400">
        <v>43075</v>
      </c>
      <c r="R309" s="400">
        <v>43105</v>
      </c>
      <c r="S309" s="388">
        <v>9</v>
      </c>
      <c r="T309" s="388" t="s">
        <v>96</v>
      </c>
      <c r="U309" s="388" t="s">
        <v>96</v>
      </c>
      <c r="V309" s="388" t="s">
        <v>96</v>
      </c>
      <c r="W309" s="388" t="s">
        <v>96</v>
      </c>
      <c r="X309" s="388" t="s">
        <v>96</v>
      </c>
      <c r="Y309" s="388" t="s">
        <v>96</v>
      </c>
      <c r="Z309" s="388" t="s">
        <v>96</v>
      </c>
      <c r="AA309" s="388" t="s">
        <v>96</v>
      </c>
      <c r="AB309" s="388" t="s">
        <v>96</v>
      </c>
      <c r="AC309" s="388" t="s">
        <v>96</v>
      </c>
      <c r="AD309" s="388" t="s">
        <v>4480</v>
      </c>
      <c r="AE309" s="401" t="s">
        <v>2319</v>
      </c>
      <c r="AF309" s="402">
        <v>41824</v>
      </c>
      <c r="AG309" s="401">
        <v>2</v>
      </c>
      <c r="AH309" s="388" t="s">
        <v>4479</v>
      </c>
    </row>
    <row r="310" spans="1:34" x14ac:dyDescent="0.2">
      <c r="A310" s="397" t="str">
        <f t="shared" si="4"/>
        <v>Ofsted Webpage</v>
      </c>
      <c r="B310" s="388">
        <v>130447</v>
      </c>
      <c r="C310" s="388">
        <v>107143</v>
      </c>
      <c r="D310" s="388">
        <v>10007434</v>
      </c>
      <c r="E310" s="388" t="s">
        <v>2772</v>
      </c>
      <c r="F310" s="388" t="s">
        <v>107</v>
      </c>
      <c r="G310" s="388" t="s">
        <v>11</v>
      </c>
      <c r="H310" s="388" t="s">
        <v>551</v>
      </c>
      <c r="I310" s="388" t="s">
        <v>115</v>
      </c>
      <c r="J310" s="388" t="s">
        <v>115</v>
      </c>
      <c r="K310" s="388">
        <v>10037374</v>
      </c>
      <c r="L310" s="388" t="s">
        <v>109</v>
      </c>
      <c r="M310" s="388" t="s">
        <v>28</v>
      </c>
      <c r="N310" s="388" t="s">
        <v>104</v>
      </c>
      <c r="O310" s="388" t="s">
        <v>96</v>
      </c>
      <c r="P310" s="400">
        <v>43053</v>
      </c>
      <c r="Q310" s="400">
        <v>43056</v>
      </c>
      <c r="R310" s="400">
        <v>43105</v>
      </c>
      <c r="S310" s="388">
        <v>3</v>
      </c>
      <c r="T310" s="388">
        <v>3</v>
      </c>
      <c r="U310" s="388">
        <v>3</v>
      </c>
      <c r="V310" s="388">
        <v>3</v>
      </c>
      <c r="W310" s="388">
        <v>3</v>
      </c>
      <c r="X310" s="388">
        <v>3</v>
      </c>
      <c r="Y310" s="388">
        <v>2</v>
      </c>
      <c r="Z310" s="388">
        <v>3</v>
      </c>
      <c r="AA310" s="388" t="s">
        <v>96</v>
      </c>
      <c r="AB310" s="388">
        <v>3</v>
      </c>
      <c r="AC310" s="388">
        <v>2</v>
      </c>
      <c r="AD310" s="388" t="s">
        <v>4480</v>
      </c>
      <c r="AE310" s="401" t="s">
        <v>2773</v>
      </c>
      <c r="AF310" s="402">
        <v>41712</v>
      </c>
      <c r="AG310" s="401">
        <v>2</v>
      </c>
      <c r="AH310" s="388" t="s">
        <v>139</v>
      </c>
    </row>
    <row r="311" spans="1:34" x14ac:dyDescent="0.2">
      <c r="A311" s="397" t="str">
        <f t="shared" si="4"/>
        <v>Ofsted Webpage</v>
      </c>
      <c r="B311" s="388">
        <v>50349</v>
      </c>
      <c r="C311" s="388">
        <v>107975</v>
      </c>
      <c r="D311" s="388">
        <v>10007111</v>
      </c>
      <c r="E311" s="388" t="s">
        <v>2251</v>
      </c>
      <c r="F311" s="388" t="s">
        <v>90</v>
      </c>
      <c r="G311" s="388" t="s">
        <v>13</v>
      </c>
      <c r="H311" s="388" t="s">
        <v>1349</v>
      </c>
      <c r="I311" s="388" t="s">
        <v>177</v>
      </c>
      <c r="J311" s="388" t="s">
        <v>177</v>
      </c>
      <c r="K311" s="388">
        <v>10037345</v>
      </c>
      <c r="L311" s="388" t="s">
        <v>94</v>
      </c>
      <c r="M311" s="388" t="s">
        <v>40</v>
      </c>
      <c r="N311" s="388" t="s">
        <v>95</v>
      </c>
      <c r="O311" s="388" t="s">
        <v>4511</v>
      </c>
      <c r="P311" s="400">
        <v>43060</v>
      </c>
      <c r="Q311" s="400">
        <v>43061</v>
      </c>
      <c r="R311" s="400">
        <v>43104</v>
      </c>
      <c r="S311" s="388">
        <v>9</v>
      </c>
      <c r="T311" s="388" t="s">
        <v>96</v>
      </c>
      <c r="U311" s="388" t="s">
        <v>96</v>
      </c>
      <c r="V311" s="388" t="s">
        <v>96</v>
      </c>
      <c r="W311" s="388" t="s">
        <v>96</v>
      </c>
      <c r="X311" s="388" t="s">
        <v>96</v>
      </c>
      <c r="Y311" s="388" t="s">
        <v>96</v>
      </c>
      <c r="Z311" s="388" t="s">
        <v>96</v>
      </c>
      <c r="AA311" s="388" t="s">
        <v>96</v>
      </c>
      <c r="AB311" s="388" t="s">
        <v>96</v>
      </c>
      <c r="AC311" s="388" t="s">
        <v>96</v>
      </c>
      <c r="AD311" s="388" t="s">
        <v>4480</v>
      </c>
      <c r="AE311" s="401" t="s">
        <v>2252</v>
      </c>
      <c r="AF311" s="402">
        <v>41774</v>
      </c>
      <c r="AG311" s="401">
        <v>2</v>
      </c>
      <c r="AH311" s="388" t="s">
        <v>4479</v>
      </c>
    </row>
    <row r="312" spans="1:34" x14ac:dyDescent="0.2">
      <c r="A312" s="397" t="str">
        <f t="shared" si="4"/>
        <v>Ofsted Webpage</v>
      </c>
      <c r="B312" s="388">
        <v>59131</v>
      </c>
      <c r="C312" s="388">
        <v>122836</v>
      </c>
      <c r="D312" s="388">
        <v>10033736</v>
      </c>
      <c r="E312" s="388" t="s">
        <v>1187</v>
      </c>
      <c r="F312" s="388" t="s">
        <v>170</v>
      </c>
      <c r="G312" s="388" t="s">
        <v>13</v>
      </c>
      <c r="H312" s="388" t="s">
        <v>114</v>
      </c>
      <c r="I312" s="388" t="s">
        <v>115</v>
      </c>
      <c r="J312" s="388" t="s">
        <v>115</v>
      </c>
      <c r="K312" s="388">
        <v>10037419</v>
      </c>
      <c r="L312" s="388" t="s">
        <v>132</v>
      </c>
      <c r="M312" s="388" t="s">
        <v>28</v>
      </c>
      <c r="N312" s="388" t="s">
        <v>104</v>
      </c>
      <c r="O312" s="388" t="s">
        <v>96</v>
      </c>
      <c r="P312" s="400">
        <v>43046</v>
      </c>
      <c r="Q312" s="400">
        <v>43048</v>
      </c>
      <c r="R312" s="400">
        <v>43103</v>
      </c>
      <c r="S312" s="388">
        <v>2</v>
      </c>
      <c r="T312" s="388">
        <v>2</v>
      </c>
      <c r="U312" s="388">
        <v>2</v>
      </c>
      <c r="V312" s="388">
        <v>2</v>
      </c>
      <c r="W312" s="388">
        <v>2</v>
      </c>
      <c r="X312" s="388" t="s">
        <v>96</v>
      </c>
      <c r="Y312" s="388" t="s">
        <v>96</v>
      </c>
      <c r="Z312" s="388">
        <v>2</v>
      </c>
      <c r="AA312" s="388" t="s">
        <v>96</v>
      </c>
      <c r="AB312" s="388" t="s">
        <v>96</v>
      </c>
      <c r="AC312" s="388" t="s">
        <v>96</v>
      </c>
      <c r="AD312" s="388" t="s">
        <v>4480</v>
      </c>
      <c r="AE312" s="401">
        <v>10005094</v>
      </c>
      <c r="AF312" s="402">
        <v>42327</v>
      </c>
      <c r="AG312" s="401">
        <v>3</v>
      </c>
      <c r="AH312" s="388" t="s">
        <v>118</v>
      </c>
    </row>
    <row r="313" spans="1:34" x14ac:dyDescent="0.2">
      <c r="A313" s="397" t="str">
        <f t="shared" si="4"/>
        <v>Ofsted Webpage</v>
      </c>
      <c r="B313" s="388">
        <v>52137</v>
      </c>
      <c r="C313" s="388">
        <v>115616</v>
      </c>
      <c r="D313" s="388">
        <v>10002916</v>
      </c>
      <c r="E313" s="388" t="s">
        <v>2336</v>
      </c>
      <c r="F313" s="388" t="s">
        <v>159</v>
      </c>
      <c r="G313" s="388" t="s">
        <v>14</v>
      </c>
      <c r="H313" s="388" t="s">
        <v>1295</v>
      </c>
      <c r="I313" s="388" t="s">
        <v>92</v>
      </c>
      <c r="J313" s="388" t="s">
        <v>93</v>
      </c>
      <c r="K313" s="388">
        <v>10037354</v>
      </c>
      <c r="L313" s="388" t="s">
        <v>162</v>
      </c>
      <c r="M313" s="388" t="s">
        <v>40</v>
      </c>
      <c r="N313" s="388" t="s">
        <v>95</v>
      </c>
      <c r="O313" s="388" t="s">
        <v>4511</v>
      </c>
      <c r="P313" s="400">
        <v>43061</v>
      </c>
      <c r="Q313" s="400">
        <v>43062</v>
      </c>
      <c r="R313" s="400">
        <v>43091</v>
      </c>
      <c r="S313" s="388">
        <v>9</v>
      </c>
      <c r="T313" s="388" t="s">
        <v>96</v>
      </c>
      <c r="U313" s="388" t="s">
        <v>96</v>
      </c>
      <c r="V313" s="388" t="s">
        <v>96</v>
      </c>
      <c r="W313" s="388" t="s">
        <v>96</v>
      </c>
      <c r="X313" s="388" t="s">
        <v>96</v>
      </c>
      <c r="Y313" s="388" t="s">
        <v>96</v>
      </c>
      <c r="Z313" s="388" t="s">
        <v>96</v>
      </c>
      <c r="AA313" s="388" t="s">
        <v>96</v>
      </c>
      <c r="AB313" s="388" t="s">
        <v>96</v>
      </c>
      <c r="AC313" s="388" t="s">
        <v>96</v>
      </c>
      <c r="AD313" s="388" t="s">
        <v>4480</v>
      </c>
      <c r="AE313" s="401" t="s">
        <v>2337</v>
      </c>
      <c r="AF313" s="402">
        <v>41614</v>
      </c>
      <c r="AG313" s="401">
        <v>2</v>
      </c>
      <c r="AH313" s="388" t="s">
        <v>4479</v>
      </c>
    </row>
    <row r="314" spans="1:34" x14ac:dyDescent="0.2">
      <c r="A314" s="397" t="str">
        <f t="shared" si="4"/>
        <v>Ofsted Webpage</v>
      </c>
      <c r="B314" s="388">
        <v>53325</v>
      </c>
      <c r="C314" s="388">
        <v>115152</v>
      </c>
      <c r="D314" s="388">
        <v>10003996</v>
      </c>
      <c r="E314" s="388" t="s">
        <v>925</v>
      </c>
      <c r="F314" s="388" t="s">
        <v>159</v>
      </c>
      <c r="G314" s="388" t="s">
        <v>14</v>
      </c>
      <c r="H314" s="388" t="s">
        <v>482</v>
      </c>
      <c r="I314" s="388" t="s">
        <v>115</v>
      </c>
      <c r="J314" s="388" t="s">
        <v>115</v>
      </c>
      <c r="K314" s="388">
        <v>10037413</v>
      </c>
      <c r="L314" s="388" t="s">
        <v>197</v>
      </c>
      <c r="M314" s="388" t="s">
        <v>28</v>
      </c>
      <c r="N314" s="388" t="s">
        <v>104</v>
      </c>
      <c r="O314" s="388" t="s">
        <v>96</v>
      </c>
      <c r="P314" s="400">
        <v>43052</v>
      </c>
      <c r="Q314" s="400">
        <v>43055</v>
      </c>
      <c r="R314" s="400">
        <v>43091</v>
      </c>
      <c r="S314" s="388">
        <v>3</v>
      </c>
      <c r="T314" s="388">
        <v>3</v>
      </c>
      <c r="U314" s="388">
        <v>3</v>
      </c>
      <c r="V314" s="388">
        <v>2</v>
      </c>
      <c r="W314" s="388">
        <v>3</v>
      </c>
      <c r="X314" s="388" t="s">
        <v>96</v>
      </c>
      <c r="Y314" s="388">
        <v>3</v>
      </c>
      <c r="Z314" s="388" t="s">
        <v>96</v>
      </c>
      <c r="AA314" s="388" t="s">
        <v>96</v>
      </c>
      <c r="AB314" s="388" t="s">
        <v>96</v>
      </c>
      <c r="AC314" s="388" t="s">
        <v>96</v>
      </c>
      <c r="AD314" s="388" t="s">
        <v>4480</v>
      </c>
      <c r="AE314" s="401">
        <v>10004968</v>
      </c>
      <c r="AF314" s="402">
        <v>42328</v>
      </c>
      <c r="AG314" s="401">
        <v>3</v>
      </c>
      <c r="AH314" s="388" t="s">
        <v>4537</v>
      </c>
    </row>
    <row r="315" spans="1:34" x14ac:dyDescent="0.2">
      <c r="A315" s="397" t="str">
        <f t="shared" si="4"/>
        <v>Ofsted Webpage</v>
      </c>
      <c r="B315" s="388">
        <v>58385</v>
      </c>
      <c r="C315" s="388">
        <v>118233</v>
      </c>
      <c r="D315" s="388">
        <v>10019293</v>
      </c>
      <c r="E315" s="388" t="s">
        <v>1115</v>
      </c>
      <c r="F315" s="388" t="s">
        <v>90</v>
      </c>
      <c r="G315" s="388" t="s">
        <v>13</v>
      </c>
      <c r="H315" s="388" t="s">
        <v>255</v>
      </c>
      <c r="I315" s="388" t="s">
        <v>177</v>
      </c>
      <c r="J315" s="388" t="s">
        <v>177</v>
      </c>
      <c r="K315" s="388">
        <v>10030690</v>
      </c>
      <c r="L315" s="388" t="s">
        <v>309</v>
      </c>
      <c r="M315" s="388" t="s">
        <v>28</v>
      </c>
      <c r="N315" s="388" t="s">
        <v>104</v>
      </c>
      <c r="O315" s="388" t="s">
        <v>96</v>
      </c>
      <c r="P315" s="400">
        <v>43060</v>
      </c>
      <c r="Q315" s="400">
        <v>43062</v>
      </c>
      <c r="R315" s="400">
        <v>43090</v>
      </c>
      <c r="S315" s="388">
        <v>2</v>
      </c>
      <c r="T315" s="388">
        <v>2</v>
      </c>
      <c r="U315" s="388">
        <v>2</v>
      </c>
      <c r="V315" s="388">
        <v>2</v>
      </c>
      <c r="W315" s="388">
        <v>2</v>
      </c>
      <c r="X315" s="388">
        <v>2</v>
      </c>
      <c r="Y315" s="388" t="s">
        <v>96</v>
      </c>
      <c r="Z315" s="388" t="s">
        <v>96</v>
      </c>
      <c r="AA315" s="388" t="s">
        <v>96</v>
      </c>
      <c r="AB315" s="388" t="s">
        <v>96</v>
      </c>
      <c r="AC315" s="388" t="s">
        <v>96</v>
      </c>
      <c r="AD315" s="388" t="s">
        <v>4480</v>
      </c>
      <c r="AE315" s="401">
        <v>10005060</v>
      </c>
      <c r="AF315" s="402">
        <v>42349</v>
      </c>
      <c r="AG315" s="401">
        <v>3</v>
      </c>
      <c r="AH315" s="388" t="s">
        <v>118</v>
      </c>
    </row>
    <row r="316" spans="1:34" x14ac:dyDescent="0.2">
      <c r="A316" s="397" t="str">
        <f t="shared" si="4"/>
        <v>Ofsted Webpage</v>
      </c>
      <c r="B316" s="388">
        <v>130484</v>
      </c>
      <c r="C316" s="388">
        <v>106388</v>
      </c>
      <c r="D316" s="388">
        <v>10007578</v>
      </c>
      <c r="E316" s="388" t="s">
        <v>2019</v>
      </c>
      <c r="F316" s="388" t="s">
        <v>107</v>
      </c>
      <c r="G316" s="388" t="s">
        <v>11</v>
      </c>
      <c r="H316" s="388" t="s">
        <v>1777</v>
      </c>
      <c r="I316" s="388" t="s">
        <v>161</v>
      </c>
      <c r="J316" s="388" t="s">
        <v>161</v>
      </c>
      <c r="K316" s="388">
        <v>10037362</v>
      </c>
      <c r="L316" s="388" t="s">
        <v>109</v>
      </c>
      <c r="M316" s="388" t="s">
        <v>28</v>
      </c>
      <c r="N316" s="388" t="s">
        <v>104</v>
      </c>
      <c r="O316" s="388" t="s">
        <v>96</v>
      </c>
      <c r="P316" s="400">
        <v>43053</v>
      </c>
      <c r="Q316" s="400">
        <v>43056</v>
      </c>
      <c r="R316" s="400">
        <v>43090</v>
      </c>
      <c r="S316" s="388">
        <v>2</v>
      </c>
      <c r="T316" s="388">
        <v>2</v>
      </c>
      <c r="U316" s="388">
        <v>2</v>
      </c>
      <c r="V316" s="388">
        <v>2</v>
      </c>
      <c r="W316" s="388">
        <v>2</v>
      </c>
      <c r="X316" s="388">
        <v>2</v>
      </c>
      <c r="Y316" s="388">
        <v>2</v>
      </c>
      <c r="Z316" s="388">
        <v>3</v>
      </c>
      <c r="AA316" s="388" t="s">
        <v>96</v>
      </c>
      <c r="AB316" s="388">
        <v>2</v>
      </c>
      <c r="AC316" s="388" t="s">
        <v>96</v>
      </c>
      <c r="AD316" s="388" t="s">
        <v>4480</v>
      </c>
      <c r="AE316" s="401" t="s">
        <v>2020</v>
      </c>
      <c r="AF316" s="402">
        <v>41936</v>
      </c>
      <c r="AG316" s="401">
        <v>2</v>
      </c>
      <c r="AH316" s="388" t="s">
        <v>4537</v>
      </c>
    </row>
    <row r="317" spans="1:34" x14ac:dyDescent="0.2">
      <c r="A317" s="397" t="str">
        <f t="shared" si="4"/>
        <v>Ofsted Webpage</v>
      </c>
      <c r="B317" s="388">
        <v>52410</v>
      </c>
      <c r="C317" s="388">
        <v>106693</v>
      </c>
      <c r="D317" s="388">
        <v>10003206</v>
      </c>
      <c r="E317" s="388" t="s">
        <v>2349</v>
      </c>
      <c r="F317" s="388" t="s">
        <v>259</v>
      </c>
      <c r="G317" s="388" t="s">
        <v>14</v>
      </c>
      <c r="H317" s="388" t="s">
        <v>379</v>
      </c>
      <c r="I317" s="388" t="s">
        <v>186</v>
      </c>
      <c r="J317" s="388" t="s">
        <v>93</v>
      </c>
      <c r="K317" s="388">
        <v>10037335</v>
      </c>
      <c r="L317" s="388" t="s">
        <v>443</v>
      </c>
      <c r="M317" s="388" t="s">
        <v>40</v>
      </c>
      <c r="N317" s="388" t="s">
        <v>95</v>
      </c>
      <c r="O317" s="388" t="s">
        <v>4511</v>
      </c>
      <c r="P317" s="400">
        <v>43054</v>
      </c>
      <c r="Q317" s="400">
        <v>43055</v>
      </c>
      <c r="R317" s="400">
        <v>43090</v>
      </c>
      <c r="S317" s="388">
        <v>9</v>
      </c>
      <c r="T317" s="388" t="s">
        <v>96</v>
      </c>
      <c r="U317" s="388" t="s">
        <v>96</v>
      </c>
      <c r="V317" s="388" t="s">
        <v>96</v>
      </c>
      <c r="W317" s="388" t="s">
        <v>96</v>
      </c>
      <c r="X317" s="388" t="s">
        <v>96</v>
      </c>
      <c r="Y317" s="388" t="s">
        <v>96</v>
      </c>
      <c r="Z317" s="388" t="s">
        <v>96</v>
      </c>
      <c r="AA317" s="388" t="s">
        <v>96</v>
      </c>
      <c r="AB317" s="388" t="s">
        <v>96</v>
      </c>
      <c r="AC317" s="388" t="s">
        <v>96</v>
      </c>
      <c r="AD317" s="388" t="s">
        <v>4480</v>
      </c>
      <c r="AE317" s="401" t="s">
        <v>2350</v>
      </c>
      <c r="AF317" s="402">
        <v>41586</v>
      </c>
      <c r="AG317" s="401">
        <v>2</v>
      </c>
      <c r="AH317" s="388" t="s">
        <v>4479</v>
      </c>
    </row>
    <row r="318" spans="1:34" x14ac:dyDescent="0.2">
      <c r="A318" s="397" t="str">
        <f t="shared" si="4"/>
        <v>Ofsted Webpage</v>
      </c>
      <c r="B318" s="388">
        <v>130468</v>
      </c>
      <c r="C318" s="388">
        <v>108413</v>
      </c>
      <c r="D318" s="388">
        <v>10003511</v>
      </c>
      <c r="E318" s="388" t="s">
        <v>2014</v>
      </c>
      <c r="F318" s="388" t="s">
        <v>100</v>
      </c>
      <c r="G318" s="388" t="s">
        <v>11</v>
      </c>
      <c r="H318" s="388" t="s">
        <v>173</v>
      </c>
      <c r="I318" s="388" t="s">
        <v>161</v>
      </c>
      <c r="J318" s="388" t="s">
        <v>161</v>
      </c>
      <c r="K318" s="388">
        <v>10037331</v>
      </c>
      <c r="L318" s="388" t="s">
        <v>103</v>
      </c>
      <c r="M318" s="388" t="s">
        <v>28</v>
      </c>
      <c r="N318" s="388" t="s">
        <v>117</v>
      </c>
      <c r="O318" s="388" t="s">
        <v>4480</v>
      </c>
      <c r="P318" s="400">
        <v>43046</v>
      </c>
      <c r="Q318" s="400">
        <v>43049</v>
      </c>
      <c r="R318" s="400">
        <v>43090</v>
      </c>
      <c r="S318" s="388">
        <v>1</v>
      </c>
      <c r="T318" s="388">
        <v>1</v>
      </c>
      <c r="U318" s="388">
        <v>1</v>
      </c>
      <c r="V318" s="388">
        <v>1</v>
      </c>
      <c r="W318" s="388">
        <v>1</v>
      </c>
      <c r="X318" s="388">
        <v>1</v>
      </c>
      <c r="Y318" s="388">
        <v>1</v>
      </c>
      <c r="Z318" s="388" t="s">
        <v>96</v>
      </c>
      <c r="AA318" s="388" t="s">
        <v>96</v>
      </c>
      <c r="AB318" s="388" t="s">
        <v>96</v>
      </c>
      <c r="AC318" s="388" t="s">
        <v>96</v>
      </c>
      <c r="AD318" s="388" t="s">
        <v>4480</v>
      </c>
      <c r="AE318" s="401" t="s">
        <v>2015</v>
      </c>
      <c r="AF318" s="402">
        <v>41901</v>
      </c>
      <c r="AG318" s="401">
        <v>2</v>
      </c>
      <c r="AH318" s="388" t="s">
        <v>118</v>
      </c>
    </row>
    <row r="319" spans="1:34" x14ac:dyDescent="0.2">
      <c r="A319" s="397" t="str">
        <f t="shared" si="4"/>
        <v>Ofsted Webpage</v>
      </c>
      <c r="B319" s="388">
        <v>130621</v>
      </c>
      <c r="C319" s="388">
        <v>108345</v>
      </c>
      <c r="D319" s="388">
        <v>10004144</v>
      </c>
      <c r="E319" s="388" t="s">
        <v>1319</v>
      </c>
      <c r="F319" s="388" t="s">
        <v>107</v>
      </c>
      <c r="G319" s="388" t="s">
        <v>11</v>
      </c>
      <c r="H319" s="388" t="s">
        <v>1316</v>
      </c>
      <c r="I319" s="388" t="s">
        <v>131</v>
      </c>
      <c r="J319" s="388" t="s">
        <v>131</v>
      </c>
      <c r="K319" s="388">
        <v>10039831</v>
      </c>
      <c r="L319" s="388" t="s">
        <v>146</v>
      </c>
      <c r="M319" s="388" t="s">
        <v>28</v>
      </c>
      <c r="N319" s="388" t="s">
        <v>104</v>
      </c>
      <c r="O319" s="388" t="s">
        <v>96</v>
      </c>
      <c r="P319" s="400">
        <v>43059</v>
      </c>
      <c r="Q319" s="400">
        <v>43062</v>
      </c>
      <c r="R319" s="400">
        <v>43090</v>
      </c>
      <c r="S319" s="388">
        <v>2</v>
      </c>
      <c r="T319" s="388">
        <v>2</v>
      </c>
      <c r="U319" s="388">
        <v>2</v>
      </c>
      <c r="V319" s="388">
        <v>2</v>
      </c>
      <c r="W319" s="388">
        <v>2</v>
      </c>
      <c r="X319" s="388">
        <v>2</v>
      </c>
      <c r="Y319" s="388">
        <v>3</v>
      </c>
      <c r="Z319" s="388">
        <v>2</v>
      </c>
      <c r="AA319" s="388" t="s">
        <v>96</v>
      </c>
      <c r="AB319" s="388" t="s">
        <v>96</v>
      </c>
      <c r="AC319" s="388" t="s">
        <v>96</v>
      </c>
      <c r="AD319" s="388" t="s">
        <v>4480</v>
      </c>
      <c r="AE319" s="401">
        <v>10011427</v>
      </c>
      <c r="AF319" s="402">
        <v>42517</v>
      </c>
      <c r="AG319" s="401">
        <v>3</v>
      </c>
      <c r="AH319" s="388" t="s">
        <v>118</v>
      </c>
    </row>
    <row r="320" spans="1:34" x14ac:dyDescent="0.2">
      <c r="A320" s="397" t="str">
        <f t="shared" si="4"/>
        <v>Ofsted Webpage</v>
      </c>
      <c r="B320" s="388">
        <v>130761</v>
      </c>
      <c r="C320" s="388">
        <v>107641</v>
      </c>
      <c r="D320" s="388">
        <v>10000812</v>
      </c>
      <c r="E320" s="388" t="s">
        <v>2946</v>
      </c>
      <c r="F320" s="388" t="s">
        <v>107</v>
      </c>
      <c r="G320" s="388" t="s">
        <v>11</v>
      </c>
      <c r="H320" s="388" t="s">
        <v>223</v>
      </c>
      <c r="I320" s="388" t="s">
        <v>152</v>
      </c>
      <c r="J320" s="388" t="s">
        <v>152</v>
      </c>
      <c r="K320" s="388">
        <v>10038316</v>
      </c>
      <c r="L320" s="388" t="s">
        <v>407</v>
      </c>
      <c r="M320" s="388" t="s">
        <v>40</v>
      </c>
      <c r="N320" s="388" t="s">
        <v>95</v>
      </c>
      <c r="O320" s="388" t="s">
        <v>4511</v>
      </c>
      <c r="P320" s="400">
        <v>43054</v>
      </c>
      <c r="Q320" s="400">
        <v>43055</v>
      </c>
      <c r="R320" s="400">
        <v>43089</v>
      </c>
      <c r="S320" s="388">
        <v>9</v>
      </c>
      <c r="T320" s="388" t="s">
        <v>96</v>
      </c>
      <c r="U320" s="388" t="s">
        <v>96</v>
      </c>
      <c r="V320" s="388" t="s">
        <v>96</v>
      </c>
      <c r="W320" s="388" t="s">
        <v>96</v>
      </c>
      <c r="X320" s="388" t="s">
        <v>96</v>
      </c>
      <c r="Y320" s="388" t="s">
        <v>96</v>
      </c>
      <c r="Z320" s="388" t="s">
        <v>96</v>
      </c>
      <c r="AA320" s="388" t="s">
        <v>96</v>
      </c>
      <c r="AB320" s="388" t="s">
        <v>96</v>
      </c>
      <c r="AC320" s="388" t="s">
        <v>96</v>
      </c>
      <c r="AD320" s="388" t="s">
        <v>4480</v>
      </c>
      <c r="AE320" s="401" t="s">
        <v>2947</v>
      </c>
      <c r="AF320" s="402">
        <v>41796</v>
      </c>
      <c r="AG320" s="401">
        <v>2</v>
      </c>
      <c r="AH320" s="388" t="s">
        <v>4479</v>
      </c>
    </row>
    <row r="321" spans="1:34" x14ac:dyDescent="0.2">
      <c r="A321" s="397" t="str">
        <f t="shared" si="4"/>
        <v>Ofsted Webpage</v>
      </c>
      <c r="B321" s="388">
        <v>130474</v>
      </c>
      <c r="C321" s="388">
        <v>108472</v>
      </c>
      <c r="D321" s="388">
        <v>10003029</v>
      </c>
      <c r="E321" s="388" t="s">
        <v>344</v>
      </c>
      <c r="F321" s="388" t="s">
        <v>107</v>
      </c>
      <c r="G321" s="388" t="s">
        <v>11</v>
      </c>
      <c r="H321" s="388" t="s">
        <v>272</v>
      </c>
      <c r="I321" s="388" t="s">
        <v>161</v>
      </c>
      <c r="J321" s="388" t="s">
        <v>161</v>
      </c>
      <c r="K321" s="388">
        <v>10037387</v>
      </c>
      <c r="L321" s="388" t="s">
        <v>217</v>
      </c>
      <c r="M321" s="388" t="s">
        <v>30</v>
      </c>
      <c r="N321" s="388" t="s">
        <v>104</v>
      </c>
      <c r="O321" s="388" t="s">
        <v>96</v>
      </c>
      <c r="P321" s="400">
        <v>43060</v>
      </c>
      <c r="Q321" s="400">
        <v>43063</v>
      </c>
      <c r="R321" s="400">
        <v>43089</v>
      </c>
      <c r="S321" s="388">
        <v>2</v>
      </c>
      <c r="T321" s="388">
        <v>2</v>
      </c>
      <c r="U321" s="388">
        <v>2</v>
      </c>
      <c r="V321" s="388">
        <v>2</v>
      </c>
      <c r="W321" s="388">
        <v>2</v>
      </c>
      <c r="X321" s="388" t="s">
        <v>96</v>
      </c>
      <c r="Y321" s="388" t="s">
        <v>96</v>
      </c>
      <c r="Z321" s="388" t="s">
        <v>96</v>
      </c>
      <c r="AA321" s="388" t="s">
        <v>96</v>
      </c>
      <c r="AB321" s="388">
        <v>2</v>
      </c>
      <c r="AC321" s="388" t="s">
        <v>96</v>
      </c>
      <c r="AD321" s="388" t="s">
        <v>4480</v>
      </c>
      <c r="AE321" s="401">
        <v>10021962</v>
      </c>
      <c r="AF321" s="402">
        <v>42650</v>
      </c>
      <c r="AG321" s="401">
        <v>4</v>
      </c>
      <c r="AH321" s="388" t="s">
        <v>118</v>
      </c>
    </row>
    <row r="322" spans="1:34" x14ac:dyDescent="0.2">
      <c r="A322" s="397" t="str">
        <f t="shared" si="4"/>
        <v>Ofsted Webpage</v>
      </c>
      <c r="B322" s="388">
        <v>52533</v>
      </c>
      <c r="C322" s="388">
        <v>106723</v>
      </c>
      <c r="D322" s="388">
        <v>10003385</v>
      </c>
      <c r="E322" s="388" t="s">
        <v>853</v>
      </c>
      <c r="F322" s="388" t="s">
        <v>90</v>
      </c>
      <c r="G322" s="388" t="s">
        <v>13</v>
      </c>
      <c r="H322" s="388" t="s">
        <v>228</v>
      </c>
      <c r="I322" s="388" t="s">
        <v>177</v>
      </c>
      <c r="J322" s="388" t="s">
        <v>177</v>
      </c>
      <c r="K322" s="388">
        <v>10037412</v>
      </c>
      <c r="L322" s="388" t="s">
        <v>309</v>
      </c>
      <c r="M322" s="388" t="s">
        <v>28</v>
      </c>
      <c r="N322" s="388" t="s">
        <v>104</v>
      </c>
      <c r="O322" s="388" t="s">
        <v>96</v>
      </c>
      <c r="P322" s="400">
        <v>43053</v>
      </c>
      <c r="Q322" s="400">
        <v>43056</v>
      </c>
      <c r="R322" s="400">
        <v>43089</v>
      </c>
      <c r="S322" s="388">
        <v>2</v>
      </c>
      <c r="T322" s="388">
        <v>2</v>
      </c>
      <c r="U322" s="388">
        <v>2</v>
      </c>
      <c r="V322" s="388">
        <v>2</v>
      </c>
      <c r="W322" s="388">
        <v>2</v>
      </c>
      <c r="X322" s="388" t="s">
        <v>96</v>
      </c>
      <c r="Y322" s="388">
        <v>2</v>
      </c>
      <c r="Z322" s="388">
        <v>2</v>
      </c>
      <c r="AA322" s="388" t="s">
        <v>96</v>
      </c>
      <c r="AB322" s="388" t="s">
        <v>96</v>
      </c>
      <c r="AC322" s="388" t="s">
        <v>96</v>
      </c>
      <c r="AD322" s="388" t="s">
        <v>4480</v>
      </c>
      <c r="AE322" s="401">
        <v>10004934</v>
      </c>
      <c r="AF322" s="402">
        <v>42446</v>
      </c>
      <c r="AG322" s="401">
        <v>3</v>
      </c>
      <c r="AH322" s="388" t="s">
        <v>118</v>
      </c>
    </row>
    <row r="323" spans="1:34" x14ac:dyDescent="0.2">
      <c r="A323" s="397" t="str">
        <f t="shared" si="4"/>
        <v>Ofsted Webpage</v>
      </c>
      <c r="B323" s="388">
        <v>139251</v>
      </c>
      <c r="C323" s="388">
        <v>122208</v>
      </c>
      <c r="D323" s="388">
        <v>10040375</v>
      </c>
      <c r="E323" s="388" t="s">
        <v>1489</v>
      </c>
      <c r="F323" s="388" t="s">
        <v>125</v>
      </c>
      <c r="G323" s="388" t="s">
        <v>12</v>
      </c>
      <c r="H323" s="388" t="s">
        <v>1026</v>
      </c>
      <c r="I323" s="388" t="s">
        <v>131</v>
      </c>
      <c r="J323" s="388" t="s">
        <v>131</v>
      </c>
      <c r="K323" s="388">
        <v>10038320</v>
      </c>
      <c r="L323" s="388" t="s">
        <v>547</v>
      </c>
      <c r="M323" s="388" t="s">
        <v>28</v>
      </c>
      <c r="N323" s="388" t="s">
        <v>104</v>
      </c>
      <c r="O323" s="388" t="s">
        <v>96</v>
      </c>
      <c r="P323" s="400">
        <v>43052</v>
      </c>
      <c r="Q323" s="400">
        <v>43054</v>
      </c>
      <c r="R323" s="400">
        <v>43089</v>
      </c>
      <c r="S323" s="388">
        <v>3</v>
      </c>
      <c r="T323" s="388">
        <v>3</v>
      </c>
      <c r="U323" s="388">
        <v>3</v>
      </c>
      <c r="V323" s="388">
        <v>3</v>
      </c>
      <c r="W323" s="388">
        <v>3</v>
      </c>
      <c r="X323" s="388" t="s">
        <v>96</v>
      </c>
      <c r="Y323" s="388" t="s">
        <v>96</v>
      </c>
      <c r="Z323" s="388" t="s">
        <v>96</v>
      </c>
      <c r="AA323" s="388" t="s">
        <v>96</v>
      </c>
      <c r="AB323" s="388">
        <v>3</v>
      </c>
      <c r="AC323" s="388" t="s">
        <v>96</v>
      </c>
      <c r="AD323" s="388" t="s">
        <v>4480</v>
      </c>
      <c r="AE323" s="401">
        <v>10004820</v>
      </c>
      <c r="AF323" s="402">
        <v>42390</v>
      </c>
      <c r="AG323" s="401">
        <v>3</v>
      </c>
      <c r="AH323" s="388" t="s">
        <v>4537</v>
      </c>
    </row>
    <row r="324" spans="1:34" x14ac:dyDescent="0.2">
      <c r="A324" s="397" t="str">
        <f t="shared" si="4"/>
        <v>Ofsted Webpage</v>
      </c>
      <c r="B324" s="388">
        <v>50809</v>
      </c>
      <c r="C324" s="388">
        <v>107148</v>
      </c>
      <c r="D324" s="388">
        <v>10000848</v>
      </c>
      <c r="E324" s="388" t="s">
        <v>750</v>
      </c>
      <c r="F324" s="388" t="s">
        <v>259</v>
      </c>
      <c r="G324" s="388" t="s">
        <v>14</v>
      </c>
      <c r="H324" s="388" t="s">
        <v>358</v>
      </c>
      <c r="I324" s="388" t="s">
        <v>186</v>
      </c>
      <c r="J324" s="388" t="s">
        <v>93</v>
      </c>
      <c r="K324" s="388">
        <v>10030671</v>
      </c>
      <c r="L324" s="388" t="s">
        <v>296</v>
      </c>
      <c r="M324" s="388" t="s">
        <v>28</v>
      </c>
      <c r="N324" s="388" t="s">
        <v>104</v>
      </c>
      <c r="O324" s="388" t="s">
        <v>96</v>
      </c>
      <c r="P324" s="400">
        <v>43053</v>
      </c>
      <c r="Q324" s="400">
        <v>43056</v>
      </c>
      <c r="R324" s="400">
        <v>43088</v>
      </c>
      <c r="S324" s="388">
        <v>2</v>
      </c>
      <c r="T324" s="388">
        <v>2</v>
      </c>
      <c r="U324" s="388">
        <v>2</v>
      </c>
      <c r="V324" s="388">
        <v>1</v>
      </c>
      <c r="W324" s="388">
        <v>2</v>
      </c>
      <c r="X324" s="388" t="s">
        <v>96</v>
      </c>
      <c r="Y324" s="388" t="s">
        <v>96</v>
      </c>
      <c r="Z324" s="388">
        <v>2</v>
      </c>
      <c r="AA324" s="388" t="s">
        <v>96</v>
      </c>
      <c r="AB324" s="388" t="s">
        <v>96</v>
      </c>
      <c r="AC324" s="388" t="s">
        <v>96</v>
      </c>
      <c r="AD324" s="388" t="s">
        <v>4480</v>
      </c>
      <c r="AE324" s="401">
        <v>10005135</v>
      </c>
      <c r="AF324" s="402">
        <v>42348</v>
      </c>
      <c r="AG324" s="401">
        <v>3</v>
      </c>
      <c r="AH324" s="388" t="s">
        <v>118</v>
      </c>
    </row>
    <row r="325" spans="1:34" x14ac:dyDescent="0.2">
      <c r="A325" s="397" t="str">
        <f t="shared" ref="A325:A388" si="5">IF(B325&lt;&gt;"",HYPERLINK(CONCATENATE("http://reports.ofsted.gov.uk/inspection-reports/find-inspection-report/provider/ELS/",B325),"Ofsted Webpage"),"")</f>
        <v>Ofsted Webpage</v>
      </c>
      <c r="B325" s="388">
        <v>51961</v>
      </c>
      <c r="C325" s="388">
        <v>119808</v>
      </c>
      <c r="D325" s="388">
        <v>10012171</v>
      </c>
      <c r="E325" s="388" t="s">
        <v>1611</v>
      </c>
      <c r="F325" s="388" t="s">
        <v>90</v>
      </c>
      <c r="G325" s="388" t="s">
        <v>13</v>
      </c>
      <c r="H325" s="388" t="s">
        <v>719</v>
      </c>
      <c r="I325" s="388" t="s">
        <v>155</v>
      </c>
      <c r="J325" s="388" t="s">
        <v>155</v>
      </c>
      <c r="K325" s="388">
        <v>10037334</v>
      </c>
      <c r="L325" s="388" t="s">
        <v>94</v>
      </c>
      <c r="M325" s="388" t="s">
        <v>40</v>
      </c>
      <c r="N325" s="388" t="s">
        <v>95</v>
      </c>
      <c r="O325" s="388" t="s">
        <v>4511</v>
      </c>
      <c r="P325" s="400">
        <v>43067</v>
      </c>
      <c r="Q325" s="400">
        <v>43068</v>
      </c>
      <c r="R325" s="400">
        <v>43087</v>
      </c>
      <c r="S325" s="388">
        <v>9</v>
      </c>
      <c r="T325" s="388" t="s">
        <v>96</v>
      </c>
      <c r="U325" s="388" t="s">
        <v>96</v>
      </c>
      <c r="V325" s="388" t="s">
        <v>96</v>
      </c>
      <c r="W325" s="388" t="s">
        <v>96</v>
      </c>
      <c r="X325" s="388" t="s">
        <v>96</v>
      </c>
      <c r="Y325" s="388" t="s">
        <v>96</v>
      </c>
      <c r="Z325" s="388" t="s">
        <v>96</v>
      </c>
      <c r="AA325" s="388" t="s">
        <v>96</v>
      </c>
      <c r="AB325" s="388" t="s">
        <v>96</v>
      </c>
      <c r="AC325" s="388" t="s">
        <v>96</v>
      </c>
      <c r="AD325" s="388" t="s">
        <v>4480</v>
      </c>
      <c r="AE325" s="401" t="s">
        <v>1612</v>
      </c>
      <c r="AF325" s="402">
        <v>41963</v>
      </c>
      <c r="AG325" s="401">
        <v>2</v>
      </c>
      <c r="AH325" s="388" t="s">
        <v>4479</v>
      </c>
    </row>
    <row r="326" spans="1:34" x14ac:dyDescent="0.2">
      <c r="A326" s="397" t="str">
        <f t="shared" si="5"/>
        <v>Ofsted Webpage</v>
      </c>
      <c r="B326" s="388">
        <v>130581</v>
      </c>
      <c r="C326" s="388">
        <v>108373</v>
      </c>
      <c r="D326" s="388">
        <v>10007673</v>
      </c>
      <c r="E326" s="388" t="s">
        <v>2853</v>
      </c>
      <c r="F326" s="388" t="s">
        <v>100</v>
      </c>
      <c r="G326" s="388" t="s">
        <v>11</v>
      </c>
      <c r="H326" s="388" t="s">
        <v>379</v>
      </c>
      <c r="I326" s="388" t="s">
        <v>186</v>
      </c>
      <c r="J326" s="388" t="s">
        <v>93</v>
      </c>
      <c r="K326" s="388">
        <v>10037332</v>
      </c>
      <c r="L326" s="388" t="s">
        <v>287</v>
      </c>
      <c r="M326" s="388" t="s">
        <v>40</v>
      </c>
      <c r="N326" s="388" t="s">
        <v>95</v>
      </c>
      <c r="O326" s="388" t="s">
        <v>4511</v>
      </c>
      <c r="P326" s="400">
        <v>43054</v>
      </c>
      <c r="Q326" s="400">
        <v>43055</v>
      </c>
      <c r="R326" s="400">
        <v>43087</v>
      </c>
      <c r="S326" s="388">
        <v>9</v>
      </c>
      <c r="T326" s="388" t="s">
        <v>96</v>
      </c>
      <c r="U326" s="388" t="s">
        <v>96</v>
      </c>
      <c r="V326" s="388" t="s">
        <v>96</v>
      </c>
      <c r="W326" s="388" t="s">
        <v>96</v>
      </c>
      <c r="X326" s="388" t="s">
        <v>96</v>
      </c>
      <c r="Y326" s="388" t="s">
        <v>96</v>
      </c>
      <c r="Z326" s="388" t="s">
        <v>96</v>
      </c>
      <c r="AA326" s="388" t="s">
        <v>96</v>
      </c>
      <c r="AB326" s="388" t="s">
        <v>96</v>
      </c>
      <c r="AC326" s="388" t="s">
        <v>96</v>
      </c>
      <c r="AD326" s="388" t="s">
        <v>4480</v>
      </c>
      <c r="AE326" s="401" t="s">
        <v>2854</v>
      </c>
      <c r="AF326" s="402">
        <v>41551</v>
      </c>
      <c r="AG326" s="401">
        <v>2</v>
      </c>
      <c r="AH326" s="388" t="s">
        <v>4479</v>
      </c>
    </row>
    <row r="327" spans="1:34" x14ac:dyDescent="0.2">
      <c r="A327" s="397" t="str">
        <f t="shared" si="5"/>
        <v>Ofsted Webpage</v>
      </c>
      <c r="B327" s="388">
        <v>141311</v>
      </c>
      <c r="C327" s="388">
        <v>134390</v>
      </c>
      <c r="D327" s="388">
        <v>10024088</v>
      </c>
      <c r="E327" s="388" t="s">
        <v>4626</v>
      </c>
      <c r="F327" s="388" t="s">
        <v>125</v>
      </c>
      <c r="G327" s="388" t="s">
        <v>12</v>
      </c>
      <c r="H327" s="388" t="s">
        <v>216</v>
      </c>
      <c r="I327" s="388" t="s">
        <v>115</v>
      </c>
      <c r="J327" s="388" t="s">
        <v>115</v>
      </c>
      <c r="K327" s="388">
        <v>10037432</v>
      </c>
      <c r="L327" s="388" t="s">
        <v>547</v>
      </c>
      <c r="M327" s="388" t="s">
        <v>28</v>
      </c>
      <c r="N327" s="388" t="s">
        <v>104</v>
      </c>
      <c r="O327" s="388" t="s">
        <v>96</v>
      </c>
      <c r="P327" s="400">
        <v>43053</v>
      </c>
      <c r="Q327" s="400">
        <v>43055</v>
      </c>
      <c r="R327" s="400">
        <v>43084</v>
      </c>
      <c r="S327" s="388">
        <v>2</v>
      </c>
      <c r="T327" s="388">
        <v>2</v>
      </c>
      <c r="U327" s="388">
        <v>2</v>
      </c>
      <c r="V327" s="388">
        <v>2</v>
      </c>
      <c r="W327" s="388">
        <v>2</v>
      </c>
      <c r="X327" s="388" t="s">
        <v>96</v>
      </c>
      <c r="Y327" s="388" t="s">
        <v>96</v>
      </c>
      <c r="Z327" s="388" t="s">
        <v>96</v>
      </c>
      <c r="AA327" s="388" t="s">
        <v>96</v>
      </c>
      <c r="AB327" s="388">
        <v>2</v>
      </c>
      <c r="AC327" s="388" t="s">
        <v>96</v>
      </c>
      <c r="AD327" s="388" t="s">
        <v>4480</v>
      </c>
      <c r="AE327" s="401" t="s">
        <v>195</v>
      </c>
      <c r="AF327" s="402" t="s">
        <v>195</v>
      </c>
      <c r="AG327" s="401" t="s">
        <v>195</v>
      </c>
      <c r="AH327" s="388" t="s">
        <v>4479</v>
      </c>
    </row>
    <row r="328" spans="1:34" x14ac:dyDescent="0.2">
      <c r="A328" s="397" t="str">
        <f t="shared" si="5"/>
        <v>Ofsted Webpage</v>
      </c>
      <c r="B328" s="388">
        <v>58229</v>
      </c>
      <c r="C328" s="388">
        <v>118047</v>
      </c>
      <c r="D328" s="388">
        <v>10019026</v>
      </c>
      <c r="E328" s="388" t="s">
        <v>1815</v>
      </c>
      <c r="F328" s="388" t="s">
        <v>90</v>
      </c>
      <c r="G328" s="388" t="s">
        <v>13</v>
      </c>
      <c r="H328" s="388" t="s">
        <v>442</v>
      </c>
      <c r="I328" s="388" t="s">
        <v>92</v>
      </c>
      <c r="J328" s="388" t="s">
        <v>93</v>
      </c>
      <c r="K328" s="388">
        <v>10040098</v>
      </c>
      <c r="L328" s="388" t="s">
        <v>156</v>
      </c>
      <c r="M328" s="388" t="s">
        <v>40</v>
      </c>
      <c r="N328" s="388" t="s">
        <v>95</v>
      </c>
      <c r="O328" s="388" t="s">
        <v>4511</v>
      </c>
      <c r="P328" s="400">
        <v>43047</v>
      </c>
      <c r="Q328" s="400">
        <v>43048</v>
      </c>
      <c r="R328" s="400">
        <v>43083</v>
      </c>
      <c r="S328" s="388">
        <v>9</v>
      </c>
      <c r="T328" s="388" t="s">
        <v>96</v>
      </c>
      <c r="U328" s="388" t="s">
        <v>96</v>
      </c>
      <c r="V328" s="388" t="s">
        <v>96</v>
      </c>
      <c r="W328" s="388" t="s">
        <v>96</v>
      </c>
      <c r="X328" s="388" t="s">
        <v>96</v>
      </c>
      <c r="Y328" s="388" t="s">
        <v>96</v>
      </c>
      <c r="Z328" s="388" t="s">
        <v>96</v>
      </c>
      <c r="AA328" s="388" t="s">
        <v>96</v>
      </c>
      <c r="AB328" s="388" t="s">
        <v>96</v>
      </c>
      <c r="AC328" s="388" t="s">
        <v>96</v>
      </c>
      <c r="AD328" s="388" t="s">
        <v>4480</v>
      </c>
      <c r="AE328" s="401" t="s">
        <v>1816</v>
      </c>
      <c r="AF328" s="402">
        <v>42027</v>
      </c>
      <c r="AG328" s="401">
        <v>2</v>
      </c>
      <c r="AH328" s="388" t="s">
        <v>4479</v>
      </c>
    </row>
    <row r="329" spans="1:34" x14ac:dyDescent="0.2">
      <c r="A329" s="397" t="str">
        <f t="shared" si="5"/>
        <v>Ofsted Webpage</v>
      </c>
      <c r="B329" s="388">
        <v>131868</v>
      </c>
      <c r="C329" s="388">
        <v>114848</v>
      </c>
      <c r="D329" s="388">
        <v>10012822</v>
      </c>
      <c r="E329" s="388" t="s">
        <v>3876</v>
      </c>
      <c r="F329" s="388" t="s">
        <v>125</v>
      </c>
      <c r="G329" s="388" t="s">
        <v>12</v>
      </c>
      <c r="H329" s="388" t="s">
        <v>1185</v>
      </c>
      <c r="I329" s="388" t="s">
        <v>92</v>
      </c>
      <c r="J329" s="388" t="s">
        <v>93</v>
      </c>
      <c r="K329" s="388">
        <v>10030661</v>
      </c>
      <c r="L329" s="388" t="s">
        <v>400</v>
      </c>
      <c r="M329" s="388" t="s">
        <v>40</v>
      </c>
      <c r="N329" s="388" t="s">
        <v>95</v>
      </c>
      <c r="O329" s="388" t="s">
        <v>4511</v>
      </c>
      <c r="P329" s="400">
        <v>43047</v>
      </c>
      <c r="Q329" s="400">
        <v>43048</v>
      </c>
      <c r="R329" s="400">
        <v>43083</v>
      </c>
      <c r="S329" s="388">
        <v>9</v>
      </c>
      <c r="T329" s="388" t="s">
        <v>96</v>
      </c>
      <c r="U329" s="388" t="s">
        <v>96</v>
      </c>
      <c r="V329" s="388" t="s">
        <v>96</v>
      </c>
      <c r="W329" s="388" t="s">
        <v>96</v>
      </c>
      <c r="X329" s="388" t="s">
        <v>96</v>
      </c>
      <c r="Y329" s="388" t="s">
        <v>96</v>
      </c>
      <c r="Z329" s="388" t="s">
        <v>96</v>
      </c>
      <c r="AA329" s="388" t="s">
        <v>96</v>
      </c>
      <c r="AB329" s="388" t="s">
        <v>96</v>
      </c>
      <c r="AC329" s="388" t="s">
        <v>96</v>
      </c>
      <c r="AD329" s="388" t="s">
        <v>4480</v>
      </c>
      <c r="AE329" s="401" t="s">
        <v>3877</v>
      </c>
      <c r="AF329" s="402">
        <v>41292</v>
      </c>
      <c r="AG329" s="401">
        <v>2</v>
      </c>
      <c r="AH329" s="388" t="s">
        <v>4479</v>
      </c>
    </row>
    <row r="330" spans="1:34" x14ac:dyDescent="0.2">
      <c r="A330" s="397" t="str">
        <f t="shared" si="5"/>
        <v>Ofsted Webpage</v>
      </c>
      <c r="B330" s="388">
        <v>130677</v>
      </c>
      <c r="C330" s="388">
        <v>108461</v>
      </c>
      <c r="D330" s="388">
        <v>10002297</v>
      </c>
      <c r="E330" s="388" t="s">
        <v>166</v>
      </c>
      <c r="F330" s="388" t="s">
        <v>107</v>
      </c>
      <c r="G330" s="388" t="s">
        <v>11</v>
      </c>
      <c r="H330" s="388" t="s">
        <v>167</v>
      </c>
      <c r="I330" s="388" t="s">
        <v>102</v>
      </c>
      <c r="J330" s="388" t="s">
        <v>102</v>
      </c>
      <c r="K330" s="388">
        <v>10038724</v>
      </c>
      <c r="L330" s="388" t="s">
        <v>4533</v>
      </c>
      <c r="M330" s="388" t="s">
        <v>38</v>
      </c>
      <c r="N330" s="388" t="s">
        <v>4478</v>
      </c>
      <c r="O330" s="388" t="s">
        <v>96</v>
      </c>
      <c r="P330" s="400">
        <v>43053</v>
      </c>
      <c r="Q330" s="400">
        <v>43053</v>
      </c>
      <c r="R330" s="400">
        <v>43083</v>
      </c>
      <c r="S330" s="388" t="s">
        <v>96</v>
      </c>
      <c r="T330" s="388" t="s">
        <v>96</v>
      </c>
      <c r="U330" s="388" t="s">
        <v>96</v>
      </c>
      <c r="V330" s="388" t="s">
        <v>96</v>
      </c>
      <c r="W330" s="388" t="s">
        <v>96</v>
      </c>
      <c r="X330" s="388" t="s">
        <v>96</v>
      </c>
      <c r="Y330" s="388" t="s">
        <v>96</v>
      </c>
      <c r="Z330" s="388" t="s">
        <v>96</v>
      </c>
      <c r="AA330" s="388" t="s">
        <v>96</v>
      </c>
      <c r="AB330" s="388" t="s">
        <v>96</v>
      </c>
      <c r="AC330" s="388" t="s">
        <v>96</v>
      </c>
      <c r="AD330" s="388" t="s">
        <v>96</v>
      </c>
      <c r="AE330" s="401">
        <v>10004740</v>
      </c>
      <c r="AF330" s="402">
        <v>42692</v>
      </c>
      <c r="AG330" s="401">
        <v>4</v>
      </c>
      <c r="AH330" s="388" t="s">
        <v>4479</v>
      </c>
    </row>
    <row r="331" spans="1:34" x14ac:dyDescent="0.2">
      <c r="A331" s="397" t="str">
        <f t="shared" si="5"/>
        <v>Ofsted Webpage</v>
      </c>
      <c r="B331" s="388">
        <v>53535</v>
      </c>
      <c r="C331" s="388">
        <v>109052</v>
      </c>
      <c r="D331" s="388">
        <v>10004645</v>
      </c>
      <c r="E331" s="388" t="s">
        <v>2437</v>
      </c>
      <c r="F331" s="388" t="s">
        <v>259</v>
      </c>
      <c r="G331" s="388" t="s">
        <v>14</v>
      </c>
      <c r="H331" s="388" t="s">
        <v>670</v>
      </c>
      <c r="I331" s="388" t="s">
        <v>152</v>
      </c>
      <c r="J331" s="388" t="s">
        <v>152</v>
      </c>
      <c r="K331" s="388">
        <v>10037356</v>
      </c>
      <c r="L331" s="388" t="s">
        <v>261</v>
      </c>
      <c r="M331" s="388" t="s">
        <v>28</v>
      </c>
      <c r="N331" s="388" t="s">
        <v>104</v>
      </c>
      <c r="O331" s="388" t="s">
        <v>96</v>
      </c>
      <c r="P331" s="400">
        <v>43039</v>
      </c>
      <c r="Q331" s="400">
        <v>43042</v>
      </c>
      <c r="R331" s="400">
        <v>43081</v>
      </c>
      <c r="S331" s="388">
        <v>4</v>
      </c>
      <c r="T331" s="388">
        <v>4</v>
      </c>
      <c r="U331" s="388">
        <v>4</v>
      </c>
      <c r="V331" s="388">
        <v>4</v>
      </c>
      <c r="W331" s="388">
        <v>4</v>
      </c>
      <c r="X331" s="388">
        <v>4</v>
      </c>
      <c r="Y331" s="388" t="s">
        <v>96</v>
      </c>
      <c r="Z331" s="388">
        <v>4</v>
      </c>
      <c r="AA331" s="388" t="s">
        <v>96</v>
      </c>
      <c r="AB331" s="388" t="s">
        <v>96</v>
      </c>
      <c r="AC331" s="388" t="s">
        <v>96</v>
      </c>
      <c r="AD331" s="388" t="s">
        <v>4480</v>
      </c>
      <c r="AE331" s="401" t="s">
        <v>2438</v>
      </c>
      <c r="AF331" s="402">
        <v>41775</v>
      </c>
      <c r="AG331" s="401">
        <v>2</v>
      </c>
      <c r="AH331" s="388" t="s">
        <v>139</v>
      </c>
    </row>
    <row r="332" spans="1:34" x14ac:dyDescent="0.2">
      <c r="A332" s="397" t="str">
        <f t="shared" si="5"/>
        <v>Ofsted Webpage</v>
      </c>
      <c r="B332" s="388">
        <v>51766</v>
      </c>
      <c r="C332" s="388">
        <v>110116</v>
      </c>
      <c r="D332" s="388">
        <v>10002327</v>
      </c>
      <c r="E332" s="388" t="s">
        <v>323</v>
      </c>
      <c r="F332" s="388" t="s">
        <v>159</v>
      </c>
      <c r="G332" s="388" t="s">
        <v>14</v>
      </c>
      <c r="H332" s="388" t="s">
        <v>167</v>
      </c>
      <c r="I332" s="388" t="s">
        <v>102</v>
      </c>
      <c r="J332" s="388" t="s">
        <v>102</v>
      </c>
      <c r="K332" s="388">
        <v>10034391</v>
      </c>
      <c r="L332" s="388" t="s">
        <v>4571</v>
      </c>
      <c r="M332" s="388" t="s">
        <v>38</v>
      </c>
      <c r="N332" s="388" t="s">
        <v>4478</v>
      </c>
      <c r="O332" s="388" t="s">
        <v>96</v>
      </c>
      <c r="P332" s="400">
        <v>43039</v>
      </c>
      <c r="Q332" s="400">
        <v>43039</v>
      </c>
      <c r="R332" s="400">
        <v>43080</v>
      </c>
      <c r="S332" s="388" t="s">
        <v>96</v>
      </c>
      <c r="T332" s="388" t="s">
        <v>96</v>
      </c>
      <c r="U332" s="388" t="s">
        <v>96</v>
      </c>
      <c r="V332" s="388" t="s">
        <v>96</v>
      </c>
      <c r="W332" s="388" t="s">
        <v>96</v>
      </c>
      <c r="X332" s="388" t="s">
        <v>96</v>
      </c>
      <c r="Y332" s="388" t="s">
        <v>96</v>
      </c>
      <c r="Z332" s="388" t="s">
        <v>96</v>
      </c>
      <c r="AA332" s="388" t="s">
        <v>96</v>
      </c>
      <c r="AB332" s="388" t="s">
        <v>96</v>
      </c>
      <c r="AC332" s="388" t="s">
        <v>96</v>
      </c>
      <c r="AD332" s="388" t="s">
        <v>96</v>
      </c>
      <c r="AE332" s="401">
        <v>10020145</v>
      </c>
      <c r="AF332" s="402">
        <v>42713</v>
      </c>
      <c r="AG332" s="401">
        <v>4</v>
      </c>
      <c r="AH332" s="388" t="s">
        <v>4479</v>
      </c>
    </row>
    <row r="333" spans="1:34" x14ac:dyDescent="0.2">
      <c r="A333" s="397" t="str">
        <f t="shared" si="5"/>
        <v>Ofsted Webpage</v>
      </c>
      <c r="B333" s="388">
        <v>1237128</v>
      </c>
      <c r="C333" s="388">
        <v>121402</v>
      </c>
      <c r="D333" s="388">
        <v>10028094</v>
      </c>
      <c r="E333" s="388" t="s">
        <v>4627</v>
      </c>
      <c r="F333" s="388" t="s">
        <v>90</v>
      </c>
      <c r="G333" s="388" t="s">
        <v>13</v>
      </c>
      <c r="H333" s="388" t="s">
        <v>1185</v>
      </c>
      <c r="I333" s="388" t="s">
        <v>92</v>
      </c>
      <c r="J333" s="388" t="s">
        <v>93</v>
      </c>
      <c r="K333" s="388">
        <v>10037428</v>
      </c>
      <c r="L333" s="388" t="s">
        <v>121</v>
      </c>
      <c r="M333" s="388" t="s">
        <v>28</v>
      </c>
      <c r="N333" s="388" t="s">
        <v>104</v>
      </c>
      <c r="O333" s="388" t="s">
        <v>96</v>
      </c>
      <c r="P333" s="400">
        <v>43040</v>
      </c>
      <c r="Q333" s="400">
        <v>43042</v>
      </c>
      <c r="R333" s="400">
        <v>43077</v>
      </c>
      <c r="S333" s="388">
        <v>3</v>
      </c>
      <c r="T333" s="388">
        <v>3</v>
      </c>
      <c r="U333" s="388">
        <v>3</v>
      </c>
      <c r="V333" s="388">
        <v>3</v>
      </c>
      <c r="W333" s="388">
        <v>3</v>
      </c>
      <c r="X333" s="388" t="s">
        <v>96</v>
      </c>
      <c r="Y333" s="388">
        <v>3</v>
      </c>
      <c r="Z333" s="388" t="s">
        <v>96</v>
      </c>
      <c r="AA333" s="388" t="s">
        <v>96</v>
      </c>
      <c r="AB333" s="388" t="s">
        <v>96</v>
      </c>
      <c r="AC333" s="388" t="s">
        <v>96</v>
      </c>
      <c r="AD333" s="388" t="s">
        <v>4480</v>
      </c>
      <c r="AE333" s="401" t="s">
        <v>195</v>
      </c>
      <c r="AF333" s="402" t="s">
        <v>195</v>
      </c>
      <c r="AG333" s="401" t="s">
        <v>195</v>
      </c>
      <c r="AH333" s="388" t="s">
        <v>4479</v>
      </c>
    </row>
    <row r="334" spans="1:34" x14ac:dyDescent="0.2">
      <c r="A334" s="397" t="str">
        <f t="shared" si="5"/>
        <v>Ofsted Webpage</v>
      </c>
      <c r="B334" s="388">
        <v>133435</v>
      </c>
      <c r="C334" s="388">
        <v>111809</v>
      </c>
      <c r="D334" s="388">
        <v>10006432</v>
      </c>
      <c r="E334" s="388" t="s">
        <v>1471</v>
      </c>
      <c r="F334" s="388" t="s">
        <v>107</v>
      </c>
      <c r="G334" s="388" t="s">
        <v>11</v>
      </c>
      <c r="H334" s="388" t="s">
        <v>1349</v>
      </c>
      <c r="I334" s="388" t="s">
        <v>177</v>
      </c>
      <c r="J334" s="388" t="s">
        <v>177</v>
      </c>
      <c r="K334" s="388">
        <v>10037409</v>
      </c>
      <c r="L334" s="388" t="s">
        <v>146</v>
      </c>
      <c r="M334" s="388" t="s">
        <v>28</v>
      </c>
      <c r="N334" s="388" t="s">
        <v>104</v>
      </c>
      <c r="O334" s="388" t="s">
        <v>96</v>
      </c>
      <c r="P334" s="400">
        <v>43039</v>
      </c>
      <c r="Q334" s="400">
        <v>43042</v>
      </c>
      <c r="R334" s="400">
        <v>43077</v>
      </c>
      <c r="S334" s="388">
        <v>3</v>
      </c>
      <c r="T334" s="388">
        <v>3</v>
      </c>
      <c r="U334" s="388">
        <v>3</v>
      </c>
      <c r="V334" s="388">
        <v>2</v>
      </c>
      <c r="W334" s="388">
        <v>3</v>
      </c>
      <c r="X334" s="388">
        <v>3</v>
      </c>
      <c r="Y334" s="388">
        <v>2</v>
      </c>
      <c r="Z334" s="388">
        <v>2</v>
      </c>
      <c r="AA334" s="388" t="s">
        <v>96</v>
      </c>
      <c r="AB334" s="388">
        <v>2</v>
      </c>
      <c r="AC334" s="388" t="s">
        <v>96</v>
      </c>
      <c r="AD334" s="388" t="s">
        <v>4480</v>
      </c>
      <c r="AE334" s="401">
        <v>10004809</v>
      </c>
      <c r="AF334" s="402">
        <v>42314</v>
      </c>
      <c r="AG334" s="401">
        <v>3</v>
      </c>
      <c r="AH334" s="388" t="s">
        <v>4537</v>
      </c>
    </row>
    <row r="335" spans="1:34" x14ac:dyDescent="0.2">
      <c r="A335" s="397" t="str">
        <f t="shared" si="5"/>
        <v>Ofsted Webpage</v>
      </c>
      <c r="B335" s="388">
        <v>130648</v>
      </c>
      <c r="C335" s="388">
        <v>108487</v>
      </c>
      <c r="D335" s="388">
        <v>10005977</v>
      </c>
      <c r="E335" s="388" t="s">
        <v>4628</v>
      </c>
      <c r="F335" s="388" t="s">
        <v>107</v>
      </c>
      <c r="G335" s="388" t="s">
        <v>11</v>
      </c>
      <c r="H335" s="388" t="s">
        <v>4597</v>
      </c>
      <c r="I335" s="388" t="s">
        <v>155</v>
      </c>
      <c r="J335" s="388" t="s">
        <v>155</v>
      </c>
      <c r="K335" s="388">
        <v>10037375</v>
      </c>
      <c r="L335" s="388" t="s">
        <v>109</v>
      </c>
      <c r="M335" s="388" t="s">
        <v>28</v>
      </c>
      <c r="N335" s="388" t="s">
        <v>104</v>
      </c>
      <c r="O335" s="388" t="s">
        <v>96</v>
      </c>
      <c r="P335" s="400">
        <v>43039</v>
      </c>
      <c r="Q335" s="400">
        <v>43042</v>
      </c>
      <c r="R335" s="400">
        <v>43076</v>
      </c>
      <c r="S335" s="388">
        <v>2</v>
      </c>
      <c r="T335" s="388">
        <v>2</v>
      </c>
      <c r="U335" s="388">
        <v>2</v>
      </c>
      <c r="V335" s="388">
        <v>2</v>
      </c>
      <c r="W335" s="388">
        <v>2</v>
      </c>
      <c r="X335" s="388">
        <v>2</v>
      </c>
      <c r="Y335" s="388" t="s">
        <v>96</v>
      </c>
      <c r="Z335" s="388">
        <v>2</v>
      </c>
      <c r="AA335" s="388" t="s">
        <v>96</v>
      </c>
      <c r="AB335" s="388">
        <v>2</v>
      </c>
      <c r="AC335" s="388">
        <v>3</v>
      </c>
      <c r="AD335" s="388" t="s">
        <v>4480</v>
      </c>
      <c r="AE335" s="401" t="s">
        <v>4629</v>
      </c>
      <c r="AF335" s="402">
        <v>39759</v>
      </c>
      <c r="AG335" s="401">
        <v>1</v>
      </c>
      <c r="AH335" s="388" t="s">
        <v>139</v>
      </c>
    </row>
    <row r="336" spans="1:34" x14ac:dyDescent="0.2">
      <c r="A336" s="397" t="str">
        <f t="shared" si="5"/>
        <v>Ofsted Webpage</v>
      </c>
      <c r="B336" s="388">
        <v>58611</v>
      </c>
      <c r="C336" s="388">
        <v>118798</v>
      </c>
      <c r="D336" s="388">
        <v>10021684</v>
      </c>
      <c r="E336" s="388" t="s">
        <v>1850</v>
      </c>
      <c r="F336" s="388" t="s">
        <v>259</v>
      </c>
      <c r="G336" s="388" t="s">
        <v>14</v>
      </c>
      <c r="H336" s="388" t="s">
        <v>515</v>
      </c>
      <c r="I336" s="388" t="s">
        <v>115</v>
      </c>
      <c r="J336" s="388" t="s">
        <v>115</v>
      </c>
      <c r="K336" s="388">
        <v>10039583</v>
      </c>
      <c r="L336" s="388" t="s">
        <v>443</v>
      </c>
      <c r="M336" s="388" t="s">
        <v>40</v>
      </c>
      <c r="N336" s="388" t="s">
        <v>95</v>
      </c>
      <c r="O336" s="388" t="s">
        <v>4511</v>
      </c>
      <c r="P336" s="400">
        <v>43039</v>
      </c>
      <c r="Q336" s="400">
        <v>43040</v>
      </c>
      <c r="R336" s="400">
        <v>43075</v>
      </c>
      <c r="S336" s="388">
        <v>9</v>
      </c>
      <c r="T336" s="388" t="s">
        <v>96</v>
      </c>
      <c r="U336" s="388" t="s">
        <v>96</v>
      </c>
      <c r="V336" s="388" t="s">
        <v>96</v>
      </c>
      <c r="W336" s="388" t="s">
        <v>96</v>
      </c>
      <c r="X336" s="388" t="s">
        <v>96</v>
      </c>
      <c r="Y336" s="388" t="s">
        <v>96</v>
      </c>
      <c r="Z336" s="388" t="s">
        <v>96</v>
      </c>
      <c r="AA336" s="388" t="s">
        <v>96</v>
      </c>
      <c r="AB336" s="388" t="s">
        <v>96</v>
      </c>
      <c r="AC336" s="388" t="s">
        <v>96</v>
      </c>
      <c r="AD336" s="388" t="s">
        <v>4480</v>
      </c>
      <c r="AE336" s="401" t="s">
        <v>1851</v>
      </c>
      <c r="AF336" s="402">
        <v>41971</v>
      </c>
      <c r="AG336" s="401">
        <v>2</v>
      </c>
      <c r="AH336" s="388" t="s">
        <v>4479</v>
      </c>
    </row>
    <row r="337" spans="1:34" x14ac:dyDescent="0.2">
      <c r="A337" s="397" t="str">
        <f t="shared" si="5"/>
        <v>Ofsted Webpage</v>
      </c>
      <c r="B337" s="388">
        <v>58729</v>
      </c>
      <c r="C337" s="388">
        <v>118584</v>
      </c>
      <c r="D337" s="388">
        <v>10022507</v>
      </c>
      <c r="E337" s="388" t="s">
        <v>2653</v>
      </c>
      <c r="F337" s="388" t="s">
        <v>90</v>
      </c>
      <c r="G337" s="388" t="s">
        <v>13</v>
      </c>
      <c r="H337" s="388" t="s">
        <v>515</v>
      </c>
      <c r="I337" s="388" t="s">
        <v>115</v>
      </c>
      <c r="J337" s="388" t="s">
        <v>115</v>
      </c>
      <c r="K337" s="388">
        <v>10039581</v>
      </c>
      <c r="L337" s="388" t="s">
        <v>121</v>
      </c>
      <c r="M337" s="388" t="s">
        <v>28</v>
      </c>
      <c r="N337" s="388" t="s">
        <v>117</v>
      </c>
      <c r="O337" s="388" t="s">
        <v>4480</v>
      </c>
      <c r="P337" s="400">
        <v>43025</v>
      </c>
      <c r="Q337" s="400">
        <v>43041</v>
      </c>
      <c r="R337" s="400">
        <v>43075</v>
      </c>
      <c r="S337" s="388">
        <v>3</v>
      </c>
      <c r="T337" s="388">
        <v>3</v>
      </c>
      <c r="U337" s="388">
        <v>3</v>
      </c>
      <c r="V337" s="388">
        <v>3</v>
      </c>
      <c r="W337" s="388">
        <v>3</v>
      </c>
      <c r="X337" s="388" t="s">
        <v>96</v>
      </c>
      <c r="Y337" s="388">
        <v>3</v>
      </c>
      <c r="Z337" s="388">
        <v>4</v>
      </c>
      <c r="AA337" s="388" t="s">
        <v>96</v>
      </c>
      <c r="AB337" s="388" t="s">
        <v>96</v>
      </c>
      <c r="AC337" s="388" t="s">
        <v>96</v>
      </c>
      <c r="AD337" s="388" t="s">
        <v>4480</v>
      </c>
      <c r="AE337" s="401" t="s">
        <v>2654</v>
      </c>
      <c r="AF337" s="402">
        <v>41670</v>
      </c>
      <c r="AG337" s="401">
        <v>2</v>
      </c>
      <c r="AH337" s="388" t="s">
        <v>139</v>
      </c>
    </row>
    <row r="338" spans="1:34" x14ac:dyDescent="0.2">
      <c r="A338" s="397" t="str">
        <f t="shared" si="5"/>
        <v>Ofsted Webpage</v>
      </c>
      <c r="B338" s="388">
        <v>133808</v>
      </c>
      <c r="C338" s="388">
        <v>108253</v>
      </c>
      <c r="D338" s="388">
        <v>10001726</v>
      </c>
      <c r="E338" s="388" t="s">
        <v>3056</v>
      </c>
      <c r="F338" s="388" t="s">
        <v>113</v>
      </c>
      <c r="G338" s="388" t="s">
        <v>17</v>
      </c>
      <c r="H338" s="388" t="s">
        <v>272</v>
      </c>
      <c r="I338" s="388" t="s">
        <v>161</v>
      </c>
      <c r="J338" s="388" t="s">
        <v>161</v>
      </c>
      <c r="K338" s="388">
        <v>10041328</v>
      </c>
      <c r="L338" s="388" t="s">
        <v>572</v>
      </c>
      <c r="M338" s="388" t="s">
        <v>28</v>
      </c>
      <c r="N338" s="388" t="s">
        <v>104</v>
      </c>
      <c r="O338" s="388" t="s">
        <v>96</v>
      </c>
      <c r="P338" s="400">
        <v>43046</v>
      </c>
      <c r="Q338" s="400">
        <v>43049</v>
      </c>
      <c r="R338" s="400">
        <v>43074</v>
      </c>
      <c r="S338" s="388">
        <v>3</v>
      </c>
      <c r="T338" s="388">
        <v>3</v>
      </c>
      <c r="U338" s="388">
        <v>3</v>
      </c>
      <c r="V338" s="388">
        <v>3</v>
      </c>
      <c r="W338" s="388">
        <v>3</v>
      </c>
      <c r="X338" s="388">
        <v>2</v>
      </c>
      <c r="Y338" s="388">
        <v>3</v>
      </c>
      <c r="Z338" s="388" t="s">
        <v>96</v>
      </c>
      <c r="AA338" s="388" t="s">
        <v>96</v>
      </c>
      <c r="AB338" s="388" t="s">
        <v>96</v>
      </c>
      <c r="AC338" s="388" t="s">
        <v>96</v>
      </c>
      <c r="AD338" s="388" t="s">
        <v>4480</v>
      </c>
      <c r="AE338" s="401" t="s">
        <v>3057</v>
      </c>
      <c r="AF338" s="402">
        <v>41726</v>
      </c>
      <c r="AG338" s="401">
        <v>2</v>
      </c>
      <c r="AH338" s="388" t="s">
        <v>139</v>
      </c>
    </row>
    <row r="339" spans="1:34" x14ac:dyDescent="0.2">
      <c r="A339" s="397" t="str">
        <f t="shared" si="5"/>
        <v>Ofsted Webpage</v>
      </c>
      <c r="B339" s="388">
        <v>130851</v>
      </c>
      <c r="C339" s="388">
        <v>107178</v>
      </c>
      <c r="D339" s="388">
        <v>10004579</v>
      </c>
      <c r="E339" s="388" t="s">
        <v>2134</v>
      </c>
      <c r="F339" s="388" t="s">
        <v>107</v>
      </c>
      <c r="G339" s="388" t="s">
        <v>11</v>
      </c>
      <c r="H339" s="388" t="s">
        <v>428</v>
      </c>
      <c r="I339" s="388" t="s">
        <v>155</v>
      </c>
      <c r="J339" s="388" t="s">
        <v>155</v>
      </c>
      <c r="K339" s="388">
        <v>10037379</v>
      </c>
      <c r="L339" s="388" t="s">
        <v>407</v>
      </c>
      <c r="M339" s="388" t="s">
        <v>40</v>
      </c>
      <c r="N339" s="388" t="s">
        <v>95</v>
      </c>
      <c r="O339" s="388" t="s">
        <v>4511</v>
      </c>
      <c r="P339" s="400">
        <v>43041</v>
      </c>
      <c r="Q339" s="400">
        <v>43042</v>
      </c>
      <c r="R339" s="400">
        <v>43073</v>
      </c>
      <c r="S339" s="388">
        <v>9</v>
      </c>
      <c r="T339" s="388" t="s">
        <v>96</v>
      </c>
      <c r="U339" s="388" t="s">
        <v>96</v>
      </c>
      <c r="V339" s="388" t="s">
        <v>96</v>
      </c>
      <c r="W339" s="388" t="s">
        <v>96</v>
      </c>
      <c r="X339" s="388" t="s">
        <v>96</v>
      </c>
      <c r="Y339" s="388" t="s">
        <v>96</v>
      </c>
      <c r="Z339" s="388" t="s">
        <v>96</v>
      </c>
      <c r="AA339" s="388" t="s">
        <v>96</v>
      </c>
      <c r="AB339" s="388" t="s">
        <v>96</v>
      </c>
      <c r="AC339" s="388" t="s">
        <v>96</v>
      </c>
      <c r="AD339" s="388" t="s">
        <v>4480</v>
      </c>
      <c r="AE339" s="401" t="s">
        <v>2135</v>
      </c>
      <c r="AF339" s="402">
        <v>41978</v>
      </c>
      <c r="AG339" s="401">
        <v>2</v>
      </c>
      <c r="AH339" s="388" t="s">
        <v>4479</v>
      </c>
    </row>
    <row r="340" spans="1:34" x14ac:dyDescent="0.2">
      <c r="A340" s="397" t="str">
        <f t="shared" si="5"/>
        <v>Ofsted Webpage</v>
      </c>
      <c r="B340" s="388">
        <v>130479</v>
      </c>
      <c r="C340" s="388">
        <v>105110</v>
      </c>
      <c r="D340" s="388">
        <v>10005669</v>
      </c>
      <c r="E340" s="388" t="s">
        <v>2792</v>
      </c>
      <c r="F340" s="388" t="s">
        <v>107</v>
      </c>
      <c r="G340" s="388" t="s">
        <v>11</v>
      </c>
      <c r="H340" s="388" t="s">
        <v>542</v>
      </c>
      <c r="I340" s="388" t="s">
        <v>161</v>
      </c>
      <c r="J340" s="388" t="s">
        <v>161</v>
      </c>
      <c r="K340" s="388">
        <v>10037365</v>
      </c>
      <c r="L340" s="388" t="s">
        <v>407</v>
      </c>
      <c r="M340" s="388" t="s">
        <v>40</v>
      </c>
      <c r="N340" s="388" t="s">
        <v>95</v>
      </c>
      <c r="O340" s="388" t="s">
        <v>4511</v>
      </c>
      <c r="P340" s="400">
        <v>43054</v>
      </c>
      <c r="Q340" s="400">
        <v>43055</v>
      </c>
      <c r="R340" s="400">
        <v>43073</v>
      </c>
      <c r="S340" s="388">
        <v>9</v>
      </c>
      <c r="T340" s="388" t="s">
        <v>96</v>
      </c>
      <c r="U340" s="388" t="s">
        <v>96</v>
      </c>
      <c r="V340" s="388" t="s">
        <v>96</v>
      </c>
      <c r="W340" s="388" t="s">
        <v>96</v>
      </c>
      <c r="X340" s="388" t="s">
        <v>96</v>
      </c>
      <c r="Y340" s="388" t="s">
        <v>96</v>
      </c>
      <c r="Z340" s="388" t="s">
        <v>96</v>
      </c>
      <c r="AA340" s="388" t="s">
        <v>96</v>
      </c>
      <c r="AB340" s="388" t="s">
        <v>96</v>
      </c>
      <c r="AC340" s="388" t="s">
        <v>96</v>
      </c>
      <c r="AD340" s="388" t="s">
        <v>4480</v>
      </c>
      <c r="AE340" s="401" t="s">
        <v>2793</v>
      </c>
      <c r="AF340" s="402">
        <v>41775</v>
      </c>
      <c r="AG340" s="401">
        <v>2</v>
      </c>
      <c r="AH340" s="388" t="s">
        <v>4479</v>
      </c>
    </row>
    <row r="341" spans="1:34" x14ac:dyDescent="0.2">
      <c r="A341" s="397" t="str">
        <f t="shared" si="5"/>
        <v>Ofsted Webpage</v>
      </c>
      <c r="B341" s="388">
        <v>50257</v>
      </c>
      <c r="C341" s="388">
        <v>108801</v>
      </c>
      <c r="D341" s="388">
        <v>10000020</v>
      </c>
      <c r="E341" s="388" t="s">
        <v>2242</v>
      </c>
      <c r="F341" s="388" t="s">
        <v>90</v>
      </c>
      <c r="G341" s="388" t="s">
        <v>13</v>
      </c>
      <c r="H341" s="388" t="s">
        <v>479</v>
      </c>
      <c r="I341" s="388" t="s">
        <v>115</v>
      </c>
      <c r="J341" s="388" t="s">
        <v>115</v>
      </c>
      <c r="K341" s="388">
        <v>10022541</v>
      </c>
      <c r="L341" s="388" t="s">
        <v>94</v>
      </c>
      <c r="M341" s="388" t="s">
        <v>40</v>
      </c>
      <c r="N341" s="388" t="s">
        <v>95</v>
      </c>
      <c r="O341" s="388" t="s">
        <v>4511</v>
      </c>
      <c r="P341" s="400">
        <v>43041</v>
      </c>
      <c r="Q341" s="400">
        <v>43042</v>
      </c>
      <c r="R341" s="400">
        <v>43070</v>
      </c>
      <c r="S341" s="388">
        <v>9</v>
      </c>
      <c r="T341" s="388" t="s">
        <v>96</v>
      </c>
      <c r="U341" s="388" t="s">
        <v>96</v>
      </c>
      <c r="V341" s="388" t="s">
        <v>96</v>
      </c>
      <c r="W341" s="388" t="s">
        <v>96</v>
      </c>
      <c r="X341" s="388" t="s">
        <v>96</v>
      </c>
      <c r="Y341" s="388" t="s">
        <v>96</v>
      </c>
      <c r="Z341" s="388" t="s">
        <v>96</v>
      </c>
      <c r="AA341" s="388" t="s">
        <v>96</v>
      </c>
      <c r="AB341" s="388" t="s">
        <v>96</v>
      </c>
      <c r="AC341" s="388" t="s">
        <v>96</v>
      </c>
      <c r="AD341" s="388" t="s">
        <v>4480</v>
      </c>
      <c r="AE341" s="401" t="s">
        <v>2243</v>
      </c>
      <c r="AF341" s="402">
        <v>41859</v>
      </c>
      <c r="AG341" s="401">
        <v>2</v>
      </c>
      <c r="AH341" s="388" t="s">
        <v>4479</v>
      </c>
    </row>
    <row r="342" spans="1:34" x14ac:dyDescent="0.2">
      <c r="A342" s="397" t="str">
        <f t="shared" si="5"/>
        <v>Ofsted Webpage</v>
      </c>
      <c r="B342" s="388">
        <v>52888</v>
      </c>
      <c r="C342" s="388">
        <v>114988</v>
      </c>
      <c r="D342" s="388">
        <v>10013665</v>
      </c>
      <c r="E342" s="388" t="s">
        <v>4570</v>
      </c>
      <c r="F342" s="388" t="s">
        <v>90</v>
      </c>
      <c r="G342" s="388" t="s">
        <v>13</v>
      </c>
      <c r="H342" s="388" t="s">
        <v>768</v>
      </c>
      <c r="I342" s="388" t="s">
        <v>92</v>
      </c>
      <c r="J342" s="388" t="s">
        <v>93</v>
      </c>
      <c r="K342" s="388">
        <v>10030732</v>
      </c>
      <c r="L342" s="388" t="s">
        <v>121</v>
      </c>
      <c r="M342" s="388" t="s">
        <v>28</v>
      </c>
      <c r="N342" s="388" t="s">
        <v>104</v>
      </c>
      <c r="O342" s="388" t="s">
        <v>96</v>
      </c>
      <c r="P342" s="400">
        <v>43032</v>
      </c>
      <c r="Q342" s="400">
        <v>43035</v>
      </c>
      <c r="R342" s="400">
        <v>43070</v>
      </c>
      <c r="S342" s="388">
        <v>4</v>
      </c>
      <c r="T342" s="388">
        <v>4</v>
      </c>
      <c r="U342" s="388">
        <v>4</v>
      </c>
      <c r="V342" s="388">
        <v>4</v>
      </c>
      <c r="W342" s="388">
        <v>4</v>
      </c>
      <c r="X342" s="388" t="s">
        <v>96</v>
      </c>
      <c r="Y342" s="388">
        <v>4</v>
      </c>
      <c r="Z342" s="388" t="s">
        <v>96</v>
      </c>
      <c r="AA342" s="388" t="s">
        <v>96</v>
      </c>
      <c r="AB342" s="388" t="s">
        <v>96</v>
      </c>
      <c r="AC342" s="388" t="s">
        <v>96</v>
      </c>
      <c r="AD342" s="388" t="s">
        <v>4511</v>
      </c>
      <c r="AE342" s="401" t="s">
        <v>4630</v>
      </c>
      <c r="AF342" s="402">
        <v>38772</v>
      </c>
      <c r="AG342" s="401">
        <v>2</v>
      </c>
      <c r="AH342" s="388" t="s">
        <v>139</v>
      </c>
    </row>
    <row r="343" spans="1:34" x14ac:dyDescent="0.2">
      <c r="A343" s="397" t="str">
        <f t="shared" si="5"/>
        <v>Ofsted Webpage</v>
      </c>
      <c r="B343" s="388">
        <v>130825</v>
      </c>
      <c r="C343" s="388">
        <v>107906</v>
      </c>
      <c r="D343" s="388">
        <v>10000950</v>
      </c>
      <c r="E343" s="388" t="s">
        <v>2971</v>
      </c>
      <c r="F343" s="388" t="s">
        <v>107</v>
      </c>
      <c r="G343" s="388" t="s">
        <v>11</v>
      </c>
      <c r="H343" s="388" t="s">
        <v>374</v>
      </c>
      <c r="I343" s="388" t="s">
        <v>177</v>
      </c>
      <c r="J343" s="388" t="s">
        <v>177</v>
      </c>
      <c r="K343" s="388">
        <v>10037370</v>
      </c>
      <c r="L343" s="388" t="s">
        <v>407</v>
      </c>
      <c r="M343" s="388" t="s">
        <v>40</v>
      </c>
      <c r="N343" s="388" t="s">
        <v>95</v>
      </c>
      <c r="O343" s="388" t="s">
        <v>4511</v>
      </c>
      <c r="P343" s="400">
        <v>43040</v>
      </c>
      <c r="Q343" s="400">
        <v>43041</v>
      </c>
      <c r="R343" s="400">
        <v>43069</v>
      </c>
      <c r="S343" s="388">
        <v>9</v>
      </c>
      <c r="T343" s="388" t="s">
        <v>96</v>
      </c>
      <c r="U343" s="388" t="s">
        <v>96</v>
      </c>
      <c r="V343" s="388" t="s">
        <v>96</v>
      </c>
      <c r="W343" s="388" t="s">
        <v>96</v>
      </c>
      <c r="X343" s="388" t="s">
        <v>96</v>
      </c>
      <c r="Y343" s="388" t="s">
        <v>96</v>
      </c>
      <c r="Z343" s="388" t="s">
        <v>96</v>
      </c>
      <c r="AA343" s="388" t="s">
        <v>96</v>
      </c>
      <c r="AB343" s="388" t="s">
        <v>96</v>
      </c>
      <c r="AC343" s="388" t="s">
        <v>96</v>
      </c>
      <c r="AD343" s="388" t="s">
        <v>4480</v>
      </c>
      <c r="AE343" s="401" t="s">
        <v>2972</v>
      </c>
      <c r="AF343" s="402">
        <v>41614</v>
      </c>
      <c r="AG343" s="401">
        <v>2</v>
      </c>
      <c r="AH343" s="388" t="s">
        <v>4479</v>
      </c>
    </row>
    <row r="344" spans="1:34" x14ac:dyDescent="0.2">
      <c r="A344" s="397" t="str">
        <f t="shared" si="5"/>
        <v>Ofsted Webpage</v>
      </c>
      <c r="B344" s="388">
        <v>59233</v>
      </c>
      <c r="C344" s="388">
        <v>131502</v>
      </c>
      <c r="D344" s="388">
        <v>10044778</v>
      </c>
      <c r="E344" s="388" t="s">
        <v>4631</v>
      </c>
      <c r="F344" s="388" t="s">
        <v>170</v>
      </c>
      <c r="G344" s="388" t="s">
        <v>13</v>
      </c>
      <c r="H344" s="388" t="s">
        <v>114</v>
      </c>
      <c r="I344" s="388" t="s">
        <v>115</v>
      </c>
      <c r="J344" s="388" t="s">
        <v>115</v>
      </c>
      <c r="K344" s="388">
        <v>10041031</v>
      </c>
      <c r="L344" s="388" t="s">
        <v>136</v>
      </c>
      <c r="M344" s="388" t="s">
        <v>28</v>
      </c>
      <c r="N344" s="388" t="s">
        <v>104</v>
      </c>
      <c r="O344" s="388" t="s">
        <v>96</v>
      </c>
      <c r="P344" s="400">
        <v>43039</v>
      </c>
      <c r="Q344" s="400">
        <v>43042</v>
      </c>
      <c r="R344" s="400">
        <v>43069</v>
      </c>
      <c r="S344" s="388">
        <v>3</v>
      </c>
      <c r="T344" s="388">
        <v>3</v>
      </c>
      <c r="U344" s="388">
        <v>3</v>
      </c>
      <c r="V344" s="388">
        <v>3</v>
      </c>
      <c r="W344" s="388">
        <v>3</v>
      </c>
      <c r="X344" s="388" t="s">
        <v>96</v>
      </c>
      <c r="Y344" s="388" t="s">
        <v>96</v>
      </c>
      <c r="Z344" s="388">
        <v>3</v>
      </c>
      <c r="AA344" s="388" t="s">
        <v>96</v>
      </c>
      <c r="AB344" s="388" t="s">
        <v>96</v>
      </c>
      <c r="AC344" s="388" t="s">
        <v>96</v>
      </c>
      <c r="AD344" s="388" t="s">
        <v>4480</v>
      </c>
      <c r="AE344" s="401" t="s">
        <v>195</v>
      </c>
      <c r="AF344" s="402" t="s">
        <v>195</v>
      </c>
      <c r="AG344" s="401" t="s">
        <v>195</v>
      </c>
      <c r="AH344" s="388" t="s">
        <v>4479</v>
      </c>
    </row>
    <row r="345" spans="1:34" x14ac:dyDescent="0.2">
      <c r="A345" s="397" t="str">
        <f t="shared" si="5"/>
        <v>Ofsted Webpage</v>
      </c>
      <c r="B345" s="388">
        <v>53615</v>
      </c>
      <c r="C345" s="388">
        <v>105892</v>
      </c>
      <c r="D345" s="388">
        <v>10004723</v>
      </c>
      <c r="E345" s="388" t="s">
        <v>1678</v>
      </c>
      <c r="F345" s="388" t="s">
        <v>259</v>
      </c>
      <c r="G345" s="388" t="s">
        <v>14</v>
      </c>
      <c r="H345" s="388" t="s">
        <v>729</v>
      </c>
      <c r="I345" s="388" t="s">
        <v>131</v>
      </c>
      <c r="J345" s="388" t="s">
        <v>131</v>
      </c>
      <c r="K345" s="388">
        <v>10037338</v>
      </c>
      <c r="L345" s="388" t="s">
        <v>443</v>
      </c>
      <c r="M345" s="388" t="s">
        <v>40</v>
      </c>
      <c r="N345" s="388" t="s">
        <v>95</v>
      </c>
      <c r="O345" s="388" t="s">
        <v>4511</v>
      </c>
      <c r="P345" s="400">
        <v>43040</v>
      </c>
      <c r="Q345" s="400">
        <v>43041</v>
      </c>
      <c r="R345" s="400">
        <v>43069</v>
      </c>
      <c r="S345" s="388">
        <v>9</v>
      </c>
      <c r="T345" s="388" t="s">
        <v>96</v>
      </c>
      <c r="U345" s="388" t="s">
        <v>96</v>
      </c>
      <c r="V345" s="388" t="s">
        <v>96</v>
      </c>
      <c r="W345" s="388" t="s">
        <v>96</v>
      </c>
      <c r="X345" s="388" t="s">
        <v>96</v>
      </c>
      <c r="Y345" s="388" t="s">
        <v>96</v>
      </c>
      <c r="Z345" s="388" t="s">
        <v>96</v>
      </c>
      <c r="AA345" s="388" t="s">
        <v>96</v>
      </c>
      <c r="AB345" s="388" t="s">
        <v>96</v>
      </c>
      <c r="AC345" s="388" t="s">
        <v>96</v>
      </c>
      <c r="AD345" s="388" t="s">
        <v>4480</v>
      </c>
      <c r="AE345" s="401" t="s">
        <v>1679</v>
      </c>
      <c r="AF345" s="402">
        <v>42118</v>
      </c>
      <c r="AG345" s="401">
        <v>2</v>
      </c>
      <c r="AH345" s="388" t="s">
        <v>4479</v>
      </c>
    </row>
    <row r="346" spans="1:34" x14ac:dyDescent="0.2">
      <c r="A346" s="397" t="str">
        <f t="shared" si="5"/>
        <v>Ofsted Webpage</v>
      </c>
      <c r="B346" s="388">
        <v>54519</v>
      </c>
      <c r="C346" s="388">
        <v>110149</v>
      </c>
      <c r="D346" s="388">
        <v>10006029</v>
      </c>
      <c r="E346" s="388" t="s">
        <v>1737</v>
      </c>
      <c r="F346" s="388" t="s">
        <v>159</v>
      </c>
      <c r="G346" s="388" t="s">
        <v>14</v>
      </c>
      <c r="H346" s="388" t="s">
        <v>485</v>
      </c>
      <c r="I346" s="388" t="s">
        <v>102</v>
      </c>
      <c r="J346" s="388" t="s">
        <v>102</v>
      </c>
      <c r="K346" s="388">
        <v>10037435</v>
      </c>
      <c r="L346" s="388" t="s">
        <v>162</v>
      </c>
      <c r="M346" s="388" t="s">
        <v>40</v>
      </c>
      <c r="N346" s="388" t="s">
        <v>95</v>
      </c>
      <c r="O346" s="388" t="s">
        <v>4511</v>
      </c>
      <c r="P346" s="400">
        <v>43039</v>
      </c>
      <c r="Q346" s="400">
        <v>43040</v>
      </c>
      <c r="R346" s="400">
        <v>43069</v>
      </c>
      <c r="S346" s="388">
        <v>9</v>
      </c>
      <c r="T346" s="388" t="s">
        <v>96</v>
      </c>
      <c r="U346" s="388" t="s">
        <v>96</v>
      </c>
      <c r="V346" s="388" t="s">
        <v>96</v>
      </c>
      <c r="W346" s="388" t="s">
        <v>96</v>
      </c>
      <c r="X346" s="388" t="s">
        <v>96</v>
      </c>
      <c r="Y346" s="388" t="s">
        <v>96</v>
      </c>
      <c r="Z346" s="388" t="s">
        <v>96</v>
      </c>
      <c r="AA346" s="388" t="s">
        <v>96</v>
      </c>
      <c r="AB346" s="388" t="s">
        <v>96</v>
      </c>
      <c r="AC346" s="388" t="s">
        <v>96</v>
      </c>
      <c r="AD346" s="388" t="s">
        <v>4480</v>
      </c>
      <c r="AE346" s="401" t="s">
        <v>1738</v>
      </c>
      <c r="AF346" s="402">
        <v>41922</v>
      </c>
      <c r="AG346" s="401">
        <v>2</v>
      </c>
      <c r="AH346" s="388" t="s">
        <v>4479</v>
      </c>
    </row>
    <row r="347" spans="1:34" x14ac:dyDescent="0.2">
      <c r="A347" s="397" t="str">
        <f t="shared" si="5"/>
        <v>Ofsted Webpage</v>
      </c>
      <c r="B347" s="388">
        <v>130820</v>
      </c>
      <c r="C347" s="388">
        <v>107059</v>
      </c>
      <c r="D347" s="388">
        <v>10006398</v>
      </c>
      <c r="E347" s="388" t="s">
        <v>1417</v>
      </c>
      <c r="F347" s="388" t="s">
        <v>107</v>
      </c>
      <c r="G347" s="388" t="s">
        <v>11</v>
      </c>
      <c r="H347" s="388" t="s">
        <v>793</v>
      </c>
      <c r="I347" s="388" t="s">
        <v>102</v>
      </c>
      <c r="J347" s="388" t="s">
        <v>102</v>
      </c>
      <c r="K347" s="388">
        <v>10037407</v>
      </c>
      <c r="L347" s="388" t="s">
        <v>146</v>
      </c>
      <c r="M347" s="388" t="s">
        <v>28</v>
      </c>
      <c r="N347" s="388" t="s">
        <v>104</v>
      </c>
      <c r="O347" s="388" t="s">
        <v>96</v>
      </c>
      <c r="P347" s="400">
        <v>43025</v>
      </c>
      <c r="Q347" s="400">
        <v>43028</v>
      </c>
      <c r="R347" s="400">
        <v>43069</v>
      </c>
      <c r="S347" s="388">
        <v>2</v>
      </c>
      <c r="T347" s="388">
        <v>2</v>
      </c>
      <c r="U347" s="388">
        <v>2</v>
      </c>
      <c r="V347" s="388">
        <v>2</v>
      </c>
      <c r="W347" s="388">
        <v>2</v>
      </c>
      <c r="X347" s="388">
        <v>2</v>
      </c>
      <c r="Y347" s="388">
        <v>2</v>
      </c>
      <c r="Z347" s="388">
        <v>2</v>
      </c>
      <c r="AA347" s="388" t="s">
        <v>96</v>
      </c>
      <c r="AB347" s="388" t="s">
        <v>96</v>
      </c>
      <c r="AC347" s="388" t="s">
        <v>96</v>
      </c>
      <c r="AD347" s="388" t="s">
        <v>4480</v>
      </c>
      <c r="AE347" s="401">
        <v>10004779</v>
      </c>
      <c r="AF347" s="402">
        <v>42321</v>
      </c>
      <c r="AG347" s="401">
        <v>3</v>
      </c>
      <c r="AH347" s="388" t="s">
        <v>118</v>
      </c>
    </row>
    <row r="348" spans="1:34" x14ac:dyDescent="0.2">
      <c r="A348" s="397" t="str">
        <f t="shared" si="5"/>
        <v>Ofsted Webpage</v>
      </c>
      <c r="B348" s="388">
        <v>1236915</v>
      </c>
      <c r="C348" s="388">
        <v>132704</v>
      </c>
      <c r="D348" s="388">
        <v>10045136</v>
      </c>
      <c r="E348" s="388" t="s">
        <v>4632</v>
      </c>
      <c r="F348" s="388" t="s">
        <v>90</v>
      </c>
      <c r="G348" s="388" t="s">
        <v>13</v>
      </c>
      <c r="H348" s="388" t="s">
        <v>457</v>
      </c>
      <c r="I348" s="388" t="s">
        <v>115</v>
      </c>
      <c r="J348" s="388" t="s">
        <v>115</v>
      </c>
      <c r="K348" s="388">
        <v>10037426</v>
      </c>
      <c r="L348" s="388" t="s">
        <v>121</v>
      </c>
      <c r="M348" s="388" t="s">
        <v>28</v>
      </c>
      <c r="N348" s="388" t="s">
        <v>104</v>
      </c>
      <c r="O348" s="388" t="s">
        <v>96</v>
      </c>
      <c r="P348" s="400">
        <v>43039</v>
      </c>
      <c r="Q348" s="400">
        <v>43041</v>
      </c>
      <c r="R348" s="400">
        <v>43068</v>
      </c>
      <c r="S348" s="388">
        <v>3</v>
      </c>
      <c r="T348" s="388">
        <v>3</v>
      </c>
      <c r="U348" s="388">
        <v>3</v>
      </c>
      <c r="V348" s="388">
        <v>2</v>
      </c>
      <c r="W348" s="388">
        <v>3</v>
      </c>
      <c r="X348" s="388" t="s">
        <v>96</v>
      </c>
      <c r="Y348" s="388">
        <v>3</v>
      </c>
      <c r="Z348" s="388" t="s">
        <v>96</v>
      </c>
      <c r="AA348" s="388" t="s">
        <v>96</v>
      </c>
      <c r="AB348" s="388" t="s">
        <v>96</v>
      </c>
      <c r="AC348" s="388" t="s">
        <v>96</v>
      </c>
      <c r="AD348" s="388" t="s">
        <v>4480</v>
      </c>
      <c r="AE348" s="401" t="s">
        <v>195</v>
      </c>
      <c r="AF348" s="402" t="s">
        <v>195</v>
      </c>
      <c r="AG348" s="401" t="s">
        <v>195</v>
      </c>
      <c r="AH348" s="388" t="s">
        <v>4479</v>
      </c>
    </row>
    <row r="349" spans="1:34" x14ac:dyDescent="0.2">
      <c r="A349" s="397" t="str">
        <f t="shared" si="5"/>
        <v>Ofsted Webpage</v>
      </c>
      <c r="B349" s="388">
        <v>53861</v>
      </c>
      <c r="C349" s="388">
        <v>107696</v>
      </c>
      <c r="D349" s="388">
        <v>10005064</v>
      </c>
      <c r="E349" s="388" t="s">
        <v>2469</v>
      </c>
      <c r="F349" s="388" t="s">
        <v>259</v>
      </c>
      <c r="G349" s="388" t="s">
        <v>14</v>
      </c>
      <c r="H349" s="388" t="s">
        <v>975</v>
      </c>
      <c r="I349" s="388" t="s">
        <v>177</v>
      </c>
      <c r="J349" s="388" t="s">
        <v>177</v>
      </c>
      <c r="K349" s="388">
        <v>10037339</v>
      </c>
      <c r="L349" s="388" t="s">
        <v>443</v>
      </c>
      <c r="M349" s="388" t="s">
        <v>40</v>
      </c>
      <c r="N349" s="388" t="s">
        <v>95</v>
      </c>
      <c r="O349" s="388" t="s">
        <v>4511</v>
      </c>
      <c r="P349" s="400">
        <v>43040</v>
      </c>
      <c r="Q349" s="400">
        <v>43041</v>
      </c>
      <c r="R349" s="400">
        <v>43068</v>
      </c>
      <c r="S349" s="388">
        <v>9</v>
      </c>
      <c r="T349" s="388" t="s">
        <v>96</v>
      </c>
      <c r="U349" s="388" t="s">
        <v>96</v>
      </c>
      <c r="V349" s="388" t="s">
        <v>96</v>
      </c>
      <c r="W349" s="388" t="s">
        <v>96</v>
      </c>
      <c r="X349" s="388" t="s">
        <v>96</v>
      </c>
      <c r="Y349" s="388" t="s">
        <v>96</v>
      </c>
      <c r="Z349" s="388" t="s">
        <v>96</v>
      </c>
      <c r="AA349" s="388" t="s">
        <v>96</v>
      </c>
      <c r="AB349" s="388" t="s">
        <v>96</v>
      </c>
      <c r="AC349" s="388" t="s">
        <v>96</v>
      </c>
      <c r="AD349" s="388" t="s">
        <v>4480</v>
      </c>
      <c r="AE349" s="401" t="s">
        <v>2470</v>
      </c>
      <c r="AF349" s="402">
        <v>41670</v>
      </c>
      <c r="AG349" s="401">
        <v>2</v>
      </c>
      <c r="AH349" s="388" t="s">
        <v>4479</v>
      </c>
    </row>
    <row r="350" spans="1:34" x14ac:dyDescent="0.2">
      <c r="A350" s="397" t="str">
        <f t="shared" si="5"/>
        <v>Ofsted Webpage</v>
      </c>
      <c r="B350" s="388">
        <v>130756</v>
      </c>
      <c r="C350" s="388">
        <v>108374</v>
      </c>
      <c r="D350" s="388">
        <v>10007671</v>
      </c>
      <c r="E350" s="388" t="s">
        <v>1387</v>
      </c>
      <c r="F350" s="388" t="s">
        <v>100</v>
      </c>
      <c r="G350" s="388" t="s">
        <v>11</v>
      </c>
      <c r="H350" s="388" t="s">
        <v>278</v>
      </c>
      <c r="I350" s="388" t="s">
        <v>152</v>
      </c>
      <c r="J350" s="388" t="s">
        <v>152</v>
      </c>
      <c r="K350" s="388">
        <v>10040627</v>
      </c>
      <c r="L350" s="388" t="s">
        <v>250</v>
      </c>
      <c r="M350" s="388" t="s">
        <v>28</v>
      </c>
      <c r="N350" s="388" t="s">
        <v>104</v>
      </c>
      <c r="O350" s="388" t="s">
        <v>96</v>
      </c>
      <c r="P350" s="400">
        <v>43039</v>
      </c>
      <c r="Q350" s="400">
        <v>43042</v>
      </c>
      <c r="R350" s="400">
        <v>43066</v>
      </c>
      <c r="S350" s="388">
        <v>2</v>
      </c>
      <c r="T350" s="388">
        <v>2</v>
      </c>
      <c r="U350" s="388">
        <v>2</v>
      </c>
      <c r="V350" s="388">
        <v>2</v>
      </c>
      <c r="W350" s="388">
        <v>2</v>
      </c>
      <c r="X350" s="388">
        <v>2</v>
      </c>
      <c r="Y350" s="388" t="s">
        <v>96</v>
      </c>
      <c r="Z350" s="388" t="s">
        <v>96</v>
      </c>
      <c r="AA350" s="388" t="s">
        <v>96</v>
      </c>
      <c r="AB350" s="388" t="s">
        <v>96</v>
      </c>
      <c r="AC350" s="388" t="s">
        <v>96</v>
      </c>
      <c r="AD350" s="388" t="s">
        <v>4480</v>
      </c>
      <c r="AE350" s="401">
        <v>10004757</v>
      </c>
      <c r="AF350" s="402">
        <v>42440</v>
      </c>
      <c r="AG350" s="401">
        <v>3</v>
      </c>
      <c r="AH350" s="388" t="s">
        <v>118</v>
      </c>
    </row>
    <row r="351" spans="1:34" x14ac:dyDescent="0.2">
      <c r="A351" s="397" t="str">
        <f t="shared" si="5"/>
        <v>Ofsted Webpage</v>
      </c>
      <c r="B351" s="388">
        <v>51170</v>
      </c>
      <c r="C351" s="388">
        <v>105927</v>
      </c>
      <c r="D351" s="388">
        <v>10001436</v>
      </c>
      <c r="E351" s="388" t="s">
        <v>4633</v>
      </c>
      <c r="F351" s="388" t="s">
        <v>259</v>
      </c>
      <c r="G351" s="388" t="s">
        <v>14</v>
      </c>
      <c r="H351" s="388" t="s">
        <v>108</v>
      </c>
      <c r="I351" s="388" t="s">
        <v>102</v>
      </c>
      <c r="J351" s="388" t="s">
        <v>102</v>
      </c>
      <c r="K351" s="388">
        <v>10030785</v>
      </c>
      <c r="L351" s="388" t="s">
        <v>261</v>
      </c>
      <c r="M351" s="388" t="s">
        <v>28</v>
      </c>
      <c r="N351" s="388" t="s">
        <v>104</v>
      </c>
      <c r="O351" s="388" t="s">
        <v>96</v>
      </c>
      <c r="P351" s="400">
        <v>43018</v>
      </c>
      <c r="Q351" s="400">
        <v>43021</v>
      </c>
      <c r="R351" s="400">
        <v>43063</v>
      </c>
      <c r="S351" s="388">
        <v>1</v>
      </c>
      <c r="T351" s="388">
        <v>1</v>
      </c>
      <c r="U351" s="388">
        <v>1</v>
      </c>
      <c r="V351" s="388">
        <v>1</v>
      </c>
      <c r="W351" s="388">
        <v>1</v>
      </c>
      <c r="X351" s="388" t="s">
        <v>96</v>
      </c>
      <c r="Y351" s="388" t="s">
        <v>96</v>
      </c>
      <c r="Z351" s="388">
        <v>1</v>
      </c>
      <c r="AA351" s="388" t="s">
        <v>96</v>
      </c>
      <c r="AB351" s="388" t="s">
        <v>96</v>
      </c>
      <c r="AC351" s="388" t="s">
        <v>96</v>
      </c>
      <c r="AD351" s="388" t="s">
        <v>4480</v>
      </c>
      <c r="AE351" s="401" t="s">
        <v>3223</v>
      </c>
      <c r="AF351" s="402">
        <v>41243</v>
      </c>
      <c r="AG351" s="401">
        <v>1</v>
      </c>
      <c r="AH351" s="388" t="s">
        <v>4537</v>
      </c>
    </row>
    <row r="352" spans="1:34" x14ac:dyDescent="0.2">
      <c r="A352" s="397" t="str">
        <f t="shared" si="5"/>
        <v>Ofsted Webpage</v>
      </c>
      <c r="B352" s="388">
        <v>53674</v>
      </c>
      <c r="C352" s="388">
        <v>107952</v>
      </c>
      <c r="D352" s="388">
        <v>10004801</v>
      </c>
      <c r="E352" s="388" t="s">
        <v>1687</v>
      </c>
      <c r="F352" s="388" t="s">
        <v>159</v>
      </c>
      <c r="G352" s="388" t="s">
        <v>14</v>
      </c>
      <c r="H352" s="388" t="s">
        <v>151</v>
      </c>
      <c r="I352" s="388" t="s">
        <v>152</v>
      </c>
      <c r="J352" s="388" t="s">
        <v>152</v>
      </c>
      <c r="K352" s="388">
        <v>10037346</v>
      </c>
      <c r="L352" s="388" t="s">
        <v>257</v>
      </c>
      <c r="M352" s="388" t="s">
        <v>28</v>
      </c>
      <c r="N352" s="388" t="s">
        <v>104</v>
      </c>
      <c r="O352" s="388" t="s">
        <v>96</v>
      </c>
      <c r="P352" s="400">
        <v>43024</v>
      </c>
      <c r="Q352" s="400">
        <v>43027</v>
      </c>
      <c r="R352" s="400">
        <v>43063</v>
      </c>
      <c r="S352" s="388">
        <v>2</v>
      </c>
      <c r="T352" s="388">
        <v>2</v>
      </c>
      <c r="U352" s="388">
        <v>2</v>
      </c>
      <c r="V352" s="388">
        <v>2</v>
      </c>
      <c r="W352" s="388">
        <v>2</v>
      </c>
      <c r="X352" s="388">
        <v>2</v>
      </c>
      <c r="Y352" s="388">
        <v>2</v>
      </c>
      <c r="Z352" s="388" t="s">
        <v>96</v>
      </c>
      <c r="AA352" s="388" t="s">
        <v>96</v>
      </c>
      <c r="AB352" s="388" t="s">
        <v>96</v>
      </c>
      <c r="AC352" s="388" t="s">
        <v>96</v>
      </c>
      <c r="AD352" s="388" t="s">
        <v>4480</v>
      </c>
      <c r="AE352" s="401" t="s">
        <v>1688</v>
      </c>
      <c r="AF352" s="402">
        <v>42139</v>
      </c>
      <c r="AG352" s="401">
        <v>2</v>
      </c>
      <c r="AH352" s="388" t="s">
        <v>4537</v>
      </c>
    </row>
    <row r="353" spans="1:34" x14ac:dyDescent="0.2">
      <c r="A353" s="397" t="str">
        <f t="shared" si="5"/>
        <v>Ofsted Webpage</v>
      </c>
      <c r="B353" s="388">
        <v>145003</v>
      </c>
      <c r="C353" s="388">
        <v>139271</v>
      </c>
      <c r="D353" s="388">
        <v>10065146</v>
      </c>
      <c r="E353" s="388" t="s">
        <v>4634</v>
      </c>
      <c r="F353" s="388" t="s">
        <v>631</v>
      </c>
      <c r="G353" s="388" t="s">
        <v>15</v>
      </c>
      <c r="H353" s="388" t="s">
        <v>544</v>
      </c>
      <c r="I353" s="388" t="s">
        <v>161</v>
      </c>
      <c r="J353" s="388" t="s">
        <v>161</v>
      </c>
      <c r="K353" s="388">
        <v>10041471</v>
      </c>
      <c r="L353" s="388" t="s">
        <v>287</v>
      </c>
      <c r="M353" s="388" t="s">
        <v>40</v>
      </c>
      <c r="N353" s="388" t="s">
        <v>95</v>
      </c>
      <c r="O353" s="388" t="s">
        <v>4511</v>
      </c>
      <c r="P353" s="400">
        <v>43025</v>
      </c>
      <c r="Q353" s="400">
        <v>43026</v>
      </c>
      <c r="R353" s="400">
        <v>43062</v>
      </c>
      <c r="S353" s="388">
        <v>9</v>
      </c>
      <c r="T353" s="388" t="s">
        <v>96</v>
      </c>
      <c r="U353" s="388" t="s">
        <v>96</v>
      </c>
      <c r="V353" s="388" t="s">
        <v>96</v>
      </c>
      <c r="W353" s="388" t="s">
        <v>96</v>
      </c>
      <c r="X353" s="388" t="s">
        <v>96</v>
      </c>
      <c r="Y353" s="388" t="s">
        <v>96</v>
      </c>
      <c r="Z353" s="388" t="s">
        <v>96</v>
      </c>
      <c r="AA353" s="388" t="s">
        <v>96</v>
      </c>
      <c r="AB353" s="388" t="s">
        <v>96</v>
      </c>
      <c r="AC353" s="388" t="s">
        <v>96</v>
      </c>
      <c r="AD353" s="388" t="s">
        <v>4480</v>
      </c>
      <c r="AE353" s="401" t="s">
        <v>2112</v>
      </c>
      <c r="AF353" s="402">
        <v>42118</v>
      </c>
      <c r="AG353" s="401">
        <v>2</v>
      </c>
      <c r="AH353" s="388" t="s">
        <v>4479</v>
      </c>
    </row>
    <row r="354" spans="1:34" x14ac:dyDescent="0.2">
      <c r="A354" s="397" t="str">
        <f t="shared" si="5"/>
        <v>Ofsted Webpage</v>
      </c>
      <c r="B354" s="388">
        <v>55141</v>
      </c>
      <c r="C354" s="388">
        <v>112390</v>
      </c>
      <c r="D354" s="388">
        <v>10003816</v>
      </c>
      <c r="E354" s="388" t="s">
        <v>3483</v>
      </c>
      <c r="F354" s="388" t="s">
        <v>90</v>
      </c>
      <c r="G354" s="388" t="s">
        <v>13</v>
      </c>
      <c r="H354" s="388" t="s">
        <v>185</v>
      </c>
      <c r="I354" s="388" t="s">
        <v>186</v>
      </c>
      <c r="J354" s="388" t="s">
        <v>93</v>
      </c>
      <c r="K354" s="388">
        <v>10043602</v>
      </c>
      <c r="L354" s="388" t="s">
        <v>4545</v>
      </c>
      <c r="M354" s="388" t="s">
        <v>38</v>
      </c>
      <c r="N354" s="388" t="s">
        <v>4478</v>
      </c>
      <c r="O354" s="388" t="s">
        <v>96</v>
      </c>
      <c r="P354" s="400">
        <v>43039</v>
      </c>
      <c r="Q354" s="400">
        <v>43040</v>
      </c>
      <c r="R354" s="400">
        <v>43062</v>
      </c>
      <c r="S354" s="388" t="s">
        <v>96</v>
      </c>
      <c r="T354" s="388" t="s">
        <v>96</v>
      </c>
      <c r="U354" s="388" t="s">
        <v>96</v>
      </c>
      <c r="V354" s="388" t="s">
        <v>96</v>
      </c>
      <c r="W354" s="388" t="s">
        <v>96</v>
      </c>
      <c r="X354" s="388" t="s">
        <v>96</v>
      </c>
      <c r="Y354" s="388" t="s">
        <v>96</v>
      </c>
      <c r="Z354" s="388" t="s">
        <v>96</v>
      </c>
      <c r="AA354" s="388" t="s">
        <v>96</v>
      </c>
      <c r="AB354" s="388" t="s">
        <v>96</v>
      </c>
      <c r="AC354" s="388" t="s">
        <v>96</v>
      </c>
      <c r="AD354" s="388" t="s">
        <v>96</v>
      </c>
      <c r="AE354" s="401">
        <v>10020167</v>
      </c>
      <c r="AF354" s="402">
        <v>42817</v>
      </c>
      <c r="AG354" s="401">
        <v>4</v>
      </c>
      <c r="AH354" s="388" t="s">
        <v>4479</v>
      </c>
    </row>
    <row r="355" spans="1:34" x14ac:dyDescent="0.2">
      <c r="A355" s="397" t="str">
        <f t="shared" si="5"/>
        <v>Ofsted Webpage</v>
      </c>
      <c r="B355" s="388">
        <v>130721</v>
      </c>
      <c r="C355" s="388">
        <v>105010</v>
      </c>
      <c r="D355" s="388">
        <v>10004690</v>
      </c>
      <c r="E355" s="388" t="s">
        <v>1377</v>
      </c>
      <c r="F355" s="388" t="s">
        <v>107</v>
      </c>
      <c r="G355" s="388" t="s">
        <v>11</v>
      </c>
      <c r="H355" s="388" t="s">
        <v>724</v>
      </c>
      <c r="I355" s="388" t="s">
        <v>102</v>
      </c>
      <c r="J355" s="388" t="s">
        <v>102</v>
      </c>
      <c r="K355" s="388">
        <v>10037405</v>
      </c>
      <c r="L355" s="388" t="s">
        <v>146</v>
      </c>
      <c r="M355" s="388" t="s">
        <v>28</v>
      </c>
      <c r="N355" s="388" t="s">
        <v>104</v>
      </c>
      <c r="O355" s="388" t="s">
        <v>96</v>
      </c>
      <c r="P355" s="400">
        <v>43039</v>
      </c>
      <c r="Q355" s="400">
        <v>43042</v>
      </c>
      <c r="R355" s="400">
        <v>43062</v>
      </c>
      <c r="S355" s="388">
        <v>2</v>
      </c>
      <c r="T355" s="388">
        <v>2</v>
      </c>
      <c r="U355" s="388">
        <v>2</v>
      </c>
      <c r="V355" s="388">
        <v>2</v>
      </c>
      <c r="W355" s="388">
        <v>2</v>
      </c>
      <c r="X355" s="388">
        <v>2</v>
      </c>
      <c r="Y355" s="388">
        <v>2</v>
      </c>
      <c r="Z355" s="388">
        <v>2</v>
      </c>
      <c r="AA355" s="388">
        <v>1</v>
      </c>
      <c r="AB355" s="388">
        <v>1</v>
      </c>
      <c r="AC355" s="388" t="s">
        <v>96</v>
      </c>
      <c r="AD355" s="388" t="s">
        <v>4480</v>
      </c>
      <c r="AE355" s="401">
        <v>10011438</v>
      </c>
      <c r="AF355" s="402">
        <v>42531</v>
      </c>
      <c r="AG355" s="401">
        <v>3</v>
      </c>
      <c r="AH355" s="388" t="s">
        <v>118</v>
      </c>
    </row>
    <row r="356" spans="1:34" x14ac:dyDescent="0.2">
      <c r="A356" s="397" t="str">
        <f t="shared" si="5"/>
        <v>Ofsted Webpage</v>
      </c>
      <c r="B356" s="388">
        <v>139218</v>
      </c>
      <c r="C356" s="388">
        <v>118858</v>
      </c>
      <c r="D356" s="388">
        <v>10024772</v>
      </c>
      <c r="E356" s="388" t="s">
        <v>3931</v>
      </c>
      <c r="F356" s="388" t="s">
        <v>125</v>
      </c>
      <c r="G356" s="388" t="s">
        <v>12</v>
      </c>
      <c r="H356" s="388" t="s">
        <v>299</v>
      </c>
      <c r="I356" s="388" t="s">
        <v>131</v>
      </c>
      <c r="J356" s="388" t="s">
        <v>131</v>
      </c>
      <c r="K356" s="388">
        <v>10030787</v>
      </c>
      <c r="L356" s="388" t="s">
        <v>127</v>
      </c>
      <c r="M356" s="388" t="s">
        <v>28</v>
      </c>
      <c r="N356" s="388" t="s">
        <v>104</v>
      </c>
      <c r="O356" s="388" t="s">
        <v>96</v>
      </c>
      <c r="P356" s="400">
        <v>43026</v>
      </c>
      <c r="Q356" s="400">
        <v>43028</v>
      </c>
      <c r="R356" s="400">
        <v>43062</v>
      </c>
      <c r="S356" s="388">
        <v>2</v>
      </c>
      <c r="T356" s="388">
        <v>2</v>
      </c>
      <c r="U356" s="388">
        <v>2</v>
      </c>
      <c r="V356" s="388">
        <v>1</v>
      </c>
      <c r="W356" s="388">
        <v>2</v>
      </c>
      <c r="X356" s="388" t="s">
        <v>96</v>
      </c>
      <c r="Y356" s="388" t="s">
        <v>96</v>
      </c>
      <c r="Z356" s="388" t="s">
        <v>96</v>
      </c>
      <c r="AA356" s="388" t="s">
        <v>96</v>
      </c>
      <c r="AB356" s="388">
        <v>2</v>
      </c>
      <c r="AC356" s="388" t="s">
        <v>96</v>
      </c>
      <c r="AD356" s="388" t="s">
        <v>4480</v>
      </c>
      <c r="AE356" s="401" t="s">
        <v>3932</v>
      </c>
      <c r="AF356" s="402">
        <v>41460</v>
      </c>
      <c r="AG356" s="401">
        <v>1</v>
      </c>
      <c r="AH356" s="388" t="s">
        <v>139</v>
      </c>
    </row>
    <row r="357" spans="1:34" x14ac:dyDescent="0.2">
      <c r="A357" s="397" t="str">
        <f t="shared" si="5"/>
        <v>Ofsted Webpage</v>
      </c>
      <c r="B357" s="388">
        <v>138403</v>
      </c>
      <c r="C357" s="388">
        <v>121994</v>
      </c>
      <c r="D357" s="388">
        <v>10037983</v>
      </c>
      <c r="E357" s="388" t="s">
        <v>3097</v>
      </c>
      <c r="F357" s="388" t="s">
        <v>179</v>
      </c>
      <c r="G357" s="388" t="s">
        <v>15</v>
      </c>
      <c r="H357" s="388" t="s">
        <v>447</v>
      </c>
      <c r="I357" s="388" t="s">
        <v>115</v>
      </c>
      <c r="J357" s="388" t="s">
        <v>115</v>
      </c>
      <c r="K357" s="388">
        <v>10022552</v>
      </c>
      <c r="L357" s="388" t="s">
        <v>183</v>
      </c>
      <c r="M357" s="388" t="s">
        <v>28</v>
      </c>
      <c r="N357" s="388" t="s">
        <v>117</v>
      </c>
      <c r="O357" s="388" t="s">
        <v>4480</v>
      </c>
      <c r="P357" s="400">
        <v>43012</v>
      </c>
      <c r="Q357" s="400">
        <v>43019</v>
      </c>
      <c r="R357" s="400">
        <v>43061</v>
      </c>
      <c r="S357" s="388">
        <v>1</v>
      </c>
      <c r="T357" s="388">
        <v>1</v>
      </c>
      <c r="U357" s="388">
        <v>1</v>
      </c>
      <c r="V357" s="388">
        <v>1</v>
      </c>
      <c r="W357" s="388">
        <v>1</v>
      </c>
      <c r="X357" s="388">
        <v>1</v>
      </c>
      <c r="Y357" s="388" t="s">
        <v>96</v>
      </c>
      <c r="Z357" s="388" t="s">
        <v>96</v>
      </c>
      <c r="AA357" s="388" t="s">
        <v>96</v>
      </c>
      <c r="AB357" s="388" t="s">
        <v>96</v>
      </c>
      <c r="AC357" s="388" t="s">
        <v>96</v>
      </c>
      <c r="AD357" s="388" t="s">
        <v>4480</v>
      </c>
      <c r="AE357" s="401" t="s">
        <v>3098</v>
      </c>
      <c r="AF357" s="402">
        <v>41719</v>
      </c>
      <c r="AG357" s="401">
        <v>2</v>
      </c>
      <c r="AH357" s="388" t="s">
        <v>118</v>
      </c>
    </row>
    <row r="358" spans="1:34" x14ac:dyDescent="0.2">
      <c r="A358" s="397" t="str">
        <f t="shared" si="5"/>
        <v>Ofsted Webpage</v>
      </c>
      <c r="B358" s="388">
        <v>53010</v>
      </c>
      <c r="C358" s="388">
        <v>107027</v>
      </c>
      <c r="D358" s="388">
        <v>10003889</v>
      </c>
      <c r="E358" s="388" t="s">
        <v>2387</v>
      </c>
      <c r="F358" s="388" t="s">
        <v>90</v>
      </c>
      <c r="G358" s="388" t="s">
        <v>13</v>
      </c>
      <c r="H358" s="388" t="s">
        <v>347</v>
      </c>
      <c r="I358" s="388" t="s">
        <v>186</v>
      </c>
      <c r="J358" s="388" t="s">
        <v>93</v>
      </c>
      <c r="K358" s="388">
        <v>10037329</v>
      </c>
      <c r="L358" s="388" t="s">
        <v>94</v>
      </c>
      <c r="M358" s="388" t="s">
        <v>40</v>
      </c>
      <c r="N358" s="388" t="s">
        <v>95</v>
      </c>
      <c r="O358" s="388" t="s">
        <v>4511</v>
      </c>
      <c r="P358" s="400">
        <v>43026</v>
      </c>
      <c r="Q358" s="400">
        <v>43027</v>
      </c>
      <c r="R358" s="400">
        <v>43060</v>
      </c>
      <c r="S358" s="388">
        <v>9</v>
      </c>
      <c r="T358" s="388" t="s">
        <v>96</v>
      </c>
      <c r="U358" s="388" t="s">
        <v>96</v>
      </c>
      <c r="V358" s="388" t="s">
        <v>96</v>
      </c>
      <c r="W358" s="388" t="s">
        <v>96</v>
      </c>
      <c r="X358" s="388" t="s">
        <v>96</v>
      </c>
      <c r="Y358" s="388" t="s">
        <v>96</v>
      </c>
      <c r="Z358" s="388" t="s">
        <v>96</v>
      </c>
      <c r="AA358" s="388" t="s">
        <v>96</v>
      </c>
      <c r="AB358" s="388" t="s">
        <v>96</v>
      </c>
      <c r="AC358" s="388" t="s">
        <v>96</v>
      </c>
      <c r="AD358" s="388" t="s">
        <v>4480</v>
      </c>
      <c r="AE358" s="401" t="s">
        <v>2388</v>
      </c>
      <c r="AF358" s="402">
        <v>41543</v>
      </c>
      <c r="AG358" s="401">
        <v>2</v>
      </c>
      <c r="AH358" s="388" t="s">
        <v>4479</v>
      </c>
    </row>
    <row r="359" spans="1:34" x14ac:dyDescent="0.2">
      <c r="A359" s="397" t="str">
        <f t="shared" si="5"/>
        <v>Ofsted Webpage</v>
      </c>
      <c r="B359" s="388">
        <v>130487</v>
      </c>
      <c r="C359" s="388">
        <v>106915</v>
      </c>
      <c r="D359" s="388">
        <v>10003955</v>
      </c>
      <c r="E359" s="388" t="s">
        <v>1269</v>
      </c>
      <c r="F359" s="388" t="s">
        <v>107</v>
      </c>
      <c r="G359" s="388" t="s">
        <v>11</v>
      </c>
      <c r="H359" s="388" t="s">
        <v>130</v>
      </c>
      <c r="I359" s="388" t="s">
        <v>131</v>
      </c>
      <c r="J359" s="388" t="s">
        <v>131</v>
      </c>
      <c r="K359" s="388">
        <v>10037398</v>
      </c>
      <c r="L359" s="388" t="s">
        <v>146</v>
      </c>
      <c r="M359" s="388" t="s">
        <v>28</v>
      </c>
      <c r="N359" s="388" t="s">
        <v>104</v>
      </c>
      <c r="O359" s="388" t="s">
        <v>96</v>
      </c>
      <c r="P359" s="400">
        <v>43010</v>
      </c>
      <c r="Q359" s="400">
        <v>43013</v>
      </c>
      <c r="R359" s="400">
        <v>43060</v>
      </c>
      <c r="S359" s="388">
        <v>2</v>
      </c>
      <c r="T359" s="388">
        <v>2</v>
      </c>
      <c r="U359" s="388">
        <v>2</v>
      </c>
      <c r="V359" s="388">
        <v>2</v>
      </c>
      <c r="W359" s="388">
        <v>2</v>
      </c>
      <c r="X359" s="388">
        <v>2</v>
      </c>
      <c r="Y359" s="388">
        <v>2</v>
      </c>
      <c r="Z359" s="388">
        <v>3</v>
      </c>
      <c r="AA359" s="388" t="s">
        <v>96</v>
      </c>
      <c r="AB359" s="388">
        <v>2</v>
      </c>
      <c r="AC359" s="388" t="s">
        <v>96</v>
      </c>
      <c r="AD359" s="388" t="s">
        <v>4480</v>
      </c>
      <c r="AE359" s="401">
        <v>10004689</v>
      </c>
      <c r="AF359" s="402">
        <v>42321</v>
      </c>
      <c r="AG359" s="401">
        <v>3</v>
      </c>
      <c r="AH359" s="388" t="s">
        <v>118</v>
      </c>
    </row>
    <row r="360" spans="1:34" x14ac:dyDescent="0.2">
      <c r="A360" s="397" t="str">
        <f t="shared" si="5"/>
        <v>Ofsted Webpage</v>
      </c>
      <c r="B360" s="388">
        <v>130524</v>
      </c>
      <c r="C360" s="388">
        <v>107013</v>
      </c>
      <c r="D360" s="388">
        <v>10000536</v>
      </c>
      <c r="E360" s="388" t="s">
        <v>4635</v>
      </c>
      <c r="F360" s="388" t="s">
        <v>107</v>
      </c>
      <c r="G360" s="388" t="s">
        <v>11</v>
      </c>
      <c r="H360" s="388" t="s">
        <v>347</v>
      </c>
      <c r="I360" s="388" t="s">
        <v>186</v>
      </c>
      <c r="J360" s="388" t="s">
        <v>93</v>
      </c>
      <c r="K360" s="388">
        <v>10043084</v>
      </c>
      <c r="L360" s="388" t="s">
        <v>4562</v>
      </c>
      <c r="M360" s="388" t="s">
        <v>36</v>
      </c>
      <c r="N360" s="388" t="s">
        <v>4478</v>
      </c>
      <c r="O360" s="388" t="s">
        <v>96</v>
      </c>
      <c r="P360" s="400">
        <v>43034</v>
      </c>
      <c r="Q360" s="400">
        <v>43034</v>
      </c>
      <c r="R360" s="400">
        <v>43059</v>
      </c>
      <c r="S360" s="388" t="s">
        <v>96</v>
      </c>
      <c r="T360" s="388" t="s">
        <v>96</v>
      </c>
      <c r="U360" s="388" t="s">
        <v>96</v>
      </c>
      <c r="V360" s="388" t="s">
        <v>96</v>
      </c>
      <c r="W360" s="388" t="s">
        <v>96</v>
      </c>
      <c r="X360" s="388" t="s">
        <v>96</v>
      </c>
      <c r="Y360" s="388" t="s">
        <v>96</v>
      </c>
      <c r="Z360" s="388" t="s">
        <v>96</v>
      </c>
      <c r="AA360" s="388" t="s">
        <v>96</v>
      </c>
      <c r="AB360" s="388" t="s">
        <v>96</v>
      </c>
      <c r="AC360" s="388" t="s">
        <v>96</v>
      </c>
      <c r="AD360" s="388" t="s">
        <v>96</v>
      </c>
      <c r="AE360" s="401" t="s">
        <v>4636</v>
      </c>
      <c r="AF360" s="402">
        <v>40487</v>
      </c>
      <c r="AG360" s="401">
        <v>1</v>
      </c>
      <c r="AH360" s="388" t="s">
        <v>4479</v>
      </c>
    </row>
    <row r="361" spans="1:34" x14ac:dyDescent="0.2">
      <c r="A361" s="397" t="str">
        <f t="shared" si="5"/>
        <v>Ofsted Webpage</v>
      </c>
      <c r="B361" s="388">
        <v>53137</v>
      </c>
      <c r="C361" s="388">
        <v>108119</v>
      </c>
      <c r="D361" s="388">
        <v>10003895</v>
      </c>
      <c r="E361" s="388" t="s">
        <v>2396</v>
      </c>
      <c r="F361" s="388" t="s">
        <v>159</v>
      </c>
      <c r="G361" s="388" t="s">
        <v>14</v>
      </c>
      <c r="H361" s="388" t="s">
        <v>1233</v>
      </c>
      <c r="I361" s="388" t="s">
        <v>115</v>
      </c>
      <c r="J361" s="388" t="s">
        <v>115</v>
      </c>
      <c r="K361" s="388">
        <v>10037355</v>
      </c>
      <c r="L361" s="388" t="s">
        <v>162</v>
      </c>
      <c r="M361" s="388" t="s">
        <v>40</v>
      </c>
      <c r="N361" s="388" t="s">
        <v>95</v>
      </c>
      <c r="O361" s="388" t="s">
        <v>4511</v>
      </c>
      <c r="P361" s="400">
        <v>43019</v>
      </c>
      <c r="Q361" s="400">
        <v>43020</v>
      </c>
      <c r="R361" s="400">
        <v>43056</v>
      </c>
      <c r="S361" s="388">
        <v>9</v>
      </c>
      <c r="T361" s="388" t="s">
        <v>96</v>
      </c>
      <c r="U361" s="388" t="s">
        <v>96</v>
      </c>
      <c r="V361" s="388" t="s">
        <v>96</v>
      </c>
      <c r="W361" s="388" t="s">
        <v>96</v>
      </c>
      <c r="X361" s="388" t="s">
        <v>96</v>
      </c>
      <c r="Y361" s="388" t="s">
        <v>96</v>
      </c>
      <c r="Z361" s="388" t="s">
        <v>96</v>
      </c>
      <c r="AA361" s="388" t="s">
        <v>96</v>
      </c>
      <c r="AB361" s="388" t="s">
        <v>96</v>
      </c>
      <c r="AC361" s="388" t="s">
        <v>96</v>
      </c>
      <c r="AD361" s="388" t="s">
        <v>4480</v>
      </c>
      <c r="AE361" s="401" t="s">
        <v>2397</v>
      </c>
      <c r="AF361" s="402">
        <v>41677</v>
      </c>
      <c r="AG361" s="401">
        <v>2</v>
      </c>
      <c r="AH361" s="388" t="s">
        <v>4479</v>
      </c>
    </row>
    <row r="362" spans="1:34" x14ac:dyDescent="0.2">
      <c r="A362" s="397" t="str">
        <f t="shared" si="5"/>
        <v>Ofsted Webpage</v>
      </c>
      <c r="B362" s="388">
        <v>131959</v>
      </c>
      <c r="C362" s="388">
        <v>114871</v>
      </c>
      <c r="D362" s="388">
        <v>10005151</v>
      </c>
      <c r="E362" s="388" t="s">
        <v>3018</v>
      </c>
      <c r="F362" s="388" t="s">
        <v>125</v>
      </c>
      <c r="G362" s="388" t="s">
        <v>12</v>
      </c>
      <c r="H362" s="388" t="s">
        <v>151</v>
      </c>
      <c r="I362" s="388" t="s">
        <v>152</v>
      </c>
      <c r="J362" s="388" t="s">
        <v>152</v>
      </c>
      <c r="K362" s="388">
        <v>10037385</v>
      </c>
      <c r="L362" s="388" t="s">
        <v>400</v>
      </c>
      <c r="M362" s="388" t="s">
        <v>40</v>
      </c>
      <c r="N362" s="388" t="s">
        <v>95</v>
      </c>
      <c r="O362" s="388" t="s">
        <v>4511</v>
      </c>
      <c r="P362" s="400">
        <v>43025</v>
      </c>
      <c r="Q362" s="400">
        <v>43026</v>
      </c>
      <c r="R362" s="400">
        <v>43056</v>
      </c>
      <c r="S362" s="388">
        <v>9</v>
      </c>
      <c r="T362" s="388" t="s">
        <v>96</v>
      </c>
      <c r="U362" s="388" t="s">
        <v>96</v>
      </c>
      <c r="V362" s="388" t="s">
        <v>96</v>
      </c>
      <c r="W362" s="388" t="s">
        <v>96</v>
      </c>
      <c r="X362" s="388" t="s">
        <v>96</v>
      </c>
      <c r="Y362" s="388" t="s">
        <v>96</v>
      </c>
      <c r="Z362" s="388" t="s">
        <v>96</v>
      </c>
      <c r="AA362" s="388" t="s">
        <v>96</v>
      </c>
      <c r="AB362" s="388" t="s">
        <v>96</v>
      </c>
      <c r="AC362" s="388" t="s">
        <v>96</v>
      </c>
      <c r="AD362" s="388" t="s">
        <v>4480</v>
      </c>
      <c r="AE362" s="401" t="s">
        <v>3019</v>
      </c>
      <c r="AF362" s="402">
        <v>41719</v>
      </c>
      <c r="AG362" s="401">
        <v>2</v>
      </c>
      <c r="AH362" s="388" t="s">
        <v>4479</v>
      </c>
    </row>
    <row r="363" spans="1:34" x14ac:dyDescent="0.2">
      <c r="A363" s="397" t="str">
        <f t="shared" si="5"/>
        <v>Ofsted Webpage</v>
      </c>
      <c r="B363" s="388">
        <v>130454</v>
      </c>
      <c r="C363" s="388">
        <v>108449</v>
      </c>
      <c r="D363" s="388">
        <v>10005469</v>
      </c>
      <c r="E363" s="388" t="s">
        <v>1258</v>
      </c>
      <c r="F363" s="388" t="s">
        <v>107</v>
      </c>
      <c r="G363" s="388" t="s">
        <v>11</v>
      </c>
      <c r="H363" s="388" t="s">
        <v>505</v>
      </c>
      <c r="I363" s="388" t="s">
        <v>115</v>
      </c>
      <c r="J363" s="388" t="s">
        <v>115</v>
      </c>
      <c r="K363" s="388">
        <v>10037397</v>
      </c>
      <c r="L363" s="388" t="s">
        <v>146</v>
      </c>
      <c r="M363" s="388" t="s">
        <v>28</v>
      </c>
      <c r="N363" s="388" t="s">
        <v>104</v>
      </c>
      <c r="O363" s="388" t="s">
        <v>96</v>
      </c>
      <c r="P363" s="400">
        <v>43018</v>
      </c>
      <c r="Q363" s="400">
        <v>43021</v>
      </c>
      <c r="R363" s="400">
        <v>43056</v>
      </c>
      <c r="S363" s="388">
        <v>2</v>
      </c>
      <c r="T363" s="388">
        <v>2</v>
      </c>
      <c r="U363" s="388">
        <v>2</v>
      </c>
      <c r="V363" s="388">
        <v>2</v>
      </c>
      <c r="W363" s="388">
        <v>2</v>
      </c>
      <c r="X363" s="388">
        <v>2</v>
      </c>
      <c r="Y363" s="388">
        <v>2</v>
      </c>
      <c r="Z363" s="388">
        <v>2</v>
      </c>
      <c r="AA363" s="388" t="s">
        <v>96</v>
      </c>
      <c r="AB363" s="388">
        <v>2</v>
      </c>
      <c r="AC363" s="388" t="s">
        <v>96</v>
      </c>
      <c r="AD363" s="388" t="s">
        <v>4480</v>
      </c>
      <c r="AE363" s="401">
        <v>10004682</v>
      </c>
      <c r="AF363" s="402">
        <v>42321</v>
      </c>
      <c r="AG363" s="401">
        <v>3</v>
      </c>
      <c r="AH363" s="388" t="s">
        <v>118</v>
      </c>
    </row>
    <row r="364" spans="1:34" x14ac:dyDescent="0.2">
      <c r="A364" s="397" t="str">
        <f t="shared" si="5"/>
        <v>Ofsted Webpage</v>
      </c>
      <c r="B364" s="388">
        <v>139238</v>
      </c>
      <c r="C364" s="388">
        <v>121223</v>
      </c>
      <c r="D364" s="388">
        <v>10036143</v>
      </c>
      <c r="E364" s="388" t="s">
        <v>2164</v>
      </c>
      <c r="F364" s="388" t="s">
        <v>107</v>
      </c>
      <c r="G364" s="388" t="s">
        <v>11</v>
      </c>
      <c r="H364" s="388" t="s">
        <v>680</v>
      </c>
      <c r="I364" s="388" t="s">
        <v>155</v>
      </c>
      <c r="J364" s="388" t="s">
        <v>155</v>
      </c>
      <c r="K364" s="388">
        <v>10037368</v>
      </c>
      <c r="L364" s="388" t="s">
        <v>407</v>
      </c>
      <c r="M364" s="388" t="s">
        <v>40</v>
      </c>
      <c r="N364" s="388" t="s">
        <v>95</v>
      </c>
      <c r="O364" s="388" t="s">
        <v>4511</v>
      </c>
      <c r="P364" s="400">
        <v>43025</v>
      </c>
      <c r="Q364" s="400">
        <v>43026</v>
      </c>
      <c r="R364" s="400">
        <v>43056</v>
      </c>
      <c r="S364" s="388">
        <v>9</v>
      </c>
      <c r="T364" s="388" t="s">
        <v>96</v>
      </c>
      <c r="U364" s="388" t="s">
        <v>96</v>
      </c>
      <c r="V364" s="388" t="s">
        <v>96</v>
      </c>
      <c r="W364" s="388" t="s">
        <v>96</v>
      </c>
      <c r="X364" s="388" t="s">
        <v>96</v>
      </c>
      <c r="Y364" s="388" t="s">
        <v>96</v>
      </c>
      <c r="Z364" s="388" t="s">
        <v>96</v>
      </c>
      <c r="AA364" s="388" t="s">
        <v>96</v>
      </c>
      <c r="AB364" s="388" t="s">
        <v>96</v>
      </c>
      <c r="AC364" s="388" t="s">
        <v>96</v>
      </c>
      <c r="AD364" s="388" t="s">
        <v>4480</v>
      </c>
      <c r="AE364" s="401" t="s">
        <v>2165</v>
      </c>
      <c r="AF364" s="402">
        <v>41964</v>
      </c>
      <c r="AG364" s="401">
        <v>2</v>
      </c>
      <c r="AH364" s="388" t="s">
        <v>4479</v>
      </c>
    </row>
    <row r="365" spans="1:34" x14ac:dyDescent="0.2">
      <c r="A365" s="397" t="str">
        <f t="shared" si="5"/>
        <v>Ofsted Webpage</v>
      </c>
      <c r="B365" s="388">
        <v>53127</v>
      </c>
      <c r="C365" s="388">
        <v>108069</v>
      </c>
      <c r="D365" s="388">
        <v>10003993</v>
      </c>
      <c r="E365" s="388" t="s">
        <v>1641</v>
      </c>
      <c r="F365" s="388" t="s">
        <v>159</v>
      </c>
      <c r="G365" s="388" t="s">
        <v>14</v>
      </c>
      <c r="H365" s="388" t="s">
        <v>248</v>
      </c>
      <c r="I365" s="388" t="s">
        <v>115</v>
      </c>
      <c r="J365" s="388" t="s">
        <v>115</v>
      </c>
      <c r="K365" s="388">
        <v>10039582</v>
      </c>
      <c r="L365" s="388" t="s">
        <v>162</v>
      </c>
      <c r="M365" s="388" t="s">
        <v>40</v>
      </c>
      <c r="N365" s="388" t="s">
        <v>95</v>
      </c>
      <c r="O365" s="388" t="s">
        <v>4511</v>
      </c>
      <c r="P365" s="400">
        <v>43019</v>
      </c>
      <c r="Q365" s="400">
        <v>43020</v>
      </c>
      <c r="R365" s="400">
        <v>43055</v>
      </c>
      <c r="S365" s="388">
        <v>9</v>
      </c>
      <c r="T365" s="388" t="s">
        <v>96</v>
      </c>
      <c r="U365" s="388" t="s">
        <v>96</v>
      </c>
      <c r="V365" s="388" t="s">
        <v>96</v>
      </c>
      <c r="W365" s="388" t="s">
        <v>96</v>
      </c>
      <c r="X365" s="388" t="s">
        <v>96</v>
      </c>
      <c r="Y365" s="388" t="s">
        <v>96</v>
      </c>
      <c r="Z365" s="388" t="s">
        <v>96</v>
      </c>
      <c r="AA365" s="388" t="s">
        <v>96</v>
      </c>
      <c r="AB365" s="388" t="s">
        <v>96</v>
      </c>
      <c r="AC365" s="388" t="s">
        <v>96</v>
      </c>
      <c r="AD365" s="388" t="s">
        <v>4480</v>
      </c>
      <c r="AE365" s="401" t="s">
        <v>1642</v>
      </c>
      <c r="AF365" s="402">
        <v>41929</v>
      </c>
      <c r="AG365" s="401">
        <v>2</v>
      </c>
      <c r="AH365" s="388" t="s">
        <v>4479</v>
      </c>
    </row>
    <row r="366" spans="1:34" x14ac:dyDescent="0.2">
      <c r="A366" s="397" t="str">
        <f t="shared" si="5"/>
        <v>Ofsted Webpage</v>
      </c>
      <c r="B366" s="388">
        <v>130573</v>
      </c>
      <c r="C366" s="388">
        <v>107079</v>
      </c>
      <c r="D366" s="388">
        <v>10005414</v>
      </c>
      <c r="E366" s="388" t="s">
        <v>1297</v>
      </c>
      <c r="F366" s="388" t="s">
        <v>107</v>
      </c>
      <c r="G366" s="388" t="s">
        <v>11</v>
      </c>
      <c r="H366" s="388" t="s">
        <v>1298</v>
      </c>
      <c r="I366" s="388" t="s">
        <v>92</v>
      </c>
      <c r="J366" s="388" t="s">
        <v>93</v>
      </c>
      <c r="K366" s="388">
        <v>10030672</v>
      </c>
      <c r="L366" s="388" t="s">
        <v>146</v>
      </c>
      <c r="M366" s="388" t="s">
        <v>28</v>
      </c>
      <c r="N366" s="388" t="s">
        <v>104</v>
      </c>
      <c r="O366" s="388" t="s">
        <v>96</v>
      </c>
      <c r="P366" s="400">
        <v>43018</v>
      </c>
      <c r="Q366" s="400">
        <v>43021</v>
      </c>
      <c r="R366" s="400">
        <v>43055</v>
      </c>
      <c r="S366" s="388">
        <v>4</v>
      </c>
      <c r="T366" s="388">
        <v>4</v>
      </c>
      <c r="U366" s="388">
        <v>3</v>
      </c>
      <c r="V366" s="388">
        <v>3</v>
      </c>
      <c r="W366" s="388">
        <v>4</v>
      </c>
      <c r="X366" s="388">
        <v>3</v>
      </c>
      <c r="Y366" s="388">
        <v>3</v>
      </c>
      <c r="Z366" s="388">
        <v>3</v>
      </c>
      <c r="AA366" s="388" t="s">
        <v>96</v>
      </c>
      <c r="AB366" s="388" t="s">
        <v>96</v>
      </c>
      <c r="AC366" s="388" t="s">
        <v>96</v>
      </c>
      <c r="AD366" s="388" t="s">
        <v>4480</v>
      </c>
      <c r="AE366" s="401">
        <v>10004706</v>
      </c>
      <c r="AF366" s="402">
        <v>42293</v>
      </c>
      <c r="AG366" s="401">
        <v>3</v>
      </c>
      <c r="AH366" s="388" t="s">
        <v>139</v>
      </c>
    </row>
    <row r="367" spans="1:34" x14ac:dyDescent="0.2">
      <c r="A367" s="397" t="str">
        <f t="shared" si="5"/>
        <v>Ofsted Webpage</v>
      </c>
      <c r="B367" s="388">
        <v>59144</v>
      </c>
      <c r="C367" s="388">
        <v>124167</v>
      </c>
      <c r="D367" s="388">
        <v>10019237</v>
      </c>
      <c r="E367" s="388" t="s">
        <v>1189</v>
      </c>
      <c r="F367" s="388" t="s">
        <v>125</v>
      </c>
      <c r="G367" s="388" t="s">
        <v>12</v>
      </c>
      <c r="H367" s="388" t="s">
        <v>881</v>
      </c>
      <c r="I367" s="388" t="s">
        <v>131</v>
      </c>
      <c r="J367" s="388" t="s">
        <v>131</v>
      </c>
      <c r="K367" s="388">
        <v>10037420</v>
      </c>
      <c r="L367" s="388" t="s">
        <v>547</v>
      </c>
      <c r="M367" s="388" t="s">
        <v>28</v>
      </c>
      <c r="N367" s="388" t="s">
        <v>104</v>
      </c>
      <c r="O367" s="388" t="s">
        <v>96</v>
      </c>
      <c r="P367" s="400">
        <v>43024</v>
      </c>
      <c r="Q367" s="400">
        <v>43026</v>
      </c>
      <c r="R367" s="400">
        <v>43054</v>
      </c>
      <c r="S367" s="388">
        <v>2</v>
      </c>
      <c r="T367" s="388">
        <v>2</v>
      </c>
      <c r="U367" s="388">
        <v>2</v>
      </c>
      <c r="V367" s="388">
        <v>2</v>
      </c>
      <c r="W367" s="388">
        <v>2</v>
      </c>
      <c r="X367" s="388" t="s">
        <v>96</v>
      </c>
      <c r="Y367" s="388" t="s">
        <v>96</v>
      </c>
      <c r="Z367" s="388" t="s">
        <v>96</v>
      </c>
      <c r="AA367" s="388" t="s">
        <v>96</v>
      </c>
      <c r="AB367" s="388">
        <v>2</v>
      </c>
      <c r="AC367" s="388" t="s">
        <v>96</v>
      </c>
      <c r="AD367" s="388" t="s">
        <v>4480</v>
      </c>
      <c r="AE367" s="401">
        <v>10005971</v>
      </c>
      <c r="AF367" s="402">
        <v>42338</v>
      </c>
      <c r="AG367" s="401">
        <v>3</v>
      </c>
      <c r="AH367" s="388" t="s">
        <v>118</v>
      </c>
    </row>
    <row r="368" spans="1:34" x14ac:dyDescent="0.2">
      <c r="A368" s="397" t="str">
        <f t="shared" si="5"/>
        <v>Ofsted Webpage</v>
      </c>
      <c r="B368" s="388">
        <v>133823</v>
      </c>
      <c r="C368" s="388">
        <v>108245</v>
      </c>
      <c r="D368" s="388">
        <v>10000975</v>
      </c>
      <c r="E368" s="388" t="s">
        <v>3914</v>
      </c>
      <c r="F368" s="388" t="s">
        <v>113</v>
      </c>
      <c r="G368" s="388" t="s">
        <v>17</v>
      </c>
      <c r="H368" s="388" t="s">
        <v>176</v>
      </c>
      <c r="I368" s="388" t="s">
        <v>177</v>
      </c>
      <c r="J368" s="388" t="s">
        <v>177</v>
      </c>
      <c r="K368" s="388">
        <v>10020120</v>
      </c>
      <c r="L368" s="388" t="s">
        <v>116</v>
      </c>
      <c r="M368" s="388" t="s">
        <v>40</v>
      </c>
      <c r="N368" s="388" t="s">
        <v>95</v>
      </c>
      <c r="O368" s="388" t="s">
        <v>4511</v>
      </c>
      <c r="P368" s="400">
        <v>43025</v>
      </c>
      <c r="Q368" s="400">
        <v>43026</v>
      </c>
      <c r="R368" s="400">
        <v>43054</v>
      </c>
      <c r="S368" s="388">
        <v>9</v>
      </c>
      <c r="T368" s="388" t="s">
        <v>96</v>
      </c>
      <c r="U368" s="388" t="s">
        <v>96</v>
      </c>
      <c r="V368" s="388" t="s">
        <v>96</v>
      </c>
      <c r="W368" s="388" t="s">
        <v>96</v>
      </c>
      <c r="X368" s="388" t="s">
        <v>96</v>
      </c>
      <c r="Y368" s="388" t="s">
        <v>96</v>
      </c>
      <c r="Z368" s="388" t="s">
        <v>96</v>
      </c>
      <c r="AA368" s="388" t="s">
        <v>96</v>
      </c>
      <c r="AB368" s="388" t="s">
        <v>96</v>
      </c>
      <c r="AC368" s="388" t="s">
        <v>96</v>
      </c>
      <c r="AD368" s="388" t="s">
        <v>4480</v>
      </c>
      <c r="AE368" s="401" t="s">
        <v>3915</v>
      </c>
      <c r="AF368" s="402">
        <v>41208</v>
      </c>
      <c r="AG368" s="401">
        <v>2</v>
      </c>
      <c r="AH368" s="388" t="s">
        <v>4479</v>
      </c>
    </row>
    <row r="369" spans="1:34" x14ac:dyDescent="0.2">
      <c r="A369" s="397" t="str">
        <f t="shared" si="5"/>
        <v>Ofsted Webpage</v>
      </c>
      <c r="B369" s="388">
        <v>130755</v>
      </c>
      <c r="C369" s="388">
        <v>108425</v>
      </c>
      <c r="D369" s="388">
        <v>10002642</v>
      </c>
      <c r="E369" s="388" t="s">
        <v>277</v>
      </c>
      <c r="F369" s="388" t="s">
        <v>100</v>
      </c>
      <c r="G369" s="388" t="s">
        <v>11</v>
      </c>
      <c r="H369" s="388" t="s">
        <v>278</v>
      </c>
      <c r="I369" s="388" t="s">
        <v>152</v>
      </c>
      <c r="J369" s="388" t="s">
        <v>152</v>
      </c>
      <c r="K369" s="388">
        <v>10039990</v>
      </c>
      <c r="L369" s="388" t="s">
        <v>4637</v>
      </c>
      <c r="M369" s="388" t="s">
        <v>38</v>
      </c>
      <c r="N369" s="388" t="s">
        <v>4478</v>
      </c>
      <c r="O369" s="388" t="s">
        <v>96</v>
      </c>
      <c r="P369" s="400">
        <v>43017</v>
      </c>
      <c r="Q369" s="400">
        <v>43018</v>
      </c>
      <c r="R369" s="400">
        <v>43054</v>
      </c>
      <c r="S369" s="388" t="s">
        <v>96</v>
      </c>
      <c r="T369" s="388" t="s">
        <v>96</v>
      </c>
      <c r="U369" s="388" t="s">
        <v>96</v>
      </c>
      <c r="V369" s="388" t="s">
        <v>96</v>
      </c>
      <c r="W369" s="388" t="s">
        <v>96</v>
      </c>
      <c r="X369" s="388" t="s">
        <v>96</v>
      </c>
      <c r="Y369" s="388" t="s">
        <v>96</v>
      </c>
      <c r="Z369" s="388" t="s">
        <v>96</v>
      </c>
      <c r="AA369" s="388" t="s">
        <v>96</v>
      </c>
      <c r="AB369" s="388" t="s">
        <v>96</v>
      </c>
      <c r="AC369" s="388" t="s">
        <v>96</v>
      </c>
      <c r="AD369" s="388" t="s">
        <v>96</v>
      </c>
      <c r="AE369" s="401">
        <v>10020150</v>
      </c>
      <c r="AF369" s="402">
        <v>42657</v>
      </c>
      <c r="AG369" s="401">
        <v>4</v>
      </c>
      <c r="AH369" s="388" t="s">
        <v>4479</v>
      </c>
    </row>
    <row r="370" spans="1:34" x14ac:dyDescent="0.2">
      <c r="A370" s="397" t="str">
        <f t="shared" si="5"/>
        <v>Ofsted Webpage</v>
      </c>
      <c r="B370" s="388">
        <v>52094</v>
      </c>
      <c r="C370" s="388">
        <v>116022</v>
      </c>
      <c r="D370" s="388">
        <v>10002834</v>
      </c>
      <c r="E370" s="388" t="s">
        <v>2330</v>
      </c>
      <c r="F370" s="388" t="s">
        <v>90</v>
      </c>
      <c r="G370" s="388" t="s">
        <v>13</v>
      </c>
      <c r="H370" s="388" t="s">
        <v>442</v>
      </c>
      <c r="I370" s="388" t="s">
        <v>92</v>
      </c>
      <c r="J370" s="388" t="s">
        <v>93</v>
      </c>
      <c r="K370" s="388">
        <v>10037353</v>
      </c>
      <c r="L370" s="388" t="s">
        <v>156</v>
      </c>
      <c r="M370" s="388" t="s">
        <v>40</v>
      </c>
      <c r="N370" s="388" t="s">
        <v>95</v>
      </c>
      <c r="O370" s="388" t="s">
        <v>4511</v>
      </c>
      <c r="P370" s="400">
        <v>43033</v>
      </c>
      <c r="Q370" s="400">
        <v>43034</v>
      </c>
      <c r="R370" s="400">
        <v>43054</v>
      </c>
      <c r="S370" s="388">
        <v>9</v>
      </c>
      <c r="T370" s="388" t="s">
        <v>96</v>
      </c>
      <c r="U370" s="388" t="s">
        <v>96</v>
      </c>
      <c r="V370" s="388" t="s">
        <v>96</v>
      </c>
      <c r="W370" s="388" t="s">
        <v>96</v>
      </c>
      <c r="X370" s="388" t="s">
        <v>96</v>
      </c>
      <c r="Y370" s="388" t="s">
        <v>96</v>
      </c>
      <c r="Z370" s="388" t="s">
        <v>96</v>
      </c>
      <c r="AA370" s="388" t="s">
        <v>96</v>
      </c>
      <c r="AB370" s="388" t="s">
        <v>96</v>
      </c>
      <c r="AC370" s="388" t="s">
        <v>96</v>
      </c>
      <c r="AD370" s="388" t="s">
        <v>4480</v>
      </c>
      <c r="AE370" s="401" t="s">
        <v>2331</v>
      </c>
      <c r="AF370" s="402">
        <v>41592</v>
      </c>
      <c r="AG370" s="401">
        <v>2</v>
      </c>
      <c r="AH370" s="388" t="s">
        <v>4479</v>
      </c>
    </row>
    <row r="371" spans="1:34" x14ac:dyDescent="0.2">
      <c r="A371" s="397" t="str">
        <f t="shared" si="5"/>
        <v>Ofsted Webpage</v>
      </c>
      <c r="B371" s="388">
        <v>54636</v>
      </c>
      <c r="C371" s="388">
        <v>116195</v>
      </c>
      <c r="D371" s="388">
        <v>10001473</v>
      </c>
      <c r="E371" s="388" t="s">
        <v>1032</v>
      </c>
      <c r="F371" s="388" t="s">
        <v>159</v>
      </c>
      <c r="G371" s="388" t="s">
        <v>14</v>
      </c>
      <c r="H371" s="388" t="s">
        <v>544</v>
      </c>
      <c r="I371" s="388" t="s">
        <v>161</v>
      </c>
      <c r="J371" s="388" t="s">
        <v>161</v>
      </c>
      <c r="K371" s="388">
        <v>10037417</v>
      </c>
      <c r="L371" s="388" t="s">
        <v>197</v>
      </c>
      <c r="M371" s="388" t="s">
        <v>28</v>
      </c>
      <c r="N371" s="388" t="s">
        <v>104</v>
      </c>
      <c r="O371" s="388" t="s">
        <v>96</v>
      </c>
      <c r="P371" s="400">
        <v>43025</v>
      </c>
      <c r="Q371" s="400">
        <v>43028</v>
      </c>
      <c r="R371" s="400">
        <v>43054</v>
      </c>
      <c r="S371" s="388">
        <v>3</v>
      </c>
      <c r="T371" s="388">
        <v>3</v>
      </c>
      <c r="U371" s="388">
        <v>3</v>
      </c>
      <c r="V371" s="388">
        <v>3</v>
      </c>
      <c r="W371" s="388">
        <v>3</v>
      </c>
      <c r="X371" s="388" t="s">
        <v>96</v>
      </c>
      <c r="Y371" s="388">
        <v>3</v>
      </c>
      <c r="Z371" s="388">
        <v>2</v>
      </c>
      <c r="AA371" s="388" t="s">
        <v>96</v>
      </c>
      <c r="AB371" s="388" t="s">
        <v>96</v>
      </c>
      <c r="AC371" s="388" t="s">
        <v>96</v>
      </c>
      <c r="AD371" s="388" t="s">
        <v>4480</v>
      </c>
      <c r="AE371" s="401">
        <v>10011511</v>
      </c>
      <c r="AF371" s="402">
        <v>42489</v>
      </c>
      <c r="AG371" s="401">
        <v>3</v>
      </c>
      <c r="AH371" s="388" t="s">
        <v>4537</v>
      </c>
    </row>
    <row r="372" spans="1:34" x14ac:dyDescent="0.2">
      <c r="A372" s="397" t="str">
        <f t="shared" si="5"/>
        <v>Ofsted Webpage</v>
      </c>
      <c r="B372" s="388">
        <v>130532</v>
      </c>
      <c r="C372" s="388">
        <v>108311</v>
      </c>
      <c r="D372" s="388">
        <v>10000840</v>
      </c>
      <c r="E372" s="388" t="s">
        <v>2035</v>
      </c>
      <c r="F372" s="388" t="s">
        <v>107</v>
      </c>
      <c r="G372" s="388" t="s">
        <v>11</v>
      </c>
      <c r="H372" s="388" t="s">
        <v>358</v>
      </c>
      <c r="I372" s="388" t="s">
        <v>186</v>
      </c>
      <c r="J372" s="388" t="s">
        <v>93</v>
      </c>
      <c r="K372" s="388">
        <v>10037383</v>
      </c>
      <c r="L372" s="388" t="s">
        <v>109</v>
      </c>
      <c r="M372" s="388" t="s">
        <v>28</v>
      </c>
      <c r="N372" s="388" t="s">
        <v>104</v>
      </c>
      <c r="O372" s="388" t="s">
        <v>96</v>
      </c>
      <c r="P372" s="400">
        <v>43018</v>
      </c>
      <c r="Q372" s="400">
        <v>43021</v>
      </c>
      <c r="R372" s="400">
        <v>43053</v>
      </c>
      <c r="S372" s="388">
        <v>3</v>
      </c>
      <c r="T372" s="388">
        <v>3</v>
      </c>
      <c r="U372" s="388">
        <v>3</v>
      </c>
      <c r="V372" s="388">
        <v>3</v>
      </c>
      <c r="W372" s="388">
        <v>3</v>
      </c>
      <c r="X372" s="388">
        <v>3</v>
      </c>
      <c r="Y372" s="388">
        <v>2</v>
      </c>
      <c r="Z372" s="388">
        <v>2</v>
      </c>
      <c r="AA372" s="388" t="s">
        <v>96</v>
      </c>
      <c r="AB372" s="388">
        <v>3</v>
      </c>
      <c r="AC372" s="388" t="s">
        <v>96</v>
      </c>
      <c r="AD372" s="388" t="s">
        <v>4480</v>
      </c>
      <c r="AE372" s="401" t="s">
        <v>2036</v>
      </c>
      <c r="AF372" s="402">
        <v>41908</v>
      </c>
      <c r="AG372" s="401">
        <v>2</v>
      </c>
      <c r="AH372" s="388" t="s">
        <v>139</v>
      </c>
    </row>
    <row r="373" spans="1:34" x14ac:dyDescent="0.2">
      <c r="A373" s="397" t="str">
        <f t="shared" si="5"/>
        <v>Ofsted Webpage</v>
      </c>
      <c r="B373" s="388">
        <v>130824</v>
      </c>
      <c r="C373" s="388">
        <v>110214</v>
      </c>
      <c r="D373" s="388">
        <v>10002130</v>
      </c>
      <c r="E373" s="388" t="s">
        <v>2119</v>
      </c>
      <c r="F373" s="388" t="s">
        <v>107</v>
      </c>
      <c r="G373" s="388" t="s">
        <v>11</v>
      </c>
      <c r="H373" s="388" t="s">
        <v>374</v>
      </c>
      <c r="I373" s="388" t="s">
        <v>177</v>
      </c>
      <c r="J373" s="388" t="s">
        <v>177</v>
      </c>
      <c r="K373" s="388">
        <v>10041128</v>
      </c>
      <c r="L373" s="388" t="s">
        <v>407</v>
      </c>
      <c r="M373" s="388" t="s">
        <v>40</v>
      </c>
      <c r="N373" s="388" t="s">
        <v>95</v>
      </c>
      <c r="O373" s="388" t="s">
        <v>4511</v>
      </c>
      <c r="P373" s="400">
        <v>43019</v>
      </c>
      <c r="Q373" s="400">
        <v>43020</v>
      </c>
      <c r="R373" s="400">
        <v>43053</v>
      </c>
      <c r="S373" s="388">
        <v>9</v>
      </c>
      <c r="T373" s="388" t="s">
        <v>96</v>
      </c>
      <c r="U373" s="388" t="s">
        <v>96</v>
      </c>
      <c r="V373" s="388" t="s">
        <v>96</v>
      </c>
      <c r="W373" s="388" t="s">
        <v>96</v>
      </c>
      <c r="X373" s="388" t="s">
        <v>96</v>
      </c>
      <c r="Y373" s="388" t="s">
        <v>96</v>
      </c>
      <c r="Z373" s="388" t="s">
        <v>96</v>
      </c>
      <c r="AA373" s="388" t="s">
        <v>96</v>
      </c>
      <c r="AB373" s="388" t="s">
        <v>96</v>
      </c>
      <c r="AC373" s="388" t="s">
        <v>96</v>
      </c>
      <c r="AD373" s="388" t="s">
        <v>4480</v>
      </c>
      <c r="AE373" s="401" t="s">
        <v>2120</v>
      </c>
      <c r="AF373" s="402">
        <v>41985</v>
      </c>
      <c r="AG373" s="401">
        <v>2</v>
      </c>
      <c r="AH373" s="388" t="s">
        <v>4479</v>
      </c>
    </row>
    <row r="374" spans="1:34" x14ac:dyDescent="0.2">
      <c r="A374" s="397" t="str">
        <f t="shared" si="5"/>
        <v>Ofsted Webpage</v>
      </c>
      <c r="B374" s="388">
        <v>130714</v>
      </c>
      <c r="C374" s="388">
        <v>108535</v>
      </c>
      <c r="D374" s="388">
        <v>10003022</v>
      </c>
      <c r="E374" s="388" t="s">
        <v>4638</v>
      </c>
      <c r="F374" s="388" t="s">
        <v>274</v>
      </c>
      <c r="G374" s="388" t="s">
        <v>11</v>
      </c>
      <c r="H374" s="388" t="s">
        <v>700</v>
      </c>
      <c r="I374" s="388" t="s">
        <v>161</v>
      </c>
      <c r="J374" s="388" t="s">
        <v>161</v>
      </c>
      <c r="K374" s="388">
        <v>10037381</v>
      </c>
      <c r="L374" s="388" t="s">
        <v>407</v>
      </c>
      <c r="M374" s="388" t="s">
        <v>40</v>
      </c>
      <c r="N374" s="388" t="s">
        <v>95</v>
      </c>
      <c r="O374" s="388" t="s">
        <v>4511</v>
      </c>
      <c r="P374" s="400">
        <v>43019</v>
      </c>
      <c r="Q374" s="400">
        <v>43020</v>
      </c>
      <c r="R374" s="400">
        <v>43052</v>
      </c>
      <c r="S374" s="388">
        <v>9</v>
      </c>
      <c r="T374" s="388" t="s">
        <v>96</v>
      </c>
      <c r="U374" s="388" t="s">
        <v>96</v>
      </c>
      <c r="V374" s="388" t="s">
        <v>96</v>
      </c>
      <c r="W374" s="388" t="s">
        <v>96</v>
      </c>
      <c r="X374" s="388" t="s">
        <v>96</v>
      </c>
      <c r="Y374" s="388" t="s">
        <v>96</v>
      </c>
      <c r="Z374" s="388" t="s">
        <v>96</v>
      </c>
      <c r="AA374" s="388" t="s">
        <v>96</v>
      </c>
      <c r="AB374" s="388" t="s">
        <v>96</v>
      </c>
      <c r="AC374" s="388" t="s">
        <v>96</v>
      </c>
      <c r="AD374" s="388" t="s">
        <v>4480</v>
      </c>
      <c r="AE374" s="401" t="s">
        <v>2924</v>
      </c>
      <c r="AF374" s="402">
        <v>41551</v>
      </c>
      <c r="AG374" s="401">
        <v>2</v>
      </c>
      <c r="AH374" s="388" t="s">
        <v>4479</v>
      </c>
    </row>
    <row r="375" spans="1:34" x14ac:dyDescent="0.2">
      <c r="A375" s="397" t="str">
        <f t="shared" si="5"/>
        <v>Ofsted Webpage</v>
      </c>
      <c r="B375" s="388">
        <v>53201</v>
      </c>
      <c r="C375" s="388">
        <v>110033</v>
      </c>
      <c r="D375" s="388">
        <v>10004124</v>
      </c>
      <c r="E375" s="388" t="s">
        <v>1652</v>
      </c>
      <c r="F375" s="388" t="s">
        <v>159</v>
      </c>
      <c r="G375" s="388" t="s">
        <v>14</v>
      </c>
      <c r="H375" s="388" t="s">
        <v>1058</v>
      </c>
      <c r="I375" s="388" t="s">
        <v>102</v>
      </c>
      <c r="J375" s="388" t="s">
        <v>102</v>
      </c>
      <c r="K375" s="388">
        <v>10030786</v>
      </c>
      <c r="L375" s="388" t="s">
        <v>162</v>
      </c>
      <c r="M375" s="388" t="s">
        <v>40</v>
      </c>
      <c r="N375" s="388" t="s">
        <v>95</v>
      </c>
      <c r="O375" s="388" t="s">
        <v>4511</v>
      </c>
      <c r="P375" s="400">
        <v>43005</v>
      </c>
      <c r="Q375" s="400">
        <v>43006</v>
      </c>
      <c r="R375" s="400">
        <v>43052</v>
      </c>
      <c r="S375" s="388">
        <v>9</v>
      </c>
      <c r="T375" s="388" t="s">
        <v>96</v>
      </c>
      <c r="U375" s="388" t="s">
        <v>96</v>
      </c>
      <c r="V375" s="388" t="s">
        <v>96</v>
      </c>
      <c r="W375" s="388" t="s">
        <v>96</v>
      </c>
      <c r="X375" s="388" t="s">
        <v>96</v>
      </c>
      <c r="Y375" s="388" t="s">
        <v>96</v>
      </c>
      <c r="Z375" s="388" t="s">
        <v>96</v>
      </c>
      <c r="AA375" s="388" t="s">
        <v>96</v>
      </c>
      <c r="AB375" s="388" t="s">
        <v>96</v>
      </c>
      <c r="AC375" s="388" t="s">
        <v>96</v>
      </c>
      <c r="AD375" s="388" t="s">
        <v>4480</v>
      </c>
      <c r="AE375" s="401" t="s">
        <v>1653</v>
      </c>
      <c r="AF375" s="402">
        <v>41915</v>
      </c>
      <c r="AG375" s="401">
        <v>2</v>
      </c>
      <c r="AH375" s="388" t="s">
        <v>4479</v>
      </c>
    </row>
    <row r="376" spans="1:34" x14ac:dyDescent="0.2">
      <c r="A376" s="397" t="str">
        <f t="shared" si="5"/>
        <v>Ofsted Webpage</v>
      </c>
      <c r="B376" s="388">
        <v>52544</v>
      </c>
      <c r="C376" s="388">
        <v>114962</v>
      </c>
      <c r="D376" s="388">
        <v>10003407</v>
      </c>
      <c r="E376" s="388" t="s">
        <v>2363</v>
      </c>
      <c r="F376" s="388" t="s">
        <v>159</v>
      </c>
      <c r="G376" s="388" t="s">
        <v>14</v>
      </c>
      <c r="H376" s="388" t="s">
        <v>776</v>
      </c>
      <c r="I376" s="388" t="s">
        <v>177</v>
      </c>
      <c r="J376" s="388" t="s">
        <v>177</v>
      </c>
      <c r="K376" s="388">
        <v>10037336</v>
      </c>
      <c r="L376" s="388" t="s">
        <v>257</v>
      </c>
      <c r="M376" s="388" t="s">
        <v>28</v>
      </c>
      <c r="N376" s="388" t="s">
        <v>104</v>
      </c>
      <c r="O376" s="388" t="s">
        <v>96</v>
      </c>
      <c r="P376" s="400">
        <v>43012</v>
      </c>
      <c r="Q376" s="400">
        <v>43014</v>
      </c>
      <c r="R376" s="400">
        <v>43049</v>
      </c>
      <c r="S376" s="388">
        <v>3</v>
      </c>
      <c r="T376" s="388">
        <v>3</v>
      </c>
      <c r="U376" s="388">
        <v>3</v>
      </c>
      <c r="V376" s="388">
        <v>3</v>
      </c>
      <c r="W376" s="388">
        <v>3</v>
      </c>
      <c r="X376" s="388" t="s">
        <v>96</v>
      </c>
      <c r="Y376" s="388">
        <v>3</v>
      </c>
      <c r="Z376" s="388" t="s">
        <v>96</v>
      </c>
      <c r="AA376" s="388" t="s">
        <v>96</v>
      </c>
      <c r="AB376" s="388" t="s">
        <v>96</v>
      </c>
      <c r="AC376" s="388" t="s">
        <v>96</v>
      </c>
      <c r="AD376" s="388" t="s">
        <v>4480</v>
      </c>
      <c r="AE376" s="401" t="s">
        <v>2364</v>
      </c>
      <c r="AF376" s="402">
        <v>41796</v>
      </c>
      <c r="AG376" s="401">
        <v>2</v>
      </c>
      <c r="AH376" s="388" t="s">
        <v>139</v>
      </c>
    </row>
    <row r="377" spans="1:34" x14ac:dyDescent="0.2">
      <c r="A377" s="397" t="str">
        <f t="shared" si="5"/>
        <v>Ofsted Webpage</v>
      </c>
      <c r="B377" s="388">
        <v>130693</v>
      </c>
      <c r="C377" s="388">
        <v>108459</v>
      </c>
      <c r="D377" s="388">
        <v>10007928</v>
      </c>
      <c r="E377" s="388" t="s">
        <v>3798</v>
      </c>
      <c r="F377" s="388" t="s">
        <v>107</v>
      </c>
      <c r="G377" s="388" t="s">
        <v>11</v>
      </c>
      <c r="H377" s="388" t="s">
        <v>219</v>
      </c>
      <c r="I377" s="388" t="s">
        <v>177</v>
      </c>
      <c r="J377" s="388" t="s">
        <v>177</v>
      </c>
      <c r="K377" s="388">
        <v>10030681</v>
      </c>
      <c r="L377" s="388" t="s">
        <v>109</v>
      </c>
      <c r="M377" s="388" t="s">
        <v>28</v>
      </c>
      <c r="N377" s="388" t="s">
        <v>117</v>
      </c>
      <c r="O377" s="388" t="s">
        <v>4480</v>
      </c>
      <c r="P377" s="400">
        <v>43011</v>
      </c>
      <c r="Q377" s="400">
        <v>43014</v>
      </c>
      <c r="R377" s="400">
        <v>43049</v>
      </c>
      <c r="S377" s="388">
        <v>1</v>
      </c>
      <c r="T377" s="388">
        <v>1</v>
      </c>
      <c r="U377" s="388">
        <v>1</v>
      </c>
      <c r="V377" s="388">
        <v>1</v>
      </c>
      <c r="W377" s="388">
        <v>1</v>
      </c>
      <c r="X377" s="388">
        <v>1</v>
      </c>
      <c r="Y377" s="388">
        <v>2</v>
      </c>
      <c r="Z377" s="388">
        <v>1</v>
      </c>
      <c r="AA377" s="388" t="s">
        <v>96</v>
      </c>
      <c r="AB377" s="388" t="s">
        <v>96</v>
      </c>
      <c r="AC377" s="388" t="s">
        <v>96</v>
      </c>
      <c r="AD377" s="388" t="s">
        <v>4480</v>
      </c>
      <c r="AE377" s="401" t="s">
        <v>3799</v>
      </c>
      <c r="AF377" s="402">
        <v>41397</v>
      </c>
      <c r="AG377" s="401">
        <v>2</v>
      </c>
      <c r="AH377" s="388" t="s">
        <v>118</v>
      </c>
    </row>
    <row r="378" spans="1:34" x14ac:dyDescent="0.2">
      <c r="A378" s="397" t="str">
        <f t="shared" si="5"/>
        <v>Ofsted Webpage</v>
      </c>
      <c r="B378" s="388">
        <v>130467</v>
      </c>
      <c r="C378" s="388">
        <v>108354</v>
      </c>
      <c r="D378" s="388">
        <v>10008641</v>
      </c>
      <c r="E378" s="388" t="s">
        <v>2783</v>
      </c>
      <c r="F378" s="388" t="s">
        <v>368</v>
      </c>
      <c r="G378" s="388" t="s">
        <v>14</v>
      </c>
      <c r="H378" s="388" t="s">
        <v>173</v>
      </c>
      <c r="I378" s="388" t="s">
        <v>161</v>
      </c>
      <c r="J378" s="388" t="s">
        <v>161</v>
      </c>
      <c r="K378" s="388">
        <v>10041112</v>
      </c>
      <c r="L378" s="388" t="s">
        <v>584</v>
      </c>
      <c r="M378" s="388" t="s">
        <v>40</v>
      </c>
      <c r="N378" s="388" t="s">
        <v>95</v>
      </c>
      <c r="O378" s="388" t="s">
        <v>4511</v>
      </c>
      <c r="P378" s="400">
        <v>43018</v>
      </c>
      <c r="Q378" s="400">
        <v>43019</v>
      </c>
      <c r="R378" s="400">
        <v>43049</v>
      </c>
      <c r="S378" s="388">
        <v>9</v>
      </c>
      <c r="T378" s="388" t="s">
        <v>96</v>
      </c>
      <c r="U378" s="388" t="s">
        <v>96</v>
      </c>
      <c r="V378" s="388" t="s">
        <v>96</v>
      </c>
      <c r="W378" s="388" t="s">
        <v>96</v>
      </c>
      <c r="X378" s="388" t="s">
        <v>96</v>
      </c>
      <c r="Y378" s="388" t="s">
        <v>96</v>
      </c>
      <c r="Z378" s="388" t="s">
        <v>96</v>
      </c>
      <c r="AA378" s="388" t="s">
        <v>96</v>
      </c>
      <c r="AB378" s="388" t="s">
        <v>96</v>
      </c>
      <c r="AC378" s="388" t="s">
        <v>96</v>
      </c>
      <c r="AD378" s="388" t="s">
        <v>4480</v>
      </c>
      <c r="AE378" s="401" t="s">
        <v>2784</v>
      </c>
      <c r="AF378" s="402">
        <v>41760</v>
      </c>
      <c r="AG378" s="401">
        <v>2</v>
      </c>
      <c r="AH378" s="388" t="s">
        <v>4479</v>
      </c>
    </row>
    <row r="379" spans="1:34" x14ac:dyDescent="0.2">
      <c r="A379" s="397" t="str">
        <f t="shared" si="5"/>
        <v>Ofsted Webpage</v>
      </c>
      <c r="B379" s="388">
        <v>54714</v>
      </c>
      <c r="C379" s="388">
        <v>107996</v>
      </c>
      <c r="D379" s="388">
        <v>10006458</v>
      </c>
      <c r="E379" s="388" t="s">
        <v>2540</v>
      </c>
      <c r="F379" s="388" t="s">
        <v>259</v>
      </c>
      <c r="G379" s="388" t="s">
        <v>14</v>
      </c>
      <c r="H379" s="388" t="s">
        <v>207</v>
      </c>
      <c r="I379" s="388" t="s">
        <v>186</v>
      </c>
      <c r="J379" s="388" t="s">
        <v>93</v>
      </c>
      <c r="K379" s="388">
        <v>10037360</v>
      </c>
      <c r="L379" s="388" t="s">
        <v>443</v>
      </c>
      <c r="M379" s="388" t="s">
        <v>40</v>
      </c>
      <c r="N379" s="388" t="s">
        <v>95</v>
      </c>
      <c r="O379" s="388" t="s">
        <v>4511</v>
      </c>
      <c r="P379" s="400">
        <v>43011</v>
      </c>
      <c r="Q379" s="400">
        <v>43011</v>
      </c>
      <c r="R379" s="400">
        <v>43049</v>
      </c>
      <c r="S379" s="388">
        <v>9</v>
      </c>
      <c r="T379" s="388" t="s">
        <v>96</v>
      </c>
      <c r="U379" s="388" t="s">
        <v>96</v>
      </c>
      <c r="V379" s="388" t="s">
        <v>96</v>
      </c>
      <c r="W379" s="388" t="s">
        <v>96</v>
      </c>
      <c r="X379" s="388" t="s">
        <v>96</v>
      </c>
      <c r="Y379" s="388" t="s">
        <v>96</v>
      </c>
      <c r="Z379" s="388" t="s">
        <v>96</v>
      </c>
      <c r="AA379" s="388" t="s">
        <v>96</v>
      </c>
      <c r="AB379" s="388" t="s">
        <v>96</v>
      </c>
      <c r="AC379" s="388" t="s">
        <v>96</v>
      </c>
      <c r="AD379" s="388" t="s">
        <v>4480</v>
      </c>
      <c r="AE379" s="401" t="s">
        <v>2541</v>
      </c>
      <c r="AF379" s="402">
        <v>41663</v>
      </c>
      <c r="AG379" s="401">
        <v>2</v>
      </c>
      <c r="AH379" s="388" t="s">
        <v>4479</v>
      </c>
    </row>
    <row r="380" spans="1:34" x14ac:dyDescent="0.2">
      <c r="A380" s="397" t="str">
        <f t="shared" si="5"/>
        <v>Ofsted Webpage</v>
      </c>
      <c r="B380" s="388">
        <v>58118</v>
      </c>
      <c r="C380" s="388">
        <v>117585</v>
      </c>
      <c r="D380" s="388">
        <v>10008591</v>
      </c>
      <c r="E380" s="388" t="s">
        <v>2586</v>
      </c>
      <c r="F380" s="388" t="s">
        <v>259</v>
      </c>
      <c r="G380" s="388" t="s">
        <v>14</v>
      </c>
      <c r="H380" s="388" t="s">
        <v>358</v>
      </c>
      <c r="I380" s="388" t="s">
        <v>186</v>
      </c>
      <c r="J380" s="388" t="s">
        <v>93</v>
      </c>
      <c r="K380" s="388">
        <v>10041105</v>
      </c>
      <c r="L380" s="388" t="s">
        <v>443</v>
      </c>
      <c r="M380" s="388" t="s">
        <v>40</v>
      </c>
      <c r="N380" s="388" t="s">
        <v>95</v>
      </c>
      <c r="O380" s="388" t="s">
        <v>4511</v>
      </c>
      <c r="P380" s="400">
        <v>43019</v>
      </c>
      <c r="Q380" s="400">
        <v>43020</v>
      </c>
      <c r="R380" s="400">
        <v>43049</v>
      </c>
      <c r="S380" s="388">
        <v>9</v>
      </c>
      <c r="T380" s="388" t="s">
        <v>96</v>
      </c>
      <c r="U380" s="388" t="s">
        <v>96</v>
      </c>
      <c r="V380" s="388" t="s">
        <v>96</v>
      </c>
      <c r="W380" s="388" t="s">
        <v>96</v>
      </c>
      <c r="X380" s="388" t="s">
        <v>96</v>
      </c>
      <c r="Y380" s="388" t="s">
        <v>96</v>
      </c>
      <c r="Z380" s="388" t="s">
        <v>96</v>
      </c>
      <c r="AA380" s="388" t="s">
        <v>96</v>
      </c>
      <c r="AB380" s="388" t="s">
        <v>96</v>
      </c>
      <c r="AC380" s="388" t="s">
        <v>96</v>
      </c>
      <c r="AD380" s="388" t="s">
        <v>4480</v>
      </c>
      <c r="AE380" s="401" t="s">
        <v>2587</v>
      </c>
      <c r="AF380" s="402">
        <v>41761</v>
      </c>
      <c r="AG380" s="401">
        <v>2</v>
      </c>
      <c r="AH380" s="388" t="s">
        <v>4479</v>
      </c>
    </row>
    <row r="381" spans="1:34" x14ac:dyDescent="0.2">
      <c r="A381" s="397" t="str">
        <f t="shared" si="5"/>
        <v>Ofsted Webpage</v>
      </c>
      <c r="B381" s="388">
        <v>52459</v>
      </c>
      <c r="C381" s="388">
        <v>107016</v>
      </c>
      <c r="D381" s="388">
        <v>10003289</v>
      </c>
      <c r="E381" s="388" t="s">
        <v>2357</v>
      </c>
      <c r="F381" s="388" t="s">
        <v>259</v>
      </c>
      <c r="G381" s="388" t="s">
        <v>14</v>
      </c>
      <c r="H381" s="388" t="s">
        <v>347</v>
      </c>
      <c r="I381" s="388" t="s">
        <v>186</v>
      </c>
      <c r="J381" s="388" t="s">
        <v>93</v>
      </c>
      <c r="K381" s="388">
        <v>10041123</v>
      </c>
      <c r="L381" s="388" t="s">
        <v>443</v>
      </c>
      <c r="M381" s="388" t="s">
        <v>40</v>
      </c>
      <c r="N381" s="388" t="s">
        <v>95</v>
      </c>
      <c r="O381" s="388" t="s">
        <v>4511</v>
      </c>
      <c r="P381" s="400">
        <v>43011</v>
      </c>
      <c r="Q381" s="400">
        <v>43012</v>
      </c>
      <c r="R381" s="400">
        <v>43047</v>
      </c>
      <c r="S381" s="388">
        <v>9</v>
      </c>
      <c r="T381" s="388" t="s">
        <v>96</v>
      </c>
      <c r="U381" s="388" t="s">
        <v>96</v>
      </c>
      <c r="V381" s="388" t="s">
        <v>96</v>
      </c>
      <c r="W381" s="388" t="s">
        <v>96</v>
      </c>
      <c r="X381" s="388" t="s">
        <v>96</v>
      </c>
      <c r="Y381" s="388" t="s">
        <v>96</v>
      </c>
      <c r="Z381" s="388" t="s">
        <v>96</v>
      </c>
      <c r="AA381" s="388" t="s">
        <v>96</v>
      </c>
      <c r="AB381" s="388" t="s">
        <v>96</v>
      </c>
      <c r="AC381" s="388" t="s">
        <v>96</v>
      </c>
      <c r="AD381" s="388" t="s">
        <v>4480</v>
      </c>
      <c r="AE381" s="401" t="s">
        <v>2358</v>
      </c>
      <c r="AF381" s="402">
        <v>41712</v>
      </c>
      <c r="AG381" s="401">
        <v>2</v>
      </c>
      <c r="AH381" s="388" t="s">
        <v>4479</v>
      </c>
    </row>
    <row r="382" spans="1:34" x14ac:dyDescent="0.2">
      <c r="A382" s="397" t="str">
        <f t="shared" si="5"/>
        <v>Ofsted Webpage</v>
      </c>
      <c r="B382" s="388">
        <v>130434</v>
      </c>
      <c r="C382" s="388">
        <v>108414</v>
      </c>
      <c r="D382" s="388">
        <v>10003500</v>
      </c>
      <c r="E382" s="388" t="s">
        <v>2763</v>
      </c>
      <c r="F382" s="388" t="s">
        <v>100</v>
      </c>
      <c r="G382" s="388" t="s">
        <v>11</v>
      </c>
      <c r="H382" s="388" t="s">
        <v>515</v>
      </c>
      <c r="I382" s="388" t="s">
        <v>115</v>
      </c>
      <c r="J382" s="388" t="s">
        <v>115</v>
      </c>
      <c r="K382" s="388">
        <v>10030887</v>
      </c>
      <c r="L382" s="388" t="s">
        <v>103</v>
      </c>
      <c r="M382" s="388" t="s">
        <v>28</v>
      </c>
      <c r="N382" s="388" t="s">
        <v>104</v>
      </c>
      <c r="O382" s="388" t="s">
        <v>96</v>
      </c>
      <c r="P382" s="400">
        <v>43011</v>
      </c>
      <c r="Q382" s="400">
        <v>43014</v>
      </c>
      <c r="R382" s="400">
        <v>43047</v>
      </c>
      <c r="S382" s="388">
        <v>3</v>
      </c>
      <c r="T382" s="388">
        <v>3</v>
      </c>
      <c r="U382" s="388">
        <v>3</v>
      </c>
      <c r="V382" s="388">
        <v>2</v>
      </c>
      <c r="W382" s="388">
        <v>3</v>
      </c>
      <c r="X382" s="388">
        <v>3</v>
      </c>
      <c r="Y382" s="388" t="s">
        <v>96</v>
      </c>
      <c r="Z382" s="388">
        <v>3</v>
      </c>
      <c r="AA382" s="388" t="s">
        <v>96</v>
      </c>
      <c r="AB382" s="388" t="s">
        <v>96</v>
      </c>
      <c r="AC382" s="388" t="s">
        <v>96</v>
      </c>
      <c r="AD382" s="388" t="s">
        <v>4480</v>
      </c>
      <c r="AE382" s="401" t="s">
        <v>2764</v>
      </c>
      <c r="AF382" s="402">
        <v>41551</v>
      </c>
      <c r="AG382" s="401">
        <v>1</v>
      </c>
      <c r="AH382" s="388" t="s">
        <v>139</v>
      </c>
    </row>
    <row r="383" spans="1:34" x14ac:dyDescent="0.2">
      <c r="A383" s="397" t="str">
        <f t="shared" si="5"/>
        <v>Ofsted Webpage</v>
      </c>
      <c r="B383" s="388">
        <v>58841</v>
      </c>
      <c r="C383" s="388">
        <v>118467</v>
      </c>
      <c r="D383" s="388">
        <v>10019383</v>
      </c>
      <c r="E383" s="388" t="s">
        <v>1868</v>
      </c>
      <c r="F383" s="388" t="s">
        <v>259</v>
      </c>
      <c r="G383" s="388" t="s">
        <v>14</v>
      </c>
      <c r="H383" s="388" t="s">
        <v>135</v>
      </c>
      <c r="I383" s="388" t="s">
        <v>115</v>
      </c>
      <c r="J383" s="388" t="s">
        <v>115</v>
      </c>
      <c r="K383" s="388">
        <v>10030696</v>
      </c>
      <c r="L383" s="388" t="s">
        <v>261</v>
      </c>
      <c r="M383" s="388" t="s">
        <v>28</v>
      </c>
      <c r="N383" s="388" t="s">
        <v>104</v>
      </c>
      <c r="O383" s="388" t="s">
        <v>96</v>
      </c>
      <c r="P383" s="400">
        <v>43011</v>
      </c>
      <c r="Q383" s="400">
        <v>43014</v>
      </c>
      <c r="R383" s="400">
        <v>43046</v>
      </c>
      <c r="S383" s="388">
        <v>3</v>
      </c>
      <c r="T383" s="388">
        <v>3</v>
      </c>
      <c r="U383" s="388">
        <v>3</v>
      </c>
      <c r="V383" s="388">
        <v>3</v>
      </c>
      <c r="W383" s="388">
        <v>3</v>
      </c>
      <c r="X383" s="388" t="s">
        <v>96</v>
      </c>
      <c r="Y383" s="388">
        <v>3</v>
      </c>
      <c r="Z383" s="388">
        <v>3</v>
      </c>
      <c r="AA383" s="388" t="s">
        <v>96</v>
      </c>
      <c r="AB383" s="388" t="s">
        <v>96</v>
      </c>
      <c r="AC383" s="388" t="s">
        <v>96</v>
      </c>
      <c r="AD383" s="388" t="s">
        <v>4480</v>
      </c>
      <c r="AE383" s="401" t="s">
        <v>1869</v>
      </c>
      <c r="AF383" s="402">
        <v>42082</v>
      </c>
      <c r="AG383" s="401">
        <v>2</v>
      </c>
      <c r="AH383" s="388" t="s">
        <v>139</v>
      </c>
    </row>
    <row r="384" spans="1:34" x14ac:dyDescent="0.2">
      <c r="A384" s="397" t="str">
        <f t="shared" si="5"/>
        <v>Ofsted Webpage</v>
      </c>
      <c r="B384" s="388">
        <v>130478</v>
      </c>
      <c r="C384" s="388">
        <v>108365</v>
      </c>
      <c r="D384" s="388">
        <v>10003625</v>
      </c>
      <c r="E384" s="388" t="s">
        <v>4639</v>
      </c>
      <c r="F384" s="388" t="s">
        <v>100</v>
      </c>
      <c r="G384" s="388" t="s">
        <v>11</v>
      </c>
      <c r="H384" s="388" t="s">
        <v>697</v>
      </c>
      <c r="I384" s="388" t="s">
        <v>161</v>
      </c>
      <c r="J384" s="388" t="s">
        <v>161</v>
      </c>
      <c r="K384" s="388">
        <v>10037333</v>
      </c>
      <c r="L384" s="388" t="s">
        <v>103</v>
      </c>
      <c r="M384" s="388" t="s">
        <v>28</v>
      </c>
      <c r="N384" s="388" t="s">
        <v>104</v>
      </c>
      <c r="O384" s="388" t="s">
        <v>96</v>
      </c>
      <c r="P384" s="400">
        <v>43011</v>
      </c>
      <c r="Q384" s="400">
        <v>43014</v>
      </c>
      <c r="R384" s="400">
        <v>43046</v>
      </c>
      <c r="S384" s="388">
        <v>2</v>
      </c>
      <c r="T384" s="388">
        <v>2</v>
      </c>
      <c r="U384" s="388">
        <v>2</v>
      </c>
      <c r="V384" s="388">
        <v>2</v>
      </c>
      <c r="W384" s="388">
        <v>2</v>
      </c>
      <c r="X384" s="388">
        <v>2</v>
      </c>
      <c r="Y384" s="388" t="s">
        <v>96</v>
      </c>
      <c r="Z384" s="388" t="s">
        <v>96</v>
      </c>
      <c r="AA384" s="388" t="s">
        <v>96</v>
      </c>
      <c r="AB384" s="388" t="s">
        <v>96</v>
      </c>
      <c r="AC384" s="388" t="s">
        <v>96</v>
      </c>
      <c r="AD384" s="388" t="s">
        <v>4480</v>
      </c>
      <c r="AE384" s="401" t="s">
        <v>4640</v>
      </c>
      <c r="AF384" s="402">
        <v>39484</v>
      </c>
      <c r="AG384" s="401">
        <v>1</v>
      </c>
      <c r="AH384" s="388" t="s">
        <v>139</v>
      </c>
    </row>
    <row r="385" spans="1:34" x14ac:dyDescent="0.2">
      <c r="A385" s="397" t="str">
        <f t="shared" si="5"/>
        <v>Ofsted Webpage</v>
      </c>
      <c r="B385" s="388">
        <v>130493</v>
      </c>
      <c r="C385" s="388">
        <v>108474</v>
      </c>
      <c r="D385" s="388">
        <v>10007553</v>
      </c>
      <c r="E385" s="388" t="s">
        <v>1275</v>
      </c>
      <c r="F385" s="388" t="s">
        <v>107</v>
      </c>
      <c r="G385" s="388" t="s">
        <v>11</v>
      </c>
      <c r="H385" s="388" t="s">
        <v>335</v>
      </c>
      <c r="I385" s="388" t="s">
        <v>131</v>
      </c>
      <c r="J385" s="388" t="s">
        <v>131</v>
      </c>
      <c r="K385" s="388">
        <v>10037400</v>
      </c>
      <c r="L385" s="388" t="s">
        <v>146</v>
      </c>
      <c r="M385" s="388" t="s">
        <v>28</v>
      </c>
      <c r="N385" s="388" t="s">
        <v>104</v>
      </c>
      <c r="O385" s="388" t="s">
        <v>96</v>
      </c>
      <c r="P385" s="400">
        <v>43011</v>
      </c>
      <c r="Q385" s="400">
        <v>43014</v>
      </c>
      <c r="R385" s="400">
        <v>43046</v>
      </c>
      <c r="S385" s="388">
        <v>2</v>
      </c>
      <c r="T385" s="388">
        <v>2</v>
      </c>
      <c r="U385" s="388">
        <v>2</v>
      </c>
      <c r="V385" s="388">
        <v>2</v>
      </c>
      <c r="W385" s="388">
        <v>2</v>
      </c>
      <c r="X385" s="388">
        <v>2</v>
      </c>
      <c r="Y385" s="388">
        <v>2</v>
      </c>
      <c r="Z385" s="388">
        <v>3</v>
      </c>
      <c r="AA385" s="388">
        <v>2</v>
      </c>
      <c r="AB385" s="388">
        <v>1</v>
      </c>
      <c r="AC385" s="388" t="s">
        <v>96</v>
      </c>
      <c r="AD385" s="388" t="s">
        <v>4480</v>
      </c>
      <c r="AE385" s="401">
        <v>10004692</v>
      </c>
      <c r="AF385" s="402">
        <v>42347</v>
      </c>
      <c r="AG385" s="401">
        <v>3</v>
      </c>
      <c r="AH385" s="388" t="s">
        <v>118</v>
      </c>
    </row>
    <row r="386" spans="1:34" x14ac:dyDescent="0.2">
      <c r="A386" s="397" t="str">
        <f t="shared" si="5"/>
        <v>Ofsted Webpage</v>
      </c>
      <c r="B386" s="388">
        <v>50213</v>
      </c>
      <c r="C386" s="388">
        <v>108141</v>
      </c>
      <c r="D386" s="388">
        <v>10000703</v>
      </c>
      <c r="E386" s="388" t="s">
        <v>2223</v>
      </c>
      <c r="F386" s="388" t="s">
        <v>159</v>
      </c>
      <c r="G386" s="388" t="s">
        <v>14</v>
      </c>
      <c r="H386" s="388" t="s">
        <v>173</v>
      </c>
      <c r="I386" s="388" t="s">
        <v>161</v>
      </c>
      <c r="J386" s="388" t="s">
        <v>161</v>
      </c>
      <c r="K386" s="388">
        <v>10037350</v>
      </c>
      <c r="L386" s="388" t="s">
        <v>257</v>
      </c>
      <c r="M386" s="388" t="s">
        <v>28</v>
      </c>
      <c r="N386" s="388" t="s">
        <v>117</v>
      </c>
      <c r="O386" s="388" t="s">
        <v>4480</v>
      </c>
      <c r="P386" s="400">
        <v>43004</v>
      </c>
      <c r="Q386" s="400">
        <v>43007</v>
      </c>
      <c r="R386" s="400">
        <v>43042</v>
      </c>
      <c r="S386" s="388">
        <v>3</v>
      </c>
      <c r="T386" s="388">
        <v>3</v>
      </c>
      <c r="U386" s="388">
        <v>3</v>
      </c>
      <c r="V386" s="388">
        <v>2</v>
      </c>
      <c r="W386" s="388">
        <v>3</v>
      </c>
      <c r="X386" s="388" t="s">
        <v>96</v>
      </c>
      <c r="Y386" s="388">
        <v>3</v>
      </c>
      <c r="Z386" s="388" t="s">
        <v>96</v>
      </c>
      <c r="AA386" s="388" t="s">
        <v>96</v>
      </c>
      <c r="AB386" s="388" t="s">
        <v>96</v>
      </c>
      <c r="AC386" s="388" t="s">
        <v>96</v>
      </c>
      <c r="AD386" s="388" t="s">
        <v>4480</v>
      </c>
      <c r="AE386" s="401" t="s">
        <v>2224</v>
      </c>
      <c r="AF386" s="402">
        <v>41698</v>
      </c>
      <c r="AG386" s="401">
        <v>2</v>
      </c>
      <c r="AH386" s="388" t="s">
        <v>139</v>
      </c>
    </row>
    <row r="387" spans="1:34" x14ac:dyDescent="0.2">
      <c r="A387" s="397" t="str">
        <f t="shared" si="5"/>
        <v>Ofsted Webpage</v>
      </c>
      <c r="B387" s="388">
        <v>50795</v>
      </c>
      <c r="C387" s="388">
        <v>109371</v>
      </c>
      <c r="D387" s="388">
        <v>10000831</v>
      </c>
      <c r="E387" s="388" t="s">
        <v>746</v>
      </c>
      <c r="F387" s="388" t="s">
        <v>90</v>
      </c>
      <c r="G387" s="388" t="s">
        <v>13</v>
      </c>
      <c r="H387" s="388" t="s">
        <v>232</v>
      </c>
      <c r="I387" s="388" t="s">
        <v>177</v>
      </c>
      <c r="J387" s="388" t="s">
        <v>177</v>
      </c>
      <c r="K387" s="388">
        <v>10039585</v>
      </c>
      <c r="L387" s="388" t="s">
        <v>136</v>
      </c>
      <c r="M387" s="388" t="s">
        <v>28</v>
      </c>
      <c r="N387" s="388" t="s">
        <v>104</v>
      </c>
      <c r="O387" s="388" t="s">
        <v>96</v>
      </c>
      <c r="P387" s="400">
        <v>43004</v>
      </c>
      <c r="Q387" s="400">
        <v>43007</v>
      </c>
      <c r="R387" s="400">
        <v>43041</v>
      </c>
      <c r="S387" s="388">
        <v>2</v>
      </c>
      <c r="T387" s="388">
        <v>2</v>
      </c>
      <c r="U387" s="388">
        <v>2</v>
      </c>
      <c r="V387" s="388">
        <v>2</v>
      </c>
      <c r="W387" s="388">
        <v>2</v>
      </c>
      <c r="X387" s="388" t="s">
        <v>96</v>
      </c>
      <c r="Y387" s="388" t="s">
        <v>96</v>
      </c>
      <c r="Z387" s="388">
        <v>2</v>
      </c>
      <c r="AA387" s="388" t="s">
        <v>96</v>
      </c>
      <c r="AB387" s="388" t="s">
        <v>96</v>
      </c>
      <c r="AC387" s="388" t="s">
        <v>96</v>
      </c>
      <c r="AD387" s="388" t="s">
        <v>4480</v>
      </c>
      <c r="AE387" s="401" t="s">
        <v>4641</v>
      </c>
      <c r="AF387" s="402">
        <v>40445</v>
      </c>
      <c r="AG387" s="401">
        <v>2</v>
      </c>
      <c r="AH387" s="388" t="s">
        <v>4537</v>
      </c>
    </row>
    <row r="388" spans="1:34" x14ac:dyDescent="0.2">
      <c r="A388" s="397" t="str">
        <f t="shared" si="5"/>
        <v>Ofsted Webpage</v>
      </c>
      <c r="B388" s="388">
        <v>52843</v>
      </c>
      <c r="C388" s="388">
        <v>106963</v>
      </c>
      <c r="D388" s="388">
        <v>10003586</v>
      </c>
      <c r="E388" s="388" t="s">
        <v>874</v>
      </c>
      <c r="F388" s="388" t="s">
        <v>159</v>
      </c>
      <c r="G388" s="388" t="s">
        <v>14</v>
      </c>
      <c r="H388" s="388" t="s">
        <v>239</v>
      </c>
      <c r="I388" s="388" t="s">
        <v>152</v>
      </c>
      <c r="J388" s="388" t="s">
        <v>152</v>
      </c>
      <c r="K388" s="388">
        <v>10030708</v>
      </c>
      <c r="L388" s="388" t="s">
        <v>197</v>
      </c>
      <c r="M388" s="388" t="s">
        <v>28</v>
      </c>
      <c r="N388" s="388" t="s">
        <v>104</v>
      </c>
      <c r="O388" s="388" t="s">
        <v>96</v>
      </c>
      <c r="P388" s="400">
        <v>42998</v>
      </c>
      <c r="Q388" s="400">
        <v>43000</v>
      </c>
      <c r="R388" s="400">
        <v>43041</v>
      </c>
      <c r="S388" s="388">
        <v>3</v>
      </c>
      <c r="T388" s="388">
        <v>3</v>
      </c>
      <c r="U388" s="388">
        <v>3</v>
      </c>
      <c r="V388" s="388">
        <v>3</v>
      </c>
      <c r="W388" s="388">
        <v>3</v>
      </c>
      <c r="X388" s="388">
        <v>3</v>
      </c>
      <c r="Y388" s="388" t="s">
        <v>96</v>
      </c>
      <c r="Z388" s="388" t="s">
        <v>96</v>
      </c>
      <c r="AA388" s="388" t="s">
        <v>96</v>
      </c>
      <c r="AB388" s="388" t="s">
        <v>96</v>
      </c>
      <c r="AC388" s="388" t="s">
        <v>96</v>
      </c>
      <c r="AD388" s="388" t="s">
        <v>4480</v>
      </c>
      <c r="AE388" s="401">
        <v>10005149</v>
      </c>
      <c r="AF388" s="402">
        <v>42285</v>
      </c>
      <c r="AG388" s="401">
        <v>3</v>
      </c>
      <c r="AH388" s="388" t="s">
        <v>4537</v>
      </c>
    </row>
    <row r="389" spans="1:34" x14ac:dyDescent="0.2">
      <c r="A389" s="397" t="str">
        <f t="shared" ref="A389:A421" si="6">IF(B389&lt;&gt;"",HYPERLINK(CONCATENATE("http://reports.ofsted.gov.uk/inspection-reports/find-inspection-report/provider/ELS/",B389),"Ofsted Webpage"),"")</f>
        <v>Ofsted Webpage</v>
      </c>
      <c r="B389" s="388">
        <v>58929</v>
      </c>
      <c r="C389" s="388">
        <v>118800</v>
      </c>
      <c r="D389" s="388">
        <v>10026072</v>
      </c>
      <c r="E389" s="388" t="s">
        <v>1167</v>
      </c>
      <c r="F389" s="388" t="s">
        <v>170</v>
      </c>
      <c r="G389" s="388" t="s">
        <v>13</v>
      </c>
      <c r="H389" s="388" t="s">
        <v>160</v>
      </c>
      <c r="I389" s="388" t="s">
        <v>161</v>
      </c>
      <c r="J389" s="388" t="s">
        <v>161</v>
      </c>
      <c r="K389" s="388">
        <v>10037418</v>
      </c>
      <c r="L389" s="388" t="s">
        <v>132</v>
      </c>
      <c r="M389" s="388" t="s">
        <v>28</v>
      </c>
      <c r="N389" s="388" t="s">
        <v>104</v>
      </c>
      <c r="O389" s="388" t="s">
        <v>96</v>
      </c>
      <c r="P389" s="400">
        <v>42997</v>
      </c>
      <c r="Q389" s="400">
        <v>43000</v>
      </c>
      <c r="R389" s="400">
        <v>43041</v>
      </c>
      <c r="S389" s="388">
        <v>4</v>
      </c>
      <c r="T389" s="388">
        <v>4</v>
      </c>
      <c r="U389" s="388">
        <v>4</v>
      </c>
      <c r="V389" s="388">
        <v>4</v>
      </c>
      <c r="W389" s="388">
        <v>4</v>
      </c>
      <c r="X389" s="388" t="s">
        <v>96</v>
      </c>
      <c r="Y389" s="388" t="s">
        <v>96</v>
      </c>
      <c r="Z389" s="388">
        <v>4</v>
      </c>
      <c r="AA389" s="388" t="s">
        <v>96</v>
      </c>
      <c r="AB389" s="388" t="s">
        <v>96</v>
      </c>
      <c r="AC389" s="388" t="s">
        <v>96</v>
      </c>
      <c r="AD389" s="388" t="s">
        <v>4511</v>
      </c>
      <c r="AE389" s="401">
        <v>10005082</v>
      </c>
      <c r="AF389" s="402">
        <v>42419</v>
      </c>
      <c r="AG389" s="401">
        <v>3</v>
      </c>
      <c r="AH389" s="388" t="s">
        <v>139</v>
      </c>
    </row>
    <row r="390" spans="1:34" x14ac:dyDescent="0.2">
      <c r="A390" s="397" t="str">
        <f t="shared" si="6"/>
        <v>Ofsted Webpage</v>
      </c>
      <c r="B390" s="388">
        <v>50128</v>
      </c>
      <c r="C390" s="388">
        <v>105505</v>
      </c>
      <c r="D390" s="388">
        <v>10002697</v>
      </c>
      <c r="E390" s="388" t="s">
        <v>2209</v>
      </c>
      <c r="F390" s="388" t="s">
        <v>159</v>
      </c>
      <c r="G390" s="388" t="s">
        <v>14</v>
      </c>
      <c r="H390" s="388" t="s">
        <v>340</v>
      </c>
      <c r="I390" s="388" t="s">
        <v>155</v>
      </c>
      <c r="J390" s="388" t="s">
        <v>155</v>
      </c>
      <c r="K390" s="388">
        <v>10037328</v>
      </c>
      <c r="L390" s="388" t="s">
        <v>162</v>
      </c>
      <c r="M390" s="388" t="s">
        <v>40</v>
      </c>
      <c r="N390" s="388" t="s">
        <v>95</v>
      </c>
      <c r="O390" s="388" t="s">
        <v>4511</v>
      </c>
      <c r="P390" s="400">
        <v>43011</v>
      </c>
      <c r="Q390" s="400">
        <v>43012</v>
      </c>
      <c r="R390" s="400">
        <v>43040</v>
      </c>
      <c r="S390" s="388">
        <v>9</v>
      </c>
      <c r="T390" s="388" t="s">
        <v>96</v>
      </c>
      <c r="U390" s="388" t="s">
        <v>96</v>
      </c>
      <c r="V390" s="388" t="s">
        <v>96</v>
      </c>
      <c r="W390" s="388" t="s">
        <v>96</v>
      </c>
      <c r="X390" s="388" t="s">
        <v>96</v>
      </c>
      <c r="Y390" s="388" t="s">
        <v>96</v>
      </c>
      <c r="Z390" s="388" t="s">
        <v>96</v>
      </c>
      <c r="AA390" s="388" t="s">
        <v>96</v>
      </c>
      <c r="AB390" s="388" t="s">
        <v>96</v>
      </c>
      <c r="AC390" s="388" t="s">
        <v>96</v>
      </c>
      <c r="AD390" s="388" t="s">
        <v>4480</v>
      </c>
      <c r="AE390" s="401" t="s">
        <v>2210</v>
      </c>
      <c r="AF390" s="402">
        <v>41670</v>
      </c>
      <c r="AG390" s="401">
        <v>2</v>
      </c>
      <c r="AH390" s="388" t="s">
        <v>4479</v>
      </c>
    </row>
    <row r="391" spans="1:34" x14ac:dyDescent="0.2">
      <c r="A391" s="397" t="str">
        <f t="shared" si="6"/>
        <v>Ofsted Webpage</v>
      </c>
      <c r="B391" s="388">
        <v>51097</v>
      </c>
      <c r="C391" s="388">
        <v>121224</v>
      </c>
      <c r="D391" s="388">
        <v>10032017</v>
      </c>
      <c r="E391" s="388" t="s">
        <v>2284</v>
      </c>
      <c r="F391" s="388" t="s">
        <v>259</v>
      </c>
      <c r="G391" s="388" t="s">
        <v>14</v>
      </c>
      <c r="H391" s="388" t="s">
        <v>223</v>
      </c>
      <c r="I391" s="388" t="s">
        <v>152</v>
      </c>
      <c r="J391" s="388" t="s">
        <v>152</v>
      </c>
      <c r="K391" s="388">
        <v>10037352</v>
      </c>
      <c r="L391" s="388" t="s">
        <v>443</v>
      </c>
      <c r="M391" s="388" t="s">
        <v>40</v>
      </c>
      <c r="N391" s="388" t="s">
        <v>95</v>
      </c>
      <c r="O391" s="388" t="s">
        <v>4511</v>
      </c>
      <c r="P391" s="400">
        <v>43012</v>
      </c>
      <c r="Q391" s="400">
        <v>43012</v>
      </c>
      <c r="R391" s="400">
        <v>43040</v>
      </c>
      <c r="S391" s="388">
        <v>9</v>
      </c>
      <c r="T391" s="388" t="s">
        <v>96</v>
      </c>
      <c r="U391" s="388" t="s">
        <v>96</v>
      </c>
      <c r="V391" s="388" t="s">
        <v>96</v>
      </c>
      <c r="W391" s="388" t="s">
        <v>96</v>
      </c>
      <c r="X391" s="388" t="s">
        <v>96</v>
      </c>
      <c r="Y391" s="388" t="s">
        <v>96</v>
      </c>
      <c r="Z391" s="388" t="s">
        <v>96</v>
      </c>
      <c r="AA391" s="388" t="s">
        <v>96</v>
      </c>
      <c r="AB391" s="388" t="s">
        <v>96</v>
      </c>
      <c r="AC391" s="388" t="s">
        <v>96</v>
      </c>
      <c r="AD391" s="388" t="s">
        <v>4480</v>
      </c>
      <c r="AE391" s="401" t="s">
        <v>2285</v>
      </c>
      <c r="AF391" s="402">
        <v>41677</v>
      </c>
      <c r="AG391" s="401">
        <v>2</v>
      </c>
      <c r="AH391" s="388" t="s">
        <v>4479</v>
      </c>
    </row>
    <row r="392" spans="1:34" x14ac:dyDescent="0.2">
      <c r="A392" s="397" t="str">
        <f t="shared" si="6"/>
        <v>Ofsted Webpage</v>
      </c>
      <c r="B392" s="388">
        <v>53774</v>
      </c>
      <c r="C392" s="388">
        <v>108852</v>
      </c>
      <c r="D392" s="388">
        <v>10002331</v>
      </c>
      <c r="E392" s="388" t="s">
        <v>2462</v>
      </c>
      <c r="F392" s="388" t="s">
        <v>90</v>
      </c>
      <c r="G392" s="388" t="s">
        <v>13</v>
      </c>
      <c r="H392" s="388" t="s">
        <v>342</v>
      </c>
      <c r="I392" s="388" t="s">
        <v>177</v>
      </c>
      <c r="J392" s="388" t="s">
        <v>177</v>
      </c>
      <c r="K392" s="388">
        <v>10037347</v>
      </c>
      <c r="L392" s="388" t="s">
        <v>94</v>
      </c>
      <c r="M392" s="388" t="s">
        <v>40</v>
      </c>
      <c r="N392" s="388" t="s">
        <v>95</v>
      </c>
      <c r="O392" s="388" t="s">
        <v>4511</v>
      </c>
      <c r="P392" s="400">
        <v>43012</v>
      </c>
      <c r="Q392" s="400">
        <v>43013</v>
      </c>
      <c r="R392" s="400">
        <v>43040</v>
      </c>
      <c r="S392" s="388">
        <v>9</v>
      </c>
      <c r="T392" s="388" t="s">
        <v>96</v>
      </c>
      <c r="U392" s="388" t="s">
        <v>96</v>
      </c>
      <c r="V392" s="388" t="s">
        <v>96</v>
      </c>
      <c r="W392" s="388" t="s">
        <v>96</v>
      </c>
      <c r="X392" s="388" t="s">
        <v>96</v>
      </c>
      <c r="Y392" s="388" t="s">
        <v>96</v>
      </c>
      <c r="Z392" s="388" t="s">
        <v>96</v>
      </c>
      <c r="AA392" s="388" t="s">
        <v>96</v>
      </c>
      <c r="AB392" s="388" t="s">
        <v>96</v>
      </c>
      <c r="AC392" s="388" t="s">
        <v>96</v>
      </c>
      <c r="AD392" s="388" t="s">
        <v>4480</v>
      </c>
      <c r="AE392" s="401" t="s">
        <v>2463</v>
      </c>
      <c r="AF392" s="402">
        <v>41621</v>
      </c>
      <c r="AG392" s="401">
        <v>2</v>
      </c>
      <c r="AH392" s="388" t="s">
        <v>4479</v>
      </c>
    </row>
    <row r="393" spans="1:34" x14ac:dyDescent="0.2">
      <c r="A393" s="397" t="str">
        <f t="shared" si="6"/>
        <v>Ofsted Webpage</v>
      </c>
      <c r="B393" s="388">
        <v>130655</v>
      </c>
      <c r="C393" s="388">
        <v>106536</v>
      </c>
      <c r="D393" s="388">
        <v>10003676</v>
      </c>
      <c r="E393" s="388" t="s">
        <v>2074</v>
      </c>
      <c r="F393" s="388" t="s">
        <v>274</v>
      </c>
      <c r="G393" s="388" t="s">
        <v>11</v>
      </c>
      <c r="H393" s="388" t="s">
        <v>555</v>
      </c>
      <c r="I393" s="388" t="s">
        <v>155</v>
      </c>
      <c r="J393" s="388" t="s">
        <v>155</v>
      </c>
      <c r="K393" s="388">
        <v>10037373</v>
      </c>
      <c r="L393" s="388" t="s">
        <v>407</v>
      </c>
      <c r="M393" s="388" t="s">
        <v>40</v>
      </c>
      <c r="N393" s="388" t="s">
        <v>95</v>
      </c>
      <c r="O393" s="388" t="s">
        <v>4511</v>
      </c>
      <c r="P393" s="400">
        <v>43018</v>
      </c>
      <c r="Q393" s="400">
        <v>43019</v>
      </c>
      <c r="R393" s="400">
        <v>43040</v>
      </c>
      <c r="S393" s="388">
        <v>9</v>
      </c>
      <c r="T393" s="388" t="s">
        <v>96</v>
      </c>
      <c r="U393" s="388" t="s">
        <v>96</v>
      </c>
      <c r="V393" s="388" t="s">
        <v>96</v>
      </c>
      <c r="W393" s="388" t="s">
        <v>96</v>
      </c>
      <c r="X393" s="388" t="s">
        <v>96</v>
      </c>
      <c r="Y393" s="388" t="s">
        <v>96</v>
      </c>
      <c r="Z393" s="388" t="s">
        <v>96</v>
      </c>
      <c r="AA393" s="388" t="s">
        <v>96</v>
      </c>
      <c r="AB393" s="388" t="s">
        <v>96</v>
      </c>
      <c r="AC393" s="388" t="s">
        <v>96</v>
      </c>
      <c r="AD393" s="388" t="s">
        <v>4480</v>
      </c>
      <c r="AE393" s="401" t="s">
        <v>2075</v>
      </c>
      <c r="AF393" s="402">
        <v>41915</v>
      </c>
      <c r="AG393" s="401">
        <v>2</v>
      </c>
      <c r="AH393" s="388" t="s">
        <v>4479</v>
      </c>
    </row>
    <row r="394" spans="1:34" x14ac:dyDescent="0.2">
      <c r="A394" s="397" t="str">
        <f t="shared" si="6"/>
        <v>Ofsted Webpage</v>
      </c>
      <c r="B394" s="388">
        <v>54719</v>
      </c>
      <c r="C394" s="388">
        <v>110161</v>
      </c>
      <c r="D394" s="388">
        <v>10006462</v>
      </c>
      <c r="E394" s="388" t="s">
        <v>2543</v>
      </c>
      <c r="F394" s="388" t="s">
        <v>159</v>
      </c>
      <c r="G394" s="388" t="s">
        <v>14</v>
      </c>
      <c r="H394" s="388" t="s">
        <v>428</v>
      </c>
      <c r="I394" s="388" t="s">
        <v>155</v>
      </c>
      <c r="J394" s="388" t="s">
        <v>155</v>
      </c>
      <c r="K394" s="388">
        <v>10039739</v>
      </c>
      <c r="L394" s="388" t="s">
        <v>257</v>
      </c>
      <c r="M394" s="388" t="s">
        <v>28</v>
      </c>
      <c r="N394" s="388" t="s">
        <v>117</v>
      </c>
      <c r="O394" s="388" t="s">
        <v>4480</v>
      </c>
      <c r="P394" s="400">
        <v>43004</v>
      </c>
      <c r="Q394" s="400">
        <v>43019</v>
      </c>
      <c r="R394" s="400">
        <v>43040</v>
      </c>
      <c r="S394" s="388">
        <v>3</v>
      </c>
      <c r="T394" s="388">
        <v>3</v>
      </c>
      <c r="U394" s="388">
        <v>3</v>
      </c>
      <c r="V394" s="388">
        <v>2</v>
      </c>
      <c r="W394" s="388">
        <v>3</v>
      </c>
      <c r="X394" s="388" t="s">
        <v>96</v>
      </c>
      <c r="Y394" s="388">
        <v>3</v>
      </c>
      <c r="Z394" s="388" t="s">
        <v>96</v>
      </c>
      <c r="AA394" s="388" t="s">
        <v>96</v>
      </c>
      <c r="AB394" s="388" t="s">
        <v>96</v>
      </c>
      <c r="AC394" s="388" t="s">
        <v>96</v>
      </c>
      <c r="AD394" s="388" t="s">
        <v>4480</v>
      </c>
      <c r="AE394" s="401" t="s">
        <v>2544</v>
      </c>
      <c r="AF394" s="402">
        <v>41551</v>
      </c>
      <c r="AG394" s="401">
        <v>2</v>
      </c>
      <c r="AH394" s="388" t="s">
        <v>139</v>
      </c>
    </row>
    <row r="395" spans="1:34" x14ac:dyDescent="0.2">
      <c r="A395" s="397" t="str">
        <f t="shared" si="6"/>
        <v>Ofsted Webpage</v>
      </c>
      <c r="B395" s="388">
        <v>130759</v>
      </c>
      <c r="C395" s="388">
        <v>110215</v>
      </c>
      <c r="D395" s="388">
        <v>10002743</v>
      </c>
      <c r="E395" s="388" t="s">
        <v>1391</v>
      </c>
      <c r="F395" s="388" t="s">
        <v>107</v>
      </c>
      <c r="G395" s="388" t="s">
        <v>11</v>
      </c>
      <c r="H395" s="388" t="s">
        <v>223</v>
      </c>
      <c r="I395" s="388" t="s">
        <v>152</v>
      </c>
      <c r="J395" s="388" t="s">
        <v>152</v>
      </c>
      <c r="K395" s="388">
        <v>10030741</v>
      </c>
      <c r="L395" s="388" t="s">
        <v>146</v>
      </c>
      <c r="M395" s="388" t="s">
        <v>28</v>
      </c>
      <c r="N395" s="388" t="s">
        <v>104</v>
      </c>
      <c r="O395" s="388" t="s">
        <v>96</v>
      </c>
      <c r="P395" s="400">
        <v>42997</v>
      </c>
      <c r="Q395" s="400">
        <v>43000</v>
      </c>
      <c r="R395" s="400">
        <v>43039</v>
      </c>
      <c r="S395" s="388">
        <v>2</v>
      </c>
      <c r="T395" s="388">
        <v>2</v>
      </c>
      <c r="U395" s="388">
        <v>2</v>
      </c>
      <c r="V395" s="388">
        <v>2</v>
      </c>
      <c r="W395" s="388">
        <v>2</v>
      </c>
      <c r="X395" s="388">
        <v>2</v>
      </c>
      <c r="Y395" s="388">
        <v>2</v>
      </c>
      <c r="Z395" s="388">
        <v>2</v>
      </c>
      <c r="AA395" s="388" t="s">
        <v>96</v>
      </c>
      <c r="AB395" s="388">
        <v>2</v>
      </c>
      <c r="AC395" s="388" t="s">
        <v>96</v>
      </c>
      <c r="AD395" s="388" t="s">
        <v>4480</v>
      </c>
      <c r="AE395" s="401">
        <v>10004759</v>
      </c>
      <c r="AF395" s="402">
        <v>42356</v>
      </c>
      <c r="AG395" s="401">
        <v>3</v>
      </c>
      <c r="AH395" s="388" t="s">
        <v>118</v>
      </c>
    </row>
    <row r="396" spans="1:34" x14ac:dyDescent="0.2">
      <c r="A396" s="397" t="str">
        <f t="shared" si="6"/>
        <v>Ofsted Webpage</v>
      </c>
      <c r="B396" s="388">
        <v>130837</v>
      </c>
      <c r="C396" s="388">
        <v>106445</v>
      </c>
      <c r="D396" s="388">
        <v>10006002</v>
      </c>
      <c r="E396" s="388" t="s">
        <v>2126</v>
      </c>
      <c r="F396" s="388" t="s">
        <v>107</v>
      </c>
      <c r="G396" s="388" t="s">
        <v>11</v>
      </c>
      <c r="H396" s="388" t="s">
        <v>315</v>
      </c>
      <c r="I396" s="388" t="s">
        <v>161</v>
      </c>
      <c r="J396" s="388" t="s">
        <v>161</v>
      </c>
      <c r="K396" s="388">
        <v>10037376</v>
      </c>
      <c r="L396" s="388" t="s">
        <v>109</v>
      </c>
      <c r="M396" s="388" t="s">
        <v>28</v>
      </c>
      <c r="N396" s="388" t="s">
        <v>104</v>
      </c>
      <c r="O396" s="388" t="s">
        <v>96</v>
      </c>
      <c r="P396" s="400">
        <v>42997</v>
      </c>
      <c r="Q396" s="400">
        <v>43000</v>
      </c>
      <c r="R396" s="400">
        <v>43038</v>
      </c>
      <c r="S396" s="388">
        <v>3</v>
      </c>
      <c r="T396" s="388">
        <v>3</v>
      </c>
      <c r="U396" s="388">
        <v>3</v>
      </c>
      <c r="V396" s="388">
        <v>2</v>
      </c>
      <c r="W396" s="388">
        <v>3</v>
      </c>
      <c r="X396" s="388">
        <v>3</v>
      </c>
      <c r="Y396" s="388">
        <v>2</v>
      </c>
      <c r="Z396" s="388">
        <v>3</v>
      </c>
      <c r="AA396" s="388" t="s">
        <v>96</v>
      </c>
      <c r="AB396" s="388">
        <v>2</v>
      </c>
      <c r="AC396" s="388" t="s">
        <v>96</v>
      </c>
      <c r="AD396" s="388" t="s">
        <v>4480</v>
      </c>
      <c r="AE396" s="401" t="s">
        <v>2127</v>
      </c>
      <c r="AF396" s="402">
        <v>42083</v>
      </c>
      <c r="AG396" s="401">
        <v>2</v>
      </c>
      <c r="AH396" s="388" t="s">
        <v>139</v>
      </c>
    </row>
    <row r="397" spans="1:34" x14ac:dyDescent="0.2">
      <c r="A397" s="397" t="str">
        <f t="shared" si="6"/>
        <v>Ofsted Webpage</v>
      </c>
      <c r="B397" s="388">
        <v>133785</v>
      </c>
      <c r="C397" s="388">
        <v>106349</v>
      </c>
      <c r="D397" s="388">
        <v>10000712</v>
      </c>
      <c r="E397" s="388" t="s">
        <v>4642</v>
      </c>
      <c r="F397" s="388" t="s">
        <v>113</v>
      </c>
      <c r="G397" s="388" t="s">
        <v>17</v>
      </c>
      <c r="H397" s="388" t="s">
        <v>173</v>
      </c>
      <c r="I397" s="388" t="s">
        <v>161</v>
      </c>
      <c r="J397" s="388" t="s">
        <v>161</v>
      </c>
      <c r="K397" s="388">
        <v>10037421</v>
      </c>
      <c r="L397" s="388" t="s">
        <v>572</v>
      </c>
      <c r="M397" s="388" t="s">
        <v>28</v>
      </c>
      <c r="N397" s="388" t="s">
        <v>104</v>
      </c>
      <c r="O397" s="388" t="s">
        <v>96</v>
      </c>
      <c r="P397" s="400">
        <v>43011</v>
      </c>
      <c r="Q397" s="400">
        <v>43014</v>
      </c>
      <c r="R397" s="400">
        <v>43038</v>
      </c>
      <c r="S397" s="388">
        <v>2</v>
      </c>
      <c r="T397" s="388">
        <v>2</v>
      </c>
      <c r="U397" s="388">
        <v>2</v>
      </c>
      <c r="V397" s="388">
        <v>1</v>
      </c>
      <c r="W397" s="388">
        <v>2</v>
      </c>
      <c r="X397" s="388">
        <v>2</v>
      </c>
      <c r="Y397" s="388">
        <v>2</v>
      </c>
      <c r="Z397" s="388">
        <v>2</v>
      </c>
      <c r="AA397" s="388" t="s">
        <v>96</v>
      </c>
      <c r="AB397" s="388" t="s">
        <v>96</v>
      </c>
      <c r="AC397" s="388" t="s">
        <v>96</v>
      </c>
      <c r="AD397" s="388" t="s">
        <v>4480</v>
      </c>
      <c r="AE397" s="401" t="s">
        <v>4643</v>
      </c>
      <c r="AF397" s="402">
        <v>40949</v>
      </c>
      <c r="AG397" s="401">
        <v>1</v>
      </c>
      <c r="AH397" s="388" t="s">
        <v>139</v>
      </c>
    </row>
    <row r="398" spans="1:34" x14ac:dyDescent="0.2">
      <c r="A398" s="397" t="str">
        <f t="shared" si="6"/>
        <v>Ofsted Webpage</v>
      </c>
      <c r="B398" s="388">
        <v>1237204</v>
      </c>
      <c r="C398" s="388">
        <v>115088</v>
      </c>
      <c r="D398" s="388">
        <v>10007706</v>
      </c>
      <c r="E398" s="388" t="s">
        <v>4644</v>
      </c>
      <c r="F398" s="388" t="s">
        <v>90</v>
      </c>
      <c r="G398" s="388" t="s">
        <v>13</v>
      </c>
      <c r="H398" s="388" t="s">
        <v>1080</v>
      </c>
      <c r="I398" s="388" t="s">
        <v>186</v>
      </c>
      <c r="J398" s="388" t="s">
        <v>93</v>
      </c>
      <c r="K398" s="388">
        <v>10037429</v>
      </c>
      <c r="L398" s="388" t="s">
        <v>121</v>
      </c>
      <c r="M398" s="388" t="s">
        <v>28</v>
      </c>
      <c r="N398" s="388" t="s">
        <v>104</v>
      </c>
      <c r="O398" s="388" t="s">
        <v>96</v>
      </c>
      <c r="P398" s="400">
        <v>42998</v>
      </c>
      <c r="Q398" s="400">
        <v>43000</v>
      </c>
      <c r="R398" s="400">
        <v>43035</v>
      </c>
      <c r="S398" s="388">
        <v>4</v>
      </c>
      <c r="T398" s="388">
        <v>4</v>
      </c>
      <c r="U398" s="388">
        <v>4</v>
      </c>
      <c r="V398" s="388">
        <v>4</v>
      </c>
      <c r="W398" s="388">
        <v>4</v>
      </c>
      <c r="X398" s="388" t="s">
        <v>96</v>
      </c>
      <c r="Y398" s="388">
        <v>4</v>
      </c>
      <c r="Z398" s="388" t="s">
        <v>96</v>
      </c>
      <c r="AA398" s="388" t="s">
        <v>96</v>
      </c>
      <c r="AB398" s="388" t="s">
        <v>96</v>
      </c>
      <c r="AC398" s="388" t="s">
        <v>96</v>
      </c>
      <c r="AD398" s="388" t="s">
        <v>4480</v>
      </c>
      <c r="AE398" s="401" t="s">
        <v>195</v>
      </c>
      <c r="AF398" s="402" t="s">
        <v>195</v>
      </c>
      <c r="AG398" s="401" t="s">
        <v>195</v>
      </c>
      <c r="AH398" s="388" t="s">
        <v>4479</v>
      </c>
    </row>
    <row r="399" spans="1:34" x14ac:dyDescent="0.2">
      <c r="A399" s="397" t="str">
        <f t="shared" si="6"/>
        <v>Ofsted Webpage</v>
      </c>
      <c r="B399" s="388">
        <v>59094</v>
      </c>
      <c r="C399" s="388">
        <v>119924</v>
      </c>
      <c r="D399" s="388">
        <v>10034309</v>
      </c>
      <c r="E399" s="388" t="s">
        <v>2704</v>
      </c>
      <c r="F399" s="388" t="s">
        <v>90</v>
      </c>
      <c r="G399" s="388" t="s">
        <v>13</v>
      </c>
      <c r="H399" s="388" t="s">
        <v>185</v>
      </c>
      <c r="I399" s="388" t="s">
        <v>186</v>
      </c>
      <c r="J399" s="388" t="s">
        <v>93</v>
      </c>
      <c r="K399" s="388">
        <v>10033381</v>
      </c>
      <c r="L399" s="388" t="s">
        <v>156</v>
      </c>
      <c r="M399" s="388" t="s">
        <v>40</v>
      </c>
      <c r="N399" s="388" t="s">
        <v>95</v>
      </c>
      <c r="O399" s="388" t="s">
        <v>4511</v>
      </c>
      <c r="P399" s="400">
        <v>43004</v>
      </c>
      <c r="Q399" s="400">
        <v>43005</v>
      </c>
      <c r="R399" s="400">
        <v>43035</v>
      </c>
      <c r="S399" s="388">
        <v>9</v>
      </c>
      <c r="T399" s="388" t="s">
        <v>96</v>
      </c>
      <c r="U399" s="388" t="s">
        <v>96</v>
      </c>
      <c r="V399" s="388" t="s">
        <v>96</v>
      </c>
      <c r="W399" s="388" t="s">
        <v>96</v>
      </c>
      <c r="X399" s="388" t="s">
        <v>96</v>
      </c>
      <c r="Y399" s="388" t="s">
        <v>96</v>
      </c>
      <c r="Z399" s="388" t="s">
        <v>96</v>
      </c>
      <c r="AA399" s="388" t="s">
        <v>96</v>
      </c>
      <c r="AB399" s="388" t="s">
        <v>96</v>
      </c>
      <c r="AC399" s="388" t="s">
        <v>96</v>
      </c>
      <c r="AD399" s="388" t="s">
        <v>4480</v>
      </c>
      <c r="AE399" s="401" t="s">
        <v>2705</v>
      </c>
      <c r="AF399" s="402">
        <v>41621</v>
      </c>
      <c r="AG399" s="401">
        <v>2</v>
      </c>
      <c r="AH399" s="388" t="s">
        <v>4479</v>
      </c>
    </row>
    <row r="400" spans="1:34" x14ac:dyDescent="0.2">
      <c r="A400" s="397" t="str">
        <f t="shared" si="6"/>
        <v>Ofsted Webpage</v>
      </c>
      <c r="B400" s="388">
        <v>50227</v>
      </c>
      <c r="C400" s="388">
        <v>115318</v>
      </c>
      <c r="D400" s="388">
        <v>10002910</v>
      </c>
      <c r="E400" s="388" t="s">
        <v>2231</v>
      </c>
      <c r="F400" s="388" t="s">
        <v>159</v>
      </c>
      <c r="G400" s="388" t="s">
        <v>14</v>
      </c>
      <c r="H400" s="388" t="s">
        <v>216</v>
      </c>
      <c r="I400" s="388" t="s">
        <v>115</v>
      </c>
      <c r="J400" s="388" t="s">
        <v>115</v>
      </c>
      <c r="K400" s="388">
        <v>10037351</v>
      </c>
      <c r="L400" s="388" t="s">
        <v>162</v>
      </c>
      <c r="M400" s="388" t="s">
        <v>40</v>
      </c>
      <c r="N400" s="388" t="s">
        <v>95</v>
      </c>
      <c r="O400" s="388" t="s">
        <v>4511</v>
      </c>
      <c r="P400" s="400">
        <v>43005</v>
      </c>
      <c r="Q400" s="400">
        <v>43006</v>
      </c>
      <c r="R400" s="400">
        <v>43035</v>
      </c>
      <c r="S400" s="388">
        <v>9</v>
      </c>
      <c r="T400" s="388" t="s">
        <v>96</v>
      </c>
      <c r="U400" s="388" t="s">
        <v>96</v>
      </c>
      <c r="V400" s="388" t="s">
        <v>96</v>
      </c>
      <c r="W400" s="388" t="s">
        <v>96</v>
      </c>
      <c r="X400" s="388" t="s">
        <v>96</v>
      </c>
      <c r="Y400" s="388" t="s">
        <v>96</v>
      </c>
      <c r="Z400" s="388" t="s">
        <v>96</v>
      </c>
      <c r="AA400" s="388" t="s">
        <v>96</v>
      </c>
      <c r="AB400" s="388" t="s">
        <v>96</v>
      </c>
      <c r="AC400" s="388" t="s">
        <v>96</v>
      </c>
      <c r="AD400" s="388" t="s">
        <v>4480</v>
      </c>
      <c r="AE400" s="401" t="s">
        <v>2232</v>
      </c>
      <c r="AF400" s="402">
        <v>41565</v>
      </c>
      <c r="AG400" s="401">
        <v>2</v>
      </c>
      <c r="AH400" s="388" t="s">
        <v>4479</v>
      </c>
    </row>
    <row r="401" spans="1:34" x14ac:dyDescent="0.2">
      <c r="A401" s="397" t="str">
        <f t="shared" si="6"/>
        <v>Ofsted Webpage</v>
      </c>
      <c r="B401" s="388">
        <v>58791</v>
      </c>
      <c r="C401" s="388">
        <v>118709</v>
      </c>
      <c r="D401" s="388">
        <v>10024426</v>
      </c>
      <c r="E401" s="388" t="s">
        <v>2659</v>
      </c>
      <c r="F401" s="388" t="s">
        <v>90</v>
      </c>
      <c r="G401" s="388" t="s">
        <v>13</v>
      </c>
      <c r="H401" s="388" t="s">
        <v>219</v>
      </c>
      <c r="I401" s="388" t="s">
        <v>177</v>
      </c>
      <c r="J401" s="388" t="s">
        <v>177</v>
      </c>
      <c r="K401" s="388">
        <v>10039584</v>
      </c>
      <c r="L401" s="388" t="s">
        <v>94</v>
      </c>
      <c r="M401" s="388" t="s">
        <v>40</v>
      </c>
      <c r="N401" s="388" t="s">
        <v>95</v>
      </c>
      <c r="O401" s="388" t="s">
        <v>4511</v>
      </c>
      <c r="P401" s="400">
        <v>43005</v>
      </c>
      <c r="Q401" s="400">
        <v>43005</v>
      </c>
      <c r="R401" s="400">
        <v>43035</v>
      </c>
      <c r="S401" s="388">
        <v>9</v>
      </c>
      <c r="T401" s="388" t="s">
        <v>96</v>
      </c>
      <c r="U401" s="388" t="s">
        <v>96</v>
      </c>
      <c r="V401" s="388" t="s">
        <v>96</v>
      </c>
      <c r="W401" s="388" t="s">
        <v>96</v>
      </c>
      <c r="X401" s="388" t="s">
        <v>96</v>
      </c>
      <c r="Y401" s="388" t="s">
        <v>96</v>
      </c>
      <c r="Z401" s="388" t="s">
        <v>96</v>
      </c>
      <c r="AA401" s="388" t="s">
        <v>96</v>
      </c>
      <c r="AB401" s="388" t="s">
        <v>96</v>
      </c>
      <c r="AC401" s="388" t="s">
        <v>96</v>
      </c>
      <c r="AD401" s="388" t="s">
        <v>4480</v>
      </c>
      <c r="AE401" s="401" t="s">
        <v>2660</v>
      </c>
      <c r="AF401" s="402">
        <v>41831</v>
      </c>
      <c r="AG401" s="401">
        <v>2</v>
      </c>
      <c r="AH401" s="388" t="s">
        <v>4479</v>
      </c>
    </row>
    <row r="402" spans="1:34" x14ac:dyDescent="0.2">
      <c r="A402" s="397" t="str">
        <f t="shared" si="6"/>
        <v>Ofsted Webpage</v>
      </c>
      <c r="B402" s="388">
        <v>130476</v>
      </c>
      <c r="C402" s="388">
        <v>108457</v>
      </c>
      <c r="D402" s="388">
        <v>10002852</v>
      </c>
      <c r="E402" s="388" t="s">
        <v>3703</v>
      </c>
      <c r="F402" s="388" t="s">
        <v>107</v>
      </c>
      <c r="G402" s="388" t="s">
        <v>11</v>
      </c>
      <c r="H402" s="388" t="s">
        <v>697</v>
      </c>
      <c r="I402" s="388" t="s">
        <v>161</v>
      </c>
      <c r="J402" s="388" t="s">
        <v>161</v>
      </c>
      <c r="K402" s="388">
        <v>10022584</v>
      </c>
      <c r="L402" s="388" t="s">
        <v>109</v>
      </c>
      <c r="M402" s="388" t="s">
        <v>28</v>
      </c>
      <c r="N402" s="388" t="s">
        <v>104</v>
      </c>
      <c r="O402" s="388" t="s">
        <v>96</v>
      </c>
      <c r="P402" s="400">
        <v>42996</v>
      </c>
      <c r="Q402" s="400">
        <v>42999</v>
      </c>
      <c r="R402" s="400">
        <v>43034</v>
      </c>
      <c r="S402" s="388">
        <v>2</v>
      </c>
      <c r="T402" s="388">
        <v>2</v>
      </c>
      <c r="U402" s="388">
        <v>2</v>
      </c>
      <c r="V402" s="388">
        <v>2</v>
      </c>
      <c r="W402" s="388">
        <v>2</v>
      </c>
      <c r="X402" s="388">
        <v>2</v>
      </c>
      <c r="Y402" s="388" t="s">
        <v>96</v>
      </c>
      <c r="Z402" s="388">
        <v>2</v>
      </c>
      <c r="AA402" s="388" t="s">
        <v>96</v>
      </c>
      <c r="AB402" s="388" t="s">
        <v>96</v>
      </c>
      <c r="AC402" s="388" t="s">
        <v>96</v>
      </c>
      <c r="AD402" s="388" t="s">
        <v>4480</v>
      </c>
      <c r="AE402" s="401" t="s">
        <v>3704</v>
      </c>
      <c r="AF402" s="402">
        <v>41432</v>
      </c>
      <c r="AG402" s="401">
        <v>2</v>
      </c>
      <c r="AH402" s="388" t="s">
        <v>4537</v>
      </c>
    </row>
    <row r="403" spans="1:34" x14ac:dyDescent="0.2">
      <c r="A403" s="397" t="str">
        <f t="shared" si="6"/>
        <v>Ofsted Webpage</v>
      </c>
      <c r="B403" s="388">
        <v>58362</v>
      </c>
      <c r="C403" s="388">
        <v>117665</v>
      </c>
      <c r="D403" s="388">
        <v>10009491</v>
      </c>
      <c r="E403" s="388" t="s">
        <v>1825</v>
      </c>
      <c r="F403" s="388" t="s">
        <v>90</v>
      </c>
      <c r="G403" s="388" t="s">
        <v>13</v>
      </c>
      <c r="H403" s="388" t="s">
        <v>221</v>
      </c>
      <c r="I403" s="388" t="s">
        <v>177</v>
      </c>
      <c r="J403" s="388" t="s">
        <v>177</v>
      </c>
      <c r="K403" s="388">
        <v>10040411</v>
      </c>
      <c r="L403" s="388" t="s">
        <v>94</v>
      </c>
      <c r="M403" s="388" t="s">
        <v>40</v>
      </c>
      <c r="N403" s="388" t="s">
        <v>95</v>
      </c>
      <c r="O403" s="388" t="s">
        <v>4511</v>
      </c>
      <c r="P403" s="400">
        <v>42997</v>
      </c>
      <c r="Q403" s="400">
        <v>42998</v>
      </c>
      <c r="R403" s="400">
        <v>43033</v>
      </c>
      <c r="S403" s="388">
        <v>9</v>
      </c>
      <c r="T403" s="388" t="s">
        <v>96</v>
      </c>
      <c r="U403" s="388" t="s">
        <v>96</v>
      </c>
      <c r="V403" s="388" t="s">
        <v>96</v>
      </c>
      <c r="W403" s="388" t="s">
        <v>96</v>
      </c>
      <c r="X403" s="388" t="s">
        <v>96</v>
      </c>
      <c r="Y403" s="388" t="s">
        <v>96</v>
      </c>
      <c r="Z403" s="388" t="s">
        <v>96</v>
      </c>
      <c r="AA403" s="388" t="s">
        <v>96</v>
      </c>
      <c r="AB403" s="388" t="s">
        <v>96</v>
      </c>
      <c r="AC403" s="388" t="s">
        <v>96</v>
      </c>
      <c r="AD403" s="388" t="s">
        <v>4480</v>
      </c>
      <c r="AE403" s="401" t="s">
        <v>1826</v>
      </c>
      <c r="AF403" s="402">
        <v>41978</v>
      </c>
      <c r="AG403" s="401">
        <v>2</v>
      </c>
      <c r="AH403" s="388" t="s">
        <v>4479</v>
      </c>
    </row>
    <row r="404" spans="1:34" x14ac:dyDescent="0.2">
      <c r="A404" s="397" t="str">
        <f t="shared" si="6"/>
        <v>Ofsted Webpage</v>
      </c>
      <c r="B404" s="388">
        <v>130757</v>
      </c>
      <c r="C404" s="388">
        <v>108327</v>
      </c>
      <c r="D404" s="388">
        <v>10005429</v>
      </c>
      <c r="E404" s="388" t="s">
        <v>1389</v>
      </c>
      <c r="F404" s="388" t="s">
        <v>100</v>
      </c>
      <c r="G404" s="388" t="s">
        <v>11</v>
      </c>
      <c r="H404" s="388" t="s">
        <v>278</v>
      </c>
      <c r="I404" s="388" t="s">
        <v>152</v>
      </c>
      <c r="J404" s="388" t="s">
        <v>152</v>
      </c>
      <c r="K404" s="388">
        <v>10040628</v>
      </c>
      <c r="L404" s="388" t="s">
        <v>250</v>
      </c>
      <c r="M404" s="388" t="s">
        <v>28</v>
      </c>
      <c r="N404" s="388" t="s">
        <v>104</v>
      </c>
      <c r="O404" s="388" t="s">
        <v>96</v>
      </c>
      <c r="P404" s="400">
        <v>42997</v>
      </c>
      <c r="Q404" s="400">
        <v>43000</v>
      </c>
      <c r="R404" s="400">
        <v>43032</v>
      </c>
      <c r="S404" s="388">
        <v>2</v>
      </c>
      <c r="T404" s="388">
        <v>2</v>
      </c>
      <c r="U404" s="388">
        <v>2</v>
      </c>
      <c r="V404" s="388">
        <v>2</v>
      </c>
      <c r="W404" s="388">
        <v>2</v>
      </c>
      <c r="X404" s="388">
        <v>2</v>
      </c>
      <c r="Y404" s="388" t="s">
        <v>96</v>
      </c>
      <c r="Z404" s="388">
        <v>3</v>
      </c>
      <c r="AA404" s="388" t="s">
        <v>96</v>
      </c>
      <c r="AB404" s="388" t="s">
        <v>96</v>
      </c>
      <c r="AC404" s="388" t="s">
        <v>96</v>
      </c>
      <c r="AD404" s="388" t="s">
        <v>4480</v>
      </c>
      <c r="AE404" s="401">
        <v>10004758</v>
      </c>
      <c r="AF404" s="402">
        <v>42453</v>
      </c>
      <c r="AG404" s="401">
        <v>3</v>
      </c>
      <c r="AH404" s="388" t="s">
        <v>118</v>
      </c>
    </row>
    <row r="405" spans="1:34" x14ac:dyDescent="0.2">
      <c r="A405" s="397" t="str">
        <f t="shared" si="6"/>
        <v>Ofsted Webpage</v>
      </c>
      <c r="B405" s="388">
        <v>50245</v>
      </c>
      <c r="C405" s="388">
        <v>110145</v>
      </c>
      <c r="D405" s="388">
        <v>10007528</v>
      </c>
      <c r="E405" s="388" t="s">
        <v>322</v>
      </c>
      <c r="F405" s="388" t="s">
        <v>159</v>
      </c>
      <c r="G405" s="388" t="s">
        <v>14</v>
      </c>
      <c r="H405" s="388" t="s">
        <v>194</v>
      </c>
      <c r="I405" s="388" t="s">
        <v>155</v>
      </c>
      <c r="J405" s="388" t="s">
        <v>155</v>
      </c>
      <c r="K405" s="388">
        <v>10039743</v>
      </c>
      <c r="L405" s="388" t="s">
        <v>4571</v>
      </c>
      <c r="M405" s="388" t="s">
        <v>38</v>
      </c>
      <c r="N405" s="388" t="s">
        <v>4478</v>
      </c>
      <c r="O405" s="388" t="s">
        <v>96</v>
      </c>
      <c r="P405" s="400">
        <v>43012</v>
      </c>
      <c r="Q405" s="400">
        <v>43013</v>
      </c>
      <c r="R405" s="400">
        <v>43032</v>
      </c>
      <c r="S405" s="388" t="s">
        <v>96</v>
      </c>
      <c r="T405" s="388" t="s">
        <v>96</v>
      </c>
      <c r="U405" s="388" t="s">
        <v>96</v>
      </c>
      <c r="V405" s="388" t="s">
        <v>96</v>
      </c>
      <c r="W405" s="388" t="s">
        <v>96</v>
      </c>
      <c r="X405" s="388" t="s">
        <v>96</v>
      </c>
      <c r="Y405" s="388" t="s">
        <v>96</v>
      </c>
      <c r="Z405" s="388" t="s">
        <v>96</v>
      </c>
      <c r="AA405" s="388" t="s">
        <v>96</v>
      </c>
      <c r="AB405" s="388" t="s">
        <v>96</v>
      </c>
      <c r="AC405" s="388" t="s">
        <v>96</v>
      </c>
      <c r="AD405" s="388" t="s">
        <v>96</v>
      </c>
      <c r="AE405" s="401">
        <v>10020100</v>
      </c>
      <c r="AF405" s="402">
        <v>42664</v>
      </c>
      <c r="AG405" s="401">
        <v>4</v>
      </c>
      <c r="AH405" s="388" t="s">
        <v>4479</v>
      </c>
    </row>
    <row r="406" spans="1:34" x14ac:dyDescent="0.2">
      <c r="A406" s="397" t="str">
        <f t="shared" si="6"/>
        <v>Ofsted Webpage</v>
      </c>
      <c r="B406" s="388">
        <v>58472</v>
      </c>
      <c r="C406" s="388">
        <v>117799</v>
      </c>
      <c r="D406" s="388">
        <v>10010940</v>
      </c>
      <c r="E406" s="388" t="s">
        <v>2636</v>
      </c>
      <c r="F406" s="388" t="s">
        <v>90</v>
      </c>
      <c r="G406" s="388" t="s">
        <v>13</v>
      </c>
      <c r="H406" s="388" t="s">
        <v>1080</v>
      </c>
      <c r="I406" s="388" t="s">
        <v>186</v>
      </c>
      <c r="J406" s="388" t="s">
        <v>93</v>
      </c>
      <c r="K406" s="388">
        <v>10037380</v>
      </c>
      <c r="L406" s="388" t="s">
        <v>136</v>
      </c>
      <c r="M406" s="388" t="s">
        <v>28</v>
      </c>
      <c r="N406" s="388" t="s">
        <v>117</v>
      </c>
      <c r="O406" s="388" t="s">
        <v>4480</v>
      </c>
      <c r="P406" s="400">
        <v>42990</v>
      </c>
      <c r="Q406" s="400">
        <v>42993</v>
      </c>
      <c r="R406" s="400">
        <v>43031</v>
      </c>
      <c r="S406" s="388">
        <v>3</v>
      </c>
      <c r="T406" s="388">
        <v>3</v>
      </c>
      <c r="U406" s="388">
        <v>3</v>
      </c>
      <c r="V406" s="388">
        <v>2</v>
      </c>
      <c r="W406" s="388">
        <v>3</v>
      </c>
      <c r="X406" s="388" t="s">
        <v>96</v>
      </c>
      <c r="Y406" s="388">
        <v>2</v>
      </c>
      <c r="Z406" s="388">
        <v>3</v>
      </c>
      <c r="AA406" s="388" t="s">
        <v>96</v>
      </c>
      <c r="AB406" s="388" t="s">
        <v>96</v>
      </c>
      <c r="AC406" s="388" t="s">
        <v>96</v>
      </c>
      <c r="AD406" s="388" t="s">
        <v>4480</v>
      </c>
      <c r="AE406" s="401" t="s">
        <v>2637</v>
      </c>
      <c r="AF406" s="402">
        <v>41824</v>
      </c>
      <c r="AG406" s="401">
        <v>2</v>
      </c>
      <c r="AH406" s="388" t="s">
        <v>139</v>
      </c>
    </row>
    <row r="407" spans="1:34" x14ac:dyDescent="0.2">
      <c r="A407" s="397" t="str">
        <f t="shared" si="6"/>
        <v>Ofsted Webpage</v>
      </c>
      <c r="B407" s="388">
        <v>138966</v>
      </c>
      <c r="C407" s="388">
        <v>122727</v>
      </c>
      <c r="D407" s="388">
        <v>10039420</v>
      </c>
      <c r="E407" s="388" t="s">
        <v>4645</v>
      </c>
      <c r="F407" s="388" t="s">
        <v>631</v>
      </c>
      <c r="G407" s="388" t="s">
        <v>15</v>
      </c>
      <c r="H407" s="388" t="s">
        <v>656</v>
      </c>
      <c r="I407" s="388" t="s">
        <v>115</v>
      </c>
      <c r="J407" s="388" t="s">
        <v>115</v>
      </c>
      <c r="K407" s="388">
        <v>10037410</v>
      </c>
      <c r="L407" s="388" t="s">
        <v>181</v>
      </c>
      <c r="M407" s="388" t="s">
        <v>28</v>
      </c>
      <c r="N407" s="388" t="s">
        <v>104</v>
      </c>
      <c r="O407" s="388" t="s">
        <v>96</v>
      </c>
      <c r="P407" s="400">
        <v>42996</v>
      </c>
      <c r="Q407" s="400">
        <v>42999</v>
      </c>
      <c r="R407" s="400">
        <v>43031</v>
      </c>
      <c r="S407" s="388">
        <v>3</v>
      </c>
      <c r="T407" s="388">
        <v>3</v>
      </c>
      <c r="U407" s="388">
        <v>3</v>
      </c>
      <c r="V407" s="388">
        <v>3</v>
      </c>
      <c r="W407" s="388">
        <v>3</v>
      </c>
      <c r="X407" s="388">
        <v>3</v>
      </c>
      <c r="Y407" s="388" t="s">
        <v>96</v>
      </c>
      <c r="Z407" s="388" t="s">
        <v>96</v>
      </c>
      <c r="AA407" s="388" t="s">
        <v>96</v>
      </c>
      <c r="AB407" s="388">
        <v>2</v>
      </c>
      <c r="AC407" s="388" t="s">
        <v>96</v>
      </c>
      <c r="AD407" s="388" t="s">
        <v>4480</v>
      </c>
      <c r="AE407" s="401">
        <v>10004818</v>
      </c>
      <c r="AF407" s="402">
        <v>42299</v>
      </c>
      <c r="AG407" s="401">
        <v>3</v>
      </c>
      <c r="AH407" s="388" t="s">
        <v>4537</v>
      </c>
    </row>
    <row r="408" spans="1:34" x14ac:dyDescent="0.2">
      <c r="A408" s="397" t="str">
        <f t="shared" si="6"/>
        <v>Ofsted Webpage</v>
      </c>
      <c r="B408" s="388">
        <v>130809</v>
      </c>
      <c r="C408" s="388">
        <v>105347</v>
      </c>
      <c r="D408" s="388">
        <v>10001004</v>
      </c>
      <c r="E408" s="388" t="s">
        <v>1409</v>
      </c>
      <c r="F408" s="388" t="s">
        <v>107</v>
      </c>
      <c r="G408" s="388" t="s">
        <v>11</v>
      </c>
      <c r="H408" s="388" t="s">
        <v>160</v>
      </c>
      <c r="I408" s="388" t="s">
        <v>161</v>
      </c>
      <c r="J408" s="388" t="s">
        <v>161</v>
      </c>
      <c r="K408" s="388">
        <v>10037406</v>
      </c>
      <c r="L408" s="388" t="s">
        <v>146</v>
      </c>
      <c r="M408" s="388" t="s">
        <v>28</v>
      </c>
      <c r="N408" s="388" t="s">
        <v>104</v>
      </c>
      <c r="O408" s="388" t="s">
        <v>96</v>
      </c>
      <c r="P408" s="400">
        <v>43004</v>
      </c>
      <c r="Q408" s="400">
        <v>43007</v>
      </c>
      <c r="R408" s="400">
        <v>43028</v>
      </c>
      <c r="S408" s="388">
        <v>2</v>
      </c>
      <c r="T408" s="388">
        <v>2</v>
      </c>
      <c r="U408" s="388">
        <v>2</v>
      </c>
      <c r="V408" s="388">
        <v>2</v>
      </c>
      <c r="W408" s="388">
        <v>2</v>
      </c>
      <c r="X408" s="388">
        <v>2</v>
      </c>
      <c r="Y408" s="388">
        <v>2</v>
      </c>
      <c r="Z408" s="388">
        <v>2</v>
      </c>
      <c r="AA408" s="388" t="s">
        <v>96</v>
      </c>
      <c r="AB408" s="388">
        <v>2</v>
      </c>
      <c r="AC408" s="388" t="s">
        <v>96</v>
      </c>
      <c r="AD408" s="388" t="s">
        <v>4480</v>
      </c>
      <c r="AE408" s="401">
        <v>10008495</v>
      </c>
      <c r="AF408" s="402">
        <v>42433</v>
      </c>
      <c r="AG408" s="401">
        <v>3</v>
      </c>
      <c r="AH408" s="388" t="s">
        <v>118</v>
      </c>
    </row>
    <row r="409" spans="1:34" x14ac:dyDescent="0.2">
      <c r="A409" s="397" t="str">
        <f t="shared" si="6"/>
        <v>Ofsted Webpage</v>
      </c>
      <c r="B409" s="388">
        <v>58177</v>
      </c>
      <c r="C409" s="388">
        <v>117987</v>
      </c>
      <c r="D409" s="388">
        <v>10001149</v>
      </c>
      <c r="E409" s="388" t="s">
        <v>3548</v>
      </c>
      <c r="F409" s="388" t="s">
        <v>170</v>
      </c>
      <c r="G409" s="388" t="s">
        <v>13</v>
      </c>
      <c r="H409" s="388" t="s">
        <v>366</v>
      </c>
      <c r="I409" s="388" t="s">
        <v>115</v>
      </c>
      <c r="J409" s="388" t="s">
        <v>115</v>
      </c>
      <c r="K409" s="388">
        <v>10022581</v>
      </c>
      <c r="L409" s="388" t="s">
        <v>136</v>
      </c>
      <c r="M409" s="388" t="s">
        <v>28</v>
      </c>
      <c r="N409" s="388" t="s">
        <v>104</v>
      </c>
      <c r="O409" s="388" t="s">
        <v>96</v>
      </c>
      <c r="P409" s="400">
        <v>42990</v>
      </c>
      <c r="Q409" s="400">
        <v>42993</v>
      </c>
      <c r="R409" s="400">
        <v>43028</v>
      </c>
      <c r="S409" s="388">
        <v>2</v>
      </c>
      <c r="T409" s="388">
        <v>2</v>
      </c>
      <c r="U409" s="388">
        <v>2</v>
      </c>
      <c r="V409" s="388">
        <v>1</v>
      </c>
      <c r="W409" s="388">
        <v>2</v>
      </c>
      <c r="X409" s="388" t="s">
        <v>96</v>
      </c>
      <c r="Y409" s="388">
        <v>2</v>
      </c>
      <c r="Z409" s="388">
        <v>2</v>
      </c>
      <c r="AA409" s="388">
        <v>3</v>
      </c>
      <c r="AB409" s="388" t="s">
        <v>96</v>
      </c>
      <c r="AC409" s="388" t="s">
        <v>96</v>
      </c>
      <c r="AD409" s="388" t="s">
        <v>4480</v>
      </c>
      <c r="AE409" s="401" t="s">
        <v>3549</v>
      </c>
      <c r="AF409" s="402">
        <v>41208</v>
      </c>
      <c r="AG409" s="401">
        <v>2</v>
      </c>
      <c r="AH409" s="388" t="s">
        <v>4537</v>
      </c>
    </row>
    <row r="410" spans="1:34" x14ac:dyDescent="0.2">
      <c r="A410" s="397" t="str">
        <f t="shared" si="6"/>
        <v>Ofsted Webpage</v>
      </c>
      <c r="B410" s="388">
        <v>58277</v>
      </c>
      <c r="C410" s="388">
        <v>118148</v>
      </c>
      <c r="D410" s="388">
        <v>10018942</v>
      </c>
      <c r="E410" s="388" t="s">
        <v>2616</v>
      </c>
      <c r="F410" s="388" t="s">
        <v>90</v>
      </c>
      <c r="G410" s="388" t="s">
        <v>13</v>
      </c>
      <c r="H410" s="388" t="s">
        <v>223</v>
      </c>
      <c r="I410" s="388" t="s">
        <v>152</v>
      </c>
      <c r="J410" s="388" t="s">
        <v>152</v>
      </c>
      <c r="K410" s="388">
        <v>10037341</v>
      </c>
      <c r="L410" s="388" t="s">
        <v>94</v>
      </c>
      <c r="M410" s="388" t="s">
        <v>40</v>
      </c>
      <c r="N410" s="388" t="s">
        <v>95</v>
      </c>
      <c r="O410" s="388" t="s">
        <v>4511</v>
      </c>
      <c r="P410" s="400">
        <v>43005</v>
      </c>
      <c r="Q410" s="400">
        <v>43006</v>
      </c>
      <c r="R410" s="400">
        <v>43028</v>
      </c>
      <c r="S410" s="388">
        <v>9</v>
      </c>
      <c r="T410" s="388" t="s">
        <v>96</v>
      </c>
      <c r="U410" s="388" t="s">
        <v>96</v>
      </c>
      <c r="V410" s="388" t="s">
        <v>96</v>
      </c>
      <c r="W410" s="388" t="s">
        <v>96</v>
      </c>
      <c r="X410" s="388" t="s">
        <v>96</v>
      </c>
      <c r="Y410" s="388" t="s">
        <v>96</v>
      </c>
      <c r="Z410" s="388" t="s">
        <v>96</v>
      </c>
      <c r="AA410" s="388" t="s">
        <v>96</v>
      </c>
      <c r="AB410" s="388" t="s">
        <v>96</v>
      </c>
      <c r="AC410" s="388" t="s">
        <v>96</v>
      </c>
      <c r="AD410" s="388" t="s">
        <v>4480</v>
      </c>
      <c r="AE410" s="401" t="s">
        <v>2617</v>
      </c>
      <c r="AF410" s="402">
        <v>41824</v>
      </c>
      <c r="AG410" s="401">
        <v>2</v>
      </c>
      <c r="AH410" s="388" t="s">
        <v>4479</v>
      </c>
    </row>
    <row r="411" spans="1:34" x14ac:dyDescent="0.2">
      <c r="A411" s="397" t="str">
        <f t="shared" si="6"/>
        <v>Ofsted Webpage</v>
      </c>
      <c r="B411" s="388">
        <v>130414</v>
      </c>
      <c r="C411" s="388">
        <v>108352</v>
      </c>
      <c r="D411" s="388">
        <v>10004204</v>
      </c>
      <c r="E411" s="388" t="s">
        <v>1229</v>
      </c>
      <c r="F411" s="388" t="s">
        <v>368</v>
      </c>
      <c r="G411" s="388" t="s">
        <v>14</v>
      </c>
      <c r="H411" s="388" t="s">
        <v>457</v>
      </c>
      <c r="I411" s="388" t="s">
        <v>115</v>
      </c>
      <c r="J411" s="388" t="s">
        <v>115</v>
      </c>
      <c r="K411" s="388">
        <v>10037396</v>
      </c>
      <c r="L411" s="388" t="s">
        <v>4646</v>
      </c>
      <c r="M411" s="388" t="s">
        <v>28</v>
      </c>
      <c r="N411" s="388" t="s">
        <v>104</v>
      </c>
      <c r="O411" s="388" t="s">
        <v>96</v>
      </c>
      <c r="P411" s="400">
        <v>43006</v>
      </c>
      <c r="Q411" s="400">
        <v>43007</v>
      </c>
      <c r="R411" s="400">
        <v>43027</v>
      </c>
      <c r="S411" s="388">
        <v>2</v>
      </c>
      <c r="T411" s="388">
        <v>2</v>
      </c>
      <c r="U411" s="388">
        <v>2</v>
      </c>
      <c r="V411" s="388">
        <v>2</v>
      </c>
      <c r="W411" s="388">
        <v>2</v>
      </c>
      <c r="X411" s="388" t="s">
        <v>96</v>
      </c>
      <c r="Y411" s="388">
        <v>2</v>
      </c>
      <c r="Z411" s="388" t="s">
        <v>96</v>
      </c>
      <c r="AA411" s="388" t="s">
        <v>96</v>
      </c>
      <c r="AB411" s="388" t="s">
        <v>96</v>
      </c>
      <c r="AC411" s="388" t="s">
        <v>96</v>
      </c>
      <c r="AD411" s="388" t="s">
        <v>4480</v>
      </c>
      <c r="AE411" s="401">
        <v>10004667</v>
      </c>
      <c r="AF411" s="402">
        <v>42391</v>
      </c>
      <c r="AG411" s="401">
        <v>3</v>
      </c>
      <c r="AH411" s="388" t="s">
        <v>118</v>
      </c>
    </row>
    <row r="412" spans="1:34" x14ac:dyDescent="0.2">
      <c r="A412" s="397" t="str">
        <f t="shared" si="6"/>
        <v>Ofsted Webpage</v>
      </c>
      <c r="B412" s="388">
        <v>130519</v>
      </c>
      <c r="C412" s="388">
        <v>108484</v>
      </c>
      <c r="D412" s="388">
        <v>10005998</v>
      </c>
      <c r="E412" s="388" t="s">
        <v>2031</v>
      </c>
      <c r="F412" s="388" t="s">
        <v>107</v>
      </c>
      <c r="G412" s="388" t="s">
        <v>11</v>
      </c>
      <c r="H412" s="388" t="s">
        <v>998</v>
      </c>
      <c r="I412" s="388" t="s">
        <v>131</v>
      </c>
      <c r="J412" s="388" t="s">
        <v>131</v>
      </c>
      <c r="K412" s="388">
        <v>10040550</v>
      </c>
      <c r="L412" s="388" t="s">
        <v>407</v>
      </c>
      <c r="M412" s="388" t="s">
        <v>40</v>
      </c>
      <c r="N412" s="388" t="s">
        <v>95</v>
      </c>
      <c r="O412" s="388" t="s">
        <v>4511</v>
      </c>
      <c r="P412" s="400">
        <v>42997</v>
      </c>
      <c r="Q412" s="400">
        <v>42998</v>
      </c>
      <c r="R412" s="400">
        <v>43026</v>
      </c>
      <c r="S412" s="388">
        <v>9</v>
      </c>
      <c r="T412" s="388" t="s">
        <v>96</v>
      </c>
      <c r="U412" s="388" t="s">
        <v>96</v>
      </c>
      <c r="V412" s="388" t="s">
        <v>96</v>
      </c>
      <c r="W412" s="388" t="s">
        <v>96</v>
      </c>
      <c r="X412" s="388" t="s">
        <v>96</v>
      </c>
      <c r="Y412" s="388" t="s">
        <v>96</v>
      </c>
      <c r="Z412" s="388" t="s">
        <v>96</v>
      </c>
      <c r="AA412" s="388" t="s">
        <v>96</v>
      </c>
      <c r="AB412" s="388" t="s">
        <v>96</v>
      </c>
      <c r="AC412" s="388" t="s">
        <v>96</v>
      </c>
      <c r="AD412" s="388" t="s">
        <v>4480</v>
      </c>
      <c r="AE412" s="401" t="s">
        <v>2032</v>
      </c>
      <c r="AF412" s="402">
        <v>42027</v>
      </c>
      <c r="AG412" s="401">
        <v>2</v>
      </c>
      <c r="AH412" s="388" t="s">
        <v>4479</v>
      </c>
    </row>
    <row r="413" spans="1:34" x14ac:dyDescent="0.2">
      <c r="A413" s="397" t="str">
        <f t="shared" si="6"/>
        <v>Ofsted Webpage</v>
      </c>
      <c r="B413" s="388">
        <v>58719</v>
      </c>
      <c r="C413" s="388">
        <v>117927</v>
      </c>
      <c r="D413" s="388">
        <v>10010571</v>
      </c>
      <c r="E413" s="388" t="s">
        <v>1151</v>
      </c>
      <c r="F413" s="388" t="s">
        <v>90</v>
      </c>
      <c r="G413" s="388" t="s">
        <v>13</v>
      </c>
      <c r="H413" s="388" t="s">
        <v>428</v>
      </c>
      <c r="I413" s="388" t="s">
        <v>155</v>
      </c>
      <c r="J413" s="388" t="s">
        <v>155</v>
      </c>
      <c r="K413" s="388">
        <v>10030750</v>
      </c>
      <c r="L413" s="388" t="s">
        <v>309</v>
      </c>
      <c r="M413" s="388" t="s">
        <v>28</v>
      </c>
      <c r="N413" s="388" t="s">
        <v>104</v>
      </c>
      <c r="O413" s="388" t="s">
        <v>96</v>
      </c>
      <c r="P413" s="400">
        <v>42990</v>
      </c>
      <c r="Q413" s="400">
        <v>42992</v>
      </c>
      <c r="R413" s="400">
        <v>43020</v>
      </c>
      <c r="S413" s="388">
        <v>4</v>
      </c>
      <c r="T413" s="388">
        <v>4</v>
      </c>
      <c r="U413" s="388">
        <v>4</v>
      </c>
      <c r="V413" s="388">
        <v>3</v>
      </c>
      <c r="W413" s="388">
        <v>4</v>
      </c>
      <c r="X413" s="388" t="s">
        <v>96</v>
      </c>
      <c r="Y413" s="388">
        <v>3</v>
      </c>
      <c r="Z413" s="388">
        <v>4</v>
      </c>
      <c r="AA413" s="388" t="s">
        <v>96</v>
      </c>
      <c r="AB413" s="388" t="s">
        <v>96</v>
      </c>
      <c r="AC413" s="388" t="s">
        <v>96</v>
      </c>
      <c r="AD413" s="388" t="s">
        <v>4511</v>
      </c>
      <c r="AE413" s="401">
        <v>10005075</v>
      </c>
      <c r="AF413" s="402">
        <v>42391</v>
      </c>
      <c r="AG413" s="401">
        <v>3</v>
      </c>
      <c r="AH413" s="388" t="s">
        <v>139</v>
      </c>
    </row>
    <row r="414" spans="1:34" x14ac:dyDescent="0.2">
      <c r="A414" s="397" t="str">
        <f t="shared" si="6"/>
        <v>Ofsted Webpage</v>
      </c>
      <c r="B414" s="388">
        <v>130492</v>
      </c>
      <c r="C414" s="388">
        <v>109307</v>
      </c>
      <c r="D414" s="388">
        <v>10003640</v>
      </c>
      <c r="E414" s="388" t="s">
        <v>1273</v>
      </c>
      <c r="F414" s="388" t="s">
        <v>100</v>
      </c>
      <c r="G414" s="388" t="s">
        <v>11</v>
      </c>
      <c r="H414" s="388" t="s">
        <v>729</v>
      </c>
      <c r="I414" s="388" t="s">
        <v>131</v>
      </c>
      <c r="J414" s="388" t="s">
        <v>131</v>
      </c>
      <c r="K414" s="388">
        <v>10037399</v>
      </c>
      <c r="L414" s="388" t="s">
        <v>250</v>
      </c>
      <c r="M414" s="388" t="s">
        <v>28</v>
      </c>
      <c r="N414" s="388" t="s">
        <v>104</v>
      </c>
      <c r="O414" s="388" t="s">
        <v>96</v>
      </c>
      <c r="P414" s="400">
        <v>42998</v>
      </c>
      <c r="Q414" s="400">
        <v>43000</v>
      </c>
      <c r="R414" s="400">
        <v>43020</v>
      </c>
      <c r="S414" s="388">
        <v>2</v>
      </c>
      <c r="T414" s="388">
        <v>2</v>
      </c>
      <c r="U414" s="388">
        <v>2</v>
      </c>
      <c r="V414" s="388">
        <v>2</v>
      </c>
      <c r="W414" s="388">
        <v>2</v>
      </c>
      <c r="X414" s="388">
        <v>2</v>
      </c>
      <c r="Y414" s="388" t="s">
        <v>96</v>
      </c>
      <c r="Z414" s="388" t="s">
        <v>96</v>
      </c>
      <c r="AA414" s="388" t="s">
        <v>96</v>
      </c>
      <c r="AB414" s="388" t="s">
        <v>96</v>
      </c>
      <c r="AC414" s="388" t="s">
        <v>96</v>
      </c>
      <c r="AD414" s="388" t="s">
        <v>4480</v>
      </c>
      <c r="AE414" s="401">
        <v>10004690</v>
      </c>
      <c r="AF414" s="402">
        <v>42341</v>
      </c>
      <c r="AG414" s="401">
        <v>3</v>
      </c>
      <c r="AH414" s="388" t="s">
        <v>118</v>
      </c>
    </row>
    <row r="415" spans="1:34" x14ac:dyDescent="0.2">
      <c r="A415" s="397" t="str">
        <f t="shared" si="6"/>
        <v>Ofsted Webpage</v>
      </c>
      <c r="B415" s="388">
        <v>53422</v>
      </c>
      <c r="C415" s="388">
        <v>107028</v>
      </c>
      <c r="D415" s="388">
        <v>10004434</v>
      </c>
      <c r="E415" s="388" t="s">
        <v>1666</v>
      </c>
      <c r="F415" s="388" t="s">
        <v>259</v>
      </c>
      <c r="G415" s="388" t="s">
        <v>14</v>
      </c>
      <c r="H415" s="388" t="s">
        <v>511</v>
      </c>
      <c r="I415" s="388" t="s">
        <v>186</v>
      </c>
      <c r="J415" s="388" t="s">
        <v>93</v>
      </c>
      <c r="K415" s="388">
        <v>10022480</v>
      </c>
      <c r="L415" s="388" t="s">
        <v>261</v>
      </c>
      <c r="M415" s="388" t="s">
        <v>28</v>
      </c>
      <c r="N415" s="388" t="s">
        <v>104</v>
      </c>
      <c r="O415" s="388" t="s">
        <v>96</v>
      </c>
      <c r="P415" s="400">
        <v>42990</v>
      </c>
      <c r="Q415" s="400">
        <v>42993</v>
      </c>
      <c r="R415" s="400">
        <v>43019</v>
      </c>
      <c r="S415" s="388">
        <v>2</v>
      </c>
      <c r="T415" s="388">
        <v>2</v>
      </c>
      <c r="U415" s="388">
        <v>2</v>
      </c>
      <c r="V415" s="388">
        <v>2</v>
      </c>
      <c r="W415" s="388">
        <v>2</v>
      </c>
      <c r="X415" s="388">
        <v>2</v>
      </c>
      <c r="Y415" s="388" t="s">
        <v>96</v>
      </c>
      <c r="Z415" s="388" t="s">
        <v>96</v>
      </c>
      <c r="AA415" s="388" t="s">
        <v>96</v>
      </c>
      <c r="AB415" s="388" t="s">
        <v>96</v>
      </c>
      <c r="AC415" s="388" t="s">
        <v>96</v>
      </c>
      <c r="AD415" s="388" t="s">
        <v>4480</v>
      </c>
      <c r="AE415" s="401" t="s">
        <v>1667</v>
      </c>
      <c r="AF415" s="402">
        <v>41929</v>
      </c>
      <c r="AG415" s="401">
        <v>2</v>
      </c>
      <c r="AH415" s="388" t="s">
        <v>4537</v>
      </c>
    </row>
    <row r="416" spans="1:34" x14ac:dyDescent="0.2">
      <c r="A416" s="397" t="str">
        <f t="shared" si="6"/>
        <v>Ofsted Webpage</v>
      </c>
      <c r="B416" s="388">
        <v>59172</v>
      </c>
      <c r="C416" s="388">
        <v>106939</v>
      </c>
      <c r="D416" s="388">
        <v>10013122</v>
      </c>
      <c r="E416" s="388" t="s">
        <v>2724</v>
      </c>
      <c r="F416" s="388" t="s">
        <v>90</v>
      </c>
      <c r="G416" s="388" t="s">
        <v>13</v>
      </c>
      <c r="H416" s="388" t="s">
        <v>130</v>
      </c>
      <c r="I416" s="388" t="s">
        <v>131</v>
      </c>
      <c r="J416" s="388" t="s">
        <v>131</v>
      </c>
      <c r="K416" s="388">
        <v>10030737</v>
      </c>
      <c r="L416" s="388" t="s">
        <v>94</v>
      </c>
      <c r="M416" s="388" t="s">
        <v>40</v>
      </c>
      <c r="N416" s="388" t="s">
        <v>95</v>
      </c>
      <c r="O416" s="388" t="s">
        <v>4511</v>
      </c>
      <c r="P416" s="400">
        <v>42989</v>
      </c>
      <c r="Q416" s="400">
        <v>42990</v>
      </c>
      <c r="R416" s="400">
        <v>43019</v>
      </c>
      <c r="S416" s="388">
        <v>9</v>
      </c>
      <c r="T416" s="388" t="s">
        <v>96</v>
      </c>
      <c r="U416" s="388" t="s">
        <v>96</v>
      </c>
      <c r="V416" s="388" t="s">
        <v>96</v>
      </c>
      <c r="W416" s="388" t="s">
        <v>96</v>
      </c>
      <c r="X416" s="388" t="s">
        <v>96</v>
      </c>
      <c r="Y416" s="388" t="s">
        <v>96</v>
      </c>
      <c r="Z416" s="388" t="s">
        <v>96</v>
      </c>
      <c r="AA416" s="388" t="s">
        <v>96</v>
      </c>
      <c r="AB416" s="388" t="s">
        <v>96</v>
      </c>
      <c r="AC416" s="388" t="s">
        <v>96</v>
      </c>
      <c r="AD416" s="388" t="s">
        <v>4480</v>
      </c>
      <c r="AE416" s="401" t="s">
        <v>2725</v>
      </c>
      <c r="AF416" s="402">
        <v>41593</v>
      </c>
      <c r="AG416" s="401">
        <v>2</v>
      </c>
      <c r="AH416" s="388" t="s">
        <v>4479</v>
      </c>
    </row>
    <row r="417" spans="1:34" x14ac:dyDescent="0.2">
      <c r="A417" s="397" t="str">
        <f t="shared" si="6"/>
        <v>Ofsted Webpage</v>
      </c>
      <c r="B417" s="388">
        <v>53574</v>
      </c>
      <c r="C417" s="388">
        <v>106183</v>
      </c>
      <c r="D417" s="388">
        <v>10004547</v>
      </c>
      <c r="E417" s="388" t="s">
        <v>2442</v>
      </c>
      <c r="F417" s="388" t="s">
        <v>90</v>
      </c>
      <c r="G417" s="388" t="s">
        <v>13</v>
      </c>
      <c r="H417" s="388" t="s">
        <v>1039</v>
      </c>
      <c r="I417" s="388" t="s">
        <v>92</v>
      </c>
      <c r="J417" s="388" t="s">
        <v>93</v>
      </c>
      <c r="K417" s="388">
        <v>10037337</v>
      </c>
      <c r="L417" s="388" t="s">
        <v>94</v>
      </c>
      <c r="M417" s="388" t="s">
        <v>40</v>
      </c>
      <c r="N417" s="388" t="s">
        <v>95</v>
      </c>
      <c r="O417" s="388" t="s">
        <v>4511</v>
      </c>
      <c r="P417" s="400">
        <v>42990</v>
      </c>
      <c r="Q417" s="400">
        <v>42991</v>
      </c>
      <c r="R417" s="400">
        <v>43017</v>
      </c>
      <c r="S417" s="388">
        <v>9</v>
      </c>
      <c r="T417" s="388" t="s">
        <v>96</v>
      </c>
      <c r="U417" s="388" t="s">
        <v>96</v>
      </c>
      <c r="V417" s="388" t="s">
        <v>96</v>
      </c>
      <c r="W417" s="388" t="s">
        <v>96</v>
      </c>
      <c r="X417" s="388" t="s">
        <v>96</v>
      </c>
      <c r="Y417" s="388" t="s">
        <v>96</v>
      </c>
      <c r="Z417" s="388" t="s">
        <v>96</v>
      </c>
      <c r="AA417" s="388" t="s">
        <v>96</v>
      </c>
      <c r="AB417" s="388" t="s">
        <v>96</v>
      </c>
      <c r="AC417" s="388" t="s">
        <v>96</v>
      </c>
      <c r="AD417" s="388" t="s">
        <v>4480</v>
      </c>
      <c r="AE417" s="401" t="s">
        <v>2443</v>
      </c>
      <c r="AF417" s="402">
        <v>41817</v>
      </c>
      <c r="AG417" s="401">
        <v>2</v>
      </c>
      <c r="AH417" s="388" t="s">
        <v>4479</v>
      </c>
    </row>
    <row r="418" spans="1:34" x14ac:dyDescent="0.2">
      <c r="A418" s="397" t="str">
        <f t="shared" si="6"/>
        <v>Ofsted Webpage</v>
      </c>
      <c r="B418" s="388">
        <v>130512</v>
      </c>
      <c r="C418" s="388">
        <v>106863</v>
      </c>
      <c r="D418" s="388">
        <v>10006331</v>
      </c>
      <c r="E418" s="388" t="s">
        <v>328</v>
      </c>
      <c r="F418" s="388" t="s">
        <v>107</v>
      </c>
      <c r="G418" s="388" t="s">
        <v>11</v>
      </c>
      <c r="H418" s="388" t="s">
        <v>299</v>
      </c>
      <c r="I418" s="388" t="s">
        <v>131</v>
      </c>
      <c r="J418" s="388" t="s">
        <v>131</v>
      </c>
      <c r="K418" s="388">
        <v>10035886</v>
      </c>
      <c r="L418" s="388" t="s">
        <v>4533</v>
      </c>
      <c r="M418" s="388" t="s">
        <v>38</v>
      </c>
      <c r="N418" s="388" t="s">
        <v>4478</v>
      </c>
      <c r="O418" s="388" t="s">
        <v>96</v>
      </c>
      <c r="P418" s="400">
        <v>42991</v>
      </c>
      <c r="Q418" s="400">
        <v>42992</v>
      </c>
      <c r="R418" s="400">
        <v>43014</v>
      </c>
      <c r="S418" s="388" t="s">
        <v>96</v>
      </c>
      <c r="T418" s="388" t="s">
        <v>96</v>
      </c>
      <c r="U418" s="388" t="s">
        <v>96</v>
      </c>
      <c r="V418" s="388" t="s">
        <v>96</v>
      </c>
      <c r="W418" s="388" t="s">
        <v>96</v>
      </c>
      <c r="X418" s="388" t="s">
        <v>96</v>
      </c>
      <c r="Y418" s="388" t="s">
        <v>96</v>
      </c>
      <c r="Z418" s="388" t="s">
        <v>96</v>
      </c>
      <c r="AA418" s="388" t="s">
        <v>96</v>
      </c>
      <c r="AB418" s="388" t="s">
        <v>96</v>
      </c>
      <c r="AC418" s="388" t="s">
        <v>96</v>
      </c>
      <c r="AD418" s="388" t="s">
        <v>96</v>
      </c>
      <c r="AE418" s="401">
        <v>10004695</v>
      </c>
      <c r="AF418" s="402">
        <v>42657</v>
      </c>
      <c r="AG418" s="401">
        <v>4</v>
      </c>
      <c r="AH418" s="388" t="s">
        <v>4479</v>
      </c>
    </row>
    <row r="419" spans="1:34" x14ac:dyDescent="0.2">
      <c r="A419" s="397" t="str">
        <f t="shared" si="6"/>
        <v>Ofsted Webpage</v>
      </c>
      <c r="B419" s="388">
        <v>145005</v>
      </c>
      <c r="C419" s="388">
        <v>139400</v>
      </c>
      <c r="D419" s="388">
        <v>10065148</v>
      </c>
      <c r="E419" s="388" t="s">
        <v>4647</v>
      </c>
      <c r="F419" s="388" t="s">
        <v>631</v>
      </c>
      <c r="G419" s="388" t="s">
        <v>15</v>
      </c>
      <c r="H419" s="388" t="s">
        <v>374</v>
      </c>
      <c r="I419" s="388" t="s">
        <v>177</v>
      </c>
      <c r="J419" s="388" t="s">
        <v>177</v>
      </c>
      <c r="K419" s="388">
        <v>10041084</v>
      </c>
      <c r="L419" s="388" t="s">
        <v>4648</v>
      </c>
      <c r="M419" s="388" t="s">
        <v>36</v>
      </c>
      <c r="N419" s="388" t="s">
        <v>4478</v>
      </c>
      <c r="O419" s="388" t="s">
        <v>96</v>
      </c>
      <c r="P419" s="400">
        <v>42993</v>
      </c>
      <c r="Q419" s="400">
        <v>42993</v>
      </c>
      <c r="R419" s="400">
        <v>43012</v>
      </c>
      <c r="S419" s="388" t="s">
        <v>96</v>
      </c>
      <c r="T419" s="388" t="s">
        <v>96</v>
      </c>
      <c r="U419" s="388" t="s">
        <v>96</v>
      </c>
      <c r="V419" s="388" t="s">
        <v>96</v>
      </c>
      <c r="W419" s="388" t="s">
        <v>96</v>
      </c>
      <c r="X419" s="388" t="s">
        <v>96</v>
      </c>
      <c r="Y419" s="388" t="s">
        <v>96</v>
      </c>
      <c r="Z419" s="388" t="s">
        <v>96</v>
      </c>
      <c r="AA419" s="388" t="s">
        <v>96</v>
      </c>
      <c r="AB419" s="388" t="s">
        <v>96</v>
      </c>
      <c r="AC419" s="388" t="s">
        <v>96</v>
      </c>
      <c r="AD419" s="388" t="s">
        <v>96</v>
      </c>
      <c r="AE419" s="401" t="s">
        <v>4649</v>
      </c>
      <c r="AF419" s="402">
        <v>39743</v>
      </c>
      <c r="AG419" s="401">
        <v>1</v>
      </c>
      <c r="AH419" s="388" t="s">
        <v>4479</v>
      </c>
    </row>
    <row r="420" spans="1:34" x14ac:dyDescent="0.2">
      <c r="A420" s="397" t="str">
        <f t="shared" si="6"/>
        <v>Ofsted Webpage</v>
      </c>
      <c r="B420" s="388">
        <v>58805</v>
      </c>
      <c r="C420" s="388">
        <v>118703</v>
      </c>
      <c r="D420" s="388">
        <v>10024317</v>
      </c>
      <c r="E420" s="388" t="s">
        <v>1861</v>
      </c>
      <c r="F420" s="388" t="s">
        <v>170</v>
      </c>
      <c r="G420" s="388" t="s">
        <v>13</v>
      </c>
      <c r="H420" s="388" t="s">
        <v>173</v>
      </c>
      <c r="I420" s="388" t="s">
        <v>161</v>
      </c>
      <c r="J420" s="388" t="s">
        <v>161</v>
      </c>
      <c r="K420" s="388">
        <v>10038876</v>
      </c>
      <c r="L420" s="388" t="s">
        <v>4545</v>
      </c>
      <c r="M420" s="388" t="s">
        <v>38</v>
      </c>
      <c r="N420" s="388" t="s">
        <v>4478</v>
      </c>
      <c r="O420" s="388" t="s">
        <v>96</v>
      </c>
      <c r="P420" s="400">
        <v>42991</v>
      </c>
      <c r="Q420" s="400">
        <v>42992</v>
      </c>
      <c r="R420" s="400">
        <v>43011</v>
      </c>
      <c r="S420" s="388" t="s">
        <v>96</v>
      </c>
      <c r="T420" s="388" t="s">
        <v>96</v>
      </c>
      <c r="U420" s="388" t="s">
        <v>96</v>
      </c>
      <c r="V420" s="388" t="s">
        <v>96</v>
      </c>
      <c r="W420" s="388" t="s">
        <v>96</v>
      </c>
      <c r="X420" s="388" t="s">
        <v>96</v>
      </c>
      <c r="Y420" s="388" t="s">
        <v>96</v>
      </c>
      <c r="Z420" s="388" t="s">
        <v>96</v>
      </c>
      <c r="AA420" s="388" t="s">
        <v>96</v>
      </c>
      <c r="AB420" s="388" t="s">
        <v>96</v>
      </c>
      <c r="AC420" s="388" t="s">
        <v>96</v>
      </c>
      <c r="AD420" s="388" t="s">
        <v>96</v>
      </c>
      <c r="AE420" s="401">
        <v>10030714</v>
      </c>
      <c r="AF420" s="402">
        <v>42902</v>
      </c>
      <c r="AG420" s="401">
        <v>4</v>
      </c>
      <c r="AH420" s="388" t="s">
        <v>4479</v>
      </c>
    </row>
    <row r="421" spans="1:34" x14ac:dyDescent="0.2">
      <c r="A421" s="397" t="str">
        <f t="shared" si="6"/>
        <v>Ofsted Webpage</v>
      </c>
      <c r="B421" s="388">
        <v>59227</v>
      </c>
      <c r="C421" s="388">
        <v>129862</v>
      </c>
      <c r="D421" s="388">
        <v>10043571</v>
      </c>
      <c r="E421" s="388" t="s">
        <v>2733</v>
      </c>
      <c r="F421" s="388" t="s">
        <v>90</v>
      </c>
      <c r="G421" s="388" t="s">
        <v>13</v>
      </c>
      <c r="H421" s="388" t="s">
        <v>173</v>
      </c>
      <c r="I421" s="388" t="s">
        <v>161</v>
      </c>
      <c r="J421" s="388" t="s">
        <v>161</v>
      </c>
      <c r="K421" s="388">
        <v>10030966</v>
      </c>
      <c r="L421" s="388" t="s">
        <v>121</v>
      </c>
      <c r="M421" s="388" t="s">
        <v>28</v>
      </c>
      <c r="N421" s="388" t="s">
        <v>117</v>
      </c>
      <c r="O421" s="388" t="s">
        <v>4480</v>
      </c>
      <c r="P421" s="400">
        <v>42963</v>
      </c>
      <c r="Q421" s="400">
        <v>42991</v>
      </c>
      <c r="R421" s="400">
        <v>43010</v>
      </c>
      <c r="S421" s="388">
        <v>2</v>
      </c>
      <c r="T421" s="388">
        <v>2</v>
      </c>
      <c r="U421" s="388">
        <v>2</v>
      </c>
      <c r="V421" s="388">
        <v>2</v>
      </c>
      <c r="W421" s="388">
        <v>2</v>
      </c>
      <c r="X421" s="388">
        <v>2</v>
      </c>
      <c r="Y421" s="388" t="s">
        <v>96</v>
      </c>
      <c r="Z421" s="388">
        <v>2</v>
      </c>
      <c r="AA421" s="388" t="s">
        <v>96</v>
      </c>
      <c r="AB421" s="388" t="s">
        <v>96</v>
      </c>
      <c r="AC421" s="388" t="s">
        <v>96</v>
      </c>
      <c r="AD421" s="388" t="s">
        <v>4480</v>
      </c>
      <c r="AE421" s="401" t="s">
        <v>2734</v>
      </c>
      <c r="AF421" s="402">
        <v>41712</v>
      </c>
      <c r="AG421" s="401">
        <v>2</v>
      </c>
      <c r="AH421" s="388" t="s">
        <v>4537</v>
      </c>
    </row>
  </sheetData>
  <autoFilter ref="A4:AH421" xr:uid="{00000000-0009-0000-0000-000010000000}">
    <sortState ref="A5:AH421">
      <sortCondition descending="1" ref="R4:R421"/>
    </sortState>
  </autoFilter>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sheetPr>
  <dimension ref="A1:AG1818"/>
  <sheetViews>
    <sheetView showGridLines="0" zoomScaleNormal="100" workbookViewId="0"/>
  </sheetViews>
  <sheetFormatPr defaultColWidth="8.85546875" defaultRowHeight="12.75" x14ac:dyDescent="0.2"/>
  <cols>
    <col min="1" max="1" width="8" style="370" bestFit="1" customWidth="1"/>
    <col min="2" max="2" width="7" style="370" bestFit="1" customWidth="1"/>
    <col min="3" max="3" width="9" style="370" bestFit="1" customWidth="1"/>
    <col min="4" max="4" width="72.140625" style="370" bestFit="1" customWidth="1"/>
    <col min="5" max="5" width="30.85546875" style="370" bestFit="1" customWidth="1"/>
    <col min="6" max="6" width="53.28515625" style="370" bestFit="1" customWidth="1"/>
    <col min="7" max="7" width="26.42578125" style="370" bestFit="1" customWidth="1"/>
    <col min="8" max="8" width="23.28515625" style="370" bestFit="1" customWidth="1"/>
    <col min="9" max="9" width="33.28515625" style="370" bestFit="1" customWidth="1"/>
    <col min="10" max="10" width="16.42578125" style="370" bestFit="1" customWidth="1"/>
    <col min="11" max="11" width="19.28515625" style="371" bestFit="1" customWidth="1"/>
    <col min="12" max="12" width="19.140625" style="371" bestFit="1" customWidth="1"/>
    <col min="13" max="13" width="78.7109375" style="370" bestFit="1" customWidth="1"/>
    <col min="14" max="14" width="28.42578125" style="370" bestFit="1" customWidth="1"/>
    <col min="15" max="15" width="18.28515625" style="370" bestFit="1" customWidth="1"/>
    <col min="16" max="16" width="13.28515625" style="370" bestFit="1" customWidth="1"/>
    <col min="17" max="17" width="25.7109375" style="370" bestFit="1" customWidth="1"/>
    <col min="18" max="16384" width="8.85546875" style="370"/>
  </cols>
  <sheetData>
    <row r="1" spans="1:33" s="385" customFormat="1" ht="15" x14ac:dyDescent="0.2">
      <c r="A1" s="162" t="s">
        <v>4059</v>
      </c>
      <c r="D1" s="162"/>
      <c r="O1" s="161"/>
      <c r="P1" s="161"/>
      <c r="Q1" s="161"/>
    </row>
    <row r="2" spans="1:33" s="385" customFormat="1" ht="15" x14ac:dyDescent="0.2">
      <c r="A2" s="163" t="s">
        <v>4060</v>
      </c>
      <c r="D2" s="163"/>
      <c r="O2" s="161"/>
      <c r="P2" s="161"/>
      <c r="Q2" s="161"/>
    </row>
    <row r="3" spans="1:33" x14ac:dyDescent="0.2">
      <c r="A3" s="389"/>
      <c r="B3" s="389"/>
      <c r="C3" s="389"/>
      <c r="D3" s="389"/>
      <c r="E3" s="389"/>
      <c r="F3" s="389"/>
      <c r="G3" s="389"/>
      <c r="H3" s="389"/>
      <c r="I3" s="389"/>
      <c r="J3" s="389"/>
      <c r="K3" s="389"/>
      <c r="L3" s="389"/>
      <c r="M3" s="389"/>
      <c r="N3" s="389"/>
      <c r="O3" s="389"/>
      <c r="P3" s="389"/>
      <c r="Q3" s="389"/>
      <c r="R3" s="389"/>
      <c r="S3" s="389"/>
      <c r="T3" s="389"/>
      <c r="U3" s="389"/>
      <c r="V3" s="389"/>
      <c r="W3" s="389"/>
      <c r="X3" s="389"/>
      <c r="Y3" s="389"/>
      <c r="Z3" s="389"/>
      <c r="AA3" s="389"/>
      <c r="AB3" s="389"/>
      <c r="AC3" s="389"/>
      <c r="AD3" s="389"/>
      <c r="AE3" s="389"/>
      <c r="AF3" s="389"/>
      <c r="AG3" s="389"/>
    </row>
    <row r="4" spans="1:33" s="385" customFormat="1" ht="51" customHeight="1" x14ac:dyDescent="0.2">
      <c r="A4" s="386" t="s">
        <v>643</v>
      </c>
      <c r="B4" s="386" t="s">
        <v>644</v>
      </c>
      <c r="C4" s="386" t="s">
        <v>645</v>
      </c>
      <c r="D4" s="386" t="s">
        <v>55</v>
      </c>
      <c r="E4" s="386" t="s">
        <v>56</v>
      </c>
      <c r="F4" s="386" t="s">
        <v>57</v>
      </c>
      <c r="G4" s="386" t="s">
        <v>58</v>
      </c>
      <c r="H4" s="386" t="s">
        <v>59</v>
      </c>
      <c r="I4" s="386" t="s">
        <v>646</v>
      </c>
      <c r="J4" s="386" t="s">
        <v>61</v>
      </c>
      <c r="K4" s="386" t="s">
        <v>65</v>
      </c>
      <c r="L4" s="386" t="s">
        <v>66</v>
      </c>
      <c r="M4" s="386" t="s">
        <v>62</v>
      </c>
      <c r="N4" s="386" t="s">
        <v>63</v>
      </c>
      <c r="O4" s="386" t="s">
        <v>68</v>
      </c>
      <c r="P4" s="386" t="s">
        <v>647</v>
      </c>
      <c r="Q4" s="386" t="s">
        <v>83</v>
      </c>
    </row>
    <row r="5" spans="1:33" s="388" customFormat="1" x14ac:dyDescent="0.2">
      <c r="A5" s="388">
        <v>50262</v>
      </c>
      <c r="B5" s="388">
        <v>108702</v>
      </c>
      <c r="C5" s="388">
        <v>10000028</v>
      </c>
      <c r="D5" s="388" t="s">
        <v>1547</v>
      </c>
      <c r="E5" s="388" t="s">
        <v>90</v>
      </c>
      <c r="F5" s="388" t="s">
        <v>13</v>
      </c>
      <c r="G5" s="388" t="s">
        <v>806</v>
      </c>
      <c r="H5" s="388" t="s">
        <v>186</v>
      </c>
      <c r="I5" s="388" t="s">
        <v>93</v>
      </c>
      <c r="J5" s="388">
        <v>10040419</v>
      </c>
      <c r="K5" s="400">
        <v>42968</v>
      </c>
      <c r="L5" s="400">
        <v>42971</v>
      </c>
      <c r="M5" s="388" t="s">
        <v>136</v>
      </c>
      <c r="N5" s="388" t="s">
        <v>104</v>
      </c>
      <c r="O5" s="388">
        <v>3</v>
      </c>
      <c r="P5" s="388" t="s">
        <v>4062</v>
      </c>
      <c r="Q5" s="388">
        <v>2</v>
      </c>
    </row>
    <row r="6" spans="1:33" s="388" customFormat="1" x14ac:dyDescent="0.2">
      <c r="A6" s="388">
        <v>53729</v>
      </c>
      <c r="B6" s="388">
        <v>105065</v>
      </c>
      <c r="C6" s="388">
        <v>10004866</v>
      </c>
      <c r="D6" s="388" t="s">
        <v>2456</v>
      </c>
      <c r="E6" s="388" t="s">
        <v>90</v>
      </c>
      <c r="F6" s="388" t="s">
        <v>13</v>
      </c>
      <c r="G6" s="388" t="s">
        <v>173</v>
      </c>
      <c r="H6" s="388" t="s">
        <v>161</v>
      </c>
      <c r="I6" s="388" t="s">
        <v>161</v>
      </c>
      <c r="J6" s="388">
        <v>10030964</v>
      </c>
      <c r="K6" s="400">
        <v>42949</v>
      </c>
      <c r="L6" s="400">
        <v>42965</v>
      </c>
      <c r="M6" s="388" t="s">
        <v>121</v>
      </c>
      <c r="N6" s="388" t="s">
        <v>117</v>
      </c>
      <c r="O6" s="388">
        <v>3</v>
      </c>
      <c r="P6" s="388" t="s">
        <v>4062</v>
      </c>
      <c r="Q6" s="388">
        <v>2</v>
      </c>
    </row>
    <row r="7" spans="1:33" s="388" customFormat="1" x14ac:dyDescent="0.2">
      <c r="A7" s="388">
        <v>59042</v>
      </c>
      <c r="B7" s="388">
        <v>119205</v>
      </c>
      <c r="C7" s="388">
        <v>10030520</v>
      </c>
      <c r="D7" s="388" t="s">
        <v>1878</v>
      </c>
      <c r="E7" s="388" t="s">
        <v>170</v>
      </c>
      <c r="F7" s="388" t="s">
        <v>13</v>
      </c>
      <c r="G7" s="388" t="s">
        <v>114</v>
      </c>
      <c r="H7" s="388" t="s">
        <v>115</v>
      </c>
      <c r="I7" s="388" t="s">
        <v>115</v>
      </c>
      <c r="J7" s="388">
        <v>10030691</v>
      </c>
      <c r="K7" s="400">
        <v>42955</v>
      </c>
      <c r="L7" s="400">
        <v>42958</v>
      </c>
      <c r="M7" s="388" t="s">
        <v>136</v>
      </c>
      <c r="N7" s="388" t="s">
        <v>104</v>
      </c>
      <c r="O7" s="388">
        <v>3</v>
      </c>
      <c r="P7" s="388" t="s">
        <v>4062</v>
      </c>
      <c r="Q7" s="388">
        <v>2</v>
      </c>
    </row>
    <row r="8" spans="1:33" s="388" customFormat="1" x14ac:dyDescent="0.2">
      <c r="A8" s="388">
        <v>59232</v>
      </c>
      <c r="B8" s="388">
        <v>131966</v>
      </c>
      <c r="C8" s="388">
        <v>10046552</v>
      </c>
      <c r="D8" s="388" t="s">
        <v>1218</v>
      </c>
      <c r="E8" s="388" t="s">
        <v>170</v>
      </c>
      <c r="F8" s="388" t="s">
        <v>13</v>
      </c>
      <c r="G8" s="388" t="s">
        <v>382</v>
      </c>
      <c r="H8" s="388" t="s">
        <v>161</v>
      </c>
      <c r="I8" s="388" t="s">
        <v>161</v>
      </c>
      <c r="J8" s="388">
        <v>10035628</v>
      </c>
      <c r="K8" s="400">
        <v>42955</v>
      </c>
      <c r="L8" s="400">
        <v>42958</v>
      </c>
      <c r="M8" s="388" t="s">
        <v>136</v>
      </c>
      <c r="N8" s="388" t="s">
        <v>104</v>
      </c>
      <c r="O8" s="388">
        <v>3</v>
      </c>
      <c r="P8" s="388" t="s">
        <v>4062</v>
      </c>
      <c r="Q8" s="388">
        <v>3</v>
      </c>
    </row>
    <row r="9" spans="1:33" s="388" customFormat="1" x14ac:dyDescent="0.2">
      <c r="A9" s="388">
        <v>52902</v>
      </c>
      <c r="B9" s="388">
        <v>108718</v>
      </c>
      <c r="C9" s="388">
        <v>10003744</v>
      </c>
      <c r="D9" s="388" t="s">
        <v>883</v>
      </c>
      <c r="E9" s="388" t="s">
        <v>90</v>
      </c>
      <c r="F9" s="388" t="s">
        <v>13</v>
      </c>
      <c r="G9" s="388" t="s">
        <v>223</v>
      </c>
      <c r="H9" s="388" t="s">
        <v>152</v>
      </c>
      <c r="I9" s="388" t="s">
        <v>152</v>
      </c>
      <c r="J9" s="388">
        <v>10030748</v>
      </c>
      <c r="K9" s="400">
        <v>42948</v>
      </c>
      <c r="L9" s="400">
        <v>42951</v>
      </c>
      <c r="M9" s="388" t="s">
        <v>309</v>
      </c>
      <c r="N9" s="388" t="s">
        <v>104</v>
      </c>
      <c r="O9" s="388">
        <v>2</v>
      </c>
      <c r="P9" s="388" t="s">
        <v>4062</v>
      </c>
      <c r="Q9" s="388">
        <v>3</v>
      </c>
    </row>
    <row r="10" spans="1:33" s="388" customFormat="1" x14ac:dyDescent="0.2">
      <c r="A10" s="388">
        <v>59162</v>
      </c>
      <c r="B10" s="388">
        <v>121344</v>
      </c>
      <c r="C10" s="388">
        <v>10030670</v>
      </c>
      <c r="D10" s="388" t="s">
        <v>1919</v>
      </c>
      <c r="E10" s="388" t="s">
        <v>90</v>
      </c>
      <c r="F10" s="388" t="s">
        <v>13</v>
      </c>
      <c r="G10" s="388" t="s">
        <v>315</v>
      </c>
      <c r="H10" s="388" t="s">
        <v>161</v>
      </c>
      <c r="I10" s="388" t="s">
        <v>161</v>
      </c>
      <c r="J10" s="388">
        <v>10030713</v>
      </c>
      <c r="K10" s="400">
        <v>42942</v>
      </c>
      <c r="L10" s="400">
        <v>42949</v>
      </c>
      <c r="M10" s="388" t="s">
        <v>136</v>
      </c>
      <c r="N10" s="388" t="s">
        <v>117</v>
      </c>
      <c r="O10" s="388">
        <v>3</v>
      </c>
      <c r="P10" s="388" t="s">
        <v>4062</v>
      </c>
      <c r="Q10" s="388">
        <v>2</v>
      </c>
    </row>
    <row r="11" spans="1:33" s="388" customFormat="1" x14ac:dyDescent="0.2">
      <c r="A11" s="388">
        <v>50193</v>
      </c>
      <c r="B11" s="388">
        <v>105498</v>
      </c>
      <c r="C11" s="388">
        <v>10005735</v>
      </c>
      <c r="D11" s="388" t="s">
        <v>2220</v>
      </c>
      <c r="E11" s="388" t="s">
        <v>90</v>
      </c>
      <c r="F11" s="388" t="s">
        <v>13</v>
      </c>
      <c r="G11" s="388" t="s">
        <v>167</v>
      </c>
      <c r="H11" s="388" t="s">
        <v>102</v>
      </c>
      <c r="I11" s="388" t="s">
        <v>102</v>
      </c>
      <c r="J11" s="388">
        <v>10030723</v>
      </c>
      <c r="K11" s="400">
        <v>42942</v>
      </c>
      <c r="L11" s="400">
        <v>42943</v>
      </c>
      <c r="M11" s="388" t="s">
        <v>156</v>
      </c>
      <c r="N11" s="388" t="s">
        <v>95</v>
      </c>
      <c r="O11" s="388">
        <v>9</v>
      </c>
      <c r="P11" s="388" t="s">
        <v>4062</v>
      </c>
      <c r="Q11" s="388">
        <v>2</v>
      </c>
    </row>
    <row r="12" spans="1:33" s="388" customFormat="1" x14ac:dyDescent="0.2">
      <c r="A12" s="388">
        <v>52165</v>
      </c>
      <c r="B12" s="388">
        <v>107733</v>
      </c>
      <c r="C12" s="388">
        <v>10002979</v>
      </c>
      <c r="D12" s="388" t="s">
        <v>3269</v>
      </c>
      <c r="E12" s="388" t="s">
        <v>90</v>
      </c>
      <c r="F12" s="388" t="s">
        <v>13</v>
      </c>
      <c r="G12" s="388" t="s">
        <v>1349</v>
      </c>
      <c r="H12" s="388" t="s">
        <v>177</v>
      </c>
      <c r="I12" s="388" t="s">
        <v>177</v>
      </c>
      <c r="J12" s="388">
        <v>10022521</v>
      </c>
      <c r="K12" s="400">
        <v>42942</v>
      </c>
      <c r="L12" s="400">
        <v>42943</v>
      </c>
      <c r="M12" s="388" t="s">
        <v>94</v>
      </c>
      <c r="N12" s="388" t="s">
        <v>95</v>
      </c>
      <c r="O12" s="388">
        <v>9</v>
      </c>
      <c r="P12" s="388" t="s">
        <v>4062</v>
      </c>
      <c r="Q12" s="388">
        <v>2</v>
      </c>
    </row>
    <row r="13" spans="1:33" s="388" customFormat="1" x14ac:dyDescent="0.2">
      <c r="A13" s="388">
        <v>54805</v>
      </c>
      <c r="B13" s="388">
        <v>116973</v>
      </c>
      <c r="C13" s="388">
        <v>10033440</v>
      </c>
      <c r="D13" s="388" t="s">
        <v>3451</v>
      </c>
      <c r="E13" s="388" t="s">
        <v>170</v>
      </c>
      <c r="F13" s="388" t="s">
        <v>13</v>
      </c>
      <c r="G13" s="388" t="s">
        <v>219</v>
      </c>
      <c r="H13" s="388" t="s">
        <v>177</v>
      </c>
      <c r="I13" s="388" t="s">
        <v>177</v>
      </c>
      <c r="J13" s="388">
        <v>10030687</v>
      </c>
      <c r="K13" s="400">
        <v>42942</v>
      </c>
      <c r="L13" s="400">
        <v>42943</v>
      </c>
      <c r="M13" s="388" t="s">
        <v>156</v>
      </c>
      <c r="N13" s="388" t="s">
        <v>95</v>
      </c>
      <c r="O13" s="388">
        <v>9</v>
      </c>
      <c r="P13" s="388" t="s">
        <v>4062</v>
      </c>
      <c r="Q13" s="388">
        <v>2</v>
      </c>
    </row>
    <row r="14" spans="1:33" s="388" customFormat="1" x14ac:dyDescent="0.2">
      <c r="A14" s="388">
        <v>59218</v>
      </c>
      <c r="B14" s="388">
        <v>129910</v>
      </c>
      <c r="C14" s="388">
        <v>10042126</v>
      </c>
      <c r="D14" s="388" t="s">
        <v>1208</v>
      </c>
      <c r="E14" s="388" t="s">
        <v>170</v>
      </c>
      <c r="F14" s="388" t="s">
        <v>13</v>
      </c>
      <c r="G14" s="388" t="s">
        <v>151</v>
      </c>
      <c r="H14" s="388" t="s">
        <v>152</v>
      </c>
      <c r="I14" s="388" t="s">
        <v>152</v>
      </c>
      <c r="J14" s="388">
        <v>10030710</v>
      </c>
      <c r="K14" s="400">
        <v>42941</v>
      </c>
      <c r="L14" s="400">
        <v>42943</v>
      </c>
      <c r="M14" s="388" t="s">
        <v>309</v>
      </c>
      <c r="N14" s="388" t="s">
        <v>104</v>
      </c>
      <c r="O14" s="388">
        <v>2</v>
      </c>
      <c r="P14" s="388" t="s">
        <v>4062</v>
      </c>
      <c r="Q14" s="388">
        <v>3</v>
      </c>
    </row>
    <row r="15" spans="1:33" s="388" customFormat="1" x14ac:dyDescent="0.2">
      <c r="A15" s="388">
        <v>52418</v>
      </c>
      <c r="B15" s="388">
        <v>106695</v>
      </c>
      <c r="C15" s="388">
        <v>10003219</v>
      </c>
      <c r="D15" s="388" t="s">
        <v>1617</v>
      </c>
      <c r="E15" s="388" t="s">
        <v>90</v>
      </c>
      <c r="F15" s="388" t="s">
        <v>13</v>
      </c>
      <c r="G15" s="388" t="s">
        <v>379</v>
      </c>
      <c r="H15" s="388" t="s">
        <v>186</v>
      </c>
      <c r="I15" s="388" t="s">
        <v>93</v>
      </c>
      <c r="J15" s="388">
        <v>10030659</v>
      </c>
      <c r="K15" s="400">
        <v>42934</v>
      </c>
      <c r="L15" s="400">
        <v>42936</v>
      </c>
      <c r="M15" s="388" t="s">
        <v>121</v>
      </c>
      <c r="N15" s="388" t="s">
        <v>104</v>
      </c>
      <c r="O15" s="388">
        <v>2</v>
      </c>
      <c r="P15" s="388" t="s">
        <v>4062</v>
      </c>
      <c r="Q15" s="388">
        <v>2</v>
      </c>
    </row>
    <row r="16" spans="1:33" s="388" customFormat="1" x14ac:dyDescent="0.2">
      <c r="A16" s="388">
        <v>55113</v>
      </c>
      <c r="B16" s="388">
        <v>105909</v>
      </c>
      <c r="C16" s="388">
        <v>10004589</v>
      </c>
      <c r="D16" s="388" t="s">
        <v>2565</v>
      </c>
      <c r="E16" s="388" t="s">
        <v>90</v>
      </c>
      <c r="F16" s="388" t="s">
        <v>13</v>
      </c>
      <c r="G16" s="388" t="s">
        <v>312</v>
      </c>
      <c r="H16" s="388" t="s">
        <v>131</v>
      </c>
      <c r="I16" s="388" t="s">
        <v>131</v>
      </c>
      <c r="J16" s="388">
        <v>10030738</v>
      </c>
      <c r="K16" s="400">
        <v>42928</v>
      </c>
      <c r="L16" s="400">
        <v>42930</v>
      </c>
      <c r="M16" s="388" t="s">
        <v>121</v>
      </c>
      <c r="N16" s="388" t="s">
        <v>117</v>
      </c>
      <c r="O16" s="388">
        <v>1</v>
      </c>
      <c r="P16" s="388" t="s">
        <v>4062</v>
      </c>
      <c r="Q16" s="388">
        <v>2</v>
      </c>
    </row>
    <row r="17" spans="1:17" s="388" customFormat="1" x14ac:dyDescent="0.2">
      <c r="A17" s="388">
        <v>52805</v>
      </c>
      <c r="B17" s="388">
        <v>106372</v>
      </c>
      <c r="C17" s="388">
        <v>10003529</v>
      </c>
      <c r="D17" s="388" t="s">
        <v>866</v>
      </c>
      <c r="E17" s="388" t="s">
        <v>90</v>
      </c>
      <c r="F17" s="388" t="s">
        <v>13</v>
      </c>
      <c r="G17" s="388" t="s">
        <v>160</v>
      </c>
      <c r="H17" s="388" t="s">
        <v>161</v>
      </c>
      <c r="I17" s="388" t="s">
        <v>161</v>
      </c>
      <c r="J17" s="388">
        <v>10030747</v>
      </c>
      <c r="K17" s="400">
        <v>42927</v>
      </c>
      <c r="L17" s="400">
        <v>42930</v>
      </c>
      <c r="M17" s="388" t="s">
        <v>309</v>
      </c>
      <c r="N17" s="388" t="s">
        <v>104</v>
      </c>
      <c r="O17" s="388">
        <v>2</v>
      </c>
      <c r="P17" s="388" t="s">
        <v>4062</v>
      </c>
      <c r="Q17" s="388">
        <v>3</v>
      </c>
    </row>
    <row r="18" spans="1:17" s="388" customFormat="1" x14ac:dyDescent="0.2">
      <c r="A18" s="388">
        <v>57881</v>
      </c>
      <c r="B18" s="388">
        <v>117615</v>
      </c>
      <c r="C18" s="388">
        <v>10008935</v>
      </c>
      <c r="D18" s="388" t="s">
        <v>2580</v>
      </c>
      <c r="E18" s="388" t="s">
        <v>90</v>
      </c>
      <c r="F18" s="388" t="s">
        <v>13</v>
      </c>
      <c r="G18" s="388" t="s">
        <v>442</v>
      </c>
      <c r="H18" s="388" t="s">
        <v>92</v>
      </c>
      <c r="I18" s="388" t="s">
        <v>93</v>
      </c>
      <c r="J18" s="388">
        <v>10030664</v>
      </c>
      <c r="K18" s="400">
        <v>42928</v>
      </c>
      <c r="L18" s="400">
        <v>42929</v>
      </c>
      <c r="M18" s="388" t="s">
        <v>156</v>
      </c>
      <c r="N18" s="388" t="s">
        <v>95</v>
      </c>
      <c r="O18" s="388">
        <v>9</v>
      </c>
      <c r="P18" s="388" t="s">
        <v>4062</v>
      </c>
      <c r="Q18" s="388">
        <v>2</v>
      </c>
    </row>
    <row r="19" spans="1:17" s="388" customFormat="1" x14ac:dyDescent="0.2">
      <c r="A19" s="388">
        <v>59168</v>
      </c>
      <c r="B19" s="388">
        <v>121525</v>
      </c>
      <c r="C19" s="388">
        <v>10020307</v>
      </c>
      <c r="D19" s="388" t="s">
        <v>1933</v>
      </c>
      <c r="E19" s="388" t="s">
        <v>90</v>
      </c>
      <c r="F19" s="388" t="s">
        <v>13</v>
      </c>
      <c r="G19" s="388" t="s">
        <v>675</v>
      </c>
      <c r="H19" s="388" t="s">
        <v>115</v>
      </c>
      <c r="I19" s="388" t="s">
        <v>115</v>
      </c>
      <c r="J19" s="388">
        <v>10030694</v>
      </c>
      <c r="K19" s="400">
        <v>42928</v>
      </c>
      <c r="L19" s="400">
        <v>42929</v>
      </c>
      <c r="M19" s="388" t="s">
        <v>94</v>
      </c>
      <c r="N19" s="388" t="s">
        <v>95</v>
      </c>
      <c r="O19" s="388">
        <v>9</v>
      </c>
      <c r="P19" s="388" t="s">
        <v>4062</v>
      </c>
      <c r="Q19" s="388">
        <v>2</v>
      </c>
    </row>
    <row r="20" spans="1:17" s="388" customFormat="1" x14ac:dyDescent="0.2">
      <c r="A20" s="388">
        <v>59124</v>
      </c>
      <c r="B20" s="388">
        <v>121216</v>
      </c>
      <c r="C20" s="388">
        <v>10027693</v>
      </c>
      <c r="D20" s="388" t="s">
        <v>1895</v>
      </c>
      <c r="E20" s="388" t="s">
        <v>90</v>
      </c>
      <c r="F20" s="388" t="s">
        <v>13</v>
      </c>
      <c r="G20" s="388" t="s">
        <v>724</v>
      </c>
      <c r="H20" s="388" t="s">
        <v>102</v>
      </c>
      <c r="I20" s="388" t="s">
        <v>102</v>
      </c>
      <c r="J20" s="388">
        <v>10030717</v>
      </c>
      <c r="K20" s="400">
        <v>42920</v>
      </c>
      <c r="L20" s="400">
        <v>42923</v>
      </c>
      <c r="M20" s="388" t="s">
        <v>121</v>
      </c>
      <c r="N20" s="388" t="s">
        <v>104</v>
      </c>
      <c r="O20" s="388">
        <v>3</v>
      </c>
      <c r="P20" s="388" t="s">
        <v>4062</v>
      </c>
      <c r="Q20" s="388">
        <v>2</v>
      </c>
    </row>
    <row r="21" spans="1:17" s="388" customFormat="1" x14ac:dyDescent="0.2">
      <c r="A21" s="388">
        <v>58163</v>
      </c>
      <c r="B21" s="388">
        <v>117563</v>
      </c>
      <c r="C21" s="388">
        <v>10008135</v>
      </c>
      <c r="D21" s="388" t="s">
        <v>2595</v>
      </c>
      <c r="E21" s="388" t="s">
        <v>90</v>
      </c>
      <c r="F21" s="388" t="s">
        <v>13</v>
      </c>
      <c r="G21" s="388" t="s">
        <v>1185</v>
      </c>
      <c r="H21" s="388" t="s">
        <v>92</v>
      </c>
      <c r="I21" s="388" t="s">
        <v>93</v>
      </c>
      <c r="J21" s="388">
        <v>10039195</v>
      </c>
      <c r="K21" s="400">
        <v>42921</v>
      </c>
      <c r="L21" s="400">
        <v>42922</v>
      </c>
      <c r="M21" s="388" t="s">
        <v>94</v>
      </c>
      <c r="N21" s="388" t="s">
        <v>95</v>
      </c>
      <c r="O21" s="388">
        <v>9</v>
      </c>
      <c r="P21" s="388" t="s">
        <v>4062</v>
      </c>
      <c r="Q21" s="388">
        <v>2</v>
      </c>
    </row>
    <row r="22" spans="1:17" s="388" customFormat="1" x14ac:dyDescent="0.2">
      <c r="A22" s="388">
        <v>50737</v>
      </c>
      <c r="B22" s="388">
        <v>115094</v>
      </c>
      <c r="C22" s="388">
        <v>10000755</v>
      </c>
      <c r="D22" s="388" t="s">
        <v>3188</v>
      </c>
      <c r="E22" s="388" t="s">
        <v>159</v>
      </c>
      <c r="F22" s="388" t="s">
        <v>14</v>
      </c>
      <c r="G22" s="388" t="s">
        <v>2935</v>
      </c>
      <c r="H22" s="388" t="s">
        <v>131</v>
      </c>
      <c r="I22" s="388" t="s">
        <v>131</v>
      </c>
      <c r="J22" s="388">
        <v>10022617</v>
      </c>
      <c r="K22" s="400">
        <v>42913</v>
      </c>
      <c r="L22" s="400">
        <v>42921</v>
      </c>
      <c r="M22" s="388" t="s">
        <v>257</v>
      </c>
      <c r="N22" s="388" t="s">
        <v>117</v>
      </c>
      <c r="O22" s="388">
        <v>3</v>
      </c>
      <c r="P22" s="388" t="s">
        <v>4062</v>
      </c>
      <c r="Q22" s="388">
        <v>2</v>
      </c>
    </row>
    <row r="23" spans="1:17" s="388" customFormat="1" x14ac:dyDescent="0.2">
      <c r="A23" s="388">
        <v>58400</v>
      </c>
      <c r="B23" s="388">
        <v>118269</v>
      </c>
      <c r="C23" s="388">
        <v>10020981</v>
      </c>
      <c r="D23" s="388" t="s">
        <v>2624</v>
      </c>
      <c r="E23" s="388" t="s">
        <v>259</v>
      </c>
      <c r="F23" s="388" t="s">
        <v>14</v>
      </c>
      <c r="G23" s="388" t="s">
        <v>130</v>
      </c>
      <c r="H23" s="388" t="s">
        <v>131</v>
      </c>
      <c r="I23" s="388" t="s">
        <v>131</v>
      </c>
      <c r="J23" s="388">
        <v>10030772</v>
      </c>
      <c r="K23" s="400">
        <v>42914</v>
      </c>
      <c r="L23" s="400">
        <v>42920</v>
      </c>
      <c r="M23" s="388" t="s">
        <v>261</v>
      </c>
      <c r="N23" s="388" t="s">
        <v>117</v>
      </c>
      <c r="O23" s="388">
        <v>4</v>
      </c>
      <c r="P23" s="388" t="s">
        <v>4062</v>
      </c>
      <c r="Q23" s="388">
        <v>2</v>
      </c>
    </row>
    <row r="24" spans="1:17" s="388" customFormat="1" x14ac:dyDescent="0.2">
      <c r="A24" s="388">
        <v>131893</v>
      </c>
      <c r="B24" s="388">
        <v>114859</v>
      </c>
      <c r="C24" s="388">
        <v>10003136</v>
      </c>
      <c r="D24" s="388" t="s">
        <v>3966</v>
      </c>
      <c r="E24" s="388" t="s">
        <v>125</v>
      </c>
      <c r="F24" s="388" t="s">
        <v>12</v>
      </c>
      <c r="G24" s="388" t="s">
        <v>386</v>
      </c>
      <c r="H24" s="388" t="s">
        <v>152</v>
      </c>
      <c r="I24" s="388" t="s">
        <v>152</v>
      </c>
      <c r="J24" s="388">
        <v>10030707</v>
      </c>
      <c r="K24" s="400">
        <v>42915</v>
      </c>
      <c r="L24" s="400">
        <v>42916</v>
      </c>
      <c r="M24" s="388" t="s">
        <v>400</v>
      </c>
      <c r="N24" s="388" t="s">
        <v>95</v>
      </c>
      <c r="O24" s="388">
        <v>9</v>
      </c>
      <c r="P24" s="388" t="s">
        <v>4062</v>
      </c>
      <c r="Q24" s="388">
        <v>2</v>
      </c>
    </row>
    <row r="25" spans="1:17" s="388" customFormat="1" x14ac:dyDescent="0.2">
      <c r="A25" s="388">
        <v>50442</v>
      </c>
      <c r="B25" s="388">
        <v>116562</v>
      </c>
      <c r="C25" s="388">
        <v>10000348</v>
      </c>
      <c r="D25" s="388" t="s">
        <v>1556</v>
      </c>
      <c r="E25" s="388" t="s">
        <v>90</v>
      </c>
      <c r="F25" s="388" t="s">
        <v>13</v>
      </c>
      <c r="G25" s="388" t="s">
        <v>173</v>
      </c>
      <c r="H25" s="388" t="s">
        <v>161</v>
      </c>
      <c r="I25" s="388" t="s">
        <v>161</v>
      </c>
      <c r="J25" s="388">
        <v>10030711</v>
      </c>
      <c r="K25" s="400">
        <v>42913</v>
      </c>
      <c r="L25" s="400">
        <v>42916</v>
      </c>
      <c r="M25" s="388" t="s">
        <v>121</v>
      </c>
      <c r="N25" s="388" t="s">
        <v>104</v>
      </c>
      <c r="O25" s="388">
        <v>3</v>
      </c>
      <c r="P25" s="388" t="s">
        <v>4062</v>
      </c>
      <c r="Q25" s="388">
        <v>2</v>
      </c>
    </row>
    <row r="26" spans="1:17" s="388" customFormat="1" x14ac:dyDescent="0.2">
      <c r="A26" s="388">
        <v>52163</v>
      </c>
      <c r="B26" s="388">
        <v>105055</v>
      </c>
      <c r="C26" s="388">
        <v>10002976</v>
      </c>
      <c r="D26" s="388" t="s">
        <v>3941</v>
      </c>
      <c r="E26" s="388" t="s">
        <v>90</v>
      </c>
      <c r="F26" s="388" t="s">
        <v>13</v>
      </c>
      <c r="G26" s="388" t="s">
        <v>315</v>
      </c>
      <c r="H26" s="388" t="s">
        <v>161</v>
      </c>
      <c r="I26" s="388" t="s">
        <v>161</v>
      </c>
      <c r="J26" s="388">
        <v>10030779</v>
      </c>
      <c r="K26" s="400">
        <v>42913</v>
      </c>
      <c r="L26" s="400">
        <v>42916</v>
      </c>
      <c r="M26" s="388" t="s">
        <v>121</v>
      </c>
      <c r="N26" s="388" t="s">
        <v>104</v>
      </c>
      <c r="O26" s="388">
        <v>2</v>
      </c>
      <c r="P26" s="388" t="s">
        <v>4062</v>
      </c>
      <c r="Q26" s="388">
        <v>1</v>
      </c>
    </row>
    <row r="27" spans="1:17" s="388" customFormat="1" x14ac:dyDescent="0.2">
      <c r="A27" s="388">
        <v>57877</v>
      </c>
      <c r="B27" s="388">
        <v>118188</v>
      </c>
      <c r="C27" s="388">
        <v>10013539</v>
      </c>
      <c r="D27" s="388" t="s">
        <v>1794</v>
      </c>
      <c r="E27" s="388" t="s">
        <v>90</v>
      </c>
      <c r="F27" s="388" t="s">
        <v>13</v>
      </c>
      <c r="G27" s="388" t="s">
        <v>1039</v>
      </c>
      <c r="H27" s="388" t="s">
        <v>92</v>
      </c>
      <c r="I27" s="388" t="s">
        <v>93</v>
      </c>
      <c r="J27" s="388">
        <v>10030660</v>
      </c>
      <c r="K27" s="400">
        <v>42913</v>
      </c>
      <c r="L27" s="400">
        <v>42916</v>
      </c>
      <c r="M27" s="388" t="s">
        <v>121</v>
      </c>
      <c r="N27" s="388" t="s">
        <v>104</v>
      </c>
      <c r="O27" s="388">
        <v>4</v>
      </c>
      <c r="P27" s="388" t="s">
        <v>4062</v>
      </c>
      <c r="Q27" s="388">
        <v>2</v>
      </c>
    </row>
    <row r="28" spans="1:17" s="388" customFormat="1" x14ac:dyDescent="0.2">
      <c r="A28" s="388">
        <v>59173</v>
      </c>
      <c r="B28" s="388">
        <v>122920</v>
      </c>
      <c r="C28" s="388">
        <v>10036431</v>
      </c>
      <c r="D28" s="388" t="s">
        <v>1936</v>
      </c>
      <c r="E28" s="388" t="s">
        <v>90</v>
      </c>
      <c r="F28" s="388" t="s">
        <v>13</v>
      </c>
      <c r="G28" s="388" t="s">
        <v>462</v>
      </c>
      <c r="H28" s="388" t="s">
        <v>161</v>
      </c>
      <c r="I28" s="388" t="s">
        <v>161</v>
      </c>
      <c r="J28" s="388">
        <v>10030697</v>
      </c>
      <c r="K28" s="400">
        <v>42913</v>
      </c>
      <c r="L28" s="400">
        <v>42916</v>
      </c>
      <c r="M28" s="388" t="s">
        <v>136</v>
      </c>
      <c r="N28" s="388" t="s">
        <v>104</v>
      </c>
      <c r="O28" s="388">
        <v>2</v>
      </c>
      <c r="P28" s="388" t="s">
        <v>4062</v>
      </c>
      <c r="Q28" s="388">
        <v>2</v>
      </c>
    </row>
    <row r="29" spans="1:17" s="388" customFormat="1" x14ac:dyDescent="0.2">
      <c r="A29" s="388">
        <v>1220982</v>
      </c>
      <c r="B29" s="388">
        <v>132576</v>
      </c>
      <c r="C29" s="388">
        <v>10042505</v>
      </c>
      <c r="D29" s="388" t="s">
        <v>3974</v>
      </c>
      <c r="E29" s="388" t="s">
        <v>159</v>
      </c>
      <c r="F29" s="388" t="s">
        <v>14</v>
      </c>
      <c r="G29" s="388" t="s">
        <v>436</v>
      </c>
      <c r="H29" s="388" t="s">
        <v>155</v>
      </c>
      <c r="I29" s="388" t="s">
        <v>155</v>
      </c>
      <c r="J29" s="388">
        <v>10030774</v>
      </c>
      <c r="K29" s="400">
        <v>42913</v>
      </c>
      <c r="L29" s="400">
        <v>42916</v>
      </c>
      <c r="M29" s="388" t="s">
        <v>257</v>
      </c>
      <c r="N29" s="388" t="s">
        <v>104</v>
      </c>
      <c r="O29" s="388">
        <v>2</v>
      </c>
      <c r="P29" s="388" t="s">
        <v>4062</v>
      </c>
      <c r="Q29" s="388" t="s">
        <v>195</v>
      </c>
    </row>
    <row r="30" spans="1:17" s="388" customFormat="1" x14ac:dyDescent="0.2">
      <c r="A30" s="388">
        <v>51525</v>
      </c>
      <c r="B30" s="388">
        <v>117534</v>
      </c>
      <c r="C30" s="388">
        <v>10007922</v>
      </c>
      <c r="D30" s="388" t="s">
        <v>1583</v>
      </c>
      <c r="E30" s="388" t="s">
        <v>259</v>
      </c>
      <c r="F30" s="388" t="s">
        <v>14</v>
      </c>
      <c r="G30" s="388" t="s">
        <v>303</v>
      </c>
      <c r="H30" s="388" t="s">
        <v>152</v>
      </c>
      <c r="I30" s="388" t="s">
        <v>152</v>
      </c>
      <c r="J30" s="388">
        <v>10030703</v>
      </c>
      <c r="K30" s="400">
        <v>42915</v>
      </c>
      <c r="L30" s="400">
        <v>42915</v>
      </c>
      <c r="M30" s="388" t="s">
        <v>443</v>
      </c>
      <c r="N30" s="388" t="s">
        <v>95</v>
      </c>
      <c r="O30" s="388">
        <v>9</v>
      </c>
      <c r="P30" s="388" t="s">
        <v>4062</v>
      </c>
      <c r="Q30" s="388">
        <v>2</v>
      </c>
    </row>
    <row r="31" spans="1:17" s="388" customFormat="1" x14ac:dyDescent="0.2">
      <c r="A31" s="388">
        <v>52638</v>
      </c>
      <c r="B31" s="388">
        <v>109905</v>
      </c>
      <c r="C31" s="388">
        <v>10003490</v>
      </c>
      <c r="D31" s="388" t="s">
        <v>1620</v>
      </c>
      <c r="E31" s="388" t="s">
        <v>90</v>
      </c>
      <c r="F31" s="388" t="s">
        <v>13</v>
      </c>
      <c r="G31" s="388" t="s">
        <v>724</v>
      </c>
      <c r="H31" s="388" t="s">
        <v>102</v>
      </c>
      <c r="I31" s="388" t="s">
        <v>102</v>
      </c>
      <c r="J31" s="388">
        <v>10030718</v>
      </c>
      <c r="K31" s="400">
        <v>42914</v>
      </c>
      <c r="L31" s="400">
        <v>42915</v>
      </c>
      <c r="M31" s="388" t="s">
        <v>156</v>
      </c>
      <c r="N31" s="388" t="s">
        <v>95</v>
      </c>
      <c r="O31" s="388">
        <v>9</v>
      </c>
      <c r="P31" s="388" t="s">
        <v>4062</v>
      </c>
      <c r="Q31" s="388">
        <v>2</v>
      </c>
    </row>
    <row r="32" spans="1:17" s="388" customFormat="1" x14ac:dyDescent="0.2">
      <c r="A32" s="388">
        <v>53388</v>
      </c>
      <c r="B32" s="388">
        <v>107850</v>
      </c>
      <c r="C32" s="388">
        <v>10004370</v>
      </c>
      <c r="D32" s="388" t="s">
        <v>3330</v>
      </c>
      <c r="E32" s="388" t="s">
        <v>90</v>
      </c>
      <c r="F32" s="388" t="s">
        <v>13</v>
      </c>
      <c r="G32" s="388" t="s">
        <v>467</v>
      </c>
      <c r="H32" s="388" t="s">
        <v>92</v>
      </c>
      <c r="I32" s="388" t="s">
        <v>93</v>
      </c>
      <c r="J32" s="388">
        <v>10030670</v>
      </c>
      <c r="K32" s="400">
        <v>42914</v>
      </c>
      <c r="L32" s="400">
        <v>42915</v>
      </c>
      <c r="M32" s="388" t="s">
        <v>94</v>
      </c>
      <c r="N32" s="388" t="s">
        <v>95</v>
      </c>
      <c r="O32" s="388">
        <v>9</v>
      </c>
      <c r="P32" s="388" t="s">
        <v>4062</v>
      </c>
      <c r="Q32" s="388">
        <v>2</v>
      </c>
    </row>
    <row r="33" spans="1:17" s="388" customFormat="1" x14ac:dyDescent="0.2">
      <c r="A33" s="388">
        <v>54509</v>
      </c>
      <c r="B33" s="388">
        <v>110203</v>
      </c>
      <c r="C33" s="388">
        <v>10006021</v>
      </c>
      <c r="D33" s="388" t="s">
        <v>3423</v>
      </c>
      <c r="E33" s="388" t="s">
        <v>159</v>
      </c>
      <c r="F33" s="388" t="s">
        <v>14</v>
      </c>
      <c r="G33" s="388" t="s">
        <v>235</v>
      </c>
      <c r="H33" s="388" t="s">
        <v>177</v>
      </c>
      <c r="I33" s="388" t="s">
        <v>177</v>
      </c>
      <c r="J33" s="388">
        <v>10030757</v>
      </c>
      <c r="K33" s="400">
        <v>42913</v>
      </c>
      <c r="L33" s="400">
        <v>42914</v>
      </c>
      <c r="M33" s="388" t="s">
        <v>162</v>
      </c>
      <c r="N33" s="388" t="s">
        <v>95</v>
      </c>
      <c r="O33" s="388">
        <v>9</v>
      </c>
      <c r="P33" s="388" t="s">
        <v>4062</v>
      </c>
      <c r="Q33" s="388">
        <v>2</v>
      </c>
    </row>
    <row r="34" spans="1:17" s="388" customFormat="1" x14ac:dyDescent="0.2">
      <c r="A34" s="388">
        <v>50116</v>
      </c>
      <c r="B34" s="388">
        <v>116831</v>
      </c>
      <c r="C34" s="388">
        <v>10001927</v>
      </c>
      <c r="D34" s="388" t="s">
        <v>4068</v>
      </c>
      <c r="E34" s="388" t="s">
        <v>90</v>
      </c>
      <c r="F34" s="388" t="s">
        <v>13</v>
      </c>
      <c r="G34" s="388" t="s">
        <v>670</v>
      </c>
      <c r="H34" s="388" t="s">
        <v>152</v>
      </c>
      <c r="I34" s="388" t="s">
        <v>152</v>
      </c>
      <c r="J34" s="388">
        <v>10022564</v>
      </c>
      <c r="K34" s="400">
        <v>42906</v>
      </c>
      <c r="L34" s="400">
        <v>42909</v>
      </c>
      <c r="M34" s="388" t="s">
        <v>121</v>
      </c>
      <c r="N34" s="388" t="s">
        <v>104</v>
      </c>
      <c r="O34" s="388">
        <v>3</v>
      </c>
      <c r="P34" s="388" t="s">
        <v>4062</v>
      </c>
      <c r="Q34" s="388">
        <v>2</v>
      </c>
    </row>
    <row r="35" spans="1:17" s="388" customFormat="1" x14ac:dyDescent="0.2">
      <c r="A35" s="388">
        <v>50234</v>
      </c>
      <c r="B35" s="388">
        <v>106055</v>
      </c>
      <c r="C35" s="388">
        <v>10005535</v>
      </c>
      <c r="D35" s="388" t="s">
        <v>2234</v>
      </c>
      <c r="E35" s="388" t="s">
        <v>159</v>
      </c>
      <c r="F35" s="388" t="s">
        <v>14</v>
      </c>
      <c r="G35" s="388" t="s">
        <v>511</v>
      </c>
      <c r="H35" s="388" t="s">
        <v>186</v>
      </c>
      <c r="I35" s="388" t="s">
        <v>93</v>
      </c>
      <c r="J35" s="388">
        <v>10030663</v>
      </c>
      <c r="K35" s="400">
        <v>42906</v>
      </c>
      <c r="L35" s="400">
        <v>42909</v>
      </c>
      <c r="M35" s="388" t="s">
        <v>257</v>
      </c>
      <c r="N35" s="388" t="s">
        <v>104</v>
      </c>
      <c r="O35" s="388">
        <v>4</v>
      </c>
      <c r="P35" s="388" t="s">
        <v>4062</v>
      </c>
      <c r="Q35" s="388">
        <v>2</v>
      </c>
    </row>
    <row r="36" spans="1:17" s="388" customFormat="1" x14ac:dyDescent="0.2">
      <c r="A36" s="388">
        <v>50411</v>
      </c>
      <c r="B36" s="388">
        <v>105859</v>
      </c>
      <c r="C36" s="388">
        <v>10000285</v>
      </c>
      <c r="D36" s="388" t="s">
        <v>3952</v>
      </c>
      <c r="E36" s="388" t="s">
        <v>90</v>
      </c>
      <c r="F36" s="388" t="s">
        <v>13</v>
      </c>
      <c r="G36" s="388" t="s">
        <v>130</v>
      </c>
      <c r="H36" s="388" t="s">
        <v>131</v>
      </c>
      <c r="I36" s="388" t="s">
        <v>131</v>
      </c>
      <c r="J36" s="388">
        <v>10030789</v>
      </c>
      <c r="K36" s="400">
        <v>42906</v>
      </c>
      <c r="L36" s="400">
        <v>42909</v>
      </c>
      <c r="M36" s="388" t="s">
        <v>121</v>
      </c>
      <c r="N36" s="388" t="s">
        <v>104</v>
      </c>
      <c r="O36" s="388">
        <v>2</v>
      </c>
      <c r="P36" s="388" t="s">
        <v>4062</v>
      </c>
      <c r="Q36" s="388">
        <v>1</v>
      </c>
    </row>
    <row r="37" spans="1:17" s="388" customFormat="1" x14ac:dyDescent="0.2">
      <c r="A37" s="388">
        <v>54725</v>
      </c>
      <c r="B37" s="388">
        <v>122966</v>
      </c>
      <c r="C37" s="388">
        <v>10037945</v>
      </c>
      <c r="D37" s="388" t="s">
        <v>2546</v>
      </c>
      <c r="E37" s="388" t="s">
        <v>90</v>
      </c>
      <c r="F37" s="388" t="s">
        <v>13</v>
      </c>
      <c r="G37" s="388" t="s">
        <v>130</v>
      </c>
      <c r="H37" s="388" t="s">
        <v>131</v>
      </c>
      <c r="I37" s="388" t="s">
        <v>131</v>
      </c>
      <c r="J37" s="388">
        <v>10030767</v>
      </c>
      <c r="K37" s="400">
        <v>42906</v>
      </c>
      <c r="L37" s="400">
        <v>42909</v>
      </c>
      <c r="M37" s="388" t="s">
        <v>121</v>
      </c>
      <c r="N37" s="388" t="s">
        <v>104</v>
      </c>
      <c r="O37" s="388">
        <v>3</v>
      </c>
      <c r="P37" s="388" t="s">
        <v>4062</v>
      </c>
      <c r="Q37" s="388">
        <v>2</v>
      </c>
    </row>
    <row r="38" spans="1:17" s="388" customFormat="1" x14ac:dyDescent="0.2">
      <c r="A38" s="388">
        <v>50133</v>
      </c>
      <c r="B38" s="388">
        <v>110147</v>
      </c>
      <c r="C38" s="388">
        <v>10003039</v>
      </c>
      <c r="D38" s="388" t="s">
        <v>3933</v>
      </c>
      <c r="E38" s="388" t="s">
        <v>159</v>
      </c>
      <c r="F38" s="388" t="s">
        <v>14</v>
      </c>
      <c r="G38" s="388" t="s">
        <v>724</v>
      </c>
      <c r="H38" s="388" t="s">
        <v>102</v>
      </c>
      <c r="I38" s="388" t="s">
        <v>102</v>
      </c>
      <c r="J38" s="388">
        <v>10030722</v>
      </c>
      <c r="K38" s="400">
        <v>42907</v>
      </c>
      <c r="L38" s="400">
        <v>42908</v>
      </c>
      <c r="M38" s="388" t="s">
        <v>162</v>
      </c>
      <c r="N38" s="388" t="s">
        <v>95</v>
      </c>
      <c r="O38" s="388">
        <v>9</v>
      </c>
      <c r="P38" s="388" t="s">
        <v>4062</v>
      </c>
      <c r="Q38" s="388">
        <v>2</v>
      </c>
    </row>
    <row r="39" spans="1:17" s="388" customFormat="1" x14ac:dyDescent="0.2">
      <c r="A39" s="388">
        <v>50217</v>
      </c>
      <c r="B39" s="388">
        <v>112616</v>
      </c>
      <c r="C39" s="388">
        <v>10001928</v>
      </c>
      <c r="D39" s="388" t="s">
        <v>3934</v>
      </c>
      <c r="E39" s="388" t="s">
        <v>159</v>
      </c>
      <c r="F39" s="388" t="s">
        <v>14</v>
      </c>
      <c r="G39" s="388" t="s">
        <v>670</v>
      </c>
      <c r="H39" s="388" t="s">
        <v>152</v>
      </c>
      <c r="I39" s="388" t="s">
        <v>152</v>
      </c>
      <c r="J39" s="388">
        <v>10030706</v>
      </c>
      <c r="K39" s="400">
        <v>42907</v>
      </c>
      <c r="L39" s="400">
        <v>42908</v>
      </c>
      <c r="M39" s="388" t="s">
        <v>162</v>
      </c>
      <c r="N39" s="388" t="s">
        <v>95</v>
      </c>
      <c r="O39" s="388">
        <v>9</v>
      </c>
      <c r="P39" s="388" t="s">
        <v>4062</v>
      </c>
      <c r="Q39" s="388">
        <v>2</v>
      </c>
    </row>
    <row r="40" spans="1:17" s="388" customFormat="1" x14ac:dyDescent="0.2">
      <c r="A40" s="388">
        <v>53373</v>
      </c>
      <c r="B40" s="388">
        <v>105318</v>
      </c>
      <c r="C40" s="388">
        <v>10004355</v>
      </c>
      <c r="D40" s="388" t="s">
        <v>2425</v>
      </c>
      <c r="E40" s="388" t="s">
        <v>90</v>
      </c>
      <c r="F40" s="388" t="s">
        <v>13</v>
      </c>
      <c r="G40" s="388" t="s">
        <v>272</v>
      </c>
      <c r="H40" s="388" t="s">
        <v>161</v>
      </c>
      <c r="I40" s="388" t="s">
        <v>161</v>
      </c>
      <c r="J40" s="388">
        <v>10030963</v>
      </c>
      <c r="K40" s="400">
        <v>42907</v>
      </c>
      <c r="L40" s="400">
        <v>42908</v>
      </c>
      <c r="M40" s="388" t="s">
        <v>94</v>
      </c>
      <c r="N40" s="388" t="s">
        <v>95</v>
      </c>
      <c r="O40" s="388">
        <v>9</v>
      </c>
      <c r="P40" s="388" t="s">
        <v>4062</v>
      </c>
      <c r="Q40" s="388">
        <v>2</v>
      </c>
    </row>
    <row r="41" spans="1:17" s="388" customFormat="1" x14ac:dyDescent="0.2">
      <c r="A41" s="388">
        <v>58219</v>
      </c>
      <c r="B41" s="388">
        <v>118204</v>
      </c>
      <c r="C41" s="388">
        <v>10021665</v>
      </c>
      <c r="D41" s="388" t="s">
        <v>3560</v>
      </c>
      <c r="E41" s="388" t="s">
        <v>90</v>
      </c>
      <c r="F41" s="388" t="s">
        <v>13</v>
      </c>
      <c r="G41" s="388" t="s">
        <v>1039</v>
      </c>
      <c r="H41" s="388" t="s">
        <v>92</v>
      </c>
      <c r="I41" s="388" t="s">
        <v>93</v>
      </c>
      <c r="J41" s="388">
        <v>10030665</v>
      </c>
      <c r="K41" s="400">
        <v>42907</v>
      </c>
      <c r="L41" s="400">
        <v>42908</v>
      </c>
      <c r="M41" s="388" t="s">
        <v>94</v>
      </c>
      <c r="N41" s="388" t="s">
        <v>95</v>
      </c>
      <c r="O41" s="388">
        <v>9</v>
      </c>
      <c r="P41" s="388" t="s">
        <v>4062</v>
      </c>
      <c r="Q41" s="388">
        <v>2</v>
      </c>
    </row>
    <row r="42" spans="1:17" s="388" customFormat="1" x14ac:dyDescent="0.2">
      <c r="A42" s="388">
        <v>131935</v>
      </c>
      <c r="B42" s="388">
        <v>114840</v>
      </c>
      <c r="C42" s="388">
        <v>10000350</v>
      </c>
      <c r="D42" s="388" t="s">
        <v>3009</v>
      </c>
      <c r="E42" s="388" t="s">
        <v>125</v>
      </c>
      <c r="F42" s="388" t="s">
        <v>12</v>
      </c>
      <c r="G42" s="388" t="s">
        <v>729</v>
      </c>
      <c r="H42" s="388" t="s">
        <v>131</v>
      </c>
      <c r="I42" s="388" t="s">
        <v>131</v>
      </c>
      <c r="J42" s="388">
        <v>10030770</v>
      </c>
      <c r="K42" s="400">
        <v>42907</v>
      </c>
      <c r="L42" s="400">
        <v>42908</v>
      </c>
      <c r="M42" s="388" t="s">
        <v>400</v>
      </c>
      <c r="N42" s="388" t="s">
        <v>95</v>
      </c>
      <c r="O42" s="388">
        <v>9</v>
      </c>
      <c r="P42" s="388" t="s">
        <v>4062</v>
      </c>
      <c r="Q42" s="388">
        <v>2</v>
      </c>
    </row>
    <row r="43" spans="1:17" s="388" customFormat="1" x14ac:dyDescent="0.2">
      <c r="A43" s="388">
        <v>59221</v>
      </c>
      <c r="B43" s="388">
        <v>125029</v>
      </c>
      <c r="C43" s="388">
        <v>10035656</v>
      </c>
      <c r="D43" s="388" t="s">
        <v>1212</v>
      </c>
      <c r="E43" s="388" t="s">
        <v>90</v>
      </c>
      <c r="F43" s="388" t="s">
        <v>13</v>
      </c>
      <c r="G43" s="388" t="s">
        <v>438</v>
      </c>
      <c r="H43" s="388" t="s">
        <v>155</v>
      </c>
      <c r="I43" s="388" t="s">
        <v>155</v>
      </c>
      <c r="J43" s="388">
        <v>10030751</v>
      </c>
      <c r="K43" s="400">
        <v>42906</v>
      </c>
      <c r="L43" s="400">
        <v>42908</v>
      </c>
      <c r="M43" s="388" t="s">
        <v>309</v>
      </c>
      <c r="N43" s="388" t="s">
        <v>104</v>
      </c>
      <c r="O43" s="388">
        <v>3</v>
      </c>
      <c r="P43" s="388" t="s">
        <v>4062</v>
      </c>
      <c r="Q43" s="388">
        <v>3</v>
      </c>
    </row>
    <row r="44" spans="1:17" s="388" customFormat="1" x14ac:dyDescent="0.2">
      <c r="A44" s="388">
        <v>59154</v>
      </c>
      <c r="B44" s="388">
        <v>124281</v>
      </c>
      <c r="C44" s="388">
        <v>10032740</v>
      </c>
      <c r="D44" s="388" t="s">
        <v>1191</v>
      </c>
      <c r="E44" s="388" t="s">
        <v>90</v>
      </c>
      <c r="F44" s="388" t="s">
        <v>13</v>
      </c>
      <c r="G44" s="388" t="s">
        <v>275</v>
      </c>
      <c r="H44" s="388" t="s">
        <v>186</v>
      </c>
      <c r="I44" s="388" t="s">
        <v>93</v>
      </c>
      <c r="J44" s="388">
        <v>10030667</v>
      </c>
      <c r="K44" s="400">
        <v>42905</v>
      </c>
      <c r="L44" s="400">
        <v>42908</v>
      </c>
      <c r="M44" s="388" t="s">
        <v>132</v>
      </c>
      <c r="N44" s="388" t="s">
        <v>104</v>
      </c>
      <c r="O44" s="388">
        <v>2</v>
      </c>
      <c r="P44" s="388" t="s">
        <v>4062</v>
      </c>
      <c r="Q44" s="388">
        <v>3</v>
      </c>
    </row>
    <row r="45" spans="1:17" s="388" customFormat="1" x14ac:dyDescent="0.2">
      <c r="A45" s="388">
        <v>52529</v>
      </c>
      <c r="B45" s="388">
        <v>119816</v>
      </c>
      <c r="C45" s="388">
        <v>10034022</v>
      </c>
      <c r="D45" s="388" t="s">
        <v>3279</v>
      </c>
      <c r="E45" s="388" t="s">
        <v>90</v>
      </c>
      <c r="F45" s="388" t="s">
        <v>13</v>
      </c>
      <c r="G45" s="388" t="s">
        <v>342</v>
      </c>
      <c r="H45" s="388" t="s">
        <v>177</v>
      </c>
      <c r="I45" s="388" t="s">
        <v>177</v>
      </c>
      <c r="J45" s="388">
        <v>10030683</v>
      </c>
      <c r="K45" s="400">
        <v>42906</v>
      </c>
      <c r="L45" s="400">
        <v>42907</v>
      </c>
      <c r="M45" s="388" t="s">
        <v>94</v>
      </c>
      <c r="N45" s="388" t="s">
        <v>95</v>
      </c>
      <c r="O45" s="388">
        <v>9</v>
      </c>
      <c r="P45" s="388" t="s">
        <v>4062</v>
      </c>
      <c r="Q45" s="388">
        <v>2</v>
      </c>
    </row>
    <row r="46" spans="1:17" s="388" customFormat="1" x14ac:dyDescent="0.2">
      <c r="A46" s="388">
        <v>55451</v>
      </c>
      <c r="B46" s="388">
        <v>117518</v>
      </c>
      <c r="C46" s="388">
        <v>10008024</v>
      </c>
      <c r="D46" s="388" t="s">
        <v>2574</v>
      </c>
      <c r="E46" s="388" t="s">
        <v>90</v>
      </c>
      <c r="F46" s="388" t="s">
        <v>13</v>
      </c>
      <c r="G46" s="388" t="s">
        <v>194</v>
      </c>
      <c r="H46" s="388" t="s">
        <v>155</v>
      </c>
      <c r="I46" s="388" t="s">
        <v>155</v>
      </c>
      <c r="J46" s="388">
        <v>10030825</v>
      </c>
      <c r="K46" s="400">
        <v>42906</v>
      </c>
      <c r="L46" s="400">
        <v>42907</v>
      </c>
      <c r="M46" s="388" t="s">
        <v>156</v>
      </c>
      <c r="N46" s="388" t="s">
        <v>95</v>
      </c>
      <c r="O46" s="388">
        <v>9</v>
      </c>
      <c r="P46" s="388" t="s">
        <v>4062</v>
      </c>
      <c r="Q46" s="388">
        <v>2</v>
      </c>
    </row>
    <row r="47" spans="1:17" s="388" customFormat="1" x14ac:dyDescent="0.2">
      <c r="A47" s="388">
        <v>53160</v>
      </c>
      <c r="B47" s="388">
        <v>112691</v>
      </c>
      <c r="C47" s="388">
        <v>10004013</v>
      </c>
      <c r="D47" s="388" t="s">
        <v>3324</v>
      </c>
      <c r="E47" s="388" t="s">
        <v>90</v>
      </c>
      <c r="F47" s="388" t="s">
        <v>13</v>
      </c>
      <c r="G47" s="388" t="s">
        <v>563</v>
      </c>
      <c r="H47" s="388" t="s">
        <v>115</v>
      </c>
      <c r="I47" s="388" t="s">
        <v>115</v>
      </c>
      <c r="J47" s="388">
        <v>10022562</v>
      </c>
      <c r="K47" s="400">
        <v>42899</v>
      </c>
      <c r="L47" s="400">
        <v>42902</v>
      </c>
      <c r="M47" s="388" t="s">
        <v>121</v>
      </c>
      <c r="N47" s="388" t="s">
        <v>104</v>
      </c>
      <c r="O47" s="388">
        <v>3</v>
      </c>
      <c r="P47" s="388" t="s">
        <v>4062</v>
      </c>
      <c r="Q47" s="388">
        <v>2</v>
      </c>
    </row>
    <row r="48" spans="1:17" s="388" customFormat="1" x14ac:dyDescent="0.2">
      <c r="A48" s="388">
        <v>54349</v>
      </c>
      <c r="B48" s="388">
        <v>112753</v>
      </c>
      <c r="C48" s="388">
        <v>10002244</v>
      </c>
      <c r="D48" s="388" t="s">
        <v>2516</v>
      </c>
      <c r="E48" s="388" t="s">
        <v>159</v>
      </c>
      <c r="F48" s="388" t="s">
        <v>14</v>
      </c>
      <c r="G48" s="388" t="s">
        <v>185</v>
      </c>
      <c r="H48" s="388" t="s">
        <v>186</v>
      </c>
      <c r="I48" s="388" t="s">
        <v>93</v>
      </c>
      <c r="J48" s="388">
        <v>10030666</v>
      </c>
      <c r="K48" s="400">
        <v>42899</v>
      </c>
      <c r="L48" s="400">
        <v>42902</v>
      </c>
      <c r="M48" s="388" t="s">
        <v>257</v>
      </c>
      <c r="N48" s="388" t="s">
        <v>104</v>
      </c>
      <c r="O48" s="388">
        <v>2</v>
      </c>
      <c r="P48" s="388" t="s">
        <v>4062</v>
      </c>
      <c r="Q48" s="388">
        <v>2</v>
      </c>
    </row>
    <row r="49" spans="1:17" s="388" customFormat="1" x14ac:dyDescent="0.2">
      <c r="A49" s="388">
        <v>54434</v>
      </c>
      <c r="B49" s="388">
        <v>108550</v>
      </c>
      <c r="C49" s="388">
        <v>10005927</v>
      </c>
      <c r="D49" s="388" t="s">
        <v>3411</v>
      </c>
      <c r="E49" s="388" t="s">
        <v>90</v>
      </c>
      <c r="F49" s="388" t="s">
        <v>13</v>
      </c>
      <c r="G49" s="388" t="s">
        <v>776</v>
      </c>
      <c r="H49" s="388" t="s">
        <v>177</v>
      </c>
      <c r="I49" s="388" t="s">
        <v>177</v>
      </c>
      <c r="J49" s="388">
        <v>10030689</v>
      </c>
      <c r="K49" s="400">
        <v>42899</v>
      </c>
      <c r="L49" s="400">
        <v>42902</v>
      </c>
      <c r="M49" s="388" t="s">
        <v>136</v>
      </c>
      <c r="N49" s="388" t="s">
        <v>104</v>
      </c>
      <c r="O49" s="388">
        <v>2</v>
      </c>
      <c r="P49" s="388" t="s">
        <v>4062</v>
      </c>
      <c r="Q49" s="388">
        <v>2</v>
      </c>
    </row>
    <row r="50" spans="1:17" s="388" customFormat="1" x14ac:dyDescent="0.2">
      <c r="A50" s="388">
        <v>54969</v>
      </c>
      <c r="B50" s="388">
        <v>122223</v>
      </c>
      <c r="C50" s="388">
        <v>10019155</v>
      </c>
      <c r="D50" s="388" t="s">
        <v>3954</v>
      </c>
      <c r="E50" s="388" t="s">
        <v>90</v>
      </c>
      <c r="F50" s="388" t="s">
        <v>13</v>
      </c>
      <c r="G50" s="388" t="s">
        <v>173</v>
      </c>
      <c r="H50" s="388" t="s">
        <v>161</v>
      </c>
      <c r="I50" s="388" t="s">
        <v>161</v>
      </c>
      <c r="J50" s="388">
        <v>10030727</v>
      </c>
      <c r="K50" s="400">
        <v>42899</v>
      </c>
      <c r="L50" s="400">
        <v>42902</v>
      </c>
      <c r="M50" s="388" t="s">
        <v>136</v>
      </c>
      <c r="N50" s="388" t="s">
        <v>104</v>
      </c>
      <c r="O50" s="388">
        <v>3</v>
      </c>
      <c r="P50" s="388" t="s">
        <v>4062</v>
      </c>
      <c r="Q50" s="388">
        <v>2</v>
      </c>
    </row>
    <row r="51" spans="1:17" s="388" customFormat="1" x14ac:dyDescent="0.2">
      <c r="A51" s="388">
        <v>58168</v>
      </c>
      <c r="B51" s="388">
        <v>117900</v>
      </c>
      <c r="C51" s="388">
        <v>10010939</v>
      </c>
      <c r="D51" s="388" t="s">
        <v>1800</v>
      </c>
      <c r="E51" s="388" t="s">
        <v>90</v>
      </c>
      <c r="F51" s="388" t="s">
        <v>13</v>
      </c>
      <c r="G51" s="388" t="s">
        <v>239</v>
      </c>
      <c r="H51" s="388" t="s">
        <v>152</v>
      </c>
      <c r="I51" s="388" t="s">
        <v>152</v>
      </c>
      <c r="J51" s="388">
        <v>10030705</v>
      </c>
      <c r="K51" s="400">
        <v>42899</v>
      </c>
      <c r="L51" s="400">
        <v>42902</v>
      </c>
      <c r="M51" s="388" t="s">
        <v>136</v>
      </c>
      <c r="N51" s="388" t="s">
        <v>104</v>
      </c>
      <c r="O51" s="388">
        <v>3</v>
      </c>
      <c r="P51" s="388" t="s">
        <v>4062</v>
      </c>
      <c r="Q51" s="388">
        <v>2</v>
      </c>
    </row>
    <row r="52" spans="1:17" s="388" customFormat="1" x14ac:dyDescent="0.2">
      <c r="A52" s="388">
        <v>58805</v>
      </c>
      <c r="B52" s="388">
        <v>118703</v>
      </c>
      <c r="C52" s="388">
        <v>10024317</v>
      </c>
      <c r="D52" s="388" t="s">
        <v>1861</v>
      </c>
      <c r="E52" s="388" t="s">
        <v>170</v>
      </c>
      <c r="F52" s="388" t="s">
        <v>13</v>
      </c>
      <c r="G52" s="388" t="s">
        <v>173</v>
      </c>
      <c r="H52" s="388" t="s">
        <v>161</v>
      </c>
      <c r="I52" s="388" t="s">
        <v>161</v>
      </c>
      <c r="J52" s="388">
        <v>10030714</v>
      </c>
      <c r="K52" s="400">
        <v>42899</v>
      </c>
      <c r="L52" s="400">
        <v>42902</v>
      </c>
      <c r="M52" s="388" t="s">
        <v>136</v>
      </c>
      <c r="N52" s="388" t="s">
        <v>104</v>
      </c>
      <c r="O52" s="388">
        <v>4</v>
      </c>
      <c r="P52" s="388" t="s">
        <v>4062</v>
      </c>
      <c r="Q52" s="388">
        <v>2</v>
      </c>
    </row>
    <row r="53" spans="1:17" s="388" customFormat="1" x14ac:dyDescent="0.2">
      <c r="A53" s="388">
        <v>54873</v>
      </c>
      <c r="B53" s="388">
        <v>106912</v>
      </c>
      <c r="C53" s="388">
        <v>10003748</v>
      </c>
      <c r="D53" s="388" t="s">
        <v>2552</v>
      </c>
      <c r="E53" s="388" t="s">
        <v>90</v>
      </c>
      <c r="F53" s="388" t="s">
        <v>13</v>
      </c>
      <c r="G53" s="388" t="s">
        <v>335</v>
      </c>
      <c r="H53" s="388" t="s">
        <v>131</v>
      </c>
      <c r="I53" s="388" t="s">
        <v>131</v>
      </c>
      <c r="J53" s="388">
        <v>10030771</v>
      </c>
      <c r="K53" s="400">
        <v>42900</v>
      </c>
      <c r="L53" s="400">
        <v>42901</v>
      </c>
      <c r="M53" s="388" t="s">
        <v>94</v>
      </c>
      <c r="N53" s="388" t="s">
        <v>95</v>
      </c>
      <c r="O53" s="388">
        <v>9</v>
      </c>
      <c r="P53" s="388" t="s">
        <v>4062</v>
      </c>
      <c r="Q53" s="388">
        <v>2</v>
      </c>
    </row>
    <row r="54" spans="1:17" s="388" customFormat="1" x14ac:dyDescent="0.2">
      <c r="A54" s="388">
        <v>59017</v>
      </c>
      <c r="B54" s="388">
        <v>118684</v>
      </c>
      <c r="C54" s="388">
        <v>10024293</v>
      </c>
      <c r="D54" s="388" t="s">
        <v>2676</v>
      </c>
      <c r="E54" s="388" t="s">
        <v>159</v>
      </c>
      <c r="F54" s="388" t="s">
        <v>14</v>
      </c>
      <c r="G54" s="388" t="s">
        <v>1316</v>
      </c>
      <c r="H54" s="388" t="s">
        <v>131</v>
      </c>
      <c r="I54" s="388" t="s">
        <v>131</v>
      </c>
      <c r="J54" s="388">
        <v>10030769</v>
      </c>
      <c r="K54" s="400">
        <v>42900</v>
      </c>
      <c r="L54" s="400">
        <v>42901</v>
      </c>
      <c r="M54" s="388" t="s">
        <v>162</v>
      </c>
      <c r="N54" s="388" t="s">
        <v>95</v>
      </c>
      <c r="O54" s="388">
        <v>9</v>
      </c>
      <c r="P54" s="388" t="s">
        <v>4062</v>
      </c>
      <c r="Q54" s="388">
        <v>2</v>
      </c>
    </row>
    <row r="55" spans="1:17" s="388" customFormat="1" x14ac:dyDescent="0.2">
      <c r="A55" s="388">
        <v>141503</v>
      </c>
      <c r="B55" s="388">
        <v>126185</v>
      </c>
      <c r="C55" s="388">
        <v>10021185</v>
      </c>
      <c r="D55" s="388" t="s">
        <v>2192</v>
      </c>
      <c r="E55" s="388" t="s">
        <v>125</v>
      </c>
      <c r="F55" s="388" t="s">
        <v>12</v>
      </c>
      <c r="G55" s="388" t="s">
        <v>225</v>
      </c>
      <c r="H55" s="388" t="s">
        <v>92</v>
      </c>
      <c r="I55" s="388" t="s">
        <v>93</v>
      </c>
      <c r="J55" s="388">
        <v>10030726</v>
      </c>
      <c r="K55" s="400">
        <v>42899</v>
      </c>
      <c r="L55" s="400">
        <v>42901</v>
      </c>
      <c r="M55" s="388" t="s">
        <v>547</v>
      </c>
      <c r="N55" s="388" t="s">
        <v>104</v>
      </c>
      <c r="O55" s="388">
        <v>3</v>
      </c>
      <c r="P55" s="388" t="s">
        <v>4062</v>
      </c>
      <c r="Q55" s="388">
        <v>3</v>
      </c>
    </row>
    <row r="56" spans="1:17" s="388" customFormat="1" x14ac:dyDescent="0.2">
      <c r="A56" s="388">
        <v>141887</v>
      </c>
      <c r="B56" s="388">
        <v>132225</v>
      </c>
      <c r="C56" s="388">
        <v>10049051</v>
      </c>
      <c r="D56" s="388" t="s">
        <v>3973</v>
      </c>
      <c r="E56" s="388" t="s">
        <v>125</v>
      </c>
      <c r="F56" s="388" t="s">
        <v>12</v>
      </c>
      <c r="G56" s="388" t="s">
        <v>1278</v>
      </c>
      <c r="H56" s="388" t="s">
        <v>131</v>
      </c>
      <c r="I56" s="388" t="s">
        <v>131</v>
      </c>
      <c r="J56" s="388">
        <v>10022626</v>
      </c>
      <c r="K56" s="400">
        <v>42899</v>
      </c>
      <c r="L56" s="400">
        <v>42901</v>
      </c>
      <c r="M56" s="388" t="s">
        <v>127</v>
      </c>
      <c r="N56" s="388" t="s">
        <v>104</v>
      </c>
      <c r="O56" s="388">
        <v>3</v>
      </c>
      <c r="P56" s="388" t="s">
        <v>4062</v>
      </c>
      <c r="Q56" s="388" t="s">
        <v>195</v>
      </c>
    </row>
    <row r="57" spans="1:17" s="388" customFormat="1" x14ac:dyDescent="0.2">
      <c r="A57" s="388">
        <v>50888</v>
      </c>
      <c r="B57" s="388">
        <v>108146</v>
      </c>
      <c r="C57" s="388">
        <v>10009063</v>
      </c>
      <c r="D57" s="388" t="s">
        <v>2273</v>
      </c>
      <c r="E57" s="388" t="s">
        <v>259</v>
      </c>
      <c r="F57" s="388" t="s">
        <v>14</v>
      </c>
      <c r="G57" s="388" t="s">
        <v>447</v>
      </c>
      <c r="H57" s="388" t="s">
        <v>115</v>
      </c>
      <c r="I57" s="388" t="s">
        <v>115</v>
      </c>
      <c r="J57" s="388">
        <v>10022550</v>
      </c>
      <c r="K57" s="400">
        <v>42899</v>
      </c>
      <c r="L57" s="400">
        <v>42900</v>
      </c>
      <c r="M57" s="388" t="s">
        <v>443</v>
      </c>
      <c r="N57" s="388" t="s">
        <v>95</v>
      </c>
      <c r="O57" s="388">
        <v>9</v>
      </c>
      <c r="P57" s="388" t="s">
        <v>4062</v>
      </c>
      <c r="Q57" s="388">
        <v>2</v>
      </c>
    </row>
    <row r="58" spans="1:17" s="388" customFormat="1" x14ac:dyDescent="0.2">
      <c r="A58" s="388">
        <v>53237</v>
      </c>
      <c r="B58" s="388">
        <v>105804</v>
      </c>
      <c r="C58" s="388">
        <v>10004181</v>
      </c>
      <c r="D58" s="388" t="s">
        <v>2414</v>
      </c>
      <c r="E58" s="388" t="s">
        <v>90</v>
      </c>
      <c r="F58" s="388" t="s">
        <v>13</v>
      </c>
      <c r="G58" s="388" t="s">
        <v>264</v>
      </c>
      <c r="H58" s="388" t="s">
        <v>131</v>
      </c>
      <c r="I58" s="388" t="s">
        <v>131</v>
      </c>
      <c r="J58" s="388">
        <v>10030766</v>
      </c>
      <c r="K58" s="400">
        <v>42893</v>
      </c>
      <c r="L58" s="400">
        <v>42895</v>
      </c>
      <c r="M58" s="388" t="s">
        <v>94</v>
      </c>
      <c r="N58" s="388" t="s">
        <v>95</v>
      </c>
      <c r="O58" s="388">
        <v>9</v>
      </c>
      <c r="P58" s="388" t="s">
        <v>4062</v>
      </c>
      <c r="Q58" s="388">
        <v>2</v>
      </c>
    </row>
    <row r="59" spans="1:17" s="388" customFormat="1" x14ac:dyDescent="0.2">
      <c r="A59" s="388">
        <v>50229</v>
      </c>
      <c r="B59" s="388">
        <v>108029</v>
      </c>
      <c r="C59" s="388">
        <v>10004727</v>
      </c>
      <c r="D59" s="388" t="s">
        <v>1542</v>
      </c>
      <c r="E59" s="388" t="s">
        <v>159</v>
      </c>
      <c r="F59" s="388" t="s">
        <v>14</v>
      </c>
      <c r="G59" s="388" t="s">
        <v>559</v>
      </c>
      <c r="H59" s="388" t="s">
        <v>186</v>
      </c>
      <c r="I59" s="388" t="s">
        <v>93</v>
      </c>
      <c r="J59" s="388">
        <v>10022479</v>
      </c>
      <c r="K59" s="400">
        <v>42892</v>
      </c>
      <c r="L59" s="400">
        <v>42895</v>
      </c>
      <c r="M59" s="388" t="s">
        <v>257</v>
      </c>
      <c r="N59" s="388" t="s">
        <v>104</v>
      </c>
      <c r="O59" s="388">
        <v>3</v>
      </c>
      <c r="P59" s="388" t="s">
        <v>4062</v>
      </c>
      <c r="Q59" s="388">
        <v>2</v>
      </c>
    </row>
    <row r="60" spans="1:17" s="388" customFormat="1" x14ac:dyDescent="0.2">
      <c r="A60" s="388">
        <v>54317</v>
      </c>
      <c r="B60" s="388">
        <v>115970</v>
      </c>
      <c r="C60" s="388">
        <v>10005738</v>
      </c>
      <c r="D60" s="388" t="s">
        <v>1006</v>
      </c>
      <c r="E60" s="388" t="s">
        <v>159</v>
      </c>
      <c r="F60" s="388" t="s">
        <v>14</v>
      </c>
      <c r="G60" s="388" t="s">
        <v>729</v>
      </c>
      <c r="H60" s="388" t="s">
        <v>131</v>
      </c>
      <c r="I60" s="388" t="s">
        <v>131</v>
      </c>
      <c r="J60" s="388">
        <v>10030734</v>
      </c>
      <c r="K60" s="400">
        <v>42892</v>
      </c>
      <c r="L60" s="400">
        <v>42895</v>
      </c>
      <c r="M60" s="388" t="s">
        <v>197</v>
      </c>
      <c r="N60" s="388" t="s">
        <v>104</v>
      </c>
      <c r="O60" s="388">
        <v>2</v>
      </c>
      <c r="P60" s="388" t="s">
        <v>4062</v>
      </c>
      <c r="Q60" s="388">
        <v>3</v>
      </c>
    </row>
    <row r="61" spans="1:17" s="388" customFormat="1" x14ac:dyDescent="0.2">
      <c r="A61" s="388">
        <v>58820</v>
      </c>
      <c r="B61" s="388">
        <v>118589</v>
      </c>
      <c r="C61" s="388">
        <v>10024124</v>
      </c>
      <c r="D61" s="388" t="s">
        <v>1864</v>
      </c>
      <c r="E61" s="388" t="s">
        <v>90</v>
      </c>
      <c r="F61" s="388" t="s">
        <v>13</v>
      </c>
      <c r="G61" s="388" t="s">
        <v>1865</v>
      </c>
      <c r="H61" s="388" t="s">
        <v>1143</v>
      </c>
      <c r="I61" s="388" t="s">
        <v>155</v>
      </c>
      <c r="J61" s="388">
        <v>10022510</v>
      </c>
      <c r="K61" s="400">
        <v>42892</v>
      </c>
      <c r="L61" s="400">
        <v>42895</v>
      </c>
      <c r="M61" s="388" t="s">
        <v>132</v>
      </c>
      <c r="N61" s="388" t="s">
        <v>104</v>
      </c>
      <c r="O61" s="388">
        <v>2</v>
      </c>
      <c r="P61" s="388" t="s">
        <v>4062</v>
      </c>
      <c r="Q61" s="388">
        <v>3</v>
      </c>
    </row>
    <row r="62" spans="1:17" s="388" customFormat="1" x14ac:dyDescent="0.2">
      <c r="A62" s="388">
        <v>59200</v>
      </c>
      <c r="B62" s="388">
        <v>124263</v>
      </c>
      <c r="C62" s="388">
        <v>10039859</v>
      </c>
      <c r="D62" s="388" t="s">
        <v>1199</v>
      </c>
      <c r="E62" s="388" t="s">
        <v>90</v>
      </c>
      <c r="F62" s="388" t="s">
        <v>13</v>
      </c>
      <c r="G62" s="388" t="s">
        <v>151</v>
      </c>
      <c r="H62" s="388" t="s">
        <v>152</v>
      </c>
      <c r="I62" s="388" t="s">
        <v>152</v>
      </c>
      <c r="J62" s="388">
        <v>10030702</v>
      </c>
      <c r="K62" s="400">
        <v>42892</v>
      </c>
      <c r="L62" s="400">
        <v>42895</v>
      </c>
      <c r="M62" s="388" t="s">
        <v>309</v>
      </c>
      <c r="N62" s="388" t="s">
        <v>104</v>
      </c>
      <c r="O62" s="388">
        <v>2</v>
      </c>
      <c r="P62" s="388" t="s">
        <v>4062</v>
      </c>
      <c r="Q62" s="388">
        <v>3</v>
      </c>
    </row>
    <row r="63" spans="1:17" s="388" customFormat="1" x14ac:dyDescent="0.2">
      <c r="A63" s="388">
        <v>59235</v>
      </c>
      <c r="B63" s="388">
        <v>131904</v>
      </c>
      <c r="C63" s="388">
        <v>10043575</v>
      </c>
      <c r="D63" s="388" t="s">
        <v>3956</v>
      </c>
      <c r="E63" s="388" t="s">
        <v>170</v>
      </c>
      <c r="F63" s="388" t="s">
        <v>13</v>
      </c>
      <c r="G63" s="388" t="s">
        <v>724</v>
      </c>
      <c r="H63" s="388" t="s">
        <v>102</v>
      </c>
      <c r="I63" s="388" t="s">
        <v>102</v>
      </c>
      <c r="J63" s="388">
        <v>10005117</v>
      </c>
      <c r="K63" s="400">
        <v>42892</v>
      </c>
      <c r="L63" s="400">
        <v>42895</v>
      </c>
      <c r="M63" s="388" t="s">
        <v>136</v>
      </c>
      <c r="N63" s="388" t="s">
        <v>104</v>
      </c>
      <c r="O63" s="388">
        <v>3</v>
      </c>
      <c r="P63" s="388" t="s">
        <v>4062</v>
      </c>
      <c r="Q63" s="388" t="s">
        <v>195</v>
      </c>
    </row>
    <row r="64" spans="1:17" s="388" customFormat="1" x14ac:dyDescent="0.2">
      <c r="A64" s="388">
        <v>59236</v>
      </c>
      <c r="B64" s="388">
        <v>121552</v>
      </c>
      <c r="C64" s="388">
        <v>10027893</v>
      </c>
      <c r="D64" s="388" t="s">
        <v>3957</v>
      </c>
      <c r="E64" s="388" t="s">
        <v>90</v>
      </c>
      <c r="F64" s="388" t="s">
        <v>13</v>
      </c>
      <c r="G64" s="388" t="s">
        <v>194</v>
      </c>
      <c r="H64" s="388" t="s">
        <v>155</v>
      </c>
      <c r="I64" s="388" t="s">
        <v>155</v>
      </c>
      <c r="J64" s="388">
        <v>10005118</v>
      </c>
      <c r="K64" s="400">
        <v>42892</v>
      </c>
      <c r="L64" s="400">
        <v>42895</v>
      </c>
      <c r="M64" s="388" t="s">
        <v>121</v>
      </c>
      <c r="N64" s="388" t="s">
        <v>104</v>
      </c>
      <c r="O64" s="388">
        <v>2</v>
      </c>
      <c r="P64" s="388" t="s">
        <v>4062</v>
      </c>
      <c r="Q64" s="388" t="s">
        <v>195</v>
      </c>
    </row>
    <row r="65" spans="1:17" s="388" customFormat="1" x14ac:dyDescent="0.2">
      <c r="A65" s="388">
        <v>130631</v>
      </c>
      <c r="B65" s="388">
        <v>106462</v>
      </c>
      <c r="C65" s="388">
        <v>10003558</v>
      </c>
      <c r="D65" s="388" t="s">
        <v>3942</v>
      </c>
      <c r="E65" s="388" t="s">
        <v>107</v>
      </c>
      <c r="F65" s="388" t="s">
        <v>11</v>
      </c>
      <c r="G65" s="388" t="s">
        <v>494</v>
      </c>
      <c r="H65" s="388" t="s">
        <v>131</v>
      </c>
      <c r="I65" s="388" t="s">
        <v>131</v>
      </c>
      <c r="J65" s="388">
        <v>10030788</v>
      </c>
      <c r="K65" s="400">
        <v>42892</v>
      </c>
      <c r="L65" s="400">
        <v>42895</v>
      </c>
      <c r="M65" s="388" t="s">
        <v>109</v>
      </c>
      <c r="N65" s="388" t="s">
        <v>104</v>
      </c>
      <c r="O65" s="388">
        <v>2</v>
      </c>
      <c r="P65" s="388" t="s">
        <v>4062</v>
      </c>
      <c r="Q65" s="388">
        <v>1</v>
      </c>
    </row>
    <row r="66" spans="1:17" s="388" customFormat="1" x14ac:dyDescent="0.2">
      <c r="A66" s="388">
        <v>130699</v>
      </c>
      <c r="B66" s="388">
        <v>108382</v>
      </c>
      <c r="C66" s="388">
        <v>10006958</v>
      </c>
      <c r="D66" s="388" t="s">
        <v>3961</v>
      </c>
      <c r="E66" s="388" t="s">
        <v>90</v>
      </c>
      <c r="F66" s="388" t="s">
        <v>13</v>
      </c>
      <c r="G66" s="388" t="s">
        <v>219</v>
      </c>
      <c r="H66" s="388" t="s">
        <v>177</v>
      </c>
      <c r="I66" s="388" t="s">
        <v>177</v>
      </c>
      <c r="J66" s="388">
        <v>10030775</v>
      </c>
      <c r="K66" s="400">
        <v>42892</v>
      </c>
      <c r="L66" s="400">
        <v>42895</v>
      </c>
      <c r="M66" s="388" t="s">
        <v>121</v>
      </c>
      <c r="N66" s="388" t="s">
        <v>104</v>
      </c>
      <c r="O66" s="388">
        <v>3</v>
      </c>
      <c r="P66" s="388" t="s">
        <v>4062</v>
      </c>
      <c r="Q66" s="388">
        <v>4</v>
      </c>
    </row>
    <row r="67" spans="1:17" s="388" customFormat="1" x14ac:dyDescent="0.2">
      <c r="A67" s="388">
        <v>130796</v>
      </c>
      <c r="B67" s="388">
        <v>107010</v>
      </c>
      <c r="C67" s="388">
        <v>10006549</v>
      </c>
      <c r="D67" s="388" t="s">
        <v>1406</v>
      </c>
      <c r="E67" s="388" t="s">
        <v>107</v>
      </c>
      <c r="F67" s="388" t="s">
        <v>11</v>
      </c>
      <c r="G67" s="388" t="s">
        <v>330</v>
      </c>
      <c r="H67" s="388" t="s">
        <v>161</v>
      </c>
      <c r="I67" s="388" t="s">
        <v>161</v>
      </c>
      <c r="J67" s="388">
        <v>10030742</v>
      </c>
      <c r="K67" s="400">
        <v>42892</v>
      </c>
      <c r="L67" s="400">
        <v>42895</v>
      </c>
      <c r="M67" s="388" t="s">
        <v>217</v>
      </c>
      <c r="N67" s="388" t="s">
        <v>104</v>
      </c>
      <c r="O67" s="388">
        <v>3</v>
      </c>
      <c r="P67" s="388" t="s">
        <v>4062</v>
      </c>
      <c r="Q67" s="388">
        <v>4</v>
      </c>
    </row>
    <row r="68" spans="1:17" s="388" customFormat="1" x14ac:dyDescent="0.2">
      <c r="A68" s="388">
        <v>54975</v>
      </c>
      <c r="B68" s="388">
        <v>116171</v>
      </c>
      <c r="C68" s="388">
        <v>10006907</v>
      </c>
      <c r="D68" s="388" t="s">
        <v>3463</v>
      </c>
      <c r="E68" s="388" t="s">
        <v>159</v>
      </c>
      <c r="F68" s="388" t="s">
        <v>14</v>
      </c>
      <c r="G68" s="388" t="s">
        <v>663</v>
      </c>
      <c r="H68" s="388" t="s">
        <v>102</v>
      </c>
      <c r="I68" s="388" t="s">
        <v>102</v>
      </c>
      <c r="J68" s="388">
        <v>10022605</v>
      </c>
      <c r="K68" s="400">
        <v>42893</v>
      </c>
      <c r="L68" s="400">
        <v>42894</v>
      </c>
      <c r="M68" s="388" t="s">
        <v>162</v>
      </c>
      <c r="N68" s="388" t="s">
        <v>95</v>
      </c>
      <c r="O68" s="388">
        <v>9</v>
      </c>
      <c r="P68" s="388" t="s">
        <v>4062</v>
      </c>
      <c r="Q68" s="388">
        <v>2</v>
      </c>
    </row>
    <row r="69" spans="1:17" s="388" customFormat="1" x14ac:dyDescent="0.2">
      <c r="A69" s="388">
        <v>54860</v>
      </c>
      <c r="B69" s="388">
        <v>107481</v>
      </c>
      <c r="C69" s="388">
        <v>10002896</v>
      </c>
      <c r="D69" s="388" t="s">
        <v>1049</v>
      </c>
      <c r="E69" s="388" t="s">
        <v>259</v>
      </c>
      <c r="F69" s="388" t="s">
        <v>14</v>
      </c>
      <c r="G69" s="388" t="s">
        <v>479</v>
      </c>
      <c r="H69" s="388" t="s">
        <v>115</v>
      </c>
      <c r="I69" s="388" t="s">
        <v>115</v>
      </c>
      <c r="J69" s="388">
        <v>10030700</v>
      </c>
      <c r="K69" s="400">
        <v>42892</v>
      </c>
      <c r="L69" s="400">
        <v>42894</v>
      </c>
      <c r="M69" s="388" t="s">
        <v>296</v>
      </c>
      <c r="N69" s="388" t="s">
        <v>104</v>
      </c>
      <c r="O69" s="388">
        <v>2</v>
      </c>
      <c r="P69" s="388" t="s">
        <v>4062</v>
      </c>
      <c r="Q69" s="388">
        <v>3</v>
      </c>
    </row>
    <row r="70" spans="1:17" s="388" customFormat="1" x14ac:dyDescent="0.2">
      <c r="A70" s="388">
        <v>53268</v>
      </c>
      <c r="B70" s="388">
        <v>112654</v>
      </c>
      <c r="C70" s="388">
        <v>10004240</v>
      </c>
      <c r="D70" s="388" t="s">
        <v>1659</v>
      </c>
      <c r="E70" s="388" t="s">
        <v>90</v>
      </c>
      <c r="F70" s="388" t="s">
        <v>13</v>
      </c>
      <c r="G70" s="388" t="s">
        <v>330</v>
      </c>
      <c r="H70" s="388" t="s">
        <v>161</v>
      </c>
      <c r="I70" s="388" t="s">
        <v>161</v>
      </c>
      <c r="J70" s="388">
        <v>10035682</v>
      </c>
      <c r="K70" s="400">
        <v>42872</v>
      </c>
      <c r="L70" s="400">
        <v>42888</v>
      </c>
      <c r="M70" s="388" t="s">
        <v>121</v>
      </c>
      <c r="N70" s="388" t="s">
        <v>117</v>
      </c>
      <c r="O70" s="388">
        <v>4</v>
      </c>
      <c r="P70" s="388" t="s">
        <v>4062</v>
      </c>
      <c r="Q70" s="388">
        <v>2</v>
      </c>
    </row>
    <row r="71" spans="1:17" s="388" customFormat="1" x14ac:dyDescent="0.2">
      <c r="A71" s="388">
        <v>51578</v>
      </c>
      <c r="B71" s="388">
        <v>107022</v>
      </c>
      <c r="C71" s="388">
        <v>10002008</v>
      </c>
      <c r="D71" s="388" t="s">
        <v>1593</v>
      </c>
      <c r="E71" s="388" t="s">
        <v>159</v>
      </c>
      <c r="F71" s="388" t="s">
        <v>14</v>
      </c>
      <c r="G71" s="388" t="s">
        <v>295</v>
      </c>
      <c r="H71" s="388" t="s">
        <v>186</v>
      </c>
      <c r="I71" s="388" t="s">
        <v>93</v>
      </c>
      <c r="J71" s="388">
        <v>10030658</v>
      </c>
      <c r="K71" s="400">
        <v>42878</v>
      </c>
      <c r="L71" s="400">
        <v>42881</v>
      </c>
      <c r="M71" s="388" t="s">
        <v>257</v>
      </c>
      <c r="N71" s="388" t="s">
        <v>104</v>
      </c>
      <c r="O71" s="388">
        <v>2</v>
      </c>
      <c r="P71" s="388" t="s">
        <v>4062</v>
      </c>
      <c r="Q71" s="388">
        <v>2</v>
      </c>
    </row>
    <row r="72" spans="1:17" s="388" customFormat="1" x14ac:dyDescent="0.2">
      <c r="A72" s="388">
        <v>130609</v>
      </c>
      <c r="B72" s="388">
        <v>108653</v>
      </c>
      <c r="C72" s="388">
        <v>10004375</v>
      </c>
      <c r="D72" s="388" t="s">
        <v>2060</v>
      </c>
      <c r="E72" s="388" t="s">
        <v>107</v>
      </c>
      <c r="F72" s="388" t="s">
        <v>11</v>
      </c>
      <c r="G72" s="388" t="s">
        <v>595</v>
      </c>
      <c r="H72" s="388" t="s">
        <v>177</v>
      </c>
      <c r="I72" s="388" t="s">
        <v>177</v>
      </c>
      <c r="J72" s="388">
        <v>10030686</v>
      </c>
      <c r="K72" s="400">
        <v>42878</v>
      </c>
      <c r="L72" s="400">
        <v>42881</v>
      </c>
      <c r="M72" s="388" t="s">
        <v>168</v>
      </c>
      <c r="N72" s="388" t="s">
        <v>104</v>
      </c>
      <c r="O72" s="388">
        <v>2</v>
      </c>
      <c r="P72" s="388" t="s">
        <v>4062</v>
      </c>
      <c r="Q72" s="388">
        <v>3</v>
      </c>
    </row>
    <row r="73" spans="1:17" s="388" customFormat="1" x14ac:dyDescent="0.2">
      <c r="A73" s="388">
        <v>130613</v>
      </c>
      <c r="B73" s="388">
        <v>106409</v>
      </c>
      <c r="C73" s="388">
        <v>10005077</v>
      </c>
      <c r="D73" s="388" t="s">
        <v>3939</v>
      </c>
      <c r="E73" s="388" t="s">
        <v>107</v>
      </c>
      <c r="F73" s="388" t="s">
        <v>11</v>
      </c>
      <c r="G73" s="388" t="s">
        <v>126</v>
      </c>
      <c r="H73" s="388" t="s">
        <v>102</v>
      </c>
      <c r="I73" s="388" t="s">
        <v>102</v>
      </c>
      <c r="J73" s="388">
        <v>10030720</v>
      </c>
      <c r="K73" s="400">
        <v>42878</v>
      </c>
      <c r="L73" s="400">
        <v>42881</v>
      </c>
      <c r="M73" s="388" t="s">
        <v>109</v>
      </c>
      <c r="N73" s="388" t="s">
        <v>104</v>
      </c>
      <c r="O73" s="388">
        <v>3</v>
      </c>
      <c r="P73" s="388" t="s">
        <v>4062</v>
      </c>
      <c r="Q73" s="388">
        <v>2</v>
      </c>
    </row>
    <row r="74" spans="1:17" s="388" customFormat="1" x14ac:dyDescent="0.2">
      <c r="A74" s="388">
        <v>130724</v>
      </c>
      <c r="B74" s="388">
        <v>108517</v>
      </c>
      <c r="C74" s="388">
        <v>10003406</v>
      </c>
      <c r="D74" s="388" t="s">
        <v>3963</v>
      </c>
      <c r="E74" s="388" t="s">
        <v>107</v>
      </c>
      <c r="F74" s="388" t="s">
        <v>11</v>
      </c>
      <c r="G74" s="388" t="s">
        <v>776</v>
      </c>
      <c r="H74" s="388" t="s">
        <v>177</v>
      </c>
      <c r="I74" s="388" t="s">
        <v>177</v>
      </c>
      <c r="J74" s="388">
        <v>10030828</v>
      </c>
      <c r="K74" s="400">
        <v>42878</v>
      </c>
      <c r="L74" s="400">
        <v>42881</v>
      </c>
      <c r="M74" s="388" t="s">
        <v>109</v>
      </c>
      <c r="N74" s="388" t="s">
        <v>104</v>
      </c>
      <c r="O74" s="388">
        <v>2</v>
      </c>
      <c r="P74" s="388" t="s">
        <v>4062</v>
      </c>
      <c r="Q74" s="388">
        <v>1</v>
      </c>
    </row>
    <row r="75" spans="1:17" s="388" customFormat="1" x14ac:dyDescent="0.2">
      <c r="A75" s="388">
        <v>130748</v>
      </c>
      <c r="B75" s="388">
        <v>109293</v>
      </c>
      <c r="C75" s="388">
        <v>10004112</v>
      </c>
      <c r="D75" s="388" t="s">
        <v>3824</v>
      </c>
      <c r="E75" s="388" t="s">
        <v>107</v>
      </c>
      <c r="F75" s="388" t="s">
        <v>11</v>
      </c>
      <c r="G75" s="388" t="s">
        <v>386</v>
      </c>
      <c r="H75" s="388" t="s">
        <v>152</v>
      </c>
      <c r="I75" s="388" t="s">
        <v>152</v>
      </c>
      <c r="J75" s="388">
        <v>10022571</v>
      </c>
      <c r="K75" s="400">
        <v>42878</v>
      </c>
      <c r="L75" s="400">
        <v>42881</v>
      </c>
      <c r="M75" s="388" t="s">
        <v>109</v>
      </c>
      <c r="N75" s="388" t="s">
        <v>104</v>
      </c>
      <c r="O75" s="388">
        <v>2</v>
      </c>
      <c r="P75" s="388" t="s">
        <v>4062</v>
      </c>
      <c r="Q75" s="388">
        <v>2</v>
      </c>
    </row>
    <row r="76" spans="1:17" s="388" customFormat="1" x14ac:dyDescent="0.2">
      <c r="A76" s="388">
        <v>141703</v>
      </c>
      <c r="B76" s="388">
        <v>131932</v>
      </c>
      <c r="C76" s="388">
        <v>10032898</v>
      </c>
      <c r="D76" s="388" t="s">
        <v>566</v>
      </c>
      <c r="E76" s="388" t="s">
        <v>125</v>
      </c>
      <c r="F76" s="388" t="s">
        <v>12</v>
      </c>
      <c r="G76" s="388" t="s">
        <v>173</v>
      </c>
      <c r="H76" s="388" t="s">
        <v>161</v>
      </c>
      <c r="I76" s="388" t="s">
        <v>161</v>
      </c>
      <c r="J76" s="388">
        <v>10030743</v>
      </c>
      <c r="K76" s="400">
        <v>42878</v>
      </c>
      <c r="L76" s="400">
        <v>42880</v>
      </c>
      <c r="M76" s="388" t="s">
        <v>362</v>
      </c>
      <c r="N76" s="388" t="s">
        <v>104</v>
      </c>
      <c r="O76" s="388">
        <v>3</v>
      </c>
      <c r="P76" s="388" t="s">
        <v>4062</v>
      </c>
      <c r="Q76" s="388">
        <v>4</v>
      </c>
    </row>
    <row r="77" spans="1:17" s="388" customFormat="1" x14ac:dyDescent="0.2">
      <c r="A77" s="388">
        <v>50387</v>
      </c>
      <c r="B77" s="388">
        <v>105765</v>
      </c>
      <c r="C77" s="388">
        <v>10000238</v>
      </c>
      <c r="D77" s="388" t="s">
        <v>3169</v>
      </c>
      <c r="E77" s="388" t="s">
        <v>259</v>
      </c>
      <c r="F77" s="388" t="s">
        <v>14</v>
      </c>
      <c r="G77" s="388" t="s">
        <v>189</v>
      </c>
      <c r="H77" s="388" t="s">
        <v>131</v>
      </c>
      <c r="I77" s="388" t="s">
        <v>131</v>
      </c>
      <c r="J77" s="388">
        <v>10030728</v>
      </c>
      <c r="K77" s="400">
        <v>42878</v>
      </c>
      <c r="L77" s="400">
        <v>42879</v>
      </c>
      <c r="M77" s="388" t="s">
        <v>443</v>
      </c>
      <c r="N77" s="388" t="s">
        <v>95</v>
      </c>
      <c r="O77" s="388">
        <v>9</v>
      </c>
      <c r="P77" s="388" t="s">
        <v>4062</v>
      </c>
      <c r="Q77" s="388">
        <v>2</v>
      </c>
    </row>
    <row r="78" spans="1:17" s="388" customFormat="1" x14ac:dyDescent="0.2">
      <c r="A78" s="388">
        <v>130424</v>
      </c>
      <c r="B78" s="388">
        <v>106542</v>
      </c>
      <c r="C78" s="388">
        <v>10000528</v>
      </c>
      <c r="D78" s="388" t="s">
        <v>3667</v>
      </c>
      <c r="E78" s="388" t="s">
        <v>107</v>
      </c>
      <c r="F78" s="388" t="s">
        <v>11</v>
      </c>
      <c r="G78" s="388" t="s">
        <v>350</v>
      </c>
      <c r="H78" s="388" t="s">
        <v>115</v>
      </c>
      <c r="I78" s="388" t="s">
        <v>115</v>
      </c>
      <c r="J78" s="388">
        <v>10030693</v>
      </c>
      <c r="K78" s="400">
        <v>42878</v>
      </c>
      <c r="L78" s="400">
        <v>42879</v>
      </c>
      <c r="M78" s="388" t="s">
        <v>407</v>
      </c>
      <c r="N78" s="388" t="s">
        <v>95</v>
      </c>
      <c r="O78" s="388">
        <v>9</v>
      </c>
      <c r="P78" s="388" t="s">
        <v>4062</v>
      </c>
      <c r="Q78" s="388">
        <v>2</v>
      </c>
    </row>
    <row r="79" spans="1:17" s="388" customFormat="1" x14ac:dyDescent="0.2">
      <c r="A79" s="388">
        <v>130602</v>
      </c>
      <c r="B79" s="388">
        <v>110221</v>
      </c>
      <c r="C79" s="388">
        <v>10004596</v>
      </c>
      <c r="D79" s="388" t="s">
        <v>2051</v>
      </c>
      <c r="E79" s="388" t="s">
        <v>107</v>
      </c>
      <c r="F79" s="388" t="s">
        <v>11</v>
      </c>
      <c r="G79" s="388" t="s">
        <v>326</v>
      </c>
      <c r="H79" s="388" t="s">
        <v>177</v>
      </c>
      <c r="I79" s="388" t="s">
        <v>177</v>
      </c>
      <c r="J79" s="388">
        <v>10035836</v>
      </c>
      <c r="K79" s="400">
        <v>42878</v>
      </c>
      <c r="L79" s="400">
        <v>42879</v>
      </c>
      <c r="M79" s="388" t="s">
        <v>407</v>
      </c>
      <c r="N79" s="388" t="s">
        <v>95</v>
      </c>
      <c r="O79" s="388">
        <v>9</v>
      </c>
      <c r="P79" s="388" t="s">
        <v>4062</v>
      </c>
      <c r="Q79" s="388">
        <v>2</v>
      </c>
    </row>
    <row r="80" spans="1:17" s="388" customFormat="1" x14ac:dyDescent="0.2">
      <c r="A80" s="388">
        <v>130650</v>
      </c>
      <c r="B80" s="388">
        <v>106513</v>
      </c>
      <c r="C80" s="388">
        <v>10005127</v>
      </c>
      <c r="D80" s="388" t="s">
        <v>3772</v>
      </c>
      <c r="E80" s="388" t="s">
        <v>113</v>
      </c>
      <c r="F80" s="388" t="s">
        <v>17</v>
      </c>
      <c r="G80" s="388" t="s">
        <v>719</v>
      </c>
      <c r="H80" s="388" t="s">
        <v>155</v>
      </c>
      <c r="I80" s="388" t="s">
        <v>155</v>
      </c>
      <c r="J80" s="388">
        <v>10022507</v>
      </c>
      <c r="K80" s="400">
        <v>42878</v>
      </c>
      <c r="L80" s="400">
        <v>42879</v>
      </c>
      <c r="M80" s="388" t="s">
        <v>116</v>
      </c>
      <c r="N80" s="388" t="s">
        <v>95</v>
      </c>
      <c r="O80" s="388">
        <v>9</v>
      </c>
      <c r="P80" s="388" t="s">
        <v>4062</v>
      </c>
      <c r="Q80" s="388">
        <v>2</v>
      </c>
    </row>
    <row r="81" spans="1:17" s="388" customFormat="1" x14ac:dyDescent="0.2">
      <c r="A81" s="388">
        <v>1237118</v>
      </c>
      <c r="B81" s="388">
        <v>125133</v>
      </c>
      <c r="C81" s="388">
        <v>10022133</v>
      </c>
      <c r="D81" s="388" t="s">
        <v>3980</v>
      </c>
      <c r="E81" s="388" t="s">
        <v>90</v>
      </c>
      <c r="F81" s="388" t="s">
        <v>13</v>
      </c>
      <c r="G81" s="388" t="s">
        <v>395</v>
      </c>
      <c r="H81" s="388" t="s">
        <v>131</v>
      </c>
      <c r="I81" s="388" t="s">
        <v>131</v>
      </c>
      <c r="J81" s="388">
        <v>10030762</v>
      </c>
      <c r="K81" s="400">
        <v>42878</v>
      </c>
      <c r="L81" s="400">
        <v>42879</v>
      </c>
      <c r="M81" s="388" t="s">
        <v>121</v>
      </c>
      <c r="N81" s="388" t="s">
        <v>104</v>
      </c>
      <c r="O81" s="388">
        <v>4</v>
      </c>
      <c r="P81" s="388" t="s">
        <v>4062</v>
      </c>
      <c r="Q81" s="388" t="s">
        <v>195</v>
      </c>
    </row>
    <row r="82" spans="1:17" s="388" customFormat="1" x14ac:dyDescent="0.2">
      <c r="A82" s="388">
        <v>131867</v>
      </c>
      <c r="B82" s="388">
        <v>108320</v>
      </c>
      <c r="C82" s="388">
        <v>10000796</v>
      </c>
      <c r="D82" s="388" t="s">
        <v>2994</v>
      </c>
      <c r="E82" s="388" t="s">
        <v>100</v>
      </c>
      <c r="F82" s="388" t="s">
        <v>11</v>
      </c>
      <c r="G82" s="388" t="s">
        <v>189</v>
      </c>
      <c r="H82" s="388" t="s">
        <v>131</v>
      </c>
      <c r="I82" s="388" t="s">
        <v>131</v>
      </c>
      <c r="J82" s="388">
        <v>10030763</v>
      </c>
      <c r="K82" s="400">
        <v>42877</v>
      </c>
      <c r="L82" s="400">
        <v>42878</v>
      </c>
      <c r="M82" s="388" t="s">
        <v>287</v>
      </c>
      <c r="N82" s="388" t="s">
        <v>95</v>
      </c>
      <c r="O82" s="388">
        <v>9</v>
      </c>
      <c r="P82" s="388" t="s">
        <v>4062</v>
      </c>
      <c r="Q82" s="388">
        <v>2</v>
      </c>
    </row>
    <row r="83" spans="1:17" s="388" customFormat="1" x14ac:dyDescent="0.2">
      <c r="A83" s="388">
        <v>141095</v>
      </c>
      <c r="B83" s="388">
        <v>130801</v>
      </c>
      <c r="C83" s="388">
        <v>10047200</v>
      </c>
      <c r="D83" s="388" t="s">
        <v>3971</v>
      </c>
      <c r="E83" s="388" t="s">
        <v>179</v>
      </c>
      <c r="F83" s="388" t="s">
        <v>15</v>
      </c>
      <c r="G83" s="388" t="s">
        <v>135</v>
      </c>
      <c r="H83" s="388" t="s">
        <v>115</v>
      </c>
      <c r="I83" s="388" t="s">
        <v>115</v>
      </c>
      <c r="J83" s="388">
        <v>10030698</v>
      </c>
      <c r="K83" s="400">
        <v>42872</v>
      </c>
      <c r="L83" s="400">
        <v>42874</v>
      </c>
      <c r="M83" s="388" t="s">
        <v>183</v>
      </c>
      <c r="N83" s="388" t="s">
        <v>104</v>
      </c>
      <c r="O83" s="388">
        <v>1</v>
      </c>
      <c r="P83" s="388" t="s">
        <v>4062</v>
      </c>
      <c r="Q83" s="388" t="s">
        <v>195</v>
      </c>
    </row>
    <row r="84" spans="1:17" s="388" customFormat="1" x14ac:dyDescent="0.2">
      <c r="A84" s="388">
        <v>53792</v>
      </c>
      <c r="B84" s="388">
        <v>106538</v>
      </c>
      <c r="C84" s="388">
        <v>10004977</v>
      </c>
      <c r="D84" s="388" t="s">
        <v>964</v>
      </c>
      <c r="E84" s="388" t="s">
        <v>90</v>
      </c>
      <c r="F84" s="388" t="s">
        <v>13</v>
      </c>
      <c r="G84" s="388" t="s">
        <v>438</v>
      </c>
      <c r="H84" s="388" t="s">
        <v>155</v>
      </c>
      <c r="I84" s="388" t="s">
        <v>155</v>
      </c>
      <c r="J84" s="388">
        <v>10030677</v>
      </c>
      <c r="K84" s="400">
        <v>42871</v>
      </c>
      <c r="L84" s="400">
        <v>42874</v>
      </c>
      <c r="M84" s="388" t="s">
        <v>416</v>
      </c>
      <c r="N84" s="388" t="s">
        <v>104</v>
      </c>
      <c r="O84" s="388">
        <v>2</v>
      </c>
      <c r="P84" s="388" t="s">
        <v>4062</v>
      </c>
      <c r="Q84" s="388">
        <v>3</v>
      </c>
    </row>
    <row r="85" spans="1:17" s="388" customFormat="1" x14ac:dyDescent="0.2">
      <c r="A85" s="388">
        <v>54071</v>
      </c>
      <c r="B85" s="388">
        <v>121238</v>
      </c>
      <c r="C85" s="388">
        <v>10036345</v>
      </c>
      <c r="D85" s="388" t="s">
        <v>2490</v>
      </c>
      <c r="E85" s="388" t="s">
        <v>259</v>
      </c>
      <c r="F85" s="388" t="s">
        <v>14</v>
      </c>
      <c r="G85" s="388" t="s">
        <v>266</v>
      </c>
      <c r="H85" s="388" t="s">
        <v>131</v>
      </c>
      <c r="I85" s="388" t="s">
        <v>131</v>
      </c>
      <c r="J85" s="388">
        <v>10030662</v>
      </c>
      <c r="K85" s="400">
        <v>42871</v>
      </c>
      <c r="L85" s="400">
        <v>42874</v>
      </c>
      <c r="M85" s="388" t="s">
        <v>261</v>
      </c>
      <c r="N85" s="388" t="s">
        <v>104</v>
      </c>
      <c r="O85" s="388">
        <v>2</v>
      </c>
      <c r="P85" s="388" t="s">
        <v>4062</v>
      </c>
      <c r="Q85" s="388">
        <v>2</v>
      </c>
    </row>
    <row r="86" spans="1:17" s="388" customFormat="1" x14ac:dyDescent="0.2">
      <c r="A86" s="388">
        <v>131094</v>
      </c>
      <c r="B86" s="388">
        <v>105156</v>
      </c>
      <c r="C86" s="388">
        <v>10001467</v>
      </c>
      <c r="D86" s="388" t="s">
        <v>493</v>
      </c>
      <c r="E86" s="388" t="s">
        <v>107</v>
      </c>
      <c r="F86" s="388" t="s">
        <v>11</v>
      </c>
      <c r="G86" s="388" t="s">
        <v>260</v>
      </c>
      <c r="H86" s="388" t="s">
        <v>155</v>
      </c>
      <c r="I86" s="388" t="s">
        <v>155</v>
      </c>
      <c r="J86" s="388">
        <v>10034053</v>
      </c>
      <c r="K86" s="400">
        <v>42871</v>
      </c>
      <c r="L86" s="400">
        <v>42874</v>
      </c>
      <c r="M86" s="388" t="s">
        <v>217</v>
      </c>
      <c r="N86" s="388" t="s">
        <v>104</v>
      </c>
      <c r="O86" s="388">
        <v>3</v>
      </c>
      <c r="P86" s="388" t="s">
        <v>4062</v>
      </c>
      <c r="Q86" s="388">
        <v>4</v>
      </c>
    </row>
    <row r="87" spans="1:17" s="388" customFormat="1" x14ac:dyDescent="0.2">
      <c r="A87" s="388">
        <v>133872</v>
      </c>
      <c r="B87" s="388">
        <v>112626</v>
      </c>
      <c r="C87" s="388">
        <v>10007157</v>
      </c>
      <c r="D87" s="388" t="s">
        <v>3967</v>
      </c>
      <c r="E87" s="388" t="s">
        <v>113</v>
      </c>
      <c r="F87" s="388" t="s">
        <v>17</v>
      </c>
      <c r="G87" s="388" t="s">
        <v>185</v>
      </c>
      <c r="H87" s="388" t="s">
        <v>186</v>
      </c>
      <c r="I87" s="388" t="s">
        <v>93</v>
      </c>
      <c r="J87" s="388">
        <v>10004814</v>
      </c>
      <c r="K87" s="400">
        <v>42871</v>
      </c>
      <c r="L87" s="400">
        <v>42874</v>
      </c>
      <c r="M87" s="388" t="s">
        <v>572</v>
      </c>
      <c r="N87" s="388" t="s">
        <v>104</v>
      </c>
      <c r="O87" s="388">
        <v>3</v>
      </c>
      <c r="P87" s="388" t="s">
        <v>4062</v>
      </c>
      <c r="Q87" s="388" t="s">
        <v>195</v>
      </c>
    </row>
    <row r="88" spans="1:17" s="388" customFormat="1" x14ac:dyDescent="0.2">
      <c r="A88" s="388">
        <v>130475</v>
      </c>
      <c r="B88" s="388">
        <v>106374</v>
      </c>
      <c r="C88" s="388">
        <v>10007924</v>
      </c>
      <c r="D88" s="388" t="s">
        <v>3700</v>
      </c>
      <c r="E88" s="388" t="s">
        <v>107</v>
      </c>
      <c r="F88" s="388" t="s">
        <v>11</v>
      </c>
      <c r="G88" s="388" t="s">
        <v>697</v>
      </c>
      <c r="H88" s="388" t="s">
        <v>161</v>
      </c>
      <c r="I88" s="388" t="s">
        <v>161</v>
      </c>
      <c r="J88" s="388">
        <v>10022583</v>
      </c>
      <c r="K88" s="400">
        <v>42760</v>
      </c>
      <c r="L88" s="400">
        <v>42874</v>
      </c>
      <c r="M88" s="388" t="s">
        <v>109</v>
      </c>
      <c r="N88" s="388" t="s">
        <v>117</v>
      </c>
      <c r="O88" s="388">
        <v>1</v>
      </c>
      <c r="P88" s="388" t="s">
        <v>4062</v>
      </c>
      <c r="Q88" s="388">
        <v>2</v>
      </c>
    </row>
    <row r="89" spans="1:17" s="388" customFormat="1" x14ac:dyDescent="0.2">
      <c r="A89" s="388">
        <v>53117</v>
      </c>
      <c r="B89" s="388">
        <v>115752</v>
      </c>
      <c r="C89" s="388">
        <v>10003990</v>
      </c>
      <c r="D89" s="388" t="s">
        <v>3318</v>
      </c>
      <c r="E89" s="388" t="s">
        <v>159</v>
      </c>
      <c r="F89" s="388" t="s">
        <v>14</v>
      </c>
      <c r="G89" s="388" t="s">
        <v>656</v>
      </c>
      <c r="H89" s="388" t="s">
        <v>115</v>
      </c>
      <c r="I89" s="388" t="s">
        <v>115</v>
      </c>
      <c r="J89" s="388">
        <v>10030755</v>
      </c>
      <c r="K89" s="400">
        <v>42872</v>
      </c>
      <c r="L89" s="400">
        <v>42873</v>
      </c>
      <c r="M89" s="388" t="s">
        <v>162</v>
      </c>
      <c r="N89" s="388" t="s">
        <v>95</v>
      </c>
      <c r="O89" s="388">
        <v>9</v>
      </c>
      <c r="P89" s="388" t="s">
        <v>4062</v>
      </c>
      <c r="Q89" s="388">
        <v>2</v>
      </c>
    </row>
    <row r="90" spans="1:17" s="388" customFormat="1" x14ac:dyDescent="0.2">
      <c r="A90" s="388">
        <v>51835</v>
      </c>
      <c r="B90" s="388">
        <v>106661</v>
      </c>
      <c r="C90" s="388">
        <v>10002463</v>
      </c>
      <c r="D90" s="388" t="s">
        <v>3940</v>
      </c>
      <c r="E90" s="388" t="s">
        <v>170</v>
      </c>
      <c r="F90" s="388" t="s">
        <v>13</v>
      </c>
      <c r="G90" s="388" t="s">
        <v>160</v>
      </c>
      <c r="H90" s="388" t="s">
        <v>161</v>
      </c>
      <c r="I90" s="388" t="s">
        <v>161</v>
      </c>
      <c r="J90" s="388">
        <v>10030778</v>
      </c>
      <c r="K90" s="400">
        <v>42871</v>
      </c>
      <c r="L90" s="400">
        <v>42873</v>
      </c>
      <c r="M90" s="388" t="s">
        <v>121</v>
      </c>
      <c r="N90" s="388" t="s">
        <v>104</v>
      </c>
      <c r="O90" s="388">
        <v>2</v>
      </c>
      <c r="P90" s="388" t="s">
        <v>4062</v>
      </c>
      <c r="Q90" s="388">
        <v>1</v>
      </c>
    </row>
    <row r="91" spans="1:17" s="388" customFormat="1" x14ac:dyDescent="0.2">
      <c r="A91" s="388">
        <v>131860</v>
      </c>
      <c r="B91" s="388">
        <v>111827</v>
      </c>
      <c r="C91" s="388">
        <v>10001867</v>
      </c>
      <c r="D91" s="388" t="s">
        <v>3871</v>
      </c>
      <c r="E91" s="388" t="s">
        <v>125</v>
      </c>
      <c r="F91" s="388" t="s">
        <v>12</v>
      </c>
      <c r="G91" s="388" t="s">
        <v>1316</v>
      </c>
      <c r="H91" s="388" t="s">
        <v>131</v>
      </c>
      <c r="I91" s="388" t="s">
        <v>131</v>
      </c>
      <c r="J91" s="388">
        <v>10022625</v>
      </c>
      <c r="K91" s="400">
        <v>42871</v>
      </c>
      <c r="L91" s="400">
        <v>42873</v>
      </c>
      <c r="M91" s="388" t="s">
        <v>127</v>
      </c>
      <c r="N91" s="388" t="s">
        <v>104</v>
      </c>
      <c r="O91" s="388">
        <v>1</v>
      </c>
      <c r="P91" s="388" t="s">
        <v>4062</v>
      </c>
      <c r="Q91" s="388">
        <v>1</v>
      </c>
    </row>
    <row r="92" spans="1:17" s="388" customFormat="1" x14ac:dyDescent="0.2">
      <c r="A92" s="388">
        <v>50827</v>
      </c>
      <c r="B92" s="388">
        <v>106578</v>
      </c>
      <c r="C92" s="388">
        <v>10000874</v>
      </c>
      <c r="D92" s="388" t="s">
        <v>753</v>
      </c>
      <c r="E92" s="388" t="s">
        <v>90</v>
      </c>
      <c r="F92" s="388" t="s">
        <v>13</v>
      </c>
      <c r="G92" s="388" t="s">
        <v>340</v>
      </c>
      <c r="H92" s="388" t="s">
        <v>155</v>
      </c>
      <c r="I92" s="388" t="s">
        <v>155</v>
      </c>
      <c r="J92" s="388">
        <v>10030676</v>
      </c>
      <c r="K92" s="400">
        <v>42870</v>
      </c>
      <c r="L92" s="400">
        <v>42873</v>
      </c>
      <c r="M92" s="388" t="s">
        <v>383</v>
      </c>
      <c r="N92" s="388" t="s">
        <v>104</v>
      </c>
      <c r="O92" s="388">
        <v>2</v>
      </c>
      <c r="P92" s="388" t="s">
        <v>4062</v>
      </c>
      <c r="Q92" s="388">
        <v>3</v>
      </c>
    </row>
    <row r="93" spans="1:17" s="388" customFormat="1" x14ac:dyDescent="0.2">
      <c r="A93" s="388">
        <v>138670</v>
      </c>
      <c r="B93" s="388">
        <v>122524</v>
      </c>
      <c r="C93" s="388">
        <v>10037344</v>
      </c>
      <c r="D93" s="388" t="s">
        <v>3100</v>
      </c>
      <c r="E93" s="388" t="s">
        <v>274</v>
      </c>
      <c r="F93" s="388" t="s">
        <v>11</v>
      </c>
      <c r="G93" s="388" t="s">
        <v>108</v>
      </c>
      <c r="H93" s="388" t="s">
        <v>102</v>
      </c>
      <c r="I93" s="388" t="s">
        <v>102</v>
      </c>
      <c r="J93" s="388">
        <v>10022607</v>
      </c>
      <c r="K93" s="400">
        <v>42870</v>
      </c>
      <c r="L93" s="400">
        <v>42873</v>
      </c>
      <c r="M93" s="388" t="s">
        <v>109</v>
      </c>
      <c r="N93" s="388" t="s">
        <v>104</v>
      </c>
      <c r="O93" s="388">
        <v>4</v>
      </c>
      <c r="P93" s="388" t="s">
        <v>4062</v>
      </c>
      <c r="Q93" s="388">
        <v>2</v>
      </c>
    </row>
    <row r="94" spans="1:17" s="388" customFormat="1" x14ac:dyDescent="0.2">
      <c r="A94" s="388">
        <v>130585</v>
      </c>
      <c r="B94" s="388">
        <v>107632</v>
      </c>
      <c r="C94" s="388">
        <v>10007938</v>
      </c>
      <c r="D94" s="388" t="s">
        <v>2857</v>
      </c>
      <c r="E94" s="388" t="s">
        <v>107</v>
      </c>
      <c r="F94" s="388" t="s">
        <v>11</v>
      </c>
      <c r="G94" s="388" t="s">
        <v>354</v>
      </c>
      <c r="H94" s="388" t="s">
        <v>186</v>
      </c>
      <c r="I94" s="388" t="s">
        <v>93</v>
      </c>
      <c r="J94" s="388">
        <v>10033784</v>
      </c>
      <c r="K94" s="400">
        <v>42859</v>
      </c>
      <c r="L94" s="400">
        <v>42873</v>
      </c>
      <c r="M94" s="388" t="s">
        <v>109</v>
      </c>
      <c r="N94" s="388" t="s">
        <v>117</v>
      </c>
      <c r="O94" s="388">
        <v>1</v>
      </c>
      <c r="P94" s="388" t="s">
        <v>4062</v>
      </c>
      <c r="Q94" s="388">
        <v>2</v>
      </c>
    </row>
    <row r="95" spans="1:17" s="388" customFormat="1" x14ac:dyDescent="0.2">
      <c r="A95" s="388">
        <v>50120</v>
      </c>
      <c r="B95" s="388">
        <v>114813</v>
      </c>
      <c r="C95" s="388">
        <v>10002131</v>
      </c>
      <c r="D95" s="388" t="s">
        <v>3951</v>
      </c>
      <c r="E95" s="388" t="s">
        <v>159</v>
      </c>
      <c r="F95" s="388" t="s">
        <v>14</v>
      </c>
      <c r="G95" s="388" t="s">
        <v>1349</v>
      </c>
      <c r="H95" s="388" t="s">
        <v>177</v>
      </c>
      <c r="I95" s="388" t="s">
        <v>177</v>
      </c>
      <c r="J95" s="388">
        <v>10022519</v>
      </c>
      <c r="K95" s="400">
        <v>42872</v>
      </c>
      <c r="L95" s="400">
        <v>42872</v>
      </c>
      <c r="M95" s="388" t="s">
        <v>162</v>
      </c>
      <c r="N95" s="388" t="s">
        <v>95</v>
      </c>
      <c r="O95" s="388">
        <v>9</v>
      </c>
      <c r="P95" s="388" t="s">
        <v>4062</v>
      </c>
      <c r="Q95" s="388">
        <v>2</v>
      </c>
    </row>
    <row r="96" spans="1:17" s="388" customFormat="1" x14ac:dyDescent="0.2">
      <c r="A96" s="388">
        <v>139793</v>
      </c>
      <c r="B96" s="388">
        <v>123347</v>
      </c>
      <c r="C96" s="388">
        <v>10042051</v>
      </c>
      <c r="D96" s="388" t="s">
        <v>473</v>
      </c>
      <c r="E96" s="388" t="s">
        <v>179</v>
      </c>
      <c r="F96" s="388" t="s">
        <v>15</v>
      </c>
      <c r="G96" s="388" t="s">
        <v>141</v>
      </c>
      <c r="H96" s="388" t="s">
        <v>115</v>
      </c>
      <c r="I96" s="388" t="s">
        <v>115</v>
      </c>
      <c r="J96" s="388">
        <v>10030829</v>
      </c>
      <c r="K96" s="400">
        <v>42865</v>
      </c>
      <c r="L96" s="400">
        <v>42867</v>
      </c>
      <c r="M96" s="388" t="s">
        <v>474</v>
      </c>
      <c r="N96" s="388" t="s">
        <v>104</v>
      </c>
      <c r="O96" s="388">
        <v>3</v>
      </c>
      <c r="P96" s="388" t="s">
        <v>4062</v>
      </c>
      <c r="Q96" s="388">
        <v>4</v>
      </c>
    </row>
    <row r="97" spans="1:17" s="388" customFormat="1" x14ac:dyDescent="0.2">
      <c r="A97" s="388">
        <v>50170</v>
      </c>
      <c r="B97" s="388">
        <v>105008</v>
      </c>
      <c r="C97" s="388">
        <v>10004486</v>
      </c>
      <c r="D97" s="388" t="s">
        <v>2217</v>
      </c>
      <c r="E97" s="388" t="s">
        <v>259</v>
      </c>
      <c r="F97" s="388" t="s">
        <v>14</v>
      </c>
      <c r="G97" s="388" t="s">
        <v>744</v>
      </c>
      <c r="H97" s="388" t="s">
        <v>115</v>
      </c>
      <c r="I97" s="388" t="s">
        <v>115</v>
      </c>
      <c r="J97" s="388">
        <v>10022545</v>
      </c>
      <c r="K97" s="400">
        <v>42864</v>
      </c>
      <c r="L97" s="400">
        <v>42867</v>
      </c>
      <c r="M97" s="388" t="s">
        <v>261</v>
      </c>
      <c r="N97" s="388" t="s">
        <v>104</v>
      </c>
      <c r="O97" s="388">
        <v>3</v>
      </c>
      <c r="P97" s="388" t="s">
        <v>4062</v>
      </c>
      <c r="Q97" s="388">
        <v>2</v>
      </c>
    </row>
    <row r="98" spans="1:17" s="388" customFormat="1" x14ac:dyDescent="0.2">
      <c r="A98" s="388">
        <v>51573</v>
      </c>
      <c r="B98" s="388">
        <v>118936</v>
      </c>
      <c r="C98" s="388">
        <v>10028930</v>
      </c>
      <c r="D98" s="388" t="s">
        <v>1589</v>
      </c>
      <c r="E98" s="388" t="s">
        <v>170</v>
      </c>
      <c r="F98" s="388" t="s">
        <v>13</v>
      </c>
      <c r="G98" s="388" t="s">
        <v>173</v>
      </c>
      <c r="H98" s="388" t="s">
        <v>161</v>
      </c>
      <c r="I98" s="388" t="s">
        <v>161</v>
      </c>
      <c r="J98" s="388">
        <v>10030712</v>
      </c>
      <c r="K98" s="400">
        <v>42864</v>
      </c>
      <c r="L98" s="400">
        <v>42867</v>
      </c>
      <c r="M98" s="388" t="s">
        <v>132</v>
      </c>
      <c r="N98" s="388" t="s">
        <v>104</v>
      </c>
      <c r="O98" s="388">
        <v>3</v>
      </c>
      <c r="P98" s="388" t="s">
        <v>4062</v>
      </c>
      <c r="Q98" s="388">
        <v>3</v>
      </c>
    </row>
    <row r="99" spans="1:17" s="388" customFormat="1" x14ac:dyDescent="0.2">
      <c r="A99" s="388">
        <v>58161</v>
      </c>
      <c r="B99" s="388">
        <v>117497</v>
      </c>
      <c r="C99" s="388">
        <v>10004807</v>
      </c>
      <c r="D99" s="388" t="s">
        <v>1097</v>
      </c>
      <c r="E99" s="388" t="s">
        <v>90</v>
      </c>
      <c r="F99" s="388" t="s">
        <v>13</v>
      </c>
      <c r="G99" s="388" t="s">
        <v>151</v>
      </c>
      <c r="H99" s="388" t="s">
        <v>152</v>
      </c>
      <c r="I99" s="388" t="s">
        <v>152</v>
      </c>
      <c r="J99" s="388">
        <v>10030709</v>
      </c>
      <c r="K99" s="400">
        <v>42864</v>
      </c>
      <c r="L99" s="400">
        <v>42867</v>
      </c>
      <c r="M99" s="388" t="s">
        <v>132</v>
      </c>
      <c r="N99" s="388" t="s">
        <v>104</v>
      </c>
      <c r="O99" s="388">
        <v>3</v>
      </c>
      <c r="P99" s="388" t="s">
        <v>4062</v>
      </c>
      <c r="Q99" s="388">
        <v>3</v>
      </c>
    </row>
    <row r="100" spans="1:17" s="388" customFormat="1" x14ac:dyDescent="0.2">
      <c r="A100" s="388">
        <v>59163</v>
      </c>
      <c r="B100" s="388">
        <v>122554</v>
      </c>
      <c r="C100" s="388">
        <v>10035270</v>
      </c>
      <c r="D100" s="388" t="s">
        <v>1922</v>
      </c>
      <c r="E100" s="388" t="s">
        <v>90</v>
      </c>
      <c r="F100" s="388" t="s">
        <v>13</v>
      </c>
      <c r="G100" s="388" t="s">
        <v>1206</v>
      </c>
      <c r="H100" s="388" t="s">
        <v>115</v>
      </c>
      <c r="I100" s="388" t="s">
        <v>115</v>
      </c>
      <c r="J100" s="388">
        <v>10022557</v>
      </c>
      <c r="K100" s="400">
        <v>42864</v>
      </c>
      <c r="L100" s="400">
        <v>42867</v>
      </c>
      <c r="M100" s="388" t="s">
        <v>309</v>
      </c>
      <c r="N100" s="388" t="s">
        <v>104</v>
      </c>
      <c r="O100" s="388">
        <v>2</v>
      </c>
      <c r="P100" s="388" t="s">
        <v>4062</v>
      </c>
      <c r="Q100" s="388">
        <v>3</v>
      </c>
    </row>
    <row r="101" spans="1:17" s="388" customFormat="1" x14ac:dyDescent="0.2">
      <c r="A101" s="388">
        <v>59216</v>
      </c>
      <c r="B101" s="388">
        <v>131271</v>
      </c>
      <c r="C101" s="388">
        <v>10010905</v>
      </c>
      <c r="D101" s="388" t="s">
        <v>1988</v>
      </c>
      <c r="E101" s="388" t="s">
        <v>90</v>
      </c>
      <c r="F101" s="388" t="s">
        <v>13</v>
      </c>
      <c r="G101" s="388" t="s">
        <v>185</v>
      </c>
      <c r="H101" s="388" t="s">
        <v>186</v>
      </c>
      <c r="I101" s="388" t="s">
        <v>93</v>
      </c>
      <c r="J101" s="388">
        <v>10022489</v>
      </c>
      <c r="K101" s="400">
        <v>42864</v>
      </c>
      <c r="L101" s="400">
        <v>42867</v>
      </c>
      <c r="M101" s="388" t="s">
        <v>132</v>
      </c>
      <c r="N101" s="388" t="s">
        <v>104</v>
      </c>
      <c r="O101" s="388">
        <v>2</v>
      </c>
      <c r="P101" s="388" t="s">
        <v>4062</v>
      </c>
      <c r="Q101" s="388">
        <v>3</v>
      </c>
    </row>
    <row r="102" spans="1:17" s="388" customFormat="1" x14ac:dyDescent="0.2">
      <c r="A102" s="388">
        <v>130455</v>
      </c>
      <c r="B102" s="388">
        <v>110211</v>
      </c>
      <c r="C102" s="388">
        <v>10001207</v>
      </c>
      <c r="D102" s="388" t="s">
        <v>2779</v>
      </c>
      <c r="E102" s="388" t="s">
        <v>107</v>
      </c>
      <c r="F102" s="388" t="s">
        <v>11</v>
      </c>
      <c r="G102" s="388" t="s">
        <v>120</v>
      </c>
      <c r="H102" s="388" t="s">
        <v>115</v>
      </c>
      <c r="I102" s="388" t="s">
        <v>115</v>
      </c>
      <c r="J102" s="388">
        <v>10020126</v>
      </c>
      <c r="K102" s="400">
        <v>42864</v>
      </c>
      <c r="L102" s="400">
        <v>42867</v>
      </c>
      <c r="M102" s="388" t="s">
        <v>109</v>
      </c>
      <c r="N102" s="388" t="s">
        <v>104</v>
      </c>
      <c r="O102" s="388">
        <v>3</v>
      </c>
      <c r="P102" s="388" t="s">
        <v>4062</v>
      </c>
      <c r="Q102" s="388">
        <v>2</v>
      </c>
    </row>
    <row r="103" spans="1:17" s="388" customFormat="1" x14ac:dyDescent="0.2">
      <c r="A103" s="388">
        <v>130620</v>
      </c>
      <c r="B103" s="388">
        <v>108512</v>
      </c>
      <c r="C103" s="388">
        <v>10004339</v>
      </c>
      <c r="D103" s="388" t="s">
        <v>311</v>
      </c>
      <c r="E103" s="388" t="s">
        <v>107</v>
      </c>
      <c r="F103" s="388" t="s">
        <v>11</v>
      </c>
      <c r="G103" s="388" t="s">
        <v>312</v>
      </c>
      <c r="H103" s="388" t="s">
        <v>131</v>
      </c>
      <c r="I103" s="388" t="s">
        <v>131</v>
      </c>
      <c r="J103" s="388">
        <v>10030733</v>
      </c>
      <c r="K103" s="400">
        <v>42864</v>
      </c>
      <c r="L103" s="400">
        <v>42867</v>
      </c>
      <c r="M103" s="388" t="s">
        <v>217</v>
      </c>
      <c r="N103" s="388" t="s">
        <v>104</v>
      </c>
      <c r="O103" s="388">
        <v>4</v>
      </c>
      <c r="P103" s="388" t="s">
        <v>4062</v>
      </c>
      <c r="Q103" s="388">
        <v>4</v>
      </c>
    </row>
    <row r="104" spans="1:17" s="388" customFormat="1" x14ac:dyDescent="0.2">
      <c r="A104" s="388">
        <v>130672</v>
      </c>
      <c r="B104" s="388">
        <v>106569</v>
      </c>
      <c r="C104" s="388">
        <v>10005981</v>
      </c>
      <c r="D104" s="388" t="s">
        <v>3960</v>
      </c>
      <c r="E104" s="388" t="s">
        <v>107</v>
      </c>
      <c r="F104" s="388" t="s">
        <v>11</v>
      </c>
      <c r="G104" s="388" t="s">
        <v>485</v>
      </c>
      <c r="H104" s="388" t="s">
        <v>102</v>
      </c>
      <c r="I104" s="388" t="s">
        <v>102</v>
      </c>
      <c r="J104" s="388">
        <v>10030724</v>
      </c>
      <c r="K104" s="400">
        <v>42864</v>
      </c>
      <c r="L104" s="400">
        <v>42867</v>
      </c>
      <c r="M104" s="388" t="s">
        <v>168</v>
      </c>
      <c r="N104" s="388" t="s">
        <v>104</v>
      </c>
      <c r="O104" s="388">
        <v>2</v>
      </c>
      <c r="P104" s="388" t="s">
        <v>4062</v>
      </c>
      <c r="Q104" s="388">
        <v>3</v>
      </c>
    </row>
    <row r="105" spans="1:17" s="388" customFormat="1" x14ac:dyDescent="0.2">
      <c r="A105" s="388">
        <v>130747</v>
      </c>
      <c r="B105" s="388">
        <v>105420</v>
      </c>
      <c r="C105" s="388">
        <v>10006322</v>
      </c>
      <c r="D105" s="388" t="s">
        <v>2942</v>
      </c>
      <c r="E105" s="388" t="s">
        <v>107</v>
      </c>
      <c r="F105" s="388" t="s">
        <v>11</v>
      </c>
      <c r="G105" s="388" t="s">
        <v>386</v>
      </c>
      <c r="H105" s="388" t="s">
        <v>152</v>
      </c>
      <c r="I105" s="388" t="s">
        <v>152</v>
      </c>
      <c r="J105" s="388">
        <v>10034351</v>
      </c>
      <c r="K105" s="400">
        <v>42864</v>
      </c>
      <c r="L105" s="400">
        <v>42867</v>
      </c>
      <c r="M105" s="388" t="s">
        <v>109</v>
      </c>
      <c r="N105" s="388" t="s">
        <v>104</v>
      </c>
      <c r="O105" s="388">
        <v>2</v>
      </c>
      <c r="P105" s="388" t="s">
        <v>4062</v>
      </c>
      <c r="Q105" s="388">
        <v>2</v>
      </c>
    </row>
    <row r="106" spans="1:17" s="388" customFormat="1" x14ac:dyDescent="0.2">
      <c r="A106" s="388">
        <v>130797</v>
      </c>
      <c r="B106" s="388">
        <v>108452</v>
      </c>
      <c r="C106" s="388">
        <v>10007299</v>
      </c>
      <c r="D106" s="388" t="s">
        <v>397</v>
      </c>
      <c r="E106" s="388" t="s">
        <v>107</v>
      </c>
      <c r="F106" s="388" t="s">
        <v>11</v>
      </c>
      <c r="G106" s="388" t="s">
        <v>398</v>
      </c>
      <c r="H106" s="388" t="s">
        <v>161</v>
      </c>
      <c r="I106" s="388" t="s">
        <v>161</v>
      </c>
      <c r="J106" s="388">
        <v>10030716</v>
      </c>
      <c r="K106" s="400">
        <v>42864</v>
      </c>
      <c r="L106" s="400">
        <v>42867</v>
      </c>
      <c r="M106" s="388" t="s">
        <v>217</v>
      </c>
      <c r="N106" s="388" t="s">
        <v>104</v>
      </c>
      <c r="O106" s="388">
        <v>3</v>
      </c>
      <c r="P106" s="388" t="s">
        <v>4062</v>
      </c>
      <c r="Q106" s="388">
        <v>4</v>
      </c>
    </row>
    <row r="107" spans="1:17" s="388" customFormat="1" x14ac:dyDescent="0.2">
      <c r="A107" s="388">
        <v>130823</v>
      </c>
      <c r="B107" s="388">
        <v>107909</v>
      </c>
      <c r="C107" s="388">
        <v>10002815</v>
      </c>
      <c r="D107" s="388" t="s">
        <v>2116</v>
      </c>
      <c r="E107" s="388" t="s">
        <v>107</v>
      </c>
      <c r="F107" s="388" t="s">
        <v>11</v>
      </c>
      <c r="G107" s="388" t="s">
        <v>374</v>
      </c>
      <c r="H107" s="388" t="s">
        <v>177</v>
      </c>
      <c r="I107" s="388" t="s">
        <v>177</v>
      </c>
      <c r="J107" s="388">
        <v>10030682</v>
      </c>
      <c r="K107" s="400">
        <v>42864</v>
      </c>
      <c r="L107" s="400">
        <v>42867</v>
      </c>
      <c r="M107" s="388" t="s">
        <v>146</v>
      </c>
      <c r="N107" s="388" t="s">
        <v>104</v>
      </c>
      <c r="O107" s="388">
        <v>3</v>
      </c>
      <c r="P107" s="388" t="s">
        <v>4062</v>
      </c>
      <c r="Q107" s="388">
        <v>3</v>
      </c>
    </row>
    <row r="108" spans="1:17" s="388" customFormat="1" x14ac:dyDescent="0.2">
      <c r="A108" s="388">
        <v>59166</v>
      </c>
      <c r="B108" s="388">
        <v>118760</v>
      </c>
      <c r="C108" s="388">
        <v>10021021</v>
      </c>
      <c r="D108" s="388" t="s">
        <v>1928</v>
      </c>
      <c r="E108" s="388" t="s">
        <v>259</v>
      </c>
      <c r="F108" s="388" t="s">
        <v>14</v>
      </c>
      <c r="G108" s="388" t="s">
        <v>479</v>
      </c>
      <c r="H108" s="388" t="s">
        <v>115</v>
      </c>
      <c r="I108" s="388" t="s">
        <v>115</v>
      </c>
      <c r="J108" s="388">
        <v>10022559</v>
      </c>
      <c r="K108" s="400">
        <v>42864</v>
      </c>
      <c r="L108" s="400">
        <v>42866</v>
      </c>
      <c r="M108" s="388" t="s">
        <v>296</v>
      </c>
      <c r="N108" s="388" t="s">
        <v>104</v>
      </c>
      <c r="O108" s="388">
        <v>2</v>
      </c>
      <c r="P108" s="388" t="s">
        <v>4062</v>
      </c>
      <c r="Q108" s="388">
        <v>3</v>
      </c>
    </row>
    <row r="109" spans="1:17" s="388" customFormat="1" x14ac:dyDescent="0.2">
      <c r="A109" s="388">
        <v>55022</v>
      </c>
      <c r="B109" s="388">
        <v>118214</v>
      </c>
      <c r="C109" s="388">
        <v>10021755</v>
      </c>
      <c r="D109" s="388" t="s">
        <v>3469</v>
      </c>
      <c r="E109" s="388" t="s">
        <v>259</v>
      </c>
      <c r="F109" s="388" t="s">
        <v>14</v>
      </c>
      <c r="G109" s="388" t="s">
        <v>1316</v>
      </c>
      <c r="H109" s="388" t="s">
        <v>131</v>
      </c>
      <c r="I109" s="388" t="s">
        <v>131</v>
      </c>
      <c r="J109" s="388">
        <v>10030735</v>
      </c>
      <c r="K109" s="400">
        <v>42863</v>
      </c>
      <c r="L109" s="400">
        <v>42866</v>
      </c>
      <c r="M109" s="388" t="s">
        <v>261</v>
      </c>
      <c r="N109" s="388" t="s">
        <v>104</v>
      </c>
      <c r="O109" s="388">
        <v>2</v>
      </c>
      <c r="P109" s="388" t="s">
        <v>4062</v>
      </c>
      <c r="Q109" s="388">
        <v>2</v>
      </c>
    </row>
    <row r="110" spans="1:17" s="388" customFormat="1" x14ac:dyDescent="0.2">
      <c r="A110" s="388">
        <v>1248225</v>
      </c>
      <c r="B110" s="388">
        <v>118547</v>
      </c>
      <c r="C110" s="388">
        <v>10014226</v>
      </c>
      <c r="D110" s="388" t="s">
        <v>3982</v>
      </c>
      <c r="E110" s="388" t="s">
        <v>259</v>
      </c>
      <c r="F110" s="388" t="s">
        <v>14</v>
      </c>
      <c r="G110" s="388" t="s">
        <v>374</v>
      </c>
      <c r="H110" s="388" t="s">
        <v>177</v>
      </c>
      <c r="I110" s="388" t="s">
        <v>177</v>
      </c>
      <c r="J110" s="388">
        <v>10026082</v>
      </c>
      <c r="K110" s="400">
        <v>42863</v>
      </c>
      <c r="L110" s="400">
        <v>42866</v>
      </c>
      <c r="M110" s="388" t="s">
        <v>261</v>
      </c>
      <c r="N110" s="388" t="s">
        <v>104</v>
      </c>
      <c r="O110" s="388">
        <v>3</v>
      </c>
      <c r="P110" s="388" t="s">
        <v>4062</v>
      </c>
      <c r="Q110" s="388" t="s">
        <v>195</v>
      </c>
    </row>
    <row r="111" spans="1:17" s="388" customFormat="1" x14ac:dyDescent="0.2">
      <c r="A111" s="388">
        <v>50621</v>
      </c>
      <c r="B111" s="388">
        <v>107690</v>
      </c>
      <c r="C111" s="388">
        <v>10000561</v>
      </c>
      <c r="D111" s="388" t="s">
        <v>3180</v>
      </c>
      <c r="E111" s="388" t="s">
        <v>259</v>
      </c>
      <c r="F111" s="388" t="s">
        <v>14</v>
      </c>
      <c r="G111" s="388" t="s">
        <v>219</v>
      </c>
      <c r="H111" s="388" t="s">
        <v>177</v>
      </c>
      <c r="I111" s="388" t="s">
        <v>177</v>
      </c>
      <c r="J111" s="388">
        <v>10030680</v>
      </c>
      <c r="K111" s="400">
        <v>42859</v>
      </c>
      <c r="L111" s="400">
        <v>42860</v>
      </c>
      <c r="M111" s="388" t="s">
        <v>443</v>
      </c>
      <c r="N111" s="388" t="s">
        <v>95</v>
      </c>
      <c r="O111" s="388">
        <v>9</v>
      </c>
      <c r="P111" s="388" t="s">
        <v>4062</v>
      </c>
      <c r="Q111" s="388">
        <v>2</v>
      </c>
    </row>
    <row r="112" spans="1:17" s="388" customFormat="1" x14ac:dyDescent="0.2">
      <c r="A112" s="388">
        <v>130773</v>
      </c>
      <c r="B112" s="388">
        <v>107495</v>
      </c>
      <c r="C112" s="388">
        <v>10004760</v>
      </c>
      <c r="D112" s="388" t="s">
        <v>3841</v>
      </c>
      <c r="E112" s="388" t="s">
        <v>107</v>
      </c>
      <c r="F112" s="388" t="s">
        <v>11</v>
      </c>
      <c r="G112" s="388" t="s">
        <v>1185</v>
      </c>
      <c r="H112" s="388" t="s">
        <v>92</v>
      </c>
      <c r="I112" s="388" t="s">
        <v>93</v>
      </c>
      <c r="J112" s="388">
        <v>10022492</v>
      </c>
      <c r="K112" s="400">
        <v>42859</v>
      </c>
      <c r="L112" s="400">
        <v>42860</v>
      </c>
      <c r="M112" s="388" t="s">
        <v>407</v>
      </c>
      <c r="N112" s="388" t="s">
        <v>95</v>
      </c>
      <c r="O112" s="388">
        <v>9</v>
      </c>
      <c r="P112" s="388" t="s">
        <v>4062</v>
      </c>
      <c r="Q112" s="388">
        <v>2</v>
      </c>
    </row>
    <row r="113" spans="1:17" s="388" customFormat="1" x14ac:dyDescent="0.2">
      <c r="A113" s="388">
        <v>59122</v>
      </c>
      <c r="B113" s="388">
        <v>118146</v>
      </c>
      <c r="C113" s="388">
        <v>10019227</v>
      </c>
      <c r="D113" s="388" t="s">
        <v>1892</v>
      </c>
      <c r="E113" s="388" t="s">
        <v>90</v>
      </c>
      <c r="F113" s="388" t="s">
        <v>13</v>
      </c>
      <c r="G113" s="388" t="s">
        <v>1233</v>
      </c>
      <c r="H113" s="388" t="s">
        <v>115</v>
      </c>
      <c r="I113" s="388" t="s">
        <v>115</v>
      </c>
      <c r="J113" s="388">
        <v>10022536</v>
      </c>
      <c r="K113" s="400">
        <v>42857</v>
      </c>
      <c r="L113" s="400">
        <v>42860</v>
      </c>
      <c r="M113" s="388" t="s">
        <v>383</v>
      </c>
      <c r="N113" s="388" t="s">
        <v>104</v>
      </c>
      <c r="O113" s="388">
        <v>4</v>
      </c>
      <c r="P113" s="388" t="s">
        <v>4062</v>
      </c>
      <c r="Q113" s="388">
        <v>3</v>
      </c>
    </row>
    <row r="114" spans="1:17" s="388" customFormat="1" x14ac:dyDescent="0.2">
      <c r="A114" s="388">
        <v>53936</v>
      </c>
      <c r="B114" s="388">
        <v>108022</v>
      </c>
      <c r="C114" s="388">
        <v>10005143</v>
      </c>
      <c r="D114" s="388" t="s">
        <v>1697</v>
      </c>
      <c r="E114" s="388" t="s">
        <v>159</v>
      </c>
      <c r="F114" s="388" t="s">
        <v>14</v>
      </c>
      <c r="G114" s="388" t="s">
        <v>154</v>
      </c>
      <c r="H114" s="388" t="s">
        <v>155</v>
      </c>
      <c r="I114" s="388" t="s">
        <v>155</v>
      </c>
      <c r="J114" s="388">
        <v>10030674</v>
      </c>
      <c r="K114" s="400">
        <v>42852</v>
      </c>
      <c r="L114" s="400">
        <v>42853</v>
      </c>
      <c r="M114" s="388" t="s">
        <v>162</v>
      </c>
      <c r="N114" s="388" t="s">
        <v>95</v>
      </c>
      <c r="O114" s="388">
        <v>9</v>
      </c>
      <c r="P114" s="388" t="s">
        <v>4062</v>
      </c>
      <c r="Q114" s="388">
        <v>2</v>
      </c>
    </row>
    <row r="115" spans="1:17" s="388" customFormat="1" x14ac:dyDescent="0.2">
      <c r="A115" s="388">
        <v>55308</v>
      </c>
      <c r="B115" s="388">
        <v>106340</v>
      </c>
      <c r="C115" s="388">
        <v>10007402</v>
      </c>
      <c r="D115" s="388" t="s">
        <v>3496</v>
      </c>
      <c r="E115" s="388" t="s">
        <v>259</v>
      </c>
      <c r="F115" s="388" t="s">
        <v>14</v>
      </c>
      <c r="G115" s="388" t="s">
        <v>326</v>
      </c>
      <c r="H115" s="388" t="s">
        <v>177</v>
      </c>
      <c r="I115" s="388" t="s">
        <v>177</v>
      </c>
      <c r="J115" s="388">
        <v>10030758</v>
      </c>
      <c r="K115" s="400">
        <v>42852</v>
      </c>
      <c r="L115" s="400">
        <v>42853</v>
      </c>
      <c r="M115" s="388" t="s">
        <v>443</v>
      </c>
      <c r="N115" s="388" t="s">
        <v>95</v>
      </c>
      <c r="O115" s="388">
        <v>9</v>
      </c>
      <c r="P115" s="388" t="s">
        <v>4062</v>
      </c>
      <c r="Q115" s="388">
        <v>2</v>
      </c>
    </row>
    <row r="116" spans="1:17" s="388" customFormat="1" x14ac:dyDescent="0.2">
      <c r="A116" s="388">
        <v>141030</v>
      </c>
      <c r="B116" s="388">
        <v>130496</v>
      </c>
      <c r="C116" s="388">
        <v>10046350</v>
      </c>
      <c r="D116" s="388" t="s">
        <v>3970</v>
      </c>
      <c r="E116" s="388" t="s">
        <v>179</v>
      </c>
      <c r="F116" s="388" t="s">
        <v>15</v>
      </c>
      <c r="G116" s="388" t="s">
        <v>403</v>
      </c>
      <c r="H116" s="388" t="s">
        <v>115</v>
      </c>
      <c r="I116" s="388" t="s">
        <v>115</v>
      </c>
      <c r="J116" s="388">
        <v>10022537</v>
      </c>
      <c r="K116" s="400">
        <v>42851</v>
      </c>
      <c r="L116" s="400">
        <v>42853</v>
      </c>
      <c r="M116" s="388" t="s">
        <v>183</v>
      </c>
      <c r="N116" s="388" t="s">
        <v>104</v>
      </c>
      <c r="O116" s="388">
        <v>2</v>
      </c>
      <c r="P116" s="388" t="s">
        <v>4062</v>
      </c>
      <c r="Q116" s="388" t="s">
        <v>195</v>
      </c>
    </row>
    <row r="117" spans="1:17" s="388" customFormat="1" x14ac:dyDescent="0.2">
      <c r="A117" s="388">
        <v>141243</v>
      </c>
      <c r="B117" s="388">
        <v>132081</v>
      </c>
      <c r="C117" s="388">
        <v>10048265</v>
      </c>
      <c r="D117" s="388" t="s">
        <v>3972</v>
      </c>
      <c r="E117" s="388" t="s">
        <v>125</v>
      </c>
      <c r="F117" s="388" t="s">
        <v>12</v>
      </c>
      <c r="G117" s="388" t="s">
        <v>1242</v>
      </c>
      <c r="H117" s="388" t="s">
        <v>115</v>
      </c>
      <c r="I117" s="388" t="s">
        <v>115</v>
      </c>
      <c r="J117" s="388">
        <v>10030692</v>
      </c>
      <c r="K117" s="400">
        <v>42851</v>
      </c>
      <c r="L117" s="400">
        <v>42853</v>
      </c>
      <c r="M117" s="388" t="s">
        <v>547</v>
      </c>
      <c r="N117" s="388" t="s">
        <v>104</v>
      </c>
      <c r="O117" s="388">
        <v>2</v>
      </c>
      <c r="P117" s="388" t="s">
        <v>4062</v>
      </c>
      <c r="Q117" s="388">
        <v>3</v>
      </c>
    </row>
    <row r="118" spans="1:17" s="388" customFormat="1" x14ac:dyDescent="0.2">
      <c r="A118" s="388">
        <v>54196</v>
      </c>
      <c r="B118" s="388">
        <v>108918</v>
      </c>
      <c r="C118" s="388">
        <v>10005549</v>
      </c>
      <c r="D118" s="388" t="s">
        <v>1720</v>
      </c>
      <c r="E118" s="388" t="s">
        <v>159</v>
      </c>
      <c r="F118" s="388" t="s">
        <v>14</v>
      </c>
      <c r="G118" s="388" t="s">
        <v>1250</v>
      </c>
      <c r="H118" s="388" t="s">
        <v>115</v>
      </c>
      <c r="I118" s="388" t="s">
        <v>115</v>
      </c>
      <c r="J118" s="388">
        <v>10030695</v>
      </c>
      <c r="K118" s="400">
        <v>42850</v>
      </c>
      <c r="L118" s="400">
        <v>42853</v>
      </c>
      <c r="M118" s="388" t="s">
        <v>257</v>
      </c>
      <c r="N118" s="388" t="s">
        <v>104</v>
      </c>
      <c r="O118" s="388">
        <v>2</v>
      </c>
      <c r="P118" s="388" t="s">
        <v>4062</v>
      </c>
      <c r="Q118" s="388">
        <v>2</v>
      </c>
    </row>
    <row r="119" spans="1:17" s="388" customFormat="1" x14ac:dyDescent="0.2">
      <c r="A119" s="388">
        <v>130720</v>
      </c>
      <c r="B119" s="388">
        <v>108477</v>
      </c>
      <c r="C119" s="388">
        <v>10007417</v>
      </c>
      <c r="D119" s="388" t="s">
        <v>3962</v>
      </c>
      <c r="E119" s="388" t="s">
        <v>107</v>
      </c>
      <c r="F119" s="388" t="s">
        <v>11</v>
      </c>
      <c r="G119" s="388" t="s">
        <v>724</v>
      </c>
      <c r="H119" s="388" t="s">
        <v>102</v>
      </c>
      <c r="I119" s="388" t="s">
        <v>102</v>
      </c>
      <c r="J119" s="388">
        <v>10030784</v>
      </c>
      <c r="K119" s="400">
        <v>42850</v>
      </c>
      <c r="L119" s="400">
        <v>42853</v>
      </c>
      <c r="M119" s="388" t="s">
        <v>109</v>
      </c>
      <c r="N119" s="388" t="s">
        <v>104</v>
      </c>
      <c r="O119" s="388">
        <v>2</v>
      </c>
      <c r="P119" s="388" t="s">
        <v>4062</v>
      </c>
      <c r="Q119" s="388">
        <v>1</v>
      </c>
    </row>
    <row r="120" spans="1:17" s="388" customFormat="1" x14ac:dyDescent="0.2">
      <c r="A120" s="388">
        <v>58192</v>
      </c>
      <c r="B120" s="388">
        <v>119189</v>
      </c>
      <c r="C120" s="388">
        <v>10030462</v>
      </c>
      <c r="D120" s="388" t="s">
        <v>2603</v>
      </c>
      <c r="E120" s="388" t="s">
        <v>170</v>
      </c>
      <c r="F120" s="388" t="s">
        <v>13</v>
      </c>
      <c r="G120" s="388" t="s">
        <v>160</v>
      </c>
      <c r="H120" s="388" t="s">
        <v>161</v>
      </c>
      <c r="I120" s="388" t="s">
        <v>161</v>
      </c>
      <c r="J120" s="388">
        <v>10030965</v>
      </c>
      <c r="K120" s="400">
        <v>42851</v>
      </c>
      <c r="L120" s="400">
        <v>42852</v>
      </c>
      <c r="M120" s="388" t="s">
        <v>156</v>
      </c>
      <c r="N120" s="388" t="s">
        <v>95</v>
      </c>
      <c r="O120" s="388">
        <v>9</v>
      </c>
      <c r="P120" s="388" t="s">
        <v>4062</v>
      </c>
      <c r="Q120" s="388">
        <v>2</v>
      </c>
    </row>
    <row r="121" spans="1:17" s="388" customFormat="1" x14ac:dyDescent="0.2">
      <c r="A121" s="388">
        <v>58456</v>
      </c>
      <c r="B121" s="388">
        <v>118381</v>
      </c>
      <c r="C121" s="388">
        <v>10022856</v>
      </c>
      <c r="D121" s="388" t="s">
        <v>3581</v>
      </c>
      <c r="E121" s="388" t="s">
        <v>170</v>
      </c>
      <c r="F121" s="388" t="s">
        <v>13</v>
      </c>
      <c r="G121" s="388" t="s">
        <v>595</v>
      </c>
      <c r="H121" s="388" t="s">
        <v>177</v>
      </c>
      <c r="I121" s="388" t="s">
        <v>177</v>
      </c>
      <c r="J121" s="388">
        <v>10030685</v>
      </c>
      <c r="K121" s="400">
        <v>42851</v>
      </c>
      <c r="L121" s="400">
        <v>42852</v>
      </c>
      <c r="M121" s="388" t="s">
        <v>156</v>
      </c>
      <c r="N121" s="388" t="s">
        <v>95</v>
      </c>
      <c r="O121" s="388">
        <v>9</v>
      </c>
      <c r="P121" s="388" t="s">
        <v>4062</v>
      </c>
      <c r="Q121" s="388">
        <v>2</v>
      </c>
    </row>
    <row r="122" spans="1:17" s="388" customFormat="1" x14ac:dyDescent="0.2">
      <c r="A122" s="388">
        <v>121777</v>
      </c>
      <c r="B122" s="388">
        <v>114857</v>
      </c>
      <c r="C122" s="388">
        <v>10012814</v>
      </c>
      <c r="D122" s="388" t="s">
        <v>1991</v>
      </c>
      <c r="E122" s="388" t="s">
        <v>125</v>
      </c>
      <c r="F122" s="388" t="s">
        <v>12</v>
      </c>
      <c r="G122" s="388" t="s">
        <v>559</v>
      </c>
      <c r="H122" s="388" t="s">
        <v>186</v>
      </c>
      <c r="I122" s="388" t="s">
        <v>93</v>
      </c>
      <c r="J122" s="388">
        <v>10022483</v>
      </c>
      <c r="K122" s="400">
        <v>42851</v>
      </c>
      <c r="L122" s="400">
        <v>42852</v>
      </c>
      <c r="M122" s="388" t="s">
        <v>547</v>
      </c>
      <c r="N122" s="388" t="s">
        <v>104</v>
      </c>
      <c r="O122" s="388">
        <v>3</v>
      </c>
      <c r="P122" s="388" t="s">
        <v>4062</v>
      </c>
      <c r="Q122" s="388">
        <v>3</v>
      </c>
    </row>
    <row r="123" spans="1:17" s="388" customFormat="1" x14ac:dyDescent="0.2">
      <c r="A123" s="388">
        <v>53259</v>
      </c>
      <c r="B123" s="388">
        <v>107613</v>
      </c>
      <c r="C123" s="388">
        <v>10004223</v>
      </c>
      <c r="D123" s="388" t="s">
        <v>2417</v>
      </c>
      <c r="E123" s="388" t="s">
        <v>90</v>
      </c>
      <c r="F123" s="388" t="s">
        <v>13</v>
      </c>
      <c r="G123" s="388" t="s">
        <v>160</v>
      </c>
      <c r="H123" s="388" t="s">
        <v>161</v>
      </c>
      <c r="I123" s="388" t="s">
        <v>161</v>
      </c>
      <c r="J123" s="388">
        <v>10030715</v>
      </c>
      <c r="K123" s="400">
        <v>42850</v>
      </c>
      <c r="L123" s="400">
        <v>42852</v>
      </c>
      <c r="M123" s="388" t="s">
        <v>121</v>
      </c>
      <c r="N123" s="388" t="s">
        <v>104</v>
      </c>
      <c r="O123" s="388">
        <v>3</v>
      </c>
      <c r="P123" s="388" t="s">
        <v>4062</v>
      </c>
      <c r="Q123" s="388">
        <v>2</v>
      </c>
    </row>
    <row r="124" spans="1:17" s="388" customFormat="1" x14ac:dyDescent="0.2">
      <c r="A124" s="388">
        <v>59189</v>
      </c>
      <c r="B124" s="388">
        <v>118484</v>
      </c>
      <c r="C124" s="388">
        <v>10019581</v>
      </c>
      <c r="D124" s="388" t="s">
        <v>1967</v>
      </c>
      <c r="E124" s="388" t="s">
        <v>90</v>
      </c>
      <c r="F124" s="388" t="s">
        <v>13</v>
      </c>
      <c r="G124" s="388" t="s">
        <v>724</v>
      </c>
      <c r="H124" s="388" t="s">
        <v>102</v>
      </c>
      <c r="I124" s="388" t="s">
        <v>102</v>
      </c>
      <c r="J124" s="388">
        <v>10030721</v>
      </c>
      <c r="K124" s="400">
        <v>42850</v>
      </c>
      <c r="L124" s="400">
        <v>42852</v>
      </c>
      <c r="M124" s="388" t="s">
        <v>309</v>
      </c>
      <c r="N124" s="388" t="s">
        <v>104</v>
      </c>
      <c r="O124" s="388">
        <v>2</v>
      </c>
      <c r="P124" s="388" t="s">
        <v>4062</v>
      </c>
      <c r="Q124" s="388">
        <v>3</v>
      </c>
    </row>
    <row r="125" spans="1:17" s="388" customFormat="1" x14ac:dyDescent="0.2">
      <c r="A125" s="388">
        <v>140564</v>
      </c>
      <c r="B125" s="388">
        <v>130522</v>
      </c>
      <c r="C125" s="388">
        <v>10046829</v>
      </c>
      <c r="D125" s="388" t="s">
        <v>3968</v>
      </c>
      <c r="E125" s="388" t="s">
        <v>179</v>
      </c>
      <c r="F125" s="388" t="s">
        <v>15</v>
      </c>
      <c r="G125" s="388" t="s">
        <v>457</v>
      </c>
      <c r="H125" s="388" t="s">
        <v>115</v>
      </c>
      <c r="I125" s="388" t="s">
        <v>115</v>
      </c>
      <c r="J125" s="388">
        <v>10022551</v>
      </c>
      <c r="K125" s="400">
        <v>42850</v>
      </c>
      <c r="L125" s="400">
        <v>42852</v>
      </c>
      <c r="M125" s="388" t="s">
        <v>183</v>
      </c>
      <c r="N125" s="388" t="s">
        <v>104</v>
      </c>
      <c r="O125" s="388">
        <v>1</v>
      </c>
      <c r="P125" s="388" t="s">
        <v>4062</v>
      </c>
      <c r="Q125" s="388" t="s">
        <v>195</v>
      </c>
    </row>
    <row r="126" spans="1:17" s="388" customFormat="1" x14ac:dyDescent="0.2">
      <c r="A126" s="388">
        <v>130488</v>
      </c>
      <c r="B126" s="388">
        <v>105907</v>
      </c>
      <c r="C126" s="388">
        <v>10006174</v>
      </c>
      <c r="D126" s="388" t="s">
        <v>2800</v>
      </c>
      <c r="E126" s="388" t="s">
        <v>107</v>
      </c>
      <c r="F126" s="388" t="s">
        <v>11</v>
      </c>
      <c r="G126" s="388" t="s">
        <v>1026</v>
      </c>
      <c r="H126" s="388" t="s">
        <v>131</v>
      </c>
      <c r="I126" s="388" t="s">
        <v>131</v>
      </c>
      <c r="J126" s="388">
        <v>10030764</v>
      </c>
      <c r="K126" s="400">
        <v>42849</v>
      </c>
      <c r="L126" s="400">
        <v>42852</v>
      </c>
      <c r="M126" s="388" t="s">
        <v>109</v>
      </c>
      <c r="N126" s="388" t="s">
        <v>104</v>
      </c>
      <c r="O126" s="388">
        <v>3</v>
      </c>
      <c r="P126" s="388" t="s">
        <v>4062</v>
      </c>
      <c r="Q126" s="388">
        <v>2</v>
      </c>
    </row>
    <row r="127" spans="1:17" s="388" customFormat="1" x14ac:dyDescent="0.2">
      <c r="A127" s="388">
        <v>130769</v>
      </c>
      <c r="B127" s="388">
        <v>106970</v>
      </c>
      <c r="C127" s="388">
        <v>10007011</v>
      </c>
      <c r="D127" s="388" t="s">
        <v>3838</v>
      </c>
      <c r="E127" s="388" t="s">
        <v>107</v>
      </c>
      <c r="F127" s="388" t="s">
        <v>11</v>
      </c>
      <c r="G127" s="388" t="s">
        <v>239</v>
      </c>
      <c r="H127" s="388" t="s">
        <v>152</v>
      </c>
      <c r="I127" s="388" t="s">
        <v>152</v>
      </c>
      <c r="J127" s="388">
        <v>10022574</v>
      </c>
      <c r="K127" s="400">
        <v>42849</v>
      </c>
      <c r="L127" s="400">
        <v>42852</v>
      </c>
      <c r="M127" s="388" t="s">
        <v>109</v>
      </c>
      <c r="N127" s="388" t="s">
        <v>104</v>
      </c>
      <c r="O127" s="388">
        <v>3</v>
      </c>
      <c r="P127" s="388" t="s">
        <v>4062</v>
      </c>
      <c r="Q127" s="388">
        <v>2</v>
      </c>
    </row>
    <row r="128" spans="1:17" s="388" customFormat="1" x14ac:dyDescent="0.2">
      <c r="A128" s="388">
        <v>51873</v>
      </c>
      <c r="B128" s="388">
        <v>118244</v>
      </c>
      <c r="C128" s="388">
        <v>10010401</v>
      </c>
      <c r="D128" s="388" t="s">
        <v>3953</v>
      </c>
      <c r="E128" s="388" t="s">
        <v>90</v>
      </c>
      <c r="F128" s="388" t="s">
        <v>13</v>
      </c>
      <c r="G128" s="388" t="s">
        <v>189</v>
      </c>
      <c r="H128" s="388" t="s">
        <v>131</v>
      </c>
      <c r="I128" s="388" t="s">
        <v>131</v>
      </c>
      <c r="J128" s="388">
        <v>10030760</v>
      </c>
      <c r="K128" s="400">
        <v>42845</v>
      </c>
      <c r="L128" s="400">
        <v>42851</v>
      </c>
      <c r="M128" s="388" t="s">
        <v>136</v>
      </c>
      <c r="N128" s="388" t="s">
        <v>117</v>
      </c>
      <c r="O128" s="388">
        <v>3</v>
      </c>
      <c r="P128" s="388" t="s">
        <v>4062</v>
      </c>
      <c r="Q128" s="388">
        <v>2</v>
      </c>
    </row>
    <row r="129" spans="1:17" s="388" customFormat="1" x14ac:dyDescent="0.2">
      <c r="A129" s="388">
        <v>54810</v>
      </c>
      <c r="B129" s="388">
        <v>106975</v>
      </c>
      <c r="C129" s="388">
        <v>10000565</v>
      </c>
      <c r="D129" s="388" t="s">
        <v>3454</v>
      </c>
      <c r="E129" s="388" t="s">
        <v>90</v>
      </c>
      <c r="F129" s="388" t="s">
        <v>13</v>
      </c>
      <c r="G129" s="388" t="s">
        <v>151</v>
      </c>
      <c r="H129" s="388" t="s">
        <v>152</v>
      </c>
      <c r="I129" s="388" t="s">
        <v>152</v>
      </c>
      <c r="J129" s="388">
        <v>10022573</v>
      </c>
      <c r="K129" s="400">
        <v>42849</v>
      </c>
      <c r="L129" s="400">
        <v>42849</v>
      </c>
      <c r="M129" s="388" t="s">
        <v>94</v>
      </c>
      <c r="N129" s="388" t="s">
        <v>95</v>
      </c>
      <c r="O129" s="388">
        <v>9</v>
      </c>
      <c r="P129" s="388" t="s">
        <v>4062</v>
      </c>
      <c r="Q129" s="388">
        <v>2</v>
      </c>
    </row>
    <row r="130" spans="1:17" s="388" customFormat="1" x14ac:dyDescent="0.2">
      <c r="A130" s="388">
        <v>53875</v>
      </c>
      <c r="B130" s="388">
        <v>117556</v>
      </c>
      <c r="C130" s="388">
        <v>10008426</v>
      </c>
      <c r="D130" s="388" t="s">
        <v>3374</v>
      </c>
      <c r="E130" s="388" t="s">
        <v>90</v>
      </c>
      <c r="F130" s="388" t="s">
        <v>13</v>
      </c>
      <c r="G130" s="388" t="s">
        <v>252</v>
      </c>
      <c r="H130" s="388" t="s">
        <v>155</v>
      </c>
      <c r="I130" s="388" t="s">
        <v>155</v>
      </c>
      <c r="J130" s="388">
        <v>10030678</v>
      </c>
      <c r="K130" s="400">
        <v>42845</v>
      </c>
      <c r="L130" s="400">
        <v>42846</v>
      </c>
      <c r="M130" s="388" t="s">
        <v>94</v>
      </c>
      <c r="N130" s="388" t="s">
        <v>95</v>
      </c>
      <c r="O130" s="388">
        <v>9</v>
      </c>
      <c r="P130" s="388" t="s">
        <v>4062</v>
      </c>
      <c r="Q130" s="388">
        <v>2</v>
      </c>
    </row>
    <row r="131" spans="1:17" s="388" customFormat="1" x14ac:dyDescent="0.2">
      <c r="A131" s="388">
        <v>59217</v>
      </c>
      <c r="B131" s="388">
        <v>130819</v>
      </c>
      <c r="C131" s="388">
        <v>10025390</v>
      </c>
      <c r="D131" s="388" t="s">
        <v>2730</v>
      </c>
      <c r="E131" s="388" t="s">
        <v>90</v>
      </c>
      <c r="F131" s="388" t="s">
        <v>13</v>
      </c>
      <c r="G131" s="388" t="s">
        <v>340</v>
      </c>
      <c r="H131" s="388" t="s">
        <v>155</v>
      </c>
      <c r="I131" s="388" t="s">
        <v>155</v>
      </c>
      <c r="J131" s="388">
        <v>10030826</v>
      </c>
      <c r="K131" s="400">
        <v>42836</v>
      </c>
      <c r="L131" s="400">
        <v>42837</v>
      </c>
      <c r="M131" s="388" t="s">
        <v>94</v>
      </c>
      <c r="N131" s="388" t="s">
        <v>95</v>
      </c>
      <c r="O131" s="388">
        <v>9</v>
      </c>
      <c r="P131" s="388" t="s">
        <v>4062</v>
      </c>
      <c r="Q131" s="388">
        <v>2</v>
      </c>
    </row>
    <row r="132" spans="1:17" s="388" customFormat="1" x14ac:dyDescent="0.2">
      <c r="A132" s="388">
        <v>55149</v>
      </c>
      <c r="B132" s="388">
        <v>105044</v>
      </c>
      <c r="C132" s="388">
        <v>10007123</v>
      </c>
      <c r="D132" s="388" t="s">
        <v>3486</v>
      </c>
      <c r="E132" s="388" t="s">
        <v>90</v>
      </c>
      <c r="F132" s="388" t="s">
        <v>13</v>
      </c>
      <c r="G132" s="388" t="s">
        <v>724</v>
      </c>
      <c r="H132" s="388" t="s">
        <v>102</v>
      </c>
      <c r="I132" s="388" t="s">
        <v>102</v>
      </c>
      <c r="J132" s="388">
        <v>10022606</v>
      </c>
      <c r="K132" s="400">
        <v>42823</v>
      </c>
      <c r="L132" s="400">
        <v>42832</v>
      </c>
      <c r="M132" s="388" t="s">
        <v>121</v>
      </c>
      <c r="N132" s="388" t="s">
        <v>117</v>
      </c>
      <c r="O132" s="388">
        <v>4</v>
      </c>
      <c r="P132" s="388" t="s">
        <v>4062</v>
      </c>
      <c r="Q132" s="388">
        <v>2</v>
      </c>
    </row>
    <row r="133" spans="1:17" s="388" customFormat="1" x14ac:dyDescent="0.2">
      <c r="A133" s="388">
        <v>59083</v>
      </c>
      <c r="B133" s="388">
        <v>119805</v>
      </c>
      <c r="C133" s="388">
        <v>10033482</v>
      </c>
      <c r="D133" s="388" t="s">
        <v>2701</v>
      </c>
      <c r="E133" s="388" t="s">
        <v>90</v>
      </c>
      <c r="F133" s="388" t="s">
        <v>13</v>
      </c>
      <c r="G133" s="388" t="s">
        <v>151</v>
      </c>
      <c r="H133" s="388" t="s">
        <v>152</v>
      </c>
      <c r="I133" s="388" t="s">
        <v>152</v>
      </c>
      <c r="J133" s="388">
        <v>10030782</v>
      </c>
      <c r="K133" s="400">
        <v>42824</v>
      </c>
      <c r="L133" s="400">
        <v>42825</v>
      </c>
      <c r="M133" s="388" t="s">
        <v>94</v>
      </c>
      <c r="N133" s="388" t="s">
        <v>95</v>
      </c>
      <c r="O133" s="388">
        <v>9</v>
      </c>
      <c r="P133" s="388" t="s">
        <v>4062</v>
      </c>
      <c r="Q133" s="388">
        <v>2</v>
      </c>
    </row>
    <row r="134" spans="1:17" s="388" customFormat="1" x14ac:dyDescent="0.2">
      <c r="A134" s="388">
        <v>130706</v>
      </c>
      <c r="B134" s="388">
        <v>108402</v>
      </c>
      <c r="C134" s="388">
        <v>10005158</v>
      </c>
      <c r="D134" s="388" t="s">
        <v>3807</v>
      </c>
      <c r="E134" s="388" t="s">
        <v>100</v>
      </c>
      <c r="F134" s="388" t="s">
        <v>11</v>
      </c>
      <c r="G134" s="388" t="s">
        <v>975</v>
      </c>
      <c r="H134" s="388" t="s">
        <v>177</v>
      </c>
      <c r="I134" s="388" t="s">
        <v>177</v>
      </c>
      <c r="J134" s="388">
        <v>10022527</v>
      </c>
      <c r="K134" s="400">
        <v>42824</v>
      </c>
      <c r="L134" s="400">
        <v>42825</v>
      </c>
      <c r="M134" s="388" t="s">
        <v>287</v>
      </c>
      <c r="N134" s="388" t="s">
        <v>95</v>
      </c>
      <c r="O134" s="388">
        <v>9</v>
      </c>
      <c r="P134" s="388" t="s">
        <v>4062</v>
      </c>
      <c r="Q134" s="388">
        <v>2</v>
      </c>
    </row>
    <row r="135" spans="1:17" s="388" customFormat="1" x14ac:dyDescent="0.2">
      <c r="A135" s="388">
        <v>140940</v>
      </c>
      <c r="B135" s="388">
        <v>130489</v>
      </c>
      <c r="C135" s="388">
        <v>10042362</v>
      </c>
      <c r="D135" s="388" t="s">
        <v>3969</v>
      </c>
      <c r="E135" s="388" t="s">
        <v>179</v>
      </c>
      <c r="F135" s="388" t="s">
        <v>15</v>
      </c>
      <c r="G135" s="388" t="s">
        <v>185</v>
      </c>
      <c r="H135" s="388" t="s">
        <v>186</v>
      </c>
      <c r="I135" s="388" t="s">
        <v>93</v>
      </c>
      <c r="J135" s="388">
        <v>10022481</v>
      </c>
      <c r="K135" s="400">
        <v>42823</v>
      </c>
      <c r="L135" s="400">
        <v>42825</v>
      </c>
      <c r="M135" s="388" t="s">
        <v>183</v>
      </c>
      <c r="N135" s="388" t="s">
        <v>104</v>
      </c>
      <c r="O135" s="388">
        <v>3</v>
      </c>
      <c r="P135" s="388" t="s">
        <v>4062</v>
      </c>
      <c r="Q135" s="388" t="s">
        <v>195</v>
      </c>
    </row>
    <row r="136" spans="1:17" s="388" customFormat="1" x14ac:dyDescent="0.2">
      <c r="A136" s="388">
        <v>51895</v>
      </c>
      <c r="B136" s="388">
        <v>106024</v>
      </c>
      <c r="C136" s="388">
        <v>10002565</v>
      </c>
      <c r="D136" s="388" t="s">
        <v>3935</v>
      </c>
      <c r="E136" s="388" t="s">
        <v>90</v>
      </c>
      <c r="F136" s="388" t="s">
        <v>13</v>
      </c>
      <c r="G136" s="388" t="s">
        <v>160</v>
      </c>
      <c r="H136" s="388" t="s">
        <v>161</v>
      </c>
      <c r="I136" s="388" t="s">
        <v>161</v>
      </c>
      <c r="J136" s="388">
        <v>10022589</v>
      </c>
      <c r="K136" s="400">
        <v>42822</v>
      </c>
      <c r="L136" s="400">
        <v>42825</v>
      </c>
      <c r="M136" s="388" t="s">
        <v>136</v>
      </c>
      <c r="N136" s="388" t="s">
        <v>104</v>
      </c>
      <c r="O136" s="388">
        <v>3</v>
      </c>
      <c r="P136" s="388" t="s">
        <v>4062</v>
      </c>
      <c r="Q136" s="388">
        <v>2</v>
      </c>
    </row>
    <row r="137" spans="1:17" s="388" customFormat="1" x14ac:dyDescent="0.2">
      <c r="A137" s="388">
        <v>54842</v>
      </c>
      <c r="B137" s="388">
        <v>116984</v>
      </c>
      <c r="C137" s="388">
        <v>10002527</v>
      </c>
      <c r="D137" s="388" t="s">
        <v>3944</v>
      </c>
      <c r="E137" s="388" t="s">
        <v>170</v>
      </c>
      <c r="F137" s="388" t="s">
        <v>13</v>
      </c>
      <c r="G137" s="388" t="s">
        <v>563</v>
      </c>
      <c r="H137" s="388" t="s">
        <v>115</v>
      </c>
      <c r="I137" s="388" t="s">
        <v>115</v>
      </c>
      <c r="J137" s="388">
        <v>10034207</v>
      </c>
      <c r="K137" s="400">
        <v>42822</v>
      </c>
      <c r="L137" s="400">
        <v>42825</v>
      </c>
      <c r="M137" s="388" t="s">
        <v>136</v>
      </c>
      <c r="N137" s="388" t="s">
        <v>104</v>
      </c>
      <c r="O137" s="388">
        <v>1</v>
      </c>
      <c r="P137" s="388" t="s">
        <v>4062</v>
      </c>
      <c r="Q137" s="388">
        <v>1</v>
      </c>
    </row>
    <row r="138" spans="1:17" s="388" customFormat="1" x14ac:dyDescent="0.2">
      <c r="A138" s="388">
        <v>59196</v>
      </c>
      <c r="B138" s="388">
        <v>129468</v>
      </c>
      <c r="C138" s="388">
        <v>10044028</v>
      </c>
      <c r="D138" s="388" t="s">
        <v>1985</v>
      </c>
      <c r="E138" s="388" t="s">
        <v>90</v>
      </c>
      <c r="F138" s="388" t="s">
        <v>13</v>
      </c>
      <c r="G138" s="388" t="s">
        <v>1322</v>
      </c>
      <c r="H138" s="388" t="s">
        <v>131</v>
      </c>
      <c r="I138" s="388" t="s">
        <v>131</v>
      </c>
      <c r="J138" s="388">
        <v>10022627</v>
      </c>
      <c r="K138" s="400">
        <v>42822</v>
      </c>
      <c r="L138" s="400">
        <v>42825</v>
      </c>
      <c r="M138" s="388" t="s">
        <v>132</v>
      </c>
      <c r="N138" s="388" t="s">
        <v>104</v>
      </c>
      <c r="O138" s="388">
        <v>4</v>
      </c>
      <c r="P138" s="388" t="s">
        <v>4062</v>
      </c>
      <c r="Q138" s="388">
        <v>3</v>
      </c>
    </row>
    <row r="139" spans="1:17" s="388" customFormat="1" x14ac:dyDescent="0.2">
      <c r="A139" s="388">
        <v>130696</v>
      </c>
      <c r="B139" s="388">
        <v>106614</v>
      </c>
      <c r="C139" s="388">
        <v>10006020</v>
      </c>
      <c r="D139" s="388" t="s">
        <v>3943</v>
      </c>
      <c r="E139" s="388" t="s">
        <v>107</v>
      </c>
      <c r="F139" s="388" t="s">
        <v>11</v>
      </c>
      <c r="G139" s="388" t="s">
        <v>235</v>
      </c>
      <c r="H139" s="388" t="s">
        <v>177</v>
      </c>
      <c r="I139" s="388" t="s">
        <v>177</v>
      </c>
      <c r="J139" s="388">
        <v>10022530</v>
      </c>
      <c r="K139" s="400">
        <v>42822</v>
      </c>
      <c r="L139" s="400">
        <v>42825</v>
      </c>
      <c r="M139" s="388" t="s">
        <v>109</v>
      </c>
      <c r="N139" s="388" t="s">
        <v>104</v>
      </c>
      <c r="O139" s="388">
        <v>3</v>
      </c>
      <c r="P139" s="388" t="s">
        <v>4062</v>
      </c>
      <c r="Q139" s="388">
        <v>2</v>
      </c>
    </row>
    <row r="140" spans="1:17" s="388" customFormat="1" x14ac:dyDescent="0.2">
      <c r="A140" s="388">
        <v>130793</v>
      </c>
      <c r="B140" s="388">
        <v>112314</v>
      </c>
      <c r="C140" s="388">
        <v>10000055</v>
      </c>
      <c r="D140" s="388" t="s">
        <v>2955</v>
      </c>
      <c r="E140" s="388" t="s">
        <v>107</v>
      </c>
      <c r="F140" s="388" t="s">
        <v>11</v>
      </c>
      <c r="G140" s="388" t="s">
        <v>342</v>
      </c>
      <c r="H140" s="388" t="s">
        <v>177</v>
      </c>
      <c r="I140" s="388" t="s">
        <v>177</v>
      </c>
      <c r="J140" s="388">
        <v>10020080</v>
      </c>
      <c r="K140" s="400">
        <v>42822</v>
      </c>
      <c r="L140" s="400">
        <v>42825</v>
      </c>
      <c r="M140" s="388" t="s">
        <v>109</v>
      </c>
      <c r="N140" s="388" t="s">
        <v>104</v>
      </c>
      <c r="O140" s="388">
        <v>2</v>
      </c>
      <c r="P140" s="388" t="s">
        <v>4062</v>
      </c>
      <c r="Q140" s="388">
        <v>2</v>
      </c>
    </row>
    <row r="141" spans="1:17" s="388" customFormat="1" x14ac:dyDescent="0.2">
      <c r="A141" s="388">
        <v>1236703</v>
      </c>
      <c r="B141" s="388">
        <v>119456</v>
      </c>
      <c r="C141" s="388">
        <v>10028942</v>
      </c>
      <c r="D141" s="388" t="s">
        <v>3975</v>
      </c>
      <c r="E141" s="388" t="s">
        <v>231</v>
      </c>
      <c r="F141" s="388" t="s">
        <v>27</v>
      </c>
      <c r="G141" s="388" t="s">
        <v>476</v>
      </c>
      <c r="H141" s="388" t="s">
        <v>177</v>
      </c>
      <c r="I141" s="388" t="s">
        <v>177</v>
      </c>
      <c r="J141" s="388">
        <v>10022695</v>
      </c>
      <c r="K141" s="400">
        <v>42822</v>
      </c>
      <c r="L141" s="400">
        <v>42825</v>
      </c>
      <c r="M141" s="388" t="s">
        <v>233</v>
      </c>
      <c r="N141" s="388" t="s">
        <v>104</v>
      </c>
      <c r="O141" s="388">
        <v>2</v>
      </c>
      <c r="P141" s="388" t="s">
        <v>4062</v>
      </c>
      <c r="Q141" s="388" t="s">
        <v>195</v>
      </c>
    </row>
    <row r="142" spans="1:17" s="388" customFormat="1" x14ac:dyDescent="0.2">
      <c r="A142" s="388">
        <v>130549</v>
      </c>
      <c r="B142" s="388">
        <v>108440</v>
      </c>
      <c r="C142" s="388">
        <v>10007289</v>
      </c>
      <c r="D142" s="388" t="s">
        <v>2822</v>
      </c>
      <c r="E142" s="388" t="s">
        <v>107</v>
      </c>
      <c r="F142" s="388" t="s">
        <v>11</v>
      </c>
      <c r="G142" s="388" t="s">
        <v>291</v>
      </c>
      <c r="H142" s="388" t="s">
        <v>186</v>
      </c>
      <c r="I142" s="388" t="s">
        <v>93</v>
      </c>
      <c r="J142" s="388">
        <v>10022485</v>
      </c>
      <c r="K142" s="400">
        <v>42821</v>
      </c>
      <c r="L142" s="400">
        <v>42824</v>
      </c>
      <c r="M142" s="388" t="s">
        <v>109</v>
      </c>
      <c r="N142" s="388" t="s">
        <v>104</v>
      </c>
      <c r="O142" s="388">
        <v>3</v>
      </c>
      <c r="P142" s="388" t="s">
        <v>4062</v>
      </c>
      <c r="Q142" s="388">
        <v>2</v>
      </c>
    </row>
    <row r="143" spans="1:17" s="388" customFormat="1" x14ac:dyDescent="0.2">
      <c r="A143" s="388">
        <v>133794</v>
      </c>
      <c r="B143" s="388">
        <v>108273</v>
      </c>
      <c r="C143" s="388">
        <v>10006841</v>
      </c>
      <c r="D143" s="388" t="s">
        <v>3050</v>
      </c>
      <c r="E143" s="388" t="s">
        <v>113</v>
      </c>
      <c r="F143" s="388" t="s">
        <v>17</v>
      </c>
      <c r="G143" s="388" t="s">
        <v>189</v>
      </c>
      <c r="H143" s="388" t="s">
        <v>131</v>
      </c>
      <c r="I143" s="388" t="s">
        <v>131</v>
      </c>
      <c r="J143" s="388">
        <v>10030765</v>
      </c>
      <c r="K143" s="400">
        <v>42822</v>
      </c>
      <c r="L143" s="400">
        <v>42823</v>
      </c>
      <c r="M143" s="388" t="s">
        <v>116</v>
      </c>
      <c r="N143" s="388" t="s">
        <v>95</v>
      </c>
      <c r="O143" s="388">
        <v>9</v>
      </c>
      <c r="P143" s="388" t="s">
        <v>4062</v>
      </c>
      <c r="Q143" s="388">
        <v>2</v>
      </c>
    </row>
    <row r="144" spans="1:17" s="388" customFormat="1" x14ac:dyDescent="0.2">
      <c r="A144" s="388">
        <v>55247</v>
      </c>
      <c r="B144" s="388">
        <v>107968</v>
      </c>
      <c r="C144" s="388">
        <v>10007291</v>
      </c>
      <c r="D144" s="388" t="s">
        <v>290</v>
      </c>
      <c r="E144" s="388" t="s">
        <v>159</v>
      </c>
      <c r="F144" s="388" t="s">
        <v>14</v>
      </c>
      <c r="G144" s="388" t="s">
        <v>291</v>
      </c>
      <c r="H144" s="388" t="s">
        <v>186</v>
      </c>
      <c r="I144" s="388" t="s">
        <v>93</v>
      </c>
      <c r="J144" s="388">
        <v>10030673</v>
      </c>
      <c r="K144" s="400">
        <v>42815</v>
      </c>
      <c r="L144" s="400">
        <v>42818</v>
      </c>
      <c r="M144" s="388" t="s">
        <v>256</v>
      </c>
      <c r="N144" s="388" t="s">
        <v>104</v>
      </c>
      <c r="O144" s="388">
        <v>3</v>
      </c>
      <c r="P144" s="388" t="s">
        <v>4062</v>
      </c>
      <c r="Q144" s="388">
        <v>4</v>
      </c>
    </row>
    <row r="145" spans="1:17" s="388" customFormat="1" x14ac:dyDescent="0.2">
      <c r="A145" s="388">
        <v>57942</v>
      </c>
      <c r="B145" s="388">
        <v>117943</v>
      </c>
      <c r="C145" s="388">
        <v>10013515</v>
      </c>
      <c r="D145" s="388" t="s">
        <v>2583</v>
      </c>
      <c r="E145" s="388" t="s">
        <v>90</v>
      </c>
      <c r="F145" s="388" t="s">
        <v>13</v>
      </c>
      <c r="G145" s="388" t="s">
        <v>442</v>
      </c>
      <c r="H145" s="388" t="s">
        <v>92</v>
      </c>
      <c r="I145" s="388" t="s">
        <v>93</v>
      </c>
      <c r="J145" s="388">
        <v>10022491</v>
      </c>
      <c r="K145" s="400">
        <v>42815</v>
      </c>
      <c r="L145" s="400">
        <v>42818</v>
      </c>
      <c r="M145" s="388" t="s">
        <v>136</v>
      </c>
      <c r="N145" s="388" t="s">
        <v>104</v>
      </c>
      <c r="O145" s="388">
        <v>1</v>
      </c>
      <c r="P145" s="388" t="s">
        <v>4062</v>
      </c>
      <c r="Q145" s="388">
        <v>2</v>
      </c>
    </row>
    <row r="146" spans="1:17" s="388" customFormat="1" x14ac:dyDescent="0.2">
      <c r="A146" s="388">
        <v>59184</v>
      </c>
      <c r="B146" s="388">
        <v>121319</v>
      </c>
      <c r="C146" s="388">
        <v>10031146</v>
      </c>
      <c r="D146" s="388" t="s">
        <v>1955</v>
      </c>
      <c r="E146" s="388" t="s">
        <v>90</v>
      </c>
      <c r="F146" s="388" t="s">
        <v>13</v>
      </c>
      <c r="G146" s="388" t="s">
        <v>151</v>
      </c>
      <c r="H146" s="388" t="s">
        <v>152</v>
      </c>
      <c r="I146" s="388" t="s">
        <v>152</v>
      </c>
      <c r="J146" s="388">
        <v>10022572</v>
      </c>
      <c r="K146" s="400">
        <v>42815</v>
      </c>
      <c r="L146" s="400">
        <v>42818</v>
      </c>
      <c r="M146" s="388" t="s">
        <v>309</v>
      </c>
      <c r="N146" s="388" t="s">
        <v>104</v>
      </c>
      <c r="O146" s="388">
        <v>2</v>
      </c>
      <c r="P146" s="388" t="s">
        <v>4062</v>
      </c>
      <c r="Q146" s="388">
        <v>3</v>
      </c>
    </row>
    <row r="147" spans="1:17" s="388" customFormat="1" x14ac:dyDescent="0.2">
      <c r="A147" s="388">
        <v>1237197</v>
      </c>
      <c r="B147" s="388">
        <v>128077</v>
      </c>
      <c r="C147" s="388">
        <v>10038077</v>
      </c>
      <c r="D147" s="388" t="s">
        <v>3981</v>
      </c>
      <c r="E147" s="388" t="s">
        <v>90</v>
      </c>
      <c r="F147" s="388" t="s">
        <v>13</v>
      </c>
      <c r="G147" s="388" t="s">
        <v>228</v>
      </c>
      <c r="H147" s="388" t="s">
        <v>177</v>
      </c>
      <c r="I147" s="388" t="s">
        <v>177</v>
      </c>
      <c r="J147" s="388">
        <v>10022534</v>
      </c>
      <c r="K147" s="400">
        <v>42815</v>
      </c>
      <c r="L147" s="400">
        <v>42817</v>
      </c>
      <c r="M147" s="388" t="s">
        <v>121</v>
      </c>
      <c r="N147" s="388" t="s">
        <v>104</v>
      </c>
      <c r="O147" s="388">
        <v>2</v>
      </c>
      <c r="P147" s="388" t="s">
        <v>4062</v>
      </c>
      <c r="Q147" s="388" t="s">
        <v>195</v>
      </c>
    </row>
    <row r="148" spans="1:17" s="388" customFormat="1" x14ac:dyDescent="0.2">
      <c r="A148" s="388">
        <v>55141</v>
      </c>
      <c r="B148" s="388">
        <v>112390</v>
      </c>
      <c r="C148" s="388">
        <v>10003816</v>
      </c>
      <c r="D148" s="388" t="s">
        <v>3483</v>
      </c>
      <c r="E148" s="388" t="s">
        <v>90</v>
      </c>
      <c r="F148" s="388" t="s">
        <v>13</v>
      </c>
      <c r="G148" s="388" t="s">
        <v>185</v>
      </c>
      <c r="H148" s="388" t="s">
        <v>186</v>
      </c>
      <c r="I148" s="388" t="s">
        <v>93</v>
      </c>
      <c r="J148" s="388">
        <v>10020167</v>
      </c>
      <c r="K148" s="400">
        <v>42814</v>
      </c>
      <c r="L148" s="400">
        <v>42817</v>
      </c>
      <c r="M148" s="388" t="s">
        <v>136</v>
      </c>
      <c r="N148" s="388" t="s">
        <v>104</v>
      </c>
      <c r="O148" s="388">
        <v>4</v>
      </c>
      <c r="P148" s="388" t="s">
        <v>4062</v>
      </c>
      <c r="Q148" s="388">
        <v>2</v>
      </c>
    </row>
    <row r="149" spans="1:17" s="388" customFormat="1" x14ac:dyDescent="0.2">
      <c r="A149" s="388">
        <v>58179</v>
      </c>
      <c r="B149" s="388">
        <v>118006</v>
      </c>
      <c r="C149" s="388">
        <v>10014199</v>
      </c>
      <c r="D149" s="388" t="s">
        <v>1806</v>
      </c>
      <c r="E149" s="388" t="s">
        <v>170</v>
      </c>
      <c r="F149" s="388" t="s">
        <v>13</v>
      </c>
      <c r="G149" s="388" t="s">
        <v>141</v>
      </c>
      <c r="H149" s="388" t="s">
        <v>115</v>
      </c>
      <c r="I149" s="388" t="s">
        <v>115</v>
      </c>
      <c r="J149" s="388">
        <v>10022560</v>
      </c>
      <c r="K149" s="400">
        <v>42814</v>
      </c>
      <c r="L149" s="400">
        <v>42817</v>
      </c>
      <c r="M149" s="388" t="s">
        <v>416</v>
      </c>
      <c r="N149" s="388" t="s">
        <v>104</v>
      </c>
      <c r="O149" s="388">
        <v>2</v>
      </c>
      <c r="P149" s="388" t="s">
        <v>4062</v>
      </c>
      <c r="Q149" s="388">
        <v>3</v>
      </c>
    </row>
    <row r="150" spans="1:17" s="388" customFormat="1" x14ac:dyDescent="0.2">
      <c r="A150" s="388">
        <v>53106</v>
      </c>
      <c r="B150" s="388">
        <v>108130</v>
      </c>
      <c r="C150" s="388">
        <v>10000863</v>
      </c>
      <c r="D150" s="388" t="s">
        <v>3936</v>
      </c>
      <c r="E150" s="388" t="s">
        <v>159</v>
      </c>
      <c r="F150" s="388" t="s">
        <v>14</v>
      </c>
      <c r="G150" s="388" t="s">
        <v>210</v>
      </c>
      <c r="H150" s="388" t="s">
        <v>115</v>
      </c>
      <c r="I150" s="388" t="s">
        <v>115</v>
      </c>
      <c r="J150" s="388">
        <v>10022539</v>
      </c>
      <c r="K150" s="400">
        <v>42815</v>
      </c>
      <c r="L150" s="400">
        <v>42816</v>
      </c>
      <c r="M150" s="388" t="s">
        <v>162</v>
      </c>
      <c r="N150" s="388" t="s">
        <v>95</v>
      </c>
      <c r="O150" s="388">
        <v>9</v>
      </c>
      <c r="P150" s="388" t="s">
        <v>4062</v>
      </c>
      <c r="Q150" s="388">
        <v>2</v>
      </c>
    </row>
    <row r="151" spans="1:17" s="388" customFormat="1" x14ac:dyDescent="0.2">
      <c r="A151" s="388">
        <v>54668</v>
      </c>
      <c r="B151" s="388">
        <v>107123</v>
      </c>
      <c r="C151" s="388">
        <v>10006408</v>
      </c>
      <c r="D151" s="388" t="s">
        <v>3444</v>
      </c>
      <c r="E151" s="388" t="s">
        <v>90</v>
      </c>
      <c r="F151" s="388" t="s">
        <v>13</v>
      </c>
      <c r="G151" s="388" t="s">
        <v>467</v>
      </c>
      <c r="H151" s="388" t="s">
        <v>92</v>
      </c>
      <c r="I151" s="388" t="s">
        <v>93</v>
      </c>
      <c r="J151" s="388">
        <v>10022497</v>
      </c>
      <c r="K151" s="400">
        <v>42815</v>
      </c>
      <c r="L151" s="400">
        <v>42816</v>
      </c>
      <c r="M151" s="388" t="s">
        <v>94</v>
      </c>
      <c r="N151" s="388" t="s">
        <v>95</v>
      </c>
      <c r="O151" s="388">
        <v>9</v>
      </c>
      <c r="P151" s="388" t="s">
        <v>4062</v>
      </c>
      <c r="Q151" s="388">
        <v>2</v>
      </c>
    </row>
    <row r="152" spans="1:17" s="388" customFormat="1" x14ac:dyDescent="0.2">
      <c r="A152" s="388">
        <v>58148</v>
      </c>
      <c r="B152" s="388">
        <v>118876</v>
      </c>
      <c r="C152" s="388">
        <v>10022210</v>
      </c>
      <c r="D152" s="388" t="s">
        <v>3525</v>
      </c>
      <c r="E152" s="388" t="s">
        <v>90</v>
      </c>
      <c r="F152" s="388" t="s">
        <v>13</v>
      </c>
      <c r="G152" s="388" t="s">
        <v>108</v>
      </c>
      <c r="H152" s="388" t="s">
        <v>102</v>
      </c>
      <c r="I152" s="388" t="s">
        <v>102</v>
      </c>
      <c r="J152" s="388">
        <v>10022610</v>
      </c>
      <c r="K152" s="400">
        <v>42802</v>
      </c>
      <c r="L152" s="400">
        <v>42816</v>
      </c>
      <c r="M152" s="388" t="s">
        <v>121</v>
      </c>
      <c r="N152" s="388" t="s">
        <v>117</v>
      </c>
      <c r="O152" s="388">
        <v>3</v>
      </c>
      <c r="P152" s="388" t="s">
        <v>4062</v>
      </c>
      <c r="Q152" s="388">
        <v>2</v>
      </c>
    </row>
    <row r="153" spans="1:17" s="388" customFormat="1" x14ac:dyDescent="0.2">
      <c r="A153" s="388">
        <v>52867</v>
      </c>
      <c r="B153" s="388">
        <v>106273</v>
      </c>
      <c r="C153" s="388">
        <v>10003688</v>
      </c>
      <c r="D153" s="388" t="s">
        <v>2373</v>
      </c>
      <c r="E153" s="388" t="s">
        <v>259</v>
      </c>
      <c r="F153" s="388" t="s">
        <v>14</v>
      </c>
      <c r="G153" s="388" t="s">
        <v>771</v>
      </c>
      <c r="H153" s="388" t="s">
        <v>186</v>
      </c>
      <c r="I153" s="388" t="s">
        <v>93</v>
      </c>
      <c r="J153" s="388">
        <v>10033380</v>
      </c>
      <c r="K153" s="400">
        <v>42810</v>
      </c>
      <c r="L153" s="400">
        <v>42811</v>
      </c>
      <c r="M153" s="388" t="s">
        <v>443</v>
      </c>
      <c r="N153" s="388" t="s">
        <v>95</v>
      </c>
      <c r="O153" s="388">
        <v>9</v>
      </c>
      <c r="P153" s="388" t="s">
        <v>4062</v>
      </c>
      <c r="Q153" s="388">
        <v>2</v>
      </c>
    </row>
    <row r="154" spans="1:17" s="388" customFormat="1" x14ac:dyDescent="0.2">
      <c r="A154" s="388">
        <v>51619</v>
      </c>
      <c r="B154" s="388">
        <v>110017</v>
      </c>
      <c r="C154" s="388">
        <v>10002073</v>
      </c>
      <c r="D154" s="388" t="s">
        <v>1596</v>
      </c>
      <c r="E154" s="388" t="s">
        <v>90</v>
      </c>
      <c r="F154" s="388" t="s">
        <v>13</v>
      </c>
      <c r="G154" s="388" t="s">
        <v>403</v>
      </c>
      <c r="H154" s="388" t="s">
        <v>115</v>
      </c>
      <c r="I154" s="388" t="s">
        <v>115</v>
      </c>
      <c r="J154" s="388">
        <v>10022538</v>
      </c>
      <c r="K154" s="400">
        <v>42809</v>
      </c>
      <c r="L154" s="400">
        <v>42811</v>
      </c>
      <c r="M154" s="388" t="s">
        <v>309</v>
      </c>
      <c r="N154" s="388" t="s">
        <v>104</v>
      </c>
      <c r="O154" s="388">
        <v>2</v>
      </c>
      <c r="P154" s="388" t="s">
        <v>4062</v>
      </c>
      <c r="Q154" s="388">
        <v>3</v>
      </c>
    </row>
    <row r="155" spans="1:17" s="388" customFormat="1" x14ac:dyDescent="0.2">
      <c r="A155" s="388">
        <v>130746</v>
      </c>
      <c r="B155" s="388">
        <v>108339</v>
      </c>
      <c r="C155" s="388">
        <v>10006226</v>
      </c>
      <c r="D155" s="388" t="s">
        <v>2939</v>
      </c>
      <c r="E155" s="388" t="s">
        <v>100</v>
      </c>
      <c r="F155" s="388" t="s">
        <v>11</v>
      </c>
      <c r="G155" s="388" t="s">
        <v>741</v>
      </c>
      <c r="H155" s="388" t="s">
        <v>131</v>
      </c>
      <c r="I155" s="388" t="s">
        <v>131</v>
      </c>
      <c r="J155" s="388">
        <v>10023043</v>
      </c>
      <c r="K155" s="400">
        <v>42809</v>
      </c>
      <c r="L155" s="400">
        <v>42811</v>
      </c>
      <c r="M155" s="388" t="s">
        <v>103</v>
      </c>
      <c r="N155" s="388" t="s">
        <v>117</v>
      </c>
      <c r="O155" s="388">
        <v>3</v>
      </c>
      <c r="P155" s="388" t="s">
        <v>4062</v>
      </c>
      <c r="Q155" s="388">
        <v>2</v>
      </c>
    </row>
    <row r="156" spans="1:17" s="388" customFormat="1" x14ac:dyDescent="0.2">
      <c r="A156" s="388">
        <v>1237099</v>
      </c>
      <c r="B156" s="388">
        <v>132208</v>
      </c>
      <c r="C156" s="388">
        <v>10018436</v>
      </c>
      <c r="D156" s="388" t="s">
        <v>3979</v>
      </c>
      <c r="E156" s="388" t="s">
        <v>90</v>
      </c>
      <c r="F156" s="388" t="s">
        <v>13</v>
      </c>
      <c r="G156" s="388" t="s">
        <v>266</v>
      </c>
      <c r="H156" s="388" t="s">
        <v>131</v>
      </c>
      <c r="I156" s="388" t="s">
        <v>131</v>
      </c>
      <c r="J156" s="388">
        <v>10022630</v>
      </c>
      <c r="K156" s="400">
        <v>42809</v>
      </c>
      <c r="L156" s="400">
        <v>42811</v>
      </c>
      <c r="M156" s="388" t="s">
        <v>121</v>
      </c>
      <c r="N156" s="388" t="s">
        <v>104</v>
      </c>
      <c r="O156" s="388">
        <v>3</v>
      </c>
      <c r="P156" s="388" t="s">
        <v>4062</v>
      </c>
      <c r="Q156" s="388" t="s">
        <v>195</v>
      </c>
    </row>
    <row r="157" spans="1:17" s="388" customFormat="1" x14ac:dyDescent="0.2">
      <c r="A157" s="388">
        <v>53429</v>
      </c>
      <c r="B157" s="388">
        <v>108786</v>
      </c>
      <c r="C157" s="388">
        <v>10004440</v>
      </c>
      <c r="D157" s="388" t="s">
        <v>2431</v>
      </c>
      <c r="E157" s="388" t="s">
        <v>90</v>
      </c>
      <c r="F157" s="388" t="s">
        <v>13</v>
      </c>
      <c r="G157" s="388" t="s">
        <v>374</v>
      </c>
      <c r="H157" s="388" t="s">
        <v>177</v>
      </c>
      <c r="I157" s="388" t="s">
        <v>177</v>
      </c>
      <c r="J157" s="388">
        <v>10022522</v>
      </c>
      <c r="K157" s="400">
        <v>42808</v>
      </c>
      <c r="L157" s="400">
        <v>42811</v>
      </c>
      <c r="M157" s="388" t="s">
        <v>136</v>
      </c>
      <c r="N157" s="388" t="s">
        <v>104</v>
      </c>
      <c r="O157" s="388">
        <v>2</v>
      </c>
      <c r="P157" s="388" t="s">
        <v>4062</v>
      </c>
      <c r="Q157" s="388">
        <v>2</v>
      </c>
    </row>
    <row r="158" spans="1:17" s="388" customFormat="1" x14ac:dyDescent="0.2">
      <c r="A158" s="388">
        <v>53746</v>
      </c>
      <c r="B158" s="388">
        <v>119215</v>
      </c>
      <c r="C158" s="388">
        <v>10030688</v>
      </c>
      <c r="D158" s="388" t="s">
        <v>1694</v>
      </c>
      <c r="E158" s="388" t="s">
        <v>259</v>
      </c>
      <c r="F158" s="388" t="s">
        <v>14</v>
      </c>
      <c r="G158" s="388" t="s">
        <v>185</v>
      </c>
      <c r="H158" s="388" t="s">
        <v>186</v>
      </c>
      <c r="I158" s="388" t="s">
        <v>93</v>
      </c>
      <c r="J158" s="388">
        <v>10022493</v>
      </c>
      <c r="K158" s="400">
        <v>42808</v>
      </c>
      <c r="L158" s="400">
        <v>42811</v>
      </c>
      <c r="M158" s="388" t="s">
        <v>296</v>
      </c>
      <c r="N158" s="388" t="s">
        <v>104</v>
      </c>
      <c r="O158" s="388">
        <v>2</v>
      </c>
      <c r="P158" s="388" t="s">
        <v>4062</v>
      </c>
      <c r="Q158" s="388">
        <v>3</v>
      </c>
    </row>
    <row r="159" spans="1:17" s="388" customFormat="1" x14ac:dyDescent="0.2">
      <c r="A159" s="388">
        <v>130736</v>
      </c>
      <c r="B159" s="388">
        <v>106749</v>
      </c>
      <c r="C159" s="388">
        <v>10000747</v>
      </c>
      <c r="D159" s="388" t="s">
        <v>3964</v>
      </c>
      <c r="E159" s="388" t="s">
        <v>107</v>
      </c>
      <c r="F159" s="388" t="s">
        <v>11</v>
      </c>
      <c r="G159" s="388" t="s">
        <v>741</v>
      </c>
      <c r="H159" s="388" t="s">
        <v>131</v>
      </c>
      <c r="I159" s="388" t="s">
        <v>131</v>
      </c>
      <c r="J159" s="388">
        <v>10020109</v>
      </c>
      <c r="K159" s="400">
        <v>42808</v>
      </c>
      <c r="L159" s="400">
        <v>42811</v>
      </c>
      <c r="M159" s="388" t="s">
        <v>109</v>
      </c>
      <c r="N159" s="388" t="s">
        <v>104</v>
      </c>
      <c r="O159" s="388">
        <v>3</v>
      </c>
      <c r="P159" s="388" t="s">
        <v>4062</v>
      </c>
      <c r="Q159" s="388">
        <v>1</v>
      </c>
    </row>
    <row r="160" spans="1:17" s="388" customFormat="1" x14ac:dyDescent="0.2">
      <c r="A160" s="388">
        <v>1236946</v>
      </c>
      <c r="B160" s="388">
        <v>115875</v>
      </c>
      <c r="C160" s="388">
        <v>10005262</v>
      </c>
      <c r="D160" s="388" t="s">
        <v>3977</v>
      </c>
      <c r="E160" s="388" t="s">
        <v>231</v>
      </c>
      <c r="F160" s="388" t="s">
        <v>27</v>
      </c>
      <c r="G160" s="388" t="s">
        <v>419</v>
      </c>
      <c r="H160" s="388" t="s">
        <v>115</v>
      </c>
      <c r="I160" s="388" t="s">
        <v>115</v>
      </c>
      <c r="J160" s="388">
        <v>10022694</v>
      </c>
      <c r="K160" s="400">
        <v>42808</v>
      </c>
      <c r="L160" s="400">
        <v>42811</v>
      </c>
      <c r="M160" s="388" t="s">
        <v>233</v>
      </c>
      <c r="N160" s="388" t="s">
        <v>104</v>
      </c>
      <c r="O160" s="388">
        <v>2</v>
      </c>
      <c r="P160" s="388" t="s">
        <v>4062</v>
      </c>
      <c r="Q160" s="388" t="s">
        <v>195</v>
      </c>
    </row>
    <row r="161" spans="1:17" s="388" customFormat="1" x14ac:dyDescent="0.2">
      <c r="A161" s="388">
        <v>51623</v>
      </c>
      <c r="B161" s="388">
        <v>107610</v>
      </c>
      <c r="C161" s="388">
        <v>10002085</v>
      </c>
      <c r="D161" s="388" t="s">
        <v>3244</v>
      </c>
      <c r="E161" s="388" t="s">
        <v>90</v>
      </c>
      <c r="F161" s="388" t="s">
        <v>13</v>
      </c>
      <c r="G161" s="388" t="s">
        <v>160</v>
      </c>
      <c r="H161" s="388" t="s">
        <v>161</v>
      </c>
      <c r="I161" s="388" t="s">
        <v>161</v>
      </c>
      <c r="J161" s="388">
        <v>10022595</v>
      </c>
      <c r="K161" s="400">
        <v>42809</v>
      </c>
      <c r="L161" s="400">
        <v>42810</v>
      </c>
      <c r="M161" s="388" t="s">
        <v>94</v>
      </c>
      <c r="N161" s="388" t="s">
        <v>95</v>
      </c>
      <c r="O161" s="388">
        <v>9</v>
      </c>
      <c r="P161" s="388" t="s">
        <v>4062</v>
      </c>
      <c r="Q161" s="388">
        <v>2</v>
      </c>
    </row>
    <row r="162" spans="1:17" s="388" customFormat="1" x14ac:dyDescent="0.2">
      <c r="A162" s="388">
        <v>52104</v>
      </c>
      <c r="B162" s="388">
        <v>106895</v>
      </c>
      <c r="C162" s="388">
        <v>10002861</v>
      </c>
      <c r="D162" s="388" t="s">
        <v>3262</v>
      </c>
      <c r="E162" s="388" t="s">
        <v>159</v>
      </c>
      <c r="F162" s="388" t="s">
        <v>14</v>
      </c>
      <c r="G162" s="388" t="s">
        <v>1322</v>
      </c>
      <c r="H162" s="388" t="s">
        <v>131</v>
      </c>
      <c r="I162" s="388" t="s">
        <v>131</v>
      </c>
      <c r="J162" s="388">
        <v>10023038</v>
      </c>
      <c r="K162" s="400">
        <v>42809</v>
      </c>
      <c r="L162" s="400">
        <v>42810</v>
      </c>
      <c r="M162" s="388" t="s">
        <v>162</v>
      </c>
      <c r="N162" s="388" t="s">
        <v>95</v>
      </c>
      <c r="O162" s="388">
        <v>9</v>
      </c>
      <c r="P162" s="388" t="s">
        <v>4062</v>
      </c>
      <c r="Q162" s="388">
        <v>2</v>
      </c>
    </row>
    <row r="163" spans="1:17" s="388" customFormat="1" x14ac:dyDescent="0.2">
      <c r="A163" s="388">
        <v>130595</v>
      </c>
      <c r="B163" s="388">
        <v>105948</v>
      </c>
      <c r="C163" s="388">
        <v>10000415</v>
      </c>
      <c r="D163" s="388" t="s">
        <v>3938</v>
      </c>
      <c r="E163" s="388" t="s">
        <v>274</v>
      </c>
      <c r="F163" s="388" t="s">
        <v>11</v>
      </c>
      <c r="G163" s="388" t="s">
        <v>1080</v>
      </c>
      <c r="H163" s="388" t="s">
        <v>186</v>
      </c>
      <c r="I163" s="388" t="s">
        <v>93</v>
      </c>
      <c r="J163" s="388">
        <v>10020159</v>
      </c>
      <c r="K163" s="400">
        <v>42809</v>
      </c>
      <c r="L163" s="400">
        <v>42810</v>
      </c>
      <c r="M163" s="388" t="s">
        <v>407</v>
      </c>
      <c r="N163" s="388" t="s">
        <v>95</v>
      </c>
      <c r="O163" s="388">
        <v>9</v>
      </c>
      <c r="P163" s="388" t="s">
        <v>4062</v>
      </c>
      <c r="Q163" s="388">
        <v>2</v>
      </c>
    </row>
    <row r="164" spans="1:17" s="388" customFormat="1" x14ac:dyDescent="0.2">
      <c r="A164" s="388">
        <v>131990</v>
      </c>
      <c r="B164" s="388">
        <v>109725</v>
      </c>
      <c r="C164" s="388">
        <v>10027384</v>
      </c>
      <c r="D164" s="388" t="s">
        <v>3023</v>
      </c>
      <c r="E164" s="388" t="s">
        <v>125</v>
      </c>
      <c r="F164" s="388" t="s">
        <v>12</v>
      </c>
      <c r="G164" s="388" t="s">
        <v>386</v>
      </c>
      <c r="H164" s="388" t="s">
        <v>152</v>
      </c>
      <c r="I164" s="388" t="s">
        <v>152</v>
      </c>
      <c r="J164" s="388">
        <v>10022570</v>
      </c>
      <c r="K164" s="400">
        <v>42809</v>
      </c>
      <c r="L164" s="400">
        <v>42810</v>
      </c>
      <c r="M164" s="388" t="s">
        <v>400</v>
      </c>
      <c r="N164" s="388" t="s">
        <v>95</v>
      </c>
      <c r="O164" s="388">
        <v>9</v>
      </c>
      <c r="P164" s="388" t="s">
        <v>4062</v>
      </c>
      <c r="Q164" s="388">
        <v>2</v>
      </c>
    </row>
    <row r="165" spans="1:17" s="388" customFormat="1" x14ac:dyDescent="0.2">
      <c r="A165" s="388">
        <v>133108</v>
      </c>
      <c r="B165" s="388">
        <v>114874</v>
      </c>
      <c r="C165" s="388">
        <v>10005558</v>
      </c>
      <c r="D165" s="388" t="s">
        <v>3043</v>
      </c>
      <c r="E165" s="388" t="s">
        <v>125</v>
      </c>
      <c r="F165" s="388" t="s">
        <v>12</v>
      </c>
      <c r="G165" s="388" t="s">
        <v>700</v>
      </c>
      <c r="H165" s="388" t="s">
        <v>161</v>
      </c>
      <c r="I165" s="388" t="s">
        <v>161</v>
      </c>
      <c r="J165" s="388">
        <v>10022586</v>
      </c>
      <c r="K165" s="400">
        <v>42808</v>
      </c>
      <c r="L165" s="400">
        <v>42810</v>
      </c>
      <c r="M165" s="388" t="s">
        <v>127</v>
      </c>
      <c r="N165" s="388" t="s">
        <v>104</v>
      </c>
      <c r="O165" s="388">
        <v>2</v>
      </c>
      <c r="P165" s="388" t="s">
        <v>4062</v>
      </c>
      <c r="Q165" s="388">
        <v>2</v>
      </c>
    </row>
    <row r="166" spans="1:17" s="388" customFormat="1" x14ac:dyDescent="0.2">
      <c r="A166" s="388">
        <v>55294</v>
      </c>
      <c r="B166" s="388">
        <v>105454</v>
      </c>
      <c r="C166" s="388">
        <v>10007375</v>
      </c>
      <c r="D166" s="388" t="s">
        <v>1767</v>
      </c>
      <c r="E166" s="388" t="s">
        <v>90</v>
      </c>
      <c r="F166" s="388" t="s">
        <v>13</v>
      </c>
      <c r="G166" s="388" t="s">
        <v>151</v>
      </c>
      <c r="H166" s="388" t="s">
        <v>152</v>
      </c>
      <c r="I166" s="388" t="s">
        <v>152</v>
      </c>
      <c r="J166" s="388">
        <v>10026233</v>
      </c>
      <c r="K166" s="400">
        <v>42801</v>
      </c>
      <c r="L166" s="400">
        <v>42804</v>
      </c>
      <c r="M166" s="388" t="s">
        <v>121</v>
      </c>
      <c r="N166" s="388" t="s">
        <v>104</v>
      </c>
      <c r="O166" s="388">
        <v>2</v>
      </c>
      <c r="P166" s="388" t="s">
        <v>4062</v>
      </c>
      <c r="Q166" s="388">
        <v>2</v>
      </c>
    </row>
    <row r="167" spans="1:17" s="388" customFormat="1" x14ac:dyDescent="0.2">
      <c r="A167" s="388">
        <v>57860</v>
      </c>
      <c r="B167" s="388">
        <v>117920</v>
      </c>
      <c r="C167" s="388">
        <v>10012467</v>
      </c>
      <c r="D167" s="388" t="s">
        <v>1791</v>
      </c>
      <c r="E167" s="388" t="s">
        <v>90</v>
      </c>
      <c r="F167" s="388" t="s">
        <v>13</v>
      </c>
      <c r="G167" s="388" t="s">
        <v>255</v>
      </c>
      <c r="H167" s="388" t="s">
        <v>177</v>
      </c>
      <c r="I167" s="388" t="s">
        <v>177</v>
      </c>
      <c r="J167" s="388">
        <v>10022514</v>
      </c>
      <c r="K167" s="400">
        <v>42801</v>
      </c>
      <c r="L167" s="400">
        <v>42804</v>
      </c>
      <c r="M167" s="388" t="s">
        <v>136</v>
      </c>
      <c r="N167" s="388" t="s">
        <v>104</v>
      </c>
      <c r="O167" s="388">
        <v>2</v>
      </c>
      <c r="P167" s="388" t="s">
        <v>4062</v>
      </c>
      <c r="Q167" s="388">
        <v>2</v>
      </c>
    </row>
    <row r="168" spans="1:17" s="388" customFormat="1" x14ac:dyDescent="0.2">
      <c r="A168" s="388">
        <v>59237</v>
      </c>
      <c r="B168" s="388">
        <v>132234</v>
      </c>
      <c r="C168" s="388">
        <v>10003280</v>
      </c>
      <c r="D168" s="388" t="s">
        <v>3958</v>
      </c>
      <c r="E168" s="388" t="s">
        <v>90</v>
      </c>
      <c r="F168" s="388" t="s">
        <v>13</v>
      </c>
      <c r="G168" s="388" t="s">
        <v>508</v>
      </c>
      <c r="H168" s="388" t="s">
        <v>161</v>
      </c>
      <c r="I168" s="388" t="s">
        <v>161</v>
      </c>
      <c r="J168" s="388">
        <v>10022594</v>
      </c>
      <c r="K168" s="400">
        <v>42801</v>
      </c>
      <c r="L168" s="400">
        <v>42804</v>
      </c>
      <c r="M168" s="388" t="s">
        <v>121</v>
      </c>
      <c r="N168" s="388" t="s">
        <v>104</v>
      </c>
      <c r="O168" s="388">
        <v>1</v>
      </c>
      <c r="P168" s="388" t="s">
        <v>4062</v>
      </c>
      <c r="Q168" s="388">
        <v>2</v>
      </c>
    </row>
    <row r="169" spans="1:17" s="388" customFormat="1" x14ac:dyDescent="0.2">
      <c r="A169" s="388">
        <v>130408</v>
      </c>
      <c r="B169" s="388">
        <v>106809</v>
      </c>
      <c r="C169" s="388">
        <v>10002094</v>
      </c>
      <c r="D169" s="388" t="s">
        <v>501</v>
      </c>
      <c r="E169" s="388" t="s">
        <v>107</v>
      </c>
      <c r="F169" s="388" t="s">
        <v>11</v>
      </c>
      <c r="G169" s="388" t="s">
        <v>284</v>
      </c>
      <c r="H169" s="388" t="s">
        <v>115</v>
      </c>
      <c r="I169" s="388" t="s">
        <v>115</v>
      </c>
      <c r="J169" s="388">
        <v>10022544</v>
      </c>
      <c r="K169" s="400">
        <v>42801</v>
      </c>
      <c r="L169" s="400">
        <v>42804</v>
      </c>
      <c r="M169" s="388" t="s">
        <v>217</v>
      </c>
      <c r="N169" s="388" t="s">
        <v>104</v>
      </c>
      <c r="O169" s="388">
        <v>2</v>
      </c>
      <c r="P169" s="388" t="s">
        <v>4062</v>
      </c>
      <c r="Q169" s="388">
        <v>4</v>
      </c>
    </row>
    <row r="170" spans="1:17" s="388" customFormat="1" x14ac:dyDescent="0.2">
      <c r="A170" s="388">
        <v>130416</v>
      </c>
      <c r="B170" s="388">
        <v>108369</v>
      </c>
      <c r="C170" s="388">
        <v>10001416</v>
      </c>
      <c r="D170" s="388" t="s">
        <v>3959</v>
      </c>
      <c r="E170" s="388" t="s">
        <v>100</v>
      </c>
      <c r="F170" s="388" t="s">
        <v>11</v>
      </c>
      <c r="G170" s="388" t="s">
        <v>1233</v>
      </c>
      <c r="H170" s="388" t="s">
        <v>115</v>
      </c>
      <c r="I170" s="388" t="s">
        <v>115</v>
      </c>
      <c r="J170" s="388">
        <v>10022556</v>
      </c>
      <c r="K170" s="400">
        <v>42801</v>
      </c>
      <c r="L170" s="400">
        <v>42804</v>
      </c>
      <c r="M170" s="388" t="s">
        <v>103</v>
      </c>
      <c r="N170" s="388" t="s">
        <v>104</v>
      </c>
      <c r="O170" s="388">
        <v>2</v>
      </c>
      <c r="P170" s="388" t="s">
        <v>4062</v>
      </c>
      <c r="Q170" s="388">
        <v>2</v>
      </c>
    </row>
    <row r="171" spans="1:17" s="388" customFormat="1" x14ac:dyDescent="0.2">
      <c r="A171" s="388">
        <v>130567</v>
      </c>
      <c r="B171" s="388">
        <v>107069</v>
      </c>
      <c r="C171" s="388">
        <v>10002917</v>
      </c>
      <c r="D171" s="388" t="s">
        <v>2838</v>
      </c>
      <c r="E171" s="388" t="s">
        <v>107</v>
      </c>
      <c r="F171" s="388" t="s">
        <v>11</v>
      </c>
      <c r="G171" s="388" t="s">
        <v>1295</v>
      </c>
      <c r="H171" s="388" t="s">
        <v>92</v>
      </c>
      <c r="I171" s="388" t="s">
        <v>93</v>
      </c>
      <c r="J171" s="388">
        <v>10022482</v>
      </c>
      <c r="K171" s="400">
        <v>42801</v>
      </c>
      <c r="L171" s="400">
        <v>42804</v>
      </c>
      <c r="M171" s="388" t="s">
        <v>109</v>
      </c>
      <c r="N171" s="388" t="s">
        <v>104</v>
      </c>
      <c r="O171" s="388">
        <v>2</v>
      </c>
      <c r="P171" s="388" t="s">
        <v>4062</v>
      </c>
      <c r="Q171" s="388">
        <v>2</v>
      </c>
    </row>
    <row r="172" spans="1:17" s="388" customFormat="1" x14ac:dyDescent="0.2">
      <c r="A172" s="388">
        <v>130606</v>
      </c>
      <c r="B172" s="388">
        <v>105023</v>
      </c>
      <c r="C172" s="388">
        <v>10000654</v>
      </c>
      <c r="D172" s="388" t="s">
        <v>2054</v>
      </c>
      <c r="E172" s="388" t="s">
        <v>274</v>
      </c>
      <c r="F172" s="388" t="s">
        <v>11</v>
      </c>
      <c r="G172" s="388" t="s">
        <v>2055</v>
      </c>
      <c r="H172" s="388" t="s">
        <v>177</v>
      </c>
      <c r="I172" s="388" t="s">
        <v>177</v>
      </c>
      <c r="J172" s="388">
        <v>10022515</v>
      </c>
      <c r="K172" s="400">
        <v>42801</v>
      </c>
      <c r="L172" s="400">
        <v>42804</v>
      </c>
      <c r="M172" s="388" t="s">
        <v>109</v>
      </c>
      <c r="N172" s="388" t="s">
        <v>104</v>
      </c>
      <c r="O172" s="388">
        <v>2</v>
      </c>
      <c r="P172" s="388" t="s">
        <v>4062</v>
      </c>
      <c r="Q172" s="388">
        <v>2</v>
      </c>
    </row>
    <row r="173" spans="1:17" s="388" customFormat="1" x14ac:dyDescent="0.2">
      <c r="A173" s="388">
        <v>135524</v>
      </c>
      <c r="B173" s="388">
        <v>118446</v>
      </c>
      <c r="C173" s="388">
        <v>10023139</v>
      </c>
      <c r="D173" s="388" t="s">
        <v>3089</v>
      </c>
      <c r="E173" s="388" t="s">
        <v>107</v>
      </c>
      <c r="F173" s="388" t="s">
        <v>11</v>
      </c>
      <c r="G173" s="388" t="s">
        <v>266</v>
      </c>
      <c r="H173" s="388" t="s">
        <v>131</v>
      </c>
      <c r="I173" s="388" t="s">
        <v>131</v>
      </c>
      <c r="J173" s="388">
        <v>10022615</v>
      </c>
      <c r="K173" s="400">
        <v>42801</v>
      </c>
      <c r="L173" s="400">
        <v>42804</v>
      </c>
      <c r="M173" s="388" t="s">
        <v>109</v>
      </c>
      <c r="N173" s="388" t="s">
        <v>104</v>
      </c>
      <c r="O173" s="388">
        <v>3</v>
      </c>
      <c r="P173" s="388" t="s">
        <v>4062</v>
      </c>
      <c r="Q173" s="388">
        <v>2</v>
      </c>
    </row>
    <row r="174" spans="1:17" s="388" customFormat="1" x14ac:dyDescent="0.2">
      <c r="A174" s="388">
        <v>1236778</v>
      </c>
      <c r="B174" s="388">
        <v>116164</v>
      </c>
      <c r="C174" s="388">
        <v>10001189</v>
      </c>
      <c r="D174" s="388" t="s">
        <v>3976</v>
      </c>
      <c r="E174" s="388" t="s">
        <v>231</v>
      </c>
      <c r="F174" s="388" t="s">
        <v>27</v>
      </c>
      <c r="G174" s="388" t="s">
        <v>1080</v>
      </c>
      <c r="H174" s="388" t="s">
        <v>186</v>
      </c>
      <c r="I174" s="388" t="s">
        <v>93</v>
      </c>
      <c r="J174" s="388">
        <v>10022688</v>
      </c>
      <c r="K174" s="400">
        <v>42801</v>
      </c>
      <c r="L174" s="400">
        <v>42804</v>
      </c>
      <c r="M174" s="388" t="s">
        <v>233</v>
      </c>
      <c r="N174" s="388" t="s">
        <v>104</v>
      </c>
      <c r="O174" s="388">
        <v>2</v>
      </c>
      <c r="P174" s="388" t="s">
        <v>4062</v>
      </c>
      <c r="Q174" s="388" t="s">
        <v>195</v>
      </c>
    </row>
    <row r="175" spans="1:17" s="388" customFormat="1" x14ac:dyDescent="0.2">
      <c r="A175" s="388">
        <v>51385</v>
      </c>
      <c r="B175" s="388">
        <v>108101</v>
      </c>
      <c r="C175" s="388">
        <v>10001723</v>
      </c>
      <c r="D175" s="388" t="s">
        <v>2295</v>
      </c>
      <c r="E175" s="388" t="s">
        <v>159</v>
      </c>
      <c r="F175" s="388" t="s">
        <v>14</v>
      </c>
      <c r="G175" s="388" t="s">
        <v>272</v>
      </c>
      <c r="H175" s="388" t="s">
        <v>161</v>
      </c>
      <c r="I175" s="388" t="s">
        <v>161</v>
      </c>
      <c r="J175" s="388">
        <v>10030626</v>
      </c>
      <c r="K175" s="400">
        <v>42802</v>
      </c>
      <c r="L175" s="400">
        <v>42803</v>
      </c>
      <c r="M175" s="388" t="s">
        <v>162</v>
      </c>
      <c r="N175" s="388" t="s">
        <v>95</v>
      </c>
      <c r="O175" s="388">
        <v>9</v>
      </c>
      <c r="P175" s="388" t="s">
        <v>4062</v>
      </c>
      <c r="Q175" s="388">
        <v>2</v>
      </c>
    </row>
    <row r="176" spans="1:17" s="388" customFormat="1" x14ac:dyDescent="0.2">
      <c r="A176" s="388">
        <v>54175</v>
      </c>
      <c r="B176" s="388">
        <v>106794</v>
      </c>
      <c r="C176" s="388">
        <v>10005522</v>
      </c>
      <c r="D176" s="388" t="s">
        <v>1714</v>
      </c>
      <c r="E176" s="388" t="s">
        <v>259</v>
      </c>
      <c r="F176" s="388" t="s">
        <v>14</v>
      </c>
      <c r="G176" s="388" t="s">
        <v>457</v>
      </c>
      <c r="H176" s="388" t="s">
        <v>115</v>
      </c>
      <c r="I176" s="388" t="s">
        <v>115</v>
      </c>
      <c r="J176" s="388">
        <v>10022540</v>
      </c>
      <c r="K176" s="400">
        <v>42801</v>
      </c>
      <c r="L176" s="400">
        <v>42803</v>
      </c>
      <c r="M176" s="388" t="s">
        <v>261</v>
      </c>
      <c r="N176" s="388" t="s">
        <v>104</v>
      </c>
      <c r="O176" s="388">
        <v>2</v>
      </c>
      <c r="P176" s="388" t="s">
        <v>4062</v>
      </c>
      <c r="Q176" s="388">
        <v>2</v>
      </c>
    </row>
    <row r="177" spans="1:17" s="388" customFormat="1" x14ac:dyDescent="0.2">
      <c r="A177" s="388">
        <v>55255</v>
      </c>
      <c r="B177" s="388">
        <v>108982</v>
      </c>
      <c r="C177" s="388">
        <v>10010616</v>
      </c>
      <c r="D177" s="388" t="s">
        <v>3955</v>
      </c>
      <c r="E177" s="388" t="s">
        <v>170</v>
      </c>
      <c r="F177" s="388" t="s">
        <v>13</v>
      </c>
      <c r="G177" s="388" t="s">
        <v>508</v>
      </c>
      <c r="H177" s="388" t="s">
        <v>161</v>
      </c>
      <c r="I177" s="388" t="s">
        <v>161</v>
      </c>
      <c r="J177" s="388">
        <v>10022593</v>
      </c>
      <c r="K177" s="400">
        <v>42801</v>
      </c>
      <c r="L177" s="400">
        <v>42803</v>
      </c>
      <c r="M177" s="388" t="s">
        <v>121</v>
      </c>
      <c r="N177" s="388" t="s">
        <v>104</v>
      </c>
      <c r="O177" s="388">
        <v>3</v>
      </c>
      <c r="P177" s="388" t="s">
        <v>4062</v>
      </c>
      <c r="Q177" s="388" t="s">
        <v>195</v>
      </c>
    </row>
    <row r="178" spans="1:17" s="388" customFormat="1" x14ac:dyDescent="0.2">
      <c r="A178" s="388">
        <v>130707</v>
      </c>
      <c r="B178" s="388">
        <v>108384</v>
      </c>
      <c r="C178" s="388">
        <v>10009554</v>
      </c>
      <c r="D178" s="388" t="s">
        <v>2911</v>
      </c>
      <c r="E178" s="388" t="s">
        <v>100</v>
      </c>
      <c r="F178" s="388" t="s">
        <v>11</v>
      </c>
      <c r="G178" s="388" t="s">
        <v>235</v>
      </c>
      <c r="H178" s="388" t="s">
        <v>177</v>
      </c>
      <c r="I178" s="388" t="s">
        <v>177</v>
      </c>
      <c r="J178" s="388">
        <v>10022525</v>
      </c>
      <c r="K178" s="400">
        <v>42801</v>
      </c>
      <c r="L178" s="400">
        <v>42803</v>
      </c>
      <c r="M178" s="388" t="s">
        <v>103</v>
      </c>
      <c r="N178" s="388" t="s">
        <v>104</v>
      </c>
      <c r="O178" s="388">
        <v>3</v>
      </c>
      <c r="P178" s="388" t="s">
        <v>4062</v>
      </c>
      <c r="Q178" s="388">
        <v>2</v>
      </c>
    </row>
    <row r="179" spans="1:17" s="388" customFormat="1" x14ac:dyDescent="0.2">
      <c r="A179" s="388">
        <v>53981</v>
      </c>
      <c r="B179" s="388">
        <v>118451</v>
      </c>
      <c r="C179" s="388">
        <v>10021842</v>
      </c>
      <c r="D179" s="388" t="s">
        <v>1700</v>
      </c>
      <c r="E179" s="388" t="s">
        <v>90</v>
      </c>
      <c r="F179" s="388" t="s">
        <v>13</v>
      </c>
      <c r="G179" s="388" t="s">
        <v>149</v>
      </c>
      <c r="H179" s="388" t="s">
        <v>131</v>
      </c>
      <c r="I179" s="388" t="s">
        <v>131</v>
      </c>
      <c r="J179" s="388">
        <v>10022616</v>
      </c>
      <c r="K179" s="400">
        <v>42800</v>
      </c>
      <c r="L179" s="400">
        <v>42803</v>
      </c>
      <c r="M179" s="388" t="s">
        <v>383</v>
      </c>
      <c r="N179" s="388" t="s">
        <v>104</v>
      </c>
      <c r="O179" s="388">
        <v>3</v>
      </c>
      <c r="P179" s="388" t="s">
        <v>4062</v>
      </c>
      <c r="Q179" s="388">
        <v>3</v>
      </c>
    </row>
    <row r="180" spans="1:17" s="388" customFormat="1" x14ac:dyDescent="0.2">
      <c r="A180" s="388">
        <v>130727</v>
      </c>
      <c r="B180" s="388">
        <v>105603</v>
      </c>
      <c r="C180" s="388">
        <v>10007419</v>
      </c>
      <c r="D180" s="388" t="s">
        <v>2929</v>
      </c>
      <c r="E180" s="388" t="s">
        <v>107</v>
      </c>
      <c r="F180" s="388" t="s">
        <v>11</v>
      </c>
      <c r="G180" s="388" t="s">
        <v>221</v>
      </c>
      <c r="H180" s="388" t="s">
        <v>177</v>
      </c>
      <c r="I180" s="388" t="s">
        <v>177</v>
      </c>
      <c r="J180" s="388">
        <v>10004755</v>
      </c>
      <c r="K180" s="400">
        <v>42794</v>
      </c>
      <c r="L180" s="400">
        <v>42797</v>
      </c>
      <c r="M180" s="388" t="s">
        <v>109</v>
      </c>
      <c r="N180" s="388" t="s">
        <v>104</v>
      </c>
      <c r="O180" s="388">
        <v>3</v>
      </c>
      <c r="P180" s="388" t="s">
        <v>4062</v>
      </c>
      <c r="Q180" s="388">
        <v>4</v>
      </c>
    </row>
    <row r="181" spans="1:17" s="388" customFormat="1" x14ac:dyDescent="0.2">
      <c r="A181" s="388">
        <v>130730</v>
      </c>
      <c r="B181" s="388">
        <v>106717</v>
      </c>
      <c r="C181" s="388">
        <v>10001144</v>
      </c>
      <c r="D181" s="388" t="s">
        <v>2091</v>
      </c>
      <c r="E181" s="388" t="s">
        <v>107</v>
      </c>
      <c r="F181" s="388" t="s">
        <v>11</v>
      </c>
      <c r="G181" s="388" t="s">
        <v>221</v>
      </c>
      <c r="H181" s="388" t="s">
        <v>177</v>
      </c>
      <c r="I181" s="388" t="s">
        <v>177</v>
      </c>
      <c r="J181" s="388">
        <v>10022516</v>
      </c>
      <c r="K181" s="400">
        <v>42794</v>
      </c>
      <c r="L181" s="400">
        <v>42797</v>
      </c>
      <c r="M181" s="388" t="s">
        <v>168</v>
      </c>
      <c r="N181" s="388" t="s">
        <v>104</v>
      </c>
      <c r="O181" s="388">
        <v>2</v>
      </c>
      <c r="P181" s="388" t="s">
        <v>4062</v>
      </c>
      <c r="Q181" s="388">
        <v>3</v>
      </c>
    </row>
    <row r="182" spans="1:17" s="388" customFormat="1" x14ac:dyDescent="0.2">
      <c r="A182" s="388">
        <v>130760</v>
      </c>
      <c r="B182" s="388">
        <v>107722</v>
      </c>
      <c r="C182" s="388">
        <v>10006303</v>
      </c>
      <c r="D182" s="388" t="s">
        <v>3965</v>
      </c>
      <c r="E182" s="388" t="s">
        <v>107</v>
      </c>
      <c r="F182" s="388" t="s">
        <v>11</v>
      </c>
      <c r="G182" s="388" t="s">
        <v>223</v>
      </c>
      <c r="H182" s="388" t="s">
        <v>152</v>
      </c>
      <c r="I182" s="388" t="s">
        <v>152</v>
      </c>
      <c r="J182" s="388">
        <v>10022569</v>
      </c>
      <c r="K182" s="400">
        <v>42794</v>
      </c>
      <c r="L182" s="400">
        <v>42797</v>
      </c>
      <c r="M182" s="388" t="s">
        <v>146</v>
      </c>
      <c r="N182" s="388" t="s">
        <v>104</v>
      </c>
      <c r="O182" s="388">
        <v>2</v>
      </c>
      <c r="P182" s="388" t="s">
        <v>4062</v>
      </c>
      <c r="Q182" s="388">
        <v>3</v>
      </c>
    </row>
    <row r="183" spans="1:17" s="388" customFormat="1" x14ac:dyDescent="0.2">
      <c r="A183" s="388">
        <v>1236952</v>
      </c>
      <c r="B183" s="388">
        <v>115875</v>
      </c>
      <c r="C183" s="388">
        <v>10005262</v>
      </c>
      <c r="D183" s="388" t="s">
        <v>3978</v>
      </c>
      <c r="E183" s="388" t="s">
        <v>231</v>
      </c>
      <c r="F183" s="388" t="s">
        <v>27</v>
      </c>
      <c r="G183" s="388" t="s">
        <v>173</v>
      </c>
      <c r="H183" s="388" t="s">
        <v>161</v>
      </c>
      <c r="I183" s="388" t="s">
        <v>161</v>
      </c>
      <c r="J183" s="388">
        <v>10022687</v>
      </c>
      <c r="K183" s="400">
        <v>42794</v>
      </c>
      <c r="L183" s="400">
        <v>42797</v>
      </c>
      <c r="M183" s="388" t="s">
        <v>233</v>
      </c>
      <c r="N183" s="388" t="s">
        <v>104</v>
      </c>
      <c r="O183" s="388">
        <v>2</v>
      </c>
      <c r="P183" s="388" t="s">
        <v>4062</v>
      </c>
      <c r="Q183" s="388" t="s">
        <v>195</v>
      </c>
    </row>
    <row r="184" spans="1:17" s="388" customFormat="1" x14ac:dyDescent="0.2">
      <c r="A184" s="388">
        <v>130743</v>
      </c>
      <c r="B184" s="388">
        <v>106924</v>
      </c>
      <c r="C184" s="388">
        <v>10004478</v>
      </c>
      <c r="D184" s="388" t="s">
        <v>3821</v>
      </c>
      <c r="E184" s="388" t="s">
        <v>274</v>
      </c>
      <c r="F184" s="388" t="s">
        <v>11</v>
      </c>
      <c r="G184" s="388" t="s">
        <v>395</v>
      </c>
      <c r="H184" s="388" t="s">
        <v>131</v>
      </c>
      <c r="I184" s="388" t="s">
        <v>131</v>
      </c>
      <c r="J184" s="388">
        <v>10020176</v>
      </c>
      <c r="K184" s="400">
        <v>42795</v>
      </c>
      <c r="L184" s="400">
        <v>42796</v>
      </c>
      <c r="M184" s="388" t="s">
        <v>407</v>
      </c>
      <c r="N184" s="388" t="s">
        <v>95</v>
      </c>
      <c r="O184" s="388">
        <v>9</v>
      </c>
      <c r="P184" s="388" t="s">
        <v>4062</v>
      </c>
      <c r="Q184" s="388">
        <v>2</v>
      </c>
    </row>
    <row r="185" spans="1:17" s="388" customFormat="1" x14ac:dyDescent="0.2">
      <c r="A185" s="388">
        <v>134143</v>
      </c>
      <c r="B185" s="388">
        <v>114838</v>
      </c>
      <c r="C185" s="388">
        <v>10000872</v>
      </c>
      <c r="D185" s="388" t="s">
        <v>3081</v>
      </c>
      <c r="E185" s="388" t="s">
        <v>125</v>
      </c>
      <c r="F185" s="388" t="s">
        <v>12</v>
      </c>
      <c r="G185" s="388" t="s">
        <v>266</v>
      </c>
      <c r="H185" s="388" t="s">
        <v>131</v>
      </c>
      <c r="I185" s="388" t="s">
        <v>131</v>
      </c>
      <c r="J185" s="388">
        <v>10023005</v>
      </c>
      <c r="K185" s="400">
        <v>42795</v>
      </c>
      <c r="L185" s="400">
        <v>42796</v>
      </c>
      <c r="M185" s="388" t="s">
        <v>400</v>
      </c>
      <c r="N185" s="388" t="s">
        <v>95</v>
      </c>
      <c r="O185" s="388">
        <v>9</v>
      </c>
      <c r="P185" s="388" t="s">
        <v>4062</v>
      </c>
      <c r="Q185" s="388">
        <v>2</v>
      </c>
    </row>
    <row r="186" spans="1:17" s="388" customFormat="1" x14ac:dyDescent="0.2">
      <c r="A186" s="388">
        <v>1237200</v>
      </c>
      <c r="B186" s="388">
        <v>131093</v>
      </c>
      <c r="C186" s="388">
        <v>10042149</v>
      </c>
      <c r="D186" s="388" t="s">
        <v>4073</v>
      </c>
      <c r="E186" s="388" t="s">
        <v>90</v>
      </c>
      <c r="F186" s="388" t="s">
        <v>13</v>
      </c>
      <c r="G186" s="388" t="s">
        <v>101</v>
      </c>
      <c r="H186" s="388" t="s">
        <v>102</v>
      </c>
      <c r="I186" s="388" t="s">
        <v>102</v>
      </c>
      <c r="J186" s="388">
        <v>10022604</v>
      </c>
      <c r="K186" s="400">
        <v>42793</v>
      </c>
      <c r="L186" s="400">
        <v>42796</v>
      </c>
      <c r="M186" s="388" t="s">
        <v>121</v>
      </c>
      <c r="N186" s="388" t="s">
        <v>104</v>
      </c>
      <c r="O186" s="388">
        <v>4</v>
      </c>
      <c r="P186" s="388" t="s">
        <v>4062</v>
      </c>
      <c r="Q186" s="388" t="s">
        <v>195</v>
      </c>
    </row>
    <row r="187" spans="1:17" s="388" customFormat="1" x14ac:dyDescent="0.2">
      <c r="A187" s="388">
        <v>51540</v>
      </c>
      <c r="B187" s="388">
        <v>110160</v>
      </c>
      <c r="C187" s="388">
        <v>10001951</v>
      </c>
      <c r="D187" s="388" t="s">
        <v>3237</v>
      </c>
      <c r="E187" s="388" t="s">
        <v>159</v>
      </c>
      <c r="F187" s="388" t="s">
        <v>14</v>
      </c>
      <c r="G187" s="388" t="s">
        <v>252</v>
      </c>
      <c r="H187" s="388" t="s">
        <v>155</v>
      </c>
      <c r="I187" s="388" t="s">
        <v>155</v>
      </c>
      <c r="J187" s="388">
        <v>10022508</v>
      </c>
      <c r="K187" s="400">
        <v>42794</v>
      </c>
      <c r="L187" s="400">
        <v>42795</v>
      </c>
      <c r="M187" s="388" t="s">
        <v>162</v>
      </c>
      <c r="N187" s="388" t="s">
        <v>95</v>
      </c>
      <c r="O187" s="388">
        <v>9</v>
      </c>
      <c r="P187" s="388" t="s">
        <v>4062</v>
      </c>
      <c r="Q187" s="388">
        <v>2</v>
      </c>
    </row>
    <row r="188" spans="1:17" s="388" customFormat="1" x14ac:dyDescent="0.2">
      <c r="A188" s="388">
        <v>53230</v>
      </c>
      <c r="B188" s="388">
        <v>108046</v>
      </c>
      <c r="C188" s="388">
        <v>10004175</v>
      </c>
      <c r="D188" s="388" t="s">
        <v>2408</v>
      </c>
      <c r="E188" s="388" t="s">
        <v>159</v>
      </c>
      <c r="F188" s="388" t="s">
        <v>14</v>
      </c>
      <c r="G188" s="388" t="s">
        <v>266</v>
      </c>
      <c r="H188" s="388" t="s">
        <v>131</v>
      </c>
      <c r="I188" s="388" t="s">
        <v>131</v>
      </c>
      <c r="J188" s="388">
        <v>10023007</v>
      </c>
      <c r="K188" s="400">
        <v>42793</v>
      </c>
      <c r="L188" s="400">
        <v>42794</v>
      </c>
      <c r="M188" s="388" t="s">
        <v>162</v>
      </c>
      <c r="N188" s="388" t="s">
        <v>95</v>
      </c>
      <c r="O188" s="388">
        <v>9</v>
      </c>
      <c r="P188" s="388" t="s">
        <v>4062</v>
      </c>
      <c r="Q188" s="388">
        <v>2</v>
      </c>
    </row>
    <row r="189" spans="1:17" s="388" customFormat="1" x14ac:dyDescent="0.2">
      <c r="A189" s="388">
        <v>54584</v>
      </c>
      <c r="B189" s="388">
        <v>116188</v>
      </c>
      <c r="C189" s="388">
        <v>10006296</v>
      </c>
      <c r="D189" s="388" t="s">
        <v>158</v>
      </c>
      <c r="E189" s="388" t="s">
        <v>159</v>
      </c>
      <c r="F189" s="388" t="s">
        <v>14</v>
      </c>
      <c r="G189" s="388" t="s">
        <v>160</v>
      </c>
      <c r="H189" s="388" t="s">
        <v>161</v>
      </c>
      <c r="I189" s="388" t="s">
        <v>161</v>
      </c>
      <c r="J189" s="388">
        <v>10022590</v>
      </c>
      <c r="K189" s="400">
        <v>42793</v>
      </c>
      <c r="L189" s="400">
        <v>42794</v>
      </c>
      <c r="M189" s="388" t="s">
        <v>162</v>
      </c>
      <c r="N189" s="388" t="s">
        <v>95</v>
      </c>
      <c r="O189" s="388">
        <v>9</v>
      </c>
      <c r="P189" s="388" t="s">
        <v>4062</v>
      </c>
      <c r="Q189" s="388">
        <v>2</v>
      </c>
    </row>
    <row r="190" spans="1:17" s="388" customFormat="1" x14ac:dyDescent="0.2">
      <c r="A190" s="388">
        <v>133900</v>
      </c>
      <c r="B190" s="388">
        <v>108268</v>
      </c>
      <c r="C190" s="388">
        <v>10007162</v>
      </c>
      <c r="D190" s="388" t="s">
        <v>112</v>
      </c>
      <c r="E190" s="388" t="s">
        <v>113</v>
      </c>
      <c r="F190" s="388" t="s">
        <v>17</v>
      </c>
      <c r="G190" s="388" t="s">
        <v>114</v>
      </c>
      <c r="H190" s="388" t="s">
        <v>115</v>
      </c>
      <c r="I190" s="388" t="s">
        <v>115</v>
      </c>
      <c r="J190" s="388">
        <v>10022558</v>
      </c>
      <c r="K190" s="400">
        <v>42767</v>
      </c>
      <c r="L190" s="400">
        <v>42794</v>
      </c>
      <c r="M190" s="388" t="s">
        <v>572</v>
      </c>
      <c r="N190" s="388" t="s">
        <v>117</v>
      </c>
      <c r="O190" s="388">
        <v>1</v>
      </c>
      <c r="P190" s="388" t="s">
        <v>4062</v>
      </c>
      <c r="Q190" s="388">
        <v>2</v>
      </c>
    </row>
    <row r="191" spans="1:17" s="388" customFormat="1" x14ac:dyDescent="0.2">
      <c r="A191" s="388">
        <v>54501</v>
      </c>
      <c r="B191" s="388">
        <v>116226</v>
      </c>
      <c r="C191" s="388">
        <v>10007872</v>
      </c>
      <c r="D191" s="388" t="s">
        <v>153</v>
      </c>
      <c r="E191" s="388" t="s">
        <v>90</v>
      </c>
      <c r="F191" s="388" t="s">
        <v>13</v>
      </c>
      <c r="G191" s="388" t="s">
        <v>154</v>
      </c>
      <c r="H191" s="388" t="s">
        <v>155</v>
      </c>
      <c r="I191" s="388" t="s">
        <v>155</v>
      </c>
      <c r="J191" s="388">
        <v>10030679</v>
      </c>
      <c r="K191" s="400">
        <v>42789</v>
      </c>
      <c r="L191" s="400">
        <v>42790</v>
      </c>
      <c r="M191" s="388" t="s">
        <v>156</v>
      </c>
      <c r="N191" s="388" t="s">
        <v>95</v>
      </c>
      <c r="O191" s="388">
        <v>9</v>
      </c>
      <c r="P191" s="388" t="s">
        <v>4062</v>
      </c>
      <c r="Q191" s="388">
        <v>2</v>
      </c>
    </row>
    <row r="192" spans="1:17" s="388" customFormat="1" x14ac:dyDescent="0.2">
      <c r="A192" s="388">
        <v>55466</v>
      </c>
      <c r="B192" s="388">
        <v>105958</v>
      </c>
      <c r="C192" s="388">
        <v>10007697</v>
      </c>
      <c r="D192" s="388" t="s">
        <v>3506</v>
      </c>
      <c r="E192" s="388" t="s">
        <v>90</v>
      </c>
      <c r="F192" s="388" t="s">
        <v>13</v>
      </c>
      <c r="G192" s="388" t="s">
        <v>559</v>
      </c>
      <c r="H192" s="388" t="s">
        <v>186</v>
      </c>
      <c r="I192" s="388" t="s">
        <v>93</v>
      </c>
      <c r="J192" s="388">
        <v>10030669</v>
      </c>
      <c r="K192" s="400">
        <v>42788</v>
      </c>
      <c r="L192" s="400">
        <v>42790</v>
      </c>
      <c r="M192" s="388" t="s">
        <v>121</v>
      </c>
      <c r="N192" s="388" t="s">
        <v>117</v>
      </c>
      <c r="O192" s="388">
        <v>3</v>
      </c>
      <c r="P192" s="388" t="s">
        <v>4062</v>
      </c>
      <c r="Q192" s="388">
        <v>2</v>
      </c>
    </row>
    <row r="193" spans="1:17" s="388" customFormat="1" x14ac:dyDescent="0.2">
      <c r="A193" s="388">
        <v>59191</v>
      </c>
      <c r="B193" s="388">
        <v>121596</v>
      </c>
      <c r="C193" s="388">
        <v>10029823</v>
      </c>
      <c r="D193" s="388" t="s">
        <v>1972</v>
      </c>
      <c r="E193" s="388" t="s">
        <v>90</v>
      </c>
      <c r="F193" s="388" t="s">
        <v>13</v>
      </c>
      <c r="G193" s="388" t="s">
        <v>243</v>
      </c>
      <c r="H193" s="388" t="s">
        <v>177</v>
      </c>
      <c r="I193" s="388" t="s">
        <v>177</v>
      </c>
      <c r="J193" s="388">
        <v>10022517</v>
      </c>
      <c r="K193" s="400">
        <v>42788</v>
      </c>
      <c r="L193" s="400">
        <v>42790</v>
      </c>
      <c r="M193" s="388" t="s">
        <v>309</v>
      </c>
      <c r="N193" s="388" t="s">
        <v>104</v>
      </c>
      <c r="O193" s="388">
        <v>3</v>
      </c>
      <c r="P193" s="388" t="s">
        <v>4062</v>
      </c>
      <c r="Q193" s="388">
        <v>3</v>
      </c>
    </row>
    <row r="194" spans="1:17" s="388" customFormat="1" x14ac:dyDescent="0.2">
      <c r="A194" s="388">
        <v>51259</v>
      </c>
      <c r="B194" s="388">
        <v>109908</v>
      </c>
      <c r="C194" s="388">
        <v>10001602</v>
      </c>
      <c r="D194" s="388" t="s">
        <v>1577</v>
      </c>
      <c r="E194" s="388" t="s">
        <v>90</v>
      </c>
      <c r="F194" s="388" t="s">
        <v>13</v>
      </c>
      <c r="G194" s="388" t="s">
        <v>185</v>
      </c>
      <c r="H194" s="388" t="s">
        <v>186</v>
      </c>
      <c r="I194" s="388" t="s">
        <v>93</v>
      </c>
      <c r="J194" s="388">
        <v>10022471</v>
      </c>
      <c r="K194" s="400">
        <v>42787</v>
      </c>
      <c r="L194" s="400">
        <v>42790</v>
      </c>
      <c r="M194" s="388" t="s">
        <v>136</v>
      </c>
      <c r="N194" s="388" t="s">
        <v>104</v>
      </c>
      <c r="O194" s="388">
        <v>3</v>
      </c>
      <c r="P194" s="388" t="s">
        <v>4062</v>
      </c>
      <c r="Q194" s="388">
        <v>2</v>
      </c>
    </row>
    <row r="195" spans="1:17" s="388" customFormat="1" x14ac:dyDescent="0.2">
      <c r="A195" s="388">
        <v>54698</v>
      </c>
      <c r="B195" s="388">
        <v>109318</v>
      </c>
      <c r="C195" s="388">
        <v>10006438</v>
      </c>
      <c r="D195" s="388" t="s">
        <v>119</v>
      </c>
      <c r="E195" s="388" t="s">
        <v>90</v>
      </c>
      <c r="F195" s="388" t="s">
        <v>13</v>
      </c>
      <c r="G195" s="388" t="s">
        <v>120</v>
      </c>
      <c r="H195" s="388" t="s">
        <v>115</v>
      </c>
      <c r="I195" s="388" t="s">
        <v>115</v>
      </c>
      <c r="J195" s="388">
        <v>10022547</v>
      </c>
      <c r="K195" s="400">
        <v>42787</v>
      </c>
      <c r="L195" s="400">
        <v>42790</v>
      </c>
      <c r="M195" s="388" t="s">
        <v>121</v>
      </c>
      <c r="N195" s="388" t="s">
        <v>104</v>
      </c>
      <c r="O195" s="388">
        <v>2</v>
      </c>
      <c r="P195" s="388" t="s">
        <v>4062</v>
      </c>
      <c r="Q195" s="388">
        <v>2</v>
      </c>
    </row>
    <row r="196" spans="1:17" s="388" customFormat="1" x14ac:dyDescent="0.2">
      <c r="A196" s="388">
        <v>58290</v>
      </c>
      <c r="B196" s="388">
        <v>117275</v>
      </c>
      <c r="C196" s="388">
        <v>10003840</v>
      </c>
      <c r="D196" s="388" t="s">
        <v>3937</v>
      </c>
      <c r="E196" s="388" t="s">
        <v>259</v>
      </c>
      <c r="F196" s="388" t="s">
        <v>14</v>
      </c>
      <c r="G196" s="388" t="s">
        <v>180</v>
      </c>
      <c r="H196" s="388" t="s">
        <v>102</v>
      </c>
      <c r="I196" s="388" t="s">
        <v>102</v>
      </c>
      <c r="J196" s="388">
        <v>10033622</v>
      </c>
      <c r="K196" s="400">
        <v>42788</v>
      </c>
      <c r="L196" s="400">
        <v>42789</v>
      </c>
      <c r="M196" s="388" t="s">
        <v>443</v>
      </c>
      <c r="N196" s="388" t="s">
        <v>95</v>
      </c>
      <c r="O196" s="388">
        <v>9</v>
      </c>
      <c r="P196" s="388" t="s">
        <v>4062</v>
      </c>
      <c r="Q196" s="388">
        <v>2</v>
      </c>
    </row>
    <row r="197" spans="1:17" s="388" customFormat="1" x14ac:dyDescent="0.2">
      <c r="A197" s="388">
        <v>54726</v>
      </c>
      <c r="B197" s="388">
        <v>112419</v>
      </c>
      <c r="C197" s="388">
        <v>10006472</v>
      </c>
      <c r="D197" s="388" t="s">
        <v>129</v>
      </c>
      <c r="E197" s="388" t="s">
        <v>90</v>
      </c>
      <c r="F197" s="388" t="s">
        <v>13</v>
      </c>
      <c r="G197" s="388" t="s">
        <v>130</v>
      </c>
      <c r="H197" s="388" t="s">
        <v>131</v>
      </c>
      <c r="I197" s="388" t="s">
        <v>131</v>
      </c>
      <c r="J197" s="388">
        <v>10022629</v>
      </c>
      <c r="K197" s="400">
        <v>42786</v>
      </c>
      <c r="L197" s="400">
        <v>42789</v>
      </c>
      <c r="M197" s="388" t="s">
        <v>132</v>
      </c>
      <c r="N197" s="388" t="s">
        <v>104</v>
      </c>
      <c r="O197" s="388">
        <v>2</v>
      </c>
      <c r="P197" s="388" t="s">
        <v>4062</v>
      </c>
      <c r="Q197" s="388">
        <v>3</v>
      </c>
    </row>
    <row r="198" spans="1:17" s="388" customFormat="1" x14ac:dyDescent="0.2">
      <c r="A198" s="388">
        <v>50315</v>
      </c>
      <c r="B198" s="388">
        <v>115666</v>
      </c>
      <c r="C198" s="388">
        <v>10000082</v>
      </c>
      <c r="D198" s="388" t="s">
        <v>89</v>
      </c>
      <c r="E198" s="388" t="s">
        <v>90</v>
      </c>
      <c r="F198" s="388" t="s">
        <v>13</v>
      </c>
      <c r="G198" s="388" t="s">
        <v>91</v>
      </c>
      <c r="H198" s="388" t="s">
        <v>92</v>
      </c>
      <c r="I198" s="388" t="s">
        <v>93</v>
      </c>
      <c r="J198" s="388">
        <v>10030668</v>
      </c>
      <c r="K198" s="400">
        <v>42787</v>
      </c>
      <c r="L198" s="400">
        <v>42788</v>
      </c>
      <c r="M198" s="388" t="s">
        <v>94</v>
      </c>
      <c r="N198" s="388" t="s">
        <v>95</v>
      </c>
      <c r="O198" s="388">
        <v>9</v>
      </c>
      <c r="P198" s="388" t="s">
        <v>4062</v>
      </c>
      <c r="Q198" s="388">
        <v>2</v>
      </c>
    </row>
    <row r="199" spans="1:17" s="388" customFormat="1" x14ac:dyDescent="0.2">
      <c r="A199" s="388">
        <v>1236706</v>
      </c>
      <c r="B199" s="388">
        <v>131023</v>
      </c>
      <c r="C199" s="388">
        <v>10039535</v>
      </c>
      <c r="D199" s="388" t="s">
        <v>4070</v>
      </c>
      <c r="E199" s="388" t="s">
        <v>90</v>
      </c>
      <c r="F199" s="388" t="s">
        <v>13</v>
      </c>
      <c r="G199" s="388" t="s">
        <v>223</v>
      </c>
      <c r="H199" s="388" t="s">
        <v>152</v>
      </c>
      <c r="I199" s="388" t="s">
        <v>152</v>
      </c>
      <c r="J199" s="388">
        <v>10022563</v>
      </c>
      <c r="K199" s="400">
        <v>42781</v>
      </c>
      <c r="L199" s="400">
        <v>42783</v>
      </c>
      <c r="M199" s="388" t="s">
        <v>121</v>
      </c>
      <c r="N199" s="388" t="s">
        <v>104</v>
      </c>
      <c r="O199" s="388">
        <v>3</v>
      </c>
      <c r="P199" s="388" t="s">
        <v>4062</v>
      </c>
      <c r="Q199" s="388" t="s">
        <v>195</v>
      </c>
    </row>
    <row r="200" spans="1:17" s="388" customFormat="1" x14ac:dyDescent="0.2">
      <c r="A200" s="388">
        <v>53550</v>
      </c>
      <c r="B200" s="388">
        <v>106952</v>
      </c>
      <c r="C200" s="388">
        <v>10004663</v>
      </c>
      <c r="D200" s="388" t="s">
        <v>1671</v>
      </c>
      <c r="E200" s="388" t="s">
        <v>90</v>
      </c>
      <c r="F200" s="388" t="s">
        <v>13</v>
      </c>
      <c r="G200" s="388" t="s">
        <v>108</v>
      </c>
      <c r="H200" s="388" t="s">
        <v>102</v>
      </c>
      <c r="I200" s="388" t="s">
        <v>102</v>
      </c>
      <c r="J200" s="388">
        <v>10004977</v>
      </c>
      <c r="K200" s="400">
        <v>42780</v>
      </c>
      <c r="L200" s="400">
        <v>42783</v>
      </c>
      <c r="M200" s="388" t="s">
        <v>309</v>
      </c>
      <c r="N200" s="388" t="s">
        <v>104</v>
      </c>
      <c r="O200" s="388">
        <v>4</v>
      </c>
      <c r="P200" s="388" t="s">
        <v>4062</v>
      </c>
      <c r="Q200" s="388">
        <v>3</v>
      </c>
    </row>
    <row r="201" spans="1:17" s="388" customFormat="1" x14ac:dyDescent="0.2">
      <c r="A201" s="388">
        <v>54414</v>
      </c>
      <c r="B201" s="388">
        <v>108603</v>
      </c>
      <c r="C201" s="388">
        <v>10005897</v>
      </c>
      <c r="D201" s="388" t="s">
        <v>209</v>
      </c>
      <c r="E201" s="388" t="s">
        <v>90</v>
      </c>
      <c r="F201" s="388" t="s">
        <v>13</v>
      </c>
      <c r="G201" s="388" t="s">
        <v>210</v>
      </c>
      <c r="H201" s="388" t="s">
        <v>115</v>
      </c>
      <c r="I201" s="388" t="s">
        <v>115</v>
      </c>
      <c r="J201" s="388">
        <v>10022548</v>
      </c>
      <c r="K201" s="400">
        <v>42780</v>
      </c>
      <c r="L201" s="400">
        <v>42783</v>
      </c>
      <c r="M201" s="388" t="s">
        <v>136</v>
      </c>
      <c r="N201" s="388" t="s">
        <v>104</v>
      </c>
      <c r="O201" s="388">
        <v>2</v>
      </c>
      <c r="P201" s="388" t="s">
        <v>4062</v>
      </c>
      <c r="Q201" s="388">
        <v>2</v>
      </c>
    </row>
    <row r="202" spans="1:17" s="388" customFormat="1" x14ac:dyDescent="0.2">
      <c r="A202" s="388">
        <v>130466</v>
      </c>
      <c r="B202" s="388">
        <v>106368</v>
      </c>
      <c r="C202" s="388">
        <v>10006442</v>
      </c>
      <c r="D202" s="388" t="s">
        <v>172</v>
      </c>
      <c r="E202" s="388" t="s">
        <v>107</v>
      </c>
      <c r="F202" s="388" t="s">
        <v>11</v>
      </c>
      <c r="G202" s="388" t="s">
        <v>173</v>
      </c>
      <c r="H202" s="388" t="s">
        <v>161</v>
      </c>
      <c r="I202" s="388" t="s">
        <v>161</v>
      </c>
      <c r="J202" s="388">
        <v>10022579</v>
      </c>
      <c r="K202" s="400">
        <v>42780</v>
      </c>
      <c r="L202" s="400">
        <v>42783</v>
      </c>
      <c r="M202" s="388" t="s">
        <v>146</v>
      </c>
      <c r="N202" s="388" t="s">
        <v>104</v>
      </c>
      <c r="O202" s="388">
        <v>3</v>
      </c>
      <c r="P202" s="388" t="s">
        <v>4062</v>
      </c>
      <c r="Q202" s="388">
        <v>3</v>
      </c>
    </row>
    <row r="203" spans="1:17" s="388" customFormat="1" x14ac:dyDescent="0.2">
      <c r="A203" s="388">
        <v>130516</v>
      </c>
      <c r="B203" s="388">
        <v>106868</v>
      </c>
      <c r="C203" s="388">
        <v>10006494</v>
      </c>
      <c r="D203" s="388" t="s">
        <v>144</v>
      </c>
      <c r="E203" s="388" t="s">
        <v>107</v>
      </c>
      <c r="F203" s="388" t="s">
        <v>11</v>
      </c>
      <c r="G203" s="388" t="s">
        <v>145</v>
      </c>
      <c r="H203" s="388" t="s">
        <v>131</v>
      </c>
      <c r="I203" s="388" t="s">
        <v>131</v>
      </c>
      <c r="J203" s="388">
        <v>10022618</v>
      </c>
      <c r="K203" s="400">
        <v>42780</v>
      </c>
      <c r="L203" s="400">
        <v>42783</v>
      </c>
      <c r="M203" s="388" t="s">
        <v>146</v>
      </c>
      <c r="N203" s="388" t="s">
        <v>104</v>
      </c>
      <c r="O203" s="388">
        <v>3</v>
      </c>
      <c r="P203" s="388" t="s">
        <v>4062</v>
      </c>
      <c r="Q203" s="388">
        <v>3</v>
      </c>
    </row>
    <row r="204" spans="1:17" s="388" customFormat="1" x14ac:dyDescent="0.2">
      <c r="A204" s="388">
        <v>130523</v>
      </c>
      <c r="B204" s="388">
        <v>108328</v>
      </c>
      <c r="C204" s="388">
        <v>10006195</v>
      </c>
      <c r="D204" s="388" t="s">
        <v>148</v>
      </c>
      <c r="E204" s="388" t="s">
        <v>100</v>
      </c>
      <c r="F204" s="388" t="s">
        <v>11</v>
      </c>
      <c r="G204" s="388" t="s">
        <v>149</v>
      </c>
      <c r="H204" s="388" t="s">
        <v>131</v>
      </c>
      <c r="I204" s="388" t="s">
        <v>131</v>
      </c>
      <c r="J204" s="388">
        <v>10020087</v>
      </c>
      <c r="K204" s="400">
        <v>42780</v>
      </c>
      <c r="L204" s="400">
        <v>42783</v>
      </c>
      <c r="M204" s="388" t="s">
        <v>103</v>
      </c>
      <c r="N204" s="388" t="s">
        <v>117</v>
      </c>
      <c r="O204" s="388">
        <v>1</v>
      </c>
      <c r="P204" s="388" t="s">
        <v>4062</v>
      </c>
      <c r="Q204" s="388">
        <v>2</v>
      </c>
    </row>
    <row r="205" spans="1:17" s="388" customFormat="1" x14ac:dyDescent="0.2">
      <c r="A205" s="388">
        <v>1236779</v>
      </c>
      <c r="B205" s="388">
        <v>116322</v>
      </c>
      <c r="C205" s="388">
        <v>10001648</v>
      </c>
      <c r="D205" s="388" t="s">
        <v>237</v>
      </c>
      <c r="E205" s="388" t="s">
        <v>231</v>
      </c>
      <c r="F205" s="388" t="s">
        <v>27</v>
      </c>
      <c r="G205" s="388" t="s">
        <v>221</v>
      </c>
      <c r="H205" s="388" t="s">
        <v>177</v>
      </c>
      <c r="I205" s="388" t="s">
        <v>177</v>
      </c>
      <c r="J205" s="388">
        <v>10022693</v>
      </c>
      <c r="K205" s="400">
        <v>42780</v>
      </c>
      <c r="L205" s="400">
        <v>42783</v>
      </c>
      <c r="M205" s="388" t="s">
        <v>233</v>
      </c>
      <c r="N205" s="388" t="s">
        <v>104</v>
      </c>
      <c r="O205" s="388">
        <v>2</v>
      </c>
      <c r="P205" s="388" t="s">
        <v>4062</v>
      </c>
      <c r="Q205" s="388" t="s">
        <v>195</v>
      </c>
    </row>
    <row r="206" spans="1:17" s="388" customFormat="1" x14ac:dyDescent="0.2">
      <c r="A206" s="388">
        <v>1223878</v>
      </c>
      <c r="B206" s="388">
        <v>121314</v>
      </c>
      <c r="C206" s="388">
        <v>10034240</v>
      </c>
      <c r="D206" s="388" t="s">
        <v>201</v>
      </c>
      <c r="E206" s="388" t="s">
        <v>170</v>
      </c>
      <c r="F206" s="388" t="s">
        <v>13</v>
      </c>
      <c r="G206" s="388" t="s">
        <v>202</v>
      </c>
      <c r="H206" s="388" t="s">
        <v>152</v>
      </c>
      <c r="I206" s="388" t="s">
        <v>152</v>
      </c>
      <c r="J206" s="388">
        <v>10022575</v>
      </c>
      <c r="K206" s="400">
        <v>42780</v>
      </c>
      <c r="L206" s="400">
        <v>42782</v>
      </c>
      <c r="M206" s="388" t="s">
        <v>121</v>
      </c>
      <c r="N206" s="388" t="s">
        <v>104</v>
      </c>
      <c r="O206" s="388">
        <v>3</v>
      </c>
      <c r="P206" s="388" t="s">
        <v>4062</v>
      </c>
      <c r="Q206" s="388" t="s">
        <v>195</v>
      </c>
    </row>
    <row r="207" spans="1:17" s="388" customFormat="1" x14ac:dyDescent="0.2">
      <c r="A207" s="388">
        <v>52550</v>
      </c>
      <c r="B207" s="388">
        <v>110135</v>
      </c>
      <c r="C207" s="388">
        <v>10001710</v>
      </c>
      <c r="D207" s="388" t="s">
        <v>212</v>
      </c>
      <c r="E207" s="388" t="s">
        <v>159</v>
      </c>
      <c r="F207" s="388" t="s">
        <v>14</v>
      </c>
      <c r="G207" s="388" t="s">
        <v>213</v>
      </c>
      <c r="H207" s="388" t="s">
        <v>155</v>
      </c>
      <c r="I207" s="388" t="s">
        <v>155</v>
      </c>
      <c r="J207" s="388">
        <v>10022502</v>
      </c>
      <c r="K207" s="400">
        <v>42781</v>
      </c>
      <c r="L207" s="400">
        <v>42781</v>
      </c>
      <c r="M207" s="388" t="s">
        <v>162</v>
      </c>
      <c r="N207" s="388" t="s">
        <v>95</v>
      </c>
      <c r="O207" s="388">
        <v>9</v>
      </c>
      <c r="P207" s="388" t="s">
        <v>4062</v>
      </c>
      <c r="Q207" s="388">
        <v>2</v>
      </c>
    </row>
    <row r="208" spans="1:17" s="388" customFormat="1" x14ac:dyDescent="0.2">
      <c r="A208" s="388">
        <v>140621</v>
      </c>
      <c r="B208" s="388">
        <v>130539</v>
      </c>
      <c r="C208" s="388">
        <v>10046731</v>
      </c>
      <c r="D208" s="388" t="s">
        <v>193</v>
      </c>
      <c r="E208" s="388" t="s">
        <v>179</v>
      </c>
      <c r="F208" s="388" t="s">
        <v>15</v>
      </c>
      <c r="G208" s="388" t="s">
        <v>194</v>
      </c>
      <c r="H208" s="388" t="s">
        <v>155</v>
      </c>
      <c r="I208" s="388" t="s">
        <v>155</v>
      </c>
      <c r="J208" s="388">
        <v>10022512</v>
      </c>
      <c r="K208" s="400">
        <v>42774</v>
      </c>
      <c r="L208" s="400">
        <v>42776</v>
      </c>
      <c r="M208" s="388" t="s">
        <v>183</v>
      </c>
      <c r="N208" s="388" t="s">
        <v>104</v>
      </c>
      <c r="O208" s="388">
        <v>2</v>
      </c>
      <c r="P208" s="388" t="s">
        <v>4062</v>
      </c>
      <c r="Q208" s="388" t="s">
        <v>195</v>
      </c>
    </row>
    <row r="209" spans="1:17" s="388" customFormat="1" x14ac:dyDescent="0.2">
      <c r="A209" s="388">
        <v>53108</v>
      </c>
      <c r="B209" s="388">
        <v>115154</v>
      </c>
      <c r="C209" s="388">
        <v>10003987</v>
      </c>
      <c r="D209" s="388" t="s">
        <v>1634</v>
      </c>
      <c r="E209" s="388" t="s">
        <v>159</v>
      </c>
      <c r="F209" s="388" t="s">
        <v>14</v>
      </c>
      <c r="G209" s="388" t="s">
        <v>419</v>
      </c>
      <c r="H209" s="388" t="s">
        <v>115</v>
      </c>
      <c r="I209" s="388" t="s">
        <v>115</v>
      </c>
      <c r="J209" s="388">
        <v>10020118</v>
      </c>
      <c r="K209" s="400">
        <v>42773</v>
      </c>
      <c r="L209" s="400">
        <v>42776</v>
      </c>
      <c r="M209" s="388" t="s">
        <v>197</v>
      </c>
      <c r="N209" s="388" t="s">
        <v>104</v>
      </c>
      <c r="O209" s="388">
        <v>3</v>
      </c>
      <c r="P209" s="388" t="s">
        <v>4062</v>
      </c>
      <c r="Q209" s="388">
        <v>3</v>
      </c>
    </row>
    <row r="210" spans="1:17" s="388" customFormat="1" x14ac:dyDescent="0.2">
      <c r="A210" s="388">
        <v>59142</v>
      </c>
      <c r="B210" s="388">
        <v>123106</v>
      </c>
      <c r="C210" s="388">
        <v>10038911</v>
      </c>
      <c r="D210" s="388" t="s">
        <v>164</v>
      </c>
      <c r="E210" s="388" t="s">
        <v>90</v>
      </c>
      <c r="F210" s="388" t="s">
        <v>13</v>
      </c>
      <c r="G210" s="388" t="s">
        <v>130</v>
      </c>
      <c r="H210" s="388" t="s">
        <v>131</v>
      </c>
      <c r="I210" s="388" t="s">
        <v>131</v>
      </c>
      <c r="J210" s="388">
        <v>10022628</v>
      </c>
      <c r="K210" s="400">
        <v>42773</v>
      </c>
      <c r="L210" s="400">
        <v>42776</v>
      </c>
      <c r="M210" s="388" t="s">
        <v>132</v>
      </c>
      <c r="N210" s="388" t="s">
        <v>104</v>
      </c>
      <c r="O210" s="388">
        <v>4</v>
      </c>
      <c r="P210" s="388" t="s">
        <v>4062</v>
      </c>
      <c r="Q210" s="388">
        <v>3</v>
      </c>
    </row>
    <row r="211" spans="1:17" s="388" customFormat="1" x14ac:dyDescent="0.2">
      <c r="A211" s="388">
        <v>130495</v>
      </c>
      <c r="B211" s="388">
        <v>106815</v>
      </c>
      <c r="C211" s="388">
        <v>10000794</v>
      </c>
      <c r="D211" s="388" t="s">
        <v>188</v>
      </c>
      <c r="E211" s="388" t="s">
        <v>107</v>
      </c>
      <c r="F211" s="388" t="s">
        <v>11</v>
      </c>
      <c r="G211" s="388" t="s">
        <v>189</v>
      </c>
      <c r="H211" s="388" t="s">
        <v>131</v>
      </c>
      <c r="I211" s="388" t="s">
        <v>131</v>
      </c>
      <c r="J211" s="388">
        <v>10022613</v>
      </c>
      <c r="K211" s="400">
        <v>42773</v>
      </c>
      <c r="L211" s="400">
        <v>42776</v>
      </c>
      <c r="M211" s="388" t="s">
        <v>146</v>
      </c>
      <c r="N211" s="388" t="s">
        <v>104</v>
      </c>
      <c r="O211" s="388">
        <v>2</v>
      </c>
      <c r="P211" s="388" t="s">
        <v>4062</v>
      </c>
      <c r="Q211" s="388">
        <v>3</v>
      </c>
    </row>
    <row r="212" spans="1:17" s="388" customFormat="1" x14ac:dyDescent="0.2">
      <c r="A212" s="388">
        <v>130764</v>
      </c>
      <c r="B212" s="388">
        <v>106947</v>
      </c>
      <c r="C212" s="388">
        <v>10004772</v>
      </c>
      <c r="D212" s="388" t="s">
        <v>106</v>
      </c>
      <c r="E212" s="388" t="s">
        <v>107</v>
      </c>
      <c r="F212" s="388" t="s">
        <v>11</v>
      </c>
      <c r="G212" s="388" t="s">
        <v>108</v>
      </c>
      <c r="H212" s="388" t="s">
        <v>102</v>
      </c>
      <c r="I212" s="388" t="s">
        <v>102</v>
      </c>
      <c r="J212" s="388">
        <v>10022603</v>
      </c>
      <c r="K212" s="400">
        <v>42773</v>
      </c>
      <c r="L212" s="400">
        <v>42776</v>
      </c>
      <c r="M212" s="388" t="s">
        <v>109</v>
      </c>
      <c r="N212" s="388" t="s">
        <v>104</v>
      </c>
      <c r="O212" s="388">
        <v>2</v>
      </c>
      <c r="P212" s="388" t="s">
        <v>4062</v>
      </c>
      <c r="Q212" s="388">
        <v>2</v>
      </c>
    </row>
    <row r="213" spans="1:17" s="388" customFormat="1" x14ac:dyDescent="0.2">
      <c r="A213" s="388">
        <v>130777</v>
      </c>
      <c r="B213" s="388">
        <v>107960</v>
      </c>
      <c r="C213" s="388">
        <v>10007427</v>
      </c>
      <c r="D213" s="388" t="s">
        <v>4067</v>
      </c>
      <c r="E213" s="388" t="s">
        <v>107</v>
      </c>
      <c r="F213" s="388" t="s">
        <v>11</v>
      </c>
      <c r="G213" s="388" t="s">
        <v>151</v>
      </c>
      <c r="H213" s="388" t="s">
        <v>152</v>
      </c>
      <c r="I213" s="388" t="s">
        <v>152</v>
      </c>
      <c r="J213" s="388">
        <v>10011442</v>
      </c>
      <c r="K213" s="400">
        <v>42773</v>
      </c>
      <c r="L213" s="400">
        <v>42776</v>
      </c>
      <c r="M213" s="388" t="s">
        <v>109</v>
      </c>
      <c r="N213" s="388" t="s">
        <v>104</v>
      </c>
      <c r="O213" s="388">
        <v>2</v>
      </c>
      <c r="P213" s="388" t="s">
        <v>4062</v>
      </c>
      <c r="Q213" s="388">
        <v>2</v>
      </c>
    </row>
    <row r="214" spans="1:17" s="388" customFormat="1" x14ac:dyDescent="0.2">
      <c r="A214" s="388">
        <v>1236924</v>
      </c>
      <c r="B214" s="388">
        <v>117373</v>
      </c>
      <c r="C214" s="388">
        <v>10001298</v>
      </c>
      <c r="D214" s="388" t="s">
        <v>230</v>
      </c>
      <c r="E214" s="388" t="s">
        <v>231</v>
      </c>
      <c r="F214" s="388" t="s">
        <v>27</v>
      </c>
      <c r="G214" s="388" t="s">
        <v>232</v>
      </c>
      <c r="H214" s="388" t="s">
        <v>177</v>
      </c>
      <c r="I214" s="388" t="s">
        <v>177</v>
      </c>
      <c r="J214" s="388">
        <v>10022692</v>
      </c>
      <c r="K214" s="400">
        <v>42773</v>
      </c>
      <c r="L214" s="400">
        <v>42776</v>
      </c>
      <c r="M214" s="388" t="s">
        <v>233</v>
      </c>
      <c r="N214" s="388" t="s">
        <v>104</v>
      </c>
      <c r="O214" s="388">
        <v>1</v>
      </c>
      <c r="P214" s="388" t="s">
        <v>4062</v>
      </c>
      <c r="Q214" s="388" t="s">
        <v>195</v>
      </c>
    </row>
    <row r="215" spans="1:17" s="388" customFormat="1" x14ac:dyDescent="0.2">
      <c r="A215" s="388">
        <v>52985</v>
      </c>
      <c r="B215" s="388">
        <v>115315</v>
      </c>
      <c r="C215" s="388">
        <v>10003853</v>
      </c>
      <c r="D215" s="388" t="s">
        <v>206</v>
      </c>
      <c r="E215" s="388" t="s">
        <v>159</v>
      </c>
      <c r="F215" s="388" t="s">
        <v>14</v>
      </c>
      <c r="G215" s="388" t="s">
        <v>207</v>
      </c>
      <c r="H215" s="388" t="s">
        <v>186</v>
      </c>
      <c r="I215" s="388" t="s">
        <v>93</v>
      </c>
      <c r="J215" s="388">
        <v>10022487</v>
      </c>
      <c r="K215" s="400">
        <v>42774</v>
      </c>
      <c r="L215" s="400">
        <v>42775</v>
      </c>
      <c r="M215" s="388" t="s">
        <v>162</v>
      </c>
      <c r="N215" s="388" t="s">
        <v>95</v>
      </c>
      <c r="O215" s="388">
        <v>9</v>
      </c>
      <c r="P215" s="388" t="s">
        <v>4062</v>
      </c>
      <c r="Q215" s="388">
        <v>2</v>
      </c>
    </row>
    <row r="216" spans="1:17" s="388" customFormat="1" x14ac:dyDescent="0.2">
      <c r="A216" s="388">
        <v>132011</v>
      </c>
      <c r="B216" s="388">
        <v>114876</v>
      </c>
      <c r="C216" s="388">
        <v>10005748</v>
      </c>
      <c r="D216" s="388" t="s">
        <v>124</v>
      </c>
      <c r="E216" s="388" t="s">
        <v>125</v>
      </c>
      <c r="F216" s="388" t="s">
        <v>12</v>
      </c>
      <c r="G216" s="388" t="s">
        <v>126</v>
      </c>
      <c r="H216" s="388" t="s">
        <v>102</v>
      </c>
      <c r="I216" s="388" t="s">
        <v>102</v>
      </c>
      <c r="J216" s="388">
        <v>10022598</v>
      </c>
      <c r="K216" s="400">
        <v>42773</v>
      </c>
      <c r="L216" s="400">
        <v>42775</v>
      </c>
      <c r="M216" s="388" t="s">
        <v>127</v>
      </c>
      <c r="N216" s="388" t="s">
        <v>104</v>
      </c>
      <c r="O216" s="388">
        <v>2</v>
      </c>
      <c r="P216" s="388" t="s">
        <v>4062</v>
      </c>
      <c r="Q216" s="388">
        <v>2</v>
      </c>
    </row>
    <row r="217" spans="1:17" s="388" customFormat="1" x14ac:dyDescent="0.2">
      <c r="A217" s="388">
        <v>50936</v>
      </c>
      <c r="B217" s="388">
        <v>119214</v>
      </c>
      <c r="C217" s="388">
        <v>10030637</v>
      </c>
      <c r="D217" s="388" t="s">
        <v>169</v>
      </c>
      <c r="E217" s="388" t="s">
        <v>170</v>
      </c>
      <c r="F217" s="388" t="s">
        <v>13</v>
      </c>
      <c r="G217" s="388" t="s">
        <v>160</v>
      </c>
      <c r="H217" s="388" t="s">
        <v>161</v>
      </c>
      <c r="I217" s="388" t="s">
        <v>161</v>
      </c>
      <c r="J217" s="388">
        <v>10022580</v>
      </c>
      <c r="K217" s="400">
        <v>42767</v>
      </c>
      <c r="L217" s="400">
        <v>42775</v>
      </c>
      <c r="M217" s="388" t="s">
        <v>136</v>
      </c>
      <c r="N217" s="388" t="s">
        <v>117</v>
      </c>
      <c r="O217" s="388">
        <v>1</v>
      </c>
      <c r="P217" s="388" t="s">
        <v>4062</v>
      </c>
      <c r="Q217" s="388">
        <v>2</v>
      </c>
    </row>
    <row r="218" spans="1:17" s="388" customFormat="1" x14ac:dyDescent="0.2">
      <c r="A218" s="388">
        <v>1237215</v>
      </c>
      <c r="B218" s="388">
        <v>122998</v>
      </c>
      <c r="C218" s="388">
        <v>10031093</v>
      </c>
      <c r="D218" s="388" t="s">
        <v>238</v>
      </c>
      <c r="E218" s="388" t="s">
        <v>90</v>
      </c>
      <c r="F218" s="388" t="s">
        <v>13</v>
      </c>
      <c r="G218" s="388" t="s">
        <v>239</v>
      </c>
      <c r="H218" s="388" t="s">
        <v>152</v>
      </c>
      <c r="I218" s="388" t="s">
        <v>152</v>
      </c>
      <c r="J218" s="388">
        <v>10022577</v>
      </c>
      <c r="K218" s="400">
        <v>42767</v>
      </c>
      <c r="L218" s="400">
        <v>42769</v>
      </c>
      <c r="M218" s="388" t="s">
        <v>121</v>
      </c>
      <c r="N218" s="388" t="s">
        <v>104</v>
      </c>
      <c r="O218" s="388">
        <v>2</v>
      </c>
      <c r="P218" s="388" t="s">
        <v>4062</v>
      </c>
      <c r="Q218" s="388" t="s">
        <v>195</v>
      </c>
    </row>
    <row r="219" spans="1:17" s="388" customFormat="1" x14ac:dyDescent="0.2">
      <c r="A219" s="388">
        <v>55448</v>
      </c>
      <c r="B219" s="388">
        <v>106089</v>
      </c>
      <c r="C219" s="388">
        <v>10007659</v>
      </c>
      <c r="D219" s="388" t="s">
        <v>3501</v>
      </c>
      <c r="E219" s="388" t="s">
        <v>90</v>
      </c>
      <c r="F219" s="388" t="s">
        <v>13</v>
      </c>
      <c r="G219" s="388" t="s">
        <v>793</v>
      </c>
      <c r="H219" s="388" t="s">
        <v>102</v>
      </c>
      <c r="I219" s="388" t="s">
        <v>102</v>
      </c>
      <c r="J219" s="388">
        <v>10022609</v>
      </c>
      <c r="K219" s="400">
        <v>42766</v>
      </c>
      <c r="L219" s="400">
        <v>42769</v>
      </c>
      <c r="M219" s="388" t="s">
        <v>121</v>
      </c>
      <c r="N219" s="388" t="s">
        <v>104</v>
      </c>
      <c r="O219" s="388">
        <v>3</v>
      </c>
      <c r="P219" s="388" t="s">
        <v>4062</v>
      </c>
      <c r="Q219" s="388">
        <v>2</v>
      </c>
    </row>
    <row r="220" spans="1:17" s="388" customFormat="1" x14ac:dyDescent="0.2">
      <c r="A220" s="388">
        <v>130410</v>
      </c>
      <c r="B220" s="388">
        <v>108322</v>
      </c>
      <c r="C220" s="388">
        <v>10003564</v>
      </c>
      <c r="D220" s="388" t="s">
        <v>203</v>
      </c>
      <c r="E220" s="388" t="s">
        <v>107</v>
      </c>
      <c r="F220" s="388" t="s">
        <v>11</v>
      </c>
      <c r="G220" s="388" t="s">
        <v>204</v>
      </c>
      <c r="H220" s="388" t="s">
        <v>115</v>
      </c>
      <c r="I220" s="388" t="s">
        <v>115</v>
      </c>
      <c r="J220" s="388">
        <v>10022561</v>
      </c>
      <c r="K220" s="400">
        <v>42766</v>
      </c>
      <c r="L220" s="400">
        <v>42769</v>
      </c>
      <c r="M220" s="388" t="s">
        <v>168</v>
      </c>
      <c r="N220" s="388" t="s">
        <v>104</v>
      </c>
      <c r="O220" s="388">
        <v>3</v>
      </c>
      <c r="P220" s="388" t="s">
        <v>4062</v>
      </c>
      <c r="Q220" s="388">
        <v>3</v>
      </c>
    </row>
    <row r="221" spans="1:17" s="388" customFormat="1" x14ac:dyDescent="0.2">
      <c r="A221" s="388">
        <v>130440</v>
      </c>
      <c r="B221" s="388">
        <v>108462</v>
      </c>
      <c r="C221" s="388">
        <v>10009439</v>
      </c>
      <c r="D221" s="388" t="s">
        <v>215</v>
      </c>
      <c r="E221" s="388" t="s">
        <v>107</v>
      </c>
      <c r="F221" s="388" t="s">
        <v>11</v>
      </c>
      <c r="G221" s="388" t="s">
        <v>216</v>
      </c>
      <c r="H221" s="388" t="s">
        <v>115</v>
      </c>
      <c r="I221" s="388" t="s">
        <v>115</v>
      </c>
      <c r="J221" s="388">
        <v>10022554</v>
      </c>
      <c r="K221" s="400">
        <v>42766</v>
      </c>
      <c r="L221" s="400">
        <v>42769</v>
      </c>
      <c r="M221" s="388" t="s">
        <v>217</v>
      </c>
      <c r="N221" s="388" t="s">
        <v>104</v>
      </c>
      <c r="O221" s="388">
        <v>2</v>
      </c>
      <c r="P221" s="388" t="s">
        <v>4062</v>
      </c>
      <c r="Q221" s="388">
        <v>4</v>
      </c>
    </row>
    <row r="222" spans="1:17" s="388" customFormat="1" x14ac:dyDescent="0.2">
      <c r="A222" s="388">
        <v>130499</v>
      </c>
      <c r="B222" s="388">
        <v>108367</v>
      </c>
      <c r="C222" s="388">
        <v>10003128</v>
      </c>
      <c r="D222" s="388" t="s">
        <v>191</v>
      </c>
      <c r="E222" s="388" t="s">
        <v>100</v>
      </c>
      <c r="F222" s="388" t="s">
        <v>11</v>
      </c>
      <c r="G222" s="388" t="s">
        <v>192</v>
      </c>
      <c r="H222" s="388" t="s">
        <v>131</v>
      </c>
      <c r="I222" s="388" t="s">
        <v>131</v>
      </c>
      <c r="J222" s="388">
        <v>10020157</v>
      </c>
      <c r="K222" s="400">
        <v>42766</v>
      </c>
      <c r="L222" s="400">
        <v>42769</v>
      </c>
      <c r="M222" s="388" t="s">
        <v>103</v>
      </c>
      <c r="N222" s="388" t="s">
        <v>104</v>
      </c>
      <c r="O222" s="388">
        <v>3</v>
      </c>
      <c r="P222" s="388" t="s">
        <v>4062</v>
      </c>
      <c r="Q222" s="388">
        <v>1</v>
      </c>
    </row>
    <row r="223" spans="1:17" s="388" customFormat="1" x14ac:dyDescent="0.2">
      <c r="A223" s="388">
        <v>130690</v>
      </c>
      <c r="B223" s="388">
        <v>108468</v>
      </c>
      <c r="C223" s="388">
        <v>10000944</v>
      </c>
      <c r="D223" s="388" t="s">
        <v>218</v>
      </c>
      <c r="E223" s="388" t="s">
        <v>107</v>
      </c>
      <c r="F223" s="388" t="s">
        <v>11</v>
      </c>
      <c r="G223" s="388" t="s">
        <v>219</v>
      </c>
      <c r="H223" s="388" t="s">
        <v>177</v>
      </c>
      <c r="I223" s="388" t="s">
        <v>177</v>
      </c>
      <c r="J223" s="388">
        <v>10022532</v>
      </c>
      <c r="K223" s="400">
        <v>42766</v>
      </c>
      <c r="L223" s="400">
        <v>42769</v>
      </c>
      <c r="M223" s="388" t="s">
        <v>109</v>
      </c>
      <c r="N223" s="388" t="s">
        <v>104</v>
      </c>
      <c r="O223" s="388">
        <v>2</v>
      </c>
      <c r="P223" s="388" t="s">
        <v>4062</v>
      </c>
      <c r="Q223" s="388">
        <v>1</v>
      </c>
    </row>
    <row r="224" spans="1:17" s="388" customFormat="1" x14ac:dyDescent="0.2">
      <c r="A224" s="388">
        <v>130726</v>
      </c>
      <c r="B224" s="388">
        <v>106733</v>
      </c>
      <c r="C224" s="388">
        <v>10004340</v>
      </c>
      <c r="D224" s="388" t="s">
        <v>227</v>
      </c>
      <c r="E224" s="388" t="s">
        <v>107</v>
      </c>
      <c r="F224" s="388" t="s">
        <v>11</v>
      </c>
      <c r="G224" s="388" t="s">
        <v>228</v>
      </c>
      <c r="H224" s="388" t="s">
        <v>177</v>
      </c>
      <c r="I224" s="388" t="s">
        <v>177</v>
      </c>
      <c r="J224" s="388">
        <v>10022524</v>
      </c>
      <c r="K224" s="400">
        <v>42766</v>
      </c>
      <c r="L224" s="400">
        <v>42769</v>
      </c>
      <c r="M224" s="388" t="s">
        <v>146</v>
      </c>
      <c r="N224" s="388" t="s">
        <v>104</v>
      </c>
      <c r="O224" s="388">
        <v>3</v>
      </c>
      <c r="P224" s="388" t="s">
        <v>4062</v>
      </c>
      <c r="Q224" s="388">
        <v>3</v>
      </c>
    </row>
    <row r="225" spans="1:17" s="388" customFormat="1" x14ac:dyDescent="0.2">
      <c r="A225" s="388">
        <v>1236935</v>
      </c>
      <c r="B225" s="388">
        <v>109219</v>
      </c>
      <c r="C225" s="388">
        <v>10004177</v>
      </c>
      <c r="D225" s="388" t="s">
        <v>4072</v>
      </c>
      <c r="E225" s="388" t="s">
        <v>231</v>
      </c>
      <c r="F225" s="388" t="s">
        <v>27</v>
      </c>
      <c r="G225" s="388" t="s">
        <v>266</v>
      </c>
      <c r="H225" s="388" t="s">
        <v>131</v>
      </c>
      <c r="I225" s="388" t="s">
        <v>131</v>
      </c>
      <c r="J225" s="388">
        <v>10022691</v>
      </c>
      <c r="K225" s="400">
        <v>42766</v>
      </c>
      <c r="L225" s="400">
        <v>42769</v>
      </c>
      <c r="M225" s="388" t="s">
        <v>233</v>
      </c>
      <c r="N225" s="388" t="s">
        <v>104</v>
      </c>
      <c r="O225" s="388">
        <v>2</v>
      </c>
      <c r="P225" s="388" t="s">
        <v>4062</v>
      </c>
      <c r="Q225" s="388" t="s">
        <v>195</v>
      </c>
    </row>
    <row r="226" spans="1:17" s="388" customFormat="1" x14ac:dyDescent="0.2">
      <c r="A226" s="388">
        <v>54492</v>
      </c>
      <c r="B226" s="388">
        <v>107989</v>
      </c>
      <c r="C226" s="388">
        <v>10006000</v>
      </c>
      <c r="D226" s="388" t="s">
        <v>224</v>
      </c>
      <c r="E226" s="388" t="s">
        <v>159</v>
      </c>
      <c r="F226" s="388" t="s">
        <v>14</v>
      </c>
      <c r="G226" s="388" t="s">
        <v>225</v>
      </c>
      <c r="H226" s="388" t="s">
        <v>92</v>
      </c>
      <c r="I226" s="388" t="s">
        <v>93</v>
      </c>
      <c r="J226" s="388">
        <v>10022496</v>
      </c>
      <c r="K226" s="400">
        <v>42767</v>
      </c>
      <c r="L226" s="400">
        <v>42768</v>
      </c>
      <c r="M226" s="388" t="s">
        <v>162</v>
      </c>
      <c r="N226" s="388" t="s">
        <v>95</v>
      </c>
      <c r="O226" s="388">
        <v>9</v>
      </c>
      <c r="P226" s="388" t="s">
        <v>4062</v>
      </c>
      <c r="Q226" s="388">
        <v>2</v>
      </c>
    </row>
    <row r="227" spans="1:17" s="388" customFormat="1" x14ac:dyDescent="0.2">
      <c r="A227" s="388">
        <v>50656</v>
      </c>
      <c r="B227" s="388">
        <v>106343</v>
      </c>
      <c r="C227" s="388">
        <v>10000631</v>
      </c>
      <c r="D227" s="388" t="s">
        <v>245</v>
      </c>
      <c r="E227" s="388" t="s">
        <v>90</v>
      </c>
      <c r="F227" s="388" t="s">
        <v>13</v>
      </c>
      <c r="G227" s="388" t="s">
        <v>173</v>
      </c>
      <c r="H227" s="388" t="s">
        <v>161</v>
      </c>
      <c r="I227" s="388" t="s">
        <v>161</v>
      </c>
      <c r="J227" s="388">
        <v>10022585</v>
      </c>
      <c r="K227" s="400">
        <v>42766</v>
      </c>
      <c r="L227" s="400">
        <v>42768</v>
      </c>
      <c r="M227" s="388" t="s">
        <v>121</v>
      </c>
      <c r="N227" s="388" t="s">
        <v>104</v>
      </c>
      <c r="O227" s="388">
        <v>2</v>
      </c>
      <c r="P227" s="388" t="s">
        <v>4062</v>
      </c>
      <c r="Q227" s="388">
        <v>2</v>
      </c>
    </row>
    <row r="228" spans="1:17" s="388" customFormat="1" x14ac:dyDescent="0.2">
      <c r="A228" s="388">
        <v>130704</v>
      </c>
      <c r="B228" s="388">
        <v>108416</v>
      </c>
      <c r="C228" s="388">
        <v>10003427</v>
      </c>
      <c r="D228" s="388" t="s">
        <v>234</v>
      </c>
      <c r="E228" s="388" t="s">
        <v>100</v>
      </c>
      <c r="F228" s="388" t="s">
        <v>11</v>
      </c>
      <c r="G228" s="388" t="s">
        <v>235</v>
      </c>
      <c r="H228" s="388" t="s">
        <v>177</v>
      </c>
      <c r="I228" s="388" t="s">
        <v>177</v>
      </c>
      <c r="J228" s="388">
        <v>10022526</v>
      </c>
      <c r="K228" s="400">
        <v>42766</v>
      </c>
      <c r="L228" s="400">
        <v>42768</v>
      </c>
      <c r="M228" s="388" t="s">
        <v>103</v>
      </c>
      <c r="N228" s="388" t="s">
        <v>104</v>
      </c>
      <c r="O228" s="388">
        <v>3</v>
      </c>
      <c r="P228" s="388" t="s">
        <v>4062</v>
      </c>
      <c r="Q228" s="388">
        <v>2</v>
      </c>
    </row>
    <row r="229" spans="1:17" s="388" customFormat="1" x14ac:dyDescent="0.2">
      <c r="A229" s="388">
        <v>50098</v>
      </c>
      <c r="B229" s="388">
        <v>106945</v>
      </c>
      <c r="C229" s="388">
        <v>10000941</v>
      </c>
      <c r="D229" s="388" t="s">
        <v>196</v>
      </c>
      <c r="E229" s="388" t="s">
        <v>159</v>
      </c>
      <c r="F229" s="388" t="s">
        <v>14</v>
      </c>
      <c r="G229" s="388" t="s">
        <v>108</v>
      </c>
      <c r="H229" s="388" t="s">
        <v>102</v>
      </c>
      <c r="I229" s="388" t="s">
        <v>102</v>
      </c>
      <c r="J229" s="388">
        <v>10022597</v>
      </c>
      <c r="K229" s="400">
        <v>42759</v>
      </c>
      <c r="L229" s="400">
        <v>42762</v>
      </c>
      <c r="M229" s="388" t="s">
        <v>197</v>
      </c>
      <c r="N229" s="388" t="s">
        <v>104</v>
      </c>
      <c r="O229" s="388">
        <v>2</v>
      </c>
      <c r="P229" s="388" t="s">
        <v>4062</v>
      </c>
      <c r="Q229" s="388">
        <v>3</v>
      </c>
    </row>
    <row r="230" spans="1:17" s="388" customFormat="1" x14ac:dyDescent="0.2">
      <c r="A230" s="388">
        <v>50208</v>
      </c>
      <c r="B230" s="388">
        <v>107962</v>
      </c>
      <c r="C230" s="388">
        <v>10007432</v>
      </c>
      <c r="D230" s="388" t="s">
        <v>254</v>
      </c>
      <c r="E230" s="388" t="s">
        <v>159</v>
      </c>
      <c r="F230" s="388" t="s">
        <v>14</v>
      </c>
      <c r="G230" s="388" t="s">
        <v>255</v>
      </c>
      <c r="H230" s="388" t="s">
        <v>177</v>
      </c>
      <c r="I230" s="388" t="s">
        <v>177</v>
      </c>
      <c r="J230" s="388">
        <v>10022533</v>
      </c>
      <c r="K230" s="400">
        <v>42759</v>
      </c>
      <c r="L230" s="400">
        <v>42762</v>
      </c>
      <c r="M230" s="388" t="s">
        <v>256</v>
      </c>
      <c r="N230" s="388" t="s">
        <v>104</v>
      </c>
      <c r="O230" s="388">
        <v>2</v>
      </c>
      <c r="P230" s="388" t="s">
        <v>4062</v>
      </c>
      <c r="Q230" s="388">
        <v>4</v>
      </c>
    </row>
    <row r="231" spans="1:17" s="388" customFormat="1" x14ac:dyDescent="0.2">
      <c r="A231" s="388">
        <v>50410</v>
      </c>
      <c r="B231" s="388">
        <v>118821</v>
      </c>
      <c r="C231" s="388">
        <v>10023918</v>
      </c>
      <c r="D231" s="388" t="s">
        <v>269</v>
      </c>
      <c r="E231" s="388" t="s">
        <v>90</v>
      </c>
      <c r="F231" s="388" t="s">
        <v>13</v>
      </c>
      <c r="G231" s="388" t="s">
        <v>239</v>
      </c>
      <c r="H231" s="388" t="s">
        <v>152</v>
      </c>
      <c r="I231" s="388" t="s">
        <v>152</v>
      </c>
      <c r="J231" s="388">
        <v>10011469</v>
      </c>
      <c r="K231" s="400">
        <v>42759</v>
      </c>
      <c r="L231" s="400">
        <v>42762</v>
      </c>
      <c r="M231" s="388" t="s">
        <v>132</v>
      </c>
      <c r="N231" s="388" t="s">
        <v>104</v>
      </c>
      <c r="O231" s="388">
        <v>2</v>
      </c>
      <c r="P231" s="388" t="s">
        <v>4062</v>
      </c>
      <c r="Q231" s="388">
        <v>3</v>
      </c>
    </row>
    <row r="232" spans="1:17" s="388" customFormat="1" x14ac:dyDescent="0.2">
      <c r="A232" s="388">
        <v>130473</v>
      </c>
      <c r="B232" s="388">
        <v>112389</v>
      </c>
      <c r="C232" s="388">
        <v>10001458</v>
      </c>
      <c r="D232" s="388" t="s">
        <v>271</v>
      </c>
      <c r="E232" s="388" t="s">
        <v>107</v>
      </c>
      <c r="F232" s="388" t="s">
        <v>11</v>
      </c>
      <c r="G232" s="388" t="s">
        <v>272</v>
      </c>
      <c r="H232" s="388" t="s">
        <v>161</v>
      </c>
      <c r="I232" s="388" t="s">
        <v>161</v>
      </c>
      <c r="J232" s="388">
        <v>10022582</v>
      </c>
      <c r="K232" s="400">
        <v>42759</v>
      </c>
      <c r="L232" s="400">
        <v>42762</v>
      </c>
      <c r="M232" s="388" t="s">
        <v>217</v>
      </c>
      <c r="N232" s="388" t="s">
        <v>104</v>
      </c>
      <c r="O232" s="388">
        <v>3</v>
      </c>
      <c r="P232" s="388" t="s">
        <v>4062</v>
      </c>
      <c r="Q232" s="388">
        <v>4</v>
      </c>
    </row>
    <row r="233" spans="1:17" s="388" customFormat="1" x14ac:dyDescent="0.2">
      <c r="A233" s="388">
        <v>130616</v>
      </c>
      <c r="B233" s="388">
        <v>108411</v>
      </c>
      <c r="C233" s="388">
        <v>10004088</v>
      </c>
      <c r="D233" s="388" t="s">
        <v>99</v>
      </c>
      <c r="E233" s="388" t="s">
        <v>100</v>
      </c>
      <c r="F233" s="388" t="s">
        <v>11</v>
      </c>
      <c r="G233" s="388" t="s">
        <v>101</v>
      </c>
      <c r="H233" s="388" t="s">
        <v>102</v>
      </c>
      <c r="I233" s="388" t="s">
        <v>102</v>
      </c>
      <c r="J233" s="388">
        <v>10022599</v>
      </c>
      <c r="K233" s="400">
        <v>42759</v>
      </c>
      <c r="L233" s="400">
        <v>42762</v>
      </c>
      <c r="M233" s="388" t="s">
        <v>103</v>
      </c>
      <c r="N233" s="388" t="s">
        <v>104</v>
      </c>
      <c r="O233" s="388">
        <v>2</v>
      </c>
      <c r="P233" s="388" t="s">
        <v>4062</v>
      </c>
      <c r="Q233" s="388">
        <v>2</v>
      </c>
    </row>
    <row r="234" spans="1:17" s="388" customFormat="1" x14ac:dyDescent="0.2">
      <c r="A234" s="388">
        <v>130728</v>
      </c>
      <c r="B234" s="388">
        <v>106743</v>
      </c>
      <c r="C234" s="388">
        <v>10006570</v>
      </c>
      <c r="D234" s="388" t="s">
        <v>220</v>
      </c>
      <c r="E234" s="388" t="s">
        <v>107</v>
      </c>
      <c r="F234" s="388" t="s">
        <v>11</v>
      </c>
      <c r="G234" s="388" t="s">
        <v>221</v>
      </c>
      <c r="H234" s="388" t="s">
        <v>177</v>
      </c>
      <c r="I234" s="388" t="s">
        <v>177</v>
      </c>
      <c r="J234" s="388">
        <v>10022518</v>
      </c>
      <c r="K234" s="400">
        <v>42759</v>
      </c>
      <c r="L234" s="400">
        <v>42762</v>
      </c>
      <c r="M234" s="388" t="s">
        <v>109</v>
      </c>
      <c r="N234" s="388" t="s">
        <v>104</v>
      </c>
      <c r="O234" s="388">
        <v>2</v>
      </c>
      <c r="P234" s="388" t="s">
        <v>4062</v>
      </c>
      <c r="Q234" s="388">
        <v>2</v>
      </c>
    </row>
    <row r="235" spans="1:17" s="388" customFormat="1" x14ac:dyDescent="0.2">
      <c r="A235" s="388">
        <v>1236942</v>
      </c>
      <c r="B235" s="388">
        <v>112110</v>
      </c>
      <c r="C235" s="388">
        <v>10001647</v>
      </c>
      <c r="D235" s="388" t="s">
        <v>289</v>
      </c>
      <c r="E235" s="388" t="s">
        <v>231</v>
      </c>
      <c r="F235" s="388" t="s">
        <v>27</v>
      </c>
      <c r="G235" s="388" t="s">
        <v>202</v>
      </c>
      <c r="H235" s="388" t="s">
        <v>152</v>
      </c>
      <c r="I235" s="388" t="s">
        <v>152</v>
      </c>
      <c r="J235" s="388">
        <v>10022689</v>
      </c>
      <c r="K235" s="400">
        <v>42759</v>
      </c>
      <c r="L235" s="400">
        <v>42762</v>
      </c>
      <c r="M235" s="388" t="s">
        <v>233</v>
      </c>
      <c r="N235" s="388" t="s">
        <v>104</v>
      </c>
      <c r="O235" s="388">
        <v>1</v>
      </c>
      <c r="P235" s="388" t="s">
        <v>4062</v>
      </c>
      <c r="Q235" s="388" t="s">
        <v>195</v>
      </c>
    </row>
    <row r="236" spans="1:17" s="388" customFormat="1" x14ac:dyDescent="0.2">
      <c r="A236" s="388">
        <v>132016</v>
      </c>
      <c r="B236" s="388">
        <v>116895</v>
      </c>
      <c r="C236" s="388">
        <v>10006199</v>
      </c>
      <c r="D236" s="388" t="s">
        <v>242</v>
      </c>
      <c r="E236" s="388" t="s">
        <v>125</v>
      </c>
      <c r="F236" s="388" t="s">
        <v>12</v>
      </c>
      <c r="G236" s="388" t="s">
        <v>243</v>
      </c>
      <c r="H236" s="388" t="s">
        <v>177</v>
      </c>
      <c r="I236" s="388" t="s">
        <v>177</v>
      </c>
      <c r="J236" s="388">
        <v>10022528</v>
      </c>
      <c r="K236" s="400">
        <v>42759</v>
      </c>
      <c r="L236" s="400">
        <v>42761</v>
      </c>
      <c r="M236" s="388" t="s">
        <v>127</v>
      </c>
      <c r="N236" s="388" t="s">
        <v>104</v>
      </c>
      <c r="O236" s="388">
        <v>3</v>
      </c>
      <c r="P236" s="388" t="s">
        <v>4062</v>
      </c>
      <c r="Q236" s="388">
        <v>2</v>
      </c>
    </row>
    <row r="237" spans="1:17" s="388" customFormat="1" x14ac:dyDescent="0.2">
      <c r="A237" s="388">
        <v>139798</v>
      </c>
      <c r="B237" s="388">
        <v>123318</v>
      </c>
      <c r="C237" s="388">
        <v>10042040</v>
      </c>
      <c r="D237" s="388" t="s">
        <v>178</v>
      </c>
      <c r="E237" s="388" t="s">
        <v>179</v>
      </c>
      <c r="F237" s="388" t="s">
        <v>15</v>
      </c>
      <c r="G237" s="388" t="s">
        <v>180</v>
      </c>
      <c r="H237" s="388" t="s">
        <v>102</v>
      </c>
      <c r="I237" s="388" t="s">
        <v>102</v>
      </c>
      <c r="J237" s="388">
        <v>10022600</v>
      </c>
      <c r="K237" s="400">
        <v>42759</v>
      </c>
      <c r="L237" s="400">
        <v>42761</v>
      </c>
      <c r="M237" s="388" t="s">
        <v>181</v>
      </c>
      <c r="N237" s="388" t="s">
        <v>104</v>
      </c>
      <c r="O237" s="388">
        <v>2</v>
      </c>
      <c r="P237" s="388" t="s">
        <v>4062</v>
      </c>
      <c r="Q237" s="388">
        <v>3</v>
      </c>
    </row>
    <row r="238" spans="1:17" s="388" customFormat="1" x14ac:dyDescent="0.2">
      <c r="A238" s="388">
        <v>140971</v>
      </c>
      <c r="B238" s="388">
        <v>130500</v>
      </c>
      <c r="C238" s="388">
        <v>10045912</v>
      </c>
      <c r="D238" s="388" t="s">
        <v>251</v>
      </c>
      <c r="E238" s="388" t="s">
        <v>179</v>
      </c>
      <c r="F238" s="388" t="s">
        <v>15</v>
      </c>
      <c r="G238" s="388" t="s">
        <v>252</v>
      </c>
      <c r="H238" s="388" t="s">
        <v>155</v>
      </c>
      <c r="I238" s="388" t="s">
        <v>155</v>
      </c>
      <c r="J238" s="388">
        <v>10022503</v>
      </c>
      <c r="K238" s="400">
        <v>42759</v>
      </c>
      <c r="L238" s="400">
        <v>42761</v>
      </c>
      <c r="M238" s="388" t="s">
        <v>183</v>
      </c>
      <c r="N238" s="388" t="s">
        <v>104</v>
      </c>
      <c r="O238" s="388">
        <v>1</v>
      </c>
      <c r="P238" s="388" t="s">
        <v>4062</v>
      </c>
      <c r="Q238" s="388" t="s">
        <v>195</v>
      </c>
    </row>
    <row r="239" spans="1:17" s="388" customFormat="1" x14ac:dyDescent="0.2">
      <c r="A239" s="388">
        <v>58560</v>
      </c>
      <c r="B239" s="388">
        <v>118490</v>
      </c>
      <c r="C239" s="388">
        <v>10022439</v>
      </c>
      <c r="D239" s="388" t="s">
        <v>283</v>
      </c>
      <c r="E239" s="388" t="s">
        <v>90</v>
      </c>
      <c r="F239" s="388" t="s">
        <v>13</v>
      </c>
      <c r="G239" s="388" t="s">
        <v>284</v>
      </c>
      <c r="H239" s="388" t="s">
        <v>115</v>
      </c>
      <c r="I239" s="388" t="s">
        <v>115</v>
      </c>
      <c r="J239" s="388">
        <v>10022506</v>
      </c>
      <c r="K239" s="400">
        <v>42759</v>
      </c>
      <c r="L239" s="400">
        <v>42760</v>
      </c>
      <c r="M239" s="388" t="s">
        <v>156</v>
      </c>
      <c r="N239" s="388" t="s">
        <v>95</v>
      </c>
      <c r="O239" s="388">
        <v>9</v>
      </c>
      <c r="P239" s="388" t="s">
        <v>4062</v>
      </c>
      <c r="Q239" s="388">
        <v>2</v>
      </c>
    </row>
    <row r="240" spans="1:17" s="388" customFormat="1" x14ac:dyDescent="0.2">
      <c r="A240" s="388">
        <v>51905</v>
      </c>
      <c r="B240" s="388">
        <v>107983</v>
      </c>
      <c r="C240" s="388">
        <v>10002578</v>
      </c>
      <c r="D240" s="388" t="s">
        <v>279</v>
      </c>
      <c r="E240" s="388" t="s">
        <v>259</v>
      </c>
      <c r="F240" s="388" t="s">
        <v>14</v>
      </c>
      <c r="G240" s="388" t="s">
        <v>243</v>
      </c>
      <c r="H240" s="388" t="s">
        <v>177</v>
      </c>
      <c r="I240" s="388" t="s">
        <v>177</v>
      </c>
      <c r="J240" s="388">
        <v>10022520</v>
      </c>
      <c r="K240" s="400">
        <v>42758</v>
      </c>
      <c r="L240" s="400">
        <v>42760</v>
      </c>
      <c r="M240" s="388" t="s">
        <v>280</v>
      </c>
      <c r="N240" s="388" t="s">
        <v>104</v>
      </c>
      <c r="O240" s="388">
        <v>2</v>
      </c>
      <c r="P240" s="388" t="s">
        <v>4062</v>
      </c>
      <c r="Q240" s="388">
        <v>3</v>
      </c>
    </row>
    <row r="241" spans="1:17" s="388" customFormat="1" x14ac:dyDescent="0.2">
      <c r="A241" s="388">
        <v>52794</v>
      </c>
      <c r="B241" s="388">
        <v>126205</v>
      </c>
      <c r="C241" s="388">
        <v>10042190</v>
      </c>
      <c r="D241" s="388" t="s">
        <v>267</v>
      </c>
      <c r="E241" s="388" t="s">
        <v>90</v>
      </c>
      <c r="F241" s="388" t="s">
        <v>13</v>
      </c>
      <c r="G241" s="388" t="s">
        <v>120</v>
      </c>
      <c r="H241" s="388" t="s">
        <v>115</v>
      </c>
      <c r="I241" s="388" t="s">
        <v>115</v>
      </c>
      <c r="J241" s="388">
        <v>10022553</v>
      </c>
      <c r="K241" s="400">
        <v>42752</v>
      </c>
      <c r="L241" s="400">
        <v>42755</v>
      </c>
      <c r="M241" s="388" t="s">
        <v>121</v>
      </c>
      <c r="N241" s="388" t="s">
        <v>104</v>
      </c>
      <c r="O241" s="388">
        <v>3</v>
      </c>
      <c r="P241" s="388" t="s">
        <v>4062</v>
      </c>
      <c r="Q241" s="388">
        <v>2</v>
      </c>
    </row>
    <row r="242" spans="1:17" s="388" customFormat="1" x14ac:dyDescent="0.2">
      <c r="A242" s="388">
        <v>56776</v>
      </c>
      <c r="B242" s="388">
        <v>118071</v>
      </c>
      <c r="C242" s="388">
        <v>10019311</v>
      </c>
      <c r="D242" s="388" t="s">
        <v>306</v>
      </c>
      <c r="E242" s="388" t="s">
        <v>90</v>
      </c>
      <c r="F242" s="388" t="s">
        <v>13</v>
      </c>
      <c r="G242" s="388" t="s">
        <v>173</v>
      </c>
      <c r="H242" s="388" t="s">
        <v>161</v>
      </c>
      <c r="I242" s="388" t="s">
        <v>161</v>
      </c>
      <c r="J242" s="388">
        <v>10022587</v>
      </c>
      <c r="K242" s="400">
        <v>42752</v>
      </c>
      <c r="L242" s="400">
        <v>42755</v>
      </c>
      <c r="M242" s="388" t="s">
        <v>121</v>
      </c>
      <c r="N242" s="388" t="s">
        <v>104</v>
      </c>
      <c r="O242" s="388">
        <v>4</v>
      </c>
      <c r="P242" s="388" t="s">
        <v>4062</v>
      </c>
      <c r="Q242" s="388">
        <v>2</v>
      </c>
    </row>
    <row r="243" spans="1:17" s="388" customFormat="1" x14ac:dyDescent="0.2">
      <c r="A243" s="388">
        <v>57598</v>
      </c>
      <c r="B243" s="388">
        <v>105852</v>
      </c>
      <c r="C243" s="388">
        <v>10007405</v>
      </c>
      <c r="D243" s="388" t="s">
        <v>294</v>
      </c>
      <c r="E243" s="388" t="s">
        <v>259</v>
      </c>
      <c r="F243" s="388" t="s">
        <v>14</v>
      </c>
      <c r="G243" s="388" t="s">
        <v>295</v>
      </c>
      <c r="H243" s="388" t="s">
        <v>186</v>
      </c>
      <c r="I243" s="388" t="s">
        <v>93</v>
      </c>
      <c r="J243" s="388">
        <v>10022623</v>
      </c>
      <c r="K243" s="400">
        <v>42752</v>
      </c>
      <c r="L243" s="400">
        <v>42755</v>
      </c>
      <c r="M243" s="388" t="s">
        <v>296</v>
      </c>
      <c r="N243" s="388" t="s">
        <v>104</v>
      </c>
      <c r="O243" s="388">
        <v>2</v>
      </c>
      <c r="P243" s="388" t="s">
        <v>4062</v>
      </c>
      <c r="Q243" s="388">
        <v>3</v>
      </c>
    </row>
    <row r="244" spans="1:17" s="388" customFormat="1" x14ac:dyDescent="0.2">
      <c r="A244" s="388">
        <v>58437</v>
      </c>
      <c r="B244" s="388">
        <v>124707</v>
      </c>
      <c r="C244" s="388">
        <v>10038112</v>
      </c>
      <c r="D244" s="388" t="s">
        <v>258</v>
      </c>
      <c r="E244" s="388" t="s">
        <v>259</v>
      </c>
      <c r="F244" s="388" t="s">
        <v>14</v>
      </c>
      <c r="G244" s="388" t="s">
        <v>260</v>
      </c>
      <c r="H244" s="388" t="s">
        <v>155</v>
      </c>
      <c r="I244" s="388" t="s">
        <v>155</v>
      </c>
      <c r="J244" s="388">
        <v>10022500</v>
      </c>
      <c r="K244" s="400">
        <v>42752</v>
      </c>
      <c r="L244" s="400">
        <v>42755</v>
      </c>
      <c r="M244" s="388" t="s">
        <v>261</v>
      </c>
      <c r="N244" s="388" t="s">
        <v>104</v>
      </c>
      <c r="O244" s="388">
        <v>3</v>
      </c>
      <c r="P244" s="388" t="s">
        <v>4062</v>
      </c>
      <c r="Q244" s="388">
        <v>2</v>
      </c>
    </row>
    <row r="245" spans="1:17" s="388" customFormat="1" x14ac:dyDescent="0.2">
      <c r="A245" s="388">
        <v>130445</v>
      </c>
      <c r="B245" s="388">
        <v>108421</v>
      </c>
      <c r="C245" s="388">
        <v>10002937</v>
      </c>
      <c r="D245" s="388" t="s">
        <v>247</v>
      </c>
      <c r="E245" s="388" t="s">
        <v>100</v>
      </c>
      <c r="F245" s="388" t="s">
        <v>11</v>
      </c>
      <c r="G245" s="388" t="s">
        <v>248</v>
      </c>
      <c r="H245" s="388" t="s">
        <v>115</v>
      </c>
      <c r="I245" s="388" t="s">
        <v>115</v>
      </c>
      <c r="J245" s="388">
        <v>10022546</v>
      </c>
      <c r="K245" s="400">
        <v>42752</v>
      </c>
      <c r="L245" s="400">
        <v>42755</v>
      </c>
      <c r="M245" s="388" t="s">
        <v>103</v>
      </c>
      <c r="N245" s="388" t="s">
        <v>104</v>
      </c>
      <c r="O245" s="388">
        <v>3</v>
      </c>
      <c r="P245" s="388" t="s">
        <v>4062</v>
      </c>
      <c r="Q245" s="388">
        <v>2</v>
      </c>
    </row>
    <row r="246" spans="1:17" s="388" customFormat="1" x14ac:dyDescent="0.2">
      <c r="A246" s="388">
        <v>130584</v>
      </c>
      <c r="B246" s="388">
        <v>105582</v>
      </c>
      <c r="C246" s="388">
        <v>10000721</v>
      </c>
      <c r="D246" s="388" t="s">
        <v>273</v>
      </c>
      <c r="E246" s="388" t="s">
        <v>274</v>
      </c>
      <c r="F246" s="388" t="s">
        <v>11</v>
      </c>
      <c r="G246" s="388" t="s">
        <v>275</v>
      </c>
      <c r="H246" s="388" t="s">
        <v>186</v>
      </c>
      <c r="I246" s="388" t="s">
        <v>93</v>
      </c>
      <c r="J246" s="388">
        <v>10022488</v>
      </c>
      <c r="K246" s="400">
        <v>42752</v>
      </c>
      <c r="L246" s="400">
        <v>42755</v>
      </c>
      <c r="M246" s="388" t="s">
        <v>109</v>
      </c>
      <c r="N246" s="388" t="s">
        <v>104</v>
      </c>
      <c r="O246" s="388">
        <v>2</v>
      </c>
      <c r="P246" s="388" t="s">
        <v>4062</v>
      </c>
      <c r="Q246" s="388">
        <v>2</v>
      </c>
    </row>
    <row r="247" spans="1:17" s="388" customFormat="1" x14ac:dyDescent="0.2">
      <c r="A247" s="388">
        <v>1236930</v>
      </c>
      <c r="B247" s="388">
        <v>117373</v>
      </c>
      <c r="C247" s="388">
        <v>10001298</v>
      </c>
      <c r="D247" s="388" t="s">
        <v>317</v>
      </c>
      <c r="E247" s="388" t="s">
        <v>231</v>
      </c>
      <c r="F247" s="388" t="s">
        <v>27</v>
      </c>
      <c r="G247" s="388" t="s">
        <v>232</v>
      </c>
      <c r="H247" s="388" t="s">
        <v>177</v>
      </c>
      <c r="I247" s="388" t="s">
        <v>177</v>
      </c>
      <c r="J247" s="388">
        <v>10022690</v>
      </c>
      <c r="K247" s="400">
        <v>42752</v>
      </c>
      <c r="L247" s="400">
        <v>42755</v>
      </c>
      <c r="M247" s="388" t="s">
        <v>233</v>
      </c>
      <c r="N247" s="388" t="s">
        <v>104</v>
      </c>
      <c r="O247" s="388">
        <v>2</v>
      </c>
      <c r="P247" s="388" t="s">
        <v>4062</v>
      </c>
      <c r="Q247" s="388" t="s">
        <v>195</v>
      </c>
    </row>
    <row r="248" spans="1:17" s="388" customFormat="1" x14ac:dyDescent="0.2">
      <c r="A248" s="388">
        <v>130498</v>
      </c>
      <c r="B248" s="388">
        <v>105763</v>
      </c>
      <c r="C248" s="388">
        <v>10001005</v>
      </c>
      <c r="D248" s="388" t="s">
        <v>253</v>
      </c>
      <c r="E248" s="388" t="s">
        <v>107</v>
      </c>
      <c r="F248" s="388" t="s">
        <v>11</v>
      </c>
      <c r="G248" s="388" t="s">
        <v>192</v>
      </c>
      <c r="H248" s="388" t="s">
        <v>131</v>
      </c>
      <c r="I248" s="388" t="s">
        <v>131</v>
      </c>
      <c r="J248" s="388">
        <v>10025502</v>
      </c>
      <c r="K248" s="400">
        <v>42751</v>
      </c>
      <c r="L248" s="400">
        <v>42755</v>
      </c>
      <c r="M248" s="388" t="s">
        <v>109</v>
      </c>
      <c r="N248" s="388" t="s">
        <v>104</v>
      </c>
      <c r="O248" s="388">
        <v>3</v>
      </c>
      <c r="P248" s="388" t="s">
        <v>4062</v>
      </c>
      <c r="Q248" s="388">
        <v>1</v>
      </c>
    </row>
    <row r="249" spans="1:17" s="388" customFormat="1" x14ac:dyDescent="0.2">
      <c r="A249" s="388">
        <v>52487</v>
      </c>
      <c r="B249" s="388">
        <v>105188</v>
      </c>
      <c r="C249" s="388">
        <v>10003347</v>
      </c>
      <c r="D249" s="388" t="s">
        <v>314</v>
      </c>
      <c r="E249" s="388" t="s">
        <v>90</v>
      </c>
      <c r="F249" s="388" t="s">
        <v>13</v>
      </c>
      <c r="G249" s="388" t="s">
        <v>315</v>
      </c>
      <c r="H249" s="388" t="s">
        <v>161</v>
      </c>
      <c r="I249" s="388" t="s">
        <v>161</v>
      </c>
      <c r="J249" s="388">
        <v>10022596</v>
      </c>
      <c r="K249" s="400">
        <v>42753</v>
      </c>
      <c r="L249" s="400">
        <v>42754</v>
      </c>
      <c r="M249" s="388" t="s">
        <v>156</v>
      </c>
      <c r="N249" s="388" t="s">
        <v>95</v>
      </c>
      <c r="O249" s="388">
        <v>9</v>
      </c>
      <c r="P249" s="388" t="s">
        <v>4062</v>
      </c>
      <c r="Q249" s="388">
        <v>2</v>
      </c>
    </row>
    <row r="250" spans="1:17" s="388" customFormat="1" x14ac:dyDescent="0.2">
      <c r="A250" s="388">
        <v>141965</v>
      </c>
      <c r="B250" s="388">
        <v>132646</v>
      </c>
      <c r="C250" s="388">
        <v>10053513</v>
      </c>
      <c r="D250" s="388" t="s">
        <v>292</v>
      </c>
      <c r="E250" s="388" t="s">
        <v>179</v>
      </c>
      <c r="F250" s="388" t="s">
        <v>15</v>
      </c>
      <c r="G250" s="388" t="s">
        <v>293</v>
      </c>
      <c r="H250" s="388" t="s">
        <v>152</v>
      </c>
      <c r="I250" s="388" t="s">
        <v>152</v>
      </c>
      <c r="J250" s="388">
        <v>10022578</v>
      </c>
      <c r="K250" s="400">
        <v>42752</v>
      </c>
      <c r="L250" s="400">
        <v>42754</v>
      </c>
      <c r="M250" s="388" t="s">
        <v>183</v>
      </c>
      <c r="N250" s="388" t="s">
        <v>104</v>
      </c>
      <c r="O250" s="388">
        <v>1</v>
      </c>
      <c r="P250" s="388" t="s">
        <v>4062</v>
      </c>
      <c r="Q250" s="388" t="s">
        <v>195</v>
      </c>
    </row>
    <row r="251" spans="1:17" s="388" customFormat="1" x14ac:dyDescent="0.2">
      <c r="A251" s="388">
        <v>58237</v>
      </c>
      <c r="B251" s="388">
        <v>116116</v>
      </c>
      <c r="C251" s="388">
        <v>10007698</v>
      </c>
      <c r="D251" s="388" t="s">
        <v>302</v>
      </c>
      <c r="E251" s="388" t="s">
        <v>259</v>
      </c>
      <c r="F251" s="388" t="s">
        <v>14</v>
      </c>
      <c r="G251" s="388" t="s">
        <v>303</v>
      </c>
      <c r="H251" s="388" t="s">
        <v>152</v>
      </c>
      <c r="I251" s="388" t="s">
        <v>152</v>
      </c>
      <c r="J251" s="388">
        <v>10022567</v>
      </c>
      <c r="K251" s="400">
        <v>42751</v>
      </c>
      <c r="L251" s="400">
        <v>42754</v>
      </c>
      <c r="M251" s="388" t="s">
        <v>261</v>
      </c>
      <c r="N251" s="388" t="s">
        <v>104</v>
      </c>
      <c r="O251" s="388">
        <v>2</v>
      </c>
      <c r="P251" s="388" t="s">
        <v>4062</v>
      </c>
      <c r="Q251" s="388">
        <v>2</v>
      </c>
    </row>
    <row r="252" spans="1:17" s="388" customFormat="1" x14ac:dyDescent="0.2">
      <c r="A252" s="388">
        <v>130505</v>
      </c>
      <c r="B252" s="388">
        <v>110734</v>
      </c>
      <c r="C252" s="388">
        <v>10006770</v>
      </c>
      <c r="D252" s="388" t="s">
        <v>263</v>
      </c>
      <c r="E252" s="388" t="s">
        <v>107</v>
      </c>
      <c r="F252" s="388" t="s">
        <v>11</v>
      </c>
      <c r="G252" s="388" t="s">
        <v>264</v>
      </c>
      <c r="H252" s="388" t="s">
        <v>131</v>
      </c>
      <c r="I252" s="388" t="s">
        <v>131</v>
      </c>
      <c r="J252" s="388">
        <v>10022620</v>
      </c>
      <c r="K252" s="400">
        <v>42751</v>
      </c>
      <c r="L252" s="400">
        <v>42754</v>
      </c>
      <c r="M252" s="388" t="s">
        <v>146</v>
      </c>
      <c r="N252" s="388" t="s">
        <v>104</v>
      </c>
      <c r="O252" s="388">
        <v>3</v>
      </c>
      <c r="P252" s="388" t="s">
        <v>4062</v>
      </c>
      <c r="Q252" s="388">
        <v>3</v>
      </c>
    </row>
    <row r="253" spans="1:17" s="388" customFormat="1" x14ac:dyDescent="0.2">
      <c r="A253" s="388">
        <v>53951</v>
      </c>
      <c r="B253" s="388">
        <v>106953</v>
      </c>
      <c r="C253" s="388">
        <v>10005172</v>
      </c>
      <c r="D253" s="388" t="s">
        <v>111</v>
      </c>
      <c r="E253" s="388" t="s">
        <v>90</v>
      </c>
      <c r="F253" s="388" t="s">
        <v>13</v>
      </c>
      <c r="G253" s="388" t="s">
        <v>108</v>
      </c>
      <c r="H253" s="388" t="s">
        <v>102</v>
      </c>
      <c r="I253" s="388" t="s">
        <v>102</v>
      </c>
      <c r="J253" s="388">
        <v>10022602</v>
      </c>
      <c r="K253" s="400">
        <v>42752</v>
      </c>
      <c r="L253" s="400">
        <v>42753</v>
      </c>
      <c r="M253" s="388" t="s">
        <v>94</v>
      </c>
      <c r="N253" s="388" t="s">
        <v>95</v>
      </c>
      <c r="O253" s="388">
        <v>9</v>
      </c>
      <c r="P253" s="388" t="s">
        <v>4062</v>
      </c>
      <c r="Q253" s="388">
        <v>2</v>
      </c>
    </row>
    <row r="254" spans="1:17" s="388" customFormat="1" x14ac:dyDescent="0.2">
      <c r="A254" s="388">
        <v>130563</v>
      </c>
      <c r="B254" s="388">
        <v>108361</v>
      </c>
      <c r="C254" s="388">
        <v>10006130</v>
      </c>
      <c r="D254" s="388" t="s">
        <v>286</v>
      </c>
      <c r="E254" s="388" t="s">
        <v>100</v>
      </c>
      <c r="F254" s="388" t="s">
        <v>11</v>
      </c>
      <c r="G254" s="388" t="s">
        <v>260</v>
      </c>
      <c r="H254" s="388" t="s">
        <v>155</v>
      </c>
      <c r="I254" s="388" t="s">
        <v>155</v>
      </c>
      <c r="J254" s="388">
        <v>10022509</v>
      </c>
      <c r="K254" s="400">
        <v>42752</v>
      </c>
      <c r="L254" s="400">
        <v>42753</v>
      </c>
      <c r="M254" s="388" t="s">
        <v>287</v>
      </c>
      <c r="N254" s="388" t="s">
        <v>95</v>
      </c>
      <c r="O254" s="388">
        <v>9</v>
      </c>
      <c r="P254" s="388" t="s">
        <v>4062</v>
      </c>
      <c r="Q254" s="388">
        <v>2</v>
      </c>
    </row>
    <row r="255" spans="1:17" s="388" customFormat="1" x14ac:dyDescent="0.2">
      <c r="A255" s="388">
        <v>130763</v>
      </c>
      <c r="B255" s="388">
        <v>105939</v>
      </c>
      <c r="C255" s="388">
        <v>10007916</v>
      </c>
      <c r="D255" s="388" t="s">
        <v>199</v>
      </c>
      <c r="E255" s="388" t="s">
        <v>107</v>
      </c>
      <c r="F255" s="388" t="s">
        <v>11</v>
      </c>
      <c r="G255" s="388" t="s">
        <v>108</v>
      </c>
      <c r="H255" s="388" t="s">
        <v>102</v>
      </c>
      <c r="I255" s="388" t="s">
        <v>102</v>
      </c>
      <c r="J255" s="388">
        <v>10022608</v>
      </c>
      <c r="K255" s="400">
        <v>42746</v>
      </c>
      <c r="L255" s="400">
        <v>42752</v>
      </c>
      <c r="M255" s="388" t="s">
        <v>109</v>
      </c>
      <c r="N255" s="388" t="s">
        <v>117</v>
      </c>
      <c r="O255" s="388">
        <v>3</v>
      </c>
      <c r="P255" s="388" t="s">
        <v>4062</v>
      </c>
      <c r="Q255" s="388">
        <v>2</v>
      </c>
    </row>
    <row r="256" spans="1:17" s="388" customFormat="1" x14ac:dyDescent="0.2">
      <c r="A256" s="388">
        <v>50103</v>
      </c>
      <c r="B256" s="388">
        <v>116968</v>
      </c>
      <c r="C256" s="388">
        <v>10001055</v>
      </c>
      <c r="D256" s="388" t="s">
        <v>329</v>
      </c>
      <c r="E256" s="388" t="s">
        <v>90</v>
      </c>
      <c r="F256" s="388" t="s">
        <v>13</v>
      </c>
      <c r="G256" s="388" t="s">
        <v>330</v>
      </c>
      <c r="H256" s="388" t="s">
        <v>161</v>
      </c>
      <c r="I256" s="388" t="s">
        <v>161</v>
      </c>
      <c r="J256" s="388">
        <v>10022588</v>
      </c>
      <c r="K256" s="400">
        <v>42745</v>
      </c>
      <c r="L256" s="400">
        <v>42748</v>
      </c>
      <c r="M256" s="388" t="s">
        <v>136</v>
      </c>
      <c r="N256" s="388" t="s">
        <v>104</v>
      </c>
      <c r="O256" s="388">
        <v>2</v>
      </c>
      <c r="P256" s="388" t="s">
        <v>4062</v>
      </c>
      <c r="Q256" s="388">
        <v>2</v>
      </c>
    </row>
    <row r="257" spans="1:17" s="388" customFormat="1" x14ac:dyDescent="0.2">
      <c r="A257" s="388">
        <v>58587</v>
      </c>
      <c r="B257" s="388">
        <v>118533</v>
      </c>
      <c r="C257" s="388">
        <v>10022461</v>
      </c>
      <c r="D257" s="388" t="s">
        <v>134</v>
      </c>
      <c r="E257" s="388" t="s">
        <v>90</v>
      </c>
      <c r="F257" s="388" t="s">
        <v>13</v>
      </c>
      <c r="G257" s="388" t="s">
        <v>135</v>
      </c>
      <c r="H257" s="388" t="s">
        <v>115</v>
      </c>
      <c r="I257" s="388" t="s">
        <v>115</v>
      </c>
      <c r="J257" s="388">
        <v>10022543</v>
      </c>
      <c r="K257" s="400">
        <v>42745</v>
      </c>
      <c r="L257" s="400">
        <v>42748</v>
      </c>
      <c r="M257" s="388" t="s">
        <v>136</v>
      </c>
      <c r="N257" s="388" t="s">
        <v>104</v>
      </c>
      <c r="O257" s="388">
        <v>3</v>
      </c>
      <c r="P257" s="388" t="s">
        <v>4062</v>
      </c>
      <c r="Q257" s="388">
        <v>2</v>
      </c>
    </row>
    <row r="258" spans="1:17" s="388" customFormat="1" x14ac:dyDescent="0.2">
      <c r="A258" s="388">
        <v>59161</v>
      </c>
      <c r="B258" s="388">
        <v>124286</v>
      </c>
      <c r="C258" s="388">
        <v>10036578</v>
      </c>
      <c r="D258" s="388" t="s">
        <v>308</v>
      </c>
      <c r="E258" s="388" t="s">
        <v>90</v>
      </c>
      <c r="F258" s="388" t="s">
        <v>13</v>
      </c>
      <c r="G258" s="388" t="s">
        <v>266</v>
      </c>
      <c r="H258" s="388" t="s">
        <v>131</v>
      </c>
      <c r="I258" s="388" t="s">
        <v>131</v>
      </c>
      <c r="J258" s="388">
        <v>10022619</v>
      </c>
      <c r="K258" s="400">
        <v>42745</v>
      </c>
      <c r="L258" s="400">
        <v>42748</v>
      </c>
      <c r="M258" s="388" t="s">
        <v>309</v>
      </c>
      <c r="N258" s="388" t="s">
        <v>104</v>
      </c>
      <c r="O258" s="388">
        <v>2</v>
      </c>
      <c r="P258" s="388" t="s">
        <v>4062</v>
      </c>
      <c r="Q258" s="388">
        <v>3</v>
      </c>
    </row>
    <row r="259" spans="1:17" s="388" customFormat="1" x14ac:dyDescent="0.2">
      <c r="A259" s="388">
        <v>1236937</v>
      </c>
      <c r="B259" s="388">
        <v>112110</v>
      </c>
      <c r="C259" s="388">
        <v>10001647</v>
      </c>
      <c r="D259" s="388" t="s">
        <v>313</v>
      </c>
      <c r="E259" s="388" t="s">
        <v>231</v>
      </c>
      <c r="F259" s="388" t="s">
        <v>27</v>
      </c>
      <c r="G259" s="388" t="s">
        <v>202</v>
      </c>
      <c r="H259" s="388" t="s">
        <v>152</v>
      </c>
      <c r="I259" s="388" t="s">
        <v>152</v>
      </c>
      <c r="J259" s="388">
        <v>10022686</v>
      </c>
      <c r="K259" s="400">
        <v>42745</v>
      </c>
      <c r="L259" s="400">
        <v>42748</v>
      </c>
      <c r="M259" s="388" t="s">
        <v>233</v>
      </c>
      <c r="N259" s="388" t="s">
        <v>104</v>
      </c>
      <c r="O259" s="388">
        <v>2</v>
      </c>
      <c r="P259" s="388" t="s">
        <v>4062</v>
      </c>
      <c r="Q259" s="388" t="s">
        <v>195</v>
      </c>
    </row>
    <row r="260" spans="1:17" s="388" customFormat="1" x14ac:dyDescent="0.2">
      <c r="A260" s="388">
        <v>54895</v>
      </c>
      <c r="B260" s="388">
        <v>116866</v>
      </c>
      <c r="C260" s="388">
        <v>10006571</v>
      </c>
      <c r="D260" s="388" t="s">
        <v>325</v>
      </c>
      <c r="E260" s="388" t="s">
        <v>90</v>
      </c>
      <c r="F260" s="388" t="s">
        <v>13</v>
      </c>
      <c r="G260" s="388" t="s">
        <v>326</v>
      </c>
      <c r="H260" s="388" t="s">
        <v>177</v>
      </c>
      <c r="I260" s="388" t="s">
        <v>177</v>
      </c>
      <c r="J260" s="388">
        <v>10023002</v>
      </c>
      <c r="K260" s="400">
        <v>42746</v>
      </c>
      <c r="L260" s="400">
        <v>42747</v>
      </c>
      <c r="M260" s="388" t="s">
        <v>156</v>
      </c>
      <c r="N260" s="388" t="s">
        <v>95</v>
      </c>
      <c r="O260" s="388">
        <v>9</v>
      </c>
      <c r="P260" s="388" t="s">
        <v>4062</v>
      </c>
      <c r="Q260" s="388">
        <v>2</v>
      </c>
    </row>
    <row r="261" spans="1:17" s="388" customFormat="1" x14ac:dyDescent="0.2">
      <c r="A261" s="388">
        <v>58273</v>
      </c>
      <c r="B261" s="388">
        <v>117081</v>
      </c>
      <c r="C261" s="388">
        <v>10005150</v>
      </c>
      <c r="D261" s="388" t="s">
        <v>318</v>
      </c>
      <c r="E261" s="388" t="s">
        <v>90</v>
      </c>
      <c r="F261" s="388" t="s">
        <v>13</v>
      </c>
      <c r="G261" s="388" t="s">
        <v>299</v>
      </c>
      <c r="H261" s="388" t="s">
        <v>131</v>
      </c>
      <c r="I261" s="388" t="s">
        <v>131</v>
      </c>
      <c r="J261" s="388">
        <v>10023008</v>
      </c>
      <c r="K261" s="400">
        <v>42745</v>
      </c>
      <c r="L261" s="400">
        <v>42747</v>
      </c>
      <c r="M261" s="388" t="s">
        <v>136</v>
      </c>
      <c r="N261" s="388" t="s">
        <v>117</v>
      </c>
      <c r="O261" s="388">
        <v>3</v>
      </c>
      <c r="P261" s="388" t="s">
        <v>4062</v>
      </c>
      <c r="Q261" s="388">
        <v>2</v>
      </c>
    </row>
    <row r="262" spans="1:17" s="388" customFormat="1" x14ac:dyDescent="0.2">
      <c r="A262" s="388">
        <v>130514</v>
      </c>
      <c r="B262" s="388">
        <v>108372</v>
      </c>
      <c r="C262" s="388">
        <v>10000330</v>
      </c>
      <c r="D262" s="388" t="s">
        <v>298</v>
      </c>
      <c r="E262" s="388" t="s">
        <v>100</v>
      </c>
      <c r="F262" s="388" t="s">
        <v>11</v>
      </c>
      <c r="G262" s="388" t="s">
        <v>299</v>
      </c>
      <c r="H262" s="388" t="s">
        <v>131</v>
      </c>
      <c r="I262" s="388" t="s">
        <v>131</v>
      </c>
      <c r="J262" s="388">
        <v>10022097</v>
      </c>
      <c r="K262" s="400">
        <v>42745</v>
      </c>
      <c r="L262" s="400">
        <v>42746</v>
      </c>
      <c r="M262" s="388" t="s">
        <v>287</v>
      </c>
      <c r="N262" s="388" t="s">
        <v>95</v>
      </c>
      <c r="O262" s="388">
        <v>9</v>
      </c>
      <c r="P262" s="388" t="s">
        <v>4062</v>
      </c>
      <c r="Q262" s="388">
        <v>2</v>
      </c>
    </row>
    <row r="263" spans="1:17" s="388" customFormat="1" x14ac:dyDescent="0.2">
      <c r="A263" s="388">
        <v>59155</v>
      </c>
      <c r="B263" s="388">
        <v>122978</v>
      </c>
      <c r="C263" s="388">
        <v>10034315</v>
      </c>
      <c r="D263" s="388" t="s">
        <v>341</v>
      </c>
      <c r="E263" s="388" t="s">
        <v>90</v>
      </c>
      <c r="F263" s="388" t="s">
        <v>13</v>
      </c>
      <c r="G263" s="388" t="s">
        <v>342</v>
      </c>
      <c r="H263" s="388" t="s">
        <v>177</v>
      </c>
      <c r="I263" s="388" t="s">
        <v>177</v>
      </c>
      <c r="J263" s="388">
        <v>10005096</v>
      </c>
      <c r="K263" s="400">
        <v>42717</v>
      </c>
      <c r="L263" s="400">
        <v>42720</v>
      </c>
      <c r="M263" s="388" t="s">
        <v>132</v>
      </c>
      <c r="N263" s="388" t="s">
        <v>104</v>
      </c>
      <c r="O263" s="388">
        <v>2</v>
      </c>
      <c r="P263" s="388" t="s">
        <v>4062</v>
      </c>
      <c r="Q263" s="388">
        <v>3</v>
      </c>
    </row>
    <row r="264" spans="1:17" s="388" customFormat="1" x14ac:dyDescent="0.2">
      <c r="A264" s="388">
        <v>130618</v>
      </c>
      <c r="B264" s="388">
        <v>106429</v>
      </c>
      <c r="C264" s="388">
        <v>10007407</v>
      </c>
      <c r="D264" s="388" t="s">
        <v>345</v>
      </c>
      <c r="E264" s="388" t="s">
        <v>107</v>
      </c>
      <c r="F264" s="388" t="s">
        <v>11</v>
      </c>
      <c r="G264" s="388" t="s">
        <v>312</v>
      </c>
      <c r="H264" s="388" t="s">
        <v>131</v>
      </c>
      <c r="I264" s="388" t="s">
        <v>131</v>
      </c>
      <c r="J264" s="388">
        <v>10022621</v>
      </c>
      <c r="K264" s="400">
        <v>42716</v>
      </c>
      <c r="L264" s="400">
        <v>42719</v>
      </c>
      <c r="M264" s="388" t="s">
        <v>217</v>
      </c>
      <c r="N264" s="388" t="s">
        <v>104</v>
      </c>
      <c r="O264" s="388">
        <v>3</v>
      </c>
      <c r="P264" s="388" t="s">
        <v>4062</v>
      </c>
      <c r="Q264" s="388">
        <v>4</v>
      </c>
    </row>
    <row r="265" spans="1:17" s="388" customFormat="1" x14ac:dyDescent="0.2">
      <c r="A265" s="388">
        <v>130494</v>
      </c>
      <c r="B265" s="388">
        <v>108434</v>
      </c>
      <c r="C265" s="388">
        <v>10000702</v>
      </c>
      <c r="D265" s="388" t="s">
        <v>334</v>
      </c>
      <c r="E265" s="388" t="s">
        <v>100</v>
      </c>
      <c r="F265" s="388" t="s">
        <v>11</v>
      </c>
      <c r="G265" s="388" t="s">
        <v>335</v>
      </c>
      <c r="H265" s="388" t="s">
        <v>131</v>
      </c>
      <c r="I265" s="388" t="s">
        <v>131</v>
      </c>
      <c r="J265" s="388">
        <v>10020103</v>
      </c>
      <c r="K265" s="400">
        <v>42711</v>
      </c>
      <c r="L265" s="400">
        <v>42713</v>
      </c>
      <c r="M265" s="388" t="s">
        <v>103</v>
      </c>
      <c r="N265" s="388" t="s">
        <v>117</v>
      </c>
      <c r="O265" s="388">
        <v>1</v>
      </c>
      <c r="P265" s="388" t="s">
        <v>4062</v>
      </c>
      <c r="Q265" s="388">
        <v>2</v>
      </c>
    </row>
    <row r="266" spans="1:17" s="388" customFormat="1" x14ac:dyDescent="0.2">
      <c r="A266" s="388">
        <v>50609</v>
      </c>
      <c r="B266" s="388">
        <v>107015</v>
      </c>
      <c r="C266" s="388">
        <v>10000538</v>
      </c>
      <c r="D266" s="388" t="s">
        <v>346</v>
      </c>
      <c r="E266" s="388" t="s">
        <v>159</v>
      </c>
      <c r="F266" s="388" t="s">
        <v>14</v>
      </c>
      <c r="G266" s="388" t="s">
        <v>347</v>
      </c>
      <c r="H266" s="388" t="s">
        <v>186</v>
      </c>
      <c r="I266" s="388" t="s">
        <v>93</v>
      </c>
      <c r="J266" s="388">
        <v>10020192</v>
      </c>
      <c r="K266" s="400">
        <v>42710</v>
      </c>
      <c r="L266" s="400">
        <v>42713</v>
      </c>
      <c r="M266" s="388" t="s">
        <v>257</v>
      </c>
      <c r="N266" s="388" t="s">
        <v>104</v>
      </c>
      <c r="O266" s="388">
        <v>3</v>
      </c>
      <c r="P266" s="388" t="s">
        <v>4062</v>
      </c>
      <c r="Q266" s="388">
        <v>2</v>
      </c>
    </row>
    <row r="267" spans="1:17" s="388" customFormat="1" x14ac:dyDescent="0.2">
      <c r="A267" s="388">
        <v>51766</v>
      </c>
      <c r="B267" s="388">
        <v>110116</v>
      </c>
      <c r="C267" s="388">
        <v>10002327</v>
      </c>
      <c r="D267" s="388" t="s">
        <v>323</v>
      </c>
      <c r="E267" s="388" t="s">
        <v>159</v>
      </c>
      <c r="F267" s="388" t="s">
        <v>14</v>
      </c>
      <c r="G267" s="388" t="s">
        <v>167</v>
      </c>
      <c r="H267" s="388" t="s">
        <v>102</v>
      </c>
      <c r="I267" s="388" t="s">
        <v>102</v>
      </c>
      <c r="J267" s="388">
        <v>10020145</v>
      </c>
      <c r="K267" s="400">
        <v>42710</v>
      </c>
      <c r="L267" s="400">
        <v>42713</v>
      </c>
      <c r="M267" s="388" t="s">
        <v>197</v>
      </c>
      <c r="N267" s="388" t="s">
        <v>104</v>
      </c>
      <c r="O267" s="388">
        <v>4</v>
      </c>
      <c r="P267" s="388" t="s">
        <v>4062</v>
      </c>
      <c r="Q267" s="388">
        <v>3</v>
      </c>
    </row>
    <row r="268" spans="1:17" s="388" customFormat="1" x14ac:dyDescent="0.2">
      <c r="A268" s="388">
        <v>53100</v>
      </c>
      <c r="B268" s="388">
        <v>108156</v>
      </c>
      <c r="C268" s="388">
        <v>10000143</v>
      </c>
      <c r="D268" s="388" t="s">
        <v>349</v>
      </c>
      <c r="E268" s="388" t="s">
        <v>159</v>
      </c>
      <c r="F268" s="388" t="s">
        <v>14</v>
      </c>
      <c r="G268" s="388" t="s">
        <v>350</v>
      </c>
      <c r="H268" s="388" t="s">
        <v>115</v>
      </c>
      <c r="I268" s="388" t="s">
        <v>115</v>
      </c>
      <c r="J268" s="388">
        <v>10020127</v>
      </c>
      <c r="K268" s="400">
        <v>42710</v>
      </c>
      <c r="L268" s="400">
        <v>42713</v>
      </c>
      <c r="M268" s="388" t="s">
        <v>257</v>
      </c>
      <c r="N268" s="388" t="s">
        <v>104</v>
      </c>
      <c r="O268" s="388">
        <v>2</v>
      </c>
      <c r="P268" s="388" t="s">
        <v>4062</v>
      </c>
      <c r="Q268" s="388">
        <v>2</v>
      </c>
    </row>
    <row r="269" spans="1:17" s="388" customFormat="1" x14ac:dyDescent="0.2">
      <c r="A269" s="388">
        <v>53575</v>
      </c>
      <c r="B269" s="388">
        <v>108070</v>
      </c>
      <c r="C269" s="388">
        <v>10004684</v>
      </c>
      <c r="D269" s="388" t="s">
        <v>353</v>
      </c>
      <c r="E269" s="388" t="s">
        <v>159</v>
      </c>
      <c r="F269" s="388" t="s">
        <v>14</v>
      </c>
      <c r="G269" s="388" t="s">
        <v>354</v>
      </c>
      <c r="H269" s="388" t="s">
        <v>186</v>
      </c>
      <c r="I269" s="388" t="s">
        <v>93</v>
      </c>
      <c r="J269" s="388">
        <v>10019054</v>
      </c>
      <c r="K269" s="400">
        <v>42710</v>
      </c>
      <c r="L269" s="400">
        <v>42713</v>
      </c>
      <c r="M269" s="388" t="s">
        <v>355</v>
      </c>
      <c r="N269" s="388" t="s">
        <v>104</v>
      </c>
      <c r="O269" s="388">
        <v>3</v>
      </c>
      <c r="P269" s="388" t="s">
        <v>4062</v>
      </c>
      <c r="Q269" s="388">
        <v>3</v>
      </c>
    </row>
    <row r="270" spans="1:17" s="388" customFormat="1" x14ac:dyDescent="0.2">
      <c r="A270" s="388">
        <v>54504</v>
      </c>
      <c r="B270" s="388">
        <v>106993</v>
      </c>
      <c r="C270" s="388">
        <v>10010846</v>
      </c>
      <c r="D270" s="388" t="s">
        <v>184</v>
      </c>
      <c r="E270" s="388" t="s">
        <v>90</v>
      </c>
      <c r="F270" s="388" t="s">
        <v>13</v>
      </c>
      <c r="G270" s="388" t="s">
        <v>185</v>
      </c>
      <c r="H270" s="388" t="s">
        <v>186</v>
      </c>
      <c r="I270" s="388" t="s">
        <v>93</v>
      </c>
      <c r="J270" s="388">
        <v>10022106</v>
      </c>
      <c r="K270" s="400">
        <v>42710</v>
      </c>
      <c r="L270" s="400">
        <v>42713</v>
      </c>
      <c r="M270" s="388" t="s">
        <v>121</v>
      </c>
      <c r="N270" s="388" t="s">
        <v>104</v>
      </c>
      <c r="O270" s="388">
        <v>4</v>
      </c>
      <c r="P270" s="388" t="s">
        <v>4062</v>
      </c>
      <c r="Q270" s="388">
        <v>2</v>
      </c>
    </row>
    <row r="271" spans="1:17" s="388" customFormat="1" x14ac:dyDescent="0.2">
      <c r="A271" s="388">
        <v>54946</v>
      </c>
      <c r="B271" s="388">
        <v>112645</v>
      </c>
      <c r="C271" s="388">
        <v>10006845</v>
      </c>
      <c r="D271" s="388" t="s">
        <v>363</v>
      </c>
      <c r="E271" s="388" t="s">
        <v>90</v>
      </c>
      <c r="F271" s="388" t="s">
        <v>13</v>
      </c>
      <c r="G271" s="388" t="s">
        <v>358</v>
      </c>
      <c r="H271" s="388" t="s">
        <v>186</v>
      </c>
      <c r="I271" s="388" t="s">
        <v>93</v>
      </c>
      <c r="J271" s="388">
        <v>10005023</v>
      </c>
      <c r="K271" s="400">
        <v>42710</v>
      </c>
      <c r="L271" s="400">
        <v>42713</v>
      </c>
      <c r="M271" s="388" t="s">
        <v>132</v>
      </c>
      <c r="N271" s="388" t="s">
        <v>104</v>
      </c>
      <c r="O271" s="388">
        <v>3</v>
      </c>
      <c r="P271" s="388" t="s">
        <v>4062</v>
      </c>
      <c r="Q271" s="388">
        <v>3</v>
      </c>
    </row>
    <row r="272" spans="1:17" s="388" customFormat="1" x14ac:dyDescent="0.2">
      <c r="A272" s="388">
        <v>57752</v>
      </c>
      <c r="B272" s="388">
        <v>118860</v>
      </c>
      <c r="C272" s="388">
        <v>10027662</v>
      </c>
      <c r="D272" s="388" t="s">
        <v>365</v>
      </c>
      <c r="E272" s="388" t="s">
        <v>170</v>
      </c>
      <c r="F272" s="388" t="s">
        <v>13</v>
      </c>
      <c r="G272" s="388" t="s">
        <v>366</v>
      </c>
      <c r="H272" s="388" t="s">
        <v>115</v>
      </c>
      <c r="I272" s="388" t="s">
        <v>115</v>
      </c>
      <c r="J272" s="388">
        <v>10020117</v>
      </c>
      <c r="K272" s="400">
        <v>42710</v>
      </c>
      <c r="L272" s="400">
        <v>42713</v>
      </c>
      <c r="M272" s="388" t="s">
        <v>136</v>
      </c>
      <c r="N272" s="388" t="s">
        <v>104</v>
      </c>
      <c r="O272" s="388">
        <v>2</v>
      </c>
      <c r="P272" s="388" t="s">
        <v>4062</v>
      </c>
      <c r="Q272" s="388">
        <v>1</v>
      </c>
    </row>
    <row r="273" spans="1:17" s="388" customFormat="1" x14ac:dyDescent="0.2">
      <c r="A273" s="388">
        <v>58766</v>
      </c>
      <c r="B273" s="388">
        <v>108082</v>
      </c>
      <c r="C273" s="388">
        <v>10009975</v>
      </c>
      <c r="D273" s="388" t="s">
        <v>357</v>
      </c>
      <c r="E273" s="388" t="s">
        <v>90</v>
      </c>
      <c r="F273" s="388" t="s">
        <v>13</v>
      </c>
      <c r="G273" s="388" t="s">
        <v>358</v>
      </c>
      <c r="H273" s="388" t="s">
        <v>186</v>
      </c>
      <c r="I273" s="388" t="s">
        <v>93</v>
      </c>
      <c r="J273" s="388">
        <v>10020114</v>
      </c>
      <c r="K273" s="400">
        <v>42710</v>
      </c>
      <c r="L273" s="400">
        <v>42713</v>
      </c>
      <c r="M273" s="388" t="s">
        <v>121</v>
      </c>
      <c r="N273" s="388" t="s">
        <v>104</v>
      </c>
      <c r="O273" s="388">
        <v>4</v>
      </c>
      <c r="P273" s="388" t="s">
        <v>4062</v>
      </c>
      <c r="Q273" s="388">
        <v>2</v>
      </c>
    </row>
    <row r="274" spans="1:17" s="388" customFormat="1" x14ac:dyDescent="0.2">
      <c r="A274" s="388">
        <v>130401</v>
      </c>
      <c r="B274" s="388">
        <v>108356</v>
      </c>
      <c r="C274" s="388">
        <v>10001463</v>
      </c>
      <c r="D274" s="388" t="s">
        <v>367</v>
      </c>
      <c r="E274" s="388" t="s">
        <v>368</v>
      </c>
      <c r="F274" s="388" t="s">
        <v>14</v>
      </c>
      <c r="G274" s="388" t="s">
        <v>114</v>
      </c>
      <c r="H274" s="388" t="s">
        <v>115</v>
      </c>
      <c r="I274" s="388" t="s">
        <v>115</v>
      </c>
      <c r="J274" s="388">
        <v>10020132</v>
      </c>
      <c r="K274" s="400">
        <v>42710</v>
      </c>
      <c r="L274" s="400">
        <v>42713</v>
      </c>
      <c r="M274" s="388" t="s">
        <v>369</v>
      </c>
      <c r="N274" s="388" t="s">
        <v>104</v>
      </c>
      <c r="O274" s="388">
        <v>2</v>
      </c>
      <c r="P274" s="388" t="s">
        <v>4062</v>
      </c>
      <c r="Q274" s="388">
        <v>1</v>
      </c>
    </row>
    <row r="275" spans="1:17" s="388" customFormat="1" x14ac:dyDescent="0.2">
      <c r="A275" s="388">
        <v>130681</v>
      </c>
      <c r="B275" s="388">
        <v>108340</v>
      </c>
      <c r="C275" s="388">
        <v>10005736</v>
      </c>
      <c r="D275" s="388" t="s">
        <v>320</v>
      </c>
      <c r="E275" s="388" t="s">
        <v>107</v>
      </c>
      <c r="F275" s="388" t="s">
        <v>11</v>
      </c>
      <c r="G275" s="388" t="s">
        <v>167</v>
      </c>
      <c r="H275" s="388" t="s">
        <v>102</v>
      </c>
      <c r="I275" s="388" t="s">
        <v>102</v>
      </c>
      <c r="J275" s="388">
        <v>10004742</v>
      </c>
      <c r="K275" s="400">
        <v>42710</v>
      </c>
      <c r="L275" s="400">
        <v>42713</v>
      </c>
      <c r="M275" s="388" t="s">
        <v>168</v>
      </c>
      <c r="N275" s="388" t="s">
        <v>104</v>
      </c>
      <c r="O275" s="388">
        <v>3</v>
      </c>
      <c r="P275" s="388" t="s">
        <v>4062</v>
      </c>
      <c r="Q275" s="388">
        <v>3</v>
      </c>
    </row>
    <row r="276" spans="1:17" s="388" customFormat="1" x14ac:dyDescent="0.2">
      <c r="A276" s="388">
        <v>53534</v>
      </c>
      <c r="B276" s="388">
        <v>106968</v>
      </c>
      <c r="C276" s="388">
        <v>10004643</v>
      </c>
      <c r="D276" s="388" t="s">
        <v>3346</v>
      </c>
      <c r="E276" s="388" t="s">
        <v>90</v>
      </c>
      <c r="F276" s="388" t="s">
        <v>13</v>
      </c>
      <c r="G276" s="388" t="s">
        <v>239</v>
      </c>
      <c r="H276" s="388" t="s">
        <v>152</v>
      </c>
      <c r="I276" s="388" t="s">
        <v>152</v>
      </c>
      <c r="J276" s="388">
        <v>10020180</v>
      </c>
      <c r="K276" s="400">
        <v>42711</v>
      </c>
      <c r="L276" s="400">
        <v>42712</v>
      </c>
      <c r="M276" s="388" t="s">
        <v>94</v>
      </c>
      <c r="N276" s="388" t="s">
        <v>95</v>
      </c>
      <c r="O276" s="388">
        <v>9</v>
      </c>
      <c r="P276" s="388" t="s">
        <v>4062</v>
      </c>
      <c r="Q276" s="388">
        <v>2</v>
      </c>
    </row>
    <row r="277" spans="1:17" s="388" customFormat="1" x14ac:dyDescent="0.2">
      <c r="A277" s="388">
        <v>130801</v>
      </c>
      <c r="B277" s="388">
        <v>108408</v>
      </c>
      <c r="C277" s="388">
        <v>10004580</v>
      </c>
      <c r="D277" s="388" t="s">
        <v>370</v>
      </c>
      <c r="E277" s="388" t="s">
        <v>100</v>
      </c>
      <c r="F277" s="388" t="s">
        <v>11</v>
      </c>
      <c r="G277" s="388" t="s">
        <v>330</v>
      </c>
      <c r="H277" s="388" t="s">
        <v>161</v>
      </c>
      <c r="I277" s="388" t="s">
        <v>161</v>
      </c>
      <c r="J277" s="388">
        <v>10004772</v>
      </c>
      <c r="K277" s="400">
        <v>42710</v>
      </c>
      <c r="L277" s="400">
        <v>42712</v>
      </c>
      <c r="M277" s="388" t="s">
        <v>250</v>
      </c>
      <c r="N277" s="388" t="s">
        <v>104</v>
      </c>
      <c r="O277" s="388">
        <v>3</v>
      </c>
      <c r="P277" s="388" t="s">
        <v>4062</v>
      </c>
      <c r="Q277" s="388">
        <v>3</v>
      </c>
    </row>
    <row r="278" spans="1:17" s="388" customFormat="1" x14ac:dyDescent="0.2">
      <c r="A278" s="388">
        <v>130833</v>
      </c>
      <c r="B278" s="388">
        <v>108385</v>
      </c>
      <c r="C278" s="388">
        <v>10006379</v>
      </c>
      <c r="D278" s="388" t="s">
        <v>373</v>
      </c>
      <c r="E278" s="388" t="s">
        <v>100</v>
      </c>
      <c r="F278" s="388" t="s">
        <v>11</v>
      </c>
      <c r="G278" s="388" t="s">
        <v>374</v>
      </c>
      <c r="H278" s="388" t="s">
        <v>177</v>
      </c>
      <c r="I278" s="388" t="s">
        <v>177</v>
      </c>
      <c r="J278" s="388">
        <v>10022529</v>
      </c>
      <c r="K278" s="400">
        <v>42710</v>
      </c>
      <c r="L278" s="400">
        <v>42712</v>
      </c>
      <c r="M278" s="388" t="s">
        <v>250</v>
      </c>
      <c r="N278" s="388" t="s">
        <v>104</v>
      </c>
      <c r="O278" s="388">
        <v>2</v>
      </c>
      <c r="P278" s="388" t="s">
        <v>4062</v>
      </c>
      <c r="Q278" s="388">
        <v>3</v>
      </c>
    </row>
    <row r="279" spans="1:17" s="388" customFormat="1" x14ac:dyDescent="0.2">
      <c r="A279" s="388">
        <v>132980</v>
      </c>
      <c r="B279" s="388">
        <v>114864</v>
      </c>
      <c r="C279" s="388">
        <v>10007031</v>
      </c>
      <c r="D279" s="388" t="s">
        <v>360</v>
      </c>
      <c r="E279" s="388" t="s">
        <v>125</v>
      </c>
      <c r="F279" s="388" t="s">
        <v>12</v>
      </c>
      <c r="G279" s="388" t="s">
        <v>219</v>
      </c>
      <c r="H279" s="388" t="s">
        <v>177</v>
      </c>
      <c r="I279" s="388" t="s">
        <v>177</v>
      </c>
      <c r="J279" s="388">
        <v>10021343</v>
      </c>
      <c r="K279" s="400">
        <v>42710</v>
      </c>
      <c r="L279" s="400">
        <v>42712</v>
      </c>
      <c r="M279" s="388" t="s">
        <v>127</v>
      </c>
      <c r="N279" s="388" t="s">
        <v>117</v>
      </c>
      <c r="O279" s="388">
        <v>1</v>
      </c>
      <c r="P279" s="388" t="s">
        <v>4062</v>
      </c>
      <c r="Q279" s="388">
        <v>2</v>
      </c>
    </row>
    <row r="280" spans="1:17" s="388" customFormat="1" x14ac:dyDescent="0.2">
      <c r="A280" s="388">
        <v>139250</v>
      </c>
      <c r="B280" s="388">
        <v>124201</v>
      </c>
      <c r="C280" s="388">
        <v>10040374</v>
      </c>
      <c r="D280" s="388" t="s">
        <v>339</v>
      </c>
      <c r="E280" s="388" t="s">
        <v>125</v>
      </c>
      <c r="F280" s="388" t="s">
        <v>12</v>
      </c>
      <c r="G280" s="388" t="s">
        <v>340</v>
      </c>
      <c r="H280" s="388" t="s">
        <v>155</v>
      </c>
      <c r="I280" s="388" t="s">
        <v>155</v>
      </c>
      <c r="J280" s="388">
        <v>10021853</v>
      </c>
      <c r="K280" s="400">
        <v>42710</v>
      </c>
      <c r="L280" s="400">
        <v>42712</v>
      </c>
      <c r="M280" s="388" t="s">
        <v>127</v>
      </c>
      <c r="N280" s="388" t="s">
        <v>104</v>
      </c>
      <c r="O280" s="388">
        <v>2</v>
      </c>
      <c r="P280" s="388" t="s">
        <v>4062</v>
      </c>
      <c r="Q280" s="388" t="s">
        <v>195</v>
      </c>
    </row>
    <row r="281" spans="1:17" s="388" customFormat="1" x14ac:dyDescent="0.2">
      <c r="A281" s="388">
        <v>51149</v>
      </c>
      <c r="B281" s="388">
        <v>106328</v>
      </c>
      <c r="C281" s="388">
        <v>10001394</v>
      </c>
      <c r="D281" s="388" t="s">
        <v>372</v>
      </c>
      <c r="E281" s="388" t="s">
        <v>90</v>
      </c>
      <c r="F281" s="388" t="s">
        <v>13</v>
      </c>
      <c r="G281" s="388" t="s">
        <v>232</v>
      </c>
      <c r="H281" s="388" t="s">
        <v>177</v>
      </c>
      <c r="I281" s="388" t="s">
        <v>177</v>
      </c>
      <c r="J281" s="388">
        <v>10011474</v>
      </c>
      <c r="K281" s="400">
        <v>42710</v>
      </c>
      <c r="L281" s="400">
        <v>42711</v>
      </c>
      <c r="M281" s="388" t="s">
        <v>156</v>
      </c>
      <c r="N281" s="388" t="s">
        <v>95</v>
      </c>
      <c r="O281" s="388">
        <v>9</v>
      </c>
      <c r="P281" s="388" t="s">
        <v>4062</v>
      </c>
      <c r="Q281" s="388">
        <v>2</v>
      </c>
    </row>
    <row r="282" spans="1:17" s="388" customFormat="1" x14ac:dyDescent="0.2">
      <c r="A282" s="388">
        <v>53073</v>
      </c>
      <c r="B282" s="388">
        <v>108048</v>
      </c>
      <c r="C282" s="388">
        <v>10003954</v>
      </c>
      <c r="D282" s="388" t="s">
        <v>380</v>
      </c>
      <c r="E282" s="388" t="s">
        <v>159</v>
      </c>
      <c r="F282" s="388" t="s">
        <v>14</v>
      </c>
      <c r="G282" s="388" t="s">
        <v>130</v>
      </c>
      <c r="H282" s="388" t="s">
        <v>131</v>
      </c>
      <c r="I282" s="388" t="s">
        <v>131</v>
      </c>
      <c r="J282" s="388">
        <v>10020169</v>
      </c>
      <c r="K282" s="400">
        <v>42705</v>
      </c>
      <c r="L282" s="400">
        <v>42706</v>
      </c>
      <c r="M282" s="388" t="s">
        <v>162</v>
      </c>
      <c r="N282" s="388" t="s">
        <v>95</v>
      </c>
      <c r="O282" s="388">
        <v>9</v>
      </c>
      <c r="P282" s="388" t="s">
        <v>4062</v>
      </c>
      <c r="Q282" s="388">
        <v>2</v>
      </c>
    </row>
    <row r="283" spans="1:17" s="388" customFormat="1" x14ac:dyDescent="0.2">
      <c r="A283" s="388">
        <v>52403</v>
      </c>
      <c r="B283" s="388">
        <v>108072</v>
      </c>
      <c r="C283" s="388">
        <v>10003198</v>
      </c>
      <c r="D283" s="388" t="s">
        <v>378</v>
      </c>
      <c r="E283" s="388" t="s">
        <v>159</v>
      </c>
      <c r="F283" s="388" t="s">
        <v>14</v>
      </c>
      <c r="G283" s="388" t="s">
        <v>379</v>
      </c>
      <c r="H283" s="388" t="s">
        <v>186</v>
      </c>
      <c r="I283" s="388" t="s">
        <v>93</v>
      </c>
      <c r="J283" s="388">
        <v>10020163</v>
      </c>
      <c r="K283" s="400">
        <v>42703</v>
      </c>
      <c r="L283" s="400">
        <v>42706</v>
      </c>
      <c r="M283" s="388" t="s">
        <v>257</v>
      </c>
      <c r="N283" s="388" t="s">
        <v>104</v>
      </c>
      <c r="O283" s="388">
        <v>3</v>
      </c>
      <c r="P283" s="388" t="s">
        <v>4062</v>
      </c>
      <c r="Q283" s="388">
        <v>2</v>
      </c>
    </row>
    <row r="284" spans="1:17" s="388" customFormat="1" x14ac:dyDescent="0.2">
      <c r="A284" s="388">
        <v>57680</v>
      </c>
      <c r="B284" s="388">
        <v>116239</v>
      </c>
      <c r="C284" s="388">
        <v>10000421</v>
      </c>
      <c r="D284" s="388" t="s">
        <v>381</v>
      </c>
      <c r="E284" s="388" t="s">
        <v>90</v>
      </c>
      <c r="F284" s="388" t="s">
        <v>13</v>
      </c>
      <c r="G284" s="388" t="s">
        <v>382</v>
      </c>
      <c r="H284" s="388" t="s">
        <v>161</v>
      </c>
      <c r="I284" s="388" t="s">
        <v>161</v>
      </c>
      <c r="J284" s="388">
        <v>10005040</v>
      </c>
      <c r="K284" s="400">
        <v>42703</v>
      </c>
      <c r="L284" s="400">
        <v>42706</v>
      </c>
      <c r="M284" s="388" t="s">
        <v>383</v>
      </c>
      <c r="N284" s="388" t="s">
        <v>104</v>
      </c>
      <c r="O284" s="388">
        <v>2</v>
      </c>
      <c r="P284" s="388" t="s">
        <v>4062</v>
      </c>
      <c r="Q284" s="388">
        <v>3</v>
      </c>
    </row>
    <row r="285" spans="1:17" s="388" customFormat="1" x14ac:dyDescent="0.2">
      <c r="A285" s="388">
        <v>58444</v>
      </c>
      <c r="B285" s="388">
        <v>118356</v>
      </c>
      <c r="C285" s="388">
        <v>10022237</v>
      </c>
      <c r="D285" s="388" t="s">
        <v>385</v>
      </c>
      <c r="E285" s="388" t="s">
        <v>90</v>
      </c>
      <c r="F285" s="388" t="s">
        <v>13</v>
      </c>
      <c r="G285" s="388" t="s">
        <v>386</v>
      </c>
      <c r="H285" s="388" t="s">
        <v>152</v>
      </c>
      <c r="I285" s="388" t="s">
        <v>152</v>
      </c>
      <c r="J285" s="388">
        <v>10020084</v>
      </c>
      <c r="K285" s="400">
        <v>42703</v>
      </c>
      <c r="L285" s="400">
        <v>42706</v>
      </c>
      <c r="M285" s="388" t="s">
        <v>136</v>
      </c>
      <c r="N285" s="388" t="s">
        <v>104</v>
      </c>
      <c r="O285" s="388">
        <v>3</v>
      </c>
      <c r="P285" s="388" t="s">
        <v>4062</v>
      </c>
      <c r="Q285" s="388">
        <v>2</v>
      </c>
    </row>
    <row r="286" spans="1:17" s="388" customFormat="1" x14ac:dyDescent="0.2">
      <c r="A286" s="388">
        <v>130740</v>
      </c>
      <c r="B286" s="388">
        <v>108623</v>
      </c>
      <c r="C286" s="388">
        <v>10005200</v>
      </c>
      <c r="D286" s="388" t="s">
        <v>394</v>
      </c>
      <c r="E286" s="388" t="s">
        <v>107</v>
      </c>
      <c r="F286" s="388" t="s">
        <v>11</v>
      </c>
      <c r="G286" s="388" t="s">
        <v>395</v>
      </c>
      <c r="H286" s="388" t="s">
        <v>131</v>
      </c>
      <c r="I286" s="388" t="s">
        <v>131</v>
      </c>
      <c r="J286" s="388">
        <v>10020189</v>
      </c>
      <c r="K286" s="400">
        <v>42703</v>
      </c>
      <c r="L286" s="400">
        <v>42706</v>
      </c>
      <c r="M286" s="388" t="s">
        <v>109</v>
      </c>
      <c r="N286" s="388" t="s">
        <v>104</v>
      </c>
      <c r="O286" s="388">
        <v>3</v>
      </c>
      <c r="P286" s="388" t="s">
        <v>4062</v>
      </c>
      <c r="Q286" s="388">
        <v>2</v>
      </c>
    </row>
    <row r="287" spans="1:17" s="388" customFormat="1" x14ac:dyDescent="0.2">
      <c r="A287" s="388">
        <v>1236949</v>
      </c>
      <c r="B287" s="388">
        <v>115875</v>
      </c>
      <c r="C287" s="388">
        <v>10005262</v>
      </c>
      <c r="D287" s="388" t="s">
        <v>435</v>
      </c>
      <c r="E287" s="388" t="s">
        <v>231</v>
      </c>
      <c r="F287" s="388" t="s">
        <v>27</v>
      </c>
      <c r="G287" s="388" t="s">
        <v>436</v>
      </c>
      <c r="H287" s="388" t="s">
        <v>155</v>
      </c>
      <c r="I287" s="388" t="s">
        <v>155</v>
      </c>
      <c r="J287" s="388">
        <v>10022679</v>
      </c>
      <c r="K287" s="400">
        <v>42703</v>
      </c>
      <c r="L287" s="400">
        <v>42706</v>
      </c>
      <c r="M287" s="388" t="s">
        <v>121</v>
      </c>
      <c r="N287" s="388" t="s">
        <v>104</v>
      </c>
      <c r="O287" s="388">
        <v>2</v>
      </c>
      <c r="P287" s="388" t="s">
        <v>4062</v>
      </c>
      <c r="Q287" s="388" t="s">
        <v>195</v>
      </c>
    </row>
    <row r="288" spans="1:17" s="388" customFormat="1" x14ac:dyDescent="0.2">
      <c r="A288" s="388">
        <v>52210</v>
      </c>
      <c r="B288" s="388">
        <v>116216</v>
      </c>
      <c r="C288" s="388">
        <v>10003085</v>
      </c>
      <c r="D288" s="388" t="s">
        <v>430</v>
      </c>
      <c r="E288" s="388" t="s">
        <v>90</v>
      </c>
      <c r="F288" s="388" t="s">
        <v>13</v>
      </c>
      <c r="G288" s="388" t="s">
        <v>223</v>
      </c>
      <c r="H288" s="388" t="s">
        <v>152</v>
      </c>
      <c r="I288" s="388" t="s">
        <v>152</v>
      </c>
      <c r="J288" s="388">
        <v>10022566</v>
      </c>
      <c r="K288" s="400">
        <v>42703</v>
      </c>
      <c r="L288" s="400">
        <v>42705</v>
      </c>
      <c r="M288" s="388" t="s">
        <v>121</v>
      </c>
      <c r="N288" s="388" t="s">
        <v>104</v>
      </c>
      <c r="O288" s="388">
        <v>3</v>
      </c>
      <c r="P288" s="388" t="s">
        <v>4062</v>
      </c>
      <c r="Q288" s="388">
        <v>2</v>
      </c>
    </row>
    <row r="289" spans="1:17" s="388" customFormat="1" x14ac:dyDescent="0.2">
      <c r="A289" s="388">
        <v>52540</v>
      </c>
      <c r="B289" s="388">
        <v>107590</v>
      </c>
      <c r="C289" s="388">
        <v>10003402</v>
      </c>
      <c r="D289" s="388" t="s">
        <v>405</v>
      </c>
      <c r="E289" s="388" t="s">
        <v>90</v>
      </c>
      <c r="F289" s="388" t="s">
        <v>13</v>
      </c>
      <c r="G289" s="388" t="s">
        <v>342</v>
      </c>
      <c r="H289" s="388" t="s">
        <v>177</v>
      </c>
      <c r="I289" s="388" t="s">
        <v>177</v>
      </c>
      <c r="J289" s="388">
        <v>10020143</v>
      </c>
      <c r="K289" s="400">
        <v>42703</v>
      </c>
      <c r="L289" s="400">
        <v>42704</v>
      </c>
      <c r="M289" s="388" t="s">
        <v>156</v>
      </c>
      <c r="N289" s="388" t="s">
        <v>95</v>
      </c>
      <c r="O289" s="388">
        <v>9</v>
      </c>
      <c r="P289" s="388" t="s">
        <v>4062</v>
      </c>
      <c r="Q289" s="388">
        <v>2</v>
      </c>
    </row>
    <row r="290" spans="1:17" s="388" customFormat="1" x14ac:dyDescent="0.2">
      <c r="A290" s="388">
        <v>130438</v>
      </c>
      <c r="B290" s="388">
        <v>108318</v>
      </c>
      <c r="C290" s="388">
        <v>10001148</v>
      </c>
      <c r="D290" s="388" t="s">
        <v>406</v>
      </c>
      <c r="E290" s="388" t="s">
        <v>274</v>
      </c>
      <c r="F290" s="388" t="s">
        <v>11</v>
      </c>
      <c r="G290" s="388" t="s">
        <v>392</v>
      </c>
      <c r="H290" s="388" t="s">
        <v>115</v>
      </c>
      <c r="I290" s="388" t="s">
        <v>115</v>
      </c>
      <c r="J290" s="388">
        <v>10020123</v>
      </c>
      <c r="K290" s="400">
        <v>42703</v>
      </c>
      <c r="L290" s="400">
        <v>42704</v>
      </c>
      <c r="M290" s="388" t="s">
        <v>407</v>
      </c>
      <c r="N290" s="388" t="s">
        <v>95</v>
      </c>
      <c r="O290" s="388">
        <v>9</v>
      </c>
      <c r="P290" s="388" t="s">
        <v>4062</v>
      </c>
      <c r="Q290" s="388">
        <v>2</v>
      </c>
    </row>
    <row r="291" spans="1:17" s="388" customFormat="1" x14ac:dyDescent="0.2">
      <c r="A291" s="388">
        <v>50766</v>
      </c>
      <c r="B291" s="388">
        <v>116165</v>
      </c>
      <c r="C291" s="388">
        <v>10000795</v>
      </c>
      <c r="D291" s="388" t="s">
        <v>411</v>
      </c>
      <c r="E291" s="388" t="s">
        <v>159</v>
      </c>
      <c r="F291" s="388" t="s">
        <v>14</v>
      </c>
      <c r="G291" s="388" t="s">
        <v>189</v>
      </c>
      <c r="H291" s="388" t="s">
        <v>131</v>
      </c>
      <c r="I291" s="388" t="s">
        <v>131</v>
      </c>
      <c r="J291" s="388">
        <v>10022095</v>
      </c>
      <c r="K291" s="400">
        <v>42696</v>
      </c>
      <c r="L291" s="400">
        <v>42699</v>
      </c>
      <c r="M291" s="388" t="s">
        <v>257</v>
      </c>
      <c r="N291" s="388" t="s">
        <v>104</v>
      </c>
      <c r="O291" s="388">
        <v>3</v>
      </c>
      <c r="P291" s="388" t="s">
        <v>4062</v>
      </c>
      <c r="Q291" s="388">
        <v>2</v>
      </c>
    </row>
    <row r="292" spans="1:17" s="388" customFormat="1" x14ac:dyDescent="0.2">
      <c r="A292" s="388">
        <v>51800</v>
      </c>
      <c r="B292" s="388">
        <v>116500</v>
      </c>
      <c r="C292" s="388">
        <v>10002375</v>
      </c>
      <c r="D292" s="388" t="s">
        <v>415</v>
      </c>
      <c r="E292" s="388" t="s">
        <v>90</v>
      </c>
      <c r="F292" s="388" t="s">
        <v>13</v>
      </c>
      <c r="G292" s="388" t="s">
        <v>225</v>
      </c>
      <c r="H292" s="388" t="s">
        <v>92</v>
      </c>
      <c r="I292" s="388" t="s">
        <v>93</v>
      </c>
      <c r="J292" s="388">
        <v>10011479</v>
      </c>
      <c r="K292" s="400">
        <v>42696</v>
      </c>
      <c r="L292" s="400">
        <v>42699</v>
      </c>
      <c r="M292" s="388" t="s">
        <v>416</v>
      </c>
      <c r="N292" s="388" t="s">
        <v>104</v>
      </c>
      <c r="O292" s="388">
        <v>4</v>
      </c>
      <c r="P292" s="388" t="s">
        <v>4062</v>
      </c>
      <c r="Q292" s="388">
        <v>3</v>
      </c>
    </row>
    <row r="293" spans="1:17" s="388" customFormat="1" x14ac:dyDescent="0.2">
      <c r="A293" s="388">
        <v>51850</v>
      </c>
      <c r="B293" s="388">
        <v>107942</v>
      </c>
      <c r="C293" s="388">
        <v>10002483</v>
      </c>
      <c r="D293" s="388" t="s">
        <v>391</v>
      </c>
      <c r="E293" s="388" t="s">
        <v>259</v>
      </c>
      <c r="F293" s="388" t="s">
        <v>14</v>
      </c>
      <c r="G293" s="388" t="s">
        <v>392</v>
      </c>
      <c r="H293" s="388" t="s">
        <v>115</v>
      </c>
      <c r="I293" s="388" t="s">
        <v>115</v>
      </c>
      <c r="J293" s="388">
        <v>10017525</v>
      </c>
      <c r="K293" s="400">
        <v>42696</v>
      </c>
      <c r="L293" s="400">
        <v>42699</v>
      </c>
      <c r="M293" s="388" t="s">
        <v>261</v>
      </c>
      <c r="N293" s="388" t="s">
        <v>104</v>
      </c>
      <c r="O293" s="388">
        <v>2</v>
      </c>
      <c r="P293" s="388" t="s">
        <v>4062</v>
      </c>
      <c r="Q293" s="388">
        <v>2</v>
      </c>
    </row>
    <row r="294" spans="1:17" s="388" customFormat="1" x14ac:dyDescent="0.2">
      <c r="A294" s="388">
        <v>130604</v>
      </c>
      <c r="B294" s="388">
        <v>107745</v>
      </c>
      <c r="C294" s="388">
        <v>10002107</v>
      </c>
      <c r="D294" s="388" t="s">
        <v>388</v>
      </c>
      <c r="E294" s="388" t="s">
        <v>107</v>
      </c>
      <c r="F294" s="388" t="s">
        <v>11</v>
      </c>
      <c r="G294" s="388" t="s">
        <v>389</v>
      </c>
      <c r="H294" s="388" t="s">
        <v>177</v>
      </c>
      <c r="I294" s="388" t="s">
        <v>177</v>
      </c>
      <c r="J294" s="388">
        <v>10004714</v>
      </c>
      <c r="K294" s="400">
        <v>42696</v>
      </c>
      <c r="L294" s="400">
        <v>42699</v>
      </c>
      <c r="M294" s="388" t="s">
        <v>109</v>
      </c>
      <c r="N294" s="388" t="s">
        <v>104</v>
      </c>
      <c r="O294" s="388">
        <v>3</v>
      </c>
      <c r="P294" s="388" t="s">
        <v>4062</v>
      </c>
      <c r="Q294" s="388">
        <v>2</v>
      </c>
    </row>
    <row r="295" spans="1:17" s="388" customFormat="1" x14ac:dyDescent="0.2">
      <c r="A295" s="388">
        <v>135658</v>
      </c>
      <c r="B295" s="388">
        <v>118791</v>
      </c>
      <c r="C295" s="388">
        <v>10023526</v>
      </c>
      <c r="D295" s="388" t="s">
        <v>409</v>
      </c>
      <c r="E295" s="388" t="s">
        <v>107</v>
      </c>
      <c r="F295" s="388" t="s">
        <v>11</v>
      </c>
      <c r="G295" s="388" t="s">
        <v>160</v>
      </c>
      <c r="H295" s="388" t="s">
        <v>161</v>
      </c>
      <c r="I295" s="388" t="s">
        <v>161</v>
      </c>
      <c r="J295" s="388">
        <v>10020086</v>
      </c>
      <c r="K295" s="400">
        <v>42696</v>
      </c>
      <c r="L295" s="400">
        <v>42699</v>
      </c>
      <c r="M295" s="388" t="s">
        <v>109</v>
      </c>
      <c r="N295" s="388" t="s">
        <v>104</v>
      </c>
      <c r="O295" s="388">
        <v>3</v>
      </c>
      <c r="P295" s="388" t="s">
        <v>4062</v>
      </c>
      <c r="Q295" s="388">
        <v>2</v>
      </c>
    </row>
    <row r="296" spans="1:17" s="388" customFormat="1" x14ac:dyDescent="0.2">
      <c r="A296" s="388">
        <v>53280</v>
      </c>
      <c r="B296" s="388">
        <v>106702</v>
      </c>
      <c r="C296" s="388">
        <v>10004257</v>
      </c>
      <c r="D296" s="388" t="s">
        <v>421</v>
      </c>
      <c r="E296" s="388" t="s">
        <v>90</v>
      </c>
      <c r="F296" s="388" t="s">
        <v>13</v>
      </c>
      <c r="G296" s="388" t="s">
        <v>379</v>
      </c>
      <c r="H296" s="388" t="s">
        <v>186</v>
      </c>
      <c r="I296" s="388" t="s">
        <v>93</v>
      </c>
      <c r="J296" s="388">
        <v>10020173</v>
      </c>
      <c r="K296" s="400">
        <v>42697</v>
      </c>
      <c r="L296" s="400">
        <v>42698</v>
      </c>
      <c r="M296" s="388" t="s">
        <v>94</v>
      </c>
      <c r="N296" s="388" t="s">
        <v>95</v>
      </c>
      <c r="O296" s="388">
        <v>9</v>
      </c>
      <c r="P296" s="388" t="s">
        <v>4062</v>
      </c>
      <c r="Q296" s="388">
        <v>2</v>
      </c>
    </row>
    <row r="297" spans="1:17" s="388" customFormat="1" x14ac:dyDescent="0.2">
      <c r="A297" s="388">
        <v>52804</v>
      </c>
      <c r="B297" s="388">
        <v>105061</v>
      </c>
      <c r="C297" s="388">
        <v>10003526</v>
      </c>
      <c r="D297" s="388" t="s">
        <v>418</v>
      </c>
      <c r="E297" s="388" t="s">
        <v>259</v>
      </c>
      <c r="F297" s="388" t="s">
        <v>14</v>
      </c>
      <c r="G297" s="388" t="s">
        <v>419</v>
      </c>
      <c r="H297" s="388" t="s">
        <v>115</v>
      </c>
      <c r="I297" s="388" t="s">
        <v>115</v>
      </c>
      <c r="J297" s="388">
        <v>10020162</v>
      </c>
      <c r="K297" s="400">
        <v>42695</v>
      </c>
      <c r="L297" s="400">
        <v>42698</v>
      </c>
      <c r="M297" s="388" t="s">
        <v>261</v>
      </c>
      <c r="N297" s="388" t="s">
        <v>104</v>
      </c>
      <c r="O297" s="388">
        <v>2</v>
      </c>
      <c r="P297" s="388" t="s">
        <v>4062</v>
      </c>
      <c r="Q297" s="388">
        <v>2</v>
      </c>
    </row>
    <row r="298" spans="1:17" s="388" customFormat="1" x14ac:dyDescent="0.2">
      <c r="A298" s="388">
        <v>139730</v>
      </c>
      <c r="B298" s="388">
        <v>123351</v>
      </c>
      <c r="C298" s="388">
        <v>10042041</v>
      </c>
      <c r="D298" s="388" t="s">
        <v>332</v>
      </c>
      <c r="E298" s="388" t="s">
        <v>179</v>
      </c>
      <c r="F298" s="388" t="s">
        <v>15</v>
      </c>
      <c r="G298" s="388" t="s">
        <v>266</v>
      </c>
      <c r="H298" s="388" t="s">
        <v>131</v>
      </c>
      <c r="I298" s="388" t="s">
        <v>131</v>
      </c>
      <c r="J298" s="388">
        <v>10020133</v>
      </c>
      <c r="K298" s="400">
        <v>42695</v>
      </c>
      <c r="L298" s="400">
        <v>42697</v>
      </c>
      <c r="M298" s="388" t="s">
        <v>181</v>
      </c>
      <c r="N298" s="388" t="s">
        <v>104</v>
      </c>
      <c r="O298" s="388">
        <v>3</v>
      </c>
      <c r="P298" s="388" t="s">
        <v>4062</v>
      </c>
      <c r="Q298" s="388">
        <v>3</v>
      </c>
    </row>
    <row r="299" spans="1:17" s="388" customFormat="1" x14ac:dyDescent="0.2">
      <c r="A299" s="388">
        <v>53330</v>
      </c>
      <c r="B299" s="388">
        <v>106007</v>
      </c>
      <c r="C299" s="388">
        <v>10004319</v>
      </c>
      <c r="D299" s="388" t="s">
        <v>451</v>
      </c>
      <c r="E299" s="388" t="s">
        <v>259</v>
      </c>
      <c r="F299" s="388" t="s">
        <v>14</v>
      </c>
      <c r="G299" s="388" t="s">
        <v>185</v>
      </c>
      <c r="H299" s="388" t="s">
        <v>186</v>
      </c>
      <c r="I299" s="388" t="s">
        <v>93</v>
      </c>
      <c r="J299" s="388">
        <v>10005140</v>
      </c>
      <c r="K299" s="400">
        <v>42689</v>
      </c>
      <c r="L299" s="400">
        <v>42692</v>
      </c>
      <c r="M299" s="388" t="s">
        <v>132</v>
      </c>
      <c r="N299" s="388" t="s">
        <v>104</v>
      </c>
      <c r="O299" s="388">
        <v>2</v>
      </c>
      <c r="P299" s="388" t="s">
        <v>4062</v>
      </c>
      <c r="Q299" s="388">
        <v>3</v>
      </c>
    </row>
    <row r="300" spans="1:17" s="388" customFormat="1" x14ac:dyDescent="0.2">
      <c r="A300" s="388">
        <v>53457</v>
      </c>
      <c r="B300" s="388">
        <v>108663</v>
      </c>
      <c r="C300" s="388">
        <v>10004512</v>
      </c>
      <c r="D300" s="388" t="s">
        <v>434</v>
      </c>
      <c r="E300" s="388" t="s">
        <v>170</v>
      </c>
      <c r="F300" s="388" t="s">
        <v>13</v>
      </c>
      <c r="G300" s="388" t="s">
        <v>151</v>
      </c>
      <c r="H300" s="388" t="s">
        <v>152</v>
      </c>
      <c r="I300" s="388" t="s">
        <v>152</v>
      </c>
      <c r="J300" s="388">
        <v>10020177</v>
      </c>
      <c r="K300" s="400">
        <v>42689</v>
      </c>
      <c r="L300" s="400">
        <v>42692</v>
      </c>
      <c r="M300" s="388" t="s">
        <v>136</v>
      </c>
      <c r="N300" s="388" t="s">
        <v>104</v>
      </c>
      <c r="O300" s="388">
        <v>1</v>
      </c>
      <c r="P300" s="388" t="s">
        <v>4062</v>
      </c>
      <c r="Q300" s="388">
        <v>1</v>
      </c>
    </row>
    <row r="301" spans="1:17" s="388" customFormat="1" x14ac:dyDescent="0.2">
      <c r="A301" s="388">
        <v>53697</v>
      </c>
      <c r="B301" s="388">
        <v>107515</v>
      </c>
      <c r="C301" s="388">
        <v>10012477</v>
      </c>
      <c r="D301" s="388" t="s">
        <v>449</v>
      </c>
      <c r="E301" s="388" t="s">
        <v>90</v>
      </c>
      <c r="F301" s="388" t="s">
        <v>13</v>
      </c>
      <c r="G301" s="388" t="s">
        <v>243</v>
      </c>
      <c r="H301" s="388" t="s">
        <v>177</v>
      </c>
      <c r="I301" s="388" t="s">
        <v>177</v>
      </c>
      <c r="J301" s="388">
        <v>10004984</v>
      </c>
      <c r="K301" s="400">
        <v>42689</v>
      </c>
      <c r="L301" s="400">
        <v>42692</v>
      </c>
      <c r="M301" s="388" t="s">
        <v>132</v>
      </c>
      <c r="N301" s="388" t="s">
        <v>104</v>
      </c>
      <c r="O301" s="388">
        <v>2</v>
      </c>
      <c r="P301" s="388" t="s">
        <v>4062</v>
      </c>
      <c r="Q301" s="388">
        <v>3</v>
      </c>
    </row>
    <row r="302" spans="1:17" s="388" customFormat="1" x14ac:dyDescent="0.2">
      <c r="A302" s="388">
        <v>58380</v>
      </c>
      <c r="B302" s="388">
        <v>116135</v>
      </c>
      <c r="C302" s="388">
        <v>10004788</v>
      </c>
      <c r="D302" s="388" t="s">
        <v>423</v>
      </c>
      <c r="E302" s="388" t="s">
        <v>259</v>
      </c>
      <c r="F302" s="388" t="s">
        <v>14</v>
      </c>
      <c r="G302" s="388" t="s">
        <v>202</v>
      </c>
      <c r="H302" s="388" t="s">
        <v>152</v>
      </c>
      <c r="I302" s="388" t="s">
        <v>152</v>
      </c>
      <c r="J302" s="388">
        <v>10020099</v>
      </c>
      <c r="K302" s="400">
        <v>42689</v>
      </c>
      <c r="L302" s="400">
        <v>42692</v>
      </c>
      <c r="M302" s="388" t="s">
        <v>261</v>
      </c>
      <c r="N302" s="388" t="s">
        <v>104</v>
      </c>
      <c r="O302" s="388">
        <v>3</v>
      </c>
      <c r="P302" s="388" t="s">
        <v>4062</v>
      </c>
      <c r="Q302" s="388">
        <v>2</v>
      </c>
    </row>
    <row r="303" spans="1:17" s="388" customFormat="1" x14ac:dyDescent="0.2">
      <c r="A303" s="388">
        <v>130677</v>
      </c>
      <c r="B303" s="388">
        <v>108461</v>
      </c>
      <c r="C303" s="388">
        <v>10002297</v>
      </c>
      <c r="D303" s="388" t="s">
        <v>166</v>
      </c>
      <c r="E303" s="388" t="s">
        <v>107</v>
      </c>
      <c r="F303" s="388" t="s">
        <v>11</v>
      </c>
      <c r="G303" s="388" t="s">
        <v>167</v>
      </c>
      <c r="H303" s="388" t="s">
        <v>102</v>
      </c>
      <c r="I303" s="388" t="s">
        <v>102</v>
      </c>
      <c r="J303" s="388">
        <v>10004740</v>
      </c>
      <c r="K303" s="400">
        <v>42689</v>
      </c>
      <c r="L303" s="400">
        <v>42692</v>
      </c>
      <c r="M303" s="388" t="s">
        <v>168</v>
      </c>
      <c r="N303" s="388" t="s">
        <v>104</v>
      </c>
      <c r="O303" s="388">
        <v>4</v>
      </c>
      <c r="P303" s="388" t="s">
        <v>4062</v>
      </c>
      <c r="Q303" s="388">
        <v>3</v>
      </c>
    </row>
    <row r="304" spans="1:17" s="388" customFormat="1" x14ac:dyDescent="0.2">
      <c r="A304" s="388">
        <v>141084</v>
      </c>
      <c r="B304" s="388">
        <v>131032</v>
      </c>
      <c r="C304" s="388">
        <v>10046354</v>
      </c>
      <c r="D304" s="388" t="s">
        <v>305</v>
      </c>
      <c r="E304" s="388" t="s">
        <v>107</v>
      </c>
      <c r="F304" s="388" t="s">
        <v>11</v>
      </c>
      <c r="G304" s="388" t="s">
        <v>167</v>
      </c>
      <c r="H304" s="388" t="s">
        <v>102</v>
      </c>
      <c r="I304" s="388" t="s">
        <v>102</v>
      </c>
      <c r="J304" s="388">
        <v>10004834</v>
      </c>
      <c r="K304" s="400">
        <v>42689</v>
      </c>
      <c r="L304" s="400">
        <v>42692</v>
      </c>
      <c r="M304" s="388" t="s">
        <v>109</v>
      </c>
      <c r="N304" s="388" t="s">
        <v>104</v>
      </c>
      <c r="O304" s="388">
        <v>2</v>
      </c>
      <c r="P304" s="388" t="s">
        <v>4062</v>
      </c>
      <c r="Q304" s="388" t="s">
        <v>195</v>
      </c>
    </row>
    <row r="305" spans="1:17" s="388" customFormat="1" x14ac:dyDescent="0.2">
      <c r="A305" s="388">
        <v>1240210</v>
      </c>
      <c r="B305" s="388">
        <v>111892</v>
      </c>
      <c r="C305" s="388">
        <v>10005752</v>
      </c>
      <c r="D305" s="388" t="s">
        <v>439</v>
      </c>
      <c r="E305" s="388" t="s">
        <v>231</v>
      </c>
      <c r="F305" s="388" t="s">
        <v>27</v>
      </c>
      <c r="G305" s="388" t="s">
        <v>440</v>
      </c>
      <c r="H305" s="388" t="s">
        <v>92</v>
      </c>
      <c r="I305" s="388" t="s">
        <v>93</v>
      </c>
      <c r="J305" s="388">
        <v>10022678</v>
      </c>
      <c r="K305" s="400">
        <v>42689</v>
      </c>
      <c r="L305" s="400">
        <v>42692</v>
      </c>
      <c r="M305" s="388" t="s">
        <v>121</v>
      </c>
      <c r="N305" s="388" t="s">
        <v>104</v>
      </c>
      <c r="O305" s="388">
        <v>2</v>
      </c>
      <c r="P305" s="388" t="s">
        <v>4062</v>
      </c>
      <c r="Q305" s="388" t="s">
        <v>195</v>
      </c>
    </row>
    <row r="306" spans="1:17" s="388" customFormat="1" x14ac:dyDescent="0.2">
      <c r="A306" s="388">
        <v>54510</v>
      </c>
      <c r="B306" s="388">
        <v>106612</v>
      </c>
      <c r="C306" s="388">
        <v>10005760</v>
      </c>
      <c r="D306" s="388" t="s">
        <v>432</v>
      </c>
      <c r="E306" s="388" t="s">
        <v>90</v>
      </c>
      <c r="F306" s="388" t="s">
        <v>13</v>
      </c>
      <c r="G306" s="388" t="s">
        <v>235</v>
      </c>
      <c r="H306" s="388" t="s">
        <v>177</v>
      </c>
      <c r="I306" s="388" t="s">
        <v>177</v>
      </c>
      <c r="J306" s="388">
        <v>10020200</v>
      </c>
      <c r="K306" s="400">
        <v>42669</v>
      </c>
      <c r="L306" s="400">
        <v>42692</v>
      </c>
      <c r="M306" s="388" t="s">
        <v>121</v>
      </c>
      <c r="N306" s="388" t="s">
        <v>117</v>
      </c>
      <c r="O306" s="388">
        <v>2</v>
      </c>
      <c r="P306" s="388" t="s">
        <v>4062</v>
      </c>
      <c r="Q306" s="388">
        <v>2</v>
      </c>
    </row>
    <row r="307" spans="1:17" s="388" customFormat="1" x14ac:dyDescent="0.2">
      <c r="A307" s="388">
        <v>53121</v>
      </c>
      <c r="B307" s="388">
        <v>115106</v>
      </c>
      <c r="C307" s="388">
        <v>10002868</v>
      </c>
      <c r="D307" s="388" t="s">
        <v>445</v>
      </c>
      <c r="E307" s="388" t="s">
        <v>159</v>
      </c>
      <c r="F307" s="388" t="s">
        <v>14</v>
      </c>
      <c r="G307" s="388" t="s">
        <v>284</v>
      </c>
      <c r="H307" s="388" t="s">
        <v>115</v>
      </c>
      <c r="I307" s="388" t="s">
        <v>115</v>
      </c>
      <c r="J307" s="388">
        <v>10020152</v>
      </c>
      <c r="K307" s="400">
        <v>42690</v>
      </c>
      <c r="L307" s="400">
        <v>42691</v>
      </c>
      <c r="M307" s="388" t="s">
        <v>162</v>
      </c>
      <c r="N307" s="388" t="s">
        <v>95</v>
      </c>
      <c r="O307" s="388">
        <v>9</v>
      </c>
      <c r="P307" s="388" t="s">
        <v>4062</v>
      </c>
      <c r="Q307" s="388">
        <v>2</v>
      </c>
    </row>
    <row r="308" spans="1:17" s="388" customFormat="1" x14ac:dyDescent="0.2">
      <c r="A308" s="388">
        <v>53865</v>
      </c>
      <c r="B308" s="388">
        <v>112456</v>
      </c>
      <c r="C308" s="388">
        <v>10005074</v>
      </c>
      <c r="D308" s="388" t="s">
        <v>301</v>
      </c>
      <c r="E308" s="388" t="s">
        <v>159</v>
      </c>
      <c r="F308" s="388" t="s">
        <v>14</v>
      </c>
      <c r="G308" s="388" t="s">
        <v>126</v>
      </c>
      <c r="H308" s="388" t="s">
        <v>102</v>
      </c>
      <c r="I308" s="388" t="s">
        <v>102</v>
      </c>
      <c r="J308" s="388">
        <v>10021733</v>
      </c>
      <c r="K308" s="400">
        <v>42690</v>
      </c>
      <c r="L308" s="400">
        <v>42691</v>
      </c>
      <c r="M308" s="388" t="s">
        <v>162</v>
      </c>
      <c r="N308" s="388" t="s">
        <v>95</v>
      </c>
      <c r="O308" s="388">
        <v>9</v>
      </c>
      <c r="P308" s="388" t="s">
        <v>4062</v>
      </c>
      <c r="Q308" s="388">
        <v>2</v>
      </c>
    </row>
    <row r="309" spans="1:17" s="388" customFormat="1" x14ac:dyDescent="0.2">
      <c r="A309" s="388">
        <v>130507</v>
      </c>
      <c r="B309" s="388">
        <v>106834</v>
      </c>
      <c r="C309" s="388">
        <v>10003146</v>
      </c>
      <c r="D309" s="388" t="s">
        <v>425</v>
      </c>
      <c r="E309" s="388" t="s">
        <v>107</v>
      </c>
      <c r="F309" s="388" t="s">
        <v>11</v>
      </c>
      <c r="G309" s="388" t="s">
        <v>426</v>
      </c>
      <c r="H309" s="388" t="s">
        <v>131</v>
      </c>
      <c r="I309" s="388" t="s">
        <v>131</v>
      </c>
      <c r="J309" s="388">
        <v>10021344</v>
      </c>
      <c r="K309" s="400">
        <v>42690</v>
      </c>
      <c r="L309" s="400">
        <v>42691</v>
      </c>
      <c r="M309" s="388" t="s">
        <v>407</v>
      </c>
      <c r="N309" s="388" t="s">
        <v>95</v>
      </c>
      <c r="O309" s="388">
        <v>9</v>
      </c>
      <c r="P309" s="388" t="s">
        <v>4062</v>
      </c>
      <c r="Q309" s="388">
        <v>2</v>
      </c>
    </row>
    <row r="310" spans="1:17" s="388" customFormat="1" x14ac:dyDescent="0.2">
      <c r="A310" s="388">
        <v>131888</v>
      </c>
      <c r="B310" s="388">
        <v>117235</v>
      </c>
      <c r="C310" s="388">
        <v>10007929</v>
      </c>
      <c r="D310" s="388" t="s">
        <v>427</v>
      </c>
      <c r="E310" s="388" t="s">
        <v>125</v>
      </c>
      <c r="F310" s="388" t="s">
        <v>12</v>
      </c>
      <c r="G310" s="388" t="s">
        <v>428</v>
      </c>
      <c r="H310" s="388" t="s">
        <v>155</v>
      </c>
      <c r="I310" s="388" t="s">
        <v>155</v>
      </c>
      <c r="J310" s="388">
        <v>10020190</v>
      </c>
      <c r="K310" s="400">
        <v>42689</v>
      </c>
      <c r="L310" s="400">
        <v>42691</v>
      </c>
      <c r="M310" s="388" t="s">
        <v>127</v>
      </c>
      <c r="N310" s="388" t="s">
        <v>104</v>
      </c>
      <c r="O310" s="388">
        <v>2</v>
      </c>
      <c r="P310" s="388" t="s">
        <v>4062</v>
      </c>
      <c r="Q310" s="388">
        <v>2</v>
      </c>
    </row>
    <row r="311" spans="1:17" s="388" customFormat="1" x14ac:dyDescent="0.2">
      <c r="A311" s="388">
        <v>132082</v>
      </c>
      <c r="B311" s="388">
        <v>131955</v>
      </c>
      <c r="C311" s="388">
        <v>10027379</v>
      </c>
      <c r="D311" s="388" t="s">
        <v>437</v>
      </c>
      <c r="E311" s="388" t="s">
        <v>125</v>
      </c>
      <c r="F311" s="388" t="s">
        <v>12</v>
      </c>
      <c r="G311" s="388" t="s">
        <v>438</v>
      </c>
      <c r="H311" s="388" t="s">
        <v>155</v>
      </c>
      <c r="I311" s="388" t="s">
        <v>155</v>
      </c>
      <c r="J311" s="388">
        <v>10011456</v>
      </c>
      <c r="K311" s="400">
        <v>42689</v>
      </c>
      <c r="L311" s="400">
        <v>42691</v>
      </c>
      <c r="M311" s="388" t="s">
        <v>127</v>
      </c>
      <c r="N311" s="388" t="s">
        <v>104</v>
      </c>
      <c r="O311" s="388">
        <v>2</v>
      </c>
      <c r="P311" s="388" t="s">
        <v>4062</v>
      </c>
      <c r="Q311" s="388" t="s">
        <v>195</v>
      </c>
    </row>
    <row r="312" spans="1:17" s="388" customFormat="1" x14ac:dyDescent="0.2">
      <c r="A312" s="388">
        <v>52563</v>
      </c>
      <c r="B312" s="388">
        <v>106172</v>
      </c>
      <c r="C312" s="388">
        <v>10003430</v>
      </c>
      <c r="D312" s="388" t="s">
        <v>441</v>
      </c>
      <c r="E312" s="388" t="s">
        <v>259</v>
      </c>
      <c r="F312" s="388" t="s">
        <v>14</v>
      </c>
      <c r="G312" s="388" t="s">
        <v>442</v>
      </c>
      <c r="H312" s="388" t="s">
        <v>92</v>
      </c>
      <c r="I312" s="388" t="s">
        <v>93</v>
      </c>
      <c r="J312" s="388">
        <v>10022484</v>
      </c>
      <c r="K312" s="400">
        <v>42689</v>
      </c>
      <c r="L312" s="400">
        <v>42690</v>
      </c>
      <c r="M312" s="388" t="s">
        <v>443</v>
      </c>
      <c r="N312" s="388" t="s">
        <v>95</v>
      </c>
      <c r="O312" s="388">
        <v>9</v>
      </c>
      <c r="P312" s="388" t="s">
        <v>4062</v>
      </c>
      <c r="Q312" s="388">
        <v>2</v>
      </c>
    </row>
    <row r="313" spans="1:17" s="388" customFormat="1" x14ac:dyDescent="0.2">
      <c r="A313" s="388">
        <v>131913</v>
      </c>
      <c r="B313" s="388">
        <v>116139</v>
      </c>
      <c r="C313" s="388">
        <v>10003940</v>
      </c>
      <c r="D313" s="388" t="s">
        <v>399</v>
      </c>
      <c r="E313" s="388" t="s">
        <v>125</v>
      </c>
      <c r="F313" s="388" t="s">
        <v>12</v>
      </c>
      <c r="G313" s="388" t="s">
        <v>223</v>
      </c>
      <c r="H313" s="388" t="s">
        <v>152</v>
      </c>
      <c r="I313" s="388" t="s">
        <v>93</v>
      </c>
      <c r="J313" s="388">
        <v>10020168</v>
      </c>
      <c r="K313" s="400">
        <v>42689</v>
      </c>
      <c r="L313" s="400">
        <v>42690</v>
      </c>
      <c r="M313" s="388" t="s">
        <v>400</v>
      </c>
      <c r="N313" s="388" t="s">
        <v>95</v>
      </c>
      <c r="O313" s="388">
        <v>9</v>
      </c>
      <c r="P313" s="388" t="s">
        <v>4062</v>
      </c>
      <c r="Q313" s="388">
        <v>2</v>
      </c>
    </row>
    <row r="314" spans="1:17" s="388" customFormat="1" x14ac:dyDescent="0.2">
      <c r="A314" s="388">
        <v>131872</v>
      </c>
      <c r="B314" s="388">
        <v>117042</v>
      </c>
      <c r="C314" s="388">
        <v>10002345</v>
      </c>
      <c r="D314" s="388" t="s">
        <v>466</v>
      </c>
      <c r="E314" s="388" t="s">
        <v>125</v>
      </c>
      <c r="F314" s="388" t="s">
        <v>12</v>
      </c>
      <c r="G314" s="388" t="s">
        <v>467</v>
      </c>
      <c r="H314" s="388" t="s">
        <v>92</v>
      </c>
      <c r="I314" s="388" t="s">
        <v>93</v>
      </c>
      <c r="J314" s="388">
        <v>10011448</v>
      </c>
      <c r="K314" s="400">
        <v>42683</v>
      </c>
      <c r="L314" s="400">
        <v>42685</v>
      </c>
      <c r="M314" s="388" t="s">
        <v>127</v>
      </c>
      <c r="N314" s="388" t="s">
        <v>104</v>
      </c>
      <c r="O314" s="388">
        <v>2</v>
      </c>
      <c r="P314" s="388" t="s">
        <v>4062</v>
      </c>
      <c r="Q314" s="388">
        <v>2</v>
      </c>
    </row>
    <row r="315" spans="1:17" s="388" customFormat="1" x14ac:dyDescent="0.2">
      <c r="A315" s="388">
        <v>59109</v>
      </c>
      <c r="B315" s="388">
        <v>120015</v>
      </c>
      <c r="C315" s="388">
        <v>10034055</v>
      </c>
      <c r="D315" s="388" t="s">
        <v>454</v>
      </c>
      <c r="E315" s="388" t="s">
        <v>90</v>
      </c>
      <c r="F315" s="388" t="s">
        <v>13</v>
      </c>
      <c r="G315" s="388" t="s">
        <v>342</v>
      </c>
      <c r="H315" s="388" t="s">
        <v>177</v>
      </c>
      <c r="I315" s="388" t="s">
        <v>177</v>
      </c>
      <c r="J315" s="388">
        <v>10020116</v>
      </c>
      <c r="K315" s="400">
        <v>42682</v>
      </c>
      <c r="L315" s="400">
        <v>42685</v>
      </c>
      <c r="M315" s="388" t="s">
        <v>121</v>
      </c>
      <c r="N315" s="388" t="s">
        <v>104</v>
      </c>
      <c r="O315" s="388">
        <v>2</v>
      </c>
      <c r="P315" s="388" t="s">
        <v>4062</v>
      </c>
      <c r="Q315" s="388">
        <v>2</v>
      </c>
    </row>
    <row r="316" spans="1:17" s="388" customFormat="1" x14ac:dyDescent="0.2">
      <c r="A316" s="388">
        <v>59174</v>
      </c>
      <c r="B316" s="388">
        <v>105041</v>
      </c>
      <c r="C316" s="388">
        <v>10006901</v>
      </c>
      <c r="D316" s="388" t="s">
        <v>4069</v>
      </c>
      <c r="E316" s="388" t="s">
        <v>90</v>
      </c>
      <c r="F316" s="388" t="s">
        <v>13</v>
      </c>
      <c r="G316" s="388" t="s">
        <v>173</v>
      </c>
      <c r="H316" s="388" t="s">
        <v>161</v>
      </c>
      <c r="I316" s="388" t="s">
        <v>161</v>
      </c>
      <c r="J316" s="388">
        <v>10020187</v>
      </c>
      <c r="K316" s="400">
        <v>42682</v>
      </c>
      <c r="L316" s="400">
        <v>42685</v>
      </c>
      <c r="M316" s="388" t="s">
        <v>121</v>
      </c>
      <c r="N316" s="388" t="s">
        <v>104</v>
      </c>
      <c r="O316" s="388">
        <v>3</v>
      </c>
      <c r="P316" s="388" t="s">
        <v>4062</v>
      </c>
      <c r="Q316" s="388" t="s">
        <v>195</v>
      </c>
    </row>
    <row r="317" spans="1:17" s="388" customFormat="1" x14ac:dyDescent="0.2">
      <c r="A317" s="388">
        <v>130413</v>
      </c>
      <c r="B317" s="388">
        <v>106790</v>
      </c>
      <c r="C317" s="388">
        <v>10003755</v>
      </c>
      <c r="D317" s="388" t="s">
        <v>456</v>
      </c>
      <c r="E317" s="388" t="s">
        <v>107</v>
      </c>
      <c r="F317" s="388" t="s">
        <v>11</v>
      </c>
      <c r="G317" s="388" t="s">
        <v>457</v>
      </c>
      <c r="H317" s="388" t="s">
        <v>115</v>
      </c>
      <c r="I317" s="388" t="s">
        <v>115</v>
      </c>
      <c r="J317" s="388">
        <v>10020164</v>
      </c>
      <c r="K317" s="400">
        <v>42682</v>
      </c>
      <c r="L317" s="400">
        <v>42685</v>
      </c>
      <c r="M317" s="388" t="s">
        <v>168</v>
      </c>
      <c r="N317" s="388" t="s">
        <v>104</v>
      </c>
      <c r="O317" s="388">
        <v>3</v>
      </c>
      <c r="P317" s="388" t="s">
        <v>4062</v>
      </c>
      <c r="Q317" s="388">
        <v>3</v>
      </c>
    </row>
    <row r="318" spans="1:17" s="388" customFormat="1" x14ac:dyDescent="0.2">
      <c r="A318" s="388">
        <v>130456</v>
      </c>
      <c r="B318" s="388">
        <v>108478</v>
      </c>
      <c r="C318" s="388">
        <v>10007321</v>
      </c>
      <c r="D318" s="388" t="s">
        <v>402</v>
      </c>
      <c r="E318" s="388" t="s">
        <v>107</v>
      </c>
      <c r="F318" s="388" t="s">
        <v>11</v>
      </c>
      <c r="G318" s="388" t="s">
        <v>403</v>
      </c>
      <c r="H318" s="388" t="s">
        <v>115</v>
      </c>
      <c r="I318" s="388" t="s">
        <v>115</v>
      </c>
      <c r="J318" s="388">
        <v>10004683</v>
      </c>
      <c r="K318" s="400">
        <v>42682</v>
      </c>
      <c r="L318" s="400">
        <v>42685</v>
      </c>
      <c r="M318" s="388" t="s">
        <v>168</v>
      </c>
      <c r="N318" s="388" t="s">
        <v>104</v>
      </c>
      <c r="O318" s="388">
        <v>3</v>
      </c>
      <c r="P318" s="388" t="s">
        <v>4062</v>
      </c>
      <c r="Q318" s="388">
        <v>3</v>
      </c>
    </row>
    <row r="319" spans="1:17" s="388" customFormat="1" x14ac:dyDescent="0.2">
      <c r="A319" s="388">
        <v>130472</v>
      </c>
      <c r="B319" s="388">
        <v>106441</v>
      </c>
      <c r="C319" s="388">
        <v>10003010</v>
      </c>
      <c r="D319" s="388" t="s">
        <v>459</v>
      </c>
      <c r="E319" s="388" t="s">
        <v>107</v>
      </c>
      <c r="F319" s="388" t="s">
        <v>11</v>
      </c>
      <c r="G319" s="388" t="s">
        <v>272</v>
      </c>
      <c r="H319" s="388" t="s">
        <v>161</v>
      </c>
      <c r="I319" s="388" t="s">
        <v>161</v>
      </c>
      <c r="J319" s="388">
        <v>10020156</v>
      </c>
      <c r="K319" s="400">
        <v>42682</v>
      </c>
      <c r="L319" s="400">
        <v>42685</v>
      </c>
      <c r="M319" s="388" t="s">
        <v>109</v>
      </c>
      <c r="N319" s="388" t="s">
        <v>104</v>
      </c>
      <c r="O319" s="388">
        <v>3</v>
      </c>
      <c r="P319" s="388" t="s">
        <v>4062</v>
      </c>
      <c r="Q319" s="388">
        <v>2</v>
      </c>
    </row>
    <row r="320" spans="1:17" s="388" customFormat="1" x14ac:dyDescent="0.2">
      <c r="A320" s="388">
        <v>130481</v>
      </c>
      <c r="B320" s="388">
        <v>106366</v>
      </c>
      <c r="C320" s="388">
        <v>10005946</v>
      </c>
      <c r="D320" s="388" t="s">
        <v>461</v>
      </c>
      <c r="E320" s="388" t="s">
        <v>107</v>
      </c>
      <c r="F320" s="388" t="s">
        <v>11</v>
      </c>
      <c r="G320" s="388" t="s">
        <v>462</v>
      </c>
      <c r="H320" s="388" t="s">
        <v>161</v>
      </c>
      <c r="I320" s="388" t="s">
        <v>161</v>
      </c>
      <c r="J320" s="388">
        <v>10020085</v>
      </c>
      <c r="K320" s="400">
        <v>42682</v>
      </c>
      <c r="L320" s="400">
        <v>42685</v>
      </c>
      <c r="M320" s="388" t="s">
        <v>146</v>
      </c>
      <c r="N320" s="388" t="s">
        <v>104</v>
      </c>
      <c r="O320" s="388">
        <v>2</v>
      </c>
      <c r="P320" s="388" t="s">
        <v>4062</v>
      </c>
      <c r="Q320" s="388">
        <v>3</v>
      </c>
    </row>
    <row r="321" spans="1:17" s="388" customFormat="1" x14ac:dyDescent="0.2">
      <c r="A321" s="388">
        <v>130521</v>
      </c>
      <c r="B321" s="388">
        <v>107785</v>
      </c>
      <c r="C321" s="388">
        <v>10007500</v>
      </c>
      <c r="D321" s="388" t="s">
        <v>464</v>
      </c>
      <c r="E321" s="388" t="s">
        <v>107</v>
      </c>
      <c r="F321" s="388" t="s">
        <v>11</v>
      </c>
      <c r="G321" s="388" t="s">
        <v>149</v>
      </c>
      <c r="H321" s="388" t="s">
        <v>131</v>
      </c>
      <c r="I321" s="388" t="s">
        <v>131</v>
      </c>
      <c r="J321" s="388">
        <v>10022096</v>
      </c>
      <c r="K321" s="400">
        <v>42682</v>
      </c>
      <c r="L321" s="400">
        <v>42685</v>
      </c>
      <c r="M321" s="388" t="s">
        <v>146</v>
      </c>
      <c r="N321" s="388" t="s">
        <v>104</v>
      </c>
      <c r="O321" s="388">
        <v>2</v>
      </c>
      <c r="P321" s="388" t="s">
        <v>4062</v>
      </c>
      <c r="Q321" s="388">
        <v>3</v>
      </c>
    </row>
    <row r="322" spans="1:17" s="388" customFormat="1" x14ac:dyDescent="0.2">
      <c r="A322" s="388">
        <v>1236932</v>
      </c>
      <c r="B322" s="388">
        <v>109219</v>
      </c>
      <c r="C322" s="388">
        <v>10004177</v>
      </c>
      <c r="D322" s="388" t="s">
        <v>4071</v>
      </c>
      <c r="E322" s="388" t="s">
        <v>231</v>
      </c>
      <c r="F322" s="388" t="s">
        <v>27</v>
      </c>
      <c r="G322" s="388" t="s">
        <v>266</v>
      </c>
      <c r="H322" s="388" t="s">
        <v>131</v>
      </c>
      <c r="I322" s="388" t="s">
        <v>131</v>
      </c>
      <c r="J322" s="388">
        <v>10022676</v>
      </c>
      <c r="K322" s="400">
        <v>42682</v>
      </c>
      <c r="L322" s="400">
        <v>42685</v>
      </c>
      <c r="M322" s="388" t="s">
        <v>121</v>
      </c>
      <c r="N322" s="388" t="s">
        <v>104</v>
      </c>
      <c r="O322" s="388">
        <v>2</v>
      </c>
      <c r="P322" s="388" t="s">
        <v>4062</v>
      </c>
      <c r="Q322" s="388" t="s">
        <v>195</v>
      </c>
    </row>
    <row r="323" spans="1:17" s="388" customFormat="1" x14ac:dyDescent="0.2">
      <c r="A323" s="388">
        <v>141491</v>
      </c>
      <c r="B323" s="388">
        <v>131642</v>
      </c>
      <c r="C323" s="388">
        <v>10044606</v>
      </c>
      <c r="D323" s="388" t="s">
        <v>468</v>
      </c>
      <c r="E323" s="388" t="s">
        <v>469</v>
      </c>
      <c r="F323" s="388" t="s">
        <v>15</v>
      </c>
      <c r="G323" s="388" t="s">
        <v>160</v>
      </c>
      <c r="H323" s="388" t="s">
        <v>161</v>
      </c>
      <c r="I323" s="388" t="s">
        <v>161</v>
      </c>
      <c r="J323" s="388">
        <v>10020165</v>
      </c>
      <c r="K323" s="400">
        <v>42682</v>
      </c>
      <c r="L323" s="400">
        <v>42684</v>
      </c>
      <c r="M323" s="388" t="s">
        <v>181</v>
      </c>
      <c r="N323" s="388" t="s">
        <v>104</v>
      </c>
      <c r="O323" s="388">
        <v>3</v>
      </c>
      <c r="P323" s="388" t="s">
        <v>4062</v>
      </c>
      <c r="Q323" s="388">
        <v>3</v>
      </c>
    </row>
    <row r="324" spans="1:17" s="388" customFormat="1" x14ac:dyDescent="0.2">
      <c r="A324" s="388">
        <v>58782</v>
      </c>
      <c r="B324" s="388">
        <v>118728</v>
      </c>
      <c r="C324" s="388">
        <v>10024714</v>
      </c>
      <c r="D324" s="388" t="s">
        <v>489</v>
      </c>
      <c r="E324" s="388" t="s">
        <v>170</v>
      </c>
      <c r="F324" s="388" t="s">
        <v>13</v>
      </c>
      <c r="G324" s="388" t="s">
        <v>386</v>
      </c>
      <c r="H324" s="388" t="s">
        <v>152</v>
      </c>
      <c r="I324" s="388" t="s">
        <v>152</v>
      </c>
      <c r="J324" s="388">
        <v>10020136</v>
      </c>
      <c r="K324" s="400">
        <v>42676</v>
      </c>
      <c r="L324" s="400">
        <v>42678</v>
      </c>
      <c r="M324" s="388" t="s">
        <v>136</v>
      </c>
      <c r="N324" s="388" t="s">
        <v>104</v>
      </c>
      <c r="O324" s="388">
        <v>3</v>
      </c>
      <c r="P324" s="388" t="s">
        <v>4062</v>
      </c>
      <c r="Q324" s="388">
        <v>2</v>
      </c>
    </row>
    <row r="325" spans="1:17" s="388" customFormat="1" x14ac:dyDescent="0.2">
      <c r="A325" s="388">
        <v>53124</v>
      </c>
      <c r="B325" s="388">
        <v>107480</v>
      </c>
      <c r="C325" s="388">
        <v>10002859</v>
      </c>
      <c r="D325" s="388" t="s">
        <v>478</v>
      </c>
      <c r="E325" s="388" t="s">
        <v>159</v>
      </c>
      <c r="F325" s="388" t="s">
        <v>14</v>
      </c>
      <c r="G325" s="388" t="s">
        <v>479</v>
      </c>
      <c r="H325" s="388" t="s">
        <v>115</v>
      </c>
      <c r="I325" s="388" t="s">
        <v>115</v>
      </c>
      <c r="J325" s="388">
        <v>10008488</v>
      </c>
      <c r="K325" s="400">
        <v>42675</v>
      </c>
      <c r="L325" s="400">
        <v>42678</v>
      </c>
      <c r="M325" s="388" t="s">
        <v>355</v>
      </c>
      <c r="N325" s="388" t="s">
        <v>104</v>
      </c>
      <c r="O325" s="388">
        <v>2</v>
      </c>
      <c r="P325" s="388" t="s">
        <v>4062</v>
      </c>
      <c r="Q325" s="388">
        <v>3</v>
      </c>
    </row>
    <row r="326" spans="1:17" s="388" customFormat="1" x14ac:dyDescent="0.2">
      <c r="A326" s="388">
        <v>55053</v>
      </c>
      <c r="B326" s="388">
        <v>108976</v>
      </c>
      <c r="C326" s="388">
        <v>10006986</v>
      </c>
      <c r="D326" s="388" t="s">
        <v>481</v>
      </c>
      <c r="E326" s="388" t="s">
        <v>90</v>
      </c>
      <c r="F326" s="388" t="s">
        <v>13</v>
      </c>
      <c r="G326" s="388" t="s">
        <v>482</v>
      </c>
      <c r="H326" s="388" t="s">
        <v>115</v>
      </c>
      <c r="I326" s="388" t="s">
        <v>115</v>
      </c>
      <c r="J326" s="388">
        <v>10020097</v>
      </c>
      <c r="K326" s="400">
        <v>42675</v>
      </c>
      <c r="L326" s="400">
        <v>42678</v>
      </c>
      <c r="M326" s="388" t="s">
        <v>132</v>
      </c>
      <c r="N326" s="388" t="s">
        <v>104</v>
      </c>
      <c r="O326" s="388">
        <v>2</v>
      </c>
      <c r="P326" s="388" t="s">
        <v>4062</v>
      </c>
      <c r="Q326" s="388">
        <v>3</v>
      </c>
    </row>
    <row r="327" spans="1:17" s="388" customFormat="1" x14ac:dyDescent="0.2">
      <c r="A327" s="388">
        <v>55230</v>
      </c>
      <c r="B327" s="388">
        <v>106573</v>
      </c>
      <c r="C327" s="388">
        <v>10009450</v>
      </c>
      <c r="D327" s="388" t="s">
        <v>484</v>
      </c>
      <c r="E327" s="388" t="s">
        <v>90</v>
      </c>
      <c r="F327" s="388" t="s">
        <v>13</v>
      </c>
      <c r="G327" s="388" t="s">
        <v>485</v>
      </c>
      <c r="H327" s="388" t="s">
        <v>102</v>
      </c>
      <c r="I327" s="388" t="s">
        <v>102</v>
      </c>
      <c r="J327" s="388">
        <v>10011517</v>
      </c>
      <c r="K327" s="400">
        <v>42675</v>
      </c>
      <c r="L327" s="400">
        <v>42678</v>
      </c>
      <c r="M327" s="388" t="s">
        <v>121</v>
      </c>
      <c r="N327" s="388" t="s">
        <v>104</v>
      </c>
      <c r="O327" s="388">
        <v>2</v>
      </c>
      <c r="P327" s="388" t="s">
        <v>4062</v>
      </c>
      <c r="Q327" s="388" t="s">
        <v>195</v>
      </c>
    </row>
    <row r="328" spans="1:17" s="388" customFormat="1" x14ac:dyDescent="0.2">
      <c r="A328" s="388">
        <v>58519</v>
      </c>
      <c r="B328" s="388">
        <v>117658</v>
      </c>
      <c r="C328" s="388">
        <v>10009687</v>
      </c>
      <c r="D328" s="388" t="s">
        <v>486</v>
      </c>
      <c r="E328" s="388" t="s">
        <v>90</v>
      </c>
      <c r="F328" s="388" t="s">
        <v>13</v>
      </c>
      <c r="G328" s="388" t="s">
        <v>487</v>
      </c>
      <c r="H328" s="388" t="s">
        <v>92</v>
      </c>
      <c r="I328" s="388" t="s">
        <v>93</v>
      </c>
      <c r="J328" s="388">
        <v>10022490</v>
      </c>
      <c r="K328" s="400">
        <v>42675</v>
      </c>
      <c r="L328" s="400">
        <v>42678</v>
      </c>
      <c r="M328" s="388" t="s">
        <v>136</v>
      </c>
      <c r="N328" s="388" t="s">
        <v>104</v>
      </c>
      <c r="O328" s="388">
        <v>4</v>
      </c>
      <c r="P328" s="388" t="s">
        <v>4062</v>
      </c>
      <c r="Q328" s="388">
        <v>2</v>
      </c>
    </row>
    <row r="329" spans="1:17" s="388" customFormat="1" x14ac:dyDescent="0.2">
      <c r="A329" s="388">
        <v>130767</v>
      </c>
      <c r="B329" s="388">
        <v>108429</v>
      </c>
      <c r="C329" s="388">
        <v>10002122</v>
      </c>
      <c r="D329" s="388" t="s">
        <v>376</v>
      </c>
      <c r="E329" s="388" t="s">
        <v>100</v>
      </c>
      <c r="F329" s="388" t="s">
        <v>11</v>
      </c>
      <c r="G329" s="388" t="s">
        <v>108</v>
      </c>
      <c r="H329" s="388" t="s">
        <v>102</v>
      </c>
      <c r="I329" s="388" t="s">
        <v>102</v>
      </c>
      <c r="J329" s="388">
        <v>10020140</v>
      </c>
      <c r="K329" s="400">
        <v>42661</v>
      </c>
      <c r="L329" s="400">
        <v>42678</v>
      </c>
      <c r="M329" s="388" t="s">
        <v>103</v>
      </c>
      <c r="N329" s="388" t="s">
        <v>117</v>
      </c>
      <c r="O329" s="388">
        <v>2</v>
      </c>
      <c r="P329" s="388" t="s">
        <v>4062</v>
      </c>
      <c r="Q329" s="388">
        <v>2</v>
      </c>
    </row>
    <row r="330" spans="1:17" s="388" customFormat="1" x14ac:dyDescent="0.2">
      <c r="A330" s="388">
        <v>53508</v>
      </c>
      <c r="B330" s="388">
        <v>108035</v>
      </c>
      <c r="C330" s="388">
        <v>10004609</v>
      </c>
      <c r="D330" s="388" t="s">
        <v>446</v>
      </c>
      <c r="E330" s="388" t="s">
        <v>259</v>
      </c>
      <c r="F330" s="388" t="s">
        <v>14</v>
      </c>
      <c r="G330" s="388" t="s">
        <v>447</v>
      </c>
      <c r="H330" s="388" t="s">
        <v>115</v>
      </c>
      <c r="I330" s="388" t="s">
        <v>115</v>
      </c>
      <c r="J330" s="388">
        <v>10022397</v>
      </c>
      <c r="K330" s="400">
        <v>42676</v>
      </c>
      <c r="L330" s="400">
        <v>42677</v>
      </c>
      <c r="M330" s="388" t="s">
        <v>443</v>
      </c>
      <c r="N330" s="388" t="s">
        <v>95</v>
      </c>
      <c r="O330" s="388">
        <v>9</v>
      </c>
      <c r="P330" s="388" t="s">
        <v>4062</v>
      </c>
      <c r="Q330" s="388">
        <v>2</v>
      </c>
    </row>
    <row r="331" spans="1:17" s="388" customFormat="1" x14ac:dyDescent="0.2">
      <c r="A331" s="388">
        <v>130534</v>
      </c>
      <c r="B331" s="388">
        <v>107170</v>
      </c>
      <c r="C331" s="388">
        <v>10005810</v>
      </c>
      <c r="D331" s="388" t="s">
        <v>471</v>
      </c>
      <c r="E331" s="388" t="s">
        <v>107</v>
      </c>
      <c r="F331" s="388" t="s">
        <v>11</v>
      </c>
      <c r="G331" s="388" t="s">
        <v>358</v>
      </c>
      <c r="H331" s="388" t="s">
        <v>186</v>
      </c>
      <c r="I331" s="388" t="s">
        <v>93</v>
      </c>
      <c r="J331" s="388">
        <v>10022495</v>
      </c>
      <c r="K331" s="400">
        <v>42676</v>
      </c>
      <c r="L331" s="400">
        <v>42677</v>
      </c>
      <c r="M331" s="388" t="s">
        <v>407</v>
      </c>
      <c r="N331" s="388" t="s">
        <v>95</v>
      </c>
      <c r="O331" s="388">
        <v>9</v>
      </c>
      <c r="P331" s="388" t="s">
        <v>4062</v>
      </c>
      <c r="Q331" s="388">
        <v>2</v>
      </c>
    </row>
    <row r="332" spans="1:17" s="388" customFormat="1" x14ac:dyDescent="0.2">
      <c r="A332" s="388">
        <v>130634</v>
      </c>
      <c r="B332" s="388">
        <v>106454</v>
      </c>
      <c r="C332" s="388">
        <v>10001196</v>
      </c>
      <c r="D332" s="388" t="s">
        <v>4066</v>
      </c>
      <c r="E332" s="388" t="s">
        <v>107</v>
      </c>
      <c r="F332" s="388" t="s">
        <v>11</v>
      </c>
      <c r="G332" s="388" t="s">
        <v>494</v>
      </c>
      <c r="H332" s="388" t="s">
        <v>131</v>
      </c>
      <c r="I332" s="388" t="s">
        <v>131</v>
      </c>
      <c r="J332" s="388">
        <v>10020125</v>
      </c>
      <c r="K332" s="400">
        <v>42676</v>
      </c>
      <c r="L332" s="400">
        <v>42677</v>
      </c>
      <c r="M332" s="388" t="s">
        <v>407</v>
      </c>
      <c r="N332" s="388" t="s">
        <v>95</v>
      </c>
      <c r="O332" s="388">
        <v>9</v>
      </c>
      <c r="P332" s="388" t="s">
        <v>4062</v>
      </c>
      <c r="Q332" s="388">
        <v>2</v>
      </c>
    </row>
    <row r="333" spans="1:17" s="388" customFormat="1" x14ac:dyDescent="0.2">
      <c r="A333" s="388">
        <v>58913</v>
      </c>
      <c r="B333" s="388">
        <v>116225</v>
      </c>
      <c r="C333" s="388">
        <v>10001777</v>
      </c>
      <c r="D333" s="388" t="s">
        <v>491</v>
      </c>
      <c r="E333" s="388" t="s">
        <v>259</v>
      </c>
      <c r="F333" s="388" t="s">
        <v>14</v>
      </c>
      <c r="G333" s="388" t="s">
        <v>130</v>
      </c>
      <c r="H333" s="388" t="s">
        <v>131</v>
      </c>
      <c r="I333" s="388" t="s">
        <v>131</v>
      </c>
      <c r="J333" s="388">
        <v>10022612</v>
      </c>
      <c r="K333" s="400">
        <v>42675</v>
      </c>
      <c r="L333" s="400">
        <v>42677</v>
      </c>
      <c r="M333" s="388" t="s">
        <v>296</v>
      </c>
      <c r="N333" s="388" t="s">
        <v>104</v>
      </c>
      <c r="O333" s="388">
        <v>2</v>
      </c>
      <c r="P333" s="388" t="s">
        <v>4062</v>
      </c>
      <c r="Q333" s="388">
        <v>3</v>
      </c>
    </row>
    <row r="334" spans="1:17" s="388" customFormat="1" x14ac:dyDescent="0.2">
      <c r="A334" s="388">
        <v>58563</v>
      </c>
      <c r="B334" s="388">
        <v>118493</v>
      </c>
      <c r="C334" s="388">
        <v>10020395</v>
      </c>
      <c r="D334" s="388" t="s">
        <v>337</v>
      </c>
      <c r="E334" s="388" t="s">
        <v>90</v>
      </c>
      <c r="F334" s="388" t="s">
        <v>13</v>
      </c>
      <c r="G334" s="388" t="s">
        <v>167</v>
      </c>
      <c r="H334" s="388" t="s">
        <v>102</v>
      </c>
      <c r="I334" s="388" t="s">
        <v>102</v>
      </c>
      <c r="J334" s="388">
        <v>10020186</v>
      </c>
      <c r="K334" s="400">
        <v>42674</v>
      </c>
      <c r="L334" s="400">
        <v>42677</v>
      </c>
      <c r="M334" s="388" t="s">
        <v>136</v>
      </c>
      <c r="N334" s="388" t="s">
        <v>104</v>
      </c>
      <c r="O334" s="388">
        <v>3</v>
      </c>
      <c r="P334" s="388" t="s">
        <v>4062</v>
      </c>
      <c r="Q334" s="388">
        <v>2</v>
      </c>
    </row>
    <row r="335" spans="1:17" s="388" customFormat="1" x14ac:dyDescent="0.2">
      <c r="A335" s="388">
        <v>53148</v>
      </c>
      <c r="B335" s="388">
        <v>107980</v>
      </c>
      <c r="C335" s="388">
        <v>10006964</v>
      </c>
      <c r="D335" s="388" t="s">
        <v>495</v>
      </c>
      <c r="E335" s="388" t="s">
        <v>159</v>
      </c>
      <c r="F335" s="388" t="s">
        <v>14</v>
      </c>
      <c r="G335" s="388" t="s">
        <v>135</v>
      </c>
      <c r="H335" s="388" t="s">
        <v>115</v>
      </c>
      <c r="I335" s="388" t="s">
        <v>115</v>
      </c>
      <c r="J335" s="388">
        <v>10022398</v>
      </c>
      <c r="K335" s="400">
        <v>42675</v>
      </c>
      <c r="L335" s="400">
        <v>42676</v>
      </c>
      <c r="M335" s="388" t="s">
        <v>162</v>
      </c>
      <c r="N335" s="388" t="s">
        <v>95</v>
      </c>
      <c r="O335" s="388">
        <v>9</v>
      </c>
      <c r="P335" s="388" t="s">
        <v>4062</v>
      </c>
      <c r="Q335" s="388">
        <v>2</v>
      </c>
    </row>
    <row r="336" spans="1:17" s="388" customFormat="1" x14ac:dyDescent="0.2">
      <c r="A336" s="388">
        <v>130754</v>
      </c>
      <c r="B336" s="388">
        <v>106763</v>
      </c>
      <c r="C336" s="388">
        <v>10000952</v>
      </c>
      <c r="D336" s="388" t="s">
        <v>497</v>
      </c>
      <c r="E336" s="388" t="s">
        <v>274</v>
      </c>
      <c r="F336" s="388" t="s">
        <v>11</v>
      </c>
      <c r="G336" s="388" t="s">
        <v>386</v>
      </c>
      <c r="H336" s="388" t="s">
        <v>152</v>
      </c>
      <c r="I336" s="388" t="s">
        <v>152</v>
      </c>
      <c r="J336" s="388">
        <v>10011552</v>
      </c>
      <c r="K336" s="400">
        <v>42675</v>
      </c>
      <c r="L336" s="400">
        <v>42676</v>
      </c>
      <c r="M336" s="388" t="s">
        <v>407</v>
      </c>
      <c r="N336" s="388" t="s">
        <v>95</v>
      </c>
      <c r="O336" s="388">
        <v>9</v>
      </c>
      <c r="P336" s="388" t="s">
        <v>4062</v>
      </c>
      <c r="Q336" s="388">
        <v>2</v>
      </c>
    </row>
    <row r="337" spans="1:17" s="388" customFormat="1" x14ac:dyDescent="0.2">
      <c r="A337" s="388">
        <v>51036</v>
      </c>
      <c r="B337" s="388">
        <v>109389</v>
      </c>
      <c r="C337" s="388">
        <v>10001193</v>
      </c>
      <c r="D337" s="388" t="s">
        <v>475</v>
      </c>
      <c r="E337" s="388" t="s">
        <v>170</v>
      </c>
      <c r="F337" s="388" t="s">
        <v>13</v>
      </c>
      <c r="G337" s="388" t="s">
        <v>476</v>
      </c>
      <c r="H337" s="388" t="s">
        <v>177</v>
      </c>
      <c r="I337" s="388" t="s">
        <v>177</v>
      </c>
      <c r="J337" s="388">
        <v>10020124</v>
      </c>
      <c r="K337" s="400">
        <v>42669</v>
      </c>
      <c r="L337" s="400">
        <v>42676</v>
      </c>
      <c r="M337" s="388" t="s">
        <v>136</v>
      </c>
      <c r="N337" s="388" t="s">
        <v>117</v>
      </c>
      <c r="O337" s="388">
        <v>3</v>
      </c>
      <c r="P337" s="388" t="s">
        <v>4062</v>
      </c>
      <c r="Q337" s="388">
        <v>2</v>
      </c>
    </row>
    <row r="338" spans="1:17" s="388" customFormat="1" x14ac:dyDescent="0.2">
      <c r="A338" s="388">
        <v>54640</v>
      </c>
      <c r="B338" s="388">
        <v>109702</v>
      </c>
      <c r="C338" s="388">
        <v>10006365</v>
      </c>
      <c r="D338" s="388" t="s">
        <v>499</v>
      </c>
      <c r="E338" s="388" t="s">
        <v>90</v>
      </c>
      <c r="F338" s="388" t="s">
        <v>13</v>
      </c>
      <c r="G338" s="388" t="s">
        <v>374</v>
      </c>
      <c r="H338" s="388" t="s">
        <v>177</v>
      </c>
      <c r="I338" s="388" t="s">
        <v>177</v>
      </c>
      <c r="J338" s="388">
        <v>10005012</v>
      </c>
      <c r="K338" s="400">
        <v>42668</v>
      </c>
      <c r="L338" s="400">
        <v>42671</v>
      </c>
      <c r="M338" s="388" t="s">
        <v>309</v>
      </c>
      <c r="N338" s="388" t="s">
        <v>104</v>
      </c>
      <c r="O338" s="388">
        <v>2</v>
      </c>
      <c r="P338" s="388" t="s">
        <v>4062</v>
      </c>
      <c r="Q338" s="388">
        <v>3</v>
      </c>
    </row>
    <row r="339" spans="1:17" s="388" customFormat="1" x14ac:dyDescent="0.2">
      <c r="A339" s="388">
        <v>59157</v>
      </c>
      <c r="B339" s="388">
        <v>124219</v>
      </c>
      <c r="C339" s="388">
        <v>10024404</v>
      </c>
      <c r="D339" s="388" t="s">
        <v>531</v>
      </c>
      <c r="E339" s="388" t="s">
        <v>90</v>
      </c>
      <c r="F339" s="388" t="s">
        <v>13</v>
      </c>
      <c r="G339" s="388" t="s">
        <v>135</v>
      </c>
      <c r="H339" s="388" t="s">
        <v>115</v>
      </c>
      <c r="I339" s="388" t="s">
        <v>115</v>
      </c>
      <c r="J339" s="388">
        <v>10021941</v>
      </c>
      <c r="K339" s="400">
        <v>42668</v>
      </c>
      <c r="L339" s="400">
        <v>42670</v>
      </c>
      <c r="M339" s="388" t="s">
        <v>309</v>
      </c>
      <c r="N339" s="388" t="s">
        <v>104</v>
      </c>
      <c r="O339" s="388">
        <v>2</v>
      </c>
      <c r="P339" s="388" t="s">
        <v>4062</v>
      </c>
      <c r="Q339" s="388">
        <v>3</v>
      </c>
    </row>
    <row r="340" spans="1:17" s="388" customFormat="1" x14ac:dyDescent="0.2">
      <c r="A340" s="388">
        <v>139246</v>
      </c>
      <c r="B340" s="388">
        <v>122926</v>
      </c>
      <c r="C340" s="388">
        <v>10029005</v>
      </c>
      <c r="D340" s="388" t="s">
        <v>4063</v>
      </c>
      <c r="E340" s="388" t="s">
        <v>125</v>
      </c>
      <c r="F340" s="388" t="s">
        <v>12</v>
      </c>
      <c r="G340" s="388" t="s">
        <v>252</v>
      </c>
      <c r="H340" s="388" t="s">
        <v>155</v>
      </c>
      <c r="I340" s="388" t="s">
        <v>155</v>
      </c>
      <c r="J340" s="388">
        <v>10020195</v>
      </c>
      <c r="K340" s="400">
        <v>42662</v>
      </c>
      <c r="L340" s="400">
        <v>42664</v>
      </c>
      <c r="M340" s="388" t="s">
        <v>127</v>
      </c>
      <c r="N340" s="388" t="s">
        <v>104</v>
      </c>
      <c r="O340" s="388">
        <v>2</v>
      </c>
      <c r="P340" s="388" t="s">
        <v>4062</v>
      </c>
      <c r="Q340" s="388" t="s">
        <v>195</v>
      </c>
    </row>
    <row r="341" spans="1:17" s="388" customFormat="1" x14ac:dyDescent="0.2">
      <c r="A341" s="388">
        <v>50165</v>
      </c>
      <c r="B341" s="388">
        <v>107736</v>
      </c>
      <c r="C341" s="388">
        <v>10005926</v>
      </c>
      <c r="D341" s="388" t="s">
        <v>504</v>
      </c>
      <c r="E341" s="388" t="s">
        <v>90</v>
      </c>
      <c r="F341" s="388" t="s">
        <v>13</v>
      </c>
      <c r="G341" s="388" t="s">
        <v>505</v>
      </c>
      <c r="H341" s="388" t="s">
        <v>115</v>
      </c>
      <c r="I341" s="388" t="s">
        <v>115</v>
      </c>
      <c r="J341" s="388">
        <v>10011464</v>
      </c>
      <c r="K341" s="400">
        <v>42661</v>
      </c>
      <c r="L341" s="400">
        <v>42664</v>
      </c>
      <c r="M341" s="388" t="s">
        <v>136</v>
      </c>
      <c r="N341" s="388" t="s">
        <v>104</v>
      </c>
      <c r="O341" s="388">
        <v>3</v>
      </c>
      <c r="P341" s="388" t="s">
        <v>4062</v>
      </c>
      <c r="Q341" s="388">
        <v>2</v>
      </c>
    </row>
    <row r="342" spans="1:17" s="388" customFormat="1" x14ac:dyDescent="0.2">
      <c r="A342" s="388">
        <v>50245</v>
      </c>
      <c r="B342" s="388">
        <v>110145</v>
      </c>
      <c r="C342" s="388">
        <v>10007528</v>
      </c>
      <c r="D342" s="388" t="s">
        <v>322</v>
      </c>
      <c r="E342" s="388" t="s">
        <v>159</v>
      </c>
      <c r="F342" s="388" t="s">
        <v>14</v>
      </c>
      <c r="G342" s="388" t="s">
        <v>194</v>
      </c>
      <c r="H342" s="388" t="s">
        <v>155</v>
      </c>
      <c r="I342" s="388" t="s">
        <v>155</v>
      </c>
      <c r="J342" s="388">
        <v>10020100</v>
      </c>
      <c r="K342" s="400">
        <v>42661</v>
      </c>
      <c r="L342" s="400">
        <v>42664</v>
      </c>
      <c r="M342" s="388" t="s">
        <v>257</v>
      </c>
      <c r="N342" s="388" t="s">
        <v>104</v>
      </c>
      <c r="O342" s="388">
        <v>4</v>
      </c>
      <c r="P342" s="388" t="s">
        <v>4062</v>
      </c>
      <c r="Q342" s="388">
        <v>2</v>
      </c>
    </row>
    <row r="343" spans="1:17" s="388" customFormat="1" x14ac:dyDescent="0.2">
      <c r="A343" s="388">
        <v>54643</v>
      </c>
      <c r="B343" s="388">
        <v>107957</v>
      </c>
      <c r="C343" s="388">
        <v>10006367</v>
      </c>
      <c r="D343" s="388" t="s">
        <v>502</v>
      </c>
      <c r="E343" s="388" t="s">
        <v>90</v>
      </c>
      <c r="F343" s="388" t="s">
        <v>13</v>
      </c>
      <c r="G343" s="388" t="s">
        <v>151</v>
      </c>
      <c r="H343" s="388" t="s">
        <v>152</v>
      </c>
      <c r="I343" s="388" t="s">
        <v>152</v>
      </c>
      <c r="J343" s="388">
        <v>10011512</v>
      </c>
      <c r="K343" s="400">
        <v>42661</v>
      </c>
      <c r="L343" s="400">
        <v>42664</v>
      </c>
      <c r="M343" s="388" t="s">
        <v>383</v>
      </c>
      <c r="N343" s="388" t="s">
        <v>104</v>
      </c>
      <c r="O343" s="388">
        <v>4</v>
      </c>
      <c r="P343" s="388" t="s">
        <v>4062</v>
      </c>
      <c r="Q343" s="388">
        <v>3</v>
      </c>
    </row>
    <row r="344" spans="1:17" s="388" customFormat="1" x14ac:dyDescent="0.2">
      <c r="A344" s="388">
        <v>55287</v>
      </c>
      <c r="B344" s="388">
        <v>105529</v>
      </c>
      <c r="C344" s="388">
        <v>10008986</v>
      </c>
      <c r="D344" s="388" t="s">
        <v>516</v>
      </c>
      <c r="E344" s="388" t="s">
        <v>159</v>
      </c>
      <c r="F344" s="388" t="s">
        <v>14</v>
      </c>
      <c r="G344" s="388" t="s">
        <v>374</v>
      </c>
      <c r="H344" s="388" t="s">
        <v>177</v>
      </c>
      <c r="I344" s="388" t="s">
        <v>177</v>
      </c>
      <c r="J344" s="388">
        <v>10005155</v>
      </c>
      <c r="K344" s="400">
        <v>42661</v>
      </c>
      <c r="L344" s="400">
        <v>42664</v>
      </c>
      <c r="M344" s="388" t="s">
        <v>355</v>
      </c>
      <c r="N344" s="388" t="s">
        <v>104</v>
      </c>
      <c r="O344" s="388">
        <v>3</v>
      </c>
      <c r="P344" s="388" t="s">
        <v>4062</v>
      </c>
      <c r="Q344" s="388">
        <v>3</v>
      </c>
    </row>
    <row r="345" spans="1:17" s="388" customFormat="1" x14ac:dyDescent="0.2">
      <c r="A345" s="388">
        <v>130663</v>
      </c>
      <c r="B345" s="388">
        <v>106098</v>
      </c>
      <c r="C345" s="388">
        <v>10001457</v>
      </c>
      <c r="D345" s="388" t="s">
        <v>549</v>
      </c>
      <c r="E345" s="388" t="s">
        <v>107</v>
      </c>
      <c r="F345" s="388" t="s">
        <v>11</v>
      </c>
      <c r="G345" s="388" t="s">
        <v>243</v>
      </c>
      <c r="H345" s="388" t="s">
        <v>177</v>
      </c>
      <c r="I345" s="388" t="s">
        <v>177</v>
      </c>
      <c r="J345" s="388">
        <v>10011432</v>
      </c>
      <c r="K345" s="400">
        <v>42662</v>
      </c>
      <c r="L345" s="400">
        <v>42663</v>
      </c>
      <c r="M345" s="388" t="s">
        <v>407</v>
      </c>
      <c r="N345" s="388" t="s">
        <v>95</v>
      </c>
      <c r="O345" s="388">
        <v>9</v>
      </c>
      <c r="P345" s="388" t="s">
        <v>4062</v>
      </c>
      <c r="Q345" s="388">
        <v>2</v>
      </c>
    </row>
    <row r="346" spans="1:17" s="388" customFormat="1" x14ac:dyDescent="0.2">
      <c r="A346" s="388">
        <v>141738</v>
      </c>
      <c r="B346" s="388">
        <v>126121</v>
      </c>
      <c r="C346" s="388">
        <v>10041170</v>
      </c>
      <c r="D346" s="388" t="s">
        <v>540</v>
      </c>
      <c r="E346" s="388" t="s">
        <v>125</v>
      </c>
      <c r="F346" s="388" t="s">
        <v>12</v>
      </c>
      <c r="G346" s="388" t="s">
        <v>149</v>
      </c>
      <c r="H346" s="388" t="s">
        <v>131</v>
      </c>
      <c r="I346" s="388" t="s">
        <v>131</v>
      </c>
      <c r="J346" s="388">
        <v>10004840</v>
      </c>
      <c r="K346" s="400">
        <v>42661</v>
      </c>
      <c r="L346" s="400">
        <v>42663</v>
      </c>
      <c r="M346" s="388" t="s">
        <v>127</v>
      </c>
      <c r="N346" s="388" t="s">
        <v>104</v>
      </c>
      <c r="O346" s="388">
        <v>3</v>
      </c>
      <c r="P346" s="388" t="s">
        <v>4062</v>
      </c>
      <c r="Q346" s="388" t="s">
        <v>195</v>
      </c>
    </row>
    <row r="347" spans="1:17" s="388" customFormat="1" x14ac:dyDescent="0.2">
      <c r="A347" s="388">
        <v>55258</v>
      </c>
      <c r="B347" s="388">
        <v>111355</v>
      </c>
      <c r="C347" s="388">
        <v>10007318</v>
      </c>
      <c r="D347" s="388" t="s">
        <v>507</v>
      </c>
      <c r="E347" s="388" t="s">
        <v>159</v>
      </c>
      <c r="F347" s="388" t="s">
        <v>14</v>
      </c>
      <c r="G347" s="388" t="s">
        <v>508</v>
      </c>
      <c r="H347" s="388" t="s">
        <v>161</v>
      </c>
      <c r="I347" s="388" t="s">
        <v>161</v>
      </c>
      <c r="J347" s="388">
        <v>10022060</v>
      </c>
      <c r="K347" s="400">
        <v>42660</v>
      </c>
      <c r="L347" s="400">
        <v>42663</v>
      </c>
      <c r="M347" s="388" t="s">
        <v>257</v>
      </c>
      <c r="N347" s="388" t="s">
        <v>104</v>
      </c>
      <c r="O347" s="388">
        <v>2</v>
      </c>
      <c r="P347" s="388" t="s">
        <v>4062</v>
      </c>
      <c r="Q347" s="388">
        <v>1</v>
      </c>
    </row>
    <row r="348" spans="1:17" s="388" customFormat="1" x14ac:dyDescent="0.2">
      <c r="A348" s="388">
        <v>130610</v>
      </c>
      <c r="B348" s="388">
        <v>108527</v>
      </c>
      <c r="C348" s="388">
        <v>10001116</v>
      </c>
      <c r="D348" s="388" t="s">
        <v>529</v>
      </c>
      <c r="E348" s="388" t="s">
        <v>107</v>
      </c>
      <c r="F348" s="388" t="s">
        <v>11</v>
      </c>
      <c r="G348" s="388" t="s">
        <v>101</v>
      </c>
      <c r="H348" s="388" t="s">
        <v>102</v>
      </c>
      <c r="I348" s="388" t="s">
        <v>102</v>
      </c>
      <c r="J348" s="388">
        <v>10020122</v>
      </c>
      <c r="K348" s="400">
        <v>42656</v>
      </c>
      <c r="L348" s="400">
        <v>42657</v>
      </c>
      <c r="M348" s="388" t="s">
        <v>407</v>
      </c>
      <c r="N348" s="388" t="s">
        <v>95</v>
      </c>
      <c r="O348" s="388">
        <v>9</v>
      </c>
      <c r="P348" s="388" t="s">
        <v>4062</v>
      </c>
      <c r="Q348" s="388">
        <v>2</v>
      </c>
    </row>
    <row r="349" spans="1:17" s="388" customFormat="1" x14ac:dyDescent="0.2">
      <c r="A349" s="388">
        <v>52212</v>
      </c>
      <c r="B349" s="388">
        <v>116502</v>
      </c>
      <c r="C349" s="388">
        <v>10003093</v>
      </c>
      <c r="D349" s="388" t="s">
        <v>550</v>
      </c>
      <c r="E349" s="388" t="s">
        <v>90</v>
      </c>
      <c r="F349" s="388" t="s">
        <v>13</v>
      </c>
      <c r="G349" s="388" t="s">
        <v>551</v>
      </c>
      <c r="H349" s="388" t="s">
        <v>115</v>
      </c>
      <c r="I349" s="388" t="s">
        <v>115</v>
      </c>
      <c r="J349" s="388">
        <v>10011566</v>
      </c>
      <c r="K349" s="400">
        <v>42654</v>
      </c>
      <c r="L349" s="400">
        <v>42657</v>
      </c>
      <c r="M349" s="388" t="s">
        <v>136</v>
      </c>
      <c r="N349" s="388" t="s">
        <v>104</v>
      </c>
      <c r="O349" s="388">
        <v>2</v>
      </c>
      <c r="P349" s="388" t="s">
        <v>4062</v>
      </c>
      <c r="Q349" s="388">
        <v>1</v>
      </c>
    </row>
    <row r="350" spans="1:17" s="388" customFormat="1" x14ac:dyDescent="0.2">
      <c r="A350" s="388">
        <v>54916</v>
      </c>
      <c r="B350" s="388">
        <v>110183</v>
      </c>
      <c r="C350" s="388">
        <v>10006797</v>
      </c>
      <c r="D350" s="388" t="s">
        <v>522</v>
      </c>
      <c r="E350" s="388" t="s">
        <v>90</v>
      </c>
      <c r="F350" s="388" t="s">
        <v>13</v>
      </c>
      <c r="G350" s="388" t="s">
        <v>221</v>
      </c>
      <c r="H350" s="388" t="s">
        <v>177</v>
      </c>
      <c r="I350" s="388" t="s">
        <v>177</v>
      </c>
      <c r="J350" s="388">
        <v>10020096</v>
      </c>
      <c r="K350" s="400">
        <v>42654</v>
      </c>
      <c r="L350" s="400">
        <v>42657</v>
      </c>
      <c r="M350" s="388" t="s">
        <v>136</v>
      </c>
      <c r="N350" s="388" t="s">
        <v>104</v>
      </c>
      <c r="O350" s="388">
        <v>2</v>
      </c>
      <c r="P350" s="388" t="s">
        <v>4062</v>
      </c>
      <c r="Q350" s="388">
        <v>2</v>
      </c>
    </row>
    <row r="351" spans="1:17" s="388" customFormat="1" x14ac:dyDescent="0.2">
      <c r="A351" s="388">
        <v>58933</v>
      </c>
      <c r="B351" s="388">
        <v>118804</v>
      </c>
      <c r="C351" s="388">
        <v>10022320</v>
      </c>
      <c r="D351" s="388" t="s">
        <v>510</v>
      </c>
      <c r="E351" s="388" t="s">
        <v>90</v>
      </c>
      <c r="F351" s="388" t="s">
        <v>13</v>
      </c>
      <c r="G351" s="388" t="s">
        <v>511</v>
      </c>
      <c r="H351" s="388" t="s">
        <v>186</v>
      </c>
      <c r="I351" s="388" t="s">
        <v>93</v>
      </c>
      <c r="J351" s="388">
        <v>10005083</v>
      </c>
      <c r="K351" s="400">
        <v>42654</v>
      </c>
      <c r="L351" s="400">
        <v>42657</v>
      </c>
      <c r="M351" s="388" t="s">
        <v>309</v>
      </c>
      <c r="N351" s="388" t="s">
        <v>104</v>
      </c>
      <c r="O351" s="388">
        <v>3</v>
      </c>
      <c r="P351" s="388" t="s">
        <v>4062</v>
      </c>
      <c r="Q351" s="388">
        <v>3</v>
      </c>
    </row>
    <row r="352" spans="1:17" s="388" customFormat="1" x14ac:dyDescent="0.2">
      <c r="A352" s="388">
        <v>59234</v>
      </c>
      <c r="B352" s="388">
        <v>131504</v>
      </c>
      <c r="C352" s="388">
        <v>10044729</v>
      </c>
      <c r="D352" s="388" t="s">
        <v>554</v>
      </c>
      <c r="E352" s="388" t="s">
        <v>170</v>
      </c>
      <c r="F352" s="388" t="s">
        <v>13</v>
      </c>
      <c r="G352" s="388" t="s">
        <v>555</v>
      </c>
      <c r="H352" s="388" t="s">
        <v>155</v>
      </c>
      <c r="I352" s="388" t="s">
        <v>155</v>
      </c>
      <c r="J352" s="388">
        <v>10005116</v>
      </c>
      <c r="K352" s="400">
        <v>42654</v>
      </c>
      <c r="L352" s="400">
        <v>42657</v>
      </c>
      <c r="M352" s="388" t="s">
        <v>121</v>
      </c>
      <c r="N352" s="388" t="s">
        <v>104</v>
      </c>
      <c r="O352" s="388">
        <v>2</v>
      </c>
      <c r="P352" s="388" t="s">
        <v>4062</v>
      </c>
      <c r="Q352" s="388" t="s">
        <v>195</v>
      </c>
    </row>
    <row r="353" spans="1:17" s="388" customFormat="1" x14ac:dyDescent="0.2">
      <c r="A353" s="388">
        <v>129383</v>
      </c>
      <c r="B353" s="388">
        <v>117454</v>
      </c>
      <c r="C353" s="388">
        <v>10001744</v>
      </c>
      <c r="D353" s="388" t="s">
        <v>527</v>
      </c>
      <c r="E353" s="388" t="s">
        <v>107</v>
      </c>
      <c r="F353" s="388" t="s">
        <v>11</v>
      </c>
      <c r="G353" s="388" t="s">
        <v>255</v>
      </c>
      <c r="H353" s="388" t="s">
        <v>177</v>
      </c>
      <c r="I353" s="388" t="s">
        <v>177</v>
      </c>
      <c r="J353" s="388">
        <v>10011415</v>
      </c>
      <c r="K353" s="400">
        <v>42654</v>
      </c>
      <c r="L353" s="400">
        <v>42657</v>
      </c>
      <c r="M353" s="388" t="s">
        <v>168</v>
      </c>
      <c r="N353" s="388" t="s">
        <v>104</v>
      </c>
      <c r="O353" s="388">
        <v>3</v>
      </c>
      <c r="P353" s="388" t="s">
        <v>4062</v>
      </c>
      <c r="Q353" s="388">
        <v>3</v>
      </c>
    </row>
    <row r="354" spans="1:17" s="388" customFormat="1" x14ac:dyDescent="0.2">
      <c r="A354" s="388">
        <v>130512</v>
      </c>
      <c r="B354" s="388">
        <v>106863</v>
      </c>
      <c r="C354" s="388">
        <v>10006331</v>
      </c>
      <c r="D354" s="388" t="s">
        <v>328</v>
      </c>
      <c r="E354" s="388" t="s">
        <v>107</v>
      </c>
      <c r="F354" s="388" t="s">
        <v>11</v>
      </c>
      <c r="G354" s="388" t="s">
        <v>299</v>
      </c>
      <c r="H354" s="388" t="s">
        <v>131</v>
      </c>
      <c r="I354" s="388" t="s">
        <v>131</v>
      </c>
      <c r="J354" s="388">
        <v>10004695</v>
      </c>
      <c r="K354" s="400">
        <v>42654</v>
      </c>
      <c r="L354" s="400">
        <v>42657</v>
      </c>
      <c r="M354" s="388" t="s">
        <v>146</v>
      </c>
      <c r="N354" s="388" t="s">
        <v>104</v>
      </c>
      <c r="O354" s="388">
        <v>4</v>
      </c>
      <c r="P354" s="388" t="s">
        <v>4062</v>
      </c>
      <c r="Q354" s="388">
        <v>3</v>
      </c>
    </row>
    <row r="355" spans="1:17" s="388" customFormat="1" x14ac:dyDescent="0.2">
      <c r="A355" s="388">
        <v>130586</v>
      </c>
      <c r="B355" s="388">
        <v>108335</v>
      </c>
      <c r="C355" s="388">
        <v>10002570</v>
      </c>
      <c r="D355" s="388" t="s">
        <v>518</v>
      </c>
      <c r="E355" s="388" t="s">
        <v>100</v>
      </c>
      <c r="F355" s="388" t="s">
        <v>11</v>
      </c>
      <c r="G355" s="388" t="s">
        <v>354</v>
      </c>
      <c r="H355" s="388" t="s">
        <v>186</v>
      </c>
      <c r="I355" s="388" t="s">
        <v>93</v>
      </c>
      <c r="J355" s="388">
        <v>10020149</v>
      </c>
      <c r="K355" s="400">
        <v>42654</v>
      </c>
      <c r="L355" s="400">
        <v>42657</v>
      </c>
      <c r="M355" s="388" t="s">
        <v>103</v>
      </c>
      <c r="N355" s="388" t="s">
        <v>104</v>
      </c>
      <c r="O355" s="388">
        <v>3</v>
      </c>
      <c r="P355" s="388" t="s">
        <v>4062</v>
      </c>
      <c r="Q355" s="388">
        <v>2</v>
      </c>
    </row>
    <row r="356" spans="1:17" s="388" customFormat="1" x14ac:dyDescent="0.2">
      <c r="A356" s="388">
        <v>130755</v>
      </c>
      <c r="B356" s="388">
        <v>108425</v>
      </c>
      <c r="C356" s="388">
        <v>10002642</v>
      </c>
      <c r="D356" s="388" t="s">
        <v>277</v>
      </c>
      <c r="E356" s="388" t="s">
        <v>100</v>
      </c>
      <c r="F356" s="388" t="s">
        <v>11</v>
      </c>
      <c r="G356" s="388" t="s">
        <v>278</v>
      </c>
      <c r="H356" s="388" t="s">
        <v>152</v>
      </c>
      <c r="I356" s="388" t="s">
        <v>152</v>
      </c>
      <c r="J356" s="388">
        <v>10020150</v>
      </c>
      <c r="K356" s="400">
        <v>42654</v>
      </c>
      <c r="L356" s="400">
        <v>42657</v>
      </c>
      <c r="M356" s="388" t="s">
        <v>103</v>
      </c>
      <c r="N356" s="388" t="s">
        <v>104</v>
      </c>
      <c r="O356" s="388">
        <v>4</v>
      </c>
      <c r="P356" s="388" t="s">
        <v>4062</v>
      </c>
      <c r="Q356" s="388">
        <v>2</v>
      </c>
    </row>
    <row r="357" spans="1:17" s="388" customFormat="1" x14ac:dyDescent="0.2">
      <c r="A357" s="388">
        <v>53112</v>
      </c>
      <c r="B357" s="388">
        <v>108123</v>
      </c>
      <c r="C357" s="388">
        <v>10003989</v>
      </c>
      <c r="D357" s="388" t="s">
        <v>514</v>
      </c>
      <c r="E357" s="388" t="s">
        <v>159</v>
      </c>
      <c r="F357" s="388" t="s">
        <v>14</v>
      </c>
      <c r="G357" s="388" t="s">
        <v>515</v>
      </c>
      <c r="H357" s="388" t="s">
        <v>115</v>
      </c>
      <c r="I357" s="388" t="s">
        <v>115</v>
      </c>
      <c r="J357" s="388">
        <v>10020134</v>
      </c>
      <c r="K357" s="400">
        <v>42655</v>
      </c>
      <c r="L357" s="400">
        <v>42656</v>
      </c>
      <c r="M357" s="388" t="s">
        <v>162</v>
      </c>
      <c r="N357" s="388" t="s">
        <v>95</v>
      </c>
      <c r="O357" s="388">
        <v>9</v>
      </c>
      <c r="P357" s="388" t="s">
        <v>4062</v>
      </c>
      <c r="Q357" s="388">
        <v>2</v>
      </c>
    </row>
    <row r="358" spans="1:17" s="388" customFormat="1" x14ac:dyDescent="0.2">
      <c r="A358" s="388">
        <v>57951</v>
      </c>
      <c r="B358" s="388">
        <v>117907</v>
      </c>
      <c r="C358" s="388">
        <v>10011881</v>
      </c>
      <c r="D358" s="388" t="s">
        <v>524</v>
      </c>
      <c r="E358" s="388" t="s">
        <v>170</v>
      </c>
      <c r="F358" s="388" t="s">
        <v>13</v>
      </c>
      <c r="G358" s="388" t="s">
        <v>167</v>
      </c>
      <c r="H358" s="388" t="s">
        <v>102</v>
      </c>
      <c r="I358" s="388" t="s">
        <v>102</v>
      </c>
      <c r="J358" s="388">
        <v>10020885</v>
      </c>
      <c r="K358" s="400">
        <v>42655</v>
      </c>
      <c r="L358" s="400">
        <v>42656</v>
      </c>
      <c r="M358" s="388" t="s">
        <v>4065</v>
      </c>
      <c r="N358" s="388" t="s">
        <v>104</v>
      </c>
      <c r="O358" s="388">
        <v>2</v>
      </c>
      <c r="P358" s="388" t="s">
        <v>4062</v>
      </c>
      <c r="Q358" s="388">
        <v>4</v>
      </c>
    </row>
    <row r="359" spans="1:17" s="388" customFormat="1" x14ac:dyDescent="0.2">
      <c r="A359" s="388">
        <v>50992</v>
      </c>
      <c r="B359" s="388">
        <v>108825</v>
      </c>
      <c r="C359" s="388">
        <v>10001145</v>
      </c>
      <c r="D359" s="388" t="s">
        <v>537</v>
      </c>
      <c r="E359" s="388" t="s">
        <v>90</v>
      </c>
      <c r="F359" s="388" t="s">
        <v>13</v>
      </c>
      <c r="G359" s="388" t="s">
        <v>239</v>
      </c>
      <c r="H359" s="388" t="s">
        <v>152</v>
      </c>
      <c r="I359" s="388" t="s">
        <v>152</v>
      </c>
      <c r="J359" s="388">
        <v>10022565</v>
      </c>
      <c r="K359" s="400">
        <v>42654</v>
      </c>
      <c r="L359" s="400">
        <v>42656</v>
      </c>
      <c r="M359" s="388" t="s">
        <v>121</v>
      </c>
      <c r="N359" s="388" t="s">
        <v>104</v>
      </c>
      <c r="O359" s="388">
        <v>2</v>
      </c>
      <c r="P359" s="388" t="s">
        <v>4062</v>
      </c>
      <c r="Q359" s="388">
        <v>2</v>
      </c>
    </row>
    <row r="360" spans="1:17" s="388" customFormat="1" x14ac:dyDescent="0.2">
      <c r="A360" s="388">
        <v>58383</v>
      </c>
      <c r="B360" s="388">
        <v>115411</v>
      </c>
      <c r="C360" s="388">
        <v>10005521</v>
      </c>
      <c r="D360" s="388" t="s">
        <v>525</v>
      </c>
      <c r="E360" s="388" t="s">
        <v>259</v>
      </c>
      <c r="F360" s="388" t="s">
        <v>14</v>
      </c>
      <c r="G360" s="388" t="s">
        <v>221</v>
      </c>
      <c r="H360" s="388" t="s">
        <v>177</v>
      </c>
      <c r="I360" s="388" t="s">
        <v>177</v>
      </c>
      <c r="J360" s="388">
        <v>10022015</v>
      </c>
      <c r="K360" s="400">
        <v>42654</v>
      </c>
      <c r="L360" s="400">
        <v>42656</v>
      </c>
      <c r="M360" s="388" t="s">
        <v>280</v>
      </c>
      <c r="N360" s="388" t="s">
        <v>104</v>
      </c>
      <c r="O360" s="388">
        <v>2</v>
      </c>
      <c r="P360" s="388" t="s">
        <v>4062</v>
      </c>
      <c r="Q360" s="388">
        <v>3</v>
      </c>
    </row>
    <row r="361" spans="1:17" s="388" customFormat="1" x14ac:dyDescent="0.2">
      <c r="A361" s="388">
        <v>139243</v>
      </c>
      <c r="B361" s="388">
        <v>123034</v>
      </c>
      <c r="C361" s="388">
        <v>10024163</v>
      </c>
      <c r="D361" s="388" t="s">
        <v>546</v>
      </c>
      <c r="E361" s="388" t="s">
        <v>125</v>
      </c>
      <c r="F361" s="388" t="s">
        <v>12</v>
      </c>
      <c r="G361" s="388" t="s">
        <v>479</v>
      </c>
      <c r="H361" s="388" t="s">
        <v>115</v>
      </c>
      <c r="I361" s="388" t="s">
        <v>115</v>
      </c>
      <c r="J361" s="388">
        <v>10004819</v>
      </c>
      <c r="K361" s="400">
        <v>42654</v>
      </c>
      <c r="L361" s="400">
        <v>42656</v>
      </c>
      <c r="M361" s="388" t="s">
        <v>547</v>
      </c>
      <c r="N361" s="388" t="s">
        <v>104</v>
      </c>
      <c r="O361" s="388">
        <v>2</v>
      </c>
      <c r="P361" s="388" t="s">
        <v>4062</v>
      </c>
      <c r="Q361" s="388">
        <v>3</v>
      </c>
    </row>
    <row r="362" spans="1:17" s="388" customFormat="1" x14ac:dyDescent="0.2">
      <c r="A362" s="388">
        <v>50743</v>
      </c>
      <c r="B362" s="388">
        <v>119224</v>
      </c>
      <c r="C362" s="388">
        <v>10030748</v>
      </c>
      <c r="D362" s="388" t="s">
        <v>140</v>
      </c>
      <c r="E362" s="388" t="s">
        <v>90</v>
      </c>
      <c r="F362" s="388" t="s">
        <v>13</v>
      </c>
      <c r="G362" s="388" t="s">
        <v>141</v>
      </c>
      <c r="H362" s="388" t="s">
        <v>115</v>
      </c>
      <c r="I362" s="388" t="s">
        <v>115</v>
      </c>
      <c r="J362" s="388">
        <v>10020111</v>
      </c>
      <c r="K362" s="400">
        <v>42653</v>
      </c>
      <c r="L362" s="400">
        <v>42655</v>
      </c>
      <c r="M362" s="388" t="s">
        <v>121</v>
      </c>
      <c r="N362" s="388" t="s">
        <v>104</v>
      </c>
      <c r="O362" s="388">
        <v>4</v>
      </c>
      <c r="P362" s="388" t="s">
        <v>4062</v>
      </c>
      <c r="Q362" s="388">
        <v>2</v>
      </c>
    </row>
    <row r="363" spans="1:17" s="388" customFormat="1" x14ac:dyDescent="0.2">
      <c r="A363" s="388">
        <v>50129</v>
      </c>
      <c r="B363" s="388">
        <v>106585</v>
      </c>
      <c r="C363" s="388">
        <v>10002704</v>
      </c>
      <c r="D363" s="388" t="s">
        <v>534</v>
      </c>
      <c r="E363" s="388" t="s">
        <v>259</v>
      </c>
      <c r="F363" s="388" t="s">
        <v>14</v>
      </c>
      <c r="G363" s="388" t="s">
        <v>340</v>
      </c>
      <c r="H363" s="388" t="s">
        <v>155</v>
      </c>
      <c r="I363" s="388" t="s">
        <v>155</v>
      </c>
      <c r="J363" s="388">
        <v>10020151</v>
      </c>
      <c r="K363" s="400">
        <v>42647</v>
      </c>
      <c r="L363" s="400">
        <v>42650</v>
      </c>
      <c r="M363" s="388" t="s">
        <v>261</v>
      </c>
      <c r="N363" s="388" t="s">
        <v>104</v>
      </c>
      <c r="O363" s="388">
        <v>2</v>
      </c>
      <c r="P363" s="388" t="s">
        <v>4062</v>
      </c>
      <c r="Q363" s="388">
        <v>2</v>
      </c>
    </row>
    <row r="364" spans="1:17" s="388" customFormat="1" x14ac:dyDescent="0.2">
      <c r="A364" s="388">
        <v>50729</v>
      </c>
      <c r="B364" s="388">
        <v>111994</v>
      </c>
      <c r="C364" s="388">
        <v>10006600</v>
      </c>
      <c r="D364" s="388" t="s">
        <v>541</v>
      </c>
      <c r="E364" s="388" t="s">
        <v>90</v>
      </c>
      <c r="F364" s="388" t="s">
        <v>13</v>
      </c>
      <c r="G364" s="388" t="s">
        <v>542</v>
      </c>
      <c r="H364" s="388" t="s">
        <v>161</v>
      </c>
      <c r="I364" s="388" t="s">
        <v>161</v>
      </c>
      <c r="J364" s="388">
        <v>10020081</v>
      </c>
      <c r="K364" s="400">
        <v>42647</v>
      </c>
      <c r="L364" s="400">
        <v>42650</v>
      </c>
      <c r="M364" s="388" t="s">
        <v>136</v>
      </c>
      <c r="N364" s="388" t="s">
        <v>104</v>
      </c>
      <c r="O364" s="388">
        <v>3</v>
      </c>
      <c r="P364" s="388" t="s">
        <v>4062</v>
      </c>
      <c r="Q364" s="388">
        <v>2</v>
      </c>
    </row>
    <row r="365" spans="1:17" s="388" customFormat="1" x14ac:dyDescent="0.2">
      <c r="A365" s="388">
        <v>53233</v>
      </c>
      <c r="B365" s="388">
        <v>109219</v>
      </c>
      <c r="C365" s="388">
        <v>10004177</v>
      </c>
      <c r="D365" s="388" t="s">
        <v>552</v>
      </c>
      <c r="E365" s="388" t="s">
        <v>90</v>
      </c>
      <c r="F365" s="388" t="s">
        <v>13</v>
      </c>
      <c r="G365" s="388" t="s">
        <v>266</v>
      </c>
      <c r="H365" s="388" t="s">
        <v>131</v>
      </c>
      <c r="I365" s="388" t="s">
        <v>131</v>
      </c>
      <c r="J365" s="388">
        <v>10004965</v>
      </c>
      <c r="K365" s="400">
        <v>42647</v>
      </c>
      <c r="L365" s="400">
        <v>42650</v>
      </c>
      <c r="M365" s="388" t="s">
        <v>309</v>
      </c>
      <c r="N365" s="388" t="s">
        <v>104</v>
      </c>
      <c r="O365" s="388">
        <v>3</v>
      </c>
      <c r="P365" s="388" t="s">
        <v>4062</v>
      </c>
      <c r="Q365" s="388">
        <v>3</v>
      </c>
    </row>
    <row r="366" spans="1:17" s="388" customFormat="1" x14ac:dyDescent="0.2">
      <c r="A366" s="388">
        <v>59176</v>
      </c>
      <c r="B366" s="388">
        <v>121544</v>
      </c>
      <c r="C366" s="388">
        <v>10021793</v>
      </c>
      <c r="D366" s="388" t="s">
        <v>567</v>
      </c>
      <c r="E366" s="388" t="s">
        <v>90</v>
      </c>
      <c r="F366" s="388" t="s">
        <v>13</v>
      </c>
      <c r="G366" s="388" t="s">
        <v>173</v>
      </c>
      <c r="H366" s="388" t="s">
        <v>161</v>
      </c>
      <c r="I366" s="388" t="s">
        <v>161</v>
      </c>
      <c r="J366" s="388">
        <v>10021015</v>
      </c>
      <c r="K366" s="400">
        <v>42647</v>
      </c>
      <c r="L366" s="400">
        <v>42650</v>
      </c>
      <c r="M366" s="388" t="s">
        <v>309</v>
      </c>
      <c r="N366" s="388" t="s">
        <v>104</v>
      </c>
      <c r="O366" s="388">
        <v>2</v>
      </c>
      <c r="P366" s="388" t="s">
        <v>4062</v>
      </c>
      <c r="Q366" s="388">
        <v>3</v>
      </c>
    </row>
    <row r="367" spans="1:17" s="388" customFormat="1" x14ac:dyDescent="0.2">
      <c r="A367" s="388">
        <v>130474</v>
      </c>
      <c r="B367" s="388">
        <v>108472</v>
      </c>
      <c r="C367" s="388">
        <v>10003029</v>
      </c>
      <c r="D367" s="388" t="s">
        <v>344</v>
      </c>
      <c r="E367" s="388" t="s">
        <v>107</v>
      </c>
      <c r="F367" s="388" t="s">
        <v>11</v>
      </c>
      <c r="G367" s="388" t="s">
        <v>272</v>
      </c>
      <c r="H367" s="388" t="s">
        <v>161</v>
      </c>
      <c r="I367" s="388" t="s">
        <v>161</v>
      </c>
      <c r="J367" s="388">
        <v>10021962</v>
      </c>
      <c r="K367" s="400">
        <v>42647</v>
      </c>
      <c r="L367" s="400">
        <v>42650</v>
      </c>
      <c r="M367" s="388" t="s">
        <v>109</v>
      </c>
      <c r="N367" s="388" t="s">
        <v>104</v>
      </c>
      <c r="O367" s="388">
        <v>4</v>
      </c>
      <c r="P367" s="388" t="s">
        <v>4062</v>
      </c>
      <c r="Q367" s="388">
        <v>2</v>
      </c>
    </row>
    <row r="368" spans="1:17" s="388" customFormat="1" x14ac:dyDescent="0.2">
      <c r="A368" s="388">
        <v>130612</v>
      </c>
      <c r="B368" s="388">
        <v>106402</v>
      </c>
      <c r="C368" s="388">
        <v>10007949</v>
      </c>
      <c r="D368" s="388" t="s">
        <v>535</v>
      </c>
      <c r="E368" s="388" t="s">
        <v>107</v>
      </c>
      <c r="F368" s="388" t="s">
        <v>11</v>
      </c>
      <c r="G368" s="388" t="s">
        <v>101</v>
      </c>
      <c r="H368" s="388" t="s">
        <v>102</v>
      </c>
      <c r="I368" s="388" t="s">
        <v>102</v>
      </c>
      <c r="J368" s="388">
        <v>10004716</v>
      </c>
      <c r="K368" s="400">
        <v>42647</v>
      </c>
      <c r="L368" s="400">
        <v>42650</v>
      </c>
      <c r="M368" s="388" t="s">
        <v>168</v>
      </c>
      <c r="N368" s="388" t="s">
        <v>104</v>
      </c>
      <c r="O368" s="388">
        <v>4</v>
      </c>
      <c r="P368" s="388" t="s">
        <v>4062</v>
      </c>
      <c r="Q368" s="388">
        <v>3</v>
      </c>
    </row>
    <row r="369" spans="1:17" s="388" customFormat="1" x14ac:dyDescent="0.2">
      <c r="A369" s="388">
        <v>130805</v>
      </c>
      <c r="B369" s="388">
        <v>107546</v>
      </c>
      <c r="C369" s="388">
        <v>10007696</v>
      </c>
      <c r="D369" s="388" t="s">
        <v>453</v>
      </c>
      <c r="E369" s="388" t="s">
        <v>107</v>
      </c>
      <c r="F369" s="388" t="s">
        <v>11</v>
      </c>
      <c r="G369" s="388" t="s">
        <v>436</v>
      </c>
      <c r="H369" s="388" t="s">
        <v>155</v>
      </c>
      <c r="I369" s="388" t="s">
        <v>155</v>
      </c>
      <c r="J369" s="388">
        <v>10020108</v>
      </c>
      <c r="K369" s="400">
        <v>42647</v>
      </c>
      <c r="L369" s="400">
        <v>42650</v>
      </c>
      <c r="M369" s="388" t="s">
        <v>109</v>
      </c>
      <c r="N369" s="388" t="s">
        <v>104</v>
      </c>
      <c r="O369" s="388">
        <v>2</v>
      </c>
      <c r="P369" s="388" t="s">
        <v>4062</v>
      </c>
      <c r="Q369" s="388">
        <v>2</v>
      </c>
    </row>
    <row r="370" spans="1:17" s="388" customFormat="1" x14ac:dyDescent="0.2">
      <c r="A370" s="388">
        <v>130469</v>
      </c>
      <c r="B370" s="388">
        <v>108431</v>
      </c>
      <c r="C370" s="388">
        <v>10001082</v>
      </c>
      <c r="D370" s="388" t="s">
        <v>412</v>
      </c>
      <c r="E370" s="388" t="s">
        <v>100</v>
      </c>
      <c r="F370" s="388" t="s">
        <v>11</v>
      </c>
      <c r="G370" s="388" t="s">
        <v>173</v>
      </c>
      <c r="H370" s="388" t="s">
        <v>161</v>
      </c>
      <c r="I370" s="388" t="s">
        <v>161</v>
      </c>
      <c r="J370" s="388">
        <v>10020121</v>
      </c>
      <c r="K370" s="400">
        <v>42647</v>
      </c>
      <c r="L370" s="400">
        <v>42649</v>
      </c>
      <c r="M370" s="388" t="s">
        <v>103</v>
      </c>
      <c r="N370" s="388" t="s">
        <v>104</v>
      </c>
      <c r="O370" s="388">
        <v>3</v>
      </c>
      <c r="P370" s="388" t="s">
        <v>4062</v>
      </c>
      <c r="Q370" s="388">
        <v>2</v>
      </c>
    </row>
    <row r="371" spans="1:17" s="388" customFormat="1" x14ac:dyDescent="0.2">
      <c r="A371" s="388">
        <v>140939</v>
      </c>
      <c r="B371" s="388">
        <v>130510</v>
      </c>
      <c r="C371" s="388">
        <v>10047216</v>
      </c>
      <c r="D371" s="388" t="s">
        <v>564</v>
      </c>
      <c r="E371" s="388" t="s">
        <v>179</v>
      </c>
      <c r="F371" s="388" t="s">
        <v>15</v>
      </c>
      <c r="G371" s="388" t="s">
        <v>563</v>
      </c>
      <c r="H371" s="388" t="s">
        <v>115</v>
      </c>
      <c r="I371" s="388" t="s">
        <v>115</v>
      </c>
      <c r="J371" s="388">
        <v>10020154</v>
      </c>
      <c r="K371" s="400">
        <v>42647</v>
      </c>
      <c r="L371" s="400">
        <v>42649</v>
      </c>
      <c r="M371" s="388" t="s">
        <v>183</v>
      </c>
      <c r="N371" s="388" t="s">
        <v>104</v>
      </c>
      <c r="O371" s="388">
        <v>1</v>
      </c>
      <c r="P371" s="388" t="s">
        <v>4062</v>
      </c>
      <c r="Q371" s="388" t="s">
        <v>195</v>
      </c>
    </row>
    <row r="372" spans="1:17" s="388" customFormat="1" x14ac:dyDescent="0.2">
      <c r="A372" s="388">
        <v>130683</v>
      </c>
      <c r="B372" s="388">
        <v>106583</v>
      </c>
      <c r="C372" s="388">
        <v>10002696</v>
      </c>
      <c r="D372" s="388" t="s">
        <v>560</v>
      </c>
      <c r="E372" s="388" t="s">
        <v>107</v>
      </c>
      <c r="F372" s="388" t="s">
        <v>11</v>
      </c>
      <c r="G372" s="388" t="s">
        <v>340</v>
      </c>
      <c r="H372" s="388" t="s">
        <v>155</v>
      </c>
      <c r="I372" s="388" t="s">
        <v>155</v>
      </c>
      <c r="J372" s="388">
        <v>10011564</v>
      </c>
      <c r="K372" s="400">
        <v>42633</v>
      </c>
      <c r="L372" s="400">
        <v>42649</v>
      </c>
      <c r="M372" s="388" t="s">
        <v>109</v>
      </c>
      <c r="N372" s="388" t="s">
        <v>117</v>
      </c>
      <c r="O372" s="388">
        <v>2</v>
      </c>
      <c r="P372" s="388" t="s">
        <v>4062</v>
      </c>
      <c r="Q372" s="388">
        <v>2</v>
      </c>
    </row>
    <row r="373" spans="1:17" s="388" customFormat="1" x14ac:dyDescent="0.2">
      <c r="A373" s="388">
        <v>130515</v>
      </c>
      <c r="B373" s="388">
        <v>106867</v>
      </c>
      <c r="C373" s="388">
        <v>10001346</v>
      </c>
      <c r="D373" s="388" t="s">
        <v>579</v>
      </c>
      <c r="E373" s="388" t="s">
        <v>100</v>
      </c>
      <c r="F373" s="388" t="s">
        <v>11</v>
      </c>
      <c r="G373" s="388" t="s">
        <v>299</v>
      </c>
      <c r="H373" s="388" t="s">
        <v>131</v>
      </c>
      <c r="I373" s="388" t="s">
        <v>131</v>
      </c>
      <c r="J373" s="388">
        <v>10020129</v>
      </c>
      <c r="K373" s="400">
        <v>42640</v>
      </c>
      <c r="L373" s="400">
        <v>42643</v>
      </c>
      <c r="M373" s="388" t="s">
        <v>103</v>
      </c>
      <c r="N373" s="388" t="s">
        <v>104</v>
      </c>
      <c r="O373" s="388">
        <v>2</v>
      </c>
      <c r="P373" s="388" t="s">
        <v>4062</v>
      </c>
      <c r="Q373" s="388">
        <v>2</v>
      </c>
    </row>
    <row r="374" spans="1:17" s="388" customFormat="1" x14ac:dyDescent="0.2">
      <c r="A374" s="388">
        <v>130787</v>
      </c>
      <c r="B374" s="388">
        <v>108326</v>
      </c>
      <c r="C374" s="388">
        <v>10000695</v>
      </c>
      <c r="D374" s="388" t="s">
        <v>569</v>
      </c>
      <c r="E374" s="388" t="s">
        <v>100</v>
      </c>
      <c r="F374" s="388" t="s">
        <v>11</v>
      </c>
      <c r="G374" s="388" t="s">
        <v>202</v>
      </c>
      <c r="H374" s="388" t="s">
        <v>152</v>
      </c>
      <c r="I374" s="388" t="s">
        <v>152</v>
      </c>
      <c r="J374" s="388">
        <v>10008473</v>
      </c>
      <c r="K374" s="400">
        <v>42640</v>
      </c>
      <c r="L374" s="400">
        <v>42643</v>
      </c>
      <c r="M374" s="388" t="s">
        <v>250</v>
      </c>
      <c r="N374" s="388" t="s">
        <v>104</v>
      </c>
      <c r="O374" s="388">
        <v>2</v>
      </c>
      <c r="P374" s="388" t="s">
        <v>4062</v>
      </c>
      <c r="Q374" s="388">
        <v>3</v>
      </c>
    </row>
    <row r="375" spans="1:17" s="388" customFormat="1" x14ac:dyDescent="0.2">
      <c r="A375" s="388">
        <v>133811</v>
      </c>
      <c r="B375" s="388">
        <v>105452</v>
      </c>
      <c r="C375" s="388">
        <v>10007851</v>
      </c>
      <c r="D375" s="388" t="s">
        <v>571</v>
      </c>
      <c r="E375" s="388" t="s">
        <v>113</v>
      </c>
      <c r="F375" s="388" t="s">
        <v>17</v>
      </c>
      <c r="G375" s="388" t="s">
        <v>303</v>
      </c>
      <c r="H375" s="388" t="s">
        <v>152</v>
      </c>
      <c r="I375" s="388" t="s">
        <v>152</v>
      </c>
      <c r="J375" s="388">
        <v>10020101</v>
      </c>
      <c r="K375" s="400">
        <v>42640</v>
      </c>
      <c r="L375" s="400">
        <v>42643</v>
      </c>
      <c r="M375" s="388" t="s">
        <v>572</v>
      </c>
      <c r="N375" s="388" t="s">
        <v>104</v>
      </c>
      <c r="O375" s="388">
        <v>3</v>
      </c>
      <c r="P375" s="388" t="s">
        <v>4062</v>
      </c>
      <c r="Q375" s="388">
        <v>2</v>
      </c>
    </row>
    <row r="376" spans="1:17" s="388" customFormat="1" x14ac:dyDescent="0.2">
      <c r="A376" s="388">
        <v>58340</v>
      </c>
      <c r="B376" s="388">
        <v>118131</v>
      </c>
      <c r="C376" s="388">
        <v>10012834</v>
      </c>
      <c r="D376" s="388" t="s">
        <v>581</v>
      </c>
      <c r="E376" s="388" t="s">
        <v>90</v>
      </c>
      <c r="F376" s="388" t="s">
        <v>13</v>
      </c>
      <c r="G376" s="388" t="s">
        <v>683</v>
      </c>
      <c r="H376" s="388" t="s">
        <v>115</v>
      </c>
      <c r="I376" s="388" t="s">
        <v>115</v>
      </c>
      <c r="J376" s="388">
        <v>10005058</v>
      </c>
      <c r="K376" s="400">
        <v>42640</v>
      </c>
      <c r="L376" s="400">
        <v>42642</v>
      </c>
      <c r="M376" s="388" t="s">
        <v>383</v>
      </c>
      <c r="N376" s="388" t="s">
        <v>104</v>
      </c>
      <c r="O376" s="388">
        <v>2</v>
      </c>
      <c r="P376" s="388" t="s">
        <v>4062</v>
      </c>
      <c r="Q376" s="388">
        <v>3</v>
      </c>
    </row>
    <row r="377" spans="1:17" s="388" customFormat="1" x14ac:dyDescent="0.2">
      <c r="A377" s="388">
        <v>50169</v>
      </c>
      <c r="B377" s="388">
        <v>108148</v>
      </c>
      <c r="C377" s="388">
        <v>10004376</v>
      </c>
      <c r="D377" s="388" t="s">
        <v>594</v>
      </c>
      <c r="E377" s="388" t="s">
        <v>159</v>
      </c>
      <c r="F377" s="388" t="s">
        <v>14</v>
      </c>
      <c r="G377" s="388" t="s">
        <v>595</v>
      </c>
      <c r="H377" s="388" t="s">
        <v>177</v>
      </c>
      <c r="I377" s="388" t="s">
        <v>177</v>
      </c>
      <c r="J377" s="388">
        <v>10020138</v>
      </c>
      <c r="K377" s="400">
        <v>42640</v>
      </c>
      <c r="L377" s="400">
        <v>42641</v>
      </c>
      <c r="M377" s="388" t="s">
        <v>162</v>
      </c>
      <c r="N377" s="388" t="s">
        <v>95</v>
      </c>
      <c r="O377" s="388">
        <v>9</v>
      </c>
      <c r="P377" s="388" t="s">
        <v>4062</v>
      </c>
      <c r="Q377" s="388">
        <v>2</v>
      </c>
    </row>
    <row r="378" spans="1:17" s="388" customFormat="1" x14ac:dyDescent="0.2">
      <c r="A378" s="388">
        <v>50178</v>
      </c>
      <c r="B378" s="388">
        <v>110164</v>
      </c>
      <c r="C378" s="388">
        <v>10004733</v>
      </c>
      <c r="D378" s="388" t="s">
        <v>565</v>
      </c>
      <c r="E378" s="388" t="s">
        <v>159</v>
      </c>
      <c r="F378" s="388" t="s">
        <v>14</v>
      </c>
      <c r="G378" s="388" t="s">
        <v>239</v>
      </c>
      <c r="H378" s="388" t="s">
        <v>152</v>
      </c>
      <c r="I378" s="388" t="s">
        <v>152</v>
      </c>
      <c r="J378" s="388">
        <v>10020183</v>
      </c>
      <c r="K378" s="400">
        <v>42640</v>
      </c>
      <c r="L378" s="400">
        <v>42641</v>
      </c>
      <c r="M378" s="388" t="s">
        <v>162</v>
      </c>
      <c r="N378" s="388" t="s">
        <v>95</v>
      </c>
      <c r="O378" s="388">
        <v>9</v>
      </c>
      <c r="P378" s="388" t="s">
        <v>4062</v>
      </c>
      <c r="Q378" s="388">
        <v>2</v>
      </c>
    </row>
    <row r="379" spans="1:17" s="388" customFormat="1" x14ac:dyDescent="0.2">
      <c r="A379" s="388">
        <v>130506</v>
      </c>
      <c r="B379" s="388">
        <v>108401</v>
      </c>
      <c r="C379" s="388">
        <v>10004861</v>
      </c>
      <c r="D379" s="388" t="s">
        <v>575</v>
      </c>
      <c r="E379" s="388" t="s">
        <v>100</v>
      </c>
      <c r="F379" s="388" t="s">
        <v>11</v>
      </c>
      <c r="G379" s="388" t="s">
        <v>264</v>
      </c>
      <c r="H379" s="388" t="s">
        <v>131</v>
      </c>
      <c r="I379" s="388" t="s">
        <v>131</v>
      </c>
      <c r="J379" s="388">
        <v>10020184</v>
      </c>
      <c r="K379" s="400">
        <v>42640</v>
      </c>
      <c r="L379" s="400">
        <v>42641</v>
      </c>
      <c r="M379" s="388" t="s">
        <v>287</v>
      </c>
      <c r="N379" s="388" t="s">
        <v>95</v>
      </c>
      <c r="O379" s="388">
        <v>9</v>
      </c>
      <c r="P379" s="388" t="s">
        <v>4062</v>
      </c>
      <c r="Q379" s="388">
        <v>2</v>
      </c>
    </row>
    <row r="380" spans="1:17" s="388" customFormat="1" x14ac:dyDescent="0.2">
      <c r="A380" s="388">
        <v>130794</v>
      </c>
      <c r="B380" s="388">
        <v>108348</v>
      </c>
      <c r="C380" s="388">
        <v>10005583</v>
      </c>
      <c r="D380" s="388" t="s">
        <v>583</v>
      </c>
      <c r="E380" s="388" t="s">
        <v>368</v>
      </c>
      <c r="F380" s="388" t="s">
        <v>14</v>
      </c>
      <c r="G380" s="388" t="s">
        <v>342</v>
      </c>
      <c r="H380" s="388" t="s">
        <v>177</v>
      </c>
      <c r="I380" s="388" t="s">
        <v>177</v>
      </c>
      <c r="J380" s="388">
        <v>10020196</v>
      </c>
      <c r="K380" s="400">
        <v>42640</v>
      </c>
      <c r="L380" s="400">
        <v>42641</v>
      </c>
      <c r="M380" s="388" t="s">
        <v>584</v>
      </c>
      <c r="N380" s="388" t="s">
        <v>95</v>
      </c>
      <c r="O380" s="388">
        <v>9</v>
      </c>
      <c r="P380" s="388" t="s">
        <v>4062</v>
      </c>
      <c r="Q380" s="388">
        <v>2</v>
      </c>
    </row>
    <row r="381" spans="1:17" s="388" customFormat="1" x14ac:dyDescent="0.2">
      <c r="A381" s="388">
        <v>52924</v>
      </c>
      <c r="B381" s="388">
        <v>116980</v>
      </c>
      <c r="C381" s="388">
        <v>10009671</v>
      </c>
      <c r="D381" s="388" t="s">
        <v>590</v>
      </c>
      <c r="E381" s="388" t="s">
        <v>170</v>
      </c>
      <c r="F381" s="388" t="s">
        <v>13</v>
      </c>
      <c r="G381" s="388" t="s">
        <v>315</v>
      </c>
      <c r="H381" s="388" t="s">
        <v>161</v>
      </c>
      <c r="I381" s="388" t="s">
        <v>161</v>
      </c>
      <c r="J381" s="388">
        <v>10020161</v>
      </c>
      <c r="K381" s="400">
        <v>42633</v>
      </c>
      <c r="L381" s="400">
        <v>42636</v>
      </c>
      <c r="M381" s="388" t="s">
        <v>136</v>
      </c>
      <c r="N381" s="388" t="s">
        <v>104</v>
      </c>
      <c r="O381" s="388">
        <v>3</v>
      </c>
      <c r="P381" s="388" t="s">
        <v>4062</v>
      </c>
      <c r="Q381" s="388">
        <v>2</v>
      </c>
    </row>
    <row r="382" spans="1:17" s="388" customFormat="1" x14ac:dyDescent="0.2">
      <c r="A382" s="388">
        <v>55491</v>
      </c>
      <c r="B382" s="388">
        <v>105985</v>
      </c>
      <c r="C382" s="388">
        <v>10007755</v>
      </c>
      <c r="D382" s="388" t="s">
        <v>587</v>
      </c>
      <c r="E382" s="388" t="s">
        <v>90</v>
      </c>
      <c r="F382" s="388" t="s">
        <v>13</v>
      </c>
      <c r="G382" s="388" t="s">
        <v>91</v>
      </c>
      <c r="H382" s="388" t="s">
        <v>92</v>
      </c>
      <c r="I382" s="388" t="s">
        <v>93</v>
      </c>
      <c r="J382" s="388">
        <v>10011520</v>
      </c>
      <c r="K382" s="400">
        <v>42633</v>
      </c>
      <c r="L382" s="400">
        <v>42636</v>
      </c>
      <c r="M382" s="388" t="s">
        <v>136</v>
      </c>
      <c r="N382" s="388" t="s">
        <v>104</v>
      </c>
      <c r="O382" s="388">
        <v>3</v>
      </c>
      <c r="P382" s="388" t="s">
        <v>4062</v>
      </c>
      <c r="Q382" s="388">
        <v>2</v>
      </c>
    </row>
    <row r="383" spans="1:17" s="388" customFormat="1" x14ac:dyDescent="0.2">
      <c r="A383" s="388">
        <v>57839</v>
      </c>
      <c r="B383" s="388">
        <v>117623</v>
      </c>
      <c r="C383" s="388">
        <v>10009213</v>
      </c>
      <c r="D383" s="388" t="s">
        <v>562</v>
      </c>
      <c r="E383" s="388" t="s">
        <v>90</v>
      </c>
      <c r="F383" s="388" t="s">
        <v>13</v>
      </c>
      <c r="G383" s="388" t="s">
        <v>563</v>
      </c>
      <c r="H383" s="388" t="s">
        <v>115</v>
      </c>
      <c r="I383" s="388" t="s">
        <v>115</v>
      </c>
      <c r="J383" s="388">
        <v>10011522</v>
      </c>
      <c r="K383" s="400">
        <v>42633</v>
      </c>
      <c r="L383" s="400">
        <v>42636</v>
      </c>
      <c r="M383" s="388" t="s">
        <v>121</v>
      </c>
      <c r="N383" s="388" t="s">
        <v>104</v>
      </c>
      <c r="O383" s="388">
        <v>1</v>
      </c>
      <c r="P383" s="388" t="s">
        <v>4062</v>
      </c>
      <c r="Q383" s="388">
        <v>2</v>
      </c>
    </row>
    <row r="384" spans="1:17" s="388" customFormat="1" x14ac:dyDescent="0.2">
      <c r="A384" s="388">
        <v>59231</v>
      </c>
      <c r="B384" s="388">
        <v>131503</v>
      </c>
      <c r="C384" s="388">
        <v>10045359</v>
      </c>
      <c r="D384" s="388" t="s">
        <v>577</v>
      </c>
      <c r="E384" s="388" t="s">
        <v>170</v>
      </c>
      <c r="F384" s="388" t="s">
        <v>13</v>
      </c>
      <c r="G384" s="388" t="s">
        <v>219</v>
      </c>
      <c r="H384" s="388" t="s">
        <v>177</v>
      </c>
      <c r="I384" s="388" t="s">
        <v>177</v>
      </c>
      <c r="J384" s="388">
        <v>10005113</v>
      </c>
      <c r="K384" s="400">
        <v>42633</v>
      </c>
      <c r="L384" s="400">
        <v>42636</v>
      </c>
      <c r="M384" s="388" t="s">
        <v>121</v>
      </c>
      <c r="N384" s="388" t="s">
        <v>104</v>
      </c>
      <c r="O384" s="388">
        <v>3</v>
      </c>
      <c r="P384" s="388" t="s">
        <v>4062</v>
      </c>
      <c r="Q384" s="388" t="s">
        <v>195</v>
      </c>
    </row>
    <row r="385" spans="1:17" s="388" customFormat="1" x14ac:dyDescent="0.2">
      <c r="A385" s="388">
        <v>130459</v>
      </c>
      <c r="B385" s="388">
        <v>106350</v>
      </c>
      <c r="C385" s="388">
        <v>10000825</v>
      </c>
      <c r="D385" s="388" t="s">
        <v>592</v>
      </c>
      <c r="E385" s="388" t="s">
        <v>107</v>
      </c>
      <c r="F385" s="388" t="s">
        <v>11</v>
      </c>
      <c r="G385" s="388" t="s">
        <v>173</v>
      </c>
      <c r="H385" s="388" t="s">
        <v>161</v>
      </c>
      <c r="I385" s="388" t="s">
        <v>161</v>
      </c>
      <c r="J385" s="388">
        <v>10020113</v>
      </c>
      <c r="K385" s="400">
        <v>42633</v>
      </c>
      <c r="L385" s="400">
        <v>42636</v>
      </c>
      <c r="M385" s="388" t="s">
        <v>109</v>
      </c>
      <c r="N385" s="388" t="s">
        <v>104</v>
      </c>
      <c r="O385" s="388">
        <v>3</v>
      </c>
      <c r="P385" s="388" t="s">
        <v>4062</v>
      </c>
      <c r="Q385" s="388">
        <v>2</v>
      </c>
    </row>
    <row r="386" spans="1:17" s="388" customFormat="1" x14ac:dyDescent="0.2">
      <c r="A386" s="388">
        <v>130570</v>
      </c>
      <c r="B386" s="388">
        <v>107073</v>
      </c>
      <c r="C386" s="388">
        <v>10004344</v>
      </c>
      <c r="D386" s="388" t="s">
        <v>556</v>
      </c>
      <c r="E386" s="388" t="s">
        <v>107</v>
      </c>
      <c r="F386" s="388" t="s">
        <v>11</v>
      </c>
      <c r="G386" s="388" t="s">
        <v>557</v>
      </c>
      <c r="H386" s="388" t="s">
        <v>92</v>
      </c>
      <c r="I386" s="388" t="s">
        <v>93</v>
      </c>
      <c r="J386" s="388">
        <v>10011424</v>
      </c>
      <c r="K386" s="400">
        <v>42633</v>
      </c>
      <c r="L386" s="400">
        <v>42636</v>
      </c>
      <c r="M386" s="388" t="s">
        <v>109</v>
      </c>
      <c r="N386" s="388" t="s">
        <v>104</v>
      </c>
      <c r="O386" s="388">
        <v>3</v>
      </c>
      <c r="P386" s="388" t="s">
        <v>4062</v>
      </c>
      <c r="Q386" s="388">
        <v>2</v>
      </c>
    </row>
    <row r="387" spans="1:17" s="388" customFormat="1" x14ac:dyDescent="0.2">
      <c r="A387" s="388">
        <v>130815</v>
      </c>
      <c r="B387" s="388">
        <v>107044</v>
      </c>
      <c r="C387" s="388">
        <v>10006349</v>
      </c>
      <c r="D387" s="388" t="s">
        <v>543</v>
      </c>
      <c r="E387" s="388" t="s">
        <v>107</v>
      </c>
      <c r="F387" s="388" t="s">
        <v>11</v>
      </c>
      <c r="G387" s="388" t="s">
        <v>544</v>
      </c>
      <c r="H387" s="388" t="s">
        <v>161</v>
      </c>
      <c r="I387" s="388" t="s">
        <v>161</v>
      </c>
      <c r="J387" s="388">
        <v>10020091</v>
      </c>
      <c r="K387" s="400">
        <v>42633</v>
      </c>
      <c r="L387" s="400">
        <v>42636</v>
      </c>
      <c r="M387" s="388" t="s">
        <v>109</v>
      </c>
      <c r="N387" s="388" t="s">
        <v>104</v>
      </c>
      <c r="O387" s="388">
        <v>3</v>
      </c>
      <c r="P387" s="388" t="s">
        <v>4062</v>
      </c>
      <c r="Q387" s="388">
        <v>2</v>
      </c>
    </row>
    <row r="388" spans="1:17" s="388" customFormat="1" x14ac:dyDescent="0.2">
      <c r="A388" s="388">
        <v>58507</v>
      </c>
      <c r="B388" s="388">
        <v>115564</v>
      </c>
      <c r="C388" s="388">
        <v>10004665</v>
      </c>
      <c r="D388" s="388" t="s">
        <v>240</v>
      </c>
      <c r="E388" s="388" t="s">
        <v>90</v>
      </c>
      <c r="F388" s="388" t="s">
        <v>13</v>
      </c>
      <c r="G388" s="388" t="s">
        <v>145</v>
      </c>
      <c r="H388" s="388" t="s">
        <v>131</v>
      </c>
      <c r="I388" s="388" t="s">
        <v>131</v>
      </c>
      <c r="J388" s="388">
        <v>10022614</v>
      </c>
      <c r="K388" s="400">
        <v>42633</v>
      </c>
      <c r="L388" s="400">
        <v>42635</v>
      </c>
      <c r="M388" s="388" t="s">
        <v>121</v>
      </c>
      <c r="N388" s="388" t="s">
        <v>104</v>
      </c>
      <c r="O388" s="388">
        <v>4</v>
      </c>
      <c r="P388" s="388" t="s">
        <v>4062</v>
      </c>
      <c r="Q388" s="388">
        <v>2</v>
      </c>
    </row>
    <row r="389" spans="1:17" s="388" customFormat="1" x14ac:dyDescent="0.2">
      <c r="A389" s="388">
        <v>50230</v>
      </c>
      <c r="B389" s="388">
        <v>108012</v>
      </c>
      <c r="C389" s="388">
        <v>10000239</v>
      </c>
      <c r="D389" s="388" t="s">
        <v>578</v>
      </c>
      <c r="E389" s="388" t="s">
        <v>259</v>
      </c>
      <c r="F389" s="388" t="s">
        <v>14</v>
      </c>
      <c r="G389" s="388" t="s">
        <v>141</v>
      </c>
      <c r="H389" s="388" t="s">
        <v>115</v>
      </c>
      <c r="I389" s="388" t="s">
        <v>115</v>
      </c>
      <c r="J389" s="388">
        <v>10011465</v>
      </c>
      <c r="K389" s="400">
        <v>42633</v>
      </c>
      <c r="L389" s="400">
        <v>42634</v>
      </c>
      <c r="M389" s="388" t="s">
        <v>443</v>
      </c>
      <c r="N389" s="388" t="s">
        <v>95</v>
      </c>
      <c r="O389" s="388">
        <v>9</v>
      </c>
      <c r="P389" s="388" t="s">
        <v>4062</v>
      </c>
      <c r="Q389" s="388">
        <v>2</v>
      </c>
    </row>
    <row r="390" spans="1:17" s="388" customFormat="1" x14ac:dyDescent="0.2">
      <c r="A390" s="388">
        <v>130593</v>
      </c>
      <c r="B390" s="388">
        <v>108396</v>
      </c>
      <c r="C390" s="388">
        <v>10005687</v>
      </c>
      <c r="D390" s="388" t="s">
        <v>558</v>
      </c>
      <c r="E390" s="388" t="s">
        <v>100</v>
      </c>
      <c r="F390" s="388" t="s">
        <v>11</v>
      </c>
      <c r="G390" s="388" t="s">
        <v>559</v>
      </c>
      <c r="H390" s="388" t="s">
        <v>186</v>
      </c>
      <c r="I390" s="388" t="s">
        <v>93</v>
      </c>
      <c r="J390" s="388">
        <v>10011425</v>
      </c>
      <c r="K390" s="400">
        <v>42633</v>
      </c>
      <c r="L390" s="400">
        <v>42634</v>
      </c>
      <c r="M390" s="388" t="s">
        <v>287</v>
      </c>
      <c r="N390" s="388" t="s">
        <v>95</v>
      </c>
      <c r="O390" s="388">
        <v>9</v>
      </c>
      <c r="P390" s="388" t="s">
        <v>4062</v>
      </c>
      <c r="Q390" s="388">
        <v>2</v>
      </c>
    </row>
    <row r="391" spans="1:17" s="388" customFormat="1" x14ac:dyDescent="0.2">
      <c r="A391" s="388">
        <v>130668</v>
      </c>
      <c r="B391" s="388">
        <v>108380</v>
      </c>
      <c r="C391" s="388">
        <v>10007212</v>
      </c>
      <c r="D391" s="388" t="s">
        <v>588</v>
      </c>
      <c r="E391" s="388" t="s">
        <v>100</v>
      </c>
      <c r="F391" s="388" t="s">
        <v>11</v>
      </c>
      <c r="G391" s="388" t="s">
        <v>243</v>
      </c>
      <c r="H391" s="388" t="s">
        <v>177</v>
      </c>
      <c r="I391" s="388" t="s">
        <v>177</v>
      </c>
      <c r="J391" s="388">
        <v>10020104</v>
      </c>
      <c r="K391" s="400">
        <v>42633</v>
      </c>
      <c r="L391" s="400">
        <v>42634</v>
      </c>
      <c r="M391" s="388" t="s">
        <v>287</v>
      </c>
      <c r="N391" s="388" t="s">
        <v>95</v>
      </c>
      <c r="O391" s="388">
        <v>9</v>
      </c>
      <c r="P391" s="388" t="s">
        <v>4062</v>
      </c>
      <c r="Q391" s="388">
        <v>2</v>
      </c>
    </row>
    <row r="392" spans="1:17" s="388" customFormat="1" x14ac:dyDescent="0.2">
      <c r="A392" s="388">
        <v>141081</v>
      </c>
      <c r="B392" s="388">
        <v>130559</v>
      </c>
      <c r="C392" s="388">
        <v>10047039</v>
      </c>
      <c r="D392" s="388" t="s">
        <v>4064</v>
      </c>
      <c r="E392" s="388" t="s">
        <v>179</v>
      </c>
      <c r="F392" s="388" t="s">
        <v>15</v>
      </c>
      <c r="G392" s="388" t="s">
        <v>189</v>
      </c>
      <c r="H392" s="388" t="s">
        <v>131</v>
      </c>
      <c r="I392" s="388" t="s">
        <v>131</v>
      </c>
      <c r="J392" s="388">
        <v>10020112</v>
      </c>
      <c r="K392" s="400">
        <v>42632</v>
      </c>
      <c r="L392" s="400">
        <v>42634</v>
      </c>
      <c r="M392" s="388" t="s">
        <v>183</v>
      </c>
      <c r="N392" s="388" t="s">
        <v>104</v>
      </c>
      <c r="O392" s="388">
        <v>4</v>
      </c>
      <c r="P392" s="388" t="s">
        <v>4062</v>
      </c>
      <c r="Q392" s="388" t="s">
        <v>195</v>
      </c>
    </row>
    <row r="393" spans="1:17" s="388" customFormat="1" x14ac:dyDescent="0.2">
      <c r="A393" s="388">
        <v>51433</v>
      </c>
      <c r="B393" s="388">
        <v>116954</v>
      </c>
      <c r="C393" s="388">
        <v>10001786</v>
      </c>
      <c r="D393" s="388" t="s">
        <v>597</v>
      </c>
      <c r="E393" s="388" t="s">
        <v>90</v>
      </c>
      <c r="F393" s="388" t="s">
        <v>13</v>
      </c>
      <c r="G393" s="388" t="s">
        <v>436</v>
      </c>
      <c r="H393" s="388" t="s">
        <v>155</v>
      </c>
      <c r="I393" s="388" t="s">
        <v>155</v>
      </c>
      <c r="J393" s="388">
        <v>10020135</v>
      </c>
      <c r="K393" s="400">
        <v>42626</v>
      </c>
      <c r="L393" s="400">
        <v>42629</v>
      </c>
      <c r="M393" s="388" t="s">
        <v>136</v>
      </c>
      <c r="N393" s="388" t="s">
        <v>104</v>
      </c>
      <c r="O393" s="388">
        <v>3</v>
      </c>
      <c r="P393" s="388" t="s">
        <v>4062</v>
      </c>
      <c r="Q393" s="388">
        <v>2</v>
      </c>
    </row>
    <row r="394" spans="1:17" s="388" customFormat="1" x14ac:dyDescent="0.2">
      <c r="A394" s="388">
        <v>55306</v>
      </c>
      <c r="B394" s="388">
        <v>107473</v>
      </c>
      <c r="C394" s="388">
        <v>10007396</v>
      </c>
      <c r="D394" s="388" t="s">
        <v>599</v>
      </c>
      <c r="E394" s="388" t="s">
        <v>90</v>
      </c>
      <c r="F394" s="388" t="s">
        <v>13</v>
      </c>
      <c r="G394" s="388" t="s">
        <v>101</v>
      </c>
      <c r="H394" s="388" t="s">
        <v>102</v>
      </c>
      <c r="I394" s="388" t="s">
        <v>102</v>
      </c>
      <c r="J394" s="388">
        <v>10021354</v>
      </c>
      <c r="K394" s="400">
        <v>42626</v>
      </c>
      <c r="L394" s="400">
        <v>42629</v>
      </c>
      <c r="M394" s="388" t="s">
        <v>121</v>
      </c>
      <c r="N394" s="388" t="s">
        <v>104</v>
      </c>
      <c r="O394" s="388">
        <v>3</v>
      </c>
      <c r="P394" s="388" t="s">
        <v>4062</v>
      </c>
      <c r="Q394" s="388">
        <v>2</v>
      </c>
    </row>
    <row r="395" spans="1:17" s="388" customFormat="1" x14ac:dyDescent="0.2">
      <c r="A395" s="388">
        <v>53349</v>
      </c>
      <c r="B395" s="388">
        <v>105810</v>
      </c>
      <c r="C395" s="388">
        <v>10012892</v>
      </c>
      <c r="D395" s="388" t="s">
        <v>586</v>
      </c>
      <c r="E395" s="388" t="s">
        <v>90</v>
      </c>
      <c r="F395" s="388" t="s">
        <v>13</v>
      </c>
      <c r="G395" s="388" t="s">
        <v>266</v>
      </c>
      <c r="H395" s="388" t="s">
        <v>131</v>
      </c>
      <c r="I395" s="388" t="s">
        <v>131</v>
      </c>
      <c r="J395" s="388">
        <v>10011496</v>
      </c>
      <c r="K395" s="400">
        <v>42627</v>
      </c>
      <c r="L395" s="400">
        <v>42628</v>
      </c>
      <c r="M395" s="388" t="s">
        <v>94</v>
      </c>
      <c r="N395" s="388" t="s">
        <v>95</v>
      </c>
      <c r="O395" s="388">
        <v>9</v>
      </c>
      <c r="P395" s="388" t="s">
        <v>4062</v>
      </c>
      <c r="Q395" s="388">
        <v>2</v>
      </c>
    </row>
    <row r="396" spans="1:17" s="388" customFormat="1" x14ac:dyDescent="0.2">
      <c r="A396" s="388">
        <v>59066</v>
      </c>
      <c r="B396" s="388">
        <v>114960</v>
      </c>
      <c r="C396" s="388">
        <v>10030120</v>
      </c>
      <c r="D396" s="388" t="s">
        <v>601</v>
      </c>
      <c r="E396" s="388" t="s">
        <v>90</v>
      </c>
      <c r="F396" s="388" t="s">
        <v>13</v>
      </c>
      <c r="G396" s="388" t="s">
        <v>467</v>
      </c>
      <c r="H396" s="388" t="s">
        <v>92</v>
      </c>
      <c r="I396" s="388" t="s">
        <v>93</v>
      </c>
      <c r="J396" s="388">
        <v>10020155</v>
      </c>
      <c r="K396" s="400">
        <v>42626</v>
      </c>
      <c r="L396" s="400">
        <v>42627</v>
      </c>
      <c r="M396" s="388" t="s">
        <v>94</v>
      </c>
      <c r="N396" s="388" t="s">
        <v>95</v>
      </c>
      <c r="O396" s="388">
        <v>9</v>
      </c>
      <c r="P396" s="388" t="s">
        <v>4062</v>
      </c>
      <c r="Q396" s="388">
        <v>2</v>
      </c>
    </row>
    <row r="397" spans="1:17" s="388" customFormat="1" x14ac:dyDescent="0.2">
      <c r="A397" s="388">
        <v>53998</v>
      </c>
      <c r="B397" s="388">
        <v>105509</v>
      </c>
      <c r="C397" s="388">
        <v>10005261</v>
      </c>
      <c r="D397" s="388" t="s">
        <v>603</v>
      </c>
      <c r="E397" s="388" t="s">
        <v>90</v>
      </c>
      <c r="F397" s="388" t="s">
        <v>13</v>
      </c>
      <c r="G397" s="388" t="s">
        <v>340</v>
      </c>
      <c r="H397" s="388" t="s">
        <v>155</v>
      </c>
      <c r="I397" s="388" t="s">
        <v>155</v>
      </c>
      <c r="J397" s="388">
        <v>10020191</v>
      </c>
      <c r="K397" s="400">
        <v>42612</v>
      </c>
      <c r="L397" s="400">
        <v>42615</v>
      </c>
      <c r="M397" s="388" t="s">
        <v>121</v>
      </c>
      <c r="N397" s="388" t="s">
        <v>104</v>
      </c>
      <c r="O397" s="388">
        <v>2</v>
      </c>
      <c r="P397" s="388" t="s">
        <v>4062</v>
      </c>
      <c r="Q397" s="388">
        <v>2</v>
      </c>
    </row>
    <row r="398" spans="1:17" s="388" customFormat="1" x14ac:dyDescent="0.2">
      <c r="A398" s="388">
        <v>51005</v>
      </c>
      <c r="B398" s="388">
        <v>116671</v>
      </c>
      <c r="C398" s="388">
        <v>10001174</v>
      </c>
      <c r="D398" s="388" t="s">
        <v>778</v>
      </c>
      <c r="E398" s="388" t="s">
        <v>90</v>
      </c>
      <c r="F398" s="388" t="s">
        <v>13</v>
      </c>
      <c r="G398" s="388" t="s">
        <v>151</v>
      </c>
      <c r="H398" s="388" t="s">
        <v>152</v>
      </c>
      <c r="I398" s="388" t="s">
        <v>152</v>
      </c>
      <c r="J398" s="388">
        <v>10004899</v>
      </c>
      <c r="K398" s="400">
        <v>42598</v>
      </c>
      <c r="L398" s="400">
        <v>42601</v>
      </c>
      <c r="M398" s="388" t="s">
        <v>121</v>
      </c>
      <c r="N398" s="388" t="s">
        <v>104</v>
      </c>
      <c r="O398" s="388">
        <v>2</v>
      </c>
      <c r="P398" s="388" t="s">
        <v>651</v>
      </c>
      <c r="Q398" s="388">
        <v>2</v>
      </c>
    </row>
    <row r="399" spans="1:17" s="388" customFormat="1" x14ac:dyDescent="0.2">
      <c r="A399" s="388">
        <v>58736</v>
      </c>
      <c r="B399" s="388">
        <v>118558</v>
      </c>
      <c r="C399" s="388">
        <v>10013362</v>
      </c>
      <c r="D399" s="388" t="s">
        <v>1155</v>
      </c>
      <c r="E399" s="388" t="s">
        <v>170</v>
      </c>
      <c r="F399" s="388" t="s">
        <v>13</v>
      </c>
      <c r="G399" s="388" t="s">
        <v>440</v>
      </c>
      <c r="H399" s="388" t="s">
        <v>92</v>
      </c>
      <c r="I399" s="388" t="s">
        <v>93</v>
      </c>
      <c r="J399" s="388">
        <v>10011536</v>
      </c>
      <c r="K399" s="400">
        <v>42598</v>
      </c>
      <c r="L399" s="400">
        <v>42601</v>
      </c>
      <c r="M399" s="388" t="s">
        <v>136</v>
      </c>
      <c r="N399" s="388" t="s">
        <v>104</v>
      </c>
      <c r="O399" s="388">
        <v>1</v>
      </c>
      <c r="P399" s="388" t="s">
        <v>651</v>
      </c>
      <c r="Q399" s="388">
        <v>2</v>
      </c>
    </row>
    <row r="400" spans="1:17" s="388" customFormat="1" x14ac:dyDescent="0.2">
      <c r="A400" s="388">
        <v>50166</v>
      </c>
      <c r="B400" s="388">
        <v>105884</v>
      </c>
      <c r="C400" s="388">
        <v>10014196</v>
      </c>
      <c r="D400" s="388" t="s">
        <v>685</v>
      </c>
      <c r="E400" s="388" t="s">
        <v>90</v>
      </c>
      <c r="F400" s="388" t="s">
        <v>13</v>
      </c>
      <c r="G400" s="388" t="s">
        <v>130</v>
      </c>
      <c r="H400" s="388" t="s">
        <v>131</v>
      </c>
      <c r="I400" s="388" t="s">
        <v>131</v>
      </c>
      <c r="J400" s="388">
        <v>10004861</v>
      </c>
      <c r="K400" s="400">
        <v>42598</v>
      </c>
      <c r="L400" s="400">
        <v>42599</v>
      </c>
      <c r="M400" s="388" t="s">
        <v>94</v>
      </c>
      <c r="N400" s="388" t="s">
        <v>95</v>
      </c>
      <c r="O400" s="388">
        <v>9</v>
      </c>
      <c r="P400" s="388" t="s">
        <v>651</v>
      </c>
      <c r="Q400" s="388">
        <v>2</v>
      </c>
    </row>
    <row r="401" spans="1:17" s="388" customFormat="1" x14ac:dyDescent="0.2">
      <c r="A401" s="388">
        <v>54137</v>
      </c>
      <c r="B401" s="388">
        <v>105544</v>
      </c>
      <c r="C401" s="388">
        <v>10005488</v>
      </c>
      <c r="D401" s="388" t="s">
        <v>987</v>
      </c>
      <c r="E401" s="388" t="s">
        <v>90</v>
      </c>
      <c r="F401" s="388" t="s">
        <v>13</v>
      </c>
      <c r="G401" s="388" t="s">
        <v>700</v>
      </c>
      <c r="H401" s="388" t="s">
        <v>161</v>
      </c>
      <c r="I401" s="388" t="s">
        <v>161</v>
      </c>
      <c r="J401" s="388">
        <v>10011507</v>
      </c>
      <c r="K401" s="400">
        <v>42591</v>
      </c>
      <c r="L401" s="400">
        <v>42594</v>
      </c>
      <c r="M401" s="388" t="s">
        <v>136</v>
      </c>
      <c r="N401" s="388" t="s">
        <v>104</v>
      </c>
      <c r="O401" s="388">
        <v>2</v>
      </c>
      <c r="P401" s="388" t="s">
        <v>651</v>
      </c>
      <c r="Q401" s="388">
        <v>1</v>
      </c>
    </row>
    <row r="402" spans="1:17" s="388" customFormat="1" x14ac:dyDescent="0.2">
      <c r="A402" s="388">
        <v>55614</v>
      </c>
      <c r="B402" s="388">
        <v>117200</v>
      </c>
      <c r="C402" s="388">
        <v>10000524</v>
      </c>
      <c r="D402" s="388" t="s">
        <v>1082</v>
      </c>
      <c r="E402" s="388" t="s">
        <v>170</v>
      </c>
      <c r="F402" s="388" t="s">
        <v>13</v>
      </c>
      <c r="G402" s="388" t="s">
        <v>284</v>
      </c>
      <c r="H402" s="388" t="s">
        <v>115</v>
      </c>
      <c r="I402" s="388" t="s">
        <v>115</v>
      </c>
      <c r="J402" s="388">
        <v>10005037</v>
      </c>
      <c r="K402" s="400">
        <v>42592</v>
      </c>
      <c r="L402" s="400">
        <v>42593</v>
      </c>
      <c r="M402" s="388" t="s">
        <v>156</v>
      </c>
      <c r="N402" s="388" t="s">
        <v>95</v>
      </c>
      <c r="O402" s="388">
        <v>9</v>
      </c>
      <c r="P402" s="388" t="s">
        <v>651</v>
      </c>
      <c r="Q402" s="388">
        <v>2</v>
      </c>
    </row>
    <row r="403" spans="1:17" s="388" customFormat="1" x14ac:dyDescent="0.2">
      <c r="A403" s="388">
        <v>58731</v>
      </c>
      <c r="B403" s="388">
        <v>118543</v>
      </c>
      <c r="C403" s="388">
        <v>10023793</v>
      </c>
      <c r="D403" s="388" t="s">
        <v>1153</v>
      </c>
      <c r="E403" s="388" t="s">
        <v>170</v>
      </c>
      <c r="F403" s="388" t="s">
        <v>13</v>
      </c>
      <c r="G403" s="388" t="s">
        <v>151</v>
      </c>
      <c r="H403" s="388" t="s">
        <v>152</v>
      </c>
      <c r="I403" s="388" t="s">
        <v>152</v>
      </c>
      <c r="J403" s="388">
        <v>10011535</v>
      </c>
      <c r="K403" s="400">
        <v>42591</v>
      </c>
      <c r="L403" s="400">
        <v>42593</v>
      </c>
      <c r="M403" s="388" t="s">
        <v>309</v>
      </c>
      <c r="N403" s="388" t="s">
        <v>104</v>
      </c>
      <c r="O403" s="388">
        <v>2</v>
      </c>
      <c r="P403" s="388" t="s">
        <v>651</v>
      </c>
      <c r="Q403" s="388">
        <v>3</v>
      </c>
    </row>
    <row r="404" spans="1:17" s="388" customFormat="1" x14ac:dyDescent="0.2">
      <c r="A404" s="388">
        <v>52795</v>
      </c>
      <c r="B404" s="388">
        <v>106907</v>
      </c>
      <c r="C404" s="388">
        <v>10003508</v>
      </c>
      <c r="D404" s="388" t="s">
        <v>864</v>
      </c>
      <c r="E404" s="388" t="s">
        <v>90</v>
      </c>
      <c r="F404" s="388" t="s">
        <v>13</v>
      </c>
      <c r="G404" s="388" t="s">
        <v>729</v>
      </c>
      <c r="H404" s="388" t="s">
        <v>131</v>
      </c>
      <c r="I404" s="388" t="s">
        <v>131</v>
      </c>
      <c r="J404" s="388">
        <v>10019112</v>
      </c>
      <c r="K404" s="400">
        <v>42590</v>
      </c>
      <c r="L404" s="400">
        <v>42593</v>
      </c>
      <c r="M404" s="388" t="s">
        <v>136</v>
      </c>
      <c r="N404" s="388" t="s">
        <v>104</v>
      </c>
      <c r="O404" s="388">
        <v>4</v>
      </c>
      <c r="P404" s="388" t="s">
        <v>651</v>
      </c>
      <c r="Q404" s="388">
        <v>2</v>
      </c>
    </row>
    <row r="405" spans="1:17" s="388" customFormat="1" x14ac:dyDescent="0.2">
      <c r="A405" s="388">
        <v>54277</v>
      </c>
      <c r="B405" s="388">
        <v>119814</v>
      </c>
      <c r="C405" s="388">
        <v>10033746</v>
      </c>
      <c r="D405" s="388" t="s">
        <v>1004</v>
      </c>
      <c r="E405" s="388" t="s">
        <v>90</v>
      </c>
      <c r="F405" s="388" t="s">
        <v>13</v>
      </c>
      <c r="G405" s="388" t="s">
        <v>398</v>
      </c>
      <c r="H405" s="388" t="s">
        <v>161</v>
      </c>
      <c r="I405" s="388" t="s">
        <v>161</v>
      </c>
      <c r="J405" s="388">
        <v>10005001</v>
      </c>
      <c r="K405" s="400">
        <v>42577</v>
      </c>
      <c r="L405" s="400">
        <v>42580</v>
      </c>
      <c r="M405" s="388" t="s">
        <v>309</v>
      </c>
      <c r="N405" s="388" t="s">
        <v>104</v>
      </c>
      <c r="O405" s="388">
        <v>2</v>
      </c>
      <c r="P405" s="388" t="s">
        <v>651</v>
      </c>
      <c r="Q405" s="388">
        <v>3</v>
      </c>
    </row>
    <row r="406" spans="1:17" s="388" customFormat="1" x14ac:dyDescent="0.2">
      <c r="A406" s="388">
        <v>57838</v>
      </c>
      <c r="B406" s="388">
        <v>118489</v>
      </c>
      <c r="C406" s="388">
        <v>10018344</v>
      </c>
      <c r="D406" s="388" t="s">
        <v>1088</v>
      </c>
      <c r="E406" s="388" t="s">
        <v>90</v>
      </c>
      <c r="F406" s="388" t="s">
        <v>13</v>
      </c>
      <c r="G406" s="388" t="s">
        <v>563</v>
      </c>
      <c r="H406" s="388" t="s">
        <v>115</v>
      </c>
      <c r="I406" s="388" t="s">
        <v>115</v>
      </c>
      <c r="J406" s="388">
        <v>10011521</v>
      </c>
      <c r="K406" s="400">
        <v>42577</v>
      </c>
      <c r="L406" s="400">
        <v>42580</v>
      </c>
      <c r="M406" s="388" t="s">
        <v>309</v>
      </c>
      <c r="N406" s="388" t="s">
        <v>104</v>
      </c>
      <c r="O406" s="388">
        <v>2</v>
      </c>
      <c r="P406" s="388" t="s">
        <v>651</v>
      </c>
      <c r="Q406" s="388">
        <v>3</v>
      </c>
    </row>
    <row r="407" spans="1:17" s="388" customFormat="1" x14ac:dyDescent="0.2">
      <c r="A407" s="388">
        <v>59223</v>
      </c>
      <c r="B407" s="388">
        <v>122748</v>
      </c>
      <c r="C407" s="388">
        <v>10036176</v>
      </c>
      <c r="D407" s="388" t="s">
        <v>1216</v>
      </c>
      <c r="E407" s="388" t="s">
        <v>90</v>
      </c>
      <c r="F407" s="388" t="s">
        <v>13</v>
      </c>
      <c r="G407" s="388" t="s">
        <v>563</v>
      </c>
      <c r="H407" s="388" t="s">
        <v>115</v>
      </c>
      <c r="I407" s="388" t="s">
        <v>115</v>
      </c>
      <c r="J407" s="388">
        <v>10005112</v>
      </c>
      <c r="K407" s="400">
        <v>42577</v>
      </c>
      <c r="L407" s="400">
        <v>42580</v>
      </c>
      <c r="M407" s="388" t="s">
        <v>121</v>
      </c>
      <c r="N407" s="388" t="s">
        <v>104</v>
      </c>
      <c r="O407" s="388">
        <v>2</v>
      </c>
      <c r="P407" s="388" t="s">
        <v>651</v>
      </c>
      <c r="Q407" s="388" t="s">
        <v>195</v>
      </c>
    </row>
    <row r="408" spans="1:17" s="388" customFormat="1" x14ac:dyDescent="0.2">
      <c r="A408" s="388">
        <v>52923</v>
      </c>
      <c r="B408" s="388">
        <v>106467</v>
      </c>
      <c r="C408" s="388">
        <v>10003771</v>
      </c>
      <c r="D408" s="388" t="s">
        <v>887</v>
      </c>
      <c r="E408" s="388" t="s">
        <v>259</v>
      </c>
      <c r="F408" s="388" t="s">
        <v>14</v>
      </c>
      <c r="G408" s="388" t="s">
        <v>395</v>
      </c>
      <c r="H408" s="388" t="s">
        <v>131</v>
      </c>
      <c r="I408" s="388" t="s">
        <v>131</v>
      </c>
      <c r="J408" s="388">
        <v>10005134</v>
      </c>
      <c r="K408" s="400">
        <v>42571</v>
      </c>
      <c r="L408" s="400">
        <v>42572</v>
      </c>
      <c r="M408" s="388" t="s">
        <v>94</v>
      </c>
      <c r="N408" s="388" t="s">
        <v>95</v>
      </c>
      <c r="O408" s="388">
        <v>9</v>
      </c>
      <c r="P408" s="388" t="s">
        <v>651</v>
      </c>
      <c r="Q408" s="388">
        <v>2</v>
      </c>
    </row>
    <row r="409" spans="1:17" s="388" customFormat="1" x14ac:dyDescent="0.2">
      <c r="A409" s="388">
        <v>53611</v>
      </c>
      <c r="B409" s="388">
        <v>107804</v>
      </c>
      <c r="C409" s="388">
        <v>10004720</v>
      </c>
      <c r="D409" s="388" t="s">
        <v>948</v>
      </c>
      <c r="E409" s="388" t="s">
        <v>90</v>
      </c>
      <c r="F409" s="388" t="s">
        <v>13</v>
      </c>
      <c r="G409" s="388" t="s">
        <v>130</v>
      </c>
      <c r="H409" s="388" t="s">
        <v>131</v>
      </c>
      <c r="I409" s="388" t="s">
        <v>131</v>
      </c>
      <c r="J409" s="388">
        <v>10019034</v>
      </c>
      <c r="K409" s="400">
        <v>42571</v>
      </c>
      <c r="L409" s="400">
        <v>42572</v>
      </c>
      <c r="M409" s="388" t="s">
        <v>94</v>
      </c>
      <c r="N409" s="388" t="s">
        <v>95</v>
      </c>
      <c r="O409" s="388">
        <v>9</v>
      </c>
      <c r="P409" s="388" t="s">
        <v>651</v>
      </c>
      <c r="Q409" s="388">
        <v>2</v>
      </c>
    </row>
    <row r="410" spans="1:17" s="388" customFormat="1" x14ac:dyDescent="0.2">
      <c r="A410" s="388">
        <v>58818</v>
      </c>
      <c r="B410" s="388">
        <v>118164</v>
      </c>
      <c r="C410" s="388">
        <v>10020561</v>
      </c>
      <c r="D410" s="388" t="s">
        <v>1163</v>
      </c>
      <c r="E410" s="388" t="s">
        <v>90</v>
      </c>
      <c r="F410" s="388" t="s">
        <v>13</v>
      </c>
      <c r="G410" s="388" t="s">
        <v>130</v>
      </c>
      <c r="H410" s="388" t="s">
        <v>131</v>
      </c>
      <c r="I410" s="388" t="s">
        <v>131</v>
      </c>
      <c r="J410" s="388">
        <v>10011538</v>
      </c>
      <c r="K410" s="400">
        <v>42570</v>
      </c>
      <c r="L410" s="400">
        <v>42572</v>
      </c>
      <c r="M410" s="388" t="s">
        <v>121</v>
      </c>
      <c r="N410" s="388" t="s">
        <v>104</v>
      </c>
      <c r="O410" s="388">
        <v>4</v>
      </c>
      <c r="P410" s="388" t="s">
        <v>651</v>
      </c>
      <c r="Q410" s="388">
        <v>2</v>
      </c>
    </row>
    <row r="411" spans="1:17" s="388" customFormat="1" x14ac:dyDescent="0.2">
      <c r="A411" s="388">
        <v>54158</v>
      </c>
      <c r="B411" s="388">
        <v>106929</v>
      </c>
      <c r="C411" s="388">
        <v>10005514</v>
      </c>
      <c r="D411" s="388" t="s">
        <v>991</v>
      </c>
      <c r="E411" s="388" t="s">
        <v>90</v>
      </c>
      <c r="F411" s="388" t="s">
        <v>13</v>
      </c>
      <c r="G411" s="388" t="s">
        <v>130</v>
      </c>
      <c r="H411" s="388" t="s">
        <v>131</v>
      </c>
      <c r="I411" s="388" t="s">
        <v>131</v>
      </c>
      <c r="J411" s="388">
        <v>10004998</v>
      </c>
      <c r="K411" s="400">
        <v>42569</v>
      </c>
      <c r="L411" s="400">
        <v>42572</v>
      </c>
      <c r="M411" s="388" t="s">
        <v>383</v>
      </c>
      <c r="N411" s="388" t="s">
        <v>104</v>
      </c>
      <c r="O411" s="388">
        <v>2</v>
      </c>
      <c r="P411" s="388" t="s">
        <v>651</v>
      </c>
      <c r="Q411" s="388">
        <v>3</v>
      </c>
    </row>
    <row r="412" spans="1:17" s="388" customFormat="1" x14ac:dyDescent="0.2">
      <c r="A412" s="388">
        <v>53682</v>
      </c>
      <c r="B412" s="388">
        <v>118847</v>
      </c>
      <c r="C412" s="388">
        <v>10027272</v>
      </c>
      <c r="D412" s="388" t="s">
        <v>952</v>
      </c>
      <c r="E412" s="388" t="s">
        <v>90</v>
      </c>
      <c r="F412" s="388" t="s">
        <v>13</v>
      </c>
      <c r="G412" s="388" t="s">
        <v>508</v>
      </c>
      <c r="H412" s="388" t="s">
        <v>161</v>
      </c>
      <c r="I412" s="388" t="s">
        <v>161</v>
      </c>
      <c r="J412" s="388">
        <v>10004982</v>
      </c>
      <c r="K412" s="400">
        <v>42562</v>
      </c>
      <c r="L412" s="400">
        <v>42565</v>
      </c>
      <c r="M412" s="388" t="s">
        <v>136</v>
      </c>
      <c r="N412" s="388" t="s">
        <v>104</v>
      </c>
      <c r="O412" s="388">
        <v>1</v>
      </c>
      <c r="P412" s="388" t="s">
        <v>651</v>
      </c>
      <c r="Q412" s="388">
        <v>2</v>
      </c>
    </row>
    <row r="413" spans="1:17" s="388" customFormat="1" x14ac:dyDescent="0.2">
      <c r="A413" s="388">
        <v>50092</v>
      </c>
      <c r="B413" s="388">
        <v>108680</v>
      </c>
      <c r="C413" s="388">
        <v>10000673</v>
      </c>
      <c r="D413" s="388" t="s">
        <v>674</v>
      </c>
      <c r="E413" s="388" t="s">
        <v>90</v>
      </c>
      <c r="F413" s="388" t="s">
        <v>13</v>
      </c>
      <c r="G413" s="388" t="s">
        <v>675</v>
      </c>
      <c r="H413" s="388" t="s">
        <v>115</v>
      </c>
      <c r="I413" s="388" t="s">
        <v>115</v>
      </c>
      <c r="J413" s="388">
        <v>10011462</v>
      </c>
      <c r="K413" s="400">
        <v>42556</v>
      </c>
      <c r="L413" s="400">
        <v>42559</v>
      </c>
      <c r="M413" s="388" t="s">
        <v>121</v>
      </c>
      <c r="N413" s="388" t="s">
        <v>104</v>
      </c>
      <c r="O413" s="388">
        <v>3</v>
      </c>
      <c r="P413" s="388" t="s">
        <v>651</v>
      </c>
      <c r="Q413" s="388">
        <v>2</v>
      </c>
    </row>
    <row r="414" spans="1:17" s="388" customFormat="1" x14ac:dyDescent="0.2">
      <c r="A414" s="388">
        <v>50246</v>
      </c>
      <c r="B414" s="388">
        <v>112016</v>
      </c>
      <c r="C414" s="388">
        <v>10007567</v>
      </c>
      <c r="D414" s="388" t="s">
        <v>708</v>
      </c>
      <c r="E414" s="388" t="s">
        <v>159</v>
      </c>
      <c r="F414" s="388" t="s">
        <v>14</v>
      </c>
      <c r="G414" s="388" t="s">
        <v>709</v>
      </c>
      <c r="H414" s="388" t="s">
        <v>177</v>
      </c>
      <c r="I414" s="388" t="s">
        <v>177</v>
      </c>
      <c r="J414" s="388">
        <v>10011468</v>
      </c>
      <c r="K414" s="400">
        <v>42556</v>
      </c>
      <c r="L414" s="400">
        <v>42559</v>
      </c>
      <c r="M414" s="388" t="s">
        <v>197</v>
      </c>
      <c r="N414" s="388" t="s">
        <v>104</v>
      </c>
      <c r="O414" s="388">
        <v>2</v>
      </c>
      <c r="P414" s="388" t="s">
        <v>651</v>
      </c>
      <c r="Q414" s="388">
        <v>3</v>
      </c>
    </row>
    <row r="415" spans="1:17" s="388" customFormat="1" x14ac:dyDescent="0.2">
      <c r="A415" s="388">
        <v>51572</v>
      </c>
      <c r="B415" s="388">
        <v>106491</v>
      </c>
      <c r="C415" s="388">
        <v>10001997</v>
      </c>
      <c r="D415" s="388" t="s">
        <v>808</v>
      </c>
      <c r="E415" s="388" t="s">
        <v>90</v>
      </c>
      <c r="F415" s="388" t="s">
        <v>13</v>
      </c>
      <c r="G415" s="388" t="s">
        <v>809</v>
      </c>
      <c r="H415" s="388" t="s">
        <v>155</v>
      </c>
      <c r="I415" s="388" t="s">
        <v>155</v>
      </c>
      <c r="J415" s="388">
        <v>10018295</v>
      </c>
      <c r="K415" s="400">
        <v>42556</v>
      </c>
      <c r="L415" s="400">
        <v>42559</v>
      </c>
      <c r="M415" s="388" t="s">
        <v>121</v>
      </c>
      <c r="N415" s="388" t="s">
        <v>104</v>
      </c>
      <c r="O415" s="388">
        <v>4</v>
      </c>
      <c r="P415" s="388" t="s">
        <v>651</v>
      </c>
      <c r="Q415" s="388">
        <v>2</v>
      </c>
    </row>
    <row r="416" spans="1:17" s="388" customFormat="1" x14ac:dyDescent="0.2">
      <c r="A416" s="388">
        <v>54758</v>
      </c>
      <c r="B416" s="388">
        <v>107856</v>
      </c>
      <c r="C416" s="388">
        <v>10006521</v>
      </c>
      <c r="D416" s="388" t="s">
        <v>1041</v>
      </c>
      <c r="E416" s="388" t="s">
        <v>259</v>
      </c>
      <c r="F416" s="388" t="s">
        <v>14</v>
      </c>
      <c r="G416" s="388" t="s">
        <v>467</v>
      </c>
      <c r="H416" s="388" t="s">
        <v>92</v>
      </c>
      <c r="I416" s="388" t="s">
        <v>93</v>
      </c>
      <c r="J416" s="388">
        <v>10005132</v>
      </c>
      <c r="K416" s="400">
        <v>42556</v>
      </c>
      <c r="L416" s="400">
        <v>42559</v>
      </c>
      <c r="M416" s="388" t="s">
        <v>121</v>
      </c>
      <c r="N416" s="388" t="s">
        <v>104</v>
      </c>
      <c r="O416" s="388">
        <v>3</v>
      </c>
      <c r="P416" s="388" t="s">
        <v>651</v>
      </c>
      <c r="Q416" s="388">
        <v>2</v>
      </c>
    </row>
    <row r="417" spans="1:17" s="388" customFormat="1" x14ac:dyDescent="0.2">
      <c r="A417" s="388">
        <v>59190</v>
      </c>
      <c r="B417" s="388">
        <v>124393</v>
      </c>
      <c r="C417" s="388">
        <v>10039882</v>
      </c>
      <c r="D417" s="388" t="s">
        <v>1197</v>
      </c>
      <c r="E417" s="388" t="s">
        <v>170</v>
      </c>
      <c r="F417" s="388" t="s">
        <v>13</v>
      </c>
      <c r="G417" s="388" t="s">
        <v>670</v>
      </c>
      <c r="H417" s="388" t="s">
        <v>152</v>
      </c>
      <c r="I417" s="388" t="s">
        <v>152</v>
      </c>
      <c r="J417" s="388">
        <v>10011547</v>
      </c>
      <c r="K417" s="400">
        <v>42556</v>
      </c>
      <c r="L417" s="400">
        <v>42559</v>
      </c>
      <c r="M417" s="388" t="s">
        <v>309</v>
      </c>
      <c r="N417" s="388" t="s">
        <v>104</v>
      </c>
      <c r="O417" s="388">
        <v>2</v>
      </c>
      <c r="P417" s="388" t="s">
        <v>651</v>
      </c>
      <c r="Q417" s="388">
        <v>3</v>
      </c>
    </row>
    <row r="418" spans="1:17" s="388" customFormat="1" x14ac:dyDescent="0.2">
      <c r="A418" s="388">
        <v>131921</v>
      </c>
      <c r="B418" s="388">
        <v>114865</v>
      </c>
      <c r="C418" s="388">
        <v>10012804</v>
      </c>
      <c r="D418" s="388" t="s">
        <v>1443</v>
      </c>
      <c r="E418" s="388" t="s">
        <v>125</v>
      </c>
      <c r="F418" s="388" t="s">
        <v>12</v>
      </c>
      <c r="G418" s="388" t="s">
        <v>436</v>
      </c>
      <c r="H418" s="388" t="s">
        <v>155</v>
      </c>
      <c r="I418" s="388" t="s">
        <v>155</v>
      </c>
      <c r="J418" s="388">
        <v>10004794</v>
      </c>
      <c r="K418" s="400">
        <v>42556</v>
      </c>
      <c r="L418" s="400">
        <v>42558</v>
      </c>
      <c r="M418" s="388" t="s">
        <v>127</v>
      </c>
      <c r="N418" s="388" t="s">
        <v>104</v>
      </c>
      <c r="O418" s="388">
        <v>2</v>
      </c>
      <c r="P418" s="388" t="s">
        <v>651</v>
      </c>
      <c r="Q418" s="388">
        <v>2</v>
      </c>
    </row>
    <row r="419" spans="1:17" s="388" customFormat="1" x14ac:dyDescent="0.2">
      <c r="A419" s="388">
        <v>131924</v>
      </c>
      <c r="B419" s="388">
        <v>114867</v>
      </c>
      <c r="C419" s="388">
        <v>10012810</v>
      </c>
      <c r="D419" s="388" t="s">
        <v>1445</v>
      </c>
      <c r="E419" s="388" t="s">
        <v>125</v>
      </c>
      <c r="F419" s="388" t="s">
        <v>12</v>
      </c>
      <c r="G419" s="388" t="s">
        <v>419</v>
      </c>
      <c r="H419" s="388" t="s">
        <v>115</v>
      </c>
      <c r="I419" s="388" t="s">
        <v>115</v>
      </c>
      <c r="J419" s="388">
        <v>10011451</v>
      </c>
      <c r="K419" s="400">
        <v>42556</v>
      </c>
      <c r="L419" s="400">
        <v>42558</v>
      </c>
      <c r="M419" s="388" t="s">
        <v>127</v>
      </c>
      <c r="N419" s="388" t="s">
        <v>104</v>
      </c>
      <c r="O419" s="388">
        <v>2</v>
      </c>
      <c r="P419" s="388" t="s">
        <v>651</v>
      </c>
      <c r="Q419" s="388">
        <v>2</v>
      </c>
    </row>
    <row r="420" spans="1:17" s="388" customFormat="1" x14ac:dyDescent="0.2">
      <c r="A420" s="388">
        <v>50243</v>
      </c>
      <c r="B420" s="388">
        <v>105809</v>
      </c>
      <c r="C420" s="388">
        <v>10007002</v>
      </c>
      <c r="D420" s="388" t="s">
        <v>704</v>
      </c>
      <c r="E420" s="388" t="s">
        <v>90</v>
      </c>
      <c r="F420" s="388" t="s">
        <v>13</v>
      </c>
      <c r="G420" s="388" t="s">
        <v>189</v>
      </c>
      <c r="H420" s="388" t="s">
        <v>131</v>
      </c>
      <c r="I420" s="388" t="s">
        <v>131</v>
      </c>
      <c r="J420" s="388">
        <v>10019113</v>
      </c>
      <c r="K420" s="400">
        <v>42555</v>
      </c>
      <c r="L420" s="400">
        <v>42558</v>
      </c>
      <c r="M420" s="388" t="s">
        <v>121</v>
      </c>
      <c r="N420" s="388" t="s">
        <v>104</v>
      </c>
      <c r="O420" s="388">
        <v>2</v>
      </c>
      <c r="P420" s="388" t="s">
        <v>651</v>
      </c>
      <c r="Q420" s="388">
        <v>2</v>
      </c>
    </row>
    <row r="421" spans="1:17" s="388" customFormat="1" x14ac:dyDescent="0.2">
      <c r="A421" s="388">
        <v>52395</v>
      </c>
      <c r="B421" s="388">
        <v>106060</v>
      </c>
      <c r="C421" s="388">
        <v>10003190</v>
      </c>
      <c r="D421" s="388" t="s">
        <v>847</v>
      </c>
      <c r="E421" s="388" t="s">
        <v>90</v>
      </c>
      <c r="F421" s="388" t="s">
        <v>13</v>
      </c>
      <c r="G421" s="388" t="s">
        <v>806</v>
      </c>
      <c r="H421" s="388" t="s">
        <v>186</v>
      </c>
      <c r="I421" s="388" t="s">
        <v>93</v>
      </c>
      <c r="J421" s="388">
        <v>10011484</v>
      </c>
      <c r="K421" s="400">
        <v>42555</v>
      </c>
      <c r="L421" s="400">
        <v>42558</v>
      </c>
      <c r="M421" s="388" t="s">
        <v>121</v>
      </c>
      <c r="N421" s="388" t="s">
        <v>104</v>
      </c>
      <c r="O421" s="388">
        <v>2</v>
      </c>
      <c r="P421" s="388" t="s">
        <v>651</v>
      </c>
      <c r="Q421" s="388">
        <v>2</v>
      </c>
    </row>
    <row r="422" spans="1:17" s="388" customFormat="1" x14ac:dyDescent="0.2">
      <c r="A422" s="388">
        <v>59202</v>
      </c>
      <c r="B422" s="388">
        <v>130162</v>
      </c>
      <c r="C422" s="388">
        <v>10042884</v>
      </c>
      <c r="D422" s="388" t="s">
        <v>1203</v>
      </c>
      <c r="E422" s="388" t="s">
        <v>90</v>
      </c>
      <c r="F422" s="388" t="s">
        <v>13</v>
      </c>
      <c r="G422" s="388" t="s">
        <v>202</v>
      </c>
      <c r="H422" s="388" t="s">
        <v>152</v>
      </c>
      <c r="I422" s="388" t="s">
        <v>152</v>
      </c>
      <c r="J422" s="388">
        <v>10017757</v>
      </c>
      <c r="K422" s="400">
        <v>42556</v>
      </c>
      <c r="L422" s="400">
        <v>42557</v>
      </c>
      <c r="M422" s="388" t="s">
        <v>94</v>
      </c>
      <c r="N422" s="388" t="s">
        <v>95</v>
      </c>
      <c r="O422" s="388">
        <v>9</v>
      </c>
      <c r="P422" s="388" t="s">
        <v>651</v>
      </c>
      <c r="Q422" s="388">
        <v>2</v>
      </c>
    </row>
    <row r="423" spans="1:17" s="388" customFormat="1" x14ac:dyDescent="0.2">
      <c r="A423" s="388">
        <v>53879</v>
      </c>
      <c r="B423" s="388">
        <v>107166</v>
      </c>
      <c r="C423" s="388">
        <v>10005089</v>
      </c>
      <c r="D423" s="388" t="s">
        <v>968</v>
      </c>
      <c r="E423" s="388" t="s">
        <v>90</v>
      </c>
      <c r="F423" s="388" t="s">
        <v>13</v>
      </c>
      <c r="G423" s="388" t="s">
        <v>291</v>
      </c>
      <c r="H423" s="388" t="s">
        <v>186</v>
      </c>
      <c r="I423" s="388" t="s">
        <v>93</v>
      </c>
      <c r="J423" s="388">
        <v>10011501</v>
      </c>
      <c r="K423" s="400">
        <v>42551</v>
      </c>
      <c r="L423" s="400">
        <v>42552</v>
      </c>
      <c r="M423" s="388" t="s">
        <v>94</v>
      </c>
      <c r="N423" s="388" t="s">
        <v>95</v>
      </c>
      <c r="O423" s="388">
        <v>9</v>
      </c>
      <c r="P423" s="388" t="s">
        <v>651</v>
      </c>
      <c r="Q423" s="388">
        <v>2</v>
      </c>
    </row>
    <row r="424" spans="1:17" s="388" customFormat="1" x14ac:dyDescent="0.2">
      <c r="A424" s="388">
        <v>50857</v>
      </c>
      <c r="B424" s="388">
        <v>105458</v>
      </c>
      <c r="C424" s="388">
        <v>10000929</v>
      </c>
      <c r="D424" s="388" t="s">
        <v>761</v>
      </c>
      <c r="E424" s="388" t="s">
        <v>90</v>
      </c>
      <c r="F424" s="388" t="s">
        <v>13</v>
      </c>
      <c r="G424" s="388" t="s">
        <v>272</v>
      </c>
      <c r="H424" s="388" t="s">
        <v>161</v>
      </c>
      <c r="I424" s="388" t="s">
        <v>161</v>
      </c>
      <c r="J424" s="388">
        <v>10011471</v>
      </c>
      <c r="K424" s="400">
        <v>42549</v>
      </c>
      <c r="L424" s="400">
        <v>42552</v>
      </c>
      <c r="M424" s="388" t="s">
        <v>136</v>
      </c>
      <c r="N424" s="388" t="s">
        <v>104</v>
      </c>
      <c r="O424" s="388">
        <v>3</v>
      </c>
      <c r="P424" s="388" t="s">
        <v>651</v>
      </c>
      <c r="Q424" s="388">
        <v>2</v>
      </c>
    </row>
    <row r="425" spans="1:17" s="388" customFormat="1" x14ac:dyDescent="0.2">
      <c r="A425" s="388">
        <v>58588</v>
      </c>
      <c r="B425" s="388">
        <v>118082</v>
      </c>
      <c r="C425" s="388">
        <v>10019780</v>
      </c>
      <c r="D425" s="388" t="s">
        <v>1139</v>
      </c>
      <c r="E425" s="388" t="s">
        <v>170</v>
      </c>
      <c r="F425" s="388" t="s">
        <v>13</v>
      </c>
      <c r="G425" s="388" t="s">
        <v>194</v>
      </c>
      <c r="H425" s="388" t="s">
        <v>155</v>
      </c>
      <c r="I425" s="388" t="s">
        <v>155</v>
      </c>
      <c r="J425" s="388">
        <v>10011532</v>
      </c>
      <c r="K425" s="400">
        <v>42549</v>
      </c>
      <c r="L425" s="400">
        <v>42552</v>
      </c>
      <c r="M425" s="388" t="s">
        <v>136</v>
      </c>
      <c r="N425" s="388" t="s">
        <v>104</v>
      </c>
      <c r="O425" s="388">
        <v>2</v>
      </c>
      <c r="P425" s="388" t="s">
        <v>651</v>
      </c>
      <c r="Q425" s="388">
        <v>2</v>
      </c>
    </row>
    <row r="426" spans="1:17" s="388" customFormat="1" x14ac:dyDescent="0.2">
      <c r="A426" s="388">
        <v>54552</v>
      </c>
      <c r="B426" s="388">
        <v>108616</v>
      </c>
      <c r="C426" s="388">
        <v>10010548</v>
      </c>
      <c r="D426" s="388" t="s">
        <v>1023</v>
      </c>
      <c r="E426" s="388" t="s">
        <v>90</v>
      </c>
      <c r="F426" s="388" t="s">
        <v>13</v>
      </c>
      <c r="G426" s="388" t="s">
        <v>395</v>
      </c>
      <c r="H426" s="388" t="s">
        <v>131</v>
      </c>
      <c r="I426" s="388" t="s">
        <v>131</v>
      </c>
      <c r="J426" s="388">
        <v>10011510</v>
      </c>
      <c r="K426" s="400">
        <v>42549</v>
      </c>
      <c r="L426" s="400">
        <v>42551</v>
      </c>
      <c r="M426" s="388" t="s">
        <v>121</v>
      </c>
      <c r="N426" s="388" t="s">
        <v>104</v>
      </c>
      <c r="O426" s="388">
        <v>2</v>
      </c>
      <c r="P426" s="388" t="s">
        <v>651</v>
      </c>
      <c r="Q426" s="388">
        <v>2</v>
      </c>
    </row>
    <row r="427" spans="1:17" s="388" customFormat="1" x14ac:dyDescent="0.2">
      <c r="A427" s="388">
        <v>52859</v>
      </c>
      <c r="B427" s="388">
        <v>106358</v>
      </c>
      <c r="C427" s="388">
        <v>10003666</v>
      </c>
      <c r="D427" s="388" t="s">
        <v>878</v>
      </c>
      <c r="E427" s="388" t="s">
        <v>90</v>
      </c>
      <c r="F427" s="388" t="s">
        <v>13</v>
      </c>
      <c r="G427" s="388" t="s">
        <v>173</v>
      </c>
      <c r="H427" s="388" t="s">
        <v>161</v>
      </c>
      <c r="I427" s="388" t="s">
        <v>161</v>
      </c>
      <c r="J427" s="388">
        <v>10011490</v>
      </c>
      <c r="K427" s="400">
        <v>42548</v>
      </c>
      <c r="L427" s="400">
        <v>42551</v>
      </c>
      <c r="M427" s="388" t="s">
        <v>121</v>
      </c>
      <c r="N427" s="388" t="s">
        <v>104</v>
      </c>
      <c r="O427" s="388">
        <v>3</v>
      </c>
      <c r="P427" s="388" t="s">
        <v>651</v>
      </c>
      <c r="Q427" s="388">
        <v>2</v>
      </c>
    </row>
    <row r="428" spans="1:17" s="388" customFormat="1" x14ac:dyDescent="0.2">
      <c r="A428" s="388">
        <v>54038</v>
      </c>
      <c r="B428" s="388">
        <v>110029</v>
      </c>
      <c r="C428" s="388">
        <v>10005319</v>
      </c>
      <c r="D428" s="388" t="s">
        <v>983</v>
      </c>
      <c r="E428" s="388" t="s">
        <v>90</v>
      </c>
      <c r="F428" s="388" t="s">
        <v>13</v>
      </c>
      <c r="G428" s="388" t="s">
        <v>342</v>
      </c>
      <c r="H428" s="388" t="s">
        <v>177</v>
      </c>
      <c r="I428" s="388" t="s">
        <v>177</v>
      </c>
      <c r="J428" s="388">
        <v>10011506</v>
      </c>
      <c r="K428" s="400">
        <v>42548</v>
      </c>
      <c r="L428" s="400">
        <v>42551</v>
      </c>
      <c r="M428" s="388" t="s">
        <v>136</v>
      </c>
      <c r="N428" s="388" t="s">
        <v>104</v>
      </c>
      <c r="O428" s="388">
        <v>2</v>
      </c>
      <c r="P428" s="388" t="s">
        <v>651</v>
      </c>
      <c r="Q428" s="388">
        <v>2</v>
      </c>
    </row>
    <row r="429" spans="1:17" s="388" customFormat="1" x14ac:dyDescent="0.2">
      <c r="A429" s="388">
        <v>132002</v>
      </c>
      <c r="B429" s="388">
        <v>117680</v>
      </c>
      <c r="C429" s="388">
        <v>10025915</v>
      </c>
      <c r="D429" s="388" t="s">
        <v>1453</v>
      </c>
      <c r="E429" s="388" t="s">
        <v>125</v>
      </c>
      <c r="F429" s="388" t="s">
        <v>12</v>
      </c>
      <c r="G429" s="388" t="s">
        <v>185</v>
      </c>
      <c r="H429" s="388" t="s">
        <v>186</v>
      </c>
      <c r="I429" s="388" t="s">
        <v>93</v>
      </c>
      <c r="J429" s="388">
        <v>10011453</v>
      </c>
      <c r="K429" s="400">
        <v>42543</v>
      </c>
      <c r="L429" s="400">
        <v>42545</v>
      </c>
      <c r="M429" s="388" t="s">
        <v>127</v>
      </c>
      <c r="N429" s="388" t="s">
        <v>104</v>
      </c>
      <c r="O429" s="388">
        <v>2</v>
      </c>
      <c r="P429" s="388" t="s">
        <v>651</v>
      </c>
      <c r="Q429" s="388">
        <v>2</v>
      </c>
    </row>
    <row r="430" spans="1:17" s="388" customFormat="1" x14ac:dyDescent="0.2">
      <c r="A430" s="388">
        <v>52004</v>
      </c>
      <c r="B430" s="388">
        <v>108633</v>
      </c>
      <c r="C430" s="388">
        <v>10000789</v>
      </c>
      <c r="D430" s="388" t="s">
        <v>835</v>
      </c>
      <c r="E430" s="388" t="s">
        <v>170</v>
      </c>
      <c r="F430" s="388" t="s">
        <v>13</v>
      </c>
      <c r="G430" s="388" t="s">
        <v>395</v>
      </c>
      <c r="H430" s="388" t="s">
        <v>131</v>
      </c>
      <c r="I430" s="388" t="s">
        <v>131</v>
      </c>
      <c r="J430" s="388">
        <v>10011565</v>
      </c>
      <c r="K430" s="400">
        <v>42542</v>
      </c>
      <c r="L430" s="400">
        <v>42545</v>
      </c>
      <c r="M430" s="388" t="s">
        <v>136</v>
      </c>
      <c r="N430" s="388" t="s">
        <v>104</v>
      </c>
      <c r="O430" s="388">
        <v>4</v>
      </c>
      <c r="P430" s="388" t="s">
        <v>651</v>
      </c>
      <c r="Q430" s="388">
        <v>2</v>
      </c>
    </row>
    <row r="431" spans="1:17" s="388" customFormat="1" x14ac:dyDescent="0.2">
      <c r="A431" s="388">
        <v>52627</v>
      </c>
      <c r="B431" s="388">
        <v>108877</v>
      </c>
      <c r="C431" s="388">
        <v>10003478</v>
      </c>
      <c r="D431" s="388" t="s">
        <v>862</v>
      </c>
      <c r="E431" s="388" t="s">
        <v>90</v>
      </c>
      <c r="F431" s="388" t="s">
        <v>13</v>
      </c>
      <c r="G431" s="388" t="s">
        <v>141</v>
      </c>
      <c r="H431" s="388" t="s">
        <v>115</v>
      </c>
      <c r="I431" s="388" t="s">
        <v>115</v>
      </c>
      <c r="J431" s="388">
        <v>10011486</v>
      </c>
      <c r="K431" s="400">
        <v>42542</v>
      </c>
      <c r="L431" s="400">
        <v>42545</v>
      </c>
      <c r="M431" s="388" t="s">
        <v>121</v>
      </c>
      <c r="N431" s="388" t="s">
        <v>104</v>
      </c>
      <c r="O431" s="388">
        <v>2</v>
      </c>
      <c r="P431" s="388" t="s">
        <v>651</v>
      </c>
      <c r="Q431" s="388">
        <v>2</v>
      </c>
    </row>
    <row r="432" spans="1:17" s="388" customFormat="1" x14ac:dyDescent="0.2">
      <c r="A432" s="388">
        <v>53150</v>
      </c>
      <c r="B432" s="388">
        <v>109899</v>
      </c>
      <c r="C432" s="388">
        <v>10007322</v>
      </c>
      <c r="D432" s="388" t="s">
        <v>919</v>
      </c>
      <c r="E432" s="388" t="s">
        <v>159</v>
      </c>
      <c r="F432" s="388" t="s">
        <v>14</v>
      </c>
      <c r="G432" s="388" t="s">
        <v>403</v>
      </c>
      <c r="H432" s="388" t="s">
        <v>115</v>
      </c>
      <c r="I432" s="388" t="s">
        <v>115</v>
      </c>
      <c r="J432" s="388">
        <v>10011495</v>
      </c>
      <c r="K432" s="400">
        <v>42542</v>
      </c>
      <c r="L432" s="400">
        <v>42545</v>
      </c>
      <c r="M432" s="388" t="s">
        <v>257</v>
      </c>
      <c r="N432" s="388" t="s">
        <v>104</v>
      </c>
      <c r="O432" s="388">
        <v>2</v>
      </c>
      <c r="P432" s="388" t="s">
        <v>651</v>
      </c>
      <c r="Q432" s="388">
        <v>2</v>
      </c>
    </row>
    <row r="433" spans="1:17" s="388" customFormat="1" x14ac:dyDescent="0.2">
      <c r="A433" s="388">
        <v>53948</v>
      </c>
      <c r="B433" s="388">
        <v>109936</v>
      </c>
      <c r="C433" s="388">
        <v>10005166</v>
      </c>
      <c r="D433" s="388" t="s">
        <v>977</v>
      </c>
      <c r="E433" s="388" t="s">
        <v>90</v>
      </c>
      <c r="F433" s="388" t="s">
        <v>13</v>
      </c>
      <c r="G433" s="388" t="s">
        <v>670</v>
      </c>
      <c r="H433" s="388" t="s">
        <v>152</v>
      </c>
      <c r="I433" s="388" t="s">
        <v>152</v>
      </c>
      <c r="J433" s="388">
        <v>10011503</v>
      </c>
      <c r="K433" s="400">
        <v>42542</v>
      </c>
      <c r="L433" s="400">
        <v>42545</v>
      </c>
      <c r="M433" s="388" t="s">
        <v>136</v>
      </c>
      <c r="N433" s="388" t="s">
        <v>104</v>
      </c>
      <c r="O433" s="388">
        <v>2</v>
      </c>
      <c r="P433" s="388" t="s">
        <v>651</v>
      </c>
      <c r="Q433" s="388">
        <v>2</v>
      </c>
    </row>
    <row r="434" spans="1:17" s="388" customFormat="1" x14ac:dyDescent="0.2">
      <c r="A434" s="388">
        <v>54429</v>
      </c>
      <c r="B434" s="388">
        <v>106336</v>
      </c>
      <c r="C434" s="388">
        <v>10005916</v>
      </c>
      <c r="D434" s="388" t="s">
        <v>1019</v>
      </c>
      <c r="E434" s="388" t="s">
        <v>159</v>
      </c>
      <c r="F434" s="388" t="s">
        <v>14</v>
      </c>
      <c r="G434" s="388" t="s">
        <v>389</v>
      </c>
      <c r="H434" s="388" t="s">
        <v>177</v>
      </c>
      <c r="I434" s="388" t="s">
        <v>177</v>
      </c>
      <c r="J434" s="388">
        <v>10011567</v>
      </c>
      <c r="K434" s="400">
        <v>42542</v>
      </c>
      <c r="L434" s="400">
        <v>42545</v>
      </c>
      <c r="M434" s="388" t="s">
        <v>257</v>
      </c>
      <c r="N434" s="388" t="s">
        <v>104</v>
      </c>
      <c r="O434" s="388">
        <v>3</v>
      </c>
      <c r="P434" s="388" t="s">
        <v>651</v>
      </c>
      <c r="Q434" s="388">
        <v>2</v>
      </c>
    </row>
    <row r="435" spans="1:17" s="388" customFormat="1" x14ac:dyDescent="0.2">
      <c r="A435" s="388">
        <v>54505</v>
      </c>
      <c r="B435" s="388">
        <v>109605</v>
      </c>
      <c r="C435" s="388">
        <v>10004748</v>
      </c>
      <c r="D435" s="388" t="s">
        <v>1021</v>
      </c>
      <c r="E435" s="388" t="s">
        <v>259</v>
      </c>
      <c r="F435" s="388" t="s">
        <v>14</v>
      </c>
      <c r="G435" s="388" t="s">
        <v>295</v>
      </c>
      <c r="H435" s="388" t="s">
        <v>186</v>
      </c>
      <c r="I435" s="388" t="s">
        <v>93</v>
      </c>
      <c r="J435" s="388">
        <v>10011561</v>
      </c>
      <c r="K435" s="400">
        <v>42542</v>
      </c>
      <c r="L435" s="400">
        <v>42545</v>
      </c>
      <c r="M435" s="388" t="s">
        <v>136</v>
      </c>
      <c r="N435" s="388" t="s">
        <v>104</v>
      </c>
      <c r="O435" s="388">
        <v>2</v>
      </c>
      <c r="P435" s="388" t="s">
        <v>651</v>
      </c>
      <c r="Q435" s="388">
        <v>2</v>
      </c>
    </row>
    <row r="436" spans="1:17" s="388" customFormat="1" x14ac:dyDescent="0.2">
      <c r="A436" s="388">
        <v>59071</v>
      </c>
      <c r="B436" s="388">
        <v>107646</v>
      </c>
      <c r="C436" s="388">
        <v>10005782</v>
      </c>
      <c r="D436" s="388" t="s">
        <v>1178</v>
      </c>
      <c r="E436" s="388" t="s">
        <v>259</v>
      </c>
      <c r="F436" s="388" t="s">
        <v>14</v>
      </c>
      <c r="G436" s="388" t="s">
        <v>557</v>
      </c>
      <c r="H436" s="388" t="s">
        <v>92</v>
      </c>
      <c r="I436" s="388" t="s">
        <v>93</v>
      </c>
      <c r="J436" s="388">
        <v>10011554</v>
      </c>
      <c r="K436" s="400">
        <v>42542</v>
      </c>
      <c r="L436" s="400">
        <v>42545</v>
      </c>
      <c r="M436" s="388" t="s">
        <v>136</v>
      </c>
      <c r="N436" s="388" t="s">
        <v>104</v>
      </c>
      <c r="O436" s="388">
        <v>4</v>
      </c>
      <c r="P436" s="388" t="s">
        <v>651</v>
      </c>
      <c r="Q436" s="388">
        <v>2</v>
      </c>
    </row>
    <row r="437" spans="1:17" s="388" customFormat="1" x14ac:dyDescent="0.2">
      <c r="A437" s="388">
        <v>59204</v>
      </c>
      <c r="B437" s="388">
        <v>126877</v>
      </c>
      <c r="C437" s="388">
        <v>10010792</v>
      </c>
      <c r="D437" s="388" t="s">
        <v>1205</v>
      </c>
      <c r="E437" s="388" t="s">
        <v>159</v>
      </c>
      <c r="F437" s="388" t="s">
        <v>14</v>
      </c>
      <c r="G437" s="388" t="s">
        <v>1206</v>
      </c>
      <c r="H437" s="388" t="s">
        <v>115</v>
      </c>
      <c r="I437" s="388" t="s">
        <v>115</v>
      </c>
      <c r="J437" s="388">
        <v>10005106</v>
      </c>
      <c r="K437" s="400">
        <v>42542</v>
      </c>
      <c r="L437" s="400">
        <v>42545</v>
      </c>
      <c r="M437" s="388" t="s">
        <v>257</v>
      </c>
      <c r="N437" s="388" t="s">
        <v>104</v>
      </c>
      <c r="O437" s="388">
        <v>3</v>
      </c>
      <c r="P437" s="388" t="s">
        <v>651</v>
      </c>
      <c r="Q437" s="388" t="s">
        <v>195</v>
      </c>
    </row>
    <row r="438" spans="1:17" s="388" customFormat="1" x14ac:dyDescent="0.2">
      <c r="A438" s="388">
        <v>54624</v>
      </c>
      <c r="B438" s="388">
        <v>106864</v>
      </c>
      <c r="C438" s="388">
        <v>10006332</v>
      </c>
      <c r="D438" s="388" t="s">
        <v>1030</v>
      </c>
      <c r="E438" s="388" t="s">
        <v>259</v>
      </c>
      <c r="F438" s="388" t="s">
        <v>14</v>
      </c>
      <c r="G438" s="388" t="s">
        <v>299</v>
      </c>
      <c r="H438" s="388" t="s">
        <v>131</v>
      </c>
      <c r="I438" s="388" t="s">
        <v>131</v>
      </c>
      <c r="J438" s="388">
        <v>10017758</v>
      </c>
      <c r="K438" s="400">
        <v>42543</v>
      </c>
      <c r="L438" s="400">
        <v>42544</v>
      </c>
      <c r="M438" s="388" t="s">
        <v>94</v>
      </c>
      <c r="N438" s="388" t="s">
        <v>95</v>
      </c>
      <c r="O438" s="388">
        <v>9</v>
      </c>
      <c r="P438" s="388" t="s">
        <v>651</v>
      </c>
      <c r="Q438" s="388">
        <v>2</v>
      </c>
    </row>
    <row r="439" spans="1:17" s="388" customFormat="1" x14ac:dyDescent="0.2">
      <c r="A439" s="388">
        <v>53025</v>
      </c>
      <c r="B439" s="388">
        <v>116638</v>
      </c>
      <c r="C439" s="388">
        <v>10003909</v>
      </c>
      <c r="D439" s="388" t="s">
        <v>893</v>
      </c>
      <c r="E439" s="388" t="s">
        <v>90</v>
      </c>
      <c r="F439" s="388" t="s">
        <v>13</v>
      </c>
      <c r="G439" s="388" t="s">
        <v>511</v>
      </c>
      <c r="H439" s="388" t="s">
        <v>186</v>
      </c>
      <c r="I439" s="388" t="s">
        <v>93</v>
      </c>
      <c r="J439" s="388">
        <v>10011491</v>
      </c>
      <c r="K439" s="400">
        <v>42541</v>
      </c>
      <c r="L439" s="400">
        <v>42544</v>
      </c>
      <c r="M439" s="388" t="s">
        <v>136</v>
      </c>
      <c r="N439" s="388" t="s">
        <v>104</v>
      </c>
      <c r="O439" s="388">
        <v>2</v>
      </c>
      <c r="P439" s="388" t="s">
        <v>651</v>
      </c>
      <c r="Q439" s="388">
        <v>2</v>
      </c>
    </row>
    <row r="440" spans="1:17" s="388" customFormat="1" x14ac:dyDescent="0.2">
      <c r="A440" s="388">
        <v>50832</v>
      </c>
      <c r="B440" s="388">
        <v>109545</v>
      </c>
      <c r="C440" s="388">
        <v>10003609</v>
      </c>
      <c r="D440" s="388" t="s">
        <v>755</v>
      </c>
      <c r="E440" s="388" t="s">
        <v>170</v>
      </c>
      <c r="F440" s="388" t="s">
        <v>13</v>
      </c>
      <c r="G440" s="388" t="s">
        <v>563</v>
      </c>
      <c r="H440" s="388" t="s">
        <v>115</v>
      </c>
      <c r="I440" s="388" t="s">
        <v>115</v>
      </c>
      <c r="J440" s="388">
        <v>10011470</v>
      </c>
      <c r="K440" s="400">
        <v>42535</v>
      </c>
      <c r="L440" s="400">
        <v>42538</v>
      </c>
      <c r="M440" s="388" t="s">
        <v>136</v>
      </c>
      <c r="N440" s="388" t="s">
        <v>104</v>
      </c>
      <c r="O440" s="388">
        <v>3</v>
      </c>
      <c r="P440" s="388" t="s">
        <v>651</v>
      </c>
      <c r="Q440" s="388">
        <v>3</v>
      </c>
    </row>
    <row r="441" spans="1:17" s="388" customFormat="1" x14ac:dyDescent="0.2">
      <c r="A441" s="388">
        <v>51090</v>
      </c>
      <c r="B441" s="388">
        <v>110099</v>
      </c>
      <c r="C441" s="388">
        <v>10001292</v>
      </c>
      <c r="D441" s="388" t="s">
        <v>782</v>
      </c>
      <c r="E441" s="388" t="s">
        <v>90</v>
      </c>
      <c r="F441" s="388" t="s">
        <v>13</v>
      </c>
      <c r="G441" s="388" t="s">
        <v>210</v>
      </c>
      <c r="H441" s="388" t="s">
        <v>115</v>
      </c>
      <c r="I441" s="388" t="s">
        <v>115</v>
      </c>
      <c r="J441" s="388">
        <v>10004901</v>
      </c>
      <c r="K441" s="400">
        <v>42535</v>
      </c>
      <c r="L441" s="400">
        <v>42538</v>
      </c>
      <c r="M441" s="388" t="s">
        <v>383</v>
      </c>
      <c r="N441" s="388" t="s">
        <v>104</v>
      </c>
      <c r="O441" s="388">
        <v>4</v>
      </c>
      <c r="P441" s="388" t="s">
        <v>651</v>
      </c>
      <c r="Q441" s="388">
        <v>3</v>
      </c>
    </row>
    <row r="442" spans="1:17" s="388" customFormat="1" x14ac:dyDescent="0.2">
      <c r="A442" s="388">
        <v>52836</v>
      </c>
      <c r="B442" s="388">
        <v>110202</v>
      </c>
      <c r="C442" s="388">
        <v>10003570</v>
      </c>
      <c r="D442" s="388" t="s">
        <v>870</v>
      </c>
      <c r="E442" s="388" t="s">
        <v>159</v>
      </c>
      <c r="F442" s="388" t="s">
        <v>14</v>
      </c>
      <c r="G442" s="388" t="s">
        <v>221</v>
      </c>
      <c r="H442" s="388" t="s">
        <v>177</v>
      </c>
      <c r="I442" s="388" t="s">
        <v>177</v>
      </c>
      <c r="J442" s="388">
        <v>10011488</v>
      </c>
      <c r="K442" s="400">
        <v>42535</v>
      </c>
      <c r="L442" s="400">
        <v>42538</v>
      </c>
      <c r="M442" s="388" t="s">
        <v>257</v>
      </c>
      <c r="N442" s="388" t="s">
        <v>104</v>
      </c>
      <c r="O442" s="388">
        <v>2</v>
      </c>
      <c r="P442" s="388" t="s">
        <v>651</v>
      </c>
      <c r="Q442" s="388">
        <v>2</v>
      </c>
    </row>
    <row r="443" spans="1:17" s="388" customFormat="1" x14ac:dyDescent="0.2">
      <c r="A443" s="388">
        <v>53589</v>
      </c>
      <c r="B443" s="388">
        <v>108071</v>
      </c>
      <c r="C443" s="388">
        <v>10004694</v>
      </c>
      <c r="D443" s="388" t="s">
        <v>945</v>
      </c>
      <c r="E443" s="388" t="s">
        <v>159</v>
      </c>
      <c r="F443" s="388" t="s">
        <v>14</v>
      </c>
      <c r="G443" s="388" t="s">
        <v>946</v>
      </c>
      <c r="H443" s="388" t="s">
        <v>186</v>
      </c>
      <c r="I443" s="388" t="s">
        <v>93</v>
      </c>
      <c r="J443" s="388">
        <v>10011498</v>
      </c>
      <c r="K443" s="400">
        <v>42535</v>
      </c>
      <c r="L443" s="400">
        <v>42538</v>
      </c>
      <c r="M443" s="388" t="s">
        <v>257</v>
      </c>
      <c r="N443" s="388" t="s">
        <v>104</v>
      </c>
      <c r="O443" s="388">
        <v>2</v>
      </c>
      <c r="P443" s="388" t="s">
        <v>651</v>
      </c>
      <c r="Q443" s="388">
        <v>2</v>
      </c>
    </row>
    <row r="444" spans="1:17" s="388" customFormat="1" x14ac:dyDescent="0.2">
      <c r="A444" s="388">
        <v>55378</v>
      </c>
      <c r="B444" s="388">
        <v>106841</v>
      </c>
      <c r="C444" s="388">
        <v>10007502</v>
      </c>
      <c r="D444" s="388" t="s">
        <v>1071</v>
      </c>
      <c r="E444" s="388" t="s">
        <v>159</v>
      </c>
      <c r="F444" s="388" t="s">
        <v>14</v>
      </c>
      <c r="G444" s="388" t="s">
        <v>149</v>
      </c>
      <c r="H444" s="388" t="s">
        <v>131</v>
      </c>
      <c r="I444" s="388" t="s">
        <v>131</v>
      </c>
      <c r="J444" s="388">
        <v>10011570</v>
      </c>
      <c r="K444" s="400">
        <v>42535</v>
      </c>
      <c r="L444" s="400">
        <v>42538</v>
      </c>
      <c r="M444" s="388" t="s">
        <v>257</v>
      </c>
      <c r="N444" s="388" t="s">
        <v>104</v>
      </c>
      <c r="O444" s="388">
        <v>2</v>
      </c>
      <c r="P444" s="388" t="s">
        <v>651</v>
      </c>
      <c r="Q444" s="388">
        <v>2</v>
      </c>
    </row>
    <row r="445" spans="1:17" s="388" customFormat="1" x14ac:dyDescent="0.2">
      <c r="A445" s="388">
        <v>54956</v>
      </c>
      <c r="B445" s="388">
        <v>107873</v>
      </c>
      <c r="C445" s="388">
        <v>10008699</v>
      </c>
      <c r="D445" s="388" t="s">
        <v>1053</v>
      </c>
      <c r="E445" s="388" t="s">
        <v>90</v>
      </c>
      <c r="F445" s="388" t="s">
        <v>13</v>
      </c>
      <c r="G445" s="388" t="s">
        <v>207</v>
      </c>
      <c r="H445" s="388" t="s">
        <v>186</v>
      </c>
      <c r="I445" s="388" t="s">
        <v>93</v>
      </c>
      <c r="J445" s="388">
        <v>10011516</v>
      </c>
      <c r="K445" s="400">
        <v>42536</v>
      </c>
      <c r="L445" s="400">
        <v>42537</v>
      </c>
      <c r="M445" s="388" t="s">
        <v>94</v>
      </c>
      <c r="N445" s="388" t="s">
        <v>95</v>
      </c>
      <c r="O445" s="388">
        <v>9</v>
      </c>
      <c r="P445" s="388" t="s">
        <v>651</v>
      </c>
      <c r="Q445" s="388">
        <v>2</v>
      </c>
    </row>
    <row r="446" spans="1:17" s="388" customFormat="1" x14ac:dyDescent="0.2">
      <c r="A446" s="388">
        <v>132067</v>
      </c>
      <c r="B446" s="388">
        <v>114888</v>
      </c>
      <c r="C446" s="388">
        <v>10007514</v>
      </c>
      <c r="D446" s="388" t="s">
        <v>1463</v>
      </c>
      <c r="E446" s="388" t="s">
        <v>125</v>
      </c>
      <c r="F446" s="388" t="s">
        <v>12</v>
      </c>
      <c r="G446" s="388" t="s">
        <v>340</v>
      </c>
      <c r="H446" s="388" t="s">
        <v>155</v>
      </c>
      <c r="I446" s="388" t="s">
        <v>155</v>
      </c>
      <c r="J446" s="388">
        <v>10004805</v>
      </c>
      <c r="K446" s="400">
        <v>42536</v>
      </c>
      <c r="L446" s="400">
        <v>42537</v>
      </c>
      <c r="M446" s="388" t="s">
        <v>400</v>
      </c>
      <c r="N446" s="388" t="s">
        <v>95</v>
      </c>
      <c r="O446" s="388">
        <v>9</v>
      </c>
      <c r="P446" s="388" t="s">
        <v>651</v>
      </c>
      <c r="Q446" s="388">
        <v>2</v>
      </c>
    </row>
    <row r="447" spans="1:17" s="388" customFormat="1" x14ac:dyDescent="0.2">
      <c r="A447" s="388">
        <v>132030</v>
      </c>
      <c r="B447" s="388">
        <v>114883</v>
      </c>
      <c r="C447" s="388">
        <v>10009777</v>
      </c>
      <c r="D447" s="388" t="s">
        <v>1459</v>
      </c>
      <c r="E447" s="388" t="s">
        <v>125</v>
      </c>
      <c r="F447" s="388" t="s">
        <v>12</v>
      </c>
      <c r="G447" s="388" t="s">
        <v>442</v>
      </c>
      <c r="H447" s="388" t="s">
        <v>92</v>
      </c>
      <c r="I447" s="388" t="s">
        <v>93</v>
      </c>
      <c r="J447" s="388">
        <v>10011568</v>
      </c>
      <c r="K447" s="400">
        <v>42535</v>
      </c>
      <c r="L447" s="400">
        <v>42537</v>
      </c>
      <c r="M447" s="388" t="s">
        <v>127</v>
      </c>
      <c r="N447" s="388" t="s">
        <v>104</v>
      </c>
      <c r="O447" s="388">
        <v>2</v>
      </c>
      <c r="P447" s="388" t="s">
        <v>651</v>
      </c>
      <c r="Q447" s="388">
        <v>1</v>
      </c>
    </row>
    <row r="448" spans="1:17" s="388" customFormat="1" x14ac:dyDescent="0.2">
      <c r="A448" s="388">
        <v>50244</v>
      </c>
      <c r="B448" s="388">
        <v>105913</v>
      </c>
      <c r="C448" s="388">
        <v>10007013</v>
      </c>
      <c r="D448" s="388" t="s">
        <v>706</v>
      </c>
      <c r="E448" s="388" t="s">
        <v>90</v>
      </c>
      <c r="F448" s="388" t="s">
        <v>13</v>
      </c>
      <c r="G448" s="388" t="s">
        <v>130</v>
      </c>
      <c r="H448" s="388" t="s">
        <v>131</v>
      </c>
      <c r="I448" s="388" t="s">
        <v>131</v>
      </c>
      <c r="J448" s="388">
        <v>10011467</v>
      </c>
      <c r="K448" s="400">
        <v>42529</v>
      </c>
      <c r="L448" s="400">
        <v>42531</v>
      </c>
      <c r="M448" s="388" t="s">
        <v>94</v>
      </c>
      <c r="N448" s="388" t="s">
        <v>95</v>
      </c>
      <c r="O448" s="388">
        <v>9</v>
      </c>
      <c r="P448" s="388" t="s">
        <v>651</v>
      </c>
      <c r="Q448" s="388">
        <v>2</v>
      </c>
    </row>
    <row r="449" spans="1:17" s="388" customFormat="1" x14ac:dyDescent="0.2">
      <c r="A449" s="388">
        <v>55422</v>
      </c>
      <c r="B449" s="388">
        <v>114823</v>
      </c>
      <c r="C449" s="388">
        <v>10007623</v>
      </c>
      <c r="D449" s="388" t="s">
        <v>1077</v>
      </c>
      <c r="E449" s="388" t="s">
        <v>159</v>
      </c>
      <c r="F449" s="388" t="s">
        <v>14</v>
      </c>
      <c r="G449" s="388" t="s">
        <v>382</v>
      </c>
      <c r="H449" s="388" t="s">
        <v>161</v>
      </c>
      <c r="I449" s="388" t="s">
        <v>161</v>
      </c>
      <c r="J449" s="388">
        <v>10011519</v>
      </c>
      <c r="K449" s="400">
        <v>42528</v>
      </c>
      <c r="L449" s="400">
        <v>42531</v>
      </c>
      <c r="M449" s="388" t="s">
        <v>197</v>
      </c>
      <c r="N449" s="388" t="s">
        <v>104</v>
      </c>
      <c r="O449" s="388">
        <v>2</v>
      </c>
      <c r="P449" s="388" t="s">
        <v>651</v>
      </c>
      <c r="Q449" s="388">
        <v>3</v>
      </c>
    </row>
    <row r="450" spans="1:17" s="388" customFormat="1" x14ac:dyDescent="0.2">
      <c r="A450" s="388">
        <v>130448</v>
      </c>
      <c r="B450" s="388">
        <v>108514</v>
      </c>
      <c r="C450" s="388">
        <v>10003674</v>
      </c>
      <c r="D450" s="388" t="s">
        <v>1249</v>
      </c>
      <c r="E450" s="388" t="s">
        <v>107</v>
      </c>
      <c r="F450" s="388" t="s">
        <v>11</v>
      </c>
      <c r="G450" s="388" t="s">
        <v>1250</v>
      </c>
      <c r="H450" s="388" t="s">
        <v>115</v>
      </c>
      <c r="I450" s="388" t="s">
        <v>115</v>
      </c>
      <c r="J450" s="388">
        <v>10011418</v>
      </c>
      <c r="K450" s="400">
        <v>42528</v>
      </c>
      <c r="L450" s="400">
        <v>42531</v>
      </c>
      <c r="M450" s="388" t="s">
        <v>109</v>
      </c>
      <c r="N450" s="388" t="s">
        <v>104</v>
      </c>
      <c r="O450" s="388">
        <v>2</v>
      </c>
      <c r="P450" s="388" t="s">
        <v>651</v>
      </c>
      <c r="Q450" s="388">
        <v>2</v>
      </c>
    </row>
    <row r="451" spans="1:17" s="388" customFormat="1" x14ac:dyDescent="0.2">
      <c r="A451" s="388">
        <v>130608</v>
      </c>
      <c r="B451" s="388">
        <v>105019</v>
      </c>
      <c r="C451" s="388">
        <v>10000275</v>
      </c>
      <c r="D451" s="388" t="s">
        <v>175</v>
      </c>
      <c r="E451" s="388" t="s">
        <v>107</v>
      </c>
      <c r="F451" s="388" t="s">
        <v>11</v>
      </c>
      <c r="G451" s="388" t="s">
        <v>176</v>
      </c>
      <c r="H451" s="388" t="s">
        <v>177</v>
      </c>
      <c r="I451" s="388" t="s">
        <v>177</v>
      </c>
      <c r="J451" s="388">
        <v>10011426</v>
      </c>
      <c r="K451" s="400">
        <v>42528</v>
      </c>
      <c r="L451" s="400">
        <v>42531</v>
      </c>
      <c r="M451" s="388" t="s">
        <v>168</v>
      </c>
      <c r="N451" s="388" t="s">
        <v>104</v>
      </c>
      <c r="O451" s="388">
        <v>4</v>
      </c>
      <c r="P451" s="388" t="s">
        <v>651</v>
      </c>
      <c r="Q451" s="388">
        <v>3</v>
      </c>
    </row>
    <row r="452" spans="1:17" s="388" customFormat="1" x14ac:dyDescent="0.2">
      <c r="A452" s="388">
        <v>130721</v>
      </c>
      <c r="B452" s="388">
        <v>105010</v>
      </c>
      <c r="C452" s="388">
        <v>10004690</v>
      </c>
      <c r="D452" s="388" t="s">
        <v>1377</v>
      </c>
      <c r="E452" s="388" t="s">
        <v>107</v>
      </c>
      <c r="F452" s="388" t="s">
        <v>11</v>
      </c>
      <c r="G452" s="388" t="s">
        <v>724</v>
      </c>
      <c r="H452" s="388" t="s">
        <v>102</v>
      </c>
      <c r="I452" s="388" t="s">
        <v>102</v>
      </c>
      <c r="J452" s="388">
        <v>10011438</v>
      </c>
      <c r="K452" s="400">
        <v>42528</v>
      </c>
      <c r="L452" s="400">
        <v>42531</v>
      </c>
      <c r="M452" s="388" t="s">
        <v>109</v>
      </c>
      <c r="N452" s="388" t="s">
        <v>104</v>
      </c>
      <c r="O452" s="388">
        <v>3</v>
      </c>
      <c r="P452" s="388" t="s">
        <v>651</v>
      </c>
      <c r="Q452" s="388">
        <v>2</v>
      </c>
    </row>
    <row r="453" spans="1:17" s="388" customFormat="1" x14ac:dyDescent="0.2">
      <c r="A453" s="388">
        <v>130771</v>
      </c>
      <c r="B453" s="388">
        <v>106972</v>
      </c>
      <c r="C453" s="388">
        <v>10007035</v>
      </c>
      <c r="D453" s="388" t="s">
        <v>605</v>
      </c>
      <c r="E453" s="388" t="s">
        <v>107</v>
      </c>
      <c r="F453" s="388" t="s">
        <v>11</v>
      </c>
      <c r="G453" s="388" t="s">
        <v>239</v>
      </c>
      <c r="H453" s="388" t="s">
        <v>152</v>
      </c>
      <c r="I453" s="388" t="s">
        <v>152</v>
      </c>
      <c r="J453" s="388">
        <v>10011440</v>
      </c>
      <c r="K453" s="400">
        <v>42528</v>
      </c>
      <c r="L453" s="400">
        <v>42531</v>
      </c>
      <c r="M453" s="388" t="s">
        <v>109</v>
      </c>
      <c r="N453" s="388" t="s">
        <v>104</v>
      </c>
      <c r="O453" s="388">
        <v>4</v>
      </c>
      <c r="P453" s="388" t="s">
        <v>651</v>
      </c>
      <c r="Q453" s="388">
        <v>2</v>
      </c>
    </row>
    <row r="454" spans="1:17" s="388" customFormat="1" x14ac:dyDescent="0.2">
      <c r="A454" s="388">
        <v>131347</v>
      </c>
      <c r="B454" s="388">
        <v>107096</v>
      </c>
      <c r="C454" s="388">
        <v>10001475</v>
      </c>
      <c r="D454" s="388" t="s">
        <v>1427</v>
      </c>
      <c r="E454" s="388" t="s">
        <v>107</v>
      </c>
      <c r="F454" s="388" t="s">
        <v>11</v>
      </c>
      <c r="G454" s="388" t="s">
        <v>467</v>
      </c>
      <c r="H454" s="388" t="s">
        <v>92</v>
      </c>
      <c r="I454" s="388" t="s">
        <v>93</v>
      </c>
      <c r="J454" s="388">
        <v>10007753</v>
      </c>
      <c r="K454" s="400">
        <v>42528</v>
      </c>
      <c r="L454" s="400">
        <v>42531</v>
      </c>
      <c r="M454" s="388" t="s">
        <v>109</v>
      </c>
      <c r="N454" s="388" t="s">
        <v>104</v>
      </c>
      <c r="O454" s="388">
        <v>2</v>
      </c>
      <c r="P454" s="388" t="s">
        <v>651</v>
      </c>
      <c r="Q454" s="388">
        <v>2</v>
      </c>
    </row>
    <row r="455" spans="1:17" s="388" customFormat="1" x14ac:dyDescent="0.2">
      <c r="A455" s="388">
        <v>134916</v>
      </c>
      <c r="B455" s="388">
        <v>117297</v>
      </c>
      <c r="C455" s="388">
        <v>10008569</v>
      </c>
      <c r="D455" s="388" t="s">
        <v>1483</v>
      </c>
      <c r="E455" s="388" t="s">
        <v>107</v>
      </c>
      <c r="F455" s="388" t="s">
        <v>11</v>
      </c>
      <c r="G455" s="388" t="s">
        <v>1039</v>
      </c>
      <c r="H455" s="388" t="s">
        <v>92</v>
      </c>
      <c r="I455" s="388" t="s">
        <v>93</v>
      </c>
      <c r="J455" s="388">
        <v>10018936</v>
      </c>
      <c r="K455" s="400">
        <v>42528</v>
      </c>
      <c r="L455" s="400">
        <v>42531</v>
      </c>
      <c r="M455" s="388" t="s">
        <v>109</v>
      </c>
      <c r="N455" s="388" t="s">
        <v>104</v>
      </c>
      <c r="O455" s="388">
        <v>2</v>
      </c>
      <c r="P455" s="388" t="s">
        <v>651</v>
      </c>
      <c r="Q455" s="388">
        <v>2</v>
      </c>
    </row>
    <row r="456" spans="1:17" s="388" customFormat="1" x14ac:dyDescent="0.2">
      <c r="A456" s="388">
        <v>53110</v>
      </c>
      <c r="B456" s="388">
        <v>111617</v>
      </c>
      <c r="C456" s="388">
        <v>10003988</v>
      </c>
      <c r="D456" s="388" t="s">
        <v>905</v>
      </c>
      <c r="E456" s="388" t="s">
        <v>159</v>
      </c>
      <c r="F456" s="388" t="s">
        <v>14</v>
      </c>
      <c r="G456" s="388" t="s">
        <v>114</v>
      </c>
      <c r="H456" s="388" t="s">
        <v>115</v>
      </c>
      <c r="I456" s="388" t="s">
        <v>115</v>
      </c>
      <c r="J456" s="388">
        <v>10011493</v>
      </c>
      <c r="K456" s="400">
        <v>42529</v>
      </c>
      <c r="L456" s="400">
        <v>42530</v>
      </c>
      <c r="M456" s="388" t="s">
        <v>162</v>
      </c>
      <c r="N456" s="388" t="s">
        <v>95</v>
      </c>
      <c r="O456" s="388">
        <v>9</v>
      </c>
      <c r="P456" s="388" t="s">
        <v>651</v>
      </c>
      <c r="Q456" s="388">
        <v>2</v>
      </c>
    </row>
    <row r="457" spans="1:17" s="388" customFormat="1" x14ac:dyDescent="0.2">
      <c r="A457" s="388">
        <v>54877</v>
      </c>
      <c r="B457" s="388">
        <v>111901</v>
      </c>
      <c r="C457" s="388">
        <v>10006734</v>
      </c>
      <c r="D457" s="388" t="s">
        <v>1051</v>
      </c>
      <c r="E457" s="388" t="s">
        <v>259</v>
      </c>
      <c r="F457" s="388" t="s">
        <v>14</v>
      </c>
      <c r="G457" s="388" t="s">
        <v>194</v>
      </c>
      <c r="H457" s="388" t="s">
        <v>155</v>
      </c>
      <c r="I457" s="388" t="s">
        <v>155</v>
      </c>
      <c r="J457" s="388">
        <v>10020094</v>
      </c>
      <c r="K457" s="400">
        <v>42529</v>
      </c>
      <c r="L457" s="400">
        <v>42530</v>
      </c>
      <c r="M457" s="388" t="s">
        <v>443</v>
      </c>
      <c r="N457" s="388" t="s">
        <v>95</v>
      </c>
      <c r="O457" s="388">
        <v>9</v>
      </c>
      <c r="P457" s="388" t="s">
        <v>651</v>
      </c>
      <c r="Q457" s="388">
        <v>2</v>
      </c>
    </row>
    <row r="458" spans="1:17" s="388" customFormat="1" x14ac:dyDescent="0.2">
      <c r="A458" s="388">
        <v>58262</v>
      </c>
      <c r="B458" s="388">
        <v>117858</v>
      </c>
      <c r="C458" s="388">
        <v>10011880</v>
      </c>
      <c r="D458" s="388" t="s">
        <v>1111</v>
      </c>
      <c r="E458" s="388" t="s">
        <v>90</v>
      </c>
      <c r="F458" s="388" t="s">
        <v>13</v>
      </c>
      <c r="G458" s="388" t="s">
        <v>160</v>
      </c>
      <c r="H458" s="388" t="s">
        <v>161</v>
      </c>
      <c r="I458" s="388" t="s">
        <v>161</v>
      </c>
      <c r="J458" s="388">
        <v>10011528</v>
      </c>
      <c r="K458" s="400">
        <v>42529</v>
      </c>
      <c r="L458" s="400">
        <v>42530</v>
      </c>
      <c r="M458" s="388" t="s">
        <v>94</v>
      </c>
      <c r="N458" s="388" t="s">
        <v>95</v>
      </c>
      <c r="O458" s="388">
        <v>9</v>
      </c>
      <c r="P458" s="388" t="s">
        <v>651</v>
      </c>
      <c r="Q458" s="388">
        <v>2</v>
      </c>
    </row>
    <row r="459" spans="1:17" s="388" customFormat="1" x14ac:dyDescent="0.2">
      <c r="A459" s="388">
        <v>131963</v>
      </c>
      <c r="B459" s="388">
        <v>114872</v>
      </c>
      <c r="C459" s="388">
        <v>10005320</v>
      </c>
      <c r="D459" s="388" t="s">
        <v>1451</v>
      </c>
      <c r="E459" s="388" t="s">
        <v>125</v>
      </c>
      <c r="F459" s="388" t="s">
        <v>12</v>
      </c>
      <c r="G459" s="388" t="s">
        <v>173</v>
      </c>
      <c r="H459" s="388" t="s">
        <v>161</v>
      </c>
      <c r="I459" s="388" t="s">
        <v>161</v>
      </c>
      <c r="J459" s="388">
        <v>10011452</v>
      </c>
      <c r="K459" s="400">
        <v>42529</v>
      </c>
      <c r="L459" s="400">
        <v>42530</v>
      </c>
      <c r="M459" s="388" t="s">
        <v>400</v>
      </c>
      <c r="N459" s="388" t="s">
        <v>95</v>
      </c>
      <c r="O459" s="388">
        <v>9</v>
      </c>
      <c r="P459" s="388" t="s">
        <v>651</v>
      </c>
      <c r="Q459" s="388">
        <v>2</v>
      </c>
    </row>
    <row r="460" spans="1:17" s="388" customFormat="1" x14ac:dyDescent="0.2">
      <c r="A460" s="388">
        <v>59167</v>
      </c>
      <c r="B460" s="388">
        <v>112490</v>
      </c>
      <c r="C460" s="388">
        <v>10005109</v>
      </c>
      <c r="D460" s="388" t="s">
        <v>1195</v>
      </c>
      <c r="E460" s="388" t="s">
        <v>90</v>
      </c>
      <c r="F460" s="388" t="s">
        <v>13</v>
      </c>
      <c r="G460" s="388" t="s">
        <v>303</v>
      </c>
      <c r="H460" s="388" t="s">
        <v>152</v>
      </c>
      <c r="I460" s="388" t="s">
        <v>152</v>
      </c>
      <c r="J460" s="388">
        <v>10011546</v>
      </c>
      <c r="K460" s="400">
        <v>42527</v>
      </c>
      <c r="L460" s="400">
        <v>42529</v>
      </c>
      <c r="M460" s="388" t="s">
        <v>309</v>
      </c>
      <c r="N460" s="388" t="s">
        <v>104</v>
      </c>
      <c r="O460" s="388">
        <v>2</v>
      </c>
      <c r="P460" s="388" t="s">
        <v>651</v>
      </c>
      <c r="Q460" s="388">
        <v>3</v>
      </c>
    </row>
    <row r="461" spans="1:17" s="388" customFormat="1" x14ac:dyDescent="0.2">
      <c r="A461" s="388">
        <v>50971</v>
      </c>
      <c r="B461" s="388">
        <v>107891</v>
      </c>
      <c r="C461" s="388">
        <v>10001123</v>
      </c>
      <c r="D461" s="388" t="s">
        <v>773</v>
      </c>
      <c r="E461" s="388" t="s">
        <v>159</v>
      </c>
      <c r="F461" s="388" t="s">
        <v>14</v>
      </c>
      <c r="G461" s="388" t="s">
        <v>101</v>
      </c>
      <c r="H461" s="388" t="s">
        <v>102</v>
      </c>
      <c r="I461" s="388" t="s">
        <v>102</v>
      </c>
      <c r="J461" s="388">
        <v>10011472</v>
      </c>
      <c r="K461" s="400">
        <v>42516</v>
      </c>
      <c r="L461" s="400">
        <v>42517</v>
      </c>
      <c r="M461" s="388" t="s">
        <v>162</v>
      </c>
      <c r="N461" s="388" t="s">
        <v>95</v>
      </c>
      <c r="O461" s="388">
        <v>9</v>
      </c>
      <c r="P461" s="388" t="s">
        <v>651</v>
      </c>
      <c r="Q461" s="388">
        <v>2</v>
      </c>
    </row>
    <row r="462" spans="1:17" s="388" customFormat="1" x14ac:dyDescent="0.2">
      <c r="A462" s="388">
        <v>51002</v>
      </c>
      <c r="B462" s="388">
        <v>108548</v>
      </c>
      <c r="C462" s="388">
        <v>10006622</v>
      </c>
      <c r="D462" s="388" t="s">
        <v>775</v>
      </c>
      <c r="E462" s="388" t="s">
        <v>90</v>
      </c>
      <c r="F462" s="388" t="s">
        <v>13</v>
      </c>
      <c r="G462" s="388" t="s">
        <v>776</v>
      </c>
      <c r="H462" s="388" t="s">
        <v>177</v>
      </c>
      <c r="I462" s="388" t="s">
        <v>177</v>
      </c>
      <c r="J462" s="388">
        <v>10011473</v>
      </c>
      <c r="K462" s="400">
        <v>42514</v>
      </c>
      <c r="L462" s="400">
        <v>42517</v>
      </c>
      <c r="M462" s="388" t="s">
        <v>136</v>
      </c>
      <c r="N462" s="388" t="s">
        <v>104</v>
      </c>
      <c r="O462" s="388">
        <v>2</v>
      </c>
      <c r="P462" s="388" t="s">
        <v>651</v>
      </c>
      <c r="Q462" s="388">
        <v>2</v>
      </c>
    </row>
    <row r="463" spans="1:17" s="388" customFormat="1" x14ac:dyDescent="0.2">
      <c r="A463" s="388">
        <v>51448</v>
      </c>
      <c r="B463" s="388">
        <v>108122</v>
      </c>
      <c r="C463" s="388">
        <v>10001800</v>
      </c>
      <c r="D463" s="388" t="s">
        <v>795</v>
      </c>
      <c r="E463" s="388" t="s">
        <v>159</v>
      </c>
      <c r="F463" s="388" t="s">
        <v>14</v>
      </c>
      <c r="G463" s="388" t="s">
        <v>494</v>
      </c>
      <c r="H463" s="388" t="s">
        <v>131</v>
      </c>
      <c r="I463" s="388" t="s">
        <v>131</v>
      </c>
      <c r="J463" s="388">
        <v>10011475</v>
      </c>
      <c r="K463" s="400">
        <v>42514</v>
      </c>
      <c r="L463" s="400">
        <v>42517</v>
      </c>
      <c r="M463" s="388" t="s">
        <v>257</v>
      </c>
      <c r="N463" s="388" t="s">
        <v>104</v>
      </c>
      <c r="O463" s="388">
        <v>3</v>
      </c>
      <c r="P463" s="388" t="s">
        <v>651</v>
      </c>
      <c r="Q463" s="388">
        <v>2</v>
      </c>
    </row>
    <row r="464" spans="1:17" s="388" customFormat="1" x14ac:dyDescent="0.2">
      <c r="A464" s="388">
        <v>58938</v>
      </c>
      <c r="B464" s="388">
        <v>117689</v>
      </c>
      <c r="C464" s="388">
        <v>10010572</v>
      </c>
      <c r="D464" s="388" t="s">
        <v>1171</v>
      </c>
      <c r="E464" s="388" t="s">
        <v>90</v>
      </c>
      <c r="F464" s="388" t="s">
        <v>13</v>
      </c>
      <c r="G464" s="388" t="s">
        <v>382</v>
      </c>
      <c r="H464" s="388" t="s">
        <v>161</v>
      </c>
      <c r="I464" s="388" t="s">
        <v>161</v>
      </c>
      <c r="J464" s="388">
        <v>10011541</v>
      </c>
      <c r="K464" s="400">
        <v>42514</v>
      </c>
      <c r="L464" s="400">
        <v>42517</v>
      </c>
      <c r="M464" s="388" t="s">
        <v>309</v>
      </c>
      <c r="N464" s="388" t="s">
        <v>104</v>
      </c>
      <c r="O464" s="388">
        <v>3</v>
      </c>
      <c r="P464" s="388" t="s">
        <v>651</v>
      </c>
      <c r="Q464" s="388">
        <v>3</v>
      </c>
    </row>
    <row r="465" spans="1:17" s="388" customFormat="1" x14ac:dyDescent="0.2">
      <c r="A465" s="388">
        <v>130621</v>
      </c>
      <c r="B465" s="388">
        <v>108345</v>
      </c>
      <c r="C465" s="388">
        <v>10004144</v>
      </c>
      <c r="D465" s="388" t="s">
        <v>1319</v>
      </c>
      <c r="E465" s="388" t="s">
        <v>107</v>
      </c>
      <c r="F465" s="388" t="s">
        <v>11</v>
      </c>
      <c r="G465" s="388" t="s">
        <v>1316</v>
      </c>
      <c r="H465" s="388" t="s">
        <v>131</v>
      </c>
      <c r="I465" s="388" t="s">
        <v>131</v>
      </c>
      <c r="J465" s="388">
        <v>10011427</v>
      </c>
      <c r="K465" s="400">
        <v>42514</v>
      </c>
      <c r="L465" s="400">
        <v>42517</v>
      </c>
      <c r="M465" s="388" t="s">
        <v>109</v>
      </c>
      <c r="N465" s="388" t="s">
        <v>104</v>
      </c>
      <c r="O465" s="388">
        <v>3</v>
      </c>
      <c r="P465" s="388" t="s">
        <v>651</v>
      </c>
      <c r="Q465" s="388">
        <v>2</v>
      </c>
    </row>
    <row r="466" spans="1:17" s="388" customFormat="1" x14ac:dyDescent="0.2">
      <c r="A466" s="388">
        <v>130722</v>
      </c>
      <c r="B466" s="388">
        <v>106658</v>
      </c>
      <c r="C466" s="388">
        <v>10003035</v>
      </c>
      <c r="D466" s="388" t="s">
        <v>1379</v>
      </c>
      <c r="E466" s="388" t="s">
        <v>107</v>
      </c>
      <c r="F466" s="388" t="s">
        <v>11</v>
      </c>
      <c r="G466" s="388" t="s">
        <v>724</v>
      </c>
      <c r="H466" s="388" t="s">
        <v>102</v>
      </c>
      <c r="I466" s="388" t="s">
        <v>102</v>
      </c>
      <c r="J466" s="388">
        <v>10011439</v>
      </c>
      <c r="K466" s="400">
        <v>42514</v>
      </c>
      <c r="L466" s="400">
        <v>42517</v>
      </c>
      <c r="M466" s="388" t="s">
        <v>109</v>
      </c>
      <c r="N466" s="388" t="s">
        <v>104</v>
      </c>
      <c r="O466" s="388">
        <v>3</v>
      </c>
      <c r="P466" s="388" t="s">
        <v>651</v>
      </c>
      <c r="Q466" s="388">
        <v>2</v>
      </c>
    </row>
    <row r="467" spans="1:17" s="388" customFormat="1" x14ac:dyDescent="0.2">
      <c r="A467" s="388">
        <v>51359</v>
      </c>
      <c r="B467" s="388">
        <v>110175</v>
      </c>
      <c r="C467" s="388">
        <v>10008915</v>
      </c>
      <c r="D467" s="388" t="s">
        <v>790</v>
      </c>
      <c r="E467" s="388" t="s">
        <v>159</v>
      </c>
      <c r="F467" s="388" t="s">
        <v>14</v>
      </c>
      <c r="G467" s="388" t="s">
        <v>141</v>
      </c>
      <c r="H467" s="388" t="s">
        <v>115</v>
      </c>
      <c r="I467" s="388" t="s">
        <v>115</v>
      </c>
      <c r="J467" s="388">
        <v>10004904</v>
      </c>
      <c r="K467" s="400">
        <v>42513</v>
      </c>
      <c r="L467" s="400">
        <v>42516</v>
      </c>
      <c r="M467" s="388" t="s">
        <v>257</v>
      </c>
      <c r="N467" s="388" t="s">
        <v>104</v>
      </c>
      <c r="O467" s="388">
        <v>2</v>
      </c>
      <c r="P467" s="388" t="s">
        <v>651</v>
      </c>
      <c r="Q467" s="388">
        <v>2</v>
      </c>
    </row>
    <row r="468" spans="1:17" s="388" customFormat="1" x14ac:dyDescent="0.2">
      <c r="A468" s="388">
        <v>130420</v>
      </c>
      <c r="B468" s="388">
        <v>108483</v>
      </c>
      <c r="C468" s="388">
        <v>10005997</v>
      </c>
      <c r="D468" s="388" t="s">
        <v>1235</v>
      </c>
      <c r="E468" s="388" t="s">
        <v>107</v>
      </c>
      <c r="F468" s="388" t="s">
        <v>11</v>
      </c>
      <c r="G468" s="388" t="s">
        <v>714</v>
      </c>
      <c r="H468" s="388" t="s">
        <v>115</v>
      </c>
      <c r="I468" s="388" t="s">
        <v>115</v>
      </c>
      <c r="J468" s="388">
        <v>10011417</v>
      </c>
      <c r="K468" s="400">
        <v>42513</v>
      </c>
      <c r="L468" s="400">
        <v>42516</v>
      </c>
      <c r="M468" s="388" t="s">
        <v>109</v>
      </c>
      <c r="N468" s="388" t="s">
        <v>104</v>
      </c>
      <c r="O468" s="388">
        <v>3</v>
      </c>
      <c r="P468" s="388" t="s">
        <v>651</v>
      </c>
      <c r="Q468" s="388">
        <v>2</v>
      </c>
    </row>
    <row r="469" spans="1:17" s="388" customFormat="1" x14ac:dyDescent="0.2">
      <c r="A469" s="388">
        <v>51579</v>
      </c>
      <c r="B469" s="388">
        <v>107023</v>
      </c>
      <c r="C469" s="388">
        <v>10002009</v>
      </c>
      <c r="D469" s="388" t="s">
        <v>811</v>
      </c>
      <c r="E469" s="388" t="s">
        <v>259</v>
      </c>
      <c r="F469" s="388" t="s">
        <v>14</v>
      </c>
      <c r="G469" s="388" t="s">
        <v>295</v>
      </c>
      <c r="H469" s="388" t="s">
        <v>186</v>
      </c>
      <c r="I469" s="388" t="s">
        <v>93</v>
      </c>
      <c r="J469" s="388">
        <v>10005136</v>
      </c>
      <c r="K469" s="400">
        <v>42514</v>
      </c>
      <c r="L469" s="400">
        <v>42515</v>
      </c>
      <c r="M469" s="388" t="s">
        <v>94</v>
      </c>
      <c r="N469" s="388" t="s">
        <v>95</v>
      </c>
      <c r="O469" s="388">
        <v>9</v>
      </c>
      <c r="P469" s="388" t="s">
        <v>651</v>
      </c>
      <c r="Q469" s="388">
        <v>2</v>
      </c>
    </row>
    <row r="470" spans="1:17" s="388" customFormat="1" x14ac:dyDescent="0.2">
      <c r="A470" s="388">
        <v>59220</v>
      </c>
      <c r="B470" s="388">
        <v>116322</v>
      </c>
      <c r="C470" s="388">
        <v>10001648</v>
      </c>
      <c r="D470" s="388" t="s">
        <v>1210</v>
      </c>
      <c r="E470" s="388" t="s">
        <v>259</v>
      </c>
      <c r="F470" s="388" t="s">
        <v>14</v>
      </c>
      <c r="G470" s="388" t="s">
        <v>221</v>
      </c>
      <c r="H470" s="388" t="s">
        <v>177</v>
      </c>
      <c r="I470" s="388" t="s">
        <v>177</v>
      </c>
      <c r="J470" s="388">
        <v>10005109</v>
      </c>
      <c r="K470" s="400">
        <v>42508</v>
      </c>
      <c r="L470" s="400">
        <v>42510</v>
      </c>
      <c r="M470" s="388" t="s">
        <v>261</v>
      </c>
      <c r="N470" s="388" t="s">
        <v>104</v>
      </c>
      <c r="O470" s="388">
        <v>3</v>
      </c>
      <c r="P470" s="388" t="s">
        <v>651</v>
      </c>
      <c r="Q470" s="388" t="s">
        <v>195</v>
      </c>
    </row>
    <row r="471" spans="1:17" s="388" customFormat="1" x14ac:dyDescent="0.2">
      <c r="A471" s="388">
        <v>50313</v>
      </c>
      <c r="B471" s="388">
        <v>113004</v>
      </c>
      <c r="C471" s="388">
        <v>10000080</v>
      </c>
      <c r="D471" s="388" t="s">
        <v>716</v>
      </c>
      <c r="E471" s="388" t="s">
        <v>90</v>
      </c>
      <c r="F471" s="388" t="s">
        <v>13</v>
      </c>
      <c r="G471" s="388" t="s">
        <v>173</v>
      </c>
      <c r="H471" s="388" t="s">
        <v>161</v>
      </c>
      <c r="I471" s="388" t="s">
        <v>161</v>
      </c>
      <c r="J471" s="388">
        <v>10004875</v>
      </c>
      <c r="K471" s="400">
        <v>42507</v>
      </c>
      <c r="L471" s="400">
        <v>42510</v>
      </c>
      <c r="M471" s="388" t="s">
        <v>136</v>
      </c>
      <c r="N471" s="388" t="s">
        <v>104</v>
      </c>
      <c r="O471" s="388">
        <v>2</v>
      </c>
      <c r="P471" s="388" t="s">
        <v>651</v>
      </c>
      <c r="Q471" s="388">
        <v>2</v>
      </c>
    </row>
    <row r="472" spans="1:17" s="388" customFormat="1" x14ac:dyDescent="0.2">
      <c r="A472" s="388">
        <v>51693</v>
      </c>
      <c r="B472" s="388">
        <v>118837</v>
      </c>
      <c r="C472" s="388">
        <v>10025384</v>
      </c>
      <c r="D472" s="388" t="s">
        <v>817</v>
      </c>
      <c r="E472" s="388" t="s">
        <v>90</v>
      </c>
      <c r="F472" s="388" t="s">
        <v>13</v>
      </c>
      <c r="G472" s="388" t="s">
        <v>173</v>
      </c>
      <c r="H472" s="388" t="s">
        <v>161</v>
      </c>
      <c r="I472" s="388" t="s">
        <v>161</v>
      </c>
      <c r="J472" s="388">
        <v>10011477</v>
      </c>
      <c r="K472" s="400">
        <v>42507</v>
      </c>
      <c r="L472" s="400">
        <v>42510</v>
      </c>
      <c r="M472" s="388" t="s">
        <v>121</v>
      </c>
      <c r="N472" s="388" t="s">
        <v>104</v>
      </c>
      <c r="O472" s="388">
        <v>2</v>
      </c>
      <c r="P472" s="388" t="s">
        <v>651</v>
      </c>
      <c r="Q472" s="388">
        <v>2</v>
      </c>
    </row>
    <row r="473" spans="1:17" s="388" customFormat="1" x14ac:dyDescent="0.2">
      <c r="A473" s="388">
        <v>54267</v>
      </c>
      <c r="B473" s="388">
        <v>107984</v>
      </c>
      <c r="C473" s="388">
        <v>10005671</v>
      </c>
      <c r="D473" s="388" t="s">
        <v>1000</v>
      </c>
      <c r="E473" s="388" t="s">
        <v>159</v>
      </c>
      <c r="F473" s="388" t="s">
        <v>14</v>
      </c>
      <c r="G473" s="388" t="s">
        <v>542</v>
      </c>
      <c r="H473" s="388" t="s">
        <v>161</v>
      </c>
      <c r="I473" s="388" t="s">
        <v>161</v>
      </c>
      <c r="J473" s="388">
        <v>10011508</v>
      </c>
      <c r="K473" s="400">
        <v>42507</v>
      </c>
      <c r="L473" s="400">
        <v>42510</v>
      </c>
      <c r="M473" s="388" t="s">
        <v>257</v>
      </c>
      <c r="N473" s="388" t="s">
        <v>104</v>
      </c>
      <c r="O473" s="388">
        <v>3</v>
      </c>
      <c r="P473" s="388" t="s">
        <v>651</v>
      </c>
      <c r="Q473" s="388">
        <v>2</v>
      </c>
    </row>
    <row r="474" spans="1:17" s="388" customFormat="1" x14ac:dyDescent="0.2">
      <c r="A474" s="388">
        <v>55402</v>
      </c>
      <c r="B474" s="388">
        <v>116058</v>
      </c>
      <c r="C474" s="388">
        <v>10004327</v>
      </c>
      <c r="D474" s="388" t="s">
        <v>1073</v>
      </c>
      <c r="E474" s="388" t="s">
        <v>159</v>
      </c>
      <c r="F474" s="388" t="s">
        <v>14</v>
      </c>
      <c r="G474" s="388" t="s">
        <v>335</v>
      </c>
      <c r="H474" s="388" t="s">
        <v>131</v>
      </c>
      <c r="I474" s="388" t="s">
        <v>131</v>
      </c>
      <c r="J474" s="388">
        <v>10011518</v>
      </c>
      <c r="K474" s="400">
        <v>42507</v>
      </c>
      <c r="L474" s="400">
        <v>42510</v>
      </c>
      <c r="M474" s="388" t="s">
        <v>257</v>
      </c>
      <c r="N474" s="388" t="s">
        <v>104</v>
      </c>
      <c r="O474" s="388">
        <v>3</v>
      </c>
      <c r="P474" s="388" t="s">
        <v>651</v>
      </c>
      <c r="Q474" s="388">
        <v>2</v>
      </c>
    </row>
    <row r="475" spans="1:17" s="388" customFormat="1" x14ac:dyDescent="0.2">
      <c r="A475" s="388">
        <v>58798</v>
      </c>
      <c r="B475" s="388">
        <v>118697</v>
      </c>
      <c r="C475" s="388">
        <v>10023999</v>
      </c>
      <c r="D475" s="388" t="s">
        <v>1157</v>
      </c>
      <c r="E475" s="388" t="s">
        <v>170</v>
      </c>
      <c r="F475" s="388" t="s">
        <v>13</v>
      </c>
      <c r="G475" s="388" t="s">
        <v>744</v>
      </c>
      <c r="H475" s="388" t="s">
        <v>115</v>
      </c>
      <c r="I475" s="388" t="s">
        <v>115</v>
      </c>
      <c r="J475" s="388">
        <v>10011537</v>
      </c>
      <c r="K475" s="400">
        <v>42507</v>
      </c>
      <c r="L475" s="400">
        <v>42510</v>
      </c>
      <c r="M475" s="388" t="s">
        <v>136</v>
      </c>
      <c r="N475" s="388" t="s">
        <v>104</v>
      </c>
      <c r="O475" s="388">
        <v>2</v>
      </c>
      <c r="P475" s="388" t="s">
        <v>651</v>
      </c>
      <c r="Q475" s="388">
        <v>2</v>
      </c>
    </row>
    <row r="476" spans="1:17" s="388" customFormat="1" x14ac:dyDescent="0.2">
      <c r="A476" s="388">
        <v>130656</v>
      </c>
      <c r="B476" s="388">
        <v>105941</v>
      </c>
      <c r="C476" s="388">
        <v>10001850</v>
      </c>
      <c r="D476" s="388" t="s">
        <v>1340</v>
      </c>
      <c r="E476" s="388" t="s">
        <v>107</v>
      </c>
      <c r="F476" s="388" t="s">
        <v>11</v>
      </c>
      <c r="G476" s="388" t="s">
        <v>487</v>
      </c>
      <c r="H476" s="388" t="s">
        <v>92</v>
      </c>
      <c r="I476" s="388" t="s">
        <v>93</v>
      </c>
      <c r="J476" s="388">
        <v>10011428</v>
      </c>
      <c r="K476" s="400">
        <v>42507</v>
      </c>
      <c r="L476" s="400">
        <v>42510</v>
      </c>
      <c r="M476" s="388" t="s">
        <v>217</v>
      </c>
      <c r="N476" s="388" t="s">
        <v>104</v>
      </c>
      <c r="O476" s="388">
        <v>2</v>
      </c>
      <c r="P476" s="388" t="s">
        <v>651</v>
      </c>
      <c r="Q476" s="388">
        <v>4</v>
      </c>
    </row>
    <row r="477" spans="1:17" s="388" customFormat="1" x14ac:dyDescent="0.2">
      <c r="A477" s="388">
        <v>130737</v>
      </c>
      <c r="B477" s="388">
        <v>106466</v>
      </c>
      <c r="C477" s="388">
        <v>10003768</v>
      </c>
      <c r="D477" s="388" t="s">
        <v>1385</v>
      </c>
      <c r="E477" s="388" t="s">
        <v>107</v>
      </c>
      <c r="F477" s="388" t="s">
        <v>11</v>
      </c>
      <c r="G477" s="388" t="s">
        <v>395</v>
      </c>
      <c r="H477" s="388" t="s">
        <v>131</v>
      </c>
      <c r="I477" s="388" t="s">
        <v>131</v>
      </c>
      <c r="J477" s="388">
        <v>10017527</v>
      </c>
      <c r="K477" s="400">
        <v>42507</v>
      </c>
      <c r="L477" s="400">
        <v>42510</v>
      </c>
      <c r="M477" s="388" t="s">
        <v>109</v>
      </c>
      <c r="N477" s="388" t="s">
        <v>104</v>
      </c>
      <c r="O477" s="388">
        <v>3</v>
      </c>
      <c r="P477" s="388" t="s">
        <v>651</v>
      </c>
      <c r="Q477" s="388">
        <v>2</v>
      </c>
    </row>
    <row r="478" spans="1:17" s="388" customFormat="1" x14ac:dyDescent="0.2">
      <c r="A478" s="388">
        <v>130762</v>
      </c>
      <c r="B478" s="388">
        <v>110223</v>
      </c>
      <c r="C478" s="388">
        <v>10003928</v>
      </c>
      <c r="D478" s="388" t="s">
        <v>1393</v>
      </c>
      <c r="E478" s="388" t="s">
        <v>107</v>
      </c>
      <c r="F478" s="388" t="s">
        <v>11</v>
      </c>
      <c r="G478" s="388" t="s">
        <v>223</v>
      </c>
      <c r="H478" s="388" t="s">
        <v>152</v>
      </c>
      <c r="I478" s="388" t="s">
        <v>152</v>
      </c>
      <c r="J478" s="388">
        <v>10019027</v>
      </c>
      <c r="K478" s="400">
        <v>42507</v>
      </c>
      <c r="L478" s="400">
        <v>42510</v>
      </c>
      <c r="M478" s="388" t="s">
        <v>109</v>
      </c>
      <c r="N478" s="388" t="s">
        <v>104</v>
      </c>
      <c r="O478" s="388">
        <v>3</v>
      </c>
      <c r="P478" s="388" t="s">
        <v>651</v>
      </c>
      <c r="Q478" s="388">
        <v>1</v>
      </c>
    </row>
    <row r="479" spans="1:17" s="388" customFormat="1" x14ac:dyDescent="0.2">
      <c r="A479" s="388">
        <v>51856</v>
      </c>
      <c r="B479" s="388">
        <v>110079</v>
      </c>
      <c r="C479" s="388">
        <v>10003915</v>
      </c>
      <c r="D479" s="388" t="s">
        <v>825</v>
      </c>
      <c r="E479" s="388" t="s">
        <v>90</v>
      </c>
      <c r="F479" s="388" t="s">
        <v>13</v>
      </c>
      <c r="G479" s="388" t="s">
        <v>260</v>
      </c>
      <c r="H479" s="388" t="s">
        <v>155</v>
      </c>
      <c r="I479" s="388" t="s">
        <v>155</v>
      </c>
      <c r="J479" s="388">
        <v>10011480</v>
      </c>
      <c r="K479" s="400">
        <v>42508</v>
      </c>
      <c r="L479" s="400">
        <v>42509</v>
      </c>
      <c r="M479" s="388" t="s">
        <v>156</v>
      </c>
      <c r="N479" s="388" t="s">
        <v>95</v>
      </c>
      <c r="O479" s="388">
        <v>9</v>
      </c>
      <c r="P479" s="388" t="s">
        <v>651</v>
      </c>
      <c r="Q479" s="388">
        <v>2</v>
      </c>
    </row>
    <row r="480" spans="1:17" s="388" customFormat="1" x14ac:dyDescent="0.2">
      <c r="A480" s="388">
        <v>131891</v>
      </c>
      <c r="B480" s="388">
        <v>114854</v>
      </c>
      <c r="C480" s="388">
        <v>10002546</v>
      </c>
      <c r="D480" s="388" t="s">
        <v>1439</v>
      </c>
      <c r="E480" s="388" t="s">
        <v>125</v>
      </c>
      <c r="F480" s="388" t="s">
        <v>12</v>
      </c>
      <c r="G480" s="388" t="s">
        <v>219</v>
      </c>
      <c r="H480" s="388" t="s">
        <v>177</v>
      </c>
      <c r="I480" s="388" t="s">
        <v>177</v>
      </c>
      <c r="J480" s="388">
        <v>10011449</v>
      </c>
      <c r="K480" s="400">
        <v>42508</v>
      </c>
      <c r="L480" s="400">
        <v>42509</v>
      </c>
      <c r="M480" s="388" t="s">
        <v>400</v>
      </c>
      <c r="N480" s="388" t="s">
        <v>95</v>
      </c>
      <c r="O480" s="388">
        <v>9</v>
      </c>
      <c r="P480" s="388" t="s">
        <v>651</v>
      </c>
      <c r="Q480" s="388">
        <v>2</v>
      </c>
    </row>
    <row r="481" spans="1:17" s="388" customFormat="1" x14ac:dyDescent="0.2">
      <c r="A481" s="388">
        <v>132004</v>
      </c>
      <c r="B481" s="388">
        <v>114894</v>
      </c>
      <c r="C481" s="388">
        <v>10025914</v>
      </c>
      <c r="D481" s="388" t="s">
        <v>1455</v>
      </c>
      <c r="E481" s="388" t="s">
        <v>125</v>
      </c>
      <c r="F481" s="388" t="s">
        <v>12</v>
      </c>
      <c r="G481" s="388" t="s">
        <v>697</v>
      </c>
      <c r="H481" s="388" t="s">
        <v>161</v>
      </c>
      <c r="I481" s="388" t="s">
        <v>161</v>
      </c>
      <c r="J481" s="388">
        <v>10011454</v>
      </c>
      <c r="K481" s="400">
        <v>42507</v>
      </c>
      <c r="L481" s="400">
        <v>42509</v>
      </c>
      <c r="M481" s="388" t="s">
        <v>127</v>
      </c>
      <c r="N481" s="388" t="s">
        <v>104</v>
      </c>
      <c r="O481" s="388">
        <v>2</v>
      </c>
      <c r="P481" s="388" t="s">
        <v>651</v>
      </c>
      <c r="Q481" s="388">
        <v>2</v>
      </c>
    </row>
    <row r="482" spans="1:17" s="388" customFormat="1" x14ac:dyDescent="0.2">
      <c r="A482" s="388">
        <v>139433</v>
      </c>
      <c r="B482" s="388">
        <v>123356</v>
      </c>
      <c r="C482" s="388">
        <v>10041654</v>
      </c>
      <c r="D482" s="388" t="s">
        <v>1493</v>
      </c>
      <c r="E482" s="388" t="s">
        <v>179</v>
      </c>
      <c r="F482" s="388" t="s">
        <v>15</v>
      </c>
      <c r="G482" s="388" t="s">
        <v>771</v>
      </c>
      <c r="H482" s="388" t="s">
        <v>186</v>
      </c>
      <c r="I482" s="388" t="s">
        <v>93</v>
      </c>
      <c r="J482" s="388">
        <v>10008477</v>
      </c>
      <c r="K482" s="400">
        <v>42507</v>
      </c>
      <c r="L482" s="400">
        <v>42509</v>
      </c>
      <c r="M482" s="388" t="s">
        <v>474</v>
      </c>
      <c r="N482" s="388" t="s">
        <v>104</v>
      </c>
      <c r="O482" s="388">
        <v>3</v>
      </c>
      <c r="P482" s="388" t="s">
        <v>651</v>
      </c>
      <c r="Q482" s="388">
        <v>4</v>
      </c>
    </row>
    <row r="483" spans="1:17" s="388" customFormat="1" x14ac:dyDescent="0.2">
      <c r="A483" s="388">
        <v>53104</v>
      </c>
      <c r="B483" s="388">
        <v>108155</v>
      </c>
      <c r="C483" s="388">
        <v>10000146</v>
      </c>
      <c r="D483" s="388" t="s">
        <v>903</v>
      </c>
      <c r="E483" s="388" t="s">
        <v>159</v>
      </c>
      <c r="F483" s="388" t="s">
        <v>14</v>
      </c>
      <c r="G483" s="388" t="s">
        <v>675</v>
      </c>
      <c r="H483" s="388" t="s">
        <v>115</v>
      </c>
      <c r="I483" s="388" t="s">
        <v>115</v>
      </c>
      <c r="J483" s="388">
        <v>10011492</v>
      </c>
      <c r="K483" s="400">
        <v>42506</v>
      </c>
      <c r="L483" s="400">
        <v>42509</v>
      </c>
      <c r="M483" s="388" t="s">
        <v>257</v>
      </c>
      <c r="N483" s="388" t="s">
        <v>104</v>
      </c>
      <c r="O483" s="388">
        <v>3</v>
      </c>
      <c r="P483" s="388" t="s">
        <v>651</v>
      </c>
      <c r="Q483" s="388">
        <v>2</v>
      </c>
    </row>
    <row r="484" spans="1:17" s="388" customFormat="1" x14ac:dyDescent="0.2">
      <c r="A484" s="388">
        <v>53693</v>
      </c>
      <c r="B484" s="388">
        <v>107679</v>
      </c>
      <c r="C484" s="388">
        <v>10004819</v>
      </c>
      <c r="D484" s="388" t="s">
        <v>954</v>
      </c>
      <c r="E484" s="388" t="s">
        <v>90</v>
      </c>
      <c r="F484" s="388" t="s">
        <v>13</v>
      </c>
      <c r="G484" s="388" t="s">
        <v>315</v>
      </c>
      <c r="H484" s="388" t="s">
        <v>161</v>
      </c>
      <c r="I484" s="388" t="s">
        <v>161</v>
      </c>
      <c r="J484" s="388">
        <v>10011499</v>
      </c>
      <c r="K484" s="400">
        <v>42506</v>
      </c>
      <c r="L484" s="400">
        <v>42509</v>
      </c>
      <c r="M484" s="388" t="s">
        <v>309</v>
      </c>
      <c r="N484" s="388" t="s">
        <v>104</v>
      </c>
      <c r="O484" s="388">
        <v>2</v>
      </c>
      <c r="P484" s="388" t="s">
        <v>651</v>
      </c>
      <c r="Q484" s="388">
        <v>3</v>
      </c>
    </row>
    <row r="485" spans="1:17" s="388" customFormat="1" x14ac:dyDescent="0.2">
      <c r="A485" s="388">
        <v>53145</v>
      </c>
      <c r="B485" s="388">
        <v>110176</v>
      </c>
      <c r="C485" s="388">
        <v>10006042</v>
      </c>
      <c r="D485" s="388" t="s">
        <v>917</v>
      </c>
      <c r="E485" s="388" t="s">
        <v>159</v>
      </c>
      <c r="F485" s="388" t="s">
        <v>14</v>
      </c>
      <c r="G485" s="388" t="s">
        <v>744</v>
      </c>
      <c r="H485" s="388" t="s">
        <v>115</v>
      </c>
      <c r="I485" s="388" t="s">
        <v>115</v>
      </c>
      <c r="J485" s="388">
        <v>10011494</v>
      </c>
      <c r="K485" s="400">
        <v>42507</v>
      </c>
      <c r="L485" s="400">
        <v>42508</v>
      </c>
      <c r="M485" s="388" t="s">
        <v>162</v>
      </c>
      <c r="N485" s="388" t="s">
        <v>95</v>
      </c>
      <c r="O485" s="388">
        <v>9</v>
      </c>
      <c r="P485" s="388" t="s">
        <v>651</v>
      </c>
      <c r="Q485" s="388">
        <v>2</v>
      </c>
    </row>
    <row r="486" spans="1:17" s="388" customFormat="1" x14ac:dyDescent="0.2">
      <c r="A486" s="388">
        <v>58054</v>
      </c>
      <c r="B486" s="388">
        <v>117077</v>
      </c>
      <c r="C486" s="388">
        <v>10005113</v>
      </c>
      <c r="D486" s="388" t="s">
        <v>1093</v>
      </c>
      <c r="E486" s="388" t="s">
        <v>259</v>
      </c>
      <c r="F486" s="388" t="s">
        <v>14</v>
      </c>
      <c r="G486" s="388" t="s">
        <v>389</v>
      </c>
      <c r="H486" s="388" t="s">
        <v>177</v>
      </c>
      <c r="I486" s="388" t="s">
        <v>177</v>
      </c>
      <c r="J486" s="388">
        <v>10011560</v>
      </c>
      <c r="K486" s="400">
        <v>42500</v>
      </c>
      <c r="L486" s="400">
        <v>42503</v>
      </c>
      <c r="M486" s="388" t="s">
        <v>121</v>
      </c>
      <c r="N486" s="388" t="s">
        <v>104</v>
      </c>
      <c r="O486" s="388">
        <v>3</v>
      </c>
      <c r="P486" s="388" t="s">
        <v>651</v>
      </c>
      <c r="Q486" s="388">
        <v>2</v>
      </c>
    </row>
    <row r="487" spans="1:17" s="388" customFormat="1" x14ac:dyDescent="0.2">
      <c r="A487" s="388">
        <v>58591</v>
      </c>
      <c r="B487" s="388">
        <v>118481</v>
      </c>
      <c r="C487" s="388">
        <v>10023415</v>
      </c>
      <c r="D487" s="388" t="s">
        <v>1145</v>
      </c>
      <c r="E487" s="388" t="s">
        <v>170</v>
      </c>
      <c r="F487" s="388" t="s">
        <v>13</v>
      </c>
      <c r="G487" s="388" t="s">
        <v>266</v>
      </c>
      <c r="H487" s="388" t="s">
        <v>131</v>
      </c>
      <c r="I487" s="388" t="s">
        <v>131</v>
      </c>
      <c r="J487" s="388">
        <v>10011533</v>
      </c>
      <c r="K487" s="400">
        <v>42500</v>
      </c>
      <c r="L487" s="400">
        <v>42503</v>
      </c>
      <c r="M487" s="388" t="s">
        <v>136</v>
      </c>
      <c r="N487" s="388" t="s">
        <v>104</v>
      </c>
      <c r="O487" s="388">
        <v>2</v>
      </c>
      <c r="P487" s="388" t="s">
        <v>651</v>
      </c>
      <c r="Q487" s="388">
        <v>2</v>
      </c>
    </row>
    <row r="488" spans="1:17" s="388" customFormat="1" x14ac:dyDescent="0.2">
      <c r="A488" s="388">
        <v>59093</v>
      </c>
      <c r="B488" s="388">
        <v>119803</v>
      </c>
      <c r="C488" s="388">
        <v>10032119</v>
      </c>
      <c r="D488" s="388" t="s">
        <v>1180</v>
      </c>
      <c r="E488" s="388" t="s">
        <v>90</v>
      </c>
      <c r="F488" s="388" t="s">
        <v>13</v>
      </c>
      <c r="G488" s="388" t="s">
        <v>252</v>
      </c>
      <c r="H488" s="388" t="s">
        <v>155</v>
      </c>
      <c r="I488" s="388" t="s">
        <v>155</v>
      </c>
      <c r="J488" s="388">
        <v>10011543</v>
      </c>
      <c r="K488" s="400">
        <v>42500</v>
      </c>
      <c r="L488" s="400">
        <v>42503</v>
      </c>
      <c r="M488" s="388" t="s">
        <v>121</v>
      </c>
      <c r="N488" s="388" t="s">
        <v>104</v>
      </c>
      <c r="O488" s="388">
        <v>2</v>
      </c>
      <c r="P488" s="388" t="s">
        <v>651</v>
      </c>
      <c r="Q488" s="388">
        <v>2</v>
      </c>
    </row>
    <row r="489" spans="1:17" s="388" customFormat="1" x14ac:dyDescent="0.2">
      <c r="A489" s="388">
        <v>130415</v>
      </c>
      <c r="B489" s="388">
        <v>105674</v>
      </c>
      <c r="C489" s="388">
        <v>10003894</v>
      </c>
      <c r="D489" s="388" t="s">
        <v>1232</v>
      </c>
      <c r="E489" s="388" t="s">
        <v>107</v>
      </c>
      <c r="F489" s="388" t="s">
        <v>11</v>
      </c>
      <c r="G489" s="388" t="s">
        <v>1233</v>
      </c>
      <c r="H489" s="388" t="s">
        <v>115</v>
      </c>
      <c r="I489" s="388" t="s">
        <v>115</v>
      </c>
      <c r="J489" s="388">
        <v>10011416</v>
      </c>
      <c r="K489" s="400">
        <v>42500</v>
      </c>
      <c r="L489" s="400">
        <v>42503</v>
      </c>
      <c r="M489" s="388" t="s">
        <v>217</v>
      </c>
      <c r="N489" s="388" t="s">
        <v>104</v>
      </c>
      <c r="O489" s="388">
        <v>3</v>
      </c>
      <c r="P489" s="388" t="s">
        <v>651</v>
      </c>
      <c r="Q489" s="388">
        <v>4</v>
      </c>
    </row>
    <row r="490" spans="1:17" s="388" customFormat="1" x14ac:dyDescent="0.2">
      <c r="A490" s="388">
        <v>130667</v>
      </c>
      <c r="B490" s="388">
        <v>107525</v>
      </c>
      <c r="C490" s="388">
        <v>10005124</v>
      </c>
      <c r="D490" s="388" t="s">
        <v>1348</v>
      </c>
      <c r="E490" s="388" t="s">
        <v>274</v>
      </c>
      <c r="F490" s="388" t="s">
        <v>11</v>
      </c>
      <c r="G490" s="388" t="s">
        <v>1349</v>
      </c>
      <c r="H490" s="388" t="s">
        <v>177</v>
      </c>
      <c r="I490" s="388" t="s">
        <v>177</v>
      </c>
      <c r="J490" s="388">
        <v>10011433</v>
      </c>
      <c r="K490" s="400">
        <v>42500</v>
      </c>
      <c r="L490" s="400">
        <v>42503</v>
      </c>
      <c r="M490" s="388" t="s">
        <v>109</v>
      </c>
      <c r="N490" s="388" t="s">
        <v>104</v>
      </c>
      <c r="O490" s="388">
        <v>3</v>
      </c>
      <c r="P490" s="388" t="s">
        <v>651</v>
      </c>
      <c r="Q490" s="388">
        <v>2</v>
      </c>
    </row>
    <row r="491" spans="1:17" s="388" customFormat="1" x14ac:dyDescent="0.2">
      <c r="A491" s="388">
        <v>130734</v>
      </c>
      <c r="B491" s="388">
        <v>106762</v>
      </c>
      <c r="C491" s="388">
        <v>10000093</v>
      </c>
      <c r="D491" s="388" t="s">
        <v>1383</v>
      </c>
      <c r="E491" s="388" t="s">
        <v>107</v>
      </c>
      <c r="F491" s="388" t="s">
        <v>11</v>
      </c>
      <c r="G491" s="388" t="s">
        <v>395</v>
      </c>
      <c r="H491" s="388" t="s">
        <v>131</v>
      </c>
      <c r="I491" s="388" t="s">
        <v>131</v>
      </c>
      <c r="J491" s="388">
        <v>10011562</v>
      </c>
      <c r="K491" s="400">
        <v>42500</v>
      </c>
      <c r="L491" s="400">
        <v>42503</v>
      </c>
      <c r="M491" s="388" t="s">
        <v>109</v>
      </c>
      <c r="N491" s="388" t="s">
        <v>104</v>
      </c>
      <c r="O491" s="388">
        <v>3</v>
      </c>
      <c r="P491" s="388" t="s">
        <v>651</v>
      </c>
      <c r="Q491" s="388">
        <v>1</v>
      </c>
    </row>
    <row r="492" spans="1:17" s="388" customFormat="1" x14ac:dyDescent="0.2">
      <c r="A492" s="388">
        <v>131864</v>
      </c>
      <c r="B492" s="388">
        <v>108767</v>
      </c>
      <c r="C492" s="388">
        <v>10002907</v>
      </c>
      <c r="D492" s="388" t="s">
        <v>1433</v>
      </c>
      <c r="E492" s="388" t="s">
        <v>107</v>
      </c>
      <c r="F492" s="388" t="s">
        <v>11</v>
      </c>
      <c r="G492" s="388" t="s">
        <v>216</v>
      </c>
      <c r="H492" s="388" t="s">
        <v>115</v>
      </c>
      <c r="I492" s="388" t="s">
        <v>115</v>
      </c>
      <c r="J492" s="388">
        <v>10018116</v>
      </c>
      <c r="K492" s="400">
        <v>42500</v>
      </c>
      <c r="L492" s="400">
        <v>42503</v>
      </c>
      <c r="M492" s="388" t="s">
        <v>109</v>
      </c>
      <c r="N492" s="388" t="s">
        <v>104</v>
      </c>
      <c r="O492" s="388">
        <v>3</v>
      </c>
      <c r="P492" s="388" t="s">
        <v>651</v>
      </c>
      <c r="Q492" s="388">
        <v>2</v>
      </c>
    </row>
    <row r="493" spans="1:17" s="388" customFormat="1" x14ac:dyDescent="0.2">
      <c r="A493" s="388">
        <v>130552</v>
      </c>
      <c r="B493" s="388">
        <v>107111</v>
      </c>
      <c r="C493" s="388">
        <v>10004599</v>
      </c>
      <c r="D493" s="388" t="s">
        <v>1290</v>
      </c>
      <c r="E493" s="388" t="s">
        <v>107</v>
      </c>
      <c r="F493" s="388" t="s">
        <v>11</v>
      </c>
      <c r="G493" s="388" t="s">
        <v>440</v>
      </c>
      <c r="H493" s="388" t="s">
        <v>92</v>
      </c>
      <c r="I493" s="388" t="s">
        <v>93</v>
      </c>
      <c r="J493" s="388">
        <v>10011423</v>
      </c>
      <c r="K493" s="400">
        <v>42499</v>
      </c>
      <c r="L493" s="400">
        <v>42503</v>
      </c>
      <c r="M493" s="388" t="s">
        <v>109</v>
      </c>
      <c r="N493" s="388" t="s">
        <v>104</v>
      </c>
      <c r="O493" s="388">
        <v>2</v>
      </c>
      <c r="P493" s="388" t="s">
        <v>651</v>
      </c>
      <c r="Q493" s="388">
        <v>2</v>
      </c>
    </row>
    <row r="494" spans="1:17" s="388" customFormat="1" x14ac:dyDescent="0.2">
      <c r="A494" s="388">
        <v>130789</v>
      </c>
      <c r="B494" s="388">
        <v>105028</v>
      </c>
      <c r="C494" s="388">
        <v>10003011</v>
      </c>
      <c r="D494" s="388" t="s">
        <v>1404</v>
      </c>
      <c r="E494" s="388" t="s">
        <v>100</v>
      </c>
      <c r="F494" s="388" t="s">
        <v>11</v>
      </c>
      <c r="G494" s="388" t="s">
        <v>342</v>
      </c>
      <c r="H494" s="388" t="s">
        <v>177</v>
      </c>
      <c r="I494" s="388" t="s">
        <v>177</v>
      </c>
      <c r="J494" s="388">
        <v>10011443</v>
      </c>
      <c r="K494" s="400">
        <v>42501</v>
      </c>
      <c r="L494" s="400">
        <v>42502</v>
      </c>
      <c r="M494" s="388" t="s">
        <v>287</v>
      </c>
      <c r="N494" s="388" t="s">
        <v>95</v>
      </c>
      <c r="O494" s="388">
        <v>9</v>
      </c>
      <c r="P494" s="388" t="s">
        <v>651</v>
      </c>
      <c r="Q494" s="388">
        <v>2</v>
      </c>
    </row>
    <row r="495" spans="1:17" s="388" customFormat="1" x14ac:dyDescent="0.2">
      <c r="A495" s="388">
        <v>58615</v>
      </c>
      <c r="B495" s="388">
        <v>118366</v>
      </c>
      <c r="C495" s="388">
        <v>10022763</v>
      </c>
      <c r="D495" s="388" t="s">
        <v>1147</v>
      </c>
      <c r="E495" s="388" t="s">
        <v>90</v>
      </c>
      <c r="F495" s="388" t="s">
        <v>13</v>
      </c>
      <c r="G495" s="388" t="s">
        <v>440</v>
      </c>
      <c r="H495" s="388" t="s">
        <v>92</v>
      </c>
      <c r="I495" s="388" t="s">
        <v>93</v>
      </c>
      <c r="J495" s="388">
        <v>10011534</v>
      </c>
      <c r="K495" s="400">
        <v>42499</v>
      </c>
      <c r="L495" s="400">
        <v>42502</v>
      </c>
      <c r="M495" s="388" t="s">
        <v>136</v>
      </c>
      <c r="N495" s="388" t="s">
        <v>104</v>
      </c>
      <c r="O495" s="388">
        <v>2</v>
      </c>
      <c r="P495" s="388" t="s">
        <v>651</v>
      </c>
      <c r="Q495" s="388">
        <v>1</v>
      </c>
    </row>
    <row r="496" spans="1:17" s="388" customFormat="1" x14ac:dyDescent="0.2">
      <c r="A496" s="388">
        <v>54684</v>
      </c>
      <c r="B496" s="388">
        <v>112269</v>
      </c>
      <c r="C496" s="388">
        <v>10006426</v>
      </c>
      <c r="D496" s="388" t="s">
        <v>1034</v>
      </c>
      <c r="E496" s="388" t="s">
        <v>159</v>
      </c>
      <c r="F496" s="388" t="s">
        <v>14</v>
      </c>
      <c r="G496" s="388" t="s">
        <v>374</v>
      </c>
      <c r="H496" s="388" t="s">
        <v>177</v>
      </c>
      <c r="I496" s="388" t="s">
        <v>177</v>
      </c>
      <c r="J496" s="388">
        <v>10011513</v>
      </c>
      <c r="K496" s="400">
        <v>42500</v>
      </c>
      <c r="L496" s="400">
        <v>42501</v>
      </c>
      <c r="M496" s="388" t="s">
        <v>162</v>
      </c>
      <c r="N496" s="388" t="s">
        <v>95</v>
      </c>
      <c r="O496" s="388">
        <v>9</v>
      </c>
      <c r="P496" s="388" t="s">
        <v>651</v>
      </c>
      <c r="Q496" s="388">
        <v>2</v>
      </c>
    </row>
    <row r="497" spans="1:17" s="388" customFormat="1" x14ac:dyDescent="0.2">
      <c r="A497" s="388">
        <v>130818</v>
      </c>
      <c r="B497" s="388">
        <v>105936</v>
      </c>
      <c r="C497" s="388">
        <v>10007431</v>
      </c>
      <c r="D497" s="388" t="s">
        <v>1413</v>
      </c>
      <c r="E497" s="388" t="s">
        <v>107</v>
      </c>
      <c r="F497" s="388" t="s">
        <v>11</v>
      </c>
      <c r="G497" s="388" t="s">
        <v>793</v>
      </c>
      <c r="H497" s="388" t="s">
        <v>102</v>
      </c>
      <c r="I497" s="388" t="s">
        <v>102</v>
      </c>
      <c r="J497" s="388">
        <v>10011444</v>
      </c>
      <c r="K497" s="400">
        <v>42500</v>
      </c>
      <c r="L497" s="400">
        <v>42501</v>
      </c>
      <c r="M497" s="388" t="s">
        <v>407</v>
      </c>
      <c r="N497" s="388" t="s">
        <v>95</v>
      </c>
      <c r="O497" s="388">
        <v>9</v>
      </c>
      <c r="P497" s="388" t="s">
        <v>651</v>
      </c>
      <c r="Q497" s="388">
        <v>2</v>
      </c>
    </row>
    <row r="498" spans="1:17" s="388" customFormat="1" x14ac:dyDescent="0.2">
      <c r="A498" s="388">
        <v>51147</v>
      </c>
      <c r="B498" s="388">
        <v>110171</v>
      </c>
      <c r="C498" s="388">
        <v>10001392</v>
      </c>
      <c r="D498" s="388" t="s">
        <v>784</v>
      </c>
      <c r="E498" s="388" t="s">
        <v>259</v>
      </c>
      <c r="F498" s="388" t="s">
        <v>14</v>
      </c>
      <c r="G498" s="388" t="s">
        <v>223</v>
      </c>
      <c r="H498" s="388" t="s">
        <v>152</v>
      </c>
      <c r="I498" s="388" t="s">
        <v>152</v>
      </c>
      <c r="J498" s="388">
        <v>10011557</v>
      </c>
      <c r="K498" s="400">
        <v>42495</v>
      </c>
      <c r="L498" s="400">
        <v>42496</v>
      </c>
      <c r="M498" s="388" t="s">
        <v>156</v>
      </c>
      <c r="N498" s="388" t="s">
        <v>95</v>
      </c>
      <c r="O498" s="388">
        <v>9</v>
      </c>
      <c r="P498" s="388" t="s">
        <v>651</v>
      </c>
      <c r="Q498" s="388">
        <v>2</v>
      </c>
    </row>
    <row r="499" spans="1:17" s="388" customFormat="1" x14ac:dyDescent="0.2">
      <c r="A499" s="388">
        <v>52587</v>
      </c>
      <c r="B499" s="388">
        <v>116615</v>
      </c>
      <c r="C499" s="388">
        <v>10003456</v>
      </c>
      <c r="D499" s="388" t="s">
        <v>857</v>
      </c>
      <c r="E499" s="388" t="s">
        <v>90</v>
      </c>
      <c r="F499" s="388" t="s">
        <v>13</v>
      </c>
      <c r="G499" s="388" t="s">
        <v>130</v>
      </c>
      <c r="H499" s="388" t="s">
        <v>131</v>
      </c>
      <c r="I499" s="388" t="s">
        <v>131</v>
      </c>
      <c r="J499" s="388">
        <v>10011485</v>
      </c>
      <c r="K499" s="400">
        <v>42495</v>
      </c>
      <c r="L499" s="400">
        <v>42496</v>
      </c>
      <c r="M499" s="388" t="s">
        <v>156</v>
      </c>
      <c r="N499" s="388" t="s">
        <v>95</v>
      </c>
      <c r="O499" s="388">
        <v>9</v>
      </c>
      <c r="P499" s="388" t="s">
        <v>651</v>
      </c>
      <c r="Q499" s="388">
        <v>2</v>
      </c>
    </row>
    <row r="500" spans="1:17" s="388" customFormat="1" x14ac:dyDescent="0.2">
      <c r="A500" s="388">
        <v>131840</v>
      </c>
      <c r="B500" s="388">
        <v>114843</v>
      </c>
      <c r="C500" s="388">
        <v>10000599</v>
      </c>
      <c r="D500" s="388" t="s">
        <v>1429</v>
      </c>
      <c r="E500" s="388" t="s">
        <v>125</v>
      </c>
      <c r="F500" s="388" t="s">
        <v>12</v>
      </c>
      <c r="G500" s="388" t="s">
        <v>395</v>
      </c>
      <c r="H500" s="388" t="s">
        <v>131</v>
      </c>
      <c r="I500" s="388" t="s">
        <v>131</v>
      </c>
      <c r="J500" s="388">
        <v>10011446</v>
      </c>
      <c r="K500" s="400">
        <v>42494</v>
      </c>
      <c r="L500" s="400">
        <v>42496</v>
      </c>
      <c r="M500" s="388" t="s">
        <v>127</v>
      </c>
      <c r="N500" s="388" t="s">
        <v>104</v>
      </c>
      <c r="O500" s="388">
        <v>2</v>
      </c>
      <c r="P500" s="388" t="s">
        <v>651</v>
      </c>
      <c r="Q500" s="388">
        <v>1</v>
      </c>
    </row>
    <row r="501" spans="1:17" s="388" customFormat="1" x14ac:dyDescent="0.2">
      <c r="A501" s="388">
        <v>50237</v>
      </c>
      <c r="B501" s="388">
        <v>107988</v>
      </c>
      <c r="C501" s="388">
        <v>10006335</v>
      </c>
      <c r="D501" s="388" t="s">
        <v>702</v>
      </c>
      <c r="E501" s="388" t="s">
        <v>159</v>
      </c>
      <c r="F501" s="388" t="s">
        <v>14</v>
      </c>
      <c r="G501" s="388" t="s">
        <v>299</v>
      </c>
      <c r="H501" s="388" t="s">
        <v>131</v>
      </c>
      <c r="I501" s="388" t="s">
        <v>131</v>
      </c>
      <c r="J501" s="388">
        <v>10011466</v>
      </c>
      <c r="K501" s="400">
        <v>42493</v>
      </c>
      <c r="L501" s="400">
        <v>42496</v>
      </c>
      <c r="M501" s="388" t="s">
        <v>257</v>
      </c>
      <c r="N501" s="388" t="s">
        <v>104</v>
      </c>
      <c r="O501" s="388">
        <v>3</v>
      </c>
      <c r="P501" s="388" t="s">
        <v>651</v>
      </c>
      <c r="Q501" s="388">
        <v>2</v>
      </c>
    </row>
    <row r="502" spans="1:17" s="388" customFormat="1" x14ac:dyDescent="0.2">
      <c r="A502" s="388">
        <v>130688</v>
      </c>
      <c r="B502" s="388">
        <v>106596</v>
      </c>
      <c r="C502" s="388">
        <v>10000560</v>
      </c>
      <c r="D502" s="388" t="s">
        <v>1360</v>
      </c>
      <c r="E502" s="388" t="s">
        <v>107</v>
      </c>
      <c r="F502" s="388" t="s">
        <v>11</v>
      </c>
      <c r="G502" s="388" t="s">
        <v>219</v>
      </c>
      <c r="H502" s="388" t="s">
        <v>177</v>
      </c>
      <c r="I502" s="388" t="s">
        <v>177</v>
      </c>
      <c r="J502" s="388">
        <v>10004744</v>
      </c>
      <c r="K502" s="400">
        <v>42493</v>
      </c>
      <c r="L502" s="400">
        <v>42496</v>
      </c>
      <c r="M502" s="388" t="s">
        <v>109</v>
      </c>
      <c r="N502" s="388" t="s">
        <v>104</v>
      </c>
      <c r="O502" s="388">
        <v>2</v>
      </c>
      <c r="P502" s="388" t="s">
        <v>651</v>
      </c>
      <c r="Q502" s="388">
        <v>2</v>
      </c>
    </row>
    <row r="503" spans="1:17" s="388" customFormat="1" x14ac:dyDescent="0.2">
      <c r="A503" s="388">
        <v>130796</v>
      </c>
      <c r="B503" s="388">
        <v>107010</v>
      </c>
      <c r="C503" s="388">
        <v>10006549</v>
      </c>
      <c r="D503" s="388" t="s">
        <v>1406</v>
      </c>
      <c r="E503" s="388" t="s">
        <v>107</v>
      </c>
      <c r="F503" s="388" t="s">
        <v>11</v>
      </c>
      <c r="G503" s="388" t="s">
        <v>330</v>
      </c>
      <c r="H503" s="388" t="s">
        <v>161</v>
      </c>
      <c r="I503" s="388" t="s">
        <v>161</v>
      </c>
      <c r="J503" s="388">
        <v>10012691</v>
      </c>
      <c r="K503" s="400">
        <v>42493</v>
      </c>
      <c r="L503" s="400">
        <v>42496</v>
      </c>
      <c r="M503" s="388" t="s">
        <v>109</v>
      </c>
      <c r="N503" s="388" t="s">
        <v>104</v>
      </c>
      <c r="O503" s="388">
        <v>4</v>
      </c>
      <c r="P503" s="388" t="s">
        <v>651</v>
      </c>
      <c r="Q503" s="388">
        <v>2</v>
      </c>
    </row>
    <row r="504" spans="1:17" s="388" customFormat="1" x14ac:dyDescent="0.2">
      <c r="A504" s="388">
        <v>54249</v>
      </c>
      <c r="B504" s="388">
        <v>106862</v>
      </c>
      <c r="C504" s="388">
        <v>10006317</v>
      </c>
      <c r="D504" s="388" t="s">
        <v>997</v>
      </c>
      <c r="E504" s="388" t="s">
        <v>90</v>
      </c>
      <c r="F504" s="388" t="s">
        <v>13</v>
      </c>
      <c r="G504" s="388" t="s">
        <v>998</v>
      </c>
      <c r="H504" s="388" t="s">
        <v>131</v>
      </c>
      <c r="I504" s="388" t="s">
        <v>131</v>
      </c>
      <c r="J504" s="388">
        <v>10017753</v>
      </c>
      <c r="K504" s="400">
        <v>42488</v>
      </c>
      <c r="L504" s="400">
        <v>42489</v>
      </c>
      <c r="M504" s="388" t="s">
        <v>94</v>
      </c>
      <c r="N504" s="388" t="s">
        <v>95</v>
      </c>
      <c r="O504" s="388">
        <v>9</v>
      </c>
      <c r="P504" s="388" t="s">
        <v>651</v>
      </c>
      <c r="Q504" s="388">
        <v>2</v>
      </c>
    </row>
    <row r="505" spans="1:17" s="388" customFormat="1" x14ac:dyDescent="0.2">
      <c r="A505" s="388">
        <v>50152</v>
      </c>
      <c r="B505" s="388">
        <v>115072</v>
      </c>
      <c r="C505" s="388">
        <v>10003720</v>
      </c>
      <c r="D505" s="388" t="s">
        <v>679</v>
      </c>
      <c r="E505" s="388" t="s">
        <v>90</v>
      </c>
      <c r="F505" s="388" t="s">
        <v>13</v>
      </c>
      <c r="G505" s="388" t="s">
        <v>680</v>
      </c>
      <c r="H505" s="388" t="s">
        <v>155</v>
      </c>
      <c r="I505" s="388" t="s">
        <v>155</v>
      </c>
      <c r="J505" s="388">
        <v>10011463</v>
      </c>
      <c r="K505" s="400">
        <v>42486</v>
      </c>
      <c r="L505" s="400">
        <v>42489</v>
      </c>
      <c r="M505" s="388" t="s">
        <v>121</v>
      </c>
      <c r="N505" s="388" t="s">
        <v>104</v>
      </c>
      <c r="O505" s="388">
        <v>3</v>
      </c>
      <c r="P505" s="388" t="s">
        <v>651</v>
      </c>
      <c r="Q505" s="388">
        <v>2</v>
      </c>
    </row>
    <row r="506" spans="1:17" s="388" customFormat="1" x14ac:dyDescent="0.2">
      <c r="A506" s="388">
        <v>52116</v>
      </c>
      <c r="B506" s="388">
        <v>110121</v>
      </c>
      <c r="C506" s="388">
        <v>10002872</v>
      </c>
      <c r="D506" s="388" t="s">
        <v>841</v>
      </c>
      <c r="E506" s="388" t="s">
        <v>159</v>
      </c>
      <c r="F506" s="388" t="s">
        <v>14</v>
      </c>
      <c r="G506" s="388" t="s">
        <v>219</v>
      </c>
      <c r="H506" s="388" t="s">
        <v>177</v>
      </c>
      <c r="I506" s="388" t="s">
        <v>177</v>
      </c>
      <c r="J506" s="388">
        <v>10011482</v>
      </c>
      <c r="K506" s="400">
        <v>42486</v>
      </c>
      <c r="L506" s="400">
        <v>42489</v>
      </c>
      <c r="M506" s="388" t="s">
        <v>257</v>
      </c>
      <c r="N506" s="388" t="s">
        <v>104</v>
      </c>
      <c r="O506" s="388">
        <v>3</v>
      </c>
      <c r="P506" s="388" t="s">
        <v>651</v>
      </c>
      <c r="Q506" s="388">
        <v>2</v>
      </c>
    </row>
    <row r="507" spans="1:17" s="388" customFormat="1" x14ac:dyDescent="0.2">
      <c r="A507" s="388">
        <v>53927</v>
      </c>
      <c r="B507" s="388">
        <v>114820</v>
      </c>
      <c r="C507" s="388">
        <v>10005126</v>
      </c>
      <c r="D507" s="388" t="s">
        <v>972</v>
      </c>
      <c r="E507" s="388" t="s">
        <v>159</v>
      </c>
      <c r="F507" s="388" t="s">
        <v>14</v>
      </c>
      <c r="G507" s="388" t="s">
        <v>719</v>
      </c>
      <c r="H507" s="388" t="s">
        <v>155</v>
      </c>
      <c r="I507" s="388" t="s">
        <v>155</v>
      </c>
      <c r="J507" s="388">
        <v>10011502</v>
      </c>
      <c r="K507" s="400">
        <v>42486</v>
      </c>
      <c r="L507" s="400">
        <v>42489</v>
      </c>
      <c r="M507" s="388" t="s">
        <v>257</v>
      </c>
      <c r="N507" s="388" t="s">
        <v>104</v>
      </c>
      <c r="O507" s="388">
        <v>2</v>
      </c>
      <c r="P507" s="388" t="s">
        <v>651</v>
      </c>
      <c r="Q507" s="388">
        <v>2</v>
      </c>
    </row>
    <row r="508" spans="1:17" s="388" customFormat="1" x14ac:dyDescent="0.2">
      <c r="A508" s="388">
        <v>54636</v>
      </c>
      <c r="B508" s="388">
        <v>116195</v>
      </c>
      <c r="C508" s="388">
        <v>10001473</v>
      </c>
      <c r="D508" s="388" t="s">
        <v>1032</v>
      </c>
      <c r="E508" s="388" t="s">
        <v>159</v>
      </c>
      <c r="F508" s="388" t="s">
        <v>14</v>
      </c>
      <c r="G508" s="388" t="s">
        <v>544</v>
      </c>
      <c r="H508" s="388" t="s">
        <v>161</v>
      </c>
      <c r="I508" s="388" t="s">
        <v>161</v>
      </c>
      <c r="J508" s="388">
        <v>10011511</v>
      </c>
      <c r="K508" s="400">
        <v>42486</v>
      </c>
      <c r="L508" s="400">
        <v>42489</v>
      </c>
      <c r="M508" s="388" t="s">
        <v>257</v>
      </c>
      <c r="N508" s="388" t="s">
        <v>104</v>
      </c>
      <c r="O508" s="388">
        <v>3</v>
      </c>
      <c r="P508" s="388" t="s">
        <v>651</v>
      </c>
      <c r="Q508" s="388">
        <v>2</v>
      </c>
    </row>
    <row r="509" spans="1:17" s="388" customFormat="1" x14ac:dyDescent="0.2">
      <c r="A509" s="388">
        <v>58185</v>
      </c>
      <c r="B509" s="388">
        <v>118085</v>
      </c>
      <c r="C509" s="388">
        <v>10019087</v>
      </c>
      <c r="D509" s="388" t="s">
        <v>1105</v>
      </c>
      <c r="E509" s="388" t="s">
        <v>170</v>
      </c>
      <c r="F509" s="388" t="s">
        <v>13</v>
      </c>
      <c r="G509" s="388" t="s">
        <v>272</v>
      </c>
      <c r="H509" s="388" t="s">
        <v>161</v>
      </c>
      <c r="I509" s="388" t="s">
        <v>161</v>
      </c>
      <c r="J509" s="388">
        <v>10011526</v>
      </c>
      <c r="K509" s="400">
        <v>42486</v>
      </c>
      <c r="L509" s="400">
        <v>42489</v>
      </c>
      <c r="M509" s="388" t="s">
        <v>136</v>
      </c>
      <c r="N509" s="388" t="s">
        <v>104</v>
      </c>
      <c r="O509" s="388">
        <v>4</v>
      </c>
      <c r="P509" s="388" t="s">
        <v>651</v>
      </c>
      <c r="Q509" s="388">
        <v>2</v>
      </c>
    </row>
    <row r="510" spans="1:17" s="388" customFormat="1" x14ac:dyDescent="0.2">
      <c r="A510" s="388">
        <v>58966</v>
      </c>
      <c r="B510" s="388">
        <v>118929</v>
      </c>
      <c r="C510" s="388">
        <v>10027498</v>
      </c>
      <c r="D510" s="388" t="s">
        <v>1173</v>
      </c>
      <c r="E510" s="388" t="s">
        <v>170</v>
      </c>
      <c r="F510" s="388" t="s">
        <v>13</v>
      </c>
      <c r="G510" s="388" t="s">
        <v>239</v>
      </c>
      <c r="H510" s="388" t="s">
        <v>152</v>
      </c>
      <c r="I510" s="388" t="s">
        <v>152</v>
      </c>
      <c r="J510" s="388">
        <v>10011542</v>
      </c>
      <c r="K510" s="400">
        <v>42486</v>
      </c>
      <c r="L510" s="400">
        <v>42489</v>
      </c>
      <c r="M510" s="388" t="s">
        <v>132</v>
      </c>
      <c r="N510" s="388" t="s">
        <v>104</v>
      </c>
      <c r="O510" s="388">
        <v>2</v>
      </c>
      <c r="P510" s="388" t="s">
        <v>651</v>
      </c>
      <c r="Q510" s="388">
        <v>3</v>
      </c>
    </row>
    <row r="511" spans="1:17" s="388" customFormat="1" x14ac:dyDescent="0.2">
      <c r="A511" s="388">
        <v>130451</v>
      </c>
      <c r="B511" s="388">
        <v>108507</v>
      </c>
      <c r="C511" s="388">
        <v>10004607</v>
      </c>
      <c r="D511" s="388" t="s">
        <v>1252</v>
      </c>
      <c r="E511" s="388" t="s">
        <v>107</v>
      </c>
      <c r="F511" s="388" t="s">
        <v>11</v>
      </c>
      <c r="G511" s="388" t="s">
        <v>447</v>
      </c>
      <c r="H511" s="388" t="s">
        <v>115</v>
      </c>
      <c r="I511" s="388" t="s">
        <v>115</v>
      </c>
      <c r="J511" s="388">
        <v>10011419</v>
      </c>
      <c r="K511" s="400">
        <v>42486</v>
      </c>
      <c r="L511" s="400">
        <v>42489</v>
      </c>
      <c r="M511" s="388" t="s">
        <v>109</v>
      </c>
      <c r="N511" s="388" t="s">
        <v>104</v>
      </c>
      <c r="O511" s="388">
        <v>2</v>
      </c>
      <c r="P511" s="388" t="s">
        <v>651</v>
      </c>
      <c r="Q511" s="388">
        <v>2</v>
      </c>
    </row>
    <row r="512" spans="1:17" s="388" customFormat="1" x14ac:dyDescent="0.2">
      <c r="A512" s="388">
        <v>130526</v>
      </c>
      <c r="B512" s="388">
        <v>107019</v>
      </c>
      <c r="C512" s="388">
        <v>10002005</v>
      </c>
      <c r="D512" s="388" t="s">
        <v>1282</v>
      </c>
      <c r="E512" s="388" t="s">
        <v>107</v>
      </c>
      <c r="F512" s="388" t="s">
        <v>11</v>
      </c>
      <c r="G512" s="388" t="s">
        <v>295</v>
      </c>
      <c r="H512" s="388" t="s">
        <v>186</v>
      </c>
      <c r="I512" s="388" t="s">
        <v>93</v>
      </c>
      <c r="J512" s="388">
        <v>10013084</v>
      </c>
      <c r="K512" s="400">
        <v>42486</v>
      </c>
      <c r="L512" s="400">
        <v>42489</v>
      </c>
      <c r="M512" s="388" t="s">
        <v>109</v>
      </c>
      <c r="N512" s="388" t="s">
        <v>104</v>
      </c>
      <c r="O512" s="388">
        <v>2</v>
      </c>
      <c r="P512" s="388" t="s">
        <v>651</v>
      </c>
      <c r="Q512" s="388">
        <v>2</v>
      </c>
    </row>
    <row r="513" spans="1:17" s="388" customFormat="1" x14ac:dyDescent="0.2">
      <c r="A513" s="388">
        <v>130658</v>
      </c>
      <c r="B513" s="388">
        <v>108464</v>
      </c>
      <c r="C513" s="388">
        <v>10001934</v>
      </c>
      <c r="D513" s="388" t="s">
        <v>1344</v>
      </c>
      <c r="E513" s="388" t="s">
        <v>107</v>
      </c>
      <c r="F513" s="388" t="s">
        <v>11</v>
      </c>
      <c r="G513" s="388" t="s">
        <v>442</v>
      </c>
      <c r="H513" s="388" t="s">
        <v>92</v>
      </c>
      <c r="I513" s="388" t="s">
        <v>93</v>
      </c>
      <c r="J513" s="388">
        <v>10011431</v>
      </c>
      <c r="K513" s="400">
        <v>42486</v>
      </c>
      <c r="L513" s="400">
        <v>42489</v>
      </c>
      <c r="M513" s="388" t="s">
        <v>109</v>
      </c>
      <c r="N513" s="388" t="s">
        <v>104</v>
      </c>
      <c r="O513" s="388">
        <v>2</v>
      </c>
      <c r="P513" s="388" t="s">
        <v>651</v>
      </c>
      <c r="Q513" s="388">
        <v>2</v>
      </c>
    </row>
    <row r="514" spans="1:17" s="388" customFormat="1" x14ac:dyDescent="0.2">
      <c r="A514" s="388">
        <v>130772</v>
      </c>
      <c r="B514" s="388">
        <v>106966</v>
      </c>
      <c r="C514" s="388">
        <v>10004442</v>
      </c>
      <c r="D514" s="388" t="s">
        <v>1398</v>
      </c>
      <c r="E514" s="388" t="s">
        <v>274</v>
      </c>
      <c r="F514" s="388" t="s">
        <v>11</v>
      </c>
      <c r="G514" s="388" t="s">
        <v>239</v>
      </c>
      <c r="H514" s="388" t="s">
        <v>152</v>
      </c>
      <c r="I514" s="388" t="s">
        <v>152</v>
      </c>
      <c r="J514" s="388">
        <v>10011441</v>
      </c>
      <c r="K514" s="400">
        <v>42486</v>
      </c>
      <c r="L514" s="400">
        <v>42489</v>
      </c>
      <c r="M514" s="388" t="s">
        <v>109</v>
      </c>
      <c r="N514" s="388" t="s">
        <v>104</v>
      </c>
      <c r="O514" s="388">
        <v>3</v>
      </c>
      <c r="P514" s="388" t="s">
        <v>651</v>
      </c>
      <c r="Q514" s="388">
        <v>1</v>
      </c>
    </row>
    <row r="515" spans="1:17" s="388" customFormat="1" x14ac:dyDescent="0.2">
      <c r="A515" s="388">
        <v>130819</v>
      </c>
      <c r="B515" s="388">
        <v>107462</v>
      </c>
      <c r="C515" s="388">
        <v>10004116</v>
      </c>
      <c r="D515" s="388" t="s">
        <v>1415</v>
      </c>
      <c r="E515" s="388" t="s">
        <v>107</v>
      </c>
      <c r="F515" s="388" t="s">
        <v>11</v>
      </c>
      <c r="G515" s="388" t="s">
        <v>793</v>
      </c>
      <c r="H515" s="388" t="s">
        <v>102</v>
      </c>
      <c r="I515" s="388" t="s">
        <v>102</v>
      </c>
      <c r="J515" s="388">
        <v>10011445</v>
      </c>
      <c r="K515" s="400">
        <v>42486</v>
      </c>
      <c r="L515" s="400">
        <v>42489</v>
      </c>
      <c r="M515" s="388" t="s">
        <v>168</v>
      </c>
      <c r="N515" s="388" t="s">
        <v>104</v>
      </c>
      <c r="O515" s="388">
        <v>3</v>
      </c>
      <c r="P515" s="388" t="s">
        <v>651</v>
      </c>
      <c r="Q515" s="388">
        <v>3</v>
      </c>
    </row>
    <row r="516" spans="1:17" s="388" customFormat="1" x14ac:dyDescent="0.2">
      <c r="A516" s="388">
        <v>133608</v>
      </c>
      <c r="B516" s="388">
        <v>112729</v>
      </c>
      <c r="C516" s="388">
        <v>10006813</v>
      </c>
      <c r="D516" s="388" t="s">
        <v>1475</v>
      </c>
      <c r="E516" s="388" t="s">
        <v>100</v>
      </c>
      <c r="F516" s="388" t="s">
        <v>11</v>
      </c>
      <c r="G516" s="388" t="s">
        <v>1206</v>
      </c>
      <c r="H516" s="388" t="s">
        <v>115</v>
      </c>
      <c r="I516" s="388" t="s">
        <v>115</v>
      </c>
      <c r="J516" s="388">
        <v>10011458</v>
      </c>
      <c r="K516" s="400">
        <v>42486</v>
      </c>
      <c r="L516" s="400">
        <v>42489</v>
      </c>
      <c r="M516" s="388" t="s">
        <v>103</v>
      </c>
      <c r="N516" s="388" t="s">
        <v>104</v>
      </c>
      <c r="O516" s="388">
        <v>3</v>
      </c>
      <c r="P516" s="388" t="s">
        <v>651</v>
      </c>
      <c r="Q516" s="388">
        <v>2</v>
      </c>
    </row>
    <row r="517" spans="1:17" s="388" customFormat="1" x14ac:dyDescent="0.2">
      <c r="A517" s="388">
        <v>53042</v>
      </c>
      <c r="B517" s="388">
        <v>110172</v>
      </c>
      <c r="C517" s="388">
        <v>10003932</v>
      </c>
      <c r="D517" s="388" t="s">
        <v>897</v>
      </c>
      <c r="E517" s="388" t="s">
        <v>159</v>
      </c>
      <c r="F517" s="388" t="s">
        <v>14</v>
      </c>
      <c r="G517" s="388" t="s">
        <v>223</v>
      </c>
      <c r="H517" s="388" t="s">
        <v>152</v>
      </c>
      <c r="I517" s="388" t="s">
        <v>152</v>
      </c>
      <c r="J517" s="388">
        <v>10011553</v>
      </c>
      <c r="K517" s="400">
        <v>42487</v>
      </c>
      <c r="L517" s="400">
        <v>42488</v>
      </c>
      <c r="M517" s="388" t="s">
        <v>162</v>
      </c>
      <c r="N517" s="388" t="s">
        <v>95</v>
      </c>
      <c r="O517" s="388">
        <v>9</v>
      </c>
      <c r="P517" s="388" t="s">
        <v>651</v>
      </c>
      <c r="Q517" s="388">
        <v>2</v>
      </c>
    </row>
    <row r="518" spans="1:17" s="388" customFormat="1" x14ac:dyDescent="0.2">
      <c r="A518" s="388">
        <v>54232</v>
      </c>
      <c r="B518" s="388">
        <v>106470</v>
      </c>
      <c r="C518" s="388">
        <v>10005588</v>
      </c>
      <c r="D518" s="388" t="s">
        <v>995</v>
      </c>
      <c r="E518" s="388" t="s">
        <v>90</v>
      </c>
      <c r="F518" s="388" t="s">
        <v>13</v>
      </c>
      <c r="G518" s="388" t="s">
        <v>494</v>
      </c>
      <c r="H518" s="388" t="s">
        <v>131</v>
      </c>
      <c r="I518" s="388" t="s">
        <v>131</v>
      </c>
      <c r="J518" s="388">
        <v>10017755</v>
      </c>
      <c r="K518" s="400">
        <v>42487</v>
      </c>
      <c r="L518" s="400">
        <v>42488</v>
      </c>
      <c r="M518" s="388" t="s">
        <v>94</v>
      </c>
      <c r="N518" s="388" t="s">
        <v>95</v>
      </c>
      <c r="O518" s="388">
        <v>9</v>
      </c>
      <c r="P518" s="388" t="s">
        <v>651</v>
      </c>
      <c r="Q518" s="388">
        <v>2</v>
      </c>
    </row>
    <row r="519" spans="1:17" s="388" customFormat="1" x14ac:dyDescent="0.2">
      <c r="A519" s="388">
        <v>130491</v>
      </c>
      <c r="B519" s="388">
        <v>106934</v>
      </c>
      <c r="C519" s="388">
        <v>10006038</v>
      </c>
      <c r="D519" s="388" t="s">
        <v>1271</v>
      </c>
      <c r="E519" s="388" t="s">
        <v>107</v>
      </c>
      <c r="F519" s="388" t="s">
        <v>11</v>
      </c>
      <c r="G519" s="388" t="s">
        <v>729</v>
      </c>
      <c r="H519" s="388" t="s">
        <v>131</v>
      </c>
      <c r="I519" s="388" t="s">
        <v>131</v>
      </c>
      <c r="J519" s="388">
        <v>10017530</v>
      </c>
      <c r="K519" s="400">
        <v>42487</v>
      </c>
      <c r="L519" s="400">
        <v>42488</v>
      </c>
      <c r="M519" s="388" t="s">
        <v>407</v>
      </c>
      <c r="N519" s="388" t="s">
        <v>95</v>
      </c>
      <c r="O519" s="388">
        <v>9</v>
      </c>
      <c r="P519" s="388" t="s">
        <v>651</v>
      </c>
      <c r="Q519" s="388">
        <v>2</v>
      </c>
    </row>
    <row r="520" spans="1:17" s="388" customFormat="1" x14ac:dyDescent="0.2">
      <c r="A520" s="388">
        <v>130701</v>
      </c>
      <c r="B520" s="388">
        <v>108437</v>
      </c>
      <c r="C520" s="388">
        <v>10000552</v>
      </c>
      <c r="D520" s="388" t="s">
        <v>1364</v>
      </c>
      <c r="E520" s="388" t="s">
        <v>100</v>
      </c>
      <c r="F520" s="388" t="s">
        <v>11</v>
      </c>
      <c r="G520" s="388" t="s">
        <v>219</v>
      </c>
      <c r="H520" s="388" t="s">
        <v>177</v>
      </c>
      <c r="I520" s="388" t="s">
        <v>177</v>
      </c>
      <c r="J520" s="388">
        <v>10011436</v>
      </c>
      <c r="K520" s="400">
        <v>42487</v>
      </c>
      <c r="L520" s="400">
        <v>42488</v>
      </c>
      <c r="M520" s="388" t="s">
        <v>287</v>
      </c>
      <c r="N520" s="388" t="s">
        <v>95</v>
      </c>
      <c r="O520" s="388">
        <v>9</v>
      </c>
      <c r="P520" s="388" t="s">
        <v>651</v>
      </c>
      <c r="Q520" s="388">
        <v>2</v>
      </c>
    </row>
    <row r="521" spans="1:17" s="388" customFormat="1" x14ac:dyDescent="0.2">
      <c r="A521" s="388">
        <v>130831</v>
      </c>
      <c r="B521" s="388">
        <v>107921</v>
      </c>
      <c r="C521" s="388">
        <v>10007566</v>
      </c>
      <c r="D521" s="388" t="s">
        <v>1421</v>
      </c>
      <c r="E521" s="388" t="s">
        <v>100</v>
      </c>
      <c r="F521" s="388" t="s">
        <v>11</v>
      </c>
      <c r="G521" s="388" t="s">
        <v>374</v>
      </c>
      <c r="H521" s="388" t="s">
        <v>177</v>
      </c>
      <c r="I521" s="388" t="s">
        <v>177</v>
      </c>
      <c r="J521" s="388">
        <v>10004781</v>
      </c>
      <c r="K521" s="400">
        <v>42487</v>
      </c>
      <c r="L521" s="400">
        <v>42488</v>
      </c>
      <c r="M521" s="388" t="s">
        <v>287</v>
      </c>
      <c r="N521" s="388" t="s">
        <v>95</v>
      </c>
      <c r="O521" s="388">
        <v>9</v>
      </c>
      <c r="P521" s="388" t="s">
        <v>651</v>
      </c>
      <c r="Q521" s="388">
        <v>2</v>
      </c>
    </row>
    <row r="522" spans="1:17" s="388" customFormat="1" x14ac:dyDescent="0.2">
      <c r="A522" s="388">
        <v>58550</v>
      </c>
      <c r="B522" s="388">
        <v>118472</v>
      </c>
      <c r="C522" s="388">
        <v>10022513</v>
      </c>
      <c r="D522" s="388" t="s">
        <v>1129</v>
      </c>
      <c r="E522" s="388" t="s">
        <v>90</v>
      </c>
      <c r="F522" s="388" t="s">
        <v>13</v>
      </c>
      <c r="G522" s="388" t="s">
        <v>275</v>
      </c>
      <c r="H522" s="388" t="s">
        <v>186</v>
      </c>
      <c r="I522" s="388" t="s">
        <v>93</v>
      </c>
      <c r="J522" s="388">
        <v>10011531</v>
      </c>
      <c r="K522" s="400">
        <v>42486</v>
      </c>
      <c r="L522" s="400">
        <v>42487</v>
      </c>
      <c r="M522" s="388" t="s">
        <v>94</v>
      </c>
      <c r="N522" s="388" t="s">
        <v>95</v>
      </c>
      <c r="O522" s="388">
        <v>9</v>
      </c>
      <c r="P522" s="388" t="s">
        <v>651</v>
      </c>
      <c r="Q522" s="388">
        <v>2</v>
      </c>
    </row>
    <row r="523" spans="1:17" s="388" customFormat="1" x14ac:dyDescent="0.2">
      <c r="A523" s="388">
        <v>51954</v>
      </c>
      <c r="B523" s="388">
        <v>122238</v>
      </c>
      <c r="C523" s="388">
        <v>10036952</v>
      </c>
      <c r="D523" s="388" t="s">
        <v>833</v>
      </c>
      <c r="E523" s="388" t="s">
        <v>90</v>
      </c>
      <c r="F523" s="388" t="s">
        <v>13</v>
      </c>
      <c r="G523" s="388" t="s">
        <v>299</v>
      </c>
      <c r="H523" s="388" t="s">
        <v>131</v>
      </c>
      <c r="I523" s="388" t="s">
        <v>131</v>
      </c>
      <c r="J523" s="388">
        <v>10011481</v>
      </c>
      <c r="K523" s="400">
        <v>42481</v>
      </c>
      <c r="L523" s="400">
        <v>42482</v>
      </c>
      <c r="M523" s="388" t="s">
        <v>156</v>
      </c>
      <c r="N523" s="388" t="s">
        <v>95</v>
      </c>
      <c r="O523" s="388">
        <v>9</v>
      </c>
      <c r="P523" s="388" t="s">
        <v>651</v>
      </c>
      <c r="Q523" s="388">
        <v>2</v>
      </c>
    </row>
    <row r="524" spans="1:17" s="388" customFormat="1" x14ac:dyDescent="0.2">
      <c r="A524" s="388">
        <v>133173</v>
      </c>
      <c r="B524" s="388">
        <v>114847</v>
      </c>
      <c r="C524" s="388">
        <v>10001929</v>
      </c>
      <c r="D524" s="388" t="s">
        <v>1469</v>
      </c>
      <c r="E524" s="388" t="s">
        <v>125</v>
      </c>
      <c r="F524" s="388" t="s">
        <v>12</v>
      </c>
      <c r="G524" s="388" t="s">
        <v>398</v>
      </c>
      <c r="H524" s="388" t="s">
        <v>161</v>
      </c>
      <c r="I524" s="388" t="s">
        <v>161</v>
      </c>
      <c r="J524" s="388">
        <v>10011457</v>
      </c>
      <c r="K524" s="400">
        <v>42480</v>
      </c>
      <c r="L524" s="400">
        <v>42482</v>
      </c>
      <c r="M524" s="388" t="s">
        <v>127</v>
      </c>
      <c r="N524" s="388" t="s">
        <v>104</v>
      </c>
      <c r="O524" s="388">
        <v>1</v>
      </c>
      <c r="P524" s="388" t="s">
        <v>651</v>
      </c>
      <c r="Q524" s="388">
        <v>1</v>
      </c>
    </row>
    <row r="525" spans="1:17" s="388" customFormat="1" x14ac:dyDescent="0.2">
      <c r="A525" s="388">
        <v>58936</v>
      </c>
      <c r="B525" s="388">
        <v>118790</v>
      </c>
      <c r="C525" s="388">
        <v>10024704</v>
      </c>
      <c r="D525" s="388" t="s">
        <v>1169</v>
      </c>
      <c r="E525" s="388" t="s">
        <v>90</v>
      </c>
      <c r="F525" s="388" t="s">
        <v>13</v>
      </c>
      <c r="G525" s="388" t="s">
        <v>151</v>
      </c>
      <c r="H525" s="388" t="s">
        <v>152</v>
      </c>
      <c r="I525" s="388" t="s">
        <v>152</v>
      </c>
      <c r="J525" s="388">
        <v>10011540</v>
      </c>
      <c r="K525" s="400">
        <v>42479</v>
      </c>
      <c r="L525" s="400">
        <v>42482</v>
      </c>
      <c r="M525" s="388" t="s">
        <v>136</v>
      </c>
      <c r="N525" s="388" t="s">
        <v>104</v>
      </c>
      <c r="O525" s="388">
        <v>2</v>
      </c>
      <c r="P525" s="388" t="s">
        <v>651</v>
      </c>
      <c r="Q525" s="388">
        <v>2</v>
      </c>
    </row>
    <row r="526" spans="1:17" s="388" customFormat="1" x14ac:dyDescent="0.2">
      <c r="A526" s="388">
        <v>54026</v>
      </c>
      <c r="B526" s="388">
        <v>109050</v>
      </c>
      <c r="C526" s="388">
        <v>10002264</v>
      </c>
      <c r="D526" s="388" t="s">
        <v>981</v>
      </c>
      <c r="E526" s="388" t="s">
        <v>170</v>
      </c>
      <c r="F526" s="388" t="s">
        <v>13</v>
      </c>
      <c r="G526" s="388" t="s">
        <v>194</v>
      </c>
      <c r="H526" s="388" t="s">
        <v>155</v>
      </c>
      <c r="I526" s="388" t="s">
        <v>155</v>
      </c>
      <c r="J526" s="388">
        <v>10011505</v>
      </c>
      <c r="K526" s="400">
        <v>42480</v>
      </c>
      <c r="L526" s="400">
        <v>42481</v>
      </c>
      <c r="M526" s="388" t="s">
        <v>94</v>
      </c>
      <c r="N526" s="388" t="s">
        <v>95</v>
      </c>
      <c r="O526" s="388">
        <v>9</v>
      </c>
      <c r="P526" s="388" t="s">
        <v>651</v>
      </c>
      <c r="Q526" s="388">
        <v>2</v>
      </c>
    </row>
    <row r="527" spans="1:17" s="388" customFormat="1" x14ac:dyDescent="0.2">
      <c r="A527" s="388">
        <v>130412</v>
      </c>
      <c r="B527" s="388">
        <v>108350</v>
      </c>
      <c r="C527" s="388">
        <v>10004432</v>
      </c>
      <c r="D527" s="388" t="s">
        <v>1227</v>
      </c>
      <c r="E527" s="388" t="s">
        <v>368</v>
      </c>
      <c r="F527" s="388" t="s">
        <v>14</v>
      </c>
      <c r="G527" s="388" t="s">
        <v>457</v>
      </c>
      <c r="H527" s="388" t="s">
        <v>115</v>
      </c>
      <c r="I527" s="388" t="s">
        <v>115</v>
      </c>
      <c r="J527" s="388">
        <v>10008467</v>
      </c>
      <c r="K527" s="400">
        <v>42480</v>
      </c>
      <c r="L527" s="400">
        <v>42481</v>
      </c>
      <c r="M527" s="388" t="s">
        <v>584</v>
      </c>
      <c r="N527" s="388" t="s">
        <v>95</v>
      </c>
      <c r="O527" s="388">
        <v>9</v>
      </c>
      <c r="P527" s="388" t="s">
        <v>651</v>
      </c>
      <c r="Q527" s="388">
        <v>2</v>
      </c>
    </row>
    <row r="528" spans="1:17" s="388" customFormat="1" x14ac:dyDescent="0.2">
      <c r="A528" s="388">
        <v>59201</v>
      </c>
      <c r="B528" s="388">
        <v>130437</v>
      </c>
      <c r="C528" s="388">
        <v>10010631</v>
      </c>
      <c r="D528" s="388" t="s">
        <v>1201</v>
      </c>
      <c r="E528" s="388" t="s">
        <v>90</v>
      </c>
      <c r="F528" s="388" t="s">
        <v>13</v>
      </c>
      <c r="G528" s="388" t="s">
        <v>663</v>
      </c>
      <c r="H528" s="388" t="s">
        <v>102</v>
      </c>
      <c r="I528" s="388" t="s">
        <v>102</v>
      </c>
      <c r="J528" s="388">
        <v>10011548</v>
      </c>
      <c r="K528" s="400">
        <v>42479</v>
      </c>
      <c r="L528" s="400">
        <v>42481</v>
      </c>
      <c r="M528" s="388" t="s">
        <v>121</v>
      </c>
      <c r="N528" s="388" t="s">
        <v>104</v>
      </c>
      <c r="O528" s="388">
        <v>3</v>
      </c>
      <c r="P528" s="388" t="s">
        <v>651</v>
      </c>
      <c r="Q528" s="388" t="s">
        <v>195</v>
      </c>
    </row>
    <row r="529" spans="1:17" s="388" customFormat="1" x14ac:dyDescent="0.2">
      <c r="A529" s="388">
        <v>53545</v>
      </c>
      <c r="B529" s="388">
        <v>108038</v>
      </c>
      <c r="C529" s="388">
        <v>10004657</v>
      </c>
      <c r="D529" s="388" t="s">
        <v>939</v>
      </c>
      <c r="E529" s="388" t="s">
        <v>159</v>
      </c>
      <c r="F529" s="388" t="s">
        <v>14</v>
      </c>
      <c r="G529" s="388" t="s">
        <v>108</v>
      </c>
      <c r="H529" s="388" t="s">
        <v>102</v>
      </c>
      <c r="I529" s="388" t="s">
        <v>102</v>
      </c>
      <c r="J529" s="388">
        <v>10011497</v>
      </c>
      <c r="K529" s="400">
        <v>42478</v>
      </c>
      <c r="L529" s="400">
        <v>42481</v>
      </c>
      <c r="M529" s="388" t="s">
        <v>256</v>
      </c>
      <c r="N529" s="388" t="s">
        <v>104</v>
      </c>
      <c r="O529" s="388">
        <v>2</v>
      </c>
      <c r="P529" s="388" t="s">
        <v>651</v>
      </c>
      <c r="Q529" s="388">
        <v>4</v>
      </c>
    </row>
    <row r="530" spans="1:17" s="388" customFormat="1" x14ac:dyDescent="0.2">
      <c r="A530" s="388">
        <v>54739</v>
      </c>
      <c r="B530" s="388">
        <v>107976</v>
      </c>
      <c r="C530" s="388">
        <v>10006495</v>
      </c>
      <c r="D530" s="388" t="s">
        <v>1036</v>
      </c>
      <c r="E530" s="388" t="s">
        <v>159</v>
      </c>
      <c r="F530" s="388" t="s">
        <v>14</v>
      </c>
      <c r="G530" s="388" t="s">
        <v>145</v>
      </c>
      <c r="H530" s="388" t="s">
        <v>131</v>
      </c>
      <c r="I530" s="388" t="s">
        <v>131</v>
      </c>
      <c r="J530" s="388">
        <v>10017751</v>
      </c>
      <c r="K530" s="400">
        <v>42478</v>
      </c>
      <c r="L530" s="400">
        <v>42481</v>
      </c>
      <c r="M530" s="388" t="s">
        <v>257</v>
      </c>
      <c r="N530" s="388" t="s">
        <v>104</v>
      </c>
      <c r="O530" s="388">
        <v>3</v>
      </c>
      <c r="P530" s="388" t="s">
        <v>651</v>
      </c>
      <c r="Q530" s="388">
        <v>2</v>
      </c>
    </row>
    <row r="531" spans="1:17" s="388" customFormat="1" x14ac:dyDescent="0.2">
      <c r="A531" s="388">
        <v>130657</v>
      </c>
      <c r="B531" s="388">
        <v>108530</v>
      </c>
      <c r="C531" s="388">
        <v>10000720</v>
      </c>
      <c r="D531" s="388" t="s">
        <v>1342</v>
      </c>
      <c r="E531" s="388" t="s">
        <v>107</v>
      </c>
      <c r="F531" s="388" t="s">
        <v>11</v>
      </c>
      <c r="G531" s="388" t="s">
        <v>442</v>
      </c>
      <c r="H531" s="388" t="s">
        <v>92</v>
      </c>
      <c r="I531" s="388" t="s">
        <v>93</v>
      </c>
      <c r="J531" s="388">
        <v>10011429</v>
      </c>
      <c r="K531" s="400">
        <v>42479</v>
      </c>
      <c r="L531" s="400">
        <v>42480</v>
      </c>
      <c r="M531" s="388" t="s">
        <v>407</v>
      </c>
      <c r="N531" s="388" t="s">
        <v>95</v>
      </c>
      <c r="O531" s="388">
        <v>9</v>
      </c>
      <c r="P531" s="388" t="s">
        <v>651</v>
      </c>
      <c r="Q531" s="388">
        <v>2</v>
      </c>
    </row>
    <row r="532" spans="1:17" s="388" customFormat="1" x14ac:dyDescent="0.2">
      <c r="A532" s="388">
        <v>55074</v>
      </c>
      <c r="B532" s="388">
        <v>106956</v>
      </c>
      <c r="C532" s="388">
        <v>10007320</v>
      </c>
      <c r="D532" s="388" t="s">
        <v>1055</v>
      </c>
      <c r="E532" s="388" t="s">
        <v>259</v>
      </c>
      <c r="F532" s="388" t="s">
        <v>14</v>
      </c>
      <c r="G532" s="388" t="s">
        <v>736</v>
      </c>
      <c r="H532" s="388" t="s">
        <v>115</v>
      </c>
      <c r="I532" s="388" t="s">
        <v>115</v>
      </c>
      <c r="J532" s="388">
        <v>10011555</v>
      </c>
      <c r="K532" s="400">
        <v>42472</v>
      </c>
      <c r="L532" s="400">
        <v>42475</v>
      </c>
      <c r="M532" s="388" t="s">
        <v>121</v>
      </c>
      <c r="N532" s="388" t="s">
        <v>104</v>
      </c>
      <c r="O532" s="388">
        <v>2</v>
      </c>
      <c r="P532" s="388" t="s">
        <v>651</v>
      </c>
      <c r="Q532" s="388">
        <v>2</v>
      </c>
    </row>
    <row r="533" spans="1:17" s="388" customFormat="1" x14ac:dyDescent="0.2">
      <c r="A533" s="388">
        <v>130539</v>
      </c>
      <c r="B533" s="388">
        <v>108417</v>
      </c>
      <c r="C533" s="388">
        <v>10003188</v>
      </c>
      <c r="D533" s="388" t="s">
        <v>1286</v>
      </c>
      <c r="E533" s="388" t="s">
        <v>100</v>
      </c>
      <c r="F533" s="388" t="s">
        <v>11</v>
      </c>
      <c r="G533" s="388" t="s">
        <v>806</v>
      </c>
      <c r="H533" s="388" t="s">
        <v>186</v>
      </c>
      <c r="I533" s="388" t="s">
        <v>93</v>
      </c>
      <c r="J533" s="388">
        <v>10011422</v>
      </c>
      <c r="K533" s="400">
        <v>42472</v>
      </c>
      <c r="L533" s="400">
        <v>42475</v>
      </c>
      <c r="M533" s="388" t="s">
        <v>103</v>
      </c>
      <c r="N533" s="388" t="s">
        <v>104</v>
      </c>
      <c r="O533" s="388">
        <v>1</v>
      </c>
      <c r="P533" s="388" t="s">
        <v>651</v>
      </c>
      <c r="Q533" s="388">
        <v>2</v>
      </c>
    </row>
    <row r="534" spans="1:17" s="388" customFormat="1" x14ac:dyDescent="0.2">
      <c r="A534" s="388">
        <v>50070</v>
      </c>
      <c r="B534" s="388">
        <v>108294</v>
      </c>
      <c r="C534" s="388">
        <v>10012385</v>
      </c>
      <c r="D534" s="388" t="s">
        <v>665</v>
      </c>
      <c r="E534" s="388" t="s">
        <v>632</v>
      </c>
      <c r="F534" s="388" t="s">
        <v>16</v>
      </c>
      <c r="G534" s="388" t="s">
        <v>207</v>
      </c>
      <c r="H534" s="388" t="s">
        <v>186</v>
      </c>
      <c r="I534" s="388" t="s">
        <v>93</v>
      </c>
      <c r="J534" s="388">
        <v>10011461</v>
      </c>
      <c r="K534" s="400">
        <v>42473</v>
      </c>
      <c r="L534" s="400">
        <v>42474</v>
      </c>
      <c r="M534" s="388" t="s">
        <v>650</v>
      </c>
      <c r="N534" s="388" t="s">
        <v>104</v>
      </c>
      <c r="O534" s="388">
        <v>1</v>
      </c>
      <c r="P534" s="388" t="s">
        <v>651</v>
      </c>
      <c r="Q534" s="388" t="s">
        <v>96</v>
      </c>
    </row>
    <row r="535" spans="1:17" s="388" customFormat="1" x14ac:dyDescent="0.2">
      <c r="A535" s="388">
        <v>54006</v>
      </c>
      <c r="B535" s="388">
        <v>106974</v>
      </c>
      <c r="C535" s="388">
        <v>10005264</v>
      </c>
      <c r="D535" s="388" t="s">
        <v>979</v>
      </c>
      <c r="E535" s="388" t="s">
        <v>90</v>
      </c>
      <c r="F535" s="388" t="s">
        <v>13</v>
      </c>
      <c r="G535" s="388" t="s">
        <v>670</v>
      </c>
      <c r="H535" s="388" t="s">
        <v>152</v>
      </c>
      <c r="I535" s="388" t="s">
        <v>152</v>
      </c>
      <c r="J535" s="388">
        <v>10011504</v>
      </c>
      <c r="K535" s="400">
        <v>42467</v>
      </c>
      <c r="L535" s="400">
        <v>42468</v>
      </c>
      <c r="M535" s="388" t="s">
        <v>94</v>
      </c>
      <c r="N535" s="388" t="s">
        <v>95</v>
      </c>
      <c r="O535" s="388">
        <v>9</v>
      </c>
      <c r="P535" s="388" t="s">
        <v>651</v>
      </c>
      <c r="Q535" s="388">
        <v>2</v>
      </c>
    </row>
    <row r="536" spans="1:17" s="388" customFormat="1" x14ac:dyDescent="0.2">
      <c r="A536" s="388">
        <v>58830</v>
      </c>
      <c r="B536" s="388">
        <v>120278</v>
      </c>
      <c r="C536" s="388">
        <v>10031984</v>
      </c>
      <c r="D536" s="388" t="s">
        <v>1165</v>
      </c>
      <c r="E536" s="388" t="s">
        <v>90</v>
      </c>
      <c r="F536" s="388" t="s">
        <v>13</v>
      </c>
      <c r="G536" s="388" t="s">
        <v>551</v>
      </c>
      <c r="H536" s="388" t="s">
        <v>115</v>
      </c>
      <c r="I536" s="388" t="s">
        <v>115</v>
      </c>
      <c r="J536" s="388">
        <v>10011539</v>
      </c>
      <c r="K536" s="400">
        <v>42467</v>
      </c>
      <c r="L536" s="400">
        <v>42468</v>
      </c>
      <c r="M536" s="388" t="s">
        <v>94</v>
      </c>
      <c r="N536" s="388" t="s">
        <v>95</v>
      </c>
      <c r="O536" s="388">
        <v>9</v>
      </c>
      <c r="P536" s="388" t="s">
        <v>651</v>
      </c>
      <c r="Q536" s="388">
        <v>2</v>
      </c>
    </row>
    <row r="537" spans="1:17" s="388" customFormat="1" x14ac:dyDescent="0.2">
      <c r="A537" s="388">
        <v>52847</v>
      </c>
      <c r="B537" s="388">
        <v>106311</v>
      </c>
      <c r="C537" s="388">
        <v>10003593</v>
      </c>
      <c r="D537" s="388" t="s">
        <v>876</v>
      </c>
      <c r="E537" s="388" t="s">
        <v>90</v>
      </c>
      <c r="F537" s="388" t="s">
        <v>13</v>
      </c>
      <c r="G537" s="388" t="s">
        <v>476</v>
      </c>
      <c r="H537" s="388" t="s">
        <v>177</v>
      </c>
      <c r="I537" s="388" t="s">
        <v>177</v>
      </c>
      <c r="J537" s="388">
        <v>10011489</v>
      </c>
      <c r="K537" s="400">
        <v>42465</v>
      </c>
      <c r="L537" s="400">
        <v>42468</v>
      </c>
      <c r="M537" s="388" t="s">
        <v>136</v>
      </c>
      <c r="N537" s="388" t="s">
        <v>104</v>
      </c>
      <c r="O537" s="388">
        <v>3</v>
      </c>
      <c r="P537" s="388" t="s">
        <v>651</v>
      </c>
      <c r="Q537" s="388">
        <v>2</v>
      </c>
    </row>
    <row r="538" spans="1:17" s="388" customFormat="1" x14ac:dyDescent="0.2">
      <c r="A538" s="388">
        <v>54271</v>
      </c>
      <c r="B538" s="388">
        <v>106381</v>
      </c>
      <c r="C538" s="388">
        <v>10005673</v>
      </c>
      <c r="D538" s="388" t="s">
        <v>1002</v>
      </c>
      <c r="E538" s="388" t="s">
        <v>259</v>
      </c>
      <c r="F538" s="388" t="s">
        <v>14</v>
      </c>
      <c r="G538" s="388" t="s">
        <v>542</v>
      </c>
      <c r="H538" s="388" t="s">
        <v>161</v>
      </c>
      <c r="I538" s="388" t="s">
        <v>161</v>
      </c>
      <c r="J538" s="388">
        <v>10011556</v>
      </c>
      <c r="K538" s="400">
        <v>42465</v>
      </c>
      <c r="L538" s="400">
        <v>42468</v>
      </c>
      <c r="M538" s="388" t="s">
        <v>309</v>
      </c>
      <c r="N538" s="388" t="s">
        <v>104</v>
      </c>
      <c r="O538" s="388">
        <v>4</v>
      </c>
      <c r="P538" s="388" t="s">
        <v>651</v>
      </c>
      <c r="Q538" s="388">
        <v>3</v>
      </c>
    </row>
    <row r="539" spans="1:17" s="388" customFormat="1" x14ac:dyDescent="0.2">
      <c r="A539" s="388">
        <v>58166</v>
      </c>
      <c r="B539" s="388">
        <v>117810</v>
      </c>
      <c r="C539" s="388">
        <v>10010672</v>
      </c>
      <c r="D539" s="388" t="s">
        <v>1099</v>
      </c>
      <c r="E539" s="388" t="s">
        <v>90</v>
      </c>
      <c r="F539" s="388" t="s">
        <v>13</v>
      </c>
      <c r="G539" s="388" t="s">
        <v>1100</v>
      </c>
      <c r="H539" s="388" t="s">
        <v>1101</v>
      </c>
      <c r="I539" s="388" t="s">
        <v>115</v>
      </c>
      <c r="J539" s="388">
        <v>10011524</v>
      </c>
      <c r="K539" s="400">
        <v>42465</v>
      </c>
      <c r="L539" s="400">
        <v>42468</v>
      </c>
      <c r="M539" s="388" t="s">
        <v>136</v>
      </c>
      <c r="N539" s="388" t="s">
        <v>104</v>
      </c>
      <c r="O539" s="388">
        <v>2</v>
      </c>
      <c r="P539" s="388" t="s">
        <v>651</v>
      </c>
      <c r="Q539" s="388">
        <v>2</v>
      </c>
    </row>
    <row r="540" spans="1:17" s="388" customFormat="1" x14ac:dyDescent="0.2">
      <c r="A540" s="388">
        <v>59232</v>
      </c>
      <c r="B540" s="388">
        <v>131966</v>
      </c>
      <c r="C540" s="388">
        <v>10046552</v>
      </c>
      <c r="D540" s="388" t="s">
        <v>1218</v>
      </c>
      <c r="E540" s="388" t="s">
        <v>170</v>
      </c>
      <c r="F540" s="388" t="s">
        <v>13</v>
      </c>
      <c r="G540" s="388" t="s">
        <v>382</v>
      </c>
      <c r="H540" s="388" t="s">
        <v>161</v>
      </c>
      <c r="I540" s="388" t="s">
        <v>161</v>
      </c>
      <c r="J540" s="388">
        <v>10011549</v>
      </c>
      <c r="K540" s="400">
        <v>42465</v>
      </c>
      <c r="L540" s="400">
        <v>42468</v>
      </c>
      <c r="M540" s="388" t="s">
        <v>136</v>
      </c>
      <c r="N540" s="388" t="s">
        <v>104</v>
      </c>
      <c r="O540" s="388">
        <v>3</v>
      </c>
      <c r="P540" s="388" t="s">
        <v>651</v>
      </c>
      <c r="Q540" s="388" t="s">
        <v>195</v>
      </c>
    </row>
    <row r="541" spans="1:17" s="388" customFormat="1" x14ac:dyDescent="0.2">
      <c r="A541" s="388">
        <v>58367</v>
      </c>
      <c r="B541" s="388">
        <v>118112</v>
      </c>
      <c r="C541" s="388">
        <v>10020123</v>
      </c>
      <c r="D541" s="388" t="s">
        <v>1113</v>
      </c>
      <c r="E541" s="388" t="s">
        <v>90</v>
      </c>
      <c r="F541" s="388" t="s">
        <v>13</v>
      </c>
      <c r="G541" s="388" t="s">
        <v>482</v>
      </c>
      <c r="H541" s="388" t="s">
        <v>115</v>
      </c>
      <c r="I541" s="388" t="s">
        <v>115</v>
      </c>
      <c r="J541" s="388">
        <v>10011529</v>
      </c>
      <c r="K541" s="400">
        <v>42467</v>
      </c>
      <c r="L541" s="400">
        <v>42467</v>
      </c>
      <c r="M541" s="388" t="s">
        <v>94</v>
      </c>
      <c r="N541" s="388" t="s">
        <v>95</v>
      </c>
      <c r="O541" s="388">
        <v>9</v>
      </c>
      <c r="P541" s="388" t="s">
        <v>651</v>
      </c>
      <c r="Q541" s="388">
        <v>2</v>
      </c>
    </row>
    <row r="542" spans="1:17" s="388" customFormat="1" x14ac:dyDescent="0.2">
      <c r="A542" s="388">
        <v>50949</v>
      </c>
      <c r="B542" s="388">
        <v>112646</v>
      </c>
      <c r="C542" s="388">
        <v>10001078</v>
      </c>
      <c r="D542" s="388" t="s">
        <v>767</v>
      </c>
      <c r="E542" s="388" t="s">
        <v>90</v>
      </c>
      <c r="F542" s="388" t="s">
        <v>13</v>
      </c>
      <c r="G542" s="388" t="s">
        <v>768</v>
      </c>
      <c r="H542" s="388" t="s">
        <v>92</v>
      </c>
      <c r="I542" s="388" t="s">
        <v>93</v>
      </c>
      <c r="J542" s="388">
        <v>10004895</v>
      </c>
      <c r="K542" s="400">
        <v>42466</v>
      </c>
      <c r="L542" s="400">
        <v>42467</v>
      </c>
      <c r="M542" s="388" t="s">
        <v>156</v>
      </c>
      <c r="N542" s="388" t="s">
        <v>95</v>
      </c>
      <c r="O542" s="388">
        <v>9</v>
      </c>
      <c r="P542" s="388" t="s">
        <v>651</v>
      </c>
      <c r="Q542" s="388">
        <v>2</v>
      </c>
    </row>
    <row r="543" spans="1:17" s="388" customFormat="1" x14ac:dyDescent="0.2">
      <c r="A543" s="388">
        <v>51469</v>
      </c>
      <c r="B543" s="388">
        <v>105780</v>
      </c>
      <c r="C543" s="388">
        <v>10001831</v>
      </c>
      <c r="D543" s="388" t="s">
        <v>801</v>
      </c>
      <c r="E543" s="388" t="s">
        <v>90</v>
      </c>
      <c r="F543" s="388" t="s">
        <v>13</v>
      </c>
      <c r="G543" s="388" t="s">
        <v>299</v>
      </c>
      <c r="H543" s="388" t="s">
        <v>131</v>
      </c>
      <c r="I543" s="388" t="s">
        <v>131</v>
      </c>
      <c r="J543" s="388">
        <v>10011476</v>
      </c>
      <c r="K543" s="400">
        <v>42466</v>
      </c>
      <c r="L543" s="400">
        <v>42467</v>
      </c>
      <c r="M543" s="388" t="s">
        <v>94</v>
      </c>
      <c r="N543" s="388" t="s">
        <v>95</v>
      </c>
      <c r="O543" s="388">
        <v>9</v>
      </c>
      <c r="P543" s="388" t="s">
        <v>651</v>
      </c>
      <c r="Q543" s="388">
        <v>2</v>
      </c>
    </row>
    <row r="544" spans="1:17" s="388" customFormat="1" x14ac:dyDescent="0.2">
      <c r="A544" s="388">
        <v>52824</v>
      </c>
      <c r="B544" s="388">
        <v>119752</v>
      </c>
      <c r="C544" s="388">
        <v>10033723</v>
      </c>
      <c r="D544" s="388" t="s">
        <v>868</v>
      </c>
      <c r="E544" s="388" t="s">
        <v>90</v>
      </c>
      <c r="F544" s="388" t="s">
        <v>13</v>
      </c>
      <c r="G544" s="388" t="s">
        <v>221</v>
      </c>
      <c r="H544" s="388" t="s">
        <v>177</v>
      </c>
      <c r="I544" s="388" t="s">
        <v>177</v>
      </c>
      <c r="J544" s="388">
        <v>10011487</v>
      </c>
      <c r="K544" s="400">
        <v>42466</v>
      </c>
      <c r="L544" s="400">
        <v>42467</v>
      </c>
      <c r="M544" s="388" t="s">
        <v>94</v>
      </c>
      <c r="N544" s="388" t="s">
        <v>95</v>
      </c>
      <c r="O544" s="388">
        <v>9</v>
      </c>
      <c r="P544" s="388" t="s">
        <v>651</v>
      </c>
      <c r="Q544" s="388">
        <v>2</v>
      </c>
    </row>
    <row r="545" spans="1:17" s="388" customFormat="1" x14ac:dyDescent="0.2">
      <c r="A545" s="388">
        <v>58464</v>
      </c>
      <c r="B545" s="388">
        <v>118288</v>
      </c>
      <c r="C545" s="388">
        <v>10022358</v>
      </c>
      <c r="D545" s="388" t="s">
        <v>1117</v>
      </c>
      <c r="E545" s="388" t="s">
        <v>90</v>
      </c>
      <c r="F545" s="388" t="s">
        <v>13</v>
      </c>
      <c r="G545" s="388" t="s">
        <v>442</v>
      </c>
      <c r="H545" s="388" t="s">
        <v>92</v>
      </c>
      <c r="I545" s="388" t="s">
        <v>93</v>
      </c>
      <c r="J545" s="388">
        <v>10011530</v>
      </c>
      <c r="K545" s="400">
        <v>42466</v>
      </c>
      <c r="L545" s="400">
        <v>42467</v>
      </c>
      <c r="M545" s="388" t="s">
        <v>156</v>
      </c>
      <c r="N545" s="388" t="s">
        <v>95</v>
      </c>
      <c r="O545" s="388">
        <v>9</v>
      </c>
      <c r="P545" s="388" t="s">
        <v>651</v>
      </c>
      <c r="Q545" s="388">
        <v>2</v>
      </c>
    </row>
    <row r="546" spans="1:17" s="388" customFormat="1" x14ac:dyDescent="0.2">
      <c r="A546" s="388">
        <v>51862</v>
      </c>
      <c r="B546" s="388">
        <v>106603</v>
      </c>
      <c r="C546" s="388">
        <v>10002424</v>
      </c>
      <c r="D546" s="388" t="s">
        <v>827</v>
      </c>
      <c r="E546" s="388" t="s">
        <v>90</v>
      </c>
      <c r="F546" s="388" t="s">
        <v>13</v>
      </c>
      <c r="G546" s="388" t="s">
        <v>219</v>
      </c>
      <c r="H546" s="388" t="s">
        <v>177</v>
      </c>
      <c r="I546" s="388" t="s">
        <v>177</v>
      </c>
      <c r="J546" s="388">
        <v>10004919</v>
      </c>
      <c r="K546" s="400">
        <v>42452</v>
      </c>
      <c r="L546" s="400">
        <v>42453</v>
      </c>
      <c r="M546" s="388" t="s">
        <v>94</v>
      </c>
      <c r="N546" s="388" t="s">
        <v>95</v>
      </c>
      <c r="O546" s="388">
        <v>9</v>
      </c>
      <c r="P546" s="388" t="s">
        <v>651</v>
      </c>
      <c r="Q546" s="388">
        <v>2</v>
      </c>
    </row>
    <row r="547" spans="1:17" s="388" customFormat="1" x14ac:dyDescent="0.2">
      <c r="A547" s="388">
        <v>57165</v>
      </c>
      <c r="B547" s="388">
        <v>105969</v>
      </c>
      <c r="C547" s="388">
        <v>10027655</v>
      </c>
      <c r="D547" s="388" t="s">
        <v>1086</v>
      </c>
      <c r="E547" s="388" t="s">
        <v>90</v>
      </c>
      <c r="F547" s="388" t="s">
        <v>13</v>
      </c>
      <c r="G547" s="388" t="s">
        <v>239</v>
      </c>
      <c r="H547" s="388" t="s">
        <v>152</v>
      </c>
      <c r="I547" s="388" t="s">
        <v>152</v>
      </c>
      <c r="J547" s="388">
        <v>10005039</v>
      </c>
      <c r="K547" s="400">
        <v>42452</v>
      </c>
      <c r="L547" s="400">
        <v>42453</v>
      </c>
      <c r="M547" s="388" t="s">
        <v>94</v>
      </c>
      <c r="N547" s="388" t="s">
        <v>95</v>
      </c>
      <c r="O547" s="388">
        <v>9</v>
      </c>
      <c r="P547" s="388" t="s">
        <v>651</v>
      </c>
      <c r="Q547" s="388">
        <v>2</v>
      </c>
    </row>
    <row r="548" spans="1:17" s="388" customFormat="1" x14ac:dyDescent="0.2">
      <c r="A548" s="388">
        <v>130757</v>
      </c>
      <c r="B548" s="388">
        <v>108327</v>
      </c>
      <c r="C548" s="388">
        <v>10005429</v>
      </c>
      <c r="D548" s="388" t="s">
        <v>1389</v>
      </c>
      <c r="E548" s="388" t="s">
        <v>100</v>
      </c>
      <c r="F548" s="388" t="s">
        <v>11</v>
      </c>
      <c r="G548" s="388" t="s">
        <v>278</v>
      </c>
      <c r="H548" s="388" t="s">
        <v>152</v>
      </c>
      <c r="I548" s="388" t="s">
        <v>152</v>
      </c>
      <c r="J548" s="388">
        <v>10004758</v>
      </c>
      <c r="K548" s="400">
        <v>42451</v>
      </c>
      <c r="L548" s="400">
        <v>42453</v>
      </c>
      <c r="M548" s="388" t="s">
        <v>103</v>
      </c>
      <c r="N548" s="388" t="s">
        <v>104</v>
      </c>
      <c r="O548" s="388">
        <v>3</v>
      </c>
      <c r="P548" s="388" t="s">
        <v>651</v>
      </c>
      <c r="Q548" s="388">
        <v>2</v>
      </c>
    </row>
    <row r="549" spans="1:17" s="388" customFormat="1" x14ac:dyDescent="0.2">
      <c r="A549" s="388">
        <v>58250</v>
      </c>
      <c r="B549" s="388">
        <v>118097</v>
      </c>
      <c r="C549" s="388">
        <v>10000452</v>
      </c>
      <c r="D549" s="388" t="s">
        <v>1107</v>
      </c>
      <c r="E549" s="388" t="s">
        <v>90</v>
      </c>
      <c r="F549" s="388" t="s">
        <v>13</v>
      </c>
      <c r="G549" s="388" t="s">
        <v>272</v>
      </c>
      <c r="H549" s="388" t="s">
        <v>161</v>
      </c>
      <c r="I549" s="388" t="s">
        <v>161</v>
      </c>
      <c r="J549" s="388">
        <v>10011527</v>
      </c>
      <c r="K549" s="400">
        <v>42451</v>
      </c>
      <c r="L549" s="400">
        <v>42452</v>
      </c>
      <c r="M549" s="388" t="s">
        <v>156</v>
      </c>
      <c r="N549" s="388" t="s">
        <v>95</v>
      </c>
      <c r="O549" s="388">
        <v>9</v>
      </c>
      <c r="P549" s="388" t="s">
        <v>651</v>
      </c>
      <c r="Q549" s="388">
        <v>2</v>
      </c>
    </row>
    <row r="550" spans="1:17" s="388" customFormat="1" x14ac:dyDescent="0.2">
      <c r="A550" s="388">
        <v>52150</v>
      </c>
      <c r="B550" s="388">
        <v>106393</v>
      </c>
      <c r="C550" s="388">
        <v>10002948</v>
      </c>
      <c r="D550" s="388" t="s">
        <v>843</v>
      </c>
      <c r="E550" s="388" t="s">
        <v>90</v>
      </c>
      <c r="F550" s="388" t="s">
        <v>13</v>
      </c>
      <c r="G550" s="388" t="s">
        <v>176</v>
      </c>
      <c r="H550" s="388" t="s">
        <v>177</v>
      </c>
      <c r="I550" s="388" t="s">
        <v>177</v>
      </c>
      <c r="J550" s="388">
        <v>10011483</v>
      </c>
      <c r="K550" s="400">
        <v>42444</v>
      </c>
      <c r="L550" s="400">
        <v>42447</v>
      </c>
      <c r="M550" s="388" t="s">
        <v>121</v>
      </c>
      <c r="N550" s="388" t="s">
        <v>104</v>
      </c>
      <c r="O550" s="388">
        <v>3</v>
      </c>
      <c r="P550" s="388" t="s">
        <v>651</v>
      </c>
      <c r="Q550" s="388">
        <v>2</v>
      </c>
    </row>
    <row r="551" spans="1:17" s="388" customFormat="1" x14ac:dyDescent="0.2">
      <c r="A551" s="388">
        <v>53407</v>
      </c>
      <c r="B551" s="388">
        <v>107108</v>
      </c>
      <c r="C551" s="388">
        <v>10004404</v>
      </c>
      <c r="D551" s="388" t="s">
        <v>929</v>
      </c>
      <c r="E551" s="388" t="s">
        <v>90</v>
      </c>
      <c r="F551" s="388" t="s">
        <v>13</v>
      </c>
      <c r="G551" s="388" t="s">
        <v>440</v>
      </c>
      <c r="H551" s="388" t="s">
        <v>92</v>
      </c>
      <c r="I551" s="388" t="s">
        <v>93</v>
      </c>
      <c r="J551" s="388">
        <v>10004970</v>
      </c>
      <c r="K551" s="400">
        <v>42444</v>
      </c>
      <c r="L551" s="400">
        <v>42447</v>
      </c>
      <c r="M551" s="388" t="s">
        <v>121</v>
      </c>
      <c r="N551" s="388" t="s">
        <v>104</v>
      </c>
      <c r="O551" s="388">
        <v>2</v>
      </c>
      <c r="P551" s="388" t="s">
        <v>651</v>
      </c>
      <c r="Q551" s="388">
        <v>2</v>
      </c>
    </row>
    <row r="552" spans="1:17" s="388" customFormat="1" x14ac:dyDescent="0.2">
      <c r="A552" s="388">
        <v>54774</v>
      </c>
      <c r="B552" s="388">
        <v>112238</v>
      </c>
      <c r="C552" s="388">
        <v>10006547</v>
      </c>
      <c r="D552" s="388" t="s">
        <v>1043</v>
      </c>
      <c r="E552" s="388" t="s">
        <v>159</v>
      </c>
      <c r="F552" s="388" t="s">
        <v>14</v>
      </c>
      <c r="G552" s="388" t="s">
        <v>330</v>
      </c>
      <c r="H552" s="388" t="s">
        <v>161</v>
      </c>
      <c r="I552" s="388" t="s">
        <v>161</v>
      </c>
      <c r="J552" s="388">
        <v>10005018</v>
      </c>
      <c r="K552" s="400">
        <v>42444</v>
      </c>
      <c r="L552" s="400">
        <v>42447</v>
      </c>
      <c r="M552" s="388" t="s">
        <v>257</v>
      </c>
      <c r="N552" s="388" t="s">
        <v>104</v>
      </c>
      <c r="O552" s="388">
        <v>2</v>
      </c>
      <c r="P552" s="388" t="s">
        <v>651</v>
      </c>
      <c r="Q552" s="388">
        <v>2</v>
      </c>
    </row>
    <row r="553" spans="1:17" s="388" customFormat="1" x14ac:dyDescent="0.2">
      <c r="A553" s="388">
        <v>55353</v>
      </c>
      <c r="B553" s="388">
        <v>111720</v>
      </c>
      <c r="C553" s="388">
        <v>10001464</v>
      </c>
      <c r="D553" s="388" t="s">
        <v>1069</v>
      </c>
      <c r="E553" s="388" t="s">
        <v>159</v>
      </c>
      <c r="F553" s="388" t="s">
        <v>14</v>
      </c>
      <c r="G553" s="388" t="s">
        <v>563</v>
      </c>
      <c r="H553" s="388" t="s">
        <v>115</v>
      </c>
      <c r="I553" s="388" t="s">
        <v>115</v>
      </c>
      <c r="J553" s="388">
        <v>10005032</v>
      </c>
      <c r="K553" s="400">
        <v>42444</v>
      </c>
      <c r="L553" s="400">
        <v>42447</v>
      </c>
      <c r="M553" s="388" t="s">
        <v>257</v>
      </c>
      <c r="N553" s="388" t="s">
        <v>104</v>
      </c>
      <c r="O553" s="388">
        <v>2</v>
      </c>
      <c r="P553" s="388" t="s">
        <v>651</v>
      </c>
      <c r="Q553" s="388">
        <v>2</v>
      </c>
    </row>
    <row r="554" spans="1:17" s="388" customFormat="1" x14ac:dyDescent="0.2">
      <c r="A554" s="388">
        <v>58573</v>
      </c>
      <c r="B554" s="388">
        <v>118513</v>
      </c>
      <c r="C554" s="388">
        <v>10020313</v>
      </c>
      <c r="D554" s="388" t="s">
        <v>1135</v>
      </c>
      <c r="E554" s="388" t="s">
        <v>90</v>
      </c>
      <c r="F554" s="388" t="s">
        <v>13</v>
      </c>
      <c r="G554" s="388" t="s">
        <v>275</v>
      </c>
      <c r="H554" s="388" t="s">
        <v>186</v>
      </c>
      <c r="I554" s="388" t="s">
        <v>93</v>
      </c>
      <c r="J554" s="388">
        <v>10005070</v>
      </c>
      <c r="K554" s="400">
        <v>42444</v>
      </c>
      <c r="L554" s="400">
        <v>42447</v>
      </c>
      <c r="M554" s="388" t="s">
        <v>136</v>
      </c>
      <c r="N554" s="388" t="s">
        <v>104</v>
      </c>
      <c r="O554" s="388">
        <v>4</v>
      </c>
      <c r="P554" s="388" t="s">
        <v>651</v>
      </c>
      <c r="Q554" s="388">
        <v>2</v>
      </c>
    </row>
    <row r="555" spans="1:17" s="388" customFormat="1" x14ac:dyDescent="0.2">
      <c r="A555" s="388">
        <v>130518</v>
      </c>
      <c r="B555" s="388">
        <v>108439</v>
      </c>
      <c r="C555" s="388">
        <v>10000409</v>
      </c>
      <c r="D555" s="388" t="s">
        <v>1280</v>
      </c>
      <c r="E555" s="388" t="s">
        <v>100</v>
      </c>
      <c r="F555" s="388" t="s">
        <v>11</v>
      </c>
      <c r="G555" s="388" t="s">
        <v>145</v>
      </c>
      <c r="H555" s="388" t="s">
        <v>131</v>
      </c>
      <c r="I555" s="388" t="s">
        <v>131</v>
      </c>
      <c r="J555" s="388">
        <v>10004696</v>
      </c>
      <c r="K555" s="400">
        <v>42444</v>
      </c>
      <c r="L555" s="400">
        <v>42447</v>
      </c>
      <c r="M555" s="388" t="s">
        <v>103</v>
      </c>
      <c r="N555" s="388" t="s">
        <v>104</v>
      </c>
      <c r="O555" s="388">
        <v>2</v>
      </c>
      <c r="P555" s="388" t="s">
        <v>651</v>
      </c>
      <c r="Q555" s="388">
        <v>2</v>
      </c>
    </row>
    <row r="556" spans="1:17" s="388" customFormat="1" x14ac:dyDescent="0.2">
      <c r="A556" s="388">
        <v>130599</v>
      </c>
      <c r="B556" s="388">
        <v>105000</v>
      </c>
      <c r="C556" s="388">
        <v>10000534</v>
      </c>
      <c r="D556" s="388" t="s">
        <v>1308</v>
      </c>
      <c r="E556" s="388" t="s">
        <v>107</v>
      </c>
      <c r="F556" s="388" t="s">
        <v>11</v>
      </c>
      <c r="G556" s="388" t="s">
        <v>1058</v>
      </c>
      <c r="H556" s="388" t="s">
        <v>102</v>
      </c>
      <c r="I556" s="388" t="s">
        <v>102</v>
      </c>
      <c r="J556" s="388">
        <v>10004712</v>
      </c>
      <c r="K556" s="400">
        <v>42444</v>
      </c>
      <c r="L556" s="400">
        <v>42447</v>
      </c>
      <c r="M556" s="388" t="s">
        <v>217</v>
      </c>
      <c r="N556" s="388" t="s">
        <v>104</v>
      </c>
      <c r="O556" s="388">
        <v>3</v>
      </c>
      <c r="P556" s="388" t="s">
        <v>651</v>
      </c>
      <c r="Q556" s="388">
        <v>4</v>
      </c>
    </row>
    <row r="557" spans="1:17" s="388" customFormat="1" x14ac:dyDescent="0.2">
      <c r="A557" s="388">
        <v>53451</v>
      </c>
      <c r="B557" s="388">
        <v>107164</v>
      </c>
      <c r="C557" s="388">
        <v>10004499</v>
      </c>
      <c r="D557" s="388" t="s">
        <v>935</v>
      </c>
      <c r="E557" s="388" t="s">
        <v>90</v>
      </c>
      <c r="F557" s="388" t="s">
        <v>13</v>
      </c>
      <c r="G557" s="388" t="s">
        <v>806</v>
      </c>
      <c r="H557" s="388" t="s">
        <v>186</v>
      </c>
      <c r="I557" s="388" t="s">
        <v>93</v>
      </c>
      <c r="J557" s="388">
        <v>10004973</v>
      </c>
      <c r="K557" s="400">
        <v>42445</v>
      </c>
      <c r="L557" s="400">
        <v>42446</v>
      </c>
      <c r="M557" s="388" t="s">
        <v>94</v>
      </c>
      <c r="N557" s="388" t="s">
        <v>95</v>
      </c>
      <c r="O557" s="388">
        <v>9</v>
      </c>
      <c r="P557" s="388" t="s">
        <v>651</v>
      </c>
      <c r="Q557" s="388">
        <v>2</v>
      </c>
    </row>
    <row r="558" spans="1:17" s="388" customFormat="1" x14ac:dyDescent="0.2">
      <c r="A558" s="388">
        <v>133042</v>
      </c>
      <c r="B558" s="388">
        <v>107987</v>
      </c>
      <c r="C558" s="388">
        <v>10006444</v>
      </c>
      <c r="D558" s="388" t="s">
        <v>1467</v>
      </c>
      <c r="E558" s="388" t="s">
        <v>159</v>
      </c>
      <c r="F558" s="388" t="s">
        <v>14</v>
      </c>
      <c r="G558" s="388" t="s">
        <v>120</v>
      </c>
      <c r="H558" s="388" t="s">
        <v>115</v>
      </c>
      <c r="I558" s="388" t="s">
        <v>115</v>
      </c>
      <c r="J558" s="388">
        <v>10008476</v>
      </c>
      <c r="K558" s="400">
        <v>42445</v>
      </c>
      <c r="L558" s="400">
        <v>42446</v>
      </c>
      <c r="M558" s="388" t="s">
        <v>162</v>
      </c>
      <c r="N558" s="388" t="s">
        <v>95</v>
      </c>
      <c r="O558" s="388">
        <v>9</v>
      </c>
      <c r="P558" s="388" t="s">
        <v>651</v>
      </c>
      <c r="Q558" s="388">
        <v>2</v>
      </c>
    </row>
    <row r="559" spans="1:17" s="388" customFormat="1" x14ac:dyDescent="0.2">
      <c r="A559" s="388">
        <v>58047</v>
      </c>
      <c r="B559" s="388">
        <v>117935</v>
      </c>
      <c r="C559" s="388">
        <v>10013042</v>
      </c>
      <c r="D559" s="388" t="s">
        <v>1091</v>
      </c>
      <c r="E559" s="388" t="s">
        <v>90</v>
      </c>
      <c r="F559" s="388" t="s">
        <v>13</v>
      </c>
      <c r="G559" s="388" t="s">
        <v>185</v>
      </c>
      <c r="H559" s="388" t="s">
        <v>186</v>
      </c>
      <c r="I559" s="388" t="s">
        <v>93</v>
      </c>
      <c r="J559" s="388">
        <v>10005045</v>
      </c>
      <c r="K559" s="400">
        <v>42444</v>
      </c>
      <c r="L559" s="400">
        <v>42446</v>
      </c>
      <c r="M559" s="388" t="s">
        <v>121</v>
      </c>
      <c r="N559" s="388" t="s">
        <v>104</v>
      </c>
      <c r="O559" s="388">
        <v>2</v>
      </c>
      <c r="P559" s="388" t="s">
        <v>651</v>
      </c>
      <c r="Q559" s="388">
        <v>2</v>
      </c>
    </row>
    <row r="560" spans="1:17" s="388" customFormat="1" x14ac:dyDescent="0.2">
      <c r="A560" s="388">
        <v>59222</v>
      </c>
      <c r="B560" s="388">
        <v>125935</v>
      </c>
      <c r="C560" s="388">
        <v>10038020</v>
      </c>
      <c r="D560" s="388" t="s">
        <v>1214</v>
      </c>
      <c r="E560" s="388" t="s">
        <v>90</v>
      </c>
      <c r="F560" s="388" t="s">
        <v>13</v>
      </c>
      <c r="G560" s="388" t="s">
        <v>194</v>
      </c>
      <c r="H560" s="388" t="s">
        <v>155</v>
      </c>
      <c r="I560" s="388" t="s">
        <v>155</v>
      </c>
      <c r="J560" s="388">
        <v>10005111</v>
      </c>
      <c r="K560" s="400">
        <v>42444</v>
      </c>
      <c r="L560" s="400">
        <v>42446</v>
      </c>
      <c r="M560" s="388" t="s">
        <v>121</v>
      </c>
      <c r="N560" s="388" t="s">
        <v>104</v>
      </c>
      <c r="O560" s="388">
        <v>2</v>
      </c>
      <c r="P560" s="388" t="s">
        <v>651</v>
      </c>
      <c r="Q560" s="388" t="s">
        <v>195</v>
      </c>
    </row>
    <row r="561" spans="1:17" s="388" customFormat="1" x14ac:dyDescent="0.2">
      <c r="A561" s="388">
        <v>55416</v>
      </c>
      <c r="B561" s="388">
        <v>107963</v>
      </c>
      <c r="C561" s="388">
        <v>10007594</v>
      </c>
      <c r="D561" s="388" t="s">
        <v>1075</v>
      </c>
      <c r="E561" s="388" t="s">
        <v>259</v>
      </c>
      <c r="F561" s="388" t="s">
        <v>14</v>
      </c>
      <c r="G561" s="388" t="s">
        <v>130</v>
      </c>
      <c r="H561" s="388" t="s">
        <v>131</v>
      </c>
      <c r="I561" s="388" t="s">
        <v>131</v>
      </c>
      <c r="J561" s="388">
        <v>10008496</v>
      </c>
      <c r="K561" s="400">
        <v>42443</v>
      </c>
      <c r="L561" s="400">
        <v>42446</v>
      </c>
      <c r="M561" s="388" t="s">
        <v>261</v>
      </c>
      <c r="N561" s="388" t="s">
        <v>104</v>
      </c>
      <c r="O561" s="388">
        <v>1</v>
      </c>
      <c r="P561" s="388" t="s">
        <v>651</v>
      </c>
      <c r="Q561" s="388">
        <v>2</v>
      </c>
    </row>
    <row r="562" spans="1:17" s="388" customFormat="1" x14ac:dyDescent="0.2">
      <c r="A562" s="388">
        <v>52533</v>
      </c>
      <c r="B562" s="388">
        <v>106723</v>
      </c>
      <c r="C562" s="388">
        <v>10003385</v>
      </c>
      <c r="D562" s="388" t="s">
        <v>853</v>
      </c>
      <c r="E562" s="388" t="s">
        <v>90</v>
      </c>
      <c r="F562" s="388" t="s">
        <v>13</v>
      </c>
      <c r="G562" s="388" t="s">
        <v>228</v>
      </c>
      <c r="H562" s="388" t="s">
        <v>177</v>
      </c>
      <c r="I562" s="388" t="s">
        <v>177</v>
      </c>
      <c r="J562" s="388">
        <v>10004934</v>
      </c>
      <c r="K562" s="400">
        <v>42431</v>
      </c>
      <c r="L562" s="400">
        <v>42446</v>
      </c>
      <c r="M562" s="388" t="s">
        <v>94</v>
      </c>
      <c r="N562" s="388" t="s">
        <v>751</v>
      </c>
      <c r="O562" s="388">
        <v>3</v>
      </c>
      <c r="P562" s="388" t="s">
        <v>651</v>
      </c>
      <c r="Q562" s="388">
        <v>2</v>
      </c>
    </row>
    <row r="563" spans="1:17" s="388" customFormat="1" x14ac:dyDescent="0.2">
      <c r="A563" s="388">
        <v>141703</v>
      </c>
      <c r="B563" s="388">
        <v>131932</v>
      </c>
      <c r="C563" s="388">
        <v>10032898</v>
      </c>
      <c r="D563" s="388" t="s">
        <v>566</v>
      </c>
      <c r="E563" s="388" t="s">
        <v>125</v>
      </c>
      <c r="F563" s="388" t="s">
        <v>12</v>
      </c>
      <c r="G563" s="388" t="s">
        <v>173</v>
      </c>
      <c r="H563" s="388" t="s">
        <v>161</v>
      </c>
      <c r="I563" s="388" t="s">
        <v>161</v>
      </c>
      <c r="J563" s="388">
        <v>10008479</v>
      </c>
      <c r="K563" s="400">
        <v>42443</v>
      </c>
      <c r="L563" s="400">
        <v>42445</v>
      </c>
      <c r="M563" s="388" t="s">
        <v>127</v>
      </c>
      <c r="N563" s="388" t="s">
        <v>104</v>
      </c>
      <c r="O563" s="388">
        <v>4</v>
      </c>
      <c r="P563" s="388" t="s">
        <v>651</v>
      </c>
      <c r="Q563" s="388" t="s">
        <v>195</v>
      </c>
    </row>
    <row r="564" spans="1:17" s="388" customFormat="1" x14ac:dyDescent="0.2">
      <c r="A564" s="388">
        <v>59021</v>
      </c>
      <c r="B564" s="388">
        <v>118734</v>
      </c>
      <c r="C564" s="388">
        <v>10024292</v>
      </c>
      <c r="D564" s="388" t="s">
        <v>1175</v>
      </c>
      <c r="E564" s="388" t="s">
        <v>159</v>
      </c>
      <c r="F564" s="388" t="s">
        <v>14</v>
      </c>
      <c r="G564" s="388" t="s">
        <v>1176</v>
      </c>
      <c r="H564" s="388" t="s">
        <v>102</v>
      </c>
      <c r="I564" s="388" t="s">
        <v>102</v>
      </c>
      <c r="J564" s="388">
        <v>10005088</v>
      </c>
      <c r="K564" s="400">
        <v>42443</v>
      </c>
      <c r="L564" s="400">
        <v>42444</v>
      </c>
      <c r="M564" s="388" t="s">
        <v>162</v>
      </c>
      <c r="N564" s="388" t="s">
        <v>95</v>
      </c>
      <c r="O564" s="388">
        <v>9</v>
      </c>
      <c r="P564" s="388" t="s">
        <v>651</v>
      </c>
      <c r="Q564" s="388">
        <v>2</v>
      </c>
    </row>
    <row r="565" spans="1:17" s="388" customFormat="1" x14ac:dyDescent="0.2">
      <c r="A565" s="388">
        <v>53139</v>
      </c>
      <c r="B565" s="388">
        <v>108036</v>
      </c>
      <c r="C565" s="388">
        <v>10003997</v>
      </c>
      <c r="D565" s="388" t="s">
        <v>913</v>
      </c>
      <c r="E565" s="388" t="s">
        <v>159</v>
      </c>
      <c r="F565" s="388" t="s">
        <v>14</v>
      </c>
      <c r="G565" s="388" t="s">
        <v>447</v>
      </c>
      <c r="H565" s="388" t="s">
        <v>115</v>
      </c>
      <c r="I565" s="388" t="s">
        <v>115</v>
      </c>
      <c r="J565" s="388">
        <v>10004960</v>
      </c>
      <c r="K565" s="400">
        <v>42438</v>
      </c>
      <c r="L565" s="400">
        <v>42444</v>
      </c>
      <c r="M565" s="388" t="s">
        <v>162</v>
      </c>
      <c r="N565" s="388" t="s">
        <v>751</v>
      </c>
      <c r="O565" s="388">
        <v>2</v>
      </c>
      <c r="P565" s="388" t="s">
        <v>651</v>
      </c>
      <c r="Q565" s="388">
        <v>2</v>
      </c>
    </row>
    <row r="566" spans="1:17" s="388" customFormat="1" x14ac:dyDescent="0.2">
      <c r="A566" s="388">
        <v>51152</v>
      </c>
      <c r="B566" s="388">
        <v>115598</v>
      </c>
      <c r="C566" s="388">
        <v>10001405</v>
      </c>
      <c r="D566" s="388" t="s">
        <v>786</v>
      </c>
      <c r="E566" s="388" t="s">
        <v>259</v>
      </c>
      <c r="F566" s="388" t="s">
        <v>14</v>
      </c>
      <c r="G566" s="388" t="s">
        <v>216</v>
      </c>
      <c r="H566" s="388" t="s">
        <v>115</v>
      </c>
      <c r="I566" s="388" t="s">
        <v>115</v>
      </c>
      <c r="J566" s="388">
        <v>10010395</v>
      </c>
      <c r="K566" s="400">
        <v>42437</v>
      </c>
      <c r="L566" s="400">
        <v>42440</v>
      </c>
      <c r="M566" s="388" t="s">
        <v>261</v>
      </c>
      <c r="N566" s="388" t="s">
        <v>104</v>
      </c>
      <c r="O566" s="388">
        <v>4</v>
      </c>
      <c r="P566" s="388" t="s">
        <v>651</v>
      </c>
      <c r="Q566" s="388">
        <v>2</v>
      </c>
    </row>
    <row r="567" spans="1:17" s="388" customFormat="1" x14ac:dyDescent="0.2">
      <c r="A567" s="388">
        <v>53819</v>
      </c>
      <c r="B567" s="388">
        <v>111795</v>
      </c>
      <c r="C567" s="388">
        <v>10005017</v>
      </c>
      <c r="D567" s="388" t="s">
        <v>966</v>
      </c>
      <c r="E567" s="388" t="s">
        <v>90</v>
      </c>
      <c r="F567" s="388" t="s">
        <v>13</v>
      </c>
      <c r="G567" s="388" t="s">
        <v>207</v>
      </c>
      <c r="H567" s="388" t="s">
        <v>186</v>
      </c>
      <c r="I567" s="388" t="s">
        <v>93</v>
      </c>
      <c r="J567" s="388">
        <v>10011500</v>
      </c>
      <c r="K567" s="400">
        <v>42437</v>
      </c>
      <c r="L567" s="400">
        <v>42440</v>
      </c>
      <c r="M567" s="388" t="s">
        <v>132</v>
      </c>
      <c r="N567" s="388" t="s">
        <v>104</v>
      </c>
      <c r="O567" s="388">
        <v>3</v>
      </c>
      <c r="P567" s="388" t="s">
        <v>651</v>
      </c>
      <c r="Q567" s="388">
        <v>3</v>
      </c>
    </row>
    <row r="568" spans="1:17" s="388" customFormat="1" x14ac:dyDescent="0.2">
      <c r="A568" s="388">
        <v>55241</v>
      </c>
      <c r="B568" s="388">
        <v>107911</v>
      </c>
      <c r="C568" s="388">
        <v>10003161</v>
      </c>
      <c r="D568" s="388" t="s">
        <v>1062</v>
      </c>
      <c r="E568" s="388" t="s">
        <v>90</v>
      </c>
      <c r="F568" s="388" t="s">
        <v>13</v>
      </c>
      <c r="G568" s="388" t="s">
        <v>680</v>
      </c>
      <c r="H568" s="388" t="s">
        <v>155</v>
      </c>
      <c r="I568" s="388" t="s">
        <v>155</v>
      </c>
      <c r="J568" s="388">
        <v>10005441</v>
      </c>
      <c r="K568" s="400">
        <v>42437</v>
      </c>
      <c r="L568" s="400">
        <v>42440</v>
      </c>
      <c r="M568" s="388" t="s">
        <v>136</v>
      </c>
      <c r="N568" s="388" t="s">
        <v>104</v>
      </c>
      <c r="O568" s="388">
        <v>2</v>
      </c>
      <c r="P568" s="388" t="s">
        <v>651</v>
      </c>
      <c r="Q568" s="388">
        <v>2</v>
      </c>
    </row>
    <row r="569" spans="1:17" s="388" customFormat="1" x14ac:dyDescent="0.2">
      <c r="A569" s="388">
        <v>130713</v>
      </c>
      <c r="B569" s="388">
        <v>106641</v>
      </c>
      <c r="C569" s="388">
        <v>10007977</v>
      </c>
      <c r="D569" s="388" t="s">
        <v>1373</v>
      </c>
      <c r="E569" s="388" t="s">
        <v>107</v>
      </c>
      <c r="F569" s="388" t="s">
        <v>11</v>
      </c>
      <c r="G569" s="388" t="s">
        <v>382</v>
      </c>
      <c r="H569" s="388" t="s">
        <v>161</v>
      </c>
      <c r="I569" s="388" t="s">
        <v>161</v>
      </c>
      <c r="J569" s="388">
        <v>10005120</v>
      </c>
      <c r="K569" s="400">
        <v>42437</v>
      </c>
      <c r="L569" s="400">
        <v>42440</v>
      </c>
      <c r="M569" s="388" t="s">
        <v>109</v>
      </c>
      <c r="N569" s="388" t="s">
        <v>104</v>
      </c>
      <c r="O569" s="388">
        <v>3</v>
      </c>
      <c r="P569" s="388" t="s">
        <v>651</v>
      </c>
      <c r="Q569" s="388">
        <v>3</v>
      </c>
    </row>
    <row r="570" spans="1:17" s="388" customFormat="1" x14ac:dyDescent="0.2">
      <c r="A570" s="388">
        <v>130756</v>
      </c>
      <c r="B570" s="388">
        <v>108374</v>
      </c>
      <c r="C570" s="388">
        <v>10007671</v>
      </c>
      <c r="D570" s="388" t="s">
        <v>1387</v>
      </c>
      <c r="E570" s="388" t="s">
        <v>100</v>
      </c>
      <c r="F570" s="388" t="s">
        <v>11</v>
      </c>
      <c r="G570" s="388" t="s">
        <v>278</v>
      </c>
      <c r="H570" s="388" t="s">
        <v>152</v>
      </c>
      <c r="I570" s="388" t="s">
        <v>152</v>
      </c>
      <c r="J570" s="388">
        <v>10004757</v>
      </c>
      <c r="K570" s="400">
        <v>42437</v>
      </c>
      <c r="L570" s="400">
        <v>42440</v>
      </c>
      <c r="M570" s="388" t="s">
        <v>103</v>
      </c>
      <c r="N570" s="388" t="s">
        <v>104</v>
      </c>
      <c r="O570" s="388">
        <v>3</v>
      </c>
      <c r="P570" s="388" t="s">
        <v>651</v>
      </c>
      <c r="Q570" s="388">
        <v>1</v>
      </c>
    </row>
    <row r="571" spans="1:17" s="388" customFormat="1" x14ac:dyDescent="0.2">
      <c r="A571" s="388">
        <v>50218</v>
      </c>
      <c r="B571" s="388">
        <v>111333</v>
      </c>
      <c r="C571" s="388">
        <v>10002054</v>
      </c>
      <c r="D571" s="388" t="s">
        <v>696</v>
      </c>
      <c r="E571" s="388" t="s">
        <v>159</v>
      </c>
      <c r="F571" s="388" t="s">
        <v>14</v>
      </c>
      <c r="G571" s="388" t="s">
        <v>697</v>
      </c>
      <c r="H571" s="388" t="s">
        <v>161</v>
      </c>
      <c r="I571" s="388" t="s">
        <v>161</v>
      </c>
      <c r="J571" s="388">
        <v>10004867</v>
      </c>
      <c r="K571" s="400">
        <v>42438</v>
      </c>
      <c r="L571" s="400">
        <v>42439</v>
      </c>
      <c r="M571" s="388" t="s">
        <v>162</v>
      </c>
      <c r="N571" s="388" t="s">
        <v>95</v>
      </c>
      <c r="O571" s="388">
        <v>9</v>
      </c>
      <c r="P571" s="388" t="s">
        <v>651</v>
      </c>
      <c r="Q571" s="388">
        <v>2</v>
      </c>
    </row>
    <row r="572" spans="1:17" s="388" customFormat="1" x14ac:dyDescent="0.2">
      <c r="A572" s="388">
        <v>51474</v>
      </c>
      <c r="B572" s="388">
        <v>107066</v>
      </c>
      <c r="C572" s="388">
        <v>10001848</v>
      </c>
      <c r="D572" s="388" t="s">
        <v>803</v>
      </c>
      <c r="E572" s="388" t="s">
        <v>159</v>
      </c>
      <c r="F572" s="388" t="s">
        <v>14</v>
      </c>
      <c r="G572" s="388" t="s">
        <v>487</v>
      </c>
      <c r="H572" s="388" t="s">
        <v>92</v>
      </c>
      <c r="I572" s="388" t="s">
        <v>93</v>
      </c>
      <c r="J572" s="388">
        <v>10004909</v>
      </c>
      <c r="K572" s="400">
        <v>42438</v>
      </c>
      <c r="L572" s="400">
        <v>42439</v>
      </c>
      <c r="M572" s="388" t="s">
        <v>162</v>
      </c>
      <c r="N572" s="388" t="s">
        <v>95</v>
      </c>
      <c r="O572" s="388">
        <v>9</v>
      </c>
      <c r="P572" s="388" t="s">
        <v>651</v>
      </c>
      <c r="Q572" s="388">
        <v>2</v>
      </c>
    </row>
    <row r="573" spans="1:17" s="388" customFormat="1" x14ac:dyDescent="0.2">
      <c r="A573" s="388">
        <v>51731</v>
      </c>
      <c r="B573" s="388">
        <v>108304</v>
      </c>
      <c r="C573" s="388">
        <v>10002269</v>
      </c>
      <c r="D573" s="388" t="s">
        <v>821</v>
      </c>
      <c r="E573" s="388" t="s">
        <v>632</v>
      </c>
      <c r="F573" s="388" t="s">
        <v>16</v>
      </c>
      <c r="G573" s="388" t="s">
        <v>204</v>
      </c>
      <c r="H573" s="388" t="s">
        <v>115</v>
      </c>
      <c r="I573" s="388" t="s">
        <v>115</v>
      </c>
      <c r="J573" s="388">
        <v>10004915</v>
      </c>
      <c r="K573" s="400">
        <v>42438</v>
      </c>
      <c r="L573" s="400">
        <v>42439</v>
      </c>
      <c r="M573" s="388" t="s">
        <v>650</v>
      </c>
      <c r="N573" s="388" t="s">
        <v>104</v>
      </c>
      <c r="O573" s="388">
        <v>1</v>
      </c>
      <c r="P573" s="388" t="s">
        <v>651</v>
      </c>
      <c r="Q573" s="388" t="s">
        <v>96</v>
      </c>
    </row>
    <row r="574" spans="1:17" s="388" customFormat="1" x14ac:dyDescent="0.2">
      <c r="A574" s="388">
        <v>51841</v>
      </c>
      <c r="B574" s="388">
        <v>108720</v>
      </c>
      <c r="C574" s="388">
        <v>10002471</v>
      </c>
      <c r="D574" s="388" t="s">
        <v>823</v>
      </c>
      <c r="E574" s="388" t="s">
        <v>259</v>
      </c>
      <c r="F574" s="388" t="s">
        <v>14</v>
      </c>
      <c r="G574" s="388" t="s">
        <v>223</v>
      </c>
      <c r="H574" s="388" t="s">
        <v>152</v>
      </c>
      <c r="I574" s="388" t="s">
        <v>152</v>
      </c>
      <c r="J574" s="388">
        <v>10005143</v>
      </c>
      <c r="K574" s="400">
        <v>42438</v>
      </c>
      <c r="L574" s="400">
        <v>42439</v>
      </c>
      <c r="M574" s="388" t="s">
        <v>94</v>
      </c>
      <c r="N574" s="388" t="s">
        <v>95</v>
      </c>
      <c r="O574" s="388">
        <v>9</v>
      </c>
      <c r="P574" s="388" t="s">
        <v>651</v>
      </c>
      <c r="Q574" s="388">
        <v>2</v>
      </c>
    </row>
    <row r="575" spans="1:17" s="388" customFormat="1" x14ac:dyDescent="0.2">
      <c r="A575" s="388">
        <v>55276</v>
      </c>
      <c r="B575" s="388">
        <v>112309</v>
      </c>
      <c r="C575" s="388">
        <v>10007348</v>
      </c>
      <c r="D575" s="388" t="s">
        <v>1065</v>
      </c>
      <c r="E575" s="388" t="s">
        <v>159</v>
      </c>
      <c r="F575" s="388" t="s">
        <v>14</v>
      </c>
      <c r="G575" s="388" t="s">
        <v>315</v>
      </c>
      <c r="H575" s="388" t="s">
        <v>161</v>
      </c>
      <c r="I575" s="388" t="s">
        <v>161</v>
      </c>
      <c r="J575" s="388">
        <v>10005030</v>
      </c>
      <c r="K575" s="400">
        <v>42438</v>
      </c>
      <c r="L575" s="400">
        <v>42439</v>
      </c>
      <c r="M575" s="388" t="s">
        <v>162</v>
      </c>
      <c r="N575" s="388" t="s">
        <v>95</v>
      </c>
      <c r="O575" s="388">
        <v>9</v>
      </c>
      <c r="P575" s="388" t="s">
        <v>651</v>
      </c>
      <c r="Q575" s="388">
        <v>2</v>
      </c>
    </row>
    <row r="576" spans="1:17" s="388" customFormat="1" x14ac:dyDescent="0.2">
      <c r="A576" s="388">
        <v>51701</v>
      </c>
      <c r="B576" s="388">
        <v>108087</v>
      </c>
      <c r="C576" s="388">
        <v>10002214</v>
      </c>
      <c r="D576" s="388" t="s">
        <v>819</v>
      </c>
      <c r="E576" s="388" t="s">
        <v>90</v>
      </c>
      <c r="F576" s="388" t="s">
        <v>13</v>
      </c>
      <c r="G576" s="388" t="s">
        <v>114</v>
      </c>
      <c r="H576" s="388" t="s">
        <v>115</v>
      </c>
      <c r="I576" s="388" t="s">
        <v>115</v>
      </c>
      <c r="J576" s="388">
        <v>10004914</v>
      </c>
      <c r="K576" s="400">
        <v>42438</v>
      </c>
      <c r="L576" s="400">
        <v>42438</v>
      </c>
      <c r="M576" s="388" t="s">
        <v>94</v>
      </c>
      <c r="N576" s="388" t="s">
        <v>95</v>
      </c>
      <c r="O576" s="388">
        <v>9</v>
      </c>
      <c r="P576" s="388" t="s">
        <v>651</v>
      </c>
      <c r="Q576" s="388">
        <v>2</v>
      </c>
    </row>
    <row r="577" spans="1:17" s="388" customFormat="1" x14ac:dyDescent="0.2">
      <c r="A577" s="388">
        <v>50162</v>
      </c>
      <c r="B577" s="388">
        <v>110138</v>
      </c>
      <c r="C577" s="388">
        <v>10009206</v>
      </c>
      <c r="D577" s="388" t="s">
        <v>682</v>
      </c>
      <c r="E577" s="388" t="s">
        <v>159</v>
      </c>
      <c r="F577" s="388" t="s">
        <v>14</v>
      </c>
      <c r="G577" s="388" t="s">
        <v>683</v>
      </c>
      <c r="H577" s="388" t="s">
        <v>115</v>
      </c>
      <c r="I577" s="388" t="s">
        <v>115</v>
      </c>
      <c r="J577" s="388">
        <v>10004859</v>
      </c>
      <c r="K577" s="400">
        <v>42437</v>
      </c>
      <c r="L577" s="400">
        <v>42438</v>
      </c>
      <c r="M577" s="388" t="s">
        <v>162</v>
      </c>
      <c r="N577" s="388" t="s">
        <v>95</v>
      </c>
      <c r="O577" s="388">
        <v>9</v>
      </c>
      <c r="P577" s="388" t="s">
        <v>651</v>
      </c>
      <c r="Q577" s="388">
        <v>2</v>
      </c>
    </row>
    <row r="578" spans="1:17" s="388" customFormat="1" x14ac:dyDescent="0.2">
      <c r="A578" s="388">
        <v>130421</v>
      </c>
      <c r="B578" s="388">
        <v>105653</v>
      </c>
      <c r="C578" s="388">
        <v>10007455</v>
      </c>
      <c r="D578" s="388" t="s">
        <v>1237</v>
      </c>
      <c r="E578" s="388" t="s">
        <v>107</v>
      </c>
      <c r="F578" s="388" t="s">
        <v>11</v>
      </c>
      <c r="G578" s="388" t="s">
        <v>114</v>
      </c>
      <c r="H578" s="388" t="s">
        <v>115</v>
      </c>
      <c r="I578" s="388" t="s">
        <v>115</v>
      </c>
      <c r="J578" s="388">
        <v>10004671</v>
      </c>
      <c r="K578" s="400">
        <v>42437</v>
      </c>
      <c r="L578" s="400">
        <v>42438</v>
      </c>
      <c r="M578" s="388" t="s">
        <v>407</v>
      </c>
      <c r="N578" s="388" t="s">
        <v>95</v>
      </c>
      <c r="O578" s="388">
        <v>9</v>
      </c>
      <c r="P578" s="388" t="s">
        <v>651</v>
      </c>
      <c r="Q578" s="388">
        <v>2</v>
      </c>
    </row>
    <row r="579" spans="1:17" s="388" customFormat="1" x14ac:dyDescent="0.2">
      <c r="A579" s="388">
        <v>130649</v>
      </c>
      <c r="B579" s="388">
        <v>108499</v>
      </c>
      <c r="C579" s="388">
        <v>10005128</v>
      </c>
      <c r="D579" s="388" t="s">
        <v>1334</v>
      </c>
      <c r="E579" s="388" t="s">
        <v>107</v>
      </c>
      <c r="F579" s="388" t="s">
        <v>11</v>
      </c>
      <c r="G579" s="388" t="s">
        <v>719</v>
      </c>
      <c r="H579" s="388" t="s">
        <v>155</v>
      </c>
      <c r="I579" s="388" t="s">
        <v>155</v>
      </c>
      <c r="J579" s="388">
        <v>10004727</v>
      </c>
      <c r="K579" s="400">
        <v>42437</v>
      </c>
      <c r="L579" s="400">
        <v>42438</v>
      </c>
      <c r="M579" s="388" t="s">
        <v>407</v>
      </c>
      <c r="N579" s="388" t="s">
        <v>95</v>
      </c>
      <c r="O579" s="388">
        <v>9</v>
      </c>
      <c r="P579" s="388" t="s">
        <v>651</v>
      </c>
      <c r="Q579" s="388">
        <v>2</v>
      </c>
    </row>
    <row r="580" spans="1:17" s="388" customFormat="1" x14ac:dyDescent="0.2">
      <c r="A580" s="388">
        <v>53465</v>
      </c>
      <c r="B580" s="388">
        <v>106927</v>
      </c>
      <c r="C580" s="388">
        <v>10004530</v>
      </c>
      <c r="D580" s="388" t="s">
        <v>937</v>
      </c>
      <c r="E580" s="388" t="s">
        <v>170</v>
      </c>
      <c r="F580" s="388" t="s">
        <v>13</v>
      </c>
      <c r="G580" s="388" t="s">
        <v>299</v>
      </c>
      <c r="H580" s="388" t="s">
        <v>131</v>
      </c>
      <c r="I580" s="388" t="s">
        <v>131</v>
      </c>
      <c r="J580" s="388">
        <v>10004974</v>
      </c>
      <c r="K580" s="400">
        <v>42437</v>
      </c>
      <c r="L580" s="400">
        <v>42437</v>
      </c>
      <c r="M580" s="388" t="s">
        <v>156</v>
      </c>
      <c r="N580" s="388" t="s">
        <v>95</v>
      </c>
      <c r="O580" s="388">
        <v>9</v>
      </c>
      <c r="P580" s="388" t="s">
        <v>651</v>
      </c>
      <c r="Q580" s="388">
        <v>2</v>
      </c>
    </row>
    <row r="581" spans="1:17" s="388" customFormat="1" x14ac:dyDescent="0.2">
      <c r="A581" s="388">
        <v>58810</v>
      </c>
      <c r="B581" s="388">
        <v>118679</v>
      </c>
      <c r="C581" s="388">
        <v>10023925</v>
      </c>
      <c r="D581" s="388" t="s">
        <v>1161</v>
      </c>
      <c r="E581" s="388" t="s">
        <v>90</v>
      </c>
      <c r="F581" s="388" t="s">
        <v>13</v>
      </c>
      <c r="G581" s="388" t="s">
        <v>219</v>
      </c>
      <c r="H581" s="388" t="s">
        <v>177</v>
      </c>
      <c r="I581" s="388" t="s">
        <v>177</v>
      </c>
      <c r="J581" s="388">
        <v>10005128</v>
      </c>
      <c r="K581" s="400">
        <v>42436</v>
      </c>
      <c r="L581" s="400">
        <v>42437</v>
      </c>
      <c r="M581" s="388" t="s">
        <v>156</v>
      </c>
      <c r="N581" s="388" t="s">
        <v>95</v>
      </c>
      <c r="O581" s="388">
        <v>9</v>
      </c>
      <c r="P581" s="388" t="s">
        <v>651</v>
      </c>
      <c r="Q581" s="388">
        <v>2</v>
      </c>
    </row>
    <row r="582" spans="1:17" s="388" customFormat="1" x14ac:dyDescent="0.2">
      <c r="A582" s="388">
        <v>50958</v>
      </c>
      <c r="B582" s="388">
        <v>114810</v>
      </c>
      <c r="C582" s="388">
        <v>10001094</v>
      </c>
      <c r="D582" s="388" t="s">
        <v>770</v>
      </c>
      <c r="E582" s="388" t="s">
        <v>159</v>
      </c>
      <c r="F582" s="388" t="s">
        <v>14</v>
      </c>
      <c r="G582" s="388" t="s">
        <v>771</v>
      </c>
      <c r="H582" s="388" t="s">
        <v>186</v>
      </c>
      <c r="I582" s="388" t="s">
        <v>93</v>
      </c>
      <c r="J582" s="388">
        <v>10004896</v>
      </c>
      <c r="K582" s="400">
        <v>42422</v>
      </c>
      <c r="L582" s="400">
        <v>42437</v>
      </c>
      <c r="M582" s="388" t="s">
        <v>162</v>
      </c>
      <c r="N582" s="388" t="s">
        <v>751</v>
      </c>
      <c r="O582" s="388">
        <v>3</v>
      </c>
      <c r="P582" s="388" t="s">
        <v>651</v>
      </c>
      <c r="Q582" s="388">
        <v>2</v>
      </c>
    </row>
    <row r="583" spans="1:17" s="388" customFormat="1" x14ac:dyDescent="0.2">
      <c r="A583" s="388">
        <v>52095</v>
      </c>
      <c r="B583" s="388">
        <v>107452</v>
      </c>
      <c r="C583" s="388">
        <v>10002850</v>
      </c>
      <c r="D583" s="388" t="s">
        <v>839</v>
      </c>
      <c r="E583" s="388" t="s">
        <v>90</v>
      </c>
      <c r="F583" s="388" t="s">
        <v>13</v>
      </c>
      <c r="G583" s="388" t="s">
        <v>436</v>
      </c>
      <c r="H583" s="388" t="s">
        <v>155</v>
      </c>
      <c r="I583" s="388" t="s">
        <v>155</v>
      </c>
      <c r="J583" s="388">
        <v>10004927</v>
      </c>
      <c r="K583" s="400">
        <v>42432</v>
      </c>
      <c r="L583" s="400">
        <v>42433</v>
      </c>
      <c r="M583" s="388" t="s">
        <v>94</v>
      </c>
      <c r="N583" s="388" t="s">
        <v>95</v>
      </c>
      <c r="O583" s="388">
        <v>9</v>
      </c>
      <c r="P583" s="388" t="s">
        <v>651</v>
      </c>
      <c r="Q583" s="388">
        <v>2</v>
      </c>
    </row>
    <row r="584" spans="1:17" s="388" customFormat="1" x14ac:dyDescent="0.2">
      <c r="A584" s="388">
        <v>130662</v>
      </c>
      <c r="B584" s="388">
        <v>108400</v>
      </c>
      <c r="C584" s="388">
        <v>10005325</v>
      </c>
      <c r="D584" s="388" t="s">
        <v>1346</v>
      </c>
      <c r="E584" s="388" t="s">
        <v>100</v>
      </c>
      <c r="F584" s="388" t="s">
        <v>11</v>
      </c>
      <c r="G584" s="388" t="s">
        <v>487</v>
      </c>
      <c r="H584" s="388" t="s">
        <v>92</v>
      </c>
      <c r="I584" s="388" t="s">
        <v>93</v>
      </c>
      <c r="J584" s="388">
        <v>10004733</v>
      </c>
      <c r="K584" s="400">
        <v>42432</v>
      </c>
      <c r="L584" s="400">
        <v>42433</v>
      </c>
      <c r="M584" s="388" t="s">
        <v>287</v>
      </c>
      <c r="N584" s="388" t="s">
        <v>95</v>
      </c>
      <c r="O584" s="388">
        <v>9</v>
      </c>
      <c r="P584" s="388" t="s">
        <v>651</v>
      </c>
      <c r="Q584" s="388">
        <v>2</v>
      </c>
    </row>
    <row r="585" spans="1:17" s="388" customFormat="1" x14ac:dyDescent="0.2">
      <c r="A585" s="388">
        <v>50199</v>
      </c>
      <c r="B585" s="388">
        <v>106195</v>
      </c>
      <c r="C585" s="388">
        <v>10006086</v>
      </c>
      <c r="D585" s="388" t="s">
        <v>691</v>
      </c>
      <c r="E585" s="388" t="s">
        <v>259</v>
      </c>
      <c r="F585" s="388" t="s">
        <v>14</v>
      </c>
      <c r="G585" s="388" t="s">
        <v>467</v>
      </c>
      <c r="H585" s="388" t="s">
        <v>92</v>
      </c>
      <c r="I585" s="388" t="s">
        <v>93</v>
      </c>
      <c r="J585" s="388">
        <v>10005153</v>
      </c>
      <c r="K585" s="400">
        <v>42430</v>
      </c>
      <c r="L585" s="400">
        <v>42433</v>
      </c>
      <c r="M585" s="388" t="s">
        <v>136</v>
      </c>
      <c r="N585" s="388" t="s">
        <v>104</v>
      </c>
      <c r="O585" s="388">
        <v>2</v>
      </c>
      <c r="P585" s="388" t="s">
        <v>651</v>
      </c>
      <c r="Q585" s="388">
        <v>2</v>
      </c>
    </row>
    <row r="586" spans="1:17" s="388" customFormat="1" x14ac:dyDescent="0.2">
      <c r="A586" s="388">
        <v>51917</v>
      </c>
      <c r="B586" s="388">
        <v>109029</v>
      </c>
      <c r="C586" s="388">
        <v>10002613</v>
      </c>
      <c r="D586" s="388" t="s">
        <v>829</v>
      </c>
      <c r="E586" s="388" t="s">
        <v>90</v>
      </c>
      <c r="F586" s="388" t="s">
        <v>13</v>
      </c>
      <c r="G586" s="388" t="s">
        <v>347</v>
      </c>
      <c r="H586" s="388" t="s">
        <v>186</v>
      </c>
      <c r="I586" s="388" t="s">
        <v>93</v>
      </c>
      <c r="J586" s="388">
        <v>10004922</v>
      </c>
      <c r="K586" s="400">
        <v>42430</v>
      </c>
      <c r="L586" s="400">
        <v>42433</v>
      </c>
      <c r="M586" s="388" t="s">
        <v>121</v>
      </c>
      <c r="N586" s="388" t="s">
        <v>104</v>
      </c>
      <c r="O586" s="388">
        <v>4</v>
      </c>
      <c r="P586" s="388" t="s">
        <v>651</v>
      </c>
      <c r="Q586" s="388">
        <v>2</v>
      </c>
    </row>
    <row r="587" spans="1:17" s="388" customFormat="1" x14ac:dyDescent="0.2">
      <c r="A587" s="388">
        <v>53152</v>
      </c>
      <c r="B587" s="388">
        <v>108973</v>
      </c>
      <c r="C587" s="388">
        <v>10004002</v>
      </c>
      <c r="D587" s="388" t="s">
        <v>921</v>
      </c>
      <c r="E587" s="388" t="s">
        <v>159</v>
      </c>
      <c r="F587" s="388" t="s">
        <v>14</v>
      </c>
      <c r="G587" s="388" t="s">
        <v>714</v>
      </c>
      <c r="H587" s="388" t="s">
        <v>115</v>
      </c>
      <c r="I587" s="388" t="s">
        <v>115</v>
      </c>
      <c r="J587" s="388">
        <v>10004964</v>
      </c>
      <c r="K587" s="400">
        <v>42430</v>
      </c>
      <c r="L587" s="400">
        <v>42433</v>
      </c>
      <c r="M587" s="388" t="s">
        <v>256</v>
      </c>
      <c r="N587" s="388" t="s">
        <v>104</v>
      </c>
      <c r="O587" s="388">
        <v>2</v>
      </c>
      <c r="P587" s="388" t="s">
        <v>651</v>
      </c>
      <c r="Q587" s="388">
        <v>4</v>
      </c>
    </row>
    <row r="588" spans="1:17" s="388" customFormat="1" x14ac:dyDescent="0.2">
      <c r="A588" s="388">
        <v>54402</v>
      </c>
      <c r="B588" s="388">
        <v>109755</v>
      </c>
      <c r="C588" s="388">
        <v>10005891</v>
      </c>
      <c r="D588" s="388" t="s">
        <v>1015</v>
      </c>
      <c r="E588" s="388" t="s">
        <v>90</v>
      </c>
      <c r="F588" s="388" t="s">
        <v>13</v>
      </c>
      <c r="G588" s="388" t="s">
        <v>724</v>
      </c>
      <c r="H588" s="388" t="s">
        <v>102</v>
      </c>
      <c r="I588" s="388" t="s">
        <v>102</v>
      </c>
      <c r="J588" s="388">
        <v>10005382</v>
      </c>
      <c r="K588" s="400">
        <v>42430</v>
      </c>
      <c r="L588" s="400">
        <v>42433</v>
      </c>
      <c r="M588" s="388" t="s">
        <v>136</v>
      </c>
      <c r="N588" s="388" t="s">
        <v>104</v>
      </c>
      <c r="O588" s="388">
        <v>3</v>
      </c>
      <c r="P588" s="388" t="s">
        <v>651</v>
      </c>
      <c r="Q588" s="388">
        <v>1</v>
      </c>
    </row>
    <row r="589" spans="1:17" s="388" customFormat="1" x14ac:dyDescent="0.2">
      <c r="A589" s="388">
        <v>55115</v>
      </c>
      <c r="B589" s="388">
        <v>105316</v>
      </c>
      <c r="C589" s="388">
        <v>10004123</v>
      </c>
      <c r="D589" s="388" t="s">
        <v>1057</v>
      </c>
      <c r="E589" s="388" t="s">
        <v>170</v>
      </c>
      <c r="F589" s="388" t="s">
        <v>13</v>
      </c>
      <c r="G589" s="388" t="s">
        <v>1058</v>
      </c>
      <c r="H589" s="388" t="s">
        <v>102</v>
      </c>
      <c r="I589" s="388" t="s">
        <v>102</v>
      </c>
      <c r="J589" s="388">
        <v>10008491</v>
      </c>
      <c r="K589" s="400">
        <v>42430</v>
      </c>
      <c r="L589" s="400">
        <v>42433</v>
      </c>
      <c r="M589" s="388" t="s">
        <v>136</v>
      </c>
      <c r="N589" s="388" t="s">
        <v>104</v>
      </c>
      <c r="O589" s="388">
        <v>2</v>
      </c>
      <c r="P589" s="388" t="s">
        <v>651</v>
      </c>
      <c r="Q589" s="388">
        <v>2</v>
      </c>
    </row>
    <row r="590" spans="1:17" s="388" customFormat="1" x14ac:dyDescent="0.2">
      <c r="A590" s="388">
        <v>58515</v>
      </c>
      <c r="B590" s="388">
        <v>116433</v>
      </c>
      <c r="C590" s="388">
        <v>10006519</v>
      </c>
      <c r="D590" s="388" t="s">
        <v>1123</v>
      </c>
      <c r="E590" s="388" t="s">
        <v>90</v>
      </c>
      <c r="F590" s="388" t="s">
        <v>13</v>
      </c>
      <c r="G590" s="388" t="s">
        <v>1026</v>
      </c>
      <c r="H590" s="388" t="s">
        <v>131</v>
      </c>
      <c r="I590" s="388" t="s">
        <v>131</v>
      </c>
      <c r="J590" s="388">
        <v>10005065</v>
      </c>
      <c r="K590" s="400">
        <v>42430</v>
      </c>
      <c r="L590" s="400">
        <v>42433</v>
      </c>
      <c r="M590" s="388" t="s">
        <v>309</v>
      </c>
      <c r="N590" s="388" t="s">
        <v>104</v>
      </c>
      <c r="O590" s="388">
        <v>3</v>
      </c>
      <c r="P590" s="388" t="s">
        <v>651</v>
      </c>
      <c r="Q590" s="388">
        <v>3</v>
      </c>
    </row>
    <row r="591" spans="1:17" s="388" customFormat="1" x14ac:dyDescent="0.2">
      <c r="A591" s="388">
        <v>130486</v>
      </c>
      <c r="B591" s="388">
        <v>106909</v>
      </c>
      <c r="C591" s="388">
        <v>10003708</v>
      </c>
      <c r="D591" s="388" t="s">
        <v>1267</v>
      </c>
      <c r="E591" s="388" t="s">
        <v>107</v>
      </c>
      <c r="F591" s="388" t="s">
        <v>11</v>
      </c>
      <c r="G591" s="388" t="s">
        <v>881</v>
      </c>
      <c r="H591" s="388" t="s">
        <v>131</v>
      </c>
      <c r="I591" s="388" t="s">
        <v>131</v>
      </c>
      <c r="J591" s="388">
        <v>10004688</v>
      </c>
      <c r="K591" s="400">
        <v>42430</v>
      </c>
      <c r="L591" s="400">
        <v>42433</v>
      </c>
      <c r="M591" s="388" t="s">
        <v>109</v>
      </c>
      <c r="N591" s="388" t="s">
        <v>104</v>
      </c>
      <c r="O591" s="388">
        <v>3</v>
      </c>
      <c r="P591" s="388" t="s">
        <v>651</v>
      </c>
      <c r="Q591" s="388">
        <v>2</v>
      </c>
    </row>
    <row r="592" spans="1:17" s="388" customFormat="1" x14ac:dyDescent="0.2">
      <c r="A592" s="388">
        <v>130598</v>
      </c>
      <c r="B592" s="388">
        <v>105017</v>
      </c>
      <c r="C592" s="388">
        <v>10002061</v>
      </c>
      <c r="D592" s="388" t="s">
        <v>1306</v>
      </c>
      <c r="E592" s="388" t="s">
        <v>107</v>
      </c>
      <c r="F592" s="388" t="s">
        <v>11</v>
      </c>
      <c r="G592" s="388" t="s">
        <v>1176</v>
      </c>
      <c r="H592" s="388" t="s">
        <v>102</v>
      </c>
      <c r="I592" s="388" t="s">
        <v>102</v>
      </c>
      <c r="J592" s="388">
        <v>10004711</v>
      </c>
      <c r="K592" s="400">
        <v>42430</v>
      </c>
      <c r="L592" s="400">
        <v>42433</v>
      </c>
      <c r="M592" s="388" t="s">
        <v>109</v>
      </c>
      <c r="N592" s="388" t="s">
        <v>104</v>
      </c>
      <c r="O592" s="388">
        <v>2</v>
      </c>
      <c r="P592" s="388" t="s">
        <v>651</v>
      </c>
      <c r="Q592" s="388">
        <v>2</v>
      </c>
    </row>
    <row r="593" spans="1:17" s="388" customFormat="1" x14ac:dyDescent="0.2">
      <c r="A593" s="388">
        <v>130809</v>
      </c>
      <c r="B593" s="388">
        <v>105347</v>
      </c>
      <c r="C593" s="388">
        <v>10001004</v>
      </c>
      <c r="D593" s="388" t="s">
        <v>1409</v>
      </c>
      <c r="E593" s="388" t="s">
        <v>107</v>
      </c>
      <c r="F593" s="388" t="s">
        <v>11</v>
      </c>
      <c r="G593" s="388" t="s">
        <v>160</v>
      </c>
      <c r="H593" s="388" t="s">
        <v>161</v>
      </c>
      <c r="I593" s="388" t="s">
        <v>161</v>
      </c>
      <c r="J593" s="388">
        <v>10008495</v>
      </c>
      <c r="K593" s="400">
        <v>42430</v>
      </c>
      <c r="L593" s="400">
        <v>42433</v>
      </c>
      <c r="M593" s="388" t="s">
        <v>109</v>
      </c>
      <c r="N593" s="388" t="s">
        <v>104</v>
      </c>
      <c r="O593" s="388">
        <v>3</v>
      </c>
      <c r="P593" s="388" t="s">
        <v>651</v>
      </c>
      <c r="Q593" s="388">
        <v>2</v>
      </c>
    </row>
    <row r="594" spans="1:17" s="388" customFormat="1" x14ac:dyDescent="0.2">
      <c r="A594" s="388">
        <v>133585</v>
      </c>
      <c r="B594" s="388">
        <v>112173</v>
      </c>
      <c r="C594" s="388">
        <v>10001919</v>
      </c>
      <c r="D594" s="388" t="s">
        <v>1473</v>
      </c>
      <c r="E594" s="388" t="s">
        <v>107</v>
      </c>
      <c r="F594" s="388" t="s">
        <v>11</v>
      </c>
      <c r="G594" s="388" t="s">
        <v>303</v>
      </c>
      <c r="H594" s="388" t="s">
        <v>152</v>
      </c>
      <c r="I594" s="388" t="s">
        <v>152</v>
      </c>
      <c r="J594" s="388">
        <v>10004810</v>
      </c>
      <c r="K594" s="400">
        <v>42430</v>
      </c>
      <c r="L594" s="400">
        <v>42433</v>
      </c>
      <c r="M594" s="388" t="s">
        <v>146</v>
      </c>
      <c r="N594" s="388" t="s">
        <v>104</v>
      </c>
      <c r="O594" s="388">
        <v>2</v>
      </c>
      <c r="P594" s="388" t="s">
        <v>651</v>
      </c>
      <c r="Q594" s="388">
        <v>3</v>
      </c>
    </row>
    <row r="595" spans="1:17" s="388" customFormat="1" x14ac:dyDescent="0.2">
      <c r="A595" s="388">
        <v>52805</v>
      </c>
      <c r="B595" s="388">
        <v>106372</v>
      </c>
      <c r="C595" s="388">
        <v>10003529</v>
      </c>
      <c r="D595" s="388" t="s">
        <v>866</v>
      </c>
      <c r="E595" s="388" t="s">
        <v>90</v>
      </c>
      <c r="F595" s="388" t="s">
        <v>13</v>
      </c>
      <c r="G595" s="388" t="s">
        <v>160</v>
      </c>
      <c r="H595" s="388" t="s">
        <v>161</v>
      </c>
      <c r="I595" s="388" t="s">
        <v>161</v>
      </c>
      <c r="J595" s="388">
        <v>10004939</v>
      </c>
      <c r="K595" s="400">
        <v>42409</v>
      </c>
      <c r="L595" s="400">
        <v>42433</v>
      </c>
      <c r="M595" s="388" t="s">
        <v>94</v>
      </c>
      <c r="N595" s="388" t="s">
        <v>751</v>
      </c>
      <c r="O595" s="388">
        <v>3</v>
      </c>
      <c r="P595" s="388" t="s">
        <v>651</v>
      </c>
      <c r="Q595" s="388">
        <v>2</v>
      </c>
    </row>
    <row r="596" spans="1:17" s="388" customFormat="1" x14ac:dyDescent="0.2">
      <c r="A596" s="388">
        <v>51938</v>
      </c>
      <c r="B596" s="388">
        <v>107102</v>
      </c>
      <c r="C596" s="388">
        <v>10002639</v>
      </c>
      <c r="D596" s="388" t="s">
        <v>831</v>
      </c>
      <c r="E596" s="388" t="s">
        <v>159</v>
      </c>
      <c r="F596" s="388" t="s">
        <v>14</v>
      </c>
      <c r="G596" s="388" t="s">
        <v>91</v>
      </c>
      <c r="H596" s="388" t="s">
        <v>92</v>
      </c>
      <c r="I596" s="388" t="s">
        <v>93</v>
      </c>
      <c r="J596" s="388">
        <v>10004923</v>
      </c>
      <c r="K596" s="400">
        <v>42431</v>
      </c>
      <c r="L596" s="400">
        <v>42432</v>
      </c>
      <c r="M596" s="388" t="s">
        <v>162</v>
      </c>
      <c r="N596" s="388" t="s">
        <v>95</v>
      </c>
      <c r="O596" s="388">
        <v>9</v>
      </c>
      <c r="P596" s="388" t="s">
        <v>651</v>
      </c>
      <c r="Q596" s="388">
        <v>2</v>
      </c>
    </row>
    <row r="597" spans="1:17" s="388" customFormat="1" x14ac:dyDescent="0.2">
      <c r="A597" s="388">
        <v>53133</v>
      </c>
      <c r="B597" s="388">
        <v>115525</v>
      </c>
      <c r="C597" s="388">
        <v>10003414</v>
      </c>
      <c r="D597" s="388" t="s">
        <v>909</v>
      </c>
      <c r="E597" s="388" t="s">
        <v>159</v>
      </c>
      <c r="F597" s="388" t="s">
        <v>14</v>
      </c>
      <c r="G597" s="388" t="s">
        <v>141</v>
      </c>
      <c r="H597" s="388" t="s">
        <v>115</v>
      </c>
      <c r="I597" s="388" t="s">
        <v>115</v>
      </c>
      <c r="J597" s="388">
        <v>10004959</v>
      </c>
      <c r="K597" s="400">
        <v>42431</v>
      </c>
      <c r="L597" s="400">
        <v>42432</v>
      </c>
      <c r="M597" s="388" t="s">
        <v>162</v>
      </c>
      <c r="N597" s="388" t="s">
        <v>95</v>
      </c>
      <c r="O597" s="388">
        <v>9</v>
      </c>
      <c r="P597" s="388" t="s">
        <v>651</v>
      </c>
      <c r="Q597" s="388">
        <v>2</v>
      </c>
    </row>
    <row r="598" spans="1:17" s="388" customFormat="1" x14ac:dyDescent="0.2">
      <c r="A598" s="388">
        <v>130547</v>
      </c>
      <c r="B598" s="388">
        <v>108534</v>
      </c>
      <c r="C598" s="388">
        <v>10003854</v>
      </c>
      <c r="D598" s="388" t="s">
        <v>1288</v>
      </c>
      <c r="E598" s="388" t="s">
        <v>113</v>
      </c>
      <c r="F598" s="388" t="s">
        <v>17</v>
      </c>
      <c r="G598" s="388" t="s">
        <v>207</v>
      </c>
      <c r="H598" s="388" t="s">
        <v>186</v>
      </c>
      <c r="I598" s="388" t="s">
        <v>93</v>
      </c>
      <c r="J598" s="388">
        <v>10008468</v>
      </c>
      <c r="K598" s="400">
        <v>42431</v>
      </c>
      <c r="L598" s="400">
        <v>42432</v>
      </c>
      <c r="M598" s="388" t="s">
        <v>116</v>
      </c>
      <c r="N598" s="388" t="s">
        <v>95</v>
      </c>
      <c r="O598" s="388">
        <v>9</v>
      </c>
      <c r="P598" s="388" t="s">
        <v>651</v>
      </c>
      <c r="Q598" s="388">
        <v>2</v>
      </c>
    </row>
    <row r="599" spans="1:17" s="388" customFormat="1" x14ac:dyDescent="0.2">
      <c r="A599" s="388">
        <v>141240</v>
      </c>
      <c r="B599" s="388">
        <v>117630</v>
      </c>
      <c r="C599" s="388">
        <v>10048022</v>
      </c>
      <c r="D599" s="388" t="s">
        <v>1496</v>
      </c>
      <c r="E599" s="388" t="s">
        <v>125</v>
      </c>
      <c r="F599" s="388" t="s">
        <v>12</v>
      </c>
      <c r="G599" s="388" t="s">
        <v>440</v>
      </c>
      <c r="H599" s="388" t="s">
        <v>92</v>
      </c>
      <c r="I599" s="388" t="s">
        <v>93</v>
      </c>
      <c r="J599" s="388">
        <v>10004836</v>
      </c>
      <c r="K599" s="400">
        <v>42431</v>
      </c>
      <c r="L599" s="400">
        <v>42432</v>
      </c>
      <c r="M599" s="388" t="s">
        <v>400</v>
      </c>
      <c r="N599" s="388" t="s">
        <v>95</v>
      </c>
      <c r="O599" s="388">
        <v>9</v>
      </c>
      <c r="P599" s="388" t="s">
        <v>651</v>
      </c>
      <c r="Q599" s="388">
        <v>2</v>
      </c>
    </row>
    <row r="600" spans="1:17" s="388" customFormat="1" x14ac:dyDescent="0.2">
      <c r="A600" s="388">
        <v>131950</v>
      </c>
      <c r="B600" s="388">
        <v>116088</v>
      </c>
      <c r="C600" s="388">
        <v>10009111</v>
      </c>
      <c r="D600" s="388" t="s">
        <v>1449</v>
      </c>
      <c r="E600" s="388" t="s">
        <v>125</v>
      </c>
      <c r="F600" s="388" t="s">
        <v>12</v>
      </c>
      <c r="G600" s="388" t="s">
        <v>374</v>
      </c>
      <c r="H600" s="388" t="s">
        <v>177</v>
      </c>
      <c r="I600" s="388" t="s">
        <v>177</v>
      </c>
      <c r="J600" s="388">
        <v>10008474</v>
      </c>
      <c r="K600" s="400">
        <v>42430</v>
      </c>
      <c r="L600" s="400">
        <v>42432</v>
      </c>
      <c r="M600" s="388" t="s">
        <v>547</v>
      </c>
      <c r="N600" s="388" t="s">
        <v>104</v>
      </c>
      <c r="O600" s="388">
        <v>3</v>
      </c>
      <c r="P600" s="388" t="s">
        <v>651</v>
      </c>
      <c r="Q600" s="388">
        <v>3</v>
      </c>
    </row>
    <row r="601" spans="1:17" s="388" customFormat="1" x14ac:dyDescent="0.2">
      <c r="A601" s="388">
        <v>139793</v>
      </c>
      <c r="B601" s="388">
        <v>123347</v>
      </c>
      <c r="C601" s="388">
        <v>10042051</v>
      </c>
      <c r="D601" s="388" t="s">
        <v>473</v>
      </c>
      <c r="E601" s="388" t="s">
        <v>179</v>
      </c>
      <c r="F601" s="388" t="s">
        <v>15</v>
      </c>
      <c r="G601" s="388" t="s">
        <v>141</v>
      </c>
      <c r="H601" s="388" t="s">
        <v>115</v>
      </c>
      <c r="I601" s="388" t="s">
        <v>115</v>
      </c>
      <c r="J601" s="388">
        <v>10004825</v>
      </c>
      <c r="K601" s="400">
        <v>42430</v>
      </c>
      <c r="L601" s="400">
        <v>42432</v>
      </c>
      <c r="M601" s="388" t="s">
        <v>474</v>
      </c>
      <c r="N601" s="388" t="s">
        <v>104</v>
      </c>
      <c r="O601" s="388">
        <v>4</v>
      </c>
      <c r="P601" s="388" t="s">
        <v>651</v>
      </c>
      <c r="Q601" s="388">
        <v>4</v>
      </c>
    </row>
    <row r="602" spans="1:17" s="388" customFormat="1" x14ac:dyDescent="0.2">
      <c r="A602" s="388">
        <v>52179</v>
      </c>
      <c r="B602" s="388">
        <v>107701</v>
      </c>
      <c r="C602" s="388">
        <v>10003026</v>
      </c>
      <c r="D602" s="388" t="s">
        <v>845</v>
      </c>
      <c r="E602" s="388" t="s">
        <v>259</v>
      </c>
      <c r="F602" s="388" t="s">
        <v>14</v>
      </c>
      <c r="G602" s="388" t="s">
        <v>700</v>
      </c>
      <c r="H602" s="388" t="s">
        <v>161</v>
      </c>
      <c r="I602" s="388" t="s">
        <v>161</v>
      </c>
      <c r="J602" s="388">
        <v>10005137</v>
      </c>
      <c r="K602" s="400">
        <v>42424</v>
      </c>
      <c r="L602" s="400">
        <v>42431</v>
      </c>
      <c r="M602" s="388" t="s">
        <v>94</v>
      </c>
      <c r="N602" s="388" t="s">
        <v>751</v>
      </c>
      <c r="O602" s="388">
        <v>1</v>
      </c>
      <c r="P602" s="388" t="s">
        <v>651</v>
      </c>
      <c r="Q602" s="388">
        <v>2</v>
      </c>
    </row>
    <row r="603" spans="1:17" s="388" customFormat="1" x14ac:dyDescent="0.2">
      <c r="A603" s="388">
        <v>52037</v>
      </c>
      <c r="B603" s="388">
        <v>108080</v>
      </c>
      <c r="C603" s="388">
        <v>10002767</v>
      </c>
      <c r="D603" s="388" t="s">
        <v>837</v>
      </c>
      <c r="E603" s="388" t="s">
        <v>259</v>
      </c>
      <c r="F603" s="388" t="s">
        <v>14</v>
      </c>
      <c r="G603" s="388" t="s">
        <v>130</v>
      </c>
      <c r="H603" s="388" t="s">
        <v>131</v>
      </c>
      <c r="I603" s="388" t="s">
        <v>131</v>
      </c>
      <c r="J603" s="388">
        <v>10004925</v>
      </c>
      <c r="K603" s="400">
        <v>42423</v>
      </c>
      <c r="L603" s="400">
        <v>42426</v>
      </c>
      <c r="M603" s="388" t="s">
        <v>261</v>
      </c>
      <c r="N603" s="388" t="s">
        <v>104</v>
      </c>
      <c r="O603" s="388">
        <v>3</v>
      </c>
      <c r="P603" s="388" t="s">
        <v>651</v>
      </c>
      <c r="Q603" s="388">
        <v>2</v>
      </c>
    </row>
    <row r="604" spans="1:17" s="388" customFormat="1" x14ac:dyDescent="0.2">
      <c r="A604" s="388">
        <v>130457</v>
      </c>
      <c r="B604" s="388">
        <v>108412</v>
      </c>
      <c r="C604" s="388">
        <v>10003899</v>
      </c>
      <c r="D604" s="388" t="s">
        <v>1260</v>
      </c>
      <c r="E604" s="388" t="s">
        <v>100</v>
      </c>
      <c r="F604" s="388" t="s">
        <v>11</v>
      </c>
      <c r="G604" s="388" t="s">
        <v>403</v>
      </c>
      <c r="H604" s="388" t="s">
        <v>115</v>
      </c>
      <c r="I604" s="388" t="s">
        <v>115</v>
      </c>
      <c r="J604" s="388">
        <v>10004684</v>
      </c>
      <c r="K604" s="400">
        <v>42423</v>
      </c>
      <c r="L604" s="400">
        <v>42426</v>
      </c>
      <c r="M604" s="388" t="s">
        <v>103</v>
      </c>
      <c r="N604" s="388" t="s">
        <v>104</v>
      </c>
      <c r="O604" s="388">
        <v>2</v>
      </c>
      <c r="P604" s="388" t="s">
        <v>651</v>
      </c>
      <c r="Q604" s="388">
        <v>2</v>
      </c>
    </row>
    <row r="605" spans="1:17" s="388" customFormat="1" x14ac:dyDescent="0.2">
      <c r="A605" s="388">
        <v>130582</v>
      </c>
      <c r="B605" s="388">
        <v>112380</v>
      </c>
      <c r="C605" s="388">
        <v>10002126</v>
      </c>
      <c r="D605" s="388" t="s">
        <v>1302</v>
      </c>
      <c r="E605" s="388" t="s">
        <v>107</v>
      </c>
      <c r="F605" s="388" t="s">
        <v>11</v>
      </c>
      <c r="G605" s="388" t="s">
        <v>275</v>
      </c>
      <c r="H605" s="388" t="s">
        <v>186</v>
      </c>
      <c r="I605" s="388" t="s">
        <v>93</v>
      </c>
      <c r="J605" s="388">
        <v>10004707</v>
      </c>
      <c r="K605" s="400">
        <v>42423</v>
      </c>
      <c r="L605" s="400">
        <v>42426</v>
      </c>
      <c r="M605" s="388" t="s">
        <v>109</v>
      </c>
      <c r="N605" s="388" t="s">
        <v>104</v>
      </c>
      <c r="O605" s="388">
        <v>2</v>
      </c>
      <c r="P605" s="388" t="s">
        <v>651</v>
      </c>
      <c r="Q605" s="388">
        <v>2</v>
      </c>
    </row>
    <row r="606" spans="1:17" s="388" customFormat="1" x14ac:dyDescent="0.2">
      <c r="A606" s="388">
        <v>130629</v>
      </c>
      <c r="B606" s="388">
        <v>108441</v>
      </c>
      <c r="C606" s="388">
        <v>10007063</v>
      </c>
      <c r="D606" s="388" t="s">
        <v>1328</v>
      </c>
      <c r="E606" s="388" t="s">
        <v>107</v>
      </c>
      <c r="F606" s="388" t="s">
        <v>11</v>
      </c>
      <c r="G606" s="388" t="s">
        <v>809</v>
      </c>
      <c r="H606" s="388" t="s">
        <v>155</v>
      </c>
      <c r="I606" s="388" t="s">
        <v>155</v>
      </c>
      <c r="J606" s="388">
        <v>10004724</v>
      </c>
      <c r="K606" s="400">
        <v>42423</v>
      </c>
      <c r="L606" s="400">
        <v>42426</v>
      </c>
      <c r="M606" s="388" t="s">
        <v>109</v>
      </c>
      <c r="N606" s="388" t="s">
        <v>104</v>
      </c>
      <c r="O606" s="388">
        <v>1</v>
      </c>
      <c r="P606" s="388" t="s">
        <v>651</v>
      </c>
      <c r="Q606" s="388">
        <v>1</v>
      </c>
    </row>
    <row r="607" spans="1:17" s="388" customFormat="1" x14ac:dyDescent="0.2">
      <c r="A607" s="388">
        <v>1184091</v>
      </c>
      <c r="B607" s="388">
        <v>133117</v>
      </c>
      <c r="C607" s="388">
        <v>10046797</v>
      </c>
      <c r="D607" s="388" t="s">
        <v>1501</v>
      </c>
      <c r="E607" s="388" t="s">
        <v>90</v>
      </c>
      <c r="F607" s="388" t="s">
        <v>13</v>
      </c>
      <c r="G607" s="388" t="s">
        <v>284</v>
      </c>
      <c r="H607" s="388" t="s">
        <v>115</v>
      </c>
      <c r="I607" s="388" t="s">
        <v>115</v>
      </c>
      <c r="J607" s="388">
        <v>10008460</v>
      </c>
      <c r="K607" s="400">
        <v>42423</v>
      </c>
      <c r="L607" s="400">
        <v>42426</v>
      </c>
      <c r="M607" s="388" t="s">
        <v>136</v>
      </c>
      <c r="N607" s="388" t="s">
        <v>104</v>
      </c>
      <c r="O607" s="388">
        <v>1</v>
      </c>
      <c r="P607" s="388" t="s">
        <v>651</v>
      </c>
      <c r="Q607" s="388" t="s">
        <v>195</v>
      </c>
    </row>
    <row r="608" spans="1:17" s="388" customFormat="1" x14ac:dyDescent="0.2">
      <c r="A608" s="388">
        <v>51459</v>
      </c>
      <c r="B608" s="388">
        <v>106437</v>
      </c>
      <c r="C608" s="388">
        <v>10001309</v>
      </c>
      <c r="D608" s="388" t="s">
        <v>797</v>
      </c>
      <c r="E608" s="388" t="s">
        <v>90</v>
      </c>
      <c r="F608" s="388" t="s">
        <v>13</v>
      </c>
      <c r="G608" s="388" t="s">
        <v>272</v>
      </c>
      <c r="H608" s="388" t="s">
        <v>161</v>
      </c>
      <c r="I608" s="388" t="s">
        <v>161</v>
      </c>
      <c r="J608" s="388">
        <v>10008485</v>
      </c>
      <c r="K608" s="400">
        <v>42424</v>
      </c>
      <c r="L608" s="400">
        <v>42425</v>
      </c>
      <c r="M608" s="388" t="s">
        <v>94</v>
      </c>
      <c r="N608" s="388" t="s">
        <v>95</v>
      </c>
      <c r="O608" s="388">
        <v>9</v>
      </c>
      <c r="P608" s="388" t="s">
        <v>651</v>
      </c>
      <c r="Q608" s="388">
        <v>2</v>
      </c>
    </row>
    <row r="609" spans="1:17" s="388" customFormat="1" x14ac:dyDescent="0.2">
      <c r="A609" s="388">
        <v>54409</v>
      </c>
      <c r="B609" s="388">
        <v>116955</v>
      </c>
      <c r="C609" s="388">
        <v>10005894</v>
      </c>
      <c r="D609" s="388" t="s">
        <v>1017</v>
      </c>
      <c r="E609" s="388" t="s">
        <v>90</v>
      </c>
      <c r="F609" s="388" t="s">
        <v>13</v>
      </c>
      <c r="G609" s="388" t="s">
        <v>326</v>
      </c>
      <c r="H609" s="388" t="s">
        <v>177</v>
      </c>
      <c r="I609" s="388" t="s">
        <v>177</v>
      </c>
      <c r="J609" s="388">
        <v>10005006</v>
      </c>
      <c r="K609" s="400">
        <v>42424</v>
      </c>
      <c r="L609" s="400">
        <v>42425</v>
      </c>
      <c r="M609" s="388" t="s">
        <v>156</v>
      </c>
      <c r="N609" s="388" t="s">
        <v>95</v>
      </c>
      <c r="O609" s="388">
        <v>9</v>
      </c>
      <c r="P609" s="388" t="s">
        <v>651</v>
      </c>
      <c r="Q609" s="388">
        <v>2</v>
      </c>
    </row>
    <row r="610" spans="1:17" s="388" customFormat="1" x14ac:dyDescent="0.2">
      <c r="A610" s="388">
        <v>58178</v>
      </c>
      <c r="B610" s="388">
        <v>117996</v>
      </c>
      <c r="C610" s="388">
        <v>10013548</v>
      </c>
      <c r="D610" s="388" t="s">
        <v>1103</v>
      </c>
      <c r="E610" s="388" t="s">
        <v>90</v>
      </c>
      <c r="F610" s="388" t="s">
        <v>13</v>
      </c>
      <c r="G610" s="388" t="s">
        <v>563</v>
      </c>
      <c r="H610" s="388" t="s">
        <v>115</v>
      </c>
      <c r="I610" s="388" t="s">
        <v>115</v>
      </c>
      <c r="J610" s="388">
        <v>10005050</v>
      </c>
      <c r="K610" s="400">
        <v>42424</v>
      </c>
      <c r="L610" s="400">
        <v>42425</v>
      </c>
      <c r="M610" s="388" t="s">
        <v>156</v>
      </c>
      <c r="N610" s="388" t="s">
        <v>95</v>
      </c>
      <c r="O610" s="388">
        <v>9</v>
      </c>
      <c r="P610" s="388" t="s">
        <v>651</v>
      </c>
      <c r="Q610" s="388">
        <v>2</v>
      </c>
    </row>
    <row r="611" spans="1:17" s="388" customFormat="1" x14ac:dyDescent="0.2">
      <c r="A611" s="388">
        <v>130710</v>
      </c>
      <c r="B611" s="388">
        <v>106633</v>
      </c>
      <c r="C611" s="388">
        <v>10003023</v>
      </c>
      <c r="D611" s="388" t="s">
        <v>1371</v>
      </c>
      <c r="E611" s="388" t="s">
        <v>107</v>
      </c>
      <c r="F611" s="388" t="s">
        <v>11</v>
      </c>
      <c r="G611" s="388" t="s">
        <v>700</v>
      </c>
      <c r="H611" s="388" t="s">
        <v>161</v>
      </c>
      <c r="I611" s="388" t="s">
        <v>161</v>
      </c>
      <c r="J611" s="388">
        <v>10008472</v>
      </c>
      <c r="K611" s="400">
        <v>42424</v>
      </c>
      <c r="L611" s="400">
        <v>42425</v>
      </c>
      <c r="M611" s="388" t="s">
        <v>407</v>
      </c>
      <c r="N611" s="388" t="s">
        <v>95</v>
      </c>
      <c r="O611" s="388">
        <v>9</v>
      </c>
      <c r="P611" s="388" t="s">
        <v>651</v>
      </c>
      <c r="Q611" s="388">
        <v>2</v>
      </c>
    </row>
    <row r="612" spans="1:17" s="388" customFormat="1" x14ac:dyDescent="0.2">
      <c r="A612" s="388">
        <v>50846</v>
      </c>
      <c r="B612" s="388">
        <v>108133</v>
      </c>
      <c r="C612" s="388">
        <v>10000896</v>
      </c>
      <c r="D612" s="388" t="s">
        <v>759</v>
      </c>
      <c r="E612" s="388" t="s">
        <v>159</v>
      </c>
      <c r="F612" s="388" t="s">
        <v>14</v>
      </c>
      <c r="G612" s="388" t="s">
        <v>260</v>
      </c>
      <c r="H612" s="388" t="s">
        <v>155</v>
      </c>
      <c r="I612" s="388" t="s">
        <v>155</v>
      </c>
      <c r="J612" s="388">
        <v>10004892</v>
      </c>
      <c r="K612" s="400">
        <v>42422</v>
      </c>
      <c r="L612" s="400">
        <v>42425</v>
      </c>
      <c r="M612" s="388" t="s">
        <v>257</v>
      </c>
      <c r="N612" s="388" t="s">
        <v>104</v>
      </c>
      <c r="O612" s="388">
        <v>2</v>
      </c>
      <c r="P612" s="388" t="s">
        <v>651</v>
      </c>
      <c r="Q612" s="388">
        <v>2</v>
      </c>
    </row>
    <row r="613" spans="1:17" s="388" customFormat="1" x14ac:dyDescent="0.2">
      <c r="A613" s="388">
        <v>53941</v>
      </c>
      <c r="B613" s="388">
        <v>110208</v>
      </c>
      <c r="C613" s="388">
        <v>10005157</v>
      </c>
      <c r="D613" s="388" t="s">
        <v>974</v>
      </c>
      <c r="E613" s="388" t="s">
        <v>159</v>
      </c>
      <c r="F613" s="388" t="s">
        <v>14</v>
      </c>
      <c r="G613" s="388" t="s">
        <v>975</v>
      </c>
      <c r="H613" s="388" t="s">
        <v>177</v>
      </c>
      <c r="I613" s="388" t="s">
        <v>177</v>
      </c>
      <c r="J613" s="388">
        <v>10004991</v>
      </c>
      <c r="K613" s="400">
        <v>42422</v>
      </c>
      <c r="L613" s="400">
        <v>42425</v>
      </c>
      <c r="M613" s="388" t="s">
        <v>257</v>
      </c>
      <c r="N613" s="388" t="s">
        <v>104</v>
      </c>
      <c r="O613" s="388">
        <v>2</v>
      </c>
      <c r="P613" s="388" t="s">
        <v>651</v>
      </c>
      <c r="Q613" s="388">
        <v>2</v>
      </c>
    </row>
    <row r="614" spans="1:17" s="388" customFormat="1" x14ac:dyDescent="0.2">
      <c r="A614" s="388">
        <v>58534</v>
      </c>
      <c r="B614" s="388">
        <v>118435</v>
      </c>
      <c r="C614" s="388">
        <v>10022117</v>
      </c>
      <c r="D614" s="388" t="s">
        <v>1127</v>
      </c>
      <c r="E614" s="388" t="s">
        <v>90</v>
      </c>
      <c r="F614" s="388" t="s">
        <v>13</v>
      </c>
      <c r="G614" s="388" t="s">
        <v>312</v>
      </c>
      <c r="H614" s="388" t="s">
        <v>131</v>
      </c>
      <c r="I614" s="388" t="s">
        <v>131</v>
      </c>
      <c r="J614" s="388">
        <v>10011563</v>
      </c>
      <c r="K614" s="400">
        <v>42422</v>
      </c>
      <c r="L614" s="400">
        <v>42425</v>
      </c>
      <c r="M614" s="388" t="s">
        <v>121</v>
      </c>
      <c r="N614" s="388" t="s">
        <v>104</v>
      </c>
      <c r="O614" s="388">
        <v>1</v>
      </c>
      <c r="P614" s="388" t="s">
        <v>651</v>
      </c>
      <c r="Q614" s="388">
        <v>1</v>
      </c>
    </row>
    <row r="615" spans="1:17" s="388" customFormat="1" x14ac:dyDescent="0.2">
      <c r="A615" s="388">
        <v>130845</v>
      </c>
      <c r="B615" s="388">
        <v>108375</v>
      </c>
      <c r="C615" s="388">
        <v>10007643</v>
      </c>
      <c r="D615" s="388" t="s">
        <v>1423</v>
      </c>
      <c r="E615" s="388" t="s">
        <v>107</v>
      </c>
      <c r="F615" s="388" t="s">
        <v>11</v>
      </c>
      <c r="G615" s="388" t="s">
        <v>255</v>
      </c>
      <c r="H615" s="388" t="s">
        <v>177</v>
      </c>
      <c r="I615" s="388" t="s">
        <v>177</v>
      </c>
      <c r="J615" s="388">
        <v>10004783</v>
      </c>
      <c r="K615" s="400">
        <v>42422</v>
      </c>
      <c r="L615" s="400">
        <v>42425</v>
      </c>
      <c r="M615" s="388" t="s">
        <v>168</v>
      </c>
      <c r="N615" s="388" t="s">
        <v>104</v>
      </c>
      <c r="O615" s="388">
        <v>2</v>
      </c>
      <c r="P615" s="388" t="s">
        <v>651</v>
      </c>
      <c r="Q615" s="388">
        <v>3</v>
      </c>
    </row>
    <row r="616" spans="1:17" s="388" customFormat="1" x14ac:dyDescent="0.2">
      <c r="A616" s="388">
        <v>131863</v>
      </c>
      <c r="B616" s="388">
        <v>105623</v>
      </c>
      <c r="C616" s="388">
        <v>10003867</v>
      </c>
      <c r="D616" s="388" t="s">
        <v>1431</v>
      </c>
      <c r="E616" s="388" t="s">
        <v>107</v>
      </c>
      <c r="F616" s="388" t="s">
        <v>11</v>
      </c>
      <c r="G616" s="388" t="s">
        <v>278</v>
      </c>
      <c r="H616" s="388" t="s">
        <v>152</v>
      </c>
      <c r="I616" s="388" t="s">
        <v>152</v>
      </c>
      <c r="J616" s="388">
        <v>10004787</v>
      </c>
      <c r="K616" s="400">
        <v>42410</v>
      </c>
      <c r="L616" s="400">
        <v>42423</v>
      </c>
      <c r="M616" s="388" t="s">
        <v>407</v>
      </c>
      <c r="N616" s="388" t="s">
        <v>751</v>
      </c>
      <c r="O616" s="388">
        <v>3</v>
      </c>
      <c r="P616" s="388" t="s">
        <v>651</v>
      </c>
      <c r="Q616" s="388">
        <v>2</v>
      </c>
    </row>
    <row r="617" spans="1:17" s="388" customFormat="1" x14ac:dyDescent="0.2">
      <c r="A617" s="388">
        <v>50795</v>
      </c>
      <c r="B617" s="388">
        <v>109371</v>
      </c>
      <c r="C617" s="388">
        <v>10000831</v>
      </c>
      <c r="D617" s="388" t="s">
        <v>746</v>
      </c>
      <c r="E617" s="388" t="s">
        <v>90</v>
      </c>
      <c r="F617" s="388" t="s">
        <v>13</v>
      </c>
      <c r="G617" s="388" t="s">
        <v>232</v>
      </c>
      <c r="H617" s="388" t="s">
        <v>177</v>
      </c>
      <c r="I617" s="388" t="s">
        <v>177</v>
      </c>
      <c r="J617" s="388">
        <v>10004889</v>
      </c>
      <c r="K617" s="400">
        <v>42418</v>
      </c>
      <c r="L617" s="400">
        <v>42419</v>
      </c>
      <c r="M617" s="388" t="s">
        <v>156</v>
      </c>
      <c r="N617" s="388" t="s">
        <v>95</v>
      </c>
      <c r="O617" s="388">
        <v>9</v>
      </c>
      <c r="P617" s="388" t="s">
        <v>651</v>
      </c>
      <c r="Q617" s="388">
        <v>2</v>
      </c>
    </row>
    <row r="618" spans="1:17" s="388" customFormat="1" x14ac:dyDescent="0.2">
      <c r="A618" s="388">
        <v>58929</v>
      </c>
      <c r="B618" s="388">
        <v>118800</v>
      </c>
      <c r="C618" s="388">
        <v>10026072</v>
      </c>
      <c r="D618" s="388" t="s">
        <v>1167</v>
      </c>
      <c r="E618" s="388" t="s">
        <v>170</v>
      </c>
      <c r="F618" s="388" t="s">
        <v>13</v>
      </c>
      <c r="G618" s="388" t="s">
        <v>160</v>
      </c>
      <c r="H618" s="388" t="s">
        <v>161</v>
      </c>
      <c r="I618" s="388" t="s">
        <v>161</v>
      </c>
      <c r="J618" s="388">
        <v>10005082</v>
      </c>
      <c r="K618" s="400">
        <v>42416</v>
      </c>
      <c r="L618" s="400">
        <v>42419</v>
      </c>
      <c r="M618" s="388" t="s">
        <v>132</v>
      </c>
      <c r="N618" s="388" t="s">
        <v>104</v>
      </c>
      <c r="O618" s="388">
        <v>3</v>
      </c>
      <c r="P618" s="388" t="s">
        <v>651</v>
      </c>
      <c r="Q618" s="388">
        <v>3</v>
      </c>
    </row>
    <row r="619" spans="1:17" s="388" customFormat="1" x14ac:dyDescent="0.2">
      <c r="A619" s="388">
        <v>54155</v>
      </c>
      <c r="B619" s="388">
        <v>106854</v>
      </c>
      <c r="C619" s="388">
        <v>10005509</v>
      </c>
      <c r="D619" s="388" t="s">
        <v>989</v>
      </c>
      <c r="E619" s="388" t="s">
        <v>90</v>
      </c>
      <c r="F619" s="388" t="s">
        <v>13</v>
      </c>
      <c r="G619" s="388" t="s">
        <v>426</v>
      </c>
      <c r="H619" s="388" t="s">
        <v>131</v>
      </c>
      <c r="I619" s="388" t="s">
        <v>131</v>
      </c>
      <c r="J619" s="388">
        <v>10011321</v>
      </c>
      <c r="K619" s="400">
        <v>42416</v>
      </c>
      <c r="L619" s="400">
        <v>42417</v>
      </c>
      <c r="M619" s="388" t="s">
        <v>94</v>
      </c>
      <c r="N619" s="388" t="s">
        <v>95</v>
      </c>
      <c r="O619" s="388">
        <v>9</v>
      </c>
      <c r="P619" s="388" t="s">
        <v>651</v>
      </c>
      <c r="Q619" s="388">
        <v>2</v>
      </c>
    </row>
    <row r="620" spans="1:17" s="388" customFormat="1" x14ac:dyDescent="0.2">
      <c r="A620" s="388">
        <v>54342</v>
      </c>
      <c r="B620" s="388">
        <v>107081</v>
      </c>
      <c r="C620" s="388">
        <v>10005775</v>
      </c>
      <c r="D620" s="388" t="s">
        <v>1011</v>
      </c>
      <c r="E620" s="388" t="s">
        <v>90</v>
      </c>
      <c r="F620" s="388" t="s">
        <v>13</v>
      </c>
      <c r="G620" s="388" t="s">
        <v>557</v>
      </c>
      <c r="H620" s="388" t="s">
        <v>92</v>
      </c>
      <c r="I620" s="388" t="s">
        <v>93</v>
      </c>
      <c r="J620" s="388">
        <v>10005004</v>
      </c>
      <c r="K620" s="400">
        <v>42416</v>
      </c>
      <c r="L620" s="400">
        <v>42417</v>
      </c>
      <c r="M620" s="388" t="s">
        <v>94</v>
      </c>
      <c r="N620" s="388" t="s">
        <v>95</v>
      </c>
      <c r="O620" s="388">
        <v>9</v>
      </c>
      <c r="P620" s="388" t="s">
        <v>651</v>
      </c>
      <c r="Q620" s="388">
        <v>2</v>
      </c>
    </row>
    <row r="621" spans="1:17" s="388" customFormat="1" x14ac:dyDescent="0.2">
      <c r="A621" s="388">
        <v>50798</v>
      </c>
      <c r="B621" s="388">
        <v>112020</v>
      </c>
      <c r="C621" s="388">
        <v>10000834</v>
      </c>
      <c r="D621" s="388" t="s">
        <v>748</v>
      </c>
      <c r="E621" s="388" t="s">
        <v>159</v>
      </c>
      <c r="F621" s="388" t="s">
        <v>14</v>
      </c>
      <c r="G621" s="388" t="s">
        <v>476</v>
      </c>
      <c r="H621" s="388" t="s">
        <v>177</v>
      </c>
      <c r="I621" s="388" t="s">
        <v>177</v>
      </c>
      <c r="J621" s="388">
        <v>10004890</v>
      </c>
      <c r="K621" s="400">
        <v>42409</v>
      </c>
      <c r="L621" s="400">
        <v>42412</v>
      </c>
      <c r="M621" s="388" t="s">
        <v>257</v>
      </c>
      <c r="N621" s="388" t="s">
        <v>104</v>
      </c>
      <c r="O621" s="388">
        <v>3</v>
      </c>
      <c r="P621" s="388" t="s">
        <v>651</v>
      </c>
      <c r="Q621" s="388">
        <v>2</v>
      </c>
    </row>
    <row r="622" spans="1:17" s="388" customFormat="1" x14ac:dyDescent="0.2">
      <c r="A622" s="388">
        <v>52531</v>
      </c>
      <c r="B622" s="388">
        <v>107560</v>
      </c>
      <c r="C622" s="388">
        <v>10003382</v>
      </c>
      <c r="D622" s="388" t="s">
        <v>851</v>
      </c>
      <c r="E622" s="388" t="s">
        <v>90</v>
      </c>
      <c r="F622" s="388" t="s">
        <v>13</v>
      </c>
      <c r="G622" s="388" t="s">
        <v>559</v>
      </c>
      <c r="H622" s="388" t="s">
        <v>186</v>
      </c>
      <c r="I622" s="388" t="s">
        <v>93</v>
      </c>
      <c r="J622" s="388">
        <v>10004933</v>
      </c>
      <c r="K622" s="400">
        <v>42409</v>
      </c>
      <c r="L622" s="400">
        <v>42412</v>
      </c>
      <c r="M622" s="388" t="s">
        <v>121</v>
      </c>
      <c r="N622" s="388" t="s">
        <v>104</v>
      </c>
      <c r="O622" s="388">
        <v>2</v>
      </c>
      <c r="P622" s="388" t="s">
        <v>651</v>
      </c>
      <c r="Q622" s="388">
        <v>1</v>
      </c>
    </row>
    <row r="623" spans="1:17" s="388" customFormat="1" x14ac:dyDescent="0.2">
      <c r="A623" s="388">
        <v>130409</v>
      </c>
      <c r="B623" s="388">
        <v>108518</v>
      </c>
      <c r="C623" s="388">
        <v>10001452</v>
      </c>
      <c r="D623" s="388" t="s">
        <v>1225</v>
      </c>
      <c r="E623" s="388" t="s">
        <v>107</v>
      </c>
      <c r="F623" s="388" t="s">
        <v>11</v>
      </c>
      <c r="G623" s="388" t="s">
        <v>141</v>
      </c>
      <c r="H623" s="388" t="s">
        <v>115</v>
      </c>
      <c r="I623" s="388" t="s">
        <v>115</v>
      </c>
      <c r="J623" s="388">
        <v>10005435</v>
      </c>
      <c r="K623" s="400">
        <v>42409</v>
      </c>
      <c r="L623" s="400">
        <v>42412</v>
      </c>
      <c r="M623" s="388" t="s">
        <v>109</v>
      </c>
      <c r="N623" s="388" t="s">
        <v>104</v>
      </c>
      <c r="O623" s="388">
        <v>2</v>
      </c>
      <c r="P623" s="388" t="s">
        <v>651</v>
      </c>
      <c r="Q623" s="388">
        <v>1</v>
      </c>
    </row>
    <row r="624" spans="1:17" s="388" customFormat="1" x14ac:dyDescent="0.2">
      <c r="A624" s="388">
        <v>130674</v>
      </c>
      <c r="B624" s="388">
        <v>106564</v>
      </c>
      <c r="C624" s="388">
        <v>10001535</v>
      </c>
      <c r="D624" s="388" t="s">
        <v>513</v>
      </c>
      <c r="E624" s="388" t="s">
        <v>107</v>
      </c>
      <c r="F624" s="388" t="s">
        <v>11</v>
      </c>
      <c r="G624" s="388" t="s">
        <v>167</v>
      </c>
      <c r="H624" s="388" t="s">
        <v>102</v>
      </c>
      <c r="I624" s="388" t="s">
        <v>102</v>
      </c>
      <c r="J624" s="388">
        <v>10008470</v>
      </c>
      <c r="K624" s="400">
        <v>42409</v>
      </c>
      <c r="L624" s="400">
        <v>42412</v>
      </c>
      <c r="M624" s="388" t="s">
        <v>146</v>
      </c>
      <c r="N624" s="388" t="s">
        <v>104</v>
      </c>
      <c r="O624" s="388">
        <v>2</v>
      </c>
      <c r="P624" s="388" t="s">
        <v>651</v>
      </c>
      <c r="Q624" s="388">
        <v>3</v>
      </c>
    </row>
    <row r="625" spans="1:17" s="388" customFormat="1" x14ac:dyDescent="0.2">
      <c r="A625" s="388">
        <v>130813</v>
      </c>
      <c r="B625" s="388">
        <v>105114</v>
      </c>
      <c r="C625" s="388">
        <v>10006293</v>
      </c>
      <c r="D625" s="388" t="s">
        <v>1411</v>
      </c>
      <c r="E625" s="388" t="s">
        <v>107</v>
      </c>
      <c r="F625" s="388" t="s">
        <v>11</v>
      </c>
      <c r="G625" s="388" t="s">
        <v>160</v>
      </c>
      <c r="H625" s="388" t="s">
        <v>161</v>
      </c>
      <c r="I625" s="388" t="s">
        <v>161</v>
      </c>
      <c r="J625" s="388">
        <v>10004775</v>
      </c>
      <c r="K625" s="400">
        <v>42409</v>
      </c>
      <c r="L625" s="400">
        <v>42412</v>
      </c>
      <c r="M625" s="388" t="s">
        <v>168</v>
      </c>
      <c r="N625" s="388" t="s">
        <v>104</v>
      </c>
      <c r="O625" s="388">
        <v>4</v>
      </c>
      <c r="P625" s="388" t="s">
        <v>651</v>
      </c>
      <c r="Q625" s="388">
        <v>3</v>
      </c>
    </row>
    <row r="626" spans="1:17" s="388" customFormat="1" x14ac:dyDescent="0.2">
      <c r="A626" s="388">
        <v>135771</v>
      </c>
      <c r="B626" s="388">
        <v>118778</v>
      </c>
      <c r="C626" s="388">
        <v>10024962</v>
      </c>
      <c r="D626" s="388" t="s">
        <v>1485</v>
      </c>
      <c r="E626" s="388" t="s">
        <v>107</v>
      </c>
      <c r="F626" s="388" t="s">
        <v>11</v>
      </c>
      <c r="G626" s="388" t="s">
        <v>207</v>
      </c>
      <c r="H626" s="388" t="s">
        <v>186</v>
      </c>
      <c r="I626" s="388" t="s">
        <v>93</v>
      </c>
      <c r="J626" s="388">
        <v>10011459</v>
      </c>
      <c r="K626" s="400">
        <v>42409</v>
      </c>
      <c r="L626" s="400">
        <v>42412</v>
      </c>
      <c r="M626" s="388" t="s">
        <v>109</v>
      </c>
      <c r="N626" s="388" t="s">
        <v>104</v>
      </c>
      <c r="O626" s="388">
        <v>3</v>
      </c>
      <c r="P626" s="388" t="s">
        <v>651</v>
      </c>
      <c r="Q626" s="388">
        <v>2</v>
      </c>
    </row>
    <row r="627" spans="1:17" s="388" customFormat="1" x14ac:dyDescent="0.2">
      <c r="A627" s="388">
        <v>50376</v>
      </c>
      <c r="B627" s="388">
        <v>106879</v>
      </c>
      <c r="C627" s="388">
        <v>10000201</v>
      </c>
      <c r="D627" s="388" t="s">
        <v>721</v>
      </c>
      <c r="E627" s="388" t="s">
        <v>90</v>
      </c>
      <c r="F627" s="388" t="s">
        <v>13</v>
      </c>
      <c r="G627" s="388" t="s">
        <v>130</v>
      </c>
      <c r="H627" s="388" t="s">
        <v>131</v>
      </c>
      <c r="I627" s="388" t="s">
        <v>131</v>
      </c>
      <c r="J627" s="388">
        <v>10004877</v>
      </c>
      <c r="K627" s="400">
        <v>42410</v>
      </c>
      <c r="L627" s="400">
        <v>42411</v>
      </c>
      <c r="M627" s="388" t="s">
        <v>94</v>
      </c>
      <c r="N627" s="388" t="s">
        <v>95</v>
      </c>
      <c r="O627" s="388">
        <v>9</v>
      </c>
      <c r="P627" s="388" t="s">
        <v>651</v>
      </c>
      <c r="Q627" s="388">
        <v>2</v>
      </c>
    </row>
    <row r="628" spans="1:17" s="388" customFormat="1" x14ac:dyDescent="0.2">
      <c r="A628" s="388">
        <v>54325</v>
      </c>
      <c r="B628" s="388">
        <v>105685</v>
      </c>
      <c r="C628" s="388">
        <v>10005744</v>
      </c>
      <c r="D628" s="388" t="s">
        <v>1008</v>
      </c>
      <c r="E628" s="388" t="s">
        <v>90</v>
      </c>
      <c r="F628" s="388" t="s">
        <v>13</v>
      </c>
      <c r="G628" s="388" t="s">
        <v>656</v>
      </c>
      <c r="H628" s="388" t="s">
        <v>115</v>
      </c>
      <c r="I628" s="388" t="s">
        <v>115</v>
      </c>
      <c r="J628" s="388">
        <v>10005126</v>
      </c>
      <c r="K628" s="400">
        <v>42410</v>
      </c>
      <c r="L628" s="400">
        <v>42411</v>
      </c>
      <c r="M628" s="388" t="s">
        <v>94</v>
      </c>
      <c r="N628" s="388" t="s">
        <v>95</v>
      </c>
      <c r="O628" s="388">
        <v>9</v>
      </c>
      <c r="P628" s="388" t="s">
        <v>651</v>
      </c>
      <c r="Q628" s="388">
        <v>2</v>
      </c>
    </row>
    <row r="629" spans="1:17" s="388" customFormat="1" x14ac:dyDescent="0.2">
      <c r="A629" s="388">
        <v>130619</v>
      </c>
      <c r="B629" s="388">
        <v>108444</v>
      </c>
      <c r="C629" s="388">
        <v>10005972</v>
      </c>
      <c r="D629" s="388" t="s">
        <v>1315</v>
      </c>
      <c r="E629" s="388" t="s">
        <v>107</v>
      </c>
      <c r="F629" s="388" t="s">
        <v>11</v>
      </c>
      <c r="G629" s="388" t="s">
        <v>1316</v>
      </c>
      <c r="H629" s="388" t="s">
        <v>131</v>
      </c>
      <c r="I629" s="388" t="s">
        <v>131</v>
      </c>
      <c r="J629" s="388">
        <v>10009067</v>
      </c>
      <c r="K629" s="400">
        <v>42410</v>
      </c>
      <c r="L629" s="400">
        <v>42411</v>
      </c>
      <c r="M629" s="388" t="s">
        <v>407</v>
      </c>
      <c r="N629" s="388" t="s">
        <v>95</v>
      </c>
      <c r="O629" s="388">
        <v>9</v>
      </c>
      <c r="P629" s="388" t="s">
        <v>651</v>
      </c>
      <c r="Q629" s="388">
        <v>2</v>
      </c>
    </row>
    <row r="630" spans="1:17" s="388" customFormat="1" x14ac:dyDescent="0.2">
      <c r="A630" s="388">
        <v>130652</v>
      </c>
      <c r="B630" s="388">
        <v>106532</v>
      </c>
      <c r="C630" s="388">
        <v>10000820</v>
      </c>
      <c r="D630" s="388" t="s">
        <v>1336</v>
      </c>
      <c r="E630" s="388" t="s">
        <v>107</v>
      </c>
      <c r="F630" s="388" t="s">
        <v>11</v>
      </c>
      <c r="G630" s="388" t="s">
        <v>154</v>
      </c>
      <c r="H630" s="388" t="s">
        <v>155</v>
      </c>
      <c r="I630" s="388" t="s">
        <v>155</v>
      </c>
      <c r="J630" s="388">
        <v>10004728</v>
      </c>
      <c r="K630" s="400">
        <v>42410</v>
      </c>
      <c r="L630" s="400">
        <v>42411</v>
      </c>
      <c r="M630" s="388" t="s">
        <v>407</v>
      </c>
      <c r="N630" s="388" t="s">
        <v>95</v>
      </c>
      <c r="O630" s="388">
        <v>9</v>
      </c>
      <c r="P630" s="388" t="s">
        <v>651</v>
      </c>
      <c r="Q630" s="388">
        <v>2</v>
      </c>
    </row>
    <row r="631" spans="1:17" s="388" customFormat="1" x14ac:dyDescent="0.2">
      <c r="A631" s="388">
        <v>59221</v>
      </c>
      <c r="B631" s="388">
        <v>125029</v>
      </c>
      <c r="C631" s="388">
        <v>10035656</v>
      </c>
      <c r="D631" s="388" t="s">
        <v>1212</v>
      </c>
      <c r="E631" s="388" t="s">
        <v>90</v>
      </c>
      <c r="F631" s="388" t="s">
        <v>13</v>
      </c>
      <c r="G631" s="388" t="s">
        <v>438</v>
      </c>
      <c r="H631" s="388" t="s">
        <v>155</v>
      </c>
      <c r="I631" s="388" t="s">
        <v>155</v>
      </c>
      <c r="J631" s="388">
        <v>10005110</v>
      </c>
      <c r="K631" s="400">
        <v>42409</v>
      </c>
      <c r="L631" s="400">
        <v>42411</v>
      </c>
      <c r="M631" s="388" t="s">
        <v>121</v>
      </c>
      <c r="N631" s="388" t="s">
        <v>104</v>
      </c>
      <c r="O631" s="388">
        <v>3</v>
      </c>
      <c r="P631" s="388" t="s">
        <v>651</v>
      </c>
      <c r="Q631" s="388" t="s">
        <v>195</v>
      </c>
    </row>
    <row r="632" spans="1:17" s="388" customFormat="1" x14ac:dyDescent="0.2">
      <c r="A632" s="388">
        <v>51224</v>
      </c>
      <c r="B632" s="388">
        <v>110066</v>
      </c>
      <c r="C632" s="388">
        <v>10001539</v>
      </c>
      <c r="D632" s="388" t="s">
        <v>788</v>
      </c>
      <c r="E632" s="388" t="s">
        <v>259</v>
      </c>
      <c r="F632" s="388" t="s">
        <v>14</v>
      </c>
      <c r="G632" s="388" t="s">
        <v>101</v>
      </c>
      <c r="H632" s="388" t="s">
        <v>102</v>
      </c>
      <c r="I632" s="388" t="s">
        <v>102</v>
      </c>
      <c r="J632" s="388">
        <v>10004903</v>
      </c>
      <c r="K632" s="400">
        <v>42408</v>
      </c>
      <c r="L632" s="400">
        <v>42411</v>
      </c>
      <c r="M632" s="388" t="s">
        <v>136</v>
      </c>
      <c r="N632" s="388" t="s">
        <v>104</v>
      </c>
      <c r="O632" s="388">
        <v>2</v>
      </c>
      <c r="P632" s="388" t="s">
        <v>651</v>
      </c>
      <c r="Q632" s="388">
        <v>2</v>
      </c>
    </row>
    <row r="633" spans="1:17" s="388" customFormat="1" x14ac:dyDescent="0.2">
      <c r="A633" s="388">
        <v>50544</v>
      </c>
      <c r="B633" s="388">
        <v>106881</v>
      </c>
      <c r="C633" s="388">
        <v>10000427</v>
      </c>
      <c r="D633" s="388" t="s">
        <v>728</v>
      </c>
      <c r="E633" s="388" t="s">
        <v>90</v>
      </c>
      <c r="F633" s="388" t="s">
        <v>13</v>
      </c>
      <c r="G633" s="388" t="s">
        <v>729</v>
      </c>
      <c r="H633" s="388" t="s">
        <v>131</v>
      </c>
      <c r="I633" s="388" t="s">
        <v>131</v>
      </c>
      <c r="J633" s="388">
        <v>10004881</v>
      </c>
      <c r="K633" s="400">
        <v>42402</v>
      </c>
      <c r="L633" s="400">
        <v>42405</v>
      </c>
      <c r="M633" s="388" t="s">
        <v>136</v>
      </c>
      <c r="N633" s="388" t="s">
        <v>104</v>
      </c>
      <c r="O633" s="388">
        <v>2</v>
      </c>
      <c r="P633" s="388" t="s">
        <v>651</v>
      </c>
      <c r="Q633" s="388">
        <v>2</v>
      </c>
    </row>
    <row r="634" spans="1:17" s="388" customFormat="1" x14ac:dyDescent="0.2">
      <c r="A634" s="388">
        <v>52902</v>
      </c>
      <c r="B634" s="388">
        <v>108718</v>
      </c>
      <c r="C634" s="388">
        <v>10003744</v>
      </c>
      <c r="D634" s="388" t="s">
        <v>883</v>
      </c>
      <c r="E634" s="388" t="s">
        <v>90</v>
      </c>
      <c r="F634" s="388" t="s">
        <v>13</v>
      </c>
      <c r="G634" s="388" t="s">
        <v>223</v>
      </c>
      <c r="H634" s="388" t="s">
        <v>152</v>
      </c>
      <c r="I634" s="388" t="s">
        <v>152</v>
      </c>
      <c r="J634" s="388">
        <v>10004946</v>
      </c>
      <c r="K634" s="400">
        <v>42402</v>
      </c>
      <c r="L634" s="400">
        <v>42405</v>
      </c>
      <c r="M634" s="388" t="s">
        <v>121</v>
      </c>
      <c r="N634" s="388" t="s">
        <v>104</v>
      </c>
      <c r="O634" s="388">
        <v>3</v>
      </c>
      <c r="P634" s="388" t="s">
        <v>651</v>
      </c>
      <c r="Q634" s="388">
        <v>2</v>
      </c>
    </row>
    <row r="635" spans="1:17" s="388" customFormat="1" x14ac:dyDescent="0.2">
      <c r="A635" s="388">
        <v>52911</v>
      </c>
      <c r="B635" s="388">
        <v>108153</v>
      </c>
      <c r="C635" s="388">
        <v>10003765</v>
      </c>
      <c r="D635" s="388" t="s">
        <v>885</v>
      </c>
      <c r="E635" s="388" t="s">
        <v>159</v>
      </c>
      <c r="F635" s="388" t="s">
        <v>14</v>
      </c>
      <c r="G635" s="388" t="s">
        <v>395</v>
      </c>
      <c r="H635" s="388" t="s">
        <v>131</v>
      </c>
      <c r="I635" s="388" t="s">
        <v>131</v>
      </c>
      <c r="J635" s="388">
        <v>10008487</v>
      </c>
      <c r="K635" s="400">
        <v>42402</v>
      </c>
      <c r="L635" s="400">
        <v>42405</v>
      </c>
      <c r="M635" s="388" t="s">
        <v>256</v>
      </c>
      <c r="N635" s="388" t="s">
        <v>104</v>
      </c>
      <c r="O635" s="388">
        <v>2</v>
      </c>
      <c r="P635" s="388" t="s">
        <v>651</v>
      </c>
      <c r="Q635" s="388">
        <v>4</v>
      </c>
    </row>
    <row r="636" spans="1:17" s="388" customFormat="1" x14ac:dyDescent="0.2">
      <c r="A636" s="388">
        <v>54562</v>
      </c>
      <c r="B636" s="388">
        <v>106937</v>
      </c>
      <c r="C636" s="388">
        <v>10006173</v>
      </c>
      <c r="D636" s="388" t="s">
        <v>1025</v>
      </c>
      <c r="E636" s="388" t="s">
        <v>90</v>
      </c>
      <c r="F636" s="388" t="s">
        <v>13</v>
      </c>
      <c r="G636" s="388" t="s">
        <v>1026</v>
      </c>
      <c r="H636" s="388" t="s">
        <v>131</v>
      </c>
      <c r="I636" s="388" t="s">
        <v>131</v>
      </c>
      <c r="J636" s="388">
        <v>10005009</v>
      </c>
      <c r="K636" s="400">
        <v>42402</v>
      </c>
      <c r="L636" s="400">
        <v>42405</v>
      </c>
      <c r="M636" s="388" t="s">
        <v>121</v>
      </c>
      <c r="N636" s="388" t="s">
        <v>104</v>
      </c>
      <c r="O636" s="388">
        <v>2</v>
      </c>
      <c r="P636" s="388" t="s">
        <v>651</v>
      </c>
      <c r="Q636" s="388">
        <v>2</v>
      </c>
    </row>
    <row r="637" spans="1:17" s="388" customFormat="1" x14ac:dyDescent="0.2">
      <c r="A637" s="388">
        <v>130458</v>
      </c>
      <c r="B637" s="388">
        <v>108393</v>
      </c>
      <c r="C637" s="388">
        <v>10005859</v>
      </c>
      <c r="D637" s="388" t="s">
        <v>1262</v>
      </c>
      <c r="E637" s="388" t="s">
        <v>100</v>
      </c>
      <c r="F637" s="388" t="s">
        <v>11</v>
      </c>
      <c r="G637" s="388" t="s">
        <v>403</v>
      </c>
      <c r="H637" s="388" t="s">
        <v>115</v>
      </c>
      <c r="I637" s="388" t="s">
        <v>115</v>
      </c>
      <c r="J637" s="388">
        <v>10011408</v>
      </c>
      <c r="K637" s="400">
        <v>42402</v>
      </c>
      <c r="L637" s="400">
        <v>42405</v>
      </c>
      <c r="M637" s="388" t="s">
        <v>103</v>
      </c>
      <c r="N637" s="388" t="s">
        <v>104</v>
      </c>
      <c r="O637" s="388">
        <v>3</v>
      </c>
      <c r="P637" s="388" t="s">
        <v>651</v>
      </c>
      <c r="Q637" s="388">
        <v>2</v>
      </c>
    </row>
    <row r="638" spans="1:17" s="388" customFormat="1" x14ac:dyDescent="0.2">
      <c r="A638" s="388">
        <v>130591</v>
      </c>
      <c r="B638" s="388">
        <v>107552</v>
      </c>
      <c r="C638" s="388">
        <v>10001743</v>
      </c>
      <c r="D638" s="388" t="s">
        <v>1304</v>
      </c>
      <c r="E638" s="388" t="s">
        <v>107</v>
      </c>
      <c r="F638" s="388" t="s">
        <v>11</v>
      </c>
      <c r="G638" s="388" t="s">
        <v>559</v>
      </c>
      <c r="H638" s="388" t="s">
        <v>186</v>
      </c>
      <c r="I638" s="388" t="s">
        <v>93</v>
      </c>
      <c r="J638" s="388">
        <v>10004709</v>
      </c>
      <c r="K638" s="400">
        <v>42402</v>
      </c>
      <c r="L638" s="400">
        <v>42405</v>
      </c>
      <c r="M638" s="388" t="s">
        <v>109</v>
      </c>
      <c r="N638" s="388" t="s">
        <v>104</v>
      </c>
      <c r="O638" s="388">
        <v>3</v>
      </c>
      <c r="P638" s="388" t="s">
        <v>651</v>
      </c>
      <c r="Q638" s="388">
        <v>2</v>
      </c>
    </row>
    <row r="639" spans="1:17" s="388" customFormat="1" x14ac:dyDescent="0.2">
      <c r="A639" s="388">
        <v>50013</v>
      </c>
      <c r="B639" s="388">
        <v>112615</v>
      </c>
      <c r="C639" s="388">
        <v>10004365</v>
      </c>
      <c r="D639" s="388" t="s">
        <v>655</v>
      </c>
      <c r="E639" s="388" t="s">
        <v>632</v>
      </c>
      <c r="F639" s="388" t="s">
        <v>16</v>
      </c>
      <c r="G639" s="388" t="s">
        <v>656</v>
      </c>
      <c r="H639" s="388" t="s">
        <v>115</v>
      </c>
      <c r="I639" s="388" t="s">
        <v>115</v>
      </c>
      <c r="J639" s="388">
        <v>10004845</v>
      </c>
      <c r="K639" s="400">
        <v>42403</v>
      </c>
      <c r="L639" s="400">
        <v>42404</v>
      </c>
      <c r="M639" s="388" t="s">
        <v>650</v>
      </c>
      <c r="N639" s="388" t="s">
        <v>104</v>
      </c>
      <c r="O639" s="388">
        <v>3</v>
      </c>
      <c r="P639" s="388" t="s">
        <v>651</v>
      </c>
      <c r="Q639" s="388" t="s">
        <v>96</v>
      </c>
    </row>
    <row r="640" spans="1:17" s="388" customFormat="1" x14ac:dyDescent="0.2">
      <c r="A640" s="388">
        <v>130719</v>
      </c>
      <c r="B640" s="388">
        <v>108377</v>
      </c>
      <c r="C640" s="388">
        <v>10008025</v>
      </c>
      <c r="D640" s="388" t="s">
        <v>1375</v>
      </c>
      <c r="E640" s="388" t="s">
        <v>100</v>
      </c>
      <c r="F640" s="388" t="s">
        <v>11</v>
      </c>
      <c r="G640" s="388" t="s">
        <v>382</v>
      </c>
      <c r="H640" s="388" t="s">
        <v>161</v>
      </c>
      <c r="I640" s="388" t="s">
        <v>161</v>
      </c>
      <c r="J640" s="388">
        <v>10011437</v>
      </c>
      <c r="K640" s="400">
        <v>42403</v>
      </c>
      <c r="L640" s="400">
        <v>42404</v>
      </c>
      <c r="M640" s="388" t="s">
        <v>287</v>
      </c>
      <c r="N640" s="388" t="s">
        <v>95</v>
      </c>
      <c r="O640" s="388">
        <v>9</v>
      </c>
      <c r="P640" s="388" t="s">
        <v>651</v>
      </c>
      <c r="Q640" s="388">
        <v>2</v>
      </c>
    </row>
    <row r="641" spans="1:17" s="388" customFormat="1" x14ac:dyDescent="0.2">
      <c r="A641" s="388">
        <v>55476</v>
      </c>
      <c r="B641" s="388">
        <v>107576</v>
      </c>
      <c r="C641" s="388">
        <v>10001477</v>
      </c>
      <c r="D641" s="388" t="s">
        <v>1079</v>
      </c>
      <c r="E641" s="388" t="s">
        <v>159</v>
      </c>
      <c r="F641" s="388" t="s">
        <v>14</v>
      </c>
      <c r="G641" s="388" t="s">
        <v>1080</v>
      </c>
      <c r="H641" s="388" t="s">
        <v>186</v>
      </c>
      <c r="I641" s="388" t="s">
        <v>93</v>
      </c>
      <c r="J641" s="388">
        <v>10005035</v>
      </c>
      <c r="K641" s="400">
        <v>42402</v>
      </c>
      <c r="L641" s="400">
        <v>42403</v>
      </c>
      <c r="M641" s="388" t="s">
        <v>162</v>
      </c>
      <c r="N641" s="388" t="s">
        <v>95</v>
      </c>
      <c r="O641" s="388">
        <v>9</v>
      </c>
      <c r="P641" s="388" t="s">
        <v>651</v>
      </c>
      <c r="Q641" s="388">
        <v>2</v>
      </c>
    </row>
    <row r="642" spans="1:17" s="388" customFormat="1" x14ac:dyDescent="0.2">
      <c r="A642" s="388">
        <v>131910</v>
      </c>
      <c r="B642" s="388">
        <v>114889</v>
      </c>
      <c r="C642" s="388">
        <v>10003775</v>
      </c>
      <c r="D642" s="388" t="s">
        <v>1441</v>
      </c>
      <c r="E642" s="388" t="s">
        <v>125</v>
      </c>
      <c r="F642" s="388" t="s">
        <v>12</v>
      </c>
      <c r="G642" s="388" t="s">
        <v>1278</v>
      </c>
      <c r="H642" s="388" t="s">
        <v>131</v>
      </c>
      <c r="I642" s="388" t="s">
        <v>131</v>
      </c>
      <c r="J642" s="388">
        <v>10012473</v>
      </c>
      <c r="K642" s="400">
        <v>42396</v>
      </c>
      <c r="L642" s="400">
        <v>42398</v>
      </c>
      <c r="M642" s="388" t="s">
        <v>127</v>
      </c>
      <c r="N642" s="388" t="s">
        <v>104</v>
      </c>
      <c r="O642" s="388">
        <v>3</v>
      </c>
      <c r="P642" s="388" t="s">
        <v>651</v>
      </c>
      <c r="Q642" s="388">
        <v>2</v>
      </c>
    </row>
    <row r="643" spans="1:17" s="388" customFormat="1" x14ac:dyDescent="0.2">
      <c r="A643" s="388">
        <v>50168</v>
      </c>
      <c r="B643" s="388">
        <v>107072</v>
      </c>
      <c r="C643" s="388">
        <v>10004343</v>
      </c>
      <c r="D643" s="388" t="s">
        <v>687</v>
      </c>
      <c r="E643" s="388" t="s">
        <v>159</v>
      </c>
      <c r="F643" s="388" t="s">
        <v>14</v>
      </c>
      <c r="G643" s="388" t="s">
        <v>557</v>
      </c>
      <c r="H643" s="388" t="s">
        <v>92</v>
      </c>
      <c r="I643" s="388" t="s">
        <v>93</v>
      </c>
      <c r="J643" s="388">
        <v>10008480</v>
      </c>
      <c r="K643" s="400">
        <v>42395</v>
      </c>
      <c r="L643" s="400">
        <v>42398</v>
      </c>
      <c r="M643" s="388" t="s">
        <v>257</v>
      </c>
      <c r="N643" s="388" t="s">
        <v>104</v>
      </c>
      <c r="O643" s="388">
        <v>2</v>
      </c>
      <c r="P643" s="388" t="s">
        <v>651</v>
      </c>
      <c r="Q643" s="388">
        <v>2</v>
      </c>
    </row>
    <row r="644" spans="1:17" s="388" customFormat="1" x14ac:dyDescent="0.2">
      <c r="A644" s="388">
        <v>50192</v>
      </c>
      <c r="B644" s="388">
        <v>118102</v>
      </c>
      <c r="C644" s="388">
        <v>10010523</v>
      </c>
      <c r="D644" s="388" t="s">
        <v>689</v>
      </c>
      <c r="E644" s="388" t="s">
        <v>90</v>
      </c>
      <c r="F644" s="388" t="s">
        <v>13</v>
      </c>
      <c r="G644" s="388" t="s">
        <v>382</v>
      </c>
      <c r="H644" s="388" t="s">
        <v>161</v>
      </c>
      <c r="I644" s="388" t="s">
        <v>161</v>
      </c>
      <c r="J644" s="388">
        <v>10008481</v>
      </c>
      <c r="K644" s="400">
        <v>42395</v>
      </c>
      <c r="L644" s="400">
        <v>42398</v>
      </c>
      <c r="M644" s="388" t="s">
        <v>416</v>
      </c>
      <c r="N644" s="388" t="s">
        <v>104</v>
      </c>
      <c r="O644" s="388">
        <v>2</v>
      </c>
      <c r="P644" s="388" t="s">
        <v>651</v>
      </c>
      <c r="Q644" s="388">
        <v>3</v>
      </c>
    </row>
    <row r="645" spans="1:17" s="388" customFormat="1" x14ac:dyDescent="0.2">
      <c r="A645" s="388">
        <v>51025</v>
      </c>
      <c r="B645" s="388">
        <v>115463</v>
      </c>
      <c r="C645" s="388">
        <v>10001182</v>
      </c>
      <c r="D645" s="388" t="s">
        <v>780</v>
      </c>
      <c r="E645" s="388" t="s">
        <v>90</v>
      </c>
      <c r="F645" s="388" t="s">
        <v>13</v>
      </c>
      <c r="G645" s="388" t="s">
        <v>358</v>
      </c>
      <c r="H645" s="388" t="s">
        <v>186</v>
      </c>
      <c r="I645" s="388" t="s">
        <v>93</v>
      </c>
      <c r="J645" s="388">
        <v>10008484</v>
      </c>
      <c r="K645" s="400">
        <v>42395</v>
      </c>
      <c r="L645" s="400">
        <v>42398</v>
      </c>
      <c r="M645" s="388" t="s">
        <v>383</v>
      </c>
      <c r="N645" s="388" t="s">
        <v>104</v>
      </c>
      <c r="O645" s="388">
        <v>2</v>
      </c>
      <c r="P645" s="388" t="s">
        <v>651</v>
      </c>
      <c r="Q645" s="388">
        <v>3</v>
      </c>
    </row>
    <row r="646" spans="1:17" s="388" customFormat="1" x14ac:dyDescent="0.2">
      <c r="A646" s="388">
        <v>53032</v>
      </c>
      <c r="B646" s="388">
        <v>116639</v>
      </c>
      <c r="C646" s="388">
        <v>10003919</v>
      </c>
      <c r="D646" s="388" t="s">
        <v>895</v>
      </c>
      <c r="E646" s="388" t="s">
        <v>90</v>
      </c>
      <c r="F646" s="388" t="s">
        <v>13</v>
      </c>
      <c r="G646" s="388" t="s">
        <v>167</v>
      </c>
      <c r="H646" s="388" t="s">
        <v>102</v>
      </c>
      <c r="I646" s="388" t="s">
        <v>102</v>
      </c>
      <c r="J646" s="388">
        <v>10004951</v>
      </c>
      <c r="K646" s="400">
        <v>42395</v>
      </c>
      <c r="L646" s="400">
        <v>42398</v>
      </c>
      <c r="M646" s="388" t="s">
        <v>309</v>
      </c>
      <c r="N646" s="388" t="s">
        <v>104</v>
      </c>
      <c r="O646" s="388">
        <v>2</v>
      </c>
      <c r="P646" s="388" t="s">
        <v>651</v>
      </c>
      <c r="Q646" s="388">
        <v>3</v>
      </c>
    </row>
    <row r="647" spans="1:17" s="388" customFormat="1" x14ac:dyDescent="0.2">
      <c r="A647" s="388">
        <v>130531</v>
      </c>
      <c r="B647" s="388">
        <v>106996</v>
      </c>
      <c r="C647" s="388">
        <v>10005788</v>
      </c>
      <c r="D647" s="388" t="s">
        <v>1284</v>
      </c>
      <c r="E647" s="388" t="s">
        <v>107</v>
      </c>
      <c r="F647" s="388" t="s">
        <v>11</v>
      </c>
      <c r="G647" s="388" t="s">
        <v>185</v>
      </c>
      <c r="H647" s="388" t="s">
        <v>186</v>
      </c>
      <c r="I647" s="388" t="s">
        <v>93</v>
      </c>
      <c r="J647" s="388">
        <v>10005437</v>
      </c>
      <c r="K647" s="400">
        <v>42395</v>
      </c>
      <c r="L647" s="400">
        <v>42398</v>
      </c>
      <c r="M647" s="388" t="s">
        <v>109</v>
      </c>
      <c r="N647" s="388" t="s">
        <v>104</v>
      </c>
      <c r="O647" s="388">
        <v>3</v>
      </c>
      <c r="P647" s="388" t="s">
        <v>651</v>
      </c>
      <c r="Q647" s="388">
        <v>2</v>
      </c>
    </row>
    <row r="648" spans="1:17" s="388" customFormat="1" x14ac:dyDescent="0.2">
      <c r="A648" s="388">
        <v>130797</v>
      </c>
      <c r="B648" s="388">
        <v>108452</v>
      </c>
      <c r="C648" s="388">
        <v>10007299</v>
      </c>
      <c r="D648" s="388" t="s">
        <v>397</v>
      </c>
      <c r="E648" s="388" t="s">
        <v>107</v>
      </c>
      <c r="F648" s="388" t="s">
        <v>11</v>
      </c>
      <c r="G648" s="388" t="s">
        <v>398</v>
      </c>
      <c r="H648" s="388" t="s">
        <v>161</v>
      </c>
      <c r="I648" s="388" t="s">
        <v>161</v>
      </c>
      <c r="J648" s="388">
        <v>10004771</v>
      </c>
      <c r="K648" s="400">
        <v>42395</v>
      </c>
      <c r="L648" s="400">
        <v>42398</v>
      </c>
      <c r="M648" s="388" t="s">
        <v>168</v>
      </c>
      <c r="N648" s="388" t="s">
        <v>104</v>
      </c>
      <c r="O648" s="388">
        <v>4</v>
      </c>
      <c r="P648" s="388" t="s">
        <v>651</v>
      </c>
      <c r="Q648" s="388">
        <v>3</v>
      </c>
    </row>
    <row r="649" spans="1:17" s="388" customFormat="1" x14ac:dyDescent="0.2">
      <c r="A649" s="388">
        <v>131094</v>
      </c>
      <c r="B649" s="388">
        <v>105156</v>
      </c>
      <c r="C649" s="388">
        <v>10001467</v>
      </c>
      <c r="D649" s="388" t="s">
        <v>1425</v>
      </c>
      <c r="E649" s="388" t="s">
        <v>107</v>
      </c>
      <c r="F649" s="388" t="s">
        <v>11</v>
      </c>
      <c r="G649" s="388" t="s">
        <v>260</v>
      </c>
      <c r="H649" s="388" t="s">
        <v>155</v>
      </c>
      <c r="I649" s="388" t="s">
        <v>155</v>
      </c>
      <c r="J649" s="388">
        <v>10004784</v>
      </c>
      <c r="K649" s="400">
        <v>42395</v>
      </c>
      <c r="L649" s="400">
        <v>42398</v>
      </c>
      <c r="M649" s="388" t="s">
        <v>146</v>
      </c>
      <c r="N649" s="388" t="s">
        <v>104</v>
      </c>
      <c r="O649" s="388">
        <v>4</v>
      </c>
      <c r="P649" s="388" t="s">
        <v>651</v>
      </c>
      <c r="Q649" s="388">
        <v>3</v>
      </c>
    </row>
    <row r="650" spans="1:17" s="388" customFormat="1" x14ac:dyDescent="0.2">
      <c r="A650" s="388">
        <v>50012</v>
      </c>
      <c r="B650" s="388">
        <v>108303</v>
      </c>
      <c r="C650" s="388">
        <v>10003746</v>
      </c>
      <c r="D650" s="388" t="s">
        <v>653</v>
      </c>
      <c r="E650" s="388" t="s">
        <v>632</v>
      </c>
      <c r="F650" s="388" t="s">
        <v>16</v>
      </c>
      <c r="G650" s="388" t="s">
        <v>374</v>
      </c>
      <c r="H650" s="388" t="s">
        <v>177</v>
      </c>
      <c r="I650" s="388" t="s">
        <v>177</v>
      </c>
      <c r="J650" s="388">
        <v>10004844</v>
      </c>
      <c r="K650" s="400">
        <v>42396</v>
      </c>
      <c r="L650" s="400">
        <v>42397</v>
      </c>
      <c r="M650" s="388" t="s">
        <v>650</v>
      </c>
      <c r="N650" s="388" t="s">
        <v>104</v>
      </c>
      <c r="O650" s="388">
        <v>1</v>
      </c>
      <c r="P650" s="388" t="s">
        <v>651</v>
      </c>
      <c r="Q650" s="388" t="s">
        <v>96</v>
      </c>
    </row>
    <row r="651" spans="1:17" s="388" customFormat="1" x14ac:dyDescent="0.2">
      <c r="A651" s="388">
        <v>54563</v>
      </c>
      <c r="B651" s="388">
        <v>114821</v>
      </c>
      <c r="C651" s="388">
        <v>10006175</v>
      </c>
      <c r="D651" s="388" t="s">
        <v>1028</v>
      </c>
      <c r="E651" s="388" t="s">
        <v>159</v>
      </c>
      <c r="F651" s="388" t="s">
        <v>14</v>
      </c>
      <c r="G651" s="388" t="s">
        <v>1026</v>
      </c>
      <c r="H651" s="388" t="s">
        <v>131</v>
      </c>
      <c r="I651" s="388" t="s">
        <v>131</v>
      </c>
      <c r="J651" s="388">
        <v>10005010</v>
      </c>
      <c r="K651" s="400">
        <v>42394</v>
      </c>
      <c r="L651" s="400">
        <v>42397</v>
      </c>
      <c r="M651" s="388" t="s">
        <v>257</v>
      </c>
      <c r="N651" s="388" t="s">
        <v>104</v>
      </c>
      <c r="O651" s="388">
        <v>3</v>
      </c>
      <c r="P651" s="388" t="s">
        <v>651</v>
      </c>
      <c r="Q651" s="388">
        <v>2</v>
      </c>
    </row>
    <row r="652" spans="1:17" s="388" customFormat="1" x14ac:dyDescent="0.2">
      <c r="A652" s="388">
        <v>130676</v>
      </c>
      <c r="B652" s="388">
        <v>105486</v>
      </c>
      <c r="C652" s="388">
        <v>10002899</v>
      </c>
      <c r="D652" s="388" t="s">
        <v>1354</v>
      </c>
      <c r="E652" s="388" t="s">
        <v>107</v>
      </c>
      <c r="F652" s="388" t="s">
        <v>11</v>
      </c>
      <c r="G652" s="388" t="s">
        <v>167</v>
      </c>
      <c r="H652" s="388" t="s">
        <v>102</v>
      </c>
      <c r="I652" s="388" t="s">
        <v>102</v>
      </c>
      <c r="J652" s="388">
        <v>10004739</v>
      </c>
      <c r="K652" s="400">
        <v>42382</v>
      </c>
      <c r="L652" s="400">
        <v>42397</v>
      </c>
      <c r="M652" s="388" t="s">
        <v>407</v>
      </c>
      <c r="N652" s="388" t="s">
        <v>751</v>
      </c>
      <c r="O652" s="388">
        <v>2</v>
      </c>
      <c r="P652" s="388" t="s">
        <v>651</v>
      </c>
      <c r="Q652" s="388">
        <v>2</v>
      </c>
    </row>
    <row r="653" spans="1:17" s="388" customFormat="1" x14ac:dyDescent="0.2">
      <c r="A653" s="388">
        <v>130700</v>
      </c>
      <c r="B653" s="388">
        <v>108399</v>
      </c>
      <c r="C653" s="388">
        <v>10005339</v>
      </c>
      <c r="D653" s="388" t="s">
        <v>1362</v>
      </c>
      <c r="E653" s="388" t="s">
        <v>100</v>
      </c>
      <c r="F653" s="388" t="s">
        <v>11</v>
      </c>
      <c r="G653" s="388" t="s">
        <v>219</v>
      </c>
      <c r="H653" s="388" t="s">
        <v>177</v>
      </c>
      <c r="I653" s="388" t="s">
        <v>177</v>
      </c>
      <c r="J653" s="388">
        <v>10008471</v>
      </c>
      <c r="K653" s="400">
        <v>42394</v>
      </c>
      <c r="L653" s="400">
        <v>42395</v>
      </c>
      <c r="M653" s="388" t="s">
        <v>287</v>
      </c>
      <c r="N653" s="388" t="s">
        <v>95</v>
      </c>
      <c r="O653" s="388">
        <v>9</v>
      </c>
      <c r="P653" s="388" t="s">
        <v>651</v>
      </c>
      <c r="Q653" s="388">
        <v>2</v>
      </c>
    </row>
    <row r="654" spans="1:17" s="388" customFormat="1" x14ac:dyDescent="0.2">
      <c r="A654" s="388">
        <v>130414</v>
      </c>
      <c r="B654" s="388">
        <v>108352</v>
      </c>
      <c r="C654" s="388">
        <v>10004204</v>
      </c>
      <c r="D654" s="388" t="s">
        <v>1229</v>
      </c>
      <c r="E654" s="388" t="s">
        <v>368</v>
      </c>
      <c r="F654" s="388" t="s">
        <v>14</v>
      </c>
      <c r="G654" s="388" t="s">
        <v>457</v>
      </c>
      <c r="H654" s="388" t="s">
        <v>115</v>
      </c>
      <c r="I654" s="388" t="s">
        <v>115</v>
      </c>
      <c r="J654" s="388">
        <v>10004667</v>
      </c>
      <c r="K654" s="400">
        <v>42389</v>
      </c>
      <c r="L654" s="400">
        <v>42391</v>
      </c>
      <c r="M654" s="388" t="s">
        <v>1230</v>
      </c>
      <c r="N654" s="388" t="s">
        <v>104</v>
      </c>
      <c r="O654" s="388">
        <v>3</v>
      </c>
      <c r="P654" s="388" t="s">
        <v>651</v>
      </c>
      <c r="Q654" s="388">
        <v>4</v>
      </c>
    </row>
    <row r="655" spans="1:17" s="388" customFormat="1" x14ac:dyDescent="0.2">
      <c r="A655" s="388">
        <v>50304</v>
      </c>
      <c r="B655" s="388">
        <v>115906</v>
      </c>
      <c r="C655" s="388">
        <v>10000061</v>
      </c>
      <c r="D655" s="388" t="s">
        <v>711</v>
      </c>
      <c r="E655" s="388" t="s">
        <v>90</v>
      </c>
      <c r="F655" s="388" t="s">
        <v>13</v>
      </c>
      <c r="G655" s="388" t="s">
        <v>544</v>
      </c>
      <c r="H655" s="388" t="s">
        <v>161</v>
      </c>
      <c r="I655" s="388" t="s">
        <v>161</v>
      </c>
      <c r="J655" s="388">
        <v>10004873</v>
      </c>
      <c r="K655" s="400">
        <v>42388</v>
      </c>
      <c r="L655" s="400">
        <v>42391</v>
      </c>
      <c r="M655" s="388" t="s">
        <v>416</v>
      </c>
      <c r="N655" s="388" t="s">
        <v>104</v>
      </c>
      <c r="O655" s="388">
        <v>2</v>
      </c>
      <c r="P655" s="388" t="s">
        <v>651</v>
      </c>
      <c r="Q655" s="388">
        <v>3</v>
      </c>
    </row>
    <row r="656" spans="1:17" s="388" customFormat="1" x14ac:dyDescent="0.2">
      <c r="A656" s="388">
        <v>56817</v>
      </c>
      <c r="B656" s="388">
        <v>119809</v>
      </c>
      <c r="C656" s="388">
        <v>10033129</v>
      </c>
      <c r="D656" s="388" t="s">
        <v>1084</v>
      </c>
      <c r="E656" s="388" t="s">
        <v>90</v>
      </c>
      <c r="F656" s="388" t="s">
        <v>13</v>
      </c>
      <c r="G656" s="388" t="s">
        <v>225</v>
      </c>
      <c r="H656" s="388" t="s">
        <v>92</v>
      </c>
      <c r="I656" s="388" t="s">
        <v>93</v>
      </c>
      <c r="J656" s="388">
        <v>10005038</v>
      </c>
      <c r="K656" s="400">
        <v>42388</v>
      </c>
      <c r="L656" s="400">
        <v>42391</v>
      </c>
      <c r="M656" s="388" t="s">
        <v>383</v>
      </c>
      <c r="N656" s="388" t="s">
        <v>104</v>
      </c>
      <c r="O656" s="388">
        <v>4</v>
      </c>
      <c r="P656" s="388" t="s">
        <v>651</v>
      </c>
      <c r="Q656" s="388">
        <v>3</v>
      </c>
    </row>
    <row r="657" spans="1:17" s="388" customFormat="1" x14ac:dyDescent="0.2">
      <c r="A657" s="388">
        <v>58719</v>
      </c>
      <c r="B657" s="388">
        <v>117927</v>
      </c>
      <c r="C657" s="388">
        <v>10010571</v>
      </c>
      <c r="D657" s="388" t="s">
        <v>1151</v>
      </c>
      <c r="E657" s="388" t="s">
        <v>90</v>
      </c>
      <c r="F657" s="388" t="s">
        <v>13</v>
      </c>
      <c r="G657" s="388" t="s">
        <v>428</v>
      </c>
      <c r="H657" s="388" t="s">
        <v>155</v>
      </c>
      <c r="I657" s="388" t="s">
        <v>155</v>
      </c>
      <c r="J657" s="388">
        <v>10005075</v>
      </c>
      <c r="K657" s="400">
        <v>42388</v>
      </c>
      <c r="L657" s="400">
        <v>42391</v>
      </c>
      <c r="M657" s="388" t="s">
        <v>121</v>
      </c>
      <c r="N657" s="388" t="s">
        <v>104</v>
      </c>
      <c r="O657" s="388">
        <v>3</v>
      </c>
      <c r="P657" s="388" t="s">
        <v>651</v>
      </c>
      <c r="Q657" s="388">
        <v>2</v>
      </c>
    </row>
    <row r="658" spans="1:17" s="388" customFormat="1" x14ac:dyDescent="0.2">
      <c r="A658" s="388">
        <v>130405</v>
      </c>
      <c r="B658" s="388">
        <v>108473</v>
      </c>
      <c r="C658" s="388">
        <v>10002780</v>
      </c>
      <c r="D658" s="388" t="s">
        <v>1220</v>
      </c>
      <c r="E658" s="388" t="s">
        <v>107</v>
      </c>
      <c r="F658" s="388" t="s">
        <v>11</v>
      </c>
      <c r="G658" s="388" t="s">
        <v>656</v>
      </c>
      <c r="H658" s="388" t="s">
        <v>115</v>
      </c>
      <c r="I658" s="388" t="s">
        <v>115</v>
      </c>
      <c r="J658" s="388">
        <v>10008465</v>
      </c>
      <c r="K658" s="400">
        <v>42388</v>
      </c>
      <c r="L658" s="400">
        <v>42391</v>
      </c>
      <c r="M658" s="388" t="s">
        <v>217</v>
      </c>
      <c r="N658" s="388" t="s">
        <v>104</v>
      </c>
      <c r="O658" s="388">
        <v>4</v>
      </c>
      <c r="P658" s="388" t="s">
        <v>651</v>
      </c>
      <c r="Q658" s="388">
        <v>4</v>
      </c>
    </row>
    <row r="659" spans="1:17" s="388" customFormat="1" x14ac:dyDescent="0.2">
      <c r="A659" s="388">
        <v>130422</v>
      </c>
      <c r="B659" s="388">
        <v>108358</v>
      </c>
      <c r="C659" s="388">
        <v>10008007</v>
      </c>
      <c r="D659" s="388" t="s">
        <v>1239</v>
      </c>
      <c r="E659" s="388" t="s">
        <v>100</v>
      </c>
      <c r="F659" s="388" t="s">
        <v>11</v>
      </c>
      <c r="G659" s="388" t="s">
        <v>714</v>
      </c>
      <c r="H659" s="388" t="s">
        <v>115</v>
      </c>
      <c r="I659" s="388" t="s">
        <v>115</v>
      </c>
      <c r="J659" s="388">
        <v>10004672</v>
      </c>
      <c r="K659" s="400">
        <v>42388</v>
      </c>
      <c r="L659" s="400">
        <v>42391</v>
      </c>
      <c r="M659" s="388" t="s">
        <v>103</v>
      </c>
      <c r="N659" s="388" t="s">
        <v>104</v>
      </c>
      <c r="O659" s="388">
        <v>3</v>
      </c>
      <c r="P659" s="388" t="s">
        <v>651</v>
      </c>
      <c r="Q659" s="388">
        <v>2</v>
      </c>
    </row>
    <row r="660" spans="1:17" s="388" customFormat="1" x14ac:dyDescent="0.2">
      <c r="A660" s="388">
        <v>130617</v>
      </c>
      <c r="B660" s="388">
        <v>106427</v>
      </c>
      <c r="C660" s="388">
        <v>10007339</v>
      </c>
      <c r="D660" s="388" t="s">
        <v>1311</v>
      </c>
      <c r="E660" s="388" t="s">
        <v>107</v>
      </c>
      <c r="F660" s="388" t="s">
        <v>11</v>
      </c>
      <c r="G660" s="388" t="s">
        <v>1312</v>
      </c>
      <c r="H660" s="388" t="s">
        <v>131</v>
      </c>
      <c r="I660" s="388" t="s">
        <v>131</v>
      </c>
      <c r="J660" s="388">
        <v>10004717</v>
      </c>
      <c r="K660" s="400">
        <v>42388</v>
      </c>
      <c r="L660" s="400">
        <v>42391</v>
      </c>
      <c r="M660" s="388" t="s">
        <v>146</v>
      </c>
      <c r="N660" s="388" t="s">
        <v>104</v>
      </c>
      <c r="O660" s="388">
        <v>3</v>
      </c>
      <c r="P660" s="388" t="s">
        <v>651</v>
      </c>
      <c r="Q660" s="388">
        <v>3</v>
      </c>
    </row>
    <row r="661" spans="1:17" s="388" customFormat="1" x14ac:dyDescent="0.2">
      <c r="A661" s="388">
        <v>130620</v>
      </c>
      <c r="B661" s="388">
        <v>108512</v>
      </c>
      <c r="C661" s="388">
        <v>10004339</v>
      </c>
      <c r="D661" s="388" t="s">
        <v>311</v>
      </c>
      <c r="E661" s="388" t="s">
        <v>107</v>
      </c>
      <c r="F661" s="388" t="s">
        <v>11</v>
      </c>
      <c r="G661" s="388" t="s">
        <v>312</v>
      </c>
      <c r="H661" s="388" t="s">
        <v>131</v>
      </c>
      <c r="I661" s="388" t="s">
        <v>131</v>
      </c>
      <c r="J661" s="388">
        <v>10009340</v>
      </c>
      <c r="K661" s="400">
        <v>42388</v>
      </c>
      <c r="L661" s="400">
        <v>42391</v>
      </c>
      <c r="M661" s="388" t="s">
        <v>109</v>
      </c>
      <c r="N661" s="388" t="s">
        <v>104</v>
      </c>
      <c r="O661" s="388">
        <v>4</v>
      </c>
      <c r="P661" s="388" t="s">
        <v>651</v>
      </c>
      <c r="Q661" s="388">
        <v>1</v>
      </c>
    </row>
    <row r="662" spans="1:17" s="388" customFormat="1" x14ac:dyDescent="0.2">
      <c r="A662" s="388">
        <v>130783</v>
      </c>
      <c r="B662" s="388">
        <v>108485</v>
      </c>
      <c r="C662" s="388">
        <v>10005991</v>
      </c>
      <c r="D662" s="388" t="s">
        <v>1402</v>
      </c>
      <c r="E662" s="388" t="s">
        <v>107</v>
      </c>
      <c r="F662" s="388" t="s">
        <v>11</v>
      </c>
      <c r="G662" s="388" t="s">
        <v>202</v>
      </c>
      <c r="H662" s="388" t="s">
        <v>152</v>
      </c>
      <c r="I662" s="388" t="s">
        <v>152</v>
      </c>
      <c r="J662" s="388">
        <v>10004766</v>
      </c>
      <c r="K662" s="400">
        <v>42388</v>
      </c>
      <c r="L662" s="400">
        <v>42391</v>
      </c>
      <c r="M662" s="388" t="s">
        <v>168</v>
      </c>
      <c r="N662" s="388" t="s">
        <v>104</v>
      </c>
      <c r="O662" s="388">
        <v>2</v>
      </c>
      <c r="P662" s="388" t="s">
        <v>651</v>
      </c>
      <c r="Q662" s="388">
        <v>3</v>
      </c>
    </row>
    <row r="663" spans="1:17" s="388" customFormat="1" x14ac:dyDescent="0.2">
      <c r="A663" s="388">
        <v>50030</v>
      </c>
      <c r="B663" s="388">
        <v>108288</v>
      </c>
      <c r="C663" s="388">
        <v>10003425</v>
      </c>
      <c r="D663" s="388" t="s">
        <v>1505</v>
      </c>
      <c r="E663" s="388" t="s">
        <v>632</v>
      </c>
      <c r="F663" s="388" t="s">
        <v>16</v>
      </c>
      <c r="G663" s="388" t="s">
        <v>141</v>
      </c>
      <c r="H663" s="388" t="s">
        <v>115</v>
      </c>
      <c r="I663" s="388" t="s">
        <v>115</v>
      </c>
      <c r="J663" s="388">
        <v>10004847</v>
      </c>
      <c r="K663" s="400">
        <v>42389</v>
      </c>
      <c r="L663" s="400">
        <v>42390</v>
      </c>
      <c r="M663" s="388" t="s">
        <v>650</v>
      </c>
      <c r="N663" s="388" t="s">
        <v>104</v>
      </c>
      <c r="O663" s="388">
        <v>1</v>
      </c>
      <c r="P663" s="388" t="s">
        <v>651</v>
      </c>
      <c r="Q663" s="388" t="s">
        <v>96</v>
      </c>
    </row>
    <row r="664" spans="1:17" s="388" customFormat="1" x14ac:dyDescent="0.2">
      <c r="A664" s="388">
        <v>50322</v>
      </c>
      <c r="B664" s="388">
        <v>109848</v>
      </c>
      <c r="C664" s="388">
        <v>10000099</v>
      </c>
      <c r="D664" s="388" t="s">
        <v>718</v>
      </c>
      <c r="E664" s="388" t="s">
        <v>90</v>
      </c>
      <c r="F664" s="388" t="s">
        <v>13</v>
      </c>
      <c r="G664" s="388" t="s">
        <v>719</v>
      </c>
      <c r="H664" s="388" t="s">
        <v>155</v>
      </c>
      <c r="I664" s="388" t="s">
        <v>155</v>
      </c>
      <c r="J664" s="388">
        <v>10004876</v>
      </c>
      <c r="K664" s="400">
        <v>42389</v>
      </c>
      <c r="L664" s="400">
        <v>42390</v>
      </c>
      <c r="M664" s="388" t="s">
        <v>94</v>
      </c>
      <c r="N664" s="388" t="s">
        <v>95</v>
      </c>
      <c r="O664" s="388">
        <v>9</v>
      </c>
      <c r="P664" s="388" t="s">
        <v>651</v>
      </c>
      <c r="Q664" s="388">
        <v>2</v>
      </c>
    </row>
    <row r="665" spans="1:17" s="388" customFormat="1" x14ac:dyDescent="0.2">
      <c r="A665" s="388">
        <v>52954</v>
      </c>
      <c r="B665" s="388">
        <v>118925</v>
      </c>
      <c r="C665" s="388">
        <v>10028742</v>
      </c>
      <c r="D665" s="388" t="s">
        <v>889</v>
      </c>
      <c r="E665" s="388" t="s">
        <v>259</v>
      </c>
      <c r="F665" s="388" t="s">
        <v>14</v>
      </c>
      <c r="G665" s="388" t="s">
        <v>221</v>
      </c>
      <c r="H665" s="388" t="s">
        <v>177</v>
      </c>
      <c r="I665" s="388" t="s">
        <v>177</v>
      </c>
      <c r="J665" s="388">
        <v>10005130</v>
      </c>
      <c r="K665" s="400">
        <v>42389</v>
      </c>
      <c r="L665" s="400">
        <v>42390</v>
      </c>
      <c r="M665" s="388" t="s">
        <v>94</v>
      </c>
      <c r="N665" s="388" t="s">
        <v>95</v>
      </c>
      <c r="O665" s="388">
        <v>9</v>
      </c>
      <c r="P665" s="388" t="s">
        <v>651</v>
      </c>
      <c r="Q665" s="388">
        <v>2</v>
      </c>
    </row>
    <row r="666" spans="1:17" s="388" customFormat="1" x14ac:dyDescent="0.2">
      <c r="A666" s="388">
        <v>50082</v>
      </c>
      <c r="B666" s="388">
        <v>105353</v>
      </c>
      <c r="C666" s="388">
        <v>10000108</v>
      </c>
      <c r="D666" s="388" t="s">
        <v>669</v>
      </c>
      <c r="E666" s="388" t="s">
        <v>90</v>
      </c>
      <c r="F666" s="388" t="s">
        <v>13</v>
      </c>
      <c r="G666" s="388" t="s">
        <v>670</v>
      </c>
      <c r="H666" s="388" t="s">
        <v>152</v>
      </c>
      <c r="I666" s="388" t="s">
        <v>152</v>
      </c>
      <c r="J666" s="388">
        <v>10004853</v>
      </c>
      <c r="K666" s="400">
        <v>42388</v>
      </c>
      <c r="L666" s="400">
        <v>42390</v>
      </c>
      <c r="M666" s="388" t="s">
        <v>121</v>
      </c>
      <c r="N666" s="388" t="s">
        <v>104</v>
      </c>
      <c r="O666" s="388">
        <v>2</v>
      </c>
      <c r="P666" s="388" t="s">
        <v>651</v>
      </c>
      <c r="Q666" s="388">
        <v>2</v>
      </c>
    </row>
    <row r="667" spans="1:17" s="388" customFormat="1" x14ac:dyDescent="0.2">
      <c r="A667" s="388">
        <v>139251</v>
      </c>
      <c r="B667" s="388">
        <v>122208</v>
      </c>
      <c r="C667" s="388">
        <v>10040375</v>
      </c>
      <c r="D667" s="388" t="s">
        <v>1489</v>
      </c>
      <c r="E667" s="388" t="s">
        <v>125</v>
      </c>
      <c r="F667" s="388" t="s">
        <v>12</v>
      </c>
      <c r="G667" s="388" t="s">
        <v>1026</v>
      </c>
      <c r="H667" s="388" t="s">
        <v>131</v>
      </c>
      <c r="I667" s="388" t="s">
        <v>131</v>
      </c>
      <c r="J667" s="388">
        <v>10004820</v>
      </c>
      <c r="K667" s="400">
        <v>42388</v>
      </c>
      <c r="L667" s="400">
        <v>42390</v>
      </c>
      <c r="M667" s="388" t="s">
        <v>127</v>
      </c>
      <c r="N667" s="388" t="s">
        <v>104</v>
      </c>
      <c r="O667" s="388">
        <v>3</v>
      </c>
      <c r="P667" s="388" t="s">
        <v>651</v>
      </c>
      <c r="Q667" s="388" t="s">
        <v>195</v>
      </c>
    </row>
    <row r="668" spans="1:17" s="388" customFormat="1" x14ac:dyDescent="0.2">
      <c r="A668" s="388">
        <v>50221</v>
      </c>
      <c r="B668" s="388">
        <v>110153</v>
      </c>
      <c r="C668" s="388">
        <v>10003025</v>
      </c>
      <c r="D668" s="388" t="s">
        <v>699</v>
      </c>
      <c r="E668" s="388" t="s">
        <v>159</v>
      </c>
      <c r="F668" s="388" t="s">
        <v>14</v>
      </c>
      <c r="G668" s="388" t="s">
        <v>700</v>
      </c>
      <c r="H668" s="388" t="s">
        <v>161</v>
      </c>
      <c r="I668" s="388" t="s">
        <v>161</v>
      </c>
      <c r="J668" s="388">
        <v>10004868</v>
      </c>
      <c r="K668" s="400">
        <v>42387</v>
      </c>
      <c r="L668" s="400">
        <v>42390</v>
      </c>
      <c r="M668" s="388" t="s">
        <v>257</v>
      </c>
      <c r="N668" s="388" t="s">
        <v>104</v>
      </c>
      <c r="O668" s="388">
        <v>2</v>
      </c>
      <c r="P668" s="388" t="s">
        <v>651</v>
      </c>
      <c r="Q668" s="388">
        <v>2</v>
      </c>
    </row>
    <row r="669" spans="1:17" s="388" customFormat="1" x14ac:dyDescent="0.2">
      <c r="A669" s="388">
        <v>58581</v>
      </c>
      <c r="B669" s="388">
        <v>118525</v>
      </c>
      <c r="C669" s="388">
        <v>10019431</v>
      </c>
      <c r="D669" s="388" t="s">
        <v>1137</v>
      </c>
      <c r="E669" s="388" t="s">
        <v>90</v>
      </c>
      <c r="F669" s="388" t="s">
        <v>13</v>
      </c>
      <c r="G669" s="388" t="s">
        <v>511</v>
      </c>
      <c r="H669" s="388" t="s">
        <v>186</v>
      </c>
      <c r="I669" s="388" t="s">
        <v>93</v>
      </c>
      <c r="J669" s="388">
        <v>10005071</v>
      </c>
      <c r="K669" s="400">
        <v>42388</v>
      </c>
      <c r="L669" s="400">
        <v>42389</v>
      </c>
      <c r="M669" s="388" t="s">
        <v>156</v>
      </c>
      <c r="N669" s="388" t="s">
        <v>95</v>
      </c>
      <c r="O669" s="388">
        <v>9</v>
      </c>
      <c r="P669" s="388" t="s">
        <v>651</v>
      </c>
      <c r="Q669" s="388">
        <v>2</v>
      </c>
    </row>
    <row r="670" spans="1:17" s="388" customFormat="1" x14ac:dyDescent="0.2">
      <c r="A670" s="388">
        <v>51435</v>
      </c>
      <c r="B670" s="388">
        <v>117656</v>
      </c>
      <c r="C670" s="388">
        <v>10001787</v>
      </c>
      <c r="D670" s="388" t="s">
        <v>792</v>
      </c>
      <c r="E670" s="388" t="s">
        <v>259</v>
      </c>
      <c r="F670" s="388" t="s">
        <v>14</v>
      </c>
      <c r="G670" s="388" t="s">
        <v>793</v>
      </c>
      <c r="H670" s="388" t="s">
        <v>102</v>
      </c>
      <c r="I670" s="388" t="s">
        <v>102</v>
      </c>
      <c r="J670" s="388">
        <v>10006595</v>
      </c>
      <c r="K670" s="400">
        <v>42382</v>
      </c>
      <c r="L670" s="400">
        <v>42384</v>
      </c>
      <c r="M670" s="388" t="s">
        <v>121</v>
      </c>
      <c r="N670" s="388" t="s">
        <v>104</v>
      </c>
      <c r="O670" s="388">
        <v>3</v>
      </c>
      <c r="P670" s="388" t="s">
        <v>651</v>
      </c>
      <c r="Q670" s="388">
        <v>3</v>
      </c>
    </row>
    <row r="671" spans="1:17" s="388" customFormat="1" x14ac:dyDescent="0.2">
      <c r="A671" s="388">
        <v>130568</v>
      </c>
      <c r="B671" s="388">
        <v>108423</v>
      </c>
      <c r="C671" s="388">
        <v>10002918</v>
      </c>
      <c r="D671" s="388" t="s">
        <v>1294</v>
      </c>
      <c r="E671" s="388" t="s">
        <v>100</v>
      </c>
      <c r="F671" s="388" t="s">
        <v>11</v>
      </c>
      <c r="G671" s="388" t="s">
        <v>1295</v>
      </c>
      <c r="H671" s="388" t="s">
        <v>92</v>
      </c>
      <c r="I671" s="388" t="s">
        <v>93</v>
      </c>
      <c r="J671" s="388">
        <v>10008469</v>
      </c>
      <c r="K671" s="400">
        <v>42382</v>
      </c>
      <c r="L671" s="400">
        <v>42384</v>
      </c>
      <c r="M671" s="388" t="s">
        <v>520</v>
      </c>
      <c r="N671" s="388" t="s">
        <v>104</v>
      </c>
      <c r="O671" s="388">
        <v>2</v>
      </c>
      <c r="P671" s="388" t="s">
        <v>651</v>
      </c>
      <c r="Q671" s="388">
        <v>4</v>
      </c>
    </row>
    <row r="672" spans="1:17" s="388" customFormat="1" x14ac:dyDescent="0.2">
      <c r="A672" s="388">
        <v>130705</v>
      </c>
      <c r="B672" s="388">
        <v>108387</v>
      </c>
      <c r="C672" s="388">
        <v>10006268</v>
      </c>
      <c r="D672" s="388" t="s">
        <v>1368</v>
      </c>
      <c r="E672" s="388" t="s">
        <v>100</v>
      </c>
      <c r="F672" s="388" t="s">
        <v>11</v>
      </c>
      <c r="G672" s="388" t="s">
        <v>219</v>
      </c>
      <c r="H672" s="388" t="s">
        <v>177</v>
      </c>
      <c r="I672" s="388" t="s">
        <v>177</v>
      </c>
      <c r="J672" s="388">
        <v>10004749</v>
      </c>
      <c r="K672" s="400">
        <v>42382</v>
      </c>
      <c r="L672" s="400">
        <v>42384</v>
      </c>
      <c r="M672" s="388" t="s">
        <v>1369</v>
      </c>
      <c r="N672" s="388" t="s">
        <v>104</v>
      </c>
      <c r="O672" s="388">
        <v>2</v>
      </c>
      <c r="P672" s="388" t="s">
        <v>651</v>
      </c>
      <c r="Q672" s="388">
        <v>3</v>
      </c>
    </row>
    <row r="673" spans="1:17" s="388" customFormat="1" x14ac:dyDescent="0.2">
      <c r="A673" s="388">
        <v>50216</v>
      </c>
      <c r="B673" s="388">
        <v>112617</v>
      </c>
      <c r="C673" s="388">
        <v>10001918</v>
      </c>
      <c r="D673" s="388" t="s">
        <v>694</v>
      </c>
      <c r="E673" s="388" t="s">
        <v>159</v>
      </c>
      <c r="F673" s="388" t="s">
        <v>14</v>
      </c>
      <c r="G673" s="388" t="s">
        <v>303</v>
      </c>
      <c r="H673" s="388" t="s">
        <v>152</v>
      </c>
      <c r="I673" s="388" t="s">
        <v>152</v>
      </c>
      <c r="J673" s="388">
        <v>10004866</v>
      </c>
      <c r="K673" s="400">
        <v>42381</v>
      </c>
      <c r="L673" s="400">
        <v>42384</v>
      </c>
      <c r="M673" s="388" t="s">
        <v>257</v>
      </c>
      <c r="N673" s="388" t="s">
        <v>104</v>
      </c>
      <c r="O673" s="388">
        <v>2</v>
      </c>
      <c r="P673" s="388" t="s">
        <v>651</v>
      </c>
      <c r="Q673" s="388">
        <v>2</v>
      </c>
    </row>
    <row r="674" spans="1:17" s="388" customFormat="1" x14ac:dyDescent="0.2">
      <c r="A674" s="388">
        <v>59113</v>
      </c>
      <c r="B674" s="388">
        <v>115714</v>
      </c>
      <c r="C674" s="388">
        <v>10006735</v>
      </c>
      <c r="D674" s="388" t="s">
        <v>1182</v>
      </c>
      <c r="E674" s="388" t="s">
        <v>90</v>
      </c>
      <c r="F674" s="388" t="s">
        <v>13</v>
      </c>
      <c r="G674" s="388" t="s">
        <v>809</v>
      </c>
      <c r="H674" s="388" t="s">
        <v>155</v>
      </c>
      <c r="I674" s="388" t="s">
        <v>155</v>
      </c>
      <c r="J674" s="388">
        <v>10008494</v>
      </c>
      <c r="K674" s="400">
        <v>42381</v>
      </c>
      <c r="L674" s="400">
        <v>42384</v>
      </c>
      <c r="M674" s="388" t="s">
        <v>309</v>
      </c>
      <c r="N674" s="388" t="s">
        <v>104</v>
      </c>
      <c r="O674" s="388">
        <v>2</v>
      </c>
      <c r="P674" s="388" t="s">
        <v>651</v>
      </c>
      <c r="Q674" s="388">
        <v>3</v>
      </c>
    </row>
    <row r="675" spans="1:17" s="388" customFormat="1" x14ac:dyDescent="0.2">
      <c r="A675" s="388">
        <v>52883</v>
      </c>
      <c r="B675" s="388">
        <v>108057</v>
      </c>
      <c r="C675" s="388">
        <v>10003709</v>
      </c>
      <c r="D675" s="388" t="s">
        <v>880</v>
      </c>
      <c r="E675" s="388" t="s">
        <v>159</v>
      </c>
      <c r="F675" s="388" t="s">
        <v>14</v>
      </c>
      <c r="G675" s="388" t="s">
        <v>881</v>
      </c>
      <c r="H675" s="388" t="s">
        <v>131</v>
      </c>
      <c r="I675" s="388" t="s">
        <v>131</v>
      </c>
      <c r="J675" s="388">
        <v>10004945</v>
      </c>
      <c r="K675" s="400">
        <v>42380</v>
      </c>
      <c r="L675" s="400">
        <v>42384</v>
      </c>
      <c r="M675" s="388" t="s">
        <v>162</v>
      </c>
      <c r="N675" s="388" t="s">
        <v>751</v>
      </c>
      <c r="O675" s="388">
        <v>2</v>
      </c>
      <c r="P675" s="388" t="s">
        <v>651</v>
      </c>
      <c r="Q675" s="388">
        <v>2</v>
      </c>
    </row>
    <row r="676" spans="1:17" s="388" customFormat="1" x14ac:dyDescent="0.2">
      <c r="A676" s="388">
        <v>50009</v>
      </c>
      <c r="B676" s="388">
        <v>116244</v>
      </c>
      <c r="C676" s="388">
        <v>10009064</v>
      </c>
      <c r="D676" s="388" t="s">
        <v>649</v>
      </c>
      <c r="E676" s="388" t="s">
        <v>632</v>
      </c>
      <c r="F676" s="388" t="s">
        <v>16</v>
      </c>
      <c r="G676" s="388" t="s">
        <v>101</v>
      </c>
      <c r="H676" s="388" t="s">
        <v>102</v>
      </c>
      <c r="I676" s="388" t="s">
        <v>102</v>
      </c>
      <c r="J676" s="388">
        <v>10004842</v>
      </c>
      <c r="K676" s="400">
        <v>42382</v>
      </c>
      <c r="L676" s="400">
        <v>42383</v>
      </c>
      <c r="M676" s="388" t="s">
        <v>650</v>
      </c>
      <c r="N676" s="388" t="s">
        <v>104</v>
      </c>
      <c r="O676" s="388">
        <v>2</v>
      </c>
      <c r="P676" s="388" t="s">
        <v>651</v>
      </c>
      <c r="Q676" s="388" t="s">
        <v>96</v>
      </c>
    </row>
    <row r="677" spans="1:17" s="388" customFormat="1" x14ac:dyDescent="0.2">
      <c r="A677" s="388">
        <v>50010</v>
      </c>
      <c r="B677" s="388">
        <v>106918</v>
      </c>
      <c r="C677" s="388">
        <v>10003959</v>
      </c>
      <c r="D677" s="388" t="s">
        <v>1503</v>
      </c>
      <c r="E677" s="388" t="s">
        <v>632</v>
      </c>
      <c r="F677" s="388" t="s">
        <v>16</v>
      </c>
      <c r="G677" s="388" t="s">
        <v>130</v>
      </c>
      <c r="H677" s="388" t="s">
        <v>131</v>
      </c>
      <c r="I677" s="388" t="s">
        <v>131</v>
      </c>
      <c r="J677" s="388">
        <v>10004843</v>
      </c>
      <c r="K677" s="400">
        <v>42382</v>
      </c>
      <c r="L677" s="400">
        <v>42383</v>
      </c>
      <c r="M677" s="388" t="s">
        <v>650</v>
      </c>
      <c r="N677" s="388" t="s">
        <v>104</v>
      </c>
      <c r="O677" s="388">
        <v>2</v>
      </c>
      <c r="P677" s="388" t="s">
        <v>651</v>
      </c>
      <c r="Q677" s="388" t="s">
        <v>96</v>
      </c>
    </row>
    <row r="678" spans="1:17" s="388" customFormat="1" x14ac:dyDescent="0.2">
      <c r="A678" s="388">
        <v>50580</v>
      </c>
      <c r="B678" s="388">
        <v>107940</v>
      </c>
      <c r="C678" s="388">
        <v>10000476</v>
      </c>
      <c r="D678" s="388" t="s">
        <v>731</v>
      </c>
      <c r="E678" s="388" t="s">
        <v>259</v>
      </c>
      <c r="F678" s="388" t="s">
        <v>14</v>
      </c>
      <c r="G678" s="388" t="s">
        <v>176</v>
      </c>
      <c r="H678" s="388" t="s">
        <v>177</v>
      </c>
      <c r="I678" s="388" t="s">
        <v>177</v>
      </c>
      <c r="J678" s="388">
        <v>10005131</v>
      </c>
      <c r="K678" s="400">
        <v>42382</v>
      </c>
      <c r="L678" s="400">
        <v>42383</v>
      </c>
      <c r="M678" s="388" t="s">
        <v>156</v>
      </c>
      <c r="N678" s="388" t="s">
        <v>95</v>
      </c>
      <c r="O678" s="388">
        <v>9</v>
      </c>
      <c r="P678" s="388" t="s">
        <v>651</v>
      </c>
      <c r="Q678" s="388">
        <v>2</v>
      </c>
    </row>
    <row r="679" spans="1:17" s="388" customFormat="1" x14ac:dyDescent="0.2">
      <c r="A679" s="388">
        <v>50835</v>
      </c>
      <c r="B679" s="388">
        <v>110173</v>
      </c>
      <c r="C679" s="388">
        <v>10000883</v>
      </c>
      <c r="D679" s="388" t="s">
        <v>757</v>
      </c>
      <c r="E679" s="388" t="s">
        <v>159</v>
      </c>
      <c r="F679" s="388" t="s">
        <v>14</v>
      </c>
      <c r="G679" s="388" t="s">
        <v>243</v>
      </c>
      <c r="H679" s="388" t="s">
        <v>177</v>
      </c>
      <c r="I679" s="388" t="s">
        <v>177</v>
      </c>
      <c r="J679" s="388">
        <v>10005124</v>
      </c>
      <c r="K679" s="400">
        <v>42382</v>
      </c>
      <c r="L679" s="400">
        <v>42383</v>
      </c>
      <c r="M679" s="388" t="s">
        <v>162</v>
      </c>
      <c r="N679" s="388" t="s">
        <v>95</v>
      </c>
      <c r="O679" s="388">
        <v>9</v>
      </c>
      <c r="P679" s="388" t="s">
        <v>651</v>
      </c>
      <c r="Q679" s="388">
        <v>2</v>
      </c>
    </row>
    <row r="680" spans="1:17" s="388" customFormat="1" x14ac:dyDescent="0.2">
      <c r="A680" s="388">
        <v>52838</v>
      </c>
      <c r="B680" s="388">
        <v>107471</v>
      </c>
      <c r="C680" s="388">
        <v>10003571</v>
      </c>
      <c r="D680" s="388" t="s">
        <v>872</v>
      </c>
      <c r="E680" s="388" t="s">
        <v>90</v>
      </c>
      <c r="F680" s="388" t="s">
        <v>13</v>
      </c>
      <c r="G680" s="388" t="s">
        <v>724</v>
      </c>
      <c r="H680" s="388" t="s">
        <v>102</v>
      </c>
      <c r="I680" s="388" t="s">
        <v>102</v>
      </c>
      <c r="J680" s="388">
        <v>10008486</v>
      </c>
      <c r="K680" s="400">
        <v>42382</v>
      </c>
      <c r="L680" s="400">
        <v>42383</v>
      </c>
      <c r="M680" s="388" t="s">
        <v>156</v>
      </c>
      <c r="N680" s="388" t="s">
        <v>95</v>
      </c>
      <c r="O680" s="388">
        <v>9</v>
      </c>
      <c r="P680" s="388" t="s">
        <v>651</v>
      </c>
      <c r="Q680" s="388">
        <v>2</v>
      </c>
    </row>
    <row r="681" spans="1:17" s="388" customFormat="1" x14ac:dyDescent="0.2">
      <c r="A681" s="388">
        <v>53129</v>
      </c>
      <c r="B681" s="388">
        <v>108078</v>
      </c>
      <c r="C681" s="388">
        <v>10003089</v>
      </c>
      <c r="D681" s="388" t="s">
        <v>907</v>
      </c>
      <c r="E681" s="388" t="s">
        <v>159</v>
      </c>
      <c r="F681" s="388" t="s">
        <v>14</v>
      </c>
      <c r="G681" s="388" t="s">
        <v>860</v>
      </c>
      <c r="H681" s="388" t="s">
        <v>115</v>
      </c>
      <c r="I681" s="388" t="s">
        <v>115</v>
      </c>
      <c r="J681" s="388">
        <v>10004958</v>
      </c>
      <c r="K681" s="400">
        <v>42382</v>
      </c>
      <c r="L681" s="400">
        <v>42383</v>
      </c>
      <c r="M681" s="388" t="s">
        <v>162</v>
      </c>
      <c r="N681" s="388" t="s">
        <v>95</v>
      </c>
      <c r="O681" s="388">
        <v>9</v>
      </c>
      <c r="P681" s="388" t="s">
        <v>651</v>
      </c>
      <c r="Q681" s="388">
        <v>2</v>
      </c>
    </row>
    <row r="682" spans="1:17" s="388" customFormat="1" x14ac:dyDescent="0.2">
      <c r="A682" s="388">
        <v>53144</v>
      </c>
      <c r="B682" s="388">
        <v>116192</v>
      </c>
      <c r="C682" s="388">
        <v>10007362</v>
      </c>
      <c r="D682" s="388" t="s">
        <v>915</v>
      </c>
      <c r="E682" s="388" t="s">
        <v>159</v>
      </c>
      <c r="F682" s="388" t="s">
        <v>14</v>
      </c>
      <c r="G682" s="388" t="s">
        <v>505</v>
      </c>
      <c r="H682" s="388" t="s">
        <v>115</v>
      </c>
      <c r="I682" s="388" t="s">
        <v>115</v>
      </c>
      <c r="J682" s="388">
        <v>10004961</v>
      </c>
      <c r="K682" s="400">
        <v>42382</v>
      </c>
      <c r="L682" s="400">
        <v>42383</v>
      </c>
      <c r="M682" s="388" t="s">
        <v>162</v>
      </c>
      <c r="N682" s="388" t="s">
        <v>95</v>
      </c>
      <c r="O682" s="388">
        <v>9</v>
      </c>
      <c r="P682" s="388" t="s">
        <v>651</v>
      </c>
      <c r="Q682" s="388">
        <v>2</v>
      </c>
    </row>
    <row r="683" spans="1:17" s="388" customFormat="1" x14ac:dyDescent="0.2">
      <c r="A683" s="388">
        <v>53404</v>
      </c>
      <c r="B683" s="388">
        <v>116012</v>
      </c>
      <c r="C683" s="388">
        <v>10004399</v>
      </c>
      <c r="D683" s="388" t="s">
        <v>927</v>
      </c>
      <c r="E683" s="388" t="s">
        <v>170</v>
      </c>
      <c r="F683" s="388" t="s">
        <v>13</v>
      </c>
      <c r="G683" s="388" t="s">
        <v>542</v>
      </c>
      <c r="H683" s="388" t="s">
        <v>161</v>
      </c>
      <c r="I683" s="388" t="s">
        <v>161</v>
      </c>
      <c r="J683" s="388">
        <v>10005127</v>
      </c>
      <c r="K683" s="400">
        <v>42382</v>
      </c>
      <c r="L683" s="400">
        <v>42383</v>
      </c>
      <c r="M683" s="388" t="s">
        <v>94</v>
      </c>
      <c r="N683" s="388" t="s">
        <v>95</v>
      </c>
      <c r="O683" s="388">
        <v>9</v>
      </c>
      <c r="P683" s="388" t="s">
        <v>651</v>
      </c>
      <c r="Q683" s="388">
        <v>2</v>
      </c>
    </row>
    <row r="684" spans="1:17" s="388" customFormat="1" x14ac:dyDescent="0.2">
      <c r="A684" s="388">
        <v>53721</v>
      </c>
      <c r="B684" s="388">
        <v>107776</v>
      </c>
      <c r="C684" s="388">
        <v>10004856</v>
      </c>
      <c r="D684" s="388" t="s">
        <v>958</v>
      </c>
      <c r="E684" s="388" t="s">
        <v>90</v>
      </c>
      <c r="F684" s="388" t="s">
        <v>13</v>
      </c>
      <c r="G684" s="388" t="s">
        <v>264</v>
      </c>
      <c r="H684" s="388" t="s">
        <v>131</v>
      </c>
      <c r="I684" s="388" t="s">
        <v>131</v>
      </c>
      <c r="J684" s="388">
        <v>10005141</v>
      </c>
      <c r="K684" s="400">
        <v>42382</v>
      </c>
      <c r="L684" s="400">
        <v>42383</v>
      </c>
      <c r="M684" s="388" t="s">
        <v>94</v>
      </c>
      <c r="N684" s="388" t="s">
        <v>95</v>
      </c>
      <c r="O684" s="388">
        <v>9</v>
      </c>
      <c r="P684" s="388" t="s">
        <v>651</v>
      </c>
      <c r="Q684" s="388">
        <v>2</v>
      </c>
    </row>
    <row r="685" spans="1:17" s="388" customFormat="1" x14ac:dyDescent="0.2">
      <c r="A685" s="388">
        <v>55131</v>
      </c>
      <c r="B685" s="388">
        <v>110106</v>
      </c>
      <c r="C685" s="388">
        <v>10007100</v>
      </c>
      <c r="D685" s="388" t="s">
        <v>1060</v>
      </c>
      <c r="E685" s="388" t="s">
        <v>259</v>
      </c>
      <c r="F685" s="388" t="s">
        <v>14</v>
      </c>
      <c r="G685" s="388" t="s">
        <v>1039</v>
      </c>
      <c r="H685" s="388" t="s">
        <v>92</v>
      </c>
      <c r="I685" s="388" t="s">
        <v>93</v>
      </c>
      <c r="J685" s="388">
        <v>10005156</v>
      </c>
      <c r="K685" s="400">
        <v>42382</v>
      </c>
      <c r="L685" s="400">
        <v>42383</v>
      </c>
      <c r="M685" s="388" t="s">
        <v>94</v>
      </c>
      <c r="N685" s="388" t="s">
        <v>95</v>
      </c>
      <c r="O685" s="388">
        <v>9</v>
      </c>
      <c r="P685" s="388" t="s">
        <v>651</v>
      </c>
      <c r="Q685" s="388">
        <v>2</v>
      </c>
    </row>
    <row r="686" spans="1:17" s="388" customFormat="1" x14ac:dyDescent="0.2">
      <c r="A686" s="388">
        <v>130444</v>
      </c>
      <c r="B686" s="388">
        <v>108521</v>
      </c>
      <c r="C686" s="388">
        <v>10002935</v>
      </c>
      <c r="D686" s="388" t="s">
        <v>1247</v>
      </c>
      <c r="E686" s="388" t="s">
        <v>107</v>
      </c>
      <c r="F686" s="388" t="s">
        <v>11</v>
      </c>
      <c r="G686" s="388" t="s">
        <v>248</v>
      </c>
      <c r="H686" s="388" t="s">
        <v>115</v>
      </c>
      <c r="I686" s="388" t="s">
        <v>115</v>
      </c>
      <c r="J686" s="388">
        <v>10004677</v>
      </c>
      <c r="K686" s="400">
        <v>42382</v>
      </c>
      <c r="L686" s="400">
        <v>42383</v>
      </c>
      <c r="M686" s="388" t="s">
        <v>407</v>
      </c>
      <c r="N686" s="388" t="s">
        <v>95</v>
      </c>
      <c r="O686" s="388">
        <v>9</v>
      </c>
      <c r="P686" s="388" t="s">
        <v>651</v>
      </c>
      <c r="Q686" s="388">
        <v>2</v>
      </c>
    </row>
    <row r="687" spans="1:17" s="388" customFormat="1" x14ac:dyDescent="0.2">
      <c r="A687" s="388">
        <v>130822</v>
      </c>
      <c r="B687" s="388">
        <v>108505</v>
      </c>
      <c r="C687" s="388">
        <v>10004686</v>
      </c>
      <c r="D687" s="388" t="s">
        <v>1419</v>
      </c>
      <c r="E687" s="388" t="s">
        <v>107</v>
      </c>
      <c r="F687" s="388" t="s">
        <v>11</v>
      </c>
      <c r="G687" s="388" t="s">
        <v>374</v>
      </c>
      <c r="H687" s="388" t="s">
        <v>177</v>
      </c>
      <c r="I687" s="388" t="s">
        <v>177</v>
      </c>
      <c r="J687" s="388">
        <v>10004780</v>
      </c>
      <c r="K687" s="400">
        <v>42382</v>
      </c>
      <c r="L687" s="400">
        <v>42383</v>
      </c>
      <c r="M687" s="388" t="s">
        <v>407</v>
      </c>
      <c r="N687" s="388" t="s">
        <v>95</v>
      </c>
      <c r="O687" s="388">
        <v>9</v>
      </c>
      <c r="P687" s="388" t="s">
        <v>651</v>
      </c>
      <c r="Q687" s="388">
        <v>2</v>
      </c>
    </row>
    <row r="688" spans="1:17" s="388" customFormat="1" x14ac:dyDescent="0.2">
      <c r="A688" s="388">
        <v>133821</v>
      </c>
      <c r="B688" s="388">
        <v>108241</v>
      </c>
      <c r="C688" s="388">
        <v>10006427</v>
      </c>
      <c r="D688" s="388" t="s">
        <v>1479</v>
      </c>
      <c r="E688" s="388" t="s">
        <v>113</v>
      </c>
      <c r="F688" s="388" t="s">
        <v>17</v>
      </c>
      <c r="G688" s="388" t="s">
        <v>374</v>
      </c>
      <c r="H688" s="388" t="s">
        <v>177</v>
      </c>
      <c r="I688" s="388" t="s">
        <v>177</v>
      </c>
      <c r="J688" s="388">
        <v>10004813</v>
      </c>
      <c r="K688" s="400">
        <v>42382</v>
      </c>
      <c r="L688" s="400">
        <v>42383</v>
      </c>
      <c r="M688" s="388" t="s">
        <v>116</v>
      </c>
      <c r="N688" s="388" t="s">
        <v>95</v>
      </c>
      <c r="O688" s="388">
        <v>9</v>
      </c>
      <c r="P688" s="388" t="s">
        <v>651</v>
      </c>
      <c r="Q688" s="388">
        <v>2</v>
      </c>
    </row>
    <row r="689" spans="1:17" s="388" customFormat="1" x14ac:dyDescent="0.2">
      <c r="A689" s="388">
        <v>53446</v>
      </c>
      <c r="B689" s="388">
        <v>107765</v>
      </c>
      <c r="C689" s="388">
        <v>10004484</v>
      </c>
      <c r="D689" s="388" t="s">
        <v>933</v>
      </c>
      <c r="E689" s="388" t="s">
        <v>90</v>
      </c>
      <c r="F689" s="388" t="s">
        <v>13</v>
      </c>
      <c r="G689" s="388" t="s">
        <v>374</v>
      </c>
      <c r="H689" s="388" t="s">
        <v>177</v>
      </c>
      <c r="I689" s="388" t="s">
        <v>177</v>
      </c>
      <c r="J689" s="388">
        <v>10004972</v>
      </c>
      <c r="K689" s="400">
        <v>42353</v>
      </c>
      <c r="L689" s="400">
        <v>42356</v>
      </c>
      <c r="M689" s="388" t="s">
        <v>121</v>
      </c>
      <c r="N689" s="388" t="s">
        <v>104</v>
      </c>
      <c r="O689" s="388">
        <v>2</v>
      </c>
      <c r="P689" s="388" t="s">
        <v>651</v>
      </c>
      <c r="Q689" s="388">
        <v>3</v>
      </c>
    </row>
    <row r="690" spans="1:17" s="388" customFormat="1" x14ac:dyDescent="0.2">
      <c r="A690" s="388">
        <v>130759</v>
      </c>
      <c r="B690" s="388">
        <v>110215</v>
      </c>
      <c r="C690" s="388">
        <v>10002743</v>
      </c>
      <c r="D690" s="388" t="s">
        <v>1391</v>
      </c>
      <c r="E690" s="388" t="s">
        <v>107</v>
      </c>
      <c r="F690" s="388" t="s">
        <v>11</v>
      </c>
      <c r="G690" s="388" t="s">
        <v>223</v>
      </c>
      <c r="H690" s="388" t="s">
        <v>152</v>
      </c>
      <c r="I690" s="388" t="s">
        <v>152</v>
      </c>
      <c r="J690" s="388">
        <v>10004759</v>
      </c>
      <c r="K690" s="400">
        <v>42353</v>
      </c>
      <c r="L690" s="400">
        <v>42356</v>
      </c>
      <c r="M690" s="388" t="s">
        <v>109</v>
      </c>
      <c r="N690" s="388" t="s">
        <v>104</v>
      </c>
      <c r="O690" s="388">
        <v>3</v>
      </c>
      <c r="P690" s="388" t="s">
        <v>651</v>
      </c>
      <c r="Q690" s="388">
        <v>2</v>
      </c>
    </row>
    <row r="691" spans="1:17" s="388" customFormat="1" x14ac:dyDescent="0.2">
      <c r="A691" s="388">
        <v>50858</v>
      </c>
      <c r="B691" s="388">
        <v>107049</v>
      </c>
      <c r="C691" s="388">
        <v>10000931</v>
      </c>
      <c r="D691" s="388" t="s">
        <v>763</v>
      </c>
      <c r="E691" s="388" t="s">
        <v>259</v>
      </c>
      <c r="F691" s="388" t="s">
        <v>14</v>
      </c>
      <c r="G691" s="388" t="s">
        <v>101</v>
      </c>
      <c r="H691" s="388" t="s">
        <v>102</v>
      </c>
      <c r="I691" s="388" t="s">
        <v>102</v>
      </c>
      <c r="J691" s="388">
        <v>10005152</v>
      </c>
      <c r="K691" s="400">
        <v>42354</v>
      </c>
      <c r="L691" s="400">
        <v>42355</v>
      </c>
      <c r="M691" s="388" t="s">
        <v>94</v>
      </c>
      <c r="N691" s="388" t="s">
        <v>95</v>
      </c>
      <c r="O691" s="388">
        <v>9</v>
      </c>
      <c r="P691" s="388" t="s">
        <v>651</v>
      </c>
      <c r="Q691" s="388">
        <v>2</v>
      </c>
    </row>
    <row r="692" spans="1:17" s="388" customFormat="1" x14ac:dyDescent="0.2">
      <c r="A692" s="388">
        <v>133001</v>
      </c>
      <c r="B692" s="388">
        <v>114851</v>
      </c>
      <c r="C692" s="388">
        <v>10009069</v>
      </c>
      <c r="D692" s="388" t="s">
        <v>1465</v>
      </c>
      <c r="E692" s="388" t="s">
        <v>125</v>
      </c>
      <c r="F692" s="388" t="s">
        <v>12</v>
      </c>
      <c r="G692" s="388" t="s">
        <v>419</v>
      </c>
      <c r="H692" s="388" t="s">
        <v>115</v>
      </c>
      <c r="I692" s="388" t="s">
        <v>115</v>
      </c>
      <c r="J692" s="388">
        <v>10005119</v>
      </c>
      <c r="K692" s="400">
        <v>42353</v>
      </c>
      <c r="L692" s="400">
        <v>42355</v>
      </c>
      <c r="M692" s="388" t="s">
        <v>127</v>
      </c>
      <c r="N692" s="388" t="s">
        <v>104</v>
      </c>
      <c r="O692" s="388">
        <v>2</v>
      </c>
      <c r="P692" s="388" t="s">
        <v>651</v>
      </c>
      <c r="Q692" s="388">
        <v>3</v>
      </c>
    </row>
    <row r="693" spans="1:17" s="388" customFormat="1" x14ac:dyDescent="0.2">
      <c r="A693" s="388">
        <v>130555</v>
      </c>
      <c r="B693" s="388">
        <v>107121</v>
      </c>
      <c r="C693" s="388">
        <v>10005999</v>
      </c>
      <c r="D693" s="388" t="s">
        <v>1292</v>
      </c>
      <c r="E693" s="388" t="s">
        <v>107</v>
      </c>
      <c r="F693" s="388" t="s">
        <v>11</v>
      </c>
      <c r="G693" s="388" t="s">
        <v>225</v>
      </c>
      <c r="H693" s="388" t="s">
        <v>92</v>
      </c>
      <c r="I693" s="388" t="s">
        <v>93</v>
      </c>
      <c r="J693" s="388">
        <v>10004701</v>
      </c>
      <c r="K693" s="400">
        <v>42353</v>
      </c>
      <c r="L693" s="400">
        <v>42354</v>
      </c>
      <c r="M693" s="388" t="s">
        <v>407</v>
      </c>
      <c r="N693" s="388" t="s">
        <v>95</v>
      </c>
      <c r="O693" s="388">
        <v>9</v>
      </c>
      <c r="P693" s="388" t="s">
        <v>651</v>
      </c>
      <c r="Q693" s="388">
        <v>2</v>
      </c>
    </row>
    <row r="694" spans="1:17" s="388" customFormat="1" x14ac:dyDescent="0.2">
      <c r="A694" s="388">
        <v>130768</v>
      </c>
      <c r="B694" s="388">
        <v>108313</v>
      </c>
      <c r="C694" s="388">
        <v>10005001</v>
      </c>
      <c r="D694" s="388" t="s">
        <v>1395</v>
      </c>
      <c r="E694" s="388" t="s">
        <v>100</v>
      </c>
      <c r="F694" s="388" t="s">
        <v>11</v>
      </c>
      <c r="G694" s="388" t="s">
        <v>108</v>
      </c>
      <c r="H694" s="388" t="s">
        <v>102</v>
      </c>
      <c r="I694" s="388" t="s">
        <v>102</v>
      </c>
      <c r="J694" s="388">
        <v>10004760</v>
      </c>
      <c r="K694" s="400">
        <v>42347</v>
      </c>
      <c r="L694" s="400">
        <v>42349</v>
      </c>
      <c r="M694" s="388" t="s">
        <v>103</v>
      </c>
      <c r="N694" s="388" t="s">
        <v>104</v>
      </c>
      <c r="O694" s="388">
        <v>2</v>
      </c>
      <c r="P694" s="388" t="s">
        <v>651</v>
      </c>
      <c r="Q694" s="388">
        <v>2</v>
      </c>
    </row>
    <row r="695" spans="1:17" s="388" customFormat="1" x14ac:dyDescent="0.2">
      <c r="A695" s="388">
        <v>53705</v>
      </c>
      <c r="B695" s="388">
        <v>106890</v>
      </c>
      <c r="C695" s="388">
        <v>10004840</v>
      </c>
      <c r="D695" s="388" t="s">
        <v>956</v>
      </c>
      <c r="E695" s="388" t="s">
        <v>90</v>
      </c>
      <c r="F695" s="388" t="s">
        <v>13</v>
      </c>
      <c r="G695" s="388" t="s">
        <v>130</v>
      </c>
      <c r="H695" s="388" t="s">
        <v>131</v>
      </c>
      <c r="I695" s="388" t="s">
        <v>131</v>
      </c>
      <c r="J695" s="388">
        <v>10006671</v>
      </c>
      <c r="K695" s="400">
        <v>42346</v>
      </c>
      <c r="L695" s="400">
        <v>42349</v>
      </c>
      <c r="M695" s="388" t="s">
        <v>121</v>
      </c>
      <c r="N695" s="388" t="s">
        <v>104</v>
      </c>
      <c r="O695" s="388">
        <v>4</v>
      </c>
      <c r="P695" s="388" t="s">
        <v>651</v>
      </c>
      <c r="Q695" s="388">
        <v>2</v>
      </c>
    </row>
    <row r="696" spans="1:17" s="388" customFormat="1" x14ac:dyDescent="0.2">
      <c r="A696" s="388">
        <v>54075</v>
      </c>
      <c r="B696" s="388">
        <v>106334</v>
      </c>
      <c r="C696" s="388">
        <v>10005398</v>
      </c>
      <c r="D696" s="388" t="s">
        <v>985</v>
      </c>
      <c r="E696" s="388" t="s">
        <v>159</v>
      </c>
      <c r="F696" s="388" t="s">
        <v>14</v>
      </c>
      <c r="G696" s="388" t="s">
        <v>232</v>
      </c>
      <c r="H696" s="388" t="s">
        <v>177</v>
      </c>
      <c r="I696" s="388" t="s">
        <v>177</v>
      </c>
      <c r="J696" s="388">
        <v>10004996</v>
      </c>
      <c r="K696" s="400">
        <v>42346</v>
      </c>
      <c r="L696" s="400">
        <v>42349</v>
      </c>
      <c r="M696" s="388" t="s">
        <v>257</v>
      </c>
      <c r="N696" s="388" t="s">
        <v>104</v>
      </c>
      <c r="O696" s="388">
        <v>2</v>
      </c>
      <c r="P696" s="388" t="s">
        <v>651</v>
      </c>
      <c r="Q696" s="388">
        <v>2</v>
      </c>
    </row>
    <row r="697" spans="1:17" s="388" customFormat="1" x14ac:dyDescent="0.2">
      <c r="A697" s="388">
        <v>58385</v>
      </c>
      <c r="B697" s="388">
        <v>118233</v>
      </c>
      <c r="C697" s="388">
        <v>10019293</v>
      </c>
      <c r="D697" s="388" t="s">
        <v>1115</v>
      </c>
      <c r="E697" s="388" t="s">
        <v>90</v>
      </c>
      <c r="F697" s="388" t="s">
        <v>13</v>
      </c>
      <c r="G697" s="388" t="s">
        <v>255</v>
      </c>
      <c r="H697" s="388" t="s">
        <v>177</v>
      </c>
      <c r="I697" s="388" t="s">
        <v>177</v>
      </c>
      <c r="J697" s="388">
        <v>10005060</v>
      </c>
      <c r="K697" s="400">
        <v>42346</v>
      </c>
      <c r="L697" s="400">
        <v>42349</v>
      </c>
      <c r="M697" s="388" t="s">
        <v>121</v>
      </c>
      <c r="N697" s="388" t="s">
        <v>104</v>
      </c>
      <c r="O697" s="388">
        <v>3</v>
      </c>
      <c r="P697" s="388" t="s">
        <v>651</v>
      </c>
      <c r="Q697" s="388">
        <v>2</v>
      </c>
    </row>
    <row r="698" spans="1:17" s="388" customFormat="1" x14ac:dyDescent="0.2">
      <c r="A698" s="388">
        <v>130453</v>
      </c>
      <c r="B698" s="388">
        <v>108495</v>
      </c>
      <c r="C698" s="388">
        <v>10005410</v>
      </c>
      <c r="D698" s="388" t="s">
        <v>1256</v>
      </c>
      <c r="E698" s="388" t="s">
        <v>107</v>
      </c>
      <c r="F698" s="388" t="s">
        <v>11</v>
      </c>
      <c r="G698" s="388" t="s">
        <v>736</v>
      </c>
      <c r="H698" s="388" t="s">
        <v>115</v>
      </c>
      <c r="I698" s="388" t="s">
        <v>115</v>
      </c>
      <c r="J698" s="388">
        <v>10004681</v>
      </c>
      <c r="K698" s="400">
        <v>42346</v>
      </c>
      <c r="L698" s="400">
        <v>42349</v>
      </c>
      <c r="M698" s="388" t="s">
        <v>146</v>
      </c>
      <c r="N698" s="388" t="s">
        <v>104</v>
      </c>
      <c r="O698" s="388">
        <v>2</v>
      </c>
      <c r="P698" s="388" t="s">
        <v>651</v>
      </c>
      <c r="Q698" s="388">
        <v>3</v>
      </c>
    </row>
    <row r="699" spans="1:17" s="388" customFormat="1" x14ac:dyDescent="0.2">
      <c r="A699" s="388">
        <v>54838</v>
      </c>
      <c r="B699" s="388">
        <v>105782</v>
      </c>
      <c r="C699" s="388">
        <v>10000446</v>
      </c>
      <c r="D699" s="388" t="s">
        <v>1045</v>
      </c>
      <c r="E699" s="388" t="s">
        <v>90</v>
      </c>
      <c r="F699" s="388" t="s">
        <v>13</v>
      </c>
      <c r="G699" s="388" t="s">
        <v>266</v>
      </c>
      <c r="H699" s="388" t="s">
        <v>131</v>
      </c>
      <c r="I699" s="388" t="s">
        <v>131</v>
      </c>
      <c r="J699" s="388">
        <v>10005019</v>
      </c>
      <c r="K699" s="400">
        <v>42347</v>
      </c>
      <c r="L699" s="400">
        <v>42348</v>
      </c>
      <c r="M699" s="388" t="s">
        <v>156</v>
      </c>
      <c r="N699" s="388" t="s">
        <v>95</v>
      </c>
      <c r="O699" s="388">
        <v>9</v>
      </c>
      <c r="P699" s="388" t="s">
        <v>651</v>
      </c>
      <c r="Q699" s="388">
        <v>2</v>
      </c>
    </row>
    <row r="700" spans="1:17" s="388" customFormat="1" x14ac:dyDescent="0.2">
      <c r="A700" s="388">
        <v>57951</v>
      </c>
      <c r="B700" s="388">
        <v>117907</v>
      </c>
      <c r="C700" s="388">
        <v>10011881</v>
      </c>
      <c r="D700" s="388" t="s">
        <v>524</v>
      </c>
      <c r="E700" s="388" t="s">
        <v>170</v>
      </c>
      <c r="F700" s="388" t="s">
        <v>13</v>
      </c>
      <c r="G700" s="388" t="s">
        <v>167</v>
      </c>
      <c r="H700" s="388" t="s">
        <v>102</v>
      </c>
      <c r="I700" s="388" t="s">
        <v>102</v>
      </c>
      <c r="J700" s="388">
        <v>10005044</v>
      </c>
      <c r="K700" s="400">
        <v>42346</v>
      </c>
      <c r="L700" s="400">
        <v>42348</v>
      </c>
      <c r="M700" s="388" t="s">
        <v>136</v>
      </c>
      <c r="N700" s="388" t="s">
        <v>104</v>
      </c>
      <c r="O700" s="388">
        <v>4</v>
      </c>
      <c r="P700" s="388" t="s">
        <v>651</v>
      </c>
      <c r="Q700" s="388">
        <v>2</v>
      </c>
    </row>
    <row r="701" spans="1:17" s="388" customFormat="1" x14ac:dyDescent="0.2">
      <c r="A701" s="388">
        <v>50809</v>
      </c>
      <c r="B701" s="388">
        <v>107148</v>
      </c>
      <c r="C701" s="388">
        <v>10000848</v>
      </c>
      <c r="D701" s="388" t="s">
        <v>750</v>
      </c>
      <c r="E701" s="388" t="s">
        <v>259</v>
      </c>
      <c r="F701" s="388" t="s">
        <v>14</v>
      </c>
      <c r="G701" s="388" t="s">
        <v>358</v>
      </c>
      <c r="H701" s="388" t="s">
        <v>186</v>
      </c>
      <c r="I701" s="388" t="s">
        <v>93</v>
      </c>
      <c r="J701" s="388">
        <v>10005135</v>
      </c>
      <c r="K701" s="400">
        <v>42345</v>
      </c>
      <c r="L701" s="400">
        <v>42348</v>
      </c>
      <c r="M701" s="388" t="s">
        <v>94</v>
      </c>
      <c r="N701" s="388" t="s">
        <v>751</v>
      </c>
      <c r="O701" s="388">
        <v>3</v>
      </c>
      <c r="P701" s="388" t="s">
        <v>651</v>
      </c>
      <c r="Q701" s="388">
        <v>2</v>
      </c>
    </row>
    <row r="702" spans="1:17" s="388" customFormat="1" x14ac:dyDescent="0.2">
      <c r="A702" s="388">
        <v>52598</v>
      </c>
      <c r="B702" s="388">
        <v>116378</v>
      </c>
      <c r="C702" s="388">
        <v>10006710</v>
      </c>
      <c r="D702" s="388" t="s">
        <v>859</v>
      </c>
      <c r="E702" s="388" t="s">
        <v>90</v>
      </c>
      <c r="F702" s="388" t="s">
        <v>13</v>
      </c>
      <c r="G702" s="388" t="s">
        <v>860</v>
      </c>
      <c r="H702" s="388" t="s">
        <v>115</v>
      </c>
      <c r="I702" s="388" t="s">
        <v>115</v>
      </c>
      <c r="J702" s="388">
        <v>10004937</v>
      </c>
      <c r="K702" s="400">
        <v>42345</v>
      </c>
      <c r="L702" s="400">
        <v>42348</v>
      </c>
      <c r="M702" s="388" t="s">
        <v>383</v>
      </c>
      <c r="N702" s="388" t="s">
        <v>104</v>
      </c>
      <c r="O702" s="388">
        <v>2</v>
      </c>
      <c r="P702" s="388" t="s">
        <v>651</v>
      </c>
      <c r="Q702" s="388">
        <v>3</v>
      </c>
    </row>
    <row r="703" spans="1:17" s="388" customFormat="1" x14ac:dyDescent="0.2">
      <c r="A703" s="388">
        <v>130493</v>
      </c>
      <c r="B703" s="388">
        <v>108474</v>
      </c>
      <c r="C703" s="388">
        <v>10007553</v>
      </c>
      <c r="D703" s="388" t="s">
        <v>1275</v>
      </c>
      <c r="E703" s="388" t="s">
        <v>107</v>
      </c>
      <c r="F703" s="388" t="s">
        <v>11</v>
      </c>
      <c r="G703" s="388" t="s">
        <v>335</v>
      </c>
      <c r="H703" s="388" t="s">
        <v>131</v>
      </c>
      <c r="I703" s="388" t="s">
        <v>131</v>
      </c>
      <c r="J703" s="388">
        <v>10004692</v>
      </c>
      <c r="K703" s="400">
        <v>42340</v>
      </c>
      <c r="L703" s="400">
        <v>42347</v>
      </c>
      <c r="M703" s="388" t="s">
        <v>407</v>
      </c>
      <c r="N703" s="388" t="s">
        <v>751</v>
      </c>
      <c r="O703" s="388">
        <v>3</v>
      </c>
      <c r="P703" s="388" t="s">
        <v>651</v>
      </c>
      <c r="Q703" s="388">
        <v>2</v>
      </c>
    </row>
    <row r="704" spans="1:17" s="388" customFormat="1" x14ac:dyDescent="0.2">
      <c r="A704" s="388">
        <v>50585</v>
      </c>
      <c r="B704" s="388">
        <v>107093</v>
      </c>
      <c r="C704" s="388">
        <v>10000488</v>
      </c>
      <c r="D704" s="388" t="s">
        <v>733</v>
      </c>
      <c r="E704" s="388" t="s">
        <v>90</v>
      </c>
      <c r="F704" s="388" t="s">
        <v>13</v>
      </c>
      <c r="G704" s="388" t="s">
        <v>440</v>
      </c>
      <c r="H704" s="388" t="s">
        <v>92</v>
      </c>
      <c r="I704" s="388" t="s">
        <v>93</v>
      </c>
      <c r="J704" s="388">
        <v>10004882</v>
      </c>
      <c r="K704" s="400">
        <v>42339</v>
      </c>
      <c r="L704" s="400">
        <v>42342</v>
      </c>
      <c r="M704" s="388" t="s">
        <v>416</v>
      </c>
      <c r="N704" s="388" t="s">
        <v>104</v>
      </c>
      <c r="O704" s="388">
        <v>2</v>
      </c>
      <c r="P704" s="388" t="s">
        <v>651</v>
      </c>
      <c r="Q704" s="388">
        <v>3</v>
      </c>
    </row>
    <row r="705" spans="1:17" s="388" customFormat="1" x14ac:dyDescent="0.2">
      <c r="A705" s="388">
        <v>53895</v>
      </c>
      <c r="B705" s="388">
        <v>116333</v>
      </c>
      <c r="C705" s="388">
        <v>10005101</v>
      </c>
      <c r="D705" s="388" t="s">
        <v>970</v>
      </c>
      <c r="E705" s="388" t="s">
        <v>90</v>
      </c>
      <c r="F705" s="388" t="s">
        <v>13</v>
      </c>
      <c r="G705" s="388" t="s">
        <v>173</v>
      </c>
      <c r="H705" s="388" t="s">
        <v>161</v>
      </c>
      <c r="I705" s="388" t="s">
        <v>161</v>
      </c>
      <c r="J705" s="388">
        <v>10004989</v>
      </c>
      <c r="K705" s="400">
        <v>42339</v>
      </c>
      <c r="L705" s="400">
        <v>42342</v>
      </c>
      <c r="M705" s="388" t="s">
        <v>132</v>
      </c>
      <c r="N705" s="388" t="s">
        <v>104</v>
      </c>
      <c r="O705" s="388">
        <v>2</v>
      </c>
      <c r="P705" s="388" t="s">
        <v>651</v>
      </c>
      <c r="Q705" s="388">
        <v>3</v>
      </c>
    </row>
    <row r="706" spans="1:17" s="388" customFormat="1" x14ac:dyDescent="0.2">
      <c r="A706" s="388">
        <v>54755</v>
      </c>
      <c r="B706" s="388">
        <v>107857</v>
      </c>
      <c r="C706" s="388">
        <v>10006517</v>
      </c>
      <c r="D706" s="388" t="s">
        <v>1038</v>
      </c>
      <c r="E706" s="388" t="s">
        <v>90</v>
      </c>
      <c r="F706" s="388" t="s">
        <v>13</v>
      </c>
      <c r="G706" s="388" t="s">
        <v>1039</v>
      </c>
      <c r="H706" s="388" t="s">
        <v>92</v>
      </c>
      <c r="I706" s="388" t="s">
        <v>93</v>
      </c>
      <c r="J706" s="388">
        <v>10005017</v>
      </c>
      <c r="K706" s="400">
        <v>42339</v>
      </c>
      <c r="L706" s="400">
        <v>42342</v>
      </c>
      <c r="M706" s="388" t="s">
        <v>136</v>
      </c>
      <c r="N706" s="388" t="s">
        <v>104</v>
      </c>
      <c r="O706" s="388">
        <v>2</v>
      </c>
      <c r="P706" s="388" t="s">
        <v>651</v>
      </c>
      <c r="Q706" s="388">
        <v>2</v>
      </c>
    </row>
    <row r="707" spans="1:17" s="388" customFormat="1" x14ac:dyDescent="0.2">
      <c r="A707" s="388">
        <v>58504</v>
      </c>
      <c r="B707" s="388">
        <v>112602</v>
      </c>
      <c r="C707" s="388">
        <v>10002368</v>
      </c>
      <c r="D707" s="388" t="s">
        <v>1121</v>
      </c>
      <c r="E707" s="388" t="s">
        <v>90</v>
      </c>
      <c r="F707" s="388" t="s">
        <v>13</v>
      </c>
      <c r="G707" s="388" t="s">
        <v>736</v>
      </c>
      <c r="H707" s="388" t="s">
        <v>115</v>
      </c>
      <c r="I707" s="388" t="s">
        <v>115</v>
      </c>
      <c r="J707" s="388">
        <v>10005064</v>
      </c>
      <c r="K707" s="400">
        <v>42339</v>
      </c>
      <c r="L707" s="400">
        <v>42342</v>
      </c>
      <c r="M707" s="388" t="s">
        <v>132</v>
      </c>
      <c r="N707" s="388" t="s">
        <v>104</v>
      </c>
      <c r="O707" s="388">
        <v>4</v>
      </c>
      <c r="P707" s="388" t="s">
        <v>651</v>
      </c>
      <c r="Q707" s="388">
        <v>3</v>
      </c>
    </row>
    <row r="708" spans="1:17" s="388" customFormat="1" x14ac:dyDescent="0.2">
      <c r="A708" s="388">
        <v>130627</v>
      </c>
      <c r="B708" s="388">
        <v>106490</v>
      </c>
      <c r="C708" s="388">
        <v>10001696</v>
      </c>
      <c r="D708" s="388" t="s">
        <v>1326</v>
      </c>
      <c r="E708" s="388" t="s">
        <v>107</v>
      </c>
      <c r="F708" s="388" t="s">
        <v>11</v>
      </c>
      <c r="G708" s="388" t="s">
        <v>809</v>
      </c>
      <c r="H708" s="388" t="s">
        <v>155</v>
      </c>
      <c r="I708" s="388" t="s">
        <v>155</v>
      </c>
      <c r="J708" s="388">
        <v>10004723</v>
      </c>
      <c r="K708" s="400">
        <v>42339</v>
      </c>
      <c r="L708" s="400">
        <v>42342</v>
      </c>
      <c r="M708" s="388" t="s">
        <v>109</v>
      </c>
      <c r="N708" s="388" t="s">
        <v>104</v>
      </c>
      <c r="O708" s="388">
        <v>2</v>
      </c>
      <c r="P708" s="388" t="s">
        <v>651</v>
      </c>
      <c r="Q708" s="388">
        <v>2</v>
      </c>
    </row>
    <row r="709" spans="1:17" s="388" customFormat="1" x14ac:dyDescent="0.2">
      <c r="A709" s="388">
        <v>130682</v>
      </c>
      <c r="B709" s="388">
        <v>108332</v>
      </c>
      <c r="C709" s="388">
        <v>10004969</v>
      </c>
      <c r="D709" s="388" t="s">
        <v>1358</v>
      </c>
      <c r="E709" s="388" t="s">
        <v>100</v>
      </c>
      <c r="F709" s="388" t="s">
        <v>11</v>
      </c>
      <c r="G709" s="388" t="s">
        <v>663</v>
      </c>
      <c r="H709" s="388" t="s">
        <v>102</v>
      </c>
      <c r="I709" s="388" t="s">
        <v>102</v>
      </c>
      <c r="J709" s="388">
        <v>10004743</v>
      </c>
      <c r="K709" s="400">
        <v>42339</v>
      </c>
      <c r="L709" s="400">
        <v>42342</v>
      </c>
      <c r="M709" s="388" t="s">
        <v>250</v>
      </c>
      <c r="N709" s="388" t="s">
        <v>104</v>
      </c>
      <c r="O709" s="388">
        <v>3</v>
      </c>
      <c r="P709" s="388" t="s">
        <v>651</v>
      </c>
      <c r="Q709" s="388">
        <v>3</v>
      </c>
    </row>
    <row r="710" spans="1:17" s="388" customFormat="1" x14ac:dyDescent="0.2">
      <c r="A710" s="388">
        <v>130776</v>
      </c>
      <c r="B710" s="388">
        <v>106985</v>
      </c>
      <c r="C710" s="388">
        <v>10004577</v>
      </c>
      <c r="D710" s="388" t="s">
        <v>1400</v>
      </c>
      <c r="E710" s="388" t="s">
        <v>107</v>
      </c>
      <c r="F710" s="388" t="s">
        <v>11</v>
      </c>
      <c r="G710" s="388" t="s">
        <v>202</v>
      </c>
      <c r="H710" s="388" t="s">
        <v>152</v>
      </c>
      <c r="I710" s="388" t="s">
        <v>152</v>
      </c>
      <c r="J710" s="388">
        <v>10004763</v>
      </c>
      <c r="K710" s="400">
        <v>42339</v>
      </c>
      <c r="L710" s="400">
        <v>42342</v>
      </c>
      <c r="M710" s="388" t="s">
        <v>168</v>
      </c>
      <c r="N710" s="388" t="s">
        <v>104</v>
      </c>
      <c r="O710" s="388">
        <v>2</v>
      </c>
      <c r="P710" s="388" t="s">
        <v>651</v>
      </c>
      <c r="Q710" s="388">
        <v>3</v>
      </c>
    </row>
    <row r="711" spans="1:17" s="388" customFormat="1" x14ac:dyDescent="0.2">
      <c r="A711" s="388">
        <v>50701</v>
      </c>
      <c r="B711" s="388">
        <v>108305</v>
      </c>
      <c r="C711" s="388">
        <v>10002011</v>
      </c>
      <c r="D711" s="388" t="s">
        <v>738</v>
      </c>
      <c r="E711" s="388" t="s">
        <v>632</v>
      </c>
      <c r="F711" s="388" t="s">
        <v>16</v>
      </c>
      <c r="G711" s="388" t="s">
        <v>675</v>
      </c>
      <c r="H711" s="388" t="s">
        <v>115</v>
      </c>
      <c r="I711" s="388" t="s">
        <v>115</v>
      </c>
      <c r="J711" s="388">
        <v>10004883</v>
      </c>
      <c r="K711" s="400">
        <v>42340</v>
      </c>
      <c r="L711" s="400">
        <v>42341</v>
      </c>
      <c r="M711" s="388" t="s">
        <v>650</v>
      </c>
      <c r="N711" s="388" t="s">
        <v>104</v>
      </c>
      <c r="O711" s="388">
        <v>1</v>
      </c>
      <c r="P711" s="388" t="s">
        <v>651</v>
      </c>
      <c r="Q711" s="388" t="s">
        <v>96</v>
      </c>
    </row>
    <row r="712" spans="1:17" s="388" customFormat="1" x14ac:dyDescent="0.2">
      <c r="A712" s="388">
        <v>130492</v>
      </c>
      <c r="B712" s="388">
        <v>109307</v>
      </c>
      <c r="C712" s="388">
        <v>10003640</v>
      </c>
      <c r="D712" s="388" t="s">
        <v>1273</v>
      </c>
      <c r="E712" s="388" t="s">
        <v>100</v>
      </c>
      <c r="F712" s="388" t="s">
        <v>11</v>
      </c>
      <c r="G712" s="388" t="s">
        <v>729</v>
      </c>
      <c r="H712" s="388" t="s">
        <v>131</v>
      </c>
      <c r="I712" s="388" t="s">
        <v>131</v>
      </c>
      <c r="J712" s="388">
        <v>10004690</v>
      </c>
      <c r="K712" s="400">
        <v>42339</v>
      </c>
      <c r="L712" s="400">
        <v>42341</v>
      </c>
      <c r="M712" s="388" t="s">
        <v>520</v>
      </c>
      <c r="N712" s="388" t="s">
        <v>104</v>
      </c>
      <c r="O712" s="388">
        <v>3</v>
      </c>
      <c r="P712" s="388" t="s">
        <v>651</v>
      </c>
      <c r="Q712" s="388">
        <v>4</v>
      </c>
    </row>
    <row r="713" spans="1:17" s="388" customFormat="1" x14ac:dyDescent="0.2">
      <c r="A713" s="388">
        <v>59144</v>
      </c>
      <c r="B713" s="388">
        <v>124167</v>
      </c>
      <c r="C713" s="388">
        <v>10019237</v>
      </c>
      <c r="D713" s="388" t="s">
        <v>1189</v>
      </c>
      <c r="E713" s="388" t="s">
        <v>125</v>
      </c>
      <c r="F713" s="388" t="s">
        <v>12</v>
      </c>
      <c r="G713" s="388" t="s">
        <v>881</v>
      </c>
      <c r="H713" s="388" t="s">
        <v>131</v>
      </c>
      <c r="I713" s="388" t="s">
        <v>131</v>
      </c>
      <c r="J713" s="388">
        <v>10005971</v>
      </c>
      <c r="K713" s="400">
        <v>42333</v>
      </c>
      <c r="L713" s="400">
        <v>42338</v>
      </c>
      <c r="M713" s="388" t="s">
        <v>127</v>
      </c>
      <c r="N713" s="388" t="s">
        <v>104</v>
      </c>
      <c r="O713" s="388">
        <v>3</v>
      </c>
      <c r="P713" s="388" t="s">
        <v>651</v>
      </c>
      <c r="Q713" s="388" t="s">
        <v>195</v>
      </c>
    </row>
    <row r="714" spans="1:17" s="388" customFormat="1" x14ac:dyDescent="0.2">
      <c r="A714" s="388">
        <v>50084</v>
      </c>
      <c r="B714" s="388">
        <v>119513</v>
      </c>
      <c r="C714" s="388">
        <v>10032745</v>
      </c>
      <c r="D714" s="388" t="s">
        <v>672</v>
      </c>
      <c r="E714" s="388" t="s">
        <v>90</v>
      </c>
      <c r="F714" s="388" t="s">
        <v>13</v>
      </c>
      <c r="G714" s="388" t="s">
        <v>291</v>
      </c>
      <c r="H714" s="388" t="s">
        <v>186</v>
      </c>
      <c r="I714" s="388" t="s">
        <v>93</v>
      </c>
      <c r="J714" s="388">
        <v>10004854</v>
      </c>
      <c r="K714" s="400">
        <v>42332</v>
      </c>
      <c r="L714" s="400">
        <v>42335</v>
      </c>
      <c r="M714" s="388" t="s">
        <v>136</v>
      </c>
      <c r="N714" s="388" t="s">
        <v>104</v>
      </c>
      <c r="O714" s="388">
        <v>4</v>
      </c>
      <c r="P714" s="388" t="s">
        <v>651</v>
      </c>
      <c r="Q714" s="388">
        <v>2</v>
      </c>
    </row>
    <row r="715" spans="1:17" s="388" customFormat="1" x14ac:dyDescent="0.2">
      <c r="A715" s="388">
        <v>52585</v>
      </c>
      <c r="B715" s="388">
        <v>117554</v>
      </c>
      <c r="C715" s="388">
        <v>10007951</v>
      </c>
      <c r="D715" s="388" t="s">
        <v>855</v>
      </c>
      <c r="E715" s="388" t="s">
        <v>90</v>
      </c>
      <c r="F715" s="388" t="s">
        <v>13</v>
      </c>
      <c r="G715" s="388" t="s">
        <v>768</v>
      </c>
      <c r="H715" s="388" t="s">
        <v>92</v>
      </c>
      <c r="I715" s="388" t="s">
        <v>93</v>
      </c>
      <c r="J715" s="388">
        <v>10004935</v>
      </c>
      <c r="K715" s="400">
        <v>42332</v>
      </c>
      <c r="L715" s="400">
        <v>42335</v>
      </c>
      <c r="M715" s="388" t="s">
        <v>121</v>
      </c>
      <c r="N715" s="388" t="s">
        <v>104</v>
      </c>
      <c r="O715" s="388">
        <v>3</v>
      </c>
      <c r="P715" s="388" t="s">
        <v>651</v>
      </c>
      <c r="Q715" s="388">
        <v>2</v>
      </c>
    </row>
    <row r="716" spans="1:17" s="388" customFormat="1" x14ac:dyDescent="0.2">
      <c r="A716" s="388">
        <v>54397</v>
      </c>
      <c r="B716" s="388">
        <v>107640</v>
      </c>
      <c r="C716" s="388">
        <v>10005883</v>
      </c>
      <c r="D716" s="388" t="s">
        <v>1013</v>
      </c>
      <c r="E716" s="388" t="s">
        <v>90</v>
      </c>
      <c r="F716" s="388" t="s">
        <v>13</v>
      </c>
      <c r="G716" s="388" t="s">
        <v>223</v>
      </c>
      <c r="H716" s="388" t="s">
        <v>152</v>
      </c>
      <c r="I716" s="388" t="s">
        <v>152</v>
      </c>
      <c r="J716" s="388">
        <v>10005005</v>
      </c>
      <c r="K716" s="400">
        <v>42332</v>
      </c>
      <c r="L716" s="400">
        <v>42335</v>
      </c>
      <c r="M716" s="388" t="s">
        <v>121</v>
      </c>
      <c r="N716" s="388" t="s">
        <v>104</v>
      </c>
      <c r="O716" s="388">
        <v>2</v>
      </c>
      <c r="P716" s="388" t="s">
        <v>651</v>
      </c>
      <c r="Q716" s="388">
        <v>2</v>
      </c>
    </row>
    <row r="717" spans="1:17" s="388" customFormat="1" x14ac:dyDescent="0.2">
      <c r="A717" s="388">
        <v>58553</v>
      </c>
      <c r="B717" s="388">
        <v>119011</v>
      </c>
      <c r="C717" s="388">
        <v>10029186</v>
      </c>
      <c r="D717" s="388" t="s">
        <v>1133</v>
      </c>
      <c r="E717" s="388" t="s">
        <v>90</v>
      </c>
      <c r="F717" s="388" t="s">
        <v>13</v>
      </c>
      <c r="G717" s="388" t="s">
        <v>656</v>
      </c>
      <c r="H717" s="388" t="s">
        <v>115</v>
      </c>
      <c r="I717" s="388" t="s">
        <v>115</v>
      </c>
      <c r="J717" s="388">
        <v>10005069</v>
      </c>
      <c r="K717" s="400">
        <v>42332</v>
      </c>
      <c r="L717" s="400">
        <v>42335</v>
      </c>
      <c r="M717" s="388" t="s">
        <v>136</v>
      </c>
      <c r="N717" s="388" t="s">
        <v>104</v>
      </c>
      <c r="O717" s="388">
        <v>2</v>
      </c>
      <c r="P717" s="388" t="s">
        <v>651</v>
      </c>
      <c r="Q717" s="388">
        <v>2</v>
      </c>
    </row>
    <row r="718" spans="1:17" s="388" customFormat="1" x14ac:dyDescent="0.2">
      <c r="A718" s="388">
        <v>59200</v>
      </c>
      <c r="B718" s="388">
        <v>124263</v>
      </c>
      <c r="C718" s="388">
        <v>10039859</v>
      </c>
      <c r="D718" s="388" t="s">
        <v>1199</v>
      </c>
      <c r="E718" s="388" t="s">
        <v>90</v>
      </c>
      <c r="F718" s="388" t="s">
        <v>13</v>
      </c>
      <c r="G718" s="388" t="s">
        <v>151</v>
      </c>
      <c r="H718" s="388" t="s">
        <v>152</v>
      </c>
      <c r="I718" s="388" t="s">
        <v>152</v>
      </c>
      <c r="J718" s="388">
        <v>10005104</v>
      </c>
      <c r="K718" s="400">
        <v>42332</v>
      </c>
      <c r="L718" s="400">
        <v>42335</v>
      </c>
      <c r="M718" s="388" t="s">
        <v>121</v>
      </c>
      <c r="N718" s="388" t="s">
        <v>104</v>
      </c>
      <c r="O718" s="388">
        <v>3</v>
      </c>
      <c r="P718" s="388" t="s">
        <v>651</v>
      </c>
      <c r="Q718" s="388" t="s">
        <v>195</v>
      </c>
    </row>
    <row r="719" spans="1:17" s="388" customFormat="1" x14ac:dyDescent="0.2">
      <c r="A719" s="388">
        <v>130429</v>
      </c>
      <c r="B719" s="388">
        <v>108782</v>
      </c>
      <c r="C719" s="388">
        <v>10001549</v>
      </c>
      <c r="D719" s="388" t="s">
        <v>1244</v>
      </c>
      <c r="E719" s="388" t="s">
        <v>107</v>
      </c>
      <c r="F719" s="388" t="s">
        <v>11</v>
      </c>
      <c r="G719" s="388" t="s">
        <v>210</v>
      </c>
      <c r="H719" s="388" t="s">
        <v>115</v>
      </c>
      <c r="I719" s="388" t="s">
        <v>115</v>
      </c>
      <c r="J719" s="388">
        <v>10004674</v>
      </c>
      <c r="K719" s="400">
        <v>42332</v>
      </c>
      <c r="L719" s="400">
        <v>42335</v>
      </c>
      <c r="M719" s="388" t="s">
        <v>146</v>
      </c>
      <c r="N719" s="388" t="s">
        <v>104</v>
      </c>
      <c r="O719" s="388">
        <v>2</v>
      </c>
      <c r="P719" s="388" t="s">
        <v>651</v>
      </c>
      <c r="Q719" s="388">
        <v>3</v>
      </c>
    </row>
    <row r="720" spans="1:17" s="388" customFormat="1" x14ac:dyDescent="0.2">
      <c r="A720" s="388">
        <v>130473</v>
      </c>
      <c r="B720" s="388">
        <v>112389</v>
      </c>
      <c r="C720" s="388">
        <v>10001458</v>
      </c>
      <c r="D720" s="388" t="s">
        <v>271</v>
      </c>
      <c r="E720" s="388" t="s">
        <v>107</v>
      </c>
      <c r="F720" s="388" t="s">
        <v>11</v>
      </c>
      <c r="G720" s="388" t="s">
        <v>272</v>
      </c>
      <c r="H720" s="388" t="s">
        <v>161</v>
      </c>
      <c r="I720" s="388" t="s">
        <v>161</v>
      </c>
      <c r="J720" s="388">
        <v>10004687</v>
      </c>
      <c r="K720" s="400">
        <v>42332</v>
      </c>
      <c r="L720" s="400">
        <v>42335</v>
      </c>
      <c r="M720" s="388" t="s">
        <v>146</v>
      </c>
      <c r="N720" s="388" t="s">
        <v>104</v>
      </c>
      <c r="O720" s="388">
        <v>4</v>
      </c>
      <c r="P720" s="388" t="s">
        <v>651</v>
      </c>
      <c r="Q720" s="388">
        <v>3</v>
      </c>
    </row>
    <row r="721" spans="1:17" s="388" customFormat="1" x14ac:dyDescent="0.2">
      <c r="A721" s="388">
        <v>54859</v>
      </c>
      <c r="B721" s="388">
        <v>108289</v>
      </c>
      <c r="C721" s="388">
        <v>10002869</v>
      </c>
      <c r="D721" s="388" t="s">
        <v>1047</v>
      </c>
      <c r="E721" s="388" t="s">
        <v>632</v>
      </c>
      <c r="F721" s="388" t="s">
        <v>16</v>
      </c>
      <c r="G721" s="388" t="s">
        <v>312</v>
      </c>
      <c r="H721" s="388" t="s">
        <v>131</v>
      </c>
      <c r="I721" s="388" t="s">
        <v>131</v>
      </c>
      <c r="J721" s="388">
        <v>10005020</v>
      </c>
      <c r="K721" s="400">
        <v>42333</v>
      </c>
      <c r="L721" s="400">
        <v>42334</v>
      </c>
      <c r="M721" s="388" t="s">
        <v>650</v>
      </c>
      <c r="N721" s="388" t="s">
        <v>104</v>
      </c>
      <c r="O721" s="388">
        <v>1</v>
      </c>
      <c r="P721" s="388" t="s">
        <v>651</v>
      </c>
      <c r="Q721" s="388" t="s">
        <v>96</v>
      </c>
    </row>
    <row r="722" spans="1:17" s="388" customFormat="1" x14ac:dyDescent="0.2">
      <c r="A722" s="388">
        <v>55307</v>
      </c>
      <c r="B722" s="388">
        <v>110206</v>
      </c>
      <c r="C722" s="388">
        <v>10007398</v>
      </c>
      <c r="D722" s="388" t="s">
        <v>1067</v>
      </c>
      <c r="E722" s="388" t="s">
        <v>159</v>
      </c>
      <c r="F722" s="388" t="s">
        <v>14</v>
      </c>
      <c r="G722" s="388" t="s">
        <v>326</v>
      </c>
      <c r="H722" s="388" t="s">
        <v>177</v>
      </c>
      <c r="I722" s="388" t="s">
        <v>177</v>
      </c>
      <c r="J722" s="388">
        <v>10005031</v>
      </c>
      <c r="K722" s="400">
        <v>42333</v>
      </c>
      <c r="L722" s="400">
        <v>42334</v>
      </c>
      <c r="M722" s="388" t="s">
        <v>162</v>
      </c>
      <c r="N722" s="388" t="s">
        <v>95</v>
      </c>
      <c r="O722" s="388">
        <v>9</v>
      </c>
      <c r="P722" s="388" t="s">
        <v>651</v>
      </c>
      <c r="Q722" s="388">
        <v>2</v>
      </c>
    </row>
    <row r="723" spans="1:17" s="388" customFormat="1" x14ac:dyDescent="0.2">
      <c r="A723" s="388">
        <v>130509</v>
      </c>
      <c r="B723" s="388">
        <v>108406</v>
      </c>
      <c r="C723" s="388">
        <v>10005032</v>
      </c>
      <c r="D723" s="388" t="s">
        <v>1277</v>
      </c>
      <c r="E723" s="388" t="s">
        <v>107</v>
      </c>
      <c r="F723" s="388" t="s">
        <v>11</v>
      </c>
      <c r="G723" s="388" t="s">
        <v>1278</v>
      </c>
      <c r="H723" s="388" t="s">
        <v>131</v>
      </c>
      <c r="I723" s="388" t="s">
        <v>131</v>
      </c>
      <c r="J723" s="388">
        <v>10004694</v>
      </c>
      <c r="K723" s="400">
        <v>42333</v>
      </c>
      <c r="L723" s="400">
        <v>42334</v>
      </c>
      <c r="M723" s="388" t="s">
        <v>407</v>
      </c>
      <c r="N723" s="388" t="s">
        <v>95</v>
      </c>
      <c r="O723" s="388">
        <v>9</v>
      </c>
      <c r="P723" s="388" t="s">
        <v>651</v>
      </c>
      <c r="Q723" s="388">
        <v>2</v>
      </c>
    </row>
    <row r="724" spans="1:17" s="388" customFormat="1" x14ac:dyDescent="0.2">
      <c r="A724" s="388">
        <v>59159</v>
      </c>
      <c r="B724" s="388">
        <v>124284</v>
      </c>
      <c r="C724" s="388">
        <v>10033478</v>
      </c>
      <c r="D724" s="388" t="s">
        <v>1193</v>
      </c>
      <c r="E724" s="388" t="s">
        <v>90</v>
      </c>
      <c r="F724" s="388" t="s">
        <v>13</v>
      </c>
      <c r="G724" s="388" t="s">
        <v>173</v>
      </c>
      <c r="H724" s="388" t="s">
        <v>161</v>
      </c>
      <c r="I724" s="388" t="s">
        <v>161</v>
      </c>
      <c r="J724" s="388">
        <v>10005097</v>
      </c>
      <c r="K724" s="400">
        <v>42332</v>
      </c>
      <c r="L724" s="400">
        <v>42334</v>
      </c>
      <c r="M724" s="388" t="s">
        <v>132</v>
      </c>
      <c r="N724" s="388" t="s">
        <v>104</v>
      </c>
      <c r="O724" s="388">
        <v>2</v>
      </c>
      <c r="P724" s="388" t="s">
        <v>651</v>
      </c>
      <c r="Q724" s="388">
        <v>3</v>
      </c>
    </row>
    <row r="725" spans="1:17" s="388" customFormat="1" x14ac:dyDescent="0.2">
      <c r="A725" s="388">
        <v>132015</v>
      </c>
      <c r="B725" s="388">
        <v>115859</v>
      </c>
      <c r="C725" s="388">
        <v>10006159</v>
      </c>
      <c r="D725" s="388" t="s">
        <v>1457</v>
      </c>
      <c r="E725" s="388" t="s">
        <v>125</v>
      </c>
      <c r="F725" s="388" t="s">
        <v>12</v>
      </c>
      <c r="G725" s="388" t="s">
        <v>724</v>
      </c>
      <c r="H725" s="388" t="s">
        <v>102</v>
      </c>
      <c r="I725" s="388" t="s">
        <v>102</v>
      </c>
      <c r="J725" s="388">
        <v>10004801</v>
      </c>
      <c r="K725" s="400">
        <v>42332</v>
      </c>
      <c r="L725" s="400">
        <v>42334</v>
      </c>
      <c r="M725" s="388" t="s">
        <v>547</v>
      </c>
      <c r="N725" s="388" t="s">
        <v>104</v>
      </c>
      <c r="O725" s="388">
        <v>3</v>
      </c>
      <c r="P725" s="388" t="s">
        <v>651</v>
      </c>
      <c r="Q725" s="388">
        <v>3</v>
      </c>
    </row>
    <row r="726" spans="1:17" s="388" customFormat="1" x14ac:dyDescent="0.2">
      <c r="A726" s="388">
        <v>50827</v>
      </c>
      <c r="B726" s="388">
        <v>106578</v>
      </c>
      <c r="C726" s="388">
        <v>10000874</v>
      </c>
      <c r="D726" s="388" t="s">
        <v>753</v>
      </c>
      <c r="E726" s="388" t="s">
        <v>90</v>
      </c>
      <c r="F726" s="388" t="s">
        <v>13</v>
      </c>
      <c r="G726" s="388" t="s">
        <v>340</v>
      </c>
      <c r="H726" s="388" t="s">
        <v>155</v>
      </c>
      <c r="I726" s="388" t="s">
        <v>155</v>
      </c>
      <c r="J726" s="388">
        <v>10006354</v>
      </c>
      <c r="K726" s="400">
        <v>42331</v>
      </c>
      <c r="L726" s="400">
        <v>42334</v>
      </c>
      <c r="M726" s="388" t="s">
        <v>309</v>
      </c>
      <c r="N726" s="388" t="s">
        <v>104</v>
      </c>
      <c r="O726" s="388">
        <v>3</v>
      </c>
      <c r="P726" s="388" t="s">
        <v>651</v>
      </c>
      <c r="Q726" s="388">
        <v>3</v>
      </c>
    </row>
    <row r="727" spans="1:17" s="388" customFormat="1" x14ac:dyDescent="0.2">
      <c r="A727" s="388">
        <v>50898</v>
      </c>
      <c r="B727" s="388">
        <v>108127</v>
      </c>
      <c r="C727" s="388">
        <v>10001008</v>
      </c>
      <c r="D727" s="388" t="s">
        <v>765</v>
      </c>
      <c r="E727" s="388" t="s">
        <v>159</v>
      </c>
      <c r="F727" s="388" t="s">
        <v>14</v>
      </c>
      <c r="G727" s="388" t="s">
        <v>192</v>
      </c>
      <c r="H727" s="388" t="s">
        <v>131</v>
      </c>
      <c r="I727" s="388" t="s">
        <v>131</v>
      </c>
      <c r="J727" s="388">
        <v>10004894</v>
      </c>
      <c r="K727" s="400">
        <v>42332</v>
      </c>
      <c r="L727" s="400">
        <v>42333</v>
      </c>
      <c r="M727" s="388" t="s">
        <v>162</v>
      </c>
      <c r="N727" s="388" t="s">
        <v>95</v>
      </c>
      <c r="O727" s="388">
        <v>9</v>
      </c>
      <c r="P727" s="388" t="s">
        <v>651</v>
      </c>
      <c r="Q727" s="388">
        <v>2</v>
      </c>
    </row>
    <row r="728" spans="1:17" s="388" customFormat="1" x14ac:dyDescent="0.2">
      <c r="A728" s="388">
        <v>50604</v>
      </c>
      <c r="B728" s="388">
        <v>106160</v>
      </c>
      <c r="C728" s="388">
        <v>10000532</v>
      </c>
      <c r="D728" s="388" t="s">
        <v>735</v>
      </c>
      <c r="E728" s="388" t="s">
        <v>259</v>
      </c>
      <c r="F728" s="388" t="s">
        <v>14</v>
      </c>
      <c r="G728" s="388" t="s">
        <v>736</v>
      </c>
      <c r="H728" s="388" t="s">
        <v>115</v>
      </c>
      <c r="I728" s="388" t="s">
        <v>115</v>
      </c>
      <c r="J728" s="388">
        <v>10005151</v>
      </c>
      <c r="K728" s="400">
        <v>42325</v>
      </c>
      <c r="L728" s="400">
        <v>42328</v>
      </c>
      <c r="M728" s="388" t="s">
        <v>132</v>
      </c>
      <c r="N728" s="388" t="s">
        <v>104</v>
      </c>
      <c r="O728" s="388">
        <v>2</v>
      </c>
      <c r="P728" s="388" t="s">
        <v>651</v>
      </c>
      <c r="Q728" s="388">
        <v>3</v>
      </c>
    </row>
    <row r="729" spans="1:17" s="388" customFormat="1" x14ac:dyDescent="0.2">
      <c r="A729" s="388">
        <v>53325</v>
      </c>
      <c r="B729" s="388">
        <v>115152</v>
      </c>
      <c r="C729" s="388">
        <v>10003996</v>
      </c>
      <c r="D729" s="388" t="s">
        <v>925</v>
      </c>
      <c r="E729" s="388" t="s">
        <v>159</v>
      </c>
      <c r="F729" s="388" t="s">
        <v>14</v>
      </c>
      <c r="G729" s="388" t="s">
        <v>482</v>
      </c>
      <c r="H729" s="388" t="s">
        <v>115</v>
      </c>
      <c r="I729" s="388" t="s">
        <v>115</v>
      </c>
      <c r="J729" s="388">
        <v>10004968</v>
      </c>
      <c r="K729" s="400">
        <v>42325</v>
      </c>
      <c r="L729" s="400">
        <v>42328</v>
      </c>
      <c r="M729" s="388" t="s">
        <v>257</v>
      </c>
      <c r="N729" s="388" t="s">
        <v>104</v>
      </c>
      <c r="O729" s="388">
        <v>3</v>
      </c>
      <c r="P729" s="388" t="s">
        <v>651</v>
      </c>
      <c r="Q729" s="388">
        <v>2</v>
      </c>
    </row>
    <row r="730" spans="1:17" s="388" customFormat="1" x14ac:dyDescent="0.2">
      <c r="A730" s="388">
        <v>53722</v>
      </c>
      <c r="B730" s="388">
        <v>108027</v>
      </c>
      <c r="C730" s="388">
        <v>10004858</v>
      </c>
      <c r="D730" s="388" t="s">
        <v>960</v>
      </c>
      <c r="E730" s="388" t="s">
        <v>159</v>
      </c>
      <c r="F730" s="388" t="s">
        <v>14</v>
      </c>
      <c r="G730" s="388" t="s">
        <v>264</v>
      </c>
      <c r="H730" s="388" t="s">
        <v>131</v>
      </c>
      <c r="I730" s="388" t="s">
        <v>131</v>
      </c>
      <c r="J730" s="388">
        <v>10005432</v>
      </c>
      <c r="K730" s="400">
        <v>42325</v>
      </c>
      <c r="L730" s="400">
        <v>42328</v>
      </c>
      <c r="M730" s="388" t="s">
        <v>257</v>
      </c>
      <c r="N730" s="388" t="s">
        <v>104</v>
      </c>
      <c r="O730" s="388">
        <v>1</v>
      </c>
      <c r="P730" s="388" t="s">
        <v>651</v>
      </c>
      <c r="Q730" s="388">
        <v>1</v>
      </c>
    </row>
    <row r="731" spans="1:17" s="388" customFormat="1" x14ac:dyDescent="0.2">
      <c r="A731" s="388">
        <v>59218</v>
      </c>
      <c r="B731" s="388">
        <v>129910</v>
      </c>
      <c r="C731" s="388">
        <v>10042126</v>
      </c>
      <c r="D731" s="388" t="s">
        <v>1208</v>
      </c>
      <c r="E731" s="388" t="s">
        <v>170</v>
      </c>
      <c r="F731" s="388" t="s">
        <v>13</v>
      </c>
      <c r="G731" s="388" t="s">
        <v>151</v>
      </c>
      <c r="H731" s="388" t="s">
        <v>152</v>
      </c>
      <c r="I731" s="388" t="s">
        <v>152</v>
      </c>
      <c r="J731" s="388">
        <v>10005107</v>
      </c>
      <c r="K731" s="400">
        <v>42325</v>
      </c>
      <c r="L731" s="400">
        <v>42328</v>
      </c>
      <c r="M731" s="388" t="s">
        <v>121</v>
      </c>
      <c r="N731" s="388" t="s">
        <v>104</v>
      </c>
      <c r="O731" s="388">
        <v>3</v>
      </c>
      <c r="P731" s="388" t="s">
        <v>651</v>
      </c>
      <c r="Q731" s="388" t="s">
        <v>195</v>
      </c>
    </row>
    <row r="732" spans="1:17" s="388" customFormat="1" x14ac:dyDescent="0.2">
      <c r="A732" s="388">
        <v>130461</v>
      </c>
      <c r="B732" s="388">
        <v>105074</v>
      </c>
      <c r="C732" s="388">
        <v>10005967</v>
      </c>
      <c r="D732" s="388" t="s">
        <v>1264</v>
      </c>
      <c r="E732" s="388" t="s">
        <v>107</v>
      </c>
      <c r="F732" s="388" t="s">
        <v>11</v>
      </c>
      <c r="G732" s="388" t="s">
        <v>173</v>
      </c>
      <c r="H732" s="388" t="s">
        <v>161</v>
      </c>
      <c r="I732" s="388" t="s">
        <v>161</v>
      </c>
      <c r="J732" s="388">
        <v>10005436</v>
      </c>
      <c r="K732" s="400">
        <v>42325</v>
      </c>
      <c r="L732" s="400">
        <v>42328</v>
      </c>
      <c r="M732" s="388" t="s">
        <v>109</v>
      </c>
      <c r="N732" s="388" t="s">
        <v>104</v>
      </c>
      <c r="O732" s="388">
        <v>2</v>
      </c>
      <c r="P732" s="388" t="s">
        <v>651</v>
      </c>
      <c r="Q732" s="388">
        <v>2</v>
      </c>
    </row>
    <row r="733" spans="1:17" s="388" customFormat="1" x14ac:dyDescent="0.2">
      <c r="A733" s="388">
        <v>130579</v>
      </c>
      <c r="B733" s="388">
        <v>106689</v>
      </c>
      <c r="C733" s="388">
        <v>10003200</v>
      </c>
      <c r="D733" s="388" t="s">
        <v>1300</v>
      </c>
      <c r="E733" s="388" t="s">
        <v>107</v>
      </c>
      <c r="F733" s="388" t="s">
        <v>11</v>
      </c>
      <c r="G733" s="388" t="s">
        <v>379</v>
      </c>
      <c r="H733" s="388" t="s">
        <v>186</v>
      </c>
      <c r="I733" s="388" t="s">
        <v>93</v>
      </c>
      <c r="J733" s="388">
        <v>10007218</v>
      </c>
      <c r="K733" s="400">
        <v>42325</v>
      </c>
      <c r="L733" s="400">
        <v>42328</v>
      </c>
      <c r="M733" s="388" t="s">
        <v>109</v>
      </c>
      <c r="N733" s="388" t="s">
        <v>104</v>
      </c>
      <c r="O733" s="388">
        <v>2</v>
      </c>
      <c r="P733" s="388" t="s">
        <v>651</v>
      </c>
      <c r="Q733" s="388">
        <v>1</v>
      </c>
    </row>
    <row r="734" spans="1:17" s="388" customFormat="1" x14ac:dyDescent="0.2">
      <c r="A734" s="388">
        <v>130679</v>
      </c>
      <c r="B734" s="388">
        <v>106563</v>
      </c>
      <c r="C734" s="388">
        <v>10001353</v>
      </c>
      <c r="D734" s="388" t="s">
        <v>1356</v>
      </c>
      <c r="E734" s="388" t="s">
        <v>107</v>
      </c>
      <c r="F734" s="388" t="s">
        <v>11</v>
      </c>
      <c r="G734" s="388" t="s">
        <v>167</v>
      </c>
      <c r="H734" s="388" t="s">
        <v>102</v>
      </c>
      <c r="I734" s="388" t="s">
        <v>102</v>
      </c>
      <c r="J734" s="388">
        <v>10004741</v>
      </c>
      <c r="K734" s="400">
        <v>42325</v>
      </c>
      <c r="L734" s="400">
        <v>42328</v>
      </c>
      <c r="M734" s="388" t="s">
        <v>146</v>
      </c>
      <c r="N734" s="388" t="s">
        <v>104</v>
      </c>
      <c r="O734" s="388">
        <v>3</v>
      </c>
      <c r="P734" s="388" t="s">
        <v>651</v>
      </c>
      <c r="Q734" s="388">
        <v>3</v>
      </c>
    </row>
    <row r="735" spans="1:17" s="388" customFormat="1" x14ac:dyDescent="0.2">
      <c r="A735" s="388">
        <v>50032</v>
      </c>
      <c r="B735" s="388">
        <v>108290</v>
      </c>
      <c r="C735" s="388">
        <v>10008637</v>
      </c>
      <c r="D735" s="388" t="s">
        <v>660</v>
      </c>
      <c r="E735" s="388" t="s">
        <v>632</v>
      </c>
      <c r="F735" s="388" t="s">
        <v>16</v>
      </c>
      <c r="G735" s="388" t="s">
        <v>173</v>
      </c>
      <c r="H735" s="388" t="s">
        <v>161</v>
      </c>
      <c r="I735" s="388" t="s">
        <v>161</v>
      </c>
      <c r="J735" s="388">
        <v>10004849</v>
      </c>
      <c r="K735" s="400">
        <v>42326</v>
      </c>
      <c r="L735" s="400">
        <v>42327</v>
      </c>
      <c r="M735" s="388" t="s">
        <v>650</v>
      </c>
      <c r="N735" s="388" t="s">
        <v>104</v>
      </c>
      <c r="O735" s="388">
        <v>1</v>
      </c>
      <c r="P735" s="388" t="s">
        <v>651</v>
      </c>
      <c r="Q735" s="388" t="s">
        <v>96</v>
      </c>
    </row>
    <row r="736" spans="1:17" s="388" customFormat="1" x14ac:dyDescent="0.2">
      <c r="A736" s="388">
        <v>58551</v>
      </c>
      <c r="B736" s="388">
        <v>118473</v>
      </c>
      <c r="C736" s="388">
        <v>10020867</v>
      </c>
      <c r="D736" s="388" t="s">
        <v>1131</v>
      </c>
      <c r="E736" s="388" t="s">
        <v>90</v>
      </c>
      <c r="F736" s="388" t="s">
        <v>13</v>
      </c>
      <c r="G736" s="388" t="s">
        <v>149</v>
      </c>
      <c r="H736" s="388" t="s">
        <v>131</v>
      </c>
      <c r="I736" s="388" t="s">
        <v>131</v>
      </c>
      <c r="J736" s="388">
        <v>10005068</v>
      </c>
      <c r="K736" s="400">
        <v>42325</v>
      </c>
      <c r="L736" s="400">
        <v>42327</v>
      </c>
      <c r="M736" s="388" t="s">
        <v>94</v>
      </c>
      <c r="N736" s="388" t="s">
        <v>751</v>
      </c>
      <c r="O736" s="388">
        <v>2</v>
      </c>
      <c r="P736" s="388" t="s">
        <v>651</v>
      </c>
      <c r="Q736" s="388">
        <v>2</v>
      </c>
    </row>
    <row r="737" spans="1:17" s="388" customFormat="1" x14ac:dyDescent="0.2">
      <c r="A737" s="388">
        <v>59131</v>
      </c>
      <c r="B737" s="388">
        <v>122836</v>
      </c>
      <c r="C737" s="388">
        <v>10033736</v>
      </c>
      <c r="D737" s="388" t="s">
        <v>1187</v>
      </c>
      <c r="E737" s="388" t="s">
        <v>170</v>
      </c>
      <c r="F737" s="388" t="s">
        <v>13</v>
      </c>
      <c r="G737" s="388" t="s">
        <v>167</v>
      </c>
      <c r="H737" s="388" t="s">
        <v>102</v>
      </c>
      <c r="I737" s="388" t="s">
        <v>102</v>
      </c>
      <c r="J737" s="388">
        <v>10005094</v>
      </c>
      <c r="K737" s="400">
        <v>42325</v>
      </c>
      <c r="L737" s="400">
        <v>42327</v>
      </c>
      <c r="M737" s="388" t="s">
        <v>136</v>
      </c>
      <c r="N737" s="388" t="s">
        <v>104</v>
      </c>
      <c r="O737" s="388">
        <v>3</v>
      </c>
      <c r="P737" s="388" t="s">
        <v>651</v>
      </c>
      <c r="Q737" s="388" t="s">
        <v>195</v>
      </c>
    </row>
    <row r="738" spans="1:17" s="388" customFormat="1" x14ac:dyDescent="0.2">
      <c r="A738" s="388">
        <v>130702</v>
      </c>
      <c r="B738" s="388">
        <v>108422</v>
      </c>
      <c r="C738" s="388">
        <v>10002929</v>
      </c>
      <c r="D738" s="388" t="s">
        <v>1366</v>
      </c>
      <c r="E738" s="388" t="s">
        <v>100</v>
      </c>
      <c r="F738" s="388" t="s">
        <v>11</v>
      </c>
      <c r="G738" s="388" t="s">
        <v>219</v>
      </c>
      <c r="H738" s="388" t="s">
        <v>177</v>
      </c>
      <c r="I738" s="388" t="s">
        <v>177</v>
      </c>
      <c r="J738" s="388">
        <v>10004748</v>
      </c>
      <c r="K738" s="400">
        <v>42325</v>
      </c>
      <c r="L738" s="400">
        <v>42327</v>
      </c>
      <c r="M738" s="388" t="s">
        <v>103</v>
      </c>
      <c r="N738" s="388" t="s">
        <v>104</v>
      </c>
      <c r="O738" s="388">
        <v>2</v>
      </c>
      <c r="P738" s="388" t="s">
        <v>651</v>
      </c>
      <c r="Q738" s="388">
        <v>2</v>
      </c>
    </row>
    <row r="739" spans="1:17" s="388" customFormat="1" x14ac:dyDescent="0.2">
      <c r="A739" s="388">
        <v>58590</v>
      </c>
      <c r="B739" s="388">
        <v>118470</v>
      </c>
      <c r="C739" s="388">
        <v>10023368</v>
      </c>
      <c r="D739" s="388" t="s">
        <v>1141</v>
      </c>
      <c r="E739" s="388" t="s">
        <v>170</v>
      </c>
      <c r="F739" s="388" t="s">
        <v>13</v>
      </c>
      <c r="G739" s="388" t="s">
        <v>1142</v>
      </c>
      <c r="H739" s="388" t="s">
        <v>1143</v>
      </c>
      <c r="I739" s="388" t="s">
        <v>177</v>
      </c>
      <c r="J739" s="388">
        <v>10005129</v>
      </c>
      <c r="K739" s="400">
        <v>42320</v>
      </c>
      <c r="L739" s="400">
        <v>42321</v>
      </c>
      <c r="M739" s="388" t="s">
        <v>156</v>
      </c>
      <c r="N739" s="388" t="s">
        <v>95</v>
      </c>
      <c r="O739" s="388">
        <v>9</v>
      </c>
      <c r="P739" s="388" t="s">
        <v>651</v>
      </c>
      <c r="Q739" s="388">
        <v>2</v>
      </c>
    </row>
    <row r="740" spans="1:17" s="388" customFormat="1" x14ac:dyDescent="0.2">
      <c r="A740" s="388">
        <v>131947</v>
      </c>
      <c r="B740" s="388">
        <v>114869</v>
      </c>
      <c r="C740" s="388">
        <v>10004841</v>
      </c>
      <c r="D740" s="388" t="s">
        <v>1447</v>
      </c>
      <c r="E740" s="388" t="s">
        <v>125</v>
      </c>
      <c r="F740" s="388" t="s">
        <v>12</v>
      </c>
      <c r="G740" s="388" t="s">
        <v>252</v>
      </c>
      <c r="H740" s="388" t="s">
        <v>155</v>
      </c>
      <c r="I740" s="388" t="s">
        <v>155</v>
      </c>
      <c r="J740" s="388">
        <v>10004796</v>
      </c>
      <c r="K740" s="400">
        <v>42319</v>
      </c>
      <c r="L740" s="400">
        <v>42321</v>
      </c>
      <c r="M740" s="388" t="s">
        <v>127</v>
      </c>
      <c r="N740" s="388" t="s">
        <v>104</v>
      </c>
      <c r="O740" s="388">
        <v>2</v>
      </c>
      <c r="P740" s="388" t="s">
        <v>651</v>
      </c>
      <c r="Q740" s="388">
        <v>2</v>
      </c>
    </row>
    <row r="741" spans="1:17" s="388" customFormat="1" x14ac:dyDescent="0.2">
      <c r="A741" s="388">
        <v>50208</v>
      </c>
      <c r="B741" s="388">
        <v>107962</v>
      </c>
      <c r="C741" s="388">
        <v>10007432</v>
      </c>
      <c r="D741" s="388" t="s">
        <v>254</v>
      </c>
      <c r="E741" s="388" t="s">
        <v>159</v>
      </c>
      <c r="F741" s="388" t="s">
        <v>14</v>
      </c>
      <c r="G741" s="388" t="s">
        <v>255</v>
      </c>
      <c r="H741" s="388" t="s">
        <v>177</v>
      </c>
      <c r="I741" s="388" t="s">
        <v>177</v>
      </c>
      <c r="J741" s="388">
        <v>10004865</v>
      </c>
      <c r="K741" s="400">
        <v>42318</v>
      </c>
      <c r="L741" s="400">
        <v>42321</v>
      </c>
      <c r="M741" s="388" t="s">
        <v>257</v>
      </c>
      <c r="N741" s="388" t="s">
        <v>104</v>
      </c>
      <c r="O741" s="388">
        <v>4</v>
      </c>
      <c r="P741" s="388" t="s">
        <v>651</v>
      </c>
      <c r="Q741" s="388">
        <v>2</v>
      </c>
    </row>
    <row r="742" spans="1:17" s="388" customFormat="1" x14ac:dyDescent="0.2">
      <c r="A742" s="388">
        <v>53588</v>
      </c>
      <c r="B742" s="388">
        <v>105819</v>
      </c>
      <c r="C742" s="388">
        <v>10004692</v>
      </c>
      <c r="D742" s="388" t="s">
        <v>943</v>
      </c>
      <c r="E742" s="388" t="s">
        <v>90</v>
      </c>
      <c r="F742" s="388" t="s">
        <v>13</v>
      </c>
      <c r="G742" s="388" t="s">
        <v>395</v>
      </c>
      <c r="H742" s="388" t="s">
        <v>131</v>
      </c>
      <c r="I742" s="388" t="s">
        <v>131</v>
      </c>
      <c r="J742" s="388">
        <v>10004979</v>
      </c>
      <c r="K742" s="400">
        <v>42318</v>
      </c>
      <c r="L742" s="400">
        <v>42321</v>
      </c>
      <c r="M742" s="388" t="s">
        <v>136</v>
      </c>
      <c r="N742" s="388" t="s">
        <v>104</v>
      </c>
      <c r="O742" s="388">
        <v>2</v>
      </c>
      <c r="P742" s="388" t="s">
        <v>651</v>
      </c>
      <c r="Q742" s="388">
        <v>2</v>
      </c>
    </row>
    <row r="743" spans="1:17" s="388" customFormat="1" x14ac:dyDescent="0.2">
      <c r="A743" s="388">
        <v>54215</v>
      </c>
      <c r="B743" s="388">
        <v>118766</v>
      </c>
      <c r="C743" s="388">
        <v>10025727</v>
      </c>
      <c r="D743" s="388" t="s">
        <v>993</v>
      </c>
      <c r="E743" s="388" t="s">
        <v>90</v>
      </c>
      <c r="F743" s="388" t="s">
        <v>13</v>
      </c>
      <c r="G743" s="388" t="s">
        <v>141</v>
      </c>
      <c r="H743" s="388" t="s">
        <v>115</v>
      </c>
      <c r="I743" s="388" t="s">
        <v>115</v>
      </c>
      <c r="J743" s="388">
        <v>10004999</v>
      </c>
      <c r="K743" s="400">
        <v>42318</v>
      </c>
      <c r="L743" s="400">
        <v>42321</v>
      </c>
      <c r="M743" s="388" t="s">
        <v>416</v>
      </c>
      <c r="N743" s="388" t="s">
        <v>104</v>
      </c>
      <c r="O743" s="388">
        <v>2</v>
      </c>
      <c r="P743" s="388" t="s">
        <v>651</v>
      </c>
      <c r="Q743" s="388">
        <v>3</v>
      </c>
    </row>
    <row r="744" spans="1:17" s="388" customFormat="1" x14ac:dyDescent="0.2">
      <c r="A744" s="388">
        <v>58159</v>
      </c>
      <c r="B744" s="388">
        <v>117269</v>
      </c>
      <c r="C744" s="388">
        <v>10006651</v>
      </c>
      <c r="D744" s="388" t="s">
        <v>1095</v>
      </c>
      <c r="E744" s="388" t="s">
        <v>90</v>
      </c>
      <c r="F744" s="388" t="s">
        <v>13</v>
      </c>
      <c r="G744" s="388" t="s">
        <v>670</v>
      </c>
      <c r="H744" s="388" t="s">
        <v>152</v>
      </c>
      <c r="I744" s="388" t="s">
        <v>152</v>
      </c>
      <c r="J744" s="388">
        <v>10005046</v>
      </c>
      <c r="K744" s="400">
        <v>42318</v>
      </c>
      <c r="L744" s="400">
        <v>42321</v>
      </c>
      <c r="M744" s="388" t="s">
        <v>132</v>
      </c>
      <c r="N744" s="388" t="s">
        <v>104</v>
      </c>
      <c r="O744" s="388">
        <v>2</v>
      </c>
      <c r="P744" s="388" t="s">
        <v>651</v>
      </c>
      <c r="Q744" s="388">
        <v>3</v>
      </c>
    </row>
    <row r="745" spans="1:17" s="388" customFormat="1" x14ac:dyDescent="0.2">
      <c r="A745" s="388">
        <v>58260</v>
      </c>
      <c r="B745" s="388">
        <v>117462</v>
      </c>
      <c r="C745" s="388">
        <v>10004823</v>
      </c>
      <c r="D745" s="388" t="s">
        <v>1109</v>
      </c>
      <c r="E745" s="388" t="s">
        <v>90</v>
      </c>
      <c r="F745" s="388" t="s">
        <v>13</v>
      </c>
      <c r="G745" s="388" t="s">
        <v>335</v>
      </c>
      <c r="H745" s="388" t="s">
        <v>131</v>
      </c>
      <c r="I745" s="388" t="s">
        <v>131</v>
      </c>
      <c r="J745" s="388">
        <v>10005055</v>
      </c>
      <c r="K745" s="400">
        <v>42318</v>
      </c>
      <c r="L745" s="400">
        <v>42321</v>
      </c>
      <c r="M745" s="388" t="s">
        <v>132</v>
      </c>
      <c r="N745" s="388" t="s">
        <v>104</v>
      </c>
      <c r="O745" s="388">
        <v>2</v>
      </c>
      <c r="P745" s="388" t="s">
        <v>651</v>
      </c>
      <c r="Q745" s="388">
        <v>3</v>
      </c>
    </row>
    <row r="746" spans="1:17" s="388" customFormat="1" x14ac:dyDescent="0.2">
      <c r="A746" s="388">
        <v>130454</v>
      </c>
      <c r="B746" s="388">
        <v>108449</v>
      </c>
      <c r="C746" s="388">
        <v>10005469</v>
      </c>
      <c r="D746" s="388" t="s">
        <v>1258</v>
      </c>
      <c r="E746" s="388" t="s">
        <v>107</v>
      </c>
      <c r="F746" s="388" t="s">
        <v>11</v>
      </c>
      <c r="G746" s="388" t="s">
        <v>505</v>
      </c>
      <c r="H746" s="388" t="s">
        <v>115</v>
      </c>
      <c r="I746" s="388" t="s">
        <v>115</v>
      </c>
      <c r="J746" s="388">
        <v>10004682</v>
      </c>
      <c r="K746" s="400">
        <v>42318</v>
      </c>
      <c r="L746" s="400">
        <v>42321</v>
      </c>
      <c r="M746" s="388" t="s">
        <v>168</v>
      </c>
      <c r="N746" s="388" t="s">
        <v>104</v>
      </c>
      <c r="O746" s="388">
        <v>3</v>
      </c>
      <c r="P746" s="388" t="s">
        <v>651</v>
      </c>
      <c r="Q746" s="388">
        <v>3</v>
      </c>
    </row>
    <row r="747" spans="1:17" s="388" customFormat="1" x14ac:dyDescent="0.2">
      <c r="A747" s="388">
        <v>130487</v>
      </c>
      <c r="B747" s="388">
        <v>106915</v>
      </c>
      <c r="C747" s="388">
        <v>10003955</v>
      </c>
      <c r="D747" s="388" t="s">
        <v>1269</v>
      </c>
      <c r="E747" s="388" t="s">
        <v>107</v>
      </c>
      <c r="F747" s="388" t="s">
        <v>11</v>
      </c>
      <c r="G747" s="388" t="s">
        <v>130</v>
      </c>
      <c r="H747" s="388" t="s">
        <v>131</v>
      </c>
      <c r="I747" s="388" t="s">
        <v>131</v>
      </c>
      <c r="J747" s="388">
        <v>10004689</v>
      </c>
      <c r="K747" s="400">
        <v>42318</v>
      </c>
      <c r="L747" s="400">
        <v>42321</v>
      </c>
      <c r="M747" s="388" t="s">
        <v>146</v>
      </c>
      <c r="N747" s="388" t="s">
        <v>104</v>
      </c>
      <c r="O747" s="388">
        <v>3</v>
      </c>
      <c r="P747" s="388" t="s">
        <v>651</v>
      </c>
      <c r="Q747" s="388">
        <v>3</v>
      </c>
    </row>
    <row r="748" spans="1:17" s="388" customFormat="1" x14ac:dyDescent="0.2">
      <c r="A748" s="388">
        <v>130653</v>
      </c>
      <c r="B748" s="388">
        <v>106540</v>
      </c>
      <c r="C748" s="388">
        <v>10007469</v>
      </c>
      <c r="D748" s="388" t="s">
        <v>1338</v>
      </c>
      <c r="E748" s="388" t="s">
        <v>107</v>
      </c>
      <c r="F748" s="388" t="s">
        <v>11</v>
      </c>
      <c r="G748" s="388" t="s">
        <v>555</v>
      </c>
      <c r="H748" s="388" t="s">
        <v>155</v>
      </c>
      <c r="I748" s="388" t="s">
        <v>155</v>
      </c>
      <c r="J748" s="388">
        <v>10004729</v>
      </c>
      <c r="K748" s="400">
        <v>42318</v>
      </c>
      <c r="L748" s="400">
        <v>42321</v>
      </c>
      <c r="M748" s="388" t="s">
        <v>217</v>
      </c>
      <c r="N748" s="388" t="s">
        <v>104</v>
      </c>
      <c r="O748" s="388">
        <v>2</v>
      </c>
      <c r="P748" s="388" t="s">
        <v>651</v>
      </c>
      <c r="Q748" s="388">
        <v>4</v>
      </c>
    </row>
    <row r="749" spans="1:17" s="388" customFormat="1" x14ac:dyDescent="0.2">
      <c r="A749" s="388">
        <v>130820</v>
      </c>
      <c r="B749" s="388">
        <v>107059</v>
      </c>
      <c r="C749" s="388">
        <v>10006398</v>
      </c>
      <c r="D749" s="388" t="s">
        <v>1417</v>
      </c>
      <c r="E749" s="388" t="s">
        <v>107</v>
      </c>
      <c r="F749" s="388" t="s">
        <v>11</v>
      </c>
      <c r="G749" s="388" t="s">
        <v>793</v>
      </c>
      <c r="H749" s="388" t="s">
        <v>102</v>
      </c>
      <c r="I749" s="388" t="s">
        <v>102</v>
      </c>
      <c r="J749" s="388">
        <v>10004779</v>
      </c>
      <c r="K749" s="400">
        <v>42318</v>
      </c>
      <c r="L749" s="400">
        <v>42321</v>
      </c>
      <c r="M749" s="388" t="s">
        <v>146</v>
      </c>
      <c r="N749" s="388" t="s">
        <v>104</v>
      </c>
      <c r="O749" s="388">
        <v>3</v>
      </c>
      <c r="P749" s="388" t="s">
        <v>651</v>
      </c>
      <c r="Q749" s="388">
        <v>3</v>
      </c>
    </row>
    <row r="750" spans="1:17" s="388" customFormat="1" x14ac:dyDescent="0.2">
      <c r="A750" s="388">
        <v>50527</v>
      </c>
      <c r="B750" s="388">
        <v>108292</v>
      </c>
      <c r="C750" s="388">
        <v>10000381</v>
      </c>
      <c r="D750" s="388" t="s">
        <v>726</v>
      </c>
      <c r="E750" s="388" t="s">
        <v>632</v>
      </c>
      <c r="F750" s="388" t="s">
        <v>16</v>
      </c>
      <c r="G750" s="388" t="s">
        <v>551</v>
      </c>
      <c r="H750" s="388" t="s">
        <v>115</v>
      </c>
      <c r="I750" s="388" t="s">
        <v>115</v>
      </c>
      <c r="J750" s="388">
        <v>10004880</v>
      </c>
      <c r="K750" s="400">
        <v>42319</v>
      </c>
      <c r="L750" s="400">
        <v>42320</v>
      </c>
      <c r="M750" s="388" t="s">
        <v>650</v>
      </c>
      <c r="N750" s="388" t="s">
        <v>104</v>
      </c>
      <c r="O750" s="388">
        <v>1</v>
      </c>
      <c r="P750" s="388" t="s">
        <v>651</v>
      </c>
      <c r="Q750" s="388" t="s">
        <v>96</v>
      </c>
    </row>
    <row r="751" spans="1:17" s="388" customFormat="1" x14ac:dyDescent="0.2">
      <c r="A751" s="388">
        <v>131878</v>
      </c>
      <c r="B751" s="388">
        <v>114892</v>
      </c>
      <c r="C751" s="388">
        <v>10002409</v>
      </c>
      <c r="D751" s="388" t="s">
        <v>1437</v>
      </c>
      <c r="E751" s="388" t="s">
        <v>125</v>
      </c>
      <c r="F751" s="388" t="s">
        <v>12</v>
      </c>
      <c r="G751" s="388" t="s">
        <v>436</v>
      </c>
      <c r="H751" s="388" t="s">
        <v>155</v>
      </c>
      <c r="I751" s="388" t="s">
        <v>155</v>
      </c>
      <c r="J751" s="388">
        <v>10009068</v>
      </c>
      <c r="K751" s="400">
        <v>42319</v>
      </c>
      <c r="L751" s="400">
        <v>42320</v>
      </c>
      <c r="M751" s="388" t="s">
        <v>400</v>
      </c>
      <c r="N751" s="388" t="s">
        <v>95</v>
      </c>
      <c r="O751" s="388">
        <v>9</v>
      </c>
      <c r="P751" s="388" t="s">
        <v>651</v>
      </c>
      <c r="Q751" s="388">
        <v>2</v>
      </c>
    </row>
    <row r="752" spans="1:17" s="388" customFormat="1" x14ac:dyDescent="0.2">
      <c r="A752" s="388">
        <v>141243</v>
      </c>
      <c r="B752" s="388">
        <v>132081</v>
      </c>
      <c r="C752" s="388">
        <v>10048265</v>
      </c>
      <c r="D752" s="388" t="s">
        <v>1498</v>
      </c>
      <c r="E752" s="388" t="s">
        <v>125</v>
      </c>
      <c r="F752" s="388" t="s">
        <v>12</v>
      </c>
      <c r="G752" s="388" t="s">
        <v>479</v>
      </c>
      <c r="H752" s="388" t="s">
        <v>115</v>
      </c>
      <c r="I752" s="388" t="s">
        <v>115</v>
      </c>
      <c r="J752" s="388">
        <v>10004837</v>
      </c>
      <c r="K752" s="400">
        <v>42318</v>
      </c>
      <c r="L752" s="400">
        <v>42320</v>
      </c>
      <c r="M752" s="388" t="s">
        <v>127</v>
      </c>
      <c r="N752" s="388" t="s">
        <v>104</v>
      </c>
      <c r="O752" s="388">
        <v>3</v>
      </c>
      <c r="P752" s="388" t="s">
        <v>651</v>
      </c>
      <c r="Q752" s="388" t="s">
        <v>195</v>
      </c>
    </row>
    <row r="753" spans="1:17" s="388" customFormat="1" x14ac:dyDescent="0.2">
      <c r="A753" s="388">
        <v>130723</v>
      </c>
      <c r="B753" s="388">
        <v>108498</v>
      </c>
      <c r="C753" s="388">
        <v>10004835</v>
      </c>
      <c r="D753" s="388" t="s">
        <v>1381</v>
      </c>
      <c r="E753" s="388" t="s">
        <v>107</v>
      </c>
      <c r="F753" s="388" t="s">
        <v>11</v>
      </c>
      <c r="G753" s="388" t="s">
        <v>724</v>
      </c>
      <c r="H753" s="388" t="s">
        <v>102</v>
      </c>
      <c r="I753" s="388" t="s">
        <v>102</v>
      </c>
      <c r="J753" s="388">
        <v>10004754</v>
      </c>
      <c r="K753" s="400">
        <v>42318</v>
      </c>
      <c r="L753" s="400">
        <v>42319</v>
      </c>
      <c r="M753" s="388" t="s">
        <v>407</v>
      </c>
      <c r="N753" s="388" t="s">
        <v>95</v>
      </c>
      <c r="O753" s="388">
        <v>9</v>
      </c>
      <c r="P753" s="388" t="s">
        <v>651</v>
      </c>
      <c r="Q753" s="388">
        <v>2</v>
      </c>
    </row>
    <row r="754" spans="1:17" s="388" customFormat="1" x14ac:dyDescent="0.2">
      <c r="A754" s="388">
        <v>50099</v>
      </c>
      <c r="B754" s="388">
        <v>108149</v>
      </c>
      <c r="C754" s="388">
        <v>10000976</v>
      </c>
      <c r="D754" s="388" t="s">
        <v>677</v>
      </c>
      <c r="E754" s="388" t="s">
        <v>159</v>
      </c>
      <c r="F754" s="388" t="s">
        <v>14</v>
      </c>
      <c r="G754" s="388" t="s">
        <v>176</v>
      </c>
      <c r="H754" s="388" t="s">
        <v>177</v>
      </c>
      <c r="I754" s="388" t="s">
        <v>177</v>
      </c>
      <c r="J754" s="388">
        <v>10006631</v>
      </c>
      <c r="K754" s="400">
        <v>42311</v>
      </c>
      <c r="L754" s="400">
        <v>42314</v>
      </c>
      <c r="M754" s="388" t="s">
        <v>257</v>
      </c>
      <c r="N754" s="388" t="s">
        <v>104</v>
      </c>
      <c r="O754" s="388">
        <v>2</v>
      </c>
      <c r="P754" s="388" t="s">
        <v>651</v>
      </c>
      <c r="Q754" s="388">
        <v>2</v>
      </c>
    </row>
    <row r="755" spans="1:17" s="388" customFormat="1" x14ac:dyDescent="0.2">
      <c r="A755" s="388">
        <v>53305</v>
      </c>
      <c r="B755" s="388">
        <v>112720</v>
      </c>
      <c r="C755" s="388">
        <v>10004303</v>
      </c>
      <c r="D755" s="388" t="s">
        <v>923</v>
      </c>
      <c r="E755" s="388" t="s">
        <v>90</v>
      </c>
      <c r="F755" s="388" t="s">
        <v>13</v>
      </c>
      <c r="G755" s="388" t="s">
        <v>881</v>
      </c>
      <c r="H755" s="388" t="s">
        <v>131</v>
      </c>
      <c r="I755" s="388" t="s">
        <v>131</v>
      </c>
      <c r="J755" s="388">
        <v>10005186</v>
      </c>
      <c r="K755" s="400">
        <v>42311</v>
      </c>
      <c r="L755" s="400">
        <v>42314</v>
      </c>
      <c r="M755" s="388" t="s">
        <v>309</v>
      </c>
      <c r="N755" s="388" t="s">
        <v>104</v>
      </c>
      <c r="O755" s="388">
        <v>2</v>
      </c>
      <c r="P755" s="388" t="s">
        <v>651</v>
      </c>
      <c r="Q755" s="388">
        <v>3</v>
      </c>
    </row>
    <row r="756" spans="1:17" s="388" customFormat="1" x14ac:dyDescent="0.2">
      <c r="A756" s="388">
        <v>55247</v>
      </c>
      <c r="B756" s="388">
        <v>107968</v>
      </c>
      <c r="C756" s="388">
        <v>10007291</v>
      </c>
      <c r="D756" s="388" t="s">
        <v>290</v>
      </c>
      <c r="E756" s="388" t="s">
        <v>159</v>
      </c>
      <c r="F756" s="388" t="s">
        <v>14</v>
      </c>
      <c r="G756" s="388" t="s">
        <v>291</v>
      </c>
      <c r="H756" s="388" t="s">
        <v>186</v>
      </c>
      <c r="I756" s="388" t="s">
        <v>93</v>
      </c>
      <c r="J756" s="388">
        <v>10005028</v>
      </c>
      <c r="K756" s="400">
        <v>42311</v>
      </c>
      <c r="L756" s="400">
        <v>42314</v>
      </c>
      <c r="M756" s="388" t="s">
        <v>257</v>
      </c>
      <c r="N756" s="388" t="s">
        <v>104</v>
      </c>
      <c r="O756" s="388">
        <v>4</v>
      </c>
      <c r="P756" s="388" t="s">
        <v>651</v>
      </c>
      <c r="Q756" s="388">
        <v>2</v>
      </c>
    </row>
    <row r="757" spans="1:17" s="388" customFormat="1" x14ac:dyDescent="0.2">
      <c r="A757" s="388">
        <v>58800</v>
      </c>
      <c r="B757" s="388">
        <v>118723</v>
      </c>
      <c r="C757" s="388">
        <v>10024686</v>
      </c>
      <c r="D757" s="388" t="s">
        <v>1159</v>
      </c>
      <c r="E757" s="388" t="s">
        <v>90</v>
      </c>
      <c r="F757" s="388" t="s">
        <v>13</v>
      </c>
      <c r="G757" s="388" t="s">
        <v>467</v>
      </c>
      <c r="H757" s="388" t="s">
        <v>92</v>
      </c>
      <c r="I757" s="388" t="s">
        <v>93</v>
      </c>
      <c r="J757" s="388">
        <v>10006560</v>
      </c>
      <c r="K757" s="400">
        <v>42311</v>
      </c>
      <c r="L757" s="400">
        <v>42314</v>
      </c>
      <c r="M757" s="388" t="s">
        <v>121</v>
      </c>
      <c r="N757" s="388" t="s">
        <v>104</v>
      </c>
      <c r="O757" s="388">
        <v>2</v>
      </c>
      <c r="P757" s="388" t="s">
        <v>651</v>
      </c>
      <c r="Q757" s="388">
        <v>3</v>
      </c>
    </row>
    <row r="758" spans="1:17" s="388" customFormat="1" x14ac:dyDescent="0.2">
      <c r="A758" s="388">
        <v>59126</v>
      </c>
      <c r="B758" s="388">
        <v>121218</v>
      </c>
      <c r="C758" s="388">
        <v>10025330</v>
      </c>
      <c r="D758" s="388" t="s">
        <v>1184</v>
      </c>
      <c r="E758" s="388" t="s">
        <v>90</v>
      </c>
      <c r="F758" s="388" t="s">
        <v>13</v>
      </c>
      <c r="G758" s="388" t="s">
        <v>1185</v>
      </c>
      <c r="H758" s="388" t="s">
        <v>92</v>
      </c>
      <c r="I758" s="388" t="s">
        <v>93</v>
      </c>
      <c r="J758" s="388">
        <v>10005093</v>
      </c>
      <c r="K758" s="400">
        <v>42311</v>
      </c>
      <c r="L758" s="400">
        <v>42314</v>
      </c>
      <c r="M758" s="388" t="s">
        <v>121</v>
      </c>
      <c r="N758" s="388" t="s">
        <v>104</v>
      </c>
      <c r="O758" s="388">
        <v>2</v>
      </c>
      <c r="P758" s="388" t="s">
        <v>651</v>
      </c>
      <c r="Q758" s="388">
        <v>2</v>
      </c>
    </row>
    <row r="759" spans="1:17" s="388" customFormat="1" x14ac:dyDescent="0.2">
      <c r="A759" s="388">
        <v>133435</v>
      </c>
      <c r="B759" s="388">
        <v>111809</v>
      </c>
      <c r="C759" s="388">
        <v>10006432</v>
      </c>
      <c r="D759" s="388" t="s">
        <v>1471</v>
      </c>
      <c r="E759" s="388" t="s">
        <v>107</v>
      </c>
      <c r="F759" s="388" t="s">
        <v>11</v>
      </c>
      <c r="G759" s="388" t="s">
        <v>1349</v>
      </c>
      <c r="H759" s="388" t="s">
        <v>177</v>
      </c>
      <c r="I759" s="388" t="s">
        <v>177</v>
      </c>
      <c r="J759" s="388">
        <v>10004809</v>
      </c>
      <c r="K759" s="400">
        <v>42311</v>
      </c>
      <c r="L759" s="400">
        <v>42314</v>
      </c>
      <c r="M759" s="388" t="s">
        <v>109</v>
      </c>
      <c r="N759" s="388" t="s">
        <v>104</v>
      </c>
      <c r="O759" s="388">
        <v>3</v>
      </c>
      <c r="P759" s="388" t="s">
        <v>651</v>
      </c>
      <c r="Q759" s="388">
        <v>2</v>
      </c>
    </row>
    <row r="760" spans="1:17" s="388" customFormat="1" x14ac:dyDescent="0.2">
      <c r="A760" s="388">
        <v>50080</v>
      </c>
      <c r="B760" s="388">
        <v>117783</v>
      </c>
      <c r="C760" s="388">
        <v>10010584</v>
      </c>
      <c r="D760" s="388" t="s">
        <v>667</v>
      </c>
      <c r="E760" s="388" t="s">
        <v>90</v>
      </c>
      <c r="F760" s="388" t="s">
        <v>13</v>
      </c>
      <c r="G760" s="388" t="s">
        <v>202</v>
      </c>
      <c r="H760" s="388" t="s">
        <v>152</v>
      </c>
      <c r="I760" s="388" t="s">
        <v>152</v>
      </c>
      <c r="J760" s="388">
        <v>10004852</v>
      </c>
      <c r="K760" s="400">
        <v>42312</v>
      </c>
      <c r="L760" s="400">
        <v>42313</v>
      </c>
      <c r="M760" s="388" t="s">
        <v>94</v>
      </c>
      <c r="N760" s="388" t="s">
        <v>95</v>
      </c>
      <c r="O760" s="388">
        <v>9</v>
      </c>
      <c r="P760" s="388" t="s">
        <v>651</v>
      </c>
      <c r="Q760" s="388">
        <v>2</v>
      </c>
    </row>
    <row r="761" spans="1:17" s="388" customFormat="1" x14ac:dyDescent="0.2">
      <c r="A761" s="388">
        <v>50525</v>
      </c>
      <c r="B761" s="388">
        <v>108291</v>
      </c>
      <c r="C761" s="388">
        <v>10008074</v>
      </c>
      <c r="D761" s="388" t="s">
        <v>723</v>
      </c>
      <c r="E761" s="388" t="s">
        <v>632</v>
      </c>
      <c r="F761" s="388" t="s">
        <v>16</v>
      </c>
      <c r="G761" s="388" t="s">
        <v>724</v>
      </c>
      <c r="H761" s="388" t="s">
        <v>102</v>
      </c>
      <c r="I761" s="388" t="s">
        <v>102</v>
      </c>
      <c r="J761" s="388">
        <v>10004879</v>
      </c>
      <c r="K761" s="400">
        <v>42312</v>
      </c>
      <c r="L761" s="400">
        <v>42313</v>
      </c>
      <c r="M761" s="388" t="s">
        <v>650</v>
      </c>
      <c r="N761" s="388" t="s">
        <v>104</v>
      </c>
      <c r="O761" s="388">
        <v>1</v>
      </c>
      <c r="P761" s="388" t="s">
        <v>651</v>
      </c>
      <c r="Q761" s="388" t="s">
        <v>96</v>
      </c>
    </row>
    <row r="762" spans="1:17" s="388" customFormat="1" x14ac:dyDescent="0.2">
      <c r="A762" s="388">
        <v>130623</v>
      </c>
      <c r="B762" s="388">
        <v>105301</v>
      </c>
      <c r="C762" s="388">
        <v>10005404</v>
      </c>
      <c r="D762" s="388" t="s">
        <v>1324</v>
      </c>
      <c r="E762" s="388" t="s">
        <v>274</v>
      </c>
      <c r="F762" s="388" t="s">
        <v>11</v>
      </c>
      <c r="G762" s="388" t="s">
        <v>1316</v>
      </c>
      <c r="H762" s="388" t="s">
        <v>131</v>
      </c>
      <c r="I762" s="388" t="s">
        <v>131</v>
      </c>
      <c r="J762" s="388">
        <v>10004722</v>
      </c>
      <c r="K762" s="400">
        <v>42312</v>
      </c>
      <c r="L762" s="400">
        <v>42313</v>
      </c>
      <c r="M762" s="388" t="s">
        <v>407</v>
      </c>
      <c r="N762" s="388" t="s">
        <v>95</v>
      </c>
      <c r="O762" s="388">
        <v>9</v>
      </c>
      <c r="P762" s="388" t="s">
        <v>651</v>
      </c>
      <c r="Q762" s="388">
        <v>2</v>
      </c>
    </row>
    <row r="763" spans="1:17" s="388" customFormat="1" x14ac:dyDescent="0.2">
      <c r="A763" s="388">
        <v>130646</v>
      </c>
      <c r="B763" s="388">
        <v>106509</v>
      </c>
      <c r="C763" s="388">
        <v>10004676</v>
      </c>
      <c r="D763" s="388" t="s">
        <v>1332</v>
      </c>
      <c r="E763" s="388" t="s">
        <v>107</v>
      </c>
      <c r="F763" s="388" t="s">
        <v>11</v>
      </c>
      <c r="G763" s="388" t="s">
        <v>252</v>
      </c>
      <c r="H763" s="388" t="s">
        <v>155</v>
      </c>
      <c r="I763" s="388" t="s">
        <v>155</v>
      </c>
      <c r="J763" s="388">
        <v>10004726</v>
      </c>
      <c r="K763" s="400">
        <v>42312</v>
      </c>
      <c r="L763" s="400">
        <v>42313</v>
      </c>
      <c r="M763" s="388" t="s">
        <v>407</v>
      </c>
      <c r="N763" s="388" t="s">
        <v>95</v>
      </c>
      <c r="O763" s="388">
        <v>9</v>
      </c>
      <c r="P763" s="388" t="s">
        <v>651</v>
      </c>
      <c r="Q763" s="388">
        <v>2</v>
      </c>
    </row>
    <row r="764" spans="1:17" s="388" customFormat="1" x14ac:dyDescent="0.2">
      <c r="A764" s="388">
        <v>54860</v>
      </c>
      <c r="B764" s="388">
        <v>107481</v>
      </c>
      <c r="C764" s="388">
        <v>10002896</v>
      </c>
      <c r="D764" s="388" t="s">
        <v>1049</v>
      </c>
      <c r="E764" s="388" t="s">
        <v>90</v>
      </c>
      <c r="F764" s="388" t="s">
        <v>13</v>
      </c>
      <c r="G764" s="388" t="s">
        <v>479</v>
      </c>
      <c r="H764" s="388" t="s">
        <v>115</v>
      </c>
      <c r="I764" s="388" t="s">
        <v>115</v>
      </c>
      <c r="J764" s="388">
        <v>10005021</v>
      </c>
      <c r="K764" s="400">
        <v>42311</v>
      </c>
      <c r="L764" s="400">
        <v>42313</v>
      </c>
      <c r="M764" s="388" t="s">
        <v>121</v>
      </c>
      <c r="N764" s="388" t="s">
        <v>104</v>
      </c>
      <c r="O764" s="388">
        <v>3</v>
      </c>
      <c r="P764" s="388" t="s">
        <v>651</v>
      </c>
      <c r="Q764" s="388">
        <v>2</v>
      </c>
    </row>
    <row r="765" spans="1:17" s="388" customFormat="1" x14ac:dyDescent="0.2">
      <c r="A765" s="388">
        <v>52983</v>
      </c>
      <c r="B765" s="388">
        <v>115916</v>
      </c>
      <c r="C765" s="388">
        <v>10003841</v>
      </c>
      <c r="D765" s="388" t="s">
        <v>891</v>
      </c>
      <c r="E765" s="388" t="s">
        <v>259</v>
      </c>
      <c r="F765" s="388" t="s">
        <v>14</v>
      </c>
      <c r="G765" s="388" t="s">
        <v>809</v>
      </c>
      <c r="H765" s="388" t="s">
        <v>155</v>
      </c>
      <c r="I765" s="388" t="s">
        <v>155</v>
      </c>
      <c r="J765" s="388">
        <v>10004949</v>
      </c>
      <c r="K765" s="400">
        <v>42311</v>
      </c>
      <c r="L765" s="400">
        <v>42312</v>
      </c>
      <c r="M765" s="388" t="s">
        <v>443</v>
      </c>
      <c r="N765" s="388" t="s">
        <v>95</v>
      </c>
      <c r="O765" s="388">
        <v>9</v>
      </c>
      <c r="P765" s="388" t="s">
        <v>651</v>
      </c>
      <c r="Q765" s="388">
        <v>2</v>
      </c>
    </row>
    <row r="766" spans="1:17" s="388" customFormat="1" x14ac:dyDescent="0.2">
      <c r="A766" s="388">
        <v>130425</v>
      </c>
      <c r="B766" s="388">
        <v>108532</v>
      </c>
      <c r="C766" s="388">
        <v>10000533</v>
      </c>
      <c r="D766" s="388" t="s">
        <v>1241</v>
      </c>
      <c r="E766" s="388" t="s">
        <v>107</v>
      </c>
      <c r="F766" s="388" t="s">
        <v>11</v>
      </c>
      <c r="G766" s="388" t="s">
        <v>1242</v>
      </c>
      <c r="H766" s="388" t="s">
        <v>115</v>
      </c>
      <c r="I766" s="388" t="s">
        <v>115</v>
      </c>
      <c r="J766" s="388">
        <v>10004673</v>
      </c>
      <c r="K766" s="400">
        <v>42311</v>
      </c>
      <c r="L766" s="400">
        <v>42312</v>
      </c>
      <c r="M766" s="388" t="s">
        <v>407</v>
      </c>
      <c r="N766" s="388" t="s">
        <v>95</v>
      </c>
      <c r="O766" s="388">
        <v>9</v>
      </c>
      <c r="P766" s="388" t="s">
        <v>651</v>
      </c>
      <c r="Q766" s="388">
        <v>2</v>
      </c>
    </row>
    <row r="767" spans="1:17" s="388" customFormat="1" x14ac:dyDescent="0.2">
      <c r="A767" s="388">
        <v>133812</v>
      </c>
      <c r="B767" s="388">
        <v>108196</v>
      </c>
      <c r="C767" s="388">
        <v>10007143</v>
      </c>
      <c r="D767" s="388" t="s">
        <v>1477</v>
      </c>
      <c r="E767" s="388" t="s">
        <v>113</v>
      </c>
      <c r="F767" s="388" t="s">
        <v>17</v>
      </c>
      <c r="G767" s="388" t="s">
        <v>442</v>
      </c>
      <c r="H767" s="388" t="s">
        <v>92</v>
      </c>
      <c r="I767" s="388" t="s">
        <v>93</v>
      </c>
      <c r="J767" s="388">
        <v>10004812</v>
      </c>
      <c r="K767" s="400">
        <v>42311</v>
      </c>
      <c r="L767" s="400">
        <v>42312</v>
      </c>
      <c r="M767" s="388" t="s">
        <v>116</v>
      </c>
      <c r="N767" s="388" t="s">
        <v>95</v>
      </c>
      <c r="O767" s="388">
        <v>9</v>
      </c>
      <c r="P767" s="388" t="s">
        <v>651</v>
      </c>
      <c r="Q767" s="388">
        <v>2</v>
      </c>
    </row>
    <row r="768" spans="1:17" s="388" customFormat="1" x14ac:dyDescent="0.2">
      <c r="A768" s="388">
        <v>53069</v>
      </c>
      <c r="B768" s="388">
        <v>105607</v>
      </c>
      <c r="C768" s="388">
        <v>10003728</v>
      </c>
      <c r="D768" s="388" t="s">
        <v>899</v>
      </c>
      <c r="E768" s="388" t="s">
        <v>90</v>
      </c>
      <c r="F768" s="388" t="s">
        <v>13</v>
      </c>
      <c r="G768" s="388" t="s">
        <v>419</v>
      </c>
      <c r="H768" s="388" t="s">
        <v>115</v>
      </c>
      <c r="I768" s="388" t="s">
        <v>115</v>
      </c>
      <c r="J768" s="388">
        <v>10004952</v>
      </c>
      <c r="K768" s="400">
        <v>42298</v>
      </c>
      <c r="L768" s="400">
        <v>42300</v>
      </c>
      <c r="M768" s="388" t="s">
        <v>132</v>
      </c>
      <c r="N768" s="388" t="s">
        <v>104</v>
      </c>
      <c r="O768" s="388">
        <v>2</v>
      </c>
      <c r="P768" s="388" t="s">
        <v>651</v>
      </c>
      <c r="Q768" s="388">
        <v>3</v>
      </c>
    </row>
    <row r="769" spans="1:17" s="388" customFormat="1" x14ac:dyDescent="0.2">
      <c r="A769" s="388">
        <v>131875</v>
      </c>
      <c r="B769" s="388">
        <v>114853</v>
      </c>
      <c r="C769" s="388">
        <v>10002396</v>
      </c>
      <c r="D769" s="388" t="s">
        <v>1435</v>
      </c>
      <c r="E769" s="388" t="s">
        <v>125</v>
      </c>
      <c r="F769" s="388" t="s">
        <v>12</v>
      </c>
      <c r="G769" s="388" t="s">
        <v>194</v>
      </c>
      <c r="H769" s="388" t="s">
        <v>155</v>
      </c>
      <c r="I769" s="388" t="s">
        <v>155</v>
      </c>
      <c r="J769" s="388">
        <v>10004790</v>
      </c>
      <c r="K769" s="400">
        <v>42298</v>
      </c>
      <c r="L769" s="400">
        <v>42300</v>
      </c>
      <c r="M769" s="388" t="s">
        <v>127</v>
      </c>
      <c r="N769" s="388" t="s">
        <v>104</v>
      </c>
      <c r="O769" s="388">
        <v>2</v>
      </c>
      <c r="P769" s="388" t="s">
        <v>651</v>
      </c>
      <c r="Q769" s="388">
        <v>2</v>
      </c>
    </row>
    <row r="770" spans="1:17" s="388" customFormat="1" x14ac:dyDescent="0.2">
      <c r="A770" s="388">
        <v>54333</v>
      </c>
      <c r="B770" s="388">
        <v>111892</v>
      </c>
      <c r="C770" s="388">
        <v>10005752</v>
      </c>
      <c r="D770" s="388" t="s">
        <v>439</v>
      </c>
      <c r="E770" s="388" t="s">
        <v>90</v>
      </c>
      <c r="F770" s="388" t="s">
        <v>13</v>
      </c>
      <c r="G770" s="388" t="s">
        <v>436</v>
      </c>
      <c r="H770" s="388" t="s">
        <v>155</v>
      </c>
      <c r="I770" s="388" t="s">
        <v>155</v>
      </c>
      <c r="J770" s="388">
        <v>10005003</v>
      </c>
      <c r="K770" s="400">
        <v>42297</v>
      </c>
      <c r="L770" s="400">
        <v>42300</v>
      </c>
      <c r="M770" s="388" t="s">
        <v>416</v>
      </c>
      <c r="N770" s="388" t="s">
        <v>104</v>
      </c>
      <c r="O770" s="388">
        <v>2</v>
      </c>
      <c r="P770" s="388" t="s">
        <v>651</v>
      </c>
      <c r="Q770" s="388">
        <v>3</v>
      </c>
    </row>
    <row r="771" spans="1:17" s="388" customFormat="1" x14ac:dyDescent="0.2">
      <c r="A771" s="388">
        <v>58468</v>
      </c>
      <c r="B771" s="388">
        <v>118245</v>
      </c>
      <c r="C771" s="388">
        <v>10020194</v>
      </c>
      <c r="D771" s="388" t="s">
        <v>1119</v>
      </c>
      <c r="E771" s="388" t="s">
        <v>90</v>
      </c>
      <c r="F771" s="388" t="s">
        <v>13</v>
      </c>
      <c r="G771" s="388" t="s">
        <v>395</v>
      </c>
      <c r="H771" s="388" t="s">
        <v>131</v>
      </c>
      <c r="I771" s="388" t="s">
        <v>131</v>
      </c>
      <c r="J771" s="388">
        <v>10005063</v>
      </c>
      <c r="K771" s="400">
        <v>42297</v>
      </c>
      <c r="L771" s="400">
        <v>42300</v>
      </c>
      <c r="M771" s="388" t="s">
        <v>121</v>
      </c>
      <c r="N771" s="388" t="s">
        <v>104</v>
      </c>
      <c r="O771" s="388">
        <v>4</v>
      </c>
      <c r="P771" s="388" t="s">
        <v>651</v>
      </c>
      <c r="Q771" s="388">
        <v>2</v>
      </c>
    </row>
    <row r="772" spans="1:17" s="388" customFormat="1" x14ac:dyDescent="0.2">
      <c r="A772" s="388">
        <v>130452</v>
      </c>
      <c r="B772" s="388">
        <v>108407</v>
      </c>
      <c r="C772" s="388">
        <v>10004608</v>
      </c>
      <c r="D772" s="388" t="s">
        <v>1254</v>
      </c>
      <c r="E772" s="388" t="s">
        <v>100</v>
      </c>
      <c r="F772" s="388" t="s">
        <v>11</v>
      </c>
      <c r="G772" s="388" t="s">
        <v>447</v>
      </c>
      <c r="H772" s="388" t="s">
        <v>115</v>
      </c>
      <c r="I772" s="388" t="s">
        <v>115</v>
      </c>
      <c r="J772" s="388">
        <v>10004680</v>
      </c>
      <c r="K772" s="400">
        <v>42297</v>
      </c>
      <c r="L772" s="400">
        <v>42300</v>
      </c>
      <c r="M772" s="388" t="s">
        <v>250</v>
      </c>
      <c r="N772" s="388" t="s">
        <v>104</v>
      </c>
      <c r="O772" s="388">
        <v>2</v>
      </c>
      <c r="P772" s="388" t="s">
        <v>651</v>
      </c>
      <c r="Q772" s="388">
        <v>3</v>
      </c>
    </row>
    <row r="773" spans="1:17" s="388" customFormat="1" x14ac:dyDescent="0.2">
      <c r="A773" s="388">
        <v>50029</v>
      </c>
      <c r="B773" s="388">
        <v>108287</v>
      </c>
      <c r="C773" s="388">
        <v>10009099</v>
      </c>
      <c r="D773" s="388" t="s">
        <v>658</v>
      </c>
      <c r="E773" s="388" t="s">
        <v>632</v>
      </c>
      <c r="F773" s="388" t="s">
        <v>16</v>
      </c>
      <c r="G773" s="388" t="s">
        <v>141</v>
      </c>
      <c r="H773" s="388" t="s">
        <v>115</v>
      </c>
      <c r="I773" s="388" t="s">
        <v>115</v>
      </c>
      <c r="J773" s="388">
        <v>10004846</v>
      </c>
      <c r="K773" s="400">
        <v>42298</v>
      </c>
      <c r="L773" s="400">
        <v>42299</v>
      </c>
      <c r="M773" s="388" t="s">
        <v>650</v>
      </c>
      <c r="N773" s="388" t="s">
        <v>104</v>
      </c>
      <c r="O773" s="388">
        <v>1</v>
      </c>
      <c r="P773" s="388" t="s">
        <v>651</v>
      </c>
      <c r="Q773" s="388" t="s">
        <v>96</v>
      </c>
    </row>
    <row r="774" spans="1:17" s="388" customFormat="1" x14ac:dyDescent="0.2">
      <c r="A774" s="388">
        <v>50308</v>
      </c>
      <c r="B774" s="388">
        <v>108307</v>
      </c>
      <c r="C774" s="388">
        <v>10000248</v>
      </c>
      <c r="D774" s="388" t="s">
        <v>713</v>
      </c>
      <c r="E774" s="388" t="s">
        <v>632</v>
      </c>
      <c r="F774" s="388" t="s">
        <v>16</v>
      </c>
      <c r="G774" s="388" t="s">
        <v>714</v>
      </c>
      <c r="H774" s="388" t="s">
        <v>115</v>
      </c>
      <c r="I774" s="388" t="s">
        <v>115</v>
      </c>
      <c r="J774" s="388">
        <v>10004874</v>
      </c>
      <c r="K774" s="400">
        <v>42298</v>
      </c>
      <c r="L774" s="400">
        <v>42299</v>
      </c>
      <c r="M774" s="388" t="s">
        <v>650</v>
      </c>
      <c r="N774" s="388" t="s">
        <v>104</v>
      </c>
      <c r="O774" s="388">
        <v>2</v>
      </c>
      <c r="P774" s="388" t="s">
        <v>651</v>
      </c>
      <c r="Q774" s="388" t="s">
        <v>96</v>
      </c>
    </row>
    <row r="775" spans="1:17" s="388" customFormat="1" x14ac:dyDescent="0.2">
      <c r="A775" s="388">
        <v>53569</v>
      </c>
      <c r="B775" s="388">
        <v>109600</v>
      </c>
      <c r="C775" s="388">
        <v>10004542</v>
      </c>
      <c r="D775" s="388" t="s">
        <v>941</v>
      </c>
      <c r="E775" s="388" t="s">
        <v>90</v>
      </c>
      <c r="F775" s="388" t="s">
        <v>13</v>
      </c>
      <c r="G775" s="388" t="s">
        <v>442</v>
      </c>
      <c r="H775" s="388" t="s">
        <v>92</v>
      </c>
      <c r="I775" s="388" t="s">
        <v>93</v>
      </c>
      <c r="J775" s="388">
        <v>10004978</v>
      </c>
      <c r="K775" s="400">
        <v>42298</v>
      </c>
      <c r="L775" s="400">
        <v>42299</v>
      </c>
      <c r="M775" s="388" t="s">
        <v>94</v>
      </c>
      <c r="N775" s="388" t="s">
        <v>95</v>
      </c>
      <c r="O775" s="388">
        <v>9</v>
      </c>
      <c r="P775" s="388" t="s">
        <v>651</v>
      </c>
      <c r="Q775" s="388">
        <v>2</v>
      </c>
    </row>
    <row r="776" spans="1:17" s="388" customFormat="1" x14ac:dyDescent="0.2">
      <c r="A776" s="388">
        <v>138966</v>
      </c>
      <c r="B776" s="388">
        <v>122727</v>
      </c>
      <c r="C776" s="388">
        <v>10039420</v>
      </c>
      <c r="D776" s="388" t="s">
        <v>1487</v>
      </c>
      <c r="E776" s="388" t="s">
        <v>631</v>
      </c>
      <c r="F776" s="388" t="s">
        <v>15</v>
      </c>
      <c r="G776" s="388" t="s">
        <v>656</v>
      </c>
      <c r="H776" s="388" t="s">
        <v>115</v>
      </c>
      <c r="I776" s="388" t="s">
        <v>115</v>
      </c>
      <c r="J776" s="388">
        <v>10004818</v>
      </c>
      <c r="K776" s="400">
        <v>42297</v>
      </c>
      <c r="L776" s="400">
        <v>42299</v>
      </c>
      <c r="M776" s="388" t="s">
        <v>181</v>
      </c>
      <c r="N776" s="388" t="s">
        <v>104</v>
      </c>
      <c r="O776" s="388">
        <v>3</v>
      </c>
      <c r="P776" s="388" t="s">
        <v>651</v>
      </c>
      <c r="Q776" s="388">
        <v>3</v>
      </c>
    </row>
    <row r="777" spans="1:17" s="388" customFormat="1" x14ac:dyDescent="0.2">
      <c r="A777" s="388">
        <v>50782</v>
      </c>
      <c r="B777" s="388">
        <v>106778</v>
      </c>
      <c r="C777" s="388">
        <v>10000807</v>
      </c>
      <c r="D777" s="388" t="s">
        <v>743</v>
      </c>
      <c r="E777" s="388" t="s">
        <v>90</v>
      </c>
      <c r="F777" s="388" t="s">
        <v>13</v>
      </c>
      <c r="G777" s="388" t="s">
        <v>744</v>
      </c>
      <c r="H777" s="388" t="s">
        <v>115</v>
      </c>
      <c r="I777" s="388" t="s">
        <v>115</v>
      </c>
      <c r="J777" s="388">
        <v>10004888</v>
      </c>
      <c r="K777" s="400">
        <v>42296</v>
      </c>
      <c r="L777" s="400">
        <v>42299</v>
      </c>
      <c r="M777" s="388" t="s">
        <v>309</v>
      </c>
      <c r="N777" s="388" t="s">
        <v>104</v>
      </c>
      <c r="O777" s="388">
        <v>2</v>
      </c>
      <c r="P777" s="388" t="s">
        <v>651</v>
      </c>
      <c r="Q777" s="388">
        <v>3</v>
      </c>
    </row>
    <row r="778" spans="1:17" s="388" customFormat="1" x14ac:dyDescent="0.2">
      <c r="A778" s="388">
        <v>50732</v>
      </c>
      <c r="B778" s="388">
        <v>115093</v>
      </c>
      <c r="C778" s="388">
        <v>10000748</v>
      </c>
      <c r="D778" s="388" t="s">
        <v>740</v>
      </c>
      <c r="E778" s="388" t="s">
        <v>159</v>
      </c>
      <c r="F778" s="388" t="s">
        <v>14</v>
      </c>
      <c r="G778" s="388" t="s">
        <v>741</v>
      </c>
      <c r="H778" s="388" t="s">
        <v>131</v>
      </c>
      <c r="I778" s="388" t="s">
        <v>131</v>
      </c>
      <c r="J778" s="388">
        <v>10004885</v>
      </c>
      <c r="K778" s="400">
        <v>42292</v>
      </c>
      <c r="L778" s="400">
        <v>42293</v>
      </c>
      <c r="M778" s="388" t="s">
        <v>162</v>
      </c>
      <c r="N778" s="388" t="s">
        <v>95</v>
      </c>
      <c r="O778" s="388">
        <v>9</v>
      </c>
      <c r="P778" s="388" t="s">
        <v>651</v>
      </c>
      <c r="Q778" s="388">
        <v>2</v>
      </c>
    </row>
    <row r="779" spans="1:17" s="388" customFormat="1" x14ac:dyDescent="0.2">
      <c r="A779" s="388">
        <v>54317</v>
      </c>
      <c r="B779" s="388">
        <v>115970</v>
      </c>
      <c r="C779" s="388">
        <v>10005738</v>
      </c>
      <c r="D779" s="388" t="s">
        <v>1006</v>
      </c>
      <c r="E779" s="388" t="s">
        <v>159</v>
      </c>
      <c r="F779" s="388" t="s">
        <v>14</v>
      </c>
      <c r="G779" s="388" t="s">
        <v>729</v>
      </c>
      <c r="H779" s="388" t="s">
        <v>131</v>
      </c>
      <c r="I779" s="388" t="s">
        <v>131</v>
      </c>
      <c r="J779" s="388">
        <v>10005002</v>
      </c>
      <c r="K779" s="400">
        <v>42290</v>
      </c>
      <c r="L779" s="400">
        <v>42293</v>
      </c>
      <c r="M779" s="388" t="s">
        <v>257</v>
      </c>
      <c r="N779" s="388" t="s">
        <v>104</v>
      </c>
      <c r="O779" s="388">
        <v>3</v>
      </c>
      <c r="P779" s="388" t="s">
        <v>651</v>
      </c>
      <c r="Q779" s="388">
        <v>2</v>
      </c>
    </row>
    <row r="780" spans="1:17" s="388" customFormat="1" x14ac:dyDescent="0.2">
      <c r="A780" s="388">
        <v>58521</v>
      </c>
      <c r="B780" s="388">
        <v>119756</v>
      </c>
      <c r="C780" s="388">
        <v>10033758</v>
      </c>
      <c r="D780" s="388" t="s">
        <v>1125</v>
      </c>
      <c r="E780" s="388" t="s">
        <v>90</v>
      </c>
      <c r="F780" s="388" t="s">
        <v>13</v>
      </c>
      <c r="G780" s="388" t="s">
        <v>167</v>
      </c>
      <c r="H780" s="388" t="s">
        <v>102</v>
      </c>
      <c r="I780" s="388" t="s">
        <v>102</v>
      </c>
      <c r="J780" s="388">
        <v>10005066</v>
      </c>
      <c r="K780" s="400">
        <v>42290</v>
      </c>
      <c r="L780" s="400">
        <v>42293</v>
      </c>
      <c r="M780" s="388" t="s">
        <v>136</v>
      </c>
      <c r="N780" s="388" t="s">
        <v>104</v>
      </c>
      <c r="O780" s="388">
        <v>2</v>
      </c>
      <c r="P780" s="388" t="s">
        <v>651</v>
      </c>
      <c r="Q780" s="388">
        <v>2</v>
      </c>
    </row>
    <row r="781" spans="1:17" s="388" customFormat="1" x14ac:dyDescent="0.2">
      <c r="A781" s="388">
        <v>58700</v>
      </c>
      <c r="B781" s="388">
        <v>115359</v>
      </c>
      <c r="C781" s="388">
        <v>10003207</v>
      </c>
      <c r="D781" s="388" t="s">
        <v>1149</v>
      </c>
      <c r="E781" s="388" t="s">
        <v>259</v>
      </c>
      <c r="F781" s="388" t="s">
        <v>14</v>
      </c>
      <c r="G781" s="388" t="s">
        <v>379</v>
      </c>
      <c r="H781" s="388" t="s">
        <v>186</v>
      </c>
      <c r="I781" s="388" t="s">
        <v>93</v>
      </c>
      <c r="J781" s="388">
        <v>10005434</v>
      </c>
      <c r="K781" s="400">
        <v>42290</v>
      </c>
      <c r="L781" s="400">
        <v>42293</v>
      </c>
      <c r="M781" s="388" t="s">
        <v>261</v>
      </c>
      <c r="N781" s="388" t="s">
        <v>104</v>
      </c>
      <c r="O781" s="388">
        <v>2</v>
      </c>
      <c r="P781" s="388" t="s">
        <v>651</v>
      </c>
      <c r="Q781" s="388">
        <v>2</v>
      </c>
    </row>
    <row r="782" spans="1:17" s="388" customFormat="1" x14ac:dyDescent="0.2">
      <c r="A782" s="388">
        <v>130408</v>
      </c>
      <c r="B782" s="388">
        <v>106809</v>
      </c>
      <c r="C782" s="388">
        <v>10002094</v>
      </c>
      <c r="D782" s="388" t="s">
        <v>501</v>
      </c>
      <c r="E782" s="388" t="s">
        <v>107</v>
      </c>
      <c r="F782" s="388" t="s">
        <v>11</v>
      </c>
      <c r="G782" s="388" t="s">
        <v>284</v>
      </c>
      <c r="H782" s="388" t="s">
        <v>115</v>
      </c>
      <c r="I782" s="388" t="s">
        <v>115</v>
      </c>
      <c r="J782" s="388">
        <v>10004663</v>
      </c>
      <c r="K782" s="400">
        <v>42290</v>
      </c>
      <c r="L782" s="400">
        <v>42293</v>
      </c>
      <c r="M782" s="388" t="s">
        <v>146</v>
      </c>
      <c r="N782" s="388" t="s">
        <v>104</v>
      </c>
      <c r="O782" s="388">
        <v>4</v>
      </c>
      <c r="P782" s="388" t="s">
        <v>651</v>
      </c>
      <c r="Q782" s="388">
        <v>3</v>
      </c>
    </row>
    <row r="783" spans="1:17" s="388" customFormat="1" x14ac:dyDescent="0.2">
      <c r="A783" s="388">
        <v>130573</v>
      </c>
      <c r="B783" s="388">
        <v>107079</v>
      </c>
      <c r="C783" s="388">
        <v>10005414</v>
      </c>
      <c r="D783" s="388" t="s">
        <v>1297</v>
      </c>
      <c r="E783" s="388" t="s">
        <v>107</v>
      </c>
      <c r="F783" s="388" t="s">
        <v>11</v>
      </c>
      <c r="G783" s="388" t="s">
        <v>1298</v>
      </c>
      <c r="H783" s="388" t="s">
        <v>92</v>
      </c>
      <c r="I783" s="388" t="s">
        <v>93</v>
      </c>
      <c r="J783" s="388">
        <v>10004706</v>
      </c>
      <c r="K783" s="400">
        <v>42290</v>
      </c>
      <c r="L783" s="400">
        <v>42293</v>
      </c>
      <c r="M783" s="388" t="s">
        <v>168</v>
      </c>
      <c r="N783" s="388" t="s">
        <v>104</v>
      </c>
      <c r="O783" s="388">
        <v>3</v>
      </c>
      <c r="P783" s="388" t="s">
        <v>651</v>
      </c>
      <c r="Q783" s="388">
        <v>3</v>
      </c>
    </row>
    <row r="784" spans="1:17" s="388" customFormat="1" x14ac:dyDescent="0.2">
      <c r="A784" s="388">
        <v>133991</v>
      </c>
      <c r="B784" s="388">
        <v>115686</v>
      </c>
      <c r="C784" s="388">
        <v>10008655</v>
      </c>
      <c r="D784" s="388" t="s">
        <v>1481</v>
      </c>
      <c r="E784" s="388" t="s">
        <v>100</v>
      </c>
      <c r="F784" s="388" t="s">
        <v>11</v>
      </c>
      <c r="G784" s="388" t="s">
        <v>185</v>
      </c>
      <c r="H784" s="388" t="s">
        <v>186</v>
      </c>
      <c r="I784" s="388" t="s">
        <v>93</v>
      </c>
      <c r="J784" s="388">
        <v>10004815</v>
      </c>
      <c r="K784" s="400">
        <v>42290</v>
      </c>
      <c r="L784" s="400">
        <v>42293</v>
      </c>
      <c r="M784" s="388" t="s">
        <v>1369</v>
      </c>
      <c r="N784" s="388" t="s">
        <v>104</v>
      </c>
      <c r="O784" s="388">
        <v>2</v>
      </c>
      <c r="P784" s="388" t="s">
        <v>651</v>
      </c>
      <c r="Q784" s="388">
        <v>3</v>
      </c>
    </row>
    <row r="785" spans="1:17" s="388" customFormat="1" x14ac:dyDescent="0.2">
      <c r="A785" s="388">
        <v>50067</v>
      </c>
      <c r="B785" s="388">
        <v>108297</v>
      </c>
      <c r="C785" s="388">
        <v>10011264</v>
      </c>
      <c r="D785" s="388" t="s">
        <v>662</v>
      </c>
      <c r="E785" s="388" t="s">
        <v>632</v>
      </c>
      <c r="F785" s="388" t="s">
        <v>16</v>
      </c>
      <c r="G785" s="388" t="s">
        <v>663</v>
      </c>
      <c r="H785" s="388" t="s">
        <v>102</v>
      </c>
      <c r="I785" s="388" t="s">
        <v>102</v>
      </c>
      <c r="J785" s="388">
        <v>10004850</v>
      </c>
      <c r="K785" s="400">
        <v>42291</v>
      </c>
      <c r="L785" s="400">
        <v>42292</v>
      </c>
      <c r="M785" s="388" t="s">
        <v>650</v>
      </c>
      <c r="N785" s="388" t="s">
        <v>104</v>
      </c>
      <c r="O785" s="388">
        <v>1</v>
      </c>
      <c r="P785" s="388" t="s">
        <v>651</v>
      </c>
      <c r="Q785" s="388" t="s">
        <v>96</v>
      </c>
    </row>
    <row r="786" spans="1:17" s="388" customFormat="1" x14ac:dyDescent="0.2">
      <c r="A786" s="388">
        <v>53771</v>
      </c>
      <c r="B786" s="388">
        <v>108298</v>
      </c>
      <c r="C786" s="388">
        <v>10004943</v>
      </c>
      <c r="D786" s="388" t="s">
        <v>962</v>
      </c>
      <c r="E786" s="388" t="s">
        <v>632</v>
      </c>
      <c r="F786" s="388" t="s">
        <v>16</v>
      </c>
      <c r="G786" s="388" t="s">
        <v>342</v>
      </c>
      <c r="H786" s="388" t="s">
        <v>177</v>
      </c>
      <c r="I786" s="388" t="s">
        <v>177</v>
      </c>
      <c r="J786" s="388">
        <v>10004985</v>
      </c>
      <c r="K786" s="400">
        <v>42291</v>
      </c>
      <c r="L786" s="400">
        <v>42292</v>
      </c>
      <c r="M786" s="388" t="s">
        <v>650</v>
      </c>
      <c r="N786" s="388" t="s">
        <v>104</v>
      </c>
      <c r="O786" s="388">
        <v>1</v>
      </c>
      <c r="P786" s="388" t="s">
        <v>651</v>
      </c>
      <c r="Q786" s="388" t="s">
        <v>96</v>
      </c>
    </row>
    <row r="787" spans="1:17" s="388" customFormat="1" x14ac:dyDescent="0.2">
      <c r="A787" s="388">
        <v>130670</v>
      </c>
      <c r="B787" s="388">
        <v>108435</v>
      </c>
      <c r="C787" s="388">
        <v>10000670</v>
      </c>
      <c r="D787" s="388" t="s">
        <v>1351</v>
      </c>
      <c r="E787" s="388" t="s">
        <v>100</v>
      </c>
      <c r="F787" s="388" t="s">
        <v>11</v>
      </c>
      <c r="G787" s="388" t="s">
        <v>1349</v>
      </c>
      <c r="H787" s="388" t="s">
        <v>177</v>
      </c>
      <c r="I787" s="388" t="s">
        <v>177</v>
      </c>
      <c r="J787" s="388">
        <v>10004737</v>
      </c>
      <c r="K787" s="400">
        <v>42291</v>
      </c>
      <c r="L787" s="400">
        <v>42292</v>
      </c>
      <c r="M787" s="388" t="s">
        <v>287</v>
      </c>
      <c r="N787" s="388" t="s">
        <v>95</v>
      </c>
      <c r="O787" s="388">
        <v>9</v>
      </c>
      <c r="P787" s="388" t="s">
        <v>651</v>
      </c>
      <c r="Q787" s="388">
        <v>2</v>
      </c>
    </row>
    <row r="788" spans="1:17" s="388" customFormat="1" x14ac:dyDescent="0.2">
      <c r="A788" s="388">
        <v>139363</v>
      </c>
      <c r="B788" s="388">
        <v>123244</v>
      </c>
      <c r="C788" s="388">
        <v>10040630</v>
      </c>
      <c r="D788" s="388" t="s">
        <v>1491</v>
      </c>
      <c r="E788" s="388" t="s">
        <v>631</v>
      </c>
      <c r="F788" s="388" t="s">
        <v>15</v>
      </c>
      <c r="G788" s="388" t="s">
        <v>479</v>
      </c>
      <c r="H788" s="388" t="s">
        <v>115</v>
      </c>
      <c r="I788" s="388" t="s">
        <v>115</v>
      </c>
      <c r="J788" s="388">
        <v>10004822</v>
      </c>
      <c r="K788" s="400">
        <v>42290</v>
      </c>
      <c r="L788" s="400">
        <v>42292</v>
      </c>
      <c r="M788" s="388" t="s">
        <v>181</v>
      </c>
      <c r="N788" s="388" t="s">
        <v>104</v>
      </c>
      <c r="O788" s="388">
        <v>2</v>
      </c>
      <c r="P788" s="388" t="s">
        <v>651</v>
      </c>
      <c r="Q788" s="388">
        <v>3</v>
      </c>
    </row>
    <row r="789" spans="1:17" s="388" customFormat="1" x14ac:dyDescent="0.2">
      <c r="A789" s="388">
        <v>53094</v>
      </c>
      <c r="B789" s="388">
        <v>106537</v>
      </c>
      <c r="C789" s="388">
        <v>10003976</v>
      </c>
      <c r="D789" s="388" t="s">
        <v>901</v>
      </c>
      <c r="E789" s="388" t="s">
        <v>90</v>
      </c>
      <c r="F789" s="388" t="s">
        <v>13</v>
      </c>
      <c r="G789" s="388" t="s">
        <v>154</v>
      </c>
      <c r="H789" s="388" t="s">
        <v>155</v>
      </c>
      <c r="I789" s="388" t="s">
        <v>155</v>
      </c>
      <c r="J789" s="388">
        <v>10004954</v>
      </c>
      <c r="K789" s="400">
        <v>42290</v>
      </c>
      <c r="L789" s="400">
        <v>42291</v>
      </c>
      <c r="M789" s="388" t="s">
        <v>156</v>
      </c>
      <c r="N789" s="388" t="s">
        <v>95</v>
      </c>
      <c r="O789" s="388">
        <v>9</v>
      </c>
      <c r="P789" s="388" t="s">
        <v>651</v>
      </c>
      <c r="Q789" s="388">
        <v>2</v>
      </c>
    </row>
    <row r="790" spans="1:17" s="388" customFormat="1" x14ac:dyDescent="0.2">
      <c r="A790" s="388">
        <v>51468</v>
      </c>
      <c r="B790" s="388">
        <v>105372</v>
      </c>
      <c r="C790" s="388">
        <v>10001828</v>
      </c>
      <c r="D790" s="388" t="s">
        <v>799</v>
      </c>
      <c r="E790" s="388" t="s">
        <v>90</v>
      </c>
      <c r="F790" s="388" t="s">
        <v>13</v>
      </c>
      <c r="G790" s="388" t="s">
        <v>670</v>
      </c>
      <c r="H790" s="388" t="s">
        <v>152</v>
      </c>
      <c r="I790" s="388" t="s">
        <v>152</v>
      </c>
      <c r="J790" s="388">
        <v>10004907</v>
      </c>
      <c r="K790" s="400">
        <v>42283</v>
      </c>
      <c r="L790" s="400">
        <v>42286</v>
      </c>
      <c r="M790" s="388" t="s">
        <v>136</v>
      </c>
      <c r="N790" s="388" t="s">
        <v>104</v>
      </c>
      <c r="O790" s="388">
        <v>2</v>
      </c>
      <c r="P790" s="388" t="s">
        <v>651</v>
      </c>
      <c r="Q790" s="388">
        <v>2</v>
      </c>
    </row>
    <row r="791" spans="1:17" s="388" customFormat="1" x14ac:dyDescent="0.2">
      <c r="A791" s="388">
        <v>53135</v>
      </c>
      <c r="B791" s="388">
        <v>111722</v>
      </c>
      <c r="C791" s="388">
        <v>10003995</v>
      </c>
      <c r="D791" s="388" t="s">
        <v>911</v>
      </c>
      <c r="E791" s="388" t="s">
        <v>159</v>
      </c>
      <c r="F791" s="388" t="s">
        <v>14</v>
      </c>
      <c r="G791" s="388" t="s">
        <v>457</v>
      </c>
      <c r="H791" s="388" t="s">
        <v>115</v>
      </c>
      <c r="I791" s="388" t="s">
        <v>115</v>
      </c>
      <c r="J791" s="388">
        <v>10005431</v>
      </c>
      <c r="K791" s="400">
        <v>42283</v>
      </c>
      <c r="L791" s="400">
        <v>42286</v>
      </c>
      <c r="M791" s="388" t="s">
        <v>257</v>
      </c>
      <c r="N791" s="388" t="s">
        <v>104</v>
      </c>
      <c r="O791" s="388">
        <v>2</v>
      </c>
      <c r="P791" s="388" t="s">
        <v>651</v>
      </c>
      <c r="Q791" s="388">
        <v>2</v>
      </c>
    </row>
    <row r="792" spans="1:17" s="388" customFormat="1" x14ac:dyDescent="0.2">
      <c r="A792" s="388">
        <v>58161</v>
      </c>
      <c r="B792" s="388">
        <v>117497</v>
      </c>
      <c r="C792" s="388">
        <v>10004807</v>
      </c>
      <c r="D792" s="388" t="s">
        <v>1097</v>
      </c>
      <c r="E792" s="388" t="s">
        <v>90</v>
      </c>
      <c r="F792" s="388" t="s">
        <v>13</v>
      </c>
      <c r="G792" s="388" t="s">
        <v>151</v>
      </c>
      <c r="H792" s="388" t="s">
        <v>152</v>
      </c>
      <c r="I792" s="388" t="s">
        <v>152</v>
      </c>
      <c r="J792" s="388">
        <v>10005048</v>
      </c>
      <c r="K792" s="400">
        <v>42283</v>
      </c>
      <c r="L792" s="400">
        <v>42286</v>
      </c>
      <c r="M792" s="388" t="s">
        <v>416</v>
      </c>
      <c r="N792" s="388" t="s">
        <v>104</v>
      </c>
      <c r="O792" s="388">
        <v>3</v>
      </c>
      <c r="P792" s="388" t="s">
        <v>651</v>
      </c>
      <c r="Q792" s="388">
        <v>3</v>
      </c>
    </row>
    <row r="793" spans="1:17" s="388" customFormat="1" x14ac:dyDescent="0.2">
      <c r="A793" s="388">
        <v>130632</v>
      </c>
      <c r="B793" s="388">
        <v>106476</v>
      </c>
      <c r="C793" s="388">
        <v>10003753</v>
      </c>
      <c r="D793" s="388" t="s">
        <v>1330</v>
      </c>
      <c r="E793" s="388" t="s">
        <v>107</v>
      </c>
      <c r="F793" s="388" t="s">
        <v>11</v>
      </c>
      <c r="G793" s="388" t="s">
        <v>494</v>
      </c>
      <c r="H793" s="388" t="s">
        <v>131</v>
      </c>
      <c r="I793" s="388" t="s">
        <v>131</v>
      </c>
      <c r="J793" s="388">
        <v>10005438</v>
      </c>
      <c r="K793" s="400">
        <v>42283</v>
      </c>
      <c r="L793" s="400">
        <v>42286</v>
      </c>
      <c r="M793" s="388" t="s">
        <v>109</v>
      </c>
      <c r="N793" s="388" t="s">
        <v>104</v>
      </c>
      <c r="O793" s="388">
        <v>3</v>
      </c>
      <c r="P793" s="388" t="s">
        <v>651</v>
      </c>
      <c r="Q793" s="388">
        <v>2</v>
      </c>
    </row>
    <row r="794" spans="1:17" s="388" customFormat="1" x14ac:dyDescent="0.2">
      <c r="A794" s="388">
        <v>53432</v>
      </c>
      <c r="B794" s="388">
        <v>108279</v>
      </c>
      <c r="C794" s="388">
        <v>10004450</v>
      </c>
      <c r="D794" s="388" t="s">
        <v>931</v>
      </c>
      <c r="E794" s="388" t="s">
        <v>632</v>
      </c>
      <c r="F794" s="388" t="s">
        <v>16</v>
      </c>
      <c r="G794" s="388" t="s">
        <v>479</v>
      </c>
      <c r="H794" s="388" t="s">
        <v>115</v>
      </c>
      <c r="I794" s="388" t="s">
        <v>115</v>
      </c>
      <c r="J794" s="388">
        <v>10004971</v>
      </c>
      <c r="K794" s="400">
        <v>42284</v>
      </c>
      <c r="L794" s="400">
        <v>42285</v>
      </c>
      <c r="M794" s="388" t="s">
        <v>650</v>
      </c>
      <c r="N794" s="388" t="s">
        <v>104</v>
      </c>
      <c r="O794" s="388">
        <v>1</v>
      </c>
      <c r="P794" s="388" t="s">
        <v>651</v>
      </c>
      <c r="Q794" s="388" t="s">
        <v>96</v>
      </c>
    </row>
    <row r="795" spans="1:17" s="388" customFormat="1" x14ac:dyDescent="0.2">
      <c r="A795" s="388">
        <v>53634</v>
      </c>
      <c r="B795" s="388">
        <v>108299</v>
      </c>
      <c r="C795" s="388">
        <v>10004738</v>
      </c>
      <c r="D795" s="388" t="s">
        <v>950</v>
      </c>
      <c r="E795" s="388" t="s">
        <v>632</v>
      </c>
      <c r="F795" s="388" t="s">
        <v>16</v>
      </c>
      <c r="G795" s="388" t="s">
        <v>266</v>
      </c>
      <c r="H795" s="388" t="s">
        <v>131</v>
      </c>
      <c r="I795" s="388" t="s">
        <v>131</v>
      </c>
      <c r="J795" s="388">
        <v>10004981</v>
      </c>
      <c r="K795" s="400">
        <v>42284</v>
      </c>
      <c r="L795" s="400">
        <v>42285</v>
      </c>
      <c r="M795" s="388" t="s">
        <v>650</v>
      </c>
      <c r="N795" s="388" t="s">
        <v>104</v>
      </c>
      <c r="O795" s="388">
        <v>1</v>
      </c>
      <c r="P795" s="388" t="s">
        <v>651</v>
      </c>
      <c r="Q795" s="388" t="s">
        <v>96</v>
      </c>
    </row>
    <row r="796" spans="1:17" s="388" customFormat="1" x14ac:dyDescent="0.2">
      <c r="A796" s="388">
        <v>52843</v>
      </c>
      <c r="B796" s="388">
        <v>106963</v>
      </c>
      <c r="C796" s="388">
        <v>10003586</v>
      </c>
      <c r="D796" s="388" t="s">
        <v>874</v>
      </c>
      <c r="E796" s="388" t="s">
        <v>159</v>
      </c>
      <c r="F796" s="388" t="s">
        <v>14</v>
      </c>
      <c r="G796" s="388" t="s">
        <v>239</v>
      </c>
      <c r="H796" s="388" t="s">
        <v>152</v>
      </c>
      <c r="I796" s="388" t="s">
        <v>152</v>
      </c>
      <c r="J796" s="388">
        <v>10005149</v>
      </c>
      <c r="K796" s="400">
        <v>42283</v>
      </c>
      <c r="L796" s="400">
        <v>42285</v>
      </c>
      <c r="M796" s="388" t="s">
        <v>355</v>
      </c>
      <c r="N796" s="388" t="s">
        <v>104</v>
      </c>
      <c r="O796" s="388">
        <v>3</v>
      </c>
      <c r="P796" s="388" t="s">
        <v>651</v>
      </c>
      <c r="Q796" s="388">
        <v>3</v>
      </c>
    </row>
    <row r="797" spans="1:17" s="388" customFormat="1" x14ac:dyDescent="0.2">
      <c r="A797" s="388">
        <v>52402</v>
      </c>
      <c r="B797" s="388">
        <v>106687</v>
      </c>
      <c r="C797" s="388">
        <v>10003197</v>
      </c>
      <c r="D797" s="388" t="s">
        <v>849</v>
      </c>
      <c r="E797" s="388" t="s">
        <v>90</v>
      </c>
      <c r="F797" s="388" t="s">
        <v>13</v>
      </c>
      <c r="G797" s="388" t="s">
        <v>379</v>
      </c>
      <c r="H797" s="388" t="s">
        <v>186</v>
      </c>
      <c r="I797" s="388" t="s">
        <v>93</v>
      </c>
      <c r="J797" s="388">
        <v>10004931</v>
      </c>
      <c r="K797" s="400">
        <v>42283</v>
      </c>
      <c r="L797" s="400">
        <v>42284</v>
      </c>
      <c r="M797" s="388" t="s">
        <v>94</v>
      </c>
      <c r="N797" s="388" t="s">
        <v>95</v>
      </c>
      <c r="O797" s="388">
        <v>9</v>
      </c>
      <c r="P797" s="388" t="s">
        <v>651</v>
      </c>
      <c r="Q797" s="388">
        <v>2</v>
      </c>
    </row>
    <row r="798" spans="1:17" s="388" customFormat="1" x14ac:dyDescent="0.2">
      <c r="A798" s="388">
        <v>51687</v>
      </c>
      <c r="B798" s="388">
        <v>109898</v>
      </c>
      <c r="C798" s="388">
        <v>10002186</v>
      </c>
      <c r="D798" s="388" t="s">
        <v>815</v>
      </c>
      <c r="E798" s="388" t="s">
        <v>90</v>
      </c>
      <c r="F798" s="388" t="s">
        <v>13</v>
      </c>
      <c r="G798" s="388" t="s">
        <v>724</v>
      </c>
      <c r="H798" s="388" t="s">
        <v>102</v>
      </c>
      <c r="I798" s="388" t="s">
        <v>102</v>
      </c>
      <c r="J798" s="388">
        <v>10004912</v>
      </c>
      <c r="K798" s="400">
        <v>42276</v>
      </c>
      <c r="L798" s="400">
        <v>42279</v>
      </c>
      <c r="M798" s="388" t="s">
        <v>416</v>
      </c>
      <c r="N798" s="388" t="s">
        <v>104</v>
      </c>
      <c r="O798" s="388">
        <v>4</v>
      </c>
      <c r="P798" s="388" t="s">
        <v>651</v>
      </c>
      <c r="Q798" s="388">
        <v>3</v>
      </c>
    </row>
    <row r="799" spans="1:17" s="388" customFormat="1" x14ac:dyDescent="0.2">
      <c r="A799" s="388">
        <v>130407</v>
      </c>
      <c r="B799" s="388">
        <v>108523</v>
      </c>
      <c r="C799" s="388">
        <v>10002835</v>
      </c>
      <c r="D799" s="388" t="s">
        <v>1222</v>
      </c>
      <c r="E799" s="388" t="s">
        <v>107</v>
      </c>
      <c r="F799" s="388" t="s">
        <v>11</v>
      </c>
      <c r="G799" s="388" t="s">
        <v>1206</v>
      </c>
      <c r="H799" s="388" t="s">
        <v>115</v>
      </c>
      <c r="I799" s="388" t="s">
        <v>115</v>
      </c>
      <c r="J799" s="388">
        <v>10004662</v>
      </c>
      <c r="K799" s="400">
        <v>42276</v>
      </c>
      <c r="L799" s="400">
        <v>42279</v>
      </c>
      <c r="M799" s="388" t="s">
        <v>146</v>
      </c>
      <c r="N799" s="388" t="s">
        <v>104</v>
      </c>
      <c r="O799" s="388">
        <v>2</v>
      </c>
      <c r="P799" s="388" t="s">
        <v>651</v>
      </c>
      <c r="Q799" s="388">
        <v>3</v>
      </c>
    </row>
    <row r="800" spans="1:17" s="388" customFormat="1" x14ac:dyDescent="0.2">
      <c r="A800" s="388">
        <v>132042</v>
      </c>
      <c r="B800" s="388">
        <v>114827</v>
      </c>
      <c r="C800" s="388">
        <v>10012825</v>
      </c>
      <c r="D800" s="388" t="s">
        <v>1461</v>
      </c>
      <c r="E800" s="388" t="s">
        <v>125</v>
      </c>
      <c r="F800" s="388" t="s">
        <v>12</v>
      </c>
      <c r="G800" s="388" t="s">
        <v>252</v>
      </c>
      <c r="H800" s="388" t="s">
        <v>155</v>
      </c>
      <c r="I800" s="388" t="s">
        <v>155</v>
      </c>
      <c r="J800" s="388">
        <v>10004803</v>
      </c>
      <c r="K800" s="400">
        <v>42270</v>
      </c>
      <c r="L800" s="400">
        <v>42272</v>
      </c>
      <c r="M800" s="388" t="s">
        <v>547</v>
      </c>
      <c r="N800" s="388" t="s">
        <v>104</v>
      </c>
      <c r="O800" s="388">
        <v>2</v>
      </c>
      <c r="P800" s="388" t="s">
        <v>651</v>
      </c>
      <c r="Q800" s="388">
        <v>3</v>
      </c>
    </row>
    <row r="801" spans="1:17" s="388" customFormat="1" x14ac:dyDescent="0.2">
      <c r="A801" s="388">
        <v>51551</v>
      </c>
      <c r="B801" s="388">
        <v>106039</v>
      </c>
      <c r="C801" s="388">
        <v>10001971</v>
      </c>
      <c r="D801" s="388" t="s">
        <v>805</v>
      </c>
      <c r="E801" s="388" t="s">
        <v>90</v>
      </c>
      <c r="F801" s="388" t="s">
        <v>13</v>
      </c>
      <c r="G801" s="388" t="s">
        <v>806</v>
      </c>
      <c r="H801" s="388" t="s">
        <v>186</v>
      </c>
      <c r="I801" s="388" t="s">
        <v>93</v>
      </c>
      <c r="J801" s="388">
        <v>10004910</v>
      </c>
      <c r="K801" s="400">
        <v>42269</v>
      </c>
      <c r="L801" s="400">
        <v>42272</v>
      </c>
      <c r="M801" s="388" t="s">
        <v>309</v>
      </c>
      <c r="N801" s="388" t="s">
        <v>104</v>
      </c>
      <c r="O801" s="388">
        <v>2</v>
      </c>
      <c r="P801" s="388" t="s">
        <v>651</v>
      </c>
      <c r="Q801" s="388">
        <v>3</v>
      </c>
    </row>
    <row r="802" spans="1:17" s="388" customFormat="1" x14ac:dyDescent="0.2">
      <c r="A802" s="388">
        <v>51653</v>
      </c>
      <c r="B802" s="388">
        <v>108073</v>
      </c>
      <c r="C802" s="388">
        <v>10008919</v>
      </c>
      <c r="D802" s="388" t="s">
        <v>813</v>
      </c>
      <c r="E802" s="388" t="s">
        <v>159</v>
      </c>
      <c r="F802" s="388" t="s">
        <v>14</v>
      </c>
      <c r="G802" s="388" t="s">
        <v>275</v>
      </c>
      <c r="H802" s="388" t="s">
        <v>186</v>
      </c>
      <c r="I802" s="388" t="s">
        <v>93</v>
      </c>
      <c r="J802" s="388">
        <v>10004911</v>
      </c>
      <c r="K802" s="400">
        <v>42269</v>
      </c>
      <c r="L802" s="400">
        <v>42272</v>
      </c>
      <c r="M802" s="388" t="s">
        <v>355</v>
      </c>
      <c r="N802" s="388" t="s">
        <v>104</v>
      </c>
      <c r="O802" s="388">
        <v>2</v>
      </c>
      <c r="P802" s="388" t="s">
        <v>651</v>
      </c>
      <c r="Q802" s="388">
        <v>3</v>
      </c>
    </row>
    <row r="803" spans="1:17" s="388" customFormat="1" x14ac:dyDescent="0.2">
      <c r="A803" s="388">
        <v>53792</v>
      </c>
      <c r="B803" s="388">
        <v>106538</v>
      </c>
      <c r="C803" s="388">
        <v>10004977</v>
      </c>
      <c r="D803" s="388" t="s">
        <v>964</v>
      </c>
      <c r="E803" s="388" t="s">
        <v>90</v>
      </c>
      <c r="F803" s="388" t="s">
        <v>13</v>
      </c>
      <c r="G803" s="388" t="s">
        <v>438</v>
      </c>
      <c r="H803" s="388" t="s">
        <v>155</v>
      </c>
      <c r="I803" s="388" t="s">
        <v>155</v>
      </c>
      <c r="J803" s="388">
        <v>10004986</v>
      </c>
      <c r="K803" s="400">
        <v>42269</v>
      </c>
      <c r="L803" s="400">
        <v>42272</v>
      </c>
      <c r="M803" s="388" t="s">
        <v>132</v>
      </c>
      <c r="N803" s="388" t="s">
        <v>104</v>
      </c>
      <c r="O803" s="388">
        <v>3</v>
      </c>
      <c r="P803" s="388" t="s">
        <v>651</v>
      </c>
      <c r="Q803" s="388">
        <v>3</v>
      </c>
    </row>
    <row r="804" spans="1:17" s="388" customFormat="1" x14ac:dyDescent="0.2">
      <c r="A804" s="388">
        <v>59154</v>
      </c>
      <c r="B804" s="388">
        <v>124281</v>
      </c>
      <c r="C804" s="388">
        <v>10032740</v>
      </c>
      <c r="D804" s="388" t="s">
        <v>1191</v>
      </c>
      <c r="E804" s="388" t="s">
        <v>90</v>
      </c>
      <c r="F804" s="388" t="s">
        <v>13</v>
      </c>
      <c r="G804" s="388" t="s">
        <v>275</v>
      </c>
      <c r="H804" s="388" t="s">
        <v>186</v>
      </c>
      <c r="I804" s="388" t="s">
        <v>93</v>
      </c>
      <c r="J804" s="388">
        <v>10005403</v>
      </c>
      <c r="K804" s="400">
        <v>42269</v>
      </c>
      <c r="L804" s="400">
        <v>42272</v>
      </c>
      <c r="M804" s="388" t="s">
        <v>136</v>
      </c>
      <c r="N804" s="388" t="s">
        <v>104</v>
      </c>
      <c r="O804" s="388">
        <v>3</v>
      </c>
      <c r="P804" s="388" t="s">
        <v>651</v>
      </c>
      <c r="Q804" s="388" t="s">
        <v>195</v>
      </c>
    </row>
    <row r="805" spans="1:17" s="388" customFormat="1" x14ac:dyDescent="0.2">
      <c r="A805" s="388">
        <v>130440</v>
      </c>
      <c r="B805" s="388">
        <v>108462</v>
      </c>
      <c r="C805" s="388">
        <v>10009439</v>
      </c>
      <c r="D805" s="388" t="s">
        <v>215</v>
      </c>
      <c r="E805" s="388" t="s">
        <v>107</v>
      </c>
      <c r="F805" s="388" t="s">
        <v>11</v>
      </c>
      <c r="G805" s="388" t="s">
        <v>216</v>
      </c>
      <c r="H805" s="388" t="s">
        <v>115</v>
      </c>
      <c r="I805" s="388" t="s">
        <v>115</v>
      </c>
      <c r="J805" s="388">
        <v>10004676</v>
      </c>
      <c r="K805" s="400">
        <v>42269</v>
      </c>
      <c r="L805" s="400">
        <v>42272</v>
      </c>
      <c r="M805" s="388" t="s">
        <v>146</v>
      </c>
      <c r="N805" s="388" t="s">
        <v>104</v>
      </c>
      <c r="O805" s="388">
        <v>4</v>
      </c>
      <c r="P805" s="388" t="s">
        <v>651</v>
      </c>
      <c r="Q805" s="388">
        <v>3</v>
      </c>
    </row>
    <row r="806" spans="1:17" s="388" customFormat="1" x14ac:dyDescent="0.2">
      <c r="A806" s="388">
        <v>130618</v>
      </c>
      <c r="B806" s="388">
        <v>106429</v>
      </c>
      <c r="C806" s="388">
        <v>10007407</v>
      </c>
      <c r="D806" s="388" t="s">
        <v>345</v>
      </c>
      <c r="E806" s="388" t="s">
        <v>107</v>
      </c>
      <c r="F806" s="388" t="s">
        <v>11</v>
      </c>
      <c r="G806" s="388" t="s">
        <v>312</v>
      </c>
      <c r="H806" s="388" t="s">
        <v>131</v>
      </c>
      <c r="I806" s="388" t="s">
        <v>131</v>
      </c>
      <c r="J806" s="388">
        <v>10004718</v>
      </c>
      <c r="K806" s="400">
        <v>42269</v>
      </c>
      <c r="L806" s="400">
        <v>42272</v>
      </c>
      <c r="M806" s="388" t="s">
        <v>146</v>
      </c>
      <c r="N806" s="388" t="s">
        <v>104</v>
      </c>
      <c r="O806" s="388">
        <v>4</v>
      </c>
      <c r="P806" s="388" t="s">
        <v>651</v>
      </c>
      <c r="Q806" s="388">
        <v>3</v>
      </c>
    </row>
    <row r="807" spans="1:17" s="388" customFormat="1" x14ac:dyDescent="0.2">
      <c r="A807" s="388">
        <v>130622</v>
      </c>
      <c r="B807" s="388">
        <v>106896</v>
      </c>
      <c r="C807" s="388">
        <v>10002863</v>
      </c>
      <c r="D807" s="388" t="s">
        <v>1321</v>
      </c>
      <c r="E807" s="388" t="s">
        <v>107</v>
      </c>
      <c r="F807" s="388" t="s">
        <v>11</v>
      </c>
      <c r="G807" s="388" t="s">
        <v>1322</v>
      </c>
      <c r="H807" s="388" t="s">
        <v>131</v>
      </c>
      <c r="I807" s="388" t="s">
        <v>131</v>
      </c>
      <c r="J807" s="388">
        <v>10004721</v>
      </c>
      <c r="K807" s="400">
        <v>42270</v>
      </c>
      <c r="L807" s="400">
        <v>42271</v>
      </c>
      <c r="M807" s="388" t="s">
        <v>407</v>
      </c>
      <c r="N807" s="388" t="s">
        <v>95</v>
      </c>
      <c r="O807" s="388">
        <v>9</v>
      </c>
      <c r="P807" s="388" t="s">
        <v>651</v>
      </c>
      <c r="Q807" s="388">
        <v>2</v>
      </c>
    </row>
    <row r="808" spans="1:17" s="388" customFormat="1" x14ac:dyDescent="0.2">
      <c r="A808" s="388">
        <v>58397</v>
      </c>
      <c r="B808" s="388">
        <v>118211</v>
      </c>
      <c r="C808" s="388">
        <v>10021018</v>
      </c>
      <c r="D808" s="388" t="s">
        <v>1832</v>
      </c>
      <c r="E808" s="388" t="s">
        <v>1508</v>
      </c>
      <c r="F808" s="388" t="s">
        <v>13</v>
      </c>
      <c r="G808" s="388" t="s">
        <v>278</v>
      </c>
      <c r="H808" s="388" t="s">
        <v>152</v>
      </c>
      <c r="I808" s="388" t="s">
        <v>152</v>
      </c>
      <c r="J808" s="388" t="s">
        <v>1833</v>
      </c>
      <c r="K808" s="400">
        <v>42213</v>
      </c>
      <c r="L808" s="400">
        <v>42216</v>
      </c>
      <c r="M808" s="388" t="s">
        <v>1834</v>
      </c>
      <c r="N808" s="388" t="s">
        <v>104</v>
      </c>
      <c r="O808" s="388">
        <v>2</v>
      </c>
      <c r="P808" s="388" t="s">
        <v>1510</v>
      </c>
      <c r="Q808" s="388">
        <v>4</v>
      </c>
    </row>
    <row r="809" spans="1:17" s="388" customFormat="1" x14ac:dyDescent="0.2">
      <c r="A809" s="388">
        <v>50104</v>
      </c>
      <c r="B809" s="388">
        <v>111938</v>
      </c>
      <c r="C809" s="388">
        <v>10001080</v>
      </c>
      <c r="D809" s="388" t="s">
        <v>1517</v>
      </c>
      <c r="E809" s="388" t="s">
        <v>1508</v>
      </c>
      <c r="F809" s="388" t="s">
        <v>13</v>
      </c>
      <c r="G809" s="388" t="s">
        <v>1518</v>
      </c>
      <c r="H809" s="388" t="s">
        <v>1143</v>
      </c>
      <c r="I809" s="388" t="s">
        <v>161</v>
      </c>
      <c r="J809" s="388" t="s">
        <v>1519</v>
      </c>
      <c r="K809" s="400">
        <v>42191</v>
      </c>
      <c r="L809" s="400">
        <v>42195</v>
      </c>
      <c r="M809" s="388" t="s">
        <v>98</v>
      </c>
      <c r="N809" s="388" t="s">
        <v>104</v>
      </c>
      <c r="O809" s="388">
        <v>4</v>
      </c>
      <c r="P809" s="388" t="s">
        <v>1510</v>
      </c>
      <c r="Q809" s="388" t="s">
        <v>195</v>
      </c>
    </row>
    <row r="810" spans="1:17" s="388" customFormat="1" x14ac:dyDescent="0.2">
      <c r="A810" s="388">
        <v>59180</v>
      </c>
      <c r="B810" s="388">
        <v>126234</v>
      </c>
      <c r="C810" s="388">
        <v>10040519</v>
      </c>
      <c r="D810" s="388" t="s">
        <v>1946</v>
      </c>
      <c r="E810" s="388" t="s">
        <v>1590</v>
      </c>
      <c r="F810" s="388" t="s">
        <v>13</v>
      </c>
      <c r="G810" s="388" t="s">
        <v>386</v>
      </c>
      <c r="H810" s="388" t="s">
        <v>152</v>
      </c>
      <c r="I810" s="388" t="s">
        <v>152</v>
      </c>
      <c r="J810" s="388" t="s">
        <v>1947</v>
      </c>
      <c r="K810" s="400">
        <v>42191</v>
      </c>
      <c r="L810" s="400">
        <v>42195</v>
      </c>
      <c r="M810" s="388" t="s">
        <v>98</v>
      </c>
      <c r="N810" s="388" t="s">
        <v>104</v>
      </c>
      <c r="O810" s="388">
        <v>4</v>
      </c>
      <c r="P810" s="388" t="s">
        <v>1510</v>
      </c>
      <c r="Q810" s="388" t="s">
        <v>195</v>
      </c>
    </row>
    <row r="811" spans="1:17" s="388" customFormat="1" x14ac:dyDescent="0.2">
      <c r="A811" s="388">
        <v>53068</v>
      </c>
      <c r="B811" s="388">
        <v>116017</v>
      </c>
      <c r="C811" s="388">
        <v>10008354</v>
      </c>
      <c r="D811" s="388" t="s">
        <v>1631</v>
      </c>
      <c r="E811" s="388" t="s">
        <v>1508</v>
      </c>
      <c r="F811" s="388" t="s">
        <v>13</v>
      </c>
      <c r="G811" s="388" t="s">
        <v>299</v>
      </c>
      <c r="H811" s="388" t="s">
        <v>131</v>
      </c>
      <c r="I811" s="388" t="s">
        <v>131</v>
      </c>
      <c r="J811" s="388" t="s">
        <v>1632</v>
      </c>
      <c r="K811" s="400">
        <v>42185</v>
      </c>
      <c r="L811" s="400">
        <v>42188</v>
      </c>
      <c r="M811" s="388" t="s">
        <v>123</v>
      </c>
      <c r="N811" s="388" t="s">
        <v>104</v>
      </c>
      <c r="O811" s="388">
        <v>2</v>
      </c>
      <c r="P811" s="388" t="s">
        <v>1510</v>
      </c>
      <c r="Q811" s="388">
        <v>1</v>
      </c>
    </row>
    <row r="812" spans="1:17" s="388" customFormat="1" x14ac:dyDescent="0.2">
      <c r="A812" s="388">
        <v>55363</v>
      </c>
      <c r="B812" s="388">
        <v>117523</v>
      </c>
      <c r="C812" s="388">
        <v>10008023</v>
      </c>
      <c r="D812" s="388" t="s">
        <v>1773</v>
      </c>
      <c r="E812" s="388" t="s">
        <v>1590</v>
      </c>
      <c r="F812" s="388" t="s">
        <v>13</v>
      </c>
      <c r="G812" s="388" t="s">
        <v>1176</v>
      </c>
      <c r="H812" s="388" t="s">
        <v>102</v>
      </c>
      <c r="I812" s="388" t="s">
        <v>102</v>
      </c>
      <c r="J812" s="388" t="s">
        <v>1774</v>
      </c>
      <c r="K812" s="400">
        <v>42185</v>
      </c>
      <c r="L812" s="400">
        <v>42188</v>
      </c>
      <c r="M812" s="388" t="s">
        <v>138</v>
      </c>
      <c r="N812" s="388" t="s">
        <v>104</v>
      </c>
      <c r="O812" s="388">
        <v>2</v>
      </c>
      <c r="P812" s="388" t="s">
        <v>1510</v>
      </c>
      <c r="Q812" s="388">
        <v>3</v>
      </c>
    </row>
    <row r="813" spans="1:17" s="388" customFormat="1" x14ac:dyDescent="0.2">
      <c r="A813" s="388">
        <v>59196</v>
      </c>
      <c r="B813" s="388">
        <v>129468</v>
      </c>
      <c r="C813" s="388">
        <v>10044028</v>
      </c>
      <c r="D813" s="388" t="s">
        <v>1985</v>
      </c>
      <c r="E813" s="388" t="s">
        <v>1508</v>
      </c>
      <c r="F813" s="388" t="s">
        <v>13</v>
      </c>
      <c r="G813" s="388" t="s">
        <v>1322</v>
      </c>
      <c r="H813" s="388" t="s">
        <v>131</v>
      </c>
      <c r="I813" s="388" t="s">
        <v>131</v>
      </c>
      <c r="J813" s="388" t="s">
        <v>1986</v>
      </c>
      <c r="K813" s="400">
        <v>42184</v>
      </c>
      <c r="L813" s="400">
        <v>42188</v>
      </c>
      <c r="M813" s="388" t="s">
        <v>98</v>
      </c>
      <c r="N813" s="388" t="s">
        <v>104</v>
      </c>
      <c r="O813" s="388">
        <v>3</v>
      </c>
      <c r="P813" s="388" t="s">
        <v>1510</v>
      </c>
      <c r="Q813" s="388" t="s">
        <v>195</v>
      </c>
    </row>
    <row r="814" spans="1:17" s="388" customFormat="1" x14ac:dyDescent="0.2">
      <c r="A814" s="388">
        <v>59216</v>
      </c>
      <c r="B814" s="388">
        <v>131271</v>
      </c>
      <c r="C814" s="388">
        <v>10010905</v>
      </c>
      <c r="D814" s="388" t="s">
        <v>1988</v>
      </c>
      <c r="E814" s="388" t="s">
        <v>1508</v>
      </c>
      <c r="F814" s="388" t="s">
        <v>13</v>
      </c>
      <c r="G814" s="388" t="s">
        <v>185</v>
      </c>
      <c r="H814" s="388" t="s">
        <v>186</v>
      </c>
      <c r="I814" s="388" t="s">
        <v>93</v>
      </c>
      <c r="J814" s="388" t="s">
        <v>1989</v>
      </c>
      <c r="K814" s="400">
        <v>42184</v>
      </c>
      <c r="L814" s="400">
        <v>42188</v>
      </c>
      <c r="M814" s="388" t="s">
        <v>123</v>
      </c>
      <c r="N814" s="388" t="s">
        <v>104</v>
      </c>
      <c r="O814" s="388">
        <v>3</v>
      </c>
      <c r="P814" s="388" t="s">
        <v>1510</v>
      </c>
      <c r="Q814" s="388" t="s">
        <v>195</v>
      </c>
    </row>
    <row r="815" spans="1:17" s="388" customFormat="1" x14ac:dyDescent="0.2">
      <c r="A815" s="388">
        <v>141503</v>
      </c>
      <c r="B815" s="388">
        <v>126185</v>
      </c>
      <c r="C815" s="388">
        <v>10021185</v>
      </c>
      <c r="D815" s="388" t="s">
        <v>2192</v>
      </c>
      <c r="E815" s="388" t="s">
        <v>1992</v>
      </c>
      <c r="F815" s="388" t="s">
        <v>12</v>
      </c>
      <c r="G815" s="388" t="s">
        <v>225</v>
      </c>
      <c r="H815" s="388" t="s">
        <v>92</v>
      </c>
      <c r="I815" s="388" t="s">
        <v>93</v>
      </c>
      <c r="J815" s="388" t="s">
        <v>2193</v>
      </c>
      <c r="K815" s="400">
        <v>42179</v>
      </c>
      <c r="L815" s="400">
        <v>42181</v>
      </c>
      <c r="M815" s="388" t="s">
        <v>127</v>
      </c>
      <c r="N815" s="388" t="s">
        <v>104</v>
      </c>
      <c r="O815" s="388">
        <v>3</v>
      </c>
      <c r="P815" s="388" t="s">
        <v>1510</v>
      </c>
      <c r="Q815" s="388" t="s">
        <v>195</v>
      </c>
    </row>
    <row r="816" spans="1:17" s="388" customFormat="1" x14ac:dyDescent="0.2">
      <c r="A816" s="388">
        <v>50713</v>
      </c>
      <c r="B816" s="388">
        <v>107658</v>
      </c>
      <c r="C816" s="388">
        <v>10000715</v>
      </c>
      <c r="D816" s="388" t="s">
        <v>1565</v>
      </c>
      <c r="E816" s="388" t="s">
        <v>1508</v>
      </c>
      <c r="F816" s="388" t="s">
        <v>13</v>
      </c>
      <c r="G816" s="388" t="s">
        <v>173</v>
      </c>
      <c r="H816" s="388" t="s">
        <v>161</v>
      </c>
      <c r="I816" s="388" t="s">
        <v>161</v>
      </c>
      <c r="J816" s="388" t="s">
        <v>1566</v>
      </c>
      <c r="K816" s="400">
        <v>42178</v>
      </c>
      <c r="L816" s="400">
        <v>42181</v>
      </c>
      <c r="M816" s="388" t="s">
        <v>1567</v>
      </c>
      <c r="N816" s="388" t="s">
        <v>104</v>
      </c>
      <c r="O816" s="388">
        <v>2</v>
      </c>
      <c r="P816" s="388" t="s">
        <v>1510</v>
      </c>
      <c r="Q816" s="388">
        <v>3</v>
      </c>
    </row>
    <row r="817" spans="1:17" s="388" customFormat="1" x14ac:dyDescent="0.2">
      <c r="A817" s="388">
        <v>53295</v>
      </c>
      <c r="B817" s="388">
        <v>108044</v>
      </c>
      <c r="C817" s="388">
        <v>10004285</v>
      </c>
      <c r="D817" s="388" t="s">
        <v>1662</v>
      </c>
      <c r="E817" s="388" t="s">
        <v>1512</v>
      </c>
      <c r="F817" s="388" t="s">
        <v>14</v>
      </c>
      <c r="G817" s="388" t="s">
        <v>228</v>
      </c>
      <c r="H817" s="388" t="s">
        <v>177</v>
      </c>
      <c r="I817" s="388" t="s">
        <v>177</v>
      </c>
      <c r="J817" s="388" t="s">
        <v>1663</v>
      </c>
      <c r="K817" s="400">
        <v>42178</v>
      </c>
      <c r="L817" s="400">
        <v>42181</v>
      </c>
      <c r="M817" s="388" t="s">
        <v>282</v>
      </c>
      <c r="N817" s="388" t="s">
        <v>104</v>
      </c>
      <c r="O817" s="388">
        <v>2</v>
      </c>
      <c r="P817" s="388" t="s">
        <v>1510</v>
      </c>
      <c r="Q817" s="388">
        <v>3</v>
      </c>
    </row>
    <row r="818" spans="1:17" s="388" customFormat="1" x14ac:dyDescent="0.2">
      <c r="A818" s="388">
        <v>58570</v>
      </c>
      <c r="B818" s="388">
        <v>124505</v>
      </c>
      <c r="C818" s="388">
        <v>10022405</v>
      </c>
      <c r="D818" s="388" t="s">
        <v>1847</v>
      </c>
      <c r="E818" s="388" t="s">
        <v>1508</v>
      </c>
      <c r="F818" s="388" t="s">
        <v>13</v>
      </c>
      <c r="G818" s="388" t="s">
        <v>559</v>
      </c>
      <c r="H818" s="388" t="s">
        <v>186</v>
      </c>
      <c r="I818" s="388" t="s">
        <v>93</v>
      </c>
      <c r="J818" s="388" t="s">
        <v>1848</v>
      </c>
      <c r="K818" s="400">
        <v>42178</v>
      </c>
      <c r="L818" s="400">
        <v>42181</v>
      </c>
      <c r="M818" s="388" t="s">
        <v>123</v>
      </c>
      <c r="N818" s="388" t="s">
        <v>104</v>
      </c>
      <c r="O818" s="388">
        <v>2</v>
      </c>
      <c r="P818" s="388" t="s">
        <v>1510</v>
      </c>
      <c r="Q818" s="388" t="s">
        <v>195</v>
      </c>
    </row>
    <row r="819" spans="1:17" s="388" customFormat="1" x14ac:dyDescent="0.2">
      <c r="A819" s="388">
        <v>50100</v>
      </c>
      <c r="B819" s="388">
        <v>105769</v>
      </c>
      <c r="C819" s="388">
        <v>10000984</v>
      </c>
      <c r="D819" s="388" t="s">
        <v>1514</v>
      </c>
      <c r="E819" s="388" t="s">
        <v>1508</v>
      </c>
      <c r="F819" s="388" t="s">
        <v>13</v>
      </c>
      <c r="G819" s="388" t="s">
        <v>176</v>
      </c>
      <c r="H819" s="388" t="s">
        <v>177</v>
      </c>
      <c r="I819" s="388" t="s">
        <v>177</v>
      </c>
      <c r="J819" s="388" t="s">
        <v>1515</v>
      </c>
      <c r="K819" s="400">
        <v>42177</v>
      </c>
      <c r="L819" s="400">
        <v>42181</v>
      </c>
      <c r="M819" s="388" t="s">
        <v>138</v>
      </c>
      <c r="N819" s="388" t="s">
        <v>104</v>
      </c>
      <c r="O819" s="388">
        <v>4</v>
      </c>
      <c r="P819" s="388" t="s">
        <v>1510</v>
      </c>
      <c r="Q819" s="388">
        <v>3</v>
      </c>
    </row>
    <row r="820" spans="1:17" s="388" customFormat="1" x14ac:dyDescent="0.2">
      <c r="A820" s="388">
        <v>50314</v>
      </c>
      <c r="B820" s="388">
        <v>107088</v>
      </c>
      <c r="C820" s="388">
        <v>10009059</v>
      </c>
      <c r="D820" s="388" t="s">
        <v>1552</v>
      </c>
      <c r="E820" s="388" t="s">
        <v>1508</v>
      </c>
      <c r="F820" s="388" t="s">
        <v>13</v>
      </c>
      <c r="G820" s="388" t="s">
        <v>91</v>
      </c>
      <c r="H820" s="388" t="s">
        <v>92</v>
      </c>
      <c r="I820" s="388" t="s">
        <v>93</v>
      </c>
      <c r="J820" s="388" t="s">
        <v>1553</v>
      </c>
      <c r="K820" s="400">
        <v>42177</v>
      </c>
      <c r="L820" s="400">
        <v>42181</v>
      </c>
      <c r="M820" s="388" t="s">
        <v>123</v>
      </c>
      <c r="N820" s="388" t="s">
        <v>104</v>
      </c>
      <c r="O820" s="388">
        <v>2</v>
      </c>
      <c r="P820" s="388" t="s">
        <v>1510</v>
      </c>
      <c r="Q820" s="388">
        <v>2</v>
      </c>
    </row>
    <row r="821" spans="1:17" s="388" customFormat="1" x14ac:dyDescent="0.2">
      <c r="A821" s="388">
        <v>57860</v>
      </c>
      <c r="B821" s="388">
        <v>117920</v>
      </c>
      <c r="C821" s="388">
        <v>10012467</v>
      </c>
      <c r="D821" s="388" t="s">
        <v>1791</v>
      </c>
      <c r="E821" s="388" t="s">
        <v>1508</v>
      </c>
      <c r="F821" s="388" t="s">
        <v>13</v>
      </c>
      <c r="G821" s="388" t="s">
        <v>255</v>
      </c>
      <c r="H821" s="388" t="s">
        <v>177</v>
      </c>
      <c r="I821" s="388" t="s">
        <v>177</v>
      </c>
      <c r="J821" s="388" t="s">
        <v>1792</v>
      </c>
      <c r="K821" s="400">
        <v>42177</v>
      </c>
      <c r="L821" s="400">
        <v>42181</v>
      </c>
      <c r="M821" s="388" t="s">
        <v>98</v>
      </c>
      <c r="N821" s="388" t="s">
        <v>104</v>
      </c>
      <c r="O821" s="388">
        <v>2</v>
      </c>
      <c r="P821" s="388" t="s">
        <v>1510</v>
      </c>
      <c r="Q821" s="388">
        <v>2</v>
      </c>
    </row>
    <row r="822" spans="1:17" s="388" customFormat="1" x14ac:dyDescent="0.2">
      <c r="A822" s="388">
        <v>58820</v>
      </c>
      <c r="B822" s="388">
        <v>118589</v>
      </c>
      <c r="C822" s="388">
        <v>10024124</v>
      </c>
      <c r="D822" s="388" t="s">
        <v>1864</v>
      </c>
      <c r="E822" s="388" t="s">
        <v>1508</v>
      </c>
      <c r="F822" s="388" t="s">
        <v>13</v>
      </c>
      <c r="G822" s="388" t="s">
        <v>1865</v>
      </c>
      <c r="H822" s="388" t="s">
        <v>1143</v>
      </c>
      <c r="I822" s="388" t="s">
        <v>155</v>
      </c>
      <c r="J822" s="388" t="s">
        <v>1866</v>
      </c>
      <c r="K822" s="400">
        <v>42177</v>
      </c>
      <c r="L822" s="400">
        <v>42181</v>
      </c>
      <c r="M822" s="388" t="s">
        <v>98</v>
      </c>
      <c r="N822" s="388" t="s">
        <v>104</v>
      </c>
      <c r="O822" s="388">
        <v>3</v>
      </c>
      <c r="P822" s="388" t="s">
        <v>1510</v>
      </c>
      <c r="Q822" s="388">
        <v>1</v>
      </c>
    </row>
    <row r="823" spans="1:17" s="388" customFormat="1" x14ac:dyDescent="0.2">
      <c r="A823" s="388">
        <v>59042</v>
      </c>
      <c r="B823" s="388">
        <v>119205</v>
      </c>
      <c r="C823" s="388">
        <v>10030520</v>
      </c>
      <c r="D823" s="388" t="s">
        <v>1878</v>
      </c>
      <c r="E823" s="388" t="s">
        <v>1590</v>
      </c>
      <c r="F823" s="388" t="s">
        <v>13</v>
      </c>
      <c r="G823" s="388" t="s">
        <v>114</v>
      </c>
      <c r="H823" s="388" t="s">
        <v>115</v>
      </c>
      <c r="I823" s="388" t="s">
        <v>115</v>
      </c>
      <c r="J823" s="388" t="s">
        <v>1879</v>
      </c>
      <c r="K823" s="400">
        <v>42177</v>
      </c>
      <c r="L823" s="400">
        <v>42180</v>
      </c>
      <c r="M823" s="388" t="s">
        <v>1834</v>
      </c>
      <c r="N823" s="388" t="s">
        <v>104</v>
      </c>
      <c r="O823" s="388">
        <v>2</v>
      </c>
      <c r="P823" s="388" t="s">
        <v>1510</v>
      </c>
      <c r="Q823" s="388">
        <v>4</v>
      </c>
    </row>
    <row r="824" spans="1:17" s="388" customFormat="1" x14ac:dyDescent="0.2">
      <c r="A824" s="388">
        <v>59187</v>
      </c>
      <c r="B824" s="388">
        <v>121737</v>
      </c>
      <c r="C824" s="388">
        <v>10023896</v>
      </c>
      <c r="D824" s="388" t="s">
        <v>1964</v>
      </c>
      <c r="E824" s="388" t="s">
        <v>1508</v>
      </c>
      <c r="F824" s="388" t="s">
        <v>13</v>
      </c>
      <c r="G824" s="388" t="s">
        <v>167</v>
      </c>
      <c r="H824" s="388" t="s">
        <v>102</v>
      </c>
      <c r="I824" s="388" t="s">
        <v>102</v>
      </c>
      <c r="J824" s="388" t="s">
        <v>1965</v>
      </c>
      <c r="K824" s="400">
        <v>42171</v>
      </c>
      <c r="L824" s="400">
        <v>42174</v>
      </c>
      <c r="M824" s="388" t="s">
        <v>123</v>
      </c>
      <c r="N824" s="388" t="s">
        <v>104</v>
      </c>
      <c r="O824" s="388">
        <v>3</v>
      </c>
      <c r="P824" s="388" t="s">
        <v>1510</v>
      </c>
      <c r="Q824" s="388" t="s">
        <v>195</v>
      </c>
    </row>
    <row r="825" spans="1:17" s="388" customFormat="1" x14ac:dyDescent="0.2">
      <c r="A825" s="388">
        <v>50584</v>
      </c>
      <c r="B825" s="388">
        <v>105975</v>
      </c>
      <c r="C825" s="388">
        <v>10000486</v>
      </c>
      <c r="D825" s="388" t="s">
        <v>1559</v>
      </c>
      <c r="E825" s="388" t="s">
        <v>1508</v>
      </c>
      <c r="F825" s="388" t="s">
        <v>13</v>
      </c>
      <c r="G825" s="388" t="s">
        <v>440</v>
      </c>
      <c r="H825" s="388" t="s">
        <v>92</v>
      </c>
      <c r="I825" s="388" t="s">
        <v>93</v>
      </c>
      <c r="J825" s="388" t="s">
        <v>1560</v>
      </c>
      <c r="K825" s="400">
        <v>42170</v>
      </c>
      <c r="L825" s="400">
        <v>42174</v>
      </c>
      <c r="M825" s="388" t="s">
        <v>123</v>
      </c>
      <c r="N825" s="388" t="s">
        <v>104</v>
      </c>
      <c r="O825" s="388">
        <v>2</v>
      </c>
      <c r="P825" s="388" t="s">
        <v>1510</v>
      </c>
      <c r="Q825" s="388">
        <v>2</v>
      </c>
    </row>
    <row r="826" spans="1:17" s="388" customFormat="1" x14ac:dyDescent="0.2">
      <c r="A826" s="388">
        <v>53936</v>
      </c>
      <c r="B826" s="388">
        <v>108022</v>
      </c>
      <c r="C826" s="388">
        <v>10005143</v>
      </c>
      <c r="D826" s="388" t="s">
        <v>1697</v>
      </c>
      <c r="E826" s="388" t="s">
        <v>1512</v>
      </c>
      <c r="F826" s="388" t="s">
        <v>14</v>
      </c>
      <c r="G826" s="388" t="s">
        <v>154</v>
      </c>
      <c r="H826" s="388" t="s">
        <v>155</v>
      </c>
      <c r="I826" s="388" t="s">
        <v>155</v>
      </c>
      <c r="J826" s="388" t="s">
        <v>1698</v>
      </c>
      <c r="K826" s="400">
        <v>42170</v>
      </c>
      <c r="L826" s="400">
        <v>42174</v>
      </c>
      <c r="M826" s="388" t="s">
        <v>143</v>
      </c>
      <c r="N826" s="388" t="s">
        <v>104</v>
      </c>
      <c r="O826" s="388">
        <v>2</v>
      </c>
      <c r="P826" s="388" t="s">
        <v>1510</v>
      </c>
      <c r="Q826" s="388">
        <v>2</v>
      </c>
    </row>
    <row r="827" spans="1:17" s="388" customFormat="1" x14ac:dyDescent="0.2">
      <c r="A827" s="388">
        <v>54726</v>
      </c>
      <c r="B827" s="388">
        <v>112419</v>
      </c>
      <c r="C827" s="388">
        <v>10006472</v>
      </c>
      <c r="D827" s="388" t="s">
        <v>129</v>
      </c>
      <c r="E827" s="388" t="s">
        <v>1508</v>
      </c>
      <c r="F827" s="388" t="s">
        <v>13</v>
      </c>
      <c r="G827" s="388" t="s">
        <v>494</v>
      </c>
      <c r="H827" s="388" t="s">
        <v>131</v>
      </c>
      <c r="I827" s="388" t="s">
        <v>131</v>
      </c>
      <c r="J827" s="388" t="s">
        <v>133</v>
      </c>
      <c r="K827" s="400">
        <v>42170</v>
      </c>
      <c r="L827" s="400">
        <v>42174</v>
      </c>
      <c r="M827" s="388" t="s">
        <v>98</v>
      </c>
      <c r="N827" s="388" t="s">
        <v>104</v>
      </c>
      <c r="O827" s="388">
        <v>3</v>
      </c>
      <c r="P827" s="388" t="s">
        <v>1510</v>
      </c>
      <c r="Q827" s="388">
        <v>2</v>
      </c>
    </row>
    <row r="828" spans="1:17" s="388" customFormat="1" x14ac:dyDescent="0.2">
      <c r="A828" s="388">
        <v>59147</v>
      </c>
      <c r="B828" s="388">
        <v>121553</v>
      </c>
      <c r="C828" s="388">
        <v>10030249</v>
      </c>
      <c r="D828" s="388" t="s">
        <v>1902</v>
      </c>
      <c r="E828" s="388" t="s">
        <v>1508</v>
      </c>
      <c r="F828" s="388" t="s">
        <v>13</v>
      </c>
      <c r="G828" s="388" t="s">
        <v>108</v>
      </c>
      <c r="H828" s="388" t="s">
        <v>102</v>
      </c>
      <c r="I828" s="388" t="s">
        <v>102</v>
      </c>
      <c r="J828" s="388" t="s">
        <v>1903</v>
      </c>
      <c r="K828" s="400">
        <v>42170</v>
      </c>
      <c r="L828" s="400">
        <v>42174</v>
      </c>
      <c r="M828" s="388" t="s">
        <v>98</v>
      </c>
      <c r="N828" s="388" t="s">
        <v>104</v>
      </c>
      <c r="O828" s="388">
        <v>2</v>
      </c>
      <c r="P828" s="388" t="s">
        <v>1510</v>
      </c>
      <c r="Q828" s="388" t="s">
        <v>195</v>
      </c>
    </row>
    <row r="829" spans="1:17" s="388" customFormat="1" x14ac:dyDescent="0.2">
      <c r="A829" s="388">
        <v>53982</v>
      </c>
      <c r="B829" s="388">
        <v>117346</v>
      </c>
      <c r="C829" s="388">
        <v>10005237</v>
      </c>
      <c r="D829" s="388" t="s">
        <v>1703</v>
      </c>
      <c r="E829" s="388" t="s">
        <v>1508</v>
      </c>
      <c r="F829" s="388" t="s">
        <v>13</v>
      </c>
      <c r="G829" s="388" t="s">
        <v>675</v>
      </c>
      <c r="H829" s="388" t="s">
        <v>115</v>
      </c>
      <c r="I829" s="388" t="s">
        <v>115</v>
      </c>
      <c r="J829" s="388" t="s">
        <v>1704</v>
      </c>
      <c r="K829" s="400">
        <v>42171</v>
      </c>
      <c r="L829" s="400">
        <v>42173</v>
      </c>
      <c r="M829" s="388" t="s">
        <v>138</v>
      </c>
      <c r="N829" s="388" t="s">
        <v>104</v>
      </c>
      <c r="O829" s="388">
        <v>2</v>
      </c>
      <c r="P829" s="388" t="s">
        <v>1510</v>
      </c>
      <c r="Q829" s="388">
        <v>3</v>
      </c>
    </row>
    <row r="830" spans="1:17" s="388" customFormat="1" x14ac:dyDescent="0.2">
      <c r="A830" s="388">
        <v>54229</v>
      </c>
      <c r="B830" s="388">
        <v>110561</v>
      </c>
      <c r="C830" s="388">
        <v>10005586</v>
      </c>
      <c r="D830" s="388" t="s">
        <v>1723</v>
      </c>
      <c r="E830" s="388" t="s">
        <v>1512</v>
      </c>
      <c r="F830" s="388" t="s">
        <v>14</v>
      </c>
      <c r="G830" s="388" t="s">
        <v>293</v>
      </c>
      <c r="H830" s="388" t="s">
        <v>152</v>
      </c>
      <c r="I830" s="388" t="s">
        <v>152</v>
      </c>
      <c r="J830" s="388" t="s">
        <v>1724</v>
      </c>
      <c r="K830" s="400">
        <v>42171</v>
      </c>
      <c r="L830" s="400">
        <v>42173</v>
      </c>
      <c r="M830" s="388" t="s">
        <v>282</v>
      </c>
      <c r="N830" s="388" t="s">
        <v>104</v>
      </c>
      <c r="O830" s="388">
        <v>2</v>
      </c>
      <c r="P830" s="388" t="s">
        <v>1510</v>
      </c>
      <c r="Q830" s="388">
        <v>3</v>
      </c>
    </row>
    <row r="831" spans="1:17" s="388" customFormat="1" x14ac:dyDescent="0.2">
      <c r="A831" s="388">
        <v>58781</v>
      </c>
      <c r="B831" s="388">
        <v>118729</v>
      </c>
      <c r="C831" s="388">
        <v>10013112</v>
      </c>
      <c r="D831" s="388" t="s">
        <v>1858</v>
      </c>
      <c r="E831" s="388" t="s">
        <v>1508</v>
      </c>
      <c r="F831" s="388" t="s">
        <v>13</v>
      </c>
      <c r="G831" s="388" t="s">
        <v>551</v>
      </c>
      <c r="H831" s="388" t="s">
        <v>115</v>
      </c>
      <c r="I831" s="388" t="s">
        <v>115</v>
      </c>
      <c r="J831" s="388" t="s">
        <v>1859</v>
      </c>
      <c r="K831" s="400">
        <v>42171</v>
      </c>
      <c r="L831" s="400">
        <v>42173</v>
      </c>
      <c r="M831" s="388" t="s">
        <v>138</v>
      </c>
      <c r="N831" s="388" t="s">
        <v>104</v>
      </c>
      <c r="O831" s="388">
        <v>2</v>
      </c>
      <c r="P831" s="388" t="s">
        <v>1510</v>
      </c>
      <c r="Q831" s="388">
        <v>3</v>
      </c>
    </row>
    <row r="832" spans="1:17" s="388" customFormat="1" x14ac:dyDescent="0.2">
      <c r="A832" s="388">
        <v>51905</v>
      </c>
      <c r="B832" s="388">
        <v>107983</v>
      </c>
      <c r="C832" s="388">
        <v>10002578</v>
      </c>
      <c r="D832" s="388" t="s">
        <v>279</v>
      </c>
      <c r="E832" s="388" t="s">
        <v>1536</v>
      </c>
      <c r="F832" s="388" t="s">
        <v>14</v>
      </c>
      <c r="G832" s="388" t="s">
        <v>243</v>
      </c>
      <c r="H832" s="388" t="s">
        <v>177</v>
      </c>
      <c r="I832" s="388" t="s">
        <v>177</v>
      </c>
      <c r="J832" s="388" t="s">
        <v>281</v>
      </c>
      <c r="K832" s="400">
        <v>42165</v>
      </c>
      <c r="L832" s="400">
        <v>42167</v>
      </c>
      <c r="M832" s="388" t="s">
        <v>282</v>
      </c>
      <c r="N832" s="388" t="s">
        <v>104</v>
      </c>
      <c r="O832" s="388">
        <v>3</v>
      </c>
      <c r="P832" s="388" t="s">
        <v>1510</v>
      </c>
      <c r="Q832" s="388">
        <v>3</v>
      </c>
    </row>
    <row r="833" spans="1:17" s="388" customFormat="1" x14ac:dyDescent="0.2">
      <c r="A833" s="388">
        <v>59163</v>
      </c>
      <c r="B833" s="388">
        <v>122554</v>
      </c>
      <c r="C833" s="388">
        <v>10035270</v>
      </c>
      <c r="D833" s="388" t="s">
        <v>1922</v>
      </c>
      <c r="E833" s="388" t="s">
        <v>1508</v>
      </c>
      <c r="F833" s="388" t="s">
        <v>13</v>
      </c>
      <c r="G833" s="388" t="s">
        <v>1206</v>
      </c>
      <c r="H833" s="388" t="s">
        <v>115</v>
      </c>
      <c r="I833" s="388" t="s">
        <v>115</v>
      </c>
      <c r="J833" s="388" t="s">
        <v>1923</v>
      </c>
      <c r="K833" s="400">
        <v>42164</v>
      </c>
      <c r="L833" s="400">
        <v>42167</v>
      </c>
      <c r="M833" s="388" t="s">
        <v>123</v>
      </c>
      <c r="N833" s="388" t="s">
        <v>104</v>
      </c>
      <c r="O833" s="388">
        <v>3</v>
      </c>
      <c r="P833" s="388" t="s">
        <v>1510</v>
      </c>
      <c r="Q833" s="388" t="s">
        <v>195</v>
      </c>
    </row>
    <row r="834" spans="1:17" s="388" customFormat="1" x14ac:dyDescent="0.2">
      <c r="A834" s="388">
        <v>130606</v>
      </c>
      <c r="B834" s="388">
        <v>105023</v>
      </c>
      <c r="C834" s="388">
        <v>10000654</v>
      </c>
      <c r="D834" s="388" t="s">
        <v>2054</v>
      </c>
      <c r="E834" s="388" t="s">
        <v>274</v>
      </c>
      <c r="F834" s="388" t="s">
        <v>11</v>
      </c>
      <c r="G834" s="388" t="s">
        <v>2055</v>
      </c>
      <c r="H834" s="388" t="s">
        <v>177</v>
      </c>
      <c r="I834" s="388" t="s">
        <v>177</v>
      </c>
      <c r="J834" s="388" t="s">
        <v>2056</v>
      </c>
      <c r="K834" s="400">
        <v>42164</v>
      </c>
      <c r="L834" s="400">
        <v>42167</v>
      </c>
      <c r="M834" s="388" t="s">
        <v>146</v>
      </c>
      <c r="N834" s="388" t="s">
        <v>104</v>
      </c>
      <c r="O834" s="388">
        <v>2</v>
      </c>
      <c r="P834" s="388" t="s">
        <v>1510</v>
      </c>
      <c r="Q834" s="388">
        <v>3</v>
      </c>
    </row>
    <row r="835" spans="1:17" s="388" customFormat="1" x14ac:dyDescent="0.2">
      <c r="A835" s="388">
        <v>54947</v>
      </c>
      <c r="B835" s="388">
        <v>107784</v>
      </c>
      <c r="C835" s="388">
        <v>10006847</v>
      </c>
      <c r="D835" s="388" t="s">
        <v>1753</v>
      </c>
      <c r="E835" s="388" t="s">
        <v>1508</v>
      </c>
      <c r="F835" s="388" t="s">
        <v>13</v>
      </c>
      <c r="G835" s="388" t="s">
        <v>130</v>
      </c>
      <c r="H835" s="388" t="s">
        <v>131</v>
      </c>
      <c r="I835" s="388" t="s">
        <v>131</v>
      </c>
      <c r="J835" s="388" t="s">
        <v>1754</v>
      </c>
      <c r="K835" s="400">
        <v>42163</v>
      </c>
      <c r="L835" s="400">
        <v>42167</v>
      </c>
      <c r="M835" s="388" t="s">
        <v>98</v>
      </c>
      <c r="N835" s="388" t="s">
        <v>104</v>
      </c>
      <c r="O835" s="388">
        <v>2</v>
      </c>
      <c r="P835" s="388" t="s">
        <v>1510</v>
      </c>
      <c r="Q835" s="388">
        <v>2</v>
      </c>
    </row>
    <row r="836" spans="1:17" s="388" customFormat="1" x14ac:dyDescent="0.2">
      <c r="A836" s="388">
        <v>58170</v>
      </c>
      <c r="B836" s="388">
        <v>117936</v>
      </c>
      <c r="C836" s="388">
        <v>10013208</v>
      </c>
      <c r="D836" s="388" t="s">
        <v>1803</v>
      </c>
      <c r="E836" s="388" t="s">
        <v>1508</v>
      </c>
      <c r="F836" s="388" t="s">
        <v>13</v>
      </c>
      <c r="G836" s="388" t="s">
        <v>264</v>
      </c>
      <c r="H836" s="388" t="s">
        <v>131</v>
      </c>
      <c r="I836" s="388" t="s">
        <v>131</v>
      </c>
      <c r="J836" s="388" t="s">
        <v>1804</v>
      </c>
      <c r="K836" s="400">
        <v>42163</v>
      </c>
      <c r="L836" s="400">
        <v>42167</v>
      </c>
      <c r="M836" s="388" t="s">
        <v>98</v>
      </c>
      <c r="N836" s="388" t="s">
        <v>104</v>
      </c>
      <c r="O836" s="388">
        <v>4</v>
      </c>
      <c r="P836" s="388" t="s">
        <v>1510</v>
      </c>
      <c r="Q836" s="388">
        <v>2</v>
      </c>
    </row>
    <row r="837" spans="1:17" s="388" customFormat="1" x14ac:dyDescent="0.2">
      <c r="A837" s="388">
        <v>130551</v>
      </c>
      <c r="B837" s="388">
        <v>108458</v>
      </c>
      <c r="C837" s="388">
        <v>10002638</v>
      </c>
      <c r="D837" s="388" t="s">
        <v>2038</v>
      </c>
      <c r="E837" s="388" t="s">
        <v>107</v>
      </c>
      <c r="F837" s="388" t="s">
        <v>11</v>
      </c>
      <c r="G837" s="388" t="s">
        <v>91</v>
      </c>
      <c r="H837" s="388" t="s">
        <v>92</v>
      </c>
      <c r="I837" s="388" t="s">
        <v>93</v>
      </c>
      <c r="J837" s="388" t="s">
        <v>2039</v>
      </c>
      <c r="K837" s="400">
        <v>42163</v>
      </c>
      <c r="L837" s="400">
        <v>42167</v>
      </c>
      <c r="M837" s="388" t="s">
        <v>146</v>
      </c>
      <c r="N837" s="388" t="s">
        <v>104</v>
      </c>
      <c r="O837" s="388">
        <v>1</v>
      </c>
      <c r="P837" s="388" t="s">
        <v>1510</v>
      </c>
      <c r="Q837" s="388">
        <v>3</v>
      </c>
    </row>
    <row r="838" spans="1:17" s="388" customFormat="1" x14ac:dyDescent="0.2">
      <c r="A838" s="388">
        <v>130609</v>
      </c>
      <c r="B838" s="388">
        <v>108653</v>
      </c>
      <c r="C838" s="388">
        <v>10004375</v>
      </c>
      <c r="D838" s="388" t="s">
        <v>2060</v>
      </c>
      <c r="E838" s="388" t="s">
        <v>107</v>
      </c>
      <c r="F838" s="388" t="s">
        <v>11</v>
      </c>
      <c r="G838" s="388" t="s">
        <v>595</v>
      </c>
      <c r="H838" s="388" t="s">
        <v>177</v>
      </c>
      <c r="I838" s="388" t="s">
        <v>177</v>
      </c>
      <c r="J838" s="388" t="s">
        <v>2061</v>
      </c>
      <c r="K838" s="400">
        <v>42163</v>
      </c>
      <c r="L838" s="400">
        <v>42167</v>
      </c>
      <c r="M838" s="388" t="s">
        <v>146</v>
      </c>
      <c r="N838" s="388" t="s">
        <v>104</v>
      </c>
      <c r="O838" s="388">
        <v>3</v>
      </c>
      <c r="P838" s="388" t="s">
        <v>1510</v>
      </c>
      <c r="Q838" s="388">
        <v>3</v>
      </c>
    </row>
    <row r="839" spans="1:17" s="388" customFormat="1" x14ac:dyDescent="0.2">
      <c r="A839" s="388">
        <v>132779</v>
      </c>
      <c r="B839" s="388">
        <v>109912</v>
      </c>
      <c r="C839" s="388">
        <v>10007527</v>
      </c>
      <c r="D839" s="388" t="s">
        <v>2148</v>
      </c>
      <c r="E839" s="388" t="s">
        <v>107</v>
      </c>
      <c r="F839" s="388" t="s">
        <v>11</v>
      </c>
      <c r="G839" s="388" t="s">
        <v>194</v>
      </c>
      <c r="H839" s="388" t="s">
        <v>155</v>
      </c>
      <c r="I839" s="388" t="s">
        <v>155</v>
      </c>
      <c r="J839" s="388" t="s">
        <v>2149</v>
      </c>
      <c r="K839" s="400">
        <v>42163</v>
      </c>
      <c r="L839" s="400">
        <v>42167</v>
      </c>
      <c r="M839" s="388" t="s">
        <v>146</v>
      </c>
      <c r="N839" s="388" t="s">
        <v>104</v>
      </c>
      <c r="O839" s="388">
        <v>2</v>
      </c>
      <c r="P839" s="388" t="s">
        <v>1510</v>
      </c>
      <c r="Q839" s="388">
        <v>3</v>
      </c>
    </row>
    <row r="840" spans="1:17" s="388" customFormat="1" x14ac:dyDescent="0.2">
      <c r="A840" s="388">
        <v>58314</v>
      </c>
      <c r="B840" s="388">
        <v>115209</v>
      </c>
      <c r="C840" s="388">
        <v>10006245</v>
      </c>
      <c r="D840" s="388" t="s">
        <v>1818</v>
      </c>
      <c r="E840" s="388" t="s">
        <v>1536</v>
      </c>
      <c r="F840" s="388" t="s">
        <v>14</v>
      </c>
      <c r="G840" s="388" t="s">
        <v>173</v>
      </c>
      <c r="H840" s="388" t="s">
        <v>161</v>
      </c>
      <c r="I840" s="388" t="s">
        <v>161</v>
      </c>
      <c r="J840" s="388" t="s">
        <v>1819</v>
      </c>
      <c r="K840" s="400">
        <v>42158</v>
      </c>
      <c r="L840" s="400">
        <v>42160</v>
      </c>
      <c r="M840" s="388" t="s">
        <v>143</v>
      </c>
      <c r="N840" s="388" t="s">
        <v>104</v>
      </c>
      <c r="O840" s="388">
        <v>2</v>
      </c>
      <c r="P840" s="388" t="s">
        <v>1510</v>
      </c>
      <c r="Q840" s="388" t="s">
        <v>195</v>
      </c>
    </row>
    <row r="841" spans="1:17" s="388" customFormat="1" x14ac:dyDescent="0.2">
      <c r="A841" s="388">
        <v>53565</v>
      </c>
      <c r="B841" s="388">
        <v>116072</v>
      </c>
      <c r="C841" s="388">
        <v>10003256</v>
      </c>
      <c r="D841" s="388" t="s">
        <v>1674</v>
      </c>
      <c r="E841" s="388" t="s">
        <v>1536</v>
      </c>
      <c r="F841" s="388" t="s">
        <v>14</v>
      </c>
      <c r="G841" s="388" t="s">
        <v>252</v>
      </c>
      <c r="H841" s="388" t="s">
        <v>155</v>
      </c>
      <c r="I841" s="388" t="s">
        <v>155</v>
      </c>
      <c r="J841" s="388" t="s">
        <v>1675</v>
      </c>
      <c r="K841" s="400">
        <v>42157</v>
      </c>
      <c r="L841" s="400">
        <v>42160</v>
      </c>
      <c r="M841" s="388" t="s">
        <v>138</v>
      </c>
      <c r="N841" s="388" t="s">
        <v>104</v>
      </c>
      <c r="O841" s="388">
        <v>2</v>
      </c>
      <c r="P841" s="388" t="s">
        <v>1510</v>
      </c>
      <c r="Q841" s="388">
        <v>3</v>
      </c>
    </row>
    <row r="842" spans="1:17" s="388" customFormat="1" x14ac:dyDescent="0.2">
      <c r="A842" s="388">
        <v>59176</v>
      </c>
      <c r="B842" s="388">
        <v>121544</v>
      </c>
      <c r="C842" s="388">
        <v>10021793</v>
      </c>
      <c r="D842" s="388" t="s">
        <v>567</v>
      </c>
      <c r="E842" s="388" t="s">
        <v>1508</v>
      </c>
      <c r="F842" s="388" t="s">
        <v>13</v>
      </c>
      <c r="G842" s="388" t="s">
        <v>173</v>
      </c>
      <c r="H842" s="388" t="s">
        <v>161</v>
      </c>
      <c r="I842" s="388" t="s">
        <v>161</v>
      </c>
      <c r="J842" s="388" t="s">
        <v>568</v>
      </c>
      <c r="K842" s="400">
        <v>42157</v>
      </c>
      <c r="L842" s="400">
        <v>42160</v>
      </c>
      <c r="M842" s="388" t="s">
        <v>123</v>
      </c>
      <c r="N842" s="388" t="s">
        <v>104</v>
      </c>
      <c r="O842" s="388">
        <v>3</v>
      </c>
      <c r="P842" s="388" t="s">
        <v>1510</v>
      </c>
      <c r="Q842" s="388" t="s">
        <v>195</v>
      </c>
    </row>
    <row r="843" spans="1:17" s="388" customFormat="1" x14ac:dyDescent="0.2">
      <c r="A843" s="388">
        <v>59179</v>
      </c>
      <c r="B843" s="388">
        <v>121797</v>
      </c>
      <c r="C843" s="388">
        <v>10022503</v>
      </c>
      <c r="D843" s="388" t="s">
        <v>1943</v>
      </c>
      <c r="E843" s="388" t="s">
        <v>1508</v>
      </c>
      <c r="F843" s="388" t="s">
        <v>13</v>
      </c>
      <c r="G843" s="388" t="s">
        <v>398</v>
      </c>
      <c r="H843" s="388" t="s">
        <v>161</v>
      </c>
      <c r="I843" s="388" t="s">
        <v>161</v>
      </c>
      <c r="J843" s="388" t="s">
        <v>1944</v>
      </c>
      <c r="K843" s="400">
        <v>42157</v>
      </c>
      <c r="L843" s="400">
        <v>42160</v>
      </c>
      <c r="M843" s="388" t="s">
        <v>123</v>
      </c>
      <c r="N843" s="388" t="s">
        <v>104</v>
      </c>
      <c r="O843" s="388">
        <v>2</v>
      </c>
      <c r="P843" s="388" t="s">
        <v>1510</v>
      </c>
      <c r="Q843" s="388" t="s">
        <v>195</v>
      </c>
    </row>
    <row r="844" spans="1:17" s="388" customFormat="1" x14ac:dyDescent="0.2">
      <c r="A844" s="388">
        <v>59182</v>
      </c>
      <c r="B844" s="388">
        <v>121647</v>
      </c>
      <c r="C844" s="388">
        <v>10027766</v>
      </c>
      <c r="D844" s="388" t="s">
        <v>1952</v>
      </c>
      <c r="E844" s="388" t="s">
        <v>1508</v>
      </c>
      <c r="F844" s="388" t="s">
        <v>13</v>
      </c>
      <c r="G844" s="388" t="s">
        <v>347</v>
      </c>
      <c r="H844" s="388" t="s">
        <v>186</v>
      </c>
      <c r="I844" s="388" t="s">
        <v>93</v>
      </c>
      <c r="J844" s="388" t="s">
        <v>1953</v>
      </c>
      <c r="K844" s="400">
        <v>42157</v>
      </c>
      <c r="L844" s="400">
        <v>42160</v>
      </c>
      <c r="M844" s="388" t="s">
        <v>123</v>
      </c>
      <c r="N844" s="388" t="s">
        <v>104</v>
      </c>
      <c r="O844" s="388">
        <v>2</v>
      </c>
      <c r="P844" s="388" t="s">
        <v>1510</v>
      </c>
      <c r="Q844" s="388" t="s">
        <v>195</v>
      </c>
    </row>
    <row r="845" spans="1:17" s="388" customFormat="1" x14ac:dyDescent="0.2">
      <c r="A845" s="388">
        <v>59184</v>
      </c>
      <c r="B845" s="388">
        <v>121319</v>
      </c>
      <c r="C845" s="388">
        <v>10031146</v>
      </c>
      <c r="D845" s="388" t="s">
        <v>1955</v>
      </c>
      <c r="E845" s="388" t="s">
        <v>1508</v>
      </c>
      <c r="F845" s="388" t="s">
        <v>13</v>
      </c>
      <c r="G845" s="388" t="s">
        <v>151</v>
      </c>
      <c r="H845" s="388" t="s">
        <v>152</v>
      </c>
      <c r="I845" s="388" t="s">
        <v>152</v>
      </c>
      <c r="J845" s="388" t="s">
        <v>1956</v>
      </c>
      <c r="K845" s="400">
        <v>42157</v>
      </c>
      <c r="L845" s="400">
        <v>42160</v>
      </c>
      <c r="M845" s="388" t="s">
        <v>123</v>
      </c>
      <c r="N845" s="388" t="s">
        <v>104</v>
      </c>
      <c r="O845" s="388">
        <v>3</v>
      </c>
      <c r="P845" s="388" t="s">
        <v>1510</v>
      </c>
      <c r="Q845" s="388" t="s">
        <v>195</v>
      </c>
    </row>
    <row r="846" spans="1:17" s="388" customFormat="1" x14ac:dyDescent="0.2">
      <c r="A846" s="388">
        <v>130410</v>
      </c>
      <c r="B846" s="388">
        <v>108322</v>
      </c>
      <c r="C846" s="388">
        <v>10003564</v>
      </c>
      <c r="D846" s="388" t="s">
        <v>203</v>
      </c>
      <c r="E846" s="388" t="s">
        <v>107</v>
      </c>
      <c r="F846" s="388" t="s">
        <v>11</v>
      </c>
      <c r="G846" s="388" t="s">
        <v>204</v>
      </c>
      <c r="H846" s="388" t="s">
        <v>115</v>
      </c>
      <c r="I846" s="388" t="s">
        <v>115</v>
      </c>
      <c r="J846" s="388" t="s">
        <v>205</v>
      </c>
      <c r="K846" s="400">
        <v>42157</v>
      </c>
      <c r="L846" s="400">
        <v>42160</v>
      </c>
      <c r="M846" s="388" t="s">
        <v>146</v>
      </c>
      <c r="N846" s="388" t="s">
        <v>104</v>
      </c>
      <c r="O846" s="388">
        <v>3</v>
      </c>
      <c r="P846" s="388" t="s">
        <v>1510</v>
      </c>
      <c r="Q846" s="388">
        <v>3</v>
      </c>
    </row>
    <row r="847" spans="1:17" s="388" customFormat="1" x14ac:dyDescent="0.2">
      <c r="A847" s="388">
        <v>58132</v>
      </c>
      <c r="B847" s="388">
        <v>115798</v>
      </c>
      <c r="C847" s="388">
        <v>10007722</v>
      </c>
      <c r="D847" s="388" t="s">
        <v>1797</v>
      </c>
      <c r="E847" s="388" t="s">
        <v>1508</v>
      </c>
      <c r="F847" s="388" t="s">
        <v>13</v>
      </c>
      <c r="G847" s="388" t="s">
        <v>511</v>
      </c>
      <c r="H847" s="388" t="s">
        <v>186</v>
      </c>
      <c r="I847" s="388" t="s">
        <v>93</v>
      </c>
      <c r="J847" s="388" t="s">
        <v>1798</v>
      </c>
      <c r="K847" s="400">
        <v>42156</v>
      </c>
      <c r="L847" s="400">
        <v>42160</v>
      </c>
      <c r="M847" s="388" t="s">
        <v>138</v>
      </c>
      <c r="N847" s="388" t="s">
        <v>104</v>
      </c>
      <c r="O847" s="388">
        <v>2</v>
      </c>
      <c r="P847" s="388" t="s">
        <v>1510</v>
      </c>
      <c r="Q847" s="388">
        <v>3</v>
      </c>
    </row>
    <row r="848" spans="1:17" s="388" customFormat="1" x14ac:dyDescent="0.2">
      <c r="A848" s="388">
        <v>130823</v>
      </c>
      <c r="B848" s="388">
        <v>107909</v>
      </c>
      <c r="C848" s="388">
        <v>10002815</v>
      </c>
      <c r="D848" s="388" t="s">
        <v>2116</v>
      </c>
      <c r="E848" s="388" t="s">
        <v>107</v>
      </c>
      <c r="F848" s="388" t="s">
        <v>11</v>
      </c>
      <c r="G848" s="388" t="s">
        <v>374</v>
      </c>
      <c r="H848" s="388" t="s">
        <v>177</v>
      </c>
      <c r="I848" s="388" t="s">
        <v>177</v>
      </c>
      <c r="J848" s="388" t="s">
        <v>2117</v>
      </c>
      <c r="K848" s="400">
        <v>42156</v>
      </c>
      <c r="L848" s="400">
        <v>42160</v>
      </c>
      <c r="M848" s="388" t="s">
        <v>109</v>
      </c>
      <c r="N848" s="388" t="s">
        <v>104</v>
      </c>
      <c r="O848" s="388">
        <v>3</v>
      </c>
      <c r="P848" s="388" t="s">
        <v>1510</v>
      </c>
      <c r="Q848" s="388">
        <v>2</v>
      </c>
    </row>
    <row r="849" spans="1:17" s="388" customFormat="1" x14ac:dyDescent="0.2">
      <c r="A849" s="388">
        <v>59166</v>
      </c>
      <c r="B849" s="388">
        <v>118760</v>
      </c>
      <c r="C849" s="388">
        <v>10021021</v>
      </c>
      <c r="D849" s="388" t="s">
        <v>1928</v>
      </c>
      <c r="E849" s="388" t="s">
        <v>1536</v>
      </c>
      <c r="F849" s="388" t="s">
        <v>14</v>
      </c>
      <c r="G849" s="388" t="s">
        <v>479</v>
      </c>
      <c r="H849" s="388" t="s">
        <v>115</v>
      </c>
      <c r="I849" s="388" t="s">
        <v>115</v>
      </c>
      <c r="J849" s="388" t="s">
        <v>1929</v>
      </c>
      <c r="K849" s="400">
        <v>42156</v>
      </c>
      <c r="L849" s="400">
        <v>42158</v>
      </c>
      <c r="M849" s="388" t="s">
        <v>123</v>
      </c>
      <c r="N849" s="388" t="s">
        <v>104</v>
      </c>
      <c r="O849" s="388">
        <v>3</v>
      </c>
      <c r="P849" s="388" t="s">
        <v>1510</v>
      </c>
      <c r="Q849" s="388" t="s">
        <v>195</v>
      </c>
    </row>
    <row r="850" spans="1:17" s="388" customFormat="1" x14ac:dyDescent="0.2">
      <c r="A850" s="388">
        <v>51578</v>
      </c>
      <c r="B850" s="388">
        <v>107022</v>
      </c>
      <c r="C850" s="388">
        <v>10002008</v>
      </c>
      <c r="D850" s="388" t="s">
        <v>1593</v>
      </c>
      <c r="E850" s="388" t="s">
        <v>1512</v>
      </c>
      <c r="F850" s="388" t="s">
        <v>14</v>
      </c>
      <c r="G850" s="388" t="s">
        <v>295</v>
      </c>
      <c r="H850" s="388" t="s">
        <v>186</v>
      </c>
      <c r="I850" s="388" t="s">
        <v>93</v>
      </c>
      <c r="J850" s="388" t="s">
        <v>1594</v>
      </c>
      <c r="K850" s="400">
        <v>42143</v>
      </c>
      <c r="L850" s="400">
        <v>42146</v>
      </c>
      <c r="M850" s="388" t="s">
        <v>143</v>
      </c>
      <c r="N850" s="388" t="s">
        <v>104</v>
      </c>
      <c r="O850" s="388">
        <v>2</v>
      </c>
      <c r="P850" s="388" t="s">
        <v>1510</v>
      </c>
      <c r="Q850" s="388">
        <v>2</v>
      </c>
    </row>
    <row r="851" spans="1:17" s="388" customFormat="1" x14ac:dyDescent="0.2">
      <c r="A851" s="388">
        <v>52418</v>
      </c>
      <c r="B851" s="388">
        <v>106695</v>
      </c>
      <c r="C851" s="388">
        <v>10003219</v>
      </c>
      <c r="D851" s="388" t="s">
        <v>1617</v>
      </c>
      <c r="E851" s="388" t="s">
        <v>1508</v>
      </c>
      <c r="F851" s="388" t="s">
        <v>13</v>
      </c>
      <c r="G851" s="388" t="s">
        <v>379</v>
      </c>
      <c r="H851" s="388" t="s">
        <v>186</v>
      </c>
      <c r="I851" s="388" t="s">
        <v>93</v>
      </c>
      <c r="J851" s="388" t="s">
        <v>1618</v>
      </c>
      <c r="K851" s="400">
        <v>42143</v>
      </c>
      <c r="L851" s="400">
        <v>42146</v>
      </c>
      <c r="M851" s="388" t="s">
        <v>138</v>
      </c>
      <c r="N851" s="388" t="s">
        <v>104</v>
      </c>
      <c r="O851" s="388">
        <v>2</v>
      </c>
      <c r="P851" s="388" t="s">
        <v>1510</v>
      </c>
      <c r="Q851" s="388">
        <v>3</v>
      </c>
    </row>
    <row r="852" spans="1:17" s="388" customFormat="1" x14ac:dyDescent="0.2">
      <c r="A852" s="388">
        <v>131095</v>
      </c>
      <c r="B852" s="388">
        <v>108330</v>
      </c>
      <c r="C852" s="388">
        <v>10005466</v>
      </c>
      <c r="D852" s="388" t="s">
        <v>2137</v>
      </c>
      <c r="E852" s="388" t="s">
        <v>107</v>
      </c>
      <c r="F852" s="388" t="s">
        <v>11</v>
      </c>
      <c r="G852" s="388" t="s">
        <v>505</v>
      </c>
      <c r="H852" s="388" t="s">
        <v>115</v>
      </c>
      <c r="I852" s="388" t="s">
        <v>115</v>
      </c>
      <c r="J852" s="388" t="s">
        <v>2138</v>
      </c>
      <c r="K852" s="400">
        <v>42143</v>
      </c>
      <c r="L852" s="400">
        <v>42146</v>
      </c>
      <c r="M852" s="388" t="s">
        <v>146</v>
      </c>
      <c r="N852" s="388" t="s">
        <v>104</v>
      </c>
      <c r="O852" s="388">
        <v>2</v>
      </c>
      <c r="P852" s="388" t="s">
        <v>1510</v>
      </c>
      <c r="Q852" s="388">
        <v>3</v>
      </c>
    </row>
    <row r="853" spans="1:17" s="388" customFormat="1" x14ac:dyDescent="0.2">
      <c r="A853" s="388">
        <v>50083</v>
      </c>
      <c r="B853" s="388">
        <v>105987</v>
      </c>
      <c r="C853" s="388">
        <v>10000115</v>
      </c>
      <c r="D853" s="388" t="s">
        <v>1507</v>
      </c>
      <c r="E853" s="388" t="s">
        <v>1508</v>
      </c>
      <c r="F853" s="388" t="s">
        <v>13</v>
      </c>
      <c r="G853" s="388" t="s">
        <v>185</v>
      </c>
      <c r="H853" s="388" t="s">
        <v>186</v>
      </c>
      <c r="I853" s="388" t="s">
        <v>93</v>
      </c>
      <c r="J853" s="388" t="s">
        <v>1509</v>
      </c>
      <c r="K853" s="400">
        <v>42142</v>
      </c>
      <c r="L853" s="400">
        <v>42146</v>
      </c>
      <c r="M853" s="388" t="s">
        <v>138</v>
      </c>
      <c r="N853" s="388" t="s">
        <v>104</v>
      </c>
      <c r="O853" s="388">
        <v>2</v>
      </c>
      <c r="P853" s="388" t="s">
        <v>1510</v>
      </c>
      <c r="Q853" s="388">
        <v>3</v>
      </c>
    </row>
    <row r="854" spans="1:17" s="388" customFormat="1" x14ac:dyDescent="0.2">
      <c r="A854" s="388">
        <v>59142</v>
      </c>
      <c r="B854" s="388">
        <v>123106</v>
      </c>
      <c r="C854" s="388">
        <v>10038911</v>
      </c>
      <c r="D854" s="388" t="s">
        <v>164</v>
      </c>
      <c r="E854" s="388" t="s">
        <v>1508</v>
      </c>
      <c r="F854" s="388" t="s">
        <v>13</v>
      </c>
      <c r="G854" s="388" t="s">
        <v>130</v>
      </c>
      <c r="H854" s="388" t="s">
        <v>131</v>
      </c>
      <c r="I854" s="388" t="s">
        <v>131</v>
      </c>
      <c r="J854" s="388" t="s">
        <v>165</v>
      </c>
      <c r="K854" s="400">
        <v>42142</v>
      </c>
      <c r="L854" s="400">
        <v>42146</v>
      </c>
      <c r="M854" s="388" t="s">
        <v>98</v>
      </c>
      <c r="N854" s="388" t="s">
        <v>104</v>
      </c>
      <c r="O854" s="388">
        <v>3</v>
      </c>
      <c r="P854" s="388" t="s">
        <v>1510</v>
      </c>
      <c r="Q854" s="388" t="s">
        <v>195</v>
      </c>
    </row>
    <row r="855" spans="1:17" s="388" customFormat="1" x14ac:dyDescent="0.2">
      <c r="A855" s="388">
        <v>59181</v>
      </c>
      <c r="B855" s="388">
        <v>121420</v>
      </c>
      <c r="C855" s="388">
        <v>10024603</v>
      </c>
      <c r="D855" s="388" t="s">
        <v>1949</v>
      </c>
      <c r="E855" s="388" t="s">
        <v>1508</v>
      </c>
      <c r="F855" s="388" t="s">
        <v>13</v>
      </c>
      <c r="G855" s="388" t="s">
        <v>126</v>
      </c>
      <c r="H855" s="388" t="s">
        <v>102</v>
      </c>
      <c r="I855" s="388" t="s">
        <v>102</v>
      </c>
      <c r="J855" s="388" t="s">
        <v>1950</v>
      </c>
      <c r="K855" s="400">
        <v>42142</v>
      </c>
      <c r="L855" s="400">
        <v>42146</v>
      </c>
      <c r="M855" s="388" t="s">
        <v>123</v>
      </c>
      <c r="N855" s="388" t="s">
        <v>104</v>
      </c>
      <c r="O855" s="388">
        <v>2</v>
      </c>
      <c r="P855" s="388" t="s">
        <v>1510</v>
      </c>
      <c r="Q855" s="388" t="s">
        <v>195</v>
      </c>
    </row>
    <row r="856" spans="1:17" s="388" customFormat="1" x14ac:dyDescent="0.2">
      <c r="A856" s="388">
        <v>130466</v>
      </c>
      <c r="B856" s="388">
        <v>106368</v>
      </c>
      <c r="C856" s="388">
        <v>10006442</v>
      </c>
      <c r="D856" s="388" t="s">
        <v>172</v>
      </c>
      <c r="E856" s="388" t="s">
        <v>107</v>
      </c>
      <c r="F856" s="388" t="s">
        <v>11</v>
      </c>
      <c r="G856" s="388" t="s">
        <v>173</v>
      </c>
      <c r="H856" s="388" t="s">
        <v>161</v>
      </c>
      <c r="I856" s="388" t="s">
        <v>161</v>
      </c>
      <c r="J856" s="388" t="s">
        <v>174</v>
      </c>
      <c r="K856" s="400">
        <v>42142</v>
      </c>
      <c r="L856" s="400">
        <v>42146</v>
      </c>
      <c r="M856" s="388" t="s">
        <v>109</v>
      </c>
      <c r="N856" s="388" t="s">
        <v>104</v>
      </c>
      <c r="O856" s="388">
        <v>3</v>
      </c>
      <c r="P856" s="388" t="s">
        <v>1510</v>
      </c>
      <c r="Q856" s="388">
        <v>2</v>
      </c>
    </row>
    <row r="857" spans="1:17" s="388" customFormat="1" x14ac:dyDescent="0.2">
      <c r="A857" s="388">
        <v>53671</v>
      </c>
      <c r="B857" s="388">
        <v>108694</v>
      </c>
      <c r="C857" s="388">
        <v>10004632</v>
      </c>
      <c r="D857" s="388" t="s">
        <v>1684</v>
      </c>
      <c r="E857" s="388" t="s">
        <v>1508</v>
      </c>
      <c r="F857" s="388" t="s">
        <v>13</v>
      </c>
      <c r="G857" s="388" t="s">
        <v>202</v>
      </c>
      <c r="H857" s="388" t="s">
        <v>152</v>
      </c>
      <c r="I857" s="388" t="s">
        <v>152</v>
      </c>
      <c r="J857" s="388" t="s">
        <v>1685</v>
      </c>
      <c r="K857" s="400">
        <v>42142</v>
      </c>
      <c r="L857" s="400">
        <v>42145</v>
      </c>
      <c r="M857" s="388" t="s">
        <v>138</v>
      </c>
      <c r="N857" s="388" t="s">
        <v>104</v>
      </c>
      <c r="O857" s="388">
        <v>1</v>
      </c>
      <c r="P857" s="388" t="s">
        <v>1510</v>
      </c>
      <c r="Q857" s="388">
        <v>3</v>
      </c>
    </row>
    <row r="858" spans="1:17" s="388" customFormat="1" x14ac:dyDescent="0.2">
      <c r="A858" s="388">
        <v>133036</v>
      </c>
      <c r="B858" s="388">
        <v>114875</v>
      </c>
      <c r="C858" s="388">
        <v>10009031</v>
      </c>
      <c r="D858" s="388" t="s">
        <v>2151</v>
      </c>
      <c r="E858" s="388" t="s">
        <v>1992</v>
      </c>
      <c r="F858" s="388" t="s">
        <v>12</v>
      </c>
      <c r="G858" s="388" t="s">
        <v>340</v>
      </c>
      <c r="H858" s="388" t="s">
        <v>155</v>
      </c>
      <c r="I858" s="388" t="s">
        <v>155</v>
      </c>
      <c r="J858" s="388" t="s">
        <v>2152</v>
      </c>
      <c r="K858" s="400">
        <v>42142</v>
      </c>
      <c r="L858" s="400">
        <v>42144</v>
      </c>
      <c r="M858" s="388" t="s">
        <v>362</v>
      </c>
      <c r="N858" s="388" t="s">
        <v>104</v>
      </c>
      <c r="O858" s="388">
        <v>2</v>
      </c>
      <c r="P858" s="388" t="s">
        <v>1510</v>
      </c>
      <c r="Q858" s="388">
        <v>4</v>
      </c>
    </row>
    <row r="859" spans="1:17" s="388" customFormat="1" x14ac:dyDescent="0.2">
      <c r="A859" s="388">
        <v>59193</v>
      </c>
      <c r="B859" s="388">
        <v>123194</v>
      </c>
      <c r="C859" s="388">
        <v>10038231</v>
      </c>
      <c r="D859" s="388" t="s">
        <v>1975</v>
      </c>
      <c r="E859" s="388" t="s">
        <v>1536</v>
      </c>
      <c r="F859" s="388" t="s">
        <v>14</v>
      </c>
      <c r="G859" s="388" t="s">
        <v>1976</v>
      </c>
      <c r="H859" s="388" t="s">
        <v>1101</v>
      </c>
      <c r="I859" s="388" t="s">
        <v>177</v>
      </c>
      <c r="J859" s="388" t="s">
        <v>1977</v>
      </c>
      <c r="K859" s="400">
        <v>42137</v>
      </c>
      <c r="L859" s="400">
        <v>42139</v>
      </c>
      <c r="M859" s="388" t="s">
        <v>352</v>
      </c>
      <c r="N859" s="388" t="s">
        <v>104</v>
      </c>
      <c r="O859" s="388">
        <v>3</v>
      </c>
      <c r="P859" s="388" t="s">
        <v>1510</v>
      </c>
      <c r="Q859" s="388" t="s">
        <v>195</v>
      </c>
    </row>
    <row r="860" spans="1:17" s="388" customFormat="1" x14ac:dyDescent="0.2">
      <c r="A860" s="388">
        <v>51573</v>
      </c>
      <c r="B860" s="388">
        <v>118936</v>
      </c>
      <c r="C860" s="388">
        <v>10028930</v>
      </c>
      <c r="D860" s="388" t="s">
        <v>1589</v>
      </c>
      <c r="E860" s="388" t="s">
        <v>1590</v>
      </c>
      <c r="F860" s="388" t="s">
        <v>13</v>
      </c>
      <c r="G860" s="388" t="s">
        <v>173</v>
      </c>
      <c r="H860" s="388" t="s">
        <v>161</v>
      </c>
      <c r="I860" s="388" t="s">
        <v>161</v>
      </c>
      <c r="J860" s="388" t="s">
        <v>1591</v>
      </c>
      <c r="K860" s="400">
        <v>42136</v>
      </c>
      <c r="L860" s="400">
        <v>42139</v>
      </c>
      <c r="M860" s="388" t="s">
        <v>98</v>
      </c>
      <c r="N860" s="388" t="s">
        <v>104</v>
      </c>
      <c r="O860" s="388">
        <v>3</v>
      </c>
      <c r="P860" s="388" t="s">
        <v>1510</v>
      </c>
      <c r="Q860" s="388">
        <v>2</v>
      </c>
    </row>
    <row r="861" spans="1:17" s="388" customFormat="1" x14ac:dyDescent="0.2">
      <c r="A861" s="388">
        <v>59186</v>
      </c>
      <c r="B861" s="388">
        <v>121251</v>
      </c>
      <c r="C861" s="388">
        <v>10031408</v>
      </c>
      <c r="D861" s="388" t="s">
        <v>1961</v>
      </c>
      <c r="E861" s="388" t="s">
        <v>1508</v>
      </c>
      <c r="F861" s="388" t="s">
        <v>13</v>
      </c>
      <c r="G861" s="388" t="s">
        <v>670</v>
      </c>
      <c r="H861" s="388" t="s">
        <v>152</v>
      </c>
      <c r="I861" s="388" t="s">
        <v>152</v>
      </c>
      <c r="J861" s="388" t="s">
        <v>1962</v>
      </c>
      <c r="K861" s="400">
        <v>42136</v>
      </c>
      <c r="L861" s="400">
        <v>42139</v>
      </c>
      <c r="M861" s="388" t="s">
        <v>123</v>
      </c>
      <c r="N861" s="388" t="s">
        <v>104</v>
      </c>
      <c r="O861" s="388">
        <v>2</v>
      </c>
      <c r="P861" s="388" t="s">
        <v>1510</v>
      </c>
      <c r="Q861" s="388" t="s">
        <v>195</v>
      </c>
    </row>
    <row r="862" spans="1:17" s="388" customFormat="1" x14ac:dyDescent="0.2">
      <c r="A862" s="388">
        <v>52998</v>
      </c>
      <c r="B862" s="388">
        <v>106769</v>
      </c>
      <c r="C862" s="388">
        <v>10003872</v>
      </c>
      <c r="D862" s="388" t="s">
        <v>1628</v>
      </c>
      <c r="E862" s="388" t="s">
        <v>1512</v>
      </c>
      <c r="F862" s="388" t="s">
        <v>14</v>
      </c>
      <c r="G862" s="388" t="s">
        <v>386</v>
      </c>
      <c r="H862" s="388" t="s">
        <v>152</v>
      </c>
      <c r="I862" s="388" t="s">
        <v>152</v>
      </c>
      <c r="J862" s="388" t="s">
        <v>1629</v>
      </c>
      <c r="K862" s="400">
        <v>42135</v>
      </c>
      <c r="L862" s="400">
        <v>42139</v>
      </c>
      <c r="M862" s="388" t="s">
        <v>143</v>
      </c>
      <c r="N862" s="388" t="s">
        <v>104</v>
      </c>
      <c r="O862" s="388">
        <v>2</v>
      </c>
      <c r="P862" s="388" t="s">
        <v>1510</v>
      </c>
      <c r="Q862" s="388">
        <v>2</v>
      </c>
    </row>
    <row r="863" spans="1:17" s="388" customFormat="1" x14ac:dyDescent="0.2">
      <c r="A863" s="388">
        <v>53674</v>
      </c>
      <c r="B863" s="388">
        <v>107952</v>
      </c>
      <c r="C863" s="388">
        <v>10004801</v>
      </c>
      <c r="D863" s="388" t="s">
        <v>1687</v>
      </c>
      <c r="E863" s="388" t="s">
        <v>1512</v>
      </c>
      <c r="F863" s="388" t="s">
        <v>14</v>
      </c>
      <c r="G863" s="388" t="s">
        <v>151</v>
      </c>
      <c r="H863" s="388" t="s">
        <v>152</v>
      </c>
      <c r="I863" s="388" t="s">
        <v>152</v>
      </c>
      <c r="J863" s="388" t="s">
        <v>1688</v>
      </c>
      <c r="K863" s="400">
        <v>42135</v>
      </c>
      <c r="L863" s="400">
        <v>42139</v>
      </c>
      <c r="M863" s="388" t="s">
        <v>143</v>
      </c>
      <c r="N863" s="388" t="s">
        <v>104</v>
      </c>
      <c r="O863" s="388">
        <v>2</v>
      </c>
      <c r="P863" s="388" t="s">
        <v>1510</v>
      </c>
      <c r="Q863" s="388">
        <v>2</v>
      </c>
    </row>
    <row r="864" spans="1:17" s="388" customFormat="1" x14ac:dyDescent="0.2">
      <c r="A864" s="388">
        <v>53992</v>
      </c>
      <c r="B864" s="388">
        <v>107043</v>
      </c>
      <c r="C864" s="388">
        <v>10005250</v>
      </c>
      <c r="D864" s="388" t="s">
        <v>1706</v>
      </c>
      <c r="E864" s="388" t="s">
        <v>1508</v>
      </c>
      <c r="F864" s="388" t="s">
        <v>13</v>
      </c>
      <c r="G864" s="388" t="s">
        <v>544</v>
      </c>
      <c r="H864" s="388" t="s">
        <v>161</v>
      </c>
      <c r="I864" s="388" t="s">
        <v>161</v>
      </c>
      <c r="J864" s="388" t="s">
        <v>1707</v>
      </c>
      <c r="K864" s="400">
        <v>42135</v>
      </c>
      <c r="L864" s="400">
        <v>42139</v>
      </c>
      <c r="M864" s="388" t="s">
        <v>123</v>
      </c>
      <c r="N864" s="388" t="s">
        <v>104</v>
      </c>
      <c r="O864" s="388">
        <v>2</v>
      </c>
      <c r="P864" s="388" t="s">
        <v>1510</v>
      </c>
      <c r="Q864" s="388">
        <v>2</v>
      </c>
    </row>
    <row r="865" spans="1:17" s="388" customFormat="1" x14ac:dyDescent="0.2">
      <c r="A865" s="388">
        <v>130505</v>
      </c>
      <c r="B865" s="388">
        <v>110734</v>
      </c>
      <c r="C865" s="388">
        <v>10006770</v>
      </c>
      <c r="D865" s="388" t="s">
        <v>263</v>
      </c>
      <c r="E865" s="388" t="s">
        <v>107</v>
      </c>
      <c r="F865" s="388" t="s">
        <v>11</v>
      </c>
      <c r="G865" s="388" t="s">
        <v>264</v>
      </c>
      <c r="H865" s="388" t="s">
        <v>131</v>
      </c>
      <c r="I865" s="388" t="s">
        <v>131</v>
      </c>
      <c r="J865" s="388" t="s">
        <v>265</v>
      </c>
      <c r="K865" s="400">
        <v>42135</v>
      </c>
      <c r="L865" s="400">
        <v>42139</v>
      </c>
      <c r="M865" s="388" t="s">
        <v>109</v>
      </c>
      <c r="N865" s="388" t="s">
        <v>104</v>
      </c>
      <c r="O865" s="388">
        <v>3</v>
      </c>
      <c r="P865" s="388" t="s">
        <v>1510</v>
      </c>
      <c r="Q865" s="388">
        <v>1</v>
      </c>
    </row>
    <row r="866" spans="1:17" s="388" customFormat="1" x14ac:dyDescent="0.2">
      <c r="A866" s="388">
        <v>130672</v>
      </c>
      <c r="B866" s="388">
        <v>106569</v>
      </c>
      <c r="C866" s="388">
        <v>10005981</v>
      </c>
      <c r="D866" s="388" t="s">
        <v>2079</v>
      </c>
      <c r="E866" s="388" t="s">
        <v>107</v>
      </c>
      <c r="F866" s="388" t="s">
        <v>11</v>
      </c>
      <c r="G866" s="388" t="s">
        <v>485</v>
      </c>
      <c r="H866" s="388" t="s">
        <v>102</v>
      </c>
      <c r="I866" s="388" t="s">
        <v>102</v>
      </c>
      <c r="J866" s="388" t="s">
        <v>2080</v>
      </c>
      <c r="K866" s="400">
        <v>42135</v>
      </c>
      <c r="L866" s="400">
        <v>42139</v>
      </c>
      <c r="M866" s="388" t="s">
        <v>146</v>
      </c>
      <c r="N866" s="388" t="s">
        <v>104</v>
      </c>
      <c r="O866" s="388">
        <v>3</v>
      </c>
      <c r="P866" s="388" t="s">
        <v>1510</v>
      </c>
      <c r="Q866" s="388">
        <v>3</v>
      </c>
    </row>
    <row r="867" spans="1:17" s="388" customFormat="1" x14ac:dyDescent="0.2">
      <c r="A867" s="388">
        <v>130730</v>
      </c>
      <c r="B867" s="388">
        <v>106717</v>
      </c>
      <c r="C867" s="388">
        <v>10001144</v>
      </c>
      <c r="D867" s="388" t="s">
        <v>2091</v>
      </c>
      <c r="E867" s="388" t="s">
        <v>107</v>
      </c>
      <c r="F867" s="388" t="s">
        <v>11</v>
      </c>
      <c r="G867" s="388" t="s">
        <v>221</v>
      </c>
      <c r="H867" s="388" t="s">
        <v>177</v>
      </c>
      <c r="I867" s="388" t="s">
        <v>177</v>
      </c>
      <c r="J867" s="388" t="s">
        <v>2092</v>
      </c>
      <c r="K867" s="400">
        <v>42135</v>
      </c>
      <c r="L867" s="400">
        <v>42139</v>
      </c>
      <c r="M867" s="388" t="s">
        <v>146</v>
      </c>
      <c r="N867" s="388" t="s">
        <v>104</v>
      </c>
      <c r="O867" s="388">
        <v>3</v>
      </c>
      <c r="P867" s="388" t="s">
        <v>1510</v>
      </c>
      <c r="Q867" s="388">
        <v>3</v>
      </c>
    </row>
    <row r="868" spans="1:17" s="388" customFormat="1" x14ac:dyDescent="0.2">
      <c r="A868" s="388">
        <v>121777</v>
      </c>
      <c r="B868" s="388">
        <v>114857</v>
      </c>
      <c r="C868" s="388">
        <v>10012814</v>
      </c>
      <c r="D868" s="388" t="s">
        <v>1991</v>
      </c>
      <c r="E868" s="388" t="s">
        <v>1992</v>
      </c>
      <c r="F868" s="388" t="s">
        <v>12</v>
      </c>
      <c r="G868" s="388" t="s">
        <v>559</v>
      </c>
      <c r="H868" s="388" t="s">
        <v>1993</v>
      </c>
      <c r="I868" s="388" t="s">
        <v>93</v>
      </c>
      <c r="J868" s="388" t="s">
        <v>1994</v>
      </c>
      <c r="K868" s="400">
        <v>42136</v>
      </c>
      <c r="L868" s="400">
        <v>42138</v>
      </c>
      <c r="M868" s="388" t="s">
        <v>127</v>
      </c>
      <c r="N868" s="388" t="s">
        <v>104</v>
      </c>
      <c r="O868" s="388">
        <v>3</v>
      </c>
      <c r="P868" s="388" t="s">
        <v>1510</v>
      </c>
      <c r="Q868" s="388">
        <v>2</v>
      </c>
    </row>
    <row r="869" spans="1:17" s="388" customFormat="1" x14ac:dyDescent="0.2">
      <c r="A869" s="388">
        <v>50139</v>
      </c>
      <c r="B869" s="388">
        <v>105086</v>
      </c>
      <c r="C869" s="388">
        <v>10003281</v>
      </c>
      <c r="D869" s="388" t="s">
        <v>1530</v>
      </c>
      <c r="E869" s="388" t="s">
        <v>1508</v>
      </c>
      <c r="F869" s="388" t="s">
        <v>13</v>
      </c>
      <c r="G869" s="388" t="s">
        <v>508</v>
      </c>
      <c r="H869" s="388" t="s">
        <v>161</v>
      </c>
      <c r="I869" s="388" t="s">
        <v>161</v>
      </c>
      <c r="J869" s="388" t="s">
        <v>1531</v>
      </c>
      <c r="K869" s="400">
        <v>42135</v>
      </c>
      <c r="L869" s="400">
        <v>42138</v>
      </c>
      <c r="M869" s="388" t="s">
        <v>123</v>
      </c>
      <c r="N869" s="388" t="s">
        <v>104</v>
      </c>
      <c r="O869" s="388">
        <v>2</v>
      </c>
      <c r="P869" s="388" t="s">
        <v>1510</v>
      </c>
      <c r="Q869" s="388">
        <v>2</v>
      </c>
    </row>
    <row r="870" spans="1:17" s="388" customFormat="1" x14ac:dyDescent="0.2">
      <c r="A870" s="388">
        <v>59149</v>
      </c>
      <c r="B870" s="388">
        <v>121746</v>
      </c>
      <c r="C870" s="388">
        <v>10019919</v>
      </c>
      <c r="D870" s="388" t="s">
        <v>1905</v>
      </c>
      <c r="E870" s="388" t="s">
        <v>1508</v>
      </c>
      <c r="F870" s="388" t="s">
        <v>13</v>
      </c>
      <c r="G870" s="388" t="s">
        <v>264</v>
      </c>
      <c r="H870" s="388" t="s">
        <v>131</v>
      </c>
      <c r="I870" s="388" t="s">
        <v>131</v>
      </c>
      <c r="J870" s="388" t="s">
        <v>1906</v>
      </c>
      <c r="K870" s="400">
        <v>42135</v>
      </c>
      <c r="L870" s="400">
        <v>42138</v>
      </c>
      <c r="M870" s="388" t="s">
        <v>98</v>
      </c>
      <c r="N870" s="388" t="s">
        <v>104</v>
      </c>
      <c r="O870" s="388">
        <v>4</v>
      </c>
      <c r="P870" s="388" t="s">
        <v>1510</v>
      </c>
      <c r="Q870" s="388" t="s">
        <v>195</v>
      </c>
    </row>
    <row r="871" spans="1:17" s="388" customFormat="1" x14ac:dyDescent="0.2">
      <c r="A871" s="388">
        <v>141492</v>
      </c>
      <c r="B871" s="388">
        <v>131030</v>
      </c>
      <c r="C871" s="388">
        <v>10043564</v>
      </c>
      <c r="D871" s="388" t="s">
        <v>2189</v>
      </c>
      <c r="E871" s="388" t="s">
        <v>1992</v>
      </c>
      <c r="F871" s="388" t="s">
        <v>12</v>
      </c>
      <c r="G871" s="388" t="s">
        <v>793</v>
      </c>
      <c r="H871" s="388" t="s">
        <v>102</v>
      </c>
      <c r="I871" s="388" t="s">
        <v>102</v>
      </c>
      <c r="J871" s="388" t="s">
        <v>2190</v>
      </c>
      <c r="K871" s="400">
        <v>42130</v>
      </c>
      <c r="L871" s="400">
        <v>42132</v>
      </c>
      <c r="M871" s="388" t="s">
        <v>127</v>
      </c>
      <c r="N871" s="388" t="s">
        <v>104</v>
      </c>
      <c r="O871" s="388">
        <v>4</v>
      </c>
      <c r="P871" s="388" t="s">
        <v>1510</v>
      </c>
      <c r="Q871" s="388" t="s">
        <v>195</v>
      </c>
    </row>
    <row r="872" spans="1:17" s="388" customFormat="1" x14ac:dyDescent="0.2">
      <c r="A872" s="388">
        <v>50442</v>
      </c>
      <c r="B872" s="388">
        <v>116562</v>
      </c>
      <c r="C872" s="388">
        <v>10000348</v>
      </c>
      <c r="D872" s="388" t="s">
        <v>1556</v>
      </c>
      <c r="E872" s="388" t="s">
        <v>1508</v>
      </c>
      <c r="F872" s="388" t="s">
        <v>13</v>
      </c>
      <c r="G872" s="388" t="s">
        <v>173</v>
      </c>
      <c r="H872" s="388" t="s">
        <v>161</v>
      </c>
      <c r="I872" s="388" t="s">
        <v>161</v>
      </c>
      <c r="J872" s="388" t="s">
        <v>1557</v>
      </c>
      <c r="K872" s="400">
        <v>42129</v>
      </c>
      <c r="L872" s="400">
        <v>42132</v>
      </c>
      <c r="M872" s="388" t="s">
        <v>138</v>
      </c>
      <c r="N872" s="388" t="s">
        <v>104</v>
      </c>
      <c r="O872" s="388">
        <v>2</v>
      </c>
      <c r="P872" s="388" t="s">
        <v>1510</v>
      </c>
      <c r="Q872" s="388">
        <v>3</v>
      </c>
    </row>
    <row r="873" spans="1:17" s="388" customFormat="1" x14ac:dyDescent="0.2">
      <c r="A873" s="388">
        <v>59122</v>
      </c>
      <c r="B873" s="388">
        <v>118146</v>
      </c>
      <c r="C873" s="388">
        <v>10019227</v>
      </c>
      <c r="D873" s="388" t="s">
        <v>1892</v>
      </c>
      <c r="E873" s="388" t="s">
        <v>1508</v>
      </c>
      <c r="F873" s="388" t="s">
        <v>13</v>
      </c>
      <c r="G873" s="388" t="s">
        <v>1233</v>
      </c>
      <c r="H873" s="388" t="s">
        <v>115</v>
      </c>
      <c r="I873" s="388" t="s">
        <v>115</v>
      </c>
      <c r="J873" s="388" t="s">
        <v>1893</v>
      </c>
      <c r="K873" s="400">
        <v>42129</v>
      </c>
      <c r="L873" s="400">
        <v>42132</v>
      </c>
      <c r="M873" s="388" t="s">
        <v>138</v>
      </c>
      <c r="N873" s="388" t="s">
        <v>104</v>
      </c>
      <c r="O873" s="388">
        <v>3</v>
      </c>
      <c r="P873" s="388" t="s">
        <v>1510</v>
      </c>
      <c r="Q873" s="388">
        <v>3</v>
      </c>
    </row>
    <row r="874" spans="1:17" s="388" customFormat="1" x14ac:dyDescent="0.2">
      <c r="A874" s="388">
        <v>59150</v>
      </c>
      <c r="B874" s="388">
        <v>119347</v>
      </c>
      <c r="C874" s="388">
        <v>10023901</v>
      </c>
      <c r="D874" s="388" t="s">
        <v>1908</v>
      </c>
      <c r="E874" s="388" t="s">
        <v>1508</v>
      </c>
      <c r="F874" s="388" t="s">
        <v>13</v>
      </c>
      <c r="G874" s="388" t="s">
        <v>656</v>
      </c>
      <c r="H874" s="388" t="s">
        <v>115</v>
      </c>
      <c r="I874" s="388" t="s">
        <v>115</v>
      </c>
      <c r="J874" s="388" t="s">
        <v>1909</v>
      </c>
      <c r="K874" s="400">
        <v>42129</v>
      </c>
      <c r="L874" s="400">
        <v>42132</v>
      </c>
      <c r="M874" s="388" t="s">
        <v>123</v>
      </c>
      <c r="N874" s="388" t="s">
        <v>104</v>
      </c>
      <c r="O874" s="388">
        <v>3</v>
      </c>
      <c r="P874" s="388" t="s">
        <v>1510</v>
      </c>
      <c r="Q874" s="388" t="s">
        <v>195</v>
      </c>
    </row>
    <row r="875" spans="1:17" s="388" customFormat="1" x14ac:dyDescent="0.2">
      <c r="A875" s="388">
        <v>59189</v>
      </c>
      <c r="B875" s="388">
        <v>118484</v>
      </c>
      <c r="C875" s="388">
        <v>10019581</v>
      </c>
      <c r="D875" s="388" t="s">
        <v>1967</v>
      </c>
      <c r="E875" s="388" t="s">
        <v>1508</v>
      </c>
      <c r="F875" s="388" t="s">
        <v>13</v>
      </c>
      <c r="G875" s="388" t="s">
        <v>724</v>
      </c>
      <c r="H875" s="388" t="s">
        <v>102</v>
      </c>
      <c r="I875" s="388" t="s">
        <v>102</v>
      </c>
      <c r="J875" s="388" t="s">
        <v>1968</v>
      </c>
      <c r="K875" s="400">
        <v>42129</v>
      </c>
      <c r="L875" s="400">
        <v>42131</v>
      </c>
      <c r="M875" s="388" t="s">
        <v>123</v>
      </c>
      <c r="N875" s="388" t="s">
        <v>104</v>
      </c>
      <c r="O875" s="388">
        <v>3</v>
      </c>
      <c r="P875" s="388" t="s">
        <v>1510</v>
      </c>
      <c r="Q875" s="388" t="s">
        <v>195</v>
      </c>
    </row>
    <row r="876" spans="1:17" s="388" customFormat="1" x14ac:dyDescent="0.2">
      <c r="A876" s="388">
        <v>53575</v>
      </c>
      <c r="B876" s="388">
        <v>108070</v>
      </c>
      <c r="C876" s="388">
        <v>10004684</v>
      </c>
      <c r="D876" s="388" t="s">
        <v>353</v>
      </c>
      <c r="E876" s="388" t="s">
        <v>1512</v>
      </c>
      <c r="F876" s="388" t="s">
        <v>14</v>
      </c>
      <c r="G876" s="388" t="s">
        <v>354</v>
      </c>
      <c r="H876" s="388" t="s">
        <v>186</v>
      </c>
      <c r="I876" s="388" t="s">
        <v>93</v>
      </c>
      <c r="J876" s="388" t="s">
        <v>356</v>
      </c>
      <c r="K876" s="400">
        <v>42122</v>
      </c>
      <c r="L876" s="400">
        <v>42125</v>
      </c>
      <c r="M876" s="388" t="s">
        <v>282</v>
      </c>
      <c r="N876" s="388" t="s">
        <v>104</v>
      </c>
      <c r="O876" s="388">
        <v>3</v>
      </c>
      <c r="P876" s="388" t="s">
        <v>1510</v>
      </c>
      <c r="Q876" s="388">
        <v>3</v>
      </c>
    </row>
    <row r="877" spans="1:17" s="388" customFormat="1" x14ac:dyDescent="0.2">
      <c r="A877" s="388">
        <v>130580</v>
      </c>
      <c r="B877" s="388">
        <v>108321</v>
      </c>
      <c r="C877" s="388">
        <v>10007503</v>
      </c>
      <c r="D877" s="388" t="s">
        <v>2046</v>
      </c>
      <c r="E877" s="388" t="s">
        <v>100</v>
      </c>
      <c r="F877" s="388" t="s">
        <v>11</v>
      </c>
      <c r="G877" s="388" t="s">
        <v>379</v>
      </c>
      <c r="H877" s="388" t="s">
        <v>1993</v>
      </c>
      <c r="I877" s="388" t="s">
        <v>93</v>
      </c>
      <c r="J877" s="388" t="s">
        <v>2047</v>
      </c>
      <c r="K877" s="400">
        <v>42122</v>
      </c>
      <c r="L877" s="400">
        <v>42125</v>
      </c>
      <c r="M877" s="388" t="s">
        <v>250</v>
      </c>
      <c r="N877" s="388" t="s">
        <v>104</v>
      </c>
      <c r="O877" s="388">
        <v>2</v>
      </c>
      <c r="P877" s="388" t="s">
        <v>1510</v>
      </c>
      <c r="Q877" s="388">
        <v>3</v>
      </c>
    </row>
    <row r="878" spans="1:17" s="388" customFormat="1" x14ac:dyDescent="0.2">
      <c r="A878" s="388">
        <v>130699</v>
      </c>
      <c r="B878" s="388">
        <v>108382</v>
      </c>
      <c r="C878" s="388">
        <v>10006958</v>
      </c>
      <c r="D878" s="388" t="s">
        <v>2087</v>
      </c>
      <c r="E878" s="388" t="s">
        <v>100</v>
      </c>
      <c r="F878" s="388" t="s">
        <v>11</v>
      </c>
      <c r="G878" s="388" t="s">
        <v>219</v>
      </c>
      <c r="H878" s="388" t="s">
        <v>177</v>
      </c>
      <c r="I878" s="388" t="s">
        <v>177</v>
      </c>
      <c r="J878" s="388" t="s">
        <v>2088</v>
      </c>
      <c r="K878" s="400">
        <v>42122</v>
      </c>
      <c r="L878" s="400">
        <v>42125</v>
      </c>
      <c r="M878" s="388" t="s">
        <v>1369</v>
      </c>
      <c r="N878" s="388" t="s">
        <v>104</v>
      </c>
      <c r="O878" s="388">
        <v>4</v>
      </c>
      <c r="P878" s="388" t="s">
        <v>1510</v>
      </c>
      <c r="Q878" s="388">
        <v>3</v>
      </c>
    </row>
    <row r="879" spans="1:17" s="388" customFormat="1" x14ac:dyDescent="0.2">
      <c r="A879" s="388">
        <v>130840</v>
      </c>
      <c r="B879" s="388">
        <v>108366</v>
      </c>
      <c r="C879" s="388">
        <v>10003624</v>
      </c>
      <c r="D879" s="388" t="s">
        <v>2129</v>
      </c>
      <c r="E879" s="388" t="s">
        <v>100</v>
      </c>
      <c r="F879" s="388" t="s">
        <v>11</v>
      </c>
      <c r="G879" s="388" t="s">
        <v>315</v>
      </c>
      <c r="H879" s="388" t="s">
        <v>161</v>
      </c>
      <c r="I879" s="388" t="s">
        <v>161</v>
      </c>
      <c r="J879" s="388" t="s">
        <v>2130</v>
      </c>
      <c r="K879" s="400">
        <v>42122</v>
      </c>
      <c r="L879" s="400">
        <v>42125</v>
      </c>
      <c r="M879" s="388" t="s">
        <v>250</v>
      </c>
      <c r="N879" s="388" t="s">
        <v>104</v>
      </c>
      <c r="O879" s="388">
        <v>2</v>
      </c>
      <c r="P879" s="388" t="s">
        <v>1510</v>
      </c>
      <c r="Q879" s="388">
        <v>3</v>
      </c>
    </row>
    <row r="880" spans="1:17" s="388" customFormat="1" x14ac:dyDescent="0.2">
      <c r="A880" s="388">
        <v>136255</v>
      </c>
      <c r="B880" s="388">
        <v>119690</v>
      </c>
      <c r="C880" s="388">
        <v>10029916</v>
      </c>
      <c r="D880" s="388" t="s">
        <v>2161</v>
      </c>
      <c r="E880" s="388" t="s">
        <v>100</v>
      </c>
      <c r="F880" s="388" t="s">
        <v>11</v>
      </c>
      <c r="G880" s="388" t="s">
        <v>793</v>
      </c>
      <c r="H880" s="388" t="s">
        <v>102</v>
      </c>
      <c r="I880" s="388" t="s">
        <v>102</v>
      </c>
      <c r="J880" s="388" t="s">
        <v>2162</v>
      </c>
      <c r="K880" s="400">
        <v>42122</v>
      </c>
      <c r="L880" s="400">
        <v>42125</v>
      </c>
      <c r="M880" s="388" t="s">
        <v>250</v>
      </c>
      <c r="N880" s="388" t="s">
        <v>104</v>
      </c>
      <c r="O880" s="388">
        <v>2</v>
      </c>
      <c r="P880" s="388" t="s">
        <v>1510</v>
      </c>
      <c r="Q880" s="388">
        <v>3</v>
      </c>
    </row>
    <row r="881" spans="1:17" s="388" customFormat="1" x14ac:dyDescent="0.2">
      <c r="A881" s="388">
        <v>53981</v>
      </c>
      <c r="B881" s="388">
        <v>118451</v>
      </c>
      <c r="C881" s="388">
        <v>10021842</v>
      </c>
      <c r="D881" s="388" t="s">
        <v>1700</v>
      </c>
      <c r="E881" s="388" t="s">
        <v>1508</v>
      </c>
      <c r="F881" s="388" t="s">
        <v>13</v>
      </c>
      <c r="G881" s="388" t="s">
        <v>149</v>
      </c>
      <c r="H881" s="388" t="s">
        <v>131</v>
      </c>
      <c r="I881" s="388" t="s">
        <v>131</v>
      </c>
      <c r="J881" s="388" t="s">
        <v>1701</v>
      </c>
      <c r="K881" s="400">
        <v>42121</v>
      </c>
      <c r="L881" s="400">
        <v>42125</v>
      </c>
      <c r="M881" s="388" t="s">
        <v>138</v>
      </c>
      <c r="N881" s="388" t="s">
        <v>104</v>
      </c>
      <c r="O881" s="388">
        <v>3</v>
      </c>
      <c r="P881" s="388" t="s">
        <v>1510</v>
      </c>
      <c r="Q881" s="388">
        <v>3</v>
      </c>
    </row>
    <row r="882" spans="1:17" s="388" customFormat="1" x14ac:dyDescent="0.2">
      <c r="A882" s="388">
        <v>50202</v>
      </c>
      <c r="B882" s="388">
        <v>117170</v>
      </c>
      <c r="C882" s="388">
        <v>10006325</v>
      </c>
      <c r="D882" s="388" t="s">
        <v>1535</v>
      </c>
      <c r="E882" s="388" t="s">
        <v>1536</v>
      </c>
      <c r="F882" s="388" t="s">
        <v>14</v>
      </c>
      <c r="G882" s="388" t="s">
        <v>508</v>
      </c>
      <c r="H882" s="388" t="s">
        <v>161</v>
      </c>
      <c r="I882" s="388" t="s">
        <v>161</v>
      </c>
      <c r="J882" s="388" t="s">
        <v>1537</v>
      </c>
      <c r="K882" s="400">
        <v>42116</v>
      </c>
      <c r="L882" s="400">
        <v>42118</v>
      </c>
      <c r="M882" s="388" t="s">
        <v>143</v>
      </c>
      <c r="N882" s="388" t="s">
        <v>104</v>
      </c>
      <c r="O882" s="388">
        <v>3</v>
      </c>
      <c r="P882" s="388" t="s">
        <v>1510</v>
      </c>
      <c r="Q882" s="388" t="s">
        <v>195</v>
      </c>
    </row>
    <row r="883" spans="1:17" s="388" customFormat="1" x14ac:dyDescent="0.2">
      <c r="A883" s="388">
        <v>59191</v>
      </c>
      <c r="B883" s="388">
        <v>121596</v>
      </c>
      <c r="C883" s="388">
        <v>10029823</v>
      </c>
      <c r="D883" s="388" t="s">
        <v>1972</v>
      </c>
      <c r="E883" s="388" t="s">
        <v>1508</v>
      </c>
      <c r="F883" s="388" t="s">
        <v>13</v>
      </c>
      <c r="G883" s="388" t="s">
        <v>243</v>
      </c>
      <c r="H883" s="388" t="s">
        <v>177</v>
      </c>
      <c r="I883" s="388" t="s">
        <v>177</v>
      </c>
      <c r="J883" s="388" t="s">
        <v>1973</v>
      </c>
      <c r="K883" s="400">
        <v>42115</v>
      </c>
      <c r="L883" s="400">
        <v>42118</v>
      </c>
      <c r="M883" s="388" t="s">
        <v>123</v>
      </c>
      <c r="N883" s="388" t="s">
        <v>104</v>
      </c>
      <c r="O883" s="388">
        <v>3</v>
      </c>
      <c r="P883" s="388" t="s">
        <v>1510</v>
      </c>
      <c r="Q883" s="388" t="s">
        <v>195</v>
      </c>
    </row>
    <row r="884" spans="1:17" s="388" customFormat="1" x14ac:dyDescent="0.2">
      <c r="A884" s="388">
        <v>130817</v>
      </c>
      <c r="B884" s="388">
        <v>108338</v>
      </c>
      <c r="C884" s="388">
        <v>10001474</v>
      </c>
      <c r="D884" s="388" t="s">
        <v>2111</v>
      </c>
      <c r="E884" s="388" t="s">
        <v>100</v>
      </c>
      <c r="F884" s="388" t="s">
        <v>11</v>
      </c>
      <c r="G884" s="388" t="s">
        <v>544</v>
      </c>
      <c r="H884" s="388" t="s">
        <v>161</v>
      </c>
      <c r="I884" s="388" t="s">
        <v>161</v>
      </c>
      <c r="J884" s="388" t="s">
        <v>2112</v>
      </c>
      <c r="K884" s="400">
        <v>42115</v>
      </c>
      <c r="L884" s="400">
        <v>42118</v>
      </c>
      <c r="M884" s="388" t="s">
        <v>1369</v>
      </c>
      <c r="N884" s="388" t="s">
        <v>104</v>
      </c>
      <c r="O884" s="388">
        <v>2</v>
      </c>
      <c r="P884" s="388" t="s">
        <v>1510</v>
      </c>
      <c r="Q884" s="388">
        <v>3</v>
      </c>
    </row>
    <row r="885" spans="1:17" s="388" customFormat="1" x14ac:dyDescent="0.2">
      <c r="A885" s="388">
        <v>141491</v>
      </c>
      <c r="B885" s="388">
        <v>131642</v>
      </c>
      <c r="C885" s="388">
        <v>10044606</v>
      </c>
      <c r="D885" s="388" t="s">
        <v>468</v>
      </c>
      <c r="E885" s="388" t="s">
        <v>2187</v>
      </c>
      <c r="F885" s="388" t="s">
        <v>15</v>
      </c>
      <c r="G885" s="388" t="s">
        <v>160</v>
      </c>
      <c r="H885" s="388" t="s">
        <v>161</v>
      </c>
      <c r="I885" s="388" t="s">
        <v>161</v>
      </c>
      <c r="J885" s="388" t="s">
        <v>470</v>
      </c>
      <c r="K885" s="400">
        <v>42115</v>
      </c>
      <c r="L885" s="400">
        <v>42118</v>
      </c>
      <c r="M885" s="388" t="s">
        <v>183</v>
      </c>
      <c r="N885" s="388" t="s">
        <v>104</v>
      </c>
      <c r="O885" s="388">
        <v>3</v>
      </c>
      <c r="P885" s="388" t="s">
        <v>1510</v>
      </c>
      <c r="Q885" s="388" t="s">
        <v>195</v>
      </c>
    </row>
    <row r="886" spans="1:17" s="388" customFormat="1" x14ac:dyDescent="0.2">
      <c r="A886" s="388">
        <v>52896</v>
      </c>
      <c r="B886" s="388">
        <v>110078</v>
      </c>
      <c r="C886" s="388">
        <v>10003724</v>
      </c>
      <c r="D886" s="388" t="s">
        <v>1623</v>
      </c>
      <c r="E886" s="388" t="s">
        <v>1590</v>
      </c>
      <c r="F886" s="388" t="s">
        <v>13</v>
      </c>
      <c r="G886" s="388" t="s">
        <v>303</v>
      </c>
      <c r="H886" s="388" t="s">
        <v>152</v>
      </c>
      <c r="I886" s="388" t="s">
        <v>152</v>
      </c>
      <c r="J886" s="388" t="s">
        <v>1624</v>
      </c>
      <c r="K886" s="400">
        <v>42114</v>
      </c>
      <c r="L886" s="400">
        <v>42118</v>
      </c>
      <c r="M886" s="388" t="s">
        <v>138</v>
      </c>
      <c r="N886" s="388" t="s">
        <v>104</v>
      </c>
      <c r="O886" s="388">
        <v>1</v>
      </c>
      <c r="P886" s="388" t="s">
        <v>1510</v>
      </c>
      <c r="Q886" s="388">
        <v>3</v>
      </c>
    </row>
    <row r="887" spans="1:17" s="388" customFormat="1" x14ac:dyDescent="0.2">
      <c r="A887" s="388">
        <v>53615</v>
      </c>
      <c r="B887" s="388">
        <v>105892</v>
      </c>
      <c r="C887" s="388">
        <v>10004723</v>
      </c>
      <c r="D887" s="388" t="s">
        <v>1678</v>
      </c>
      <c r="E887" s="388" t="s">
        <v>1536</v>
      </c>
      <c r="F887" s="388" t="s">
        <v>14</v>
      </c>
      <c r="G887" s="388" t="s">
        <v>729</v>
      </c>
      <c r="H887" s="388" t="s">
        <v>131</v>
      </c>
      <c r="I887" s="388" t="s">
        <v>131</v>
      </c>
      <c r="J887" s="388" t="s">
        <v>1679</v>
      </c>
      <c r="K887" s="400">
        <v>42114</v>
      </c>
      <c r="L887" s="400">
        <v>42118</v>
      </c>
      <c r="M887" s="388" t="s">
        <v>138</v>
      </c>
      <c r="N887" s="388" t="s">
        <v>104</v>
      </c>
      <c r="O887" s="388">
        <v>2</v>
      </c>
      <c r="P887" s="388" t="s">
        <v>1510</v>
      </c>
      <c r="Q887" s="388">
        <v>3</v>
      </c>
    </row>
    <row r="888" spans="1:17" s="388" customFormat="1" x14ac:dyDescent="0.2">
      <c r="A888" s="388">
        <v>58179</v>
      </c>
      <c r="B888" s="388">
        <v>118006</v>
      </c>
      <c r="C888" s="388">
        <v>10014199</v>
      </c>
      <c r="D888" s="388" t="s">
        <v>1806</v>
      </c>
      <c r="E888" s="388" t="s">
        <v>1590</v>
      </c>
      <c r="F888" s="388" t="s">
        <v>13</v>
      </c>
      <c r="G888" s="388" t="s">
        <v>141</v>
      </c>
      <c r="H888" s="388" t="s">
        <v>115</v>
      </c>
      <c r="I888" s="388" t="s">
        <v>115</v>
      </c>
      <c r="J888" s="388" t="s">
        <v>1807</v>
      </c>
      <c r="K888" s="400">
        <v>42114</v>
      </c>
      <c r="L888" s="400">
        <v>42118</v>
      </c>
      <c r="M888" s="388" t="s">
        <v>138</v>
      </c>
      <c r="N888" s="388" t="s">
        <v>104</v>
      </c>
      <c r="O888" s="388">
        <v>3</v>
      </c>
      <c r="P888" s="388" t="s">
        <v>1510</v>
      </c>
      <c r="Q888" s="388">
        <v>3</v>
      </c>
    </row>
    <row r="889" spans="1:17" s="388" customFormat="1" x14ac:dyDescent="0.2">
      <c r="A889" s="388">
        <v>141435</v>
      </c>
      <c r="B889" s="388">
        <v>131292</v>
      </c>
      <c r="C889" s="388">
        <v>10046840</v>
      </c>
      <c r="D889" s="388" t="s">
        <v>2184</v>
      </c>
      <c r="E889" s="388" t="s">
        <v>1992</v>
      </c>
      <c r="F889" s="388" t="s">
        <v>12</v>
      </c>
      <c r="G889" s="388" t="s">
        <v>173</v>
      </c>
      <c r="H889" s="388" t="s">
        <v>161</v>
      </c>
      <c r="I889" s="388" t="s">
        <v>161</v>
      </c>
      <c r="J889" s="388" t="s">
        <v>2185</v>
      </c>
      <c r="K889" s="400">
        <v>42114</v>
      </c>
      <c r="L889" s="400">
        <v>42116</v>
      </c>
      <c r="M889" s="388" t="s">
        <v>127</v>
      </c>
      <c r="N889" s="388" t="s">
        <v>104</v>
      </c>
      <c r="O889" s="388">
        <v>2</v>
      </c>
      <c r="P889" s="388" t="s">
        <v>1510</v>
      </c>
      <c r="Q889" s="388" t="s">
        <v>195</v>
      </c>
    </row>
    <row r="890" spans="1:17" s="388" customFormat="1" x14ac:dyDescent="0.2">
      <c r="A890" s="388">
        <v>59124</v>
      </c>
      <c r="B890" s="388">
        <v>121216</v>
      </c>
      <c r="C890" s="388">
        <v>10027693</v>
      </c>
      <c r="D890" s="388" t="s">
        <v>1895</v>
      </c>
      <c r="E890" s="388" t="s">
        <v>1508</v>
      </c>
      <c r="F890" s="388" t="s">
        <v>13</v>
      </c>
      <c r="G890" s="388" t="s">
        <v>108</v>
      </c>
      <c r="H890" s="388" t="s">
        <v>102</v>
      </c>
      <c r="I890" s="388" t="s">
        <v>102</v>
      </c>
      <c r="J890" s="388" t="s">
        <v>1896</v>
      </c>
      <c r="K890" s="400">
        <v>42109</v>
      </c>
      <c r="L890" s="400">
        <v>42111</v>
      </c>
      <c r="M890" s="388" t="s">
        <v>138</v>
      </c>
      <c r="N890" s="388" t="s">
        <v>104</v>
      </c>
      <c r="O890" s="388">
        <v>2</v>
      </c>
      <c r="P890" s="388" t="s">
        <v>1510</v>
      </c>
      <c r="Q890" s="388">
        <v>3</v>
      </c>
    </row>
    <row r="891" spans="1:17" s="388" customFormat="1" x14ac:dyDescent="0.2">
      <c r="A891" s="388">
        <v>130637</v>
      </c>
      <c r="B891" s="388">
        <v>108438</v>
      </c>
      <c r="C891" s="388">
        <v>10000546</v>
      </c>
      <c r="D891" s="388" t="s">
        <v>2069</v>
      </c>
      <c r="E891" s="388" t="s">
        <v>100</v>
      </c>
      <c r="F891" s="388" t="s">
        <v>11</v>
      </c>
      <c r="G891" s="388" t="s">
        <v>494</v>
      </c>
      <c r="H891" s="388" t="s">
        <v>131</v>
      </c>
      <c r="I891" s="388" t="s">
        <v>131</v>
      </c>
      <c r="J891" s="388" t="s">
        <v>2070</v>
      </c>
      <c r="K891" s="400">
        <v>42108</v>
      </c>
      <c r="L891" s="400">
        <v>42111</v>
      </c>
      <c r="M891" s="388" t="s">
        <v>250</v>
      </c>
      <c r="N891" s="388" t="s">
        <v>104</v>
      </c>
      <c r="O891" s="388">
        <v>2</v>
      </c>
      <c r="P891" s="388" t="s">
        <v>1510</v>
      </c>
      <c r="Q891" s="388">
        <v>3</v>
      </c>
    </row>
    <row r="892" spans="1:17" s="388" customFormat="1" x14ac:dyDescent="0.2">
      <c r="A892" s="388">
        <v>132021</v>
      </c>
      <c r="B892" s="388">
        <v>114880</v>
      </c>
      <c r="C892" s="388">
        <v>10006374</v>
      </c>
      <c r="D892" s="388" t="s">
        <v>2145</v>
      </c>
      <c r="E892" s="388" t="s">
        <v>1992</v>
      </c>
      <c r="F892" s="388" t="s">
        <v>12</v>
      </c>
      <c r="G892" s="388" t="s">
        <v>544</v>
      </c>
      <c r="H892" s="388" t="s">
        <v>161</v>
      </c>
      <c r="I892" s="388" t="s">
        <v>161</v>
      </c>
      <c r="J892" s="388" t="s">
        <v>2146</v>
      </c>
      <c r="K892" s="400">
        <v>42088</v>
      </c>
      <c r="L892" s="400">
        <v>42090</v>
      </c>
      <c r="M892" s="388" t="s">
        <v>547</v>
      </c>
      <c r="N892" s="388" t="s">
        <v>104</v>
      </c>
      <c r="O892" s="388">
        <v>2</v>
      </c>
      <c r="P892" s="388" t="s">
        <v>1510</v>
      </c>
      <c r="Q892" s="388">
        <v>3</v>
      </c>
    </row>
    <row r="893" spans="1:17" s="388" customFormat="1" x14ac:dyDescent="0.2">
      <c r="A893" s="388">
        <v>52396</v>
      </c>
      <c r="B893" s="388">
        <v>116610</v>
      </c>
      <c r="C893" s="388">
        <v>10003192</v>
      </c>
      <c r="D893" s="388" t="s">
        <v>1614</v>
      </c>
      <c r="E893" s="388" t="s">
        <v>1508</v>
      </c>
      <c r="F893" s="388" t="s">
        <v>13</v>
      </c>
      <c r="G893" s="388" t="s">
        <v>436</v>
      </c>
      <c r="H893" s="388" t="s">
        <v>155</v>
      </c>
      <c r="I893" s="388" t="s">
        <v>155</v>
      </c>
      <c r="J893" s="388" t="s">
        <v>1615</v>
      </c>
      <c r="K893" s="400">
        <v>42087</v>
      </c>
      <c r="L893" s="400">
        <v>42090</v>
      </c>
      <c r="M893" s="388" t="s">
        <v>123</v>
      </c>
      <c r="N893" s="388" t="s">
        <v>104</v>
      </c>
      <c r="O893" s="388">
        <v>2</v>
      </c>
      <c r="P893" s="388" t="s">
        <v>1510</v>
      </c>
      <c r="Q893" s="388">
        <v>2</v>
      </c>
    </row>
    <row r="894" spans="1:17" s="388" customFormat="1" x14ac:dyDescent="0.2">
      <c r="A894" s="388">
        <v>53116</v>
      </c>
      <c r="B894" s="388">
        <v>109443</v>
      </c>
      <c r="C894" s="388">
        <v>10002260</v>
      </c>
      <c r="D894" s="388" t="s">
        <v>1637</v>
      </c>
      <c r="E894" s="388" t="s">
        <v>1512</v>
      </c>
      <c r="F894" s="388" t="s">
        <v>14</v>
      </c>
      <c r="G894" s="388" t="s">
        <v>392</v>
      </c>
      <c r="H894" s="388" t="s">
        <v>115</v>
      </c>
      <c r="I894" s="388" t="s">
        <v>115</v>
      </c>
      <c r="J894" s="388" t="s">
        <v>1638</v>
      </c>
      <c r="K894" s="400">
        <v>42087</v>
      </c>
      <c r="L894" s="400">
        <v>42090</v>
      </c>
      <c r="M894" s="388" t="s">
        <v>352</v>
      </c>
      <c r="N894" s="388" t="s">
        <v>104</v>
      </c>
      <c r="O894" s="388">
        <v>2</v>
      </c>
      <c r="P894" s="388" t="s">
        <v>1510</v>
      </c>
      <c r="Q894" s="388">
        <v>2</v>
      </c>
    </row>
    <row r="895" spans="1:17" s="388" customFormat="1" x14ac:dyDescent="0.2">
      <c r="A895" s="388">
        <v>53746</v>
      </c>
      <c r="B895" s="388">
        <v>119215</v>
      </c>
      <c r="C895" s="388">
        <v>10030688</v>
      </c>
      <c r="D895" s="388" t="s">
        <v>1694</v>
      </c>
      <c r="E895" s="388" t="s">
        <v>1536</v>
      </c>
      <c r="F895" s="388" t="s">
        <v>14</v>
      </c>
      <c r="G895" s="388" t="s">
        <v>185</v>
      </c>
      <c r="H895" s="388" t="s">
        <v>186</v>
      </c>
      <c r="I895" s="388" t="s">
        <v>93</v>
      </c>
      <c r="J895" s="388" t="s">
        <v>1695</v>
      </c>
      <c r="K895" s="400">
        <v>42087</v>
      </c>
      <c r="L895" s="400">
        <v>42090</v>
      </c>
      <c r="M895" s="388" t="s">
        <v>143</v>
      </c>
      <c r="N895" s="388" t="s">
        <v>104</v>
      </c>
      <c r="O895" s="388">
        <v>3</v>
      </c>
      <c r="P895" s="388" t="s">
        <v>1510</v>
      </c>
      <c r="Q895" s="388">
        <v>1</v>
      </c>
    </row>
    <row r="896" spans="1:17" s="388" customFormat="1" x14ac:dyDescent="0.2">
      <c r="A896" s="388">
        <v>59168</v>
      </c>
      <c r="B896" s="388">
        <v>121525</v>
      </c>
      <c r="C896" s="388">
        <v>10020307</v>
      </c>
      <c r="D896" s="388" t="s">
        <v>1933</v>
      </c>
      <c r="E896" s="388" t="s">
        <v>1508</v>
      </c>
      <c r="F896" s="388" t="s">
        <v>13</v>
      </c>
      <c r="G896" s="388" t="s">
        <v>675</v>
      </c>
      <c r="H896" s="388" t="s">
        <v>115</v>
      </c>
      <c r="I896" s="388" t="s">
        <v>115</v>
      </c>
      <c r="J896" s="388" t="s">
        <v>1934</v>
      </c>
      <c r="K896" s="400">
        <v>42087</v>
      </c>
      <c r="L896" s="400">
        <v>42090</v>
      </c>
      <c r="M896" s="388" t="s">
        <v>123</v>
      </c>
      <c r="N896" s="388" t="s">
        <v>104</v>
      </c>
      <c r="O896" s="388">
        <v>2</v>
      </c>
      <c r="P896" s="388" t="s">
        <v>1510</v>
      </c>
      <c r="Q896" s="388" t="s">
        <v>195</v>
      </c>
    </row>
    <row r="897" spans="1:17" s="388" customFormat="1" x14ac:dyDescent="0.2">
      <c r="A897" s="388">
        <v>130633</v>
      </c>
      <c r="B897" s="388">
        <v>106457</v>
      </c>
      <c r="C897" s="388">
        <v>10002599</v>
      </c>
      <c r="D897" s="388" t="s">
        <v>2066</v>
      </c>
      <c r="E897" s="388" t="s">
        <v>107</v>
      </c>
      <c r="F897" s="388" t="s">
        <v>11</v>
      </c>
      <c r="G897" s="388" t="s">
        <v>494</v>
      </c>
      <c r="H897" s="388" t="s">
        <v>131</v>
      </c>
      <c r="I897" s="388" t="s">
        <v>131</v>
      </c>
      <c r="J897" s="388" t="s">
        <v>2067</v>
      </c>
      <c r="K897" s="400">
        <v>42087</v>
      </c>
      <c r="L897" s="400">
        <v>42090</v>
      </c>
      <c r="M897" s="388" t="s">
        <v>109</v>
      </c>
      <c r="N897" s="388" t="s">
        <v>104</v>
      </c>
      <c r="O897" s="388">
        <v>2</v>
      </c>
      <c r="P897" s="388" t="s">
        <v>1510</v>
      </c>
      <c r="Q897" s="388">
        <v>2</v>
      </c>
    </row>
    <row r="898" spans="1:17" s="388" customFormat="1" x14ac:dyDescent="0.2">
      <c r="A898" s="388">
        <v>130760</v>
      </c>
      <c r="B898" s="388">
        <v>107722</v>
      </c>
      <c r="C898" s="388">
        <v>10006303</v>
      </c>
      <c r="D898" s="388" t="s">
        <v>2097</v>
      </c>
      <c r="E898" s="388" t="s">
        <v>107</v>
      </c>
      <c r="F898" s="388" t="s">
        <v>11</v>
      </c>
      <c r="G898" s="388" t="s">
        <v>223</v>
      </c>
      <c r="H898" s="388" t="s">
        <v>152</v>
      </c>
      <c r="I898" s="388" t="s">
        <v>152</v>
      </c>
      <c r="J898" s="388" t="s">
        <v>2098</v>
      </c>
      <c r="K898" s="400">
        <v>42087</v>
      </c>
      <c r="L898" s="400">
        <v>42090</v>
      </c>
      <c r="M898" s="388" t="s">
        <v>109</v>
      </c>
      <c r="N898" s="388" t="s">
        <v>104</v>
      </c>
      <c r="O898" s="388">
        <v>3</v>
      </c>
      <c r="P898" s="388" t="s">
        <v>1510</v>
      </c>
      <c r="Q898" s="388">
        <v>2</v>
      </c>
    </row>
    <row r="899" spans="1:17" s="388" customFormat="1" x14ac:dyDescent="0.2">
      <c r="A899" s="388">
        <v>53141</v>
      </c>
      <c r="B899" s="388">
        <v>108009</v>
      </c>
      <c r="C899" s="388">
        <v>10005412</v>
      </c>
      <c r="D899" s="388" t="s">
        <v>1647</v>
      </c>
      <c r="E899" s="388" t="s">
        <v>1512</v>
      </c>
      <c r="F899" s="388" t="s">
        <v>14</v>
      </c>
      <c r="G899" s="388" t="s">
        <v>736</v>
      </c>
      <c r="H899" s="388" t="s">
        <v>115</v>
      </c>
      <c r="I899" s="388" t="s">
        <v>115</v>
      </c>
      <c r="J899" s="388" t="s">
        <v>1648</v>
      </c>
      <c r="K899" s="400">
        <v>42086</v>
      </c>
      <c r="L899" s="400">
        <v>42090</v>
      </c>
      <c r="M899" s="388" t="s">
        <v>143</v>
      </c>
      <c r="N899" s="388" t="s">
        <v>104</v>
      </c>
      <c r="O899" s="388">
        <v>2</v>
      </c>
      <c r="P899" s="388" t="s">
        <v>1510</v>
      </c>
      <c r="Q899" s="388">
        <v>2</v>
      </c>
    </row>
    <row r="900" spans="1:17" s="388" customFormat="1" x14ac:dyDescent="0.2">
      <c r="A900" s="388">
        <v>57598</v>
      </c>
      <c r="B900" s="388">
        <v>105852</v>
      </c>
      <c r="C900" s="388">
        <v>10007405</v>
      </c>
      <c r="D900" s="388" t="s">
        <v>294</v>
      </c>
      <c r="E900" s="388" t="s">
        <v>1536</v>
      </c>
      <c r="F900" s="388" t="s">
        <v>14</v>
      </c>
      <c r="G900" s="388" t="s">
        <v>295</v>
      </c>
      <c r="H900" s="388" t="s">
        <v>186</v>
      </c>
      <c r="I900" s="388" t="s">
        <v>93</v>
      </c>
      <c r="J900" s="388" t="s">
        <v>297</v>
      </c>
      <c r="K900" s="400">
        <v>42086</v>
      </c>
      <c r="L900" s="400">
        <v>42090</v>
      </c>
      <c r="M900" s="388" t="s">
        <v>98</v>
      </c>
      <c r="N900" s="388" t="s">
        <v>104</v>
      </c>
      <c r="O900" s="388">
        <v>3</v>
      </c>
      <c r="P900" s="388" t="s">
        <v>1510</v>
      </c>
      <c r="Q900" s="388">
        <v>2</v>
      </c>
    </row>
    <row r="901" spans="1:17" s="388" customFormat="1" x14ac:dyDescent="0.2">
      <c r="A901" s="388">
        <v>58184</v>
      </c>
      <c r="B901" s="388">
        <v>119388</v>
      </c>
      <c r="C901" s="388">
        <v>10032145</v>
      </c>
      <c r="D901" s="388" t="s">
        <v>1812</v>
      </c>
      <c r="E901" s="388" t="s">
        <v>1590</v>
      </c>
      <c r="F901" s="388" t="s">
        <v>13</v>
      </c>
      <c r="G901" s="388" t="s">
        <v>126</v>
      </c>
      <c r="H901" s="388" t="s">
        <v>102</v>
      </c>
      <c r="I901" s="388" t="s">
        <v>102</v>
      </c>
      <c r="J901" s="388" t="s">
        <v>1813</v>
      </c>
      <c r="K901" s="400">
        <v>42086</v>
      </c>
      <c r="L901" s="400">
        <v>42090</v>
      </c>
      <c r="M901" s="388" t="s">
        <v>98</v>
      </c>
      <c r="N901" s="388" t="s">
        <v>104</v>
      </c>
      <c r="O901" s="388">
        <v>1</v>
      </c>
      <c r="P901" s="388" t="s">
        <v>1510</v>
      </c>
      <c r="Q901" s="388">
        <v>2</v>
      </c>
    </row>
    <row r="902" spans="1:17" s="388" customFormat="1" x14ac:dyDescent="0.2">
      <c r="A902" s="388">
        <v>54196</v>
      </c>
      <c r="B902" s="388">
        <v>108918</v>
      </c>
      <c r="C902" s="388">
        <v>10005549</v>
      </c>
      <c r="D902" s="388" t="s">
        <v>1720</v>
      </c>
      <c r="E902" s="388" t="s">
        <v>1512</v>
      </c>
      <c r="F902" s="388" t="s">
        <v>14</v>
      </c>
      <c r="G902" s="388" t="s">
        <v>1250</v>
      </c>
      <c r="H902" s="388" t="s">
        <v>115</v>
      </c>
      <c r="I902" s="388" t="s">
        <v>115</v>
      </c>
      <c r="J902" s="388" t="s">
        <v>1721</v>
      </c>
      <c r="K902" s="400">
        <v>42080</v>
      </c>
      <c r="L902" s="400">
        <v>42083</v>
      </c>
      <c r="M902" s="388" t="s">
        <v>282</v>
      </c>
      <c r="N902" s="388" t="s">
        <v>104</v>
      </c>
      <c r="O902" s="388">
        <v>2</v>
      </c>
      <c r="P902" s="388" t="s">
        <v>1510</v>
      </c>
      <c r="Q902" s="388">
        <v>3</v>
      </c>
    </row>
    <row r="903" spans="1:17" s="388" customFormat="1" x14ac:dyDescent="0.2">
      <c r="A903" s="388">
        <v>58930</v>
      </c>
      <c r="B903" s="388">
        <v>118685</v>
      </c>
      <c r="C903" s="388">
        <v>10024294</v>
      </c>
      <c r="D903" s="388" t="s">
        <v>1872</v>
      </c>
      <c r="E903" s="388" t="s">
        <v>1512</v>
      </c>
      <c r="F903" s="388" t="s">
        <v>14</v>
      </c>
      <c r="G903" s="388" t="s">
        <v>312</v>
      </c>
      <c r="H903" s="388" t="s">
        <v>131</v>
      </c>
      <c r="I903" s="388" t="s">
        <v>131</v>
      </c>
      <c r="J903" s="388" t="s">
        <v>1873</v>
      </c>
      <c r="K903" s="400">
        <v>42080</v>
      </c>
      <c r="L903" s="400">
        <v>42083</v>
      </c>
      <c r="M903" s="388" t="s">
        <v>352</v>
      </c>
      <c r="N903" s="388" t="s">
        <v>104</v>
      </c>
      <c r="O903" s="388">
        <v>2</v>
      </c>
      <c r="P903" s="388" t="s">
        <v>1510</v>
      </c>
      <c r="Q903" s="388">
        <v>2</v>
      </c>
    </row>
    <row r="904" spans="1:17" s="388" customFormat="1" x14ac:dyDescent="0.2">
      <c r="A904" s="388">
        <v>130687</v>
      </c>
      <c r="B904" s="388">
        <v>106586</v>
      </c>
      <c r="C904" s="388">
        <v>10002919</v>
      </c>
      <c r="D904" s="388" t="s">
        <v>2084</v>
      </c>
      <c r="E904" s="388" t="s">
        <v>274</v>
      </c>
      <c r="F904" s="388" t="s">
        <v>11</v>
      </c>
      <c r="G904" s="388" t="s">
        <v>340</v>
      </c>
      <c r="H904" s="388" t="s">
        <v>155</v>
      </c>
      <c r="I904" s="388" t="s">
        <v>155</v>
      </c>
      <c r="J904" s="388" t="s">
        <v>2085</v>
      </c>
      <c r="K904" s="400">
        <v>42080</v>
      </c>
      <c r="L904" s="400">
        <v>42083</v>
      </c>
      <c r="M904" s="388" t="s">
        <v>109</v>
      </c>
      <c r="N904" s="388" t="s">
        <v>104</v>
      </c>
      <c r="O904" s="388">
        <v>2</v>
      </c>
      <c r="P904" s="388" t="s">
        <v>1510</v>
      </c>
      <c r="Q904" s="388">
        <v>1</v>
      </c>
    </row>
    <row r="905" spans="1:17" s="388" customFormat="1" x14ac:dyDescent="0.2">
      <c r="A905" s="388">
        <v>130837</v>
      </c>
      <c r="B905" s="388">
        <v>106445</v>
      </c>
      <c r="C905" s="388">
        <v>10006002</v>
      </c>
      <c r="D905" s="388" t="s">
        <v>2126</v>
      </c>
      <c r="E905" s="388" t="s">
        <v>107</v>
      </c>
      <c r="F905" s="388" t="s">
        <v>11</v>
      </c>
      <c r="G905" s="388" t="s">
        <v>315</v>
      </c>
      <c r="H905" s="388" t="s">
        <v>161</v>
      </c>
      <c r="I905" s="388" t="s">
        <v>161</v>
      </c>
      <c r="J905" s="388" t="s">
        <v>2127</v>
      </c>
      <c r="K905" s="400">
        <v>42080</v>
      </c>
      <c r="L905" s="400">
        <v>42083</v>
      </c>
      <c r="M905" s="388" t="s">
        <v>146</v>
      </c>
      <c r="N905" s="388" t="s">
        <v>104</v>
      </c>
      <c r="O905" s="388">
        <v>2</v>
      </c>
      <c r="P905" s="388" t="s">
        <v>1510</v>
      </c>
      <c r="Q905" s="388">
        <v>3</v>
      </c>
    </row>
    <row r="906" spans="1:17" s="388" customFormat="1" x14ac:dyDescent="0.2">
      <c r="A906" s="388">
        <v>50126</v>
      </c>
      <c r="B906" s="388">
        <v>118845</v>
      </c>
      <c r="C906" s="388">
        <v>10026590</v>
      </c>
      <c r="D906" s="388" t="s">
        <v>1521</v>
      </c>
      <c r="E906" s="388" t="s">
        <v>1508</v>
      </c>
      <c r="F906" s="388" t="s">
        <v>13</v>
      </c>
      <c r="G906" s="388" t="s">
        <v>719</v>
      </c>
      <c r="H906" s="388" t="s">
        <v>155</v>
      </c>
      <c r="I906" s="388" t="s">
        <v>155</v>
      </c>
      <c r="J906" s="388" t="s">
        <v>1522</v>
      </c>
      <c r="K906" s="400">
        <v>42079</v>
      </c>
      <c r="L906" s="400">
        <v>42083</v>
      </c>
      <c r="M906" s="388" t="s">
        <v>123</v>
      </c>
      <c r="N906" s="388" t="s">
        <v>104</v>
      </c>
      <c r="O906" s="388">
        <v>2</v>
      </c>
      <c r="P906" s="388" t="s">
        <v>1510</v>
      </c>
      <c r="Q906" s="388">
        <v>2</v>
      </c>
    </row>
    <row r="907" spans="1:17" s="388" customFormat="1" x14ac:dyDescent="0.2">
      <c r="A907" s="388">
        <v>55295</v>
      </c>
      <c r="B907" s="388">
        <v>116089</v>
      </c>
      <c r="C907" s="388">
        <v>10007377</v>
      </c>
      <c r="D907" s="388" t="s">
        <v>1770</v>
      </c>
      <c r="E907" s="388" t="s">
        <v>1508</v>
      </c>
      <c r="F907" s="388" t="s">
        <v>13</v>
      </c>
      <c r="G907" s="388" t="s">
        <v>374</v>
      </c>
      <c r="H907" s="388" t="s">
        <v>177</v>
      </c>
      <c r="I907" s="388" t="s">
        <v>177</v>
      </c>
      <c r="J907" s="388" t="s">
        <v>1771</v>
      </c>
      <c r="K907" s="400">
        <v>42079</v>
      </c>
      <c r="L907" s="400">
        <v>42083</v>
      </c>
      <c r="M907" s="388" t="s">
        <v>123</v>
      </c>
      <c r="N907" s="388" t="s">
        <v>104</v>
      </c>
      <c r="O907" s="388">
        <v>2</v>
      </c>
      <c r="P907" s="388" t="s">
        <v>1510</v>
      </c>
      <c r="Q907" s="388">
        <v>2</v>
      </c>
    </row>
    <row r="908" spans="1:17" s="388" customFormat="1" x14ac:dyDescent="0.2">
      <c r="A908" s="388">
        <v>130495</v>
      </c>
      <c r="B908" s="388">
        <v>106815</v>
      </c>
      <c r="C908" s="388">
        <v>10000794</v>
      </c>
      <c r="D908" s="388" t="s">
        <v>188</v>
      </c>
      <c r="E908" s="388" t="s">
        <v>107</v>
      </c>
      <c r="F908" s="388" t="s">
        <v>11</v>
      </c>
      <c r="G908" s="388" t="s">
        <v>189</v>
      </c>
      <c r="H908" s="388" t="s">
        <v>131</v>
      </c>
      <c r="I908" s="388" t="s">
        <v>131</v>
      </c>
      <c r="J908" s="388" t="s">
        <v>190</v>
      </c>
      <c r="K908" s="400">
        <v>42079</v>
      </c>
      <c r="L908" s="400">
        <v>42083</v>
      </c>
      <c r="M908" s="388" t="s">
        <v>109</v>
      </c>
      <c r="N908" s="388" t="s">
        <v>104</v>
      </c>
      <c r="O908" s="388">
        <v>3</v>
      </c>
      <c r="P908" s="388" t="s">
        <v>1510</v>
      </c>
      <c r="Q908" s="388">
        <v>2</v>
      </c>
    </row>
    <row r="909" spans="1:17" s="388" customFormat="1" x14ac:dyDescent="0.2">
      <c r="A909" s="388">
        <v>51525</v>
      </c>
      <c r="B909" s="388">
        <v>117534</v>
      </c>
      <c r="C909" s="388">
        <v>10007922</v>
      </c>
      <c r="D909" s="388" t="s">
        <v>1583</v>
      </c>
      <c r="E909" s="388" t="s">
        <v>1536</v>
      </c>
      <c r="F909" s="388" t="s">
        <v>14</v>
      </c>
      <c r="G909" s="388" t="s">
        <v>303</v>
      </c>
      <c r="H909" s="388" t="s">
        <v>152</v>
      </c>
      <c r="I909" s="388" t="s">
        <v>152</v>
      </c>
      <c r="J909" s="388" t="s">
        <v>1584</v>
      </c>
      <c r="K909" s="400">
        <v>42080</v>
      </c>
      <c r="L909" s="400">
        <v>42082</v>
      </c>
      <c r="M909" s="388" t="s">
        <v>138</v>
      </c>
      <c r="N909" s="388" t="s">
        <v>104</v>
      </c>
      <c r="O909" s="388">
        <v>2</v>
      </c>
      <c r="P909" s="388" t="s">
        <v>1510</v>
      </c>
      <c r="Q909" s="388">
        <v>3</v>
      </c>
    </row>
    <row r="910" spans="1:17" s="388" customFormat="1" x14ac:dyDescent="0.2">
      <c r="A910" s="388">
        <v>58841</v>
      </c>
      <c r="B910" s="388">
        <v>118467</v>
      </c>
      <c r="C910" s="388">
        <v>10019383</v>
      </c>
      <c r="D910" s="388" t="s">
        <v>1868</v>
      </c>
      <c r="E910" s="388" t="s">
        <v>1536</v>
      </c>
      <c r="F910" s="388" t="s">
        <v>14</v>
      </c>
      <c r="G910" s="388" t="s">
        <v>135</v>
      </c>
      <c r="H910" s="388" t="s">
        <v>115</v>
      </c>
      <c r="I910" s="388" t="s">
        <v>115</v>
      </c>
      <c r="J910" s="388" t="s">
        <v>1869</v>
      </c>
      <c r="K910" s="400">
        <v>42079</v>
      </c>
      <c r="L910" s="400">
        <v>42082</v>
      </c>
      <c r="M910" s="388" t="s">
        <v>123</v>
      </c>
      <c r="N910" s="388" t="s">
        <v>104</v>
      </c>
      <c r="O910" s="388">
        <v>2</v>
      </c>
      <c r="P910" s="388" t="s">
        <v>1510</v>
      </c>
      <c r="Q910" s="388">
        <v>1</v>
      </c>
    </row>
    <row r="911" spans="1:17" s="388" customFormat="1" x14ac:dyDescent="0.2">
      <c r="A911" s="388">
        <v>59195</v>
      </c>
      <c r="B911" s="388">
        <v>124800</v>
      </c>
      <c r="C911" s="388">
        <v>10041332</v>
      </c>
      <c r="D911" s="388" t="s">
        <v>1982</v>
      </c>
      <c r="E911" s="388" t="s">
        <v>1508</v>
      </c>
      <c r="F911" s="388" t="s">
        <v>13</v>
      </c>
      <c r="G911" s="388" t="s">
        <v>440</v>
      </c>
      <c r="H911" s="388" t="s">
        <v>92</v>
      </c>
      <c r="I911" s="388" t="s">
        <v>93</v>
      </c>
      <c r="J911" s="388" t="s">
        <v>1983</v>
      </c>
      <c r="K911" s="400">
        <v>42079</v>
      </c>
      <c r="L911" s="400">
        <v>42082</v>
      </c>
      <c r="M911" s="388" t="s">
        <v>123</v>
      </c>
      <c r="N911" s="388" t="s">
        <v>104</v>
      </c>
      <c r="O911" s="388">
        <v>2</v>
      </c>
      <c r="P911" s="388" t="s">
        <v>1510</v>
      </c>
      <c r="Q911" s="388" t="s">
        <v>195</v>
      </c>
    </row>
    <row r="912" spans="1:17" s="388" customFormat="1" x14ac:dyDescent="0.2">
      <c r="A912" s="388">
        <v>51550</v>
      </c>
      <c r="B912" s="388">
        <v>107825</v>
      </c>
      <c r="C912" s="388">
        <v>10001967</v>
      </c>
      <c r="D912" s="388" t="s">
        <v>1586</v>
      </c>
      <c r="E912" s="388" t="s">
        <v>1508</v>
      </c>
      <c r="F912" s="388" t="s">
        <v>13</v>
      </c>
      <c r="G912" s="388" t="s">
        <v>260</v>
      </c>
      <c r="H912" s="388" t="s">
        <v>155</v>
      </c>
      <c r="I912" s="388" t="s">
        <v>155</v>
      </c>
      <c r="J912" s="388" t="s">
        <v>1587</v>
      </c>
      <c r="K912" s="400">
        <v>42073</v>
      </c>
      <c r="L912" s="400">
        <v>42076</v>
      </c>
      <c r="M912" s="388" t="s">
        <v>98</v>
      </c>
      <c r="N912" s="388" t="s">
        <v>104</v>
      </c>
      <c r="O912" s="388">
        <v>2</v>
      </c>
      <c r="P912" s="388" t="s">
        <v>1510</v>
      </c>
      <c r="Q912" s="388">
        <v>1</v>
      </c>
    </row>
    <row r="913" spans="1:17" s="388" customFormat="1" x14ac:dyDescent="0.2">
      <c r="A913" s="388">
        <v>53108</v>
      </c>
      <c r="B913" s="388">
        <v>115154</v>
      </c>
      <c r="C913" s="388">
        <v>10003987</v>
      </c>
      <c r="D913" s="388" t="s">
        <v>1634</v>
      </c>
      <c r="E913" s="388" t="s">
        <v>1512</v>
      </c>
      <c r="F913" s="388" t="s">
        <v>14</v>
      </c>
      <c r="G913" s="388" t="s">
        <v>419</v>
      </c>
      <c r="H913" s="388" t="s">
        <v>115</v>
      </c>
      <c r="I913" s="388" t="s">
        <v>115</v>
      </c>
      <c r="J913" s="388" t="s">
        <v>1635</v>
      </c>
      <c r="K913" s="400">
        <v>42073</v>
      </c>
      <c r="L913" s="400">
        <v>42076</v>
      </c>
      <c r="M913" s="388" t="s">
        <v>143</v>
      </c>
      <c r="N913" s="388" t="s">
        <v>104</v>
      </c>
      <c r="O913" s="388">
        <v>3</v>
      </c>
      <c r="P913" s="388" t="s">
        <v>1510</v>
      </c>
      <c r="Q913" s="388">
        <v>2</v>
      </c>
    </row>
    <row r="914" spans="1:17" s="388" customFormat="1" x14ac:dyDescent="0.2">
      <c r="A914" s="388">
        <v>59129</v>
      </c>
      <c r="B914" s="388">
        <v>121497</v>
      </c>
      <c r="C914" s="388">
        <v>10027873</v>
      </c>
      <c r="D914" s="388" t="s">
        <v>1898</v>
      </c>
      <c r="E914" s="388" t="s">
        <v>1508</v>
      </c>
      <c r="F914" s="388" t="s">
        <v>13</v>
      </c>
      <c r="G914" s="388" t="s">
        <v>130</v>
      </c>
      <c r="H914" s="388" t="s">
        <v>131</v>
      </c>
      <c r="I914" s="388" t="s">
        <v>131</v>
      </c>
      <c r="J914" s="388" t="s">
        <v>1899</v>
      </c>
      <c r="K914" s="400">
        <v>42073</v>
      </c>
      <c r="L914" s="400">
        <v>42076</v>
      </c>
      <c r="M914" s="388" t="s">
        <v>138</v>
      </c>
      <c r="N914" s="388" t="s">
        <v>104</v>
      </c>
      <c r="O914" s="388">
        <v>2</v>
      </c>
      <c r="P914" s="388" t="s">
        <v>1510</v>
      </c>
      <c r="Q914" s="388">
        <v>3</v>
      </c>
    </row>
    <row r="915" spans="1:17" s="388" customFormat="1" x14ac:dyDescent="0.2">
      <c r="A915" s="388">
        <v>59161</v>
      </c>
      <c r="B915" s="388">
        <v>124286</v>
      </c>
      <c r="C915" s="388">
        <v>10036578</v>
      </c>
      <c r="D915" s="388" t="s">
        <v>308</v>
      </c>
      <c r="E915" s="388" t="s">
        <v>1508</v>
      </c>
      <c r="F915" s="388" t="s">
        <v>13</v>
      </c>
      <c r="G915" s="388" t="s">
        <v>266</v>
      </c>
      <c r="H915" s="388" t="s">
        <v>131</v>
      </c>
      <c r="I915" s="388" t="s">
        <v>131</v>
      </c>
      <c r="J915" s="388" t="s">
        <v>310</v>
      </c>
      <c r="K915" s="400">
        <v>42073</v>
      </c>
      <c r="L915" s="400">
        <v>42076</v>
      </c>
      <c r="M915" s="388" t="s">
        <v>123</v>
      </c>
      <c r="N915" s="388" t="s">
        <v>104</v>
      </c>
      <c r="O915" s="388">
        <v>3</v>
      </c>
      <c r="P915" s="388" t="s">
        <v>1510</v>
      </c>
      <c r="Q915" s="388" t="s">
        <v>195</v>
      </c>
    </row>
    <row r="916" spans="1:17" s="388" customFormat="1" x14ac:dyDescent="0.2">
      <c r="A916" s="388">
        <v>130833</v>
      </c>
      <c r="B916" s="388">
        <v>108385</v>
      </c>
      <c r="C916" s="388">
        <v>10006379</v>
      </c>
      <c r="D916" s="388" t="s">
        <v>373</v>
      </c>
      <c r="E916" s="388" t="s">
        <v>100</v>
      </c>
      <c r="F916" s="388" t="s">
        <v>11</v>
      </c>
      <c r="G916" s="388" t="s">
        <v>374</v>
      </c>
      <c r="H916" s="388" t="s">
        <v>177</v>
      </c>
      <c r="I916" s="388" t="s">
        <v>177</v>
      </c>
      <c r="J916" s="388" t="s">
        <v>375</v>
      </c>
      <c r="K916" s="400">
        <v>42073</v>
      </c>
      <c r="L916" s="400">
        <v>42076</v>
      </c>
      <c r="M916" s="388" t="s">
        <v>103</v>
      </c>
      <c r="N916" s="388" t="s">
        <v>104</v>
      </c>
      <c r="O916" s="388">
        <v>3</v>
      </c>
      <c r="P916" s="388" t="s">
        <v>1510</v>
      </c>
      <c r="Q916" s="388">
        <v>2</v>
      </c>
    </row>
    <row r="917" spans="1:17" s="388" customFormat="1" x14ac:dyDescent="0.2">
      <c r="A917" s="388">
        <v>139798</v>
      </c>
      <c r="B917" s="388">
        <v>123318</v>
      </c>
      <c r="C917" s="388">
        <v>10042040</v>
      </c>
      <c r="D917" s="388" t="s">
        <v>178</v>
      </c>
      <c r="E917" s="388" t="s">
        <v>2174</v>
      </c>
      <c r="F917" s="388" t="s">
        <v>15</v>
      </c>
      <c r="G917" s="388" t="s">
        <v>180</v>
      </c>
      <c r="H917" s="388" t="s">
        <v>102</v>
      </c>
      <c r="I917" s="388" t="s">
        <v>102</v>
      </c>
      <c r="J917" s="388" t="s">
        <v>182</v>
      </c>
      <c r="K917" s="400">
        <v>42073</v>
      </c>
      <c r="L917" s="400">
        <v>42076</v>
      </c>
      <c r="M917" s="388" t="s">
        <v>183</v>
      </c>
      <c r="N917" s="388" t="s">
        <v>104</v>
      </c>
      <c r="O917" s="388">
        <v>3</v>
      </c>
      <c r="P917" s="388" t="s">
        <v>1510</v>
      </c>
      <c r="Q917" s="388" t="s">
        <v>195</v>
      </c>
    </row>
    <row r="918" spans="1:17" s="388" customFormat="1" x14ac:dyDescent="0.2">
      <c r="A918" s="388">
        <v>50098</v>
      </c>
      <c r="B918" s="388">
        <v>106945</v>
      </c>
      <c r="C918" s="388">
        <v>10000941</v>
      </c>
      <c r="D918" s="388" t="s">
        <v>196</v>
      </c>
      <c r="E918" s="388" t="s">
        <v>1512</v>
      </c>
      <c r="F918" s="388" t="s">
        <v>14</v>
      </c>
      <c r="G918" s="388" t="s">
        <v>108</v>
      </c>
      <c r="H918" s="388" t="s">
        <v>102</v>
      </c>
      <c r="I918" s="388" t="s">
        <v>102</v>
      </c>
      <c r="J918" s="388" t="s">
        <v>198</v>
      </c>
      <c r="K918" s="400">
        <v>42072</v>
      </c>
      <c r="L918" s="400">
        <v>42076</v>
      </c>
      <c r="M918" s="388" t="s">
        <v>123</v>
      </c>
      <c r="N918" s="388" t="s">
        <v>104</v>
      </c>
      <c r="O918" s="388">
        <v>3</v>
      </c>
      <c r="P918" s="388" t="s">
        <v>1510</v>
      </c>
      <c r="Q918" s="388">
        <v>2</v>
      </c>
    </row>
    <row r="919" spans="1:17" s="388" customFormat="1" x14ac:dyDescent="0.2">
      <c r="A919" s="388">
        <v>51619</v>
      </c>
      <c r="B919" s="388">
        <v>110017</v>
      </c>
      <c r="C919" s="388">
        <v>10002073</v>
      </c>
      <c r="D919" s="388" t="s">
        <v>1596</v>
      </c>
      <c r="E919" s="388" t="s">
        <v>1508</v>
      </c>
      <c r="F919" s="388" t="s">
        <v>13</v>
      </c>
      <c r="G919" s="388" t="s">
        <v>403</v>
      </c>
      <c r="H919" s="388" t="s">
        <v>115</v>
      </c>
      <c r="I919" s="388" t="s">
        <v>115</v>
      </c>
      <c r="J919" s="388" t="s">
        <v>1597</v>
      </c>
      <c r="K919" s="400">
        <v>42072</v>
      </c>
      <c r="L919" s="400">
        <v>42076</v>
      </c>
      <c r="M919" s="388" t="s">
        <v>123</v>
      </c>
      <c r="N919" s="388" t="s">
        <v>104</v>
      </c>
      <c r="O919" s="388">
        <v>3</v>
      </c>
      <c r="P919" s="388" t="s">
        <v>1510</v>
      </c>
      <c r="Q919" s="388">
        <v>2</v>
      </c>
    </row>
    <row r="920" spans="1:17" s="388" customFormat="1" x14ac:dyDescent="0.2">
      <c r="A920" s="388">
        <v>58403</v>
      </c>
      <c r="B920" s="388">
        <v>112415</v>
      </c>
      <c r="C920" s="388">
        <v>10033438</v>
      </c>
      <c r="D920" s="388" t="s">
        <v>1837</v>
      </c>
      <c r="E920" s="388" t="s">
        <v>1590</v>
      </c>
      <c r="F920" s="388" t="s">
        <v>13</v>
      </c>
      <c r="G920" s="388" t="s">
        <v>219</v>
      </c>
      <c r="H920" s="388" t="s">
        <v>177</v>
      </c>
      <c r="I920" s="388" t="s">
        <v>177</v>
      </c>
      <c r="J920" s="388" t="s">
        <v>1838</v>
      </c>
      <c r="K920" s="400">
        <v>42072</v>
      </c>
      <c r="L920" s="400">
        <v>42076</v>
      </c>
      <c r="M920" s="388" t="s">
        <v>123</v>
      </c>
      <c r="N920" s="388" t="s">
        <v>104</v>
      </c>
      <c r="O920" s="388">
        <v>2</v>
      </c>
      <c r="P920" s="388" t="s">
        <v>1510</v>
      </c>
      <c r="Q920" s="388">
        <v>2</v>
      </c>
    </row>
    <row r="921" spans="1:17" s="388" customFormat="1" x14ac:dyDescent="0.2">
      <c r="A921" s="388">
        <v>59194</v>
      </c>
      <c r="B921" s="388">
        <v>124985</v>
      </c>
      <c r="C921" s="388">
        <v>10038913</v>
      </c>
      <c r="D921" s="388" t="s">
        <v>1979</v>
      </c>
      <c r="E921" s="388" t="s">
        <v>1508</v>
      </c>
      <c r="F921" s="388" t="s">
        <v>13</v>
      </c>
      <c r="G921" s="388" t="s">
        <v>386</v>
      </c>
      <c r="H921" s="388" t="s">
        <v>152</v>
      </c>
      <c r="I921" s="388" t="s">
        <v>152</v>
      </c>
      <c r="J921" s="388" t="s">
        <v>1980</v>
      </c>
      <c r="K921" s="400">
        <v>42072</v>
      </c>
      <c r="L921" s="400">
        <v>42076</v>
      </c>
      <c r="M921" s="388" t="s">
        <v>98</v>
      </c>
      <c r="N921" s="388" t="s">
        <v>104</v>
      </c>
      <c r="O921" s="388">
        <v>2</v>
      </c>
      <c r="P921" s="388" t="s">
        <v>1510</v>
      </c>
      <c r="Q921" s="388" t="s">
        <v>195</v>
      </c>
    </row>
    <row r="922" spans="1:17" s="388" customFormat="1" x14ac:dyDescent="0.2">
      <c r="A922" s="388">
        <v>130481</v>
      </c>
      <c r="B922" s="388">
        <v>106366</v>
      </c>
      <c r="C922" s="388">
        <v>10005946</v>
      </c>
      <c r="D922" s="388" t="s">
        <v>461</v>
      </c>
      <c r="E922" s="388" t="s">
        <v>107</v>
      </c>
      <c r="F922" s="388" t="s">
        <v>11</v>
      </c>
      <c r="G922" s="388" t="s">
        <v>462</v>
      </c>
      <c r="H922" s="388" t="s">
        <v>161</v>
      </c>
      <c r="I922" s="388" t="s">
        <v>161</v>
      </c>
      <c r="J922" s="388" t="s">
        <v>463</v>
      </c>
      <c r="K922" s="400">
        <v>42072</v>
      </c>
      <c r="L922" s="400">
        <v>42076</v>
      </c>
      <c r="M922" s="388" t="s">
        <v>109</v>
      </c>
      <c r="N922" s="388" t="s">
        <v>104</v>
      </c>
      <c r="O922" s="388">
        <v>3</v>
      </c>
      <c r="P922" s="388" t="s">
        <v>1510</v>
      </c>
      <c r="Q922" s="388">
        <v>2</v>
      </c>
    </row>
    <row r="923" spans="1:17" s="388" customFormat="1" x14ac:dyDescent="0.2">
      <c r="A923" s="388">
        <v>130521</v>
      </c>
      <c r="B923" s="388">
        <v>107785</v>
      </c>
      <c r="C923" s="388">
        <v>10007500</v>
      </c>
      <c r="D923" s="388" t="s">
        <v>464</v>
      </c>
      <c r="E923" s="388" t="s">
        <v>107</v>
      </c>
      <c r="F923" s="388" t="s">
        <v>11</v>
      </c>
      <c r="G923" s="388" t="s">
        <v>149</v>
      </c>
      <c r="H923" s="388" t="s">
        <v>131</v>
      </c>
      <c r="I923" s="388" t="s">
        <v>131</v>
      </c>
      <c r="J923" s="388" t="s">
        <v>465</v>
      </c>
      <c r="K923" s="400">
        <v>42072</v>
      </c>
      <c r="L923" s="400">
        <v>42076</v>
      </c>
      <c r="M923" s="388" t="s">
        <v>109</v>
      </c>
      <c r="N923" s="388" t="s">
        <v>104</v>
      </c>
      <c r="O923" s="388">
        <v>3</v>
      </c>
      <c r="P923" s="388" t="s">
        <v>1510</v>
      </c>
      <c r="Q923" s="388">
        <v>2</v>
      </c>
    </row>
    <row r="924" spans="1:17" s="388" customFormat="1" x14ac:dyDescent="0.2">
      <c r="A924" s="388">
        <v>130835</v>
      </c>
      <c r="B924" s="388">
        <v>106448</v>
      </c>
      <c r="C924" s="388">
        <v>10007859</v>
      </c>
      <c r="D924" s="388" t="s">
        <v>2123</v>
      </c>
      <c r="E924" s="388" t="s">
        <v>107</v>
      </c>
      <c r="F924" s="388" t="s">
        <v>11</v>
      </c>
      <c r="G924" s="388" t="s">
        <v>315</v>
      </c>
      <c r="H924" s="388" t="s">
        <v>161</v>
      </c>
      <c r="I924" s="388" t="s">
        <v>161</v>
      </c>
      <c r="J924" s="388" t="s">
        <v>2124</v>
      </c>
      <c r="K924" s="400">
        <v>42072</v>
      </c>
      <c r="L924" s="400">
        <v>42076</v>
      </c>
      <c r="M924" s="388" t="s">
        <v>109</v>
      </c>
      <c r="N924" s="388" t="s">
        <v>104</v>
      </c>
      <c r="O924" s="388">
        <v>2</v>
      </c>
      <c r="P924" s="388" t="s">
        <v>1510</v>
      </c>
      <c r="Q924" s="388">
        <v>1</v>
      </c>
    </row>
    <row r="925" spans="1:17" s="388" customFormat="1" x14ac:dyDescent="0.2">
      <c r="A925" s="388">
        <v>58913</v>
      </c>
      <c r="B925" s="388">
        <v>116225</v>
      </c>
      <c r="C925" s="388">
        <v>10001777</v>
      </c>
      <c r="D925" s="388" t="s">
        <v>491</v>
      </c>
      <c r="E925" s="388" t="s">
        <v>1536</v>
      </c>
      <c r="F925" s="388" t="s">
        <v>14</v>
      </c>
      <c r="G925" s="388" t="s">
        <v>130</v>
      </c>
      <c r="H925" s="388" t="s">
        <v>131</v>
      </c>
      <c r="I925" s="388" t="s">
        <v>131</v>
      </c>
      <c r="J925" s="388" t="s">
        <v>492</v>
      </c>
      <c r="K925" s="400">
        <v>42073</v>
      </c>
      <c r="L925" s="400">
        <v>42075</v>
      </c>
      <c r="M925" s="388" t="s">
        <v>143</v>
      </c>
      <c r="N925" s="388" t="s">
        <v>104</v>
      </c>
      <c r="O925" s="388">
        <v>3</v>
      </c>
      <c r="P925" s="388" t="s">
        <v>1510</v>
      </c>
      <c r="Q925" s="388" t="s">
        <v>195</v>
      </c>
    </row>
    <row r="926" spans="1:17" s="388" customFormat="1" x14ac:dyDescent="0.2">
      <c r="A926" s="388">
        <v>59157</v>
      </c>
      <c r="B926" s="388">
        <v>124219</v>
      </c>
      <c r="C926" s="388">
        <v>10024404</v>
      </c>
      <c r="D926" s="388" t="s">
        <v>531</v>
      </c>
      <c r="E926" s="388" t="s">
        <v>1508</v>
      </c>
      <c r="F926" s="388" t="s">
        <v>13</v>
      </c>
      <c r="G926" s="388" t="s">
        <v>135</v>
      </c>
      <c r="H926" s="388" t="s">
        <v>115</v>
      </c>
      <c r="I926" s="388" t="s">
        <v>115</v>
      </c>
      <c r="J926" s="388" t="s">
        <v>532</v>
      </c>
      <c r="K926" s="400">
        <v>42067</v>
      </c>
      <c r="L926" s="400">
        <v>42069</v>
      </c>
      <c r="M926" s="388" t="s">
        <v>123</v>
      </c>
      <c r="N926" s="388" t="s">
        <v>104</v>
      </c>
      <c r="O926" s="388">
        <v>3</v>
      </c>
      <c r="P926" s="388" t="s">
        <v>1510</v>
      </c>
      <c r="Q926" s="388" t="s">
        <v>195</v>
      </c>
    </row>
    <row r="927" spans="1:17" s="388" customFormat="1" x14ac:dyDescent="0.2">
      <c r="A927" s="388">
        <v>55294</v>
      </c>
      <c r="B927" s="388">
        <v>105454</v>
      </c>
      <c r="C927" s="388">
        <v>10007375</v>
      </c>
      <c r="D927" s="388" t="s">
        <v>1767</v>
      </c>
      <c r="E927" s="388" t="s">
        <v>1508</v>
      </c>
      <c r="F927" s="388" t="s">
        <v>13</v>
      </c>
      <c r="G927" s="388" t="s">
        <v>151</v>
      </c>
      <c r="H927" s="388" t="s">
        <v>152</v>
      </c>
      <c r="I927" s="388" t="s">
        <v>152</v>
      </c>
      <c r="J927" s="388" t="s">
        <v>1768</v>
      </c>
      <c r="K927" s="400">
        <v>42066</v>
      </c>
      <c r="L927" s="400">
        <v>42069</v>
      </c>
      <c r="M927" s="388" t="s">
        <v>123</v>
      </c>
      <c r="N927" s="388" t="s">
        <v>104</v>
      </c>
      <c r="O927" s="388">
        <v>2</v>
      </c>
      <c r="P927" s="388" t="s">
        <v>1510</v>
      </c>
      <c r="Q927" s="388">
        <v>1</v>
      </c>
    </row>
    <row r="928" spans="1:17" s="388" customFormat="1" x14ac:dyDescent="0.2">
      <c r="A928" s="388">
        <v>58383</v>
      </c>
      <c r="B928" s="388">
        <v>115411</v>
      </c>
      <c r="C928" s="388">
        <v>10005521</v>
      </c>
      <c r="D928" s="388" t="s">
        <v>525</v>
      </c>
      <c r="E928" s="388" t="s">
        <v>1536</v>
      </c>
      <c r="F928" s="388" t="s">
        <v>14</v>
      </c>
      <c r="G928" s="388" t="s">
        <v>221</v>
      </c>
      <c r="H928" s="388" t="s">
        <v>177</v>
      </c>
      <c r="I928" s="388" t="s">
        <v>177</v>
      </c>
      <c r="J928" s="388" t="s">
        <v>526</v>
      </c>
      <c r="K928" s="400">
        <v>42066</v>
      </c>
      <c r="L928" s="400">
        <v>42069</v>
      </c>
      <c r="M928" s="388" t="s">
        <v>138</v>
      </c>
      <c r="N928" s="388" t="s">
        <v>104</v>
      </c>
      <c r="O928" s="388">
        <v>3</v>
      </c>
      <c r="P928" s="388" t="s">
        <v>1510</v>
      </c>
      <c r="Q928" s="388">
        <v>3</v>
      </c>
    </row>
    <row r="929" spans="1:17" s="388" customFormat="1" x14ac:dyDescent="0.2">
      <c r="A929" s="388">
        <v>130575</v>
      </c>
      <c r="B929" s="388">
        <v>108403</v>
      </c>
      <c r="C929" s="388">
        <v>10005220</v>
      </c>
      <c r="D929" s="388" t="s">
        <v>2043</v>
      </c>
      <c r="E929" s="388" t="s">
        <v>100</v>
      </c>
      <c r="F929" s="388" t="s">
        <v>11</v>
      </c>
      <c r="G929" s="388" t="s">
        <v>1298</v>
      </c>
      <c r="H929" s="388" t="s">
        <v>92</v>
      </c>
      <c r="I929" s="388" t="s">
        <v>93</v>
      </c>
      <c r="J929" s="388" t="s">
        <v>2044</v>
      </c>
      <c r="K929" s="400">
        <v>42066</v>
      </c>
      <c r="L929" s="400">
        <v>42069</v>
      </c>
      <c r="M929" s="388" t="s">
        <v>520</v>
      </c>
      <c r="N929" s="388" t="s">
        <v>104</v>
      </c>
      <c r="O929" s="388">
        <v>2</v>
      </c>
      <c r="P929" s="388" t="s">
        <v>1510</v>
      </c>
      <c r="Q929" s="388">
        <v>4</v>
      </c>
    </row>
    <row r="930" spans="1:17" s="388" customFormat="1" x14ac:dyDescent="0.2">
      <c r="A930" s="388">
        <v>139896</v>
      </c>
      <c r="B930" s="388">
        <v>123337</v>
      </c>
      <c r="C930" s="388">
        <v>10042335</v>
      </c>
      <c r="D930" s="388" t="s">
        <v>2181</v>
      </c>
      <c r="E930" s="388" t="s">
        <v>2174</v>
      </c>
      <c r="F930" s="388" t="s">
        <v>15</v>
      </c>
      <c r="G930" s="388" t="s">
        <v>108</v>
      </c>
      <c r="H930" s="388" t="s">
        <v>102</v>
      </c>
      <c r="I930" s="388" t="s">
        <v>102</v>
      </c>
      <c r="J930" s="388" t="s">
        <v>2182</v>
      </c>
      <c r="K930" s="400">
        <v>42066</v>
      </c>
      <c r="L930" s="400">
        <v>42069</v>
      </c>
      <c r="M930" s="388" t="s">
        <v>183</v>
      </c>
      <c r="N930" s="388" t="s">
        <v>104</v>
      </c>
      <c r="O930" s="388">
        <v>2</v>
      </c>
      <c r="P930" s="388" t="s">
        <v>1510</v>
      </c>
      <c r="Q930" s="388" t="s">
        <v>195</v>
      </c>
    </row>
    <row r="931" spans="1:17" s="388" customFormat="1" x14ac:dyDescent="0.2">
      <c r="A931" s="388">
        <v>50586</v>
      </c>
      <c r="B931" s="388">
        <v>105360</v>
      </c>
      <c r="C931" s="388">
        <v>10000494</v>
      </c>
      <c r="D931" s="388" t="s">
        <v>1562</v>
      </c>
      <c r="E931" s="388" t="s">
        <v>1508</v>
      </c>
      <c r="F931" s="388" t="s">
        <v>13</v>
      </c>
      <c r="G931" s="388" t="s">
        <v>303</v>
      </c>
      <c r="H931" s="388" t="s">
        <v>152</v>
      </c>
      <c r="I931" s="388" t="s">
        <v>152</v>
      </c>
      <c r="J931" s="388" t="s">
        <v>1563</v>
      </c>
      <c r="K931" s="400">
        <v>42065</v>
      </c>
      <c r="L931" s="400">
        <v>42069</v>
      </c>
      <c r="M931" s="388" t="s">
        <v>98</v>
      </c>
      <c r="N931" s="388" t="s">
        <v>104</v>
      </c>
      <c r="O931" s="388">
        <v>2</v>
      </c>
      <c r="P931" s="388" t="s">
        <v>1510</v>
      </c>
      <c r="Q931" s="388">
        <v>2</v>
      </c>
    </row>
    <row r="932" spans="1:17" s="388" customFormat="1" x14ac:dyDescent="0.2">
      <c r="A932" s="388">
        <v>51072</v>
      </c>
      <c r="B932" s="388">
        <v>106548</v>
      </c>
      <c r="C932" s="388">
        <v>10001259</v>
      </c>
      <c r="D932" s="388" t="s">
        <v>1569</v>
      </c>
      <c r="E932" s="388" t="s">
        <v>1508</v>
      </c>
      <c r="F932" s="388" t="s">
        <v>13</v>
      </c>
      <c r="G932" s="388" t="s">
        <v>485</v>
      </c>
      <c r="H932" s="388" t="s">
        <v>102</v>
      </c>
      <c r="I932" s="388" t="s">
        <v>102</v>
      </c>
      <c r="J932" s="388" t="s">
        <v>1570</v>
      </c>
      <c r="K932" s="400">
        <v>42065</v>
      </c>
      <c r="L932" s="400">
        <v>42069</v>
      </c>
      <c r="M932" s="388" t="s">
        <v>98</v>
      </c>
      <c r="N932" s="388" t="s">
        <v>104</v>
      </c>
      <c r="O932" s="388">
        <v>2</v>
      </c>
      <c r="P932" s="388" t="s">
        <v>1510</v>
      </c>
      <c r="Q932" s="388">
        <v>2</v>
      </c>
    </row>
    <row r="933" spans="1:17" s="388" customFormat="1" x14ac:dyDescent="0.2">
      <c r="A933" s="388">
        <v>59108</v>
      </c>
      <c r="B933" s="388">
        <v>119831</v>
      </c>
      <c r="C933" s="388">
        <v>10034058</v>
      </c>
      <c r="D933" s="388" t="s">
        <v>1887</v>
      </c>
      <c r="E933" s="388" t="s">
        <v>1590</v>
      </c>
      <c r="F933" s="388" t="s">
        <v>13</v>
      </c>
      <c r="G933" s="388" t="s">
        <v>386</v>
      </c>
      <c r="H933" s="388" t="s">
        <v>152</v>
      </c>
      <c r="I933" s="388" t="s">
        <v>152</v>
      </c>
      <c r="J933" s="388" t="s">
        <v>1888</v>
      </c>
      <c r="K933" s="400">
        <v>42065</v>
      </c>
      <c r="L933" s="400">
        <v>42069</v>
      </c>
      <c r="M933" s="388" t="s">
        <v>138</v>
      </c>
      <c r="N933" s="388" t="s">
        <v>104</v>
      </c>
      <c r="O933" s="388">
        <v>4</v>
      </c>
      <c r="P933" s="388" t="s">
        <v>1510</v>
      </c>
      <c r="Q933" s="388">
        <v>3</v>
      </c>
    </row>
    <row r="934" spans="1:17" s="388" customFormat="1" x14ac:dyDescent="0.2">
      <c r="A934" s="388">
        <v>130516</v>
      </c>
      <c r="B934" s="388">
        <v>106868</v>
      </c>
      <c r="C934" s="388">
        <v>10006494</v>
      </c>
      <c r="D934" s="388" t="s">
        <v>144</v>
      </c>
      <c r="E934" s="388" t="s">
        <v>107</v>
      </c>
      <c r="F934" s="388" t="s">
        <v>11</v>
      </c>
      <c r="G934" s="388" t="s">
        <v>145</v>
      </c>
      <c r="H934" s="388" t="s">
        <v>131</v>
      </c>
      <c r="I934" s="388" t="s">
        <v>131</v>
      </c>
      <c r="J934" s="388" t="s">
        <v>147</v>
      </c>
      <c r="K934" s="400">
        <v>42065</v>
      </c>
      <c r="L934" s="400">
        <v>42069</v>
      </c>
      <c r="M934" s="388" t="s">
        <v>109</v>
      </c>
      <c r="N934" s="388" t="s">
        <v>104</v>
      </c>
      <c r="O934" s="388">
        <v>3</v>
      </c>
      <c r="P934" s="388" t="s">
        <v>1510</v>
      </c>
      <c r="Q934" s="388">
        <v>2</v>
      </c>
    </row>
    <row r="935" spans="1:17" s="388" customFormat="1" x14ac:dyDescent="0.2">
      <c r="A935" s="388">
        <v>130726</v>
      </c>
      <c r="B935" s="388">
        <v>106733</v>
      </c>
      <c r="C935" s="388">
        <v>10004340</v>
      </c>
      <c r="D935" s="388" t="s">
        <v>227</v>
      </c>
      <c r="E935" s="388" t="s">
        <v>107</v>
      </c>
      <c r="F935" s="388" t="s">
        <v>11</v>
      </c>
      <c r="G935" s="388" t="s">
        <v>228</v>
      </c>
      <c r="H935" s="388" t="s">
        <v>177</v>
      </c>
      <c r="I935" s="388" t="s">
        <v>177</v>
      </c>
      <c r="J935" s="388" t="s">
        <v>229</v>
      </c>
      <c r="K935" s="400">
        <v>42065</v>
      </c>
      <c r="L935" s="400">
        <v>42069</v>
      </c>
      <c r="M935" s="388" t="s">
        <v>109</v>
      </c>
      <c r="N935" s="388" t="s">
        <v>104</v>
      </c>
      <c r="O935" s="388">
        <v>3</v>
      </c>
      <c r="P935" s="388" t="s">
        <v>1510</v>
      </c>
      <c r="Q935" s="388">
        <v>2</v>
      </c>
    </row>
    <row r="936" spans="1:17" s="388" customFormat="1" x14ac:dyDescent="0.2">
      <c r="A936" s="388">
        <v>50132</v>
      </c>
      <c r="B936" s="388">
        <v>106898</v>
      </c>
      <c r="C936" s="388">
        <v>10003019</v>
      </c>
      <c r="D936" s="388" t="s">
        <v>1524</v>
      </c>
      <c r="E936" s="388" t="s">
        <v>1508</v>
      </c>
      <c r="F936" s="388" t="s">
        <v>13</v>
      </c>
      <c r="G936" s="388" t="s">
        <v>130</v>
      </c>
      <c r="H936" s="388" t="s">
        <v>131</v>
      </c>
      <c r="I936" s="388" t="s">
        <v>131</v>
      </c>
      <c r="J936" s="388" t="s">
        <v>1525</v>
      </c>
      <c r="K936" s="400">
        <v>42059</v>
      </c>
      <c r="L936" s="400">
        <v>42062</v>
      </c>
      <c r="M936" s="388" t="s">
        <v>138</v>
      </c>
      <c r="N936" s="388" t="s">
        <v>104</v>
      </c>
      <c r="O936" s="388">
        <v>4</v>
      </c>
      <c r="P936" s="388" t="s">
        <v>1510</v>
      </c>
      <c r="Q936" s="388">
        <v>3</v>
      </c>
    </row>
    <row r="937" spans="1:17" s="388" customFormat="1" x14ac:dyDescent="0.2">
      <c r="A937" s="388">
        <v>57877</v>
      </c>
      <c r="B937" s="388">
        <v>118188</v>
      </c>
      <c r="C937" s="388">
        <v>10013539</v>
      </c>
      <c r="D937" s="388" t="s">
        <v>1794</v>
      </c>
      <c r="E937" s="388" t="s">
        <v>1508</v>
      </c>
      <c r="F937" s="388" t="s">
        <v>13</v>
      </c>
      <c r="G937" s="388" t="s">
        <v>440</v>
      </c>
      <c r="H937" s="388" t="s">
        <v>92</v>
      </c>
      <c r="I937" s="388" t="s">
        <v>93</v>
      </c>
      <c r="J937" s="388" t="s">
        <v>1795</v>
      </c>
      <c r="K937" s="400">
        <v>42059</v>
      </c>
      <c r="L937" s="400">
        <v>42062</v>
      </c>
      <c r="M937" s="388" t="s">
        <v>123</v>
      </c>
      <c r="N937" s="388" t="s">
        <v>104</v>
      </c>
      <c r="O937" s="388">
        <v>2</v>
      </c>
      <c r="P937" s="388" t="s">
        <v>1510</v>
      </c>
      <c r="Q937" s="388">
        <v>3</v>
      </c>
    </row>
    <row r="938" spans="1:17" s="388" customFormat="1" x14ac:dyDescent="0.2">
      <c r="A938" s="388">
        <v>55053</v>
      </c>
      <c r="B938" s="388">
        <v>108976</v>
      </c>
      <c r="C938" s="388">
        <v>10006986</v>
      </c>
      <c r="D938" s="388" t="s">
        <v>481</v>
      </c>
      <c r="E938" s="388" t="s">
        <v>1508</v>
      </c>
      <c r="F938" s="388" t="s">
        <v>13</v>
      </c>
      <c r="G938" s="388" t="s">
        <v>482</v>
      </c>
      <c r="H938" s="388" t="s">
        <v>115</v>
      </c>
      <c r="I938" s="388" t="s">
        <v>115</v>
      </c>
      <c r="J938" s="388" t="s">
        <v>483</v>
      </c>
      <c r="K938" s="400">
        <v>42058</v>
      </c>
      <c r="L938" s="400">
        <v>42062</v>
      </c>
      <c r="M938" s="388" t="s">
        <v>98</v>
      </c>
      <c r="N938" s="388" t="s">
        <v>104</v>
      </c>
      <c r="O938" s="388">
        <v>3</v>
      </c>
      <c r="P938" s="388" t="s">
        <v>1510</v>
      </c>
      <c r="Q938" s="388">
        <v>2</v>
      </c>
    </row>
    <row r="939" spans="1:17" s="388" customFormat="1" x14ac:dyDescent="0.2">
      <c r="A939" s="388">
        <v>52638</v>
      </c>
      <c r="B939" s="388">
        <v>109905</v>
      </c>
      <c r="C939" s="388">
        <v>10003490</v>
      </c>
      <c r="D939" s="388" t="s">
        <v>1620</v>
      </c>
      <c r="E939" s="388" t="s">
        <v>1508</v>
      </c>
      <c r="F939" s="388" t="s">
        <v>13</v>
      </c>
      <c r="G939" s="388" t="s">
        <v>724</v>
      </c>
      <c r="H939" s="388" t="s">
        <v>102</v>
      </c>
      <c r="I939" s="388" t="s">
        <v>102</v>
      </c>
      <c r="J939" s="388" t="s">
        <v>1621</v>
      </c>
      <c r="K939" s="400">
        <v>42052</v>
      </c>
      <c r="L939" s="400">
        <v>42055</v>
      </c>
      <c r="M939" s="388" t="s">
        <v>98</v>
      </c>
      <c r="N939" s="388" t="s">
        <v>104</v>
      </c>
      <c r="O939" s="388">
        <v>2</v>
      </c>
      <c r="P939" s="388" t="s">
        <v>1510</v>
      </c>
      <c r="Q939" s="388">
        <v>3</v>
      </c>
    </row>
    <row r="940" spans="1:17" s="388" customFormat="1" x14ac:dyDescent="0.2">
      <c r="A940" s="388">
        <v>59162</v>
      </c>
      <c r="B940" s="388">
        <v>121344</v>
      </c>
      <c r="C940" s="388">
        <v>10030670</v>
      </c>
      <c r="D940" s="388" t="s">
        <v>1919</v>
      </c>
      <c r="E940" s="388" t="s">
        <v>1508</v>
      </c>
      <c r="F940" s="388" t="s">
        <v>13</v>
      </c>
      <c r="G940" s="388" t="s">
        <v>315</v>
      </c>
      <c r="H940" s="388" t="s">
        <v>161</v>
      </c>
      <c r="I940" s="388" t="s">
        <v>161</v>
      </c>
      <c r="J940" s="388" t="s">
        <v>1920</v>
      </c>
      <c r="K940" s="400">
        <v>42052</v>
      </c>
      <c r="L940" s="400">
        <v>42055</v>
      </c>
      <c r="M940" s="388" t="s">
        <v>98</v>
      </c>
      <c r="N940" s="388" t="s">
        <v>104</v>
      </c>
      <c r="O940" s="388">
        <v>2</v>
      </c>
      <c r="P940" s="388" t="s">
        <v>1510</v>
      </c>
      <c r="Q940" s="388" t="s">
        <v>195</v>
      </c>
    </row>
    <row r="941" spans="1:17" s="388" customFormat="1" x14ac:dyDescent="0.2">
      <c r="A941" s="388">
        <v>53550</v>
      </c>
      <c r="B941" s="388">
        <v>106952</v>
      </c>
      <c r="C941" s="388">
        <v>10004663</v>
      </c>
      <c r="D941" s="388" t="s">
        <v>1671</v>
      </c>
      <c r="E941" s="388" t="s">
        <v>1508</v>
      </c>
      <c r="F941" s="388" t="s">
        <v>13</v>
      </c>
      <c r="G941" s="388" t="s">
        <v>108</v>
      </c>
      <c r="H941" s="388" t="s">
        <v>102</v>
      </c>
      <c r="I941" s="388" t="s">
        <v>102</v>
      </c>
      <c r="J941" s="388" t="s">
        <v>1672</v>
      </c>
      <c r="K941" s="400">
        <v>42051</v>
      </c>
      <c r="L941" s="400">
        <v>42055</v>
      </c>
      <c r="M941" s="388" t="s">
        <v>123</v>
      </c>
      <c r="N941" s="388" t="s">
        <v>104</v>
      </c>
      <c r="O941" s="388">
        <v>3</v>
      </c>
      <c r="P941" s="388" t="s">
        <v>1510</v>
      </c>
      <c r="Q941" s="388">
        <v>2</v>
      </c>
    </row>
    <row r="942" spans="1:17" s="388" customFormat="1" x14ac:dyDescent="0.2">
      <c r="A942" s="388">
        <v>54271</v>
      </c>
      <c r="B942" s="388">
        <v>106381</v>
      </c>
      <c r="C942" s="388">
        <v>10005673</v>
      </c>
      <c r="D942" s="388" t="s">
        <v>1002</v>
      </c>
      <c r="E942" s="388" t="s">
        <v>1536</v>
      </c>
      <c r="F942" s="388" t="s">
        <v>14</v>
      </c>
      <c r="G942" s="388" t="s">
        <v>542</v>
      </c>
      <c r="H942" s="388" t="s">
        <v>161</v>
      </c>
      <c r="I942" s="388" t="s">
        <v>161</v>
      </c>
      <c r="J942" s="388" t="s">
        <v>1729</v>
      </c>
      <c r="K942" s="400">
        <v>42051</v>
      </c>
      <c r="L942" s="400">
        <v>42055</v>
      </c>
      <c r="M942" s="388" t="s">
        <v>123</v>
      </c>
      <c r="N942" s="388" t="s">
        <v>104</v>
      </c>
      <c r="O942" s="388">
        <v>3</v>
      </c>
      <c r="P942" s="388" t="s">
        <v>1510</v>
      </c>
      <c r="Q942" s="388">
        <v>2</v>
      </c>
    </row>
    <row r="943" spans="1:17" s="388" customFormat="1" x14ac:dyDescent="0.2">
      <c r="A943" s="388">
        <v>59155</v>
      </c>
      <c r="B943" s="388">
        <v>122978</v>
      </c>
      <c r="C943" s="388">
        <v>10034315</v>
      </c>
      <c r="D943" s="388" t="s">
        <v>341</v>
      </c>
      <c r="E943" s="388" t="s">
        <v>1508</v>
      </c>
      <c r="F943" s="388" t="s">
        <v>13</v>
      </c>
      <c r="G943" s="388" t="s">
        <v>342</v>
      </c>
      <c r="H943" s="388" t="s">
        <v>177</v>
      </c>
      <c r="I943" s="388" t="s">
        <v>177</v>
      </c>
      <c r="J943" s="388" t="s">
        <v>343</v>
      </c>
      <c r="K943" s="400">
        <v>42046</v>
      </c>
      <c r="L943" s="400">
        <v>42048</v>
      </c>
      <c r="M943" s="388" t="s">
        <v>98</v>
      </c>
      <c r="N943" s="388" t="s">
        <v>104</v>
      </c>
      <c r="O943" s="388">
        <v>3</v>
      </c>
      <c r="P943" s="388" t="s">
        <v>1510</v>
      </c>
      <c r="Q943" s="388" t="s">
        <v>195</v>
      </c>
    </row>
    <row r="944" spans="1:17" s="388" customFormat="1" x14ac:dyDescent="0.2">
      <c r="A944" s="388">
        <v>58397</v>
      </c>
      <c r="B944" s="388">
        <v>118211</v>
      </c>
      <c r="C944" s="388">
        <v>10021018</v>
      </c>
      <c r="D944" s="388" t="s">
        <v>1832</v>
      </c>
      <c r="E944" s="388" t="s">
        <v>1508</v>
      </c>
      <c r="F944" s="388" t="s">
        <v>13</v>
      </c>
      <c r="G944" s="388" t="s">
        <v>278</v>
      </c>
      <c r="H944" s="388" t="s">
        <v>152</v>
      </c>
      <c r="I944" s="388" t="s">
        <v>152</v>
      </c>
      <c r="J944" s="388" t="s">
        <v>1835</v>
      </c>
      <c r="K944" s="400">
        <v>42045</v>
      </c>
      <c r="L944" s="400">
        <v>42048</v>
      </c>
      <c r="M944" s="388" t="s">
        <v>123</v>
      </c>
      <c r="N944" s="388" t="s">
        <v>104</v>
      </c>
      <c r="O944" s="388">
        <v>4</v>
      </c>
      <c r="P944" s="388" t="s">
        <v>1510</v>
      </c>
      <c r="Q944" s="388">
        <v>2</v>
      </c>
    </row>
    <row r="945" spans="1:17" s="388" customFormat="1" x14ac:dyDescent="0.2">
      <c r="A945" s="388">
        <v>130801</v>
      </c>
      <c r="B945" s="388">
        <v>108408</v>
      </c>
      <c r="C945" s="388">
        <v>10004580</v>
      </c>
      <c r="D945" s="388" t="s">
        <v>370</v>
      </c>
      <c r="E945" s="388" t="s">
        <v>100</v>
      </c>
      <c r="F945" s="388" t="s">
        <v>11</v>
      </c>
      <c r="G945" s="388" t="s">
        <v>330</v>
      </c>
      <c r="H945" s="388" t="s">
        <v>161</v>
      </c>
      <c r="I945" s="388" t="s">
        <v>161</v>
      </c>
      <c r="J945" s="388" t="s">
        <v>371</v>
      </c>
      <c r="K945" s="400">
        <v>42045</v>
      </c>
      <c r="L945" s="400">
        <v>42048</v>
      </c>
      <c r="M945" s="388" t="s">
        <v>103</v>
      </c>
      <c r="N945" s="388" t="s">
        <v>104</v>
      </c>
      <c r="O945" s="388">
        <v>3</v>
      </c>
      <c r="P945" s="388" t="s">
        <v>1510</v>
      </c>
      <c r="Q945" s="388">
        <v>2</v>
      </c>
    </row>
    <row r="946" spans="1:17" s="388" customFormat="1" x14ac:dyDescent="0.2">
      <c r="A946" s="388">
        <v>53330</v>
      </c>
      <c r="B946" s="388">
        <v>106007</v>
      </c>
      <c r="C946" s="388">
        <v>10004319</v>
      </c>
      <c r="D946" s="388" t="s">
        <v>451</v>
      </c>
      <c r="E946" s="388" t="s">
        <v>1536</v>
      </c>
      <c r="F946" s="388" t="s">
        <v>14</v>
      </c>
      <c r="G946" s="388" t="s">
        <v>185</v>
      </c>
      <c r="H946" s="388" t="s">
        <v>186</v>
      </c>
      <c r="I946" s="388" t="s">
        <v>93</v>
      </c>
      <c r="J946" s="388" t="s">
        <v>452</v>
      </c>
      <c r="K946" s="400">
        <v>42044</v>
      </c>
      <c r="L946" s="400">
        <v>42048</v>
      </c>
      <c r="M946" s="388" t="s">
        <v>98</v>
      </c>
      <c r="N946" s="388" t="s">
        <v>104</v>
      </c>
      <c r="O946" s="388">
        <v>3</v>
      </c>
      <c r="P946" s="388" t="s">
        <v>1510</v>
      </c>
      <c r="Q946" s="388">
        <v>2</v>
      </c>
    </row>
    <row r="947" spans="1:17" s="388" customFormat="1" x14ac:dyDescent="0.2">
      <c r="A947" s="388">
        <v>130656</v>
      </c>
      <c r="B947" s="388">
        <v>105941</v>
      </c>
      <c r="C947" s="388">
        <v>10001850</v>
      </c>
      <c r="D947" s="388" t="s">
        <v>1340</v>
      </c>
      <c r="E947" s="388" t="s">
        <v>107</v>
      </c>
      <c r="F947" s="388" t="s">
        <v>11</v>
      </c>
      <c r="G947" s="388" t="s">
        <v>487</v>
      </c>
      <c r="H947" s="388" t="s">
        <v>92</v>
      </c>
      <c r="I947" s="388" t="s">
        <v>93</v>
      </c>
      <c r="J947" s="388" t="s">
        <v>2077</v>
      </c>
      <c r="K947" s="400">
        <v>42044</v>
      </c>
      <c r="L947" s="400">
        <v>42048</v>
      </c>
      <c r="M947" s="388" t="s">
        <v>109</v>
      </c>
      <c r="N947" s="388" t="s">
        <v>104</v>
      </c>
      <c r="O947" s="388">
        <v>4</v>
      </c>
      <c r="P947" s="388" t="s">
        <v>1510</v>
      </c>
      <c r="Q947" s="388">
        <v>1</v>
      </c>
    </row>
    <row r="948" spans="1:17" s="388" customFormat="1" x14ac:dyDescent="0.2">
      <c r="A948" s="388">
        <v>53693</v>
      </c>
      <c r="B948" s="388">
        <v>107679</v>
      </c>
      <c r="C948" s="388">
        <v>10004819</v>
      </c>
      <c r="D948" s="388" t="s">
        <v>1690</v>
      </c>
      <c r="E948" s="388" t="s">
        <v>1508</v>
      </c>
      <c r="F948" s="388" t="s">
        <v>13</v>
      </c>
      <c r="G948" s="388" t="s">
        <v>315</v>
      </c>
      <c r="H948" s="388" t="s">
        <v>161</v>
      </c>
      <c r="I948" s="388" t="s">
        <v>161</v>
      </c>
      <c r="J948" s="388" t="s">
        <v>1691</v>
      </c>
      <c r="K948" s="400">
        <v>42045</v>
      </c>
      <c r="L948" s="400">
        <v>42047</v>
      </c>
      <c r="M948" s="388" t="s">
        <v>123</v>
      </c>
      <c r="N948" s="388" t="s">
        <v>104</v>
      </c>
      <c r="O948" s="388">
        <v>3</v>
      </c>
      <c r="P948" s="388" t="s">
        <v>1510</v>
      </c>
      <c r="Q948" s="388">
        <v>2</v>
      </c>
    </row>
    <row r="949" spans="1:17" s="388" customFormat="1" x14ac:dyDescent="0.2">
      <c r="A949" s="388">
        <v>53664</v>
      </c>
      <c r="B949" s="388">
        <v>116162</v>
      </c>
      <c r="C949" s="388">
        <v>10004791</v>
      </c>
      <c r="D949" s="388" t="s">
        <v>1681</v>
      </c>
      <c r="E949" s="388" t="s">
        <v>1512</v>
      </c>
      <c r="F949" s="388" t="s">
        <v>14</v>
      </c>
      <c r="G949" s="388" t="s">
        <v>202</v>
      </c>
      <c r="H949" s="388" t="s">
        <v>152</v>
      </c>
      <c r="I949" s="388" t="s">
        <v>152</v>
      </c>
      <c r="J949" s="388" t="s">
        <v>1682</v>
      </c>
      <c r="K949" s="400">
        <v>42039</v>
      </c>
      <c r="L949" s="400">
        <v>42041</v>
      </c>
      <c r="M949" s="388" t="s">
        <v>143</v>
      </c>
      <c r="N949" s="388" t="s">
        <v>104</v>
      </c>
      <c r="O949" s="388">
        <v>2</v>
      </c>
      <c r="P949" s="388" t="s">
        <v>1510</v>
      </c>
      <c r="Q949" s="388">
        <v>2</v>
      </c>
    </row>
    <row r="950" spans="1:17" s="388" customFormat="1" x14ac:dyDescent="0.2">
      <c r="A950" s="388">
        <v>54640</v>
      </c>
      <c r="B950" s="388">
        <v>109702</v>
      </c>
      <c r="C950" s="388">
        <v>10006365</v>
      </c>
      <c r="D950" s="388" t="s">
        <v>499</v>
      </c>
      <c r="E950" s="388" t="s">
        <v>1508</v>
      </c>
      <c r="F950" s="388" t="s">
        <v>13</v>
      </c>
      <c r="G950" s="388" t="s">
        <v>374</v>
      </c>
      <c r="H950" s="388" t="s">
        <v>177</v>
      </c>
      <c r="I950" s="388" t="s">
        <v>177</v>
      </c>
      <c r="J950" s="388" t="s">
        <v>500</v>
      </c>
      <c r="K950" s="400">
        <v>42038</v>
      </c>
      <c r="L950" s="400">
        <v>42041</v>
      </c>
      <c r="M950" s="388" t="s">
        <v>123</v>
      </c>
      <c r="N950" s="388" t="s">
        <v>104</v>
      </c>
      <c r="O950" s="388">
        <v>3</v>
      </c>
      <c r="P950" s="388" t="s">
        <v>1510</v>
      </c>
      <c r="Q950" s="388">
        <v>2</v>
      </c>
    </row>
    <row r="951" spans="1:17" s="388" customFormat="1" x14ac:dyDescent="0.2">
      <c r="A951" s="388">
        <v>53697</v>
      </c>
      <c r="B951" s="388">
        <v>107515</v>
      </c>
      <c r="C951" s="388">
        <v>10012477</v>
      </c>
      <c r="D951" s="388" t="s">
        <v>449</v>
      </c>
      <c r="E951" s="388" t="s">
        <v>1508</v>
      </c>
      <c r="F951" s="388" t="s">
        <v>13</v>
      </c>
      <c r="G951" s="388" t="s">
        <v>243</v>
      </c>
      <c r="H951" s="388" t="s">
        <v>177</v>
      </c>
      <c r="I951" s="388" t="s">
        <v>177</v>
      </c>
      <c r="J951" s="388" t="s">
        <v>450</v>
      </c>
      <c r="K951" s="400">
        <v>42037</v>
      </c>
      <c r="L951" s="400">
        <v>42041</v>
      </c>
      <c r="M951" s="388" t="s">
        <v>98</v>
      </c>
      <c r="N951" s="388" t="s">
        <v>104</v>
      </c>
      <c r="O951" s="388">
        <v>3</v>
      </c>
      <c r="P951" s="388" t="s">
        <v>1510</v>
      </c>
      <c r="Q951" s="388">
        <v>2</v>
      </c>
    </row>
    <row r="952" spans="1:17" s="388" customFormat="1" x14ac:dyDescent="0.2">
      <c r="A952" s="388">
        <v>55045</v>
      </c>
      <c r="B952" s="388">
        <v>106761</v>
      </c>
      <c r="C952" s="388">
        <v>10006987</v>
      </c>
      <c r="D952" s="388" t="s">
        <v>1756</v>
      </c>
      <c r="E952" s="388" t="s">
        <v>1536</v>
      </c>
      <c r="F952" s="388" t="s">
        <v>14</v>
      </c>
      <c r="G952" s="388" t="s">
        <v>741</v>
      </c>
      <c r="H952" s="388" t="s">
        <v>131</v>
      </c>
      <c r="I952" s="388" t="s">
        <v>131</v>
      </c>
      <c r="J952" s="388" t="s">
        <v>1757</v>
      </c>
      <c r="K952" s="400">
        <v>42037</v>
      </c>
      <c r="L952" s="400">
        <v>42041</v>
      </c>
      <c r="M952" s="388" t="s">
        <v>123</v>
      </c>
      <c r="N952" s="388" t="s">
        <v>104</v>
      </c>
      <c r="O952" s="388">
        <v>2</v>
      </c>
      <c r="P952" s="388" t="s">
        <v>1510</v>
      </c>
      <c r="Q952" s="388">
        <v>2</v>
      </c>
    </row>
    <row r="953" spans="1:17" s="388" customFormat="1" x14ac:dyDescent="0.2">
      <c r="A953" s="388">
        <v>59173</v>
      </c>
      <c r="B953" s="388">
        <v>122920</v>
      </c>
      <c r="C953" s="388">
        <v>10036431</v>
      </c>
      <c r="D953" s="388" t="s">
        <v>1936</v>
      </c>
      <c r="E953" s="388" t="s">
        <v>1508</v>
      </c>
      <c r="F953" s="388" t="s">
        <v>13</v>
      </c>
      <c r="G953" s="388" t="s">
        <v>563</v>
      </c>
      <c r="H953" s="388" t="s">
        <v>115</v>
      </c>
      <c r="I953" s="388" t="s">
        <v>115</v>
      </c>
      <c r="J953" s="388" t="s">
        <v>1937</v>
      </c>
      <c r="K953" s="400">
        <v>42037</v>
      </c>
      <c r="L953" s="400">
        <v>42041</v>
      </c>
      <c r="M953" s="388" t="s">
        <v>98</v>
      </c>
      <c r="N953" s="388" t="s">
        <v>104</v>
      </c>
      <c r="O953" s="388">
        <v>2</v>
      </c>
      <c r="P953" s="388" t="s">
        <v>1510</v>
      </c>
      <c r="Q953" s="388" t="s">
        <v>195</v>
      </c>
    </row>
    <row r="954" spans="1:17" s="388" customFormat="1" x14ac:dyDescent="0.2">
      <c r="A954" s="388">
        <v>130415</v>
      </c>
      <c r="B954" s="388">
        <v>105674</v>
      </c>
      <c r="C954" s="388">
        <v>10003894</v>
      </c>
      <c r="D954" s="388" t="s">
        <v>2007</v>
      </c>
      <c r="E954" s="388" t="s">
        <v>107</v>
      </c>
      <c r="F954" s="388" t="s">
        <v>11</v>
      </c>
      <c r="G954" s="388" t="s">
        <v>1233</v>
      </c>
      <c r="H954" s="388" t="s">
        <v>115</v>
      </c>
      <c r="I954" s="388" t="s">
        <v>115</v>
      </c>
      <c r="J954" s="388" t="s">
        <v>2008</v>
      </c>
      <c r="K954" s="400">
        <v>42037</v>
      </c>
      <c r="L954" s="400">
        <v>42041</v>
      </c>
      <c r="M954" s="388" t="s">
        <v>217</v>
      </c>
      <c r="N954" s="388" t="s">
        <v>104</v>
      </c>
      <c r="O954" s="388">
        <v>4</v>
      </c>
      <c r="P954" s="388" t="s">
        <v>1510</v>
      </c>
      <c r="Q954" s="388">
        <v>4</v>
      </c>
    </row>
    <row r="955" spans="1:17" s="388" customFormat="1" x14ac:dyDescent="0.2">
      <c r="A955" s="388">
        <v>130490</v>
      </c>
      <c r="B955" s="388">
        <v>106900</v>
      </c>
      <c r="C955" s="388">
        <v>10003193</v>
      </c>
      <c r="D955" s="388" t="s">
        <v>2022</v>
      </c>
      <c r="E955" s="388" t="s">
        <v>107</v>
      </c>
      <c r="F955" s="388" t="s">
        <v>11</v>
      </c>
      <c r="G955" s="388" t="s">
        <v>729</v>
      </c>
      <c r="H955" s="388" t="s">
        <v>131</v>
      </c>
      <c r="I955" s="388" t="s">
        <v>131</v>
      </c>
      <c r="J955" s="388" t="s">
        <v>2023</v>
      </c>
      <c r="K955" s="400">
        <v>42037</v>
      </c>
      <c r="L955" s="400">
        <v>42041</v>
      </c>
      <c r="M955" s="388" t="s">
        <v>109</v>
      </c>
      <c r="N955" s="388" t="s">
        <v>104</v>
      </c>
      <c r="O955" s="388">
        <v>2</v>
      </c>
      <c r="P955" s="388" t="s">
        <v>1510</v>
      </c>
      <c r="Q955" s="388">
        <v>2</v>
      </c>
    </row>
    <row r="956" spans="1:17" s="388" customFormat="1" x14ac:dyDescent="0.2">
      <c r="A956" s="388">
        <v>50410</v>
      </c>
      <c r="B956" s="388">
        <v>118821</v>
      </c>
      <c r="C956" s="388">
        <v>10023918</v>
      </c>
      <c r="D956" s="388" t="s">
        <v>269</v>
      </c>
      <c r="E956" s="388" t="s">
        <v>1508</v>
      </c>
      <c r="F956" s="388" t="s">
        <v>13</v>
      </c>
      <c r="G956" s="388" t="s">
        <v>239</v>
      </c>
      <c r="H956" s="388" t="s">
        <v>152</v>
      </c>
      <c r="I956" s="388" t="s">
        <v>152</v>
      </c>
      <c r="J956" s="388" t="s">
        <v>270</v>
      </c>
      <c r="K956" s="400">
        <v>42038</v>
      </c>
      <c r="L956" s="400">
        <v>42040</v>
      </c>
      <c r="M956" s="388" t="s">
        <v>98</v>
      </c>
      <c r="N956" s="388" t="s">
        <v>104</v>
      </c>
      <c r="O956" s="388">
        <v>3</v>
      </c>
      <c r="P956" s="388" t="s">
        <v>1510</v>
      </c>
      <c r="Q956" s="388">
        <v>3</v>
      </c>
    </row>
    <row r="957" spans="1:17" s="388" customFormat="1" x14ac:dyDescent="0.2">
      <c r="A957" s="388">
        <v>58323</v>
      </c>
      <c r="B957" s="388">
        <v>118246</v>
      </c>
      <c r="C957" s="388">
        <v>10016742</v>
      </c>
      <c r="D957" s="388" t="s">
        <v>1821</v>
      </c>
      <c r="E957" s="388" t="s">
        <v>1508</v>
      </c>
      <c r="F957" s="388" t="s">
        <v>13</v>
      </c>
      <c r="G957" s="388" t="s">
        <v>219</v>
      </c>
      <c r="H957" s="388" t="s">
        <v>177</v>
      </c>
      <c r="I957" s="388" t="s">
        <v>177</v>
      </c>
      <c r="J957" s="388" t="s">
        <v>1822</v>
      </c>
      <c r="K957" s="400">
        <v>42031</v>
      </c>
      <c r="L957" s="400">
        <v>42034</v>
      </c>
      <c r="M957" s="388" t="s">
        <v>123</v>
      </c>
      <c r="N957" s="388" t="s">
        <v>104</v>
      </c>
      <c r="O957" s="388">
        <v>4</v>
      </c>
      <c r="P957" s="388" t="s">
        <v>1510</v>
      </c>
      <c r="Q957" s="388">
        <v>2</v>
      </c>
    </row>
    <row r="958" spans="1:17" s="388" customFormat="1" x14ac:dyDescent="0.2">
      <c r="A958" s="388">
        <v>130474</v>
      </c>
      <c r="B958" s="388">
        <v>108472</v>
      </c>
      <c r="C958" s="388">
        <v>10003029</v>
      </c>
      <c r="D958" s="388" t="s">
        <v>344</v>
      </c>
      <c r="E958" s="388" t="s">
        <v>107</v>
      </c>
      <c r="F958" s="388" t="s">
        <v>11</v>
      </c>
      <c r="G958" s="388" t="s">
        <v>272</v>
      </c>
      <c r="H958" s="388" t="s">
        <v>161</v>
      </c>
      <c r="I958" s="388" t="s">
        <v>161</v>
      </c>
      <c r="J958" s="388" t="s">
        <v>533</v>
      </c>
      <c r="K958" s="400">
        <v>42031</v>
      </c>
      <c r="L958" s="400">
        <v>42034</v>
      </c>
      <c r="M958" s="388" t="s">
        <v>146</v>
      </c>
      <c r="N958" s="388" t="s">
        <v>104</v>
      </c>
      <c r="O958" s="388">
        <v>2</v>
      </c>
      <c r="P958" s="388" t="s">
        <v>1510</v>
      </c>
      <c r="Q958" s="388">
        <v>3</v>
      </c>
    </row>
    <row r="959" spans="1:17" s="388" customFormat="1" x14ac:dyDescent="0.2">
      <c r="A959" s="388">
        <v>130602</v>
      </c>
      <c r="B959" s="388">
        <v>110221</v>
      </c>
      <c r="C959" s="388">
        <v>10004596</v>
      </c>
      <c r="D959" s="388" t="s">
        <v>2051</v>
      </c>
      <c r="E959" s="388" t="s">
        <v>107</v>
      </c>
      <c r="F959" s="388" t="s">
        <v>11</v>
      </c>
      <c r="G959" s="388" t="s">
        <v>326</v>
      </c>
      <c r="H959" s="388" t="s">
        <v>177</v>
      </c>
      <c r="I959" s="388" t="s">
        <v>177</v>
      </c>
      <c r="J959" s="388" t="s">
        <v>2052</v>
      </c>
      <c r="K959" s="400">
        <v>42031</v>
      </c>
      <c r="L959" s="400">
        <v>42034</v>
      </c>
      <c r="M959" s="388" t="s">
        <v>109</v>
      </c>
      <c r="N959" s="388" t="s">
        <v>104</v>
      </c>
      <c r="O959" s="388">
        <v>2</v>
      </c>
      <c r="P959" s="388" t="s">
        <v>1510</v>
      </c>
      <c r="Q959" s="388">
        <v>2</v>
      </c>
    </row>
    <row r="960" spans="1:17" s="388" customFormat="1" x14ac:dyDescent="0.2">
      <c r="A960" s="388">
        <v>139730</v>
      </c>
      <c r="B960" s="388">
        <v>123351</v>
      </c>
      <c r="C960" s="388">
        <v>10042041</v>
      </c>
      <c r="D960" s="388" t="s">
        <v>332</v>
      </c>
      <c r="E960" s="388" t="s">
        <v>2174</v>
      </c>
      <c r="F960" s="388" t="s">
        <v>15</v>
      </c>
      <c r="G960" s="388" t="s">
        <v>266</v>
      </c>
      <c r="H960" s="388" t="s">
        <v>131</v>
      </c>
      <c r="I960" s="388" t="s">
        <v>131</v>
      </c>
      <c r="J960" s="388" t="s">
        <v>333</v>
      </c>
      <c r="K960" s="400">
        <v>42031</v>
      </c>
      <c r="L960" s="400">
        <v>42034</v>
      </c>
      <c r="M960" s="388" t="s">
        <v>183</v>
      </c>
      <c r="N960" s="388" t="s">
        <v>104</v>
      </c>
      <c r="O960" s="388">
        <v>3</v>
      </c>
      <c r="P960" s="388" t="s">
        <v>1510</v>
      </c>
      <c r="Q960" s="388" t="s">
        <v>195</v>
      </c>
    </row>
    <row r="961" spans="1:17" s="388" customFormat="1" x14ac:dyDescent="0.2">
      <c r="A961" s="388">
        <v>139793</v>
      </c>
      <c r="B961" s="388">
        <v>123347</v>
      </c>
      <c r="C961" s="388">
        <v>10042051</v>
      </c>
      <c r="D961" s="388" t="s">
        <v>473</v>
      </c>
      <c r="E961" s="388" t="s">
        <v>2174</v>
      </c>
      <c r="F961" s="388" t="s">
        <v>15</v>
      </c>
      <c r="G961" s="388" t="s">
        <v>141</v>
      </c>
      <c r="H961" s="388" t="s">
        <v>115</v>
      </c>
      <c r="I961" s="388" t="s">
        <v>115</v>
      </c>
      <c r="J961" s="388" t="s">
        <v>2178</v>
      </c>
      <c r="K961" s="400">
        <v>42031</v>
      </c>
      <c r="L961" s="400">
        <v>42034</v>
      </c>
      <c r="M961" s="388" t="s">
        <v>183</v>
      </c>
      <c r="N961" s="388" t="s">
        <v>104</v>
      </c>
      <c r="O961" s="388">
        <v>4</v>
      </c>
      <c r="P961" s="388" t="s">
        <v>1510</v>
      </c>
      <c r="Q961" s="388" t="s">
        <v>195</v>
      </c>
    </row>
    <row r="962" spans="1:17" s="388" customFormat="1" x14ac:dyDescent="0.2">
      <c r="A962" s="388">
        <v>59167</v>
      </c>
      <c r="B962" s="388">
        <v>112490</v>
      </c>
      <c r="C962" s="388">
        <v>10005109</v>
      </c>
      <c r="D962" s="388" t="s">
        <v>1195</v>
      </c>
      <c r="E962" s="388" t="s">
        <v>1508</v>
      </c>
      <c r="F962" s="388" t="s">
        <v>13</v>
      </c>
      <c r="G962" s="388" t="s">
        <v>303</v>
      </c>
      <c r="H962" s="388" t="s">
        <v>152</v>
      </c>
      <c r="I962" s="388" t="s">
        <v>152</v>
      </c>
      <c r="J962" s="388" t="s">
        <v>1931</v>
      </c>
      <c r="K962" s="400">
        <v>42031</v>
      </c>
      <c r="L962" s="400">
        <v>42033</v>
      </c>
      <c r="M962" s="388" t="s">
        <v>123</v>
      </c>
      <c r="N962" s="388" t="s">
        <v>104</v>
      </c>
      <c r="O962" s="388">
        <v>3</v>
      </c>
      <c r="P962" s="388" t="s">
        <v>1510</v>
      </c>
      <c r="Q962" s="388" t="s">
        <v>195</v>
      </c>
    </row>
    <row r="963" spans="1:17" s="388" customFormat="1" x14ac:dyDescent="0.2">
      <c r="A963" s="388">
        <v>58731</v>
      </c>
      <c r="B963" s="388">
        <v>118543</v>
      </c>
      <c r="C963" s="388">
        <v>10023793</v>
      </c>
      <c r="D963" s="388" t="s">
        <v>1153</v>
      </c>
      <c r="E963" s="388" t="s">
        <v>1590</v>
      </c>
      <c r="F963" s="388" t="s">
        <v>13</v>
      </c>
      <c r="G963" s="388" t="s">
        <v>151</v>
      </c>
      <c r="H963" s="388" t="s">
        <v>152</v>
      </c>
      <c r="I963" s="388" t="s">
        <v>152</v>
      </c>
      <c r="J963" s="388" t="s">
        <v>1856</v>
      </c>
      <c r="K963" s="400">
        <v>42024</v>
      </c>
      <c r="L963" s="400">
        <v>42027</v>
      </c>
      <c r="M963" s="388" t="s">
        <v>123</v>
      </c>
      <c r="N963" s="388" t="s">
        <v>104</v>
      </c>
      <c r="O963" s="388">
        <v>3</v>
      </c>
      <c r="P963" s="388" t="s">
        <v>1510</v>
      </c>
      <c r="Q963" s="388">
        <v>2</v>
      </c>
    </row>
    <row r="964" spans="1:17" s="388" customFormat="1" x14ac:dyDescent="0.2">
      <c r="A964" s="388">
        <v>59075</v>
      </c>
      <c r="B964" s="388">
        <v>119419</v>
      </c>
      <c r="C964" s="388">
        <v>10032018</v>
      </c>
      <c r="D964" s="388" t="s">
        <v>1884</v>
      </c>
      <c r="E964" s="388" t="s">
        <v>1508</v>
      </c>
      <c r="F964" s="388" t="s">
        <v>13</v>
      </c>
      <c r="G964" s="388" t="s">
        <v>462</v>
      </c>
      <c r="H964" s="388" t="s">
        <v>161</v>
      </c>
      <c r="I964" s="388" t="s">
        <v>161</v>
      </c>
      <c r="J964" s="388" t="s">
        <v>1885</v>
      </c>
      <c r="K964" s="400">
        <v>42024</v>
      </c>
      <c r="L964" s="400">
        <v>42027</v>
      </c>
      <c r="M964" s="388" t="s">
        <v>138</v>
      </c>
      <c r="N964" s="388" t="s">
        <v>104</v>
      </c>
      <c r="O964" s="388">
        <v>2</v>
      </c>
      <c r="P964" s="388" t="s">
        <v>1510</v>
      </c>
      <c r="Q964" s="388">
        <v>3</v>
      </c>
    </row>
    <row r="965" spans="1:17" s="388" customFormat="1" x14ac:dyDescent="0.2">
      <c r="A965" s="388">
        <v>130787</v>
      </c>
      <c r="B965" s="388">
        <v>108326</v>
      </c>
      <c r="C965" s="388">
        <v>10000695</v>
      </c>
      <c r="D965" s="388" t="s">
        <v>569</v>
      </c>
      <c r="E965" s="388" t="s">
        <v>100</v>
      </c>
      <c r="F965" s="388" t="s">
        <v>11</v>
      </c>
      <c r="G965" s="388" t="s">
        <v>202</v>
      </c>
      <c r="H965" s="388" t="s">
        <v>152</v>
      </c>
      <c r="I965" s="388" t="s">
        <v>152</v>
      </c>
      <c r="J965" s="388" t="s">
        <v>570</v>
      </c>
      <c r="K965" s="400">
        <v>42024</v>
      </c>
      <c r="L965" s="400">
        <v>42027</v>
      </c>
      <c r="M965" s="388" t="s">
        <v>103</v>
      </c>
      <c r="N965" s="388" t="s">
        <v>104</v>
      </c>
      <c r="O965" s="388">
        <v>3</v>
      </c>
      <c r="P965" s="388" t="s">
        <v>1510</v>
      </c>
      <c r="Q965" s="388">
        <v>2</v>
      </c>
    </row>
    <row r="966" spans="1:17" s="388" customFormat="1" x14ac:dyDescent="0.2">
      <c r="A966" s="388">
        <v>133825</v>
      </c>
      <c r="B966" s="388">
        <v>108267</v>
      </c>
      <c r="C966" s="388">
        <v>10003678</v>
      </c>
      <c r="D966" s="388" t="s">
        <v>2154</v>
      </c>
      <c r="E966" s="388" t="s">
        <v>2155</v>
      </c>
      <c r="F966" s="388" t="s">
        <v>17</v>
      </c>
      <c r="G966" s="388" t="s">
        <v>1250</v>
      </c>
      <c r="H966" s="388" t="s">
        <v>115</v>
      </c>
      <c r="I966" s="388" t="s">
        <v>115</v>
      </c>
      <c r="J966" s="388" t="s">
        <v>2156</v>
      </c>
      <c r="K966" s="400">
        <v>42024</v>
      </c>
      <c r="L966" s="400">
        <v>42027</v>
      </c>
      <c r="M966" s="388" t="s">
        <v>572</v>
      </c>
      <c r="N966" s="388" t="s">
        <v>104</v>
      </c>
      <c r="O966" s="388">
        <v>1</v>
      </c>
      <c r="P966" s="388" t="s">
        <v>1510</v>
      </c>
      <c r="Q966" s="388" t="s">
        <v>195</v>
      </c>
    </row>
    <row r="967" spans="1:17" s="388" customFormat="1" x14ac:dyDescent="0.2">
      <c r="A967" s="388">
        <v>50219</v>
      </c>
      <c r="B967" s="388">
        <v>108668</v>
      </c>
      <c r="C967" s="388">
        <v>10002064</v>
      </c>
      <c r="D967" s="388" t="s">
        <v>1539</v>
      </c>
      <c r="E967" s="388" t="s">
        <v>1512</v>
      </c>
      <c r="F967" s="388" t="s">
        <v>14</v>
      </c>
      <c r="G967" s="388" t="s">
        <v>442</v>
      </c>
      <c r="H967" s="388" t="s">
        <v>92</v>
      </c>
      <c r="I967" s="388" t="s">
        <v>93</v>
      </c>
      <c r="J967" s="388" t="s">
        <v>1540</v>
      </c>
      <c r="K967" s="400">
        <v>42023</v>
      </c>
      <c r="L967" s="400">
        <v>42027</v>
      </c>
      <c r="M967" s="388" t="s">
        <v>282</v>
      </c>
      <c r="N967" s="388" t="s">
        <v>104</v>
      </c>
      <c r="O967" s="388">
        <v>2</v>
      </c>
      <c r="P967" s="388" t="s">
        <v>1510</v>
      </c>
      <c r="Q967" s="388">
        <v>3</v>
      </c>
    </row>
    <row r="968" spans="1:17" s="388" customFormat="1" x14ac:dyDescent="0.2">
      <c r="A968" s="388">
        <v>51944</v>
      </c>
      <c r="B968" s="388">
        <v>115208</v>
      </c>
      <c r="C968" s="388">
        <v>10002618</v>
      </c>
      <c r="D968" s="388" t="s">
        <v>1608</v>
      </c>
      <c r="E968" s="388" t="s">
        <v>1508</v>
      </c>
      <c r="F968" s="388" t="s">
        <v>13</v>
      </c>
      <c r="G968" s="388" t="s">
        <v>173</v>
      </c>
      <c r="H968" s="388" t="s">
        <v>161</v>
      </c>
      <c r="I968" s="388" t="s">
        <v>161</v>
      </c>
      <c r="J968" s="388" t="s">
        <v>1609</v>
      </c>
      <c r="K968" s="400">
        <v>42023</v>
      </c>
      <c r="L968" s="400">
        <v>42027</v>
      </c>
      <c r="M968" s="388" t="s">
        <v>123</v>
      </c>
      <c r="N968" s="388" t="s">
        <v>104</v>
      </c>
      <c r="O968" s="388">
        <v>2</v>
      </c>
      <c r="P968" s="388" t="s">
        <v>1510</v>
      </c>
      <c r="Q968" s="388">
        <v>3</v>
      </c>
    </row>
    <row r="969" spans="1:17" s="388" customFormat="1" x14ac:dyDescent="0.2">
      <c r="A969" s="388">
        <v>53545</v>
      </c>
      <c r="B969" s="388">
        <v>108038</v>
      </c>
      <c r="C969" s="388">
        <v>10004657</v>
      </c>
      <c r="D969" s="388" t="s">
        <v>939</v>
      </c>
      <c r="E969" s="388" t="s">
        <v>1512</v>
      </c>
      <c r="F969" s="388" t="s">
        <v>14</v>
      </c>
      <c r="G969" s="388" t="s">
        <v>108</v>
      </c>
      <c r="H969" s="388" t="s">
        <v>102</v>
      </c>
      <c r="I969" s="388" t="s">
        <v>102</v>
      </c>
      <c r="J969" s="388" t="s">
        <v>1669</v>
      </c>
      <c r="K969" s="400">
        <v>42023</v>
      </c>
      <c r="L969" s="400">
        <v>42027</v>
      </c>
      <c r="M969" s="388" t="s">
        <v>143</v>
      </c>
      <c r="N969" s="388" t="s">
        <v>104</v>
      </c>
      <c r="O969" s="388">
        <v>4</v>
      </c>
      <c r="P969" s="388" t="s">
        <v>1510</v>
      </c>
      <c r="Q969" s="388">
        <v>2</v>
      </c>
    </row>
    <row r="970" spans="1:17" s="388" customFormat="1" x14ac:dyDescent="0.2">
      <c r="A970" s="388">
        <v>54373</v>
      </c>
      <c r="B970" s="388">
        <v>110136</v>
      </c>
      <c r="C970" s="388">
        <v>10005825</v>
      </c>
      <c r="D970" s="388" t="s">
        <v>1733</v>
      </c>
      <c r="E970" s="388" t="s">
        <v>1536</v>
      </c>
      <c r="F970" s="388" t="s">
        <v>14</v>
      </c>
      <c r="G970" s="388" t="s">
        <v>398</v>
      </c>
      <c r="H970" s="388" t="s">
        <v>161</v>
      </c>
      <c r="I970" s="388" t="s">
        <v>161</v>
      </c>
      <c r="J970" s="388" t="s">
        <v>1734</v>
      </c>
      <c r="K970" s="400">
        <v>42023</v>
      </c>
      <c r="L970" s="400">
        <v>42027</v>
      </c>
      <c r="M970" s="388" t="s">
        <v>282</v>
      </c>
      <c r="N970" s="388" t="s">
        <v>104</v>
      </c>
      <c r="O970" s="388">
        <v>2</v>
      </c>
      <c r="P970" s="388" t="s">
        <v>1510</v>
      </c>
      <c r="Q970" s="388">
        <v>3</v>
      </c>
    </row>
    <row r="971" spans="1:17" s="388" customFormat="1" x14ac:dyDescent="0.2">
      <c r="A971" s="388">
        <v>54946</v>
      </c>
      <c r="B971" s="388">
        <v>112645</v>
      </c>
      <c r="C971" s="388">
        <v>10006845</v>
      </c>
      <c r="D971" s="388" t="s">
        <v>363</v>
      </c>
      <c r="E971" s="388" t="s">
        <v>1508</v>
      </c>
      <c r="F971" s="388" t="s">
        <v>13</v>
      </c>
      <c r="G971" s="388" t="s">
        <v>358</v>
      </c>
      <c r="H971" s="388" t="s">
        <v>186</v>
      </c>
      <c r="I971" s="388" t="s">
        <v>93</v>
      </c>
      <c r="J971" s="388" t="s">
        <v>364</v>
      </c>
      <c r="K971" s="400">
        <v>42023</v>
      </c>
      <c r="L971" s="400">
        <v>42027</v>
      </c>
      <c r="M971" s="388" t="s">
        <v>98</v>
      </c>
      <c r="N971" s="388" t="s">
        <v>104</v>
      </c>
      <c r="O971" s="388">
        <v>3</v>
      </c>
      <c r="P971" s="388" t="s">
        <v>1510</v>
      </c>
      <c r="Q971" s="388">
        <v>2</v>
      </c>
    </row>
    <row r="972" spans="1:17" s="388" customFormat="1" x14ac:dyDescent="0.2">
      <c r="A972" s="388">
        <v>57680</v>
      </c>
      <c r="B972" s="388">
        <v>116239</v>
      </c>
      <c r="C972" s="388">
        <v>10000421</v>
      </c>
      <c r="D972" s="388" t="s">
        <v>381</v>
      </c>
      <c r="E972" s="388" t="s">
        <v>1508</v>
      </c>
      <c r="F972" s="388" t="s">
        <v>13</v>
      </c>
      <c r="G972" s="388" t="s">
        <v>382</v>
      </c>
      <c r="H972" s="388" t="s">
        <v>161</v>
      </c>
      <c r="I972" s="388" t="s">
        <v>161</v>
      </c>
      <c r="J972" s="388" t="s">
        <v>384</v>
      </c>
      <c r="K972" s="400">
        <v>42023</v>
      </c>
      <c r="L972" s="400">
        <v>42027</v>
      </c>
      <c r="M972" s="388" t="s">
        <v>138</v>
      </c>
      <c r="N972" s="388" t="s">
        <v>104</v>
      </c>
      <c r="O972" s="388">
        <v>3</v>
      </c>
      <c r="P972" s="388" t="s">
        <v>1510</v>
      </c>
      <c r="Q972" s="388">
        <v>3</v>
      </c>
    </row>
    <row r="973" spans="1:17" s="388" customFormat="1" x14ac:dyDescent="0.2">
      <c r="A973" s="388">
        <v>58229</v>
      </c>
      <c r="B973" s="388">
        <v>118047</v>
      </c>
      <c r="C973" s="388">
        <v>10019026</v>
      </c>
      <c r="D973" s="388" t="s">
        <v>1815</v>
      </c>
      <c r="E973" s="388" t="s">
        <v>1508</v>
      </c>
      <c r="F973" s="388" t="s">
        <v>13</v>
      </c>
      <c r="G973" s="388" t="s">
        <v>442</v>
      </c>
      <c r="H973" s="388" t="s">
        <v>92</v>
      </c>
      <c r="I973" s="388" t="s">
        <v>93</v>
      </c>
      <c r="J973" s="388" t="s">
        <v>1816</v>
      </c>
      <c r="K973" s="400">
        <v>42023</v>
      </c>
      <c r="L973" s="400">
        <v>42027</v>
      </c>
      <c r="M973" s="388" t="s">
        <v>98</v>
      </c>
      <c r="N973" s="388" t="s">
        <v>104</v>
      </c>
      <c r="O973" s="388">
        <v>2</v>
      </c>
      <c r="P973" s="388" t="s">
        <v>1510</v>
      </c>
      <c r="Q973" s="388">
        <v>2</v>
      </c>
    </row>
    <row r="974" spans="1:17" s="388" customFormat="1" x14ac:dyDescent="0.2">
      <c r="A974" s="388">
        <v>130404</v>
      </c>
      <c r="B974" s="388">
        <v>108351</v>
      </c>
      <c r="C974" s="388">
        <v>10007875</v>
      </c>
      <c r="D974" s="388" t="s">
        <v>1997</v>
      </c>
      <c r="E974" s="388" t="s">
        <v>1998</v>
      </c>
      <c r="F974" s="388" t="s">
        <v>14</v>
      </c>
      <c r="G974" s="388" t="s">
        <v>114</v>
      </c>
      <c r="H974" s="388" t="s">
        <v>115</v>
      </c>
      <c r="I974" s="388" t="s">
        <v>115</v>
      </c>
      <c r="J974" s="388" t="s">
        <v>1999</v>
      </c>
      <c r="K974" s="400">
        <v>42023</v>
      </c>
      <c r="L974" s="400">
        <v>42027</v>
      </c>
      <c r="M974" s="388" t="s">
        <v>143</v>
      </c>
      <c r="N974" s="388" t="s">
        <v>104</v>
      </c>
      <c r="O974" s="388">
        <v>2</v>
      </c>
      <c r="P974" s="388" t="s">
        <v>1510</v>
      </c>
      <c r="Q974" s="388">
        <v>2</v>
      </c>
    </row>
    <row r="975" spans="1:17" s="388" customFormat="1" x14ac:dyDescent="0.2">
      <c r="A975" s="388">
        <v>130519</v>
      </c>
      <c r="B975" s="388">
        <v>108484</v>
      </c>
      <c r="C975" s="388">
        <v>10005998</v>
      </c>
      <c r="D975" s="388" t="s">
        <v>2031</v>
      </c>
      <c r="E975" s="388" t="s">
        <v>107</v>
      </c>
      <c r="F975" s="388" t="s">
        <v>11</v>
      </c>
      <c r="G975" s="388" t="s">
        <v>998</v>
      </c>
      <c r="H975" s="388" t="s">
        <v>131</v>
      </c>
      <c r="I975" s="388" t="s">
        <v>131</v>
      </c>
      <c r="J975" s="388" t="s">
        <v>2032</v>
      </c>
      <c r="K975" s="400">
        <v>42023</v>
      </c>
      <c r="L975" s="400">
        <v>42027</v>
      </c>
      <c r="M975" s="388" t="s">
        <v>109</v>
      </c>
      <c r="N975" s="388" t="s">
        <v>104</v>
      </c>
      <c r="O975" s="388">
        <v>2</v>
      </c>
      <c r="P975" s="388" t="s">
        <v>1510</v>
      </c>
      <c r="Q975" s="388">
        <v>1</v>
      </c>
    </row>
    <row r="976" spans="1:17" s="388" customFormat="1" x14ac:dyDescent="0.2">
      <c r="A976" s="388">
        <v>58467</v>
      </c>
      <c r="B976" s="388">
        <v>118364</v>
      </c>
      <c r="C976" s="388">
        <v>10022788</v>
      </c>
      <c r="D976" s="388" t="s">
        <v>1841</v>
      </c>
      <c r="E976" s="388" t="s">
        <v>1508</v>
      </c>
      <c r="F976" s="388" t="s">
        <v>13</v>
      </c>
      <c r="G976" s="388" t="s">
        <v>389</v>
      </c>
      <c r="H976" s="388" t="s">
        <v>177</v>
      </c>
      <c r="I976" s="388" t="s">
        <v>177</v>
      </c>
      <c r="J976" s="388" t="s">
        <v>1842</v>
      </c>
      <c r="K976" s="400">
        <v>42023</v>
      </c>
      <c r="L976" s="400">
        <v>42026</v>
      </c>
      <c r="M976" s="388" t="s">
        <v>123</v>
      </c>
      <c r="N976" s="388" t="s">
        <v>104</v>
      </c>
      <c r="O976" s="388">
        <v>2</v>
      </c>
      <c r="P976" s="388" t="s">
        <v>1510</v>
      </c>
      <c r="Q976" s="388" t="s">
        <v>195</v>
      </c>
    </row>
    <row r="977" spans="1:17" s="388" customFormat="1" x14ac:dyDescent="0.2">
      <c r="A977" s="388">
        <v>51646</v>
      </c>
      <c r="B977" s="388">
        <v>108088</v>
      </c>
      <c r="C977" s="388">
        <v>10002118</v>
      </c>
      <c r="D977" s="388" t="s">
        <v>1599</v>
      </c>
      <c r="E977" s="388" t="s">
        <v>1536</v>
      </c>
      <c r="F977" s="388" t="s">
        <v>14</v>
      </c>
      <c r="G977" s="388" t="s">
        <v>1206</v>
      </c>
      <c r="H977" s="388" t="s">
        <v>115</v>
      </c>
      <c r="I977" s="388" t="s">
        <v>115</v>
      </c>
      <c r="J977" s="388" t="s">
        <v>1600</v>
      </c>
      <c r="K977" s="400">
        <v>42018</v>
      </c>
      <c r="L977" s="400">
        <v>42020</v>
      </c>
      <c r="M977" s="388" t="s">
        <v>143</v>
      </c>
      <c r="N977" s="388" t="s">
        <v>104</v>
      </c>
      <c r="O977" s="388">
        <v>1</v>
      </c>
      <c r="P977" s="388" t="s">
        <v>1510</v>
      </c>
      <c r="Q977" s="388">
        <v>2</v>
      </c>
    </row>
    <row r="978" spans="1:17" s="388" customFormat="1" x14ac:dyDescent="0.2">
      <c r="A978" s="388">
        <v>59190</v>
      </c>
      <c r="B978" s="388">
        <v>124393</v>
      </c>
      <c r="C978" s="388">
        <v>10039882</v>
      </c>
      <c r="D978" s="388" t="s">
        <v>1197</v>
      </c>
      <c r="E978" s="388" t="s">
        <v>1590</v>
      </c>
      <c r="F978" s="388" t="s">
        <v>13</v>
      </c>
      <c r="G978" s="388" t="s">
        <v>670</v>
      </c>
      <c r="H978" s="388" t="s">
        <v>152</v>
      </c>
      <c r="I978" s="388" t="s">
        <v>152</v>
      </c>
      <c r="J978" s="388" t="s">
        <v>1970</v>
      </c>
      <c r="K978" s="400">
        <v>42017</v>
      </c>
      <c r="L978" s="400">
        <v>42020</v>
      </c>
      <c r="M978" s="388" t="s">
        <v>123</v>
      </c>
      <c r="N978" s="388" t="s">
        <v>104</v>
      </c>
      <c r="O978" s="388">
        <v>3</v>
      </c>
      <c r="P978" s="388" t="s">
        <v>1510</v>
      </c>
      <c r="Q978" s="388" t="s">
        <v>195</v>
      </c>
    </row>
    <row r="979" spans="1:17" s="388" customFormat="1" x14ac:dyDescent="0.2">
      <c r="A979" s="388">
        <v>130653</v>
      </c>
      <c r="B979" s="388">
        <v>106540</v>
      </c>
      <c r="C979" s="388">
        <v>10007469</v>
      </c>
      <c r="D979" s="388" t="s">
        <v>1338</v>
      </c>
      <c r="E979" s="388" t="s">
        <v>107</v>
      </c>
      <c r="F979" s="388" t="s">
        <v>11</v>
      </c>
      <c r="G979" s="388" t="s">
        <v>555</v>
      </c>
      <c r="H979" s="388" t="s">
        <v>155</v>
      </c>
      <c r="I979" s="388" t="s">
        <v>155</v>
      </c>
      <c r="J979" s="388" t="s">
        <v>2072</v>
      </c>
      <c r="K979" s="400">
        <v>42017</v>
      </c>
      <c r="L979" s="400">
        <v>42020</v>
      </c>
      <c r="M979" s="388" t="s">
        <v>146</v>
      </c>
      <c r="N979" s="388" t="s">
        <v>104</v>
      </c>
      <c r="O979" s="388">
        <v>4</v>
      </c>
      <c r="P979" s="388" t="s">
        <v>1510</v>
      </c>
      <c r="Q979" s="388">
        <v>3</v>
      </c>
    </row>
    <row r="980" spans="1:17" s="388" customFormat="1" x14ac:dyDescent="0.2">
      <c r="A980" s="388">
        <v>139433</v>
      </c>
      <c r="B980" s="388">
        <v>123356</v>
      </c>
      <c r="C980" s="388">
        <v>10041654</v>
      </c>
      <c r="D980" s="388" t="s">
        <v>1493</v>
      </c>
      <c r="E980" s="388" t="s">
        <v>2174</v>
      </c>
      <c r="F980" s="388" t="s">
        <v>15</v>
      </c>
      <c r="G980" s="388" t="s">
        <v>771</v>
      </c>
      <c r="H980" s="388" t="s">
        <v>1993</v>
      </c>
      <c r="I980" s="388" t="s">
        <v>93</v>
      </c>
      <c r="J980" s="388" t="s">
        <v>2175</v>
      </c>
      <c r="K980" s="400">
        <v>42017</v>
      </c>
      <c r="L980" s="400">
        <v>42020</v>
      </c>
      <c r="M980" s="388" t="s">
        <v>183</v>
      </c>
      <c r="N980" s="388" t="s">
        <v>104</v>
      </c>
      <c r="O980" s="388">
        <v>4</v>
      </c>
      <c r="P980" s="388" t="s">
        <v>1510</v>
      </c>
      <c r="Q980" s="388" t="s">
        <v>195</v>
      </c>
    </row>
    <row r="981" spans="1:17" s="388" customFormat="1" x14ac:dyDescent="0.2">
      <c r="A981" s="388">
        <v>51104</v>
      </c>
      <c r="B981" s="388">
        <v>106685</v>
      </c>
      <c r="C981" s="388">
        <v>10001310</v>
      </c>
      <c r="D981" s="388" t="s">
        <v>1574</v>
      </c>
      <c r="E981" s="388" t="s">
        <v>1508</v>
      </c>
      <c r="F981" s="388" t="s">
        <v>13</v>
      </c>
      <c r="G981" s="388" t="s">
        <v>379</v>
      </c>
      <c r="H981" s="388" t="s">
        <v>186</v>
      </c>
      <c r="I981" s="388" t="s">
        <v>93</v>
      </c>
      <c r="J981" s="388" t="s">
        <v>1575</v>
      </c>
      <c r="K981" s="400">
        <v>42016</v>
      </c>
      <c r="L981" s="400">
        <v>42020</v>
      </c>
      <c r="M981" s="388" t="s">
        <v>138</v>
      </c>
      <c r="N981" s="388" t="s">
        <v>104</v>
      </c>
      <c r="O981" s="388">
        <v>2</v>
      </c>
      <c r="P981" s="388" t="s">
        <v>1510</v>
      </c>
      <c r="Q981" s="388">
        <v>3</v>
      </c>
    </row>
    <row r="982" spans="1:17" s="388" customFormat="1" x14ac:dyDescent="0.2">
      <c r="A982" s="388">
        <v>51259</v>
      </c>
      <c r="B982" s="388">
        <v>109908</v>
      </c>
      <c r="C982" s="388">
        <v>10001602</v>
      </c>
      <c r="D982" s="388" t="s">
        <v>1577</v>
      </c>
      <c r="E982" s="388" t="s">
        <v>1508</v>
      </c>
      <c r="F982" s="388" t="s">
        <v>13</v>
      </c>
      <c r="G982" s="388" t="s">
        <v>185</v>
      </c>
      <c r="H982" s="388" t="s">
        <v>186</v>
      </c>
      <c r="I982" s="388" t="s">
        <v>93</v>
      </c>
      <c r="J982" s="388" t="s">
        <v>1578</v>
      </c>
      <c r="K982" s="400">
        <v>42016</v>
      </c>
      <c r="L982" s="400">
        <v>42020</v>
      </c>
      <c r="M982" s="388" t="s">
        <v>123</v>
      </c>
      <c r="N982" s="388" t="s">
        <v>104</v>
      </c>
      <c r="O982" s="388">
        <v>2</v>
      </c>
      <c r="P982" s="388" t="s">
        <v>1510</v>
      </c>
      <c r="Q982" s="388">
        <v>2</v>
      </c>
    </row>
    <row r="983" spans="1:17" s="388" customFormat="1" x14ac:dyDescent="0.2">
      <c r="A983" s="388">
        <v>130824</v>
      </c>
      <c r="B983" s="388">
        <v>110214</v>
      </c>
      <c r="C983" s="388">
        <v>10002130</v>
      </c>
      <c r="D983" s="388" t="s">
        <v>2119</v>
      </c>
      <c r="E983" s="388" t="s">
        <v>107</v>
      </c>
      <c r="F983" s="388" t="s">
        <v>11</v>
      </c>
      <c r="G983" s="388" t="s">
        <v>374</v>
      </c>
      <c r="H983" s="388" t="s">
        <v>177</v>
      </c>
      <c r="I983" s="388" t="s">
        <v>177</v>
      </c>
      <c r="J983" s="388" t="s">
        <v>2120</v>
      </c>
      <c r="K983" s="400">
        <v>41982</v>
      </c>
      <c r="L983" s="400">
        <v>41985</v>
      </c>
      <c r="M983" s="388" t="s">
        <v>109</v>
      </c>
      <c r="N983" s="388" t="s">
        <v>104</v>
      </c>
      <c r="O983" s="388">
        <v>2</v>
      </c>
      <c r="P983" s="388" t="s">
        <v>1510</v>
      </c>
      <c r="Q983" s="388">
        <v>2</v>
      </c>
    </row>
    <row r="984" spans="1:17" s="388" customFormat="1" x14ac:dyDescent="0.2">
      <c r="A984" s="388">
        <v>53152</v>
      </c>
      <c r="B984" s="388">
        <v>108973</v>
      </c>
      <c r="C984" s="388">
        <v>10004002</v>
      </c>
      <c r="D984" s="388" t="s">
        <v>921</v>
      </c>
      <c r="E984" s="388" t="s">
        <v>1512</v>
      </c>
      <c r="F984" s="388" t="s">
        <v>14</v>
      </c>
      <c r="G984" s="388" t="s">
        <v>714</v>
      </c>
      <c r="H984" s="388" t="s">
        <v>115</v>
      </c>
      <c r="I984" s="388" t="s">
        <v>115</v>
      </c>
      <c r="J984" s="388" t="s">
        <v>1650</v>
      </c>
      <c r="K984" s="400">
        <v>41981</v>
      </c>
      <c r="L984" s="400">
        <v>41985</v>
      </c>
      <c r="M984" s="388" t="s">
        <v>143</v>
      </c>
      <c r="N984" s="388" t="s">
        <v>104</v>
      </c>
      <c r="O984" s="388">
        <v>4</v>
      </c>
      <c r="P984" s="388" t="s">
        <v>1510</v>
      </c>
      <c r="Q984" s="388">
        <v>2</v>
      </c>
    </row>
    <row r="985" spans="1:17" s="388" customFormat="1" x14ac:dyDescent="0.2">
      <c r="A985" s="388">
        <v>54191</v>
      </c>
      <c r="B985" s="388">
        <v>112438</v>
      </c>
      <c r="C985" s="388">
        <v>10033441</v>
      </c>
      <c r="D985" s="388" t="s">
        <v>1717</v>
      </c>
      <c r="E985" s="388" t="s">
        <v>1590</v>
      </c>
      <c r="F985" s="388" t="s">
        <v>13</v>
      </c>
      <c r="G985" s="388" t="s">
        <v>340</v>
      </c>
      <c r="H985" s="388" t="s">
        <v>155</v>
      </c>
      <c r="I985" s="388" t="s">
        <v>155</v>
      </c>
      <c r="J985" s="388" t="s">
        <v>1718</v>
      </c>
      <c r="K985" s="400">
        <v>41981</v>
      </c>
      <c r="L985" s="400">
        <v>41985</v>
      </c>
      <c r="M985" s="388" t="s">
        <v>98</v>
      </c>
      <c r="N985" s="388" t="s">
        <v>104</v>
      </c>
      <c r="O985" s="388">
        <v>1</v>
      </c>
      <c r="P985" s="388" t="s">
        <v>1510</v>
      </c>
      <c r="Q985" s="388">
        <v>2</v>
      </c>
    </row>
    <row r="986" spans="1:17" s="388" customFormat="1" x14ac:dyDescent="0.2">
      <c r="A986" s="388">
        <v>54277</v>
      </c>
      <c r="B986" s="388">
        <v>119814</v>
      </c>
      <c r="C986" s="388">
        <v>10033746</v>
      </c>
      <c r="D986" s="388" t="s">
        <v>1004</v>
      </c>
      <c r="E986" s="388" t="s">
        <v>1508</v>
      </c>
      <c r="F986" s="388" t="s">
        <v>13</v>
      </c>
      <c r="G986" s="388" t="s">
        <v>398</v>
      </c>
      <c r="H986" s="388" t="s">
        <v>161</v>
      </c>
      <c r="I986" s="388" t="s">
        <v>161</v>
      </c>
      <c r="J986" s="388" t="s">
        <v>1731</v>
      </c>
      <c r="K986" s="400">
        <v>41981</v>
      </c>
      <c r="L986" s="400">
        <v>41985</v>
      </c>
      <c r="M986" s="388" t="s">
        <v>98</v>
      </c>
      <c r="N986" s="388" t="s">
        <v>104</v>
      </c>
      <c r="O986" s="388">
        <v>3</v>
      </c>
      <c r="P986" s="388" t="s">
        <v>1510</v>
      </c>
      <c r="Q986" s="388">
        <v>2</v>
      </c>
    </row>
    <row r="987" spans="1:17" s="388" customFormat="1" x14ac:dyDescent="0.2">
      <c r="A987" s="388">
        <v>54744</v>
      </c>
      <c r="B987" s="388">
        <v>112186</v>
      </c>
      <c r="C987" s="388">
        <v>10006500</v>
      </c>
      <c r="D987" s="388" t="s">
        <v>1746</v>
      </c>
      <c r="E987" s="388" t="s">
        <v>1508</v>
      </c>
      <c r="F987" s="388" t="s">
        <v>13</v>
      </c>
      <c r="G987" s="388" t="s">
        <v>697</v>
      </c>
      <c r="H987" s="388" t="s">
        <v>161</v>
      </c>
      <c r="I987" s="388" t="s">
        <v>161</v>
      </c>
      <c r="J987" s="388" t="s">
        <v>1747</v>
      </c>
      <c r="K987" s="400">
        <v>41981</v>
      </c>
      <c r="L987" s="400">
        <v>41985</v>
      </c>
      <c r="M987" s="388" t="s">
        <v>123</v>
      </c>
      <c r="N987" s="388" t="s">
        <v>104</v>
      </c>
      <c r="O987" s="388">
        <v>4</v>
      </c>
      <c r="P987" s="388" t="s">
        <v>1510</v>
      </c>
      <c r="Q987" s="388">
        <v>3</v>
      </c>
    </row>
    <row r="988" spans="1:17" s="388" customFormat="1" x14ac:dyDescent="0.2">
      <c r="A988" s="388">
        <v>55413</v>
      </c>
      <c r="B988" s="388">
        <v>108152</v>
      </c>
      <c r="C988" s="388">
        <v>10007576</v>
      </c>
      <c r="D988" s="388" t="s">
        <v>1776</v>
      </c>
      <c r="E988" s="388" t="s">
        <v>1512</v>
      </c>
      <c r="F988" s="388" t="s">
        <v>14</v>
      </c>
      <c r="G988" s="388" t="s">
        <v>1777</v>
      </c>
      <c r="H988" s="388" t="s">
        <v>161</v>
      </c>
      <c r="I988" s="388" t="s">
        <v>161</v>
      </c>
      <c r="J988" s="388" t="s">
        <v>1778</v>
      </c>
      <c r="K988" s="400">
        <v>41981</v>
      </c>
      <c r="L988" s="400">
        <v>41985</v>
      </c>
      <c r="M988" s="388" t="s">
        <v>143</v>
      </c>
      <c r="N988" s="388" t="s">
        <v>104</v>
      </c>
      <c r="O988" s="388">
        <v>1</v>
      </c>
      <c r="P988" s="388" t="s">
        <v>1510</v>
      </c>
      <c r="Q988" s="388">
        <v>2</v>
      </c>
    </row>
    <row r="989" spans="1:17" s="388" customFormat="1" x14ac:dyDescent="0.2">
      <c r="A989" s="388">
        <v>130413</v>
      </c>
      <c r="B989" s="388">
        <v>106790</v>
      </c>
      <c r="C989" s="388">
        <v>10003755</v>
      </c>
      <c r="D989" s="388" t="s">
        <v>456</v>
      </c>
      <c r="E989" s="388" t="s">
        <v>107</v>
      </c>
      <c r="F989" s="388" t="s">
        <v>11</v>
      </c>
      <c r="G989" s="388" t="s">
        <v>457</v>
      </c>
      <c r="H989" s="388" t="s">
        <v>115</v>
      </c>
      <c r="I989" s="388" t="s">
        <v>115</v>
      </c>
      <c r="J989" s="388" t="s">
        <v>458</v>
      </c>
      <c r="K989" s="400">
        <v>41981</v>
      </c>
      <c r="L989" s="400">
        <v>41985</v>
      </c>
      <c r="M989" s="388" t="s">
        <v>146</v>
      </c>
      <c r="N989" s="388" t="s">
        <v>104</v>
      </c>
      <c r="O989" s="388">
        <v>3</v>
      </c>
      <c r="P989" s="388" t="s">
        <v>1510</v>
      </c>
      <c r="Q989" s="388">
        <v>3</v>
      </c>
    </row>
    <row r="990" spans="1:17" s="388" customFormat="1" x14ac:dyDescent="0.2">
      <c r="A990" s="388">
        <v>130512</v>
      </c>
      <c r="B990" s="388">
        <v>106863</v>
      </c>
      <c r="C990" s="388">
        <v>10006331</v>
      </c>
      <c r="D990" s="388" t="s">
        <v>328</v>
      </c>
      <c r="E990" s="388" t="s">
        <v>107</v>
      </c>
      <c r="F990" s="388" t="s">
        <v>11</v>
      </c>
      <c r="G990" s="388" t="s">
        <v>299</v>
      </c>
      <c r="H990" s="388" t="s">
        <v>131</v>
      </c>
      <c r="I990" s="388" t="s">
        <v>131</v>
      </c>
      <c r="J990" s="388" t="s">
        <v>521</v>
      </c>
      <c r="K990" s="400">
        <v>41981</v>
      </c>
      <c r="L990" s="400">
        <v>41985</v>
      </c>
      <c r="M990" s="388" t="s">
        <v>217</v>
      </c>
      <c r="N990" s="388" t="s">
        <v>104</v>
      </c>
      <c r="O990" s="388">
        <v>3</v>
      </c>
      <c r="P990" s="388" t="s">
        <v>1510</v>
      </c>
      <c r="Q990" s="388">
        <v>4</v>
      </c>
    </row>
    <row r="991" spans="1:17" s="388" customFormat="1" x14ac:dyDescent="0.2">
      <c r="A991" s="388">
        <v>54803</v>
      </c>
      <c r="B991" s="388">
        <v>107555</v>
      </c>
      <c r="C991" s="388">
        <v>10006574</v>
      </c>
      <c r="D991" s="388" t="s">
        <v>1749</v>
      </c>
      <c r="E991" s="388" t="s">
        <v>1508</v>
      </c>
      <c r="F991" s="388" t="s">
        <v>13</v>
      </c>
      <c r="G991" s="388" t="s">
        <v>559</v>
      </c>
      <c r="H991" s="388" t="s">
        <v>186</v>
      </c>
      <c r="I991" s="388" t="s">
        <v>93</v>
      </c>
      <c r="J991" s="388" t="s">
        <v>1750</v>
      </c>
      <c r="K991" s="400">
        <v>41982</v>
      </c>
      <c r="L991" s="400">
        <v>41984</v>
      </c>
      <c r="M991" s="388" t="s">
        <v>123</v>
      </c>
      <c r="N991" s="388" t="s">
        <v>104</v>
      </c>
      <c r="O991" s="388">
        <v>1</v>
      </c>
      <c r="P991" s="388" t="s">
        <v>1510</v>
      </c>
      <c r="Q991" s="388">
        <v>1</v>
      </c>
    </row>
    <row r="992" spans="1:17" s="388" customFormat="1" x14ac:dyDescent="0.2">
      <c r="A992" s="388">
        <v>51800</v>
      </c>
      <c r="B992" s="388">
        <v>116500</v>
      </c>
      <c r="C992" s="388">
        <v>10002375</v>
      </c>
      <c r="D992" s="388" t="s">
        <v>415</v>
      </c>
      <c r="E992" s="388" t="s">
        <v>1508</v>
      </c>
      <c r="F992" s="388" t="s">
        <v>13</v>
      </c>
      <c r="G992" s="388" t="s">
        <v>225</v>
      </c>
      <c r="H992" s="388" t="s">
        <v>92</v>
      </c>
      <c r="I992" s="388" t="s">
        <v>93</v>
      </c>
      <c r="J992" s="388" t="s">
        <v>417</v>
      </c>
      <c r="K992" s="400">
        <v>41975</v>
      </c>
      <c r="L992" s="400">
        <v>41978</v>
      </c>
      <c r="M992" s="388" t="s">
        <v>138</v>
      </c>
      <c r="N992" s="388" t="s">
        <v>104</v>
      </c>
      <c r="O992" s="388">
        <v>3</v>
      </c>
      <c r="P992" s="388" t="s">
        <v>1510</v>
      </c>
      <c r="Q992" s="388">
        <v>3</v>
      </c>
    </row>
    <row r="993" spans="1:17" s="388" customFormat="1" x14ac:dyDescent="0.2">
      <c r="A993" s="388">
        <v>55422</v>
      </c>
      <c r="B993" s="388">
        <v>114823</v>
      </c>
      <c r="C993" s="388">
        <v>10007623</v>
      </c>
      <c r="D993" s="388" t="s">
        <v>1077</v>
      </c>
      <c r="E993" s="388" t="s">
        <v>1512</v>
      </c>
      <c r="F993" s="388" t="s">
        <v>14</v>
      </c>
      <c r="G993" s="388" t="s">
        <v>382</v>
      </c>
      <c r="H993" s="388" t="s">
        <v>161</v>
      </c>
      <c r="I993" s="388" t="s">
        <v>161</v>
      </c>
      <c r="J993" s="388" t="s">
        <v>1780</v>
      </c>
      <c r="K993" s="400">
        <v>41975</v>
      </c>
      <c r="L993" s="400">
        <v>41978</v>
      </c>
      <c r="M993" s="388" t="s">
        <v>143</v>
      </c>
      <c r="N993" s="388" t="s">
        <v>104</v>
      </c>
      <c r="O993" s="388">
        <v>3</v>
      </c>
      <c r="P993" s="388" t="s">
        <v>1510</v>
      </c>
      <c r="Q993" s="388">
        <v>2</v>
      </c>
    </row>
    <row r="994" spans="1:17" s="388" customFormat="1" x14ac:dyDescent="0.2">
      <c r="A994" s="388">
        <v>58938</v>
      </c>
      <c r="B994" s="388">
        <v>117689</v>
      </c>
      <c r="C994" s="388">
        <v>10010572</v>
      </c>
      <c r="D994" s="388" t="s">
        <v>1171</v>
      </c>
      <c r="E994" s="388" t="s">
        <v>1508</v>
      </c>
      <c r="F994" s="388" t="s">
        <v>13</v>
      </c>
      <c r="G994" s="388" t="s">
        <v>239</v>
      </c>
      <c r="H994" s="388" t="s">
        <v>152</v>
      </c>
      <c r="I994" s="388" t="s">
        <v>152</v>
      </c>
      <c r="J994" s="388" t="s">
        <v>1876</v>
      </c>
      <c r="K994" s="400">
        <v>41975</v>
      </c>
      <c r="L994" s="400">
        <v>41978</v>
      </c>
      <c r="M994" s="388" t="s">
        <v>123</v>
      </c>
      <c r="N994" s="388" t="s">
        <v>104</v>
      </c>
      <c r="O994" s="388">
        <v>3</v>
      </c>
      <c r="P994" s="388" t="s">
        <v>1510</v>
      </c>
      <c r="Q994" s="388" t="s">
        <v>195</v>
      </c>
    </row>
    <row r="995" spans="1:17" s="388" customFormat="1" x14ac:dyDescent="0.2">
      <c r="A995" s="388">
        <v>130819</v>
      </c>
      <c r="B995" s="388">
        <v>107462</v>
      </c>
      <c r="C995" s="388">
        <v>10004116</v>
      </c>
      <c r="D995" s="388" t="s">
        <v>1415</v>
      </c>
      <c r="E995" s="388" t="s">
        <v>107</v>
      </c>
      <c r="F995" s="388" t="s">
        <v>11</v>
      </c>
      <c r="G995" s="388" t="s">
        <v>793</v>
      </c>
      <c r="H995" s="388" t="s">
        <v>102</v>
      </c>
      <c r="I995" s="388" t="s">
        <v>102</v>
      </c>
      <c r="J995" s="388" t="s">
        <v>2114</v>
      </c>
      <c r="K995" s="400">
        <v>41975</v>
      </c>
      <c r="L995" s="400">
        <v>41978</v>
      </c>
      <c r="M995" s="388" t="s">
        <v>146</v>
      </c>
      <c r="N995" s="388" t="s">
        <v>104</v>
      </c>
      <c r="O995" s="388">
        <v>3</v>
      </c>
      <c r="P995" s="388" t="s">
        <v>1510</v>
      </c>
      <c r="Q995" s="388">
        <v>3</v>
      </c>
    </row>
    <row r="996" spans="1:17" s="388" customFormat="1" x14ac:dyDescent="0.2">
      <c r="A996" s="388">
        <v>51893</v>
      </c>
      <c r="B996" s="388">
        <v>108777</v>
      </c>
      <c r="C996" s="388">
        <v>10002554</v>
      </c>
      <c r="D996" s="388" t="s">
        <v>1604</v>
      </c>
      <c r="E996" s="388" t="s">
        <v>1508</v>
      </c>
      <c r="F996" s="388" t="s">
        <v>13</v>
      </c>
      <c r="G996" s="388" t="s">
        <v>683</v>
      </c>
      <c r="H996" s="388" t="s">
        <v>115</v>
      </c>
      <c r="I996" s="388" t="s">
        <v>115</v>
      </c>
      <c r="J996" s="388" t="s">
        <v>1605</v>
      </c>
      <c r="K996" s="400">
        <v>41974</v>
      </c>
      <c r="L996" s="400">
        <v>41978</v>
      </c>
      <c r="M996" s="388" t="s">
        <v>98</v>
      </c>
      <c r="N996" s="388" t="s">
        <v>104</v>
      </c>
      <c r="O996" s="388">
        <v>4</v>
      </c>
      <c r="P996" s="388" t="s">
        <v>1510</v>
      </c>
      <c r="Q996" s="388">
        <v>1</v>
      </c>
    </row>
    <row r="997" spans="1:17" s="388" customFormat="1" x14ac:dyDescent="0.2">
      <c r="A997" s="388">
        <v>53132</v>
      </c>
      <c r="B997" s="388">
        <v>107138</v>
      </c>
      <c r="C997" s="388">
        <v>10003165</v>
      </c>
      <c r="D997" s="388" t="s">
        <v>1644</v>
      </c>
      <c r="E997" s="388" t="s">
        <v>1512</v>
      </c>
      <c r="F997" s="388" t="s">
        <v>14</v>
      </c>
      <c r="G997" s="388" t="s">
        <v>551</v>
      </c>
      <c r="H997" s="388" t="s">
        <v>115</v>
      </c>
      <c r="I997" s="388" t="s">
        <v>115</v>
      </c>
      <c r="J997" s="388" t="s">
        <v>1645</v>
      </c>
      <c r="K997" s="400">
        <v>41974</v>
      </c>
      <c r="L997" s="400">
        <v>41978</v>
      </c>
      <c r="M997" s="388" t="s">
        <v>143</v>
      </c>
      <c r="N997" s="388" t="s">
        <v>104</v>
      </c>
      <c r="O997" s="388">
        <v>2</v>
      </c>
      <c r="P997" s="388" t="s">
        <v>1510</v>
      </c>
      <c r="Q997" s="388">
        <v>2</v>
      </c>
    </row>
    <row r="998" spans="1:17" s="388" customFormat="1" x14ac:dyDescent="0.2">
      <c r="A998" s="388">
        <v>58362</v>
      </c>
      <c r="B998" s="388">
        <v>117665</v>
      </c>
      <c r="C998" s="388">
        <v>10009491</v>
      </c>
      <c r="D998" s="388" t="s">
        <v>1825</v>
      </c>
      <c r="E998" s="388" t="s">
        <v>1508</v>
      </c>
      <c r="F998" s="388" t="s">
        <v>13</v>
      </c>
      <c r="G998" s="388" t="s">
        <v>221</v>
      </c>
      <c r="H998" s="388" t="s">
        <v>177</v>
      </c>
      <c r="I998" s="388" t="s">
        <v>177</v>
      </c>
      <c r="J998" s="388" t="s">
        <v>1826</v>
      </c>
      <c r="K998" s="400">
        <v>41974</v>
      </c>
      <c r="L998" s="400">
        <v>41978</v>
      </c>
      <c r="M998" s="388" t="s">
        <v>98</v>
      </c>
      <c r="N998" s="388" t="s">
        <v>104</v>
      </c>
      <c r="O998" s="388">
        <v>2</v>
      </c>
      <c r="P998" s="388" t="s">
        <v>1510</v>
      </c>
      <c r="Q998" s="388">
        <v>2</v>
      </c>
    </row>
    <row r="999" spans="1:17" s="388" customFormat="1" x14ac:dyDescent="0.2">
      <c r="A999" s="388">
        <v>130851</v>
      </c>
      <c r="B999" s="388">
        <v>107178</v>
      </c>
      <c r="C999" s="388">
        <v>10004579</v>
      </c>
      <c r="D999" s="388" t="s">
        <v>2134</v>
      </c>
      <c r="E999" s="388" t="s">
        <v>107</v>
      </c>
      <c r="F999" s="388" t="s">
        <v>11</v>
      </c>
      <c r="G999" s="388" t="s">
        <v>428</v>
      </c>
      <c r="H999" s="388" t="s">
        <v>155</v>
      </c>
      <c r="I999" s="388" t="s">
        <v>155</v>
      </c>
      <c r="J999" s="388" t="s">
        <v>2135</v>
      </c>
      <c r="K999" s="400">
        <v>41974</v>
      </c>
      <c r="L999" s="400">
        <v>41978</v>
      </c>
      <c r="M999" s="388" t="s">
        <v>109</v>
      </c>
      <c r="N999" s="388" t="s">
        <v>104</v>
      </c>
      <c r="O999" s="388">
        <v>2</v>
      </c>
      <c r="P999" s="388" t="s">
        <v>1510</v>
      </c>
      <c r="Q999" s="388">
        <v>2</v>
      </c>
    </row>
    <row r="1000" spans="1:17" s="388" customFormat="1" x14ac:dyDescent="0.2">
      <c r="A1000" s="388">
        <v>54643</v>
      </c>
      <c r="B1000" s="388">
        <v>107957</v>
      </c>
      <c r="C1000" s="388">
        <v>10006367</v>
      </c>
      <c r="D1000" s="388" t="s">
        <v>502</v>
      </c>
      <c r="E1000" s="388" t="s">
        <v>1508</v>
      </c>
      <c r="F1000" s="388" t="s">
        <v>13</v>
      </c>
      <c r="G1000" s="388" t="s">
        <v>151</v>
      </c>
      <c r="H1000" s="388" t="s">
        <v>152</v>
      </c>
      <c r="I1000" s="388" t="s">
        <v>152</v>
      </c>
      <c r="J1000" s="388" t="s">
        <v>503</v>
      </c>
      <c r="K1000" s="400">
        <v>41975</v>
      </c>
      <c r="L1000" s="400">
        <v>41977</v>
      </c>
      <c r="M1000" s="388" t="s">
        <v>138</v>
      </c>
      <c r="N1000" s="388" t="s">
        <v>104</v>
      </c>
      <c r="O1000" s="388">
        <v>3</v>
      </c>
      <c r="P1000" s="388" t="s">
        <v>1510</v>
      </c>
      <c r="Q1000" s="388">
        <v>3</v>
      </c>
    </row>
    <row r="1001" spans="1:17" s="388" customFormat="1" x14ac:dyDescent="0.2">
      <c r="A1001" s="388">
        <v>55208</v>
      </c>
      <c r="B1001" s="388">
        <v>116421</v>
      </c>
      <c r="C1001" s="388">
        <v>10007218</v>
      </c>
      <c r="D1001" s="388" t="s">
        <v>1760</v>
      </c>
      <c r="E1001" s="388" t="s">
        <v>1508</v>
      </c>
      <c r="F1001" s="388" t="s">
        <v>13</v>
      </c>
      <c r="G1001" s="388" t="s">
        <v>149</v>
      </c>
      <c r="H1001" s="388" t="s">
        <v>131</v>
      </c>
      <c r="I1001" s="388" t="s">
        <v>131</v>
      </c>
      <c r="J1001" s="388" t="s">
        <v>1761</v>
      </c>
      <c r="K1001" s="400">
        <v>41974</v>
      </c>
      <c r="L1001" s="400">
        <v>41977</v>
      </c>
      <c r="M1001" s="388" t="s">
        <v>123</v>
      </c>
      <c r="N1001" s="388" t="s">
        <v>104</v>
      </c>
      <c r="O1001" s="388">
        <v>4</v>
      </c>
      <c r="P1001" s="388" t="s">
        <v>1510</v>
      </c>
      <c r="Q1001" s="388">
        <v>1</v>
      </c>
    </row>
    <row r="1002" spans="1:17" s="388" customFormat="1" x14ac:dyDescent="0.2">
      <c r="A1002" s="388">
        <v>139249</v>
      </c>
      <c r="B1002" s="388">
        <v>124210</v>
      </c>
      <c r="C1002" s="388">
        <v>10038981</v>
      </c>
      <c r="D1002" s="388" t="s">
        <v>2171</v>
      </c>
      <c r="E1002" s="388" t="s">
        <v>1992</v>
      </c>
      <c r="F1002" s="388" t="s">
        <v>12</v>
      </c>
      <c r="G1002" s="388" t="s">
        <v>555</v>
      </c>
      <c r="H1002" s="388" t="s">
        <v>155</v>
      </c>
      <c r="I1002" s="388" t="s">
        <v>155</v>
      </c>
      <c r="J1002" s="388" t="s">
        <v>2172</v>
      </c>
      <c r="K1002" s="400">
        <v>41975</v>
      </c>
      <c r="L1002" s="400">
        <v>41976</v>
      </c>
      <c r="M1002" s="388" t="s">
        <v>127</v>
      </c>
      <c r="N1002" s="388" t="s">
        <v>104</v>
      </c>
      <c r="O1002" s="388">
        <v>2</v>
      </c>
      <c r="P1002" s="388" t="s">
        <v>1510</v>
      </c>
      <c r="Q1002" s="388" t="s">
        <v>195</v>
      </c>
    </row>
    <row r="1003" spans="1:17" s="388" customFormat="1" x14ac:dyDescent="0.2">
      <c r="A1003" s="388">
        <v>58933</v>
      </c>
      <c r="B1003" s="388">
        <v>118804</v>
      </c>
      <c r="C1003" s="388">
        <v>10022320</v>
      </c>
      <c r="D1003" s="388" t="s">
        <v>510</v>
      </c>
      <c r="E1003" s="388" t="s">
        <v>1508</v>
      </c>
      <c r="F1003" s="388" t="s">
        <v>13</v>
      </c>
      <c r="G1003" s="388" t="s">
        <v>511</v>
      </c>
      <c r="H1003" s="388" t="s">
        <v>186</v>
      </c>
      <c r="I1003" s="388" t="s">
        <v>93</v>
      </c>
      <c r="J1003" s="388" t="s">
        <v>512</v>
      </c>
      <c r="K1003" s="400">
        <v>41968</v>
      </c>
      <c r="L1003" s="400">
        <v>41971</v>
      </c>
      <c r="M1003" s="388" t="s">
        <v>123</v>
      </c>
      <c r="N1003" s="388" t="s">
        <v>104</v>
      </c>
      <c r="O1003" s="388">
        <v>3</v>
      </c>
      <c r="P1003" s="388" t="s">
        <v>1510</v>
      </c>
      <c r="Q1003" s="388">
        <v>2</v>
      </c>
    </row>
    <row r="1004" spans="1:17" s="388" customFormat="1" x14ac:dyDescent="0.2">
      <c r="A1004" s="388">
        <v>53233</v>
      </c>
      <c r="B1004" s="388">
        <v>109219</v>
      </c>
      <c r="C1004" s="388">
        <v>10004177</v>
      </c>
      <c r="D1004" s="388" t="s">
        <v>552</v>
      </c>
      <c r="E1004" s="388" t="s">
        <v>1508</v>
      </c>
      <c r="F1004" s="388" t="s">
        <v>13</v>
      </c>
      <c r="G1004" s="388" t="s">
        <v>266</v>
      </c>
      <c r="H1004" s="388" t="s">
        <v>131</v>
      </c>
      <c r="I1004" s="388" t="s">
        <v>131</v>
      </c>
      <c r="J1004" s="388" t="s">
        <v>553</v>
      </c>
      <c r="K1004" s="400">
        <v>41967</v>
      </c>
      <c r="L1004" s="400">
        <v>41971</v>
      </c>
      <c r="M1004" s="388" t="s">
        <v>98</v>
      </c>
      <c r="N1004" s="388" t="s">
        <v>104</v>
      </c>
      <c r="O1004" s="388">
        <v>3</v>
      </c>
      <c r="P1004" s="388" t="s">
        <v>1510</v>
      </c>
      <c r="Q1004" s="388">
        <v>2</v>
      </c>
    </row>
    <row r="1005" spans="1:17" s="388" customFormat="1" x14ac:dyDescent="0.2">
      <c r="A1005" s="388">
        <v>54158</v>
      </c>
      <c r="B1005" s="388">
        <v>106929</v>
      </c>
      <c r="C1005" s="388">
        <v>10005514</v>
      </c>
      <c r="D1005" s="388" t="s">
        <v>991</v>
      </c>
      <c r="E1005" s="388" t="s">
        <v>1508</v>
      </c>
      <c r="F1005" s="388" t="s">
        <v>13</v>
      </c>
      <c r="G1005" s="388" t="s">
        <v>130</v>
      </c>
      <c r="H1005" s="388" t="s">
        <v>131</v>
      </c>
      <c r="I1005" s="388" t="s">
        <v>131</v>
      </c>
      <c r="J1005" s="388" t="s">
        <v>1712</v>
      </c>
      <c r="K1005" s="400">
        <v>41967</v>
      </c>
      <c r="L1005" s="400">
        <v>41971</v>
      </c>
      <c r="M1005" s="388" t="s">
        <v>138</v>
      </c>
      <c r="N1005" s="388" t="s">
        <v>104</v>
      </c>
      <c r="O1005" s="388">
        <v>3</v>
      </c>
      <c r="P1005" s="388" t="s">
        <v>1510</v>
      </c>
      <c r="Q1005" s="388">
        <v>3</v>
      </c>
    </row>
    <row r="1006" spans="1:17" s="388" customFormat="1" x14ac:dyDescent="0.2">
      <c r="A1006" s="388">
        <v>54666</v>
      </c>
      <c r="B1006" s="388">
        <v>112545</v>
      </c>
      <c r="C1006" s="388">
        <v>10006407</v>
      </c>
      <c r="D1006" s="388" t="s">
        <v>1742</v>
      </c>
      <c r="E1006" s="388" t="s">
        <v>1512</v>
      </c>
      <c r="F1006" s="388" t="s">
        <v>14</v>
      </c>
      <c r="G1006" s="388" t="s">
        <v>467</v>
      </c>
      <c r="H1006" s="388" t="s">
        <v>92</v>
      </c>
      <c r="I1006" s="388" t="s">
        <v>93</v>
      </c>
      <c r="J1006" s="388" t="s">
        <v>1743</v>
      </c>
      <c r="K1006" s="400">
        <v>41967</v>
      </c>
      <c r="L1006" s="400">
        <v>41971</v>
      </c>
      <c r="M1006" s="388" t="s">
        <v>143</v>
      </c>
      <c r="N1006" s="388" t="s">
        <v>104</v>
      </c>
      <c r="O1006" s="388">
        <v>2</v>
      </c>
      <c r="P1006" s="388" t="s">
        <v>1510</v>
      </c>
      <c r="Q1006" s="388">
        <v>2</v>
      </c>
    </row>
    <row r="1007" spans="1:17" s="388" customFormat="1" x14ac:dyDescent="0.2">
      <c r="A1007" s="388">
        <v>55459</v>
      </c>
      <c r="B1007" s="388">
        <v>115776</v>
      </c>
      <c r="C1007" s="388">
        <v>10000525</v>
      </c>
      <c r="D1007" s="388" t="s">
        <v>1782</v>
      </c>
      <c r="E1007" s="388" t="s">
        <v>1508</v>
      </c>
      <c r="F1007" s="388" t="s">
        <v>13</v>
      </c>
      <c r="G1007" s="388" t="s">
        <v>167</v>
      </c>
      <c r="H1007" s="388" t="s">
        <v>102</v>
      </c>
      <c r="I1007" s="388" t="s">
        <v>102</v>
      </c>
      <c r="J1007" s="388" t="s">
        <v>1783</v>
      </c>
      <c r="K1007" s="400">
        <v>41967</v>
      </c>
      <c r="L1007" s="400">
        <v>41971</v>
      </c>
      <c r="M1007" s="388" t="s">
        <v>138</v>
      </c>
      <c r="N1007" s="388" t="s">
        <v>104</v>
      </c>
      <c r="O1007" s="388">
        <v>4</v>
      </c>
      <c r="P1007" s="388" t="s">
        <v>1510</v>
      </c>
      <c r="Q1007" s="388">
        <v>3</v>
      </c>
    </row>
    <row r="1008" spans="1:17" s="388" customFormat="1" x14ac:dyDescent="0.2">
      <c r="A1008" s="388">
        <v>58611</v>
      </c>
      <c r="B1008" s="388">
        <v>118798</v>
      </c>
      <c r="C1008" s="388">
        <v>10021684</v>
      </c>
      <c r="D1008" s="388" t="s">
        <v>1850</v>
      </c>
      <c r="E1008" s="388" t="s">
        <v>1536</v>
      </c>
      <c r="F1008" s="388" t="s">
        <v>14</v>
      </c>
      <c r="G1008" s="388" t="s">
        <v>515</v>
      </c>
      <c r="H1008" s="388" t="s">
        <v>115</v>
      </c>
      <c r="I1008" s="388" t="s">
        <v>115</v>
      </c>
      <c r="J1008" s="388" t="s">
        <v>1851</v>
      </c>
      <c r="K1008" s="400">
        <v>41967</v>
      </c>
      <c r="L1008" s="400">
        <v>41971</v>
      </c>
      <c r="M1008" s="388" t="s">
        <v>138</v>
      </c>
      <c r="N1008" s="388" t="s">
        <v>104</v>
      </c>
      <c r="O1008" s="388">
        <v>2</v>
      </c>
      <c r="P1008" s="388" t="s">
        <v>1510</v>
      </c>
      <c r="Q1008" s="388">
        <v>3</v>
      </c>
    </row>
    <row r="1009" spans="1:17" s="388" customFormat="1" x14ac:dyDescent="0.2">
      <c r="A1009" s="388">
        <v>59178</v>
      </c>
      <c r="B1009" s="388">
        <v>121482</v>
      </c>
      <c r="C1009" s="388">
        <v>10022311</v>
      </c>
      <c r="D1009" s="388" t="s">
        <v>1940</v>
      </c>
      <c r="E1009" s="388" t="s">
        <v>1508</v>
      </c>
      <c r="F1009" s="388" t="s">
        <v>13</v>
      </c>
      <c r="G1009" s="388" t="s">
        <v>447</v>
      </c>
      <c r="H1009" s="388" t="s">
        <v>115</v>
      </c>
      <c r="I1009" s="388" t="s">
        <v>115</v>
      </c>
      <c r="J1009" s="388" t="s">
        <v>1941</v>
      </c>
      <c r="K1009" s="400">
        <v>41967</v>
      </c>
      <c r="L1009" s="400">
        <v>41971</v>
      </c>
      <c r="M1009" s="388" t="s">
        <v>123</v>
      </c>
      <c r="N1009" s="388" t="s">
        <v>104</v>
      </c>
      <c r="O1009" s="388">
        <v>4</v>
      </c>
      <c r="P1009" s="388" t="s">
        <v>1510</v>
      </c>
      <c r="Q1009" s="388" t="s">
        <v>195</v>
      </c>
    </row>
    <row r="1010" spans="1:17" s="388" customFormat="1" x14ac:dyDescent="0.2">
      <c r="A1010" s="388">
        <v>130750</v>
      </c>
      <c r="B1010" s="388">
        <v>106775</v>
      </c>
      <c r="C1010" s="388">
        <v>10005989</v>
      </c>
      <c r="D1010" s="388" t="s">
        <v>2094</v>
      </c>
      <c r="E1010" s="388" t="s">
        <v>107</v>
      </c>
      <c r="F1010" s="388" t="s">
        <v>11</v>
      </c>
      <c r="G1010" s="388" t="s">
        <v>386</v>
      </c>
      <c r="H1010" s="388" t="s">
        <v>152</v>
      </c>
      <c r="I1010" s="388" t="s">
        <v>152</v>
      </c>
      <c r="J1010" s="388" t="s">
        <v>2095</v>
      </c>
      <c r="K1010" s="400">
        <v>41967</v>
      </c>
      <c r="L1010" s="400">
        <v>41971</v>
      </c>
      <c r="M1010" s="388" t="s">
        <v>146</v>
      </c>
      <c r="N1010" s="388" t="s">
        <v>104</v>
      </c>
      <c r="O1010" s="388">
        <v>2</v>
      </c>
      <c r="P1010" s="388" t="s">
        <v>1510</v>
      </c>
      <c r="Q1010" s="388">
        <v>3</v>
      </c>
    </row>
    <row r="1011" spans="1:17" s="388" customFormat="1" x14ac:dyDescent="0.2">
      <c r="A1011" s="388">
        <v>54175</v>
      </c>
      <c r="B1011" s="388">
        <v>106794</v>
      </c>
      <c r="C1011" s="388">
        <v>10005522</v>
      </c>
      <c r="D1011" s="388" t="s">
        <v>1714</v>
      </c>
      <c r="E1011" s="388" t="s">
        <v>1536</v>
      </c>
      <c r="F1011" s="388" t="s">
        <v>14</v>
      </c>
      <c r="G1011" s="388" t="s">
        <v>457</v>
      </c>
      <c r="H1011" s="388" t="s">
        <v>115</v>
      </c>
      <c r="I1011" s="388" t="s">
        <v>115</v>
      </c>
      <c r="J1011" s="388" t="s">
        <v>1715</v>
      </c>
      <c r="K1011" s="400">
        <v>41967</v>
      </c>
      <c r="L1011" s="400">
        <v>41970</v>
      </c>
      <c r="M1011" s="388" t="s">
        <v>123</v>
      </c>
      <c r="N1011" s="388" t="s">
        <v>104</v>
      </c>
      <c r="O1011" s="388">
        <v>2</v>
      </c>
      <c r="P1011" s="388" t="s">
        <v>1510</v>
      </c>
      <c r="Q1011" s="388">
        <v>1</v>
      </c>
    </row>
    <row r="1012" spans="1:17" s="388" customFormat="1" x14ac:dyDescent="0.2">
      <c r="A1012" s="388">
        <v>51349</v>
      </c>
      <c r="B1012" s="388">
        <v>108108</v>
      </c>
      <c r="C1012" s="388">
        <v>10001695</v>
      </c>
      <c r="D1012" s="388" t="s">
        <v>1580</v>
      </c>
      <c r="E1012" s="388" t="s">
        <v>1512</v>
      </c>
      <c r="F1012" s="388" t="s">
        <v>14</v>
      </c>
      <c r="G1012" s="388" t="s">
        <v>809</v>
      </c>
      <c r="H1012" s="388" t="s">
        <v>155</v>
      </c>
      <c r="I1012" s="388" t="s">
        <v>155</v>
      </c>
      <c r="J1012" s="388" t="s">
        <v>1581</v>
      </c>
      <c r="K1012" s="400">
        <v>41960</v>
      </c>
      <c r="L1012" s="400">
        <v>41964</v>
      </c>
      <c r="M1012" s="388" t="s">
        <v>282</v>
      </c>
      <c r="N1012" s="388" t="s">
        <v>104</v>
      </c>
      <c r="O1012" s="388">
        <v>2</v>
      </c>
      <c r="P1012" s="388" t="s">
        <v>1510</v>
      </c>
      <c r="Q1012" s="388">
        <v>3</v>
      </c>
    </row>
    <row r="1013" spans="1:17" s="388" customFormat="1" x14ac:dyDescent="0.2">
      <c r="A1013" s="388">
        <v>58614</v>
      </c>
      <c r="B1013" s="388">
        <v>110023</v>
      </c>
      <c r="C1013" s="388">
        <v>10023047</v>
      </c>
      <c r="D1013" s="388" t="s">
        <v>1853</v>
      </c>
      <c r="E1013" s="388" t="s">
        <v>1508</v>
      </c>
      <c r="F1013" s="388" t="s">
        <v>13</v>
      </c>
      <c r="G1013" s="388" t="s">
        <v>202</v>
      </c>
      <c r="H1013" s="388" t="s">
        <v>152</v>
      </c>
      <c r="I1013" s="388" t="s">
        <v>152</v>
      </c>
      <c r="J1013" s="388" t="s">
        <v>1854</v>
      </c>
      <c r="K1013" s="400">
        <v>41960</v>
      </c>
      <c r="L1013" s="400">
        <v>41964</v>
      </c>
      <c r="M1013" s="388" t="s">
        <v>138</v>
      </c>
      <c r="N1013" s="388" t="s">
        <v>104</v>
      </c>
      <c r="O1013" s="388">
        <v>2</v>
      </c>
      <c r="P1013" s="388" t="s">
        <v>1510</v>
      </c>
      <c r="Q1013" s="388">
        <v>3</v>
      </c>
    </row>
    <row r="1014" spans="1:17" s="388" customFormat="1" x14ac:dyDescent="0.2">
      <c r="A1014" s="388">
        <v>130599</v>
      </c>
      <c r="B1014" s="388">
        <v>105000</v>
      </c>
      <c r="C1014" s="388">
        <v>10000534</v>
      </c>
      <c r="D1014" s="388" t="s">
        <v>1308</v>
      </c>
      <c r="E1014" s="388" t="s">
        <v>107</v>
      </c>
      <c r="F1014" s="388" t="s">
        <v>11</v>
      </c>
      <c r="G1014" s="388" t="s">
        <v>1058</v>
      </c>
      <c r="H1014" s="388" t="s">
        <v>102</v>
      </c>
      <c r="I1014" s="388" t="s">
        <v>102</v>
      </c>
      <c r="J1014" s="388" t="s">
        <v>2049</v>
      </c>
      <c r="K1014" s="400">
        <v>41960</v>
      </c>
      <c r="L1014" s="400">
        <v>41964</v>
      </c>
      <c r="M1014" s="388" t="s">
        <v>109</v>
      </c>
      <c r="N1014" s="388" t="s">
        <v>104</v>
      </c>
      <c r="O1014" s="388">
        <v>4</v>
      </c>
      <c r="P1014" s="388" t="s">
        <v>1510</v>
      </c>
      <c r="Q1014" s="388">
        <v>3</v>
      </c>
    </row>
    <row r="1015" spans="1:17" s="388" customFormat="1" x14ac:dyDescent="0.2">
      <c r="A1015" s="388">
        <v>130612</v>
      </c>
      <c r="B1015" s="388">
        <v>106402</v>
      </c>
      <c r="C1015" s="388">
        <v>10007949</v>
      </c>
      <c r="D1015" s="388" t="s">
        <v>535</v>
      </c>
      <c r="E1015" s="388" t="s">
        <v>107</v>
      </c>
      <c r="F1015" s="388" t="s">
        <v>11</v>
      </c>
      <c r="G1015" s="388" t="s">
        <v>101</v>
      </c>
      <c r="H1015" s="388" t="s">
        <v>102</v>
      </c>
      <c r="I1015" s="388" t="s">
        <v>102</v>
      </c>
      <c r="J1015" s="388" t="s">
        <v>536</v>
      </c>
      <c r="K1015" s="400">
        <v>41960</v>
      </c>
      <c r="L1015" s="400">
        <v>41964</v>
      </c>
      <c r="M1015" s="388" t="s">
        <v>146</v>
      </c>
      <c r="N1015" s="388" t="s">
        <v>104</v>
      </c>
      <c r="O1015" s="388">
        <v>3</v>
      </c>
      <c r="P1015" s="388" t="s">
        <v>1510</v>
      </c>
      <c r="Q1015" s="388">
        <v>3</v>
      </c>
    </row>
    <row r="1016" spans="1:17" s="388" customFormat="1" x14ac:dyDescent="0.2">
      <c r="A1016" s="388">
        <v>139238</v>
      </c>
      <c r="B1016" s="388">
        <v>121223</v>
      </c>
      <c r="C1016" s="388">
        <v>10036143</v>
      </c>
      <c r="D1016" s="388" t="s">
        <v>2164</v>
      </c>
      <c r="E1016" s="388" t="s">
        <v>107</v>
      </c>
      <c r="F1016" s="388" t="s">
        <v>11</v>
      </c>
      <c r="G1016" s="388" t="s">
        <v>680</v>
      </c>
      <c r="H1016" s="388" t="s">
        <v>155</v>
      </c>
      <c r="I1016" s="388" t="s">
        <v>155</v>
      </c>
      <c r="J1016" s="388" t="s">
        <v>2165</v>
      </c>
      <c r="K1016" s="400">
        <v>41960</v>
      </c>
      <c r="L1016" s="400">
        <v>41964</v>
      </c>
      <c r="M1016" s="388" t="s">
        <v>109</v>
      </c>
      <c r="N1016" s="388" t="s">
        <v>104</v>
      </c>
      <c r="O1016" s="388">
        <v>2</v>
      </c>
      <c r="P1016" s="388" t="s">
        <v>1510</v>
      </c>
      <c r="Q1016" s="388" t="s">
        <v>195</v>
      </c>
    </row>
    <row r="1017" spans="1:17" s="388" customFormat="1" x14ac:dyDescent="0.2">
      <c r="A1017" s="388">
        <v>51961</v>
      </c>
      <c r="B1017" s="388">
        <v>119808</v>
      </c>
      <c r="C1017" s="388">
        <v>10012171</v>
      </c>
      <c r="D1017" s="388" t="s">
        <v>1611</v>
      </c>
      <c r="E1017" s="388" t="s">
        <v>1508</v>
      </c>
      <c r="F1017" s="388" t="s">
        <v>13</v>
      </c>
      <c r="G1017" s="388" t="s">
        <v>719</v>
      </c>
      <c r="H1017" s="388" t="s">
        <v>155</v>
      </c>
      <c r="I1017" s="388" t="s">
        <v>155</v>
      </c>
      <c r="J1017" s="388" t="s">
        <v>1612</v>
      </c>
      <c r="K1017" s="400">
        <v>41960</v>
      </c>
      <c r="L1017" s="400">
        <v>41963</v>
      </c>
      <c r="M1017" s="388" t="s">
        <v>123</v>
      </c>
      <c r="N1017" s="388" t="s">
        <v>104</v>
      </c>
      <c r="O1017" s="388">
        <v>2</v>
      </c>
      <c r="P1017" s="388" t="s">
        <v>1510</v>
      </c>
      <c r="Q1017" s="388">
        <v>2</v>
      </c>
    </row>
    <row r="1018" spans="1:17" s="388" customFormat="1" x14ac:dyDescent="0.2">
      <c r="A1018" s="388">
        <v>139243</v>
      </c>
      <c r="B1018" s="388">
        <v>123034</v>
      </c>
      <c r="C1018" s="388">
        <v>10024163</v>
      </c>
      <c r="D1018" s="388" t="s">
        <v>546</v>
      </c>
      <c r="E1018" s="388" t="s">
        <v>1992</v>
      </c>
      <c r="F1018" s="388" t="s">
        <v>12</v>
      </c>
      <c r="G1018" s="388" t="s">
        <v>479</v>
      </c>
      <c r="H1018" s="388" t="s">
        <v>115</v>
      </c>
      <c r="I1018" s="388" t="s">
        <v>115</v>
      </c>
      <c r="J1018" s="388" t="s">
        <v>548</v>
      </c>
      <c r="K1018" s="400">
        <v>41955</v>
      </c>
      <c r="L1018" s="400">
        <v>41957</v>
      </c>
      <c r="M1018" s="388" t="s">
        <v>127</v>
      </c>
      <c r="N1018" s="388" t="s">
        <v>104</v>
      </c>
      <c r="O1018" s="388">
        <v>3</v>
      </c>
      <c r="P1018" s="388" t="s">
        <v>1510</v>
      </c>
      <c r="Q1018" s="388" t="s">
        <v>195</v>
      </c>
    </row>
    <row r="1019" spans="1:17" s="388" customFormat="1" x14ac:dyDescent="0.2">
      <c r="A1019" s="388">
        <v>54504</v>
      </c>
      <c r="B1019" s="388">
        <v>106993</v>
      </c>
      <c r="C1019" s="388">
        <v>10010846</v>
      </c>
      <c r="D1019" s="388" t="s">
        <v>184</v>
      </c>
      <c r="E1019" s="388" t="s">
        <v>1508</v>
      </c>
      <c r="F1019" s="388" t="s">
        <v>13</v>
      </c>
      <c r="G1019" s="388" t="s">
        <v>185</v>
      </c>
      <c r="H1019" s="388" t="s">
        <v>186</v>
      </c>
      <c r="I1019" s="388" t="s">
        <v>93</v>
      </c>
      <c r="J1019" s="388" t="s">
        <v>187</v>
      </c>
      <c r="K1019" s="400">
        <v>41954</v>
      </c>
      <c r="L1019" s="400">
        <v>41957</v>
      </c>
      <c r="M1019" s="388" t="s">
        <v>138</v>
      </c>
      <c r="N1019" s="388" t="s">
        <v>104</v>
      </c>
      <c r="O1019" s="388">
        <v>2</v>
      </c>
      <c r="P1019" s="388" t="s">
        <v>1510</v>
      </c>
      <c r="Q1019" s="388">
        <v>3</v>
      </c>
    </row>
    <row r="1020" spans="1:17" s="388" customFormat="1" x14ac:dyDescent="0.2">
      <c r="A1020" s="388">
        <v>133840</v>
      </c>
      <c r="B1020" s="388">
        <v>108246</v>
      </c>
      <c r="C1020" s="388">
        <v>10008816</v>
      </c>
      <c r="D1020" s="388" t="s">
        <v>2158</v>
      </c>
      <c r="E1020" s="388" t="s">
        <v>2155</v>
      </c>
      <c r="F1020" s="388" t="s">
        <v>17</v>
      </c>
      <c r="G1020" s="388" t="s">
        <v>207</v>
      </c>
      <c r="H1020" s="388" t="s">
        <v>1993</v>
      </c>
      <c r="I1020" s="388" t="s">
        <v>93</v>
      </c>
      <c r="J1020" s="388" t="s">
        <v>2159</v>
      </c>
      <c r="K1020" s="400">
        <v>41954</v>
      </c>
      <c r="L1020" s="400">
        <v>41957</v>
      </c>
      <c r="M1020" s="388" t="s">
        <v>572</v>
      </c>
      <c r="N1020" s="388" t="s">
        <v>104</v>
      </c>
      <c r="O1020" s="388">
        <v>1</v>
      </c>
      <c r="P1020" s="388" t="s">
        <v>1510</v>
      </c>
      <c r="Q1020" s="388" t="s">
        <v>195</v>
      </c>
    </row>
    <row r="1021" spans="1:17" s="388" customFormat="1" x14ac:dyDescent="0.2">
      <c r="A1021" s="388">
        <v>50138</v>
      </c>
      <c r="B1021" s="388">
        <v>106992</v>
      </c>
      <c r="C1021" s="388">
        <v>10003279</v>
      </c>
      <c r="D1021" s="388" t="s">
        <v>1527</v>
      </c>
      <c r="E1021" s="388" t="s">
        <v>1508</v>
      </c>
      <c r="F1021" s="388" t="s">
        <v>13</v>
      </c>
      <c r="G1021" s="388" t="s">
        <v>185</v>
      </c>
      <c r="H1021" s="388" t="s">
        <v>186</v>
      </c>
      <c r="I1021" s="388" t="s">
        <v>93</v>
      </c>
      <c r="J1021" s="388" t="s">
        <v>1528</v>
      </c>
      <c r="K1021" s="400">
        <v>41953</v>
      </c>
      <c r="L1021" s="400">
        <v>41957</v>
      </c>
      <c r="M1021" s="388" t="s">
        <v>98</v>
      </c>
      <c r="N1021" s="388" t="s">
        <v>104</v>
      </c>
      <c r="O1021" s="388">
        <v>3</v>
      </c>
      <c r="P1021" s="388" t="s">
        <v>1510</v>
      </c>
      <c r="Q1021" s="388">
        <v>2</v>
      </c>
    </row>
    <row r="1022" spans="1:17" s="388" customFormat="1" x14ac:dyDescent="0.2">
      <c r="A1022" s="388">
        <v>51766</v>
      </c>
      <c r="B1022" s="388">
        <v>110116</v>
      </c>
      <c r="C1022" s="388">
        <v>10002327</v>
      </c>
      <c r="D1022" s="388" t="s">
        <v>323</v>
      </c>
      <c r="E1022" s="388" t="s">
        <v>1512</v>
      </c>
      <c r="F1022" s="388" t="s">
        <v>14</v>
      </c>
      <c r="G1022" s="388" t="s">
        <v>167</v>
      </c>
      <c r="H1022" s="388" t="s">
        <v>102</v>
      </c>
      <c r="I1022" s="388" t="s">
        <v>102</v>
      </c>
      <c r="J1022" s="388" t="s">
        <v>324</v>
      </c>
      <c r="K1022" s="400">
        <v>41953</v>
      </c>
      <c r="L1022" s="400">
        <v>41957</v>
      </c>
      <c r="M1022" s="388" t="s">
        <v>143</v>
      </c>
      <c r="N1022" s="388" t="s">
        <v>104</v>
      </c>
      <c r="O1022" s="388">
        <v>3</v>
      </c>
      <c r="P1022" s="388" t="s">
        <v>1510</v>
      </c>
      <c r="Q1022" s="388">
        <v>1</v>
      </c>
    </row>
    <row r="1023" spans="1:17" s="388" customFormat="1" x14ac:dyDescent="0.2">
      <c r="A1023" s="388">
        <v>53124</v>
      </c>
      <c r="B1023" s="388">
        <v>107480</v>
      </c>
      <c r="C1023" s="388">
        <v>10002859</v>
      </c>
      <c r="D1023" s="388" t="s">
        <v>478</v>
      </c>
      <c r="E1023" s="388" t="s">
        <v>1512</v>
      </c>
      <c r="F1023" s="388" t="s">
        <v>14</v>
      </c>
      <c r="G1023" s="388" t="s">
        <v>479</v>
      </c>
      <c r="H1023" s="388" t="s">
        <v>115</v>
      </c>
      <c r="I1023" s="388" t="s">
        <v>115</v>
      </c>
      <c r="J1023" s="388" t="s">
        <v>480</v>
      </c>
      <c r="K1023" s="400">
        <v>41953</v>
      </c>
      <c r="L1023" s="400">
        <v>41957</v>
      </c>
      <c r="M1023" s="388" t="s">
        <v>282</v>
      </c>
      <c r="N1023" s="388" t="s">
        <v>104</v>
      </c>
      <c r="O1023" s="388">
        <v>3</v>
      </c>
      <c r="P1023" s="388" t="s">
        <v>1510</v>
      </c>
      <c r="Q1023" s="388">
        <v>3</v>
      </c>
    </row>
    <row r="1024" spans="1:17" s="388" customFormat="1" x14ac:dyDescent="0.2">
      <c r="A1024" s="388">
        <v>58805</v>
      </c>
      <c r="B1024" s="388">
        <v>118703</v>
      </c>
      <c r="C1024" s="388">
        <v>10024317</v>
      </c>
      <c r="D1024" s="388" t="s">
        <v>1861</v>
      </c>
      <c r="E1024" s="388" t="s">
        <v>1590</v>
      </c>
      <c r="F1024" s="388" t="s">
        <v>13</v>
      </c>
      <c r="G1024" s="388" t="s">
        <v>173</v>
      </c>
      <c r="H1024" s="388" t="s">
        <v>161</v>
      </c>
      <c r="I1024" s="388" t="s">
        <v>161</v>
      </c>
      <c r="J1024" s="388" t="s">
        <v>1862</v>
      </c>
      <c r="K1024" s="400">
        <v>41953</v>
      </c>
      <c r="L1024" s="400">
        <v>41957</v>
      </c>
      <c r="M1024" s="388" t="s">
        <v>138</v>
      </c>
      <c r="N1024" s="388" t="s">
        <v>104</v>
      </c>
      <c r="O1024" s="388">
        <v>2</v>
      </c>
      <c r="P1024" s="388" t="s">
        <v>1510</v>
      </c>
      <c r="Q1024" s="388">
        <v>3</v>
      </c>
    </row>
    <row r="1025" spans="1:17" s="388" customFormat="1" x14ac:dyDescent="0.2">
      <c r="A1025" s="388">
        <v>130405</v>
      </c>
      <c r="B1025" s="388">
        <v>108473</v>
      </c>
      <c r="C1025" s="388">
        <v>10002780</v>
      </c>
      <c r="D1025" s="388" t="s">
        <v>1220</v>
      </c>
      <c r="E1025" s="388" t="s">
        <v>107</v>
      </c>
      <c r="F1025" s="388" t="s">
        <v>11</v>
      </c>
      <c r="G1025" s="388" t="s">
        <v>656</v>
      </c>
      <c r="H1025" s="388" t="s">
        <v>115</v>
      </c>
      <c r="I1025" s="388" t="s">
        <v>115</v>
      </c>
      <c r="J1025" s="388" t="s">
        <v>2001</v>
      </c>
      <c r="K1025" s="400">
        <v>41953</v>
      </c>
      <c r="L1025" s="400">
        <v>41957</v>
      </c>
      <c r="M1025" s="388" t="s">
        <v>146</v>
      </c>
      <c r="N1025" s="388" t="s">
        <v>104</v>
      </c>
      <c r="O1025" s="388">
        <v>4</v>
      </c>
      <c r="P1025" s="388" t="s">
        <v>1510</v>
      </c>
      <c r="Q1025" s="388">
        <v>3</v>
      </c>
    </row>
    <row r="1026" spans="1:17" s="388" customFormat="1" x14ac:dyDescent="0.2">
      <c r="A1026" s="388">
        <v>130783</v>
      </c>
      <c r="B1026" s="388">
        <v>108485</v>
      </c>
      <c r="C1026" s="388">
        <v>10005991</v>
      </c>
      <c r="D1026" s="388" t="s">
        <v>1402</v>
      </c>
      <c r="E1026" s="388" t="s">
        <v>107</v>
      </c>
      <c r="F1026" s="388" t="s">
        <v>11</v>
      </c>
      <c r="G1026" s="388" t="s">
        <v>151</v>
      </c>
      <c r="H1026" s="388" t="s">
        <v>152</v>
      </c>
      <c r="I1026" s="388" t="s">
        <v>152</v>
      </c>
      <c r="J1026" s="388" t="s">
        <v>2100</v>
      </c>
      <c r="K1026" s="400">
        <v>41953</v>
      </c>
      <c r="L1026" s="400">
        <v>41957</v>
      </c>
      <c r="M1026" s="388" t="s">
        <v>146</v>
      </c>
      <c r="N1026" s="388" t="s">
        <v>104</v>
      </c>
      <c r="O1026" s="388">
        <v>3</v>
      </c>
      <c r="P1026" s="388" t="s">
        <v>1510</v>
      </c>
      <c r="Q1026" s="388">
        <v>3</v>
      </c>
    </row>
    <row r="1027" spans="1:17" s="388" customFormat="1" x14ac:dyDescent="0.2">
      <c r="A1027" s="388">
        <v>50246</v>
      </c>
      <c r="B1027" s="388">
        <v>112016</v>
      </c>
      <c r="C1027" s="388">
        <v>10007567</v>
      </c>
      <c r="D1027" s="388" t="s">
        <v>708</v>
      </c>
      <c r="E1027" s="388" t="s">
        <v>1512</v>
      </c>
      <c r="F1027" s="388" t="s">
        <v>14</v>
      </c>
      <c r="G1027" s="388" t="s">
        <v>709</v>
      </c>
      <c r="H1027" s="388" t="s">
        <v>177</v>
      </c>
      <c r="I1027" s="388" t="s">
        <v>177</v>
      </c>
      <c r="J1027" s="388" t="s">
        <v>1545</v>
      </c>
      <c r="K1027" s="400">
        <v>41954</v>
      </c>
      <c r="L1027" s="400">
        <v>41956</v>
      </c>
      <c r="M1027" s="388" t="s">
        <v>143</v>
      </c>
      <c r="N1027" s="388" t="s">
        <v>104</v>
      </c>
      <c r="O1027" s="388">
        <v>3</v>
      </c>
      <c r="P1027" s="388" t="s">
        <v>1510</v>
      </c>
      <c r="Q1027" s="388">
        <v>2</v>
      </c>
    </row>
    <row r="1028" spans="1:17" s="388" customFormat="1" x14ac:dyDescent="0.2">
      <c r="A1028" s="388">
        <v>131869</v>
      </c>
      <c r="B1028" s="388">
        <v>114849</v>
      </c>
      <c r="C1028" s="388">
        <v>10002006</v>
      </c>
      <c r="D1028" s="388" t="s">
        <v>2140</v>
      </c>
      <c r="E1028" s="388" t="s">
        <v>1992</v>
      </c>
      <c r="F1028" s="388" t="s">
        <v>12</v>
      </c>
      <c r="G1028" s="388" t="s">
        <v>295</v>
      </c>
      <c r="H1028" s="388" t="s">
        <v>1993</v>
      </c>
      <c r="I1028" s="388" t="s">
        <v>93</v>
      </c>
      <c r="J1028" s="388" t="s">
        <v>2141</v>
      </c>
      <c r="K1028" s="400">
        <v>41954</v>
      </c>
      <c r="L1028" s="400">
        <v>41956</v>
      </c>
      <c r="M1028" s="388" t="s">
        <v>127</v>
      </c>
      <c r="N1028" s="388" t="s">
        <v>104</v>
      </c>
      <c r="O1028" s="388">
        <v>2</v>
      </c>
      <c r="P1028" s="388" t="s">
        <v>1510</v>
      </c>
      <c r="Q1028" s="388">
        <v>2</v>
      </c>
    </row>
    <row r="1029" spans="1:17" s="388" customFormat="1" x14ac:dyDescent="0.2">
      <c r="A1029" s="388">
        <v>58507</v>
      </c>
      <c r="B1029" s="388">
        <v>115564</v>
      </c>
      <c r="C1029" s="388">
        <v>10004665</v>
      </c>
      <c r="D1029" s="388" t="s">
        <v>240</v>
      </c>
      <c r="E1029" s="388" t="s">
        <v>1508</v>
      </c>
      <c r="F1029" s="388" t="s">
        <v>13</v>
      </c>
      <c r="G1029" s="388" t="s">
        <v>145</v>
      </c>
      <c r="H1029" s="388" t="s">
        <v>131</v>
      </c>
      <c r="I1029" s="388" t="s">
        <v>131</v>
      </c>
      <c r="J1029" s="388" t="s">
        <v>574</v>
      </c>
      <c r="K1029" s="400">
        <v>41953</v>
      </c>
      <c r="L1029" s="400">
        <v>41955</v>
      </c>
      <c r="M1029" s="388" t="s">
        <v>98</v>
      </c>
      <c r="N1029" s="388" t="s">
        <v>104</v>
      </c>
      <c r="O1029" s="388">
        <v>2</v>
      </c>
      <c r="P1029" s="388" t="s">
        <v>1510</v>
      </c>
      <c r="Q1029" s="388" t="s">
        <v>195</v>
      </c>
    </row>
    <row r="1030" spans="1:17" s="388" customFormat="1" x14ac:dyDescent="0.2">
      <c r="A1030" s="388">
        <v>57838</v>
      </c>
      <c r="B1030" s="388">
        <v>118489</v>
      </c>
      <c r="C1030" s="388">
        <v>10018344</v>
      </c>
      <c r="D1030" s="388" t="s">
        <v>1088</v>
      </c>
      <c r="E1030" s="388" t="s">
        <v>1508</v>
      </c>
      <c r="F1030" s="388" t="s">
        <v>13</v>
      </c>
      <c r="G1030" s="388" t="s">
        <v>235</v>
      </c>
      <c r="H1030" s="388" t="s">
        <v>177</v>
      </c>
      <c r="I1030" s="388" t="s">
        <v>177</v>
      </c>
      <c r="J1030" s="388" t="s">
        <v>1789</v>
      </c>
      <c r="K1030" s="400">
        <v>41947</v>
      </c>
      <c r="L1030" s="400">
        <v>41950</v>
      </c>
      <c r="M1030" s="388" t="s">
        <v>123</v>
      </c>
      <c r="N1030" s="388" t="s">
        <v>104</v>
      </c>
      <c r="O1030" s="388">
        <v>3</v>
      </c>
      <c r="P1030" s="388" t="s">
        <v>1510</v>
      </c>
      <c r="Q1030" s="388" t="s">
        <v>195</v>
      </c>
    </row>
    <row r="1031" spans="1:17" s="388" customFormat="1" x14ac:dyDescent="0.2">
      <c r="A1031" s="388">
        <v>50229</v>
      </c>
      <c r="B1031" s="388">
        <v>108029</v>
      </c>
      <c r="C1031" s="388">
        <v>10004727</v>
      </c>
      <c r="D1031" s="388" t="s">
        <v>1542</v>
      </c>
      <c r="E1031" s="388" t="s">
        <v>1512</v>
      </c>
      <c r="F1031" s="388" t="s">
        <v>14</v>
      </c>
      <c r="G1031" s="388" t="s">
        <v>559</v>
      </c>
      <c r="H1031" s="388" t="s">
        <v>186</v>
      </c>
      <c r="I1031" s="388" t="s">
        <v>93</v>
      </c>
      <c r="J1031" s="388" t="s">
        <v>1543</v>
      </c>
      <c r="K1031" s="400">
        <v>41946</v>
      </c>
      <c r="L1031" s="400">
        <v>41950</v>
      </c>
      <c r="M1031" s="388" t="s">
        <v>282</v>
      </c>
      <c r="N1031" s="388" t="s">
        <v>104</v>
      </c>
      <c r="O1031" s="388">
        <v>2</v>
      </c>
      <c r="P1031" s="388" t="s">
        <v>1510</v>
      </c>
      <c r="Q1031" s="388">
        <v>3</v>
      </c>
    </row>
    <row r="1032" spans="1:17" s="388" customFormat="1" x14ac:dyDescent="0.2">
      <c r="A1032" s="388">
        <v>52911</v>
      </c>
      <c r="B1032" s="388">
        <v>108153</v>
      </c>
      <c r="C1032" s="388">
        <v>10003765</v>
      </c>
      <c r="D1032" s="388" t="s">
        <v>885</v>
      </c>
      <c r="E1032" s="388" t="s">
        <v>1512</v>
      </c>
      <c r="F1032" s="388" t="s">
        <v>14</v>
      </c>
      <c r="G1032" s="388" t="s">
        <v>395</v>
      </c>
      <c r="H1032" s="388" t="s">
        <v>131</v>
      </c>
      <c r="I1032" s="388" t="s">
        <v>131</v>
      </c>
      <c r="J1032" s="388" t="s">
        <v>1626</v>
      </c>
      <c r="K1032" s="400">
        <v>41946</v>
      </c>
      <c r="L1032" s="400">
        <v>41950</v>
      </c>
      <c r="M1032" s="388" t="s">
        <v>352</v>
      </c>
      <c r="N1032" s="388" t="s">
        <v>104</v>
      </c>
      <c r="O1032" s="388">
        <v>4</v>
      </c>
      <c r="P1032" s="388" t="s">
        <v>1510</v>
      </c>
      <c r="Q1032" s="388">
        <v>2</v>
      </c>
    </row>
    <row r="1033" spans="1:17" s="388" customFormat="1" x14ac:dyDescent="0.2">
      <c r="A1033" s="388">
        <v>130608</v>
      </c>
      <c r="B1033" s="388">
        <v>105019</v>
      </c>
      <c r="C1033" s="388">
        <v>10000275</v>
      </c>
      <c r="D1033" s="388" t="s">
        <v>175</v>
      </c>
      <c r="E1033" s="388" t="s">
        <v>107</v>
      </c>
      <c r="F1033" s="388" t="s">
        <v>11</v>
      </c>
      <c r="G1033" s="388" t="s">
        <v>176</v>
      </c>
      <c r="H1033" s="388" t="s">
        <v>177</v>
      </c>
      <c r="I1033" s="388" t="s">
        <v>177</v>
      </c>
      <c r="J1033" s="388" t="s">
        <v>2058</v>
      </c>
      <c r="K1033" s="400">
        <v>41946</v>
      </c>
      <c r="L1033" s="400">
        <v>41950</v>
      </c>
      <c r="M1033" s="388" t="s">
        <v>146</v>
      </c>
      <c r="N1033" s="388" t="s">
        <v>104</v>
      </c>
      <c r="O1033" s="388">
        <v>3</v>
      </c>
      <c r="P1033" s="388" t="s">
        <v>1510</v>
      </c>
      <c r="Q1033" s="388">
        <v>3</v>
      </c>
    </row>
    <row r="1034" spans="1:17" s="388" customFormat="1" x14ac:dyDescent="0.2">
      <c r="A1034" s="388">
        <v>58370</v>
      </c>
      <c r="B1034" s="388">
        <v>118169</v>
      </c>
      <c r="C1034" s="388">
        <v>10018328</v>
      </c>
      <c r="D1034" s="388" t="s">
        <v>1828</v>
      </c>
      <c r="E1034" s="388" t="s">
        <v>1508</v>
      </c>
      <c r="F1034" s="388" t="s">
        <v>13</v>
      </c>
      <c r="G1034" s="388" t="s">
        <v>457</v>
      </c>
      <c r="H1034" s="388" t="s">
        <v>115</v>
      </c>
      <c r="I1034" s="388" t="s">
        <v>115</v>
      </c>
      <c r="J1034" s="388" t="s">
        <v>1829</v>
      </c>
      <c r="K1034" s="400">
        <v>41939</v>
      </c>
      <c r="L1034" s="400">
        <v>41943</v>
      </c>
      <c r="M1034" s="388" t="s">
        <v>123</v>
      </c>
      <c r="N1034" s="388" t="s">
        <v>104</v>
      </c>
      <c r="O1034" s="388">
        <v>2</v>
      </c>
      <c r="P1034" s="388" t="s">
        <v>1510</v>
      </c>
      <c r="Q1034" s="388">
        <v>2</v>
      </c>
    </row>
    <row r="1035" spans="1:17" s="388" customFormat="1" x14ac:dyDescent="0.2">
      <c r="A1035" s="388">
        <v>58515</v>
      </c>
      <c r="B1035" s="388">
        <v>116433</v>
      </c>
      <c r="C1035" s="388">
        <v>10006519</v>
      </c>
      <c r="D1035" s="388" t="s">
        <v>1123</v>
      </c>
      <c r="E1035" s="388" t="s">
        <v>1508</v>
      </c>
      <c r="F1035" s="388" t="s">
        <v>13</v>
      </c>
      <c r="G1035" s="388" t="s">
        <v>1026</v>
      </c>
      <c r="H1035" s="388" t="s">
        <v>131</v>
      </c>
      <c r="I1035" s="388" t="s">
        <v>131</v>
      </c>
      <c r="J1035" s="388" t="s">
        <v>1845</v>
      </c>
      <c r="K1035" s="400">
        <v>41939</v>
      </c>
      <c r="L1035" s="400">
        <v>41943</v>
      </c>
      <c r="M1035" s="388" t="s">
        <v>123</v>
      </c>
      <c r="N1035" s="388" t="s">
        <v>104</v>
      </c>
      <c r="O1035" s="388">
        <v>3</v>
      </c>
      <c r="P1035" s="388" t="s">
        <v>1510</v>
      </c>
      <c r="Q1035" s="388">
        <v>2</v>
      </c>
    </row>
    <row r="1036" spans="1:17" s="388" customFormat="1" x14ac:dyDescent="0.2">
      <c r="A1036" s="388">
        <v>59159</v>
      </c>
      <c r="B1036" s="388">
        <v>124284</v>
      </c>
      <c r="C1036" s="388">
        <v>10033478</v>
      </c>
      <c r="D1036" s="388" t="s">
        <v>1193</v>
      </c>
      <c r="E1036" s="388" t="s">
        <v>1508</v>
      </c>
      <c r="F1036" s="388" t="s">
        <v>13</v>
      </c>
      <c r="G1036" s="388" t="s">
        <v>173</v>
      </c>
      <c r="H1036" s="388" t="s">
        <v>161</v>
      </c>
      <c r="I1036" s="388" t="s">
        <v>161</v>
      </c>
      <c r="J1036" s="388" t="s">
        <v>1916</v>
      </c>
      <c r="K1036" s="400">
        <v>41939</v>
      </c>
      <c r="L1036" s="400">
        <v>41943</v>
      </c>
      <c r="M1036" s="388" t="s">
        <v>98</v>
      </c>
      <c r="N1036" s="388" t="s">
        <v>104</v>
      </c>
      <c r="O1036" s="388">
        <v>3</v>
      </c>
      <c r="P1036" s="388" t="s">
        <v>1510</v>
      </c>
      <c r="Q1036" s="388" t="s">
        <v>195</v>
      </c>
    </row>
    <row r="1037" spans="1:17" s="388" customFormat="1" x14ac:dyDescent="0.2">
      <c r="A1037" s="388">
        <v>53239</v>
      </c>
      <c r="B1037" s="388">
        <v>108041</v>
      </c>
      <c r="C1037" s="388">
        <v>10004192</v>
      </c>
      <c r="D1037" s="388" t="s">
        <v>1656</v>
      </c>
      <c r="E1037" s="388" t="s">
        <v>1536</v>
      </c>
      <c r="F1037" s="388" t="s">
        <v>14</v>
      </c>
      <c r="G1037" s="388" t="s">
        <v>185</v>
      </c>
      <c r="H1037" s="388" t="s">
        <v>186</v>
      </c>
      <c r="I1037" s="388" t="s">
        <v>93</v>
      </c>
      <c r="J1037" s="388" t="s">
        <v>1657</v>
      </c>
      <c r="K1037" s="400">
        <v>41934</v>
      </c>
      <c r="L1037" s="400">
        <v>41936</v>
      </c>
      <c r="M1037" s="388" t="s">
        <v>143</v>
      </c>
      <c r="N1037" s="388" t="s">
        <v>104</v>
      </c>
      <c r="O1037" s="388">
        <v>3</v>
      </c>
      <c r="P1037" s="388" t="s">
        <v>1510</v>
      </c>
      <c r="Q1037" s="388">
        <v>2</v>
      </c>
    </row>
    <row r="1038" spans="1:17" s="388" customFormat="1" x14ac:dyDescent="0.2">
      <c r="A1038" s="388">
        <v>58437</v>
      </c>
      <c r="B1038" s="388">
        <v>124707</v>
      </c>
      <c r="C1038" s="388">
        <v>10038112</v>
      </c>
      <c r="D1038" s="388" t="s">
        <v>258</v>
      </c>
      <c r="E1038" s="388" t="s">
        <v>1536</v>
      </c>
      <c r="F1038" s="388" t="s">
        <v>14</v>
      </c>
      <c r="G1038" s="388" t="s">
        <v>260</v>
      </c>
      <c r="H1038" s="388" t="s">
        <v>155</v>
      </c>
      <c r="I1038" s="388" t="s">
        <v>155</v>
      </c>
      <c r="J1038" s="388" t="s">
        <v>262</v>
      </c>
      <c r="K1038" s="400">
        <v>41932</v>
      </c>
      <c r="L1038" s="400">
        <v>41936</v>
      </c>
      <c r="M1038" s="388" t="s">
        <v>138</v>
      </c>
      <c r="N1038" s="388" t="s">
        <v>104</v>
      </c>
      <c r="O1038" s="388">
        <v>2</v>
      </c>
      <c r="P1038" s="388" t="s">
        <v>1510</v>
      </c>
      <c r="Q1038" s="388">
        <v>3</v>
      </c>
    </row>
    <row r="1039" spans="1:17" s="388" customFormat="1" x14ac:dyDescent="0.2">
      <c r="A1039" s="388">
        <v>59185</v>
      </c>
      <c r="B1039" s="388">
        <v>121269</v>
      </c>
      <c r="C1039" s="388">
        <v>10031241</v>
      </c>
      <c r="D1039" s="388" t="s">
        <v>1958</v>
      </c>
      <c r="E1039" s="388" t="s">
        <v>1508</v>
      </c>
      <c r="F1039" s="388" t="s">
        <v>13</v>
      </c>
      <c r="G1039" s="388" t="s">
        <v>303</v>
      </c>
      <c r="H1039" s="388" t="s">
        <v>152</v>
      </c>
      <c r="I1039" s="388" t="s">
        <v>152</v>
      </c>
      <c r="J1039" s="388" t="s">
        <v>1959</v>
      </c>
      <c r="K1039" s="400">
        <v>41932</v>
      </c>
      <c r="L1039" s="400">
        <v>41936</v>
      </c>
      <c r="M1039" s="388" t="s">
        <v>123</v>
      </c>
      <c r="N1039" s="388" t="s">
        <v>104</v>
      </c>
      <c r="O1039" s="388">
        <v>1</v>
      </c>
      <c r="P1039" s="388" t="s">
        <v>1510</v>
      </c>
      <c r="Q1039" s="388" t="s">
        <v>195</v>
      </c>
    </row>
    <row r="1040" spans="1:17" s="388" customFormat="1" x14ac:dyDescent="0.2">
      <c r="A1040" s="388">
        <v>129383</v>
      </c>
      <c r="B1040" s="388">
        <v>117454</v>
      </c>
      <c r="C1040" s="388">
        <v>10001744</v>
      </c>
      <c r="D1040" s="388" t="s">
        <v>527</v>
      </c>
      <c r="E1040" s="388" t="s">
        <v>107</v>
      </c>
      <c r="F1040" s="388" t="s">
        <v>11</v>
      </c>
      <c r="G1040" s="388" t="s">
        <v>255</v>
      </c>
      <c r="H1040" s="388" t="s">
        <v>177</v>
      </c>
      <c r="I1040" s="388" t="s">
        <v>177</v>
      </c>
      <c r="J1040" s="388" t="s">
        <v>528</v>
      </c>
      <c r="K1040" s="400">
        <v>41932</v>
      </c>
      <c r="L1040" s="400">
        <v>41936</v>
      </c>
      <c r="M1040" s="388" t="s">
        <v>146</v>
      </c>
      <c r="N1040" s="388" t="s">
        <v>104</v>
      </c>
      <c r="O1040" s="388">
        <v>3</v>
      </c>
      <c r="P1040" s="388" t="s">
        <v>1510</v>
      </c>
      <c r="Q1040" s="388">
        <v>3</v>
      </c>
    </row>
    <row r="1041" spans="1:17" s="388" customFormat="1" x14ac:dyDescent="0.2">
      <c r="A1041" s="388">
        <v>130484</v>
      </c>
      <c r="B1041" s="388">
        <v>106388</v>
      </c>
      <c r="C1041" s="388">
        <v>10007578</v>
      </c>
      <c r="D1041" s="388" t="s">
        <v>2019</v>
      </c>
      <c r="E1041" s="388" t="s">
        <v>107</v>
      </c>
      <c r="F1041" s="388" t="s">
        <v>11</v>
      </c>
      <c r="G1041" s="388" t="s">
        <v>1777</v>
      </c>
      <c r="H1041" s="388" t="s">
        <v>161</v>
      </c>
      <c r="I1041" s="388" t="s">
        <v>161</v>
      </c>
      <c r="J1041" s="388" t="s">
        <v>2020</v>
      </c>
      <c r="K1041" s="400">
        <v>41932</v>
      </c>
      <c r="L1041" s="400">
        <v>41936</v>
      </c>
      <c r="M1041" s="388" t="s">
        <v>146</v>
      </c>
      <c r="N1041" s="388" t="s">
        <v>104</v>
      </c>
      <c r="O1041" s="388">
        <v>2</v>
      </c>
      <c r="P1041" s="388" t="s">
        <v>1510</v>
      </c>
      <c r="Q1041" s="388">
        <v>3</v>
      </c>
    </row>
    <row r="1042" spans="1:17" s="388" customFormat="1" x14ac:dyDescent="0.2">
      <c r="A1042" s="388">
        <v>130617</v>
      </c>
      <c r="B1042" s="388">
        <v>106427</v>
      </c>
      <c r="C1042" s="388">
        <v>10007339</v>
      </c>
      <c r="D1042" s="388" t="s">
        <v>1311</v>
      </c>
      <c r="E1042" s="388" t="s">
        <v>107</v>
      </c>
      <c r="F1042" s="388" t="s">
        <v>11</v>
      </c>
      <c r="G1042" s="388" t="s">
        <v>1312</v>
      </c>
      <c r="H1042" s="388" t="s">
        <v>131</v>
      </c>
      <c r="I1042" s="388" t="s">
        <v>131</v>
      </c>
      <c r="J1042" s="388" t="s">
        <v>2064</v>
      </c>
      <c r="K1042" s="400">
        <v>41932</v>
      </c>
      <c r="L1042" s="400">
        <v>41936</v>
      </c>
      <c r="M1042" s="388" t="s">
        <v>109</v>
      </c>
      <c r="N1042" s="388" t="s">
        <v>104</v>
      </c>
      <c r="O1042" s="388">
        <v>3</v>
      </c>
      <c r="P1042" s="388" t="s">
        <v>1510</v>
      </c>
      <c r="Q1042" s="388">
        <v>2</v>
      </c>
    </row>
    <row r="1043" spans="1:17" s="388" customFormat="1" x14ac:dyDescent="0.2">
      <c r="A1043" s="388">
        <v>130677</v>
      </c>
      <c r="B1043" s="388">
        <v>108461</v>
      </c>
      <c r="C1043" s="388">
        <v>10002297</v>
      </c>
      <c r="D1043" s="388" t="s">
        <v>166</v>
      </c>
      <c r="E1043" s="388" t="s">
        <v>107</v>
      </c>
      <c r="F1043" s="388" t="s">
        <v>11</v>
      </c>
      <c r="G1043" s="388" t="s">
        <v>167</v>
      </c>
      <c r="H1043" s="388" t="s">
        <v>102</v>
      </c>
      <c r="I1043" s="388" t="s">
        <v>102</v>
      </c>
      <c r="J1043" s="388" t="s">
        <v>414</v>
      </c>
      <c r="K1043" s="400">
        <v>41932</v>
      </c>
      <c r="L1043" s="400">
        <v>41936</v>
      </c>
      <c r="M1043" s="388" t="s">
        <v>146</v>
      </c>
      <c r="N1043" s="388" t="s">
        <v>104</v>
      </c>
      <c r="O1043" s="388">
        <v>3</v>
      </c>
      <c r="P1043" s="388" t="s">
        <v>1510</v>
      </c>
      <c r="Q1043" s="388">
        <v>3</v>
      </c>
    </row>
    <row r="1044" spans="1:17" s="388" customFormat="1" x14ac:dyDescent="0.2">
      <c r="A1044" s="388">
        <v>51090</v>
      </c>
      <c r="B1044" s="388">
        <v>110099</v>
      </c>
      <c r="C1044" s="388">
        <v>10001292</v>
      </c>
      <c r="D1044" s="388" t="s">
        <v>782</v>
      </c>
      <c r="E1044" s="388" t="s">
        <v>1508</v>
      </c>
      <c r="F1044" s="388" t="s">
        <v>13</v>
      </c>
      <c r="G1044" s="388" t="s">
        <v>210</v>
      </c>
      <c r="H1044" s="388" t="s">
        <v>115</v>
      </c>
      <c r="I1044" s="388" t="s">
        <v>115</v>
      </c>
      <c r="J1044" s="388" t="s">
        <v>1572</v>
      </c>
      <c r="K1044" s="400">
        <v>41932</v>
      </c>
      <c r="L1044" s="400">
        <v>41935</v>
      </c>
      <c r="M1044" s="388" t="s">
        <v>138</v>
      </c>
      <c r="N1044" s="388" t="s">
        <v>104</v>
      </c>
      <c r="O1044" s="388">
        <v>3</v>
      </c>
      <c r="P1044" s="388" t="s">
        <v>1510</v>
      </c>
      <c r="Q1044" s="388">
        <v>3</v>
      </c>
    </row>
    <row r="1045" spans="1:17" s="388" customFormat="1" x14ac:dyDescent="0.2">
      <c r="A1045" s="388">
        <v>131950</v>
      </c>
      <c r="B1045" s="388">
        <v>116088</v>
      </c>
      <c r="C1045" s="388">
        <v>10009111</v>
      </c>
      <c r="D1045" s="388" t="s">
        <v>1449</v>
      </c>
      <c r="E1045" s="388" t="s">
        <v>1992</v>
      </c>
      <c r="F1045" s="388" t="s">
        <v>12</v>
      </c>
      <c r="G1045" s="388" t="s">
        <v>374</v>
      </c>
      <c r="H1045" s="388" t="s">
        <v>177</v>
      </c>
      <c r="I1045" s="388" t="s">
        <v>177</v>
      </c>
      <c r="J1045" s="388" t="s">
        <v>2143</v>
      </c>
      <c r="K1045" s="400">
        <v>41933</v>
      </c>
      <c r="L1045" s="400">
        <v>41934</v>
      </c>
      <c r="M1045" s="388" t="s">
        <v>127</v>
      </c>
      <c r="N1045" s="388" t="s">
        <v>104</v>
      </c>
      <c r="O1045" s="388">
        <v>3</v>
      </c>
      <c r="P1045" s="388" t="s">
        <v>1510</v>
      </c>
      <c r="Q1045" s="388">
        <v>4</v>
      </c>
    </row>
    <row r="1046" spans="1:17" s="388" customFormat="1" x14ac:dyDescent="0.2">
      <c r="A1046" s="388">
        <v>54245</v>
      </c>
      <c r="B1046" s="388">
        <v>117205</v>
      </c>
      <c r="C1046" s="388">
        <v>10005615</v>
      </c>
      <c r="D1046" s="388" t="s">
        <v>1726</v>
      </c>
      <c r="E1046" s="388" t="s">
        <v>1536</v>
      </c>
      <c r="F1046" s="388" t="s">
        <v>14</v>
      </c>
      <c r="G1046" s="388" t="s">
        <v>768</v>
      </c>
      <c r="H1046" s="388" t="s">
        <v>92</v>
      </c>
      <c r="I1046" s="388" t="s">
        <v>93</v>
      </c>
      <c r="J1046" s="388" t="s">
        <v>1727</v>
      </c>
      <c r="K1046" s="400">
        <v>41927</v>
      </c>
      <c r="L1046" s="400">
        <v>41929</v>
      </c>
      <c r="M1046" s="388" t="s">
        <v>123</v>
      </c>
      <c r="N1046" s="388" t="s">
        <v>104</v>
      </c>
      <c r="O1046" s="388">
        <v>4</v>
      </c>
      <c r="P1046" s="388" t="s">
        <v>1510</v>
      </c>
      <c r="Q1046" s="388">
        <v>2</v>
      </c>
    </row>
    <row r="1047" spans="1:17" s="388" customFormat="1" x14ac:dyDescent="0.2">
      <c r="A1047" s="388">
        <v>55268</v>
      </c>
      <c r="B1047" s="388">
        <v>106426</v>
      </c>
      <c r="C1047" s="388">
        <v>10007336</v>
      </c>
      <c r="D1047" s="388" t="s">
        <v>1763</v>
      </c>
      <c r="E1047" s="388" t="s">
        <v>1512</v>
      </c>
      <c r="F1047" s="388" t="s">
        <v>14</v>
      </c>
      <c r="G1047" s="388" t="s">
        <v>1312</v>
      </c>
      <c r="H1047" s="388" t="s">
        <v>131</v>
      </c>
      <c r="I1047" s="388" t="s">
        <v>131</v>
      </c>
      <c r="J1047" s="388" t="s">
        <v>1764</v>
      </c>
      <c r="K1047" s="400">
        <v>41926</v>
      </c>
      <c r="L1047" s="400">
        <v>41929</v>
      </c>
      <c r="M1047" s="388" t="s">
        <v>143</v>
      </c>
      <c r="N1047" s="388" t="s">
        <v>104</v>
      </c>
      <c r="O1047" s="388">
        <v>4</v>
      </c>
      <c r="P1047" s="388" t="s">
        <v>1510</v>
      </c>
      <c r="Q1047" s="388">
        <v>2</v>
      </c>
    </row>
    <row r="1048" spans="1:17" s="388" customFormat="1" x14ac:dyDescent="0.2">
      <c r="A1048" s="388">
        <v>130797</v>
      </c>
      <c r="B1048" s="388">
        <v>108452</v>
      </c>
      <c r="C1048" s="388">
        <v>10007299</v>
      </c>
      <c r="D1048" s="388" t="s">
        <v>397</v>
      </c>
      <c r="E1048" s="388" t="s">
        <v>107</v>
      </c>
      <c r="F1048" s="388" t="s">
        <v>11</v>
      </c>
      <c r="G1048" s="388" t="s">
        <v>398</v>
      </c>
      <c r="H1048" s="388" t="s">
        <v>161</v>
      </c>
      <c r="I1048" s="388" t="s">
        <v>161</v>
      </c>
      <c r="J1048" s="388" t="s">
        <v>2103</v>
      </c>
      <c r="K1048" s="400">
        <v>41926</v>
      </c>
      <c r="L1048" s="400">
        <v>41929</v>
      </c>
      <c r="M1048" s="388" t="s">
        <v>146</v>
      </c>
      <c r="N1048" s="388" t="s">
        <v>104</v>
      </c>
      <c r="O1048" s="388">
        <v>3</v>
      </c>
      <c r="P1048" s="388" t="s">
        <v>1510</v>
      </c>
      <c r="Q1048" s="388">
        <v>3</v>
      </c>
    </row>
    <row r="1049" spans="1:17" s="388" customFormat="1" x14ac:dyDescent="0.2">
      <c r="A1049" s="388">
        <v>50262</v>
      </c>
      <c r="B1049" s="388">
        <v>108702</v>
      </c>
      <c r="C1049" s="388">
        <v>10000028</v>
      </c>
      <c r="D1049" s="388" t="s">
        <v>1547</v>
      </c>
      <c r="E1049" s="388" t="s">
        <v>1508</v>
      </c>
      <c r="F1049" s="388" t="s">
        <v>13</v>
      </c>
      <c r="G1049" s="388" t="s">
        <v>806</v>
      </c>
      <c r="H1049" s="388" t="s">
        <v>186</v>
      </c>
      <c r="I1049" s="388" t="s">
        <v>93</v>
      </c>
      <c r="J1049" s="388" t="s">
        <v>1548</v>
      </c>
      <c r="K1049" s="400">
        <v>41925</v>
      </c>
      <c r="L1049" s="400">
        <v>41929</v>
      </c>
      <c r="M1049" s="388" t="s">
        <v>138</v>
      </c>
      <c r="N1049" s="388" t="s">
        <v>104</v>
      </c>
      <c r="O1049" s="388">
        <v>2</v>
      </c>
      <c r="P1049" s="388" t="s">
        <v>1510</v>
      </c>
      <c r="Q1049" s="388">
        <v>3</v>
      </c>
    </row>
    <row r="1050" spans="1:17" s="388" customFormat="1" x14ac:dyDescent="0.2">
      <c r="A1050" s="388">
        <v>53127</v>
      </c>
      <c r="B1050" s="388">
        <v>108069</v>
      </c>
      <c r="C1050" s="388">
        <v>10003993</v>
      </c>
      <c r="D1050" s="388" t="s">
        <v>1641</v>
      </c>
      <c r="E1050" s="388" t="s">
        <v>1512</v>
      </c>
      <c r="F1050" s="388" t="s">
        <v>14</v>
      </c>
      <c r="G1050" s="388" t="s">
        <v>248</v>
      </c>
      <c r="H1050" s="388" t="s">
        <v>115</v>
      </c>
      <c r="I1050" s="388" t="s">
        <v>115</v>
      </c>
      <c r="J1050" s="388" t="s">
        <v>1642</v>
      </c>
      <c r="K1050" s="400">
        <v>41925</v>
      </c>
      <c r="L1050" s="400">
        <v>41929</v>
      </c>
      <c r="M1050" s="388" t="s">
        <v>352</v>
      </c>
      <c r="N1050" s="388" t="s">
        <v>104</v>
      </c>
      <c r="O1050" s="388">
        <v>2</v>
      </c>
      <c r="P1050" s="388" t="s">
        <v>1510</v>
      </c>
      <c r="Q1050" s="388">
        <v>3</v>
      </c>
    </row>
    <row r="1051" spans="1:17" s="388" customFormat="1" x14ac:dyDescent="0.2">
      <c r="A1051" s="388">
        <v>53422</v>
      </c>
      <c r="B1051" s="388">
        <v>107028</v>
      </c>
      <c r="C1051" s="388">
        <v>10004434</v>
      </c>
      <c r="D1051" s="388" t="s">
        <v>1666</v>
      </c>
      <c r="E1051" s="388" t="s">
        <v>1536</v>
      </c>
      <c r="F1051" s="388" t="s">
        <v>14</v>
      </c>
      <c r="G1051" s="388" t="s">
        <v>511</v>
      </c>
      <c r="H1051" s="388" t="s">
        <v>186</v>
      </c>
      <c r="I1051" s="388" t="s">
        <v>93</v>
      </c>
      <c r="J1051" s="388" t="s">
        <v>1667</v>
      </c>
      <c r="K1051" s="400">
        <v>41925</v>
      </c>
      <c r="L1051" s="400">
        <v>41929</v>
      </c>
      <c r="M1051" s="388" t="s">
        <v>123</v>
      </c>
      <c r="N1051" s="388" t="s">
        <v>104</v>
      </c>
      <c r="O1051" s="388">
        <v>2</v>
      </c>
      <c r="P1051" s="388" t="s">
        <v>1510</v>
      </c>
      <c r="Q1051" s="388">
        <v>2</v>
      </c>
    </row>
    <row r="1052" spans="1:17" s="388" customFormat="1" x14ac:dyDescent="0.2">
      <c r="A1052" s="388">
        <v>58340</v>
      </c>
      <c r="B1052" s="388">
        <v>118131</v>
      </c>
      <c r="C1052" s="388">
        <v>10012834</v>
      </c>
      <c r="D1052" s="388" t="s">
        <v>581</v>
      </c>
      <c r="E1052" s="388" t="s">
        <v>1508</v>
      </c>
      <c r="F1052" s="388" t="s">
        <v>13</v>
      </c>
      <c r="G1052" s="388" t="s">
        <v>683</v>
      </c>
      <c r="H1052" s="388" t="s">
        <v>115</v>
      </c>
      <c r="I1052" s="388" t="s">
        <v>115</v>
      </c>
      <c r="J1052" s="388" t="s">
        <v>582</v>
      </c>
      <c r="K1052" s="400">
        <v>41925</v>
      </c>
      <c r="L1052" s="400">
        <v>41929</v>
      </c>
      <c r="M1052" s="388" t="s">
        <v>138</v>
      </c>
      <c r="N1052" s="388" t="s">
        <v>104</v>
      </c>
      <c r="O1052" s="388">
        <v>3</v>
      </c>
      <c r="P1052" s="388" t="s">
        <v>1510</v>
      </c>
      <c r="Q1052" s="388">
        <v>3</v>
      </c>
    </row>
    <row r="1053" spans="1:17" s="388" customFormat="1" x14ac:dyDescent="0.2">
      <c r="A1053" s="388">
        <v>130456</v>
      </c>
      <c r="B1053" s="388">
        <v>108478</v>
      </c>
      <c r="C1053" s="388">
        <v>10007321</v>
      </c>
      <c r="D1053" s="388" t="s">
        <v>402</v>
      </c>
      <c r="E1053" s="388" t="s">
        <v>107</v>
      </c>
      <c r="F1053" s="388" t="s">
        <v>11</v>
      </c>
      <c r="G1053" s="388" t="s">
        <v>403</v>
      </c>
      <c r="H1053" s="388" t="s">
        <v>115</v>
      </c>
      <c r="I1053" s="388" t="s">
        <v>115</v>
      </c>
      <c r="J1053" s="388" t="s">
        <v>404</v>
      </c>
      <c r="K1053" s="400">
        <v>41925</v>
      </c>
      <c r="L1053" s="400">
        <v>41929</v>
      </c>
      <c r="M1053" s="388" t="s">
        <v>146</v>
      </c>
      <c r="N1053" s="388" t="s">
        <v>104</v>
      </c>
      <c r="O1053" s="388">
        <v>3</v>
      </c>
      <c r="P1053" s="388" t="s">
        <v>1510</v>
      </c>
      <c r="Q1053" s="388">
        <v>3</v>
      </c>
    </row>
    <row r="1054" spans="1:17" s="388" customFormat="1" x14ac:dyDescent="0.2">
      <c r="A1054" s="388">
        <v>53268</v>
      </c>
      <c r="B1054" s="388">
        <v>112654</v>
      </c>
      <c r="C1054" s="388">
        <v>10004240</v>
      </c>
      <c r="D1054" s="388" t="s">
        <v>1659</v>
      </c>
      <c r="E1054" s="388" t="s">
        <v>1508</v>
      </c>
      <c r="F1054" s="388" t="s">
        <v>13</v>
      </c>
      <c r="G1054" s="388" t="s">
        <v>330</v>
      </c>
      <c r="H1054" s="388" t="s">
        <v>161</v>
      </c>
      <c r="I1054" s="388" t="s">
        <v>161</v>
      </c>
      <c r="J1054" s="388" t="s">
        <v>1660</v>
      </c>
      <c r="K1054" s="400">
        <v>41926</v>
      </c>
      <c r="L1054" s="400">
        <v>41928</v>
      </c>
      <c r="M1054" s="388" t="s">
        <v>123</v>
      </c>
      <c r="N1054" s="388" t="s">
        <v>104</v>
      </c>
      <c r="O1054" s="388">
        <v>2</v>
      </c>
      <c r="P1054" s="388" t="s">
        <v>1510</v>
      </c>
      <c r="Q1054" s="388">
        <v>2</v>
      </c>
    </row>
    <row r="1055" spans="1:17" s="388" customFormat="1" x14ac:dyDescent="0.2">
      <c r="A1055" s="388">
        <v>130414</v>
      </c>
      <c r="B1055" s="388">
        <v>108352</v>
      </c>
      <c r="C1055" s="388">
        <v>10004204</v>
      </c>
      <c r="D1055" s="388" t="s">
        <v>1229</v>
      </c>
      <c r="E1055" s="388" t="s">
        <v>1998</v>
      </c>
      <c r="F1055" s="388" t="s">
        <v>14</v>
      </c>
      <c r="G1055" s="388" t="s">
        <v>457</v>
      </c>
      <c r="H1055" s="388" t="s">
        <v>115</v>
      </c>
      <c r="I1055" s="388" t="s">
        <v>115</v>
      </c>
      <c r="J1055" s="388" t="s">
        <v>2005</v>
      </c>
      <c r="K1055" s="400">
        <v>41920</v>
      </c>
      <c r="L1055" s="400">
        <v>41922</v>
      </c>
      <c r="M1055" s="388" t="s">
        <v>143</v>
      </c>
      <c r="N1055" s="388" t="s">
        <v>104</v>
      </c>
      <c r="O1055" s="388">
        <v>4</v>
      </c>
      <c r="P1055" s="388" t="s">
        <v>1510</v>
      </c>
      <c r="Q1055" s="388">
        <v>2</v>
      </c>
    </row>
    <row r="1056" spans="1:17" s="388" customFormat="1" x14ac:dyDescent="0.2">
      <c r="A1056" s="388">
        <v>130845</v>
      </c>
      <c r="B1056" s="388">
        <v>108375</v>
      </c>
      <c r="C1056" s="388">
        <v>10007643</v>
      </c>
      <c r="D1056" s="388" t="s">
        <v>1423</v>
      </c>
      <c r="E1056" s="388" t="s">
        <v>107</v>
      </c>
      <c r="F1056" s="388" t="s">
        <v>11</v>
      </c>
      <c r="G1056" s="388" t="s">
        <v>255</v>
      </c>
      <c r="H1056" s="388" t="s">
        <v>177</v>
      </c>
      <c r="I1056" s="388" t="s">
        <v>177</v>
      </c>
      <c r="J1056" s="388" t="s">
        <v>2132</v>
      </c>
      <c r="K1056" s="400">
        <v>41919</v>
      </c>
      <c r="L1056" s="400">
        <v>41922</v>
      </c>
      <c r="M1056" s="388" t="s">
        <v>146</v>
      </c>
      <c r="N1056" s="388" t="s">
        <v>104</v>
      </c>
      <c r="O1056" s="388">
        <v>3</v>
      </c>
      <c r="P1056" s="388" t="s">
        <v>1510</v>
      </c>
      <c r="Q1056" s="388">
        <v>3</v>
      </c>
    </row>
    <row r="1057" spans="1:17" s="388" customFormat="1" x14ac:dyDescent="0.2">
      <c r="A1057" s="388">
        <v>54519</v>
      </c>
      <c r="B1057" s="388">
        <v>110149</v>
      </c>
      <c r="C1057" s="388">
        <v>10006029</v>
      </c>
      <c r="D1057" s="388" t="s">
        <v>1737</v>
      </c>
      <c r="E1057" s="388" t="s">
        <v>1512</v>
      </c>
      <c r="F1057" s="388" t="s">
        <v>14</v>
      </c>
      <c r="G1057" s="388" t="s">
        <v>485</v>
      </c>
      <c r="H1057" s="388" t="s">
        <v>102</v>
      </c>
      <c r="I1057" s="388" t="s">
        <v>102</v>
      </c>
      <c r="J1057" s="388" t="s">
        <v>1738</v>
      </c>
      <c r="K1057" s="400">
        <v>41918</v>
      </c>
      <c r="L1057" s="400">
        <v>41922</v>
      </c>
      <c r="M1057" s="388" t="s">
        <v>143</v>
      </c>
      <c r="N1057" s="388" t="s">
        <v>104</v>
      </c>
      <c r="O1057" s="388">
        <v>2</v>
      </c>
      <c r="P1057" s="388" t="s">
        <v>1510</v>
      </c>
      <c r="Q1057" s="388">
        <v>2</v>
      </c>
    </row>
    <row r="1058" spans="1:17" s="388" customFormat="1" x14ac:dyDescent="0.2">
      <c r="A1058" s="388">
        <v>55287</v>
      </c>
      <c r="B1058" s="388">
        <v>105529</v>
      </c>
      <c r="C1058" s="388">
        <v>10008986</v>
      </c>
      <c r="D1058" s="388" t="s">
        <v>516</v>
      </c>
      <c r="E1058" s="388" t="s">
        <v>1512</v>
      </c>
      <c r="F1058" s="388" t="s">
        <v>14</v>
      </c>
      <c r="G1058" s="388" t="s">
        <v>374</v>
      </c>
      <c r="H1058" s="388" t="s">
        <v>177</v>
      </c>
      <c r="I1058" s="388" t="s">
        <v>177</v>
      </c>
      <c r="J1058" s="388" t="s">
        <v>517</v>
      </c>
      <c r="K1058" s="400">
        <v>41918</v>
      </c>
      <c r="L1058" s="400">
        <v>41922</v>
      </c>
      <c r="M1058" s="388" t="s">
        <v>138</v>
      </c>
      <c r="N1058" s="388" t="s">
        <v>104</v>
      </c>
      <c r="O1058" s="388">
        <v>3</v>
      </c>
      <c r="P1058" s="388" t="s">
        <v>1510</v>
      </c>
      <c r="Q1058" s="388">
        <v>3</v>
      </c>
    </row>
    <row r="1059" spans="1:17" s="388" customFormat="1" x14ac:dyDescent="0.2">
      <c r="A1059" s="388">
        <v>58182</v>
      </c>
      <c r="B1059" s="388">
        <v>118025</v>
      </c>
      <c r="C1059" s="388">
        <v>10022654</v>
      </c>
      <c r="D1059" s="388" t="s">
        <v>1809</v>
      </c>
      <c r="E1059" s="388" t="s">
        <v>1508</v>
      </c>
      <c r="F1059" s="388" t="s">
        <v>13</v>
      </c>
      <c r="G1059" s="388" t="s">
        <v>714</v>
      </c>
      <c r="H1059" s="388" t="s">
        <v>115</v>
      </c>
      <c r="I1059" s="388" t="s">
        <v>115</v>
      </c>
      <c r="J1059" s="388" t="s">
        <v>1810</v>
      </c>
      <c r="K1059" s="400">
        <v>41918</v>
      </c>
      <c r="L1059" s="400">
        <v>41922</v>
      </c>
      <c r="M1059" s="388" t="s">
        <v>98</v>
      </c>
      <c r="N1059" s="388" t="s">
        <v>104</v>
      </c>
      <c r="O1059" s="388">
        <v>1</v>
      </c>
      <c r="P1059" s="388" t="s">
        <v>1510</v>
      </c>
      <c r="Q1059" s="388">
        <v>2</v>
      </c>
    </row>
    <row r="1060" spans="1:17" s="388" customFormat="1" x14ac:dyDescent="0.2">
      <c r="A1060" s="388">
        <v>130813</v>
      </c>
      <c r="B1060" s="388">
        <v>105114</v>
      </c>
      <c r="C1060" s="388">
        <v>10006293</v>
      </c>
      <c r="D1060" s="388" t="s">
        <v>1411</v>
      </c>
      <c r="E1060" s="388" t="s">
        <v>107</v>
      </c>
      <c r="F1060" s="388" t="s">
        <v>11</v>
      </c>
      <c r="G1060" s="388" t="s">
        <v>160</v>
      </c>
      <c r="H1060" s="388" t="s">
        <v>161</v>
      </c>
      <c r="I1060" s="388" t="s">
        <v>161</v>
      </c>
      <c r="J1060" s="388" t="s">
        <v>2109</v>
      </c>
      <c r="K1060" s="400">
        <v>41918</v>
      </c>
      <c r="L1060" s="400">
        <v>41922</v>
      </c>
      <c r="M1060" s="388" t="s">
        <v>146</v>
      </c>
      <c r="N1060" s="388" t="s">
        <v>104</v>
      </c>
      <c r="O1060" s="388">
        <v>3</v>
      </c>
      <c r="P1060" s="388" t="s">
        <v>1510</v>
      </c>
      <c r="Q1060" s="388">
        <v>3</v>
      </c>
    </row>
    <row r="1061" spans="1:17" s="388" customFormat="1" x14ac:dyDescent="0.2">
      <c r="A1061" s="388">
        <v>59164</v>
      </c>
      <c r="B1061" s="388">
        <v>121393</v>
      </c>
      <c r="C1061" s="388">
        <v>10021850</v>
      </c>
      <c r="D1061" s="388" t="s">
        <v>1925</v>
      </c>
      <c r="E1061" s="388" t="s">
        <v>1508</v>
      </c>
      <c r="F1061" s="388" t="s">
        <v>13</v>
      </c>
      <c r="G1061" s="388" t="s">
        <v>252</v>
      </c>
      <c r="H1061" s="388" t="s">
        <v>155</v>
      </c>
      <c r="I1061" s="388" t="s">
        <v>155</v>
      </c>
      <c r="J1061" s="388" t="s">
        <v>1926</v>
      </c>
      <c r="K1061" s="400">
        <v>41912</v>
      </c>
      <c r="L1061" s="400">
        <v>41915</v>
      </c>
      <c r="M1061" s="388" t="s">
        <v>123</v>
      </c>
      <c r="N1061" s="388" t="s">
        <v>104</v>
      </c>
      <c r="O1061" s="388">
        <v>3</v>
      </c>
      <c r="P1061" s="388" t="s">
        <v>1510</v>
      </c>
      <c r="Q1061" s="388" t="s">
        <v>195</v>
      </c>
    </row>
    <row r="1062" spans="1:17" s="388" customFormat="1" x14ac:dyDescent="0.2">
      <c r="A1062" s="388">
        <v>130655</v>
      </c>
      <c r="B1062" s="388">
        <v>106536</v>
      </c>
      <c r="C1062" s="388">
        <v>10003676</v>
      </c>
      <c r="D1062" s="388" t="s">
        <v>2074</v>
      </c>
      <c r="E1062" s="388" t="s">
        <v>274</v>
      </c>
      <c r="F1062" s="388" t="s">
        <v>11</v>
      </c>
      <c r="G1062" s="388" t="s">
        <v>555</v>
      </c>
      <c r="H1062" s="388" t="s">
        <v>155</v>
      </c>
      <c r="I1062" s="388" t="s">
        <v>155</v>
      </c>
      <c r="J1062" s="388" t="s">
        <v>2075</v>
      </c>
      <c r="K1062" s="400">
        <v>41912</v>
      </c>
      <c r="L1062" s="400">
        <v>41915</v>
      </c>
      <c r="M1062" s="388" t="s">
        <v>146</v>
      </c>
      <c r="N1062" s="388" t="s">
        <v>104</v>
      </c>
      <c r="O1062" s="388">
        <v>2</v>
      </c>
      <c r="P1062" s="388" t="s">
        <v>1510</v>
      </c>
      <c r="Q1062" s="388">
        <v>3</v>
      </c>
    </row>
    <row r="1063" spans="1:17" s="388" customFormat="1" x14ac:dyDescent="0.2">
      <c r="A1063" s="388">
        <v>50304</v>
      </c>
      <c r="B1063" s="388">
        <v>115906</v>
      </c>
      <c r="C1063" s="388">
        <v>10000061</v>
      </c>
      <c r="D1063" s="388" t="s">
        <v>711</v>
      </c>
      <c r="E1063" s="388" t="s">
        <v>1508</v>
      </c>
      <c r="F1063" s="388" t="s">
        <v>13</v>
      </c>
      <c r="G1063" s="388" t="s">
        <v>544</v>
      </c>
      <c r="H1063" s="388" t="s">
        <v>161</v>
      </c>
      <c r="I1063" s="388" t="s">
        <v>161</v>
      </c>
      <c r="J1063" s="388" t="s">
        <v>1550</v>
      </c>
      <c r="K1063" s="400">
        <v>41911</v>
      </c>
      <c r="L1063" s="400">
        <v>41915</v>
      </c>
      <c r="M1063" s="388" t="s">
        <v>138</v>
      </c>
      <c r="N1063" s="388" t="s">
        <v>104</v>
      </c>
      <c r="O1063" s="388">
        <v>3</v>
      </c>
      <c r="P1063" s="388" t="s">
        <v>1510</v>
      </c>
      <c r="Q1063" s="388">
        <v>3</v>
      </c>
    </row>
    <row r="1064" spans="1:17" s="388" customFormat="1" x14ac:dyDescent="0.2">
      <c r="A1064" s="388">
        <v>53201</v>
      </c>
      <c r="B1064" s="388">
        <v>110033</v>
      </c>
      <c r="C1064" s="388">
        <v>10004124</v>
      </c>
      <c r="D1064" s="388" t="s">
        <v>1652</v>
      </c>
      <c r="E1064" s="388" t="s">
        <v>1512</v>
      </c>
      <c r="F1064" s="388" t="s">
        <v>14</v>
      </c>
      <c r="G1064" s="388" t="s">
        <v>1058</v>
      </c>
      <c r="H1064" s="388" t="s">
        <v>102</v>
      </c>
      <c r="I1064" s="388" t="s">
        <v>102</v>
      </c>
      <c r="J1064" s="388" t="s">
        <v>1653</v>
      </c>
      <c r="K1064" s="400">
        <v>41911</v>
      </c>
      <c r="L1064" s="400">
        <v>41915</v>
      </c>
      <c r="M1064" s="388" t="s">
        <v>352</v>
      </c>
      <c r="N1064" s="388" t="s">
        <v>104</v>
      </c>
      <c r="O1064" s="388">
        <v>2</v>
      </c>
      <c r="P1064" s="388" t="s">
        <v>1510</v>
      </c>
      <c r="Q1064" s="388">
        <v>3</v>
      </c>
    </row>
    <row r="1065" spans="1:17" s="388" customFormat="1" x14ac:dyDescent="0.2">
      <c r="A1065" s="388">
        <v>58168</v>
      </c>
      <c r="B1065" s="388">
        <v>117900</v>
      </c>
      <c r="C1065" s="388">
        <v>10010939</v>
      </c>
      <c r="D1065" s="388" t="s">
        <v>1800</v>
      </c>
      <c r="E1065" s="388" t="s">
        <v>1508</v>
      </c>
      <c r="F1065" s="388" t="s">
        <v>13</v>
      </c>
      <c r="G1065" s="388" t="s">
        <v>239</v>
      </c>
      <c r="H1065" s="388" t="s">
        <v>152</v>
      </c>
      <c r="I1065" s="388" t="s">
        <v>152</v>
      </c>
      <c r="J1065" s="388" t="s">
        <v>1801</v>
      </c>
      <c r="K1065" s="400">
        <v>41911</v>
      </c>
      <c r="L1065" s="400">
        <v>41915</v>
      </c>
      <c r="M1065" s="388" t="s">
        <v>138</v>
      </c>
      <c r="N1065" s="388" t="s">
        <v>104</v>
      </c>
      <c r="O1065" s="388">
        <v>2</v>
      </c>
      <c r="P1065" s="388" t="s">
        <v>1510</v>
      </c>
      <c r="Q1065" s="388">
        <v>3</v>
      </c>
    </row>
    <row r="1066" spans="1:17" s="388" customFormat="1" x14ac:dyDescent="0.2">
      <c r="A1066" s="388">
        <v>130681</v>
      </c>
      <c r="B1066" s="388">
        <v>108340</v>
      </c>
      <c r="C1066" s="388">
        <v>10005736</v>
      </c>
      <c r="D1066" s="388" t="s">
        <v>320</v>
      </c>
      <c r="E1066" s="388" t="s">
        <v>107</v>
      </c>
      <c r="F1066" s="388" t="s">
        <v>11</v>
      </c>
      <c r="G1066" s="388" t="s">
        <v>167</v>
      </c>
      <c r="H1066" s="388" t="s">
        <v>102</v>
      </c>
      <c r="I1066" s="388" t="s">
        <v>102</v>
      </c>
      <c r="J1066" s="388" t="s">
        <v>321</v>
      </c>
      <c r="K1066" s="400">
        <v>41911</v>
      </c>
      <c r="L1066" s="400">
        <v>41915</v>
      </c>
      <c r="M1066" s="388" t="s">
        <v>146</v>
      </c>
      <c r="N1066" s="388" t="s">
        <v>104</v>
      </c>
      <c r="O1066" s="388">
        <v>3</v>
      </c>
      <c r="P1066" s="388" t="s">
        <v>1510</v>
      </c>
      <c r="Q1066" s="388">
        <v>3</v>
      </c>
    </row>
    <row r="1067" spans="1:17" s="388" customFormat="1" x14ac:dyDescent="0.2">
      <c r="A1067" s="388">
        <v>54087</v>
      </c>
      <c r="B1067" s="388">
        <v>107078</v>
      </c>
      <c r="C1067" s="388">
        <v>10005413</v>
      </c>
      <c r="D1067" s="388" t="s">
        <v>1709</v>
      </c>
      <c r="E1067" s="388" t="s">
        <v>1512</v>
      </c>
      <c r="F1067" s="388" t="s">
        <v>14</v>
      </c>
      <c r="G1067" s="388" t="s">
        <v>1298</v>
      </c>
      <c r="H1067" s="388" t="s">
        <v>92</v>
      </c>
      <c r="I1067" s="388" t="s">
        <v>93</v>
      </c>
      <c r="J1067" s="388" t="s">
        <v>1710</v>
      </c>
      <c r="K1067" s="400">
        <v>41905</v>
      </c>
      <c r="L1067" s="400">
        <v>41908</v>
      </c>
      <c r="M1067" s="388" t="s">
        <v>143</v>
      </c>
      <c r="N1067" s="388" t="s">
        <v>104</v>
      </c>
      <c r="O1067" s="388">
        <v>2</v>
      </c>
      <c r="P1067" s="388" t="s">
        <v>1510</v>
      </c>
      <c r="Q1067" s="388">
        <v>2</v>
      </c>
    </row>
    <row r="1068" spans="1:17" s="388" customFormat="1" x14ac:dyDescent="0.2">
      <c r="A1068" s="388">
        <v>59072</v>
      </c>
      <c r="B1068" s="388">
        <v>109922</v>
      </c>
      <c r="C1068" s="388">
        <v>10000588</v>
      </c>
      <c r="D1068" s="388" t="s">
        <v>1881</v>
      </c>
      <c r="E1068" s="388" t="s">
        <v>1536</v>
      </c>
      <c r="F1068" s="388" t="s">
        <v>14</v>
      </c>
      <c r="G1068" s="388" t="s">
        <v>382</v>
      </c>
      <c r="H1068" s="388" t="s">
        <v>161</v>
      </c>
      <c r="I1068" s="388" t="s">
        <v>161</v>
      </c>
      <c r="J1068" s="388" t="s">
        <v>1882</v>
      </c>
      <c r="K1068" s="400">
        <v>41905</v>
      </c>
      <c r="L1068" s="400">
        <v>41908</v>
      </c>
      <c r="M1068" s="388" t="s">
        <v>123</v>
      </c>
      <c r="N1068" s="388" t="s">
        <v>104</v>
      </c>
      <c r="O1068" s="388">
        <v>4</v>
      </c>
      <c r="P1068" s="388" t="s">
        <v>1510</v>
      </c>
      <c r="Q1068" s="388">
        <v>3</v>
      </c>
    </row>
    <row r="1069" spans="1:17" s="388" customFormat="1" x14ac:dyDescent="0.2">
      <c r="A1069" s="388">
        <v>130568</v>
      </c>
      <c r="B1069" s="388">
        <v>108423</v>
      </c>
      <c r="C1069" s="388">
        <v>10002918</v>
      </c>
      <c r="D1069" s="388" t="s">
        <v>1294</v>
      </c>
      <c r="E1069" s="388" t="s">
        <v>100</v>
      </c>
      <c r="F1069" s="388" t="s">
        <v>11</v>
      </c>
      <c r="G1069" s="388" t="s">
        <v>1295</v>
      </c>
      <c r="H1069" s="388" t="s">
        <v>92</v>
      </c>
      <c r="I1069" s="388" t="s">
        <v>93</v>
      </c>
      <c r="J1069" s="388" t="s">
        <v>2041</v>
      </c>
      <c r="K1069" s="400">
        <v>41905</v>
      </c>
      <c r="L1069" s="400">
        <v>41908</v>
      </c>
      <c r="M1069" s="388" t="s">
        <v>103</v>
      </c>
      <c r="N1069" s="388" t="s">
        <v>104</v>
      </c>
      <c r="O1069" s="388">
        <v>4</v>
      </c>
      <c r="P1069" s="388" t="s">
        <v>1510</v>
      </c>
      <c r="Q1069" s="388">
        <v>2</v>
      </c>
    </row>
    <row r="1070" spans="1:17" s="388" customFormat="1" x14ac:dyDescent="0.2">
      <c r="A1070" s="388">
        <v>130806</v>
      </c>
      <c r="B1070" s="388">
        <v>107542</v>
      </c>
      <c r="C1070" s="388">
        <v>10006378</v>
      </c>
      <c r="D1070" s="388" t="s">
        <v>2106</v>
      </c>
      <c r="E1070" s="388" t="s">
        <v>107</v>
      </c>
      <c r="F1070" s="388" t="s">
        <v>11</v>
      </c>
      <c r="G1070" s="388" t="s">
        <v>436</v>
      </c>
      <c r="H1070" s="388" t="s">
        <v>155</v>
      </c>
      <c r="I1070" s="388" t="s">
        <v>155</v>
      </c>
      <c r="J1070" s="388" t="s">
        <v>2107</v>
      </c>
      <c r="K1070" s="400">
        <v>41905</v>
      </c>
      <c r="L1070" s="400">
        <v>41908</v>
      </c>
      <c r="M1070" s="388" t="s">
        <v>109</v>
      </c>
      <c r="N1070" s="388" t="s">
        <v>104</v>
      </c>
      <c r="O1070" s="388">
        <v>1</v>
      </c>
      <c r="P1070" s="388" t="s">
        <v>1510</v>
      </c>
      <c r="Q1070" s="388">
        <v>2</v>
      </c>
    </row>
    <row r="1071" spans="1:17" s="388" customFormat="1" x14ac:dyDescent="0.2">
      <c r="A1071" s="388">
        <v>50192</v>
      </c>
      <c r="B1071" s="388">
        <v>118102</v>
      </c>
      <c r="C1071" s="388">
        <v>10010523</v>
      </c>
      <c r="D1071" s="388" t="s">
        <v>689</v>
      </c>
      <c r="E1071" s="388" t="s">
        <v>1508</v>
      </c>
      <c r="F1071" s="388" t="s">
        <v>13</v>
      </c>
      <c r="G1071" s="388" t="s">
        <v>382</v>
      </c>
      <c r="H1071" s="388" t="s">
        <v>161</v>
      </c>
      <c r="I1071" s="388" t="s">
        <v>161</v>
      </c>
      <c r="J1071" s="388" t="s">
        <v>1533</v>
      </c>
      <c r="K1071" s="400">
        <v>41904</v>
      </c>
      <c r="L1071" s="400">
        <v>41908</v>
      </c>
      <c r="M1071" s="388" t="s">
        <v>138</v>
      </c>
      <c r="N1071" s="388" t="s">
        <v>104</v>
      </c>
      <c r="O1071" s="388">
        <v>3</v>
      </c>
      <c r="P1071" s="388" t="s">
        <v>1510</v>
      </c>
      <c r="Q1071" s="388">
        <v>3</v>
      </c>
    </row>
    <row r="1072" spans="1:17" s="388" customFormat="1" x14ac:dyDescent="0.2">
      <c r="A1072" s="388">
        <v>130532</v>
      </c>
      <c r="B1072" s="388">
        <v>108311</v>
      </c>
      <c r="C1072" s="388">
        <v>10000840</v>
      </c>
      <c r="D1072" s="388" t="s">
        <v>2035</v>
      </c>
      <c r="E1072" s="388" t="s">
        <v>107</v>
      </c>
      <c r="F1072" s="388" t="s">
        <v>11</v>
      </c>
      <c r="G1072" s="388" t="s">
        <v>358</v>
      </c>
      <c r="H1072" s="388" t="s">
        <v>1993</v>
      </c>
      <c r="I1072" s="388" t="s">
        <v>93</v>
      </c>
      <c r="J1072" s="388" t="s">
        <v>2036</v>
      </c>
      <c r="K1072" s="400">
        <v>41904</v>
      </c>
      <c r="L1072" s="400">
        <v>41908</v>
      </c>
      <c r="M1072" s="388" t="s">
        <v>109</v>
      </c>
      <c r="N1072" s="388" t="s">
        <v>104</v>
      </c>
      <c r="O1072" s="388">
        <v>2</v>
      </c>
      <c r="P1072" s="388" t="s">
        <v>1510</v>
      </c>
      <c r="Q1072" s="388">
        <v>2</v>
      </c>
    </row>
    <row r="1073" spans="1:17" s="388" customFormat="1" x14ac:dyDescent="0.2">
      <c r="A1073" s="388">
        <v>59153</v>
      </c>
      <c r="B1073" s="388">
        <v>121724</v>
      </c>
      <c r="C1073" s="388">
        <v>10019314</v>
      </c>
      <c r="D1073" s="388" t="s">
        <v>1911</v>
      </c>
      <c r="E1073" s="388" t="s">
        <v>1508</v>
      </c>
      <c r="F1073" s="388" t="s">
        <v>13</v>
      </c>
      <c r="G1073" s="388" t="s">
        <v>272</v>
      </c>
      <c r="H1073" s="388" t="s">
        <v>161</v>
      </c>
      <c r="I1073" s="388" t="s">
        <v>161</v>
      </c>
      <c r="J1073" s="388" t="s">
        <v>1912</v>
      </c>
      <c r="K1073" s="400">
        <v>41899</v>
      </c>
      <c r="L1073" s="400">
        <v>41901</v>
      </c>
      <c r="M1073" s="388" t="s">
        <v>123</v>
      </c>
      <c r="N1073" s="388" t="s">
        <v>104</v>
      </c>
      <c r="O1073" s="388">
        <v>2</v>
      </c>
      <c r="P1073" s="388" t="s">
        <v>1510</v>
      </c>
      <c r="Q1073" s="388" t="s">
        <v>195</v>
      </c>
    </row>
    <row r="1074" spans="1:17" s="388" customFormat="1" x14ac:dyDescent="0.2">
      <c r="A1074" s="388">
        <v>59113</v>
      </c>
      <c r="B1074" s="388">
        <v>115714</v>
      </c>
      <c r="C1074" s="388">
        <v>10006735</v>
      </c>
      <c r="D1074" s="388" t="s">
        <v>1182</v>
      </c>
      <c r="E1074" s="388" t="s">
        <v>1508</v>
      </c>
      <c r="F1074" s="388" t="s">
        <v>13</v>
      </c>
      <c r="G1074" s="388" t="s">
        <v>809</v>
      </c>
      <c r="H1074" s="388" t="s">
        <v>155</v>
      </c>
      <c r="I1074" s="388" t="s">
        <v>155</v>
      </c>
      <c r="J1074" s="388" t="s">
        <v>1890</v>
      </c>
      <c r="K1074" s="400">
        <v>41898</v>
      </c>
      <c r="L1074" s="400">
        <v>41901</v>
      </c>
      <c r="M1074" s="388" t="s">
        <v>123</v>
      </c>
      <c r="N1074" s="388" t="s">
        <v>104</v>
      </c>
      <c r="O1074" s="388">
        <v>3</v>
      </c>
      <c r="P1074" s="388" t="s">
        <v>1510</v>
      </c>
      <c r="Q1074" s="388" t="s">
        <v>195</v>
      </c>
    </row>
    <row r="1075" spans="1:17" s="388" customFormat="1" x14ac:dyDescent="0.2">
      <c r="A1075" s="388">
        <v>130468</v>
      </c>
      <c r="B1075" s="388">
        <v>108413</v>
      </c>
      <c r="C1075" s="388">
        <v>10003511</v>
      </c>
      <c r="D1075" s="388" t="s">
        <v>2014</v>
      </c>
      <c r="E1075" s="388" t="s">
        <v>100</v>
      </c>
      <c r="F1075" s="388" t="s">
        <v>11</v>
      </c>
      <c r="G1075" s="388" t="s">
        <v>173</v>
      </c>
      <c r="H1075" s="388" t="s">
        <v>161</v>
      </c>
      <c r="I1075" s="388" t="s">
        <v>161</v>
      </c>
      <c r="J1075" s="388" t="s">
        <v>2015</v>
      </c>
      <c r="K1075" s="400">
        <v>41898</v>
      </c>
      <c r="L1075" s="400">
        <v>41901</v>
      </c>
      <c r="M1075" s="388" t="s">
        <v>146</v>
      </c>
      <c r="N1075" s="388" t="s">
        <v>104</v>
      </c>
      <c r="O1075" s="388">
        <v>2</v>
      </c>
      <c r="P1075" s="388" t="s">
        <v>1510</v>
      </c>
      <c r="Q1075" s="388">
        <v>3</v>
      </c>
    </row>
    <row r="1076" spans="1:17" s="388" customFormat="1" x14ac:dyDescent="0.2">
      <c r="A1076" s="388">
        <v>130492</v>
      </c>
      <c r="B1076" s="388">
        <v>109307</v>
      </c>
      <c r="C1076" s="388">
        <v>10003640</v>
      </c>
      <c r="D1076" s="388" t="s">
        <v>1273</v>
      </c>
      <c r="E1076" s="388" t="s">
        <v>100</v>
      </c>
      <c r="F1076" s="388" t="s">
        <v>11</v>
      </c>
      <c r="G1076" s="388" t="s">
        <v>729</v>
      </c>
      <c r="H1076" s="388" t="s">
        <v>131</v>
      </c>
      <c r="I1076" s="388" t="s">
        <v>131</v>
      </c>
      <c r="J1076" s="388" t="s">
        <v>2025</v>
      </c>
      <c r="K1076" s="400">
        <v>41898</v>
      </c>
      <c r="L1076" s="400">
        <v>41901</v>
      </c>
      <c r="M1076" s="388" t="s">
        <v>103</v>
      </c>
      <c r="N1076" s="388" t="s">
        <v>104</v>
      </c>
      <c r="O1076" s="388">
        <v>4</v>
      </c>
      <c r="P1076" s="388" t="s">
        <v>1510</v>
      </c>
      <c r="Q1076" s="388">
        <v>2</v>
      </c>
    </row>
    <row r="1077" spans="1:17" s="388" customFormat="1" x14ac:dyDescent="0.2">
      <c r="A1077" s="388">
        <v>130452</v>
      </c>
      <c r="B1077" s="388">
        <v>108407</v>
      </c>
      <c r="C1077" s="388">
        <v>10004608</v>
      </c>
      <c r="D1077" s="388" t="s">
        <v>1254</v>
      </c>
      <c r="E1077" s="388" t="s">
        <v>100</v>
      </c>
      <c r="F1077" s="388" t="s">
        <v>11</v>
      </c>
      <c r="G1077" s="388" t="s">
        <v>447</v>
      </c>
      <c r="H1077" s="388" t="s">
        <v>115</v>
      </c>
      <c r="I1077" s="388" t="s">
        <v>115</v>
      </c>
      <c r="J1077" s="388" t="s">
        <v>2010</v>
      </c>
      <c r="K1077" s="400">
        <v>41897</v>
      </c>
      <c r="L1077" s="400">
        <v>41901</v>
      </c>
      <c r="M1077" s="388" t="s">
        <v>103</v>
      </c>
      <c r="N1077" s="388" t="s">
        <v>104</v>
      </c>
      <c r="O1077" s="388">
        <v>3</v>
      </c>
      <c r="P1077" s="388" t="s">
        <v>1510</v>
      </c>
      <c r="Q1077" s="388">
        <v>2</v>
      </c>
    </row>
    <row r="1078" spans="1:17" s="388" customFormat="1" x14ac:dyDescent="0.2">
      <c r="A1078" s="388">
        <v>139245</v>
      </c>
      <c r="B1078" s="388">
        <v>123035</v>
      </c>
      <c r="C1078" s="388">
        <v>10020990</v>
      </c>
      <c r="D1078" s="388" t="s">
        <v>2168</v>
      </c>
      <c r="E1078" s="388" t="s">
        <v>1992</v>
      </c>
      <c r="F1078" s="388" t="s">
        <v>12</v>
      </c>
      <c r="G1078" s="388" t="s">
        <v>395</v>
      </c>
      <c r="H1078" s="388" t="s">
        <v>131</v>
      </c>
      <c r="I1078" s="388" t="s">
        <v>131</v>
      </c>
      <c r="J1078" s="388" t="s">
        <v>2169</v>
      </c>
      <c r="K1078" s="400">
        <v>41898</v>
      </c>
      <c r="L1078" s="400">
        <v>41900</v>
      </c>
      <c r="M1078" s="388" t="s">
        <v>127</v>
      </c>
      <c r="N1078" s="388" t="s">
        <v>104</v>
      </c>
      <c r="O1078" s="388">
        <v>4</v>
      </c>
      <c r="P1078" s="388" t="s">
        <v>1510</v>
      </c>
      <c r="Q1078" s="388" t="s">
        <v>195</v>
      </c>
    </row>
    <row r="1079" spans="1:17" s="388" customFormat="1" x14ac:dyDescent="0.2">
      <c r="A1079" s="388">
        <v>56817</v>
      </c>
      <c r="B1079" s="388">
        <v>119809</v>
      </c>
      <c r="C1079" s="388">
        <v>10033129</v>
      </c>
      <c r="D1079" s="388" t="s">
        <v>1084</v>
      </c>
      <c r="E1079" s="388" t="s">
        <v>1508</v>
      </c>
      <c r="F1079" s="388" t="s">
        <v>13</v>
      </c>
      <c r="G1079" s="388" t="s">
        <v>225</v>
      </c>
      <c r="H1079" s="388" t="s">
        <v>92</v>
      </c>
      <c r="I1079" s="388" t="s">
        <v>93</v>
      </c>
      <c r="J1079" s="388" t="s">
        <v>1785</v>
      </c>
      <c r="K1079" s="400">
        <v>41891</v>
      </c>
      <c r="L1079" s="400">
        <v>41894</v>
      </c>
      <c r="M1079" s="388" t="s">
        <v>138</v>
      </c>
      <c r="N1079" s="388" t="s">
        <v>104</v>
      </c>
      <c r="O1079" s="388">
        <v>3</v>
      </c>
      <c r="P1079" s="388" t="s">
        <v>1510</v>
      </c>
      <c r="Q1079" s="388">
        <v>3</v>
      </c>
    </row>
    <row r="1080" spans="1:17" s="388" customFormat="1" x14ac:dyDescent="0.2">
      <c r="A1080" s="388">
        <v>50116</v>
      </c>
      <c r="B1080" s="388">
        <v>116831</v>
      </c>
      <c r="C1080" s="388">
        <v>10001927</v>
      </c>
      <c r="D1080" s="388" t="s">
        <v>2203</v>
      </c>
      <c r="E1080" s="388" t="s">
        <v>1508</v>
      </c>
      <c r="F1080" s="388" t="s">
        <v>13</v>
      </c>
      <c r="G1080" s="388" t="s">
        <v>670</v>
      </c>
      <c r="H1080" s="388" t="s">
        <v>152</v>
      </c>
      <c r="I1080" s="388" t="s">
        <v>152</v>
      </c>
      <c r="J1080" s="388" t="s">
        <v>2204</v>
      </c>
      <c r="K1080" s="400">
        <v>41869</v>
      </c>
      <c r="L1080" s="400">
        <v>41873</v>
      </c>
      <c r="M1080" s="388" t="s">
        <v>98</v>
      </c>
      <c r="N1080" s="388" t="s">
        <v>104</v>
      </c>
      <c r="O1080" s="388">
        <v>2</v>
      </c>
      <c r="P1080" s="388" t="s">
        <v>2196</v>
      </c>
      <c r="Q1080" s="388">
        <v>2</v>
      </c>
    </row>
    <row r="1081" spans="1:17" s="388" customFormat="1" x14ac:dyDescent="0.2">
      <c r="A1081" s="388">
        <v>51142</v>
      </c>
      <c r="B1081" s="388">
        <v>108568</v>
      </c>
      <c r="C1081" s="388">
        <v>10008159</v>
      </c>
      <c r="D1081" s="388" t="s">
        <v>2290</v>
      </c>
      <c r="E1081" s="388" t="s">
        <v>1508</v>
      </c>
      <c r="F1081" s="388" t="s">
        <v>13</v>
      </c>
      <c r="G1081" s="388" t="s">
        <v>1976</v>
      </c>
      <c r="H1081" s="388" t="s">
        <v>1101</v>
      </c>
      <c r="I1081" s="388" t="s">
        <v>115</v>
      </c>
      <c r="J1081" s="388" t="s">
        <v>2291</v>
      </c>
      <c r="K1081" s="400">
        <v>41869</v>
      </c>
      <c r="L1081" s="400">
        <v>41873</v>
      </c>
      <c r="M1081" s="388" t="s">
        <v>138</v>
      </c>
      <c r="N1081" s="388" t="s">
        <v>104</v>
      </c>
      <c r="O1081" s="388">
        <v>2</v>
      </c>
      <c r="P1081" s="388" t="s">
        <v>2196</v>
      </c>
      <c r="Q1081" s="388">
        <v>3</v>
      </c>
    </row>
    <row r="1082" spans="1:17" s="388" customFormat="1" x14ac:dyDescent="0.2">
      <c r="A1082" s="388">
        <v>53032</v>
      </c>
      <c r="B1082" s="388">
        <v>116639</v>
      </c>
      <c r="C1082" s="388">
        <v>10003919</v>
      </c>
      <c r="D1082" s="388" t="s">
        <v>895</v>
      </c>
      <c r="E1082" s="388" t="s">
        <v>1508</v>
      </c>
      <c r="F1082" s="388" t="s">
        <v>13</v>
      </c>
      <c r="G1082" s="388" t="s">
        <v>167</v>
      </c>
      <c r="H1082" s="388" t="s">
        <v>102</v>
      </c>
      <c r="I1082" s="388" t="s">
        <v>102</v>
      </c>
      <c r="J1082" s="388" t="s">
        <v>2392</v>
      </c>
      <c r="K1082" s="400">
        <v>41869</v>
      </c>
      <c r="L1082" s="400">
        <v>41873</v>
      </c>
      <c r="M1082" s="388" t="s">
        <v>98</v>
      </c>
      <c r="N1082" s="388" t="s">
        <v>104</v>
      </c>
      <c r="O1082" s="388">
        <v>3</v>
      </c>
      <c r="P1082" s="388" t="s">
        <v>2196</v>
      </c>
      <c r="Q1082" s="388">
        <v>2</v>
      </c>
    </row>
    <row r="1083" spans="1:17" s="388" customFormat="1" x14ac:dyDescent="0.2">
      <c r="A1083" s="388">
        <v>59080</v>
      </c>
      <c r="B1083" s="388">
        <v>119806</v>
      </c>
      <c r="C1083" s="388">
        <v>10032393</v>
      </c>
      <c r="D1083" s="388" t="s">
        <v>2695</v>
      </c>
      <c r="E1083" s="388" t="s">
        <v>1508</v>
      </c>
      <c r="F1083" s="388" t="s">
        <v>13</v>
      </c>
      <c r="G1083" s="388" t="s">
        <v>374</v>
      </c>
      <c r="H1083" s="388" t="s">
        <v>177</v>
      </c>
      <c r="I1083" s="388" t="s">
        <v>177</v>
      </c>
      <c r="J1083" s="388" t="s">
        <v>2696</v>
      </c>
      <c r="K1083" s="400">
        <v>41869</v>
      </c>
      <c r="L1083" s="400">
        <v>41873</v>
      </c>
      <c r="M1083" s="388" t="s">
        <v>138</v>
      </c>
      <c r="N1083" s="388" t="s">
        <v>104</v>
      </c>
      <c r="O1083" s="388">
        <v>2</v>
      </c>
      <c r="P1083" s="388" t="s">
        <v>2196</v>
      </c>
      <c r="Q1083" s="388">
        <v>3</v>
      </c>
    </row>
    <row r="1084" spans="1:17" s="388" customFormat="1" x14ac:dyDescent="0.2">
      <c r="A1084" s="388">
        <v>58400</v>
      </c>
      <c r="B1084" s="388">
        <v>118269</v>
      </c>
      <c r="C1084" s="388">
        <v>10020981</v>
      </c>
      <c r="D1084" s="388" t="s">
        <v>2624</v>
      </c>
      <c r="E1084" s="388" t="s">
        <v>1536</v>
      </c>
      <c r="F1084" s="388" t="s">
        <v>14</v>
      </c>
      <c r="G1084" s="388" t="s">
        <v>130</v>
      </c>
      <c r="H1084" s="388" t="s">
        <v>131</v>
      </c>
      <c r="I1084" s="388" t="s">
        <v>131</v>
      </c>
      <c r="J1084" s="388" t="s">
        <v>2625</v>
      </c>
      <c r="K1084" s="400">
        <v>41863</v>
      </c>
      <c r="L1084" s="400">
        <v>41866</v>
      </c>
      <c r="M1084" s="388" t="s">
        <v>123</v>
      </c>
      <c r="N1084" s="388" t="s">
        <v>104</v>
      </c>
      <c r="O1084" s="388">
        <v>2</v>
      </c>
      <c r="P1084" s="388" t="s">
        <v>2196</v>
      </c>
      <c r="Q1084" s="388">
        <v>3</v>
      </c>
    </row>
    <row r="1085" spans="1:17" s="388" customFormat="1" x14ac:dyDescent="0.2">
      <c r="A1085" s="388">
        <v>51013</v>
      </c>
      <c r="B1085" s="388">
        <v>116253</v>
      </c>
      <c r="C1085" s="388">
        <v>10001177</v>
      </c>
      <c r="D1085" s="388" t="s">
        <v>2279</v>
      </c>
      <c r="E1085" s="388" t="s">
        <v>1508</v>
      </c>
      <c r="F1085" s="388" t="s">
        <v>13</v>
      </c>
      <c r="G1085" s="388" t="s">
        <v>736</v>
      </c>
      <c r="H1085" s="388" t="s">
        <v>115</v>
      </c>
      <c r="I1085" s="388" t="s">
        <v>115</v>
      </c>
      <c r="J1085" s="388" t="s">
        <v>2280</v>
      </c>
      <c r="K1085" s="400">
        <v>41862</v>
      </c>
      <c r="L1085" s="400">
        <v>41866</v>
      </c>
      <c r="M1085" s="388" t="s">
        <v>98</v>
      </c>
      <c r="N1085" s="388" t="s">
        <v>104</v>
      </c>
      <c r="O1085" s="388">
        <v>4</v>
      </c>
      <c r="P1085" s="388" t="s">
        <v>2196</v>
      </c>
      <c r="Q1085" s="388">
        <v>3</v>
      </c>
    </row>
    <row r="1086" spans="1:17" s="388" customFormat="1" x14ac:dyDescent="0.2">
      <c r="A1086" s="388">
        <v>51152</v>
      </c>
      <c r="B1086" s="388">
        <v>115598</v>
      </c>
      <c r="C1086" s="388">
        <v>10001405</v>
      </c>
      <c r="D1086" s="388" t="s">
        <v>786</v>
      </c>
      <c r="E1086" s="388" t="s">
        <v>1536</v>
      </c>
      <c r="F1086" s="388" t="s">
        <v>14</v>
      </c>
      <c r="G1086" s="388" t="s">
        <v>216</v>
      </c>
      <c r="H1086" s="388" t="s">
        <v>115</v>
      </c>
      <c r="I1086" s="388" t="s">
        <v>115</v>
      </c>
      <c r="J1086" s="388" t="s">
        <v>2293</v>
      </c>
      <c r="K1086" s="400">
        <v>41856</v>
      </c>
      <c r="L1086" s="400">
        <v>41859</v>
      </c>
      <c r="M1086" s="388" t="s">
        <v>123</v>
      </c>
      <c r="N1086" s="388" t="s">
        <v>104</v>
      </c>
      <c r="O1086" s="388">
        <v>2</v>
      </c>
      <c r="P1086" s="388" t="s">
        <v>2196</v>
      </c>
      <c r="Q1086" s="388">
        <v>3</v>
      </c>
    </row>
    <row r="1087" spans="1:17" s="388" customFormat="1" x14ac:dyDescent="0.2">
      <c r="A1087" s="388">
        <v>55704</v>
      </c>
      <c r="B1087" s="388">
        <v>116515</v>
      </c>
      <c r="C1087" s="388">
        <v>10008906</v>
      </c>
      <c r="D1087" s="388" t="s">
        <v>2577</v>
      </c>
      <c r="E1087" s="388" t="s">
        <v>1508</v>
      </c>
      <c r="F1087" s="388" t="s">
        <v>13</v>
      </c>
      <c r="G1087" s="388" t="s">
        <v>185</v>
      </c>
      <c r="H1087" s="388" t="s">
        <v>186</v>
      </c>
      <c r="I1087" s="388" t="s">
        <v>93</v>
      </c>
      <c r="J1087" s="388" t="s">
        <v>2578</v>
      </c>
      <c r="K1087" s="400">
        <v>41856</v>
      </c>
      <c r="L1087" s="400">
        <v>41859</v>
      </c>
      <c r="M1087" s="388" t="s">
        <v>98</v>
      </c>
      <c r="N1087" s="388" t="s">
        <v>104</v>
      </c>
      <c r="O1087" s="388">
        <v>2</v>
      </c>
      <c r="P1087" s="388" t="s">
        <v>2196</v>
      </c>
      <c r="Q1087" s="388">
        <v>3</v>
      </c>
    </row>
    <row r="1088" spans="1:17" s="388" customFormat="1" x14ac:dyDescent="0.2">
      <c r="A1088" s="388">
        <v>50257</v>
      </c>
      <c r="B1088" s="388">
        <v>108801</v>
      </c>
      <c r="C1088" s="388">
        <v>10000020</v>
      </c>
      <c r="D1088" s="388" t="s">
        <v>2242</v>
      </c>
      <c r="E1088" s="388" t="s">
        <v>1508</v>
      </c>
      <c r="F1088" s="388" t="s">
        <v>13</v>
      </c>
      <c r="G1088" s="388" t="s">
        <v>479</v>
      </c>
      <c r="H1088" s="388" t="s">
        <v>115</v>
      </c>
      <c r="I1088" s="388" t="s">
        <v>115</v>
      </c>
      <c r="J1088" s="388" t="s">
        <v>2243</v>
      </c>
      <c r="K1088" s="400">
        <v>41855</v>
      </c>
      <c r="L1088" s="400">
        <v>41859</v>
      </c>
      <c r="M1088" s="388" t="s">
        <v>98</v>
      </c>
      <c r="N1088" s="388" t="s">
        <v>104</v>
      </c>
      <c r="O1088" s="388">
        <v>2</v>
      </c>
      <c r="P1088" s="388" t="s">
        <v>2196</v>
      </c>
      <c r="Q1088" s="388">
        <v>1</v>
      </c>
    </row>
    <row r="1089" spans="1:17" s="388" customFormat="1" x14ac:dyDescent="0.2">
      <c r="A1089" s="388">
        <v>54113</v>
      </c>
      <c r="B1089" s="388">
        <v>106122</v>
      </c>
      <c r="C1089" s="388">
        <v>10005457</v>
      </c>
      <c r="D1089" s="388" t="s">
        <v>2496</v>
      </c>
      <c r="E1089" s="388" t="s">
        <v>1508</v>
      </c>
      <c r="F1089" s="388" t="s">
        <v>13</v>
      </c>
      <c r="G1089" s="388" t="s">
        <v>255</v>
      </c>
      <c r="H1089" s="388" t="s">
        <v>177</v>
      </c>
      <c r="I1089" s="388" t="s">
        <v>177</v>
      </c>
      <c r="J1089" s="388" t="s">
        <v>2497</v>
      </c>
      <c r="K1089" s="400">
        <v>41855</v>
      </c>
      <c r="L1089" s="400">
        <v>41859</v>
      </c>
      <c r="M1089" s="388" t="s">
        <v>98</v>
      </c>
      <c r="N1089" s="388" t="s">
        <v>104</v>
      </c>
      <c r="O1089" s="388">
        <v>2</v>
      </c>
      <c r="P1089" s="388" t="s">
        <v>2196</v>
      </c>
      <c r="Q1089" s="388">
        <v>3</v>
      </c>
    </row>
    <row r="1090" spans="1:17" s="388" customFormat="1" x14ac:dyDescent="0.2">
      <c r="A1090" s="388">
        <v>58513</v>
      </c>
      <c r="B1090" s="388">
        <v>116413</v>
      </c>
      <c r="C1090" s="388">
        <v>10005204</v>
      </c>
      <c r="D1090" s="388" t="s">
        <v>2641</v>
      </c>
      <c r="E1090" s="388" t="s">
        <v>1508</v>
      </c>
      <c r="F1090" s="388" t="s">
        <v>13</v>
      </c>
      <c r="G1090" s="388" t="s">
        <v>141</v>
      </c>
      <c r="H1090" s="388" t="s">
        <v>115</v>
      </c>
      <c r="I1090" s="388" t="s">
        <v>115</v>
      </c>
      <c r="J1090" s="388" t="s">
        <v>2642</v>
      </c>
      <c r="K1090" s="400">
        <v>41855</v>
      </c>
      <c r="L1090" s="400">
        <v>41859</v>
      </c>
      <c r="M1090" s="388" t="s">
        <v>1834</v>
      </c>
      <c r="N1090" s="388" t="s">
        <v>104</v>
      </c>
      <c r="O1090" s="388">
        <v>2</v>
      </c>
      <c r="P1090" s="388" t="s">
        <v>2196</v>
      </c>
      <c r="Q1090" s="388">
        <v>4</v>
      </c>
    </row>
    <row r="1091" spans="1:17" s="388" customFormat="1" x14ac:dyDescent="0.2">
      <c r="A1091" s="388">
        <v>50305</v>
      </c>
      <c r="B1091" s="388">
        <v>109348</v>
      </c>
      <c r="C1091" s="388">
        <v>10000191</v>
      </c>
      <c r="D1091" s="388" t="s">
        <v>2248</v>
      </c>
      <c r="E1091" s="388" t="s">
        <v>1508</v>
      </c>
      <c r="F1091" s="388" t="s">
        <v>13</v>
      </c>
      <c r="G1091" s="388" t="s">
        <v>366</v>
      </c>
      <c r="H1091" s="388" t="s">
        <v>115</v>
      </c>
      <c r="I1091" s="388" t="s">
        <v>115</v>
      </c>
      <c r="J1091" s="388" t="s">
        <v>2249</v>
      </c>
      <c r="K1091" s="400">
        <v>41849</v>
      </c>
      <c r="L1091" s="400">
        <v>41852</v>
      </c>
      <c r="M1091" s="388" t="s">
        <v>138</v>
      </c>
      <c r="N1091" s="388" t="s">
        <v>104</v>
      </c>
      <c r="O1091" s="388">
        <v>2</v>
      </c>
      <c r="P1091" s="388" t="s">
        <v>2196</v>
      </c>
      <c r="Q1091" s="388">
        <v>3</v>
      </c>
    </row>
    <row r="1092" spans="1:17" s="388" customFormat="1" x14ac:dyDescent="0.2">
      <c r="A1092" s="388">
        <v>53792</v>
      </c>
      <c r="B1092" s="388">
        <v>106538</v>
      </c>
      <c r="C1092" s="388">
        <v>10004977</v>
      </c>
      <c r="D1092" s="388" t="s">
        <v>964</v>
      </c>
      <c r="E1092" s="388" t="s">
        <v>1508</v>
      </c>
      <c r="F1092" s="388" t="s">
        <v>13</v>
      </c>
      <c r="G1092" s="388" t="s">
        <v>438</v>
      </c>
      <c r="H1092" s="388" t="s">
        <v>155</v>
      </c>
      <c r="I1092" s="388" t="s">
        <v>155</v>
      </c>
      <c r="J1092" s="388" t="s">
        <v>2465</v>
      </c>
      <c r="K1092" s="400">
        <v>41848</v>
      </c>
      <c r="L1092" s="400">
        <v>41852</v>
      </c>
      <c r="M1092" s="388" t="s">
        <v>98</v>
      </c>
      <c r="N1092" s="388" t="s">
        <v>104</v>
      </c>
      <c r="O1092" s="388">
        <v>3</v>
      </c>
      <c r="P1092" s="388" t="s">
        <v>2196</v>
      </c>
      <c r="Q1092" s="388">
        <v>2</v>
      </c>
    </row>
    <row r="1093" spans="1:17" s="388" customFormat="1" x14ac:dyDescent="0.2">
      <c r="A1093" s="388">
        <v>58806</v>
      </c>
      <c r="B1093" s="388">
        <v>118496</v>
      </c>
      <c r="C1093" s="388">
        <v>10000311</v>
      </c>
      <c r="D1093" s="388" t="s">
        <v>2662</v>
      </c>
      <c r="E1093" s="388" t="s">
        <v>1508</v>
      </c>
      <c r="F1093" s="388" t="s">
        <v>13</v>
      </c>
      <c r="G1093" s="388" t="s">
        <v>1865</v>
      </c>
      <c r="H1093" s="388" t="s">
        <v>1143</v>
      </c>
      <c r="I1093" s="388" t="s">
        <v>177</v>
      </c>
      <c r="J1093" s="388" t="s">
        <v>2663</v>
      </c>
      <c r="K1093" s="400">
        <v>41848</v>
      </c>
      <c r="L1093" s="400">
        <v>41852</v>
      </c>
      <c r="M1093" s="388" t="s">
        <v>123</v>
      </c>
      <c r="N1093" s="388" t="s">
        <v>104</v>
      </c>
      <c r="O1093" s="388">
        <v>1</v>
      </c>
      <c r="P1093" s="388" t="s">
        <v>2196</v>
      </c>
      <c r="Q1093" s="388">
        <v>2</v>
      </c>
    </row>
    <row r="1094" spans="1:17" s="388" customFormat="1" x14ac:dyDescent="0.2">
      <c r="A1094" s="388">
        <v>58929</v>
      </c>
      <c r="B1094" s="388">
        <v>118800</v>
      </c>
      <c r="C1094" s="388">
        <v>10026072</v>
      </c>
      <c r="D1094" s="388" t="s">
        <v>1167</v>
      </c>
      <c r="E1094" s="388" t="s">
        <v>1590</v>
      </c>
      <c r="F1094" s="388" t="s">
        <v>13</v>
      </c>
      <c r="G1094" s="388" t="s">
        <v>160</v>
      </c>
      <c r="H1094" s="388" t="s">
        <v>161</v>
      </c>
      <c r="I1094" s="388" t="s">
        <v>161</v>
      </c>
      <c r="J1094" s="388" t="s">
        <v>2674</v>
      </c>
      <c r="K1094" s="400">
        <v>41848</v>
      </c>
      <c r="L1094" s="400">
        <v>41852</v>
      </c>
      <c r="M1094" s="388" t="s">
        <v>98</v>
      </c>
      <c r="N1094" s="388" t="s">
        <v>104</v>
      </c>
      <c r="O1094" s="388">
        <v>3</v>
      </c>
      <c r="P1094" s="388" t="s">
        <v>2196</v>
      </c>
      <c r="Q1094" s="388">
        <v>3</v>
      </c>
    </row>
    <row r="1095" spans="1:17" s="388" customFormat="1" x14ac:dyDescent="0.2">
      <c r="A1095" s="388">
        <v>53069</v>
      </c>
      <c r="B1095" s="388">
        <v>105607</v>
      </c>
      <c r="C1095" s="388">
        <v>10003728</v>
      </c>
      <c r="D1095" s="388" t="s">
        <v>899</v>
      </c>
      <c r="E1095" s="388" t="s">
        <v>1508</v>
      </c>
      <c r="F1095" s="388" t="s">
        <v>13</v>
      </c>
      <c r="G1095" s="388" t="s">
        <v>419</v>
      </c>
      <c r="H1095" s="388" t="s">
        <v>115</v>
      </c>
      <c r="I1095" s="388" t="s">
        <v>115</v>
      </c>
      <c r="J1095" s="388" t="s">
        <v>2394</v>
      </c>
      <c r="K1095" s="400">
        <v>41842</v>
      </c>
      <c r="L1095" s="400">
        <v>41845</v>
      </c>
      <c r="M1095" s="388" t="s">
        <v>98</v>
      </c>
      <c r="N1095" s="388" t="s">
        <v>104</v>
      </c>
      <c r="O1095" s="388">
        <v>3</v>
      </c>
      <c r="P1095" s="388" t="s">
        <v>2196</v>
      </c>
      <c r="Q1095" s="388">
        <v>3</v>
      </c>
    </row>
    <row r="1096" spans="1:17" s="388" customFormat="1" x14ac:dyDescent="0.2">
      <c r="A1096" s="388">
        <v>50585</v>
      </c>
      <c r="B1096" s="388">
        <v>107093</v>
      </c>
      <c r="C1096" s="388">
        <v>10000488</v>
      </c>
      <c r="D1096" s="388" t="s">
        <v>733</v>
      </c>
      <c r="E1096" s="388" t="s">
        <v>1508</v>
      </c>
      <c r="F1096" s="388" t="s">
        <v>13</v>
      </c>
      <c r="G1096" s="388" t="s">
        <v>440</v>
      </c>
      <c r="H1096" s="388" t="s">
        <v>92</v>
      </c>
      <c r="I1096" s="388" t="s">
        <v>93</v>
      </c>
      <c r="J1096" s="388" t="s">
        <v>2259</v>
      </c>
      <c r="K1096" s="400">
        <v>41834</v>
      </c>
      <c r="L1096" s="400">
        <v>41838</v>
      </c>
      <c r="M1096" s="388" t="s">
        <v>138</v>
      </c>
      <c r="N1096" s="388" t="s">
        <v>104</v>
      </c>
      <c r="O1096" s="388">
        <v>3</v>
      </c>
      <c r="P1096" s="388" t="s">
        <v>2196</v>
      </c>
      <c r="Q1096" s="388">
        <v>3</v>
      </c>
    </row>
    <row r="1097" spans="1:17" s="388" customFormat="1" x14ac:dyDescent="0.2">
      <c r="A1097" s="388">
        <v>50604</v>
      </c>
      <c r="B1097" s="388">
        <v>106160</v>
      </c>
      <c r="C1097" s="388">
        <v>10000532</v>
      </c>
      <c r="D1097" s="388" t="s">
        <v>2261</v>
      </c>
      <c r="E1097" s="388" t="s">
        <v>1508</v>
      </c>
      <c r="F1097" s="388" t="s">
        <v>13</v>
      </c>
      <c r="G1097" s="388" t="s">
        <v>736</v>
      </c>
      <c r="H1097" s="388" t="s">
        <v>115</v>
      </c>
      <c r="I1097" s="388" t="s">
        <v>115</v>
      </c>
      <c r="J1097" s="388" t="s">
        <v>2262</v>
      </c>
      <c r="K1097" s="400">
        <v>41834</v>
      </c>
      <c r="L1097" s="400">
        <v>41838</v>
      </c>
      <c r="M1097" s="388" t="s">
        <v>123</v>
      </c>
      <c r="N1097" s="388" t="s">
        <v>104</v>
      </c>
      <c r="O1097" s="388">
        <v>3</v>
      </c>
      <c r="P1097" s="388" t="s">
        <v>2196</v>
      </c>
      <c r="Q1097" s="388">
        <v>3</v>
      </c>
    </row>
    <row r="1098" spans="1:17" s="388" customFormat="1" x14ac:dyDescent="0.2">
      <c r="A1098" s="388">
        <v>52489</v>
      </c>
      <c r="B1098" s="388">
        <v>107912</v>
      </c>
      <c r="C1098" s="388">
        <v>10003354</v>
      </c>
      <c r="D1098" s="388" t="s">
        <v>2360</v>
      </c>
      <c r="E1098" s="388" t="s">
        <v>1508</v>
      </c>
      <c r="F1098" s="388" t="s">
        <v>13</v>
      </c>
      <c r="G1098" s="388" t="s">
        <v>219</v>
      </c>
      <c r="H1098" s="388" t="s">
        <v>177</v>
      </c>
      <c r="I1098" s="388" t="s">
        <v>177</v>
      </c>
      <c r="J1098" s="388" t="s">
        <v>2361</v>
      </c>
      <c r="K1098" s="400">
        <v>41834</v>
      </c>
      <c r="L1098" s="400">
        <v>41838</v>
      </c>
      <c r="M1098" s="388" t="s">
        <v>123</v>
      </c>
      <c r="N1098" s="388" t="s">
        <v>104</v>
      </c>
      <c r="O1098" s="388">
        <v>2</v>
      </c>
      <c r="P1098" s="388" t="s">
        <v>2196</v>
      </c>
      <c r="Q1098" s="388">
        <v>2</v>
      </c>
    </row>
    <row r="1099" spans="1:17" s="388" customFormat="1" x14ac:dyDescent="0.2">
      <c r="A1099" s="388">
        <v>54071</v>
      </c>
      <c r="B1099" s="388">
        <v>121238</v>
      </c>
      <c r="C1099" s="388">
        <v>10036345</v>
      </c>
      <c r="D1099" s="388" t="s">
        <v>2490</v>
      </c>
      <c r="E1099" s="388" t="s">
        <v>1536</v>
      </c>
      <c r="F1099" s="388" t="s">
        <v>14</v>
      </c>
      <c r="G1099" s="388" t="s">
        <v>440</v>
      </c>
      <c r="H1099" s="388" t="s">
        <v>92</v>
      </c>
      <c r="I1099" s="388" t="s">
        <v>93</v>
      </c>
      <c r="J1099" s="388" t="s">
        <v>2491</v>
      </c>
      <c r="K1099" s="400">
        <v>41834</v>
      </c>
      <c r="L1099" s="400">
        <v>41838</v>
      </c>
      <c r="M1099" s="388" t="s">
        <v>98</v>
      </c>
      <c r="N1099" s="388" t="s">
        <v>104</v>
      </c>
      <c r="O1099" s="388">
        <v>2</v>
      </c>
      <c r="P1099" s="388" t="s">
        <v>2196</v>
      </c>
      <c r="Q1099" s="388">
        <v>3</v>
      </c>
    </row>
    <row r="1100" spans="1:17" s="388" customFormat="1" x14ac:dyDescent="0.2">
      <c r="A1100" s="388">
        <v>54495</v>
      </c>
      <c r="B1100" s="388">
        <v>105310</v>
      </c>
      <c r="C1100" s="388">
        <v>10006005</v>
      </c>
      <c r="D1100" s="388" t="s">
        <v>2527</v>
      </c>
      <c r="E1100" s="388" t="s">
        <v>1508</v>
      </c>
      <c r="F1100" s="388" t="s">
        <v>13</v>
      </c>
      <c r="G1100" s="388" t="s">
        <v>442</v>
      </c>
      <c r="H1100" s="388" t="s">
        <v>92</v>
      </c>
      <c r="I1100" s="388" t="s">
        <v>93</v>
      </c>
      <c r="J1100" s="388" t="s">
        <v>2528</v>
      </c>
      <c r="K1100" s="400">
        <v>41834</v>
      </c>
      <c r="L1100" s="400">
        <v>41838</v>
      </c>
      <c r="M1100" s="388" t="s">
        <v>138</v>
      </c>
      <c r="N1100" s="388" t="s">
        <v>104</v>
      </c>
      <c r="O1100" s="388">
        <v>1</v>
      </c>
      <c r="P1100" s="388" t="s">
        <v>2196</v>
      </c>
      <c r="Q1100" s="388">
        <v>3</v>
      </c>
    </row>
    <row r="1101" spans="1:17" s="388" customFormat="1" x14ac:dyDescent="0.2">
      <c r="A1101" s="388">
        <v>58850</v>
      </c>
      <c r="B1101" s="388">
        <v>118469</v>
      </c>
      <c r="C1101" s="388">
        <v>10023403</v>
      </c>
      <c r="D1101" s="388" t="s">
        <v>2665</v>
      </c>
      <c r="E1101" s="388" t="s">
        <v>1508</v>
      </c>
      <c r="F1101" s="388" t="s">
        <v>13</v>
      </c>
      <c r="G1101" s="388" t="s">
        <v>91</v>
      </c>
      <c r="H1101" s="388" t="s">
        <v>92</v>
      </c>
      <c r="I1101" s="388" t="s">
        <v>93</v>
      </c>
      <c r="J1101" s="388" t="s">
        <v>2666</v>
      </c>
      <c r="K1101" s="400">
        <v>41834</v>
      </c>
      <c r="L1101" s="400">
        <v>41838</v>
      </c>
      <c r="M1101" s="388" t="s">
        <v>138</v>
      </c>
      <c r="N1101" s="388" t="s">
        <v>104</v>
      </c>
      <c r="O1101" s="388">
        <v>4</v>
      </c>
      <c r="P1101" s="388" t="s">
        <v>2196</v>
      </c>
      <c r="Q1101" s="388">
        <v>3</v>
      </c>
    </row>
    <row r="1102" spans="1:17" s="388" customFormat="1" x14ac:dyDescent="0.2">
      <c r="A1102" s="388">
        <v>58791</v>
      </c>
      <c r="B1102" s="388">
        <v>118709</v>
      </c>
      <c r="C1102" s="388">
        <v>10024426</v>
      </c>
      <c r="D1102" s="388" t="s">
        <v>2659</v>
      </c>
      <c r="E1102" s="388" t="s">
        <v>1508</v>
      </c>
      <c r="F1102" s="388" t="s">
        <v>13</v>
      </c>
      <c r="G1102" s="388" t="s">
        <v>219</v>
      </c>
      <c r="H1102" s="388" t="s">
        <v>177</v>
      </c>
      <c r="I1102" s="388" t="s">
        <v>177</v>
      </c>
      <c r="J1102" s="388" t="s">
        <v>2660</v>
      </c>
      <c r="K1102" s="400">
        <v>41829</v>
      </c>
      <c r="L1102" s="400">
        <v>41831</v>
      </c>
      <c r="M1102" s="388" t="s">
        <v>123</v>
      </c>
      <c r="N1102" s="388" t="s">
        <v>104</v>
      </c>
      <c r="O1102" s="388">
        <v>2</v>
      </c>
      <c r="P1102" s="388" t="s">
        <v>2196</v>
      </c>
      <c r="Q1102" s="388">
        <v>3</v>
      </c>
    </row>
    <row r="1103" spans="1:17" s="388" customFormat="1" x14ac:dyDescent="0.2">
      <c r="A1103" s="388">
        <v>131923</v>
      </c>
      <c r="B1103" s="388">
        <v>114890</v>
      </c>
      <c r="C1103" s="388">
        <v>10004444</v>
      </c>
      <c r="D1103" s="388" t="s">
        <v>3006</v>
      </c>
      <c r="E1103" s="388" t="s">
        <v>1992</v>
      </c>
      <c r="F1103" s="388" t="s">
        <v>12</v>
      </c>
      <c r="G1103" s="388" t="s">
        <v>1349</v>
      </c>
      <c r="H1103" s="388" t="s">
        <v>177</v>
      </c>
      <c r="I1103" s="388" t="s">
        <v>177</v>
      </c>
      <c r="J1103" s="388" t="s">
        <v>3007</v>
      </c>
      <c r="K1103" s="400">
        <v>41829</v>
      </c>
      <c r="L1103" s="400">
        <v>41831</v>
      </c>
      <c r="M1103" s="388" t="s">
        <v>127</v>
      </c>
      <c r="N1103" s="388" t="s">
        <v>104</v>
      </c>
      <c r="O1103" s="388">
        <v>2</v>
      </c>
      <c r="P1103" s="388" t="s">
        <v>2196</v>
      </c>
      <c r="Q1103" s="388">
        <v>3</v>
      </c>
    </row>
    <row r="1104" spans="1:17" s="388" customFormat="1" x14ac:dyDescent="0.2">
      <c r="A1104" s="388">
        <v>50124</v>
      </c>
      <c r="B1104" s="388">
        <v>117618</v>
      </c>
      <c r="C1104" s="388">
        <v>10008920</v>
      </c>
      <c r="D1104" s="388" t="s">
        <v>2206</v>
      </c>
      <c r="E1104" s="388" t="s">
        <v>1536</v>
      </c>
      <c r="F1104" s="388" t="s">
        <v>14</v>
      </c>
      <c r="G1104" s="388" t="s">
        <v>219</v>
      </c>
      <c r="H1104" s="388" t="s">
        <v>177</v>
      </c>
      <c r="I1104" s="388" t="s">
        <v>177</v>
      </c>
      <c r="J1104" s="388" t="s">
        <v>2207</v>
      </c>
      <c r="K1104" s="400">
        <v>41828</v>
      </c>
      <c r="L1104" s="400">
        <v>41831</v>
      </c>
      <c r="M1104" s="388" t="s">
        <v>138</v>
      </c>
      <c r="N1104" s="388" t="s">
        <v>104</v>
      </c>
      <c r="O1104" s="388">
        <v>2</v>
      </c>
      <c r="P1104" s="388" t="s">
        <v>2196</v>
      </c>
      <c r="Q1104" s="388">
        <v>3</v>
      </c>
    </row>
    <row r="1105" spans="1:17" s="388" customFormat="1" x14ac:dyDescent="0.2">
      <c r="A1105" s="388">
        <v>58461</v>
      </c>
      <c r="B1105" s="388">
        <v>117972</v>
      </c>
      <c r="C1105" s="388">
        <v>10011242</v>
      </c>
      <c r="D1105" s="388" t="s">
        <v>2628</v>
      </c>
      <c r="E1105" s="388" t="s">
        <v>1508</v>
      </c>
      <c r="F1105" s="388" t="s">
        <v>13</v>
      </c>
      <c r="G1105" s="388" t="s">
        <v>266</v>
      </c>
      <c r="H1105" s="388" t="s">
        <v>131</v>
      </c>
      <c r="I1105" s="388" t="s">
        <v>131</v>
      </c>
      <c r="J1105" s="388" t="s">
        <v>2629</v>
      </c>
      <c r="K1105" s="400">
        <v>41828</v>
      </c>
      <c r="L1105" s="400">
        <v>41831</v>
      </c>
      <c r="M1105" s="388" t="s">
        <v>123</v>
      </c>
      <c r="N1105" s="388" t="s">
        <v>104</v>
      </c>
      <c r="O1105" s="388">
        <v>4</v>
      </c>
      <c r="P1105" s="388" t="s">
        <v>2196</v>
      </c>
      <c r="Q1105" s="388">
        <v>2</v>
      </c>
    </row>
    <row r="1106" spans="1:17" s="388" customFormat="1" x14ac:dyDescent="0.2">
      <c r="A1106" s="388">
        <v>50992</v>
      </c>
      <c r="B1106" s="388">
        <v>108825</v>
      </c>
      <c r="C1106" s="388">
        <v>10001145</v>
      </c>
      <c r="D1106" s="388" t="s">
        <v>537</v>
      </c>
      <c r="E1106" s="388" t="s">
        <v>1508</v>
      </c>
      <c r="F1106" s="388" t="s">
        <v>13</v>
      </c>
      <c r="G1106" s="388" t="s">
        <v>239</v>
      </c>
      <c r="H1106" s="388" t="s">
        <v>152</v>
      </c>
      <c r="I1106" s="388" t="s">
        <v>152</v>
      </c>
      <c r="J1106" s="388" t="s">
        <v>538</v>
      </c>
      <c r="K1106" s="400">
        <v>41828</v>
      </c>
      <c r="L1106" s="400">
        <v>41830</v>
      </c>
      <c r="M1106" s="388" t="s">
        <v>138</v>
      </c>
      <c r="N1106" s="388" t="s">
        <v>104</v>
      </c>
      <c r="O1106" s="388">
        <v>2</v>
      </c>
      <c r="P1106" s="388" t="s">
        <v>2196</v>
      </c>
      <c r="Q1106" s="388">
        <v>3</v>
      </c>
    </row>
    <row r="1107" spans="1:17" s="388" customFormat="1" x14ac:dyDescent="0.2">
      <c r="A1107" s="388">
        <v>51779</v>
      </c>
      <c r="B1107" s="388">
        <v>110182</v>
      </c>
      <c r="C1107" s="388">
        <v>10002078</v>
      </c>
      <c r="D1107" s="388" t="s">
        <v>2318</v>
      </c>
      <c r="E1107" s="388" t="s">
        <v>1508</v>
      </c>
      <c r="F1107" s="388" t="s">
        <v>13</v>
      </c>
      <c r="G1107" s="388" t="s">
        <v>419</v>
      </c>
      <c r="H1107" s="388" t="s">
        <v>115</v>
      </c>
      <c r="I1107" s="388" t="s">
        <v>115</v>
      </c>
      <c r="J1107" s="388" t="s">
        <v>2319</v>
      </c>
      <c r="K1107" s="400">
        <v>41821</v>
      </c>
      <c r="L1107" s="400">
        <v>41824</v>
      </c>
      <c r="M1107" s="388" t="s">
        <v>123</v>
      </c>
      <c r="N1107" s="388" t="s">
        <v>104</v>
      </c>
      <c r="O1107" s="388">
        <v>2</v>
      </c>
      <c r="P1107" s="388" t="s">
        <v>2196</v>
      </c>
      <c r="Q1107" s="388" t="s">
        <v>195</v>
      </c>
    </row>
    <row r="1108" spans="1:17" s="388" customFormat="1" x14ac:dyDescent="0.2">
      <c r="A1108" s="388">
        <v>53749</v>
      </c>
      <c r="B1108" s="388">
        <v>107029</v>
      </c>
      <c r="C1108" s="388">
        <v>10004895</v>
      </c>
      <c r="D1108" s="388" t="s">
        <v>2459</v>
      </c>
      <c r="E1108" s="388" t="s">
        <v>1508</v>
      </c>
      <c r="F1108" s="388" t="s">
        <v>13</v>
      </c>
      <c r="G1108" s="388" t="s">
        <v>295</v>
      </c>
      <c r="H1108" s="388" t="s">
        <v>186</v>
      </c>
      <c r="I1108" s="388" t="s">
        <v>93</v>
      </c>
      <c r="J1108" s="388" t="s">
        <v>2460</v>
      </c>
      <c r="K1108" s="400">
        <v>41821</v>
      </c>
      <c r="L1108" s="400">
        <v>41824</v>
      </c>
      <c r="M1108" s="388" t="s">
        <v>138</v>
      </c>
      <c r="N1108" s="388" t="s">
        <v>104</v>
      </c>
      <c r="O1108" s="388">
        <v>2</v>
      </c>
      <c r="P1108" s="388" t="s">
        <v>2196</v>
      </c>
      <c r="Q1108" s="388">
        <v>3</v>
      </c>
    </row>
    <row r="1109" spans="1:17" s="388" customFormat="1" x14ac:dyDescent="0.2">
      <c r="A1109" s="388">
        <v>51025</v>
      </c>
      <c r="B1109" s="388">
        <v>115463</v>
      </c>
      <c r="C1109" s="388">
        <v>10001182</v>
      </c>
      <c r="D1109" s="388" t="s">
        <v>780</v>
      </c>
      <c r="E1109" s="388" t="s">
        <v>1508</v>
      </c>
      <c r="F1109" s="388" t="s">
        <v>13</v>
      </c>
      <c r="G1109" s="388" t="s">
        <v>358</v>
      </c>
      <c r="H1109" s="388" t="s">
        <v>186</v>
      </c>
      <c r="I1109" s="388" t="s">
        <v>93</v>
      </c>
      <c r="J1109" s="388" t="s">
        <v>2282</v>
      </c>
      <c r="K1109" s="400">
        <v>41820</v>
      </c>
      <c r="L1109" s="400">
        <v>41824</v>
      </c>
      <c r="M1109" s="388" t="s">
        <v>138</v>
      </c>
      <c r="N1109" s="388" t="s">
        <v>104</v>
      </c>
      <c r="O1109" s="388">
        <v>3</v>
      </c>
      <c r="P1109" s="388" t="s">
        <v>2196</v>
      </c>
      <c r="Q1109" s="388">
        <v>3</v>
      </c>
    </row>
    <row r="1110" spans="1:17" s="388" customFormat="1" x14ac:dyDescent="0.2">
      <c r="A1110" s="388">
        <v>58277</v>
      </c>
      <c r="B1110" s="388">
        <v>118148</v>
      </c>
      <c r="C1110" s="388">
        <v>10018942</v>
      </c>
      <c r="D1110" s="388" t="s">
        <v>2616</v>
      </c>
      <c r="E1110" s="388" t="s">
        <v>1508</v>
      </c>
      <c r="F1110" s="388" t="s">
        <v>13</v>
      </c>
      <c r="G1110" s="388" t="s">
        <v>223</v>
      </c>
      <c r="H1110" s="388" t="s">
        <v>152</v>
      </c>
      <c r="I1110" s="388" t="s">
        <v>152</v>
      </c>
      <c r="J1110" s="388" t="s">
        <v>2617</v>
      </c>
      <c r="K1110" s="400">
        <v>41820</v>
      </c>
      <c r="L1110" s="400">
        <v>41824</v>
      </c>
      <c r="M1110" s="388" t="s">
        <v>98</v>
      </c>
      <c r="N1110" s="388" t="s">
        <v>104</v>
      </c>
      <c r="O1110" s="388">
        <v>2</v>
      </c>
      <c r="P1110" s="388" t="s">
        <v>2196</v>
      </c>
      <c r="Q1110" s="388">
        <v>3</v>
      </c>
    </row>
    <row r="1111" spans="1:17" s="388" customFormat="1" x14ac:dyDescent="0.2">
      <c r="A1111" s="388">
        <v>58472</v>
      </c>
      <c r="B1111" s="388">
        <v>117799</v>
      </c>
      <c r="C1111" s="388">
        <v>10010940</v>
      </c>
      <c r="D1111" s="388" t="s">
        <v>2636</v>
      </c>
      <c r="E1111" s="388" t="s">
        <v>1508</v>
      </c>
      <c r="F1111" s="388" t="s">
        <v>13</v>
      </c>
      <c r="G1111" s="388" t="s">
        <v>1080</v>
      </c>
      <c r="H1111" s="388" t="s">
        <v>186</v>
      </c>
      <c r="I1111" s="388" t="s">
        <v>93</v>
      </c>
      <c r="J1111" s="388" t="s">
        <v>2637</v>
      </c>
      <c r="K1111" s="400">
        <v>41820</v>
      </c>
      <c r="L1111" s="400">
        <v>41824</v>
      </c>
      <c r="M1111" s="388" t="s">
        <v>138</v>
      </c>
      <c r="N1111" s="388" t="s">
        <v>104</v>
      </c>
      <c r="O1111" s="388">
        <v>2</v>
      </c>
      <c r="P1111" s="388" t="s">
        <v>2196</v>
      </c>
      <c r="Q1111" s="388">
        <v>3</v>
      </c>
    </row>
    <row r="1112" spans="1:17" s="388" customFormat="1" x14ac:dyDescent="0.2">
      <c r="A1112" s="388">
        <v>51121</v>
      </c>
      <c r="B1112" s="388">
        <v>108832</v>
      </c>
      <c r="C1112" s="388">
        <v>10001351</v>
      </c>
      <c r="D1112" s="388" t="s">
        <v>2287</v>
      </c>
      <c r="E1112" s="388" t="s">
        <v>1508</v>
      </c>
      <c r="F1112" s="388" t="s">
        <v>13</v>
      </c>
      <c r="G1112" s="388" t="s">
        <v>248</v>
      </c>
      <c r="H1112" s="388" t="s">
        <v>115</v>
      </c>
      <c r="I1112" s="388" t="s">
        <v>115</v>
      </c>
      <c r="J1112" s="388" t="s">
        <v>2288</v>
      </c>
      <c r="K1112" s="400">
        <v>41820</v>
      </c>
      <c r="L1112" s="400">
        <v>41823</v>
      </c>
      <c r="M1112" s="388" t="s">
        <v>123</v>
      </c>
      <c r="N1112" s="388" t="s">
        <v>104</v>
      </c>
      <c r="O1112" s="388">
        <v>4</v>
      </c>
      <c r="P1112" s="388" t="s">
        <v>2196</v>
      </c>
      <c r="Q1112" s="388">
        <v>1</v>
      </c>
    </row>
    <row r="1113" spans="1:17" s="388" customFormat="1" x14ac:dyDescent="0.2">
      <c r="A1113" s="388">
        <v>50112</v>
      </c>
      <c r="B1113" s="388">
        <v>108109</v>
      </c>
      <c r="C1113" s="388">
        <v>10001492</v>
      </c>
      <c r="D1113" s="388" t="s">
        <v>2200</v>
      </c>
      <c r="E1113" s="388" t="s">
        <v>1508</v>
      </c>
      <c r="F1113" s="388" t="s">
        <v>13</v>
      </c>
      <c r="G1113" s="388" t="s">
        <v>1349</v>
      </c>
      <c r="H1113" s="388" t="s">
        <v>177</v>
      </c>
      <c r="I1113" s="388" t="s">
        <v>177</v>
      </c>
      <c r="J1113" s="388" t="s">
        <v>2201</v>
      </c>
      <c r="K1113" s="400">
        <v>41815</v>
      </c>
      <c r="L1113" s="400">
        <v>41817</v>
      </c>
      <c r="M1113" s="388" t="s">
        <v>282</v>
      </c>
      <c r="N1113" s="388" t="s">
        <v>104</v>
      </c>
      <c r="O1113" s="388">
        <v>2</v>
      </c>
      <c r="P1113" s="388" t="s">
        <v>2196</v>
      </c>
      <c r="Q1113" s="388">
        <v>3</v>
      </c>
    </row>
    <row r="1114" spans="1:17" s="388" customFormat="1" x14ac:dyDescent="0.2">
      <c r="A1114" s="388">
        <v>53146</v>
      </c>
      <c r="B1114" s="388">
        <v>115153</v>
      </c>
      <c r="C1114" s="388">
        <v>10004000</v>
      </c>
      <c r="D1114" s="388" t="s">
        <v>2399</v>
      </c>
      <c r="E1114" s="388" t="s">
        <v>1512</v>
      </c>
      <c r="F1114" s="388" t="s">
        <v>14</v>
      </c>
      <c r="G1114" s="388" t="s">
        <v>120</v>
      </c>
      <c r="H1114" s="388" t="s">
        <v>115</v>
      </c>
      <c r="I1114" s="388" t="s">
        <v>115</v>
      </c>
      <c r="J1114" s="388" t="s">
        <v>2400</v>
      </c>
      <c r="K1114" s="400">
        <v>41815</v>
      </c>
      <c r="L1114" s="400">
        <v>41817</v>
      </c>
      <c r="M1114" s="388" t="s">
        <v>143</v>
      </c>
      <c r="N1114" s="388" t="s">
        <v>104</v>
      </c>
      <c r="O1114" s="388">
        <v>2</v>
      </c>
      <c r="P1114" s="388" t="s">
        <v>2196</v>
      </c>
      <c r="Q1114" s="388">
        <v>3</v>
      </c>
    </row>
    <row r="1115" spans="1:17" s="388" customFormat="1" x14ac:dyDescent="0.2">
      <c r="A1115" s="388">
        <v>53574</v>
      </c>
      <c r="B1115" s="388">
        <v>106183</v>
      </c>
      <c r="C1115" s="388">
        <v>10004547</v>
      </c>
      <c r="D1115" s="388" t="s">
        <v>2442</v>
      </c>
      <c r="E1115" s="388" t="s">
        <v>1508</v>
      </c>
      <c r="F1115" s="388" t="s">
        <v>13</v>
      </c>
      <c r="G1115" s="388" t="s">
        <v>440</v>
      </c>
      <c r="H1115" s="388" t="s">
        <v>92</v>
      </c>
      <c r="I1115" s="388" t="s">
        <v>93</v>
      </c>
      <c r="J1115" s="388" t="s">
        <v>2443</v>
      </c>
      <c r="K1115" s="400">
        <v>41814</v>
      </c>
      <c r="L1115" s="400">
        <v>41817</v>
      </c>
      <c r="M1115" s="388" t="s">
        <v>138</v>
      </c>
      <c r="N1115" s="388" t="s">
        <v>104</v>
      </c>
      <c r="O1115" s="388">
        <v>2</v>
      </c>
      <c r="P1115" s="388" t="s">
        <v>2196</v>
      </c>
      <c r="Q1115" s="388">
        <v>3</v>
      </c>
    </row>
    <row r="1116" spans="1:17" s="388" customFormat="1" x14ac:dyDescent="0.2">
      <c r="A1116" s="388">
        <v>50303</v>
      </c>
      <c r="B1116" s="388">
        <v>106486</v>
      </c>
      <c r="C1116" s="388">
        <v>10000060</v>
      </c>
      <c r="D1116" s="388" t="s">
        <v>2245</v>
      </c>
      <c r="E1116" s="388" t="s">
        <v>1508</v>
      </c>
      <c r="F1116" s="388" t="s">
        <v>13</v>
      </c>
      <c r="G1116" s="388" t="s">
        <v>719</v>
      </c>
      <c r="H1116" s="388" t="s">
        <v>155</v>
      </c>
      <c r="I1116" s="388" t="s">
        <v>155</v>
      </c>
      <c r="J1116" s="388" t="s">
        <v>2246</v>
      </c>
      <c r="K1116" s="400">
        <v>41813</v>
      </c>
      <c r="L1116" s="400">
        <v>41817</v>
      </c>
      <c r="M1116" s="388" t="s">
        <v>123</v>
      </c>
      <c r="N1116" s="388" t="s">
        <v>104</v>
      </c>
      <c r="O1116" s="388">
        <v>2</v>
      </c>
      <c r="P1116" s="388" t="s">
        <v>2196</v>
      </c>
      <c r="Q1116" s="388">
        <v>2</v>
      </c>
    </row>
    <row r="1117" spans="1:17" s="388" customFormat="1" x14ac:dyDescent="0.2">
      <c r="A1117" s="388">
        <v>51687</v>
      </c>
      <c r="B1117" s="388">
        <v>109898</v>
      </c>
      <c r="C1117" s="388">
        <v>10002186</v>
      </c>
      <c r="D1117" s="388" t="s">
        <v>815</v>
      </c>
      <c r="E1117" s="388" t="s">
        <v>1508</v>
      </c>
      <c r="F1117" s="388" t="s">
        <v>13</v>
      </c>
      <c r="G1117" s="388" t="s">
        <v>724</v>
      </c>
      <c r="H1117" s="388" t="s">
        <v>102</v>
      </c>
      <c r="I1117" s="388" t="s">
        <v>102</v>
      </c>
      <c r="J1117" s="388" t="s">
        <v>2316</v>
      </c>
      <c r="K1117" s="400">
        <v>41813</v>
      </c>
      <c r="L1117" s="400">
        <v>41817</v>
      </c>
      <c r="M1117" s="388" t="s">
        <v>138</v>
      </c>
      <c r="N1117" s="388" t="s">
        <v>104</v>
      </c>
      <c r="O1117" s="388">
        <v>3</v>
      </c>
      <c r="P1117" s="388" t="s">
        <v>2196</v>
      </c>
      <c r="Q1117" s="388">
        <v>3</v>
      </c>
    </row>
    <row r="1118" spans="1:17" s="388" customFormat="1" x14ac:dyDescent="0.2">
      <c r="A1118" s="388">
        <v>53819</v>
      </c>
      <c r="B1118" s="388">
        <v>111795</v>
      </c>
      <c r="C1118" s="388">
        <v>10005017</v>
      </c>
      <c r="D1118" s="388" t="s">
        <v>966</v>
      </c>
      <c r="E1118" s="388" t="s">
        <v>1508</v>
      </c>
      <c r="F1118" s="388" t="s">
        <v>13</v>
      </c>
      <c r="G1118" s="388" t="s">
        <v>207</v>
      </c>
      <c r="H1118" s="388" t="s">
        <v>186</v>
      </c>
      <c r="I1118" s="388" t="s">
        <v>93</v>
      </c>
      <c r="J1118" s="388" t="s">
        <v>2467</v>
      </c>
      <c r="K1118" s="400">
        <v>41813</v>
      </c>
      <c r="L1118" s="400">
        <v>41817</v>
      </c>
      <c r="M1118" s="388" t="s">
        <v>98</v>
      </c>
      <c r="N1118" s="388" t="s">
        <v>104</v>
      </c>
      <c r="O1118" s="388">
        <v>3</v>
      </c>
      <c r="P1118" s="388" t="s">
        <v>2196</v>
      </c>
      <c r="Q1118" s="388">
        <v>2</v>
      </c>
    </row>
    <row r="1119" spans="1:17" s="388" customFormat="1" x14ac:dyDescent="0.2">
      <c r="A1119" s="388">
        <v>54873</v>
      </c>
      <c r="B1119" s="388">
        <v>106912</v>
      </c>
      <c r="C1119" s="388">
        <v>10003748</v>
      </c>
      <c r="D1119" s="388" t="s">
        <v>2552</v>
      </c>
      <c r="E1119" s="388" t="s">
        <v>1508</v>
      </c>
      <c r="F1119" s="388" t="s">
        <v>13</v>
      </c>
      <c r="G1119" s="388" t="s">
        <v>335</v>
      </c>
      <c r="H1119" s="388" t="s">
        <v>131</v>
      </c>
      <c r="I1119" s="388" t="s">
        <v>131</v>
      </c>
      <c r="J1119" s="388" t="s">
        <v>2553</v>
      </c>
      <c r="K1119" s="400">
        <v>41813</v>
      </c>
      <c r="L1119" s="400">
        <v>41817</v>
      </c>
      <c r="M1119" s="388" t="s">
        <v>123</v>
      </c>
      <c r="N1119" s="388" t="s">
        <v>104</v>
      </c>
      <c r="O1119" s="388">
        <v>2</v>
      </c>
      <c r="P1119" s="388" t="s">
        <v>2196</v>
      </c>
      <c r="Q1119" s="388">
        <v>2</v>
      </c>
    </row>
    <row r="1120" spans="1:17" s="388" customFormat="1" x14ac:dyDescent="0.2">
      <c r="A1120" s="388">
        <v>58504</v>
      </c>
      <c r="B1120" s="388">
        <v>112602</v>
      </c>
      <c r="C1120" s="388">
        <v>10002368</v>
      </c>
      <c r="D1120" s="388" t="s">
        <v>1121</v>
      </c>
      <c r="E1120" s="388" t="s">
        <v>1508</v>
      </c>
      <c r="F1120" s="388" t="s">
        <v>13</v>
      </c>
      <c r="G1120" s="388" t="s">
        <v>736</v>
      </c>
      <c r="H1120" s="388" t="s">
        <v>115</v>
      </c>
      <c r="I1120" s="388" t="s">
        <v>115</v>
      </c>
      <c r="J1120" s="388" t="s">
        <v>2639</v>
      </c>
      <c r="K1120" s="400">
        <v>41813</v>
      </c>
      <c r="L1120" s="400">
        <v>41817</v>
      </c>
      <c r="M1120" s="388" t="s">
        <v>98</v>
      </c>
      <c r="N1120" s="388" t="s">
        <v>104</v>
      </c>
      <c r="O1120" s="388">
        <v>3</v>
      </c>
      <c r="P1120" s="388" t="s">
        <v>2196</v>
      </c>
      <c r="Q1120" s="388" t="s">
        <v>195</v>
      </c>
    </row>
    <row r="1121" spans="1:17" s="388" customFormat="1" x14ac:dyDescent="0.2">
      <c r="A1121" s="388">
        <v>52210</v>
      </c>
      <c r="B1121" s="388">
        <v>116216</v>
      </c>
      <c r="C1121" s="388">
        <v>10003085</v>
      </c>
      <c r="D1121" s="388" t="s">
        <v>430</v>
      </c>
      <c r="E1121" s="388" t="s">
        <v>1508</v>
      </c>
      <c r="F1121" s="388" t="s">
        <v>13</v>
      </c>
      <c r="G1121" s="388" t="s">
        <v>223</v>
      </c>
      <c r="H1121" s="388" t="s">
        <v>152</v>
      </c>
      <c r="I1121" s="388" t="s">
        <v>152</v>
      </c>
      <c r="J1121" s="388" t="s">
        <v>431</v>
      </c>
      <c r="K1121" s="400">
        <v>41807</v>
      </c>
      <c r="L1121" s="400">
        <v>41810</v>
      </c>
      <c r="M1121" s="388" t="s">
        <v>138</v>
      </c>
      <c r="N1121" s="388" t="s">
        <v>104</v>
      </c>
      <c r="O1121" s="388">
        <v>2</v>
      </c>
      <c r="P1121" s="388" t="s">
        <v>2196</v>
      </c>
      <c r="Q1121" s="388">
        <v>3</v>
      </c>
    </row>
    <row r="1122" spans="1:17" s="388" customFormat="1" x14ac:dyDescent="0.2">
      <c r="A1122" s="388">
        <v>130525</v>
      </c>
      <c r="B1122" s="388">
        <v>108314</v>
      </c>
      <c r="C1122" s="388">
        <v>10004739</v>
      </c>
      <c r="D1122" s="388" t="s">
        <v>2807</v>
      </c>
      <c r="E1122" s="388" t="s">
        <v>1998</v>
      </c>
      <c r="F1122" s="388" t="s">
        <v>14</v>
      </c>
      <c r="G1122" s="388" t="s">
        <v>347</v>
      </c>
      <c r="H1122" s="388" t="s">
        <v>1993</v>
      </c>
      <c r="I1122" s="388" t="s">
        <v>93</v>
      </c>
      <c r="J1122" s="388" t="s">
        <v>2808</v>
      </c>
      <c r="K1122" s="400">
        <v>41807</v>
      </c>
      <c r="L1122" s="400">
        <v>41810</v>
      </c>
      <c r="M1122" s="388" t="s">
        <v>143</v>
      </c>
      <c r="N1122" s="388" t="s">
        <v>104</v>
      </c>
      <c r="O1122" s="388">
        <v>1</v>
      </c>
      <c r="P1122" s="388" t="s">
        <v>2196</v>
      </c>
      <c r="Q1122" s="388">
        <v>1</v>
      </c>
    </row>
    <row r="1123" spans="1:17" s="388" customFormat="1" x14ac:dyDescent="0.2">
      <c r="A1123" s="388">
        <v>53644</v>
      </c>
      <c r="B1123" s="388">
        <v>112727</v>
      </c>
      <c r="C1123" s="388">
        <v>10004762</v>
      </c>
      <c r="D1123" s="388" t="s">
        <v>2449</v>
      </c>
      <c r="E1123" s="388" t="s">
        <v>1512</v>
      </c>
      <c r="F1123" s="388" t="s">
        <v>14</v>
      </c>
      <c r="G1123" s="388" t="s">
        <v>1185</v>
      </c>
      <c r="H1123" s="388" t="s">
        <v>92</v>
      </c>
      <c r="I1123" s="388" t="s">
        <v>93</v>
      </c>
      <c r="J1123" s="388" t="s">
        <v>2450</v>
      </c>
      <c r="K1123" s="400">
        <v>41806</v>
      </c>
      <c r="L1123" s="400">
        <v>41810</v>
      </c>
      <c r="M1123" s="388" t="s">
        <v>143</v>
      </c>
      <c r="N1123" s="388" t="s">
        <v>104</v>
      </c>
      <c r="O1123" s="388">
        <v>2</v>
      </c>
      <c r="P1123" s="388" t="s">
        <v>2196</v>
      </c>
      <c r="Q1123" s="388">
        <v>3</v>
      </c>
    </row>
    <row r="1124" spans="1:17" s="388" customFormat="1" x14ac:dyDescent="0.2">
      <c r="A1124" s="388">
        <v>54215</v>
      </c>
      <c r="B1124" s="388">
        <v>118766</v>
      </c>
      <c r="C1124" s="388">
        <v>10025727</v>
      </c>
      <c r="D1124" s="388" t="s">
        <v>993</v>
      </c>
      <c r="E1124" s="388" t="s">
        <v>1508</v>
      </c>
      <c r="F1124" s="388" t="s">
        <v>13</v>
      </c>
      <c r="G1124" s="388" t="s">
        <v>141</v>
      </c>
      <c r="H1124" s="388" t="s">
        <v>115</v>
      </c>
      <c r="I1124" s="388" t="s">
        <v>115</v>
      </c>
      <c r="J1124" s="388" t="s">
        <v>2507</v>
      </c>
      <c r="K1124" s="400">
        <v>41806</v>
      </c>
      <c r="L1124" s="400">
        <v>41810</v>
      </c>
      <c r="M1124" s="388" t="s">
        <v>138</v>
      </c>
      <c r="N1124" s="388" t="s">
        <v>104</v>
      </c>
      <c r="O1124" s="388">
        <v>3</v>
      </c>
      <c r="P1124" s="388" t="s">
        <v>2196</v>
      </c>
      <c r="Q1124" s="388">
        <v>3</v>
      </c>
    </row>
    <row r="1125" spans="1:17" s="388" customFormat="1" x14ac:dyDescent="0.2">
      <c r="A1125" s="388">
        <v>54460</v>
      </c>
      <c r="B1125" s="388">
        <v>107998</v>
      </c>
      <c r="C1125" s="388">
        <v>10005959</v>
      </c>
      <c r="D1125" s="388" t="s">
        <v>2524</v>
      </c>
      <c r="E1125" s="388" t="s">
        <v>1512</v>
      </c>
      <c r="F1125" s="388" t="s">
        <v>14</v>
      </c>
      <c r="G1125" s="388" t="s">
        <v>436</v>
      </c>
      <c r="H1125" s="388" t="s">
        <v>155</v>
      </c>
      <c r="I1125" s="388" t="s">
        <v>155</v>
      </c>
      <c r="J1125" s="388" t="s">
        <v>2525</v>
      </c>
      <c r="K1125" s="400">
        <v>41806</v>
      </c>
      <c r="L1125" s="400">
        <v>41810</v>
      </c>
      <c r="M1125" s="388" t="s">
        <v>143</v>
      </c>
      <c r="N1125" s="388" t="s">
        <v>104</v>
      </c>
      <c r="O1125" s="388">
        <v>2</v>
      </c>
      <c r="P1125" s="388" t="s">
        <v>2196</v>
      </c>
      <c r="Q1125" s="388">
        <v>2</v>
      </c>
    </row>
    <row r="1126" spans="1:17" s="388" customFormat="1" x14ac:dyDescent="0.2">
      <c r="A1126" s="388">
        <v>54532</v>
      </c>
      <c r="B1126" s="388">
        <v>105037</v>
      </c>
      <c r="C1126" s="388">
        <v>10009091</v>
      </c>
      <c r="D1126" s="388" t="s">
        <v>2530</v>
      </c>
      <c r="E1126" s="388" t="s">
        <v>1508</v>
      </c>
      <c r="F1126" s="388" t="s">
        <v>13</v>
      </c>
      <c r="G1126" s="388" t="s">
        <v>342</v>
      </c>
      <c r="H1126" s="388" t="s">
        <v>177</v>
      </c>
      <c r="I1126" s="388" t="s">
        <v>177</v>
      </c>
      <c r="J1126" s="388" t="s">
        <v>2531</v>
      </c>
      <c r="K1126" s="400">
        <v>41806</v>
      </c>
      <c r="L1126" s="400">
        <v>41810</v>
      </c>
      <c r="M1126" s="388" t="s">
        <v>98</v>
      </c>
      <c r="N1126" s="388" t="s">
        <v>104</v>
      </c>
      <c r="O1126" s="388">
        <v>2</v>
      </c>
      <c r="P1126" s="388" t="s">
        <v>2196</v>
      </c>
      <c r="Q1126" s="388">
        <v>2</v>
      </c>
    </row>
    <row r="1127" spans="1:17" s="388" customFormat="1" x14ac:dyDescent="0.2">
      <c r="A1127" s="388">
        <v>53895</v>
      </c>
      <c r="B1127" s="388">
        <v>116333</v>
      </c>
      <c r="C1127" s="388">
        <v>10005101</v>
      </c>
      <c r="D1127" s="388" t="s">
        <v>970</v>
      </c>
      <c r="E1127" s="388" t="s">
        <v>1508</v>
      </c>
      <c r="F1127" s="388" t="s">
        <v>13</v>
      </c>
      <c r="G1127" s="388" t="s">
        <v>173</v>
      </c>
      <c r="H1127" s="388" t="s">
        <v>161</v>
      </c>
      <c r="I1127" s="388" t="s">
        <v>161</v>
      </c>
      <c r="J1127" s="388" t="s">
        <v>2472</v>
      </c>
      <c r="K1127" s="400">
        <v>41806</v>
      </c>
      <c r="L1127" s="400">
        <v>41809</v>
      </c>
      <c r="M1127" s="388" t="s">
        <v>98</v>
      </c>
      <c r="N1127" s="388" t="s">
        <v>104</v>
      </c>
      <c r="O1127" s="388">
        <v>3</v>
      </c>
      <c r="P1127" s="388" t="s">
        <v>2196</v>
      </c>
      <c r="Q1127" s="388">
        <v>3</v>
      </c>
    </row>
    <row r="1128" spans="1:17" s="388" customFormat="1" x14ac:dyDescent="0.2">
      <c r="A1128" s="388">
        <v>132011</v>
      </c>
      <c r="B1128" s="388">
        <v>114876</v>
      </c>
      <c r="C1128" s="388">
        <v>10005748</v>
      </c>
      <c r="D1128" s="388" t="s">
        <v>124</v>
      </c>
      <c r="E1128" s="388" t="s">
        <v>1992</v>
      </c>
      <c r="F1128" s="388" t="s">
        <v>12</v>
      </c>
      <c r="G1128" s="388" t="s">
        <v>126</v>
      </c>
      <c r="H1128" s="388" t="s">
        <v>102</v>
      </c>
      <c r="I1128" s="388" t="s">
        <v>102</v>
      </c>
      <c r="J1128" s="388" t="s">
        <v>128</v>
      </c>
      <c r="K1128" s="400">
        <v>41806</v>
      </c>
      <c r="L1128" s="400">
        <v>41808</v>
      </c>
      <c r="M1128" s="388" t="s">
        <v>127</v>
      </c>
      <c r="N1128" s="388" t="s">
        <v>104</v>
      </c>
      <c r="O1128" s="388">
        <v>2</v>
      </c>
      <c r="P1128" s="388" t="s">
        <v>2196</v>
      </c>
      <c r="Q1128" s="388">
        <v>2</v>
      </c>
    </row>
    <row r="1129" spans="1:17" s="388" customFormat="1" x14ac:dyDescent="0.2">
      <c r="A1129" s="388">
        <v>53168</v>
      </c>
      <c r="B1129" s="388">
        <v>108050</v>
      </c>
      <c r="C1129" s="388">
        <v>10004032</v>
      </c>
      <c r="D1129" s="388" t="s">
        <v>2402</v>
      </c>
      <c r="E1129" s="388" t="s">
        <v>1508</v>
      </c>
      <c r="F1129" s="388" t="s">
        <v>13</v>
      </c>
      <c r="G1129" s="388" t="s">
        <v>204</v>
      </c>
      <c r="H1129" s="388" t="s">
        <v>115</v>
      </c>
      <c r="I1129" s="388" t="s">
        <v>115</v>
      </c>
      <c r="J1129" s="388" t="s">
        <v>2403</v>
      </c>
      <c r="K1129" s="400">
        <v>41801</v>
      </c>
      <c r="L1129" s="400">
        <v>41803</v>
      </c>
      <c r="M1129" s="388" t="s">
        <v>143</v>
      </c>
      <c r="N1129" s="388" t="s">
        <v>104</v>
      </c>
      <c r="O1129" s="388">
        <v>3</v>
      </c>
      <c r="P1129" s="388" t="s">
        <v>2196</v>
      </c>
      <c r="Q1129" s="388">
        <v>2</v>
      </c>
    </row>
    <row r="1130" spans="1:17" s="388" customFormat="1" x14ac:dyDescent="0.2">
      <c r="A1130" s="388">
        <v>54333</v>
      </c>
      <c r="B1130" s="388">
        <v>111892</v>
      </c>
      <c r="C1130" s="388">
        <v>10005752</v>
      </c>
      <c r="D1130" s="388" t="s">
        <v>439</v>
      </c>
      <c r="E1130" s="388" t="s">
        <v>1508</v>
      </c>
      <c r="F1130" s="388" t="s">
        <v>13</v>
      </c>
      <c r="G1130" s="388" t="s">
        <v>436</v>
      </c>
      <c r="H1130" s="388" t="s">
        <v>155</v>
      </c>
      <c r="I1130" s="388" t="s">
        <v>155</v>
      </c>
      <c r="J1130" s="388" t="s">
        <v>2514</v>
      </c>
      <c r="K1130" s="400">
        <v>41799</v>
      </c>
      <c r="L1130" s="400">
        <v>41803</v>
      </c>
      <c r="M1130" s="388" t="s">
        <v>138</v>
      </c>
      <c r="N1130" s="388" t="s">
        <v>104</v>
      </c>
      <c r="O1130" s="388">
        <v>3</v>
      </c>
      <c r="P1130" s="388" t="s">
        <v>2196</v>
      </c>
      <c r="Q1130" s="388">
        <v>3</v>
      </c>
    </row>
    <row r="1131" spans="1:17" s="388" customFormat="1" x14ac:dyDescent="0.2">
      <c r="A1131" s="388">
        <v>59109</v>
      </c>
      <c r="B1131" s="388">
        <v>120015</v>
      </c>
      <c r="C1131" s="388">
        <v>10034055</v>
      </c>
      <c r="D1131" s="388" t="s">
        <v>454</v>
      </c>
      <c r="E1131" s="388" t="s">
        <v>1508</v>
      </c>
      <c r="F1131" s="388" t="s">
        <v>13</v>
      </c>
      <c r="G1131" s="388" t="s">
        <v>342</v>
      </c>
      <c r="H1131" s="388" t="s">
        <v>177</v>
      </c>
      <c r="I1131" s="388" t="s">
        <v>177</v>
      </c>
      <c r="J1131" s="388" t="s">
        <v>455</v>
      </c>
      <c r="K1131" s="400">
        <v>41799</v>
      </c>
      <c r="L1131" s="400">
        <v>41803</v>
      </c>
      <c r="M1131" s="388" t="s">
        <v>138</v>
      </c>
      <c r="N1131" s="388" t="s">
        <v>104</v>
      </c>
      <c r="O1131" s="388">
        <v>2</v>
      </c>
      <c r="P1131" s="388" t="s">
        <v>2196</v>
      </c>
      <c r="Q1131" s="388">
        <v>3</v>
      </c>
    </row>
    <row r="1132" spans="1:17" s="388" customFormat="1" x14ac:dyDescent="0.2">
      <c r="A1132" s="388">
        <v>130473</v>
      </c>
      <c r="B1132" s="388">
        <v>112389</v>
      </c>
      <c r="C1132" s="388">
        <v>10001458</v>
      </c>
      <c r="D1132" s="388" t="s">
        <v>271</v>
      </c>
      <c r="E1132" s="388" t="s">
        <v>107</v>
      </c>
      <c r="F1132" s="388" t="s">
        <v>11</v>
      </c>
      <c r="G1132" s="388" t="s">
        <v>272</v>
      </c>
      <c r="H1132" s="388" t="s">
        <v>161</v>
      </c>
      <c r="I1132" s="388" t="s">
        <v>161</v>
      </c>
      <c r="J1132" s="388" t="s">
        <v>2788</v>
      </c>
      <c r="K1132" s="400">
        <v>41799</v>
      </c>
      <c r="L1132" s="400">
        <v>41803</v>
      </c>
      <c r="M1132" s="388" t="s">
        <v>217</v>
      </c>
      <c r="N1132" s="388" t="s">
        <v>104</v>
      </c>
      <c r="O1132" s="388">
        <v>3</v>
      </c>
      <c r="P1132" s="388" t="s">
        <v>2196</v>
      </c>
      <c r="Q1132" s="388">
        <v>4</v>
      </c>
    </row>
    <row r="1133" spans="1:17" s="388" customFormat="1" x14ac:dyDescent="0.2">
      <c r="A1133" s="388">
        <v>50582</v>
      </c>
      <c r="B1133" s="388">
        <v>115824</v>
      </c>
      <c r="C1133" s="388">
        <v>10005781</v>
      </c>
      <c r="D1133" s="388" t="s">
        <v>2256</v>
      </c>
      <c r="E1133" s="388" t="s">
        <v>1536</v>
      </c>
      <c r="F1133" s="388" t="s">
        <v>14</v>
      </c>
      <c r="G1133" s="388" t="s">
        <v>1185</v>
      </c>
      <c r="H1133" s="388" t="s">
        <v>92</v>
      </c>
      <c r="I1133" s="388" t="s">
        <v>93</v>
      </c>
      <c r="J1133" s="388" t="s">
        <v>2257</v>
      </c>
      <c r="K1133" s="400">
        <v>41800</v>
      </c>
      <c r="L1133" s="400">
        <v>41802</v>
      </c>
      <c r="M1133" s="388" t="s">
        <v>138</v>
      </c>
      <c r="N1133" s="388" t="s">
        <v>104</v>
      </c>
      <c r="O1133" s="388">
        <v>2</v>
      </c>
      <c r="P1133" s="388" t="s">
        <v>2196</v>
      </c>
      <c r="Q1133" s="388">
        <v>3</v>
      </c>
    </row>
    <row r="1134" spans="1:17" s="388" customFormat="1" x14ac:dyDescent="0.2">
      <c r="A1134" s="388">
        <v>53392</v>
      </c>
      <c r="B1134" s="388">
        <v>108652</v>
      </c>
      <c r="C1134" s="388">
        <v>10004374</v>
      </c>
      <c r="D1134" s="388" t="s">
        <v>2428</v>
      </c>
      <c r="E1134" s="388" t="s">
        <v>1536</v>
      </c>
      <c r="F1134" s="388" t="s">
        <v>14</v>
      </c>
      <c r="G1134" s="388" t="s">
        <v>595</v>
      </c>
      <c r="H1134" s="388" t="s">
        <v>177</v>
      </c>
      <c r="I1134" s="388" t="s">
        <v>177</v>
      </c>
      <c r="J1134" s="388" t="s">
        <v>2429</v>
      </c>
      <c r="K1134" s="400">
        <v>41799</v>
      </c>
      <c r="L1134" s="400">
        <v>41802</v>
      </c>
      <c r="M1134" s="388" t="s">
        <v>138</v>
      </c>
      <c r="N1134" s="388" t="s">
        <v>104</v>
      </c>
      <c r="O1134" s="388">
        <v>2</v>
      </c>
      <c r="P1134" s="388" t="s">
        <v>2196</v>
      </c>
      <c r="Q1134" s="388">
        <v>3</v>
      </c>
    </row>
    <row r="1135" spans="1:17" s="388" customFormat="1" x14ac:dyDescent="0.2">
      <c r="A1135" s="388">
        <v>132015</v>
      </c>
      <c r="B1135" s="388">
        <v>115859</v>
      </c>
      <c r="C1135" s="388">
        <v>10006159</v>
      </c>
      <c r="D1135" s="388" t="s">
        <v>1457</v>
      </c>
      <c r="E1135" s="388" t="s">
        <v>1992</v>
      </c>
      <c r="F1135" s="388" t="s">
        <v>12</v>
      </c>
      <c r="G1135" s="388" t="s">
        <v>724</v>
      </c>
      <c r="H1135" s="388" t="s">
        <v>102</v>
      </c>
      <c r="I1135" s="388" t="s">
        <v>102</v>
      </c>
      <c r="J1135" s="388" t="s">
        <v>3030</v>
      </c>
      <c r="K1135" s="400">
        <v>41794</v>
      </c>
      <c r="L1135" s="400">
        <v>41796</v>
      </c>
      <c r="M1135" s="388" t="s">
        <v>127</v>
      </c>
      <c r="N1135" s="388" t="s">
        <v>104</v>
      </c>
      <c r="O1135" s="388">
        <v>3</v>
      </c>
      <c r="P1135" s="388" t="s">
        <v>2196</v>
      </c>
      <c r="Q1135" s="388">
        <v>3</v>
      </c>
    </row>
    <row r="1136" spans="1:17" s="388" customFormat="1" x14ac:dyDescent="0.2">
      <c r="A1136" s="388">
        <v>50234</v>
      </c>
      <c r="B1136" s="388">
        <v>106055</v>
      </c>
      <c r="C1136" s="388">
        <v>10005535</v>
      </c>
      <c r="D1136" s="388" t="s">
        <v>2234</v>
      </c>
      <c r="E1136" s="388" t="s">
        <v>1512</v>
      </c>
      <c r="F1136" s="388" t="s">
        <v>14</v>
      </c>
      <c r="G1136" s="388" t="s">
        <v>511</v>
      </c>
      <c r="H1136" s="388" t="s">
        <v>186</v>
      </c>
      <c r="I1136" s="388" t="s">
        <v>93</v>
      </c>
      <c r="J1136" s="388" t="s">
        <v>2235</v>
      </c>
      <c r="K1136" s="400">
        <v>41793</v>
      </c>
      <c r="L1136" s="400">
        <v>41796</v>
      </c>
      <c r="M1136" s="388" t="s">
        <v>282</v>
      </c>
      <c r="N1136" s="388" t="s">
        <v>104</v>
      </c>
      <c r="O1136" s="388">
        <v>2</v>
      </c>
      <c r="P1136" s="388" t="s">
        <v>2196</v>
      </c>
      <c r="Q1136" s="388">
        <v>3</v>
      </c>
    </row>
    <row r="1137" spans="1:17" s="388" customFormat="1" x14ac:dyDescent="0.2">
      <c r="A1137" s="388">
        <v>52544</v>
      </c>
      <c r="B1137" s="388">
        <v>114962</v>
      </c>
      <c r="C1137" s="388">
        <v>10003407</v>
      </c>
      <c r="D1137" s="388" t="s">
        <v>2363</v>
      </c>
      <c r="E1137" s="388" t="s">
        <v>1512</v>
      </c>
      <c r="F1137" s="388" t="s">
        <v>14</v>
      </c>
      <c r="G1137" s="388" t="s">
        <v>776</v>
      </c>
      <c r="H1137" s="388" t="s">
        <v>177</v>
      </c>
      <c r="I1137" s="388" t="s">
        <v>177</v>
      </c>
      <c r="J1137" s="388" t="s">
        <v>2364</v>
      </c>
      <c r="K1137" s="400">
        <v>41793</v>
      </c>
      <c r="L1137" s="400">
        <v>41796</v>
      </c>
      <c r="M1137" s="388" t="s">
        <v>282</v>
      </c>
      <c r="N1137" s="388" t="s">
        <v>104</v>
      </c>
      <c r="O1137" s="388">
        <v>2</v>
      </c>
      <c r="P1137" s="388" t="s">
        <v>2196</v>
      </c>
      <c r="Q1137" s="388">
        <v>3</v>
      </c>
    </row>
    <row r="1138" spans="1:17" s="388" customFormat="1" x14ac:dyDescent="0.2">
      <c r="A1138" s="388">
        <v>130428</v>
      </c>
      <c r="B1138" s="388">
        <v>105658</v>
      </c>
      <c r="C1138" s="388">
        <v>10000671</v>
      </c>
      <c r="D1138" s="388" t="s">
        <v>2752</v>
      </c>
      <c r="E1138" s="388" t="s">
        <v>107</v>
      </c>
      <c r="F1138" s="388" t="s">
        <v>11</v>
      </c>
      <c r="G1138" s="388" t="s">
        <v>675</v>
      </c>
      <c r="H1138" s="388" t="s">
        <v>115</v>
      </c>
      <c r="I1138" s="388" t="s">
        <v>115</v>
      </c>
      <c r="J1138" s="388" t="s">
        <v>2753</v>
      </c>
      <c r="K1138" s="400">
        <v>41793</v>
      </c>
      <c r="L1138" s="400">
        <v>41796</v>
      </c>
      <c r="M1138" s="388" t="s">
        <v>146</v>
      </c>
      <c r="N1138" s="388" t="s">
        <v>104</v>
      </c>
      <c r="O1138" s="388">
        <v>2</v>
      </c>
      <c r="P1138" s="388" t="s">
        <v>2196</v>
      </c>
      <c r="Q1138" s="388">
        <v>3</v>
      </c>
    </row>
    <row r="1139" spans="1:17" s="388" customFormat="1" x14ac:dyDescent="0.2">
      <c r="A1139" s="388">
        <v>130573</v>
      </c>
      <c r="B1139" s="388">
        <v>107079</v>
      </c>
      <c r="C1139" s="388">
        <v>10005414</v>
      </c>
      <c r="D1139" s="388" t="s">
        <v>1297</v>
      </c>
      <c r="E1139" s="388" t="s">
        <v>107</v>
      </c>
      <c r="F1139" s="388" t="s">
        <v>11</v>
      </c>
      <c r="G1139" s="388" t="s">
        <v>1298</v>
      </c>
      <c r="H1139" s="388" t="s">
        <v>92</v>
      </c>
      <c r="I1139" s="388" t="s">
        <v>93</v>
      </c>
      <c r="J1139" s="388" t="s">
        <v>2841</v>
      </c>
      <c r="K1139" s="400">
        <v>41793</v>
      </c>
      <c r="L1139" s="400">
        <v>41796</v>
      </c>
      <c r="M1139" s="388" t="s">
        <v>146</v>
      </c>
      <c r="N1139" s="388" t="s">
        <v>104</v>
      </c>
      <c r="O1139" s="388">
        <v>3</v>
      </c>
      <c r="P1139" s="388" t="s">
        <v>2196</v>
      </c>
      <c r="Q1139" s="388">
        <v>3</v>
      </c>
    </row>
    <row r="1140" spans="1:17" s="388" customFormat="1" x14ac:dyDescent="0.2">
      <c r="A1140" s="388">
        <v>54630</v>
      </c>
      <c r="B1140" s="388">
        <v>107084</v>
      </c>
      <c r="C1140" s="388">
        <v>10006337</v>
      </c>
      <c r="D1140" s="388" t="s">
        <v>2533</v>
      </c>
      <c r="E1140" s="388" t="s">
        <v>1512</v>
      </c>
      <c r="F1140" s="388" t="s">
        <v>14</v>
      </c>
      <c r="G1140" s="388" t="s">
        <v>768</v>
      </c>
      <c r="H1140" s="388" t="s">
        <v>92</v>
      </c>
      <c r="I1140" s="388" t="s">
        <v>93</v>
      </c>
      <c r="J1140" s="388" t="s">
        <v>2534</v>
      </c>
      <c r="K1140" s="400">
        <v>41792</v>
      </c>
      <c r="L1140" s="400">
        <v>41796</v>
      </c>
      <c r="M1140" s="388" t="s">
        <v>352</v>
      </c>
      <c r="N1140" s="388" t="s">
        <v>104</v>
      </c>
      <c r="O1140" s="388">
        <v>2</v>
      </c>
      <c r="P1140" s="388" t="s">
        <v>2196</v>
      </c>
      <c r="Q1140" s="388">
        <v>3</v>
      </c>
    </row>
    <row r="1141" spans="1:17" s="388" customFormat="1" x14ac:dyDescent="0.2">
      <c r="A1141" s="388">
        <v>130429</v>
      </c>
      <c r="B1141" s="388">
        <v>108782</v>
      </c>
      <c r="C1141" s="388">
        <v>10001549</v>
      </c>
      <c r="D1141" s="388" t="s">
        <v>1244</v>
      </c>
      <c r="E1141" s="388" t="s">
        <v>107</v>
      </c>
      <c r="F1141" s="388" t="s">
        <v>11</v>
      </c>
      <c r="G1141" s="388" t="s">
        <v>210</v>
      </c>
      <c r="H1141" s="388" t="s">
        <v>115</v>
      </c>
      <c r="I1141" s="388" t="s">
        <v>115</v>
      </c>
      <c r="J1141" s="388" t="s">
        <v>2755</v>
      </c>
      <c r="K1141" s="400">
        <v>41792</v>
      </c>
      <c r="L1141" s="400">
        <v>41796</v>
      </c>
      <c r="M1141" s="388" t="s">
        <v>109</v>
      </c>
      <c r="N1141" s="388" t="s">
        <v>104</v>
      </c>
      <c r="O1141" s="388">
        <v>3</v>
      </c>
      <c r="P1141" s="388" t="s">
        <v>2196</v>
      </c>
      <c r="Q1141" s="388">
        <v>3</v>
      </c>
    </row>
    <row r="1142" spans="1:17" s="388" customFormat="1" x14ac:dyDescent="0.2">
      <c r="A1142" s="388">
        <v>130453</v>
      </c>
      <c r="B1142" s="388">
        <v>108495</v>
      </c>
      <c r="C1142" s="388">
        <v>10005410</v>
      </c>
      <c r="D1142" s="388" t="s">
        <v>1256</v>
      </c>
      <c r="E1142" s="388" t="s">
        <v>107</v>
      </c>
      <c r="F1142" s="388" t="s">
        <v>11</v>
      </c>
      <c r="G1142" s="388" t="s">
        <v>736</v>
      </c>
      <c r="H1142" s="388" t="s">
        <v>115</v>
      </c>
      <c r="I1142" s="388" t="s">
        <v>115</v>
      </c>
      <c r="J1142" s="388" t="s">
        <v>2775</v>
      </c>
      <c r="K1142" s="400">
        <v>41792</v>
      </c>
      <c r="L1142" s="400">
        <v>41796</v>
      </c>
      <c r="M1142" s="388" t="s">
        <v>109</v>
      </c>
      <c r="N1142" s="388" t="s">
        <v>104</v>
      </c>
      <c r="O1142" s="388">
        <v>3</v>
      </c>
      <c r="P1142" s="388" t="s">
        <v>2196</v>
      </c>
      <c r="Q1142" s="388">
        <v>2</v>
      </c>
    </row>
    <row r="1143" spans="1:17" s="388" customFormat="1" x14ac:dyDescent="0.2">
      <c r="A1143" s="388">
        <v>130542</v>
      </c>
      <c r="B1143" s="388">
        <v>107582</v>
      </c>
      <c r="C1143" s="388">
        <v>10003855</v>
      </c>
      <c r="D1143" s="388" t="s">
        <v>2819</v>
      </c>
      <c r="E1143" s="388" t="s">
        <v>107</v>
      </c>
      <c r="F1143" s="388" t="s">
        <v>11</v>
      </c>
      <c r="G1143" s="388" t="s">
        <v>207</v>
      </c>
      <c r="H1143" s="388" t="s">
        <v>1993</v>
      </c>
      <c r="I1143" s="388" t="s">
        <v>93</v>
      </c>
      <c r="J1143" s="388" t="s">
        <v>2820</v>
      </c>
      <c r="K1143" s="400">
        <v>41792</v>
      </c>
      <c r="L1143" s="400">
        <v>41796</v>
      </c>
      <c r="M1143" s="388" t="s">
        <v>146</v>
      </c>
      <c r="N1143" s="388" t="s">
        <v>104</v>
      </c>
      <c r="O1143" s="388">
        <v>2</v>
      </c>
      <c r="P1143" s="388" t="s">
        <v>2196</v>
      </c>
      <c r="Q1143" s="388">
        <v>3</v>
      </c>
    </row>
    <row r="1144" spans="1:17" s="388" customFormat="1" x14ac:dyDescent="0.2">
      <c r="A1144" s="388">
        <v>130761</v>
      </c>
      <c r="B1144" s="388">
        <v>107641</v>
      </c>
      <c r="C1144" s="388">
        <v>10000812</v>
      </c>
      <c r="D1144" s="388" t="s">
        <v>2946</v>
      </c>
      <c r="E1144" s="388" t="s">
        <v>107</v>
      </c>
      <c r="F1144" s="388" t="s">
        <v>11</v>
      </c>
      <c r="G1144" s="388" t="s">
        <v>223</v>
      </c>
      <c r="H1144" s="388" t="s">
        <v>152</v>
      </c>
      <c r="I1144" s="388" t="s">
        <v>152</v>
      </c>
      <c r="J1144" s="388" t="s">
        <v>2947</v>
      </c>
      <c r="K1144" s="400">
        <v>41792</v>
      </c>
      <c r="L1144" s="400">
        <v>41796</v>
      </c>
      <c r="M1144" s="388" t="s">
        <v>146</v>
      </c>
      <c r="N1144" s="388" t="s">
        <v>104</v>
      </c>
      <c r="O1144" s="388">
        <v>2</v>
      </c>
      <c r="P1144" s="388" t="s">
        <v>2196</v>
      </c>
      <c r="Q1144" s="388">
        <v>3</v>
      </c>
    </row>
    <row r="1145" spans="1:17" s="388" customFormat="1" x14ac:dyDescent="0.2">
      <c r="A1145" s="388">
        <v>130798</v>
      </c>
      <c r="B1145" s="388">
        <v>107008</v>
      </c>
      <c r="C1145" s="388">
        <v>10005821</v>
      </c>
      <c r="D1145" s="388" t="s">
        <v>2958</v>
      </c>
      <c r="E1145" s="388" t="s">
        <v>107</v>
      </c>
      <c r="F1145" s="388" t="s">
        <v>11</v>
      </c>
      <c r="G1145" s="388" t="s">
        <v>398</v>
      </c>
      <c r="H1145" s="388" t="s">
        <v>161</v>
      </c>
      <c r="I1145" s="388" t="s">
        <v>161</v>
      </c>
      <c r="J1145" s="388" t="s">
        <v>2959</v>
      </c>
      <c r="K1145" s="400">
        <v>41792</v>
      </c>
      <c r="L1145" s="400">
        <v>41796</v>
      </c>
      <c r="M1145" s="388" t="s">
        <v>109</v>
      </c>
      <c r="N1145" s="388" t="s">
        <v>104</v>
      </c>
      <c r="O1145" s="388">
        <v>2</v>
      </c>
      <c r="P1145" s="388" t="s">
        <v>2196</v>
      </c>
      <c r="Q1145" s="388">
        <v>3</v>
      </c>
    </row>
    <row r="1146" spans="1:17" s="388" customFormat="1" x14ac:dyDescent="0.2">
      <c r="A1146" s="388">
        <v>131935</v>
      </c>
      <c r="B1146" s="388">
        <v>114840</v>
      </c>
      <c r="C1146" s="388">
        <v>10000350</v>
      </c>
      <c r="D1146" s="388" t="s">
        <v>3009</v>
      </c>
      <c r="E1146" s="388" t="s">
        <v>1992</v>
      </c>
      <c r="F1146" s="388" t="s">
        <v>12</v>
      </c>
      <c r="G1146" s="388" t="s">
        <v>729</v>
      </c>
      <c r="H1146" s="388" t="s">
        <v>131</v>
      </c>
      <c r="I1146" s="388" t="s">
        <v>131</v>
      </c>
      <c r="J1146" s="388" t="s">
        <v>3010</v>
      </c>
      <c r="K1146" s="400">
        <v>41793</v>
      </c>
      <c r="L1146" s="400">
        <v>41795</v>
      </c>
      <c r="M1146" s="388" t="s">
        <v>547</v>
      </c>
      <c r="N1146" s="388" t="s">
        <v>104</v>
      </c>
      <c r="O1146" s="388">
        <v>2</v>
      </c>
      <c r="P1146" s="388" t="s">
        <v>2196</v>
      </c>
      <c r="Q1146" s="388">
        <v>3</v>
      </c>
    </row>
    <row r="1147" spans="1:17" s="388" customFormat="1" x14ac:dyDescent="0.2">
      <c r="A1147" s="388">
        <v>52928</v>
      </c>
      <c r="B1147" s="388">
        <v>116052</v>
      </c>
      <c r="C1147" s="388">
        <v>10003784</v>
      </c>
      <c r="D1147" s="388" t="s">
        <v>2381</v>
      </c>
      <c r="E1147" s="388" t="s">
        <v>1508</v>
      </c>
      <c r="F1147" s="388" t="s">
        <v>13</v>
      </c>
      <c r="G1147" s="388" t="s">
        <v>342</v>
      </c>
      <c r="H1147" s="388" t="s">
        <v>177</v>
      </c>
      <c r="I1147" s="388" t="s">
        <v>177</v>
      </c>
      <c r="J1147" s="388" t="s">
        <v>2382</v>
      </c>
      <c r="K1147" s="400">
        <v>41792</v>
      </c>
      <c r="L1147" s="400">
        <v>41795</v>
      </c>
      <c r="M1147" s="388" t="s">
        <v>123</v>
      </c>
      <c r="N1147" s="388" t="s">
        <v>104</v>
      </c>
      <c r="O1147" s="388">
        <v>3</v>
      </c>
      <c r="P1147" s="388" t="s">
        <v>2196</v>
      </c>
      <c r="Q1147" s="388">
        <v>3</v>
      </c>
    </row>
    <row r="1148" spans="1:17" s="388" customFormat="1" x14ac:dyDescent="0.2">
      <c r="A1148" s="388">
        <v>58163</v>
      </c>
      <c r="B1148" s="388">
        <v>117563</v>
      </c>
      <c r="C1148" s="388">
        <v>10008135</v>
      </c>
      <c r="D1148" s="388" t="s">
        <v>2595</v>
      </c>
      <c r="E1148" s="388" t="s">
        <v>1508</v>
      </c>
      <c r="F1148" s="388" t="s">
        <v>13</v>
      </c>
      <c r="G1148" s="388" t="s">
        <v>1185</v>
      </c>
      <c r="H1148" s="388" t="s">
        <v>92</v>
      </c>
      <c r="I1148" s="388" t="s">
        <v>93</v>
      </c>
      <c r="J1148" s="388" t="s">
        <v>2596</v>
      </c>
      <c r="K1148" s="400">
        <v>41792</v>
      </c>
      <c r="L1148" s="400">
        <v>41795</v>
      </c>
      <c r="M1148" s="388" t="s">
        <v>123</v>
      </c>
      <c r="N1148" s="388" t="s">
        <v>104</v>
      </c>
      <c r="O1148" s="388">
        <v>2</v>
      </c>
      <c r="P1148" s="388" t="s">
        <v>2196</v>
      </c>
      <c r="Q1148" s="388">
        <v>3</v>
      </c>
    </row>
    <row r="1149" spans="1:17" s="388" customFormat="1" x14ac:dyDescent="0.2">
      <c r="A1149" s="388">
        <v>58587</v>
      </c>
      <c r="B1149" s="388">
        <v>118533</v>
      </c>
      <c r="C1149" s="388">
        <v>10022461</v>
      </c>
      <c r="D1149" s="388" t="s">
        <v>134</v>
      </c>
      <c r="E1149" s="388" t="s">
        <v>1508</v>
      </c>
      <c r="F1149" s="388" t="s">
        <v>13</v>
      </c>
      <c r="G1149" s="388" t="s">
        <v>482</v>
      </c>
      <c r="H1149" s="388" t="s">
        <v>115</v>
      </c>
      <c r="I1149" s="388" t="s">
        <v>115</v>
      </c>
      <c r="J1149" s="388" t="s">
        <v>137</v>
      </c>
      <c r="K1149" s="400">
        <v>41786</v>
      </c>
      <c r="L1149" s="400">
        <v>41789</v>
      </c>
      <c r="M1149" s="388" t="s">
        <v>138</v>
      </c>
      <c r="N1149" s="388" t="s">
        <v>104</v>
      </c>
      <c r="O1149" s="388">
        <v>2</v>
      </c>
      <c r="P1149" s="388" t="s">
        <v>2196</v>
      </c>
      <c r="Q1149" s="388">
        <v>3</v>
      </c>
    </row>
    <row r="1150" spans="1:17" s="388" customFormat="1" x14ac:dyDescent="0.2">
      <c r="A1150" s="388">
        <v>131900</v>
      </c>
      <c r="B1150" s="388">
        <v>114861</v>
      </c>
      <c r="C1150" s="388">
        <v>10003774</v>
      </c>
      <c r="D1150" s="388" t="s">
        <v>3001</v>
      </c>
      <c r="E1150" s="388" t="s">
        <v>1992</v>
      </c>
      <c r="F1150" s="388" t="s">
        <v>12</v>
      </c>
      <c r="G1150" s="388" t="s">
        <v>670</v>
      </c>
      <c r="H1150" s="388" t="s">
        <v>152</v>
      </c>
      <c r="I1150" s="388" t="s">
        <v>152</v>
      </c>
      <c r="J1150" s="388" t="s">
        <v>3002</v>
      </c>
      <c r="K1150" s="400">
        <v>41780</v>
      </c>
      <c r="L1150" s="400">
        <v>41782</v>
      </c>
      <c r="M1150" s="388" t="s">
        <v>547</v>
      </c>
      <c r="N1150" s="388" t="s">
        <v>104</v>
      </c>
      <c r="O1150" s="388">
        <v>2</v>
      </c>
      <c r="P1150" s="388" t="s">
        <v>2196</v>
      </c>
      <c r="Q1150" s="388">
        <v>3</v>
      </c>
    </row>
    <row r="1151" spans="1:17" s="388" customFormat="1" x14ac:dyDescent="0.2">
      <c r="A1151" s="388">
        <v>59017</v>
      </c>
      <c r="B1151" s="388">
        <v>118684</v>
      </c>
      <c r="C1151" s="388">
        <v>10024293</v>
      </c>
      <c r="D1151" s="388" t="s">
        <v>2676</v>
      </c>
      <c r="E1151" s="388" t="s">
        <v>1512</v>
      </c>
      <c r="F1151" s="388" t="s">
        <v>14</v>
      </c>
      <c r="G1151" s="388" t="s">
        <v>1316</v>
      </c>
      <c r="H1151" s="388" t="s">
        <v>131</v>
      </c>
      <c r="I1151" s="388" t="s">
        <v>131</v>
      </c>
      <c r="J1151" s="388" t="s">
        <v>2677</v>
      </c>
      <c r="K1151" s="400">
        <v>41779</v>
      </c>
      <c r="L1151" s="400">
        <v>41782</v>
      </c>
      <c r="M1151" s="388" t="s">
        <v>352</v>
      </c>
      <c r="N1151" s="388" t="s">
        <v>104</v>
      </c>
      <c r="O1151" s="388">
        <v>2</v>
      </c>
      <c r="P1151" s="388" t="s">
        <v>2196</v>
      </c>
      <c r="Q1151" s="388">
        <v>2</v>
      </c>
    </row>
    <row r="1152" spans="1:17" s="388" customFormat="1" x14ac:dyDescent="0.2">
      <c r="A1152" s="388">
        <v>53504</v>
      </c>
      <c r="B1152" s="388">
        <v>108039</v>
      </c>
      <c r="C1152" s="388">
        <v>10004601</v>
      </c>
      <c r="D1152" s="388" t="s">
        <v>2434</v>
      </c>
      <c r="E1152" s="388" t="s">
        <v>1512</v>
      </c>
      <c r="F1152" s="388" t="s">
        <v>14</v>
      </c>
      <c r="G1152" s="388" t="s">
        <v>440</v>
      </c>
      <c r="H1152" s="388" t="s">
        <v>92</v>
      </c>
      <c r="I1152" s="388" t="s">
        <v>93</v>
      </c>
      <c r="J1152" s="388" t="s">
        <v>2435</v>
      </c>
      <c r="K1152" s="400">
        <v>41778</v>
      </c>
      <c r="L1152" s="400">
        <v>41782</v>
      </c>
      <c r="M1152" s="388" t="s">
        <v>352</v>
      </c>
      <c r="N1152" s="388" t="s">
        <v>104</v>
      </c>
      <c r="O1152" s="388">
        <v>2</v>
      </c>
      <c r="P1152" s="388" t="s">
        <v>2196</v>
      </c>
      <c r="Q1152" s="388">
        <v>2</v>
      </c>
    </row>
    <row r="1153" spans="1:17" s="388" customFormat="1" x14ac:dyDescent="0.2">
      <c r="A1153" s="388">
        <v>130455</v>
      </c>
      <c r="B1153" s="388">
        <v>110211</v>
      </c>
      <c r="C1153" s="388">
        <v>10001207</v>
      </c>
      <c r="D1153" s="388" t="s">
        <v>2779</v>
      </c>
      <c r="E1153" s="388" t="s">
        <v>107</v>
      </c>
      <c r="F1153" s="388" t="s">
        <v>11</v>
      </c>
      <c r="G1153" s="388" t="s">
        <v>120</v>
      </c>
      <c r="H1153" s="388" t="s">
        <v>115</v>
      </c>
      <c r="I1153" s="388" t="s">
        <v>115</v>
      </c>
      <c r="J1153" s="388" t="s">
        <v>2780</v>
      </c>
      <c r="K1153" s="400">
        <v>41778</v>
      </c>
      <c r="L1153" s="400">
        <v>41782</v>
      </c>
      <c r="M1153" s="388" t="s">
        <v>109</v>
      </c>
      <c r="N1153" s="388" t="s">
        <v>104</v>
      </c>
      <c r="O1153" s="388">
        <v>2</v>
      </c>
      <c r="P1153" s="388" t="s">
        <v>2196</v>
      </c>
      <c r="Q1153" s="388">
        <v>3</v>
      </c>
    </row>
    <row r="1154" spans="1:17" s="388" customFormat="1" x14ac:dyDescent="0.2">
      <c r="A1154" s="388">
        <v>130459</v>
      </c>
      <c r="B1154" s="388">
        <v>106350</v>
      </c>
      <c r="C1154" s="388">
        <v>10000825</v>
      </c>
      <c r="D1154" s="388" t="s">
        <v>592</v>
      </c>
      <c r="E1154" s="388" t="s">
        <v>107</v>
      </c>
      <c r="F1154" s="388" t="s">
        <v>11</v>
      </c>
      <c r="G1154" s="388" t="s">
        <v>173</v>
      </c>
      <c r="H1154" s="388" t="s">
        <v>161</v>
      </c>
      <c r="I1154" s="388" t="s">
        <v>161</v>
      </c>
      <c r="J1154" s="388" t="s">
        <v>593</v>
      </c>
      <c r="K1154" s="400">
        <v>41778</v>
      </c>
      <c r="L1154" s="400">
        <v>41782</v>
      </c>
      <c r="M1154" s="388" t="s">
        <v>109</v>
      </c>
      <c r="N1154" s="388" t="s">
        <v>104</v>
      </c>
      <c r="O1154" s="388">
        <v>2</v>
      </c>
      <c r="P1154" s="388" t="s">
        <v>2196</v>
      </c>
      <c r="Q1154" s="388">
        <v>3</v>
      </c>
    </row>
    <row r="1155" spans="1:17" s="388" customFormat="1" x14ac:dyDescent="0.2">
      <c r="A1155" s="388">
        <v>130679</v>
      </c>
      <c r="B1155" s="388">
        <v>106563</v>
      </c>
      <c r="C1155" s="388">
        <v>10001353</v>
      </c>
      <c r="D1155" s="388" t="s">
        <v>1356</v>
      </c>
      <c r="E1155" s="388" t="s">
        <v>107</v>
      </c>
      <c r="F1155" s="388" t="s">
        <v>11</v>
      </c>
      <c r="G1155" s="388" t="s">
        <v>167</v>
      </c>
      <c r="H1155" s="388" t="s">
        <v>102</v>
      </c>
      <c r="I1155" s="388" t="s">
        <v>102</v>
      </c>
      <c r="J1155" s="388" t="s">
        <v>2899</v>
      </c>
      <c r="K1155" s="400">
        <v>41778</v>
      </c>
      <c r="L1155" s="400">
        <v>41782</v>
      </c>
      <c r="M1155" s="388" t="s">
        <v>109</v>
      </c>
      <c r="N1155" s="388" t="s">
        <v>104</v>
      </c>
      <c r="O1155" s="388">
        <v>3</v>
      </c>
      <c r="P1155" s="388" t="s">
        <v>2196</v>
      </c>
      <c r="Q1155" s="388">
        <v>2</v>
      </c>
    </row>
    <row r="1156" spans="1:17" s="388" customFormat="1" x14ac:dyDescent="0.2">
      <c r="A1156" s="388">
        <v>130820</v>
      </c>
      <c r="B1156" s="388">
        <v>107059</v>
      </c>
      <c r="C1156" s="388">
        <v>10006398</v>
      </c>
      <c r="D1156" s="388" t="s">
        <v>1417</v>
      </c>
      <c r="E1156" s="388" t="s">
        <v>107</v>
      </c>
      <c r="F1156" s="388" t="s">
        <v>11</v>
      </c>
      <c r="G1156" s="388" t="s">
        <v>793</v>
      </c>
      <c r="H1156" s="388" t="s">
        <v>102</v>
      </c>
      <c r="I1156" s="388" t="s">
        <v>102</v>
      </c>
      <c r="J1156" s="388" t="s">
        <v>2969</v>
      </c>
      <c r="K1156" s="400">
        <v>41778</v>
      </c>
      <c r="L1156" s="400">
        <v>41782</v>
      </c>
      <c r="M1156" s="388" t="s">
        <v>109</v>
      </c>
      <c r="N1156" s="388" t="s">
        <v>104</v>
      </c>
      <c r="O1156" s="388">
        <v>3</v>
      </c>
      <c r="P1156" s="388" t="s">
        <v>2196</v>
      </c>
      <c r="Q1156" s="388">
        <v>2</v>
      </c>
    </row>
    <row r="1157" spans="1:17" s="388" customFormat="1" x14ac:dyDescent="0.2">
      <c r="A1157" s="388">
        <v>131958</v>
      </c>
      <c r="B1157" s="388">
        <v>114870</v>
      </c>
      <c r="C1157" s="388">
        <v>10005036</v>
      </c>
      <c r="D1157" s="388" t="s">
        <v>3015</v>
      </c>
      <c r="E1157" s="388" t="s">
        <v>1992</v>
      </c>
      <c r="F1157" s="388" t="s">
        <v>12</v>
      </c>
      <c r="G1157" s="388" t="s">
        <v>291</v>
      </c>
      <c r="H1157" s="388" t="s">
        <v>1993</v>
      </c>
      <c r="I1157" s="388" t="s">
        <v>93</v>
      </c>
      <c r="J1157" s="388" t="s">
        <v>3016</v>
      </c>
      <c r="K1157" s="400">
        <v>41779</v>
      </c>
      <c r="L1157" s="400">
        <v>41781</v>
      </c>
      <c r="M1157" s="388" t="s">
        <v>127</v>
      </c>
      <c r="N1157" s="388" t="s">
        <v>104</v>
      </c>
      <c r="O1157" s="388">
        <v>2</v>
      </c>
      <c r="P1157" s="388" t="s">
        <v>2196</v>
      </c>
      <c r="Q1157" s="388">
        <v>3</v>
      </c>
    </row>
    <row r="1158" spans="1:17" s="388" customFormat="1" x14ac:dyDescent="0.2">
      <c r="A1158" s="388">
        <v>132042</v>
      </c>
      <c r="B1158" s="388">
        <v>114827</v>
      </c>
      <c r="C1158" s="388">
        <v>10012825</v>
      </c>
      <c r="D1158" s="388" t="s">
        <v>1461</v>
      </c>
      <c r="E1158" s="388" t="s">
        <v>1992</v>
      </c>
      <c r="F1158" s="388" t="s">
        <v>12</v>
      </c>
      <c r="G1158" s="388" t="s">
        <v>252</v>
      </c>
      <c r="H1158" s="388" t="s">
        <v>155</v>
      </c>
      <c r="I1158" s="388" t="s">
        <v>155</v>
      </c>
      <c r="J1158" s="388" t="s">
        <v>3034</v>
      </c>
      <c r="K1158" s="400">
        <v>41779</v>
      </c>
      <c r="L1158" s="400">
        <v>41781</v>
      </c>
      <c r="M1158" s="388" t="s">
        <v>127</v>
      </c>
      <c r="N1158" s="388" t="s">
        <v>104</v>
      </c>
      <c r="O1158" s="388">
        <v>3</v>
      </c>
      <c r="P1158" s="388" t="s">
        <v>2196</v>
      </c>
      <c r="Q1158" s="388">
        <v>2</v>
      </c>
    </row>
    <row r="1159" spans="1:17" s="388" customFormat="1" x14ac:dyDescent="0.2">
      <c r="A1159" s="388">
        <v>51909</v>
      </c>
      <c r="B1159" s="388">
        <v>110554</v>
      </c>
      <c r="C1159" s="388">
        <v>10002602</v>
      </c>
      <c r="D1159" s="388" t="s">
        <v>2324</v>
      </c>
      <c r="E1159" s="388" t="s">
        <v>1536</v>
      </c>
      <c r="F1159" s="388" t="s">
        <v>14</v>
      </c>
      <c r="G1159" s="388" t="s">
        <v>340</v>
      </c>
      <c r="H1159" s="388" t="s">
        <v>155</v>
      </c>
      <c r="I1159" s="388" t="s">
        <v>155</v>
      </c>
      <c r="J1159" s="388" t="s">
        <v>2325</v>
      </c>
      <c r="K1159" s="400">
        <v>41778</v>
      </c>
      <c r="L1159" s="400">
        <v>41781</v>
      </c>
      <c r="M1159" s="388" t="s">
        <v>138</v>
      </c>
      <c r="N1159" s="388" t="s">
        <v>104</v>
      </c>
      <c r="O1159" s="388">
        <v>3</v>
      </c>
      <c r="P1159" s="388" t="s">
        <v>2196</v>
      </c>
      <c r="Q1159" s="388">
        <v>3</v>
      </c>
    </row>
    <row r="1160" spans="1:17" s="388" customFormat="1" x14ac:dyDescent="0.2">
      <c r="A1160" s="388">
        <v>132001</v>
      </c>
      <c r="B1160" s="388">
        <v>119225</v>
      </c>
      <c r="C1160" s="388">
        <v>10024771</v>
      </c>
      <c r="D1160" s="388" t="s">
        <v>3026</v>
      </c>
      <c r="E1160" s="388" t="s">
        <v>1992</v>
      </c>
      <c r="F1160" s="388" t="s">
        <v>12</v>
      </c>
      <c r="G1160" s="388" t="s">
        <v>252</v>
      </c>
      <c r="H1160" s="388" t="s">
        <v>155</v>
      </c>
      <c r="I1160" s="388" t="s">
        <v>155</v>
      </c>
      <c r="J1160" s="388" t="s">
        <v>3027</v>
      </c>
      <c r="K1160" s="400">
        <v>41773</v>
      </c>
      <c r="L1160" s="400">
        <v>41775</v>
      </c>
      <c r="M1160" s="388" t="s">
        <v>127</v>
      </c>
      <c r="N1160" s="388" t="s">
        <v>104</v>
      </c>
      <c r="O1160" s="388">
        <v>2</v>
      </c>
      <c r="P1160" s="388" t="s">
        <v>2196</v>
      </c>
      <c r="Q1160" s="388">
        <v>3</v>
      </c>
    </row>
    <row r="1161" spans="1:17" s="388" customFormat="1" x14ac:dyDescent="0.2">
      <c r="A1161" s="388">
        <v>130559</v>
      </c>
      <c r="B1161" s="388" t="s">
        <v>96</v>
      </c>
      <c r="C1161" s="388">
        <v>10004771</v>
      </c>
      <c r="D1161" s="388" t="s">
        <v>2830</v>
      </c>
      <c r="E1161" s="388" t="s">
        <v>107</v>
      </c>
      <c r="F1161" s="388" t="s">
        <v>11</v>
      </c>
      <c r="G1161" s="388" t="s">
        <v>2831</v>
      </c>
      <c r="H1161" s="388" t="s">
        <v>155</v>
      </c>
      <c r="I1161" s="388" t="s">
        <v>155</v>
      </c>
      <c r="J1161" s="388" t="s">
        <v>2832</v>
      </c>
      <c r="K1161" s="400">
        <v>41772</v>
      </c>
      <c r="L1161" s="400">
        <v>41775</v>
      </c>
      <c r="M1161" s="388" t="s">
        <v>146</v>
      </c>
      <c r="N1161" s="388" t="s">
        <v>104</v>
      </c>
      <c r="O1161" s="388">
        <v>4</v>
      </c>
      <c r="P1161" s="388" t="s">
        <v>2196</v>
      </c>
      <c r="Q1161" s="388">
        <v>3</v>
      </c>
    </row>
    <row r="1162" spans="1:17" s="388" customFormat="1" x14ac:dyDescent="0.2">
      <c r="A1162" s="388">
        <v>134916</v>
      </c>
      <c r="B1162" s="388">
        <v>117297</v>
      </c>
      <c r="C1162" s="388">
        <v>10008569</v>
      </c>
      <c r="D1162" s="388" t="s">
        <v>1483</v>
      </c>
      <c r="E1162" s="388" t="s">
        <v>107</v>
      </c>
      <c r="F1162" s="388" t="s">
        <v>11</v>
      </c>
      <c r="G1162" s="388" t="s">
        <v>1039</v>
      </c>
      <c r="H1162" s="388" t="s">
        <v>92</v>
      </c>
      <c r="I1162" s="388" t="s">
        <v>93</v>
      </c>
      <c r="J1162" s="388" t="s">
        <v>3087</v>
      </c>
      <c r="K1162" s="400">
        <v>41772</v>
      </c>
      <c r="L1162" s="400">
        <v>41775</v>
      </c>
      <c r="M1162" s="388" t="s">
        <v>109</v>
      </c>
      <c r="N1162" s="388" t="s">
        <v>104</v>
      </c>
      <c r="O1162" s="388">
        <v>2</v>
      </c>
      <c r="P1162" s="388" t="s">
        <v>2196</v>
      </c>
      <c r="Q1162" s="388">
        <v>3</v>
      </c>
    </row>
    <row r="1163" spans="1:17" s="388" customFormat="1" x14ac:dyDescent="0.2">
      <c r="A1163" s="388">
        <v>50243</v>
      </c>
      <c r="B1163" s="388">
        <v>105809</v>
      </c>
      <c r="C1163" s="388">
        <v>10007002</v>
      </c>
      <c r="D1163" s="388" t="s">
        <v>704</v>
      </c>
      <c r="E1163" s="388" t="s">
        <v>1508</v>
      </c>
      <c r="F1163" s="388" t="s">
        <v>13</v>
      </c>
      <c r="G1163" s="388" t="s">
        <v>189</v>
      </c>
      <c r="H1163" s="388" t="s">
        <v>131</v>
      </c>
      <c r="I1163" s="388" t="s">
        <v>131</v>
      </c>
      <c r="J1163" s="388" t="s">
        <v>2240</v>
      </c>
      <c r="K1163" s="400">
        <v>41771</v>
      </c>
      <c r="L1163" s="400">
        <v>41775</v>
      </c>
      <c r="M1163" s="388" t="s">
        <v>138</v>
      </c>
      <c r="N1163" s="388" t="s">
        <v>104</v>
      </c>
      <c r="O1163" s="388">
        <v>2</v>
      </c>
      <c r="P1163" s="388" t="s">
        <v>2196</v>
      </c>
      <c r="Q1163" s="388">
        <v>3</v>
      </c>
    </row>
    <row r="1164" spans="1:17" s="388" customFormat="1" x14ac:dyDescent="0.2">
      <c r="A1164" s="388">
        <v>53025</v>
      </c>
      <c r="B1164" s="388">
        <v>116638</v>
      </c>
      <c r="C1164" s="388">
        <v>10003909</v>
      </c>
      <c r="D1164" s="388" t="s">
        <v>893</v>
      </c>
      <c r="E1164" s="388" t="s">
        <v>1508</v>
      </c>
      <c r="F1164" s="388" t="s">
        <v>13</v>
      </c>
      <c r="G1164" s="388" t="s">
        <v>167</v>
      </c>
      <c r="H1164" s="388" t="s">
        <v>102</v>
      </c>
      <c r="I1164" s="388" t="s">
        <v>102</v>
      </c>
      <c r="J1164" s="388" t="s">
        <v>2390</v>
      </c>
      <c r="K1164" s="400">
        <v>41771</v>
      </c>
      <c r="L1164" s="400">
        <v>41775</v>
      </c>
      <c r="M1164" s="388" t="s">
        <v>138</v>
      </c>
      <c r="N1164" s="388" t="s">
        <v>104</v>
      </c>
      <c r="O1164" s="388">
        <v>2</v>
      </c>
      <c r="P1164" s="388" t="s">
        <v>2196</v>
      </c>
      <c r="Q1164" s="388">
        <v>3</v>
      </c>
    </row>
    <row r="1165" spans="1:17" s="388" customFormat="1" x14ac:dyDescent="0.2">
      <c r="A1165" s="388">
        <v>53535</v>
      </c>
      <c r="B1165" s="388">
        <v>109052</v>
      </c>
      <c r="C1165" s="388">
        <v>10004645</v>
      </c>
      <c r="D1165" s="388" t="s">
        <v>2437</v>
      </c>
      <c r="E1165" s="388" t="s">
        <v>1536</v>
      </c>
      <c r="F1165" s="388" t="s">
        <v>14</v>
      </c>
      <c r="G1165" s="388" t="s">
        <v>670</v>
      </c>
      <c r="H1165" s="388" t="s">
        <v>152</v>
      </c>
      <c r="I1165" s="388" t="s">
        <v>152</v>
      </c>
      <c r="J1165" s="388" t="s">
        <v>2438</v>
      </c>
      <c r="K1165" s="400">
        <v>41771</v>
      </c>
      <c r="L1165" s="400">
        <v>41775</v>
      </c>
      <c r="M1165" s="388" t="s">
        <v>138</v>
      </c>
      <c r="N1165" s="388" t="s">
        <v>104</v>
      </c>
      <c r="O1165" s="388">
        <v>2</v>
      </c>
      <c r="P1165" s="388" t="s">
        <v>2196</v>
      </c>
      <c r="Q1165" s="388">
        <v>3</v>
      </c>
    </row>
    <row r="1166" spans="1:17" s="388" customFormat="1" x14ac:dyDescent="0.2">
      <c r="A1166" s="388">
        <v>130408</v>
      </c>
      <c r="B1166" s="388">
        <v>106809</v>
      </c>
      <c r="C1166" s="388">
        <v>10002094</v>
      </c>
      <c r="D1166" s="388" t="s">
        <v>501</v>
      </c>
      <c r="E1166" s="388" t="s">
        <v>107</v>
      </c>
      <c r="F1166" s="388" t="s">
        <v>11</v>
      </c>
      <c r="G1166" s="388" t="s">
        <v>284</v>
      </c>
      <c r="H1166" s="388" t="s">
        <v>115</v>
      </c>
      <c r="I1166" s="388" t="s">
        <v>115</v>
      </c>
      <c r="J1166" s="388" t="s">
        <v>2738</v>
      </c>
      <c r="K1166" s="400">
        <v>41771</v>
      </c>
      <c r="L1166" s="400">
        <v>41775</v>
      </c>
      <c r="M1166" s="388" t="s">
        <v>109</v>
      </c>
      <c r="N1166" s="388" t="s">
        <v>104</v>
      </c>
      <c r="O1166" s="388">
        <v>3</v>
      </c>
      <c r="P1166" s="388" t="s">
        <v>2196</v>
      </c>
      <c r="Q1166" s="388">
        <v>3</v>
      </c>
    </row>
    <row r="1167" spans="1:17" s="388" customFormat="1" x14ac:dyDescent="0.2">
      <c r="A1167" s="388">
        <v>130454</v>
      </c>
      <c r="B1167" s="388">
        <v>108449</v>
      </c>
      <c r="C1167" s="388">
        <v>10005469</v>
      </c>
      <c r="D1167" s="388" t="s">
        <v>1258</v>
      </c>
      <c r="E1167" s="388" t="s">
        <v>107</v>
      </c>
      <c r="F1167" s="388" t="s">
        <v>11</v>
      </c>
      <c r="G1167" s="388" t="s">
        <v>505</v>
      </c>
      <c r="H1167" s="388" t="s">
        <v>115</v>
      </c>
      <c r="I1167" s="388" t="s">
        <v>115</v>
      </c>
      <c r="J1167" s="388" t="s">
        <v>2777</v>
      </c>
      <c r="K1167" s="400">
        <v>41771</v>
      </c>
      <c r="L1167" s="400">
        <v>41775</v>
      </c>
      <c r="M1167" s="388" t="s">
        <v>146</v>
      </c>
      <c r="N1167" s="388" t="s">
        <v>104</v>
      </c>
      <c r="O1167" s="388">
        <v>3</v>
      </c>
      <c r="P1167" s="388" t="s">
        <v>2196</v>
      </c>
      <c r="Q1167" s="388">
        <v>3</v>
      </c>
    </row>
    <row r="1168" spans="1:17" s="388" customFormat="1" x14ac:dyDescent="0.2">
      <c r="A1168" s="388">
        <v>130479</v>
      </c>
      <c r="B1168" s="388">
        <v>105110</v>
      </c>
      <c r="C1168" s="388">
        <v>10005669</v>
      </c>
      <c r="D1168" s="388" t="s">
        <v>2792</v>
      </c>
      <c r="E1168" s="388" t="s">
        <v>107</v>
      </c>
      <c r="F1168" s="388" t="s">
        <v>11</v>
      </c>
      <c r="G1168" s="388" t="s">
        <v>542</v>
      </c>
      <c r="H1168" s="388" t="s">
        <v>161</v>
      </c>
      <c r="I1168" s="388" t="s">
        <v>161</v>
      </c>
      <c r="J1168" s="388" t="s">
        <v>2793</v>
      </c>
      <c r="K1168" s="400">
        <v>41771</v>
      </c>
      <c r="L1168" s="400">
        <v>41775</v>
      </c>
      <c r="M1168" s="388" t="s">
        <v>109</v>
      </c>
      <c r="N1168" s="388" t="s">
        <v>104</v>
      </c>
      <c r="O1168" s="388">
        <v>2</v>
      </c>
      <c r="P1168" s="388" t="s">
        <v>2196</v>
      </c>
      <c r="Q1168" s="388">
        <v>3</v>
      </c>
    </row>
    <row r="1169" spans="1:17" s="388" customFormat="1" x14ac:dyDescent="0.2">
      <c r="A1169" s="388">
        <v>130587</v>
      </c>
      <c r="B1169" s="388">
        <v>106706</v>
      </c>
      <c r="C1169" s="388">
        <v>10004695</v>
      </c>
      <c r="D1169" s="388" t="s">
        <v>2860</v>
      </c>
      <c r="E1169" s="388" t="s">
        <v>107</v>
      </c>
      <c r="F1169" s="388" t="s">
        <v>11</v>
      </c>
      <c r="G1169" s="388" t="s">
        <v>946</v>
      </c>
      <c r="H1169" s="388" t="s">
        <v>1993</v>
      </c>
      <c r="I1169" s="388" t="s">
        <v>93</v>
      </c>
      <c r="J1169" s="388" t="s">
        <v>2861</v>
      </c>
      <c r="K1169" s="400">
        <v>41771</v>
      </c>
      <c r="L1169" s="400">
        <v>41775</v>
      </c>
      <c r="M1169" s="388" t="s">
        <v>109</v>
      </c>
      <c r="N1169" s="388" t="s">
        <v>104</v>
      </c>
      <c r="O1169" s="388">
        <v>2</v>
      </c>
      <c r="P1169" s="388" t="s">
        <v>2196</v>
      </c>
      <c r="Q1169" s="388">
        <v>1</v>
      </c>
    </row>
    <row r="1170" spans="1:17" s="388" customFormat="1" x14ac:dyDescent="0.2">
      <c r="A1170" s="388">
        <v>130776</v>
      </c>
      <c r="B1170" s="388">
        <v>106985</v>
      </c>
      <c r="C1170" s="388">
        <v>10004577</v>
      </c>
      <c r="D1170" s="388" t="s">
        <v>1400</v>
      </c>
      <c r="E1170" s="388" t="s">
        <v>107</v>
      </c>
      <c r="F1170" s="388" t="s">
        <v>11</v>
      </c>
      <c r="G1170" s="388" t="s">
        <v>202</v>
      </c>
      <c r="H1170" s="388" t="s">
        <v>152</v>
      </c>
      <c r="I1170" s="388" t="s">
        <v>152</v>
      </c>
      <c r="J1170" s="388" t="s">
        <v>2953</v>
      </c>
      <c r="K1170" s="400">
        <v>41771</v>
      </c>
      <c r="L1170" s="400">
        <v>41775</v>
      </c>
      <c r="M1170" s="388" t="s">
        <v>146</v>
      </c>
      <c r="N1170" s="388" t="s">
        <v>104</v>
      </c>
      <c r="O1170" s="388">
        <v>3</v>
      </c>
      <c r="P1170" s="388" t="s">
        <v>2196</v>
      </c>
      <c r="Q1170" s="388">
        <v>3</v>
      </c>
    </row>
    <row r="1171" spans="1:17" s="388" customFormat="1" x14ac:dyDescent="0.2">
      <c r="A1171" s="388">
        <v>131094</v>
      </c>
      <c r="B1171" s="388">
        <v>105156</v>
      </c>
      <c r="C1171" s="388">
        <v>10001467</v>
      </c>
      <c r="D1171" s="388" t="s">
        <v>1425</v>
      </c>
      <c r="E1171" s="388" t="s">
        <v>107</v>
      </c>
      <c r="F1171" s="388" t="s">
        <v>11</v>
      </c>
      <c r="G1171" s="388" t="s">
        <v>260</v>
      </c>
      <c r="H1171" s="388" t="s">
        <v>155</v>
      </c>
      <c r="I1171" s="388" t="s">
        <v>155</v>
      </c>
      <c r="J1171" s="388" t="s">
        <v>2984</v>
      </c>
      <c r="K1171" s="400">
        <v>41771</v>
      </c>
      <c r="L1171" s="400">
        <v>41775</v>
      </c>
      <c r="M1171" s="388" t="s">
        <v>217</v>
      </c>
      <c r="N1171" s="388" t="s">
        <v>104</v>
      </c>
      <c r="O1171" s="388">
        <v>3</v>
      </c>
      <c r="P1171" s="388" t="s">
        <v>2196</v>
      </c>
      <c r="Q1171" s="388">
        <v>4</v>
      </c>
    </row>
    <row r="1172" spans="1:17" s="388" customFormat="1" x14ac:dyDescent="0.2">
      <c r="A1172" s="388">
        <v>133585</v>
      </c>
      <c r="B1172" s="388">
        <v>112173</v>
      </c>
      <c r="C1172" s="388">
        <v>10001919</v>
      </c>
      <c r="D1172" s="388" t="s">
        <v>1473</v>
      </c>
      <c r="E1172" s="388" t="s">
        <v>107</v>
      </c>
      <c r="F1172" s="388" t="s">
        <v>11</v>
      </c>
      <c r="G1172" s="388" t="s">
        <v>303</v>
      </c>
      <c r="H1172" s="388" t="s">
        <v>152</v>
      </c>
      <c r="I1172" s="388" t="s">
        <v>152</v>
      </c>
      <c r="J1172" s="388" t="s">
        <v>3048</v>
      </c>
      <c r="K1172" s="400">
        <v>41771</v>
      </c>
      <c r="L1172" s="400">
        <v>41775</v>
      </c>
      <c r="M1172" s="388" t="s">
        <v>109</v>
      </c>
      <c r="N1172" s="388" t="s">
        <v>104</v>
      </c>
      <c r="O1172" s="388">
        <v>3</v>
      </c>
      <c r="P1172" s="388" t="s">
        <v>2196</v>
      </c>
      <c r="Q1172" s="388">
        <v>3</v>
      </c>
    </row>
    <row r="1173" spans="1:17" s="388" customFormat="1" x14ac:dyDescent="0.2">
      <c r="A1173" s="388">
        <v>135524</v>
      </c>
      <c r="B1173" s="388">
        <v>118446</v>
      </c>
      <c r="C1173" s="388">
        <v>10023139</v>
      </c>
      <c r="D1173" s="388" t="s">
        <v>3089</v>
      </c>
      <c r="E1173" s="388" t="s">
        <v>107</v>
      </c>
      <c r="F1173" s="388" t="s">
        <v>11</v>
      </c>
      <c r="G1173" s="388" t="s">
        <v>266</v>
      </c>
      <c r="H1173" s="388" t="s">
        <v>131</v>
      </c>
      <c r="I1173" s="388" t="s">
        <v>131</v>
      </c>
      <c r="J1173" s="388" t="s">
        <v>3090</v>
      </c>
      <c r="K1173" s="400">
        <v>41771</v>
      </c>
      <c r="L1173" s="400">
        <v>41775</v>
      </c>
      <c r="M1173" s="388" t="s">
        <v>109</v>
      </c>
      <c r="N1173" s="388" t="s">
        <v>104</v>
      </c>
      <c r="O1173" s="388">
        <v>2</v>
      </c>
      <c r="P1173" s="388" t="s">
        <v>2196</v>
      </c>
      <c r="Q1173" s="388">
        <v>3</v>
      </c>
    </row>
    <row r="1174" spans="1:17" s="388" customFormat="1" x14ac:dyDescent="0.2">
      <c r="A1174" s="388">
        <v>50349</v>
      </c>
      <c r="B1174" s="388">
        <v>107975</v>
      </c>
      <c r="C1174" s="388">
        <v>10007111</v>
      </c>
      <c r="D1174" s="388" t="s">
        <v>2251</v>
      </c>
      <c r="E1174" s="388" t="s">
        <v>1508</v>
      </c>
      <c r="F1174" s="388" t="s">
        <v>13</v>
      </c>
      <c r="G1174" s="388" t="s">
        <v>1349</v>
      </c>
      <c r="H1174" s="388" t="s">
        <v>177</v>
      </c>
      <c r="I1174" s="388" t="s">
        <v>177</v>
      </c>
      <c r="J1174" s="388" t="s">
        <v>2252</v>
      </c>
      <c r="K1174" s="400">
        <v>41772</v>
      </c>
      <c r="L1174" s="400">
        <v>41774</v>
      </c>
      <c r="M1174" s="388" t="s">
        <v>282</v>
      </c>
      <c r="N1174" s="388" t="s">
        <v>104</v>
      </c>
      <c r="O1174" s="388">
        <v>2</v>
      </c>
      <c r="P1174" s="388" t="s">
        <v>2196</v>
      </c>
      <c r="Q1174" s="388">
        <v>3</v>
      </c>
    </row>
    <row r="1175" spans="1:17" s="388" customFormat="1" x14ac:dyDescent="0.2">
      <c r="A1175" s="388">
        <v>52157</v>
      </c>
      <c r="B1175" s="388">
        <v>108972</v>
      </c>
      <c r="C1175" s="388">
        <v>10009072</v>
      </c>
      <c r="D1175" s="388" t="s">
        <v>2345</v>
      </c>
      <c r="E1175" s="388" t="s">
        <v>1590</v>
      </c>
      <c r="F1175" s="388" t="s">
        <v>13</v>
      </c>
      <c r="G1175" s="388" t="s">
        <v>1250</v>
      </c>
      <c r="H1175" s="388" t="s">
        <v>115</v>
      </c>
      <c r="I1175" s="388" t="s">
        <v>115</v>
      </c>
      <c r="J1175" s="388" t="s">
        <v>2346</v>
      </c>
      <c r="K1175" s="400">
        <v>41765</v>
      </c>
      <c r="L1175" s="400">
        <v>41768</v>
      </c>
      <c r="M1175" s="388" t="s">
        <v>138</v>
      </c>
      <c r="N1175" s="388" t="s">
        <v>104</v>
      </c>
      <c r="O1175" s="388">
        <v>2</v>
      </c>
      <c r="P1175" s="388" t="s">
        <v>2196</v>
      </c>
      <c r="Q1175" s="388">
        <v>3</v>
      </c>
    </row>
    <row r="1176" spans="1:17" s="388" customFormat="1" x14ac:dyDescent="0.2">
      <c r="A1176" s="388">
        <v>138262</v>
      </c>
      <c r="B1176" s="388" t="s">
        <v>96</v>
      </c>
      <c r="C1176" s="388">
        <v>10037669</v>
      </c>
      <c r="D1176" s="388" t="s">
        <v>3094</v>
      </c>
      <c r="E1176" s="388" t="s">
        <v>2174</v>
      </c>
      <c r="F1176" s="388" t="s">
        <v>15</v>
      </c>
      <c r="G1176" s="388" t="s">
        <v>135</v>
      </c>
      <c r="H1176" s="388" t="s">
        <v>115</v>
      </c>
      <c r="I1176" s="388" t="s">
        <v>115</v>
      </c>
      <c r="J1176" s="388" t="s">
        <v>3095</v>
      </c>
      <c r="K1176" s="400">
        <v>41765</v>
      </c>
      <c r="L1176" s="400">
        <v>41768</v>
      </c>
      <c r="M1176" s="388" t="s">
        <v>183</v>
      </c>
      <c r="N1176" s="388" t="s">
        <v>104</v>
      </c>
      <c r="O1176" s="388">
        <v>1</v>
      </c>
      <c r="P1176" s="388" t="s">
        <v>2196</v>
      </c>
      <c r="Q1176" s="388" t="s">
        <v>195</v>
      </c>
    </row>
    <row r="1177" spans="1:17" s="388" customFormat="1" x14ac:dyDescent="0.2">
      <c r="A1177" s="388">
        <v>52859</v>
      </c>
      <c r="B1177" s="388">
        <v>106358</v>
      </c>
      <c r="C1177" s="388">
        <v>10003666</v>
      </c>
      <c r="D1177" s="388" t="s">
        <v>878</v>
      </c>
      <c r="E1177" s="388" t="s">
        <v>1508</v>
      </c>
      <c r="F1177" s="388" t="s">
        <v>13</v>
      </c>
      <c r="G1177" s="388" t="s">
        <v>173</v>
      </c>
      <c r="H1177" s="388" t="s">
        <v>161</v>
      </c>
      <c r="I1177" s="388" t="s">
        <v>161</v>
      </c>
      <c r="J1177" s="388" t="s">
        <v>2371</v>
      </c>
      <c r="K1177" s="400">
        <v>41759</v>
      </c>
      <c r="L1177" s="400">
        <v>41761</v>
      </c>
      <c r="M1177" s="388" t="s">
        <v>138</v>
      </c>
      <c r="N1177" s="388" t="s">
        <v>104</v>
      </c>
      <c r="O1177" s="388">
        <v>2</v>
      </c>
      <c r="P1177" s="388" t="s">
        <v>2196</v>
      </c>
      <c r="Q1177" s="388">
        <v>3</v>
      </c>
    </row>
    <row r="1178" spans="1:17" s="388" customFormat="1" x14ac:dyDescent="0.2">
      <c r="A1178" s="388">
        <v>131888</v>
      </c>
      <c r="B1178" s="388">
        <v>117235</v>
      </c>
      <c r="C1178" s="388">
        <v>10007929</v>
      </c>
      <c r="D1178" s="388" t="s">
        <v>427</v>
      </c>
      <c r="E1178" s="388" t="s">
        <v>1992</v>
      </c>
      <c r="F1178" s="388" t="s">
        <v>12</v>
      </c>
      <c r="G1178" s="388" t="s">
        <v>428</v>
      </c>
      <c r="H1178" s="388" t="s">
        <v>155</v>
      </c>
      <c r="I1178" s="388" t="s">
        <v>155</v>
      </c>
      <c r="J1178" s="388" t="s">
        <v>429</v>
      </c>
      <c r="K1178" s="400">
        <v>41759</v>
      </c>
      <c r="L1178" s="400">
        <v>41761</v>
      </c>
      <c r="M1178" s="388" t="s">
        <v>127</v>
      </c>
      <c r="N1178" s="388" t="s">
        <v>104</v>
      </c>
      <c r="O1178" s="388">
        <v>2</v>
      </c>
      <c r="P1178" s="388" t="s">
        <v>2196</v>
      </c>
      <c r="Q1178" s="388">
        <v>2</v>
      </c>
    </row>
    <row r="1179" spans="1:17" s="388" customFormat="1" x14ac:dyDescent="0.2">
      <c r="A1179" s="388">
        <v>54194</v>
      </c>
      <c r="B1179" s="388">
        <v>106795</v>
      </c>
      <c r="C1179" s="388">
        <v>10005548</v>
      </c>
      <c r="D1179" s="388" t="s">
        <v>2502</v>
      </c>
      <c r="E1179" s="388" t="s">
        <v>1512</v>
      </c>
      <c r="F1179" s="388" t="s">
        <v>14</v>
      </c>
      <c r="G1179" s="388" t="s">
        <v>204</v>
      </c>
      <c r="H1179" s="388" t="s">
        <v>115</v>
      </c>
      <c r="I1179" s="388" t="s">
        <v>115</v>
      </c>
      <c r="J1179" s="388" t="s">
        <v>2503</v>
      </c>
      <c r="K1179" s="400">
        <v>41758</v>
      </c>
      <c r="L1179" s="400">
        <v>41761</v>
      </c>
      <c r="M1179" s="388" t="s">
        <v>352</v>
      </c>
      <c r="N1179" s="388" t="s">
        <v>104</v>
      </c>
      <c r="O1179" s="388">
        <v>2</v>
      </c>
      <c r="P1179" s="388" t="s">
        <v>2196</v>
      </c>
      <c r="Q1179" s="388">
        <v>3</v>
      </c>
    </row>
    <row r="1180" spans="1:17" s="388" customFormat="1" x14ac:dyDescent="0.2">
      <c r="A1180" s="388">
        <v>133991</v>
      </c>
      <c r="B1180" s="388">
        <v>115686</v>
      </c>
      <c r="C1180" s="388">
        <v>10008655</v>
      </c>
      <c r="D1180" s="388" t="s">
        <v>1481</v>
      </c>
      <c r="E1180" s="388" t="s">
        <v>100</v>
      </c>
      <c r="F1180" s="388" t="s">
        <v>11</v>
      </c>
      <c r="G1180" s="388" t="s">
        <v>185</v>
      </c>
      <c r="H1180" s="388" t="s">
        <v>1993</v>
      </c>
      <c r="I1180" s="388" t="s">
        <v>93</v>
      </c>
      <c r="J1180" s="388" t="s">
        <v>3079</v>
      </c>
      <c r="K1180" s="400">
        <v>41758</v>
      </c>
      <c r="L1180" s="400">
        <v>41761</v>
      </c>
      <c r="M1180" s="388" t="s">
        <v>250</v>
      </c>
      <c r="N1180" s="388" t="s">
        <v>104</v>
      </c>
      <c r="O1180" s="388">
        <v>3</v>
      </c>
      <c r="P1180" s="388" t="s">
        <v>2196</v>
      </c>
      <c r="Q1180" s="388">
        <v>3</v>
      </c>
    </row>
    <row r="1181" spans="1:17" s="388" customFormat="1" x14ac:dyDescent="0.2">
      <c r="A1181" s="388">
        <v>138966</v>
      </c>
      <c r="B1181" s="388">
        <v>122727</v>
      </c>
      <c r="C1181" s="388">
        <v>10039420</v>
      </c>
      <c r="D1181" s="388" t="s">
        <v>1487</v>
      </c>
      <c r="E1181" s="388" t="s">
        <v>3103</v>
      </c>
      <c r="F1181" s="388" t="s">
        <v>15</v>
      </c>
      <c r="G1181" s="388" t="s">
        <v>656</v>
      </c>
      <c r="H1181" s="388" t="s">
        <v>115</v>
      </c>
      <c r="I1181" s="388" t="s">
        <v>115</v>
      </c>
      <c r="J1181" s="388" t="s">
        <v>3104</v>
      </c>
      <c r="K1181" s="400">
        <v>41758</v>
      </c>
      <c r="L1181" s="400">
        <v>41761</v>
      </c>
      <c r="M1181" s="388" t="s">
        <v>183</v>
      </c>
      <c r="N1181" s="388" t="s">
        <v>104</v>
      </c>
      <c r="O1181" s="388">
        <v>3</v>
      </c>
      <c r="P1181" s="388" t="s">
        <v>2196</v>
      </c>
      <c r="Q1181" s="388" t="s">
        <v>195</v>
      </c>
    </row>
    <row r="1182" spans="1:17" s="388" customFormat="1" x14ac:dyDescent="0.2">
      <c r="A1182" s="388">
        <v>50170</v>
      </c>
      <c r="B1182" s="388">
        <v>105008</v>
      </c>
      <c r="C1182" s="388">
        <v>10004486</v>
      </c>
      <c r="D1182" s="388" t="s">
        <v>2217</v>
      </c>
      <c r="E1182" s="388" t="s">
        <v>1536</v>
      </c>
      <c r="F1182" s="388" t="s">
        <v>14</v>
      </c>
      <c r="G1182" s="388" t="s">
        <v>457</v>
      </c>
      <c r="H1182" s="388" t="s">
        <v>115</v>
      </c>
      <c r="I1182" s="388" t="s">
        <v>115</v>
      </c>
      <c r="J1182" s="388" t="s">
        <v>2218</v>
      </c>
      <c r="K1182" s="400">
        <v>41757</v>
      </c>
      <c r="L1182" s="400">
        <v>41761</v>
      </c>
      <c r="M1182" s="388" t="s">
        <v>1834</v>
      </c>
      <c r="N1182" s="388" t="s">
        <v>104</v>
      </c>
      <c r="O1182" s="388">
        <v>2</v>
      </c>
      <c r="P1182" s="388" t="s">
        <v>2196</v>
      </c>
      <c r="Q1182" s="388">
        <v>4</v>
      </c>
    </row>
    <row r="1183" spans="1:17" s="388" customFormat="1" x14ac:dyDescent="0.2">
      <c r="A1183" s="388">
        <v>51653</v>
      </c>
      <c r="B1183" s="388">
        <v>108073</v>
      </c>
      <c r="C1183" s="388">
        <v>10008919</v>
      </c>
      <c r="D1183" s="388" t="s">
        <v>813</v>
      </c>
      <c r="E1183" s="388" t="s">
        <v>1512</v>
      </c>
      <c r="F1183" s="388" t="s">
        <v>14</v>
      </c>
      <c r="G1183" s="388" t="s">
        <v>275</v>
      </c>
      <c r="H1183" s="388" t="s">
        <v>186</v>
      </c>
      <c r="I1183" s="388" t="s">
        <v>93</v>
      </c>
      <c r="J1183" s="388" t="s">
        <v>2311</v>
      </c>
      <c r="K1183" s="400">
        <v>41757</v>
      </c>
      <c r="L1183" s="400">
        <v>41761</v>
      </c>
      <c r="M1183" s="388" t="s">
        <v>282</v>
      </c>
      <c r="N1183" s="388" t="s">
        <v>104</v>
      </c>
      <c r="O1183" s="388">
        <v>3</v>
      </c>
      <c r="P1183" s="388" t="s">
        <v>2196</v>
      </c>
      <c r="Q1183" s="388">
        <v>3</v>
      </c>
    </row>
    <row r="1184" spans="1:17" s="388" customFormat="1" x14ac:dyDescent="0.2">
      <c r="A1184" s="388">
        <v>58118</v>
      </c>
      <c r="B1184" s="388">
        <v>117585</v>
      </c>
      <c r="C1184" s="388">
        <v>10008591</v>
      </c>
      <c r="D1184" s="388" t="s">
        <v>2586</v>
      </c>
      <c r="E1184" s="388" t="s">
        <v>1536</v>
      </c>
      <c r="F1184" s="388" t="s">
        <v>14</v>
      </c>
      <c r="G1184" s="388" t="s">
        <v>358</v>
      </c>
      <c r="H1184" s="388" t="s">
        <v>186</v>
      </c>
      <c r="I1184" s="388" t="s">
        <v>93</v>
      </c>
      <c r="J1184" s="388" t="s">
        <v>2587</v>
      </c>
      <c r="K1184" s="400">
        <v>41757</v>
      </c>
      <c r="L1184" s="400">
        <v>41761</v>
      </c>
      <c r="M1184" s="388" t="s">
        <v>138</v>
      </c>
      <c r="N1184" s="388" t="s">
        <v>104</v>
      </c>
      <c r="O1184" s="388">
        <v>2</v>
      </c>
      <c r="P1184" s="388" t="s">
        <v>2196</v>
      </c>
      <c r="Q1184" s="388">
        <v>3</v>
      </c>
    </row>
    <row r="1185" spans="1:17" s="388" customFormat="1" x14ac:dyDescent="0.2">
      <c r="A1185" s="388">
        <v>58161</v>
      </c>
      <c r="B1185" s="388">
        <v>117497</v>
      </c>
      <c r="C1185" s="388">
        <v>10004807</v>
      </c>
      <c r="D1185" s="388" t="s">
        <v>1097</v>
      </c>
      <c r="E1185" s="388" t="s">
        <v>1508</v>
      </c>
      <c r="F1185" s="388" t="s">
        <v>13</v>
      </c>
      <c r="G1185" s="388" t="s">
        <v>151</v>
      </c>
      <c r="H1185" s="388" t="s">
        <v>152</v>
      </c>
      <c r="I1185" s="388" t="s">
        <v>152</v>
      </c>
      <c r="J1185" s="388" t="s">
        <v>2593</v>
      </c>
      <c r="K1185" s="400">
        <v>41757</v>
      </c>
      <c r="L1185" s="400">
        <v>41761</v>
      </c>
      <c r="M1185" s="388" t="s">
        <v>138</v>
      </c>
      <c r="N1185" s="388" t="s">
        <v>104</v>
      </c>
      <c r="O1185" s="388">
        <v>3</v>
      </c>
      <c r="P1185" s="388" t="s">
        <v>2196</v>
      </c>
      <c r="Q1185" s="388">
        <v>3</v>
      </c>
    </row>
    <row r="1186" spans="1:17" s="388" customFormat="1" x14ac:dyDescent="0.2">
      <c r="A1186" s="388">
        <v>130432</v>
      </c>
      <c r="B1186" s="388">
        <v>105714</v>
      </c>
      <c r="C1186" s="388">
        <v>10001778</v>
      </c>
      <c r="D1186" s="388" t="s">
        <v>2757</v>
      </c>
      <c r="E1186" s="388" t="s">
        <v>107</v>
      </c>
      <c r="F1186" s="388" t="s">
        <v>11</v>
      </c>
      <c r="G1186" s="388" t="s">
        <v>515</v>
      </c>
      <c r="H1186" s="388" t="s">
        <v>115</v>
      </c>
      <c r="I1186" s="388" t="s">
        <v>115</v>
      </c>
      <c r="J1186" s="388" t="s">
        <v>2758</v>
      </c>
      <c r="K1186" s="400">
        <v>41757</v>
      </c>
      <c r="L1186" s="400">
        <v>41761</v>
      </c>
      <c r="M1186" s="388" t="s">
        <v>146</v>
      </c>
      <c r="N1186" s="388" t="s">
        <v>104</v>
      </c>
      <c r="O1186" s="388">
        <v>2</v>
      </c>
      <c r="P1186" s="388" t="s">
        <v>2196</v>
      </c>
      <c r="Q1186" s="388">
        <v>3</v>
      </c>
    </row>
    <row r="1187" spans="1:17" s="388" customFormat="1" x14ac:dyDescent="0.2">
      <c r="A1187" s="388">
        <v>130487</v>
      </c>
      <c r="B1187" s="388">
        <v>106915</v>
      </c>
      <c r="C1187" s="388">
        <v>10003955</v>
      </c>
      <c r="D1187" s="388" t="s">
        <v>1269</v>
      </c>
      <c r="E1187" s="388" t="s">
        <v>107</v>
      </c>
      <c r="F1187" s="388" t="s">
        <v>11</v>
      </c>
      <c r="G1187" s="388" t="s">
        <v>130</v>
      </c>
      <c r="H1187" s="388" t="s">
        <v>131</v>
      </c>
      <c r="I1187" s="388" t="s">
        <v>131</v>
      </c>
      <c r="J1187" s="388" t="s">
        <v>2798</v>
      </c>
      <c r="K1187" s="400">
        <v>41757</v>
      </c>
      <c r="L1187" s="400">
        <v>41761</v>
      </c>
      <c r="M1187" s="388" t="s">
        <v>217</v>
      </c>
      <c r="N1187" s="388" t="s">
        <v>104</v>
      </c>
      <c r="O1187" s="388">
        <v>3</v>
      </c>
      <c r="P1187" s="388" t="s">
        <v>2196</v>
      </c>
      <c r="Q1187" s="388">
        <v>4</v>
      </c>
    </row>
    <row r="1188" spans="1:17" s="388" customFormat="1" x14ac:dyDescent="0.2">
      <c r="A1188" s="388">
        <v>130567</v>
      </c>
      <c r="B1188" s="388">
        <v>107069</v>
      </c>
      <c r="C1188" s="388">
        <v>10002917</v>
      </c>
      <c r="D1188" s="388" t="s">
        <v>2838</v>
      </c>
      <c r="E1188" s="388" t="s">
        <v>107</v>
      </c>
      <c r="F1188" s="388" t="s">
        <v>11</v>
      </c>
      <c r="G1188" s="388" t="s">
        <v>1295</v>
      </c>
      <c r="H1188" s="388" t="s">
        <v>92</v>
      </c>
      <c r="I1188" s="388" t="s">
        <v>93</v>
      </c>
      <c r="J1188" s="388" t="s">
        <v>2839</v>
      </c>
      <c r="K1188" s="400">
        <v>41757</v>
      </c>
      <c r="L1188" s="400">
        <v>41761</v>
      </c>
      <c r="M1188" s="388" t="s">
        <v>146</v>
      </c>
      <c r="N1188" s="388" t="s">
        <v>104</v>
      </c>
      <c r="O1188" s="388">
        <v>2</v>
      </c>
      <c r="P1188" s="388" t="s">
        <v>2196</v>
      </c>
      <c r="Q1188" s="388">
        <v>3</v>
      </c>
    </row>
    <row r="1189" spans="1:17" s="388" customFormat="1" x14ac:dyDescent="0.2">
      <c r="A1189" s="388">
        <v>130576</v>
      </c>
      <c r="B1189" s="388">
        <v>107083</v>
      </c>
      <c r="C1189" s="388">
        <v>10006341</v>
      </c>
      <c r="D1189" s="388" t="s">
        <v>2845</v>
      </c>
      <c r="E1189" s="388" t="s">
        <v>107</v>
      </c>
      <c r="F1189" s="388" t="s">
        <v>11</v>
      </c>
      <c r="G1189" s="388" t="s">
        <v>768</v>
      </c>
      <c r="H1189" s="388" t="s">
        <v>92</v>
      </c>
      <c r="I1189" s="388" t="s">
        <v>93</v>
      </c>
      <c r="J1189" s="388" t="s">
        <v>2846</v>
      </c>
      <c r="K1189" s="400">
        <v>41757</v>
      </c>
      <c r="L1189" s="400">
        <v>41761</v>
      </c>
      <c r="M1189" s="388" t="s">
        <v>146</v>
      </c>
      <c r="N1189" s="388" t="s">
        <v>104</v>
      </c>
      <c r="O1189" s="388">
        <v>2</v>
      </c>
      <c r="P1189" s="388" t="s">
        <v>2196</v>
      </c>
      <c r="Q1189" s="388">
        <v>3</v>
      </c>
    </row>
    <row r="1190" spans="1:17" s="388" customFormat="1" x14ac:dyDescent="0.2">
      <c r="A1190" s="388">
        <v>130712</v>
      </c>
      <c r="B1190" s="388" t="s">
        <v>96</v>
      </c>
      <c r="C1190" s="388">
        <v>10007621</v>
      </c>
      <c r="D1190" s="388" t="s">
        <v>2920</v>
      </c>
      <c r="E1190" s="388" t="s">
        <v>107</v>
      </c>
      <c r="F1190" s="388" t="s">
        <v>11</v>
      </c>
      <c r="G1190" s="388" t="s">
        <v>382</v>
      </c>
      <c r="H1190" s="388" t="s">
        <v>161</v>
      </c>
      <c r="I1190" s="388" t="s">
        <v>161</v>
      </c>
      <c r="J1190" s="388" t="s">
        <v>2921</v>
      </c>
      <c r="K1190" s="400">
        <v>41757</v>
      </c>
      <c r="L1190" s="400">
        <v>41761</v>
      </c>
      <c r="M1190" s="388" t="s">
        <v>109</v>
      </c>
      <c r="N1190" s="388" t="s">
        <v>104</v>
      </c>
      <c r="O1190" s="388">
        <v>2</v>
      </c>
      <c r="P1190" s="388" t="s">
        <v>2196</v>
      </c>
      <c r="Q1190" s="388">
        <v>3</v>
      </c>
    </row>
    <row r="1191" spans="1:17" s="388" customFormat="1" x14ac:dyDescent="0.2">
      <c r="A1191" s="388">
        <v>133435</v>
      </c>
      <c r="B1191" s="388">
        <v>111809</v>
      </c>
      <c r="C1191" s="388">
        <v>10006432</v>
      </c>
      <c r="D1191" s="388" t="s">
        <v>1471</v>
      </c>
      <c r="E1191" s="388" t="s">
        <v>107</v>
      </c>
      <c r="F1191" s="388" t="s">
        <v>11</v>
      </c>
      <c r="G1191" s="388" t="s">
        <v>1349</v>
      </c>
      <c r="H1191" s="388" t="s">
        <v>177</v>
      </c>
      <c r="I1191" s="388" t="s">
        <v>177</v>
      </c>
      <c r="J1191" s="388" t="s">
        <v>3046</v>
      </c>
      <c r="K1191" s="400">
        <v>41757</v>
      </c>
      <c r="L1191" s="400">
        <v>41761</v>
      </c>
      <c r="M1191" s="388" t="s">
        <v>146</v>
      </c>
      <c r="N1191" s="388" t="s">
        <v>104</v>
      </c>
      <c r="O1191" s="388">
        <v>2</v>
      </c>
      <c r="P1191" s="388" t="s">
        <v>2196</v>
      </c>
      <c r="Q1191" s="388">
        <v>3</v>
      </c>
    </row>
    <row r="1192" spans="1:17" s="388" customFormat="1" x14ac:dyDescent="0.2">
      <c r="A1192" s="388">
        <v>130467</v>
      </c>
      <c r="B1192" s="388">
        <v>108354</v>
      </c>
      <c r="C1192" s="388">
        <v>10008641</v>
      </c>
      <c r="D1192" s="388" t="s">
        <v>2783</v>
      </c>
      <c r="E1192" s="388" t="s">
        <v>1998</v>
      </c>
      <c r="F1192" s="388" t="s">
        <v>14</v>
      </c>
      <c r="G1192" s="388" t="s">
        <v>173</v>
      </c>
      <c r="H1192" s="388" t="s">
        <v>161</v>
      </c>
      <c r="I1192" s="388" t="s">
        <v>161</v>
      </c>
      <c r="J1192" s="388" t="s">
        <v>2784</v>
      </c>
      <c r="K1192" s="400">
        <v>41757</v>
      </c>
      <c r="L1192" s="400">
        <v>41760</v>
      </c>
      <c r="M1192" s="388" t="s">
        <v>143</v>
      </c>
      <c r="N1192" s="388" t="s">
        <v>104</v>
      </c>
      <c r="O1192" s="388">
        <v>2</v>
      </c>
      <c r="P1192" s="388" t="s">
        <v>2196</v>
      </c>
      <c r="Q1192" s="388">
        <v>1</v>
      </c>
    </row>
    <row r="1193" spans="1:17" s="388" customFormat="1" x14ac:dyDescent="0.2">
      <c r="A1193" s="388">
        <v>52843</v>
      </c>
      <c r="B1193" s="388">
        <v>106963</v>
      </c>
      <c r="C1193" s="388">
        <v>10003586</v>
      </c>
      <c r="D1193" s="388" t="s">
        <v>874</v>
      </c>
      <c r="E1193" s="388" t="s">
        <v>1512</v>
      </c>
      <c r="F1193" s="388" t="s">
        <v>14</v>
      </c>
      <c r="G1193" s="388" t="s">
        <v>239</v>
      </c>
      <c r="H1193" s="388" t="s">
        <v>152</v>
      </c>
      <c r="I1193" s="388" t="s">
        <v>152</v>
      </c>
      <c r="J1193" s="388" t="s">
        <v>2369</v>
      </c>
      <c r="K1193" s="400">
        <v>41751</v>
      </c>
      <c r="L1193" s="400">
        <v>41753</v>
      </c>
      <c r="M1193" s="388" t="s">
        <v>138</v>
      </c>
      <c r="N1193" s="388" t="s">
        <v>104</v>
      </c>
      <c r="O1193" s="388">
        <v>3</v>
      </c>
      <c r="P1193" s="388" t="s">
        <v>2196</v>
      </c>
      <c r="Q1193" s="388">
        <v>3</v>
      </c>
    </row>
    <row r="1194" spans="1:17" s="388" customFormat="1" x14ac:dyDescent="0.2">
      <c r="A1194" s="388">
        <v>130445</v>
      </c>
      <c r="B1194" s="388">
        <v>108421</v>
      </c>
      <c r="C1194" s="388">
        <v>10002937</v>
      </c>
      <c r="D1194" s="388" t="s">
        <v>247</v>
      </c>
      <c r="E1194" s="388" t="s">
        <v>100</v>
      </c>
      <c r="F1194" s="388" t="s">
        <v>11</v>
      </c>
      <c r="G1194" s="388" t="s">
        <v>248</v>
      </c>
      <c r="H1194" s="388" t="s">
        <v>115</v>
      </c>
      <c r="I1194" s="388" t="s">
        <v>115</v>
      </c>
      <c r="J1194" s="388" t="s">
        <v>249</v>
      </c>
      <c r="K1194" s="400">
        <v>41730</v>
      </c>
      <c r="L1194" s="400">
        <v>41733</v>
      </c>
      <c r="M1194" s="388" t="s">
        <v>250</v>
      </c>
      <c r="N1194" s="388" t="s">
        <v>104</v>
      </c>
      <c r="O1194" s="388">
        <v>2</v>
      </c>
      <c r="P1194" s="388" t="s">
        <v>2196</v>
      </c>
      <c r="Q1194" s="388">
        <v>3</v>
      </c>
    </row>
    <row r="1195" spans="1:17" s="388" customFormat="1" x14ac:dyDescent="0.2">
      <c r="A1195" s="388">
        <v>130550</v>
      </c>
      <c r="B1195" s="388">
        <v>108409</v>
      </c>
      <c r="C1195" s="388">
        <v>10004578</v>
      </c>
      <c r="D1195" s="388" t="s">
        <v>2825</v>
      </c>
      <c r="E1195" s="388" t="s">
        <v>100</v>
      </c>
      <c r="F1195" s="388" t="s">
        <v>11</v>
      </c>
      <c r="G1195" s="388" t="s">
        <v>291</v>
      </c>
      <c r="H1195" s="388" t="s">
        <v>1993</v>
      </c>
      <c r="I1195" s="388" t="s">
        <v>93</v>
      </c>
      <c r="J1195" s="388" t="s">
        <v>2826</v>
      </c>
      <c r="K1195" s="400">
        <v>41730</v>
      </c>
      <c r="L1195" s="400">
        <v>41733</v>
      </c>
      <c r="M1195" s="388" t="s">
        <v>103</v>
      </c>
      <c r="N1195" s="388" t="s">
        <v>104</v>
      </c>
      <c r="O1195" s="388">
        <v>1</v>
      </c>
      <c r="P1195" s="388" t="s">
        <v>2196</v>
      </c>
      <c r="Q1195" s="388">
        <v>2</v>
      </c>
    </row>
    <row r="1196" spans="1:17" s="388" customFormat="1" x14ac:dyDescent="0.2">
      <c r="A1196" s="388">
        <v>130705</v>
      </c>
      <c r="B1196" s="388">
        <v>108387</v>
      </c>
      <c r="C1196" s="388">
        <v>10006268</v>
      </c>
      <c r="D1196" s="388" t="s">
        <v>1368</v>
      </c>
      <c r="E1196" s="388" t="s">
        <v>100</v>
      </c>
      <c r="F1196" s="388" t="s">
        <v>11</v>
      </c>
      <c r="G1196" s="388" t="s">
        <v>219</v>
      </c>
      <c r="H1196" s="388" t="s">
        <v>177</v>
      </c>
      <c r="I1196" s="388" t="s">
        <v>177</v>
      </c>
      <c r="J1196" s="388" t="s">
        <v>2909</v>
      </c>
      <c r="K1196" s="400">
        <v>41730</v>
      </c>
      <c r="L1196" s="400">
        <v>41733</v>
      </c>
      <c r="M1196" s="388" t="s">
        <v>250</v>
      </c>
      <c r="N1196" s="388" t="s">
        <v>104</v>
      </c>
      <c r="O1196" s="388">
        <v>3</v>
      </c>
      <c r="P1196" s="388" t="s">
        <v>2196</v>
      </c>
      <c r="Q1196" s="388">
        <v>3</v>
      </c>
    </row>
    <row r="1197" spans="1:17" s="388" customFormat="1" x14ac:dyDescent="0.2">
      <c r="A1197" s="388">
        <v>54698</v>
      </c>
      <c r="B1197" s="388">
        <v>109318</v>
      </c>
      <c r="C1197" s="388">
        <v>10006438</v>
      </c>
      <c r="D1197" s="388" t="s">
        <v>119</v>
      </c>
      <c r="E1197" s="388" t="s">
        <v>1508</v>
      </c>
      <c r="F1197" s="388" t="s">
        <v>13</v>
      </c>
      <c r="G1197" s="388" t="s">
        <v>120</v>
      </c>
      <c r="H1197" s="388" t="s">
        <v>115</v>
      </c>
      <c r="I1197" s="388" t="s">
        <v>115</v>
      </c>
      <c r="J1197" s="388" t="s">
        <v>122</v>
      </c>
      <c r="K1197" s="400">
        <v>41723</v>
      </c>
      <c r="L1197" s="400">
        <v>41726</v>
      </c>
      <c r="M1197" s="388" t="s">
        <v>123</v>
      </c>
      <c r="N1197" s="388" t="s">
        <v>104</v>
      </c>
      <c r="O1197" s="388">
        <v>2</v>
      </c>
      <c r="P1197" s="388" t="s">
        <v>2196</v>
      </c>
      <c r="Q1197" s="388">
        <v>3</v>
      </c>
    </row>
    <row r="1198" spans="1:17" s="388" customFormat="1" x14ac:dyDescent="0.2">
      <c r="A1198" s="388">
        <v>55306</v>
      </c>
      <c r="B1198" s="388">
        <v>107473</v>
      </c>
      <c r="C1198" s="388">
        <v>10007396</v>
      </c>
      <c r="D1198" s="388" t="s">
        <v>599</v>
      </c>
      <c r="E1198" s="388" t="s">
        <v>1536</v>
      </c>
      <c r="F1198" s="388" t="s">
        <v>14</v>
      </c>
      <c r="G1198" s="388" t="s">
        <v>101</v>
      </c>
      <c r="H1198" s="388" t="s">
        <v>102</v>
      </c>
      <c r="I1198" s="388" t="s">
        <v>102</v>
      </c>
      <c r="J1198" s="388" t="s">
        <v>600</v>
      </c>
      <c r="K1198" s="400">
        <v>41723</v>
      </c>
      <c r="L1198" s="400">
        <v>41726</v>
      </c>
      <c r="M1198" s="388" t="s">
        <v>138</v>
      </c>
      <c r="N1198" s="388" t="s">
        <v>104</v>
      </c>
      <c r="O1198" s="388">
        <v>2</v>
      </c>
      <c r="P1198" s="388" t="s">
        <v>2196</v>
      </c>
      <c r="Q1198" s="388">
        <v>3</v>
      </c>
    </row>
    <row r="1199" spans="1:17" s="388" customFormat="1" x14ac:dyDescent="0.2">
      <c r="A1199" s="388">
        <v>58468</v>
      </c>
      <c r="B1199" s="388">
        <v>118245</v>
      </c>
      <c r="C1199" s="388">
        <v>10020194</v>
      </c>
      <c r="D1199" s="388" t="s">
        <v>1119</v>
      </c>
      <c r="E1199" s="388" t="s">
        <v>1508</v>
      </c>
      <c r="F1199" s="388" t="s">
        <v>13</v>
      </c>
      <c r="G1199" s="388" t="s">
        <v>395</v>
      </c>
      <c r="H1199" s="388" t="s">
        <v>131</v>
      </c>
      <c r="I1199" s="388" t="s">
        <v>131</v>
      </c>
      <c r="J1199" s="388" t="s">
        <v>2631</v>
      </c>
      <c r="K1199" s="400">
        <v>41723</v>
      </c>
      <c r="L1199" s="400">
        <v>41726</v>
      </c>
      <c r="M1199" s="388" t="s">
        <v>123</v>
      </c>
      <c r="N1199" s="388" t="s">
        <v>104</v>
      </c>
      <c r="O1199" s="388">
        <v>2</v>
      </c>
      <c r="P1199" s="388" t="s">
        <v>2196</v>
      </c>
      <c r="Q1199" s="388">
        <v>3</v>
      </c>
    </row>
    <row r="1200" spans="1:17" s="388" customFormat="1" x14ac:dyDescent="0.2">
      <c r="A1200" s="388">
        <v>58518</v>
      </c>
      <c r="B1200" s="388">
        <v>119216</v>
      </c>
      <c r="C1200" s="388">
        <v>10030252</v>
      </c>
      <c r="D1200" s="388" t="s">
        <v>2644</v>
      </c>
      <c r="E1200" s="388" t="s">
        <v>1508</v>
      </c>
      <c r="F1200" s="388" t="s">
        <v>13</v>
      </c>
      <c r="G1200" s="388" t="s">
        <v>130</v>
      </c>
      <c r="H1200" s="388" t="s">
        <v>131</v>
      </c>
      <c r="I1200" s="388" t="s">
        <v>131</v>
      </c>
      <c r="J1200" s="388" t="s">
        <v>2645</v>
      </c>
      <c r="K1200" s="400">
        <v>41723</v>
      </c>
      <c r="L1200" s="400">
        <v>41726</v>
      </c>
      <c r="M1200" s="388" t="s">
        <v>123</v>
      </c>
      <c r="N1200" s="388" t="s">
        <v>104</v>
      </c>
      <c r="O1200" s="388">
        <v>2</v>
      </c>
      <c r="P1200" s="388" t="s">
        <v>2196</v>
      </c>
      <c r="Q1200" s="388">
        <v>3</v>
      </c>
    </row>
    <row r="1201" spans="1:17" s="388" customFormat="1" x14ac:dyDescent="0.2">
      <c r="A1201" s="388">
        <v>59042</v>
      </c>
      <c r="B1201" s="388">
        <v>119205</v>
      </c>
      <c r="C1201" s="388">
        <v>10030520</v>
      </c>
      <c r="D1201" s="388" t="s">
        <v>1878</v>
      </c>
      <c r="E1201" s="388" t="s">
        <v>1590</v>
      </c>
      <c r="F1201" s="388" t="s">
        <v>13</v>
      </c>
      <c r="G1201" s="388" t="s">
        <v>114</v>
      </c>
      <c r="H1201" s="388" t="s">
        <v>115</v>
      </c>
      <c r="I1201" s="388" t="s">
        <v>115</v>
      </c>
      <c r="J1201" s="388" t="s">
        <v>2679</v>
      </c>
      <c r="K1201" s="400">
        <v>41723</v>
      </c>
      <c r="L1201" s="400">
        <v>41726</v>
      </c>
      <c r="M1201" s="388" t="s">
        <v>98</v>
      </c>
      <c r="N1201" s="388" t="s">
        <v>104</v>
      </c>
      <c r="O1201" s="388">
        <v>4</v>
      </c>
      <c r="P1201" s="388" t="s">
        <v>2196</v>
      </c>
      <c r="Q1201" s="388">
        <v>3</v>
      </c>
    </row>
    <row r="1202" spans="1:17" s="388" customFormat="1" x14ac:dyDescent="0.2">
      <c r="A1202" s="388">
        <v>130588</v>
      </c>
      <c r="B1202" s="388">
        <v>108415</v>
      </c>
      <c r="C1202" s="388">
        <v>10003491</v>
      </c>
      <c r="D1202" s="388" t="s">
        <v>2863</v>
      </c>
      <c r="E1202" s="388" t="s">
        <v>100</v>
      </c>
      <c r="F1202" s="388" t="s">
        <v>11</v>
      </c>
      <c r="G1202" s="388" t="s">
        <v>946</v>
      </c>
      <c r="H1202" s="388" t="s">
        <v>1993</v>
      </c>
      <c r="I1202" s="388" t="s">
        <v>93</v>
      </c>
      <c r="J1202" s="388" t="s">
        <v>2864</v>
      </c>
      <c r="K1202" s="400">
        <v>41723</v>
      </c>
      <c r="L1202" s="400">
        <v>41726</v>
      </c>
      <c r="M1202" s="388" t="s">
        <v>250</v>
      </c>
      <c r="N1202" s="388" t="s">
        <v>104</v>
      </c>
      <c r="O1202" s="388">
        <v>2</v>
      </c>
      <c r="P1202" s="388" t="s">
        <v>2196</v>
      </c>
      <c r="Q1202" s="388">
        <v>3</v>
      </c>
    </row>
    <row r="1203" spans="1:17" s="388" customFormat="1" x14ac:dyDescent="0.2">
      <c r="A1203" s="388">
        <v>133808</v>
      </c>
      <c r="B1203" s="388">
        <v>108253</v>
      </c>
      <c r="C1203" s="388">
        <v>10001726</v>
      </c>
      <c r="D1203" s="388" t="s">
        <v>3056</v>
      </c>
      <c r="E1203" s="388" t="s">
        <v>2155</v>
      </c>
      <c r="F1203" s="388" t="s">
        <v>17</v>
      </c>
      <c r="G1203" s="388" t="s">
        <v>315</v>
      </c>
      <c r="H1203" s="388" t="s">
        <v>161</v>
      </c>
      <c r="I1203" s="388" t="s">
        <v>161</v>
      </c>
      <c r="J1203" s="388" t="s">
        <v>3057</v>
      </c>
      <c r="K1203" s="400">
        <v>41723</v>
      </c>
      <c r="L1203" s="400">
        <v>41726</v>
      </c>
      <c r="M1203" s="388" t="s">
        <v>572</v>
      </c>
      <c r="N1203" s="388" t="s">
        <v>104</v>
      </c>
      <c r="O1203" s="388">
        <v>2</v>
      </c>
      <c r="P1203" s="388" t="s">
        <v>2196</v>
      </c>
      <c r="Q1203" s="388" t="s">
        <v>195</v>
      </c>
    </row>
    <row r="1204" spans="1:17" s="388" customFormat="1" x14ac:dyDescent="0.2">
      <c r="A1204" s="388">
        <v>139363</v>
      </c>
      <c r="B1204" s="388">
        <v>123244</v>
      </c>
      <c r="C1204" s="388">
        <v>10040630</v>
      </c>
      <c r="D1204" s="388" t="s">
        <v>1491</v>
      </c>
      <c r="E1204" s="388" t="s">
        <v>3103</v>
      </c>
      <c r="F1204" s="388" t="s">
        <v>15</v>
      </c>
      <c r="G1204" s="388" t="s">
        <v>479</v>
      </c>
      <c r="H1204" s="388" t="s">
        <v>115</v>
      </c>
      <c r="I1204" s="388" t="s">
        <v>115</v>
      </c>
      <c r="J1204" s="388" t="s">
        <v>3106</v>
      </c>
      <c r="K1204" s="400">
        <v>41723</v>
      </c>
      <c r="L1204" s="400">
        <v>41726</v>
      </c>
      <c r="M1204" s="388" t="s">
        <v>183</v>
      </c>
      <c r="N1204" s="388" t="s">
        <v>104</v>
      </c>
      <c r="O1204" s="388">
        <v>3</v>
      </c>
      <c r="P1204" s="388" t="s">
        <v>2196</v>
      </c>
      <c r="Q1204" s="388" t="s">
        <v>195</v>
      </c>
    </row>
    <row r="1205" spans="1:17" s="388" customFormat="1" x14ac:dyDescent="0.2">
      <c r="A1205" s="388">
        <v>51005</v>
      </c>
      <c r="B1205" s="388">
        <v>116671</v>
      </c>
      <c r="C1205" s="388">
        <v>10001174</v>
      </c>
      <c r="D1205" s="388" t="s">
        <v>778</v>
      </c>
      <c r="E1205" s="388" t="s">
        <v>1508</v>
      </c>
      <c r="F1205" s="388" t="s">
        <v>13</v>
      </c>
      <c r="G1205" s="388" t="s">
        <v>202</v>
      </c>
      <c r="H1205" s="388" t="s">
        <v>152</v>
      </c>
      <c r="I1205" s="388" t="s">
        <v>152</v>
      </c>
      <c r="J1205" s="388" t="s">
        <v>2277</v>
      </c>
      <c r="K1205" s="400">
        <v>41722</v>
      </c>
      <c r="L1205" s="400">
        <v>41726</v>
      </c>
      <c r="M1205" s="388" t="s">
        <v>98</v>
      </c>
      <c r="N1205" s="388" t="s">
        <v>104</v>
      </c>
      <c r="O1205" s="388">
        <v>2</v>
      </c>
      <c r="P1205" s="388" t="s">
        <v>2196</v>
      </c>
      <c r="Q1205" s="388">
        <v>3</v>
      </c>
    </row>
    <row r="1206" spans="1:17" s="388" customFormat="1" x14ac:dyDescent="0.2">
      <c r="A1206" s="388">
        <v>51551</v>
      </c>
      <c r="B1206" s="388">
        <v>106039</v>
      </c>
      <c r="C1206" s="388">
        <v>10001971</v>
      </c>
      <c r="D1206" s="388" t="s">
        <v>805</v>
      </c>
      <c r="E1206" s="388" t="s">
        <v>1508</v>
      </c>
      <c r="F1206" s="388" t="s">
        <v>13</v>
      </c>
      <c r="G1206" s="388" t="s">
        <v>806</v>
      </c>
      <c r="H1206" s="388" t="s">
        <v>186</v>
      </c>
      <c r="I1206" s="388" t="s">
        <v>93</v>
      </c>
      <c r="J1206" s="388" t="s">
        <v>2309</v>
      </c>
      <c r="K1206" s="400">
        <v>41722</v>
      </c>
      <c r="L1206" s="400">
        <v>41726</v>
      </c>
      <c r="M1206" s="388" t="s">
        <v>123</v>
      </c>
      <c r="N1206" s="388" t="s">
        <v>104</v>
      </c>
      <c r="O1206" s="388">
        <v>3</v>
      </c>
      <c r="P1206" s="388" t="s">
        <v>2196</v>
      </c>
      <c r="Q1206" s="388">
        <v>3</v>
      </c>
    </row>
    <row r="1207" spans="1:17" s="388" customFormat="1" x14ac:dyDescent="0.2">
      <c r="A1207" s="388">
        <v>54657</v>
      </c>
      <c r="B1207" s="388">
        <v>108002</v>
      </c>
      <c r="C1207" s="388">
        <v>10006399</v>
      </c>
      <c r="D1207" s="388" t="s">
        <v>2536</v>
      </c>
      <c r="E1207" s="388" t="s">
        <v>1512</v>
      </c>
      <c r="F1207" s="388" t="s">
        <v>14</v>
      </c>
      <c r="G1207" s="388" t="s">
        <v>793</v>
      </c>
      <c r="H1207" s="388" t="s">
        <v>102</v>
      </c>
      <c r="I1207" s="388" t="s">
        <v>102</v>
      </c>
      <c r="J1207" s="388" t="s">
        <v>2537</v>
      </c>
      <c r="K1207" s="400">
        <v>41722</v>
      </c>
      <c r="L1207" s="400">
        <v>41726</v>
      </c>
      <c r="M1207" s="388" t="s">
        <v>282</v>
      </c>
      <c r="N1207" s="388" t="s">
        <v>104</v>
      </c>
      <c r="O1207" s="388">
        <v>2</v>
      </c>
      <c r="P1207" s="388" t="s">
        <v>2196</v>
      </c>
      <c r="Q1207" s="388">
        <v>3</v>
      </c>
    </row>
    <row r="1208" spans="1:17" s="388" customFormat="1" x14ac:dyDescent="0.2">
      <c r="A1208" s="388">
        <v>57881</v>
      </c>
      <c r="B1208" s="388">
        <v>117615</v>
      </c>
      <c r="C1208" s="388">
        <v>10008935</v>
      </c>
      <c r="D1208" s="388" t="s">
        <v>2580</v>
      </c>
      <c r="E1208" s="388" t="s">
        <v>1508</v>
      </c>
      <c r="F1208" s="388" t="s">
        <v>13</v>
      </c>
      <c r="G1208" s="388" t="s">
        <v>442</v>
      </c>
      <c r="H1208" s="388" t="s">
        <v>92</v>
      </c>
      <c r="I1208" s="388" t="s">
        <v>93</v>
      </c>
      <c r="J1208" s="388" t="s">
        <v>2581</v>
      </c>
      <c r="K1208" s="400">
        <v>41722</v>
      </c>
      <c r="L1208" s="400">
        <v>41726</v>
      </c>
      <c r="M1208" s="388" t="s">
        <v>98</v>
      </c>
      <c r="N1208" s="388" t="s">
        <v>104</v>
      </c>
      <c r="O1208" s="388">
        <v>2</v>
      </c>
      <c r="P1208" s="388" t="s">
        <v>2196</v>
      </c>
      <c r="Q1208" s="388">
        <v>2</v>
      </c>
    </row>
    <row r="1209" spans="1:17" s="388" customFormat="1" x14ac:dyDescent="0.2">
      <c r="A1209" s="388">
        <v>58195</v>
      </c>
      <c r="B1209" s="388">
        <v>118151</v>
      </c>
      <c r="C1209" s="388">
        <v>10019980</v>
      </c>
      <c r="D1209" s="388" t="s">
        <v>2606</v>
      </c>
      <c r="E1209" s="388" t="s">
        <v>1590</v>
      </c>
      <c r="F1209" s="388" t="s">
        <v>13</v>
      </c>
      <c r="G1209" s="388" t="s">
        <v>563</v>
      </c>
      <c r="H1209" s="388" t="s">
        <v>115</v>
      </c>
      <c r="I1209" s="388" t="s">
        <v>115</v>
      </c>
      <c r="J1209" s="388" t="s">
        <v>2607</v>
      </c>
      <c r="K1209" s="400">
        <v>41722</v>
      </c>
      <c r="L1209" s="400">
        <v>41726</v>
      </c>
      <c r="M1209" s="388" t="s">
        <v>138</v>
      </c>
      <c r="N1209" s="388" t="s">
        <v>104</v>
      </c>
      <c r="O1209" s="388">
        <v>2</v>
      </c>
      <c r="P1209" s="388" t="s">
        <v>2196</v>
      </c>
      <c r="Q1209" s="388">
        <v>3</v>
      </c>
    </row>
    <row r="1210" spans="1:17" s="388" customFormat="1" x14ac:dyDescent="0.2">
      <c r="A1210" s="388">
        <v>130440</v>
      </c>
      <c r="B1210" s="388">
        <v>108462</v>
      </c>
      <c r="C1210" s="388">
        <v>10009439</v>
      </c>
      <c r="D1210" s="388" t="s">
        <v>215</v>
      </c>
      <c r="E1210" s="388" t="s">
        <v>107</v>
      </c>
      <c r="F1210" s="388" t="s">
        <v>11</v>
      </c>
      <c r="G1210" s="388" t="s">
        <v>216</v>
      </c>
      <c r="H1210" s="388" t="s">
        <v>115</v>
      </c>
      <c r="I1210" s="388" t="s">
        <v>115</v>
      </c>
      <c r="J1210" s="388" t="s">
        <v>2769</v>
      </c>
      <c r="K1210" s="400">
        <v>41722</v>
      </c>
      <c r="L1210" s="400">
        <v>41726</v>
      </c>
      <c r="M1210" s="388" t="s">
        <v>109</v>
      </c>
      <c r="N1210" s="388" t="s">
        <v>104</v>
      </c>
      <c r="O1210" s="388">
        <v>3</v>
      </c>
      <c r="P1210" s="388" t="s">
        <v>2196</v>
      </c>
      <c r="Q1210" s="388">
        <v>2</v>
      </c>
    </row>
    <row r="1211" spans="1:17" s="388" customFormat="1" x14ac:dyDescent="0.2">
      <c r="A1211" s="388">
        <v>130674</v>
      </c>
      <c r="B1211" s="388">
        <v>106564</v>
      </c>
      <c r="C1211" s="388">
        <v>10001535</v>
      </c>
      <c r="D1211" s="388" t="s">
        <v>513</v>
      </c>
      <c r="E1211" s="388" t="s">
        <v>107</v>
      </c>
      <c r="F1211" s="388" t="s">
        <v>11</v>
      </c>
      <c r="G1211" s="388" t="s">
        <v>167</v>
      </c>
      <c r="H1211" s="388" t="s">
        <v>102</v>
      </c>
      <c r="I1211" s="388" t="s">
        <v>102</v>
      </c>
      <c r="J1211" s="388" t="s">
        <v>2897</v>
      </c>
      <c r="K1211" s="400">
        <v>41722</v>
      </c>
      <c r="L1211" s="400">
        <v>41726</v>
      </c>
      <c r="M1211" s="388" t="s">
        <v>109</v>
      </c>
      <c r="N1211" s="388" t="s">
        <v>104</v>
      </c>
      <c r="O1211" s="388">
        <v>3</v>
      </c>
      <c r="P1211" s="388" t="s">
        <v>2196</v>
      </c>
      <c r="Q1211" s="388">
        <v>2</v>
      </c>
    </row>
    <row r="1212" spans="1:17" s="388" customFormat="1" x14ac:dyDescent="0.2">
      <c r="A1212" s="388">
        <v>52135</v>
      </c>
      <c r="B1212" s="388">
        <v>107557</v>
      </c>
      <c r="C1212" s="388">
        <v>10019114</v>
      </c>
      <c r="D1212" s="388" t="s">
        <v>2333</v>
      </c>
      <c r="E1212" s="388" t="s">
        <v>1508</v>
      </c>
      <c r="F1212" s="388" t="s">
        <v>13</v>
      </c>
      <c r="G1212" s="388" t="s">
        <v>559</v>
      </c>
      <c r="H1212" s="388" t="s">
        <v>186</v>
      </c>
      <c r="I1212" s="388" t="s">
        <v>93</v>
      </c>
      <c r="J1212" s="388" t="s">
        <v>2334</v>
      </c>
      <c r="K1212" s="400">
        <v>41724</v>
      </c>
      <c r="L1212" s="400">
        <v>41725</v>
      </c>
      <c r="M1212" s="388" t="s">
        <v>123</v>
      </c>
      <c r="N1212" s="388" t="s">
        <v>104</v>
      </c>
      <c r="O1212" s="388">
        <v>2</v>
      </c>
      <c r="P1212" s="388" t="s">
        <v>2196</v>
      </c>
      <c r="Q1212" s="388">
        <v>3</v>
      </c>
    </row>
    <row r="1213" spans="1:17" s="388" customFormat="1" x14ac:dyDescent="0.2">
      <c r="A1213" s="388">
        <v>50806</v>
      </c>
      <c r="B1213" s="388">
        <v>108791</v>
      </c>
      <c r="C1213" s="388">
        <v>10000850</v>
      </c>
      <c r="D1213" s="388" t="s">
        <v>2268</v>
      </c>
      <c r="E1213" s="388" t="s">
        <v>1512</v>
      </c>
      <c r="F1213" s="388" t="s">
        <v>14</v>
      </c>
      <c r="G1213" s="388" t="s">
        <v>358</v>
      </c>
      <c r="H1213" s="388" t="s">
        <v>186</v>
      </c>
      <c r="I1213" s="388" t="s">
        <v>93</v>
      </c>
      <c r="J1213" s="388" t="s">
        <v>2269</v>
      </c>
      <c r="K1213" s="400">
        <v>41723</v>
      </c>
      <c r="L1213" s="400">
        <v>41725</v>
      </c>
      <c r="M1213" s="388" t="s">
        <v>143</v>
      </c>
      <c r="N1213" s="388" t="s">
        <v>104</v>
      </c>
      <c r="O1213" s="388">
        <v>2</v>
      </c>
      <c r="P1213" s="388" t="s">
        <v>2196</v>
      </c>
      <c r="Q1213" s="388">
        <v>3</v>
      </c>
    </row>
    <row r="1214" spans="1:17" s="388" customFormat="1" x14ac:dyDescent="0.2">
      <c r="A1214" s="388">
        <v>58237</v>
      </c>
      <c r="B1214" s="388">
        <v>116116</v>
      </c>
      <c r="C1214" s="388">
        <v>10007698</v>
      </c>
      <c r="D1214" s="388" t="s">
        <v>302</v>
      </c>
      <c r="E1214" s="388" t="s">
        <v>1536</v>
      </c>
      <c r="F1214" s="388" t="s">
        <v>14</v>
      </c>
      <c r="G1214" s="388" t="s">
        <v>303</v>
      </c>
      <c r="H1214" s="388" t="s">
        <v>152</v>
      </c>
      <c r="I1214" s="388" t="s">
        <v>152</v>
      </c>
      <c r="J1214" s="388" t="s">
        <v>304</v>
      </c>
      <c r="K1214" s="400">
        <v>41723</v>
      </c>
      <c r="L1214" s="400">
        <v>41725</v>
      </c>
      <c r="M1214" s="388" t="s">
        <v>123</v>
      </c>
      <c r="N1214" s="388" t="s">
        <v>104</v>
      </c>
      <c r="O1214" s="388">
        <v>2</v>
      </c>
      <c r="P1214" s="388" t="s">
        <v>2196</v>
      </c>
      <c r="Q1214" s="388">
        <v>3</v>
      </c>
    </row>
    <row r="1215" spans="1:17" s="388" customFormat="1" x14ac:dyDescent="0.2">
      <c r="A1215" s="388">
        <v>131857</v>
      </c>
      <c r="B1215" s="388">
        <v>117294</v>
      </c>
      <c r="C1215" s="388">
        <v>10009120</v>
      </c>
      <c r="D1215" s="388" t="s">
        <v>2988</v>
      </c>
      <c r="E1215" s="388" t="s">
        <v>1992</v>
      </c>
      <c r="F1215" s="388" t="s">
        <v>12</v>
      </c>
      <c r="G1215" s="388" t="s">
        <v>398</v>
      </c>
      <c r="H1215" s="388" t="s">
        <v>161</v>
      </c>
      <c r="I1215" s="388" t="s">
        <v>161</v>
      </c>
      <c r="J1215" s="388" t="s">
        <v>2989</v>
      </c>
      <c r="K1215" s="400">
        <v>41717</v>
      </c>
      <c r="L1215" s="400">
        <v>41719</v>
      </c>
      <c r="M1215" s="388" t="s">
        <v>547</v>
      </c>
      <c r="N1215" s="388" t="s">
        <v>104</v>
      </c>
      <c r="O1215" s="388">
        <v>2</v>
      </c>
      <c r="P1215" s="388" t="s">
        <v>2196</v>
      </c>
      <c r="Q1215" s="388">
        <v>3</v>
      </c>
    </row>
    <row r="1216" spans="1:17" s="388" customFormat="1" x14ac:dyDescent="0.2">
      <c r="A1216" s="388">
        <v>131959</v>
      </c>
      <c r="B1216" s="388">
        <v>114871</v>
      </c>
      <c r="C1216" s="388">
        <v>10005151</v>
      </c>
      <c r="D1216" s="388" t="s">
        <v>3018</v>
      </c>
      <c r="E1216" s="388" t="s">
        <v>1992</v>
      </c>
      <c r="F1216" s="388" t="s">
        <v>12</v>
      </c>
      <c r="G1216" s="388" t="s">
        <v>151</v>
      </c>
      <c r="H1216" s="388" t="s">
        <v>152</v>
      </c>
      <c r="I1216" s="388" t="s">
        <v>152</v>
      </c>
      <c r="J1216" s="388" t="s">
        <v>3019</v>
      </c>
      <c r="K1216" s="400">
        <v>41717</v>
      </c>
      <c r="L1216" s="400">
        <v>41719</v>
      </c>
      <c r="M1216" s="388" t="s">
        <v>547</v>
      </c>
      <c r="N1216" s="388" t="s">
        <v>104</v>
      </c>
      <c r="O1216" s="388">
        <v>2</v>
      </c>
      <c r="P1216" s="388" t="s">
        <v>2196</v>
      </c>
      <c r="Q1216" s="388">
        <v>3</v>
      </c>
    </row>
    <row r="1217" spans="1:17" s="388" customFormat="1" x14ac:dyDescent="0.2">
      <c r="A1217" s="388">
        <v>133036</v>
      </c>
      <c r="B1217" s="388">
        <v>114875</v>
      </c>
      <c r="C1217" s="388">
        <v>10009031</v>
      </c>
      <c r="D1217" s="388" t="s">
        <v>2151</v>
      </c>
      <c r="E1217" s="388" t="s">
        <v>1992</v>
      </c>
      <c r="F1217" s="388" t="s">
        <v>12</v>
      </c>
      <c r="G1217" s="388" t="s">
        <v>340</v>
      </c>
      <c r="H1217" s="388" t="s">
        <v>155</v>
      </c>
      <c r="I1217" s="388" t="s">
        <v>155</v>
      </c>
      <c r="J1217" s="388" t="s">
        <v>3038</v>
      </c>
      <c r="K1217" s="400">
        <v>41717</v>
      </c>
      <c r="L1217" s="400">
        <v>41719</v>
      </c>
      <c r="M1217" s="388" t="s">
        <v>127</v>
      </c>
      <c r="N1217" s="388" t="s">
        <v>104</v>
      </c>
      <c r="O1217" s="388">
        <v>4</v>
      </c>
      <c r="P1217" s="388" t="s">
        <v>2196</v>
      </c>
      <c r="Q1217" s="388">
        <v>1</v>
      </c>
    </row>
    <row r="1218" spans="1:17" s="388" customFormat="1" x14ac:dyDescent="0.2">
      <c r="A1218" s="388">
        <v>52598</v>
      </c>
      <c r="B1218" s="388">
        <v>116378</v>
      </c>
      <c r="C1218" s="388">
        <v>10006710</v>
      </c>
      <c r="D1218" s="388" t="s">
        <v>859</v>
      </c>
      <c r="E1218" s="388" t="s">
        <v>1508</v>
      </c>
      <c r="F1218" s="388" t="s">
        <v>13</v>
      </c>
      <c r="G1218" s="388" t="s">
        <v>860</v>
      </c>
      <c r="H1218" s="388" t="s">
        <v>115</v>
      </c>
      <c r="I1218" s="388" t="s">
        <v>115</v>
      </c>
      <c r="J1218" s="388" t="s">
        <v>2366</v>
      </c>
      <c r="K1218" s="400">
        <v>41716</v>
      </c>
      <c r="L1218" s="400">
        <v>41719</v>
      </c>
      <c r="M1218" s="388" t="s">
        <v>138</v>
      </c>
      <c r="N1218" s="388" t="s">
        <v>104</v>
      </c>
      <c r="O1218" s="388">
        <v>3</v>
      </c>
      <c r="P1218" s="388" t="s">
        <v>2196</v>
      </c>
      <c r="Q1218" s="388">
        <v>3</v>
      </c>
    </row>
    <row r="1219" spans="1:17" s="388" customFormat="1" x14ac:dyDescent="0.2">
      <c r="A1219" s="388">
        <v>58385</v>
      </c>
      <c r="B1219" s="388">
        <v>118233</v>
      </c>
      <c r="C1219" s="388">
        <v>10019293</v>
      </c>
      <c r="D1219" s="388" t="s">
        <v>1115</v>
      </c>
      <c r="E1219" s="388" t="s">
        <v>1508</v>
      </c>
      <c r="F1219" s="388" t="s">
        <v>13</v>
      </c>
      <c r="G1219" s="388" t="s">
        <v>255</v>
      </c>
      <c r="H1219" s="388" t="s">
        <v>177</v>
      </c>
      <c r="I1219" s="388" t="s">
        <v>177</v>
      </c>
      <c r="J1219" s="388" t="s">
        <v>2622</v>
      </c>
      <c r="K1219" s="400">
        <v>41716</v>
      </c>
      <c r="L1219" s="400">
        <v>41719</v>
      </c>
      <c r="M1219" s="388" t="s">
        <v>123</v>
      </c>
      <c r="N1219" s="388" t="s">
        <v>104</v>
      </c>
      <c r="O1219" s="388">
        <v>2</v>
      </c>
      <c r="P1219" s="388" t="s">
        <v>2196</v>
      </c>
      <c r="Q1219" s="388">
        <v>3</v>
      </c>
    </row>
    <row r="1220" spans="1:17" s="388" customFormat="1" x14ac:dyDescent="0.2">
      <c r="A1220" s="388">
        <v>130577</v>
      </c>
      <c r="B1220" s="388">
        <v>108386</v>
      </c>
      <c r="C1220" s="388">
        <v>10006342</v>
      </c>
      <c r="D1220" s="388" t="s">
        <v>2848</v>
      </c>
      <c r="E1220" s="388" t="s">
        <v>100</v>
      </c>
      <c r="F1220" s="388" t="s">
        <v>11</v>
      </c>
      <c r="G1220" s="388" t="s">
        <v>768</v>
      </c>
      <c r="H1220" s="388" t="s">
        <v>92</v>
      </c>
      <c r="I1220" s="388" t="s">
        <v>93</v>
      </c>
      <c r="J1220" s="388" t="s">
        <v>2849</v>
      </c>
      <c r="K1220" s="400">
        <v>41716</v>
      </c>
      <c r="L1220" s="400">
        <v>41719</v>
      </c>
      <c r="M1220" s="388" t="s">
        <v>250</v>
      </c>
      <c r="N1220" s="388" t="s">
        <v>104</v>
      </c>
      <c r="O1220" s="388">
        <v>2</v>
      </c>
      <c r="P1220" s="388" t="s">
        <v>2196</v>
      </c>
      <c r="Q1220" s="388">
        <v>3</v>
      </c>
    </row>
    <row r="1221" spans="1:17" s="388" customFormat="1" x14ac:dyDescent="0.2">
      <c r="A1221" s="388">
        <v>133855</v>
      </c>
      <c r="B1221" s="388">
        <v>108274</v>
      </c>
      <c r="C1221" s="388">
        <v>10004797</v>
      </c>
      <c r="D1221" s="388" t="s">
        <v>3066</v>
      </c>
      <c r="E1221" s="388" t="s">
        <v>2155</v>
      </c>
      <c r="F1221" s="388" t="s">
        <v>17</v>
      </c>
      <c r="G1221" s="388" t="s">
        <v>151</v>
      </c>
      <c r="H1221" s="388" t="s">
        <v>152</v>
      </c>
      <c r="I1221" s="388" t="s">
        <v>152</v>
      </c>
      <c r="J1221" s="388" t="s">
        <v>3067</v>
      </c>
      <c r="K1221" s="400">
        <v>41716</v>
      </c>
      <c r="L1221" s="400">
        <v>41719</v>
      </c>
      <c r="M1221" s="388" t="s">
        <v>3068</v>
      </c>
      <c r="N1221" s="388" t="s">
        <v>104</v>
      </c>
      <c r="O1221" s="388">
        <v>2</v>
      </c>
      <c r="P1221" s="388" t="s">
        <v>2196</v>
      </c>
      <c r="Q1221" s="388">
        <v>3</v>
      </c>
    </row>
    <row r="1222" spans="1:17" s="388" customFormat="1" x14ac:dyDescent="0.2">
      <c r="A1222" s="388">
        <v>138403</v>
      </c>
      <c r="B1222" s="388">
        <v>121994</v>
      </c>
      <c r="C1222" s="388">
        <v>10037983</v>
      </c>
      <c r="D1222" s="388" t="s">
        <v>3097</v>
      </c>
      <c r="E1222" s="388" t="s">
        <v>2174</v>
      </c>
      <c r="F1222" s="388" t="s">
        <v>15</v>
      </c>
      <c r="G1222" s="388" t="s">
        <v>447</v>
      </c>
      <c r="H1222" s="388" t="s">
        <v>115</v>
      </c>
      <c r="I1222" s="388" t="s">
        <v>115</v>
      </c>
      <c r="J1222" s="388" t="s">
        <v>3098</v>
      </c>
      <c r="K1222" s="400">
        <v>41716</v>
      </c>
      <c r="L1222" s="400">
        <v>41719</v>
      </c>
      <c r="M1222" s="388" t="s">
        <v>183</v>
      </c>
      <c r="N1222" s="388" t="s">
        <v>104</v>
      </c>
      <c r="O1222" s="388">
        <v>2</v>
      </c>
      <c r="P1222" s="388" t="s">
        <v>2196</v>
      </c>
      <c r="Q1222" s="388" t="s">
        <v>195</v>
      </c>
    </row>
    <row r="1223" spans="1:17" s="388" customFormat="1" x14ac:dyDescent="0.2">
      <c r="A1223" s="388">
        <v>51433</v>
      </c>
      <c r="B1223" s="388">
        <v>116954</v>
      </c>
      <c r="C1223" s="388">
        <v>10001786</v>
      </c>
      <c r="D1223" s="388" t="s">
        <v>597</v>
      </c>
      <c r="E1223" s="388" t="s">
        <v>1508</v>
      </c>
      <c r="F1223" s="388" t="s">
        <v>13</v>
      </c>
      <c r="G1223" s="388" t="s">
        <v>436</v>
      </c>
      <c r="H1223" s="388" t="s">
        <v>155</v>
      </c>
      <c r="I1223" s="388" t="s">
        <v>155</v>
      </c>
      <c r="J1223" s="388" t="s">
        <v>598</v>
      </c>
      <c r="K1223" s="400">
        <v>41715</v>
      </c>
      <c r="L1223" s="400">
        <v>41719</v>
      </c>
      <c r="M1223" s="388" t="s">
        <v>98</v>
      </c>
      <c r="N1223" s="388" t="s">
        <v>104</v>
      </c>
      <c r="O1223" s="388">
        <v>2</v>
      </c>
      <c r="P1223" s="388" t="s">
        <v>2196</v>
      </c>
      <c r="Q1223" s="388">
        <v>3</v>
      </c>
    </row>
    <row r="1224" spans="1:17" s="388" customFormat="1" x14ac:dyDescent="0.2">
      <c r="A1224" s="388">
        <v>52154</v>
      </c>
      <c r="B1224" s="388">
        <v>108780</v>
      </c>
      <c r="C1224" s="388">
        <v>10002960</v>
      </c>
      <c r="D1224" s="388" t="s">
        <v>2342</v>
      </c>
      <c r="E1224" s="388" t="s">
        <v>1536</v>
      </c>
      <c r="F1224" s="388" t="s">
        <v>14</v>
      </c>
      <c r="G1224" s="388" t="s">
        <v>551</v>
      </c>
      <c r="H1224" s="388" t="s">
        <v>115</v>
      </c>
      <c r="I1224" s="388" t="s">
        <v>115</v>
      </c>
      <c r="J1224" s="388" t="s">
        <v>2343</v>
      </c>
      <c r="K1224" s="400">
        <v>41715</v>
      </c>
      <c r="L1224" s="400">
        <v>41719</v>
      </c>
      <c r="M1224" s="388" t="s">
        <v>123</v>
      </c>
      <c r="N1224" s="388" t="s">
        <v>104</v>
      </c>
      <c r="O1224" s="388">
        <v>3</v>
      </c>
      <c r="P1224" s="388" t="s">
        <v>2196</v>
      </c>
      <c r="Q1224" s="388">
        <v>2</v>
      </c>
    </row>
    <row r="1225" spans="1:17" s="388" customFormat="1" x14ac:dyDescent="0.2">
      <c r="A1225" s="388">
        <v>130597</v>
      </c>
      <c r="B1225" s="388">
        <v>106319</v>
      </c>
      <c r="C1225" s="388">
        <v>10000610</v>
      </c>
      <c r="D1225" s="388" t="s">
        <v>2869</v>
      </c>
      <c r="E1225" s="388" t="s">
        <v>107</v>
      </c>
      <c r="F1225" s="388" t="s">
        <v>11</v>
      </c>
      <c r="G1225" s="388" t="s">
        <v>180</v>
      </c>
      <c r="H1225" s="388" t="s">
        <v>102</v>
      </c>
      <c r="I1225" s="388" t="s">
        <v>102</v>
      </c>
      <c r="J1225" s="388" t="s">
        <v>2870</v>
      </c>
      <c r="K1225" s="400">
        <v>41715</v>
      </c>
      <c r="L1225" s="400">
        <v>41719</v>
      </c>
      <c r="M1225" s="388" t="s">
        <v>109</v>
      </c>
      <c r="N1225" s="388" t="s">
        <v>104</v>
      </c>
      <c r="O1225" s="388">
        <v>2</v>
      </c>
      <c r="P1225" s="388" t="s">
        <v>2196</v>
      </c>
      <c r="Q1225" s="388">
        <v>1</v>
      </c>
    </row>
    <row r="1226" spans="1:17" s="388" customFormat="1" x14ac:dyDescent="0.2">
      <c r="A1226" s="388">
        <v>53305</v>
      </c>
      <c r="B1226" s="388">
        <v>112720</v>
      </c>
      <c r="C1226" s="388">
        <v>10004303</v>
      </c>
      <c r="D1226" s="388" t="s">
        <v>923</v>
      </c>
      <c r="E1226" s="388" t="s">
        <v>1508</v>
      </c>
      <c r="F1226" s="388" t="s">
        <v>13</v>
      </c>
      <c r="G1226" s="388" t="s">
        <v>881</v>
      </c>
      <c r="H1226" s="388" t="s">
        <v>131</v>
      </c>
      <c r="I1226" s="388" t="s">
        <v>131</v>
      </c>
      <c r="J1226" s="388" t="s">
        <v>2423</v>
      </c>
      <c r="K1226" s="400">
        <v>41709</v>
      </c>
      <c r="L1226" s="400">
        <v>41712</v>
      </c>
      <c r="M1226" s="388" t="s">
        <v>123</v>
      </c>
      <c r="N1226" s="388" t="s">
        <v>104</v>
      </c>
      <c r="O1226" s="388">
        <v>3</v>
      </c>
      <c r="P1226" s="388" t="s">
        <v>2196</v>
      </c>
      <c r="Q1226" s="388">
        <v>3</v>
      </c>
    </row>
    <row r="1227" spans="1:17" s="388" customFormat="1" x14ac:dyDescent="0.2">
      <c r="A1227" s="388">
        <v>54725</v>
      </c>
      <c r="B1227" s="388">
        <v>122966</v>
      </c>
      <c r="C1227" s="388">
        <v>10037945</v>
      </c>
      <c r="D1227" s="388" t="s">
        <v>2546</v>
      </c>
      <c r="E1227" s="388" t="s">
        <v>1508</v>
      </c>
      <c r="F1227" s="388" t="s">
        <v>13</v>
      </c>
      <c r="G1227" s="388" t="s">
        <v>130</v>
      </c>
      <c r="H1227" s="388" t="s">
        <v>131</v>
      </c>
      <c r="I1227" s="388" t="s">
        <v>131</v>
      </c>
      <c r="J1227" s="388" t="s">
        <v>2547</v>
      </c>
      <c r="K1227" s="400">
        <v>41709</v>
      </c>
      <c r="L1227" s="400">
        <v>41712</v>
      </c>
      <c r="M1227" s="388" t="s">
        <v>98</v>
      </c>
      <c r="N1227" s="388" t="s">
        <v>104</v>
      </c>
      <c r="O1227" s="388">
        <v>2</v>
      </c>
      <c r="P1227" s="388" t="s">
        <v>2196</v>
      </c>
      <c r="Q1227" s="388">
        <v>2</v>
      </c>
    </row>
    <row r="1228" spans="1:17" s="388" customFormat="1" x14ac:dyDescent="0.2">
      <c r="A1228" s="388">
        <v>130515</v>
      </c>
      <c r="B1228" s="388">
        <v>106867</v>
      </c>
      <c r="C1228" s="388">
        <v>10001346</v>
      </c>
      <c r="D1228" s="388" t="s">
        <v>579</v>
      </c>
      <c r="E1228" s="388" t="s">
        <v>100</v>
      </c>
      <c r="F1228" s="388" t="s">
        <v>11</v>
      </c>
      <c r="G1228" s="388" t="s">
        <v>299</v>
      </c>
      <c r="H1228" s="388" t="s">
        <v>131</v>
      </c>
      <c r="I1228" s="388" t="s">
        <v>131</v>
      </c>
      <c r="J1228" s="388" t="s">
        <v>580</v>
      </c>
      <c r="K1228" s="400">
        <v>41709</v>
      </c>
      <c r="L1228" s="400">
        <v>41712</v>
      </c>
      <c r="M1228" s="388" t="s">
        <v>250</v>
      </c>
      <c r="N1228" s="388" t="s">
        <v>104</v>
      </c>
      <c r="O1228" s="388">
        <v>2</v>
      </c>
      <c r="P1228" s="388" t="s">
        <v>2196</v>
      </c>
      <c r="Q1228" s="388">
        <v>3</v>
      </c>
    </row>
    <row r="1229" spans="1:17" s="388" customFormat="1" x14ac:dyDescent="0.2">
      <c r="A1229" s="388">
        <v>50100</v>
      </c>
      <c r="B1229" s="388">
        <v>105769</v>
      </c>
      <c r="C1229" s="388">
        <v>10000984</v>
      </c>
      <c r="D1229" s="388" t="s">
        <v>1514</v>
      </c>
      <c r="E1229" s="388" t="s">
        <v>1508</v>
      </c>
      <c r="F1229" s="388" t="s">
        <v>13</v>
      </c>
      <c r="G1229" s="388" t="s">
        <v>176</v>
      </c>
      <c r="H1229" s="388" t="s">
        <v>177</v>
      </c>
      <c r="I1229" s="388" t="s">
        <v>177</v>
      </c>
      <c r="J1229" s="388" t="s">
        <v>2198</v>
      </c>
      <c r="K1229" s="400">
        <v>41708</v>
      </c>
      <c r="L1229" s="400">
        <v>41712</v>
      </c>
      <c r="M1229" s="388" t="s">
        <v>98</v>
      </c>
      <c r="N1229" s="388" t="s">
        <v>104</v>
      </c>
      <c r="O1229" s="388">
        <v>3</v>
      </c>
      <c r="P1229" s="388" t="s">
        <v>2196</v>
      </c>
      <c r="Q1229" s="388">
        <v>3</v>
      </c>
    </row>
    <row r="1230" spans="1:17" s="388" customFormat="1" x14ac:dyDescent="0.2">
      <c r="A1230" s="388">
        <v>52435</v>
      </c>
      <c r="B1230" s="388">
        <v>109969</v>
      </c>
      <c r="C1230" s="388">
        <v>10003248</v>
      </c>
      <c r="D1230" s="388" t="s">
        <v>2354</v>
      </c>
      <c r="E1230" s="388" t="s">
        <v>1508</v>
      </c>
      <c r="F1230" s="388" t="s">
        <v>13</v>
      </c>
      <c r="G1230" s="388" t="s">
        <v>207</v>
      </c>
      <c r="H1230" s="388" t="s">
        <v>186</v>
      </c>
      <c r="I1230" s="388" t="s">
        <v>93</v>
      </c>
      <c r="J1230" s="388" t="s">
        <v>2355</v>
      </c>
      <c r="K1230" s="400">
        <v>41708</v>
      </c>
      <c r="L1230" s="400">
        <v>41712</v>
      </c>
      <c r="M1230" s="388" t="s">
        <v>123</v>
      </c>
      <c r="N1230" s="388" t="s">
        <v>104</v>
      </c>
      <c r="O1230" s="388">
        <v>2</v>
      </c>
      <c r="P1230" s="388" t="s">
        <v>2196</v>
      </c>
      <c r="Q1230" s="388">
        <v>3</v>
      </c>
    </row>
    <row r="1231" spans="1:17" s="388" customFormat="1" x14ac:dyDescent="0.2">
      <c r="A1231" s="388">
        <v>52459</v>
      </c>
      <c r="B1231" s="388">
        <v>107016</v>
      </c>
      <c r="C1231" s="388">
        <v>10003289</v>
      </c>
      <c r="D1231" s="388" t="s">
        <v>2357</v>
      </c>
      <c r="E1231" s="388" t="s">
        <v>1536</v>
      </c>
      <c r="F1231" s="388" t="s">
        <v>14</v>
      </c>
      <c r="G1231" s="388" t="s">
        <v>347</v>
      </c>
      <c r="H1231" s="388" t="s">
        <v>186</v>
      </c>
      <c r="I1231" s="388" t="s">
        <v>93</v>
      </c>
      <c r="J1231" s="388" t="s">
        <v>2358</v>
      </c>
      <c r="K1231" s="400">
        <v>41708</v>
      </c>
      <c r="L1231" s="400">
        <v>41712</v>
      </c>
      <c r="M1231" s="388" t="s">
        <v>138</v>
      </c>
      <c r="N1231" s="388" t="s">
        <v>104</v>
      </c>
      <c r="O1231" s="388">
        <v>2</v>
      </c>
      <c r="P1231" s="388" t="s">
        <v>2196</v>
      </c>
      <c r="Q1231" s="388">
        <v>3</v>
      </c>
    </row>
    <row r="1232" spans="1:17" s="388" customFormat="1" x14ac:dyDescent="0.2">
      <c r="A1232" s="388">
        <v>53237</v>
      </c>
      <c r="B1232" s="388">
        <v>105804</v>
      </c>
      <c r="C1232" s="388">
        <v>10004181</v>
      </c>
      <c r="D1232" s="388" t="s">
        <v>2414</v>
      </c>
      <c r="E1232" s="388" t="s">
        <v>1508</v>
      </c>
      <c r="F1232" s="388" t="s">
        <v>13</v>
      </c>
      <c r="G1232" s="388" t="s">
        <v>264</v>
      </c>
      <c r="H1232" s="388" t="s">
        <v>131</v>
      </c>
      <c r="I1232" s="388" t="s">
        <v>131</v>
      </c>
      <c r="J1232" s="388" t="s">
        <v>2415</v>
      </c>
      <c r="K1232" s="400">
        <v>41708</v>
      </c>
      <c r="L1232" s="400">
        <v>41712</v>
      </c>
      <c r="M1232" s="388" t="s">
        <v>98</v>
      </c>
      <c r="N1232" s="388" t="s">
        <v>104</v>
      </c>
      <c r="O1232" s="388">
        <v>2</v>
      </c>
      <c r="P1232" s="388" t="s">
        <v>2196</v>
      </c>
      <c r="Q1232" s="388">
        <v>1</v>
      </c>
    </row>
    <row r="1233" spans="1:17" s="388" customFormat="1" x14ac:dyDescent="0.2">
      <c r="A1233" s="388">
        <v>59227</v>
      </c>
      <c r="B1233" s="388">
        <v>129862</v>
      </c>
      <c r="C1233" s="388">
        <v>10043571</v>
      </c>
      <c r="D1233" s="388" t="s">
        <v>2733</v>
      </c>
      <c r="E1233" s="388" t="s">
        <v>1508</v>
      </c>
      <c r="F1233" s="388" t="s">
        <v>13</v>
      </c>
      <c r="G1233" s="388" t="s">
        <v>173</v>
      </c>
      <c r="H1233" s="388" t="s">
        <v>161</v>
      </c>
      <c r="I1233" s="388" t="s">
        <v>161</v>
      </c>
      <c r="J1233" s="388" t="s">
        <v>2734</v>
      </c>
      <c r="K1233" s="400">
        <v>41708</v>
      </c>
      <c r="L1233" s="400">
        <v>41712</v>
      </c>
      <c r="M1233" s="388" t="s">
        <v>98</v>
      </c>
      <c r="N1233" s="388" t="s">
        <v>104</v>
      </c>
      <c r="O1233" s="388">
        <v>2</v>
      </c>
      <c r="P1233" s="388" t="s">
        <v>2196</v>
      </c>
      <c r="Q1233" s="388">
        <v>3</v>
      </c>
    </row>
    <row r="1234" spans="1:17" s="388" customFormat="1" x14ac:dyDescent="0.2">
      <c r="A1234" s="388">
        <v>130439</v>
      </c>
      <c r="B1234" s="388">
        <v>107479</v>
      </c>
      <c r="C1234" s="388">
        <v>10001548</v>
      </c>
      <c r="D1234" s="388" t="s">
        <v>2766</v>
      </c>
      <c r="E1234" s="388" t="s">
        <v>107</v>
      </c>
      <c r="F1234" s="388" t="s">
        <v>11</v>
      </c>
      <c r="G1234" s="388" t="s">
        <v>479</v>
      </c>
      <c r="H1234" s="388" t="s">
        <v>115</v>
      </c>
      <c r="I1234" s="388" t="s">
        <v>115</v>
      </c>
      <c r="J1234" s="388" t="s">
        <v>2767</v>
      </c>
      <c r="K1234" s="400">
        <v>41708</v>
      </c>
      <c r="L1234" s="400">
        <v>41712</v>
      </c>
      <c r="M1234" s="388" t="s">
        <v>109</v>
      </c>
      <c r="N1234" s="388" t="s">
        <v>104</v>
      </c>
      <c r="O1234" s="388">
        <v>2</v>
      </c>
      <c r="P1234" s="388" t="s">
        <v>2196</v>
      </c>
      <c r="Q1234" s="388">
        <v>3</v>
      </c>
    </row>
    <row r="1235" spans="1:17" s="388" customFormat="1" x14ac:dyDescent="0.2">
      <c r="A1235" s="388">
        <v>130447</v>
      </c>
      <c r="B1235" s="388">
        <v>107143</v>
      </c>
      <c r="C1235" s="388">
        <v>10007434</v>
      </c>
      <c r="D1235" s="388" t="s">
        <v>2772</v>
      </c>
      <c r="E1235" s="388" t="s">
        <v>107</v>
      </c>
      <c r="F1235" s="388" t="s">
        <v>11</v>
      </c>
      <c r="G1235" s="388" t="s">
        <v>551</v>
      </c>
      <c r="H1235" s="388" t="s">
        <v>115</v>
      </c>
      <c r="I1235" s="388" t="s">
        <v>115</v>
      </c>
      <c r="J1235" s="388" t="s">
        <v>2773</v>
      </c>
      <c r="K1235" s="400">
        <v>41708</v>
      </c>
      <c r="L1235" s="400">
        <v>41712</v>
      </c>
      <c r="M1235" s="388" t="s">
        <v>109</v>
      </c>
      <c r="N1235" s="388" t="s">
        <v>104</v>
      </c>
      <c r="O1235" s="388">
        <v>2</v>
      </c>
      <c r="P1235" s="388" t="s">
        <v>2196</v>
      </c>
      <c r="Q1235" s="388">
        <v>3</v>
      </c>
    </row>
    <row r="1236" spans="1:17" s="388" customFormat="1" x14ac:dyDescent="0.2">
      <c r="A1236" s="388">
        <v>130535</v>
      </c>
      <c r="B1236" s="388">
        <v>108325</v>
      </c>
      <c r="C1236" s="388">
        <v>10001093</v>
      </c>
      <c r="D1236" s="388" t="s">
        <v>2816</v>
      </c>
      <c r="E1236" s="388" t="s">
        <v>107</v>
      </c>
      <c r="F1236" s="388" t="s">
        <v>11</v>
      </c>
      <c r="G1236" s="388" t="s">
        <v>771</v>
      </c>
      <c r="H1236" s="388" t="s">
        <v>1993</v>
      </c>
      <c r="I1236" s="388" t="s">
        <v>93</v>
      </c>
      <c r="J1236" s="388" t="s">
        <v>2817</v>
      </c>
      <c r="K1236" s="400">
        <v>41708</v>
      </c>
      <c r="L1236" s="400">
        <v>41712</v>
      </c>
      <c r="M1236" s="388" t="s">
        <v>109</v>
      </c>
      <c r="N1236" s="388" t="s">
        <v>104</v>
      </c>
      <c r="O1236" s="388">
        <v>2</v>
      </c>
      <c r="P1236" s="388" t="s">
        <v>2196</v>
      </c>
      <c r="Q1236" s="388">
        <v>2</v>
      </c>
    </row>
    <row r="1237" spans="1:17" s="388" customFormat="1" x14ac:dyDescent="0.2">
      <c r="A1237" s="388">
        <v>130618</v>
      </c>
      <c r="B1237" s="388">
        <v>106429</v>
      </c>
      <c r="C1237" s="388">
        <v>10007407</v>
      </c>
      <c r="D1237" s="388" t="s">
        <v>345</v>
      </c>
      <c r="E1237" s="388" t="s">
        <v>107</v>
      </c>
      <c r="F1237" s="388" t="s">
        <v>11</v>
      </c>
      <c r="G1237" s="388" t="s">
        <v>312</v>
      </c>
      <c r="H1237" s="388" t="s">
        <v>131</v>
      </c>
      <c r="I1237" s="388" t="s">
        <v>131</v>
      </c>
      <c r="J1237" s="388" t="s">
        <v>2882</v>
      </c>
      <c r="K1237" s="400">
        <v>41708</v>
      </c>
      <c r="L1237" s="400">
        <v>41712</v>
      </c>
      <c r="M1237" s="388" t="s">
        <v>109</v>
      </c>
      <c r="N1237" s="388" t="s">
        <v>104</v>
      </c>
      <c r="O1237" s="388">
        <v>3</v>
      </c>
      <c r="P1237" s="388" t="s">
        <v>2196</v>
      </c>
      <c r="Q1237" s="388">
        <v>2</v>
      </c>
    </row>
    <row r="1238" spans="1:17" s="388" customFormat="1" x14ac:dyDescent="0.2">
      <c r="A1238" s="388">
        <v>51535</v>
      </c>
      <c r="B1238" s="388">
        <v>108657</v>
      </c>
      <c r="C1238" s="388">
        <v>10001944</v>
      </c>
      <c r="D1238" s="388" t="s">
        <v>2306</v>
      </c>
      <c r="E1238" s="388" t="s">
        <v>1536</v>
      </c>
      <c r="F1238" s="388" t="s">
        <v>14</v>
      </c>
      <c r="G1238" s="388" t="s">
        <v>442</v>
      </c>
      <c r="H1238" s="388" t="s">
        <v>92</v>
      </c>
      <c r="I1238" s="388" t="s">
        <v>93</v>
      </c>
      <c r="J1238" s="388" t="s">
        <v>2307</v>
      </c>
      <c r="K1238" s="400">
        <v>41702</v>
      </c>
      <c r="L1238" s="400">
        <v>41705</v>
      </c>
      <c r="M1238" s="388" t="s">
        <v>123</v>
      </c>
      <c r="N1238" s="388" t="s">
        <v>104</v>
      </c>
      <c r="O1238" s="388">
        <v>1</v>
      </c>
      <c r="P1238" s="388" t="s">
        <v>2196</v>
      </c>
      <c r="Q1238" s="388">
        <v>3</v>
      </c>
    </row>
    <row r="1239" spans="1:17" s="388" customFormat="1" x14ac:dyDescent="0.2">
      <c r="A1239" s="388">
        <v>54414</v>
      </c>
      <c r="B1239" s="388">
        <v>108603</v>
      </c>
      <c r="C1239" s="388">
        <v>10005897</v>
      </c>
      <c r="D1239" s="388" t="s">
        <v>209</v>
      </c>
      <c r="E1239" s="388" t="s">
        <v>1508</v>
      </c>
      <c r="F1239" s="388" t="s">
        <v>13</v>
      </c>
      <c r="G1239" s="388" t="s">
        <v>210</v>
      </c>
      <c r="H1239" s="388" t="s">
        <v>115</v>
      </c>
      <c r="I1239" s="388" t="s">
        <v>115</v>
      </c>
      <c r="J1239" s="388" t="s">
        <v>211</v>
      </c>
      <c r="K1239" s="400">
        <v>41702</v>
      </c>
      <c r="L1239" s="400">
        <v>41705</v>
      </c>
      <c r="M1239" s="388" t="s">
        <v>138</v>
      </c>
      <c r="N1239" s="388" t="s">
        <v>104</v>
      </c>
      <c r="O1239" s="388">
        <v>2</v>
      </c>
      <c r="P1239" s="388" t="s">
        <v>2196</v>
      </c>
      <c r="Q1239" s="388">
        <v>3</v>
      </c>
    </row>
    <row r="1240" spans="1:17" s="388" customFormat="1" x14ac:dyDescent="0.2">
      <c r="A1240" s="388">
        <v>130469</v>
      </c>
      <c r="B1240" s="388">
        <v>108431</v>
      </c>
      <c r="C1240" s="388">
        <v>10001082</v>
      </c>
      <c r="D1240" s="388" t="s">
        <v>412</v>
      </c>
      <c r="E1240" s="388" t="s">
        <v>100</v>
      </c>
      <c r="F1240" s="388" t="s">
        <v>11</v>
      </c>
      <c r="G1240" s="388" t="s">
        <v>173</v>
      </c>
      <c r="H1240" s="388" t="s">
        <v>161</v>
      </c>
      <c r="I1240" s="388" t="s">
        <v>161</v>
      </c>
      <c r="J1240" s="388" t="s">
        <v>413</v>
      </c>
      <c r="K1240" s="400">
        <v>41702</v>
      </c>
      <c r="L1240" s="400">
        <v>41705</v>
      </c>
      <c r="M1240" s="388" t="s">
        <v>250</v>
      </c>
      <c r="N1240" s="388" t="s">
        <v>104</v>
      </c>
      <c r="O1240" s="388">
        <v>2</v>
      </c>
      <c r="P1240" s="388" t="s">
        <v>2196</v>
      </c>
      <c r="Q1240" s="388">
        <v>3</v>
      </c>
    </row>
    <row r="1241" spans="1:17" s="388" customFormat="1" x14ac:dyDescent="0.2">
      <c r="A1241" s="388">
        <v>130606</v>
      </c>
      <c r="B1241" s="388">
        <v>105023</v>
      </c>
      <c r="C1241" s="388">
        <v>10000654</v>
      </c>
      <c r="D1241" s="388" t="s">
        <v>2054</v>
      </c>
      <c r="E1241" s="388" t="s">
        <v>274</v>
      </c>
      <c r="F1241" s="388" t="s">
        <v>11</v>
      </c>
      <c r="G1241" s="388" t="s">
        <v>2055</v>
      </c>
      <c r="H1241" s="388" t="s">
        <v>177</v>
      </c>
      <c r="I1241" s="388" t="s">
        <v>177</v>
      </c>
      <c r="J1241" s="388" t="s">
        <v>2877</v>
      </c>
      <c r="K1241" s="400">
        <v>41702</v>
      </c>
      <c r="L1241" s="400">
        <v>41705</v>
      </c>
      <c r="M1241" s="388" t="s">
        <v>109</v>
      </c>
      <c r="N1241" s="388" t="s">
        <v>104</v>
      </c>
      <c r="O1241" s="388">
        <v>3</v>
      </c>
      <c r="P1241" s="388" t="s">
        <v>2196</v>
      </c>
      <c r="Q1241" s="388">
        <v>2</v>
      </c>
    </row>
    <row r="1242" spans="1:17" s="388" customFormat="1" x14ac:dyDescent="0.2">
      <c r="A1242" s="388">
        <v>133881</v>
      </c>
      <c r="B1242" s="388">
        <v>108263</v>
      </c>
      <c r="C1242" s="388">
        <v>10007159</v>
      </c>
      <c r="D1242" s="388" t="s">
        <v>3073</v>
      </c>
      <c r="E1242" s="388" t="s">
        <v>2155</v>
      </c>
      <c r="F1242" s="388" t="s">
        <v>17</v>
      </c>
      <c r="G1242" s="388" t="s">
        <v>467</v>
      </c>
      <c r="H1242" s="388" t="s">
        <v>92</v>
      </c>
      <c r="I1242" s="388" t="s">
        <v>93</v>
      </c>
      <c r="J1242" s="388" t="s">
        <v>3074</v>
      </c>
      <c r="K1242" s="400">
        <v>41702</v>
      </c>
      <c r="L1242" s="400">
        <v>41705</v>
      </c>
      <c r="M1242" s="388" t="s">
        <v>572</v>
      </c>
      <c r="N1242" s="388" t="s">
        <v>104</v>
      </c>
      <c r="O1242" s="388">
        <v>1</v>
      </c>
      <c r="P1242" s="388" t="s">
        <v>2196</v>
      </c>
      <c r="Q1242" s="388" t="s">
        <v>195</v>
      </c>
    </row>
    <row r="1243" spans="1:17" s="388" customFormat="1" x14ac:dyDescent="0.2">
      <c r="A1243" s="388">
        <v>130407</v>
      </c>
      <c r="B1243" s="388">
        <v>108523</v>
      </c>
      <c r="C1243" s="388">
        <v>10002835</v>
      </c>
      <c r="D1243" s="388" t="s">
        <v>1222</v>
      </c>
      <c r="E1243" s="388" t="s">
        <v>107</v>
      </c>
      <c r="F1243" s="388" t="s">
        <v>11</v>
      </c>
      <c r="G1243" s="388" t="s">
        <v>1206</v>
      </c>
      <c r="H1243" s="388" t="s">
        <v>115</v>
      </c>
      <c r="I1243" s="388" t="s">
        <v>115</v>
      </c>
      <c r="J1243" s="388" t="s">
        <v>2736</v>
      </c>
      <c r="K1243" s="400">
        <v>41701</v>
      </c>
      <c r="L1243" s="400">
        <v>41705</v>
      </c>
      <c r="M1243" s="388" t="s">
        <v>109</v>
      </c>
      <c r="N1243" s="388" t="s">
        <v>104</v>
      </c>
      <c r="O1243" s="388">
        <v>3</v>
      </c>
      <c r="P1243" s="388" t="s">
        <v>2196</v>
      </c>
      <c r="Q1243" s="388">
        <v>2</v>
      </c>
    </row>
    <row r="1244" spans="1:17" s="388" customFormat="1" x14ac:dyDescent="0.2">
      <c r="A1244" s="388">
        <v>130843</v>
      </c>
      <c r="B1244" s="388">
        <v>107513</v>
      </c>
      <c r="C1244" s="388">
        <v>10007817</v>
      </c>
      <c r="D1244" s="388" t="s">
        <v>2981</v>
      </c>
      <c r="E1244" s="388" t="s">
        <v>107</v>
      </c>
      <c r="F1244" s="388" t="s">
        <v>11</v>
      </c>
      <c r="G1244" s="388" t="s">
        <v>255</v>
      </c>
      <c r="H1244" s="388" t="s">
        <v>177</v>
      </c>
      <c r="I1244" s="388" t="s">
        <v>177</v>
      </c>
      <c r="J1244" s="388" t="s">
        <v>2982</v>
      </c>
      <c r="K1244" s="400">
        <v>41701</v>
      </c>
      <c r="L1244" s="400">
        <v>41705</v>
      </c>
      <c r="M1244" s="388" t="s">
        <v>109</v>
      </c>
      <c r="N1244" s="388" t="s">
        <v>104</v>
      </c>
      <c r="O1244" s="388">
        <v>1</v>
      </c>
      <c r="P1244" s="388" t="s">
        <v>2196</v>
      </c>
      <c r="Q1244" s="388">
        <v>2</v>
      </c>
    </row>
    <row r="1245" spans="1:17" s="388" customFormat="1" x14ac:dyDescent="0.2">
      <c r="A1245" s="388">
        <v>132779</v>
      </c>
      <c r="B1245" s="388">
        <v>109912</v>
      </c>
      <c r="C1245" s="388">
        <v>10007527</v>
      </c>
      <c r="D1245" s="388" t="s">
        <v>2148</v>
      </c>
      <c r="E1245" s="388" t="s">
        <v>107</v>
      </c>
      <c r="F1245" s="388" t="s">
        <v>11</v>
      </c>
      <c r="G1245" s="388" t="s">
        <v>194</v>
      </c>
      <c r="H1245" s="388" t="s">
        <v>155</v>
      </c>
      <c r="I1245" s="388" t="s">
        <v>155</v>
      </c>
      <c r="J1245" s="388" t="s">
        <v>3036</v>
      </c>
      <c r="K1245" s="400">
        <v>41701</v>
      </c>
      <c r="L1245" s="400">
        <v>41705</v>
      </c>
      <c r="M1245" s="388" t="s">
        <v>109</v>
      </c>
      <c r="N1245" s="388" t="s">
        <v>104</v>
      </c>
      <c r="O1245" s="388">
        <v>3</v>
      </c>
      <c r="P1245" s="388" t="s">
        <v>2196</v>
      </c>
      <c r="Q1245" s="388">
        <v>3</v>
      </c>
    </row>
    <row r="1246" spans="1:17" s="388" customFormat="1" x14ac:dyDescent="0.2">
      <c r="A1246" s="388">
        <v>58725</v>
      </c>
      <c r="B1246" s="388">
        <v>118145</v>
      </c>
      <c r="C1246" s="388">
        <v>10020256</v>
      </c>
      <c r="D1246" s="388" t="s">
        <v>2650</v>
      </c>
      <c r="E1246" s="388" t="s">
        <v>1508</v>
      </c>
      <c r="F1246" s="388" t="s">
        <v>13</v>
      </c>
      <c r="G1246" s="388" t="s">
        <v>151</v>
      </c>
      <c r="H1246" s="388" t="s">
        <v>152</v>
      </c>
      <c r="I1246" s="388" t="s">
        <v>152</v>
      </c>
      <c r="J1246" s="388" t="s">
        <v>2651</v>
      </c>
      <c r="K1246" s="400">
        <v>41696</v>
      </c>
      <c r="L1246" s="400">
        <v>41698</v>
      </c>
      <c r="M1246" s="388" t="s">
        <v>123</v>
      </c>
      <c r="N1246" s="388" t="s">
        <v>104</v>
      </c>
      <c r="O1246" s="388">
        <v>2</v>
      </c>
      <c r="P1246" s="388" t="s">
        <v>2196</v>
      </c>
      <c r="Q1246" s="388" t="s">
        <v>195</v>
      </c>
    </row>
    <row r="1247" spans="1:17" s="388" customFormat="1" x14ac:dyDescent="0.2">
      <c r="A1247" s="388">
        <v>50442</v>
      </c>
      <c r="B1247" s="388">
        <v>116562</v>
      </c>
      <c r="C1247" s="388">
        <v>10000348</v>
      </c>
      <c r="D1247" s="388" t="s">
        <v>1556</v>
      </c>
      <c r="E1247" s="388" t="s">
        <v>1508</v>
      </c>
      <c r="F1247" s="388" t="s">
        <v>13</v>
      </c>
      <c r="G1247" s="388" t="s">
        <v>173</v>
      </c>
      <c r="H1247" s="388" t="s">
        <v>161</v>
      </c>
      <c r="I1247" s="388" t="s">
        <v>161</v>
      </c>
      <c r="J1247" s="388" t="s">
        <v>2254</v>
      </c>
      <c r="K1247" s="400">
        <v>41695</v>
      </c>
      <c r="L1247" s="400">
        <v>41698</v>
      </c>
      <c r="M1247" s="388" t="s">
        <v>123</v>
      </c>
      <c r="N1247" s="388" t="s">
        <v>104</v>
      </c>
      <c r="O1247" s="388">
        <v>3</v>
      </c>
      <c r="P1247" s="388" t="s">
        <v>2196</v>
      </c>
      <c r="Q1247" s="388">
        <v>2</v>
      </c>
    </row>
    <row r="1248" spans="1:17" s="388" customFormat="1" x14ac:dyDescent="0.2">
      <c r="A1248" s="388">
        <v>50782</v>
      </c>
      <c r="B1248" s="388">
        <v>131505</v>
      </c>
      <c r="C1248" s="388">
        <v>10047306</v>
      </c>
      <c r="D1248" s="388" t="s">
        <v>743</v>
      </c>
      <c r="E1248" s="388" t="s">
        <v>1536</v>
      </c>
      <c r="F1248" s="388" t="s">
        <v>14</v>
      </c>
      <c r="G1248" s="388" t="s">
        <v>744</v>
      </c>
      <c r="H1248" s="388" t="s">
        <v>115</v>
      </c>
      <c r="I1248" s="388" t="s">
        <v>115</v>
      </c>
      <c r="J1248" s="388" t="s">
        <v>2266</v>
      </c>
      <c r="K1248" s="400">
        <v>41695</v>
      </c>
      <c r="L1248" s="400">
        <v>41698</v>
      </c>
      <c r="M1248" s="388" t="s">
        <v>123</v>
      </c>
      <c r="N1248" s="388" t="s">
        <v>104</v>
      </c>
      <c r="O1248" s="388">
        <v>3</v>
      </c>
      <c r="P1248" s="388" t="s">
        <v>2196</v>
      </c>
      <c r="Q1248" s="388">
        <v>2</v>
      </c>
    </row>
    <row r="1249" spans="1:17" s="388" customFormat="1" x14ac:dyDescent="0.2">
      <c r="A1249" s="388">
        <v>53575</v>
      </c>
      <c r="B1249" s="388">
        <v>108070</v>
      </c>
      <c r="C1249" s="388">
        <v>10004684</v>
      </c>
      <c r="D1249" s="388" t="s">
        <v>353</v>
      </c>
      <c r="E1249" s="388" t="s">
        <v>1512</v>
      </c>
      <c r="F1249" s="388" t="s">
        <v>14</v>
      </c>
      <c r="G1249" s="388" t="s">
        <v>354</v>
      </c>
      <c r="H1249" s="388" t="s">
        <v>186</v>
      </c>
      <c r="I1249" s="388" t="s">
        <v>93</v>
      </c>
      <c r="J1249" s="388" t="s">
        <v>2445</v>
      </c>
      <c r="K1249" s="400">
        <v>41695</v>
      </c>
      <c r="L1249" s="400">
        <v>41698</v>
      </c>
      <c r="M1249" s="388" t="s">
        <v>143</v>
      </c>
      <c r="N1249" s="388" t="s">
        <v>104</v>
      </c>
      <c r="O1249" s="388">
        <v>3</v>
      </c>
      <c r="P1249" s="388" t="s">
        <v>2196</v>
      </c>
      <c r="Q1249" s="388">
        <v>2</v>
      </c>
    </row>
    <row r="1250" spans="1:17" s="388" customFormat="1" x14ac:dyDescent="0.2">
      <c r="A1250" s="388">
        <v>58851</v>
      </c>
      <c r="B1250" s="388">
        <v>118499</v>
      </c>
      <c r="C1250" s="388">
        <v>10023396</v>
      </c>
      <c r="D1250" s="388" t="s">
        <v>2668</v>
      </c>
      <c r="E1250" s="388" t="s">
        <v>1536</v>
      </c>
      <c r="F1250" s="388" t="s">
        <v>14</v>
      </c>
      <c r="G1250" s="388" t="s">
        <v>284</v>
      </c>
      <c r="H1250" s="388" t="s">
        <v>115</v>
      </c>
      <c r="I1250" s="388" t="s">
        <v>115</v>
      </c>
      <c r="J1250" s="388" t="s">
        <v>2669</v>
      </c>
      <c r="K1250" s="400">
        <v>41695</v>
      </c>
      <c r="L1250" s="400">
        <v>41698</v>
      </c>
      <c r="M1250" s="388" t="s">
        <v>123</v>
      </c>
      <c r="N1250" s="388" t="s">
        <v>104</v>
      </c>
      <c r="O1250" s="388">
        <v>4</v>
      </c>
      <c r="P1250" s="388" t="s">
        <v>2196</v>
      </c>
      <c r="Q1250" s="388">
        <v>3</v>
      </c>
    </row>
    <row r="1251" spans="1:17" s="388" customFormat="1" x14ac:dyDescent="0.2">
      <c r="A1251" s="388">
        <v>130433</v>
      </c>
      <c r="B1251" s="388">
        <v>108430</v>
      </c>
      <c r="C1251" s="388">
        <v>10001705</v>
      </c>
      <c r="D1251" s="388" t="s">
        <v>2760</v>
      </c>
      <c r="E1251" s="388" t="s">
        <v>100</v>
      </c>
      <c r="F1251" s="388" t="s">
        <v>11</v>
      </c>
      <c r="G1251" s="388" t="s">
        <v>515</v>
      </c>
      <c r="H1251" s="388" t="s">
        <v>115</v>
      </c>
      <c r="I1251" s="388" t="s">
        <v>115</v>
      </c>
      <c r="J1251" s="388" t="s">
        <v>2761</v>
      </c>
      <c r="K1251" s="400">
        <v>41695</v>
      </c>
      <c r="L1251" s="400">
        <v>41698</v>
      </c>
      <c r="M1251" s="388" t="s">
        <v>520</v>
      </c>
      <c r="N1251" s="388" t="s">
        <v>104</v>
      </c>
      <c r="O1251" s="388">
        <v>2</v>
      </c>
      <c r="P1251" s="388" t="s">
        <v>2196</v>
      </c>
      <c r="Q1251" s="388">
        <v>4</v>
      </c>
    </row>
    <row r="1252" spans="1:17" s="388" customFormat="1" x14ac:dyDescent="0.2">
      <c r="A1252" s="388">
        <v>131095</v>
      </c>
      <c r="B1252" s="388">
        <v>108330</v>
      </c>
      <c r="C1252" s="388">
        <v>10005466</v>
      </c>
      <c r="D1252" s="388" t="s">
        <v>2137</v>
      </c>
      <c r="E1252" s="388" t="s">
        <v>107</v>
      </c>
      <c r="F1252" s="388" t="s">
        <v>11</v>
      </c>
      <c r="G1252" s="388" t="s">
        <v>505</v>
      </c>
      <c r="H1252" s="388" t="s">
        <v>115</v>
      </c>
      <c r="I1252" s="388" t="s">
        <v>115</v>
      </c>
      <c r="J1252" s="388" t="s">
        <v>2986</v>
      </c>
      <c r="K1252" s="400">
        <v>41695</v>
      </c>
      <c r="L1252" s="400">
        <v>41698</v>
      </c>
      <c r="M1252" s="388" t="s">
        <v>109</v>
      </c>
      <c r="N1252" s="388" t="s">
        <v>104</v>
      </c>
      <c r="O1252" s="388">
        <v>3</v>
      </c>
      <c r="P1252" s="388" t="s">
        <v>2196</v>
      </c>
      <c r="Q1252" s="388">
        <v>1</v>
      </c>
    </row>
    <row r="1253" spans="1:17" s="388" customFormat="1" x14ac:dyDescent="0.2">
      <c r="A1253" s="388">
        <v>133794</v>
      </c>
      <c r="B1253" s="388">
        <v>108273</v>
      </c>
      <c r="C1253" s="388">
        <v>10006841</v>
      </c>
      <c r="D1253" s="388" t="s">
        <v>3050</v>
      </c>
      <c r="E1253" s="388" t="s">
        <v>2155</v>
      </c>
      <c r="F1253" s="388" t="s">
        <v>17</v>
      </c>
      <c r="G1253" s="388" t="s">
        <v>189</v>
      </c>
      <c r="H1253" s="388" t="s">
        <v>131</v>
      </c>
      <c r="I1253" s="388" t="s">
        <v>131</v>
      </c>
      <c r="J1253" s="388" t="s">
        <v>3051</v>
      </c>
      <c r="K1253" s="400">
        <v>41695</v>
      </c>
      <c r="L1253" s="400">
        <v>41698</v>
      </c>
      <c r="M1253" s="388" t="s">
        <v>572</v>
      </c>
      <c r="N1253" s="388" t="s">
        <v>104</v>
      </c>
      <c r="O1253" s="388">
        <v>2</v>
      </c>
      <c r="P1253" s="388" t="s">
        <v>2196</v>
      </c>
      <c r="Q1253" s="388" t="s">
        <v>195</v>
      </c>
    </row>
    <row r="1254" spans="1:17" s="388" customFormat="1" x14ac:dyDescent="0.2">
      <c r="A1254" s="388">
        <v>50213</v>
      </c>
      <c r="B1254" s="388">
        <v>108141</v>
      </c>
      <c r="C1254" s="388">
        <v>10000703</v>
      </c>
      <c r="D1254" s="388" t="s">
        <v>2223</v>
      </c>
      <c r="E1254" s="388" t="s">
        <v>1512</v>
      </c>
      <c r="F1254" s="388" t="s">
        <v>14</v>
      </c>
      <c r="G1254" s="388" t="s">
        <v>173</v>
      </c>
      <c r="H1254" s="388" t="s">
        <v>161</v>
      </c>
      <c r="I1254" s="388" t="s">
        <v>161</v>
      </c>
      <c r="J1254" s="388" t="s">
        <v>2224</v>
      </c>
      <c r="K1254" s="400">
        <v>41694</v>
      </c>
      <c r="L1254" s="400">
        <v>41698</v>
      </c>
      <c r="M1254" s="388" t="s">
        <v>143</v>
      </c>
      <c r="N1254" s="388" t="s">
        <v>104</v>
      </c>
      <c r="O1254" s="388">
        <v>2</v>
      </c>
      <c r="P1254" s="388" t="s">
        <v>2196</v>
      </c>
      <c r="Q1254" s="388">
        <v>3</v>
      </c>
    </row>
    <row r="1255" spans="1:17" s="388" customFormat="1" x14ac:dyDescent="0.2">
      <c r="A1255" s="388">
        <v>54235</v>
      </c>
      <c r="B1255" s="388">
        <v>105224</v>
      </c>
      <c r="C1255" s="388">
        <v>10005599</v>
      </c>
      <c r="D1255" s="388" t="s">
        <v>2511</v>
      </c>
      <c r="E1255" s="388" t="s">
        <v>1508</v>
      </c>
      <c r="F1255" s="388" t="s">
        <v>13</v>
      </c>
      <c r="G1255" s="388" t="s">
        <v>260</v>
      </c>
      <c r="H1255" s="388" t="s">
        <v>155</v>
      </c>
      <c r="I1255" s="388" t="s">
        <v>155</v>
      </c>
      <c r="J1255" s="388" t="s">
        <v>2512</v>
      </c>
      <c r="K1255" s="400">
        <v>41694</v>
      </c>
      <c r="L1255" s="400">
        <v>41698</v>
      </c>
      <c r="M1255" s="388" t="s">
        <v>98</v>
      </c>
      <c r="N1255" s="388" t="s">
        <v>104</v>
      </c>
      <c r="O1255" s="388">
        <v>2</v>
      </c>
      <c r="P1255" s="388" t="s">
        <v>2196</v>
      </c>
      <c r="Q1255" s="388">
        <v>2</v>
      </c>
    </row>
    <row r="1256" spans="1:17" s="388" customFormat="1" x14ac:dyDescent="0.2">
      <c r="A1256" s="388">
        <v>130609</v>
      </c>
      <c r="B1256" s="388">
        <v>108653</v>
      </c>
      <c r="C1256" s="388">
        <v>10004375</v>
      </c>
      <c r="D1256" s="388" t="s">
        <v>2060</v>
      </c>
      <c r="E1256" s="388" t="s">
        <v>107</v>
      </c>
      <c r="F1256" s="388" t="s">
        <v>11</v>
      </c>
      <c r="G1256" s="388" t="s">
        <v>595</v>
      </c>
      <c r="H1256" s="388" t="s">
        <v>177</v>
      </c>
      <c r="I1256" s="388" t="s">
        <v>177</v>
      </c>
      <c r="J1256" s="388" t="s">
        <v>2879</v>
      </c>
      <c r="K1256" s="400">
        <v>41694</v>
      </c>
      <c r="L1256" s="400">
        <v>41698</v>
      </c>
      <c r="M1256" s="388" t="s">
        <v>109</v>
      </c>
      <c r="N1256" s="388" t="s">
        <v>104</v>
      </c>
      <c r="O1256" s="388">
        <v>3</v>
      </c>
      <c r="P1256" s="388" t="s">
        <v>2196</v>
      </c>
      <c r="Q1256" s="388">
        <v>3</v>
      </c>
    </row>
    <row r="1257" spans="1:17" s="388" customFormat="1" x14ac:dyDescent="0.2">
      <c r="A1257" s="388">
        <v>131859</v>
      </c>
      <c r="B1257" s="388">
        <v>108659</v>
      </c>
      <c r="C1257" s="388">
        <v>10002111</v>
      </c>
      <c r="D1257" s="388" t="s">
        <v>2991</v>
      </c>
      <c r="E1257" s="388" t="s">
        <v>107</v>
      </c>
      <c r="F1257" s="388" t="s">
        <v>11</v>
      </c>
      <c r="G1257" s="388" t="s">
        <v>442</v>
      </c>
      <c r="H1257" s="388" t="s">
        <v>92</v>
      </c>
      <c r="I1257" s="388" t="s">
        <v>93</v>
      </c>
      <c r="J1257" s="388" t="s">
        <v>2992</v>
      </c>
      <c r="K1257" s="400">
        <v>41694</v>
      </c>
      <c r="L1257" s="400">
        <v>41698</v>
      </c>
      <c r="M1257" s="388" t="s">
        <v>109</v>
      </c>
      <c r="N1257" s="388" t="s">
        <v>104</v>
      </c>
      <c r="O1257" s="388">
        <v>2</v>
      </c>
      <c r="P1257" s="388" t="s">
        <v>2196</v>
      </c>
      <c r="Q1257" s="388">
        <v>2</v>
      </c>
    </row>
    <row r="1258" spans="1:17" s="388" customFormat="1" x14ac:dyDescent="0.2">
      <c r="A1258" s="388">
        <v>54131</v>
      </c>
      <c r="B1258" s="388">
        <v>106664</v>
      </c>
      <c r="C1258" s="388">
        <v>10005473</v>
      </c>
      <c r="D1258" s="388" t="s">
        <v>2499</v>
      </c>
      <c r="E1258" s="388" t="s">
        <v>1536</v>
      </c>
      <c r="F1258" s="388" t="s">
        <v>14</v>
      </c>
      <c r="G1258" s="388" t="s">
        <v>724</v>
      </c>
      <c r="H1258" s="388" t="s">
        <v>102</v>
      </c>
      <c r="I1258" s="388" t="s">
        <v>102</v>
      </c>
      <c r="J1258" s="388" t="s">
        <v>2500</v>
      </c>
      <c r="K1258" s="400">
        <v>41695</v>
      </c>
      <c r="L1258" s="400">
        <v>41697</v>
      </c>
      <c r="M1258" s="388" t="s">
        <v>123</v>
      </c>
      <c r="N1258" s="388" t="s">
        <v>104</v>
      </c>
      <c r="O1258" s="388">
        <v>3</v>
      </c>
      <c r="P1258" s="388" t="s">
        <v>2196</v>
      </c>
      <c r="Q1258" s="388">
        <v>3</v>
      </c>
    </row>
    <row r="1259" spans="1:17" s="388" customFormat="1" x14ac:dyDescent="0.2">
      <c r="A1259" s="388">
        <v>132021</v>
      </c>
      <c r="B1259" s="388">
        <v>114880</v>
      </c>
      <c r="C1259" s="388">
        <v>10006374</v>
      </c>
      <c r="D1259" s="388" t="s">
        <v>2145</v>
      </c>
      <c r="E1259" s="388" t="s">
        <v>1992</v>
      </c>
      <c r="F1259" s="388" t="s">
        <v>12</v>
      </c>
      <c r="G1259" s="388" t="s">
        <v>544</v>
      </c>
      <c r="H1259" s="388" t="s">
        <v>161</v>
      </c>
      <c r="I1259" s="388" t="s">
        <v>161</v>
      </c>
      <c r="J1259" s="388" t="s">
        <v>3032</v>
      </c>
      <c r="K1259" s="400">
        <v>41695</v>
      </c>
      <c r="L1259" s="400">
        <v>41697</v>
      </c>
      <c r="M1259" s="388" t="s">
        <v>127</v>
      </c>
      <c r="N1259" s="388" t="s">
        <v>104</v>
      </c>
      <c r="O1259" s="388">
        <v>3</v>
      </c>
      <c r="P1259" s="388" t="s">
        <v>2196</v>
      </c>
      <c r="Q1259" s="388">
        <v>3</v>
      </c>
    </row>
    <row r="1260" spans="1:17" s="388" customFormat="1" x14ac:dyDescent="0.2">
      <c r="A1260" s="388">
        <v>50083</v>
      </c>
      <c r="B1260" s="388">
        <v>105987</v>
      </c>
      <c r="C1260" s="388">
        <v>10000115</v>
      </c>
      <c r="D1260" s="388" t="s">
        <v>1507</v>
      </c>
      <c r="E1260" s="388" t="s">
        <v>1508</v>
      </c>
      <c r="F1260" s="388" t="s">
        <v>13</v>
      </c>
      <c r="G1260" s="388" t="s">
        <v>185</v>
      </c>
      <c r="H1260" s="388" t="s">
        <v>186</v>
      </c>
      <c r="I1260" s="388" t="s">
        <v>93</v>
      </c>
      <c r="J1260" s="388" t="s">
        <v>2195</v>
      </c>
      <c r="K1260" s="400">
        <v>41688</v>
      </c>
      <c r="L1260" s="400">
        <v>41691</v>
      </c>
      <c r="M1260" s="388" t="s">
        <v>1834</v>
      </c>
      <c r="N1260" s="388" t="s">
        <v>104</v>
      </c>
      <c r="O1260" s="388">
        <v>3</v>
      </c>
      <c r="P1260" s="388" t="s">
        <v>2196</v>
      </c>
      <c r="Q1260" s="388">
        <v>4</v>
      </c>
    </row>
    <row r="1261" spans="1:17" s="388" customFormat="1" x14ac:dyDescent="0.2">
      <c r="A1261" s="388">
        <v>50713</v>
      </c>
      <c r="B1261" s="388">
        <v>107658</v>
      </c>
      <c r="C1261" s="388">
        <v>10000715</v>
      </c>
      <c r="D1261" s="388" t="s">
        <v>1565</v>
      </c>
      <c r="E1261" s="388" t="s">
        <v>1508</v>
      </c>
      <c r="F1261" s="388" t="s">
        <v>13</v>
      </c>
      <c r="G1261" s="388" t="s">
        <v>173</v>
      </c>
      <c r="H1261" s="388" t="s">
        <v>161</v>
      </c>
      <c r="I1261" s="388" t="s">
        <v>161</v>
      </c>
      <c r="J1261" s="388" t="s">
        <v>2264</v>
      </c>
      <c r="K1261" s="400">
        <v>41688</v>
      </c>
      <c r="L1261" s="400">
        <v>41691</v>
      </c>
      <c r="M1261" s="388" t="s">
        <v>138</v>
      </c>
      <c r="N1261" s="388" t="s">
        <v>104</v>
      </c>
      <c r="O1261" s="388">
        <v>3</v>
      </c>
      <c r="P1261" s="388" t="s">
        <v>2196</v>
      </c>
      <c r="Q1261" s="388">
        <v>3</v>
      </c>
    </row>
    <row r="1262" spans="1:17" s="388" customFormat="1" x14ac:dyDescent="0.2">
      <c r="A1262" s="388">
        <v>53565</v>
      </c>
      <c r="B1262" s="388">
        <v>116072</v>
      </c>
      <c r="C1262" s="388">
        <v>10003256</v>
      </c>
      <c r="D1262" s="388" t="s">
        <v>1674</v>
      </c>
      <c r="E1262" s="388" t="s">
        <v>1536</v>
      </c>
      <c r="F1262" s="388" t="s">
        <v>14</v>
      </c>
      <c r="G1262" s="388" t="s">
        <v>252</v>
      </c>
      <c r="H1262" s="388" t="s">
        <v>155</v>
      </c>
      <c r="I1262" s="388" t="s">
        <v>155</v>
      </c>
      <c r="J1262" s="388" t="s">
        <v>2440</v>
      </c>
      <c r="K1262" s="400">
        <v>41687</v>
      </c>
      <c r="L1262" s="400">
        <v>41691</v>
      </c>
      <c r="M1262" s="388" t="s">
        <v>123</v>
      </c>
      <c r="N1262" s="388" t="s">
        <v>104</v>
      </c>
      <c r="O1262" s="388">
        <v>3</v>
      </c>
      <c r="P1262" s="388" t="s">
        <v>2196</v>
      </c>
      <c r="Q1262" s="388">
        <v>3</v>
      </c>
    </row>
    <row r="1263" spans="1:17" s="388" customFormat="1" x14ac:dyDescent="0.2">
      <c r="A1263" s="388">
        <v>53671</v>
      </c>
      <c r="B1263" s="388">
        <v>108694</v>
      </c>
      <c r="C1263" s="388">
        <v>10004632</v>
      </c>
      <c r="D1263" s="388" t="s">
        <v>1684</v>
      </c>
      <c r="E1263" s="388" t="s">
        <v>1508</v>
      </c>
      <c r="F1263" s="388" t="s">
        <v>13</v>
      </c>
      <c r="G1263" s="388" t="s">
        <v>202</v>
      </c>
      <c r="H1263" s="388" t="s">
        <v>152</v>
      </c>
      <c r="I1263" s="388" t="s">
        <v>152</v>
      </c>
      <c r="J1263" s="388" t="s">
        <v>2452</v>
      </c>
      <c r="K1263" s="400">
        <v>41681</v>
      </c>
      <c r="L1263" s="400">
        <v>41684</v>
      </c>
      <c r="M1263" s="388" t="s">
        <v>123</v>
      </c>
      <c r="N1263" s="388" t="s">
        <v>104</v>
      </c>
      <c r="O1263" s="388">
        <v>3</v>
      </c>
      <c r="P1263" s="388" t="s">
        <v>2196</v>
      </c>
      <c r="Q1263" s="388">
        <v>3</v>
      </c>
    </row>
    <row r="1264" spans="1:17" s="388" customFormat="1" x14ac:dyDescent="0.2">
      <c r="A1264" s="388">
        <v>133811</v>
      </c>
      <c r="B1264" s="388">
        <v>105452</v>
      </c>
      <c r="C1264" s="388">
        <v>10007851</v>
      </c>
      <c r="D1264" s="388" t="s">
        <v>571</v>
      </c>
      <c r="E1264" s="388" t="s">
        <v>2155</v>
      </c>
      <c r="F1264" s="388" t="s">
        <v>17</v>
      </c>
      <c r="G1264" s="388" t="s">
        <v>303</v>
      </c>
      <c r="H1264" s="388" t="s">
        <v>152</v>
      </c>
      <c r="I1264" s="388" t="s">
        <v>152</v>
      </c>
      <c r="J1264" s="388" t="s">
        <v>573</v>
      </c>
      <c r="K1264" s="400">
        <v>41681</v>
      </c>
      <c r="L1264" s="400">
        <v>41684</v>
      </c>
      <c r="M1264" s="388" t="s">
        <v>572</v>
      </c>
      <c r="N1264" s="388" t="s">
        <v>104</v>
      </c>
      <c r="O1264" s="388">
        <v>2</v>
      </c>
      <c r="P1264" s="388" t="s">
        <v>2196</v>
      </c>
      <c r="Q1264" s="388">
        <v>3</v>
      </c>
    </row>
    <row r="1265" spans="1:17" s="388" customFormat="1" x14ac:dyDescent="0.2">
      <c r="A1265" s="388">
        <v>53429</v>
      </c>
      <c r="B1265" s="388">
        <v>108786</v>
      </c>
      <c r="C1265" s="388">
        <v>10004440</v>
      </c>
      <c r="D1265" s="388" t="s">
        <v>2431</v>
      </c>
      <c r="E1265" s="388" t="s">
        <v>1508</v>
      </c>
      <c r="F1265" s="388" t="s">
        <v>13</v>
      </c>
      <c r="G1265" s="388" t="s">
        <v>374</v>
      </c>
      <c r="H1265" s="388" t="s">
        <v>177</v>
      </c>
      <c r="I1265" s="388" t="s">
        <v>177</v>
      </c>
      <c r="J1265" s="388" t="s">
        <v>2432</v>
      </c>
      <c r="K1265" s="400">
        <v>41680</v>
      </c>
      <c r="L1265" s="400">
        <v>41684</v>
      </c>
      <c r="M1265" s="388" t="s">
        <v>138</v>
      </c>
      <c r="N1265" s="388" t="s">
        <v>104</v>
      </c>
      <c r="O1265" s="388">
        <v>2</v>
      </c>
      <c r="P1265" s="388" t="s">
        <v>2196</v>
      </c>
      <c r="Q1265" s="388">
        <v>3</v>
      </c>
    </row>
    <row r="1266" spans="1:17" s="388" customFormat="1" x14ac:dyDescent="0.2">
      <c r="A1266" s="388">
        <v>130488</v>
      </c>
      <c r="B1266" s="388">
        <v>105907</v>
      </c>
      <c r="C1266" s="388">
        <v>10006174</v>
      </c>
      <c r="D1266" s="388" t="s">
        <v>2800</v>
      </c>
      <c r="E1266" s="388" t="s">
        <v>107</v>
      </c>
      <c r="F1266" s="388" t="s">
        <v>11</v>
      </c>
      <c r="G1266" s="388" t="s">
        <v>1026</v>
      </c>
      <c r="H1266" s="388" t="s">
        <v>131</v>
      </c>
      <c r="I1266" s="388" t="s">
        <v>131</v>
      </c>
      <c r="J1266" s="388" t="s">
        <v>2801</v>
      </c>
      <c r="K1266" s="400">
        <v>41680</v>
      </c>
      <c r="L1266" s="400">
        <v>41684</v>
      </c>
      <c r="M1266" s="388" t="s">
        <v>109</v>
      </c>
      <c r="N1266" s="388" t="s">
        <v>104</v>
      </c>
      <c r="O1266" s="388">
        <v>2</v>
      </c>
      <c r="P1266" s="388" t="s">
        <v>2196</v>
      </c>
      <c r="Q1266" s="388">
        <v>3</v>
      </c>
    </row>
    <row r="1267" spans="1:17" s="388" customFormat="1" x14ac:dyDescent="0.2">
      <c r="A1267" s="388">
        <v>130698</v>
      </c>
      <c r="B1267" s="388">
        <v>106618</v>
      </c>
      <c r="C1267" s="388">
        <v>10006050</v>
      </c>
      <c r="D1267" s="388" t="s">
        <v>2903</v>
      </c>
      <c r="E1267" s="388" t="s">
        <v>274</v>
      </c>
      <c r="F1267" s="388" t="s">
        <v>11</v>
      </c>
      <c r="G1267" s="388" t="s">
        <v>219</v>
      </c>
      <c r="H1267" s="388" t="s">
        <v>177</v>
      </c>
      <c r="I1267" s="388" t="s">
        <v>177</v>
      </c>
      <c r="J1267" s="388" t="s">
        <v>2904</v>
      </c>
      <c r="K1267" s="400">
        <v>41680</v>
      </c>
      <c r="L1267" s="400">
        <v>41684</v>
      </c>
      <c r="M1267" s="388" t="s">
        <v>109</v>
      </c>
      <c r="N1267" s="388" t="s">
        <v>104</v>
      </c>
      <c r="O1267" s="388">
        <v>2</v>
      </c>
      <c r="P1267" s="388" t="s">
        <v>2196</v>
      </c>
      <c r="Q1267" s="388">
        <v>2</v>
      </c>
    </row>
    <row r="1268" spans="1:17" s="388" customFormat="1" x14ac:dyDescent="0.2">
      <c r="A1268" s="388">
        <v>130725</v>
      </c>
      <c r="B1268" s="388">
        <v>106734</v>
      </c>
      <c r="C1268" s="388">
        <v>10004721</v>
      </c>
      <c r="D1268" s="388" t="s">
        <v>2926</v>
      </c>
      <c r="E1268" s="388" t="s">
        <v>107</v>
      </c>
      <c r="F1268" s="388" t="s">
        <v>11</v>
      </c>
      <c r="G1268" s="388" t="s">
        <v>221</v>
      </c>
      <c r="H1268" s="388" t="s">
        <v>177</v>
      </c>
      <c r="I1268" s="388" t="s">
        <v>177</v>
      </c>
      <c r="J1268" s="388" t="s">
        <v>2927</v>
      </c>
      <c r="K1268" s="400">
        <v>41680</v>
      </c>
      <c r="L1268" s="400">
        <v>41684</v>
      </c>
      <c r="M1268" s="388" t="s">
        <v>109</v>
      </c>
      <c r="N1268" s="388" t="s">
        <v>104</v>
      </c>
      <c r="O1268" s="388">
        <v>2</v>
      </c>
      <c r="P1268" s="388" t="s">
        <v>2196</v>
      </c>
      <c r="Q1268" s="388">
        <v>3</v>
      </c>
    </row>
    <row r="1269" spans="1:17" s="388" customFormat="1" x14ac:dyDescent="0.2">
      <c r="A1269" s="388">
        <v>131968</v>
      </c>
      <c r="B1269" s="388">
        <v>117594</v>
      </c>
      <c r="C1269" s="388">
        <v>10008456</v>
      </c>
      <c r="D1269" s="388" t="s">
        <v>1389</v>
      </c>
      <c r="E1269" s="388" t="s">
        <v>1992</v>
      </c>
      <c r="F1269" s="388" t="s">
        <v>12</v>
      </c>
      <c r="G1269" s="388" t="s">
        <v>544</v>
      </c>
      <c r="H1269" s="388" t="s">
        <v>161</v>
      </c>
      <c r="I1269" s="388" t="s">
        <v>161</v>
      </c>
      <c r="J1269" s="388" t="s">
        <v>3021</v>
      </c>
      <c r="K1269" s="400">
        <v>41675</v>
      </c>
      <c r="L1269" s="400">
        <v>41677</v>
      </c>
      <c r="M1269" s="388" t="s">
        <v>127</v>
      </c>
      <c r="N1269" s="388" t="s">
        <v>104</v>
      </c>
      <c r="O1269" s="388">
        <v>2</v>
      </c>
      <c r="P1269" s="388" t="s">
        <v>2196</v>
      </c>
      <c r="Q1269" s="388">
        <v>3</v>
      </c>
    </row>
    <row r="1270" spans="1:17" s="388" customFormat="1" x14ac:dyDescent="0.2">
      <c r="A1270" s="388">
        <v>50215</v>
      </c>
      <c r="B1270" s="388">
        <v>107150</v>
      </c>
      <c r="C1270" s="388">
        <v>10001230</v>
      </c>
      <c r="D1270" s="388" t="s">
        <v>2226</v>
      </c>
      <c r="E1270" s="388" t="s">
        <v>1536</v>
      </c>
      <c r="F1270" s="388" t="s">
        <v>14</v>
      </c>
      <c r="G1270" s="388" t="s">
        <v>358</v>
      </c>
      <c r="H1270" s="388" t="s">
        <v>186</v>
      </c>
      <c r="I1270" s="388" t="s">
        <v>93</v>
      </c>
      <c r="J1270" s="388" t="s">
        <v>2227</v>
      </c>
      <c r="K1270" s="400">
        <v>41674</v>
      </c>
      <c r="L1270" s="400">
        <v>41677</v>
      </c>
      <c r="M1270" s="388" t="s">
        <v>143</v>
      </c>
      <c r="N1270" s="388" t="s">
        <v>104</v>
      </c>
      <c r="O1270" s="388">
        <v>2</v>
      </c>
      <c r="P1270" s="388" t="s">
        <v>2196</v>
      </c>
      <c r="Q1270" s="388">
        <v>3</v>
      </c>
    </row>
    <row r="1271" spans="1:17" s="388" customFormat="1" x14ac:dyDescent="0.2">
      <c r="A1271" s="388">
        <v>51097</v>
      </c>
      <c r="B1271" s="388">
        <v>121224</v>
      </c>
      <c r="C1271" s="388">
        <v>10032017</v>
      </c>
      <c r="D1271" s="388" t="s">
        <v>2284</v>
      </c>
      <c r="E1271" s="388" t="s">
        <v>1536</v>
      </c>
      <c r="F1271" s="388" t="s">
        <v>14</v>
      </c>
      <c r="G1271" s="388" t="s">
        <v>223</v>
      </c>
      <c r="H1271" s="388" t="s">
        <v>152</v>
      </c>
      <c r="I1271" s="388" t="s">
        <v>152</v>
      </c>
      <c r="J1271" s="388" t="s">
        <v>2285</v>
      </c>
      <c r="K1271" s="400">
        <v>41674</v>
      </c>
      <c r="L1271" s="400">
        <v>41677</v>
      </c>
      <c r="M1271" s="388" t="s">
        <v>138</v>
      </c>
      <c r="N1271" s="388" t="s">
        <v>104</v>
      </c>
      <c r="O1271" s="388">
        <v>2</v>
      </c>
      <c r="P1271" s="388" t="s">
        <v>2196</v>
      </c>
      <c r="Q1271" s="388">
        <v>3</v>
      </c>
    </row>
    <row r="1272" spans="1:17" s="388" customFormat="1" x14ac:dyDescent="0.2">
      <c r="A1272" s="388">
        <v>54229</v>
      </c>
      <c r="B1272" s="388">
        <v>110561</v>
      </c>
      <c r="C1272" s="388">
        <v>10005586</v>
      </c>
      <c r="D1272" s="388" t="s">
        <v>1723</v>
      </c>
      <c r="E1272" s="388" t="s">
        <v>1512</v>
      </c>
      <c r="F1272" s="388" t="s">
        <v>14</v>
      </c>
      <c r="G1272" s="388" t="s">
        <v>293</v>
      </c>
      <c r="H1272" s="388" t="s">
        <v>152</v>
      </c>
      <c r="I1272" s="388" t="s">
        <v>152</v>
      </c>
      <c r="J1272" s="388" t="s">
        <v>2509</v>
      </c>
      <c r="K1272" s="400">
        <v>41674</v>
      </c>
      <c r="L1272" s="400">
        <v>41677</v>
      </c>
      <c r="M1272" s="388" t="s">
        <v>143</v>
      </c>
      <c r="N1272" s="388" t="s">
        <v>104</v>
      </c>
      <c r="O1272" s="388">
        <v>3</v>
      </c>
      <c r="P1272" s="388" t="s">
        <v>2196</v>
      </c>
      <c r="Q1272" s="388">
        <v>3</v>
      </c>
    </row>
    <row r="1273" spans="1:17" s="388" customFormat="1" x14ac:dyDescent="0.2">
      <c r="A1273" s="388">
        <v>58192</v>
      </c>
      <c r="B1273" s="388">
        <v>119189</v>
      </c>
      <c r="C1273" s="388">
        <v>10030462</v>
      </c>
      <c r="D1273" s="388" t="s">
        <v>2603</v>
      </c>
      <c r="E1273" s="388" t="s">
        <v>1590</v>
      </c>
      <c r="F1273" s="388" t="s">
        <v>13</v>
      </c>
      <c r="G1273" s="388" t="s">
        <v>160</v>
      </c>
      <c r="H1273" s="388" t="s">
        <v>161</v>
      </c>
      <c r="I1273" s="388" t="s">
        <v>161</v>
      </c>
      <c r="J1273" s="388" t="s">
        <v>2604</v>
      </c>
      <c r="K1273" s="400">
        <v>41674</v>
      </c>
      <c r="L1273" s="400">
        <v>41677</v>
      </c>
      <c r="M1273" s="388" t="s">
        <v>138</v>
      </c>
      <c r="N1273" s="388" t="s">
        <v>104</v>
      </c>
      <c r="O1273" s="388">
        <v>2</v>
      </c>
      <c r="P1273" s="388" t="s">
        <v>2196</v>
      </c>
      <c r="Q1273" s="388">
        <v>3</v>
      </c>
    </row>
    <row r="1274" spans="1:17" s="388" customFormat="1" x14ac:dyDescent="0.2">
      <c r="A1274" s="388">
        <v>59065</v>
      </c>
      <c r="B1274" s="388">
        <v>119231</v>
      </c>
      <c r="C1274" s="388">
        <v>10030877</v>
      </c>
      <c r="D1274" s="388" t="s">
        <v>2681</v>
      </c>
      <c r="E1274" s="388" t="s">
        <v>1590</v>
      </c>
      <c r="F1274" s="388" t="s">
        <v>13</v>
      </c>
      <c r="G1274" s="388" t="s">
        <v>374</v>
      </c>
      <c r="H1274" s="388" t="s">
        <v>177</v>
      </c>
      <c r="I1274" s="388" t="s">
        <v>177</v>
      </c>
      <c r="J1274" s="388" t="s">
        <v>2682</v>
      </c>
      <c r="K1274" s="400">
        <v>41674</v>
      </c>
      <c r="L1274" s="400">
        <v>41677</v>
      </c>
      <c r="M1274" s="388" t="s">
        <v>138</v>
      </c>
      <c r="N1274" s="388" t="s">
        <v>104</v>
      </c>
      <c r="O1274" s="388">
        <v>2</v>
      </c>
      <c r="P1274" s="388" t="s">
        <v>2196</v>
      </c>
      <c r="Q1274" s="388">
        <v>3</v>
      </c>
    </row>
    <row r="1275" spans="1:17" s="388" customFormat="1" x14ac:dyDescent="0.2">
      <c r="A1275" s="388">
        <v>130616</v>
      </c>
      <c r="B1275" s="388">
        <v>108411</v>
      </c>
      <c r="C1275" s="388">
        <v>10004088</v>
      </c>
      <c r="D1275" s="388" t="s">
        <v>99</v>
      </c>
      <c r="E1275" s="388" t="s">
        <v>100</v>
      </c>
      <c r="F1275" s="388" t="s">
        <v>11</v>
      </c>
      <c r="G1275" s="388" t="s">
        <v>101</v>
      </c>
      <c r="H1275" s="388" t="s">
        <v>102</v>
      </c>
      <c r="I1275" s="388" t="s">
        <v>102</v>
      </c>
      <c r="J1275" s="388" t="s">
        <v>105</v>
      </c>
      <c r="K1275" s="400">
        <v>41674</v>
      </c>
      <c r="L1275" s="400">
        <v>41677</v>
      </c>
      <c r="M1275" s="388" t="s">
        <v>103</v>
      </c>
      <c r="N1275" s="388" t="s">
        <v>104</v>
      </c>
      <c r="O1275" s="388">
        <v>2</v>
      </c>
      <c r="P1275" s="388" t="s">
        <v>2196</v>
      </c>
      <c r="Q1275" s="388">
        <v>2</v>
      </c>
    </row>
    <row r="1276" spans="1:17" s="388" customFormat="1" x14ac:dyDescent="0.2">
      <c r="A1276" s="388">
        <v>130699</v>
      </c>
      <c r="B1276" s="388">
        <v>108382</v>
      </c>
      <c r="C1276" s="388">
        <v>10006958</v>
      </c>
      <c r="D1276" s="388" t="s">
        <v>2087</v>
      </c>
      <c r="E1276" s="388" t="s">
        <v>100</v>
      </c>
      <c r="F1276" s="388" t="s">
        <v>11</v>
      </c>
      <c r="G1276" s="388" t="s">
        <v>219</v>
      </c>
      <c r="H1276" s="388" t="s">
        <v>177</v>
      </c>
      <c r="I1276" s="388" t="s">
        <v>177</v>
      </c>
      <c r="J1276" s="388" t="s">
        <v>2906</v>
      </c>
      <c r="K1276" s="400">
        <v>41674</v>
      </c>
      <c r="L1276" s="400">
        <v>41677</v>
      </c>
      <c r="M1276" s="388" t="s">
        <v>250</v>
      </c>
      <c r="N1276" s="388" t="s">
        <v>104</v>
      </c>
      <c r="O1276" s="388">
        <v>3</v>
      </c>
      <c r="P1276" s="388" t="s">
        <v>2196</v>
      </c>
      <c r="Q1276" s="388">
        <v>3</v>
      </c>
    </row>
    <row r="1277" spans="1:17" s="388" customFormat="1" x14ac:dyDescent="0.2">
      <c r="A1277" s="388">
        <v>133836</v>
      </c>
      <c r="B1277" s="388">
        <v>111634</v>
      </c>
      <c r="C1277" s="388">
        <v>10007151</v>
      </c>
      <c r="D1277" s="388" t="s">
        <v>3063</v>
      </c>
      <c r="E1277" s="388" t="s">
        <v>2155</v>
      </c>
      <c r="F1277" s="388" t="s">
        <v>17</v>
      </c>
      <c r="G1277" s="388" t="s">
        <v>223</v>
      </c>
      <c r="H1277" s="388" t="s">
        <v>152</v>
      </c>
      <c r="I1277" s="388" t="s">
        <v>152</v>
      </c>
      <c r="J1277" s="388" t="s">
        <v>3064</v>
      </c>
      <c r="K1277" s="400">
        <v>41674</v>
      </c>
      <c r="L1277" s="400">
        <v>41677</v>
      </c>
      <c r="M1277" s="388" t="s">
        <v>572</v>
      </c>
      <c r="N1277" s="388" t="s">
        <v>104</v>
      </c>
      <c r="O1277" s="388">
        <v>2</v>
      </c>
      <c r="P1277" s="388" t="s">
        <v>2196</v>
      </c>
      <c r="Q1277" s="388">
        <v>3</v>
      </c>
    </row>
    <row r="1278" spans="1:17" s="388" customFormat="1" x14ac:dyDescent="0.2">
      <c r="A1278" s="388">
        <v>50193</v>
      </c>
      <c r="B1278" s="388">
        <v>105498</v>
      </c>
      <c r="C1278" s="388">
        <v>10005735</v>
      </c>
      <c r="D1278" s="388" t="s">
        <v>2220</v>
      </c>
      <c r="E1278" s="388" t="s">
        <v>1508</v>
      </c>
      <c r="F1278" s="388" t="s">
        <v>13</v>
      </c>
      <c r="G1278" s="388" t="s">
        <v>167</v>
      </c>
      <c r="H1278" s="388" t="s">
        <v>102</v>
      </c>
      <c r="I1278" s="388" t="s">
        <v>102</v>
      </c>
      <c r="J1278" s="388" t="s">
        <v>2221</v>
      </c>
      <c r="K1278" s="400">
        <v>41673</v>
      </c>
      <c r="L1278" s="400">
        <v>41677</v>
      </c>
      <c r="M1278" s="388" t="s">
        <v>98</v>
      </c>
      <c r="N1278" s="388" t="s">
        <v>104</v>
      </c>
      <c r="O1278" s="388">
        <v>2</v>
      </c>
      <c r="P1278" s="388" t="s">
        <v>2196</v>
      </c>
      <c r="Q1278" s="388">
        <v>3</v>
      </c>
    </row>
    <row r="1279" spans="1:17" s="388" customFormat="1" x14ac:dyDescent="0.2">
      <c r="A1279" s="388">
        <v>53137</v>
      </c>
      <c r="B1279" s="388">
        <v>108119</v>
      </c>
      <c r="C1279" s="388">
        <v>10003895</v>
      </c>
      <c r="D1279" s="388" t="s">
        <v>2396</v>
      </c>
      <c r="E1279" s="388" t="s">
        <v>1512</v>
      </c>
      <c r="F1279" s="388" t="s">
        <v>14</v>
      </c>
      <c r="G1279" s="388" t="s">
        <v>1233</v>
      </c>
      <c r="H1279" s="388" t="s">
        <v>115</v>
      </c>
      <c r="I1279" s="388" t="s">
        <v>115</v>
      </c>
      <c r="J1279" s="388" t="s">
        <v>2397</v>
      </c>
      <c r="K1279" s="400">
        <v>41673</v>
      </c>
      <c r="L1279" s="400">
        <v>41677</v>
      </c>
      <c r="M1279" s="388" t="s">
        <v>143</v>
      </c>
      <c r="N1279" s="388" t="s">
        <v>104</v>
      </c>
      <c r="O1279" s="388">
        <v>2</v>
      </c>
      <c r="P1279" s="388" t="s">
        <v>2196</v>
      </c>
      <c r="Q1279" s="388">
        <v>3</v>
      </c>
    </row>
    <row r="1280" spans="1:17" s="388" customFormat="1" x14ac:dyDescent="0.2">
      <c r="A1280" s="388">
        <v>53295</v>
      </c>
      <c r="B1280" s="388">
        <v>108044</v>
      </c>
      <c r="C1280" s="388">
        <v>10004285</v>
      </c>
      <c r="D1280" s="388" t="s">
        <v>1662</v>
      </c>
      <c r="E1280" s="388" t="s">
        <v>1512</v>
      </c>
      <c r="F1280" s="388" t="s">
        <v>14</v>
      </c>
      <c r="G1280" s="388" t="s">
        <v>228</v>
      </c>
      <c r="H1280" s="388" t="s">
        <v>177</v>
      </c>
      <c r="I1280" s="388" t="s">
        <v>177</v>
      </c>
      <c r="J1280" s="388" t="s">
        <v>2420</v>
      </c>
      <c r="K1280" s="400">
        <v>41673</v>
      </c>
      <c r="L1280" s="400">
        <v>41677</v>
      </c>
      <c r="M1280" s="388" t="s">
        <v>2421</v>
      </c>
      <c r="N1280" s="388" t="s">
        <v>104</v>
      </c>
      <c r="O1280" s="388">
        <v>3</v>
      </c>
      <c r="P1280" s="388" t="s">
        <v>2196</v>
      </c>
      <c r="Q1280" s="388">
        <v>4</v>
      </c>
    </row>
    <row r="1281" spans="1:17" s="388" customFormat="1" x14ac:dyDescent="0.2">
      <c r="A1281" s="388">
        <v>54349</v>
      </c>
      <c r="B1281" s="388">
        <v>112753</v>
      </c>
      <c r="C1281" s="388">
        <v>10002244</v>
      </c>
      <c r="D1281" s="388" t="s">
        <v>2516</v>
      </c>
      <c r="E1281" s="388" t="s">
        <v>1512</v>
      </c>
      <c r="F1281" s="388" t="s">
        <v>14</v>
      </c>
      <c r="G1281" s="388" t="s">
        <v>185</v>
      </c>
      <c r="H1281" s="388" t="s">
        <v>186</v>
      </c>
      <c r="I1281" s="388" t="s">
        <v>93</v>
      </c>
      <c r="J1281" s="388" t="s">
        <v>2517</v>
      </c>
      <c r="K1281" s="400">
        <v>41673</v>
      </c>
      <c r="L1281" s="400">
        <v>41677</v>
      </c>
      <c r="M1281" s="388" t="s">
        <v>282</v>
      </c>
      <c r="N1281" s="388" t="s">
        <v>104</v>
      </c>
      <c r="O1281" s="388">
        <v>2</v>
      </c>
      <c r="P1281" s="388" t="s">
        <v>2196</v>
      </c>
      <c r="Q1281" s="388">
        <v>3</v>
      </c>
    </row>
    <row r="1282" spans="1:17" s="388" customFormat="1" x14ac:dyDescent="0.2">
      <c r="A1282" s="388">
        <v>130549</v>
      </c>
      <c r="B1282" s="388">
        <v>108440</v>
      </c>
      <c r="C1282" s="388">
        <v>10007289</v>
      </c>
      <c r="D1282" s="388" t="s">
        <v>2822</v>
      </c>
      <c r="E1282" s="388" t="s">
        <v>107</v>
      </c>
      <c r="F1282" s="388" t="s">
        <v>11</v>
      </c>
      <c r="G1282" s="388" t="s">
        <v>291</v>
      </c>
      <c r="H1282" s="388" t="s">
        <v>1993</v>
      </c>
      <c r="I1282" s="388" t="s">
        <v>93</v>
      </c>
      <c r="J1282" s="388" t="s">
        <v>2823</v>
      </c>
      <c r="K1282" s="400">
        <v>41673</v>
      </c>
      <c r="L1282" s="400">
        <v>41677</v>
      </c>
      <c r="M1282" s="388" t="s">
        <v>109</v>
      </c>
      <c r="N1282" s="388" t="s">
        <v>104</v>
      </c>
      <c r="O1282" s="388">
        <v>2</v>
      </c>
      <c r="P1282" s="388" t="s">
        <v>2196</v>
      </c>
      <c r="Q1282" s="388">
        <v>2</v>
      </c>
    </row>
    <row r="1283" spans="1:17" s="388" customFormat="1" x14ac:dyDescent="0.2">
      <c r="A1283" s="388">
        <v>130551</v>
      </c>
      <c r="B1283" s="388">
        <v>108458</v>
      </c>
      <c r="C1283" s="388">
        <v>10002638</v>
      </c>
      <c r="D1283" s="388" t="s">
        <v>2038</v>
      </c>
      <c r="E1283" s="388" t="s">
        <v>107</v>
      </c>
      <c r="F1283" s="388" t="s">
        <v>11</v>
      </c>
      <c r="G1283" s="388" t="s">
        <v>91</v>
      </c>
      <c r="H1283" s="388" t="s">
        <v>92</v>
      </c>
      <c r="I1283" s="388" t="s">
        <v>93</v>
      </c>
      <c r="J1283" s="388" t="s">
        <v>2828</v>
      </c>
      <c r="K1283" s="400">
        <v>41673</v>
      </c>
      <c r="L1283" s="400">
        <v>41677</v>
      </c>
      <c r="M1283" s="388" t="s">
        <v>109</v>
      </c>
      <c r="N1283" s="388" t="s">
        <v>104</v>
      </c>
      <c r="O1283" s="388">
        <v>3</v>
      </c>
      <c r="P1283" s="388" t="s">
        <v>2196</v>
      </c>
      <c r="Q1283" s="388">
        <v>3</v>
      </c>
    </row>
    <row r="1284" spans="1:17" s="388" customFormat="1" x14ac:dyDescent="0.2">
      <c r="A1284" s="388">
        <v>50888</v>
      </c>
      <c r="B1284" s="388">
        <v>108146</v>
      </c>
      <c r="C1284" s="388">
        <v>10009063</v>
      </c>
      <c r="D1284" s="388" t="s">
        <v>2273</v>
      </c>
      <c r="E1284" s="388" t="s">
        <v>1536</v>
      </c>
      <c r="F1284" s="388" t="s">
        <v>14</v>
      </c>
      <c r="G1284" s="388" t="s">
        <v>447</v>
      </c>
      <c r="H1284" s="388" t="s">
        <v>115</v>
      </c>
      <c r="I1284" s="388" t="s">
        <v>115</v>
      </c>
      <c r="J1284" s="388" t="s">
        <v>2274</v>
      </c>
      <c r="K1284" s="400">
        <v>41673</v>
      </c>
      <c r="L1284" s="400">
        <v>41675</v>
      </c>
      <c r="M1284" s="388" t="s">
        <v>143</v>
      </c>
      <c r="N1284" s="388" t="s">
        <v>104</v>
      </c>
      <c r="O1284" s="388">
        <v>2</v>
      </c>
      <c r="P1284" s="388" t="s">
        <v>2196</v>
      </c>
      <c r="Q1284" s="388">
        <v>2</v>
      </c>
    </row>
    <row r="1285" spans="1:17" s="388" customFormat="1" x14ac:dyDescent="0.2">
      <c r="A1285" s="388">
        <v>50150</v>
      </c>
      <c r="B1285" s="388">
        <v>117814</v>
      </c>
      <c r="C1285" s="388">
        <v>10007911</v>
      </c>
      <c r="D1285" s="388" t="s">
        <v>2214</v>
      </c>
      <c r="E1285" s="388" t="s">
        <v>1508</v>
      </c>
      <c r="F1285" s="388" t="s">
        <v>13</v>
      </c>
      <c r="G1285" s="388" t="s">
        <v>462</v>
      </c>
      <c r="H1285" s="388" t="s">
        <v>161</v>
      </c>
      <c r="I1285" s="388" t="s">
        <v>161</v>
      </c>
      <c r="J1285" s="388" t="s">
        <v>2215</v>
      </c>
      <c r="K1285" s="400">
        <v>41667</v>
      </c>
      <c r="L1285" s="400">
        <v>41670</v>
      </c>
      <c r="M1285" s="388" t="s">
        <v>123</v>
      </c>
      <c r="N1285" s="388" t="s">
        <v>104</v>
      </c>
      <c r="O1285" s="388">
        <v>4</v>
      </c>
      <c r="P1285" s="388" t="s">
        <v>2196</v>
      </c>
      <c r="Q1285" s="388">
        <v>3</v>
      </c>
    </row>
    <row r="1286" spans="1:17" s="388" customFormat="1" x14ac:dyDescent="0.2">
      <c r="A1286" s="388">
        <v>130755</v>
      </c>
      <c r="B1286" s="388">
        <v>108425</v>
      </c>
      <c r="C1286" s="388">
        <v>10002642</v>
      </c>
      <c r="D1286" s="388" t="s">
        <v>277</v>
      </c>
      <c r="E1286" s="388" t="s">
        <v>100</v>
      </c>
      <c r="F1286" s="388" t="s">
        <v>11</v>
      </c>
      <c r="G1286" s="388" t="s">
        <v>278</v>
      </c>
      <c r="H1286" s="388" t="s">
        <v>152</v>
      </c>
      <c r="I1286" s="388" t="s">
        <v>152</v>
      </c>
      <c r="J1286" s="388" t="s">
        <v>539</v>
      </c>
      <c r="K1286" s="400">
        <v>41667</v>
      </c>
      <c r="L1286" s="400">
        <v>41670</v>
      </c>
      <c r="M1286" s="388" t="s">
        <v>250</v>
      </c>
      <c r="N1286" s="388" t="s">
        <v>104</v>
      </c>
      <c r="O1286" s="388">
        <v>2</v>
      </c>
      <c r="P1286" s="388" t="s">
        <v>2196</v>
      </c>
      <c r="Q1286" s="388">
        <v>3</v>
      </c>
    </row>
    <row r="1287" spans="1:17" s="388" customFormat="1" x14ac:dyDescent="0.2">
      <c r="A1287" s="388">
        <v>133053</v>
      </c>
      <c r="B1287" s="388" t="s">
        <v>96</v>
      </c>
      <c r="C1287" s="388">
        <v>10003088</v>
      </c>
      <c r="D1287" s="388" t="s">
        <v>3040</v>
      </c>
      <c r="E1287" s="388" t="s">
        <v>368</v>
      </c>
      <c r="F1287" s="388" t="s">
        <v>14</v>
      </c>
      <c r="G1287" s="388" t="s">
        <v>1250</v>
      </c>
      <c r="H1287" s="388" t="s">
        <v>115</v>
      </c>
      <c r="I1287" s="388" t="s">
        <v>115</v>
      </c>
      <c r="J1287" s="388" t="s">
        <v>3041</v>
      </c>
      <c r="K1287" s="400">
        <v>41667</v>
      </c>
      <c r="L1287" s="400">
        <v>41670</v>
      </c>
      <c r="M1287" s="388" t="s">
        <v>143</v>
      </c>
      <c r="N1287" s="388" t="s">
        <v>104</v>
      </c>
      <c r="O1287" s="388">
        <v>2</v>
      </c>
      <c r="P1287" s="388" t="s">
        <v>2196</v>
      </c>
      <c r="Q1287" s="388">
        <v>4</v>
      </c>
    </row>
    <row r="1288" spans="1:17" s="388" customFormat="1" x14ac:dyDescent="0.2">
      <c r="A1288" s="388">
        <v>136255</v>
      </c>
      <c r="B1288" s="388">
        <v>119690</v>
      </c>
      <c r="C1288" s="388">
        <v>10029916</v>
      </c>
      <c r="D1288" s="388" t="s">
        <v>2161</v>
      </c>
      <c r="E1288" s="388" t="s">
        <v>100</v>
      </c>
      <c r="F1288" s="388" t="s">
        <v>11</v>
      </c>
      <c r="G1288" s="388" t="s">
        <v>793</v>
      </c>
      <c r="H1288" s="388" t="s">
        <v>102</v>
      </c>
      <c r="I1288" s="388" t="s">
        <v>102</v>
      </c>
      <c r="J1288" s="388" t="s">
        <v>3092</v>
      </c>
      <c r="K1288" s="400">
        <v>41667</v>
      </c>
      <c r="L1288" s="400">
        <v>41670</v>
      </c>
      <c r="M1288" s="388" t="s">
        <v>103</v>
      </c>
      <c r="N1288" s="388" t="s">
        <v>104</v>
      </c>
      <c r="O1288" s="388">
        <v>3</v>
      </c>
      <c r="P1288" s="388" t="s">
        <v>2196</v>
      </c>
      <c r="Q1288" s="388" t="s">
        <v>195</v>
      </c>
    </row>
    <row r="1289" spans="1:17" s="388" customFormat="1" x14ac:dyDescent="0.2">
      <c r="A1289" s="388">
        <v>50128</v>
      </c>
      <c r="B1289" s="388">
        <v>105505</v>
      </c>
      <c r="C1289" s="388">
        <v>10002697</v>
      </c>
      <c r="D1289" s="388" t="s">
        <v>2209</v>
      </c>
      <c r="E1289" s="388" t="s">
        <v>1512</v>
      </c>
      <c r="F1289" s="388" t="s">
        <v>14</v>
      </c>
      <c r="G1289" s="388" t="s">
        <v>340</v>
      </c>
      <c r="H1289" s="388" t="s">
        <v>155</v>
      </c>
      <c r="I1289" s="388" t="s">
        <v>155</v>
      </c>
      <c r="J1289" s="388" t="s">
        <v>2210</v>
      </c>
      <c r="K1289" s="400">
        <v>41666</v>
      </c>
      <c r="L1289" s="400">
        <v>41670</v>
      </c>
      <c r="M1289" s="388" t="s">
        <v>143</v>
      </c>
      <c r="N1289" s="388" t="s">
        <v>104</v>
      </c>
      <c r="O1289" s="388">
        <v>2</v>
      </c>
      <c r="P1289" s="388" t="s">
        <v>2196</v>
      </c>
      <c r="Q1289" s="388">
        <v>3</v>
      </c>
    </row>
    <row r="1290" spans="1:17" s="388" customFormat="1" x14ac:dyDescent="0.2">
      <c r="A1290" s="388">
        <v>53729</v>
      </c>
      <c r="B1290" s="388">
        <v>105065</v>
      </c>
      <c r="C1290" s="388">
        <v>10004866</v>
      </c>
      <c r="D1290" s="388" t="s">
        <v>2456</v>
      </c>
      <c r="E1290" s="388" t="s">
        <v>1508</v>
      </c>
      <c r="F1290" s="388" t="s">
        <v>13</v>
      </c>
      <c r="G1290" s="388" t="s">
        <v>173</v>
      </c>
      <c r="H1290" s="388" t="s">
        <v>161</v>
      </c>
      <c r="I1290" s="388" t="s">
        <v>161</v>
      </c>
      <c r="J1290" s="388" t="s">
        <v>2457</v>
      </c>
      <c r="K1290" s="400">
        <v>41666</v>
      </c>
      <c r="L1290" s="400">
        <v>41670</v>
      </c>
      <c r="M1290" s="388" t="s">
        <v>98</v>
      </c>
      <c r="N1290" s="388" t="s">
        <v>104</v>
      </c>
      <c r="O1290" s="388">
        <v>2</v>
      </c>
      <c r="P1290" s="388" t="s">
        <v>2196</v>
      </c>
      <c r="Q1290" s="388">
        <v>3</v>
      </c>
    </row>
    <row r="1291" spans="1:17" s="388" customFormat="1" x14ac:dyDescent="0.2">
      <c r="A1291" s="388">
        <v>53861</v>
      </c>
      <c r="B1291" s="388">
        <v>107696</v>
      </c>
      <c r="C1291" s="388">
        <v>10005064</v>
      </c>
      <c r="D1291" s="388" t="s">
        <v>2469</v>
      </c>
      <c r="E1291" s="388" t="s">
        <v>1536</v>
      </c>
      <c r="F1291" s="388" t="s">
        <v>14</v>
      </c>
      <c r="G1291" s="388" t="s">
        <v>975</v>
      </c>
      <c r="H1291" s="388" t="s">
        <v>177</v>
      </c>
      <c r="I1291" s="388" t="s">
        <v>177</v>
      </c>
      <c r="J1291" s="388" t="s">
        <v>2470</v>
      </c>
      <c r="K1291" s="400">
        <v>41666</v>
      </c>
      <c r="L1291" s="400">
        <v>41670</v>
      </c>
      <c r="M1291" s="388" t="s">
        <v>123</v>
      </c>
      <c r="N1291" s="388" t="s">
        <v>104</v>
      </c>
      <c r="O1291" s="388">
        <v>2</v>
      </c>
      <c r="P1291" s="388" t="s">
        <v>2196</v>
      </c>
      <c r="Q1291" s="388">
        <v>2</v>
      </c>
    </row>
    <row r="1292" spans="1:17" s="388" customFormat="1" x14ac:dyDescent="0.2">
      <c r="A1292" s="388">
        <v>54785</v>
      </c>
      <c r="B1292" s="388">
        <v>116777</v>
      </c>
      <c r="C1292" s="388">
        <v>10006559</v>
      </c>
      <c r="D1292" s="388" t="s">
        <v>2549</v>
      </c>
      <c r="E1292" s="388" t="s">
        <v>1590</v>
      </c>
      <c r="F1292" s="388" t="s">
        <v>13</v>
      </c>
      <c r="G1292" s="388" t="s">
        <v>724</v>
      </c>
      <c r="H1292" s="388" t="s">
        <v>102</v>
      </c>
      <c r="I1292" s="388" t="s">
        <v>102</v>
      </c>
      <c r="J1292" s="388" t="s">
        <v>2550</v>
      </c>
      <c r="K1292" s="400">
        <v>41666</v>
      </c>
      <c r="L1292" s="400">
        <v>41670</v>
      </c>
      <c r="M1292" s="388" t="s">
        <v>98</v>
      </c>
      <c r="N1292" s="388" t="s">
        <v>104</v>
      </c>
      <c r="O1292" s="388">
        <v>2</v>
      </c>
      <c r="P1292" s="388" t="s">
        <v>2196</v>
      </c>
      <c r="Q1292" s="388">
        <v>2</v>
      </c>
    </row>
    <row r="1293" spans="1:17" s="388" customFormat="1" x14ac:dyDescent="0.2">
      <c r="A1293" s="388">
        <v>58729</v>
      </c>
      <c r="B1293" s="388">
        <v>118584</v>
      </c>
      <c r="C1293" s="388">
        <v>10022507</v>
      </c>
      <c r="D1293" s="388" t="s">
        <v>2653</v>
      </c>
      <c r="E1293" s="388" t="s">
        <v>1508</v>
      </c>
      <c r="F1293" s="388" t="s">
        <v>13</v>
      </c>
      <c r="G1293" s="388" t="s">
        <v>515</v>
      </c>
      <c r="H1293" s="388" t="s">
        <v>115</v>
      </c>
      <c r="I1293" s="388" t="s">
        <v>115</v>
      </c>
      <c r="J1293" s="388" t="s">
        <v>2654</v>
      </c>
      <c r="K1293" s="400">
        <v>41666</v>
      </c>
      <c r="L1293" s="400">
        <v>41670</v>
      </c>
      <c r="M1293" s="388" t="s">
        <v>98</v>
      </c>
      <c r="N1293" s="388" t="s">
        <v>104</v>
      </c>
      <c r="O1293" s="388">
        <v>2</v>
      </c>
      <c r="P1293" s="388" t="s">
        <v>2196</v>
      </c>
      <c r="Q1293" s="388">
        <v>3</v>
      </c>
    </row>
    <row r="1294" spans="1:17" s="388" customFormat="1" x14ac:dyDescent="0.2">
      <c r="A1294" s="388">
        <v>130665</v>
      </c>
      <c r="B1294" s="388">
        <v>107520</v>
      </c>
      <c r="C1294" s="388">
        <v>10002923</v>
      </c>
      <c r="D1294" s="388" t="s">
        <v>2892</v>
      </c>
      <c r="E1294" s="388" t="s">
        <v>107</v>
      </c>
      <c r="F1294" s="388" t="s">
        <v>11</v>
      </c>
      <c r="G1294" s="388" t="s">
        <v>1349</v>
      </c>
      <c r="H1294" s="388" t="s">
        <v>177</v>
      </c>
      <c r="I1294" s="388" t="s">
        <v>177</v>
      </c>
      <c r="J1294" s="388" t="s">
        <v>2893</v>
      </c>
      <c r="K1294" s="400">
        <v>41666</v>
      </c>
      <c r="L1294" s="400">
        <v>41670</v>
      </c>
      <c r="M1294" s="388" t="s">
        <v>146</v>
      </c>
      <c r="N1294" s="388" t="s">
        <v>104</v>
      </c>
      <c r="O1294" s="388">
        <v>2</v>
      </c>
      <c r="P1294" s="388" t="s">
        <v>2196</v>
      </c>
      <c r="Q1294" s="388">
        <v>3</v>
      </c>
    </row>
    <row r="1295" spans="1:17" s="388" customFormat="1" x14ac:dyDescent="0.2">
      <c r="A1295" s="388">
        <v>130793</v>
      </c>
      <c r="B1295" s="388">
        <v>112314</v>
      </c>
      <c r="C1295" s="388">
        <v>10000055</v>
      </c>
      <c r="D1295" s="388" t="s">
        <v>2955</v>
      </c>
      <c r="E1295" s="388" t="s">
        <v>107</v>
      </c>
      <c r="F1295" s="388" t="s">
        <v>11</v>
      </c>
      <c r="G1295" s="388" t="s">
        <v>342</v>
      </c>
      <c r="H1295" s="388" t="s">
        <v>177</v>
      </c>
      <c r="I1295" s="388" t="s">
        <v>177</v>
      </c>
      <c r="J1295" s="388" t="s">
        <v>2956</v>
      </c>
      <c r="K1295" s="400">
        <v>41666</v>
      </c>
      <c r="L1295" s="400">
        <v>41670</v>
      </c>
      <c r="M1295" s="388" t="s">
        <v>109</v>
      </c>
      <c r="N1295" s="388" t="s">
        <v>104</v>
      </c>
      <c r="O1295" s="388">
        <v>2</v>
      </c>
      <c r="P1295" s="388" t="s">
        <v>2196</v>
      </c>
      <c r="Q1295" s="388">
        <v>3</v>
      </c>
    </row>
    <row r="1296" spans="1:17" s="388" customFormat="1" x14ac:dyDescent="0.2">
      <c r="A1296" s="388">
        <v>54714</v>
      </c>
      <c r="B1296" s="388">
        <v>107996</v>
      </c>
      <c r="C1296" s="388">
        <v>10006458</v>
      </c>
      <c r="D1296" s="388" t="s">
        <v>2540</v>
      </c>
      <c r="E1296" s="388" t="s">
        <v>1536</v>
      </c>
      <c r="F1296" s="388" t="s">
        <v>14</v>
      </c>
      <c r="G1296" s="388" t="s">
        <v>207</v>
      </c>
      <c r="H1296" s="388" t="s">
        <v>186</v>
      </c>
      <c r="I1296" s="388" t="s">
        <v>93</v>
      </c>
      <c r="J1296" s="388" t="s">
        <v>2541</v>
      </c>
      <c r="K1296" s="400">
        <v>41661</v>
      </c>
      <c r="L1296" s="400">
        <v>41663</v>
      </c>
      <c r="M1296" s="388" t="s">
        <v>143</v>
      </c>
      <c r="N1296" s="388" t="s">
        <v>104</v>
      </c>
      <c r="O1296" s="388">
        <v>2</v>
      </c>
      <c r="P1296" s="388" t="s">
        <v>2196</v>
      </c>
      <c r="Q1296" s="388">
        <v>2</v>
      </c>
    </row>
    <row r="1297" spans="1:17" s="388" customFormat="1" x14ac:dyDescent="0.2">
      <c r="A1297" s="388">
        <v>58273</v>
      </c>
      <c r="B1297" s="388">
        <v>117081</v>
      </c>
      <c r="C1297" s="388">
        <v>10005150</v>
      </c>
      <c r="D1297" s="388" t="s">
        <v>318</v>
      </c>
      <c r="E1297" s="388" t="s">
        <v>1508</v>
      </c>
      <c r="F1297" s="388" t="s">
        <v>13</v>
      </c>
      <c r="G1297" s="388" t="s">
        <v>299</v>
      </c>
      <c r="H1297" s="388" t="s">
        <v>131</v>
      </c>
      <c r="I1297" s="388" t="s">
        <v>131</v>
      </c>
      <c r="J1297" s="388" t="s">
        <v>319</v>
      </c>
      <c r="K1297" s="400">
        <v>41660</v>
      </c>
      <c r="L1297" s="400">
        <v>41663</v>
      </c>
      <c r="M1297" s="388" t="s">
        <v>138</v>
      </c>
      <c r="N1297" s="388" t="s">
        <v>104</v>
      </c>
      <c r="O1297" s="388">
        <v>2</v>
      </c>
      <c r="P1297" s="388" t="s">
        <v>2196</v>
      </c>
      <c r="Q1297" s="388">
        <v>3</v>
      </c>
    </row>
    <row r="1298" spans="1:17" s="388" customFormat="1" x14ac:dyDescent="0.2">
      <c r="A1298" s="388">
        <v>141241</v>
      </c>
      <c r="B1298" s="388">
        <v>114831</v>
      </c>
      <c r="C1298" s="388">
        <v>10004502</v>
      </c>
      <c r="D1298" s="388" t="s">
        <v>3108</v>
      </c>
      <c r="E1298" s="388" t="s">
        <v>1992</v>
      </c>
      <c r="F1298" s="388" t="s">
        <v>12</v>
      </c>
      <c r="G1298" s="388" t="s">
        <v>374</v>
      </c>
      <c r="H1298" s="388" t="s">
        <v>177</v>
      </c>
      <c r="I1298" s="388" t="s">
        <v>177</v>
      </c>
      <c r="J1298" s="388" t="s">
        <v>3109</v>
      </c>
      <c r="K1298" s="400">
        <v>41660</v>
      </c>
      <c r="L1298" s="400">
        <v>41663</v>
      </c>
      <c r="M1298" s="388" t="s">
        <v>127</v>
      </c>
      <c r="N1298" s="388" t="s">
        <v>104</v>
      </c>
      <c r="O1298" s="388">
        <v>2</v>
      </c>
      <c r="P1298" s="388" t="s">
        <v>2196</v>
      </c>
      <c r="Q1298" s="388">
        <v>3</v>
      </c>
    </row>
    <row r="1299" spans="1:17" s="388" customFormat="1" x14ac:dyDescent="0.2">
      <c r="A1299" s="388">
        <v>51686</v>
      </c>
      <c r="B1299" s="388">
        <v>106323</v>
      </c>
      <c r="C1299" s="388">
        <v>10000612</v>
      </c>
      <c r="D1299" s="388" t="s">
        <v>2313</v>
      </c>
      <c r="E1299" s="388" t="s">
        <v>1508</v>
      </c>
      <c r="F1299" s="388" t="s">
        <v>13</v>
      </c>
      <c r="G1299" s="388" t="s">
        <v>1176</v>
      </c>
      <c r="H1299" s="388" t="s">
        <v>102</v>
      </c>
      <c r="I1299" s="388" t="s">
        <v>102</v>
      </c>
      <c r="J1299" s="388" t="s">
        <v>2314</v>
      </c>
      <c r="K1299" s="400">
        <v>41659</v>
      </c>
      <c r="L1299" s="400">
        <v>41663</v>
      </c>
      <c r="M1299" s="388" t="s">
        <v>138</v>
      </c>
      <c r="N1299" s="388" t="s">
        <v>104</v>
      </c>
      <c r="O1299" s="388">
        <v>2</v>
      </c>
      <c r="P1299" s="388" t="s">
        <v>2196</v>
      </c>
      <c r="Q1299" s="388">
        <v>3</v>
      </c>
    </row>
    <row r="1300" spans="1:17" s="388" customFormat="1" x14ac:dyDescent="0.2">
      <c r="A1300" s="388">
        <v>130472</v>
      </c>
      <c r="B1300" s="388">
        <v>106441</v>
      </c>
      <c r="C1300" s="388">
        <v>10003010</v>
      </c>
      <c r="D1300" s="388" t="s">
        <v>459</v>
      </c>
      <c r="E1300" s="388" t="s">
        <v>107</v>
      </c>
      <c r="F1300" s="388" t="s">
        <v>11</v>
      </c>
      <c r="G1300" s="388" t="s">
        <v>272</v>
      </c>
      <c r="H1300" s="388" t="s">
        <v>161</v>
      </c>
      <c r="I1300" s="388" t="s">
        <v>161</v>
      </c>
      <c r="J1300" s="388" t="s">
        <v>460</v>
      </c>
      <c r="K1300" s="400">
        <v>41659</v>
      </c>
      <c r="L1300" s="400">
        <v>41663</v>
      </c>
      <c r="M1300" s="388" t="s">
        <v>109</v>
      </c>
      <c r="N1300" s="388" t="s">
        <v>104</v>
      </c>
      <c r="O1300" s="388">
        <v>2</v>
      </c>
      <c r="P1300" s="388" t="s">
        <v>2196</v>
      </c>
      <c r="Q1300" s="388">
        <v>3</v>
      </c>
    </row>
    <row r="1301" spans="1:17" s="388" customFormat="1" x14ac:dyDescent="0.2">
      <c r="A1301" s="388">
        <v>130645</v>
      </c>
      <c r="B1301" s="388">
        <v>108460</v>
      </c>
      <c r="C1301" s="388">
        <v>10002370</v>
      </c>
      <c r="D1301" s="388" t="s">
        <v>2889</v>
      </c>
      <c r="E1301" s="388" t="s">
        <v>107</v>
      </c>
      <c r="F1301" s="388" t="s">
        <v>11</v>
      </c>
      <c r="G1301" s="388" t="s">
        <v>252</v>
      </c>
      <c r="H1301" s="388" t="s">
        <v>155</v>
      </c>
      <c r="I1301" s="388" t="s">
        <v>155</v>
      </c>
      <c r="J1301" s="388" t="s">
        <v>2890</v>
      </c>
      <c r="K1301" s="400">
        <v>41659</v>
      </c>
      <c r="L1301" s="400">
        <v>41663</v>
      </c>
      <c r="M1301" s="388" t="s">
        <v>109</v>
      </c>
      <c r="N1301" s="388" t="s">
        <v>104</v>
      </c>
      <c r="O1301" s="388">
        <v>1</v>
      </c>
      <c r="P1301" s="388" t="s">
        <v>2196</v>
      </c>
      <c r="Q1301" s="388">
        <v>2</v>
      </c>
    </row>
    <row r="1302" spans="1:17" s="388" customFormat="1" x14ac:dyDescent="0.2">
      <c r="A1302" s="388">
        <v>51905</v>
      </c>
      <c r="B1302" s="388">
        <v>107983</v>
      </c>
      <c r="C1302" s="388">
        <v>10002578</v>
      </c>
      <c r="D1302" s="388" t="s">
        <v>279</v>
      </c>
      <c r="E1302" s="388" t="s">
        <v>1536</v>
      </c>
      <c r="F1302" s="388" t="s">
        <v>14</v>
      </c>
      <c r="G1302" s="388" t="s">
        <v>243</v>
      </c>
      <c r="H1302" s="388" t="s">
        <v>177</v>
      </c>
      <c r="I1302" s="388" t="s">
        <v>177</v>
      </c>
      <c r="J1302" s="388" t="s">
        <v>2322</v>
      </c>
      <c r="K1302" s="400">
        <v>41654</v>
      </c>
      <c r="L1302" s="400">
        <v>41656</v>
      </c>
      <c r="M1302" s="388" t="s">
        <v>143</v>
      </c>
      <c r="N1302" s="388" t="s">
        <v>104</v>
      </c>
      <c r="O1302" s="388">
        <v>3</v>
      </c>
      <c r="P1302" s="388" t="s">
        <v>2196</v>
      </c>
      <c r="Q1302" s="388">
        <v>2</v>
      </c>
    </row>
    <row r="1303" spans="1:17" s="388" customFormat="1" x14ac:dyDescent="0.2">
      <c r="A1303" s="388">
        <v>50827</v>
      </c>
      <c r="B1303" s="388">
        <v>106578</v>
      </c>
      <c r="C1303" s="388">
        <v>10000874</v>
      </c>
      <c r="D1303" s="388" t="s">
        <v>753</v>
      </c>
      <c r="E1303" s="388" t="s">
        <v>1508</v>
      </c>
      <c r="F1303" s="388" t="s">
        <v>13</v>
      </c>
      <c r="G1303" s="388" t="s">
        <v>340</v>
      </c>
      <c r="H1303" s="388" t="s">
        <v>155</v>
      </c>
      <c r="I1303" s="388" t="s">
        <v>155</v>
      </c>
      <c r="J1303" s="388" t="s">
        <v>2271</v>
      </c>
      <c r="K1303" s="400">
        <v>41653</v>
      </c>
      <c r="L1303" s="400">
        <v>41656</v>
      </c>
      <c r="M1303" s="388" t="s">
        <v>123</v>
      </c>
      <c r="N1303" s="388" t="s">
        <v>104</v>
      </c>
      <c r="O1303" s="388">
        <v>3</v>
      </c>
      <c r="P1303" s="388" t="s">
        <v>2196</v>
      </c>
      <c r="Q1303" s="388">
        <v>2</v>
      </c>
    </row>
    <row r="1304" spans="1:17" s="388" customFormat="1" x14ac:dyDescent="0.2">
      <c r="A1304" s="388">
        <v>52418</v>
      </c>
      <c r="B1304" s="388">
        <v>106695</v>
      </c>
      <c r="C1304" s="388">
        <v>10003219</v>
      </c>
      <c r="D1304" s="388" t="s">
        <v>1617</v>
      </c>
      <c r="E1304" s="388" t="s">
        <v>1508</v>
      </c>
      <c r="F1304" s="388" t="s">
        <v>13</v>
      </c>
      <c r="G1304" s="388" t="s">
        <v>379</v>
      </c>
      <c r="H1304" s="388" t="s">
        <v>186</v>
      </c>
      <c r="I1304" s="388" t="s">
        <v>93</v>
      </c>
      <c r="J1304" s="388" t="s">
        <v>2352</v>
      </c>
      <c r="K1304" s="400">
        <v>41653</v>
      </c>
      <c r="L1304" s="400">
        <v>41656</v>
      </c>
      <c r="M1304" s="388" t="s">
        <v>123</v>
      </c>
      <c r="N1304" s="388" t="s">
        <v>104</v>
      </c>
      <c r="O1304" s="388">
        <v>3</v>
      </c>
      <c r="P1304" s="388" t="s">
        <v>2196</v>
      </c>
      <c r="Q1304" s="388">
        <v>2</v>
      </c>
    </row>
    <row r="1305" spans="1:17" s="388" customFormat="1" x14ac:dyDescent="0.2">
      <c r="A1305" s="388">
        <v>52867</v>
      </c>
      <c r="B1305" s="388">
        <v>106273</v>
      </c>
      <c r="C1305" s="388">
        <v>10003688</v>
      </c>
      <c r="D1305" s="388" t="s">
        <v>2373</v>
      </c>
      <c r="E1305" s="388" t="s">
        <v>1536</v>
      </c>
      <c r="F1305" s="388" t="s">
        <v>14</v>
      </c>
      <c r="G1305" s="388" t="s">
        <v>771</v>
      </c>
      <c r="H1305" s="388" t="s">
        <v>186</v>
      </c>
      <c r="I1305" s="388" t="s">
        <v>93</v>
      </c>
      <c r="J1305" s="388" t="s">
        <v>2374</v>
      </c>
      <c r="K1305" s="400">
        <v>41653</v>
      </c>
      <c r="L1305" s="400">
        <v>41656</v>
      </c>
      <c r="M1305" s="388" t="s">
        <v>123</v>
      </c>
      <c r="N1305" s="388" t="s">
        <v>104</v>
      </c>
      <c r="O1305" s="388">
        <v>2</v>
      </c>
      <c r="P1305" s="388" t="s">
        <v>2196</v>
      </c>
      <c r="Q1305" s="388">
        <v>3</v>
      </c>
    </row>
    <row r="1306" spans="1:17" s="388" customFormat="1" x14ac:dyDescent="0.2">
      <c r="A1306" s="388">
        <v>130529</v>
      </c>
      <c r="B1306" s="388">
        <v>107017</v>
      </c>
      <c r="C1306" s="388">
        <v>10001897</v>
      </c>
      <c r="D1306" s="388" t="s">
        <v>2810</v>
      </c>
      <c r="E1306" s="388" t="s">
        <v>107</v>
      </c>
      <c r="F1306" s="388" t="s">
        <v>11</v>
      </c>
      <c r="G1306" s="388" t="s">
        <v>511</v>
      </c>
      <c r="H1306" s="388" t="s">
        <v>1993</v>
      </c>
      <c r="I1306" s="388" t="s">
        <v>93</v>
      </c>
      <c r="J1306" s="388" t="s">
        <v>2811</v>
      </c>
      <c r="K1306" s="400">
        <v>41653</v>
      </c>
      <c r="L1306" s="400">
        <v>41656</v>
      </c>
      <c r="M1306" s="388" t="s">
        <v>109</v>
      </c>
      <c r="N1306" s="388" t="s">
        <v>104</v>
      </c>
      <c r="O1306" s="388">
        <v>2</v>
      </c>
      <c r="P1306" s="388" t="s">
        <v>2196</v>
      </c>
      <c r="Q1306" s="388">
        <v>3</v>
      </c>
    </row>
    <row r="1307" spans="1:17" s="388" customFormat="1" x14ac:dyDescent="0.2">
      <c r="A1307" s="388">
        <v>130530</v>
      </c>
      <c r="B1307" s="388">
        <v>108383</v>
      </c>
      <c r="C1307" s="388">
        <v>10006892</v>
      </c>
      <c r="D1307" s="388" t="s">
        <v>2813</v>
      </c>
      <c r="E1307" s="388" t="s">
        <v>100</v>
      </c>
      <c r="F1307" s="388" t="s">
        <v>11</v>
      </c>
      <c r="G1307" s="388" t="s">
        <v>511</v>
      </c>
      <c r="H1307" s="388" t="s">
        <v>1993</v>
      </c>
      <c r="I1307" s="388" t="s">
        <v>93</v>
      </c>
      <c r="J1307" s="388" t="s">
        <v>2814</v>
      </c>
      <c r="K1307" s="400">
        <v>41653</v>
      </c>
      <c r="L1307" s="400">
        <v>41656</v>
      </c>
      <c r="M1307" s="388" t="s">
        <v>250</v>
      </c>
      <c r="N1307" s="388" t="s">
        <v>104</v>
      </c>
      <c r="O1307" s="388">
        <v>2</v>
      </c>
      <c r="P1307" s="388" t="s">
        <v>2196</v>
      </c>
      <c r="Q1307" s="388">
        <v>3</v>
      </c>
    </row>
    <row r="1308" spans="1:17" s="388" customFormat="1" x14ac:dyDescent="0.2">
      <c r="A1308" s="388">
        <v>130817</v>
      </c>
      <c r="B1308" s="388">
        <v>108338</v>
      </c>
      <c r="C1308" s="388">
        <v>10001474</v>
      </c>
      <c r="D1308" s="388" t="s">
        <v>2111</v>
      </c>
      <c r="E1308" s="388" t="s">
        <v>100</v>
      </c>
      <c r="F1308" s="388" t="s">
        <v>11</v>
      </c>
      <c r="G1308" s="388" t="s">
        <v>544</v>
      </c>
      <c r="H1308" s="388" t="s">
        <v>161</v>
      </c>
      <c r="I1308" s="388" t="s">
        <v>161</v>
      </c>
      <c r="J1308" s="388" t="s">
        <v>2967</v>
      </c>
      <c r="K1308" s="400">
        <v>41653</v>
      </c>
      <c r="L1308" s="400">
        <v>41656</v>
      </c>
      <c r="M1308" s="388" t="s">
        <v>250</v>
      </c>
      <c r="N1308" s="388" t="s">
        <v>104</v>
      </c>
      <c r="O1308" s="388">
        <v>3</v>
      </c>
      <c r="P1308" s="388" t="s">
        <v>2196</v>
      </c>
      <c r="Q1308" s="388">
        <v>3</v>
      </c>
    </row>
    <row r="1309" spans="1:17" s="388" customFormat="1" x14ac:dyDescent="0.2">
      <c r="A1309" s="388">
        <v>131867</v>
      </c>
      <c r="B1309" s="388">
        <v>108320</v>
      </c>
      <c r="C1309" s="388">
        <v>10000796</v>
      </c>
      <c r="D1309" s="388" t="s">
        <v>2994</v>
      </c>
      <c r="E1309" s="388" t="s">
        <v>100</v>
      </c>
      <c r="F1309" s="388" t="s">
        <v>11</v>
      </c>
      <c r="G1309" s="388" t="s">
        <v>189</v>
      </c>
      <c r="H1309" s="388" t="s">
        <v>131</v>
      </c>
      <c r="I1309" s="388" t="s">
        <v>131</v>
      </c>
      <c r="J1309" s="388" t="s">
        <v>2995</v>
      </c>
      <c r="K1309" s="400">
        <v>41653</v>
      </c>
      <c r="L1309" s="400">
        <v>41656</v>
      </c>
      <c r="M1309" s="388" t="s">
        <v>103</v>
      </c>
      <c r="N1309" s="388" t="s">
        <v>104</v>
      </c>
      <c r="O1309" s="388">
        <v>2</v>
      </c>
      <c r="P1309" s="388" t="s">
        <v>2196</v>
      </c>
      <c r="Q1309" s="388">
        <v>3</v>
      </c>
    </row>
    <row r="1310" spans="1:17" s="388" customFormat="1" x14ac:dyDescent="0.2">
      <c r="A1310" s="388">
        <v>133804</v>
      </c>
      <c r="B1310" s="388">
        <v>105500</v>
      </c>
      <c r="C1310" s="388">
        <v>10007657</v>
      </c>
      <c r="D1310" s="388" t="s">
        <v>3053</v>
      </c>
      <c r="E1310" s="388" t="s">
        <v>2155</v>
      </c>
      <c r="F1310" s="388" t="s">
        <v>17</v>
      </c>
      <c r="G1310" s="388" t="s">
        <v>167</v>
      </c>
      <c r="H1310" s="388" t="s">
        <v>102</v>
      </c>
      <c r="I1310" s="388" t="s">
        <v>102</v>
      </c>
      <c r="J1310" s="388" t="s">
        <v>3054</v>
      </c>
      <c r="K1310" s="400">
        <v>41653</v>
      </c>
      <c r="L1310" s="400">
        <v>41656</v>
      </c>
      <c r="M1310" s="388" t="s">
        <v>572</v>
      </c>
      <c r="N1310" s="388" t="s">
        <v>104</v>
      </c>
      <c r="O1310" s="388">
        <v>2</v>
      </c>
      <c r="P1310" s="388" t="s">
        <v>2196</v>
      </c>
      <c r="Q1310" s="388">
        <v>3</v>
      </c>
    </row>
    <row r="1311" spans="1:17" s="388" customFormat="1" x14ac:dyDescent="0.2">
      <c r="A1311" s="388">
        <v>53774</v>
      </c>
      <c r="B1311" s="388">
        <v>108852</v>
      </c>
      <c r="C1311" s="388">
        <v>10002331</v>
      </c>
      <c r="D1311" s="388" t="s">
        <v>2462</v>
      </c>
      <c r="E1311" s="388" t="s">
        <v>1508</v>
      </c>
      <c r="F1311" s="388" t="s">
        <v>13</v>
      </c>
      <c r="G1311" s="388" t="s">
        <v>342</v>
      </c>
      <c r="H1311" s="388" t="s">
        <v>177</v>
      </c>
      <c r="I1311" s="388" t="s">
        <v>177</v>
      </c>
      <c r="J1311" s="388" t="s">
        <v>2463</v>
      </c>
      <c r="K1311" s="400">
        <v>41619</v>
      </c>
      <c r="L1311" s="400">
        <v>41621</v>
      </c>
      <c r="M1311" s="388" t="s">
        <v>123</v>
      </c>
      <c r="N1311" s="388" t="s">
        <v>104</v>
      </c>
      <c r="O1311" s="388">
        <v>2</v>
      </c>
      <c r="P1311" s="388" t="s">
        <v>2196</v>
      </c>
      <c r="Q1311" s="388">
        <v>1</v>
      </c>
    </row>
    <row r="1312" spans="1:17" s="388" customFormat="1" x14ac:dyDescent="0.2">
      <c r="A1312" s="388">
        <v>53259</v>
      </c>
      <c r="B1312" s="388">
        <v>107613</v>
      </c>
      <c r="C1312" s="388">
        <v>10004223</v>
      </c>
      <c r="D1312" s="388" t="s">
        <v>2417</v>
      </c>
      <c r="E1312" s="388" t="s">
        <v>1508</v>
      </c>
      <c r="F1312" s="388" t="s">
        <v>13</v>
      </c>
      <c r="G1312" s="388" t="s">
        <v>160</v>
      </c>
      <c r="H1312" s="388" t="s">
        <v>161</v>
      </c>
      <c r="I1312" s="388" t="s">
        <v>161</v>
      </c>
      <c r="J1312" s="388" t="s">
        <v>2418</v>
      </c>
      <c r="K1312" s="400">
        <v>41618</v>
      </c>
      <c r="L1312" s="400">
        <v>41621</v>
      </c>
      <c r="M1312" s="388" t="s">
        <v>98</v>
      </c>
      <c r="N1312" s="388" t="s">
        <v>104</v>
      </c>
      <c r="O1312" s="388">
        <v>2</v>
      </c>
      <c r="P1312" s="388" t="s">
        <v>2196</v>
      </c>
      <c r="Q1312" s="388">
        <v>2</v>
      </c>
    </row>
    <row r="1313" spans="1:17" s="388" customFormat="1" x14ac:dyDescent="0.2">
      <c r="A1313" s="388">
        <v>55451</v>
      </c>
      <c r="B1313" s="388">
        <v>117518</v>
      </c>
      <c r="C1313" s="388">
        <v>10008024</v>
      </c>
      <c r="D1313" s="388" t="s">
        <v>2574</v>
      </c>
      <c r="E1313" s="388" t="s">
        <v>1508</v>
      </c>
      <c r="F1313" s="388" t="s">
        <v>13</v>
      </c>
      <c r="G1313" s="388" t="s">
        <v>194</v>
      </c>
      <c r="H1313" s="388" t="s">
        <v>155</v>
      </c>
      <c r="I1313" s="388" t="s">
        <v>155</v>
      </c>
      <c r="J1313" s="388" t="s">
        <v>2575</v>
      </c>
      <c r="K1313" s="400">
        <v>41618</v>
      </c>
      <c r="L1313" s="400">
        <v>41621</v>
      </c>
      <c r="M1313" s="388" t="s">
        <v>98</v>
      </c>
      <c r="N1313" s="388" t="s">
        <v>104</v>
      </c>
      <c r="O1313" s="388">
        <v>2</v>
      </c>
      <c r="P1313" s="388" t="s">
        <v>2196</v>
      </c>
      <c r="Q1313" s="388">
        <v>2</v>
      </c>
    </row>
    <row r="1314" spans="1:17" s="388" customFormat="1" x14ac:dyDescent="0.2">
      <c r="A1314" s="388">
        <v>58380</v>
      </c>
      <c r="B1314" s="388">
        <v>116135</v>
      </c>
      <c r="C1314" s="388">
        <v>10004788</v>
      </c>
      <c r="D1314" s="388" t="s">
        <v>423</v>
      </c>
      <c r="E1314" s="388" t="s">
        <v>1536</v>
      </c>
      <c r="F1314" s="388" t="s">
        <v>14</v>
      </c>
      <c r="G1314" s="388" t="s">
        <v>202</v>
      </c>
      <c r="H1314" s="388" t="s">
        <v>152</v>
      </c>
      <c r="I1314" s="388" t="s">
        <v>152</v>
      </c>
      <c r="J1314" s="388" t="s">
        <v>424</v>
      </c>
      <c r="K1314" s="400">
        <v>41618</v>
      </c>
      <c r="L1314" s="400">
        <v>41621</v>
      </c>
      <c r="M1314" s="388" t="s">
        <v>143</v>
      </c>
      <c r="N1314" s="388" t="s">
        <v>104</v>
      </c>
      <c r="O1314" s="388">
        <v>2</v>
      </c>
      <c r="P1314" s="388" t="s">
        <v>2196</v>
      </c>
      <c r="Q1314" s="388">
        <v>3</v>
      </c>
    </row>
    <row r="1315" spans="1:17" s="388" customFormat="1" x14ac:dyDescent="0.2">
      <c r="A1315" s="388">
        <v>130840</v>
      </c>
      <c r="B1315" s="388">
        <v>108366</v>
      </c>
      <c r="C1315" s="388">
        <v>10003624</v>
      </c>
      <c r="D1315" s="388" t="s">
        <v>2129</v>
      </c>
      <c r="E1315" s="388" t="s">
        <v>100</v>
      </c>
      <c r="F1315" s="388" t="s">
        <v>11</v>
      </c>
      <c r="G1315" s="388" t="s">
        <v>315</v>
      </c>
      <c r="H1315" s="388" t="s">
        <v>161</v>
      </c>
      <c r="I1315" s="388" t="s">
        <v>161</v>
      </c>
      <c r="J1315" s="388" t="s">
        <v>2976</v>
      </c>
      <c r="K1315" s="400">
        <v>41618</v>
      </c>
      <c r="L1315" s="400">
        <v>41621</v>
      </c>
      <c r="M1315" s="388" t="s">
        <v>103</v>
      </c>
      <c r="N1315" s="388" t="s">
        <v>104</v>
      </c>
      <c r="O1315" s="388">
        <v>3</v>
      </c>
      <c r="P1315" s="388" t="s">
        <v>2196</v>
      </c>
      <c r="Q1315" s="388">
        <v>3</v>
      </c>
    </row>
    <row r="1316" spans="1:17" s="388" customFormat="1" x14ac:dyDescent="0.2">
      <c r="A1316" s="388">
        <v>133901</v>
      </c>
      <c r="B1316" s="388">
        <v>108331</v>
      </c>
      <c r="C1316" s="388">
        <v>10006566</v>
      </c>
      <c r="D1316" s="388" t="s">
        <v>3076</v>
      </c>
      <c r="E1316" s="388" t="s">
        <v>2155</v>
      </c>
      <c r="F1316" s="388" t="s">
        <v>17</v>
      </c>
      <c r="G1316" s="388" t="s">
        <v>683</v>
      </c>
      <c r="H1316" s="388" t="s">
        <v>115</v>
      </c>
      <c r="I1316" s="388" t="s">
        <v>115</v>
      </c>
      <c r="J1316" s="388" t="s">
        <v>3077</v>
      </c>
      <c r="K1316" s="400">
        <v>41618</v>
      </c>
      <c r="L1316" s="400">
        <v>41621</v>
      </c>
      <c r="M1316" s="388" t="s">
        <v>572</v>
      </c>
      <c r="N1316" s="388" t="s">
        <v>104</v>
      </c>
      <c r="O1316" s="388">
        <v>1</v>
      </c>
      <c r="P1316" s="388" t="s">
        <v>2196</v>
      </c>
      <c r="Q1316" s="388">
        <v>3</v>
      </c>
    </row>
    <row r="1317" spans="1:17" s="388" customFormat="1" x14ac:dyDescent="0.2">
      <c r="A1317" s="388">
        <v>53998</v>
      </c>
      <c r="B1317" s="388">
        <v>105509</v>
      </c>
      <c r="C1317" s="388">
        <v>10005261</v>
      </c>
      <c r="D1317" s="388" t="s">
        <v>603</v>
      </c>
      <c r="E1317" s="388" t="s">
        <v>1508</v>
      </c>
      <c r="F1317" s="388" t="s">
        <v>13</v>
      </c>
      <c r="G1317" s="388" t="s">
        <v>340</v>
      </c>
      <c r="H1317" s="388" t="s">
        <v>155</v>
      </c>
      <c r="I1317" s="388" t="s">
        <v>155</v>
      </c>
      <c r="J1317" s="388" t="s">
        <v>604</v>
      </c>
      <c r="K1317" s="400">
        <v>41617</v>
      </c>
      <c r="L1317" s="400">
        <v>41621</v>
      </c>
      <c r="M1317" s="388" t="s">
        <v>98</v>
      </c>
      <c r="N1317" s="388" t="s">
        <v>104</v>
      </c>
      <c r="O1317" s="388">
        <v>2</v>
      </c>
      <c r="P1317" s="388" t="s">
        <v>2196</v>
      </c>
      <c r="Q1317" s="388">
        <v>2</v>
      </c>
    </row>
    <row r="1318" spans="1:17" s="388" customFormat="1" x14ac:dyDescent="0.2">
      <c r="A1318" s="388">
        <v>58132</v>
      </c>
      <c r="B1318" s="388">
        <v>115798</v>
      </c>
      <c r="C1318" s="388">
        <v>10007722</v>
      </c>
      <c r="D1318" s="388" t="s">
        <v>1797</v>
      </c>
      <c r="E1318" s="388" t="s">
        <v>1508</v>
      </c>
      <c r="F1318" s="388" t="s">
        <v>13</v>
      </c>
      <c r="G1318" s="388" t="s">
        <v>511</v>
      </c>
      <c r="H1318" s="388" t="s">
        <v>186</v>
      </c>
      <c r="I1318" s="388" t="s">
        <v>93</v>
      </c>
      <c r="J1318" s="388" t="s">
        <v>2589</v>
      </c>
      <c r="K1318" s="400">
        <v>41617</v>
      </c>
      <c r="L1318" s="400">
        <v>41621</v>
      </c>
      <c r="M1318" s="388" t="s">
        <v>1834</v>
      </c>
      <c r="N1318" s="388" t="s">
        <v>104</v>
      </c>
      <c r="O1318" s="388">
        <v>3</v>
      </c>
      <c r="P1318" s="388" t="s">
        <v>2196</v>
      </c>
      <c r="Q1318" s="388">
        <v>4</v>
      </c>
    </row>
    <row r="1319" spans="1:17" s="388" customFormat="1" x14ac:dyDescent="0.2">
      <c r="A1319" s="388">
        <v>59094</v>
      </c>
      <c r="B1319" s="388">
        <v>119924</v>
      </c>
      <c r="C1319" s="388">
        <v>10034309</v>
      </c>
      <c r="D1319" s="388" t="s">
        <v>2704</v>
      </c>
      <c r="E1319" s="388" t="s">
        <v>1508</v>
      </c>
      <c r="F1319" s="388" t="s">
        <v>13</v>
      </c>
      <c r="G1319" s="388" t="s">
        <v>185</v>
      </c>
      <c r="H1319" s="388" t="s">
        <v>186</v>
      </c>
      <c r="I1319" s="388" t="s">
        <v>93</v>
      </c>
      <c r="J1319" s="388" t="s">
        <v>2705</v>
      </c>
      <c r="K1319" s="400">
        <v>41617</v>
      </c>
      <c r="L1319" s="400">
        <v>41621</v>
      </c>
      <c r="M1319" s="388" t="s">
        <v>123</v>
      </c>
      <c r="N1319" s="388" t="s">
        <v>104</v>
      </c>
      <c r="O1319" s="388">
        <v>2</v>
      </c>
      <c r="P1319" s="388" t="s">
        <v>2196</v>
      </c>
      <c r="Q1319" s="388" t="s">
        <v>195</v>
      </c>
    </row>
    <row r="1320" spans="1:17" s="388" customFormat="1" x14ac:dyDescent="0.2">
      <c r="A1320" s="388">
        <v>130418</v>
      </c>
      <c r="B1320" s="388">
        <v>106556</v>
      </c>
      <c r="C1320" s="388">
        <v>10006963</v>
      </c>
      <c r="D1320" s="388" t="s">
        <v>2744</v>
      </c>
      <c r="E1320" s="388" t="s">
        <v>107</v>
      </c>
      <c r="F1320" s="388" t="s">
        <v>11</v>
      </c>
      <c r="G1320" s="388" t="s">
        <v>135</v>
      </c>
      <c r="H1320" s="388" t="s">
        <v>115</v>
      </c>
      <c r="I1320" s="388" t="s">
        <v>115</v>
      </c>
      <c r="J1320" s="388" t="s">
        <v>2745</v>
      </c>
      <c r="K1320" s="400">
        <v>41617</v>
      </c>
      <c r="L1320" s="400">
        <v>41621</v>
      </c>
      <c r="M1320" s="388" t="s">
        <v>109</v>
      </c>
      <c r="N1320" s="388" t="s">
        <v>104</v>
      </c>
      <c r="O1320" s="388">
        <v>2</v>
      </c>
      <c r="P1320" s="388" t="s">
        <v>2196</v>
      </c>
      <c r="Q1320" s="388">
        <v>3</v>
      </c>
    </row>
    <row r="1321" spans="1:17" s="388" customFormat="1" x14ac:dyDescent="0.2">
      <c r="A1321" s="388">
        <v>130419</v>
      </c>
      <c r="B1321" s="388">
        <v>108347</v>
      </c>
      <c r="C1321" s="388">
        <v>10007364</v>
      </c>
      <c r="D1321" s="388" t="s">
        <v>2747</v>
      </c>
      <c r="E1321" s="388" t="s">
        <v>1998</v>
      </c>
      <c r="F1321" s="388" t="s">
        <v>14</v>
      </c>
      <c r="G1321" s="388" t="s">
        <v>135</v>
      </c>
      <c r="H1321" s="388" t="s">
        <v>115</v>
      </c>
      <c r="I1321" s="388" t="s">
        <v>115</v>
      </c>
      <c r="J1321" s="388" t="s">
        <v>2748</v>
      </c>
      <c r="K1321" s="400">
        <v>41617</v>
      </c>
      <c r="L1321" s="400">
        <v>41621</v>
      </c>
      <c r="M1321" s="388" t="s">
        <v>143</v>
      </c>
      <c r="N1321" s="388" t="s">
        <v>104</v>
      </c>
      <c r="O1321" s="388">
        <v>2</v>
      </c>
      <c r="P1321" s="388" t="s">
        <v>2196</v>
      </c>
      <c r="Q1321" s="388">
        <v>2</v>
      </c>
    </row>
    <row r="1322" spans="1:17" s="388" customFormat="1" x14ac:dyDescent="0.2">
      <c r="A1322" s="388">
        <v>130564</v>
      </c>
      <c r="B1322" s="388">
        <v>105242</v>
      </c>
      <c r="C1322" s="388">
        <v>10007459</v>
      </c>
      <c r="D1322" s="388" t="s">
        <v>2834</v>
      </c>
      <c r="E1322" s="388" t="s">
        <v>107</v>
      </c>
      <c r="F1322" s="388" t="s">
        <v>11</v>
      </c>
      <c r="G1322" s="388" t="s">
        <v>2835</v>
      </c>
      <c r="H1322" s="388" t="s">
        <v>155</v>
      </c>
      <c r="I1322" s="388" t="s">
        <v>155</v>
      </c>
      <c r="J1322" s="388" t="s">
        <v>2836</v>
      </c>
      <c r="K1322" s="400">
        <v>41617</v>
      </c>
      <c r="L1322" s="400">
        <v>41621</v>
      </c>
      <c r="M1322" s="388" t="s">
        <v>109</v>
      </c>
      <c r="N1322" s="388" t="s">
        <v>104</v>
      </c>
      <c r="O1322" s="388">
        <v>1</v>
      </c>
      <c r="P1322" s="388" t="s">
        <v>2196</v>
      </c>
      <c r="Q1322" s="388">
        <v>2</v>
      </c>
    </row>
    <row r="1323" spans="1:17" s="388" customFormat="1" x14ac:dyDescent="0.2">
      <c r="A1323" s="388">
        <v>130594</v>
      </c>
      <c r="B1323" s="388">
        <v>107575</v>
      </c>
      <c r="C1323" s="388">
        <v>10007709</v>
      </c>
      <c r="D1323" s="388" t="s">
        <v>2866</v>
      </c>
      <c r="E1323" s="388" t="s">
        <v>107</v>
      </c>
      <c r="F1323" s="388" t="s">
        <v>11</v>
      </c>
      <c r="G1323" s="388" t="s">
        <v>1080</v>
      </c>
      <c r="H1323" s="388" t="s">
        <v>1993</v>
      </c>
      <c r="I1323" s="388" t="s">
        <v>93</v>
      </c>
      <c r="J1323" s="388" t="s">
        <v>2867</v>
      </c>
      <c r="K1323" s="400">
        <v>41617</v>
      </c>
      <c r="L1323" s="400">
        <v>41621</v>
      </c>
      <c r="M1323" s="388" t="s">
        <v>109</v>
      </c>
      <c r="N1323" s="388" t="s">
        <v>104</v>
      </c>
      <c r="O1323" s="388">
        <v>1</v>
      </c>
      <c r="P1323" s="388" t="s">
        <v>2196</v>
      </c>
      <c r="Q1323" s="388">
        <v>2</v>
      </c>
    </row>
    <row r="1324" spans="1:17" s="388" customFormat="1" x14ac:dyDescent="0.2">
      <c r="A1324" s="388">
        <v>134153</v>
      </c>
      <c r="B1324" s="388">
        <v>116105</v>
      </c>
      <c r="C1324" s="388">
        <v>10004927</v>
      </c>
      <c r="D1324" s="388" t="s">
        <v>3084</v>
      </c>
      <c r="E1324" s="388" t="s">
        <v>107</v>
      </c>
      <c r="F1324" s="388" t="s">
        <v>11</v>
      </c>
      <c r="G1324" s="388" t="s">
        <v>342</v>
      </c>
      <c r="H1324" s="388" t="s">
        <v>177</v>
      </c>
      <c r="I1324" s="388" t="s">
        <v>177</v>
      </c>
      <c r="J1324" s="388" t="s">
        <v>3085</v>
      </c>
      <c r="K1324" s="400">
        <v>41617</v>
      </c>
      <c r="L1324" s="400">
        <v>41621</v>
      </c>
      <c r="M1324" s="388" t="s">
        <v>109</v>
      </c>
      <c r="N1324" s="388" t="s">
        <v>104</v>
      </c>
      <c r="O1324" s="388">
        <v>2</v>
      </c>
      <c r="P1324" s="388" t="s">
        <v>2196</v>
      </c>
      <c r="Q1324" s="388">
        <v>2</v>
      </c>
    </row>
    <row r="1325" spans="1:17" s="388" customFormat="1" x14ac:dyDescent="0.2">
      <c r="A1325" s="388">
        <v>52137</v>
      </c>
      <c r="B1325" s="388">
        <v>115616</v>
      </c>
      <c r="C1325" s="388">
        <v>10002916</v>
      </c>
      <c r="D1325" s="388" t="s">
        <v>2336</v>
      </c>
      <c r="E1325" s="388" t="s">
        <v>1512</v>
      </c>
      <c r="F1325" s="388" t="s">
        <v>14</v>
      </c>
      <c r="G1325" s="388" t="s">
        <v>1295</v>
      </c>
      <c r="H1325" s="388" t="s">
        <v>92</v>
      </c>
      <c r="I1325" s="388" t="s">
        <v>93</v>
      </c>
      <c r="J1325" s="388" t="s">
        <v>2337</v>
      </c>
      <c r="K1325" s="400">
        <v>41611</v>
      </c>
      <c r="L1325" s="400">
        <v>41614</v>
      </c>
      <c r="M1325" s="388" t="s">
        <v>143</v>
      </c>
      <c r="N1325" s="388" t="s">
        <v>104</v>
      </c>
      <c r="O1325" s="388">
        <v>2</v>
      </c>
      <c r="P1325" s="388" t="s">
        <v>2196</v>
      </c>
      <c r="Q1325" s="388">
        <v>2</v>
      </c>
    </row>
    <row r="1326" spans="1:17" s="388" customFormat="1" x14ac:dyDescent="0.2">
      <c r="A1326" s="388">
        <v>53997</v>
      </c>
      <c r="B1326" s="388">
        <v>105576</v>
      </c>
      <c r="C1326" s="388">
        <v>10005260</v>
      </c>
      <c r="D1326" s="388" t="s">
        <v>2480</v>
      </c>
      <c r="E1326" s="388" t="s">
        <v>1508</v>
      </c>
      <c r="F1326" s="388" t="s">
        <v>13</v>
      </c>
      <c r="G1326" s="388" t="s">
        <v>379</v>
      </c>
      <c r="H1326" s="388" t="s">
        <v>186</v>
      </c>
      <c r="I1326" s="388" t="s">
        <v>93</v>
      </c>
      <c r="J1326" s="388" t="s">
        <v>2481</v>
      </c>
      <c r="K1326" s="400">
        <v>41611</v>
      </c>
      <c r="L1326" s="400">
        <v>41614</v>
      </c>
      <c r="M1326" s="388" t="s">
        <v>123</v>
      </c>
      <c r="N1326" s="388" t="s">
        <v>104</v>
      </c>
      <c r="O1326" s="388">
        <v>3</v>
      </c>
      <c r="P1326" s="388" t="s">
        <v>2196</v>
      </c>
      <c r="Q1326" s="388">
        <v>2</v>
      </c>
    </row>
    <row r="1327" spans="1:17" s="388" customFormat="1" x14ac:dyDescent="0.2">
      <c r="A1327" s="388">
        <v>130575</v>
      </c>
      <c r="B1327" s="388">
        <v>108403</v>
      </c>
      <c r="C1327" s="388">
        <v>10005220</v>
      </c>
      <c r="D1327" s="388" t="s">
        <v>2043</v>
      </c>
      <c r="E1327" s="388" t="s">
        <v>100</v>
      </c>
      <c r="F1327" s="388" t="s">
        <v>11</v>
      </c>
      <c r="G1327" s="388" t="s">
        <v>1298</v>
      </c>
      <c r="H1327" s="388" t="s">
        <v>92</v>
      </c>
      <c r="I1327" s="388" t="s">
        <v>93</v>
      </c>
      <c r="J1327" s="388" t="s">
        <v>2843</v>
      </c>
      <c r="K1327" s="400">
        <v>41611</v>
      </c>
      <c r="L1327" s="400">
        <v>41614</v>
      </c>
      <c r="M1327" s="388" t="s">
        <v>103</v>
      </c>
      <c r="N1327" s="388" t="s">
        <v>104</v>
      </c>
      <c r="O1327" s="388">
        <v>4</v>
      </c>
      <c r="P1327" s="388" t="s">
        <v>2196</v>
      </c>
      <c r="Q1327" s="388">
        <v>2</v>
      </c>
    </row>
    <row r="1328" spans="1:17" s="388" customFormat="1" x14ac:dyDescent="0.2">
      <c r="A1328" s="388">
        <v>53682</v>
      </c>
      <c r="B1328" s="388">
        <v>118847</v>
      </c>
      <c r="C1328" s="388">
        <v>10027272</v>
      </c>
      <c r="D1328" s="388" t="s">
        <v>952</v>
      </c>
      <c r="E1328" s="388" t="s">
        <v>1508</v>
      </c>
      <c r="F1328" s="388" t="s">
        <v>13</v>
      </c>
      <c r="G1328" s="388" t="s">
        <v>508</v>
      </c>
      <c r="H1328" s="388" t="s">
        <v>161</v>
      </c>
      <c r="I1328" s="388" t="s">
        <v>161</v>
      </c>
      <c r="J1328" s="388" t="s">
        <v>2454</v>
      </c>
      <c r="K1328" s="400">
        <v>41610</v>
      </c>
      <c r="L1328" s="400">
        <v>41614</v>
      </c>
      <c r="M1328" s="388" t="s">
        <v>123</v>
      </c>
      <c r="N1328" s="388" t="s">
        <v>104</v>
      </c>
      <c r="O1328" s="388">
        <v>2</v>
      </c>
      <c r="P1328" s="388" t="s">
        <v>2196</v>
      </c>
      <c r="Q1328" s="388">
        <v>2</v>
      </c>
    </row>
    <row r="1329" spans="1:17" s="388" customFormat="1" x14ac:dyDescent="0.2">
      <c r="A1329" s="388">
        <v>54004</v>
      </c>
      <c r="B1329" s="388">
        <v>107686</v>
      </c>
      <c r="C1329" s="388">
        <v>10005750</v>
      </c>
      <c r="D1329" s="388" t="s">
        <v>2484</v>
      </c>
      <c r="E1329" s="388" t="s">
        <v>1536</v>
      </c>
      <c r="F1329" s="388" t="s">
        <v>14</v>
      </c>
      <c r="G1329" s="388" t="s">
        <v>485</v>
      </c>
      <c r="H1329" s="388" t="s">
        <v>102</v>
      </c>
      <c r="I1329" s="388" t="s">
        <v>102</v>
      </c>
      <c r="J1329" s="388" t="s">
        <v>2485</v>
      </c>
      <c r="K1329" s="400">
        <v>41610</v>
      </c>
      <c r="L1329" s="400">
        <v>41614</v>
      </c>
      <c r="M1329" s="388" t="s">
        <v>123</v>
      </c>
      <c r="N1329" s="388" t="s">
        <v>104</v>
      </c>
      <c r="O1329" s="388">
        <v>2</v>
      </c>
      <c r="P1329" s="388" t="s">
        <v>2196</v>
      </c>
      <c r="Q1329" s="388" t="s">
        <v>195</v>
      </c>
    </row>
    <row r="1330" spans="1:17" s="388" customFormat="1" x14ac:dyDescent="0.2">
      <c r="A1330" s="388">
        <v>58444</v>
      </c>
      <c r="B1330" s="388">
        <v>118356</v>
      </c>
      <c r="C1330" s="388">
        <v>10022237</v>
      </c>
      <c r="D1330" s="388" t="s">
        <v>385</v>
      </c>
      <c r="E1330" s="388" t="s">
        <v>1508</v>
      </c>
      <c r="F1330" s="388" t="s">
        <v>13</v>
      </c>
      <c r="G1330" s="388" t="s">
        <v>386</v>
      </c>
      <c r="H1330" s="388" t="s">
        <v>152</v>
      </c>
      <c r="I1330" s="388" t="s">
        <v>152</v>
      </c>
      <c r="J1330" s="388" t="s">
        <v>387</v>
      </c>
      <c r="K1330" s="400">
        <v>41610</v>
      </c>
      <c r="L1330" s="400">
        <v>41614</v>
      </c>
      <c r="M1330" s="388" t="s">
        <v>98</v>
      </c>
      <c r="N1330" s="388" t="s">
        <v>104</v>
      </c>
      <c r="O1330" s="388">
        <v>2</v>
      </c>
      <c r="P1330" s="388" t="s">
        <v>2196</v>
      </c>
      <c r="Q1330" s="388">
        <v>2</v>
      </c>
    </row>
    <row r="1331" spans="1:17" s="388" customFormat="1" x14ac:dyDescent="0.2">
      <c r="A1331" s="388">
        <v>130815</v>
      </c>
      <c r="B1331" s="388">
        <v>107044</v>
      </c>
      <c r="C1331" s="388">
        <v>10006349</v>
      </c>
      <c r="D1331" s="388" t="s">
        <v>543</v>
      </c>
      <c r="E1331" s="388" t="s">
        <v>107</v>
      </c>
      <c r="F1331" s="388" t="s">
        <v>11</v>
      </c>
      <c r="G1331" s="388" t="s">
        <v>544</v>
      </c>
      <c r="H1331" s="388" t="s">
        <v>161</v>
      </c>
      <c r="I1331" s="388" t="s">
        <v>161</v>
      </c>
      <c r="J1331" s="388" t="s">
        <v>545</v>
      </c>
      <c r="K1331" s="400">
        <v>41610</v>
      </c>
      <c r="L1331" s="400">
        <v>41614</v>
      </c>
      <c r="M1331" s="388" t="s">
        <v>109</v>
      </c>
      <c r="N1331" s="388" t="s">
        <v>104</v>
      </c>
      <c r="O1331" s="388">
        <v>2</v>
      </c>
      <c r="P1331" s="388" t="s">
        <v>2196</v>
      </c>
      <c r="Q1331" s="388">
        <v>3</v>
      </c>
    </row>
    <row r="1332" spans="1:17" s="388" customFormat="1" x14ac:dyDescent="0.2">
      <c r="A1332" s="388">
        <v>130825</v>
      </c>
      <c r="B1332" s="388">
        <v>107906</v>
      </c>
      <c r="C1332" s="388">
        <v>10000950</v>
      </c>
      <c r="D1332" s="388" t="s">
        <v>2971</v>
      </c>
      <c r="E1332" s="388" t="s">
        <v>107</v>
      </c>
      <c r="F1332" s="388" t="s">
        <v>11</v>
      </c>
      <c r="G1332" s="388" t="s">
        <v>374</v>
      </c>
      <c r="H1332" s="388" t="s">
        <v>177</v>
      </c>
      <c r="I1332" s="388" t="s">
        <v>177</v>
      </c>
      <c r="J1332" s="388" t="s">
        <v>2972</v>
      </c>
      <c r="K1332" s="400">
        <v>41610</v>
      </c>
      <c r="L1332" s="400">
        <v>41614</v>
      </c>
      <c r="M1332" s="388" t="s">
        <v>109</v>
      </c>
      <c r="N1332" s="388" t="s">
        <v>104</v>
      </c>
      <c r="O1332" s="388">
        <v>2</v>
      </c>
      <c r="P1332" s="388" t="s">
        <v>2196</v>
      </c>
      <c r="Q1332" s="388">
        <v>3</v>
      </c>
    </row>
    <row r="1333" spans="1:17" s="388" customFormat="1" x14ac:dyDescent="0.2">
      <c r="A1333" s="388">
        <v>59124</v>
      </c>
      <c r="B1333" s="388">
        <v>121216</v>
      </c>
      <c r="C1333" s="388">
        <v>10027693</v>
      </c>
      <c r="D1333" s="388" t="s">
        <v>1895</v>
      </c>
      <c r="E1333" s="388" t="s">
        <v>1508</v>
      </c>
      <c r="F1333" s="388" t="s">
        <v>13</v>
      </c>
      <c r="G1333" s="388" t="s">
        <v>108</v>
      </c>
      <c r="H1333" s="388" t="s">
        <v>102</v>
      </c>
      <c r="I1333" s="388" t="s">
        <v>102</v>
      </c>
      <c r="J1333" s="388" t="s">
        <v>2715</v>
      </c>
      <c r="K1333" s="400">
        <v>41605</v>
      </c>
      <c r="L1333" s="400">
        <v>41607</v>
      </c>
      <c r="M1333" s="388" t="s">
        <v>123</v>
      </c>
      <c r="N1333" s="388" t="s">
        <v>104</v>
      </c>
      <c r="O1333" s="388">
        <v>3</v>
      </c>
      <c r="P1333" s="388" t="s">
        <v>2196</v>
      </c>
      <c r="Q1333" s="388" t="s">
        <v>195</v>
      </c>
    </row>
    <row r="1334" spans="1:17" s="388" customFormat="1" x14ac:dyDescent="0.2">
      <c r="A1334" s="388">
        <v>55416</v>
      </c>
      <c r="B1334" s="388">
        <v>107963</v>
      </c>
      <c r="C1334" s="388">
        <v>10007594</v>
      </c>
      <c r="D1334" s="388" t="s">
        <v>1075</v>
      </c>
      <c r="E1334" s="388" t="s">
        <v>1536</v>
      </c>
      <c r="F1334" s="388" t="s">
        <v>14</v>
      </c>
      <c r="G1334" s="388" t="s">
        <v>130</v>
      </c>
      <c r="H1334" s="388" t="s">
        <v>131</v>
      </c>
      <c r="I1334" s="388" t="s">
        <v>131</v>
      </c>
      <c r="J1334" s="388" t="s">
        <v>2572</v>
      </c>
      <c r="K1334" s="400">
        <v>41604</v>
      </c>
      <c r="L1334" s="400">
        <v>41607</v>
      </c>
      <c r="M1334" s="388" t="s">
        <v>143</v>
      </c>
      <c r="N1334" s="388" t="s">
        <v>104</v>
      </c>
      <c r="O1334" s="388">
        <v>2</v>
      </c>
      <c r="P1334" s="388" t="s">
        <v>2196</v>
      </c>
      <c r="Q1334" s="388">
        <v>2</v>
      </c>
    </row>
    <row r="1335" spans="1:17" s="388" customFormat="1" x14ac:dyDescent="0.2">
      <c r="A1335" s="388">
        <v>58180</v>
      </c>
      <c r="B1335" s="388">
        <v>118011</v>
      </c>
      <c r="C1335" s="388">
        <v>10007423</v>
      </c>
      <c r="D1335" s="388" t="s">
        <v>2600</v>
      </c>
      <c r="E1335" s="388" t="s">
        <v>1508</v>
      </c>
      <c r="F1335" s="388" t="s">
        <v>13</v>
      </c>
      <c r="G1335" s="388" t="s">
        <v>374</v>
      </c>
      <c r="H1335" s="388" t="s">
        <v>177</v>
      </c>
      <c r="I1335" s="388" t="s">
        <v>177</v>
      </c>
      <c r="J1335" s="388" t="s">
        <v>2601</v>
      </c>
      <c r="K1335" s="400">
        <v>41604</v>
      </c>
      <c r="L1335" s="400">
        <v>41607</v>
      </c>
      <c r="M1335" s="388" t="s">
        <v>123</v>
      </c>
      <c r="N1335" s="388" t="s">
        <v>104</v>
      </c>
      <c r="O1335" s="388">
        <v>4</v>
      </c>
      <c r="P1335" s="388" t="s">
        <v>2196</v>
      </c>
      <c r="Q1335" s="388">
        <v>2</v>
      </c>
    </row>
    <row r="1336" spans="1:17" s="388" customFormat="1" x14ac:dyDescent="0.2">
      <c r="A1336" s="388">
        <v>58199</v>
      </c>
      <c r="B1336" s="388">
        <v>118186</v>
      </c>
      <c r="C1336" s="388">
        <v>10020811</v>
      </c>
      <c r="D1336" s="388" t="s">
        <v>2609</v>
      </c>
      <c r="E1336" s="388" t="s">
        <v>1590</v>
      </c>
      <c r="F1336" s="388" t="s">
        <v>13</v>
      </c>
      <c r="G1336" s="388" t="s">
        <v>291</v>
      </c>
      <c r="H1336" s="388" t="s">
        <v>186</v>
      </c>
      <c r="I1336" s="388" t="s">
        <v>93</v>
      </c>
      <c r="J1336" s="388" t="s">
        <v>2610</v>
      </c>
      <c r="K1336" s="400">
        <v>41604</v>
      </c>
      <c r="L1336" s="400">
        <v>41607</v>
      </c>
      <c r="M1336" s="388" t="s">
        <v>1834</v>
      </c>
      <c r="N1336" s="388" t="s">
        <v>104</v>
      </c>
      <c r="O1336" s="388">
        <v>2</v>
      </c>
      <c r="P1336" s="388" t="s">
        <v>2196</v>
      </c>
      <c r="Q1336" s="388">
        <v>4</v>
      </c>
    </row>
    <row r="1337" spans="1:17" s="388" customFormat="1" x14ac:dyDescent="0.2">
      <c r="A1337" s="388">
        <v>130603</v>
      </c>
      <c r="B1337" s="388">
        <v>105024</v>
      </c>
      <c r="C1337" s="388">
        <v>10000833</v>
      </c>
      <c r="D1337" s="388" t="s">
        <v>2874</v>
      </c>
      <c r="E1337" s="388" t="s">
        <v>107</v>
      </c>
      <c r="F1337" s="388" t="s">
        <v>11</v>
      </c>
      <c r="G1337" s="388" t="s">
        <v>476</v>
      </c>
      <c r="H1337" s="388" t="s">
        <v>177</v>
      </c>
      <c r="I1337" s="388" t="s">
        <v>177</v>
      </c>
      <c r="J1337" s="388" t="s">
        <v>2875</v>
      </c>
      <c r="K1337" s="400">
        <v>41604</v>
      </c>
      <c r="L1337" s="400">
        <v>41607</v>
      </c>
      <c r="M1337" s="388" t="s">
        <v>109</v>
      </c>
      <c r="N1337" s="388" t="s">
        <v>104</v>
      </c>
      <c r="O1337" s="388">
        <v>2</v>
      </c>
      <c r="P1337" s="388" t="s">
        <v>2196</v>
      </c>
      <c r="Q1337" s="388">
        <v>3</v>
      </c>
    </row>
    <row r="1338" spans="1:17" s="388" customFormat="1" x14ac:dyDescent="0.2">
      <c r="A1338" s="388">
        <v>133864</v>
      </c>
      <c r="B1338" s="388">
        <v>108254</v>
      </c>
      <c r="C1338" s="388">
        <v>10004930</v>
      </c>
      <c r="D1338" s="388" t="s">
        <v>3070</v>
      </c>
      <c r="E1338" s="388" t="s">
        <v>2155</v>
      </c>
      <c r="F1338" s="388" t="s">
        <v>17</v>
      </c>
      <c r="G1338" s="388" t="s">
        <v>342</v>
      </c>
      <c r="H1338" s="388" t="s">
        <v>177</v>
      </c>
      <c r="I1338" s="388" t="s">
        <v>177</v>
      </c>
      <c r="J1338" s="388" t="s">
        <v>3071</v>
      </c>
      <c r="K1338" s="400">
        <v>41604</v>
      </c>
      <c r="L1338" s="400">
        <v>41607</v>
      </c>
      <c r="M1338" s="388" t="s">
        <v>572</v>
      </c>
      <c r="N1338" s="388" t="s">
        <v>104</v>
      </c>
      <c r="O1338" s="388">
        <v>2</v>
      </c>
      <c r="P1338" s="388" t="s">
        <v>2196</v>
      </c>
      <c r="Q1338" s="388" t="s">
        <v>195</v>
      </c>
    </row>
    <row r="1339" spans="1:17" s="388" customFormat="1" x14ac:dyDescent="0.2">
      <c r="A1339" s="388">
        <v>52794</v>
      </c>
      <c r="B1339" s="388">
        <v>126205</v>
      </c>
      <c r="C1339" s="388">
        <v>10042190</v>
      </c>
      <c r="D1339" s="388" t="s">
        <v>267</v>
      </c>
      <c r="E1339" s="388" t="s">
        <v>1508</v>
      </c>
      <c r="F1339" s="388" t="s">
        <v>13</v>
      </c>
      <c r="G1339" s="388" t="s">
        <v>120</v>
      </c>
      <c r="H1339" s="388" t="s">
        <v>115</v>
      </c>
      <c r="I1339" s="388" t="s">
        <v>115</v>
      </c>
      <c r="J1339" s="388" t="s">
        <v>268</v>
      </c>
      <c r="K1339" s="400">
        <v>41603</v>
      </c>
      <c r="L1339" s="400">
        <v>41607</v>
      </c>
      <c r="M1339" s="388" t="s">
        <v>123</v>
      </c>
      <c r="N1339" s="388" t="s">
        <v>104</v>
      </c>
      <c r="O1339" s="388">
        <v>2</v>
      </c>
      <c r="P1339" s="388" t="s">
        <v>2196</v>
      </c>
      <c r="Q1339" s="388">
        <v>2</v>
      </c>
    </row>
    <row r="1340" spans="1:17" s="388" customFormat="1" x14ac:dyDescent="0.2">
      <c r="A1340" s="388">
        <v>52994</v>
      </c>
      <c r="B1340" s="388">
        <v>112414</v>
      </c>
      <c r="C1340" s="388">
        <v>10003866</v>
      </c>
      <c r="D1340" s="388" t="s">
        <v>2384</v>
      </c>
      <c r="E1340" s="388" t="s">
        <v>1512</v>
      </c>
      <c r="F1340" s="388" t="s">
        <v>14</v>
      </c>
      <c r="G1340" s="388" t="s">
        <v>278</v>
      </c>
      <c r="H1340" s="388" t="s">
        <v>152</v>
      </c>
      <c r="I1340" s="388" t="s">
        <v>152</v>
      </c>
      <c r="J1340" s="388" t="s">
        <v>2385</v>
      </c>
      <c r="K1340" s="400">
        <v>41603</v>
      </c>
      <c r="L1340" s="400">
        <v>41607</v>
      </c>
      <c r="M1340" s="388" t="s">
        <v>143</v>
      </c>
      <c r="N1340" s="388" t="s">
        <v>104</v>
      </c>
      <c r="O1340" s="388">
        <v>2</v>
      </c>
      <c r="P1340" s="388" t="s">
        <v>2196</v>
      </c>
      <c r="Q1340" s="388">
        <v>2</v>
      </c>
    </row>
    <row r="1341" spans="1:17" s="388" customFormat="1" x14ac:dyDescent="0.2">
      <c r="A1341" s="388">
        <v>130415</v>
      </c>
      <c r="B1341" s="388">
        <v>105674</v>
      </c>
      <c r="C1341" s="388">
        <v>10003894</v>
      </c>
      <c r="D1341" s="388" t="s">
        <v>2007</v>
      </c>
      <c r="E1341" s="388" t="s">
        <v>107</v>
      </c>
      <c r="F1341" s="388" t="s">
        <v>11</v>
      </c>
      <c r="G1341" s="388" t="s">
        <v>1233</v>
      </c>
      <c r="H1341" s="388" t="s">
        <v>115</v>
      </c>
      <c r="I1341" s="388" t="s">
        <v>115</v>
      </c>
      <c r="J1341" s="388" t="s">
        <v>2742</v>
      </c>
      <c r="K1341" s="400">
        <v>41603</v>
      </c>
      <c r="L1341" s="400">
        <v>41607</v>
      </c>
      <c r="M1341" s="388" t="s">
        <v>109</v>
      </c>
      <c r="N1341" s="388" t="s">
        <v>104</v>
      </c>
      <c r="O1341" s="388">
        <v>4</v>
      </c>
      <c r="P1341" s="388" t="s">
        <v>2196</v>
      </c>
      <c r="Q1341" s="388">
        <v>3</v>
      </c>
    </row>
    <row r="1342" spans="1:17" s="388" customFormat="1" x14ac:dyDescent="0.2">
      <c r="A1342" s="388">
        <v>130747</v>
      </c>
      <c r="B1342" s="388">
        <v>105420</v>
      </c>
      <c r="C1342" s="388">
        <v>10006322</v>
      </c>
      <c r="D1342" s="388" t="s">
        <v>2942</v>
      </c>
      <c r="E1342" s="388" t="s">
        <v>107</v>
      </c>
      <c r="F1342" s="388" t="s">
        <v>11</v>
      </c>
      <c r="G1342" s="388" t="s">
        <v>386</v>
      </c>
      <c r="H1342" s="388" t="s">
        <v>152</v>
      </c>
      <c r="I1342" s="388" t="s">
        <v>152</v>
      </c>
      <c r="J1342" s="388" t="s">
        <v>2943</v>
      </c>
      <c r="K1342" s="400">
        <v>41603</v>
      </c>
      <c r="L1342" s="400">
        <v>41607</v>
      </c>
      <c r="M1342" s="388" t="s">
        <v>109</v>
      </c>
      <c r="N1342" s="388" t="s">
        <v>104</v>
      </c>
      <c r="O1342" s="388">
        <v>2</v>
      </c>
      <c r="P1342" s="388" t="s">
        <v>2196</v>
      </c>
      <c r="Q1342" s="388">
        <v>3</v>
      </c>
    </row>
    <row r="1343" spans="1:17" s="388" customFormat="1" x14ac:dyDescent="0.2">
      <c r="A1343" s="388">
        <v>130812</v>
      </c>
      <c r="B1343" s="388">
        <v>106068</v>
      </c>
      <c r="C1343" s="388">
        <v>10004603</v>
      </c>
      <c r="D1343" s="388" t="s">
        <v>2964</v>
      </c>
      <c r="E1343" s="388" t="s">
        <v>107</v>
      </c>
      <c r="F1343" s="388" t="s">
        <v>11</v>
      </c>
      <c r="G1343" s="388" t="s">
        <v>160</v>
      </c>
      <c r="H1343" s="388" t="s">
        <v>161</v>
      </c>
      <c r="I1343" s="388" t="s">
        <v>161</v>
      </c>
      <c r="J1343" s="388" t="s">
        <v>241</v>
      </c>
      <c r="K1343" s="400">
        <v>41603</v>
      </c>
      <c r="L1343" s="400">
        <v>41607</v>
      </c>
      <c r="M1343" s="388" t="s">
        <v>109</v>
      </c>
      <c r="N1343" s="388" t="s">
        <v>104</v>
      </c>
      <c r="O1343" s="388">
        <v>2</v>
      </c>
      <c r="P1343" s="388" t="s">
        <v>2196</v>
      </c>
      <c r="Q1343" s="388">
        <v>2</v>
      </c>
    </row>
    <row r="1344" spans="1:17" s="388" customFormat="1" x14ac:dyDescent="0.2">
      <c r="A1344" s="388">
        <v>138670</v>
      </c>
      <c r="B1344" s="388">
        <v>122524</v>
      </c>
      <c r="C1344" s="388">
        <v>10037344</v>
      </c>
      <c r="D1344" s="388" t="s">
        <v>3100</v>
      </c>
      <c r="E1344" s="388" t="s">
        <v>274</v>
      </c>
      <c r="F1344" s="388" t="s">
        <v>11</v>
      </c>
      <c r="G1344" s="388" t="s">
        <v>108</v>
      </c>
      <c r="H1344" s="388" t="s">
        <v>102</v>
      </c>
      <c r="I1344" s="388" t="s">
        <v>102</v>
      </c>
      <c r="J1344" s="388" t="s">
        <v>3101</v>
      </c>
      <c r="K1344" s="400">
        <v>41603</v>
      </c>
      <c r="L1344" s="400">
        <v>41607</v>
      </c>
      <c r="M1344" s="388" t="s">
        <v>109</v>
      </c>
      <c r="N1344" s="388" t="s">
        <v>104</v>
      </c>
      <c r="O1344" s="388">
        <v>2</v>
      </c>
      <c r="P1344" s="388" t="s">
        <v>2196</v>
      </c>
      <c r="Q1344" s="388" t="s">
        <v>195</v>
      </c>
    </row>
    <row r="1345" spans="1:17" s="388" customFormat="1" x14ac:dyDescent="0.2">
      <c r="A1345" s="388">
        <v>131893</v>
      </c>
      <c r="B1345" s="388">
        <v>114859</v>
      </c>
      <c r="C1345" s="388">
        <v>10003136</v>
      </c>
      <c r="D1345" s="388" t="s">
        <v>2998</v>
      </c>
      <c r="E1345" s="388" t="s">
        <v>1992</v>
      </c>
      <c r="F1345" s="388" t="s">
        <v>12</v>
      </c>
      <c r="G1345" s="388" t="s">
        <v>386</v>
      </c>
      <c r="H1345" s="388" t="s">
        <v>152</v>
      </c>
      <c r="I1345" s="388" t="s">
        <v>152</v>
      </c>
      <c r="J1345" s="388" t="s">
        <v>2999</v>
      </c>
      <c r="K1345" s="400">
        <v>41604</v>
      </c>
      <c r="L1345" s="400">
        <v>41606</v>
      </c>
      <c r="M1345" s="388" t="s">
        <v>127</v>
      </c>
      <c r="N1345" s="388" t="s">
        <v>104</v>
      </c>
      <c r="O1345" s="388">
        <v>2</v>
      </c>
      <c r="P1345" s="388" t="s">
        <v>2196</v>
      </c>
      <c r="Q1345" s="388">
        <v>2</v>
      </c>
    </row>
    <row r="1346" spans="1:17" s="388" customFormat="1" x14ac:dyDescent="0.2">
      <c r="A1346" s="388">
        <v>52870</v>
      </c>
      <c r="B1346" s="388">
        <v>115465</v>
      </c>
      <c r="C1346" s="388">
        <v>10003692</v>
      </c>
      <c r="D1346" s="388" t="s">
        <v>2376</v>
      </c>
      <c r="E1346" s="388" t="s">
        <v>1512</v>
      </c>
      <c r="F1346" s="388" t="s">
        <v>14</v>
      </c>
      <c r="G1346" s="388" t="s">
        <v>806</v>
      </c>
      <c r="H1346" s="388" t="s">
        <v>186</v>
      </c>
      <c r="I1346" s="388" t="s">
        <v>93</v>
      </c>
      <c r="J1346" s="388" t="s">
        <v>2377</v>
      </c>
      <c r="K1346" s="400">
        <v>41603</v>
      </c>
      <c r="L1346" s="400">
        <v>41605</v>
      </c>
      <c r="M1346" s="388" t="s">
        <v>143</v>
      </c>
      <c r="N1346" s="388" t="s">
        <v>104</v>
      </c>
      <c r="O1346" s="388">
        <v>1</v>
      </c>
      <c r="P1346" s="388" t="s">
        <v>2196</v>
      </c>
      <c r="Q1346" s="388">
        <v>1</v>
      </c>
    </row>
    <row r="1347" spans="1:17" s="388" customFormat="1" x14ac:dyDescent="0.2">
      <c r="A1347" s="388">
        <v>131948</v>
      </c>
      <c r="B1347" s="388" t="s">
        <v>96</v>
      </c>
      <c r="C1347" s="388">
        <v>10054747</v>
      </c>
      <c r="D1347" s="388" t="s">
        <v>3012</v>
      </c>
      <c r="E1347" s="388" t="s">
        <v>1992</v>
      </c>
      <c r="F1347" s="388" t="s">
        <v>12</v>
      </c>
      <c r="G1347" s="388" t="s">
        <v>120</v>
      </c>
      <c r="H1347" s="388" t="s">
        <v>115</v>
      </c>
      <c r="I1347" s="388" t="s">
        <v>115</v>
      </c>
      <c r="J1347" s="388" t="s">
        <v>3013</v>
      </c>
      <c r="K1347" s="400">
        <v>41598</v>
      </c>
      <c r="L1347" s="400">
        <v>41600</v>
      </c>
      <c r="M1347" s="388" t="s">
        <v>127</v>
      </c>
      <c r="N1347" s="388" t="s">
        <v>104</v>
      </c>
      <c r="O1347" s="388">
        <v>1</v>
      </c>
      <c r="P1347" s="388" t="s">
        <v>2196</v>
      </c>
      <c r="Q1347" s="388">
        <v>2</v>
      </c>
    </row>
    <row r="1348" spans="1:17" s="388" customFormat="1" x14ac:dyDescent="0.2">
      <c r="A1348" s="388">
        <v>58563</v>
      </c>
      <c r="B1348" s="388">
        <v>118493</v>
      </c>
      <c r="C1348" s="388">
        <v>10020395</v>
      </c>
      <c r="D1348" s="388" t="s">
        <v>337</v>
      </c>
      <c r="E1348" s="388" t="s">
        <v>1508</v>
      </c>
      <c r="F1348" s="388" t="s">
        <v>13</v>
      </c>
      <c r="G1348" s="388" t="s">
        <v>167</v>
      </c>
      <c r="H1348" s="388" t="s">
        <v>102</v>
      </c>
      <c r="I1348" s="388" t="s">
        <v>102</v>
      </c>
      <c r="J1348" s="388" t="s">
        <v>338</v>
      </c>
      <c r="K1348" s="400">
        <v>41597</v>
      </c>
      <c r="L1348" s="400">
        <v>41600</v>
      </c>
      <c r="M1348" s="388" t="s">
        <v>98</v>
      </c>
      <c r="N1348" s="388" t="s">
        <v>104</v>
      </c>
      <c r="O1348" s="388">
        <v>2</v>
      </c>
      <c r="P1348" s="388" t="s">
        <v>2196</v>
      </c>
      <c r="Q1348" s="388">
        <v>2</v>
      </c>
    </row>
    <row r="1349" spans="1:17" s="388" customFormat="1" x14ac:dyDescent="0.2">
      <c r="A1349" s="388">
        <v>59126</v>
      </c>
      <c r="B1349" s="388">
        <v>121218</v>
      </c>
      <c r="C1349" s="388">
        <v>10025330</v>
      </c>
      <c r="D1349" s="388" t="s">
        <v>1184</v>
      </c>
      <c r="E1349" s="388" t="s">
        <v>1508</v>
      </c>
      <c r="F1349" s="388" t="s">
        <v>13</v>
      </c>
      <c r="G1349" s="388" t="s">
        <v>1185</v>
      </c>
      <c r="H1349" s="388" t="s">
        <v>92</v>
      </c>
      <c r="I1349" s="388" t="s">
        <v>93</v>
      </c>
      <c r="J1349" s="388" t="s">
        <v>2717</v>
      </c>
      <c r="K1349" s="400">
        <v>41597</v>
      </c>
      <c r="L1349" s="400">
        <v>41600</v>
      </c>
      <c r="M1349" s="388" t="s">
        <v>123</v>
      </c>
      <c r="N1349" s="388" t="s">
        <v>104</v>
      </c>
      <c r="O1349" s="388">
        <v>2</v>
      </c>
      <c r="P1349" s="388" t="s">
        <v>2196</v>
      </c>
      <c r="Q1349" s="388" t="s">
        <v>195</v>
      </c>
    </row>
    <row r="1350" spans="1:17" s="388" customFormat="1" x14ac:dyDescent="0.2">
      <c r="A1350" s="388">
        <v>59217</v>
      </c>
      <c r="B1350" s="388">
        <v>130819</v>
      </c>
      <c r="C1350" s="388">
        <v>10025390</v>
      </c>
      <c r="D1350" s="388" t="s">
        <v>2730</v>
      </c>
      <c r="E1350" s="388" t="s">
        <v>1508</v>
      </c>
      <c r="F1350" s="388" t="s">
        <v>13</v>
      </c>
      <c r="G1350" s="388" t="s">
        <v>340</v>
      </c>
      <c r="H1350" s="388" t="s">
        <v>155</v>
      </c>
      <c r="I1350" s="388" t="s">
        <v>155</v>
      </c>
      <c r="J1350" s="388" t="s">
        <v>2731</v>
      </c>
      <c r="K1350" s="400">
        <v>41597</v>
      </c>
      <c r="L1350" s="400">
        <v>41600</v>
      </c>
      <c r="M1350" s="388" t="s">
        <v>123</v>
      </c>
      <c r="N1350" s="388" t="s">
        <v>104</v>
      </c>
      <c r="O1350" s="388">
        <v>2</v>
      </c>
      <c r="P1350" s="388" t="s">
        <v>2196</v>
      </c>
      <c r="Q1350" s="388">
        <v>2</v>
      </c>
    </row>
    <row r="1351" spans="1:17" s="388" customFormat="1" x14ac:dyDescent="0.2">
      <c r="A1351" s="388">
        <v>53373</v>
      </c>
      <c r="B1351" s="388">
        <v>105318</v>
      </c>
      <c r="C1351" s="388">
        <v>10004355</v>
      </c>
      <c r="D1351" s="388" t="s">
        <v>2425</v>
      </c>
      <c r="E1351" s="388" t="s">
        <v>1508</v>
      </c>
      <c r="F1351" s="388" t="s">
        <v>13</v>
      </c>
      <c r="G1351" s="388" t="s">
        <v>272</v>
      </c>
      <c r="H1351" s="388" t="s">
        <v>161</v>
      </c>
      <c r="I1351" s="388" t="s">
        <v>161</v>
      </c>
      <c r="J1351" s="388" t="s">
        <v>2426</v>
      </c>
      <c r="K1351" s="400">
        <v>41596</v>
      </c>
      <c r="L1351" s="400">
        <v>41600</v>
      </c>
      <c r="M1351" s="388" t="s">
        <v>98</v>
      </c>
      <c r="N1351" s="388" t="s">
        <v>104</v>
      </c>
      <c r="O1351" s="388">
        <v>2</v>
      </c>
      <c r="P1351" s="388" t="s">
        <v>2196</v>
      </c>
      <c r="Q1351" s="388">
        <v>1</v>
      </c>
    </row>
    <row r="1352" spans="1:17" s="388" customFormat="1" x14ac:dyDescent="0.2">
      <c r="A1352" s="388">
        <v>54969</v>
      </c>
      <c r="B1352" s="388">
        <v>122223</v>
      </c>
      <c r="C1352" s="388">
        <v>10019155</v>
      </c>
      <c r="D1352" s="388" t="s">
        <v>2556</v>
      </c>
      <c r="E1352" s="388" t="s">
        <v>1508</v>
      </c>
      <c r="F1352" s="388" t="s">
        <v>13</v>
      </c>
      <c r="G1352" s="388" t="s">
        <v>173</v>
      </c>
      <c r="H1352" s="388" t="s">
        <v>161</v>
      </c>
      <c r="I1352" s="388" t="s">
        <v>161</v>
      </c>
      <c r="J1352" s="388" t="s">
        <v>2557</v>
      </c>
      <c r="K1352" s="400">
        <v>41596</v>
      </c>
      <c r="L1352" s="400">
        <v>41600</v>
      </c>
      <c r="M1352" s="388" t="s">
        <v>98</v>
      </c>
      <c r="N1352" s="388" t="s">
        <v>104</v>
      </c>
      <c r="O1352" s="388">
        <v>2</v>
      </c>
      <c r="P1352" s="388" t="s">
        <v>2196</v>
      </c>
      <c r="Q1352" s="388">
        <v>3</v>
      </c>
    </row>
    <row r="1353" spans="1:17" s="388" customFormat="1" x14ac:dyDescent="0.2">
      <c r="A1353" s="388">
        <v>130584</v>
      </c>
      <c r="B1353" s="388">
        <v>105582</v>
      </c>
      <c r="C1353" s="388">
        <v>10000721</v>
      </c>
      <c r="D1353" s="388" t="s">
        <v>273</v>
      </c>
      <c r="E1353" s="388" t="s">
        <v>274</v>
      </c>
      <c r="F1353" s="388" t="s">
        <v>11</v>
      </c>
      <c r="G1353" s="388" t="s">
        <v>275</v>
      </c>
      <c r="H1353" s="388" t="s">
        <v>1993</v>
      </c>
      <c r="I1353" s="388" t="s">
        <v>93</v>
      </c>
      <c r="J1353" s="388" t="s">
        <v>276</v>
      </c>
      <c r="K1353" s="400">
        <v>41596</v>
      </c>
      <c r="L1353" s="400">
        <v>41600</v>
      </c>
      <c r="M1353" s="388" t="s">
        <v>109</v>
      </c>
      <c r="N1353" s="388" t="s">
        <v>104</v>
      </c>
      <c r="O1353" s="388">
        <v>2</v>
      </c>
      <c r="P1353" s="388" t="s">
        <v>2196</v>
      </c>
      <c r="Q1353" s="388">
        <v>2</v>
      </c>
    </row>
    <row r="1354" spans="1:17" s="388" customFormat="1" x14ac:dyDescent="0.2">
      <c r="A1354" s="388">
        <v>130585</v>
      </c>
      <c r="B1354" s="388">
        <v>107632</v>
      </c>
      <c r="C1354" s="388">
        <v>10007938</v>
      </c>
      <c r="D1354" s="388" t="s">
        <v>2857</v>
      </c>
      <c r="E1354" s="388" t="s">
        <v>107</v>
      </c>
      <c r="F1354" s="388" t="s">
        <v>11</v>
      </c>
      <c r="G1354" s="388" t="s">
        <v>354</v>
      </c>
      <c r="H1354" s="388" t="s">
        <v>1993</v>
      </c>
      <c r="I1354" s="388" t="s">
        <v>93</v>
      </c>
      <c r="J1354" s="388" t="s">
        <v>2858</v>
      </c>
      <c r="K1354" s="400">
        <v>41596</v>
      </c>
      <c r="L1354" s="400">
        <v>41600</v>
      </c>
      <c r="M1354" s="388" t="s">
        <v>109</v>
      </c>
      <c r="N1354" s="388" t="s">
        <v>104</v>
      </c>
      <c r="O1354" s="388">
        <v>2</v>
      </c>
      <c r="P1354" s="388" t="s">
        <v>2196</v>
      </c>
      <c r="Q1354" s="388">
        <v>2</v>
      </c>
    </row>
    <row r="1355" spans="1:17" s="388" customFormat="1" x14ac:dyDescent="0.2">
      <c r="A1355" s="388">
        <v>131990</v>
      </c>
      <c r="B1355" s="388">
        <v>109725</v>
      </c>
      <c r="C1355" s="388">
        <v>10027384</v>
      </c>
      <c r="D1355" s="388" t="s">
        <v>3023</v>
      </c>
      <c r="E1355" s="388" t="s">
        <v>1992</v>
      </c>
      <c r="F1355" s="388" t="s">
        <v>12</v>
      </c>
      <c r="G1355" s="388" t="s">
        <v>386</v>
      </c>
      <c r="H1355" s="388" t="s">
        <v>152</v>
      </c>
      <c r="I1355" s="388" t="s">
        <v>152</v>
      </c>
      <c r="J1355" s="388" t="s">
        <v>3024</v>
      </c>
      <c r="K1355" s="400">
        <v>41597</v>
      </c>
      <c r="L1355" s="400">
        <v>41599</v>
      </c>
      <c r="M1355" s="388" t="s">
        <v>127</v>
      </c>
      <c r="N1355" s="388" t="s">
        <v>104</v>
      </c>
      <c r="O1355" s="388">
        <v>2</v>
      </c>
      <c r="P1355" s="388" t="s">
        <v>2196</v>
      </c>
      <c r="Q1355" s="388">
        <v>2</v>
      </c>
    </row>
    <row r="1356" spans="1:17" s="388" customFormat="1" x14ac:dyDescent="0.2">
      <c r="A1356" s="388">
        <v>53927</v>
      </c>
      <c r="B1356" s="388">
        <v>114820</v>
      </c>
      <c r="C1356" s="388">
        <v>10005126</v>
      </c>
      <c r="D1356" s="388" t="s">
        <v>972</v>
      </c>
      <c r="E1356" s="388" t="s">
        <v>1512</v>
      </c>
      <c r="F1356" s="388" t="s">
        <v>14</v>
      </c>
      <c r="G1356" s="388" t="s">
        <v>719</v>
      </c>
      <c r="H1356" s="388" t="s">
        <v>155</v>
      </c>
      <c r="I1356" s="388" t="s">
        <v>155</v>
      </c>
      <c r="J1356" s="388" t="s">
        <v>2474</v>
      </c>
      <c r="K1356" s="400">
        <v>41590</v>
      </c>
      <c r="L1356" s="400">
        <v>41593</v>
      </c>
      <c r="M1356" s="388" t="s">
        <v>143</v>
      </c>
      <c r="N1356" s="388" t="s">
        <v>104</v>
      </c>
      <c r="O1356" s="388">
        <v>2</v>
      </c>
      <c r="P1356" s="388" t="s">
        <v>2196</v>
      </c>
      <c r="Q1356" s="388">
        <v>3</v>
      </c>
    </row>
    <row r="1357" spans="1:17" s="388" customFormat="1" x14ac:dyDescent="0.2">
      <c r="A1357" s="388">
        <v>59083</v>
      </c>
      <c r="B1357" s="388">
        <v>119805</v>
      </c>
      <c r="C1357" s="388">
        <v>10033482</v>
      </c>
      <c r="D1357" s="388" t="s">
        <v>2701</v>
      </c>
      <c r="E1357" s="388" t="s">
        <v>1508</v>
      </c>
      <c r="F1357" s="388" t="s">
        <v>13</v>
      </c>
      <c r="G1357" s="388" t="s">
        <v>151</v>
      </c>
      <c r="H1357" s="388" t="s">
        <v>152</v>
      </c>
      <c r="I1357" s="388" t="s">
        <v>152</v>
      </c>
      <c r="J1357" s="388" t="s">
        <v>2702</v>
      </c>
      <c r="K1357" s="400">
        <v>41590</v>
      </c>
      <c r="L1357" s="400">
        <v>41593</v>
      </c>
      <c r="M1357" s="388" t="s">
        <v>123</v>
      </c>
      <c r="N1357" s="388" t="s">
        <v>104</v>
      </c>
      <c r="O1357" s="388">
        <v>2</v>
      </c>
      <c r="P1357" s="388" t="s">
        <v>2196</v>
      </c>
      <c r="Q1357" s="388" t="s">
        <v>195</v>
      </c>
    </row>
    <row r="1358" spans="1:17" s="388" customFormat="1" x14ac:dyDescent="0.2">
      <c r="A1358" s="388">
        <v>130410</v>
      </c>
      <c r="B1358" s="388">
        <v>108322</v>
      </c>
      <c r="C1358" s="388">
        <v>10003564</v>
      </c>
      <c r="D1358" s="388" t="s">
        <v>203</v>
      </c>
      <c r="E1358" s="388" t="s">
        <v>107</v>
      </c>
      <c r="F1358" s="388" t="s">
        <v>11</v>
      </c>
      <c r="G1358" s="388" t="s">
        <v>204</v>
      </c>
      <c r="H1358" s="388" t="s">
        <v>115</v>
      </c>
      <c r="I1358" s="388" t="s">
        <v>115</v>
      </c>
      <c r="J1358" s="388" t="s">
        <v>2740</v>
      </c>
      <c r="K1358" s="400">
        <v>41590</v>
      </c>
      <c r="L1358" s="400">
        <v>41593</v>
      </c>
      <c r="M1358" s="388" t="s">
        <v>109</v>
      </c>
      <c r="N1358" s="388" t="s">
        <v>104</v>
      </c>
      <c r="O1358" s="388">
        <v>3</v>
      </c>
      <c r="P1358" s="388" t="s">
        <v>2196</v>
      </c>
      <c r="Q1358" s="388">
        <v>3</v>
      </c>
    </row>
    <row r="1359" spans="1:17" s="388" customFormat="1" x14ac:dyDescent="0.2">
      <c r="A1359" s="388">
        <v>130637</v>
      </c>
      <c r="B1359" s="388">
        <v>108438</v>
      </c>
      <c r="C1359" s="388">
        <v>10000546</v>
      </c>
      <c r="D1359" s="388" t="s">
        <v>2069</v>
      </c>
      <c r="E1359" s="388" t="s">
        <v>100</v>
      </c>
      <c r="F1359" s="388" t="s">
        <v>11</v>
      </c>
      <c r="G1359" s="388" t="s">
        <v>494</v>
      </c>
      <c r="H1359" s="388" t="s">
        <v>131</v>
      </c>
      <c r="I1359" s="388" t="s">
        <v>131</v>
      </c>
      <c r="J1359" s="388" t="s">
        <v>2884</v>
      </c>
      <c r="K1359" s="400">
        <v>41590</v>
      </c>
      <c r="L1359" s="400">
        <v>41593</v>
      </c>
      <c r="M1359" s="388" t="s">
        <v>103</v>
      </c>
      <c r="N1359" s="388" t="s">
        <v>104</v>
      </c>
      <c r="O1359" s="388">
        <v>3</v>
      </c>
      <c r="P1359" s="388" t="s">
        <v>2196</v>
      </c>
      <c r="Q1359" s="388">
        <v>2</v>
      </c>
    </row>
    <row r="1360" spans="1:17" s="388" customFormat="1" x14ac:dyDescent="0.2">
      <c r="A1360" s="388">
        <v>51385</v>
      </c>
      <c r="B1360" s="388">
        <v>108101</v>
      </c>
      <c r="C1360" s="388">
        <v>10001723</v>
      </c>
      <c r="D1360" s="388" t="s">
        <v>2295</v>
      </c>
      <c r="E1360" s="388" t="s">
        <v>1512</v>
      </c>
      <c r="F1360" s="388" t="s">
        <v>14</v>
      </c>
      <c r="G1360" s="388" t="s">
        <v>272</v>
      </c>
      <c r="H1360" s="388" t="s">
        <v>161</v>
      </c>
      <c r="I1360" s="388" t="s">
        <v>161</v>
      </c>
      <c r="J1360" s="388" t="s">
        <v>2296</v>
      </c>
      <c r="K1360" s="400">
        <v>41589</v>
      </c>
      <c r="L1360" s="400">
        <v>41593</v>
      </c>
      <c r="M1360" s="388" t="s">
        <v>143</v>
      </c>
      <c r="N1360" s="388" t="s">
        <v>104</v>
      </c>
      <c r="O1360" s="388">
        <v>2</v>
      </c>
      <c r="P1360" s="388" t="s">
        <v>2196</v>
      </c>
      <c r="Q1360" s="388">
        <v>2</v>
      </c>
    </row>
    <row r="1361" spans="1:17" s="388" customFormat="1" x14ac:dyDescent="0.2">
      <c r="A1361" s="388">
        <v>53225</v>
      </c>
      <c r="B1361" s="388">
        <v>106325</v>
      </c>
      <c r="C1361" s="388">
        <v>10004169</v>
      </c>
      <c r="D1361" s="388" t="s">
        <v>2405</v>
      </c>
      <c r="E1361" s="388" t="s">
        <v>1508</v>
      </c>
      <c r="F1361" s="388" t="s">
        <v>13</v>
      </c>
      <c r="G1361" s="388" t="s">
        <v>1058</v>
      </c>
      <c r="H1361" s="388" t="s">
        <v>102</v>
      </c>
      <c r="I1361" s="388" t="s">
        <v>102</v>
      </c>
      <c r="J1361" s="388" t="s">
        <v>2406</v>
      </c>
      <c r="K1361" s="400">
        <v>41589</v>
      </c>
      <c r="L1361" s="400">
        <v>41593</v>
      </c>
      <c r="M1361" s="388" t="s">
        <v>98</v>
      </c>
      <c r="N1361" s="388" t="s">
        <v>104</v>
      </c>
      <c r="O1361" s="388">
        <v>3</v>
      </c>
      <c r="P1361" s="388" t="s">
        <v>2196</v>
      </c>
      <c r="Q1361" s="388">
        <v>3</v>
      </c>
    </row>
    <row r="1362" spans="1:17" s="388" customFormat="1" x14ac:dyDescent="0.2">
      <c r="A1362" s="388">
        <v>53615</v>
      </c>
      <c r="B1362" s="388">
        <v>105892</v>
      </c>
      <c r="C1362" s="388">
        <v>10004723</v>
      </c>
      <c r="D1362" s="388" t="s">
        <v>1678</v>
      </c>
      <c r="E1362" s="388" t="s">
        <v>1536</v>
      </c>
      <c r="F1362" s="388" t="s">
        <v>14</v>
      </c>
      <c r="G1362" s="388" t="s">
        <v>729</v>
      </c>
      <c r="H1362" s="388" t="s">
        <v>131</v>
      </c>
      <c r="I1362" s="388" t="s">
        <v>131</v>
      </c>
      <c r="J1362" s="388" t="s">
        <v>2447</v>
      </c>
      <c r="K1362" s="400">
        <v>41589</v>
      </c>
      <c r="L1362" s="400">
        <v>41593</v>
      </c>
      <c r="M1362" s="388" t="s">
        <v>1834</v>
      </c>
      <c r="N1362" s="388" t="s">
        <v>104</v>
      </c>
      <c r="O1362" s="388">
        <v>3</v>
      </c>
      <c r="P1362" s="388" t="s">
        <v>2196</v>
      </c>
      <c r="Q1362" s="388">
        <v>4</v>
      </c>
    </row>
    <row r="1363" spans="1:17" s="388" customFormat="1" x14ac:dyDescent="0.2">
      <c r="A1363" s="388">
        <v>53981</v>
      </c>
      <c r="B1363" s="388">
        <v>118451</v>
      </c>
      <c r="C1363" s="388">
        <v>10021842</v>
      </c>
      <c r="D1363" s="388" t="s">
        <v>1700</v>
      </c>
      <c r="E1363" s="388" t="s">
        <v>1508</v>
      </c>
      <c r="F1363" s="388" t="s">
        <v>13</v>
      </c>
      <c r="G1363" s="388" t="s">
        <v>149</v>
      </c>
      <c r="H1363" s="388" t="s">
        <v>131</v>
      </c>
      <c r="I1363" s="388" t="s">
        <v>131</v>
      </c>
      <c r="J1363" s="388" t="s">
        <v>2478</v>
      </c>
      <c r="K1363" s="400">
        <v>41589</v>
      </c>
      <c r="L1363" s="400">
        <v>41593</v>
      </c>
      <c r="M1363" s="388" t="s">
        <v>123</v>
      </c>
      <c r="N1363" s="388" t="s">
        <v>104</v>
      </c>
      <c r="O1363" s="388">
        <v>3</v>
      </c>
      <c r="P1363" s="388" t="s">
        <v>2196</v>
      </c>
      <c r="Q1363" s="388">
        <v>2</v>
      </c>
    </row>
    <row r="1364" spans="1:17" s="388" customFormat="1" x14ac:dyDescent="0.2">
      <c r="A1364" s="388">
        <v>55056</v>
      </c>
      <c r="B1364" s="388">
        <v>118596</v>
      </c>
      <c r="C1364" s="388">
        <v>10024071</v>
      </c>
      <c r="D1364" s="388" t="s">
        <v>2559</v>
      </c>
      <c r="E1364" s="388" t="s">
        <v>1508</v>
      </c>
      <c r="F1364" s="388" t="s">
        <v>13</v>
      </c>
      <c r="G1364" s="388" t="s">
        <v>225</v>
      </c>
      <c r="H1364" s="388" t="s">
        <v>92</v>
      </c>
      <c r="I1364" s="388" t="s">
        <v>93</v>
      </c>
      <c r="J1364" s="388" t="s">
        <v>2560</v>
      </c>
      <c r="K1364" s="400">
        <v>41589</v>
      </c>
      <c r="L1364" s="400">
        <v>41593</v>
      </c>
      <c r="M1364" s="388" t="s">
        <v>98</v>
      </c>
      <c r="N1364" s="388" t="s">
        <v>104</v>
      </c>
      <c r="O1364" s="388">
        <v>2</v>
      </c>
      <c r="P1364" s="388" t="s">
        <v>2196</v>
      </c>
      <c r="Q1364" s="388">
        <v>2</v>
      </c>
    </row>
    <row r="1365" spans="1:17" s="388" customFormat="1" x14ac:dyDescent="0.2">
      <c r="A1365" s="388">
        <v>58179</v>
      </c>
      <c r="B1365" s="388">
        <v>118006</v>
      </c>
      <c r="C1365" s="388">
        <v>10014199</v>
      </c>
      <c r="D1365" s="388" t="s">
        <v>1806</v>
      </c>
      <c r="E1365" s="388" t="s">
        <v>1590</v>
      </c>
      <c r="F1365" s="388" t="s">
        <v>13</v>
      </c>
      <c r="G1365" s="388" t="s">
        <v>141</v>
      </c>
      <c r="H1365" s="388" t="s">
        <v>115</v>
      </c>
      <c r="I1365" s="388" t="s">
        <v>115</v>
      </c>
      <c r="J1365" s="388" t="s">
        <v>2598</v>
      </c>
      <c r="K1365" s="400">
        <v>41589</v>
      </c>
      <c r="L1365" s="400">
        <v>41593</v>
      </c>
      <c r="M1365" s="388" t="s">
        <v>98</v>
      </c>
      <c r="N1365" s="388" t="s">
        <v>104</v>
      </c>
      <c r="O1365" s="388">
        <v>3</v>
      </c>
      <c r="P1365" s="388" t="s">
        <v>2196</v>
      </c>
      <c r="Q1365" s="388">
        <v>2</v>
      </c>
    </row>
    <row r="1366" spans="1:17" s="388" customFormat="1" x14ac:dyDescent="0.2">
      <c r="A1366" s="388">
        <v>58260</v>
      </c>
      <c r="B1366" s="388">
        <v>117462</v>
      </c>
      <c r="C1366" s="388">
        <v>10004823</v>
      </c>
      <c r="D1366" s="388" t="s">
        <v>1109</v>
      </c>
      <c r="E1366" s="388" t="s">
        <v>1508</v>
      </c>
      <c r="F1366" s="388" t="s">
        <v>13</v>
      </c>
      <c r="G1366" s="388" t="s">
        <v>335</v>
      </c>
      <c r="H1366" s="388" t="s">
        <v>131</v>
      </c>
      <c r="I1366" s="388" t="s">
        <v>131</v>
      </c>
      <c r="J1366" s="388" t="s">
        <v>2613</v>
      </c>
      <c r="K1366" s="400">
        <v>41589</v>
      </c>
      <c r="L1366" s="400">
        <v>41593</v>
      </c>
      <c r="M1366" s="388" t="s">
        <v>98</v>
      </c>
      <c r="N1366" s="388" t="s">
        <v>104</v>
      </c>
      <c r="O1366" s="388">
        <v>3</v>
      </c>
      <c r="P1366" s="388" t="s">
        <v>2196</v>
      </c>
      <c r="Q1366" s="388">
        <v>2</v>
      </c>
    </row>
    <row r="1367" spans="1:17" s="388" customFormat="1" x14ac:dyDescent="0.2">
      <c r="A1367" s="388">
        <v>59172</v>
      </c>
      <c r="B1367" s="388">
        <v>106939</v>
      </c>
      <c r="C1367" s="388">
        <v>10013122</v>
      </c>
      <c r="D1367" s="388" t="s">
        <v>2724</v>
      </c>
      <c r="E1367" s="388" t="s">
        <v>1508</v>
      </c>
      <c r="F1367" s="388" t="s">
        <v>13</v>
      </c>
      <c r="G1367" s="388" t="s">
        <v>130</v>
      </c>
      <c r="H1367" s="388" t="s">
        <v>131</v>
      </c>
      <c r="I1367" s="388" t="s">
        <v>131</v>
      </c>
      <c r="J1367" s="388" t="s">
        <v>2725</v>
      </c>
      <c r="K1367" s="400">
        <v>41589</v>
      </c>
      <c r="L1367" s="400">
        <v>41593</v>
      </c>
      <c r="M1367" s="388" t="s">
        <v>123</v>
      </c>
      <c r="N1367" s="388" t="s">
        <v>104</v>
      </c>
      <c r="O1367" s="388">
        <v>2</v>
      </c>
      <c r="P1367" s="388" t="s">
        <v>2196</v>
      </c>
      <c r="Q1367" s="388" t="s">
        <v>195</v>
      </c>
    </row>
    <row r="1368" spans="1:17" s="388" customFormat="1" x14ac:dyDescent="0.2">
      <c r="A1368" s="388">
        <v>130672</v>
      </c>
      <c r="B1368" s="388">
        <v>106569</v>
      </c>
      <c r="C1368" s="388">
        <v>10005981</v>
      </c>
      <c r="D1368" s="388" t="s">
        <v>2079</v>
      </c>
      <c r="E1368" s="388" t="s">
        <v>107</v>
      </c>
      <c r="F1368" s="388" t="s">
        <v>11</v>
      </c>
      <c r="G1368" s="388" t="s">
        <v>485</v>
      </c>
      <c r="H1368" s="388" t="s">
        <v>102</v>
      </c>
      <c r="I1368" s="388" t="s">
        <v>102</v>
      </c>
      <c r="J1368" s="388" t="s">
        <v>2895</v>
      </c>
      <c r="K1368" s="400">
        <v>41589</v>
      </c>
      <c r="L1368" s="400">
        <v>41593</v>
      </c>
      <c r="M1368" s="388" t="s">
        <v>109</v>
      </c>
      <c r="N1368" s="388" t="s">
        <v>104</v>
      </c>
      <c r="O1368" s="388">
        <v>3</v>
      </c>
      <c r="P1368" s="388" t="s">
        <v>2196</v>
      </c>
      <c r="Q1368" s="388">
        <v>3</v>
      </c>
    </row>
    <row r="1369" spans="1:17" s="388" customFormat="1" x14ac:dyDescent="0.2">
      <c r="A1369" s="388">
        <v>130730</v>
      </c>
      <c r="B1369" s="388">
        <v>106717</v>
      </c>
      <c r="C1369" s="388">
        <v>10001144</v>
      </c>
      <c r="D1369" s="388" t="s">
        <v>2091</v>
      </c>
      <c r="E1369" s="388" t="s">
        <v>107</v>
      </c>
      <c r="F1369" s="388" t="s">
        <v>11</v>
      </c>
      <c r="G1369" s="388" t="s">
        <v>221</v>
      </c>
      <c r="H1369" s="388" t="s">
        <v>177</v>
      </c>
      <c r="I1369" s="388" t="s">
        <v>177</v>
      </c>
      <c r="J1369" s="388" t="s">
        <v>2932</v>
      </c>
      <c r="K1369" s="400">
        <v>41589</v>
      </c>
      <c r="L1369" s="400">
        <v>41593</v>
      </c>
      <c r="M1369" s="388" t="s">
        <v>109</v>
      </c>
      <c r="N1369" s="388" t="s">
        <v>104</v>
      </c>
      <c r="O1369" s="388">
        <v>3</v>
      </c>
      <c r="P1369" s="388" t="s">
        <v>2196</v>
      </c>
      <c r="Q1369" s="388">
        <v>3</v>
      </c>
    </row>
    <row r="1370" spans="1:17" s="388" customFormat="1" x14ac:dyDescent="0.2">
      <c r="A1370" s="388">
        <v>130740</v>
      </c>
      <c r="B1370" s="388">
        <v>108623</v>
      </c>
      <c r="C1370" s="388">
        <v>10005200</v>
      </c>
      <c r="D1370" s="388" t="s">
        <v>394</v>
      </c>
      <c r="E1370" s="388" t="s">
        <v>107</v>
      </c>
      <c r="F1370" s="388" t="s">
        <v>11</v>
      </c>
      <c r="G1370" s="388" t="s">
        <v>395</v>
      </c>
      <c r="H1370" s="388" t="s">
        <v>131</v>
      </c>
      <c r="I1370" s="388" t="s">
        <v>131</v>
      </c>
      <c r="J1370" s="388" t="s">
        <v>396</v>
      </c>
      <c r="K1370" s="400">
        <v>41589</v>
      </c>
      <c r="L1370" s="400">
        <v>41593</v>
      </c>
      <c r="M1370" s="388" t="s">
        <v>109</v>
      </c>
      <c r="N1370" s="388" t="s">
        <v>104</v>
      </c>
      <c r="O1370" s="388">
        <v>2</v>
      </c>
      <c r="P1370" s="388" t="s">
        <v>2196</v>
      </c>
      <c r="Q1370" s="388">
        <v>3</v>
      </c>
    </row>
    <row r="1371" spans="1:17" s="388" customFormat="1" x14ac:dyDescent="0.2">
      <c r="A1371" s="388">
        <v>52094</v>
      </c>
      <c r="B1371" s="388">
        <v>116022</v>
      </c>
      <c r="C1371" s="388">
        <v>10002834</v>
      </c>
      <c r="D1371" s="388" t="s">
        <v>2330</v>
      </c>
      <c r="E1371" s="388" t="s">
        <v>1508</v>
      </c>
      <c r="F1371" s="388" t="s">
        <v>13</v>
      </c>
      <c r="G1371" s="388" t="s">
        <v>442</v>
      </c>
      <c r="H1371" s="388" t="s">
        <v>92</v>
      </c>
      <c r="I1371" s="388" t="s">
        <v>93</v>
      </c>
      <c r="J1371" s="388" t="s">
        <v>2331</v>
      </c>
      <c r="K1371" s="400">
        <v>41589</v>
      </c>
      <c r="L1371" s="400">
        <v>41592</v>
      </c>
      <c r="M1371" s="388" t="s">
        <v>98</v>
      </c>
      <c r="N1371" s="388" t="s">
        <v>104</v>
      </c>
      <c r="O1371" s="388">
        <v>2</v>
      </c>
      <c r="P1371" s="388" t="s">
        <v>2196</v>
      </c>
      <c r="Q1371" s="388">
        <v>2</v>
      </c>
    </row>
    <row r="1372" spans="1:17" s="388" customFormat="1" x14ac:dyDescent="0.2">
      <c r="A1372" s="388">
        <v>58781</v>
      </c>
      <c r="B1372" s="388">
        <v>118729</v>
      </c>
      <c r="C1372" s="388">
        <v>10013112</v>
      </c>
      <c r="D1372" s="388" t="s">
        <v>1858</v>
      </c>
      <c r="E1372" s="388" t="s">
        <v>1508</v>
      </c>
      <c r="F1372" s="388" t="s">
        <v>13</v>
      </c>
      <c r="G1372" s="388" t="s">
        <v>551</v>
      </c>
      <c r="H1372" s="388" t="s">
        <v>115</v>
      </c>
      <c r="I1372" s="388" t="s">
        <v>115</v>
      </c>
      <c r="J1372" s="388" t="s">
        <v>2657</v>
      </c>
      <c r="K1372" s="400">
        <v>41589</v>
      </c>
      <c r="L1372" s="400">
        <v>41592</v>
      </c>
      <c r="M1372" s="388" t="s">
        <v>123</v>
      </c>
      <c r="N1372" s="388" t="s">
        <v>104</v>
      </c>
      <c r="O1372" s="388">
        <v>3</v>
      </c>
      <c r="P1372" s="388" t="s">
        <v>2196</v>
      </c>
      <c r="Q1372" s="388">
        <v>3</v>
      </c>
    </row>
    <row r="1373" spans="1:17" s="388" customFormat="1" x14ac:dyDescent="0.2">
      <c r="A1373" s="388">
        <v>133833</v>
      </c>
      <c r="B1373" s="388">
        <v>108264</v>
      </c>
      <c r="C1373" s="388">
        <v>10001883</v>
      </c>
      <c r="D1373" s="388" t="s">
        <v>3060</v>
      </c>
      <c r="E1373" s="388" t="s">
        <v>2155</v>
      </c>
      <c r="F1373" s="388" t="s">
        <v>17</v>
      </c>
      <c r="G1373" s="388" t="s">
        <v>278</v>
      </c>
      <c r="H1373" s="388" t="s">
        <v>152</v>
      </c>
      <c r="I1373" s="388" t="s">
        <v>152</v>
      </c>
      <c r="J1373" s="388" t="s">
        <v>3061</v>
      </c>
      <c r="K1373" s="400">
        <v>41589</v>
      </c>
      <c r="L1373" s="400">
        <v>41592</v>
      </c>
      <c r="M1373" s="388" t="s">
        <v>572</v>
      </c>
      <c r="N1373" s="388" t="s">
        <v>104</v>
      </c>
      <c r="O1373" s="388">
        <v>2</v>
      </c>
      <c r="P1373" s="388" t="s">
        <v>2196</v>
      </c>
      <c r="Q1373" s="388" t="s">
        <v>195</v>
      </c>
    </row>
    <row r="1374" spans="1:17" s="388" customFormat="1" x14ac:dyDescent="0.2">
      <c r="A1374" s="388">
        <v>54095</v>
      </c>
      <c r="B1374" s="388">
        <v>120579</v>
      </c>
      <c r="C1374" s="388">
        <v>10021172</v>
      </c>
      <c r="D1374" s="388" t="s">
        <v>2493</v>
      </c>
      <c r="E1374" s="388" t="s">
        <v>1508</v>
      </c>
      <c r="F1374" s="388" t="s">
        <v>13</v>
      </c>
      <c r="G1374" s="388" t="s">
        <v>744</v>
      </c>
      <c r="H1374" s="388" t="s">
        <v>115</v>
      </c>
      <c r="I1374" s="388" t="s">
        <v>115</v>
      </c>
      <c r="J1374" s="388" t="s">
        <v>2494</v>
      </c>
      <c r="K1374" s="400">
        <v>41583</v>
      </c>
      <c r="L1374" s="400">
        <v>41586</v>
      </c>
      <c r="M1374" s="388" t="s">
        <v>98</v>
      </c>
      <c r="N1374" s="388" t="s">
        <v>104</v>
      </c>
      <c r="O1374" s="388">
        <v>2</v>
      </c>
      <c r="P1374" s="388" t="s">
        <v>2196</v>
      </c>
      <c r="Q1374" s="388" t="s">
        <v>195</v>
      </c>
    </row>
    <row r="1375" spans="1:17" s="388" customFormat="1" x14ac:dyDescent="0.2">
      <c r="A1375" s="388">
        <v>130709</v>
      </c>
      <c r="B1375" s="388">
        <v>109884</v>
      </c>
      <c r="C1375" s="388">
        <v>10002356</v>
      </c>
      <c r="D1375" s="388" t="s">
        <v>2914</v>
      </c>
      <c r="E1375" s="388" t="s">
        <v>107</v>
      </c>
      <c r="F1375" s="388" t="s">
        <v>11</v>
      </c>
      <c r="G1375" s="388" t="s">
        <v>382</v>
      </c>
      <c r="H1375" s="388" t="s">
        <v>161</v>
      </c>
      <c r="I1375" s="388" t="s">
        <v>161</v>
      </c>
      <c r="J1375" s="388" t="s">
        <v>2915</v>
      </c>
      <c r="K1375" s="400">
        <v>41583</v>
      </c>
      <c r="L1375" s="400">
        <v>41586</v>
      </c>
      <c r="M1375" s="388" t="s">
        <v>217</v>
      </c>
      <c r="N1375" s="388" t="s">
        <v>104</v>
      </c>
      <c r="O1375" s="388">
        <v>2</v>
      </c>
      <c r="P1375" s="388" t="s">
        <v>2196</v>
      </c>
      <c r="Q1375" s="388">
        <v>4</v>
      </c>
    </row>
    <row r="1376" spans="1:17" s="388" customFormat="1" x14ac:dyDescent="0.2">
      <c r="A1376" s="388">
        <v>51850</v>
      </c>
      <c r="B1376" s="388">
        <v>107942</v>
      </c>
      <c r="C1376" s="388">
        <v>10002483</v>
      </c>
      <c r="D1376" s="388" t="s">
        <v>391</v>
      </c>
      <c r="E1376" s="388" t="s">
        <v>1536</v>
      </c>
      <c r="F1376" s="388" t="s">
        <v>14</v>
      </c>
      <c r="G1376" s="388" t="s">
        <v>392</v>
      </c>
      <c r="H1376" s="388" t="s">
        <v>115</v>
      </c>
      <c r="I1376" s="388" t="s">
        <v>115</v>
      </c>
      <c r="J1376" s="388" t="s">
        <v>393</v>
      </c>
      <c r="K1376" s="400">
        <v>41582</v>
      </c>
      <c r="L1376" s="400">
        <v>41586</v>
      </c>
      <c r="M1376" s="388" t="s">
        <v>123</v>
      </c>
      <c r="N1376" s="388" t="s">
        <v>104</v>
      </c>
      <c r="O1376" s="388">
        <v>2</v>
      </c>
      <c r="P1376" s="388" t="s">
        <v>2196</v>
      </c>
      <c r="Q1376" s="388">
        <v>2</v>
      </c>
    </row>
    <row r="1377" spans="1:17" s="388" customFormat="1" x14ac:dyDescent="0.2">
      <c r="A1377" s="388">
        <v>52410</v>
      </c>
      <c r="B1377" s="388">
        <v>106693</v>
      </c>
      <c r="C1377" s="388">
        <v>10003206</v>
      </c>
      <c r="D1377" s="388" t="s">
        <v>2349</v>
      </c>
      <c r="E1377" s="388" t="s">
        <v>1536</v>
      </c>
      <c r="F1377" s="388" t="s">
        <v>14</v>
      </c>
      <c r="G1377" s="388" t="s">
        <v>379</v>
      </c>
      <c r="H1377" s="388" t="s">
        <v>186</v>
      </c>
      <c r="I1377" s="388" t="s">
        <v>93</v>
      </c>
      <c r="J1377" s="388" t="s">
        <v>2350</v>
      </c>
      <c r="K1377" s="400">
        <v>41582</v>
      </c>
      <c r="L1377" s="400">
        <v>41586</v>
      </c>
      <c r="M1377" s="388" t="s">
        <v>123</v>
      </c>
      <c r="N1377" s="388" t="s">
        <v>104</v>
      </c>
      <c r="O1377" s="388">
        <v>2</v>
      </c>
      <c r="P1377" s="388" t="s">
        <v>2196</v>
      </c>
      <c r="Q1377" s="388">
        <v>2</v>
      </c>
    </row>
    <row r="1378" spans="1:17" s="388" customFormat="1" x14ac:dyDescent="0.2">
      <c r="A1378" s="388">
        <v>58159</v>
      </c>
      <c r="B1378" s="388">
        <v>117269</v>
      </c>
      <c r="C1378" s="388">
        <v>10006651</v>
      </c>
      <c r="D1378" s="388" t="s">
        <v>1095</v>
      </c>
      <c r="E1378" s="388" t="s">
        <v>1508</v>
      </c>
      <c r="F1378" s="388" t="s">
        <v>13</v>
      </c>
      <c r="G1378" s="388" t="s">
        <v>670</v>
      </c>
      <c r="H1378" s="388" t="s">
        <v>152</v>
      </c>
      <c r="I1378" s="388" t="s">
        <v>152</v>
      </c>
      <c r="J1378" s="388" t="s">
        <v>2591</v>
      </c>
      <c r="K1378" s="400">
        <v>41582</v>
      </c>
      <c r="L1378" s="400">
        <v>41586</v>
      </c>
      <c r="M1378" s="388" t="s">
        <v>98</v>
      </c>
      <c r="N1378" s="388" t="s">
        <v>104</v>
      </c>
      <c r="O1378" s="388">
        <v>3</v>
      </c>
      <c r="P1378" s="388" t="s">
        <v>2196</v>
      </c>
      <c r="Q1378" s="388">
        <v>2</v>
      </c>
    </row>
    <row r="1379" spans="1:17" s="388" customFormat="1" x14ac:dyDescent="0.2">
      <c r="A1379" s="388">
        <v>130727</v>
      </c>
      <c r="B1379" s="388">
        <v>105603</v>
      </c>
      <c r="C1379" s="388">
        <v>10007419</v>
      </c>
      <c r="D1379" s="388" t="s">
        <v>2929</v>
      </c>
      <c r="E1379" s="388" t="s">
        <v>107</v>
      </c>
      <c r="F1379" s="388" t="s">
        <v>11</v>
      </c>
      <c r="G1379" s="388" t="s">
        <v>221</v>
      </c>
      <c r="H1379" s="388" t="s">
        <v>177</v>
      </c>
      <c r="I1379" s="388" t="s">
        <v>177</v>
      </c>
      <c r="J1379" s="388" t="s">
        <v>2930</v>
      </c>
      <c r="K1379" s="400">
        <v>41582</v>
      </c>
      <c r="L1379" s="400">
        <v>41586</v>
      </c>
      <c r="M1379" s="388" t="s">
        <v>109</v>
      </c>
      <c r="N1379" s="388" t="s">
        <v>104</v>
      </c>
      <c r="O1379" s="388">
        <v>4</v>
      </c>
      <c r="P1379" s="388" t="s">
        <v>2196</v>
      </c>
      <c r="Q1379" s="388">
        <v>3</v>
      </c>
    </row>
    <row r="1380" spans="1:17" s="388" customFormat="1" x14ac:dyDescent="0.2">
      <c r="A1380" s="388">
        <v>53941</v>
      </c>
      <c r="B1380" s="388">
        <v>110208</v>
      </c>
      <c r="C1380" s="388">
        <v>10005157</v>
      </c>
      <c r="D1380" s="388" t="s">
        <v>974</v>
      </c>
      <c r="E1380" s="388" t="s">
        <v>1512</v>
      </c>
      <c r="F1380" s="388" t="s">
        <v>14</v>
      </c>
      <c r="G1380" s="388" t="s">
        <v>975</v>
      </c>
      <c r="H1380" s="388" t="s">
        <v>177</v>
      </c>
      <c r="I1380" s="388" t="s">
        <v>177</v>
      </c>
      <c r="J1380" s="388" t="s">
        <v>2476</v>
      </c>
      <c r="K1380" s="400">
        <v>41583</v>
      </c>
      <c r="L1380" s="400">
        <v>41585</v>
      </c>
      <c r="M1380" s="388" t="s">
        <v>143</v>
      </c>
      <c r="N1380" s="388" t="s">
        <v>104</v>
      </c>
      <c r="O1380" s="388">
        <v>2</v>
      </c>
      <c r="P1380" s="388" t="s">
        <v>2196</v>
      </c>
      <c r="Q1380" s="388">
        <v>1</v>
      </c>
    </row>
    <row r="1381" spans="1:17" s="388" customFormat="1" x14ac:dyDescent="0.2">
      <c r="A1381" s="388">
        <v>59082</v>
      </c>
      <c r="B1381" s="388">
        <v>119801</v>
      </c>
      <c r="C1381" s="388">
        <v>10032404</v>
      </c>
      <c r="D1381" s="388" t="s">
        <v>2698</v>
      </c>
      <c r="E1381" s="388" t="s">
        <v>1508</v>
      </c>
      <c r="F1381" s="388" t="s">
        <v>13</v>
      </c>
      <c r="G1381" s="388" t="s">
        <v>1242</v>
      </c>
      <c r="H1381" s="388" t="s">
        <v>115</v>
      </c>
      <c r="I1381" s="388" t="s">
        <v>115</v>
      </c>
      <c r="J1381" s="388" t="s">
        <v>2699</v>
      </c>
      <c r="K1381" s="400">
        <v>41576</v>
      </c>
      <c r="L1381" s="400">
        <v>41579</v>
      </c>
      <c r="M1381" s="388" t="s">
        <v>123</v>
      </c>
      <c r="N1381" s="388" t="s">
        <v>104</v>
      </c>
      <c r="O1381" s="388">
        <v>2</v>
      </c>
      <c r="P1381" s="388" t="s">
        <v>2196</v>
      </c>
      <c r="Q1381" s="388" t="s">
        <v>195</v>
      </c>
    </row>
    <row r="1382" spans="1:17" s="388" customFormat="1" x14ac:dyDescent="0.2">
      <c r="A1382" s="388">
        <v>52896</v>
      </c>
      <c r="B1382" s="388">
        <v>110078</v>
      </c>
      <c r="C1382" s="388">
        <v>10003724</v>
      </c>
      <c r="D1382" s="388" t="s">
        <v>1623</v>
      </c>
      <c r="E1382" s="388" t="s">
        <v>1590</v>
      </c>
      <c r="F1382" s="388" t="s">
        <v>13</v>
      </c>
      <c r="G1382" s="388" t="s">
        <v>303</v>
      </c>
      <c r="H1382" s="388" t="s">
        <v>152</v>
      </c>
      <c r="I1382" s="388" t="s">
        <v>152</v>
      </c>
      <c r="J1382" s="388" t="s">
        <v>2379</v>
      </c>
      <c r="K1382" s="400">
        <v>41575</v>
      </c>
      <c r="L1382" s="400">
        <v>41579</v>
      </c>
      <c r="M1382" s="388" t="s">
        <v>98</v>
      </c>
      <c r="N1382" s="388" t="s">
        <v>104</v>
      </c>
      <c r="O1382" s="388">
        <v>3</v>
      </c>
      <c r="P1382" s="388" t="s">
        <v>2196</v>
      </c>
      <c r="Q1382" s="388">
        <v>1</v>
      </c>
    </row>
    <row r="1383" spans="1:17" s="388" customFormat="1" x14ac:dyDescent="0.2">
      <c r="A1383" s="388">
        <v>54373</v>
      </c>
      <c r="B1383" s="388">
        <v>110136</v>
      </c>
      <c r="C1383" s="388">
        <v>10005825</v>
      </c>
      <c r="D1383" s="388" t="s">
        <v>1733</v>
      </c>
      <c r="E1383" s="388" t="s">
        <v>1536</v>
      </c>
      <c r="F1383" s="388" t="s">
        <v>14</v>
      </c>
      <c r="G1383" s="388" t="s">
        <v>398</v>
      </c>
      <c r="H1383" s="388" t="s">
        <v>161</v>
      </c>
      <c r="I1383" s="388" t="s">
        <v>161</v>
      </c>
      <c r="J1383" s="388" t="s">
        <v>2519</v>
      </c>
      <c r="K1383" s="400">
        <v>41575</v>
      </c>
      <c r="L1383" s="400">
        <v>41579</v>
      </c>
      <c r="M1383" s="388" t="s">
        <v>143</v>
      </c>
      <c r="N1383" s="388" t="s">
        <v>104</v>
      </c>
      <c r="O1383" s="388">
        <v>3</v>
      </c>
      <c r="P1383" s="388" t="s">
        <v>2196</v>
      </c>
      <c r="Q1383" s="388">
        <v>2</v>
      </c>
    </row>
    <row r="1384" spans="1:17" s="388" customFormat="1" x14ac:dyDescent="0.2">
      <c r="A1384" s="388">
        <v>58469</v>
      </c>
      <c r="B1384" s="388">
        <v>118575</v>
      </c>
      <c r="C1384" s="388">
        <v>10023984</v>
      </c>
      <c r="D1384" s="388" t="s">
        <v>2633</v>
      </c>
      <c r="E1384" s="388" t="s">
        <v>2300</v>
      </c>
      <c r="F1384" s="388" t="s">
        <v>18</v>
      </c>
      <c r="G1384" s="388" t="s">
        <v>266</v>
      </c>
      <c r="H1384" s="388" t="s">
        <v>131</v>
      </c>
      <c r="I1384" s="388" t="s">
        <v>131</v>
      </c>
      <c r="J1384" s="388" t="s">
        <v>2634</v>
      </c>
      <c r="K1384" s="400">
        <v>41575</v>
      </c>
      <c r="L1384" s="400">
        <v>41579</v>
      </c>
      <c r="M1384" s="388" t="s">
        <v>2302</v>
      </c>
      <c r="N1384" s="388" t="s">
        <v>104</v>
      </c>
      <c r="O1384" s="388">
        <v>2</v>
      </c>
      <c r="P1384" s="388" t="s">
        <v>2196</v>
      </c>
      <c r="Q1384" s="388">
        <v>2</v>
      </c>
    </row>
    <row r="1385" spans="1:17" s="388" customFormat="1" x14ac:dyDescent="0.2">
      <c r="A1385" s="388">
        <v>51525</v>
      </c>
      <c r="B1385" s="388">
        <v>117534</v>
      </c>
      <c r="C1385" s="388">
        <v>10007922</v>
      </c>
      <c r="D1385" s="388" t="s">
        <v>1583</v>
      </c>
      <c r="E1385" s="388" t="s">
        <v>1536</v>
      </c>
      <c r="F1385" s="388" t="s">
        <v>14</v>
      </c>
      <c r="G1385" s="388" t="s">
        <v>303</v>
      </c>
      <c r="H1385" s="388" t="s">
        <v>152</v>
      </c>
      <c r="I1385" s="388" t="s">
        <v>152</v>
      </c>
      <c r="J1385" s="388" t="s">
        <v>2304</v>
      </c>
      <c r="K1385" s="400">
        <v>41569</v>
      </c>
      <c r="L1385" s="400">
        <v>41572</v>
      </c>
      <c r="M1385" s="388" t="s">
        <v>123</v>
      </c>
      <c r="N1385" s="388" t="s">
        <v>104</v>
      </c>
      <c r="O1385" s="388">
        <v>3</v>
      </c>
      <c r="P1385" s="388" t="s">
        <v>2196</v>
      </c>
      <c r="Q1385" s="388">
        <v>2</v>
      </c>
    </row>
    <row r="1386" spans="1:17" s="388" customFormat="1" x14ac:dyDescent="0.2">
      <c r="A1386" s="388">
        <v>55105</v>
      </c>
      <c r="B1386" s="388">
        <v>118931</v>
      </c>
      <c r="C1386" s="388">
        <v>10028629</v>
      </c>
      <c r="D1386" s="388" t="s">
        <v>2562</v>
      </c>
      <c r="E1386" s="388" t="s">
        <v>1536</v>
      </c>
      <c r="F1386" s="388" t="s">
        <v>14</v>
      </c>
      <c r="G1386" s="388" t="s">
        <v>1777</v>
      </c>
      <c r="H1386" s="388" t="s">
        <v>161</v>
      </c>
      <c r="I1386" s="388" t="s">
        <v>161</v>
      </c>
      <c r="J1386" s="388" t="s">
        <v>2563</v>
      </c>
      <c r="K1386" s="400">
        <v>41569</v>
      </c>
      <c r="L1386" s="400">
        <v>41572</v>
      </c>
      <c r="M1386" s="388" t="s">
        <v>123</v>
      </c>
      <c r="N1386" s="388" t="s">
        <v>104</v>
      </c>
      <c r="O1386" s="388">
        <v>4</v>
      </c>
      <c r="P1386" s="388" t="s">
        <v>2196</v>
      </c>
      <c r="Q1386" s="388">
        <v>2</v>
      </c>
    </row>
    <row r="1387" spans="1:17" s="388" customFormat="1" x14ac:dyDescent="0.2">
      <c r="A1387" s="388">
        <v>50132</v>
      </c>
      <c r="B1387" s="388">
        <v>106898</v>
      </c>
      <c r="C1387" s="388">
        <v>10003019</v>
      </c>
      <c r="D1387" s="388" t="s">
        <v>1524</v>
      </c>
      <c r="E1387" s="388" t="s">
        <v>1508</v>
      </c>
      <c r="F1387" s="388" t="s">
        <v>13</v>
      </c>
      <c r="G1387" s="388" t="s">
        <v>130</v>
      </c>
      <c r="H1387" s="388" t="s">
        <v>131</v>
      </c>
      <c r="I1387" s="388" t="s">
        <v>131</v>
      </c>
      <c r="J1387" s="388" t="s">
        <v>2212</v>
      </c>
      <c r="K1387" s="400">
        <v>41568</v>
      </c>
      <c r="L1387" s="400">
        <v>41572</v>
      </c>
      <c r="M1387" s="388" t="s">
        <v>123</v>
      </c>
      <c r="N1387" s="388" t="s">
        <v>104</v>
      </c>
      <c r="O1387" s="388">
        <v>3</v>
      </c>
      <c r="P1387" s="388" t="s">
        <v>2196</v>
      </c>
      <c r="Q1387" s="388">
        <v>2</v>
      </c>
    </row>
    <row r="1388" spans="1:17" s="388" customFormat="1" x14ac:dyDescent="0.2">
      <c r="A1388" s="388">
        <v>53230</v>
      </c>
      <c r="B1388" s="388">
        <v>108046</v>
      </c>
      <c r="C1388" s="388">
        <v>10004175</v>
      </c>
      <c r="D1388" s="388" t="s">
        <v>2408</v>
      </c>
      <c r="E1388" s="388" t="s">
        <v>1512</v>
      </c>
      <c r="F1388" s="388" t="s">
        <v>14</v>
      </c>
      <c r="G1388" s="388" t="s">
        <v>266</v>
      </c>
      <c r="H1388" s="388" t="s">
        <v>131</v>
      </c>
      <c r="I1388" s="388" t="s">
        <v>131</v>
      </c>
      <c r="J1388" s="388" t="s">
        <v>2409</v>
      </c>
      <c r="K1388" s="400">
        <v>41568</v>
      </c>
      <c r="L1388" s="400">
        <v>41572</v>
      </c>
      <c r="M1388" s="388" t="s">
        <v>143</v>
      </c>
      <c r="N1388" s="388" t="s">
        <v>104</v>
      </c>
      <c r="O1388" s="388">
        <v>2</v>
      </c>
      <c r="P1388" s="388" t="s">
        <v>2196</v>
      </c>
      <c r="Q1388" s="388">
        <v>2</v>
      </c>
    </row>
    <row r="1389" spans="1:17" s="388" customFormat="1" x14ac:dyDescent="0.2">
      <c r="A1389" s="388">
        <v>54022</v>
      </c>
      <c r="B1389" s="388">
        <v>121222</v>
      </c>
      <c r="C1389" s="388">
        <v>10003375</v>
      </c>
      <c r="D1389" s="388" t="s">
        <v>2487</v>
      </c>
      <c r="E1389" s="388" t="s">
        <v>1508</v>
      </c>
      <c r="F1389" s="388" t="s">
        <v>13</v>
      </c>
      <c r="G1389" s="388" t="s">
        <v>389</v>
      </c>
      <c r="H1389" s="388" t="s">
        <v>177</v>
      </c>
      <c r="I1389" s="388" t="s">
        <v>177</v>
      </c>
      <c r="J1389" s="388" t="s">
        <v>2488</v>
      </c>
      <c r="K1389" s="400">
        <v>41568</v>
      </c>
      <c r="L1389" s="400">
        <v>41572</v>
      </c>
      <c r="M1389" s="388" t="s">
        <v>123</v>
      </c>
      <c r="N1389" s="388" t="s">
        <v>104</v>
      </c>
      <c r="O1389" s="388">
        <v>1</v>
      </c>
      <c r="P1389" s="388" t="s">
        <v>2196</v>
      </c>
      <c r="Q1389" s="388" t="s">
        <v>195</v>
      </c>
    </row>
    <row r="1390" spans="1:17" s="388" customFormat="1" x14ac:dyDescent="0.2">
      <c r="A1390" s="388">
        <v>50656</v>
      </c>
      <c r="B1390" s="388">
        <v>106343</v>
      </c>
      <c r="C1390" s="388">
        <v>10000631</v>
      </c>
      <c r="D1390" s="388" t="s">
        <v>245</v>
      </c>
      <c r="E1390" s="388" t="s">
        <v>1508</v>
      </c>
      <c r="F1390" s="388" t="s">
        <v>13</v>
      </c>
      <c r="G1390" s="388" t="s">
        <v>173</v>
      </c>
      <c r="H1390" s="388" t="s">
        <v>161</v>
      </c>
      <c r="I1390" s="388" t="s">
        <v>161</v>
      </c>
      <c r="J1390" s="388" t="s">
        <v>246</v>
      </c>
      <c r="K1390" s="400">
        <v>41568</v>
      </c>
      <c r="L1390" s="400">
        <v>41571</v>
      </c>
      <c r="M1390" s="388" t="s">
        <v>123</v>
      </c>
      <c r="N1390" s="388" t="s">
        <v>104</v>
      </c>
      <c r="O1390" s="388">
        <v>2</v>
      </c>
      <c r="P1390" s="388" t="s">
        <v>2196</v>
      </c>
      <c r="Q1390" s="388">
        <v>2</v>
      </c>
    </row>
    <row r="1391" spans="1:17" s="388" customFormat="1" x14ac:dyDescent="0.2">
      <c r="A1391" s="388">
        <v>55113</v>
      </c>
      <c r="B1391" s="388">
        <v>105909</v>
      </c>
      <c r="C1391" s="388">
        <v>10004589</v>
      </c>
      <c r="D1391" s="388" t="s">
        <v>2565</v>
      </c>
      <c r="E1391" s="388" t="s">
        <v>1508</v>
      </c>
      <c r="F1391" s="388" t="s">
        <v>13</v>
      </c>
      <c r="G1391" s="388" t="s">
        <v>312</v>
      </c>
      <c r="H1391" s="388" t="s">
        <v>131</v>
      </c>
      <c r="I1391" s="388" t="s">
        <v>131</v>
      </c>
      <c r="J1391" s="388" t="s">
        <v>2566</v>
      </c>
      <c r="K1391" s="400">
        <v>41568</v>
      </c>
      <c r="L1391" s="400">
        <v>41571</v>
      </c>
      <c r="M1391" s="388" t="s">
        <v>98</v>
      </c>
      <c r="N1391" s="388" t="s">
        <v>104</v>
      </c>
      <c r="O1391" s="388">
        <v>2</v>
      </c>
      <c r="P1391" s="388" t="s">
        <v>2196</v>
      </c>
      <c r="Q1391" s="388">
        <v>1</v>
      </c>
    </row>
    <row r="1392" spans="1:17" s="388" customFormat="1" x14ac:dyDescent="0.2">
      <c r="A1392" s="388">
        <v>50227</v>
      </c>
      <c r="B1392" s="388">
        <v>115318</v>
      </c>
      <c r="C1392" s="388">
        <v>10002910</v>
      </c>
      <c r="D1392" s="388" t="s">
        <v>2231</v>
      </c>
      <c r="E1392" s="388" t="s">
        <v>1512</v>
      </c>
      <c r="F1392" s="388" t="s">
        <v>14</v>
      </c>
      <c r="G1392" s="388" t="s">
        <v>216</v>
      </c>
      <c r="H1392" s="388" t="s">
        <v>115</v>
      </c>
      <c r="I1392" s="388" t="s">
        <v>115</v>
      </c>
      <c r="J1392" s="388" t="s">
        <v>2232</v>
      </c>
      <c r="K1392" s="400">
        <v>41562</v>
      </c>
      <c r="L1392" s="400">
        <v>41565</v>
      </c>
      <c r="M1392" s="388" t="s">
        <v>143</v>
      </c>
      <c r="N1392" s="388" t="s">
        <v>104</v>
      </c>
      <c r="O1392" s="388">
        <v>2</v>
      </c>
      <c r="P1392" s="388" t="s">
        <v>2196</v>
      </c>
      <c r="Q1392" s="388">
        <v>2</v>
      </c>
    </row>
    <row r="1393" spans="1:17" s="388" customFormat="1" x14ac:dyDescent="0.2">
      <c r="A1393" s="388">
        <v>54397</v>
      </c>
      <c r="B1393" s="388">
        <v>107640</v>
      </c>
      <c r="C1393" s="388">
        <v>10005883</v>
      </c>
      <c r="D1393" s="388" t="s">
        <v>1013</v>
      </c>
      <c r="E1393" s="388" t="s">
        <v>1508</v>
      </c>
      <c r="F1393" s="388" t="s">
        <v>13</v>
      </c>
      <c r="G1393" s="388" t="s">
        <v>223</v>
      </c>
      <c r="H1393" s="388" t="s">
        <v>152</v>
      </c>
      <c r="I1393" s="388" t="s">
        <v>152</v>
      </c>
      <c r="J1393" s="388" t="s">
        <v>2521</v>
      </c>
      <c r="K1393" s="400">
        <v>41562</v>
      </c>
      <c r="L1393" s="400">
        <v>41565</v>
      </c>
      <c r="M1393" s="388" t="s">
        <v>123</v>
      </c>
      <c r="N1393" s="388" t="s">
        <v>104</v>
      </c>
      <c r="O1393" s="388">
        <v>2</v>
      </c>
      <c r="P1393" s="388" t="s">
        <v>2196</v>
      </c>
      <c r="Q1393" s="388">
        <v>2</v>
      </c>
    </row>
    <row r="1394" spans="1:17" s="388" customFormat="1" x14ac:dyDescent="0.2">
      <c r="A1394" s="388">
        <v>54916</v>
      </c>
      <c r="B1394" s="388">
        <v>110183</v>
      </c>
      <c r="C1394" s="388">
        <v>10006797</v>
      </c>
      <c r="D1394" s="388" t="s">
        <v>522</v>
      </c>
      <c r="E1394" s="388" t="s">
        <v>1508</v>
      </c>
      <c r="F1394" s="388" t="s">
        <v>13</v>
      </c>
      <c r="G1394" s="388" t="s">
        <v>221</v>
      </c>
      <c r="H1394" s="388" t="s">
        <v>177</v>
      </c>
      <c r="I1394" s="388" t="s">
        <v>177</v>
      </c>
      <c r="J1394" s="388" t="s">
        <v>523</v>
      </c>
      <c r="K1394" s="400">
        <v>41562</v>
      </c>
      <c r="L1394" s="400">
        <v>41565</v>
      </c>
      <c r="M1394" s="388" t="s">
        <v>123</v>
      </c>
      <c r="N1394" s="388" t="s">
        <v>104</v>
      </c>
      <c r="O1394" s="388">
        <v>2</v>
      </c>
      <c r="P1394" s="388" t="s">
        <v>2196</v>
      </c>
      <c r="Q1394" s="388">
        <v>1</v>
      </c>
    </row>
    <row r="1395" spans="1:17" s="388" customFormat="1" x14ac:dyDescent="0.2">
      <c r="A1395" s="388">
        <v>59108</v>
      </c>
      <c r="B1395" s="388">
        <v>119831</v>
      </c>
      <c r="C1395" s="388">
        <v>10034058</v>
      </c>
      <c r="D1395" s="388" t="s">
        <v>1887</v>
      </c>
      <c r="E1395" s="388" t="s">
        <v>1590</v>
      </c>
      <c r="F1395" s="388" t="s">
        <v>13</v>
      </c>
      <c r="G1395" s="388" t="s">
        <v>386</v>
      </c>
      <c r="H1395" s="388" t="s">
        <v>152</v>
      </c>
      <c r="I1395" s="388" t="s">
        <v>152</v>
      </c>
      <c r="J1395" s="388" t="s">
        <v>2710</v>
      </c>
      <c r="K1395" s="400">
        <v>41562</v>
      </c>
      <c r="L1395" s="400">
        <v>41565</v>
      </c>
      <c r="M1395" s="388" t="s">
        <v>98</v>
      </c>
      <c r="N1395" s="388" t="s">
        <v>104</v>
      </c>
      <c r="O1395" s="388">
        <v>3</v>
      </c>
      <c r="P1395" s="388" t="s">
        <v>2196</v>
      </c>
      <c r="Q1395" s="388" t="s">
        <v>195</v>
      </c>
    </row>
    <row r="1396" spans="1:17" s="388" customFormat="1" x14ac:dyDescent="0.2">
      <c r="A1396" s="388">
        <v>130682</v>
      </c>
      <c r="B1396" s="388">
        <v>108332</v>
      </c>
      <c r="C1396" s="388">
        <v>10004969</v>
      </c>
      <c r="D1396" s="388" t="s">
        <v>1358</v>
      </c>
      <c r="E1396" s="388" t="s">
        <v>100</v>
      </c>
      <c r="F1396" s="388" t="s">
        <v>11</v>
      </c>
      <c r="G1396" s="388" t="s">
        <v>663</v>
      </c>
      <c r="H1396" s="388" t="s">
        <v>102</v>
      </c>
      <c r="I1396" s="388" t="s">
        <v>102</v>
      </c>
      <c r="J1396" s="388" t="s">
        <v>2901</v>
      </c>
      <c r="K1396" s="400">
        <v>41562</v>
      </c>
      <c r="L1396" s="400">
        <v>41565</v>
      </c>
      <c r="M1396" s="388" t="s">
        <v>103</v>
      </c>
      <c r="N1396" s="388" t="s">
        <v>104</v>
      </c>
      <c r="O1396" s="388">
        <v>3</v>
      </c>
      <c r="P1396" s="388" t="s">
        <v>2196</v>
      </c>
      <c r="Q1396" s="388">
        <v>1</v>
      </c>
    </row>
    <row r="1397" spans="1:17" s="388" customFormat="1" x14ac:dyDescent="0.2">
      <c r="A1397" s="388">
        <v>130707</v>
      </c>
      <c r="B1397" s="388">
        <v>108384</v>
      </c>
      <c r="C1397" s="388">
        <v>10009554</v>
      </c>
      <c r="D1397" s="388" t="s">
        <v>2911</v>
      </c>
      <c r="E1397" s="388" t="s">
        <v>100</v>
      </c>
      <c r="F1397" s="388" t="s">
        <v>11</v>
      </c>
      <c r="G1397" s="388" t="s">
        <v>235</v>
      </c>
      <c r="H1397" s="388" t="s">
        <v>177</v>
      </c>
      <c r="I1397" s="388" t="s">
        <v>177</v>
      </c>
      <c r="J1397" s="388" t="s">
        <v>2912</v>
      </c>
      <c r="K1397" s="400">
        <v>41562</v>
      </c>
      <c r="L1397" s="400">
        <v>41565</v>
      </c>
      <c r="M1397" s="388" t="s">
        <v>103</v>
      </c>
      <c r="N1397" s="388" t="s">
        <v>104</v>
      </c>
      <c r="O1397" s="388">
        <v>2</v>
      </c>
      <c r="P1397" s="388" t="s">
        <v>2196</v>
      </c>
      <c r="Q1397" s="388">
        <v>3</v>
      </c>
    </row>
    <row r="1398" spans="1:17" s="388" customFormat="1" x14ac:dyDescent="0.2">
      <c r="A1398" s="388">
        <v>130711</v>
      </c>
      <c r="B1398" s="388" t="s">
        <v>96</v>
      </c>
      <c r="C1398" s="388">
        <v>10003602</v>
      </c>
      <c r="D1398" s="388" t="s">
        <v>2917</v>
      </c>
      <c r="E1398" s="388" t="s">
        <v>107</v>
      </c>
      <c r="F1398" s="388" t="s">
        <v>11</v>
      </c>
      <c r="G1398" s="388" t="s">
        <v>382</v>
      </c>
      <c r="H1398" s="388" t="s">
        <v>161</v>
      </c>
      <c r="I1398" s="388" t="s">
        <v>161</v>
      </c>
      <c r="J1398" s="388" t="s">
        <v>2918</v>
      </c>
      <c r="K1398" s="400">
        <v>41562</v>
      </c>
      <c r="L1398" s="400">
        <v>41565</v>
      </c>
      <c r="M1398" s="388" t="s">
        <v>109</v>
      </c>
      <c r="N1398" s="388" t="s">
        <v>104</v>
      </c>
      <c r="O1398" s="388">
        <v>3</v>
      </c>
      <c r="P1398" s="388" t="s">
        <v>2196</v>
      </c>
      <c r="Q1398" s="388">
        <v>3</v>
      </c>
    </row>
    <row r="1399" spans="1:17" s="388" customFormat="1" x14ac:dyDescent="0.2">
      <c r="A1399" s="388">
        <v>130800</v>
      </c>
      <c r="B1399" s="388">
        <v>108391</v>
      </c>
      <c r="C1399" s="388">
        <v>10005822</v>
      </c>
      <c r="D1399" s="388" t="s">
        <v>2961</v>
      </c>
      <c r="E1399" s="388" t="s">
        <v>100</v>
      </c>
      <c r="F1399" s="388" t="s">
        <v>11</v>
      </c>
      <c r="G1399" s="388" t="s">
        <v>398</v>
      </c>
      <c r="H1399" s="388" t="s">
        <v>161</v>
      </c>
      <c r="I1399" s="388" t="s">
        <v>161</v>
      </c>
      <c r="J1399" s="388" t="s">
        <v>2962</v>
      </c>
      <c r="K1399" s="400">
        <v>41562</v>
      </c>
      <c r="L1399" s="400">
        <v>41565</v>
      </c>
      <c r="M1399" s="388" t="s">
        <v>103</v>
      </c>
      <c r="N1399" s="388" t="s">
        <v>104</v>
      </c>
      <c r="O1399" s="388">
        <v>2</v>
      </c>
      <c r="P1399" s="388" t="s">
        <v>2196</v>
      </c>
      <c r="Q1399" s="388">
        <v>2</v>
      </c>
    </row>
    <row r="1400" spans="1:17" s="388" customFormat="1" x14ac:dyDescent="0.2">
      <c r="A1400" s="388">
        <v>58519</v>
      </c>
      <c r="B1400" s="388">
        <v>117658</v>
      </c>
      <c r="C1400" s="388">
        <v>10009687</v>
      </c>
      <c r="D1400" s="388" t="s">
        <v>486</v>
      </c>
      <c r="E1400" s="388" t="s">
        <v>1508</v>
      </c>
      <c r="F1400" s="388" t="s">
        <v>13</v>
      </c>
      <c r="G1400" s="388" t="s">
        <v>487</v>
      </c>
      <c r="H1400" s="388" t="s">
        <v>92</v>
      </c>
      <c r="I1400" s="388" t="s">
        <v>93</v>
      </c>
      <c r="J1400" s="388" t="s">
        <v>488</v>
      </c>
      <c r="K1400" s="400">
        <v>41561</v>
      </c>
      <c r="L1400" s="400">
        <v>41565</v>
      </c>
      <c r="M1400" s="388" t="s">
        <v>98</v>
      </c>
      <c r="N1400" s="388" t="s">
        <v>104</v>
      </c>
      <c r="O1400" s="388">
        <v>2</v>
      </c>
      <c r="P1400" s="388" t="s">
        <v>2196</v>
      </c>
      <c r="Q1400" s="388">
        <v>2</v>
      </c>
    </row>
    <row r="1401" spans="1:17" s="388" customFormat="1" x14ac:dyDescent="0.2">
      <c r="A1401" s="388">
        <v>130598</v>
      </c>
      <c r="B1401" s="388">
        <v>105017</v>
      </c>
      <c r="C1401" s="388">
        <v>10002061</v>
      </c>
      <c r="D1401" s="388" t="s">
        <v>1306</v>
      </c>
      <c r="E1401" s="388" t="s">
        <v>107</v>
      </c>
      <c r="F1401" s="388" t="s">
        <v>11</v>
      </c>
      <c r="G1401" s="388" t="s">
        <v>1176</v>
      </c>
      <c r="H1401" s="388" t="s">
        <v>102</v>
      </c>
      <c r="I1401" s="388" t="s">
        <v>102</v>
      </c>
      <c r="J1401" s="388" t="s">
        <v>2872</v>
      </c>
      <c r="K1401" s="400">
        <v>41561</v>
      </c>
      <c r="L1401" s="400">
        <v>41565</v>
      </c>
      <c r="M1401" s="388" t="s">
        <v>109</v>
      </c>
      <c r="N1401" s="388" t="s">
        <v>104</v>
      </c>
      <c r="O1401" s="388">
        <v>2</v>
      </c>
      <c r="P1401" s="388" t="s">
        <v>2196</v>
      </c>
      <c r="Q1401" s="388">
        <v>3</v>
      </c>
    </row>
    <row r="1402" spans="1:17" s="388" customFormat="1" x14ac:dyDescent="0.2">
      <c r="A1402" s="388">
        <v>130842</v>
      </c>
      <c r="B1402" s="388">
        <v>108501</v>
      </c>
      <c r="C1402" s="388">
        <v>10004736</v>
      </c>
      <c r="D1402" s="388" t="s">
        <v>2978</v>
      </c>
      <c r="E1402" s="388" t="s">
        <v>107</v>
      </c>
      <c r="F1402" s="388" t="s">
        <v>11</v>
      </c>
      <c r="G1402" s="388" t="s">
        <v>255</v>
      </c>
      <c r="H1402" s="388" t="s">
        <v>177</v>
      </c>
      <c r="I1402" s="388" t="s">
        <v>177</v>
      </c>
      <c r="J1402" s="388" t="s">
        <v>2979</v>
      </c>
      <c r="K1402" s="400">
        <v>41561</v>
      </c>
      <c r="L1402" s="400">
        <v>41565</v>
      </c>
      <c r="M1402" s="388" t="s">
        <v>109</v>
      </c>
      <c r="N1402" s="388" t="s">
        <v>104</v>
      </c>
      <c r="O1402" s="388">
        <v>2</v>
      </c>
      <c r="P1402" s="388" t="s">
        <v>2196</v>
      </c>
      <c r="Q1402" s="388">
        <v>3</v>
      </c>
    </row>
    <row r="1403" spans="1:17" s="388" customFormat="1" x14ac:dyDescent="0.2">
      <c r="A1403" s="388">
        <v>59122</v>
      </c>
      <c r="B1403" s="388">
        <v>118146</v>
      </c>
      <c r="C1403" s="388">
        <v>10019227</v>
      </c>
      <c r="D1403" s="388" t="s">
        <v>1892</v>
      </c>
      <c r="E1403" s="388" t="s">
        <v>1508</v>
      </c>
      <c r="F1403" s="388" t="s">
        <v>13</v>
      </c>
      <c r="G1403" s="388" t="s">
        <v>1233</v>
      </c>
      <c r="H1403" s="388" t="s">
        <v>115</v>
      </c>
      <c r="I1403" s="388" t="s">
        <v>115</v>
      </c>
      <c r="J1403" s="388" t="s">
        <v>2713</v>
      </c>
      <c r="K1403" s="400">
        <v>41561</v>
      </c>
      <c r="L1403" s="400">
        <v>41564</v>
      </c>
      <c r="M1403" s="388" t="s">
        <v>123</v>
      </c>
      <c r="N1403" s="388" t="s">
        <v>104</v>
      </c>
      <c r="O1403" s="388">
        <v>3</v>
      </c>
      <c r="P1403" s="388" t="s">
        <v>2196</v>
      </c>
      <c r="Q1403" s="388" t="s">
        <v>195</v>
      </c>
    </row>
    <row r="1404" spans="1:17" s="388" customFormat="1" x14ac:dyDescent="0.2">
      <c r="A1404" s="388">
        <v>133108</v>
      </c>
      <c r="B1404" s="388">
        <v>114874</v>
      </c>
      <c r="C1404" s="388">
        <v>10005558</v>
      </c>
      <c r="D1404" s="388" t="s">
        <v>3043</v>
      </c>
      <c r="E1404" s="388" t="s">
        <v>1992</v>
      </c>
      <c r="F1404" s="388" t="s">
        <v>12</v>
      </c>
      <c r="G1404" s="388" t="s">
        <v>700</v>
      </c>
      <c r="H1404" s="388" t="s">
        <v>161</v>
      </c>
      <c r="I1404" s="388" t="s">
        <v>161</v>
      </c>
      <c r="J1404" s="388" t="s">
        <v>3044</v>
      </c>
      <c r="K1404" s="400">
        <v>41556</v>
      </c>
      <c r="L1404" s="400">
        <v>41558</v>
      </c>
      <c r="M1404" s="388" t="s">
        <v>127</v>
      </c>
      <c r="N1404" s="388" t="s">
        <v>104</v>
      </c>
      <c r="O1404" s="388">
        <v>2</v>
      </c>
      <c r="P1404" s="388" t="s">
        <v>2196</v>
      </c>
      <c r="Q1404" s="388">
        <v>2</v>
      </c>
    </row>
    <row r="1405" spans="1:17" s="388" customFormat="1" x14ac:dyDescent="0.2">
      <c r="A1405" s="388">
        <v>54196</v>
      </c>
      <c r="B1405" s="388">
        <v>108918</v>
      </c>
      <c r="C1405" s="388">
        <v>10005549</v>
      </c>
      <c r="D1405" s="388" t="s">
        <v>1720</v>
      </c>
      <c r="E1405" s="388" t="s">
        <v>1512</v>
      </c>
      <c r="F1405" s="388" t="s">
        <v>14</v>
      </c>
      <c r="G1405" s="388" t="s">
        <v>1250</v>
      </c>
      <c r="H1405" s="388" t="s">
        <v>115</v>
      </c>
      <c r="I1405" s="388" t="s">
        <v>115</v>
      </c>
      <c r="J1405" s="388" t="s">
        <v>2505</v>
      </c>
      <c r="K1405" s="400">
        <v>41555</v>
      </c>
      <c r="L1405" s="400">
        <v>41558</v>
      </c>
      <c r="M1405" s="388" t="s">
        <v>143</v>
      </c>
      <c r="N1405" s="388" t="s">
        <v>104</v>
      </c>
      <c r="O1405" s="388">
        <v>3</v>
      </c>
      <c r="P1405" s="388" t="s">
        <v>2196</v>
      </c>
      <c r="Q1405" s="388">
        <v>2</v>
      </c>
    </row>
    <row r="1406" spans="1:17" s="388" customFormat="1" x14ac:dyDescent="0.2">
      <c r="A1406" s="388">
        <v>57942</v>
      </c>
      <c r="B1406" s="388">
        <v>117943</v>
      </c>
      <c r="C1406" s="388">
        <v>10013515</v>
      </c>
      <c r="D1406" s="388" t="s">
        <v>2583</v>
      </c>
      <c r="E1406" s="388" t="s">
        <v>1508</v>
      </c>
      <c r="F1406" s="388" t="s">
        <v>13</v>
      </c>
      <c r="G1406" s="388" t="s">
        <v>442</v>
      </c>
      <c r="H1406" s="388" t="s">
        <v>92</v>
      </c>
      <c r="I1406" s="388" t="s">
        <v>93</v>
      </c>
      <c r="J1406" s="388" t="s">
        <v>2584</v>
      </c>
      <c r="K1406" s="400">
        <v>41555</v>
      </c>
      <c r="L1406" s="400">
        <v>41558</v>
      </c>
      <c r="M1406" s="388" t="s">
        <v>98</v>
      </c>
      <c r="N1406" s="388" t="s">
        <v>104</v>
      </c>
      <c r="O1406" s="388">
        <v>2</v>
      </c>
      <c r="P1406" s="388" t="s">
        <v>2196</v>
      </c>
      <c r="Q1406" s="388">
        <v>2</v>
      </c>
    </row>
    <row r="1407" spans="1:17" s="388" customFormat="1" x14ac:dyDescent="0.2">
      <c r="A1407" s="388">
        <v>58383</v>
      </c>
      <c r="B1407" s="388">
        <v>115411</v>
      </c>
      <c r="C1407" s="388">
        <v>10005521</v>
      </c>
      <c r="D1407" s="388" t="s">
        <v>525</v>
      </c>
      <c r="E1407" s="388" t="s">
        <v>1536</v>
      </c>
      <c r="F1407" s="388" t="s">
        <v>14</v>
      </c>
      <c r="G1407" s="388" t="s">
        <v>221</v>
      </c>
      <c r="H1407" s="388" t="s">
        <v>177</v>
      </c>
      <c r="I1407" s="388" t="s">
        <v>177</v>
      </c>
      <c r="J1407" s="388" t="s">
        <v>2620</v>
      </c>
      <c r="K1407" s="400">
        <v>41555</v>
      </c>
      <c r="L1407" s="400">
        <v>41558</v>
      </c>
      <c r="M1407" s="388" t="s">
        <v>123</v>
      </c>
      <c r="N1407" s="388" t="s">
        <v>104</v>
      </c>
      <c r="O1407" s="388">
        <v>3</v>
      </c>
      <c r="P1407" s="388" t="s">
        <v>2196</v>
      </c>
      <c r="Q1407" s="388" t="s">
        <v>195</v>
      </c>
    </row>
    <row r="1408" spans="1:17" s="388" customFormat="1" x14ac:dyDescent="0.2">
      <c r="A1408" s="388">
        <v>130580</v>
      </c>
      <c r="B1408" s="388">
        <v>108321</v>
      </c>
      <c r="C1408" s="388">
        <v>10007503</v>
      </c>
      <c r="D1408" s="388" t="s">
        <v>2046</v>
      </c>
      <c r="E1408" s="388" t="s">
        <v>100</v>
      </c>
      <c r="F1408" s="388" t="s">
        <v>11</v>
      </c>
      <c r="G1408" s="388" t="s">
        <v>379</v>
      </c>
      <c r="H1408" s="388" t="s">
        <v>1993</v>
      </c>
      <c r="I1408" s="388" t="s">
        <v>93</v>
      </c>
      <c r="J1408" s="388" t="s">
        <v>2851</v>
      </c>
      <c r="K1408" s="400">
        <v>41555</v>
      </c>
      <c r="L1408" s="400">
        <v>41558</v>
      </c>
      <c r="M1408" s="388" t="s">
        <v>103</v>
      </c>
      <c r="N1408" s="388" t="s">
        <v>104</v>
      </c>
      <c r="O1408" s="388">
        <v>3</v>
      </c>
      <c r="P1408" s="388" t="s">
        <v>2196</v>
      </c>
      <c r="Q1408" s="388">
        <v>2</v>
      </c>
    </row>
    <row r="1409" spans="1:17" s="388" customFormat="1" x14ac:dyDescent="0.2">
      <c r="A1409" s="388">
        <v>50219</v>
      </c>
      <c r="B1409" s="388">
        <v>108668</v>
      </c>
      <c r="C1409" s="388">
        <v>10002064</v>
      </c>
      <c r="D1409" s="388" t="s">
        <v>1539</v>
      </c>
      <c r="E1409" s="388" t="s">
        <v>1512</v>
      </c>
      <c r="F1409" s="388" t="s">
        <v>14</v>
      </c>
      <c r="G1409" s="388" t="s">
        <v>442</v>
      </c>
      <c r="H1409" s="388" t="s">
        <v>92</v>
      </c>
      <c r="I1409" s="388" t="s">
        <v>93</v>
      </c>
      <c r="J1409" s="388" t="s">
        <v>2229</v>
      </c>
      <c r="K1409" s="400">
        <v>41554</v>
      </c>
      <c r="L1409" s="400">
        <v>41558</v>
      </c>
      <c r="M1409" s="388" t="s">
        <v>143</v>
      </c>
      <c r="N1409" s="388" t="s">
        <v>104</v>
      </c>
      <c r="O1409" s="388">
        <v>3</v>
      </c>
      <c r="P1409" s="388" t="s">
        <v>2196</v>
      </c>
      <c r="Q1409" s="388">
        <v>2</v>
      </c>
    </row>
    <row r="1410" spans="1:17" s="388" customFormat="1" x14ac:dyDescent="0.2">
      <c r="A1410" s="388">
        <v>130638</v>
      </c>
      <c r="B1410" s="388">
        <v>105367</v>
      </c>
      <c r="C1410" s="388">
        <v>10001378</v>
      </c>
      <c r="D1410" s="388" t="s">
        <v>2886</v>
      </c>
      <c r="E1410" s="388" t="s">
        <v>107</v>
      </c>
      <c r="F1410" s="388" t="s">
        <v>11</v>
      </c>
      <c r="G1410" s="388" t="s">
        <v>670</v>
      </c>
      <c r="H1410" s="388" t="s">
        <v>152</v>
      </c>
      <c r="I1410" s="388" t="s">
        <v>152</v>
      </c>
      <c r="J1410" s="388" t="s">
        <v>2887</v>
      </c>
      <c r="K1410" s="400">
        <v>41554</v>
      </c>
      <c r="L1410" s="400">
        <v>41558</v>
      </c>
      <c r="M1410" s="388" t="s">
        <v>109</v>
      </c>
      <c r="N1410" s="388" t="s">
        <v>104</v>
      </c>
      <c r="O1410" s="388">
        <v>2</v>
      </c>
      <c r="P1410" s="388" t="s">
        <v>2196</v>
      </c>
      <c r="Q1410" s="388">
        <v>2</v>
      </c>
    </row>
    <row r="1411" spans="1:17" s="388" customFormat="1" x14ac:dyDescent="0.2">
      <c r="A1411" s="388">
        <v>130739</v>
      </c>
      <c r="B1411" s="388">
        <v>108529</v>
      </c>
      <c r="C1411" s="388">
        <v>10000754</v>
      </c>
      <c r="D1411" s="388" t="s">
        <v>2934</v>
      </c>
      <c r="E1411" s="388" t="s">
        <v>107</v>
      </c>
      <c r="F1411" s="388" t="s">
        <v>11</v>
      </c>
      <c r="G1411" s="388" t="s">
        <v>2935</v>
      </c>
      <c r="H1411" s="388" t="s">
        <v>131</v>
      </c>
      <c r="I1411" s="388" t="s">
        <v>131</v>
      </c>
      <c r="J1411" s="388" t="s">
        <v>2936</v>
      </c>
      <c r="K1411" s="400">
        <v>41554</v>
      </c>
      <c r="L1411" s="400">
        <v>41558</v>
      </c>
      <c r="M1411" s="388" t="s">
        <v>109</v>
      </c>
      <c r="N1411" s="388" t="s">
        <v>104</v>
      </c>
      <c r="O1411" s="388">
        <v>1</v>
      </c>
      <c r="P1411" s="388" t="s">
        <v>2196</v>
      </c>
      <c r="Q1411" s="388">
        <v>2</v>
      </c>
    </row>
    <row r="1412" spans="1:17" s="388" customFormat="1" x14ac:dyDescent="0.2">
      <c r="A1412" s="388">
        <v>54719</v>
      </c>
      <c r="B1412" s="388">
        <v>110161</v>
      </c>
      <c r="C1412" s="388">
        <v>10006462</v>
      </c>
      <c r="D1412" s="388" t="s">
        <v>2543</v>
      </c>
      <c r="E1412" s="388" t="s">
        <v>1512</v>
      </c>
      <c r="F1412" s="388" t="s">
        <v>14</v>
      </c>
      <c r="G1412" s="388" t="s">
        <v>428</v>
      </c>
      <c r="H1412" s="388" t="s">
        <v>155</v>
      </c>
      <c r="I1412" s="388" t="s">
        <v>155</v>
      </c>
      <c r="J1412" s="388" t="s">
        <v>2544</v>
      </c>
      <c r="K1412" s="400">
        <v>41549</v>
      </c>
      <c r="L1412" s="400">
        <v>41551</v>
      </c>
      <c r="M1412" s="388" t="s">
        <v>143</v>
      </c>
      <c r="N1412" s="388" t="s">
        <v>104</v>
      </c>
      <c r="O1412" s="388">
        <v>2</v>
      </c>
      <c r="P1412" s="388" t="s">
        <v>2196</v>
      </c>
      <c r="Q1412" s="388">
        <v>3</v>
      </c>
    </row>
    <row r="1413" spans="1:17" s="388" customFormat="1" x14ac:dyDescent="0.2">
      <c r="A1413" s="388">
        <v>55219</v>
      </c>
      <c r="B1413" s="388">
        <v>105699</v>
      </c>
      <c r="C1413" s="388">
        <v>10007232</v>
      </c>
      <c r="D1413" s="388" t="s">
        <v>2568</v>
      </c>
      <c r="E1413" s="388" t="s">
        <v>1508</v>
      </c>
      <c r="F1413" s="388" t="s">
        <v>13</v>
      </c>
      <c r="G1413" s="388" t="s">
        <v>656</v>
      </c>
      <c r="H1413" s="388" t="s">
        <v>115</v>
      </c>
      <c r="I1413" s="388" t="s">
        <v>115</v>
      </c>
      <c r="J1413" s="388" t="s">
        <v>2569</v>
      </c>
      <c r="K1413" s="400">
        <v>41548</v>
      </c>
      <c r="L1413" s="400">
        <v>41551</v>
      </c>
      <c r="M1413" s="388" t="s">
        <v>123</v>
      </c>
      <c r="N1413" s="388" t="s">
        <v>104</v>
      </c>
      <c r="O1413" s="388">
        <v>4</v>
      </c>
      <c r="P1413" s="388" t="s">
        <v>2196</v>
      </c>
      <c r="Q1413" s="388">
        <v>2</v>
      </c>
    </row>
    <row r="1414" spans="1:17" s="388" customFormat="1" x14ac:dyDescent="0.2">
      <c r="A1414" s="388">
        <v>130434</v>
      </c>
      <c r="B1414" s="388">
        <v>108414</v>
      </c>
      <c r="C1414" s="388">
        <v>10003500</v>
      </c>
      <c r="D1414" s="388" t="s">
        <v>2763</v>
      </c>
      <c r="E1414" s="388" t="s">
        <v>100</v>
      </c>
      <c r="F1414" s="388" t="s">
        <v>11</v>
      </c>
      <c r="G1414" s="388" t="s">
        <v>515</v>
      </c>
      <c r="H1414" s="388" t="s">
        <v>115</v>
      </c>
      <c r="I1414" s="388" t="s">
        <v>115</v>
      </c>
      <c r="J1414" s="388" t="s">
        <v>2764</v>
      </c>
      <c r="K1414" s="400">
        <v>41548</v>
      </c>
      <c r="L1414" s="400">
        <v>41551</v>
      </c>
      <c r="M1414" s="388" t="s">
        <v>103</v>
      </c>
      <c r="N1414" s="388" t="s">
        <v>104</v>
      </c>
      <c r="O1414" s="388">
        <v>1</v>
      </c>
      <c r="P1414" s="388" t="s">
        <v>2196</v>
      </c>
      <c r="Q1414" s="388">
        <v>3</v>
      </c>
    </row>
    <row r="1415" spans="1:17" s="388" customFormat="1" x14ac:dyDescent="0.2">
      <c r="A1415" s="388">
        <v>130581</v>
      </c>
      <c r="B1415" s="388">
        <v>108373</v>
      </c>
      <c r="C1415" s="388">
        <v>10007673</v>
      </c>
      <c r="D1415" s="388" t="s">
        <v>2853</v>
      </c>
      <c r="E1415" s="388" t="s">
        <v>100</v>
      </c>
      <c r="F1415" s="388" t="s">
        <v>11</v>
      </c>
      <c r="G1415" s="388" t="s">
        <v>379</v>
      </c>
      <c r="H1415" s="388" t="s">
        <v>1993</v>
      </c>
      <c r="I1415" s="388" t="s">
        <v>93</v>
      </c>
      <c r="J1415" s="388" t="s">
        <v>2854</v>
      </c>
      <c r="K1415" s="400">
        <v>41548</v>
      </c>
      <c r="L1415" s="400">
        <v>41551</v>
      </c>
      <c r="M1415" s="388" t="s">
        <v>103</v>
      </c>
      <c r="N1415" s="388" t="s">
        <v>104</v>
      </c>
      <c r="O1415" s="388">
        <v>2</v>
      </c>
      <c r="P1415" s="388" t="s">
        <v>2196</v>
      </c>
      <c r="Q1415" s="388">
        <v>2</v>
      </c>
    </row>
    <row r="1416" spans="1:17" s="388" customFormat="1" x14ac:dyDescent="0.2">
      <c r="A1416" s="388">
        <v>130704</v>
      </c>
      <c r="B1416" s="388">
        <v>108416</v>
      </c>
      <c r="C1416" s="388">
        <v>10003427</v>
      </c>
      <c r="D1416" s="388" t="s">
        <v>234</v>
      </c>
      <c r="E1416" s="388" t="s">
        <v>100</v>
      </c>
      <c r="F1416" s="388" t="s">
        <v>11</v>
      </c>
      <c r="G1416" s="388" t="s">
        <v>235</v>
      </c>
      <c r="H1416" s="388" t="s">
        <v>177</v>
      </c>
      <c r="I1416" s="388" t="s">
        <v>177</v>
      </c>
      <c r="J1416" s="388" t="s">
        <v>236</v>
      </c>
      <c r="K1416" s="400">
        <v>41548</v>
      </c>
      <c r="L1416" s="400">
        <v>41551</v>
      </c>
      <c r="M1416" s="388" t="s">
        <v>103</v>
      </c>
      <c r="N1416" s="388" t="s">
        <v>104</v>
      </c>
      <c r="O1416" s="388">
        <v>2</v>
      </c>
      <c r="P1416" s="388" t="s">
        <v>2196</v>
      </c>
      <c r="Q1416" s="388">
        <v>2</v>
      </c>
    </row>
    <row r="1417" spans="1:17" s="388" customFormat="1" x14ac:dyDescent="0.2">
      <c r="A1417" s="388">
        <v>130714</v>
      </c>
      <c r="B1417" s="388">
        <v>108535</v>
      </c>
      <c r="C1417" s="388">
        <v>10003022</v>
      </c>
      <c r="D1417" s="388" t="s">
        <v>2923</v>
      </c>
      <c r="E1417" s="388" t="s">
        <v>274</v>
      </c>
      <c r="F1417" s="388" t="s">
        <v>11</v>
      </c>
      <c r="G1417" s="388" t="s">
        <v>700</v>
      </c>
      <c r="H1417" s="388" t="s">
        <v>161</v>
      </c>
      <c r="I1417" s="388" t="s">
        <v>161</v>
      </c>
      <c r="J1417" s="388" t="s">
        <v>2924</v>
      </c>
      <c r="K1417" s="400">
        <v>41548</v>
      </c>
      <c r="L1417" s="400">
        <v>41551</v>
      </c>
      <c r="M1417" s="388" t="s">
        <v>109</v>
      </c>
      <c r="N1417" s="388" t="s">
        <v>104</v>
      </c>
      <c r="O1417" s="388">
        <v>2</v>
      </c>
      <c r="P1417" s="388" t="s">
        <v>2196</v>
      </c>
      <c r="Q1417" s="388">
        <v>3</v>
      </c>
    </row>
    <row r="1418" spans="1:17" s="388" customFormat="1" x14ac:dyDescent="0.2">
      <c r="A1418" s="388">
        <v>130765</v>
      </c>
      <c r="B1418" s="388">
        <v>106950</v>
      </c>
      <c r="C1418" s="388">
        <v>10002755</v>
      </c>
      <c r="D1418" s="388" t="s">
        <v>2949</v>
      </c>
      <c r="E1418" s="388" t="s">
        <v>107</v>
      </c>
      <c r="F1418" s="388" t="s">
        <v>11</v>
      </c>
      <c r="G1418" s="388" t="s">
        <v>108</v>
      </c>
      <c r="H1418" s="388" t="s">
        <v>102</v>
      </c>
      <c r="I1418" s="388" t="s">
        <v>102</v>
      </c>
      <c r="J1418" s="388" t="s">
        <v>2950</v>
      </c>
      <c r="K1418" s="400">
        <v>41548</v>
      </c>
      <c r="L1418" s="400">
        <v>41551</v>
      </c>
      <c r="M1418" s="388" t="s">
        <v>109</v>
      </c>
      <c r="N1418" s="388" t="s">
        <v>104</v>
      </c>
      <c r="O1418" s="388">
        <v>2</v>
      </c>
      <c r="P1418" s="388" t="s">
        <v>2196</v>
      </c>
      <c r="Q1418" s="388">
        <v>3</v>
      </c>
    </row>
    <row r="1419" spans="1:17" s="388" customFormat="1" x14ac:dyDescent="0.2">
      <c r="A1419" s="388">
        <v>130837</v>
      </c>
      <c r="B1419" s="388">
        <v>106445</v>
      </c>
      <c r="C1419" s="388">
        <v>10006002</v>
      </c>
      <c r="D1419" s="388" t="s">
        <v>2126</v>
      </c>
      <c r="E1419" s="388" t="s">
        <v>107</v>
      </c>
      <c r="F1419" s="388" t="s">
        <v>11</v>
      </c>
      <c r="G1419" s="388" t="s">
        <v>315</v>
      </c>
      <c r="H1419" s="388" t="s">
        <v>161</v>
      </c>
      <c r="I1419" s="388" t="s">
        <v>161</v>
      </c>
      <c r="J1419" s="388" t="s">
        <v>2974</v>
      </c>
      <c r="K1419" s="400">
        <v>41548</v>
      </c>
      <c r="L1419" s="400">
        <v>41551</v>
      </c>
      <c r="M1419" s="388" t="s">
        <v>109</v>
      </c>
      <c r="N1419" s="388" t="s">
        <v>104</v>
      </c>
      <c r="O1419" s="388">
        <v>3</v>
      </c>
      <c r="P1419" s="388" t="s">
        <v>2196</v>
      </c>
      <c r="Q1419" s="388">
        <v>3</v>
      </c>
    </row>
    <row r="1420" spans="1:17" s="388" customFormat="1" x14ac:dyDescent="0.2">
      <c r="A1420" s="388">
        <v>50241</v>
      </c>
      <c r="B1420" s="388">
        <v>109781</v>
      </c>
      <c r="C1420" s="388">
        <v>10006514</v>
      </c>
      <c r="D1420" s="388" t="s">
        <v>2237</v>
      </c>
      <c r="E1420" s="388" t="s">
        <v>1508</v>
      </c>
      <c r="F1420" s="388" t="s">
        <v>13</v>
      </c>
      <c r="G1420" s="388" t="s">
        <v>173</v>
      </c>
      <c r="H1420" s="388" t="s">
        <v>161</v>
      </c>
      <c r="I1420" s="388" t="s">
        <v>161</v>
      </c>
      <c r="J1420" s="388" t="s">
        <v>2238</v>
      </c>
      <c r="K1420" s="400">
        <v>41547</v>
      </c>
      <c r="L1420" s="400">
        <v>41551</v>
      </c>
      <c r="M1420" s="388" t="s">
        <v>98</v>
      </c>
      <c r="N1420" s="388" t="s">
        <v>104</v>
      </c>
      <c r="O1420" s="388">
        <v>4</v>
      </c>
      <c r="P1420" s="388" t="s">
        <v>2196</v>
      </c>
      <c r="Q1420" s="388">
        <v>2</v>
      </c>
    </row>
    <row r="1421" spans="1:17" s="388" customFormat="1" x14ac:dyDescent="0.2">
      <c r="A1421" s="388">
        <v>51436</v>
      </c>
      <c r="B1421" s="388">
        <v>112306</v>
      </c>
      <c r="C1421" s="388">
        <v>10001788</v>
      </c>
      <c r="D1421" s="388" t="s">
        <v>2299</v>
      </c>
      <c r="E1421" s="388" t="s">
        <v>2300</v>
      </c>
      <c r="F1421" s="388" t="s">
        <v>18</v>
      </c>
      <c r="G1421" s="388" t="s">
        <v>272</v>
      </c>
      <c r="H1421" s="388" t="s">
        <v>161</v>
      </c>
      <c r="I1421" s="388" t="s">
        <v>161</v>
      </c>
      <c r="J1421" s="388" t="s">
        <v>2301</v>
      </c>
      <c r="K1421" s="400">
        <v>41547</v>
      </c>
      <c r="L1421" s="400">
        <v>41551</v>
      </c>
      <c r="M1421" s="388" t="s">
        <v>2302</v>
      </c>
      <c r="N1421" s="388" t="s">
        <v>104</v>
      </c>
      <c r="O1421" s="388">
        <v>2</v>
      </c>
      <c r="P1421" s="388" t="s">
        <v>2196</v>
      </c>
      <c r="Q1421" s="388">
        <v>3</v>
      </c>
    </row>
    <row r="1422" spans="1:17" s="388" customFormat="1" x14ac:dyDescent="0.2">
      <c r="A1422" s="388">
        <v>59141</v>
      </c>
      <c r="B1422" s="388">
        <v>111892</v>
      </c>
      <c r="C1422" s="388">
        <v>10005752</v>
      </c>
      <c r="D1422" s="388" t="s">
        <v>2721</v>
      </c>
      <c r="E1422" s="388" t="s">
        <v>2300</v>
      </c>
      <c r="F1422" s="388" t="s">
        <v>18</v>
      </c>
      <c r="G1422" s="388" t="s">
        <v>440</v>
      </c>
      <c r="H1422" s="388" t="s">
        <v>92</v>
      </c>
      <c r="I1422" s="388" t="s">
        <v>93</v>
      </c>
      <c r="J1422" s="388" t="s">
        <v>2722</v>
      </c>
      <c r="K1422" s="400">
        <v>41547</v>
      </c>
      <c r="L1422" s="400">
        <v>41551</v>
      </c>
      <c r="M1422" s="388" t="s">
        <v>2302</v>
      </c>
      <c r="N1422" s="388" t="s">
        <v>104</v>
      </c>
      <c r="O1422" s="388">
        <v>2</v>
      </c>
      <c r="P1422" s="388" t="s">
        <v>2196</v>
      </c>
      <c r="Q1422" s="388" t="s">
        <v>195</v>
      </c>
    </row>
    <row r="1423" spans="1:17" s="388" customFormat="1" x14ac:dyDescent="0.2">
      <c r="A1423" s="388">
        <v>130512</v>
      </c>
      <c r="B1423" s="388">
        <v>106863</v>
      </c>
      <c r="C1423" s="388">
        <v>10006331</v>
      </c>
      <c r="D1423" s="388" t="s">
        <v>328</v>
      </c>
      <c r="E1423" s="388" t="s">
        <v>107</v>
      </c>
      <c r="F1423" s="388" t="s">
        <v>11</v>
      </c>
      <c r="G1423" s="388" t="s">
        <v>299</v>
      </c>
      <c r="H1423" s="388" t="s">
        <v>131</v>
      </c>
      <c r="I1423" s="388" t="s">
        <v>131</v>
      </c>
      <c r="J1423" s="388" t="s">
        <v>2803</v>
      </c>
      <c r="K1423" s="400">
        <v>41547</v>
      </c>
      <c r="L1423" s="400">
        <v>41551</v>
      </c>
      <c r="M1423" s="388" t="s">
        <v>109</v>
      </c>
      <c r="N1423" s="388" t="s">
        <v>104</v>
      </c>
      <c r="O1423" s="388">
        <v>4</v>
      </c>
      <c r="P1423" s="388" t="s">
        <v>2196</v>
      </c>
      <c r="Q1423" s="388">
        <v>1</v>
      </c>
    </row>
    <row r="1424" spans="1:17" s="388" customFormat="1" x14ac:dyDescent="0.2">
      <c r="A1424" s="388">
        <v>58766</v>
      </c>
      <c r="B1424" s="388">
        <v>108082</v>
      </c>
      <c r="C1424" s="388">
        <v>10009975</v>
      </c>
      <c r="D1424" s="388" t="s">
        <v>357</v>
      </c>
      <c r="E1424" s="388" t="s">
        <v>1508</v>
      </c>
      <c r="F1424" s="388" t="s">
        <v>13</v>
      </c>
      <c r="G1424" s="388" t="s">
        <v>358</v>
      </c>
      <c r="H1424" s="388" t="s">
        <v>186</v>
      </c>
      <c r="I1424" s="388" t="s">
        <v>93</v>
      </c>
      <c r="J1424" s="388" t="s">
        <v>359</v>
      </c>
      <c r="K1424" s="400">
        <v>41548</v>
      </c>
      <c r="L1424" s="400">
        <v>41550</v>
      </c>
      <c r="M1424" s="388" t="s">
        <v>143</v>
      </c>
      <c r="N1424" s="388" t="s">
        <v>104</v>
      </c>
      <c r="O1424" s="388">
        <v>2</v>
      </c>
      <c r="P1424" s="388" t="s">
        <v>2196</v>
      </c>
      <c r="Q1424" s="388">
        <v>3</v>
      </c>
    </row>
    <row r="1425" spans="1:17" s="388" customFormat="1" x14ac:dyDescent="0.2">
      <c r="A1425" s="388">
        <v>51927</v>
      </c>
      <c r="B1425" s="388">
        <v>115721</v>
      </c>
      <c r="C1425" s="388">
        <v>10005728</v>
      </c>
      <c r="D1425" s="388" t="s">
        <v>2327</v>
      </c>
      <c r="E1425" s="388" t="s">
        <v>1590</v>
      </c>
      <c r="F1425" s="388" t="s">
        <v>13</v>
      </c>
      <c r="G1425" s="388" t="s">
        <v>151</v>
      </c>
      <c r="H1425" s="388" t="s">
        <v>152</v>
      </c>
      <c r="I1425" s="388" t="s">
        <v>152</v>
      </c>
      <c r="J1425" s="388" t="s">
        <v>2328</v>
      </c>
      <c r="K1425" s="400">
        <v>41541</v>
      </c>
      <c r="L1425" s="400">
        <v>41544</v>
      </c>
      <c r="M1425" s="388" t="s">
        <v>98</v>
      </c>
      <c r="N1425" s="388" t="s">
        <v>104</v>
      </c>
      <c r="O1425" s="388">
        <v>4</v>
      </c>
      <c r="P1425" s="388" t="s">
        <v>2196</v>
      </c>
      <c r="Q1425" s="388">
        <v>4</v>
      </c>
    </row>
    <row r="1426" spans="1:17" s="388" customFormat="1" x14ac:dyDescent="0.2">
      <c r="A1426" s="388">
        <v>59075</v>
      </c>
      <c r="B1426" s="388">
        <v>119419</v>
      </c>
      <c r="C1426" s="388">
        <v>10032018</v>
      </c>
      <c r="D1426" s="388" t="s">
        <v>1884</v>
      </c>
      <c r="E1426" s="388" t="s">
        <v>1508</v>
      </c>
      <c r="F1426" s="388" t="s">
        <v>13</v>
      </c>
      <c r="G1426" s="388" t="s">
        <v>462</v>
      </c>
      <c r="H1426" s="388" t="s">
        <v>161</v>
      </c>
      <c r="I1426" s="388" t="s">
        <v>161</v>
      </c>
      <c r="J1426" s="388" t="s">
        <v>2687</v>
      </c>
      <c r="K1426" s="400">
        <v>41541</v>
      </c>
      <c r="L1426" s="400">
        <v>41544</v>
      </c>
      <c r="M1426" s="388" t="s">
        <v>98</v>
      </c>
      <c r="N1426" s="388" t="s">
        <v>104</v>
      </c>
      <c r="O1426" s="388">
        <v>3</v>
      </c>
      <c r="P1426" s="388" t="s">
        <v>2196</v>
      </c>
      <c r="Q1426" s="388" t="s">
        <v>195</v>
      </c>
    </row>
    <row r="1427" spans="1:17" s="388" customFormat="1" x14ac:dyDescent="0.2">
      <c r="A1427" s="388">
        <v>59106</v>
      </c>
      <c r="B1427" s="388">
        <v>119750</v>
      </c>
      <c r="C1427" s="388">
        <v>10033400</v>
      </c>
      <c r="D1427" s="388" t="s">
        <v>2707</v>
      </c>
      <c r="E1427" s="388" t="s">
        <v>1590</v>
      </c>
      <c r="F1427" s="388" t="s">
        <v>13</v>
      </c>
      <c r="G1427" s="388" t="s">
        <v>176</v>
      </c>
      <c r="H1427" s="388" t="s">
        <v>177</v>
      </c>
      <c r="I1427" s="388" t="s">
        <v>177</v>
      </c>
      <c r="J1427" s="388" t="s">
        <v>2708</v>
      </c>
      <c r="K1427" s="400">
        <v>41541</v>
      </c>
      <c r="L1427" s="400">
        <v>41544</v>
      </c>
      <c r="M1427" s="388" t="s">
        <v>98</v>
      </c>
      <c r="N1427" s="388" t="s">
        <v>104</v>
      </c>
      <c r="O1427" s="388">
        <v>4</v>
      </c>
      <c r="P1427" s="388" t="s">
        <v>2196</v>
      </c>
      <c r="Q1427" s="388" t="s">
        <v>195</v>
      </c>
    </row>
    <row r="1428" spans="1:17" s="388" customFormat="1" x14ac:dyDescent="0.2">
      <c r="A1428" s="388">
        <v>59129</v>
      </c>
      <c r="B1428" s="388">
        <v>121497</v>
      </c>
      <c r="C1428" s="388">
        <v>10027873</v>
      </c>
      <c r="D1428" s="388" t="s">
        <v>1898</v>
      </c>
      <c r="E1428" s="388" t="s">
        <v>1508</v>
      </c>
      <c r="F1428" s="388" t="s">
        <v>13</v>
      </c>
      <c r="G1428" s="388" t="s">
        <v>130</v>
      </c>
      <c r="H1428" s="388" t="s">
        <v>131</v>
      </c>
      <c r="I1428" s="388" t="s">
        <v>131</v>
      </c>
      <c r="J1428" s="388" t="s">
        <v>2719</v>
      </c>
      <c r="K1428" s="400">
        <v>41541</v>
      </c>
      <c r="L1428" s="400">
        <v>41544</v>
      </c>
      <c r="M1428" s="388" t="s">
        <v>123</v>
      </c>
      <c r="N1428" s="388" t="s">
        <v>104</v>
      </c>
      <c r="O1428" s="388">
        <v>3</v>
      </c>
      <c r="P1428" s="388" t="s">
        <v>2196</v>
      </c>
      <c r="Q1428" s="388" t="s">
        <v>195</v>
      </c>
    </row>
    <row r="1429" spans="1:17" s="388" customFormat="1" x14ac:dyDescent="0.2">
      <c r="A1429" s="388">
        <v>130482</v>
      </c>
      <c r="B1429" s="388">
        <v>108389</v>
      </c>
      <c r="C1429" s="388">
        <v>10006815</v>
      </c>
      <c r="D1429" s="388" t="s">
        <v>2795</v>
      </c>
      <c r="E1429" s="388" t="s">
        <v>100</v>
      </c>
      <c r="F1429" s="388" t="s">
        <v>11</v>
      </c>
      <c r="G1429" s="388" t="s">
        <v>462</v>
      </c>
      <c r="H1429" s="388" t="s">
        <v>161</v>
      </c>
      <c r="I1429" s="388" t="s">
        <v>161</v>
      </c>
      <c r="J1429" s="388" t="s">
        <v>2796</v>
      </c>
      <c r="K1429" s="400">
        <v>41541</v>
      </c>
      <c r="L1429" s="400">
        <v>41544</v>
      </c>
      <c r="M1429" s="388" t="s">
        <v>103</v>
      </c>
      <c r="N1429" s="388" t="s">
        <v>104</v>
      </c>
      <c r="O1429" s="388">
        <v>2</v>
      </c>
      <c r="P1429" s="388" t="s">
        <v>2196</v>
      </c>
      <c r="Q1429" s="388">
        <v>3</v>
      </c>
    </row>
    <row r="1430" spans="1:17" s="388" customFormat="1" x14ac:dyDescent="0.2">
      <c r="A1430" s="388">
        <v>130514</v>
      </c>
      <c r="B1430" s="388">
        <v>108372</v>
      </c>
      <c r="C1430" s="388">
        <v>10000330</v>
      </c>
      <c r="D1430" s="388" t="s">
        <v>298</v>
      </c>
      <c r="E1430" s="388" t="s">
        <v>100</v>
      </c>
      <c r="F1430" s="388" t="s">
        <v>11</v>
      </c>
      <c r="G1430" s="388" t="s">
        <v>299</v>
      </c>
      <c r="H1430" s="388" t="s">
        <v>131</v>
      </c>
      <c r="I1430" s="388" t="s">
        <v>131</v>
      </c>
      <c r="J1430" s="388" t="s">
        <v>300</v>
      </c>
      <c r="K1430" s="400">
        <v>41541</v>
      </c>
      <c r="L1430" s="400">
        <v>41544</v>
      </c>
      <c r="M1430" s="388" t="s">
        <v>103</v>
      </c>
      <c r="N1430" s="388" t="s">
        <v>104</v>
      </c>
      <c r="O1430" s="388">
        <v>2</v>
      </c>
      <c r="P1430" s="388" t="s">
        <v>2196</v>
      </c>
      <c r="Q1430" s="388">
        <v>1</v>
      </c>
    </row>
    <row r="1431" spans="1:17" s="388" customFormat="1" x14ac:dyDescent="0.2">
      <c r="A1431" s="388">
        <v>52147</v>
      </c>
      <c r="B1431" s="388">
        <v>108578</v>
      </c>
      <c r="C1431" s="388">
        <v>10009600</v>
      </c>
      <c r="D1431" s="388" t="s">
        <v>2339</v>
      </c>
      <c r="E1431" s="388" t="s">
        <v>1508</v>
      </c>
      <c r="F1431" s="388" t="s">
        <v>13</v>
      </c>
      <c r="G1431" s="388" t="s">
        <v>505</v>
      </c>
      <c r="H1431" s="388" t="s">
        <v>115</v>
      </c>
      <c r="I1431" s="388" t="s">
        <v>115</v>
      </c>
      <c r="J1431" s="388" t="s">
        <v>2340</v>
      </c>
      <c r="K1431" s="400">
        <v>41540</v>
      </c>
      <c r="L1431" s="400">
        <v>41544</v>
      </c>
      <c r="M1431" s="388" t="s">
        <v>98</v>
      </c>
      <c r="N1431" s="388" t="s">
        <v>104</v>
      </c>
      <c r="O1431" s="388">
        <v>1</v>
      </c>
      <c r="P1431" s="388" t="s">
        <v>2196</v>
      </c>
      <c r="Q1431" s="388">
        <v>2</v>
      </c>
    </row>
    <row r="1432" spans="1:17" s="388" customFormat="1" x14ac:dyDescent="0.2">
      <c r="A1432" s="388">
        <v>59199</v>
      </c>
      <c r="B1432" s="388">
        <v>115875</v>
      </c>
      <c r="C1432" s="388">
        <v>10005262</v>
      </c>
      <c r="D1432" s="388" t="s">
        <v>2727</v>
      </c>
      <c r="E1432" s="388" t="s">
        <v>1508</v>
      </c>
      <c r="F1432" s="388" t="s">
        <v>13</v>
      </c>
      <c r="G1432" s="388" t="s">
        <v>419</v>
      </c>
      <c r="H1432" s="388" t="s">
        <v>115</v>
      </c>
      <c r="I1432" s="388" t="s">
        <v>115</v>
      </c>
      <c r="J1432" s="388" t="s">
        <v>2728</v>
      </c>
      <c r="K1432" s="400">
        <v>41540</v>
      </c>
      <c r="L1432" s="400">
        <v>41544</v>
      </c>
      <c r="M1432" s="388" t="s">
        <v>98</v>
      </c>
      <c r="N1432" s="388" t="s">
        <v>104</v>
      </c>
      <c r="O1432" s="388">
        <v>4</v>
      </c>
      <c r="P1432" s="388" t="s">
        <v>2196</v>
      </c>
      <c r="Q1432" s="388" t="s">
        <v>195</v>
      </c>
    </row>
    <row r="1433" spans="1:17" s="388" customFormat="1" x14ac:dyDescent="0.2">
      <c r="A1433" s="388">
        <v>53010</v>
      </c>
      <c r="B1433" s="388">
        <v>107027</v>
      </c>
      <c r="C1433" s="388">
        <v>10003889</v>
      </c>
      <c r="D1433" s="388" t="s">
        <v>2387</v>
      </c>
      <c r="E1433" s="388" t="s">
        <v>1508</v>
      </c>
      <c r="F1433" s="388" t="s">
        <v>13</v>
      </c>
      <c r="G1433" s="388" t="s">
        <v>347</v>
      </c>
      <c r="H1433" s="388" t="s">
        <v>186</v>
      </c>
      <c r="I1433" s="388" t="s">
        <v>93</v>
      </c>
      <c r="J1433" s="388" t="s">
        <v>2388</v>
      </c>
      <c r="K1433" s="400">
        <v>41540</v>
      </c>
      <c r="L1433" s="400">
        <v>41543</v>
      </c>
      <c r="M1433" s="388" t="s">
        <v>123</v>
      </c>
      <c r="N1433" s="388" t="s">
        <v>104</v>
      </c>
      <c r="O1433" s="388">
        <v>2</v>
      </c>
      <c r="P1433" s="388" t="s">
        <v>2196</v>
      </c>
      <c r="Q1433" s="388">
        <v>2</v>
      </c>
    </row>
    <row r="1434" spans="1:17" s="388" customFormat="1" x14ac:dyDescent="0.2">
      <c r="A1434" s="388">
        <v>134143</v>
      </c>
      <c r="B1434" s="388">
        <v>114838</v>
      </c>
      <c r="C1434" s="388">
        <v>10000872</v>
      </c>
      <c r="D1434" s="388" t="s">
        <v>3081</v>
      </c>
      <c r="E1434" s="388" t="s">
        <v>1992</v>
      </c>
      <c r="F1434" s="388" t="s">
        <v>12</v>
      </c>
      <c r="G1434" s="388" t="s">
        <v>266</v>
      </c>
      <c r="H1434" s="388" t="s">
        <v>131</v>
      </c>
      <c r="I1434" s="388" t="s">
        <v>131</v>
      </c>
      <c r="J1434" s="388" t="s">
        <v>3082</v>
      </c>
      <c r="K1434" s="400">
        <v>41535</v>
      </c>
      <c r="L1434" s="400">
        <v>41537</v>
      </c>
      <c r="M1434" s="388" t="s">
        <v>127</v>
      </c>
      <c r="N1434" s="388" t="s">
        <v>104</v>
      </c>
      <c r="O1434" s="388">
        <v>2</v>
      </c>
      <c r="P1434" s="388" t="s">
        <v>2196</v>
      </c>
      <c r="Q1434" s="388">
        <v>2</v>
      </c>
    </row>
    <row r="1435" spans="1:17" s="388" customFormat="1" x14ac:dyDescent="0.2">
      <c r="A1435" s="388">
        <v>59079</v>
      </c>
      <c r="B1435" s="388">
        <v>119807</v>
      </c>
      <c r="C1435" s="388">
        <v>10033547</v>
      </c>
      <c r="D1435" s="388" t="s">
        <v>2692</v>
      </c>
      <c r="E1435" s="388" t="s">
        <v>1508</v>
      </c>
      <c r="F1435" s="388" t="s">
        <v>13</v>
      </c>
      <c r="G1435" s="388" t="s">
        <v>342</v>
      </c>
      <c r="H1435" s="388" t="s">
        <v>177</v>
      </c>
      <c r="I1435" s="388" t="s">
        <v>177</v>
      </c>
      <c r="J1435" s="388" t="s">
        <v>2693</v>
      </c>
      <c r="K1435" s="400">
        <v>41534</v>
      </c>
      <c r="L1435" s="400">
        <v>41537</v>
      </c>
      <c r="M1435" s="388" t="s">
        <v>123</v>
      </c>
      <c r="N1435" s="388" t="s">
        <v>104</v>
      </c>
      <c r="O1435" s="388">
        <v>2</v>
      </c>
      <c r="P1435" s="388" t="s">
        <v>2196</v>
      </c>
      <c r="Q1435" s="388" t="s">
        <v>195</v>
      </c>
    </row>
    <row r="1436" spans="1:17" s="388" customFormat="1" x14ac:dyDescent="0.2">
      <c r="A1436" s="388">
        <v>130422</v>
      </c>
      <c r="B1436" s="388">
        <v>108358</v>
      </c>
      <c r="C1436" s="388">
        <v>10008007</v>
      </c>
      <c r="D1436" s="388" t="s">
        <v>1239</v>
      </c>
      <c r="E1436" s="388" t="s">
        <v>100</v>
      </c>
      <c r="F1436" s="388" t="s">
        <v>11</v>
      </c>
      <c r="G1436" s="388" t="s">
        <v>714</v>
      </c>
      <c r="H1436" s="388" t="s">
        <v>115</v>
      </c>
      <c r="I1436" s="388" t="s">
        <v>115</v>
      </c>
      <c r="J1436" s="388" t="s">
        <v>2750</v>
      </c>
      <c r="K1436" s="400">
        <v>41534</v>
      </c>
      <c r="L1436" s="400">
        <v>41537</v>
      </c>
      <c r="M1436" s="388" t="s">
        <v>103</v>
      </c>
      <c r="N1436" s="388" t="s">
        <v>104</v>
      </c>
      <c r="O1436" s="388">
        <v>2</v>
      </c>
      <c r="P1436" s="388" t="s">
        <v>2196</v>
      </c>
      <c r="Q1436" s="388">
        <v>1</v>
      </c>
    </row>
    <row r="1437" spans="1:17" s="388" customFormat="1" x14ac:dyDescent="0.2">
      <c r="A1437" s="388">
        <v>130746</v>
      </c>
      <c r="B1437" s="388">
        <v>108339</v>
      </c>
      <c r="C1437" s="388">
        <v>10006226</v>
      </c>
      <c r="D1437" s="388" t="s">
        <v>2939</v>
      </c>
      <c r="E1437" s="388" t="s">
        <v>100</v>
      </c>
      <c r="F1437" s="388" t="s">
        <v>11</v>
      </c>
      <c r="G1437" s="388" t="s">
        <v>741</v>
      </c>
      <c r="H1437" s="388" t="s">
        <v>131</v>
      </c>
      <c r="I1437" s="388" t="s">
        <v>131</v>
      </c>
      <c r="J1437" s="388" t="s">
        <v>2940</v>
      </c>
      <c r="K1437" s="400">
        <v>41534</v>
      </c>
      <c r="L1437" s="400">
        <v>41537</v>
      </c>
      <c r="M1437" s="388" t="s">
        <v>103</v>
      </c>
      <c r="N1437" s="388" t="s">
        <v>104</v>
      </c>
      <c r="O1437" s="388">
        <v>2</v>
      </c>
      <c r="P1437" s="388" t="s">
        <v>2196</v>
      </c>
      <c r="Q1437" s="388">
        <v>2</v>
      </c>
    </row>
    <row r="1438" spans="1:17" s="388" customFormat="1" x14ac:dyDescent="0.2">
      <c r="A1438" s="388">
        <v>130767</v>
      </c>
      <c r="B1438" s="388">
        <v>108429</v>
      </c>
      <c r="C1438" s="388">
        <v>10002122</v>
      </c>
      <c r="D1438" s="388" t="s">
        <v>376</v>
      </c>
      <c r="E1438" s="388" t="s">
        <v>100</v>
      </c>
      <c r="F1438" s="388" t="s">
        <v>11</v>
      </c>
      <c r="G1438" s="388" t="s">
        <v>108</v>
      </c>
      <c r="H1438" s="388" t="s">
        <v>102</v>
      </c>
      <c r="I1438" s="388" t="s">
        <v>102</v>
      </c>
      <c r="J1438" s="388" t="s">
        <v>377</v>
      </c>
      <c r="K1438" s="400">
        <v>41534</v>
      </c>
      <c r="L1438" s="400">
        <v>41537</v>
      </c>
      <c r="M1438" s="388" t="s">
        <v>103</v>
      </c>
      <c r="N1438" s="388" t="s">
        <v>104</v>
      </c>
      <c r="O1438" s="388">
        <v>2</v>
      </c>
      <c r="P1438" s="388" t="s">
        <v>2196</v>
      </c>
      <c r="Q1438" s="388">
        <v>2</v>
      </c>
    </row>
    <row r="1439" spans="1:17" s="388" customFormat="1" x14ac:dyDescent="0.2">
      <c r="A1439" s="388">
        <v>53232</v>
      </c>
      <c r="B1439" s="388">
        <v>109219</v>
      </c>
      <c r="C1439" s="388">
        <v>10004177</v>
      </c>
      <c r="D1439" s="388" t="s">
        <v>2411</v>
      </c>
      <c r="E1439" s="388" t="s">
        <v>2300</v>
      </c>
      <c r="F1439" s="388" t="s">
        <v>18</v>
      </c>
      <c r="G1439" s="388" t="s">
        <v>266</v>
      </c>
      <c r="H1439" s="388" t="s">
        <v>131</v>
      </c>
      <c r="I1439" s="388" t="s">
        <v>131</v>
      </c>
      <c r="J1439" s="388" t="s">
        <v>2412</v>
      </c>
      <c r="K1439" s="400">
        <v>41533</v>
      </c>
      <c r="L1439" s="400">
        <v>41537</v>
      </c>
      <c r="M1439" s="388" t="s">
        <v>2302</v>
      </c>
      <c r="N1439" s="388" t="s">
        <v>104</v>
      </c>
      <c r="O1439" s="388">
        <v>2</v>
      </c>
      <c r="P1439" s="388" t="s">
        <v>2196</v>
      </c>
      <c r="Q1439" s="388">
        <v>3</v>
      </c>
    </row>
    <row r="1440" spans="1:17" s="388" customFormat="1" x14ac:dyDescent="0.2">
      <c r="A1440" s="388">
        <v>58864</v>
      </c>
      <c r="B1440" s="388">
        <v>115382</v>
      </c>
      <c r="C1440" s="388">
        <v>10001299</v>
      </c>
      <c r="D1440" s="388" t="s">
        <v>2671</v>
      </c>
      <c r="E1440" s="388" t="s">
        <v>2300</v>
      </c>
      <c r="F1440" s="388" t="s">
        <v>18</v>
      </c>
      <c r="G1440" s="388" t="s">
        <v>91</v>
      </c>
      <c r="H1440" s="388" t="s">
        <v>92</v>
      </c>
      <c r="I1440" s="388" t="s">
        <v>93</v>
      </c>
      <c r="J1440" s="388" t="s">
        <v>2672</v>
      </c>
      <c r="K1440" s="400">
        <v>41533</v>
      </c>
      <c r="L1440" s="400">
        <v>41537</v>
      </c>
      <c r="M1440" s="388" t="s">
        <v>2302</v>
      </c>
      <c r="N1440" s="388" t="s">
        <v>104</v>
      </c>
      <c r="O1440" s="388">
        <v>2</v>
      </c>
      <c r="P1440" s="388" t="s">
        <v>2196</v>
      </c>
      <c r="Q1440" s="388">
        <v>3</v>
      </c>
    </row>
    <row r="1441" spans="1:17" s="388" customFormat="1" x14ac:dyDescent="0.2">
      <c r="A1441" s="388">
        <v>59074</v>
      </c>
      <c r="B1441" s="388">
        <v>119428</v>
      </c>
      <c r="C1441" s="388">
        <v>10029358</v>
      </c>
      <c r="D1441" s="388" t="s">
        <v>2684</v>
      </c>
      <c r="E1441" s="388" t="s">
        <v>1590</v>
      </c>
      <c r="F1441" s="388" t="s">
        <v>13</v>
      </c>
      <c r="G1441" s="388" t="s">
        <v>176</v>
      </c>
      <c r="H1441" s="388" t="s">
        <v>177</v>
      </c>
      <c r="I1441" s="388" t="s">
        <v>177</v>
      </c>
      <c r="J1441" s="388" t="s">
        <v>2685</v>
      </c>
      <c r="K1441" s="400">
        <v>41533</v>
      </c>
      <c r="L1441" s="400">
        <v>41537</v>
      </c>
      <c r="M1441" s="388" t="s">
        <v>123</v>
      </c>
      <c r="N1441" s="388" t="s">
        <v>104</v>
      </c>
      <c r="O1441" s="388">
        <v>3</v>
      </c>
      <c r="P1441" s="388" t="s">
        <v>2196</v>
      </c>
      <c r="Q1441" s="388" t="s">
        <v>195</v>
      </c>
    </row>
    <row r="1442" spans="1:17" s="388" customFormat="1" x14ac:dyDescent="0.2">
      <c r="A1442" s="388">
        <v>59076</v>
      </c>
      <c r="B1442" s="388">
        <v>118083</v>
      </c>
      <c r="C1442" s="388">
        <v>10011327</v>
      </c>
      <c r="D1442" s="388" t="s">
        <v>2689</v>
      </c>
      <c r="E1442" s="388" t="s">
        <v>2300</v>
      </c>
      <c r="F1442" s="388" t="s">
        <v>18</v>
      </c>
      <c r="G1442" s="388" t="s">
        <v>260</v>
      </c>
      <c r="H1442" s="388" t="s">
        <v>155</v>
      </c>
      <c r="I1442" s="388" t="s">
        <v>155</v>
      </c>
      <c r="J1442" s="388" t="s">
        <v>2690</v>
      </c>
      <c r="K1442" s="400">
        <v>41533</v>
      </c>
      <c r="L1442" s="400">
        <v>41537</v>
      </c>
      <c r="M1442" s="388" t="s">
        <v>2302</v>
      </c>
      <c r="N1442" s="388" t="s">
        <v>104</v>
      </c>
      <c r="O1442" s="388">
        <v>2</v>
      </c>
      <c r="P1442" s="388" t="s">
        <v>2196</v>
      </c>
      <c r="Q1442" s="388">
        <v>2</v>
      </c>
    </row>
    <row r="1443" spans="1:17" s="388" customFormat="1" x14ac:dyDescent="0.2">
      <c r="A1443" s="388">
        <v>130474</v>
      </c>
      <c r="B1443" s="388">
        <v>108472</v>
      </c>
      <c r="C1443" s="388">
        <v>10003029</v>
      </c>
      <c r="D1443" s="388" t="s">
        <v>344</v>
      </c>
      <c r="E1443" s="388" t="s">
        <v>107</v>
      </c>
      <c r="F1443" s="388" t="s">
        <v>11</v>
      </c>
      <c r="G1443" s="388" t="s">
        <v>272</v>
      </c>
      <c r="H1443" s="388" t="s">
        <v>161</v>
      </c>
      <c r="I1443" s="388" t="s">
        <v>161</v>
      </c>
      <c r="J1443" s="388" t="s">
        <v>2790</v>
      </c>
      <c r="K1443" s="400">
        <v>41534</v>
      </c>
      <c r="L1443" s="400">
        <v>41536</v>
      </c>
      <c r="M1443" s="388" t="s">
        <v>127</v>
      </c>
      <c r="N1443" s="388" t="s">
        <v>104</v>
      </c>
      <c r="O1443" s="388">
        <v>3</v>
      </c>
      <c r="P1443" s="388" t="s">
        <v>2196</v>
      </c>
      <c r="Q1443" s="388">
        <v>2</v>
      </c>
    </row>
    <row r="1444" spans="1:17" s="388" customFormat="1" x14ac:dyDescent="0.2">
      <c r="A1444" s="388">
        <v>131921</v>
      </c>
      <c r="B1444" s="388">
        <v>114865</v>
      </c>
      <c r="C1444" s="388">
        <v>10012804</v>
      </c>
      <c r="D1444" s="388" t="s">
        <v>1443</v>
      </c>
      <c r="E1444" s="388" t="s">
        <v>1992</v>
      </c>
      <c r="F1444" s="388" t="s">
        <v>12</v>
      </c>
      <c r="G1444" s="388" t="s">
        <v>436</v>
      </c>
      <c r="H1444" s="388" t="s">
        <v>155</v>
      </c>
      <c r="I1444" s="388" t="s">
        <v>155</v>
      </c>
      <c r="J1444" s="388" t="s">
        <v>3004</v>
      </c>
      <c r="K1444" s="400">
        <v>41533</v>
      </c>
      <c r="L1444" s="400">
        <v>41535</v>
      </c>
      <c r="M1444" s="388" t="s">
        <v>127</v>
      </c>
      <c r="N1444" s="388" t="s">
        <v>104</v>
      </c>
      <c r="O1444" s="388">
        <v>2</v>
      </c>
      <c r="P1444" s="388" t="s">
        <v>2196</v>
      </c>
      <c r="Q1444" s="388">
        <v>3</v>
      </c>
    </row>
    <row r="1445" spans="1:17" s="388" customFormat="1" x14ac:dyDescent="0.2">
      <c r="A1445" s="388">
        <v>53808</v>
      </c>
      <c r="B1445" s="388">
        <v>112110</v>
      </c>
      <c r="C1445" s="388">
        <v>10001647</v>
      </c>
      <c r="D1445" s="388" t="s">
        <v>3368</v>
      </c>
      <c r="E1445" s="388" t="s">
        <v>2300</v>
      </c>
      <c r="F1445" s="388" t="s">
        <v>18</v>
      </c>
      <c r="G1445" s="388" t="s">
        <v>202</v>
      </c>
      <c r="H1445" s="388" t="s">
        <v>152</v>
      </c>
      <c r="I1445" s="388" t="s">
        <v>152</v>
      </c>
      <c r="J1445" s="388" t="s">
        <v>3369</v>
      </c>
      <c r="K1445" s="400">
        <v>41505</v>
      </c>
      <c r="L1445" s="400">
        <v>41509</v>
      </c>
      <c r="M1445" s="388" t="s">
        <v>2302</v>
      </c>
      <c r="N1445" s="388" t="s">
        <v>104</v>
      </c>
      <c r="O1445" s="388">
        <v>2</v>
      </c>
      <c r="P1445" s="388" t="s">
        <v>3114</v>
      </c>
      <c r="Q1445" s="388">
        <v>3</v>
      </c>
    </row>
    <row r="1446" spans="1:17" s="388" customFormat="1" x14ac:dyDescent="0.2">
      <c r="A1446" s="388">
        <v>55065</v>
      </c>
      <c r="B1446" s="388">
        <v>105855</v>
      </c>
      <c r="C1446" s="388">
        <v>10007004</v>
      </c>
      <c r="D1446" s="388" t="s">
        <v>3475</v>
      </c>
      <c r="E1446" s="388" t="s">
        <v>1508</v>
      </c>
      <c r="F1446" s="388" t="s">
        <v>13</v>
      </c>
      <c r="G1446" s="388" t="s">
        <v>192</v>
      </c>
      <c r="H1446" s="388" t="s">
        <v>131</v>
      </c>
      <c r="I1446" s="388" t="s">
        <v>131</v>
      </c>
      <c r="J1446" s="388" t="s">
        <v>3476</v>
      </c>
      <c r="K1446" s="400">
        <v>41498</v>
      </c>
      <c r="L1446" s="400">
        <v>41502</v>
      </c>
      <c r="M1446" s="388" t="s">
        <v>98</v>
      </c>
      <c r="N1446" s="388" t="s">
        <v>104</v>
      </c>
      <c r="O1446" s="388">
        <v>4</v>
      </c>
      <c r="P1446" s="388" t="s">
        <v>3114</v>
      </c>
      <c r="Q1446" s="388">
        <v>3</v>
      </c>
    </row>
    <row r="1447" spans="1:17" s="388" customFormat="1" x14ac:dyDescent="0.2">
      <c r="A1447" s="388">
        <v>55112</v>
      </c>
      <c r="B1447" s="388">
        <v>107086</v>
      </c>
      <c r="C1447" s="388">
        <v>10007070</v>
      </c>
      <c r="D1447" s="388" t="s">
        <v>3480</v>
      </c>
      <c r="E1447" s="388" t="s">
        <v>1536</v>
      </c>
      <c r="F1447" s="388" t="s">
        <v>14</v>
      </c>
      <c r="G1447" s="388" t="s">
        <v>1298</v>
      </c>
      <c r="H1447" s="388" t="s">
        <v>92</v>
      </c>
      <c r="I1447" s="388" t="s">
        <v>93</v>
      </c>
      <c r="J1447" s="388" t="s">
        <v>3481</v>
      </c>
      <c r="K1447" s="400">
        <v>41498</v>
      </c>
      <c r="L1447" s="400">
        <v>41502</v>
      </c>
      <c r="M1447" s="388" t="s">
        <v>98</v>
      </c>
      <c r="N1447" s="388" t="s">
        <v>104</v>
      </c>
      <c r="O1447" s="388">
        <v>2</v>
      </c>
      <c r="P1447" s="388" t="s">
        <v>3114</v>
      </c>
      <c r="Q1447" s="388">
        <v>2</v>
      </c>
    </row>
    <row r="1448" spans="1:17" s="388" customFormat="1" x14ac:dyDescent="0.2">
      <c r="A1448" s="388">
        <v>58176</v>
      </c>
      <c r="B1448" s="388">
        <v>117986</v>
      </c>
      <c r="C1448" s="388">
        <v>10011240</v>
      </c>
      <c r="D1448" s="388" t="s">
        <v>3545</v>
      </c>
      <c r="E1448" s="388" t="s">
        <v>1590</v>
      </c>
      <c r="F1448" s="388" t="s">
        <v>13</v>
      </c>
      <c r="G1448" s="388" t="s">
        <v>135</v>
      </c>
      <c r="H1448" s="388" t="s">
        <v>115</v>
      </c>
      <c r="I1448" s="388" t="s">
        <v>115</v>
      </c>
      <c r="J1448" s="388" t="s">
        <v>3546</v>
      </c>
      <c r="K1448" s="400">
        <v>41491</v>
      </c>
      <c r="L1448" s="400">
        <v>41495</v>
      </c>
      <c r="M1448" s="388" t="s">
        <v>98</v>
      </c>
      <c r="N1448" s="388" t="s">
        <v>104</v>
      </c>
      <c r="O1448" s="388">
        <v>2</v>
      </c>
      <c r="P1448" s="388" t="s">
        <v>3114</v>
      </c>
      <c r="Q1448" s="388">
        <v>2</v>
      </c>
    </row>
    <row r="1449" spans="1:17" s="388" customFormat="1" x14ac:dyDescent="0.2">
      <c r="A1449" s="388">
        <v>58863</v>
      </c>
      <c r="B1449" s="388">
        <v>108002</v>
      </c>
      <c r="C1449" s="388">
        <v>10006399</v>
      </c>
      <c r="D1449" s="388" t="s">
        <v>3612</v>
      </c>
      <c r="E1449" s="388" t="s">
        <v>2300</v>
      </c>
      <c r="F1449" s="388" t="s">
        <v>18</v>
      </c>
      <c r="G1449" s="388" t="s">
        <v>793</v>
      </c>
      <c r="H1449" s="388" t="s">
        <v>102</v>
      </c>
      <c r="I1449" s="388" t="s">
        <v>102</v>
      </c>
      <c r="J1449" s="388" t="s">
        <v>3613</v>
      </c>
      <c r="K1449" s="400">
        <v>41491</v>
      </c>
      <c r="L1449" s="400">
        <v>41495</v>
      </c>
      <c r="M1449" s="388" t="s">
        <v>2302</v>
      </c>
      <c r="N1449" s="388" t="s">
        <v>104</v>
      </c>
      <c r="O1449" s="388">
        <v>2</v>
      </c>
      <c r="P1449" s="388" t="s">
        <v>3114</v>
      </c>
      <c r="Q1449" s="388">
        <v>3</v>
      </c>
    </row>
    <row r="1450" spans="1:17" s="388" customFormat="1" x14ac:dyDescent="0.2">
      <c r="A1450" s="388">
        <v>51036</v>
      </c>
      <c r="B1450" s="388">
        <v>109389</v>
      </c>
      <c r="C1450" s="388">
        <v>10001193</v>
      </c>
      <c r="D1450" s="388" t="s">
        <v>475</v>
      </c>
      <c r="E1450" s="388" t="s">
        <v>1590</v>
      </c>
      <c r="F1450" s="388" t="s">
        <v>13</v>
      </c>
      <c r="G1450" s="388" t="s">
        <v>1777</v>
      </c>
      <c r="H1450" s="388" t="s">
        <v>161</v>
      </c>
      <c r="I1450" s="388" t="s">
        <v>161</v>
      </c>
      <c r="J1450" s="388" t="s">
        <v>477</v>
      </c>
      <c r="K1450" s="400">
        <v>41484</v>
      </c>
      <c r="L1450" s="400">
        <v>41488</v>
      </c>
      <c r="M1450" s="388" t="s">
        <v>98</v>
      </c>
      <c r="N1450" s="388" t="s">
        <v>104</v>
      </c>
      <c r="O1450" s="388">
        <v>2</v>
      </c>
      <c r="P1450" s="388" t="s">
        <v>3114</v>
      </c>
      <c r="Q1450" s="388">
        <v>3</v>
      </c>
    </row>
    <row r="1451" spans="1:17" s="388" customFormat="1" x14ac:dyDescent="0.2">
      <c r="A1451" s="388">
        <v>52795</v>
      </c>
      <c r="B1451" s="388">
        <v>106907</v>
      </c>
      <c r="C1451" s="388">
        <v>10003508</v>
      </c>
      <c r="D1451" s="388" t="s">
        <v>864</v>
      </c>
      <c r="E1451" s="388" t="s">
        <v>1508</v>
      </c>
      <c r="F1451" s="388" t="s">
        <v>13</v>
      </c>
      <c r="G1451" s="388" t="s">
        <v>729</v>
      </c>
      <c r="H1451" s="388" t="s">
        <v>131</v>
      </c>
      <c r="I1451" s="388" t="s">
        <v>131</v>
      </c>
      <c r="J1451" s="388" t="s">
        <v>3298</v>
      </c>
      <c r="K1451" s="400">
        <v>41484</v>
      </c>
      <c r="L1451" s="400">
        <v>41488</v>
      </c>
      <c r="M1451" s="388" t="s">
        <v>98</v>
      </c>
      <c r="N1451" s="388" t="s">
        <v>104</v>
      </c>
      <c r="O1451" s="388">
        <v>2</v>
      </c>
      <c r="P1451" s="388" t="s">
        <v>3114</v>
      </c>
      <c r="Q1451" s="388">
        <v>3</v>
      </c>
    </row>
    <row r="1452" spans="1:17" s="388" customFormat="1" x14ac:dyDescent="0.2">
      <c r="A1452" s="388">
        <v>58868</v>
      </c>
      <c r="B1452" s="388">
        <v>116164</v>
      </c>
      <c r="C1452" s="388">
        <v>10001189</v>
      </c>
      <c r="D1452" s="388" t="s">
        <v>3624</v>
      </c>
      <c r="E1452" s="388" t="s">
        <v>2300</v>
      </c>
      <c r="F1452" s="388" t="s">
        <v>18</v>
      </c>
      <c r="G1452" s="388" t="s">
        <v>1080</v>
      </c>
      <c r="H1452" s="388" t="s">
        <v>186</v>
      </c>
      <c r="I1452" s="388" t="s">
        <v>93</v>
      </c>
      <c r="J1452" s="388" t="s">
        <v>3625</v>
      </c>
      <c r="K1452" s="400">
        <v>41484</v>
      </c>
      <c r="L1452" s="400">
        <v>41488</v>
      </c>
      <c r="M1452" s="388" t="s">
        <v>2302</v>
      </c>
      <c r="N1452" s="388" t="s">
        <v>104</v>
      </c>
      <c r="O1452" s="388">
        <v>2</v>
      </c>
      <c r="P1452" s="388" t="s">
        <v>3114</v>
      </c>
      <c r="Q1452" s="388">
        <v>3</v>
      </c>
    </row>
    <row r="1453" spans="1:17" s="388" customFormat="1" x14ac:dyDescent="0.2">
      <c r="A1453" s="388">
        <v>57680</v>
      </c>
      <c r="B1453" s="388">
        <v>116239</v>
      </c>
      <c r="C1453" s="388">
        <v>10000421</v>
      </c>
      <c r="D1453" s="388" t="s">
        <v>381</v>
      </c>
      <c r="E1453" s="388" t="s">
        <v>1508</v>
      </c>
      <c r="F1453" s="388" t="s">
        <v>13</v>
      </c>
      <c r="G1453" s="388" t="s">
        <v>382</v>
      </c>
      <c r="H1453" s="388" t="s">
        <v>161</v>
      </c>
      <c r="I1453" s="388" t="s">
        <v>161</v>
      </c>
      <c r="J1453" s="388" t="s">
        <v>3512</v>
      </c>
      <c r="K1453" s="400">
        <v>41477</v>
      </c>
      <c r="L1453" s="400">
        <v>41481</v>
      </c>
      <c r="M1453" s="388" t="s">
        <v>98</v>
      </c>
      <c r="N1453" s="388" t="s">
        <v>104</v>
      </c>
      <c r="O1453" s="388">
        <v>3</v>
      </c>
      <c r="P1453" s="388" t="s">
        <v>3114</v>
      </c>
      <c r="Q1453" s="388">
        <v>3</v>
      </c>
    </row>
    <row r="1454" spans="1:17" s="388" customFormat="1" x14ac:dyDescent="0.2">
      <c r="A1454" s="388">
        <v>58187</v>
      </c>
      <c r="B1454" s="388">
        <v>118094</v>
      </c>
      <c r="C1454" s="388">
        <v>10019839</v>
      </c>
      <c r="D1454" s="388" t="s">
        <v>3551</v>
      </c>
      <c r="E1454" s="388" t="s">
        <v>1508</v>
      </c>
      <c r="F1454" s="388" t="s">
        <v>13</v>
      </c>
      <c r="G1454" s="388" t="s">
        <v>1278</v>
      </c>
      <c r="H1454" s="388" t="s">
        <v>131</v>
      </c>
      <c r="I1454" s="388" t="s">
        <v>131</v>
      </c>
      <c r="J1454" s="388" t="s">
        <v>3552</v>
      </c>
      <c r="K1454" s="400">
        <v>41477</v>
      </c>
      <c r="L1454" s="400">
        <v>41481</v>
      </c>
      <c r="M1454" s="388" t="s">
        <v>98</v>
      </c>
      <c r="N1454" s="388" t="s">
        <v>104</v>
      </c>
      <c r="O1454" s="388">
        <v>2</v>
      </c>
      <c r="P1454" s="388" t="s">
        <v>3114</v>
      </c>
      <c r="Q1454" s="388">
        <v>2</v>
      </c>
    </row>
    <row r="1455" spans="1:17" s="388" customFormat="1" x14ac:dyDescent="0.2">
      <c r="A1455" s="388">
        <v>51104</v>
      </c>
      <c r="B1455" s="388">
        <v>106685</v>
      </c>
      <c r="C1455" s="388">
        <v>10001310</v>
      </c>
      <c r="D1455" s="388" t="s">
        <v>1574</v>
      </c>
      <c r="E1455" s="388" t="s">
        <v>1508</v>
      </c>
      <c r="F1455" s="388" t="s">
        <v>13</v>
      </c>
      <c r="G1455" s="388" t="s">
        <v>379</v>
      </c>
      <c r="H1455" s="388" t="s">
        <v>186</v>
      </c>
      <c r="I1455" s="388" t="s">
        <v>93</v>
      </c>
      <c r="J1455" s="388" t="s">
        <v>3215</v>
      </c>
      <c r="K1455" s="400">
        <v>41471</v>
      </c>
      <c r="L1455" s="400">
        <v>41474</v>
      </c>
      <c r="M1455" s="388" t="s">
        <v>98</v>
      </c>
      <c r="N1455" s="388" t="s">
        <v>104</v>
      </c>
      <c r="O1455" s="388">
        <v>3</v>
      </c>
      <c r="P1455" s="388" t="s">
        <v>3114</v>
      </c>
      <c r="Q1455" s="388">
        <v>2</v>
      </c>
    </row>
    <row r="1456" spans="1:17" s="388" customFormat="1" x14ac:dyDescent="0.2">
      <c r="A1456" s="388">
        <v>52004</v>
      </c>
      <c r="B1456" s="388">
        <v>108633</v>
      </c>
      <c r="C1456" s="388">
        <v>10000789</v>
      </c>
      <c r="D1456" s="388" t="s">
        <v>835</v>
      </c>
      <c r="E1456" s="388" t="s">
        <v>1590</v>
      </c>
      <c r="F1456" s="388" t="s">
        <v>13</v>
      </c>
      <c r="G1456" s="388" t="s">
        <v>395</v>
      </c>
      <c r="H1456" s="388" t="s">
        <v>131</v>
      </c>
      <c r="I1456" s="388" t="s">
        <v>131</v>
      </c>
      <c r="J1456" s="388" t="s">
        <v>3260</v>
      </c>
      <c r="K1456" s="400">
        <v>41471</v>
      </c>
      <c r="L1456" s="400">
        <v>41474</v>
      </c>
      <c r="M1456" s="388" t="s">
        <v>98</v>
      </c>
      <c r="N1456" s="388" t="s">
        <v>104</v>
      </c>
      <c r="O1456" s="388">
        <v>2</v>
      </c>
      <c r="P1456" s="388" t="s">
        <v>3114</v>
      </c>
      <c r="Q1456" s="388">
        <v>2</v>
      </c>
    </row>
    <row r="1457" spans="1:17" s="388" customFormat="1" x14ac:dyDescent="0.2">
      <c r="A1457" s="388">
        <v>53875</v>
      </c>
      <c r="B1457" s="388">
        <v>117556</v>
      </c>
      <c r="C1457" s="388">
        <v>10008426</v>
      </c>
      <c r="D1457" s="388" t="s">
        <v>3374</v>
      </c>
      <c r="E1457" s="388" t="s">
        <v>1508</v>
      </c>
      <c r="F1457" s="388" t="s">
        <v>13</v>
      </c>
      <c r="G1457" s="388" t="s">
        <v>252</v>
      </c>
      <c r="H1457" s="388" t="s">
        <v>155</v>
      </c>
      <c r="I1457" s="388" t="s">
        <v>155</v>
      </c>
      <c r="J1457" s="388" t="s">
        <v>3375</v>
      </c>
      <c r="K1457" s="400">
        <v>41471</v>
      </c>
      <c r="L1457" s="400">
        <v>41474</v>
      </c>
      <c r="M1457" s="388" t="s">
        <v>123</v>
      </c>
      <c r="N1457" s="388" t="s">
        <v>104</v>
      </c>
      <c r="O1457" s="388">
        <v>2</v>
      </c>
      <c r="P1457" s="388" t="s">
        <v>3114</v>
      </c>
      <c r="Q1457" s="388">
        <v>2</v>
      </c>
    </row>
    <row r="1458" spans="1:17" s="388" customFormat="1" x14ac:dyDescent="0.2">
      <c r="A1458" s="388">
        <v>51030</v>
      </c>
      <c r="B1458" s="388">
        <v>115973</v>
      </c>
      <c r="C1458" s="388">
        <v>10001185</v>
      </c>
      <c r="D1458" s="388" t="s">
        <v>3204</v>
      </c>
      <c r="E1458" s="388" t="s">
        <v>2300</v>
      </c>
      <c r="F1458" s="388" t="s">
        <v>18</v>
      </c>
      <c r="G1458" s="388" t="s">
        <v>595</v>
      </c>
      <c r="H1458" s="388" t="s">
        <v>177</v>
      </c>
      <c r="I1458" s="388" t="s">
        <v>177</v>
      </c>
      <c r="J1458" s="388" t="s">
        <v>3205</v>
      </c>
      <c r="K1458" s="400">
        <v>41470</v>
      </c>
      <c r="L1458" s="400">
        <v>41474</v>
      </c>
      <c r="M1458" s="388" t="s">
        <v>2302</v>
      </c>
      <c r="N1458" s="388" t="s">
        <v>104</v>
      </c>
      <c r="O1458" s="388">
        <v>2</v>
      </c>
      <c r="P1458" s="388" t="s">
        <v>3114</v>
      </c>
      <c r="Q1458" s="388">
        <v>3</v>
      </c>
    </row>
    <row r="1459" spans="1:17" s="388" customFormat="1" x14ac:dyDescent="0.2">
      <c r="A1459" s="388">
        <v>58614</v>
      </c>
      <c r="B1459" s="388">
        <v>110023</v>
      </c>
      <c r="C1459" s="388">
        <v>10023047</v>
      </c>
      <c r="D1459" s="388" t="s">
        <v>1853</v>
      </c>
      <c r="E1459" s="388" t="s">
        <v>1508</v>
      </c>
      <c r="F1459" s="388" t="s">
        <v>13</v>
      </c>
      <c r="G1459" s="388" t="s">
        <v>202</v>
      </c>
      <c r="H1459" s="388" t="s">
        <v>152</v>
      </c>
      <c r="I1459" s="388" t="s">
        <v>152</v>
      </c>
      <c r="J1459" s="388" t="s">
        <v>3600</v>
      </c>
      <c r="K1459" s="400">
        <v>41470</v>
      </c>
      <c r="L1459" s="400">
        <v>41474</v>
      </c>
      <c r="M1459" s="388" t="s">
        <v>98</v>
      </c>
      <c r="N1459" s="388" t="s">
        <v>104</v>
      </c>
      <c r="O1459" s="388">
        <v>3</v>
      </c>
      <c r="P1459" s="388" t="s">
        <v>3114</v>
      </c>
      <c r="Q1459" s="388">
        <v>3</v>
      </c>
    </row>
    <row r="1460" spans="1:17" s="388" customFormat="1" x14ac:dyDescent="0.2">
      <c r="A1460" s="388">
        <v>55009</v>
      </c>
      <c r="B1460" s="388">
        <v>108996</v>
      </c>
      <c r="C1460" s="388">
        <v>10009098</v>
      </c>
      <c r="D1460" s="388" t="s">
        <v>3466</v>
      </c>
      <c r="E1460" s="388" t="s">
        <v>1536</v>
      </c>
      <c r="F1460" s="388" t="s">
        <v>14</v>
      </c>
      <c r="G1460" s="388" t="s">
        <v>1349</v>
      </c>
      <c r="H1460" s="388" t="s">
        <v>177</v>
      </c>
      <c r="I1460" s="388" t="s">
        <v>177</v>
      </c>
      <c r="J1460" s="388" t="s">
        <v>3467</v>
      </c>
      <c r="K1460" s="400">
        <v>41464</v>
      </c>
      <c r="L1460" s="400">
        <v>41467</v>
      </c>
      <c r="M1460" s="388" t="s">
        <v>123</v>
      </c>
      <c r="N1460" s="388" t="s">
        <v>104</v>
      </c>
      <c r="O1460" s="388">
        <v>4</v>
      </c>
      <c r="P1460" s="388" t="s">
        <v>3114</v>
      </c>
      <c r="Q1460" s="388" t="s">
        <v>195</v>
      </c>
    </row>
    <row r="1461" spans="1:17" s="388" customFormat="1" x14ac:dyDescent="0.2">
      <c r="A1461" s="388">
        <v>56817</v>
      </c>
      <c r="B1461" s="388">
        <v>119809</v>
      </c>
      <c r="C1461" s="388">
        <v>10033129</v>
      </c>
      <c r="D1461" s="388" t="s">
        <v>1084</v>
      </c>
      <c r="E1461" s="388" t="s">
        <v>1508</v>
      </c>
      <c r="F1461" s="388" t="s">
        <v>13</v>
      </c>
      <c r="G1461" s="388" t="s">
        <v>225</v>
      </c>
      <c r="H1461" s="388" t="s">
        <v>92</v>
      </c>
      <c r="I1461" s="388" t="s">
        <v>93</v>
      </c>
      <c r="J1461" s="388" t="s">
        <v>3510</v>
      </c>
      <c r="K1461" s="400">
        <v>41464</v>
      </c>
      <c r="L1461" s="400">
        <v>41467</v>
      </c>
      <c r="M1461" s="388" t="s">
        <v>123</v>
      </c>
      <c r="N1461" s="388" t="s">
        <v>104</v>
      </c>
      <c r="O1461" s="388">
        <v>3</v>
      </c>
      <c r="P1461" s="388" t="s">
        <v>3114</v>
      </c>
      <c r="Q1461" s="388" t="s">
        <v>195</v>
      </c>
    </row>
    <row r="1462" spans="1:17" s="388" customFormat="1" x14ac:dyDescent="0.2">
      <c r="A1462" s="388">
        <v>55051</v>
      </c>
      <c r="B1462" s="388">
        <v>118417</v>
      </c>
      <c r="C1462" s="388">
        <v>10022627</v>
      </c>
      <c r="D1462" s="388" t="s">
        <v>3472</v>
      </c>
      <c r="E1462" s="388" t="s">
        <v>1536</v>
      </c>
      <c r="F1462" s="388" t="s">
        <v>14</v>
      </c>
      <c r="G1462" s="388" t="s">
        <v>1518</v>
      </c>
      <c r="H1462" s="388" t="s">
        <v>1143</v>
      </c>
      <c r="I1462" s="388" t="s">
        <v>161</v>
      </c>
      <c r="J1462" s="388" t="s">
        <v>3473</v>
      </c>
      <c r="K1462" s="400">
        <v>41463</v>
      </c>
      <c r="L1462" s="400">
        <v>41467</v>
      </c>
      <c r="M1462" s="388" t="s">
        <v>98</v>
      </c>
      <c r="N1462" s="388" t="s">
        <v>104</v>
      </c>
      <c r="O1462" s="388">
        <v>1</v>
      </c>
      <c r="P1462" s="388" t="s">
        <v>3114</v>
      </c>
      <c r="Q1462" s="388">
        <v>2</v>
      </c>
    </row>
    <row r="1463" spans="1:17" s="388" customFormat="1" x14ac:dyDescent="0.2">
      <c r="A1463" s="388">
        <v>58866</v>
      </c>
      <c r="B1463" s="388">
        <v>116386</v>
      </c>
      <c r="C1463" s="388">
        <v>10001639</v>
      </c>
      <c r="D1463" s="388" t="s">
        <v>3618</v>
      </c>
      <c r="E1463" s="388" t="s">
        <v>2300</v>
      </c>
      <c r="F1463" s="388" t="s">
        <v>18</v>
      </c>
      <c r="G1463" s="388" t="s">
        <v>809</v>
      </c>
      <c r="H1463" s="388" t="s">
        <v>155</v>
      </c>
      <c r="I1463" s="388" t="s">
        <v>155</v>
      </c>
      <c r="J1463" s="388" t="s">
        <v>3619</v>
      </c>
      <c r="K1463" s="400">
        <v>41463</v>
      </c>
      <c r="L1463" s="400">
        <v>41467</v>
      </c>
      <c r="M1463" s="388" t="s">
        <v>2302</v>
      </c>
      <c r="N1463" s="388" t="s">
        <v>104</v>
      </c>
      <c r="O1463" s="388">
        <v>2</v>
      </c>
      <c r="P1463" s="388" t="s">
        <v>3114</v>
      </c>
      <c r="Q1463" s="388">
        <v>3</v>
      </c>
    </row>
    <row r="1464" spans="1:17" s="388" customFormat="1" x14ac:dyDescent="0.2">
      <c r="A1464" s="388">
        <v>139218</v>
      </c>
      <c r="B1464" s="388">
        <v>118858</v>
      </c>
      <c r="C1464" s="388">
        <v>10024772</v>
      </c>
      <c r="D1464" s="388" t="s">
        <v>3931</v>
      </c>
      <c r="E1464" s="388" t="s">
        <v>1992</v>
      </c>
      <c r="F1464" s="388" t="s">
        <v>12</v>
      </c>
      <c r="G1464" s="388" t="s">
        <v>299</v>
      </c>
      <c r="H1464" s="388" t="s">
        <v>131</v>
      </c>
      <c r="I1464" s="388" t="s">
        <v>131</v>
      </c>
      <c r="J1464" s="388" t="s">
        <v>3932</v>
      </c>
      <c r="K1464" s="400">
        <v>41458</v>
      </c>
      <c r="L1464" s="400">
        <v>41460</v>
      </c>
      <c r="M1464" s="388" t="s">
        <v>127</v>
      </c>
      <c r="N1464" s="388" t="s">
        <v>104</v>
      </c>
      <c r="O1464" s="388">
        <v>1</v>
      </c>
      <c r="P1464" s="388" t="s">
        <v>3114</v>
      </c>
      <c r="Q1464" s="388">
        <v>2</v>
      </c>
    </row>
    <row r="1465" spans="1:17" s="388" customFormat="1" x14ac:dyDescent="0.2">
      <c r="A1465" s="388">
        <v>54237</v>
      </c>
      <c r="B1465" s="388">
        <v>106433</v>
      </c>
      <c r="C1465" s="388">
        <v>10005601</v>
      </c>
      <c r="D1465" s="388" t="s">
        <v>3392</v>
      </c>
      <c r="E1465" s="388" t="s">
        <v>1508</v>
      </c>
      <c r="F1465" s="388" t="s">
        <v>13</v>
      </c>
      <c r="G1465" s="388" t="s">
        <v>442</v>
      </c>
      <c r="H1465" s="388" t="s">
        <v>92</v>
      </c>
      <c r="I1465" s="388" t="s">
        <v>93</v>
      </c>
      <c r="J1465" s="388" t="s">
        <v>3393</v>
      </c>
      <c r="K1465" s="400">
        <v>41457</v>
      </c>
      <c r="L1465" s="400">
        <v>41460</v>
      </c>
      <c r="M1465" s="388" t="s">
        <v>123</v>
      </c>
      <c r="N1465" s="388" t="s">
        <v>104</v>
      </c>
      <c r="O1465" s="388">
        <v>3</v>
      </c>
      <c r="P1465" s="388" t="s">
        <v>3114</v>
      </c>
      <c r="Q1465" s="388">
        <v>3</v>
      </c>
    </row>
    <row r="1466" spans="1:17" s="388" customFormat="1" x14ac:dyDescent="0.2">
      <c r="A1466" s="388">
        <v>50387</v>
      </c>
      <c r="B1466" s="388">
        <v>105765</v>
      </c>
      <c r="C1466" s="388">
        <v>10000238</v>
      </c>
      <c r="D1466" s="388" t="s">
        <v>3169</v>
      </c>
      <c r="E1466" s="388" t="s">
        <v>1536</v>
      </c>
      <c r="F1466" s="388" t="s">
        <v>14</v>
      </c>
      <c r="G1466" s="388" t="s">
        <v>189</v>
      </c>
      <c r="H1466" s="388" t="s">
        <v>131</v>
      </c>
      <c r="I1466" s="388" t="s">
        <v>131</v>
      </c>
      <c r="J1466" s="388" t="s">
        <v>3170</v>
      </c>
      <c r="K1466" s="400">
        <v>41456</v>
      </c>
      <c r="L1466" s="400">
        <v>41460</v>
      </c>
      <c r="M1466" s="388" t="s">
        <v>98</v>
      </c>
      <c r="N1466" s="388" t="s">
        <v>104</v>
      </c>
      <c r="O1466" s="388">
        <v>2</v>
      </c>
      <c r="P1466" s="388" t="s">
        <v>3114</v>
      </c>
      <c r="Q1466" s="388">
        <v>3</v>
      </c>
    </row>
    <row r="1467" spans="1:17" s="388" customFormat="1" x14ac:dyDescent="0.2">
      <c r="A1467" s="388">
        <v>58865</v>
      </c>
      <c r="B1467" s="388">
        <v>116497</v>
      </c>
      <c r="C1467" s="388">
        <v>10002761</v>
      </c>
      <c r="D1467" s="388" t="s">
        <v>3615</v>
      </c>
      <c r="E1467" s="388" t="s">
        <v>2300</v>
      </c>
      <c r="F1467" s="388" t="s">
        <v>18</v>
      </c>
      <c r="G1467" s="388" t="s">
        <v>130</v>
      </c>
      <c r="H1467" s="388" t="s">
        <v>131</v>
      </c>
      <c r="I1467" s="388" t="s">
        <v>131</v>
      </c>
      <c r="J1467" s="388" t="s">
        <v>3616</v>
      </c>
      <c r="K1467" s="400">
        <v>41456</v>
      </c>
      <c r="L1467" s="400">
        <v>41460</v>
      </c>
      <c r="M1467" s="388" t="s">
        <v>2302</v>
      </c>
      <c r="N1467" s="388" t="s">
        <v>104</v>
      </c>
      <c r="O1467" s="388">
        <v>2</v>
      </c>
      <c r="P1467" s="388" t="s">
        <v>3114</v>
      </c>
      <c r="Q1467" s="388">
        <v>3</v>
      </c>
    </row>
    <row r="1468" spans="1:17" s="388" customFormat="1" x14ac:dyDescent="0.2">
      <c r="A1468" s="388">
        <v>54158</v>
      </c>
      <c r="B1468" s="388">
        <v>106929</v>
      </c>
      <c r="C1468" s="388">
        <v>10005514</v>
      </c>
      <c r="D1468" s="388" t="s">
        <v>991</v>
      </c>
      <c r="E1468" s="388" t="s">
        <v>1508</v>
      </c>
      <c r="F1468" s="388" t="s">
        <v>13</v>
      </c>
      <c r="G1468" s="388" t="s">
        <v>130</v>
      </c>
      <c r="H1468" s="388" t="s">
        <v>131</v>
      </c>
      <c r="I1468" s="388" t="s">
        <v>131</v>
      </c>
      <c r="J1468" s="388" t="s">
        <v>3383</v>
      </c>
      <c r="K1468" s="400">
        <v>41450</v>
      </c>
      <c r="L1468" s="400">
        <v>41453</v>
      </c>
      <c r="M1468" s="388" t="s">
        <v>123</v>
      </c>
      <c r="N1468" s="388" t="s">
        <v>104</v>
      </c>
      <c r="O1468" s="388">
        <v>3</v>
      </c>
      <c r="P1468" s="388" t="s">
        <v>3114</v>
      </c>
      <c r="Q1468" s="388">
        <v>2</v>
      </c>
    </row>
    <row r="1469" spans="1:17" s="388" customFormat="1" x14ac:dyDescent="0.2">
      <c r="A1469" s="388">
        <v>58219</v>
      </c>
      <c r="B1469" s="388">
        <v>118204</v>
      </c>
      <c r="C1469" s="388">
        <v>10021665</v>
      </c>
      <c r="D1469" s="388" t="s">
        <v>3560</v>
      </c>
      <c r="E1469" s="388" t="s">
        <v>1508</v>
      </c>
      <c r="F1469" s="388" t="s">
        <v>13</v>
      </c>
      <c r="G1469" s="388" t="s">
        <v>1039</v>
      </c>
      <c r="H1469" s="388" t="s">
        <v>92</v>
      </c>
      <c r="I1469" s="388" t="s">
        <v>93</v>
      </c>
      <c r="J1469" s="388" t="s">
        <v>3561</v>
      </c>
      <c r="K1469" s="400">
        <v>41450</v>
      </c>
      <c r="L1469" s="400">
        <v>41453</v>
      </c>
      <c r="M1469" s="388" t="s">
        <v>123</v>
      </c>
      <c r="N1469" s="388" t="s">
        <v>104</v>
      </c>
      <c r="O1469" s="388">
        <v>2</v>
      </c>
      <c r="P1469" s="388" t="s">
        <v>3114</v>
      </c>
      <c r="Q1469" s="388">
        <v>3</v>
      </c>
    </row>
    <row r="1470" spans="1:17" s="388" customFormat="1" x14ac:dyDescent="0.2">
      <c r="A1470" s="388">
        <v>50192</v>
      </c>
      <c r="B1470" s="388">
        <v>118102</v>
      </c>
      <c r="C1470" s="388">
        <v>10010523</v>
      </c>
      <c r="D1470" s="388" t="s">
        <v>689</v>
      </c>
      <c r="E1470" s="388" t="s">
        <v>1508</v>
      </c>
      <c r="F1470" s="388" t="s">
        <v>13</v>
      </c>
      <c r="G1470" s="388" t="s">
        <v>382</v>
      </c>
      <c r="H1470" s="388" t="s">
        <v>161</v>
      </c>
      <c r="I1470" s="388" t="s">
        <v>161</v>
      </c>
      <c r="J1470" s="388" t="s">
        <v>3141</v>
      </c>
      <c r="K1470" s="400">
        <v>41449</v>
      </c>
      <c r="L1470" s="400">
        <v>41453</v>
      </c>
      <c r="M1470" s="388" t="s">
        <v>98</v>
      </c>
      <c r="N1470" s="388" t="s">
        <v>104</v>
      </c>
      <c r="O1470" s="388">
        <v>3</v>
      </c>
      <c r="P1470" s="388" t="s">
        <v>3114</v>
      </c>
      <c r="Q1470" s="388">
        <v>3</v>
      </c>
    </row>
    <row r="1471" spans="1:17" s="388" customFormat="1" x14ac:dyDescent="0.2">
      <c r="A1471" s="388">
        <v>53104</v>
      </c>
      <c r="B1471" s="388">
        <v>108155</v>
      </c>
      <c r="C1471" s="388">
        <v>10000146</v>
      </c>
      <c r="D1471" s="388" t="s">
        <v>903</v>
      </c>
      <c r="E1471" s="388" t="s">
        <v>1512</v>
      </c>
      <c r="F1471" s="388" t="s">
        <v>14</v>
      </c>
      <c r="G1471" s="388" t="s">
        <v>675</v>
      </c>
      <c r="H1471" s="388" t="s">
        <v>115</v>
      </c>
      <c r="I1471" s="388" t="s">
        <v>115</v>
      </c>
      <c r="J1471" s="388" t="s">
        <v>3316</v>
      </c>
      <c r="K1471" s="400">
        <v>41449</v>
      </c>
      <c r="L1471" s="400">
        <v>41453</v>
      </c>
      <c r="M1471" s="388" t="s">
        <v>143</v>
      </c>
      <c r="N1471" s="388" t="s">
        <v>104</v>
      </c>
      <c r="O1471" s="388">
        <v>2</v>
      </c>
      <c r="P1471" s="388" t="s">
        <v>3114</v>
      </c>
      <c r="Q1471" s="388">
        <v>3</v>
      </c>
    </row>
    <row r="1472" spans="1:17" s="388" customFormat="1" x14ac:dyDescent="0.2">
      <c r="A1472" s="388">
        <v>58611</v>
      </c>
      <c r="B1472" s="388">
        <v>118798</v>
      </c>
      <c r="C1472" s="388">
        <v>10021684</v>
      </c>
      <c r="D1472" s="388" t="s">
        <v>1850</v>
      </c>
      <c r="E1472" s="388" t="s">
        <v>1536</v>
      </c>
      <c r="F1472" s="388" t="s">
        <v>14</v>
      </c>
      <c r="G1472" s="388" t="s">
        <v>515</v>
      </c>
      <c r="H1472" s="388" t="s">
        <v>115</v>
      </c>
      <c r="I1472" s="388" t="s">
        <v>115</v>
      </c>
      <c r="J1472" s="388" t="s">
        <v>3598</v>
      </c>
      <c r="K1472" s="400">
        <v>41449</v>
      </c>
      <c r="L1472" s="400">
        <v>41453</v>
      </c>
      <c r="M1472" s="388" t="s">
        <v>123</v>
      </c>
      <c r="N1472" s="388" t="s">
        <v>104</v>
      </c>
      <c r="O1472" s="388">
        <v>3</v>
      </c>
      <c r="P1472" s="388" t="s">
        <v>3114</v>
      </c>
      <c r="Q1472" s="388">
        <v>3</v>
      </c>
    </row>
    <row r="1473" spans="1:17" s="388" customFormat="1" x14ac:dyDescent="0.2">
      <c r="A1473" s="388">
        <v>59202</v>
      </c>
      <c r="B1473" s="388">
        <v>130162</v>
      </c>
      <c r="C1473" s="388">
        <v>10042884</v>
      </c>
      <c r="D1473" s="388" t="s">
        <v>1203</v>
      </c>
      <c r="E1473" s="388" t="s">
        <v>1508</v>
      </c>
      <c r="F1473" s="388" t="s">
        <v>13</v>
      </c>
      <c r="G1473" s="388" t="s">
        <v>299</v>
      </c>
      <c r="H1473" s="388" t="s">
        <v>131</v>
      </c>
      <c r="I1473" s="388" t="s">
        <v>131</v>
      </c>
      <c r="J1473" s="388" t="s">
        <v>3653</v>
      </c>
      <c r="K1473" s="400">
        <v>41449</v>
      </c>
      <c r="L1473" s="400">
        <v>41453</v>
      </c>
      <c r="M1473" s="388" t="s">
        <v>98</v>
      </c>
      <c r="N1473" s="388" t="s">
        <v>104</v>
      </c>
      <c r="O1473" s="388">
        <v>2</v>
      </c>
      <c r="P1473" s="388" t="s">
        <v>3114</v>
      </c>
      <c r="Q1473" s="388">
        <v>3</v>
      </c>
    </row>
    <row r="1474" spans="1:17" s="388" customFormat="1" x14ac:dyDescent="0.2">
      <c r="A1474" s="388">
        <v>52150</v>
      </c>
      <c r="B1474" s="388">
        <v>106393</v>
      </c>
      <c r="C1474" s="388">
        <v>10002948</v>
      </c>
      <c r="D1474" s="388" t="s">
        <v>843</v>
      </c>
      <c r="E1474" s="388" t="s">
        <v>1508</v>
      </c>
      <c r="F1474" s="388" t="s">
        <v>13</v>
      </c>
      <c r="G1474" s="388" t="s">
        <v>176</v>
      </c>
      <c r="H1474" s="388" t="s">
        <v>177</v>
      </c>
      <c r="I1474" s="388" t="s">
        <v>177</v>
      </c>
      <c r="J1474" s="388" t="s">
        <v>3265</v>
      </c>
      <c r="K1474" s="400">
        <v>41450</v>
      </c>
      <c r="L1474" s="400">
        <v>41452</v>
      </c>
      <c r="M1474" s="388" t="s">
        <v>98</v>
      </c>
      <c r="N1474" s="388" t="s">
        <v>104</v>
      </c>
      <c r="O1474" s="388">
        <v>2</v>
      </c>
      <c r="P1474" s="388" t="s">
        <v>3114</v>
      </c>
      <c r="Q1474" s="388">
        <v>3</v>
      </c>
    </row>
    <row r="1475" spans="1:17" s="388" customFormat="1" x14ac:dyDescent="0.2">
      <c r="A1475" s="388">
        <v>54643</v>
      </c>
      <c r="B1475" s="388">
        <v>107957</v>
      </c>
      <c r="C1475" s="388">
        <v>10006367</v>
      </c>
      <c r="D1475" s="388" t="s">
        <v>502</v>
      </c>
      <c r="E1475" s="388" t="s">
        <v>1508</v>
      </c>
      <c r="F1475" s="388" t="s">
        <v>13</v>
      </c>
      <c r="G1475" s="388" t="s">
        <v>151</v>
      </c>
      <c r="H1475" s="388" t="s">
        <v>152</v>
      </c>
      <c r="I1475" s="388" t="s">
        <v>152</v>
      </c>
      <c r="J1475" s="388" t="s">
        <v>3440</v>
      </c>
      <c r="K1475" s="400">
        <v>41450</v>
      </c>
      <c r="L1475" s="400">
        <v>41452</v>
      </c>
      <c r="M1475" s="388" t="s">
        <v>98</v>
      </c>
      <c r="N1475" s="388" t="s">
        <v>104</v>
      </c>
      <c r="O1475" s="388">
        <v>3</v>
      </c>
      <c r="P1475" s="388" t="s">
        <v>3114</v>
      </c>
      <c r="Q1475" s="388">
        <v>3</v>
      </c>
    </row>
    <row r="1476" spans="1:17" s="388" customFormat="1" x14ac:dyDescent="0.2">
      <c r="A1476" s="388">
        <v>51090</v>
      </c>
      <c r="B1476" s="388">
        <v>110099</v>
      </c>
      <c r="C1476" s="388">
        <v>10001292</v>
      </c>
      <c r="D1476" s="388" t="s">
        <v>782</v>
      </c>
      <c r="E1476" s="388" t="s">
        <v>1508</v>
      </c>
      <c r="F1476" s="388" t="s">
        <v>13</v>
      </c>
      <c r="G1476" s="388" t="s">
        <v>210</v>
      </c>
      <c r="H1476" s="388" t="s">
        <v>115</v>
      </c>
      <c r="I1476" s="388" t="s">
        <v>115</v>
      </c>
      <c r="J1476" s="388" t="s">
        <v>3211</v>
      </c>
      <c r="K1476" s="400">
        <v>41443</v>
      </c>
      <c r="L1476" s="400">
        <v>41446</v>
      </c>
      <c r="M1476" s="388" t="s">
        <v>123</v>
      </c>
      <c r="N1476" s="388" t="s">
        <v>104</v>
      </c>
      <c r="O1476" s="388">
        <v>3</v>
      </c>
      <c r="P1476" s="388" t="s">
        <v>3114</v>
      </c>
      <c r="Q1476" s="388">
        <v>3</v>
      </c>
    </row>
    <row r="1477" spans="1:17" s="388" customFormat="1" x14ac:dyDescent="0.2">
      <c r="A1477" s="388">
        <v>51623</v>
      </c>
      <c r="B1477" s="388">
        <v>107610</v>
      </c>
      <c r="C1477" s="388">
        <v>10002085</v>
      </c>
      <c r="D1477" s="388" t="s">
        <v>3244</v>
      </c>
      <c r="E1477" s="388" t="s">
        <v>1508</v>
      </c>
      <c r="F1477" s="388" t="s">
        <v>13</v>
      </c>
      <c r="G1477" s="388" t="s">
        <v>160</v>
      </c>
      <c r="H1477" s="388" t="s">
        <v>161</v>
      </c>
      <c r="I1477" s="388" t="s">
        <v>161</v>
      </c>
      <c r="J1477" s="388" t="s">
        <v>3245</v>
      </c>
      <c r="K1477" s="400">
        <v>41443</v>
      </c>
      <c r="L1477" s="400">
        <v>41446</v>
      </c>
      <c r="M1477" s="388" t="s">
        <v>123</v>
      </c>
      <c r="N1477" s="388" t="s">
        <v>104</v>
      </c>
      <c r="O1477" s="388">
        <v>2</v>
      </c>
      <c r="P1477" s="388" t="s">
        <v>3114</v>
      </c>
      <c r="Q1477" s="388">
        <v>3</v>
      </c>
    </row>
    <row r="1478" spans="1:17" s="388" customFormat="1" x14ac:dyDescent="0.2">
      <c r="A1478" s="388">
        <v>53388</v>
      </c>
      <c r="B1478" s="388">
        <v>107850</v>
      </c>
      <c r="C1478" s="388">
        <v>10004370</v>
      </c>
      <c r="D1478" s="388" t="s">
        <v>3330</v>
      </c>
      <c r="E1478" s="388" t="s">
        <v>1508</v>
      </c>
      <c r="F1478" s="388" t="s">
        <v>13</v>
      </c>
      <c r="G1478" s="388" t="s">
        <v>467</v>
      </c>
      <c r="H1478" s="388" t="s">
        <v>92</v>
      </c>
      <c r="I1478" s="388" t="s">
        <v>93</v>
      </c>
      <c r="J1478" s="388" t="s">
        <v>3331</v>
      </c>
      <c r="K1478" s="400">
        <v>41443</v>
      </c>
      <c r="L1478" s="400">
        <v>41446</v>
      </c>
      <c r="M1478" s="388" t="s">
        <v>123</v>
      </c>
      <c r="N1478" s="388" t="s">
        <v>104</v>
      </c>
      <c r="O1478" s="388">
        <v>2</v>
      </c>
      <c r="P1478" s="388" t="s">
        <v>3114</v>
      </c>
      <c r="Q1478" s="388">
        <v>3</v>
      </c>
    </row>
    <row r="1479" spans="1:17" s="388" customFormat="1" x14ac:dyDescent="0.2">
      <c r="A1479" s="388">
        <v>52627</v>
      </c>
      <c r="B1479" s="388">
        <v>108877</v>
      </c>
      <c r="C1479" s="388">
        <v>10003478</v>
      </c>
      <c r="D1479" s="388" t="s">
        <v>862</v>
      </c>
      <c r="E1479" s="388" t="s">
        <v>1508</v>
      </c>
      <c r="F1479" s="388" t="s">
        <v>13</v>
      </c>
      <c r="G1479" s="388" t="s">
        <v>141</v>
      </c>
      <c r="H1479" s="388" t="s">
        <v>115</v>
      </c>
      <c r="I1479" s="388" t="s">
        <v>115</v>
      </c>
      <c r="J1479" s="388" t="s">
        <v>3296</v>
      </c>
      <c r="K1479" s="400">
        <v>41442</v>
      </c>
      <c r="L1479" s="400">
        <v>41446</v>
      </c>
      <c r="M1479" s="388" t="s">
        <v>98</v>
      </c>
      <c r="N1479" s="388" t="s">
        <v>104</v>
      </c>
      <c r="O1479" s="388">
        <v>2</v>
      </c>
      <c r="P1479" s="388" t="s">
        <v>3114</v>
      </c>
      <c r="Q1479" s="388">
        <v>2</v>
      </c>
    </row>
    <row r="1480" spans="1:17" s="388" customFormat="1" x14ac:dyDescent="0.2">
      <c r="A1480" s="388">
        <v>53160</v>
      </c>
      <c r="B1480" s="388">
        <v>112691</v>
      </c>
      <c r="C1480" s="388">
        <v>10004013</v>
      </c>
      <c r="D1480" s="388" t="s">
        <v>3324</v>
      </c>
      <c r="E1480" s="388" t="s">
        <v>1508</v>
      </c>
      <c r="F1480" s="388" t="s">
        <v>13</v>
      </c>
      <c r="G1480" s="388" t="s">
        <v>563</v>
      </c>
      <c r="H1480" s="388" t="s">
        <v>115</v>
      </c>
      <c r="I1480" s="388" t="s">
        <v>115</v>
      </c>
      <c r="J1480" s="388" t="s">
        <v>3325</v>
      </c>
      <c r="K1480" s="400">
        <v>41442</v>
      </c>
      <c r="L1480" s="400">
        <v>41446</v>
      </c>
      <c r="M1480" s="388" t="s">
        <v>98</v>
      </c>
      <c r="N1480" s="388" t="s">
        <v>104</v>
      </c>
      <c r="O1480" s="388">
        <v>2</v>
      </c>
      <c r="P1480" s="388" t="s">
        <v>3114</v>
      </c>
      <c r="Q1480" s="388">
        <v>2</v>
      </c>
    </row>
    <row r="1481" spans="1:17" s="388" customFormat="1" x14ac:dyDescent="0.2">
      <c r="A1481" s="388">
        <v>58340</v>
      </c>
      <c r="B1481" s="388">
        <v>118131</v>
      </c>
      <c r="C1481" s="388">
        <v>10012834</v>
      </c>
      <c r="D1481" s="388" t="s">
        <v>581</v>
      </c>
      <c r="E1481" s="388" t="s">
        <v>1508</v>
      </c>
      <c r="F1481" s="388" t="s">
        <v>13</v>
      </c>
      <c r="G1481" s="388" t="s">
        <v>683</v>
      </c>
      <c r="H1481" s="388" t="s">
        <v>115</v>
      </c>
      <c r="I1481" s="388" t="s">
        <v>115</v>
      </c>
      <c r="J1481" s="388" t="s">
        <v>3568</v>
      </c>
      <c r="K1481" s="400">
        <v>41442</v>
      </c>
      <c r="L1481" s="400">
        <v>41446</v>
      </c>
      <c r="M1481" s="388" t="s">
        <v>98</v>
      </c>
      <c r="N1481" s="388" t="s">
        <v>104</v>
      </c>
      <c r="O1481" s="388">
        <v>3</v>
      </c>
      <c r="P1481" s="388" t="s">
        <v>3114</v>
      </c>
      <c r="Q1481" s="388">
        <v>3</v>
      </c>
    </row>
    <row r="1482" spans="1:17" s="388" customFormat="1" x14ac:dyDescent="0.2">
      <c r="A1482" s="388">
        <v>58513</v>
      </c>
      <c r="B1482" s="388">
        <v>116413</v>
      </c>
      <c r="C1482" s="388">
        <v>10005204</v>
      </c>
      <c r="D1482" s="388" t="s">
        <v>2641</v>
      </c>
      <c r="E1482" s="388" t="s">
        <v>1508</v>
      </c>
      <c r="F1482" s="388" t="s">
        <v>13</v>
      </c>
      <c r="G1482" s="388" t="s">
        <v>141</v>
      </c>
      <c r="H1482" s="388" t="s">
        <v>115</v>
      </c>
      <c r="I1482" s="388" t="s">
        <v>115</v>
      </c>
      <c r="J1482" s="388" t="s">
        <v>3586</v>
      </c>
      <c r="K1482" s="400">
        <v>41442</v>
      </c>
      <c r="L1482" s="400">
        <v>41446</v>
      </c>
      <c r="M1482" s="388" t="s">
        <v>98</v>
      </c>
      <c r="N1482" s="388" t="s">
        <v>104</v>
      </c>
      <c r="O1482" s="388">
        <v>4</v>
      </c>
      <c r="P1482" s="388" t="s">
        <v>3114</v>
      </c>
      <c r="Q1482" s="388">
        <v>3</v>
      </c>
    </row>
    <row r="1483" spans="1:17" s="388" customFormat="1" x14ac:dyDescent="0.2">
      <c r="A1483" s="388">
        <v>58867</v>
      </c>
      <c r="B1483" s="388">
        <v>115875</v>
      </c>
      <c r="C1483" s="388">
        <v>10005262</v>
      </c>
      <c r="D1483" s="388" t="s">
        <v>3621</v>
      </c>
      <c r="E1483" s="388" t="s">
        <v>2300</v>
      </c>
      <c r="F1483" s="388" t="s">
        <v>18</v>
      </c>
      <c r="G1483" s="388" t="s">
        <v>419</v>
      </c>
      <c r="H1483" s="388" t="s">
        <v>115</v>
      </c>
      <c r="I1483" s="388" t="s">
        <v>115</v>
      </c>
      <c r="J1483" s="388" t="s">
        <v>3622</v>
      </c>
      <c r="K1483" s="400">
        <v>41442</v>
      </c>
      <c r="L1483" s="400">
        <v>41446</v>
      </c>
      <c r="M1483" s="388" t="s">
        <v>2302</v>
      </c>
      <c r="N1483" s="388" t="s">
        <v>104</v>
      </c>
      <c r="O1483" s="388">
        <v>2</v>
      </c>
      <c r="P1483" s="388" t="s">
        <v>3114</v>
      </c>
      <c r="Q1483" s="388">
        <v>3</v>
      </c>
    </row>
    <row r="1484" spans="1:17" s="388" customFormat="1" x14ac:dyDescent="0.2">
      <c r="A1484" s="388">
        <v>131912</v>
      </c>
      <c r="B1484" s="388">
        <v>114862</v>
      </c>
      <c r="C1484" s="388">
        <v>10012811</v>
      </c>
      <c r="D1484" s="388" t="s">
        <v>3888</v>
      </c>
      <c r="E1484" s="388" t="s">
        <v>1992</v>
      </c>
      <c r="F1484" s="388" t="s">
        <v>12</v>
      </c>
      <c r="G1484" s="388" t="s">
        <v>494</v>
      </c>
      <c r="H1484" s="388" t="s">
        <v>131</v>
      </c>
      <c r="I1484" s="388" t="s">
        <v>131</v>
      </c>
      <c r="J1484" s="388" t="s">
        <v>3889</v>
      </c>
      <c r="K1484" s="400">
        <v>41443</v>
      </c>
      <c r="L1484" s="400">
        <v>41445</v>
      </c>
      <c r="M1484" s="388" t="s">
        <v>127</v>
      </c>
      <c r="N1484" s="388" t="s">
        <v>104</v>
      </c>
      <c r="O1484" s="388">
        <v>3</v>
      </c>
      <c r="P1484" s="388" t="s">
        <v>3114</v>
      </c>
      <c r="Q1484" s="388">
        <v>3</v>
      </c>
    </row>
    <row r="1485" spans="1:17" s="388" customFormat="1" x14ac:dyDescent="0.2">
      <c r="A1485" s="388">
        <v>51800</v>
      </c>
      <c r="B1485" s="388">
        <v>116500</v>
      </c>
      <c r="C1485" s="388">
        <v>10002375</v>
      </c>
      <c r="D1485" s="388" t="s">
        <v>415</v>
      </c>
      <c r="E1485" s="388" t="s">
        <v>1508</v>
      </c>
      <c r="F1485" s="388" t="s">
        <v>13</v>
      </c>
      <c r="G1485" s="388" t="s">
        <v>225</v>
      </c>
      <c r="H1485" s="388" t="s">
        <v>92</v>
      </c>
      <c r="I1485" s="388" t="s">
        <v>93</v>
      </c>
      <c r="J1485" s="388" t="s">
        <v>3256</v>
      </c>
      <c r="K1485" s="400">
        <v>41436</v>
      </c>
      <c r="L1485" s="400">
        <v>41439</v>
      </c>
      <c r="M1485" s="388" t="s">
        <v>98</v>
      </c>
      <c r="N1485" s="388" t="s">
        <v>104</v>
      </c>
      <c r="O1485" s="388">
        <v>3</v>
      </c>
      <c r="P1485" s="388" t="s">
        <v>3114</v>
      </c>
      <c r="Q1485" s="388">
        <v>3</v>
      </c>
    </row>
    <row r="1486" spans="1:17" s="388" customFormat="1" x14ac:dyDescent="0.2">
      <c r="A1486" s="388">
        <v>54501</v>
      </c>
      <c r="B1486" s="388">
        <v>116226</v>
      </c>
      <c r="C1486" s="388">
        <v>10007872</v>
      </c>
      <c r="D1486" s="388" t="s">
        <v>153</v>
      </c>
      <c r="E1486" s="388" t="s">
        <v>1508</v>
      </c>
      <c r="F1486" s="388" t="s">
        <v>13</v>
      </c>
      <c r="G1486" s="388" t="s">
        <v>154</v>
      </c>
      <c r="H1486" s="388" t="s">
        <v>155</v>
      </c>
      <c r="I1486" s="388" t="s">
        <v>155</v>
      </c>
      <c r="J1486" s="388" t="s">
        <v>157</v>
      </c>
      <c r="K1486" s="400">
        <v>41435</v>
      </c>
      <c r="L1486" s="400">
        <v>41439</v>
      </c>
      <c r="M1486" s="388" t="s">
        <v>98</v>
      </c>
      <c r="N1486" s="388" t="s">
        <v>104</v>
      </c>
      <c r="O1486" s="388">
        <v>2</v>
      </c>
      <c r="P1486" s="388" t="s">
        <v>3114</v>
      </c>
      <c r="Q1486" s="388">
        <v>2</v>
      </c>
    </row>
    <row r="1487" spans="1:17" s="388" customFormat="1" x14ac:dyDescent="0.2">
      <c r="A1487" s="388">
        <v>58951</v>
      </c>
      <c r="B1487" s="388">
        <v>118786</v>
      </c>
      <c r="C1487" s="388">
        <v>10026002</v>
      </c>
      <c r="D1487" s="388" t="s">
        <v>3633</v>
      </c>
      <c r="E1487" s="388" t="s">
        <v>1508</v>
      </c>
      <c r="F1487" s="388" t="s">
        <v>13</v>
      </c>
      <c r="G1487" s="388" t="s">
        <v>312</v>
      </c>
      <c r="H1487" s="388" t="s">
        <v>131</v>
      </c>
      <c r="I1487" s="388" t="s">
        <v>131</v>
      </c>
      <c r="J1487" s="388" t="s">
        <v>3634</v>
      </c>
      <c r="K1487" s="400">
        <v>41435</v>
      </c>
      <c r="L1487" s="400">
        <v>41439</v>
      </c>
      <c r="M1487" s="388" t="s">
        <v>123</v>
      </c>
      <c r="N1487" s="388" t="s">
        <v>104</v>
      </c>
      <c r="O1487" s="388">
        <v>2</v>
      </c>
      <c r="P1487" s="388" t="s">
        <v>3114</v>
      </c>
      <c r="Q1487" s="388" t="s">
        <v>195</v>
      </c>
    </row>
    <row r="1488" spans="1:17" s="388" customFormat="1" x14ac:dyDescent="0.2">
      <c r="A1488" s="388">
        <v>130713</v>
      </c>
      <c r="B1488" s="388">
        <v>106641</v>
      </c>
      <c r="C1488" s="388">
        <v>10007977</v>
      </c>
      <c r="D1488" s="388" t="s">
        <v>1373</v>
      </c>
      <c r="E1488" s="388" t="s">
        <v>107</v>
      </c>
      <c r="F1488" s="388" t="s">
        <v>11</v>
      </c>
      <c r="G1488" s="388" t="s">
        <v>382</v>
      </c>
      <c r="H1488" s="388" t="s">
        <v>161</v>
      </c>
      <c r="I1488" s="388" t="s">
        <v>161</v>
      </c>
      <c r="J1488" s="388" t="s">
        <v>3812</v>
      </c>
      <c r="K1488" s="400">
        <v>41435</v>
      </c>
      <c r="L1488" s="400">
        <v>41439</v>
      </c>
      <c r="M1488" s="388" t="s">
        <v>109</v>
      </c>
      <c r="N1488" s="388" t="s">
        <v>104</v>
      </c>
      <c r="O1488" s="388">
        <v>3</v>
      </c>
      <c r="P1488" s="388" t="s">
        <v>3114</v>
      </c>
      <c r="Q1488" s="388">
        <v>2</v>
      </c>
    </row>
    <row r="1489" spans="1:17" s="388" customFormat="1" x14ac:dyDescent="0.2">
      <c r="A1489" s="388">
        <v>130750</v>
      </c>
      <c r="B1489" s="388">
        <v>106775</v>
      </c>
      <c r="C1489" s="388">
        <v>10005989</v>
      </c>
      <c r="D1489" s="388" t="s">
        <v>2094</v>
      </c>
      <c r="E1489" s="388" t="s">
        <v>107</v>
      </c>
      <c r="F1489" s="388" t="s">
        <v>11</v>
      </c>
      <c r="G1489" s="388" t="s">
        <v>386</v>
      </c>
      <c r="H1489" s="388" t="s">
        <v>152</v>
      </c>
      <c r="I1489" s="388" t="s">
        <v>152</v>
      </c>
      <c r="J1489" s="388" t="s">
        <v>3827</v>
      </c>
      <c r="K1489" s="400">
        <v>41435</v>
      </c>
      <c r="L1489" s="400">
        <v>41439</v>
      </c>
      <c r="M1489" s="388" t="s">
        <v>109</v>
      </c>
      <c r="N1489" s="388" t="s">
        <v>104</v>
      </c>
      <c r="O1489" s="388">
        <v>3</v>
      </c>
      <c r="P1489" s="388" t="s">
        <v>3114</v>
      </c>
      <c r="Q1489" s="388">
        <v>3</v>
      </c>
    </row>
    <row r="1490" spans="1:17" s="388" customFormat="1" x14ac:dyDescent="0.2">
      <c r="A1490" s="388">
        <v>130819</v>
      </c>
      <c r="B1490" s="388">
        <v>107462</v>
      </c>
      <c r="C1490" s="388">
        <v>10004116</v>
      </c>
      <c r="D1490" s="388" t="s">
        <v>1415</v>
      </c>
      <c r="E1490" s="388" t="s">
        <v>107</v>
      </c>
      <c r="F1490" s="388" t="s">
        <v>11</v>
      </c>
      <c r="G1490" s="388" t="s">
        <v>793</v>
      </c>
      <c r="H1490" s="388" t="s">
        <v>102</v>
      </c>
      <c r="I1490" s="388" t="s">
        <v>102</v>
      </c>
      <c r="J1490" s="388" t="s">
        <v>3860</v>
      </c>
      <c r="K1490" s="400">
        <v>41435</v>
      </c>
      <c r="L1490" s="400">
        <v>41439</v>
      </c>
      <c r="M1490" s="388" t="s">
        <v>109</v>
      </c>
      <c r="N1490" s="388" t="s">
        <v>104</v>
      </c>
      <c r="O1490" s="388">
        <v>3</v>
      </c>
      <c r="P1490" s="388" t="s">
        <v>3114</v>
      </c>
      <c r="Q1490" s="388">
        <v>3</v>
      </c>
    </row>
    <row r="1491" spans="1:17" s="388" customFormat="1" x14ac:dyDescent="0.2">
      <c r="A1491" s="388">
        <v>131910</v>
      </c>
      <c r="B1491" s="388">
        <v>114889</v>
      </c>
      <c r="C1491" s="388">
        <v>10003775</v>
      </c>
      <c r="D1491" s="388" t="s">
        <v>1441</v>
      </c>
      <c r="E1491" s="388" t="s">
        <v>1992</v>
      </c>
      <c r="F1491" s="388" t="s">
        <v>12</v>
      </c>
      <c r="G1491" s="388" t="s">
        <v>1278</v>
      </c>
      <c r="H1491" s="388" t="s">
        <v>131</v>
      </c>
      <c r="I1491" s="388" t="s">
        <v>131</v>
      </c>
      <c r="J1491" s="388" t="s">
        <v>3886</v>
      </c>
      <c r="K1491" s="400">
        <v>41436</v>
      </c>
      <c r="L1491" s="400">
        <v>41438</v>
      </c>
      <c r="M1491" s="388" t="s">
        <v>127</v>
      </c>
      <c r="N1491" s="388" t="s">
        <v>104</v>
      </c>
      <c r="O1491" s="388">
        <v>2</v>
      </c>
      <c r="P1491" s="388" t="s">
        <v>3114</v>
      </c>
      <c r="Q1491" s="388">
        <v>2</v>
      </c>
    </row>
    <row r="1492" spans="1:17" s="388" customFormat="1" x14ac:dyDescent="0.2">
      <c r="A1492" s="388">
        <v>50342</v>
      </c>
      <c r="B1492" s="388">
        <v>115608</v>
      </c>
      <c r="C1492" s="388">
        <v>10000124</v>
      </c>
      <c r="D1492" s="388" t="s">
        <v>3164</v>
      </c>
      <c r="E1492" s="388" t="s">
        <v>1536</v>
      </c>
      <c r="F1492" s="388" t="s">
        <v>14</v>
      </c>
      <c r="G1492" s="388" t="s">
        <v>683</v>
      </c>
      <c r="H1492" s="388" t="s">
        <v>115</v>
      </c>
      <c r="I1492" s="388" t="s">
        <v>115</v>
      </c>
      <c r="J1492" s="388" t="s">
        <v>3165</v>
      </c>
      <c r="K1492" s="400">
        <v>41429</v>
      </c>
      <c r="L1492" s="400">
        <v>41432</v>
      </c>
      <c r="M1492" s="388" t="s">
        <v>123</v>
      </c>
      <c r="N1492" s="388" t="s">
        <v>104</v>
      </c>
      <c r="O1492" s="388">
        <v>4</v>
      </c>
      <c r="P1492" s="388" t="s">
        <v>3114</v>
      </c>
      <c r="Q1492" s="388">
        <v>3</v>
      </c>
    </row>
    <row r="1493" spans="1:17" s="388" customFormat="1" x14ac:dyDescent="0.2">
      <c r="A1493" s="388">
        <v>51627</v>
      </c>
      <c r="B1493" s="388">
        <v>106948</v>
      </c>
      <c r="C1493" s="388">
        <v>10002088</v>
      </c>
      <c r="D1493" s="388" t="s">
        <v>3247</v>
      </c>
      <c r="E1493" s="388" t="s">
        <v>1536</v>
      </c>
      <c r="F1493" s="388" t="s">
        <v>14</v>
      </c>
      <c r="G1493" s="388" t="s">
        <v>108</v>
      </c>
      <c r="H1493" s="388" t="s">
        <v>102</v>
      </c>
      <c r="I1493" s="388" t="s">
        <v>102</v>
      </c>
      <c r="J1493" s="388" t="s">
        <v>3248</v>
      </c>
      <c r="K1493" s="400">
        <v>41429</v>
      </c>
      <c r="L1493" s="400">
        <v>41432</v>
      </c>
      <c r="M1493" s="388" t="s">
        <v>123</v>
      </c>
      <c r="N1493" s="388" t="s">
        <v>104</v>
      </c>
      <c r="O1493" s="388">
        <v>4</v>
      </c>
      <c r="P1493" s="388" t="s">
        <v>3114</v>
      </c>
      <c r="Q1493" s="388">
        <v>2</v>
      </c>
    </row>
    <row r="1494" spans="1:17" s="388" customFormat="1" x14ac:dyDescent="0.2">
      <c r="A1494" s="388">
        <v>130612</v>
      </c>
      <c r="B1494" s="388">
        <v>106402</v>
      </c>
      <c r="C1494" s="388">
        <v>10007949</v>
      </c>
      <c r="D1494" s="388" t="s">
        <v>535</v>
      </c>
      <c r="E1494" s="388" t="s">
        <v>107</v>
      </c>
      <c r="F1494" s="388" t="s">
        <v>11</v>
      </c>
      <c r="G1494" s="388" t="s">
        <v>101</v>
      </c>
      <c r="H1494" s="388" t="s">
        <v>102</v>
      </c>
      <c r="I1494" s="388" t="s">
        <v>102</v>
      </c>
      <c r="J1494" s="388" t="s">
        <v>3766</v>
      </c>
      <c r="K1494" s="400">
        <v>41429</v>
      </c>
      <c r="L1494" s="400">
        <v>41432</v>
      </c>
      <c r="M1494" s="388" t="s">
        <v>109</v>
      </c>
      <c r="N1494" s="388" t="s">
        <v>104</v>
      </c>
      <c r="O1494" s="388">
        <v>3</v>
      </c>
      <c r="P1494" s="388" t="s">
        <v>3114</v>
      </c>
      <c r="Q1494" s="388">
        <v>3</v>
      </c>
    </row>
    <row r="1495" spans="1:17" s="388" customFormat="1" x14ac:dyDescent="0.2">
      <c r="A1495" s="388">
        <v>130653</v>
      </c>
      <c r="B1495" s="388">
        <v>106540</v>
      </c>
      <c r="C1495" s="388">
        <v>10007469</v>
      </c>
      <c r="D1495" s="388" t="s">
        <v>1338</v>
      </c>
      <c r="E1495" s="388" t="s">
        <v>107</v>
      </c>
      <c r="F1495" s="388" t="s">
        <v>11</v>
      </c>
      <c r="G1495" s="388" t="s">
        <v>555</v>
      </c>
      <c r="H1495" s="388" t="s">
        <v>155</v>
      </c>
      <c r="I1495" s="388" t="s">
        <v>155</v>
      </c>
      <c r="J1495" s="388" t="s">
        <v>3778</v>
      </c>
      <c r="K1495" s="400">
        <v>41429</v>
      </c>
      <c r="L1495" s="400">
        <v>41432</v>
      </c>
      <c r="M1495" s="388" t="s">
        <v>109</v>
      </c>
      <c r="N1495" s="388" t="s">
        <v>104</v>
      </c>
      <c r="O1495" s="388">
        <v>3</v>
      </c>
      <c r="P1495" s="388" t="s">
        <v>3114</v>
      </c>
      <c r="Q1495" s="388">
        <v>3</v>
      </c>
    </row>
    <row r="1496" spans="1:17" s="388" customFormat="1" x14ac:dyDescent="0.2">
      <c r="A1496" s="388">
        <v>51349</v>
      </c>
      <c r="B1496" s="388">
        <v>108108</v>
      </c>
      <c r="C1496" s="388">
        <v>10001695</v>
      </c>
      <c r="D1496" s="388" t="s">
        <v>1580</v>
      </c>
      <c r="E1496" s="388" t="s">
        <v>1512</v>
      </c>
      <c r="F1496" s="388" t="s">
        <v>14</v>
      </c>
      <c r="G1496" s="388" t="s">
        <v>809</v>
      </c>
      <c r="H1496" s="388" t="s">
        <v>155</v>
      </c>
      <c r="I1496" s="388" t="s">
        <v>155</v>
      </c>
      <c r="J1496" s="388" t="s">
        <v>3227</v>
      </c>
      <c r="K1496" s="400">
        <v>41428</v>
      </c>
      <c r="L1496" s="400">
        <v>41432</v>
      </c>
      <c r="M1496" s="388" t="s">
        <v>143</v>
      </c>
      <c r="N1496" s="388" t="s">
        <v>104</v>
      </c>
      <c r="O1496" s="388">
        <v>3</v>
      </c>
      <c r="P1496" s="388" t="s">
        <v>3114</v>
      </c>
      <c r="Q1496" s="388">
        <v>3</v>
      </c>
    </row>
    <row r="1497" spans="1:17" s="388" customFormat="1" x14ac:dyDescent="0.2">
      <c r="A1497" s="388">
        <v>53611</v>
      </c>
      <c r="B1497" s="388">
        <v>107804</v>
      </c>
      <c r="C1497" s="388">
        <v>10004720</v>
      </c>
      <c r="D1497" s="388" t="s">
        <v>948</v>
      </c>
      <c r="E1497" s="388" t="s">
        <v>1508</v>
      </c>
      <c r="F1497" s="388" t="s">
        <v>13</v>
      </c>
      <c r="G1497" s="388" t="s">
        <v>130</v>
      </c>
      <c r="H1497" s="388" t="s">
        <v>131</v>
      </c>
      <c r="I1497" s="388" t="s">
        <v>131</v>
      </c>
      <c r="J1497" s="388" t="s">
        <v>3358</v>
      </c>
      <c r="K1497" s="400">
        <v>41428</v>
      </c>
      <c r="L1497" s="400">
        <v>41432</v>
      </c>
      <c r="M1497" s="388" t="s">
        <v>123</v>
      </c>
      <c r="N1497" s="388" t="s">
        <v>104</v>
      </c>
      <c r="O1497" s="388">
        <v>2</v>
      </c>
      <c r="P1497" s="388" t="s">
        <v>3114</v>
      </c>
      <c r="Q1497" s="388">
        <v>3</v>
      </c>
    </row>
    <row r="1498" spans="1:17" s="388" customFormat="1" x14ac:dyDescent="0.2">
      <c r="A1498" s="388">
        <v>54755</v>
      </c>
      <c r="B1498" s="388">
        <v>107857</v>
      </c>
      <c r="C1498" s="388">
        <v>10006517</v>
      </c>
      <c r="D1498" s="388" t="s">
        <v>1038</v>
      </c>
      <c r="E1498" s="388" t="s">
        <v>1508</v>
      </c>
      <c r="F1498" s="388" t="s">
        <v>13</v>
      </c>
      <c r="G1498" s="388" t="s">
        <v>1039</v>
      </c>
      <c r="H1498" s="388" t="s">
        <v>92</v>
      </c>
      <c r="I1498" s="388" t="s">
        <v>93</v>
      </c>
      <c r="J1498" s="388" t="s">
        <v>3449</v>
      </c>
      <c r="K1498" s="400">
        <v>41428</v>
      </c>
      <c r="L1498" s="400">
        <v>41432</v>
      </c>
      <c r="M1498" s="388" t="s">
        <v>123</v>
      </c>
      <c r="N1498" s="388" t="s">
        <v>104</v>
      </c>
      <c r="O1498" s="388">
        <v>2</v>
      </c>
      <c r="P1498" s="388" t="s">
        <v>3114</v>
      </c>
      <c r="Q1498" s="388">
        <v>2</v>
      </c>
    </row>
    <row r="1499" spans="1:17" s="388" customFormat="1" x14ac:dyDescent="0.2">
      <c r="A1499" s="388">
        <v>55459</v>
      </c>
      <c r="B1499" s="388">
        <v>115776</v>
      </c>
      <c r="C1499" s="388">
        <v>10000525</v>
      </c>
      <c r="D1499" s="388" t="s">
        <v>1782</v>
      </c>
      <c r="E1499" s="388" t="s">
        <v>1508</v>
      </c>
      <c r="F1499" s="388" t="s">
        <v>13</v>
      </c>
      <c r="G1499" s="388" t="s">
        <v>167</v>
      </c>
      <c r="H1499" s="388" t="s">
        <v>102</v>
      </c>
      <c r="I1499" s="388" t="s">
        <v>102</v>
      </c>
      <c r="J1499" s="388" t="s">
        <v>3504</v>
      </c>
      <c r="K1499" s="400">
        <v>41428</v>
      </c>
      <c r="L1499" s="400">
        <v>41432</v>
      </c>
      <c r="M1499" s="388" t="s">
        <v>1834</v>
      </c>
      <c r="N1499" s="388" t="s">
        <v>104</v>
      </c>
      <c r="O1499" s="388">
        <v>3</v>
      </c>
      <c r="P1499" s="388" t="s">
        <v>3114</v>
      </c>
      <c r="Q1499" s="388">
        <v>4</v>
      </c>
    </row>
    <row r="1500" spans="1:17" s="388" customFormat="1" x14ac:dyDescent="0.2">
      <c r="A1500" s="388">
        <v>58168</v>
      </c>
      <c r="B1500" s="388">
        <v>117900</v>
      </c>
      <c r="C1500" s="388">
        <v>10010939</v>
      </c>
      <c r="D1500" s="388" t="s">
        <v>1800</v>
      </c>
      <c r="E1500" s="388" t="s">
        <v>1508</v>
      </c>
      <c r="F1500" s="388" t="s">
        <v>13</v>
      </c>
      <c r="G1500" s="388" t="s">
        <v>239</v>
      </c>
      <c r="H1500" s="388" t="s">
        <v>152</v>
      </c>
      <c r="I1500" s="388" t="s">
        <v>152</v>
      </c>
      <c r="J1500" s="388" t="s">
        <v>3535</v>
      </c>
      <c r="K1500" s="400">
        <v>41428</v>
      </c>
      <c r="L1500" s="400">
        <v>41432</v>
      </c>
      <c r="M1500" s="388" t="s">
        <v>98</v>
      </c>
      <c r="N1500" s="388" t="s">
        <v>104</v>
      </c>
      <c r="O1500" s="388">
        <v>3</v>
      </c>
      <c r="P1500" s="388" t="s">
        <v>3114</v>
      </c>
      <c r="Q1500" s="388">
        <v>3</v>
      </c>
    </row>
    <row r="1501" spans="1:17" s="388" customFormat="1" x14ac:dyDescent="0.2">
      <c r="A1501" s="388">
        <v>58805</v>
      </c>
      <c r="B1501" s="388">
        <v>118703</v>
      </c>
      <c r="C1501" s="388">
        <v>10024317</v>
      </c>
      <c r="D1501" s="388" t="s">
        <v>1861</v>
      </c>
      <c r="E1501" s="388" t="s">
        <v>1590</v>
      </c>
      <c r="F1501" s="388" t="s">
        <v>13</v>
      </c>
      <c r="G1501" s="388" t="s">
        <v>173</v>
      </c>
      <c r="H1501" s="388" t="s">
        <v>161</v>
      </c>
      <c r="I1501" s="388" t="s">
        <v>161</v>
      </c>
      <c r="J1501" s="388" t="s">
        <v>3606</v>
      </c>
      <c r="K1501" s="400">
        <v>41428</v>
      </c>
      <c r="L1501" s="400">
        <v>41432</v>
      </c>
      <c r="M1501" s="388" t="s">
        <v>98</v>
      </c>
      <c r="N1501" s="388" t="s">
        <v>104</v>
      </c>
      <c r="O1501" s="388">
        <v>3</v>
      </c>
      <c r="P1501" s="388" t="s">
        <v>3114</v>
      </c>
      <c r="Q1501" s="388">
        <v>3</v>
      </c>
    </row>
    <row r="1502" spans="1:17" s="388" customFormat="1" x14ac:dyDescent="0.2">
      <c r="A1502" s="388">
        <v>59038</v>
      </c>
      <c r="B1502" s="388">
        <v>118915</v>
      </c>
      <c r="C1502" s="388">
        <v>10019194</v>
      </c>
      <c r="D1502" s="388" t="s">
        <v>3638</v>
      </c>
      <c r="E1502" s="388" t="s">
        <v>1508</v>
      </c>
      <c r="F1502" s="388" t="s">
        <v>13</v>
      </c>
      <c r="G1502" s="388" t="s">
        <v>173</v>
      </c>
      <c r="H1502" s="388" t="s">
        <v>161</v>
      </c>
      <c r="I1502" s="388" t="s">
        <v>161</v>
      </c>
      <c r="J1502" s="388" t="s">
        <v>3639</v>
      </c>
      <c r="K1502" s="400">
        <v>41428</v>
      </c>
      <c r="L1502" s="400">
        <v>41432</v>
      </c>
      <c r="M1502" s="388" t="s">
        <v>98</v>
      </c>
      <c r="N1502" s="388" t="s">
        <v>104</v>
      </c>
      <c r="O1502" s="388">
        <v>4</v>
      </c>
      <c r="P1502" s="388" t="s">
        <v>3114</v>
      </c>
      <c r="Q1502" s="388">
        <v>3</v>
      </c>
    </row>
    <row r="1503" spans="1:17" s="388" customFormat="1" x14ac:dyDescent="0.2">
      <c r="A1503" s="388">
        <v>130423</v>
      </c>
      <c r="B1503" s="388">
        <v>108526</v>
      </c>
      <c r="C1503" s="388">
        <v>10001476</v>
      </c>
      <c r="D1503" s="388" t="s">
        <v>3664</v>
      </c>
      <c r="E1503" s="388" t="s">
        <v>107</v>
      </c>
      <c r="F1503" s="388" t="s">
        <v>11</v>
      </c>
      <c r="G1503" s="388" t="s">
        <v>563</v>
      </c>
      <c r="H1503" s="388" t="s">
        <v>115</v>
      </c>
      <c r="I1503" s="388" t="s">
        <v>115</v>
      </c>
      <c r="J1503" s="388" t="s">
        <v>3665</v>
      </c>
      <c r="K1503" s="400">
        <v>41428</v>
      </c>
      <c r="L1503" s="400">
        <v>41432</v>
      </c>
      <c r="M1503" s="388" t="s">
        <v>109</v>
      </c>
      <c r="N1503" s="388" t="s">
        <v>104</v>
      </c>
      <c r="O1503" s="388">
        <v>2</v>
      </c>
      <c r="P1503" s="388" t="s">
        <v>3114</v>
      </c>
      <c r="Q1503" s="388">
        <v>3</v>
      </c>
    </row>
    <row r="1504" spans="1:17" s="388" customFormat="1" x14ac:dyDescent="0.2">
      <c r="A1504" s="388">
        <v>130476</v>
      </c>
      <c r="B1504" s="388">
        <v>108457</v>
      </c>
      <c r="C1504" s="388">
        <v>10002852</v>
      </c>
      <c r="D1504" s="388" t="s">
        <v>3703</v>
      </c>
      <c r="E1504" s="388" t="s">
        <v>107</v>
      </c>
      <c r="F1504" s="388" t="s">
        <v>11</v>
      </c>
      <c r="G1504" s="388" t="s">
        <v>697</v>
      </c>
      <c r="H1504" s="388" t="s">
        <v>161</v>
      </c>
      <c r="I1504" s="388" t="s">
        <v>161</v>
      </c>
      <c r="J1504" s="388" t="s">
        <v>3704</v>
      </c>
      <c r="K1504" s="400">
        <v>41428</v>
      </c>
      <c r="L1504" s="400">
        <v>41432</v>
      </c>
      <c r="M1504" s="388" t="s">
        <v>109</v>
      </c>
      <c r="N1504" s="388" t="s">
        <v>104</v>
      </c>
      <c r="O1504" s="388">
        <v>2</v>
      </c>
      <c r="P1504" s="388" t="s">
        <v>3114</v>
      </c>
      <c r="Q1504" s="388">
        <v>2</v>
      </c>
    </row>
    <row r="1505" spans="1:17" s="388" customFormat="1" x14ac:dyDescent="0.2">
      <c r="A1505" s="388">
        <v>130608</v>
      </c>
      <c r="B1505" s="388">
        <v>105019</v>
      </c>
      <c r="C1505" s="388">
        <v>10000275</v>
      </c>
      <c r="D1505" s="388" t="s">
        <v>175</v>
      </c>
      <c r="E1505" s="388" t="s">
        <v>107</v>
      </c>
      <c r="F1505" s="388" t="s">
        <v>11</v>
      </c>
      <c r="G1505" s="388" t="s">
        <v>176</v>
      </c>
      <c r="H1505" s="388" t="s">
        <v>177</v>
      </c>
      <c r="I1505" s="388" t="s">
        <v>177</v>
      </c>
      <c r="J1505" s="388" t="s">
        <v>3763</v>
      </c>
      <c r="K1505" s="400">
        <v>41428</v>
      </c>
      <c r="L1505" s="400">
        <v>41432</v>
      </c>
      <c r="M1505" s="388" t="s">
        <v>109</v>
      </c>
      <c r="N1505" s="388" t="s">
        <v>104</v>
      </c>
      <c r="O1505" s="388">
        <v>3</v>
      </c>
      <c r="P1505" s="388" t="s">
        <v>3114</v>
      </c>
      <c r="Q1505" s="388">
        <v>3</v>
      </c>
    </row>
    <row r="1506" spans="1:17" s="388" customFormat="1" x14ac:dyDescent="0.2">
      <c r="A1506" s="388">
        <v>130743</v>
      </c>
      <c r="B1506" s="388">
        <v>106924</v>
      </c>
      <c r="C1506" s="388">
        <v>10004478</v>
      </c>
      <c r="D1506" s="388" t="s">
        <v>3821</v>
      </c>
      <c r="E1506" s="388" t="s">
        <v>274</v>
      </c>
      <c r="F1506" s="388" t="s">
        <v>11</v>
      </c>
      <c r="G1506" s="388" t="s">
        <v>395</v>
      </c>
      <c r="H1506" s="388" t="s">
        <v>131</v>
      </c>
      <c r="I1506" s="388" t="s">
        <v>131</v>
      </c>
      <c r="J1506" s="388" t="s">
        <v>3822</v>
      </c>
      <c r="K1506" s="400">
        <v>41428</v>
      </c>
      <c r="L1506" s="400">
        <v>41432</v>
      </c>
      <c r="M1506" s="388" t="s">
        <v>109</v>
      </c>
      <c r="N1506" s="388" t="s">
        <v>104</v>
      </c>
      <c r="O1506" s="388">
        <v>2</v>
      </c>
      <c r="P1506" s="388" t="s">
        <v>3114</v>
      </c>
      <c r="Q1506" s="388">
        <v>3</v>
      </c>
    </row>
    <row r="1507" spans="1:17" s="388" customFormat="1" x14ac:dyDescent="0.2">
      <c r="A1507" s="388">
        <v>58695</v>
      </c>
      <c r="B1507" s="388">
        <v>117829</v>
      </c>
      <c r="C1507" s="388">
        <v>10010125</v>
      </c>
      <c r="D1507" s="388" t="s">
        <v>3602</v>
      </c>
      <c r="E1507" s="388" t="s">
        <v>1536</v>
      </c>
      <c r="F1507" s="388" t="s">
        <v>14</v>
      </c>
      <c r="G1507" s="388" t="s">
        <v>303</v>
      </c>
      <c r="H1507" s="388" t="s">
        <v>152</v>
      </c>
      <c r="I1507" s="388" t="s">
        <v>152</v>
      </c>
      <c r="J1507" s="388" t="s">
        <v>3603</v>
      </c>
      <c r="K1507" s="400">
        <v>41429</v>
      </c>
      <c r="L1507" s="400">
        <v>41431</v>
      </c>
      <c r="M1507" s="388" t="s">
        <v>143</v>
      </c>
      <c r="N1507" s="388" t="s">
        <v>104</v>
      </c>
      <c r="O1507" s="388">
        <v>3</v>
      </c>
      <c r="P1507" s="388" t="s">
        <v>3114</v>
      </c>
      <c r="Q1507" s="388" t="s">
        <v>195</v>
      </c>
    </row>
    <row r="1508" spans="1:17" s="388" customFormat="1" x14ac:dyDescent="0.2">
      <c r="A1508" s="388">
        <v>58231</v>
      </c>
      <c r="B1508" s="388">
        <v>118122</v>
      </c>
      <c r="C1508" s="388">
        <v>10013530</v>
      </c>
      <c r="D1508" s="388" t="s">
        <v>3563</v>
      </c>
      <c r="E1508" s="388" t="s">
        <v>1508</v>
      </c>
      <c r="F1508" s="388" t="s">
        <v>13</v>
      </c>
      <c r="G1508" s="388" t="s">
        <v>1349</v>
      </c>
      <c r="H1508" s="388" t="s">
        <v>177</v>
      </c>
      <c r="I1508" s="388" t="s">
        <v>177</v>
      </c>
      <c r="J1508" s="388" t="s">
        <v>3564</v>
      </c>
      <c r="K1508" s="400">
        <v>41428</v>
      </c>
      <c r="L1508" s="400">
        <v>41431</v>
      </c>
      <c r="M1508" s="388" t="s">
        <v>123</v>
      </c>
      <c r="N1508" s="388" t="s">
        <v>104</v>
      </c>
      <c r="O1508" s="388">
        <v>2</v>
      </c>
      <c r="P1508" s="388" t="s">
        <v>3114</v>
      </c>
      <c r="Q1508" s="388">
        <v>2</v>
      </c>
    </row>
    <row r="1509" spans="1:17" s="388" customFormat="1" x14ac:dyDescent="0.2">
      <c r="A1509" s="388">
        <v>130621</v>
      </c>
      <c r="B1509" s="388">
        <v>108345</v>
      </c>
      <c r="C1509" s="388">
        <v>10004144</v>
      </c>
      <c r="D1509" s="388" t="s">
        <v>1319</v>
      </c>
      <c r="E1509" s="388" t="s">
        <v>107</v>
      </c>
      <c r="F1509" s="388" t="s">
        <v>11</v>
      </c>
      <c r="G1509" s="388" t="s">
        <v>1316</v>
      </c>
      <c r="H1509" s="388" t="s">
        <v>131</v>
      </c>
      <c r="I1509" s="388" t="s">
        <v>131</v>
      </c>
      <c r="J1509" s="388" t="s">
        <v>3768</v>
      </c>
      <c r="K1509" s="400">
        <v>41415</v>
      </c>
      <c r="L1509" s="400">
        <v>41418</v>
      </c>
      <c r="M1509" s="388" t="s">
        <v>217</v>
      </c>
      <c r="N1509" s="388" t="s">
        <v>104</v>
      </c>
      <c r="O1509" s="388">
        <v>2</v>
      </c>
      <c r="P1509" s="388" t="s">
        <v>3114</v>
      </c>
      <c r="Q1509" s="388">
        <v>4</v>
      </c>
    </row>
    <row r="1510" spans="1:17" s="388" customFormat="1" x14ac:dyDescent="0.2">
      <c r="A1510" s="388">
        <v>50229</v>
      </c>
      <c r="B1510" s="388">
        <v>108029</v>
      </c>
      <c r="C1510" s="388">
        <v>10004727</v>
      </c>
      <c r="D1510" s="388" t="s">
        <v>1542</v>
      </c>
      <c r="E1510" s="388" t="s">
        <v>1512</v>
      </c>
      <c r="F1510" s="388" t="s">
        <v>14</v>
      </c>
      <c r="G1510" s="388" t="s">
        <v>559</v>
      </c>
      <c r="H1510" s="388" t="s">
        <v>186</v>
      </c>
      <c r="I1510" s="388" t="s">
        <v>93</v>
      </c>
      <c r="J1510" s="388" t="s">
        <v>3149</v>
      </c>
      <c r="K1510" s="400">
        <v>41414</v>
      </c>
      <c r="L1510" s="400">
        <v>41418</v>
      </c>
      <c r="M1510" s="388" t="s">
        <v>143</v>
      </c>
      <c r="N1510" s="388" t="s">
        <v>104</v>
      </c>
      <c r="O1510" s="388">
        <v>3</v>
      </c>
      <c r="P1510" s="388" t="s">
        <v>3114</v>
      </c>
      <c r="Q1510" s="388">
        <v>2</v>
      </c>
    </row>
    <row r="1511" spans="1:17" s="388" customFormat="1" x14ac:dyDescent="0.2">
      <c r="A1511" s="388">
        <v>50262</v>
      </c>
      <c r="B1511" s="388">
        <v>108702</v>
      </c>
      <c r="C1511" s="388">
        <v>10000028</v>
      </c>
      <c r="D1511" s="388" t="s">
        <v>1547</v>
      </c>
      <c r="E1511" s="388" t="s">
        <v>1508</v>
      </c>
      <c r="F1511" s="388" t="s">
        <v>13</v>
      </c>
      <c r="G1511" s="388" t="s">
        <v>806</v>
      </c>
      <c r="H1511" s="388" t="s">
        <v>186</v>
      </c>
      <c r="I1511" s="388" t="s">
        <v>93</v>
      </c>
      <c r="J1511" s="388" t="s">
        <v>3155</v>
      </c>
      <c r="K1511" s="400">
        <v>41414</v>
      </c>
      <c r="L1511" s="400">
        <v>41418</v>
      </c>
      <c r="M1511" s="388" t="s">
        <v>123</v>
      </c>
      <c r="N1511" s="388" t="s">
        <v>104</v>
      </c>
      <c r="O1511" s="388">
        <v>3</v>
      </c>
      <c r="P1511" s="388" t="s">
        <v>3114</v>
      </c>
      <c r="Q1511" s="388">
        <v>3</v>
      </c>
    </row>
    <row r="1512" spans="1:17" s="388" customFormat="1" x14ac:dyDescent="0.2">
      <c r="A1512" s="388">
        <v>130405</v>
      </c>
      <c r="B1512" s="388">
        <v>108473</v>
      </c>
      <c r="C1512" s="388">
        <v>10002780</v>
      </c>
      <c r="D1512" s="388" t="s">
        <v>1220</v>
      </c>
      <c r="E1512" s="388" t="s">
        <v>107</v>
      </c>
      <c r="F1512" s="388" t="s">
        <v>11</v>
      </c>
      <c r="G1512" s="388" t="s">
        <v>656</v>
      </c>
      <c r="H1512" s="388" t="s">
        <v>115</v>
      </c>
      <c r="I1512" s="388" t="s">
        <v>115</v>
      </c>
      <c r="J1512" s="388" t="s">
        <v>3660</v>
      </c>
      <c r="K1512" s="400">
        <v>41414</v>
      </c>
      <c r="L1512" s="400">
        <v>41418</v>
      </c>
      <c r="M1512" s="388" t="s">
        <v>109</v>
      </c>
      <c r="N1512" s="388" t="s">
        <v>104</v>
      </c>
      <c r="O1512" s="388">
        <v>3</v>
      </c>
      <c r="P1512" s="388" t="s">
        <v>3114</v>
      </c>
      <c r="Q1512" s="388">
        <v>3</v>
      </c>
    </row>
    <row r="1513" spans="1:17" s="388" customFormat="1" x14ac:dyDescent="0.2">
      <c r="A1513" s="388">
        <v>130527</v>
      </c>
      <c r="B1513" s="388">
        <v>108493</v>
      </c>
      <c r="C1513" s="388">
        <v>10005534</v>
      </c>
      <c r="D1513" s="388" t="s">
        <v>3727</v>
      </c>
      <c r="E1513" s="388" t="s">
        <v>107</v>
      </c>
      <c r="F1513" s="388" t="s">
        <v>11</v>
      </c>
      <c r="G1513" s="388" t="s">
        <v>511</v>
      </c>
      <c r="H1513" s="388" t="s">
        <v>1993</v>
      </c>
      <c r="I1513" s="388" t="s">
        <v>93</v>
      </c>
      <c r="J1513" s="388" t="s">
        <v>3728</v>
      </c>
      <c r="K1513" s="400">
        <v>41414</v>
      </c>
      <c r="L1513" s="400">
        <v>41418</v>
      </c>
      <c r="M1513" s="388" t="s">
        <v>109</v>
      </c>
      <c r="N1513" s="388" t="s">
        <v>104</v>
      </c>
      <c r="O1513" s="388">
        <v>2</v>
      </c>
      <c r="P1513" s="388" t="s">
        <v>3114</v>
      </c>
      <c r="Q1513" s="388">
        <v>3</v>
      </c>
    </row>
    <row r="1514" spans="1:17" s="388" customFormat="1" x14ac:dyDescent="0.2">
      <c r="A1514" s="388">
        <v>130688</v>
      </c>
      <c r="B1514" s="388">
        <v>106596</v>
      </c>
      <c r="C1514" s="388">
        <v>10000560</v>
      </c>
      <c r="D1514" s="388" t="s">
        <v>1360</v>
      </c>
      <c r="E1514" s="388" t="s">
        <v>107</v>
      </c>
      <c r="F1514" s="388" t="s">
        <v>11</v>
      </c>
      <c r="G1514" s="388" t="s">
        <v>219</v>
      </c>
      <c r="H1514" s="388" t="s">
        <v>177</v>
      </c>
      <c r="I1514" s="388" t="s">
        <v>177</v>
      </c>
      <c r="J1514" s="388" t="s">
        <v>3796</v>
      </c>
      <c r="K1514" s="400">
        <v>41414</v>
      </c>
      <c r="L1514" s="400">
        <v>41418</v>
      </c>
      <c r="M1514" s="388" t="s">
        <v>109</v>
      </c>
      <c r="N1514" s="388" t="s">
        <v>104</v>
      </c>
      <c r="O1514" s="388">
        <v>2</v>
      </c>
      <c r="P1514" s="388" t="s">
        <v>3114</v>
      </c>
      <c r="Q1514" s="388">
        <v>3</v>
      </c>
    </row>
    <row r="1515" spans="1:17" s="388" customFormat="1" x14ac:dyDescent="0.2">
      <c r="A1515" s="388">
        <v>130783</v>
      </c>
      <c r="B1515" s="388">
        <v>108485</v>
      </c>
      <c r="C1515" s="388">
        <v>10005991</v>
      </c>
      <c r="D1515" s="388" t="s">
        <v>1402</v>
      </c>
      <c r="E1515" s="388" t="s">
        <v>107</v>
      </c>
      <c r="F1515" s="388" t="s">
        <v>11</v>
      </c>
      <c r="G1515" s="388" t="s">
        <v>151</v>
      </c>
      <c r="H1515" s="388" t="s">
        <v>152</v>
      </c>
      <c r="I1515" s="388" t="s">
        <v>152</v>
      </c>
      <c r="J1515" s="388" t="s">
        <v>3849</v>
      </c>
      <c r="K1515" s="400">
        <v>41414</v>
      </c>
      <c r="L1515" s="400">
        <v>41418</v>
      </c>
      <c r="M1515" s="388" t="s">
        <v>109</v>
      </c>
      <c r="N1515" s="388" t="s">
        <v>104</v>
      </c>
      <c r="O1515" s="388">
        <v>3</v>
      </c>
      <c r="P1515" s="388" t="s">
        <v>3114</v>
      </c>
      <c r="Q1515" s="388">
        <v>2</v>
      </c>
    </row>
    <row r="1516" spans="1:17" s="388" customFormat="1" x14ac:dyDescent="0.2">
      <c r="A1516" s="388">
        <v>58047</v>
      </c>
      <c r="B1516" s="388">
        <v>117935</v>
      </c>
      <c r="C1516" s="388">
        <v>10013042</v>
      </c>
      <c r="D1516" s="388" t="s">
        <v>1091</v>
      </c>
      <c r="E1516" s="388" t="s">
        <v>1508</v>
      </c>
      <c r="F1516" s="388" t="s">
        <v>13</v>
      </c>
      <c r="G1516" s="388" t="s">
        <v>185</v>
      </c>
      <c r="H1516" s="388" t="s">
        <v>186</v>
      </c>
      <c r="I1516" s="388" t="s">
        <v>93</v>
      </c>
      <c r="J1516" s="388" t="s">
        <v>3517</v>
      </c>
      <c r="K1516" s="400">
        <v>41415</v>
      </c>
      <c r="L1516" s="400">
        <v>41417</v>
      </c>
      <c r="M1516" s="388" t="s">
        <v>123</v>
      </c>
      <c r="N1516" s="388" t="s">
        <v>104</v>
      </c>
      <c r="O1516" s="388">
        <v>2</v>
      </c>
      <c r="P1516" s="388" t="s">
        <v>3114</v>
      </c>
      <c r="Q1516" s="388">
        <v>3</v>
      </c>
    </row>
    <row r="1517" spans="1:17" s="388" customFormat="1" x14ac:dyDescent="0.2">
      <c r="A1517" s="388">
        <v>53117</v>
      </c>
      <c r="B1517" s="388">
        <v>115752</v>
      </c>
      <c r="C1517" s="388">
        <v>10003990</v>
      </c>
      <c r="D1517" s="388" t="s">
        <v>3318</v>
      </c>
      <c r="E1517" s="388" t="s">
        <v>1512</v>
      </c>
      <c r="F1517" s="388" t="s">
        <v>14</v>
      </c>
      <c r="G1517" s="388" t="s">
        <v>656</v>
      </c>
      <c r="H1517" s="388" t="s">
        <v>115</v>
      </c>
      <c r="I1517" s="388" t="s">
        <v>115</v>
      </c>
      <c r="J1517" s="388" t="s">
        <v>3319</v>
      </c>
      <c r="K1517" s="400">
        <v>41408</v>
      </c>
      <c r="L1517" s="400">
        <v>41411</v>
      </c>
      <c r="M1517" s="388" t="s">
        <v>143</v>
      </c>
      <c r="N1517" s="388" t="s">
        <v>104</v>
      </c>
      <c r="O1517" s="388">
        <v>2</v>
      </c>
      <c r="P1517" s="388" t="s">
        <v>3114</v>
      </c>
      <c r="Q1517" s="388">
        <v>3</v>
      </c>
    </row>
    <row r="1518" spans="1:17" s="388" customFormat="1" x14ac:dyDescent="0.2">
      <c r="A1518" s="388">
        <v>54504</v>
      </c>
      <c r="B1518" s="388">
        <v>106993</v>
      </c>
      <c r="C1518" s="388">
        <v>10010846</v>
      </c>
      <c r="D1518" s="388" t="s">
        <v>184</v>
      </c>
      <c r="E1518" s="388" t="s">
        <v>1508</v>
      </c>
      <c r="F1518" s="388" t="s">
        <v>13</v>
      </c>
      <c r="G1518" s="388" t="s">
        <v>185</v>
      </c>
      <c r="H1518" s="388" t="s">
        <v>186</v>
      </c>
      <c r="I1518" s="388" t="s">
        <v>93</v>
      </c>
      <c r="J1518" s="388" t="s">
        <v>3421</v>
      </c>
      <c r="K1518" s="400">
        <v>41408</v>
      </c>
      <c r="L1518" s="400">
        <v>41411</v>
      </c>
      <c r="M1518" s="388" t="s">
        <v>123</v>
      </c>
      <c r="N1518" s="388" t="s">
        <v>104</v>
      </c>
      <c r="O1518" s="388">
        <v>3</v>
      </c>
      <c r="P1518" s="388" t="s">
        <v>3114</v>
      </c>
      <c r="Q1518" s="388">
        <v>3</v>
      </c>
    </row>
    <row r="1519" spans="1:17" s="388" customFormat="1" x14ac:dyDescent="0.2">
      <c r="A1519" s="388">
        <v>50138</v>
      </c>
      <c r="B1519" s="388">
        <v>106992</v>
      </c>
      <c r="C1519" s="388">
        <v>10003279</v>
      </c>
      <c r="D1519" s="388" t="s">
        <v>1527</v>
      </c>
      <c r="E1519" s="388" t="s">
        <v>1508</v>
      </c>
      <c r="F1519" s="388" t="s">
        <v>13</v>
      </c>
      <c r="G1519" s="388" t="s">
        <v>185</v>
      </c>
      <c r="H1519" s="388" t="s">
        <v>186</v>
      </c>
      <c r="I1519" s="388" t="s">
        <v>93</v>
      </c>
      <c r="J1519" s="388" t="s">
        <v>3128</v>
      </c>
      <c r="K1519" s="400">
        <v>41407</v>
      </c>
      <c r="L1519" s="400">
        <v>41411</v>
      </c>
      <c r="M1519" s="388" t="s">
        <v>98</v>
      </c>
      <c r="N1519" s="388" t="s">
        <v>104</v>
      </c>
      <c r="O1519" s="388">
        <v>2</v>
      </c>
      <c r="P1519" s="388" t="s">
        <v>3114</v>
      </c>
      <c r="Q1519" s="388">
        <v>2</v>
      </c>
    </row>
    <row r="1520" spans="1:17" s="388" customFormat="1" x14ac:dyDescent="0.2">
      <c r="A1520" s="388">
        <v>50315</v>
      </c>
      <c r="B1520" s="388">
        <v>115666</v>
      </c>
      <c r="C1520" s="388">
        <v>10000082</v>
      </c>
      <c r="D1520" s="388" t="s">
        <v>89</v>
      </c>
      <c r="E1520" s="388" t="s">
        <v>1508</v>
      </c>
      <c r="F1520" s="388" t="s">
        <v>13</v>
      </c>
      <c r="G1520" s="388" t="s">
        <v>91</v>
      </c>
      <c r="H1520" s="388" t="s">
        <v>92</v>
      </c>
      <c r="I1520" s="388" t="s">
        <v>93</v>
      </c>
      <c r="J1520" s="388" t="s">
        <v>97</v>
      </c>
      <c r="K1520" s="400">
        <v>41407</v>
      </c>
      <c r="L1520" s="400">
        <v>41411</v>
      </c>
      <c r="M1520" s="388" t="s">
        <v>98</v>
      </c>
      <c r="N1520" s="388" t="s">
        <v>104</v>
      </c>
      <c r="O1520" s="388">
        <v>2</v>
      </c>
      <c r="P1520" s="388" t="s">
        <v>3114</v>
      </c>
      <c r="Q1520" s="388">
        <v>2</v>
      </c>
    </row>
    <row r="1521" spans="1:17" s="388" customFormat="1" x14ac:dyDescent="0.2">
      <c r="A1521" s="388">
        <v>53124</v>
      </c>
      <c r="B1521" s="388">
        <v>107480</v>
      </c>
      <c r="C1521" s="388">
        <v>10002859</v>
      </c>
      <c r="D1521" s="388" t="s">
        <v>478</v>
      </c>
      <c r="E1521" s="388" t="s">
        <v>1512</v>
      </c>
      <c r="F1521" s="388" t="s">
        <v>14</v>
      </c>
      <c r="G1521" s="388" t="s">
        <v>479</v>
      </c>
      <c r="H1521" s="388" t="s">
        <v>115</v>
      </c>
      <c r="I1521" s="388" t="s">
        <v>115</v>
      </c>
      <c r="J1521" s="388" t="s">
        <v>3321</v>
      </c>
      <c r="K1521" s="400">
        <v>41407</v>
      </c>
      <c r="L1521" s="400">
        <v>41411</v>
      </c>
      <c r="M1521" s="388" t="s">
        <v>143</v>
      </c>
      <c r="N1521" s="388" t="s">
        <v>104</v>
      </c>
      <c r="O1521" s="388">
        <v>3</v>
      </c>
      <c r="P1521" s="388" t="s">
        <v>3114</v>
      </c>
      <c r="Q1521" s="388">
        <v>3</v>
      </c>
    </row>
    <row r="1522" spans="1:17" s="388" customFormat="1" x14ac:dyDescent="0.2">
      <c r="A1522" s="388">
        <v>53603</v>
      </c>
      <c r="B1522" s="388">
        <v>107970</v>
      </c>
      <c r="C1522" s="388">
        <v>10004714</v>
      </c>
      <c r="D1522" s="388" t="s">
        <v>3355</v>
      </c>
      <c r="E1522" s="388" t="s">
        <v>1512</v>
      </c>
      <c r="F1522" s="388" t="s">
        <v>14</v>
      </c>
      <c r="G1522" s="388" t="s">
        <v>1039</v>
      </c>
      <c r="H1522" s="388" t="s">
        <v>92</v>
      </c>
      <c r="I1522" s="388" t="s">
        <v>93</v>
      </c>
      <c r="J1522" s="388" t="s">
        <v>3356</v>
      </c>
      <c r="K1522" s="400">
        <v>41407</v>
      </c>
      <c r="L1522" s="400">
        <v>41411</v>
      </c>
      <c r="M1522" s="388" t="s">
        <v>98</v>
      </c>
      <c r="N1522" s="388" t="s">
        <v>104</v>
      </c>
      <c r="O1522" s="388">
        <v>2</v>
      </c>
      <c r="P1522" s="388" t="s">
        <v>3114</v>
      </c>
      <c r="Q1522" s="388">
        <v>2</v>
      </c>
    </row>
    <row r="1523" spans="1:17" s="388" customFormat="1" x14ac:dyDescent="0.2">
      <c r="A1523" s="388">
        <v>55308</v>
      </c>
      <c r="B1523" s="388">
        <v>106340</v>
      </c>
      <c r="C1523" s="388">
        <v>10007402</v>
      </c>
      <c r="D1523" s="388" t="s">
        <v>3496</v>
      </c>
      <c r="E1523" s="388" t="s">
        <v>1536</v>
      </c>
      <c r="F1523" s="388" t="s">
        <v>14</v>
      </c>
      <c r="G1523" s="388" t="s">
        <v>326</v>
      </c>
      <c r="H1523" s="388" t="s">
        <v>177</v>
      </c>
      <c r="I1523" s="388" t="s">
        <v>177</v>
      </c>
      <c r="J1523" s="388" t="s">
        <v>3497</v>
      </c>
      <c r="K1523" s="400">
        <v>41407</v>
      </c>
      <c r="L1523" s="400">
        <v>41411</v>
      </c>
      <c r="M1523" s="388" t="s">
        <v>123</v>
      </c>
      <c r="N1523" s="388" t="s">
        <v>104</v>
      </c>
      <c r="O1523" s="388">
        <v>2</v>
      </c>
      <c r="P1523" s="388" t="s">
        <v>3114</v>
      </c>
      <c r="Q1523" s="388">
        <v>2</v>
      </c>
    </row>
    <row r="1524" spans="1:17" s="388" customFormat="1" x14ac:dyDescent="0.2">
      <c r="A1524" s="388">
        <v>130456</v>
      </c>
      <c r="B1524" s="388">
        <v>108478</v>
      </c>
      <c r="C1524" s="388">
        <v>10007321</v>
      </c>
      <c r="D1524" s="388" t="s">
        <v>402</v>
      </c>
      <c r="E1524" s="388" t="s">
        <v>107</v>
      </c>
      <c r="F1524" s="388" t="s">
        <v>11</v>
      </c>
      <c r="G1524" s="388" t="s">
        <v>403</v>
      </c>
      <c r="H1524" s="388" t="s">
        <v>115</v>
      </c>
      <c r="I1524" s="388" t="s">
        <v>115</v>
      </c>
      <c r="J1524" s="388" t="s">
        <v>3688</v>
      </c>
      <c r="K1524" s="400">
        <v>41407</v>
      </c>
      <c r="L1524" s="400">
        <v>41411</v>
      </c>
      <c r="M1524" s="388" t="s">
        <v>109</v>
      </c>
      <c r="N1524" s="388" t="s">
        <v>104</v>
      </c>
      <c r="O1524" s="388">
        <v>3</v>
      </c>
      <c r="P1524" s="388" t="s">
        <v>3114</v>
      </c>
      <c r="Q1524" s="388">
        <v>3</v>
      </c>
    </row>
    <row r="1525" spans="1:17" s="388" customFormat="1" x14ac:dyDescent="0.2">
      <c r="A1525" s="388">
        <v>130607</v>
      </c>
      <c r="B1525" s="388">
        <v>108983</v>
      </c>
      <c r="C1525" s="388">
        <v>10000473</v>
      </c>
      <c r="D1525" s="388" t="s">
        <v>3760</v>
      </c>
      <c r="E1525" s="388" t="s">
        <v>107</v>
      </c>
      <c r="F1525" s="388" t="s">
        <v>11</v>
      </c>
      <c r="G1525" s="388" t="s">
        <v>176</v>
      </c>
      <c r="H1525" s="388" t="s">
        <v>177</v>
      </c>
      <c r="I1525" s="388" t="s">
        <v>177</v>
      </c>
      <c r="J1525" s="388" t="s">
        <v>3761</v>
      </c>
      <c r="K1525" s="400">
        <v>41407</v>
      </c>
      <c r="L1525" s="400">
        <v>41411</v>
      </c>
      <c r="M1525" s="388" t="s">
        <v>109</v>
      </c>
      <c r="N1525" s="388" t="s">
        <v>104</v>
      </c>
      <c r="O1525" s="388">
        <v>2</v>
      </c>
      <c r="P1525" s="388" t="s">
        <v>3114</v>
      </c>
      <c r="Q1525" s="388">
        <v>3</v>
      </c>
    </row>
    <row r="1526" spans="1:17" s="388" customFormat="1" x14ac:dyDescent="0.2">
      <c r="A1526" s="388">
        <v>130677</v>
      </c>
      <c r="B1526" s="388">
        <v>108461</v>
      </c>
      <c r="C1526" s="388">
        <v>10002297</v>
      </c>
      <c r="D1526" s="388" t="s">
        <v>166</v>
      </c>
      <c r="E1526" s="388" t="s">
        <v>107</v>
      </c>
      <c r="F1526" s="388" t="s">
        <v>11</v>
      </c>
      <c r="G1526" s="388" t="s">
        <v>167</v>
      </c>
      <c r="H1526" s="388" t="s">
        <v>102</v>
      </c>
      <c r="I1526" s="388" t="s">
        <v>102</v>
      </c>
      <c r="J1526" s="388" t="s">
        <v>3788</v>
      </c>
      <c r="K1526" s="400">
        <v>41407</v>
      </c>
      <c r="L1526" s="400">
        <v>41411</v>
      </c>
      <c r="M1526" s="388" t="s">
        <v>109</v>
      </c>
      <c r="N1526" s="388" t="s">
        <v>104</v>
      </c>
      <c r="O1526" s="388">
        <v>3</v>
      </c>
      <c r="P1526" s="388" t="s">
        <v>3114</v>
      </c>
      <c r="Q1526" s="388">
        <v>3</v>
      </c>
    </row>
    <row r="1527" spans="1:17" s="388" customFormat="1" x14ac:dyDescent="0.2">
      <c r="A1527" s="388">
        <v>131892</v>
      </c>
      <c r="B1527" s="388">
        <v>114855</v>
      </c>
      <c r="C1527" s="388">
        <v>10002560</v>
      </c>
      <c r="D1527" s="388" t="s">
        <v>3881</v>
      </c>
      <c r="E1527" s="388" t="s">
        <v>1992</v>
      </c>
      <c r="F1527" s="388" t="s">
        <v>12</v>
      </c>
      <c r="G1527" s="388" t="s">
        <v>436</v>
      </c>
      <c r="H1527" s="388" t="s">
        <v>155</v>
      </c>
      <c r="I1527" s="388" t="s">
        <v>155</v>
      </c>
      <c r="J1527" s="388" t="s">
        <v>3882</v>
      </c>
      <c r="K1527" s="400">
        <v>41408</v>
      </c>
      <c r="L1527" s="400">
        <v>41410</v>
      </c>
      <c r="M1527" s="388" t="s">
        <v>127</v>
      </c>
      <c r="N1527" s="388" t="s">
        <v>104</v>
      </c>
      <c r="O1527" s="388">
        <v>1</v>
      </c>
      <c r="P1527" s="388" t="s">
        <v>3114</v>
      </c>
      <c r="Q1527" s="388">
        <v>1</v>
      </c>
    </row>
    <row r="1528" spans="1:17" s="388" customFormat="1" x14ac:dyDescent="0.2">
      <c r="A1528" s="388">
        <v>131935</v>
      </c>
      <c r="B1528" s="388">
        <v>114840</v>
      </c>
      <c r="C1528" s="388">
        <v>10000350</v>
      </c>
      <c r="D1528" s="388" t="s">
        <v>3009</v>
      </c>
      <c r="E1528" s="388" t="s">
        <v>1992</v>
      </c>
      <c r="F1528" s="388" t="s">
        <v>12</v>
      </c>
      <c r="G1528" s="388" t="s">
        <v>729</v>
      </c>
      <c r="H1528" s="388" t="s">
        <v>131</v>
      </c>
      <c r="I1528" s="388" t="s">
        <v>131</v>
      </c>
      <c r="J1528" s="388" t="s">
        <v>3894</v>
      </c>
      <c r="K1528" s="400">
        <v>41402</v>
      </c>
      <c r="L1528" s="400">
        <v>41404</v>
      </c>
      <c r="M1528" s="388" t="s">
        <v>127</v>
      </c>
      <c r="N1528" s="388" t="s">
        <v>104</v>
      </c>
      <c r="O1528" s="388">
        <v>3</v>
      </c>
      <c r="P1528" s="388" t="s">
        <v>3114</v>
      </c>
      <c r="Q1528" s="388">
        <v>3</v>
      </c>
    </row>
    <row r="1529" spans="1:17" s="388" customFormat="1" x14ac:dyDescent="0.2">
      <c r="A1529" s="388">
        <v>54509</v>
      </c>
      <c r="B1529" s="388">
        <v>110203</v>
      </c>
      <c r="C1529" s="388">
        <v>10006021</v>
      </c>
      <c r="D1529" s="388" t="s">
        <v>3423</v>
      </c>
      <c r="E1529" s="388" t="s">
        <v>1512</v>
      </c>
      <c r="F1529" s="388" t="s">
        <v>14</v>
      </c>
      <c r="G1529" s="388" t="s">
        <v>235</v>
      </c>
      <c r="H1529" s="388" t="s">
        <v>177</v>
      </c>
      <c r="I1529" s="388" t="s">
        <v>177</v>
      </c>
      <c r="J1529" s="388" t="s">
        <v>3424</v>
      </c>
      <c r="K1529" s="400">
        <v>41401</v>
      </c>
      <c r="L1529" s="400">
        <v>41404</v>
      </c>
      <c r="M1529" s="388" t="s">
        <v>143</v>
      </c>
      <c r="N1529" s="388" t="s">
        <v>104</v>
      </c>
      <c r="O1529" s="388">
        <v>2</v>
      </c>
      <c r="P1529" s="388" t="s">
        <v>3114</v>
      </c>
      <c r="Q1529" s="388">
        <v>3</v>
      </c>
    </row>
    <row r="1530" spans="1:17" s="388" customFormat="1" x14ac:dyDescent="0.2">
      <c r="A1530" s="388">
        <v>56776</v>
      </c>
      <c r="B1530" s="388">
        <v>118071</v>
      </c>
      <c r="C1530" s="388">
        <v>10019311</v>
      </c>
      <c r="D1530" s="388" t="s">
        <v>306</v>
      </c>
      <c r="E1530" s="388" t="s">
        <v>1508</v>
      </c>
      <c r="F1530" s="388" t="s">
        <v>13</v>
      </c>
      <c r="G1530" s="388" t="s">
        <v>173</v>
      </c>
      <c r="H1530" s="388" t="s">
        <v>161</v>
      </c>
      <c r="I1530" s="388" t="s">
        <v>161</v>
      </c>
      <c r="J1530" s="388" t="s">
        <v>307</v>
      </c>
      <c r="K1530" s="400">
        <v>41394</v>
      </c>
      <c r="L1530" s="400">
        <v>41397</v>
      </c>
      <c r="M1530" s="388" t="s">
        <v>123</v>
      </c>
      <c r="N1530" s="388" t="s">
        <v>104</v>
      </c>
      <c r="O1530" s="388">
        <v>2</v>
      </c>
      <c r="P1530" s="388" t="s">
        <v>3114</v>
      </c>
      <c r="Q1530" s="388">
        <v>3</v>
      </c>
    </row>
    <row r="1531" spans="1:17" s="388" customFormat="1" x14ac:dyDescent="0.2">
      <c r="A1531" s="388">
        <v>130650</v>
      </c>
      <c r="B1531" s="388">
        <v>106513</v>
      </c>
      <c r="C1531" s="388">
        <v>10005127</v>
      </c>
      <c r="D1531" s="388" t="s">
        <v>3772</v>
      </c>
      <c r="E1531" s="388" t="s">
        <v>2155</v>
      </c>
      <c r="F1531" s="388" t="s">
        <v>17</v>
      </c>
      <c r="G1531" s="388" t="s">
        <v>719</v>
      </c>
      <c r="H1531" s="388" t="s">
        <v>155</v>
      </c>
      <c r="I1531" s="388" t="s">
        <v>155</v>
      </c>
      <c r="J1531" s="388" t="s">
        <v>3773</v>
      </c>
      <c r="K1531" s="400">
        <v>41394</v>
      </c>
      <c r="L1531" s="400">
        <v>41397</v>
      </c>
      <c r="M1531" s="388" t="s">
        <v>109</v>
      </c>
      <c r="N1531" s="388" t="s">
        <v>104</v>
      </c>
      <c r="O1531" s="388">
        <v>2</v>
      </c>
      <c r="P1531" s="388" t="s">
        <v>3114</v>
      </c>
      <c r="Q1531" s="388">
        <v>2</v>
      </c>
    </row>
    <row r="1532" spans="1:17" s="388" customFormat="1" x14ac:dyDescent="0.2">
      <c r="A1532" s="388">
        <v>130655</v>
      </c>
      <c r="B1532" s="388">
        <v>106536</v>
      </c>
      <c r="C1532" s="388">
        <v>10003676</v>
      </c>
      <c r="D1532" s="388" t="s">
        <v>2074</v>
      </c>
      <c r="E1532" s="388" t="s">
        <v>274</v>
      </c>
      <c r="F1532" s="388" t="s">
        <v>11</v>
      </c>
      <c r="G1532" s="388" t="s">
        <v>555</v>
      </c>
      <c r="H1532" s="388" t="s">
        <v>155</v>
      </c>
      <c r="I1532" s="388" t="s">
        <v>155</v>
      </c>
      <c r="J1532" s="388" t="s">
        <v>3780</v>
      </c>
      <c r="K1532" s="400">
        <v>41394</v>
      </c>
      <c r="L1532" s="400">
        <v>41397</v>
      </c>
      <c r="M1532" s="388" t="s">
        <v>109</v>
      </c>
      <c r="N1532" s="388" t="s">
        <v>104</v>
      </c>
      <c r="O1532" s="388">
        <v>3</v>
      </c>
      <c r="P1532" s="388" t="s">
        <v>3114</v>
      </c>
      <c r="Q1532" s="388">
        <v>2</v>
      </c>
    </row>
    <row r="1533" spans="1:17" s="388" customFormat="1" x14ac:dyDescent="0.2">
      <c r="A1533" s="388">
        <v>130797</v>
      </c>
      <c r="B1533" s="388">
        <v>108452</v>
      </c>
      <c r="C1533" s="388">
        <v>10007299</v>
      </c>
      <c r="D1533" s="388" t="s">
        <v>397</v>
      </c>
      <c r="E1533" s="388" t="s">
        <v>107</v>
      </c>
      <c r="F1533" s="388" t="s">
        <v>11</v>
      </c>
      <c r="G1533" s="388" t="s">
        <v>398</v>
      </c>
      <c r="H1533" s="388" t="s">
        <v>161</v>
      </c>
      <c r="I1533" s="388" t="s">
        <v>161</v>
      </c>
      <c r="J1533" s="388" t="s">
        <v>3852</v>
      </c>
      <c r="K1533" s="400">
        <v>41394</v>
      </c>
      <c r="L1533" s="400">
        <v>41397</v>
      </c>
      <c r="M1533" s="388" t="s">
        <v>109</v>
      </c>
      <c r="N1533" s="388" t="s">
        <v>104</v>
      </c>
      <c r="O1533" s="388">
        <v>3</v>
      </c>
      <c r="P1533" s="388" t="s">
        <v>3114</v>
      </c>
      <c r="Q1533" s="388">
        <v>3</v>
      </c>
    </row>
    <row r="1534" spans="1:17" s="388" customFormat="1" x14ac:dyDescent="0.2">
      <c r="A1534" s="388">
        <v>130484</v>
      </c>
      <c r="B1534" s="388">
        <v>106388</v>
      </c>
      <c r="C1534" s="388">
        <v>10007578</v>
      </c>
      <c r="D1534" s="388" t="s">
        <v>2019</v>
      </c>
      <c r="E1534" s="388" t="s">
        <v>107</v>
      </c>
      <c r="F1534" s="388" t="s">
        <v>11</v>
      </c>
      <c r="G1534" s="388" t="s">
        <v>1777</v>
      </c>
      <c r="H1534" s="388" t="s">
        <v>161</v>
      </c>
      <c r="I1534" s="388" t="s">
        <v>161</v>
      </c>
      <c r="J1534" s="388" t="s">
        <v>3712</v>
      </c>
      <c r="K1534" s="400">
        <v>41393</v>
      </c>
      <c r="L1534" s="400">
        <v>41397</v>
      </c>
      <c r="M1534" s="388" t="s">
        <v>217</v>
      </c>
      <c r="N1534" s="388" t="s">
        <v>104</v>
      </c>
      <c r="O1534" s="388">
        <v>3</v>
      </c>
      <c r="P1534" s="388" t="s">
        <v>3114</v>
      </c>
      <c r="Q1534" s="388">
        <v>4</v>
      </c>
    </row>
    <row r="1535" spans="1:17" s="388" customFormat="1" x14ac:dyDescent="0.2">
      <c r="A1535" s="388">
        <v>130526</v>
      </c>
      <c r="B1535" s="388">
        <v>107019</v>
      </c>
      <c r="C1535" s="388">
        <v>10002005</v>
      </c>
      <c r="D1535" s="388" t="s">
        <v>1282</v>
      </c>
      <c r="E1535" s="388" t="s">
        <v>107</v>
      </c>
      <c r="F1535" s="388" t="s">
        <v>11</v>
      </c>
      <c r="G1535" s="388" t="s">
        <v>295</v>
      </c>
      <c r="H1535" s="388" t="s">
        <v>1993</v>
      </c>
      <c r="I1535" s="388" t="s">
        <v>93</v>
      </c>
      <c r="J1535" s="388" t="s">
        <v>3725</v>
      </c>
      <c r="K1535" s="400">
        <v>41393</v>
      </c>
      <c r="L1535" s="400">
        <v>41397</v>
      </c>
      <c r="M1535" s="388" t="s">
        <v>109</v>
      </c>
      <c r="N1535" s="388" t="s">
        <v>104</v>
      </c>
      <c r="O1535" s="388">
        <v>2</v>
      </c>
      <c r="P1535" s="388" t="s">
        <v>3114</v>
      </c>
      <c r="Q1535" s="388">
        <v>3</v>
      </c>
    </row>
    <row r="1536" spans="1:17" s="388" customFormat="1" x14ac:dyDescent="0.2">
      <c r="A1536" s="388">
        <v>130531</v>
      </c>
      <c r="B1536" s="388">
        <v>106996</v>
      </c>
      <c r="C1536" s="388">
        <v>10005788</v>
      </c>
      <c r="D1536" s="388" t="s">
        <v>1284</v>
      </c>
      <c r="E1536" s="388" t="s">
        <v>107</v>
      </c>
      <c r="F1536" s="388" t="s">
        <v>11</v>
      </c>
      <c r="G1536" s="388" t="s">
        <v>185</v>
      </c>
      <c r="H1536" s="388" t="s">
        <v>1993</v>
      </c>
      <c r="I1536" s="388" t="s">
        <v>93</v>
      </c>
      <c r="J1536" s="388" t="s">
        <v>3732</v>
      </c>
      <c r="K1536" s="400">
        <v>41393</v>
      </c>
      <c r="L1536" s="400">
        <v>41397</v>
      </c>
      <c r="M1536" s="388" t="s">
        <v>109</v>
      </c>
      <c r="N1536" s="388" t="s">
        <v>104</v>
      </c>
      <c r="O1536" s="388">
        <v>2</v>
      </c>
      <c r="P1536" s="388" t="s">
        <v>3114</v>
      </c>
      <c r="Q1536" s="388">
        <v>3</v>
      </c>
    </row>
    <row r="1537" spans="1:17" s="388" customFormat="1" x14ac:dyDescent="0.2">
      <c r="A1537" s="388">
        <v>130693</v>
      </c>
      <c r="B1537" s="388">
        <v>108459</v>
      </c>
      <c r="C1537" s="388">
        <v>10007928</v>
      </c>
      <c r="D1537" s="388" t="s">
        <v>3798</v>
      </c>
      <c r="E1537" s="388" t="s">
        <v>107</v>
      </c>
      <c r="F1537" s="388" t="s">
        <v>11</v>
      </c>
      <c r="G1537" s="388" t="s">
        <v>219</v>
      </c>
      <c r="H1537" s="388" t="s">
        <v>177</v>
      </c>
      <c r="I1537" s="388" t="s">
        <v>177</v>
      </c>
      <c r="J1537" s="388" t="s">
        <v>3799</v>
      </c>
      <c r="K1537" s="400">
        <v>41393</v>
      </c>
      <c r="L1537" s="400">
        <v>41397</v>
      </c>
      <c r="M1537" s="388" t="s">
        <v>109</v>
      </c>
      <c r="N1537" s="388" t="s">
        <v>104</v>
      </c>
      <c r="O1537" s="388">
        <v>2</v>
      </c>
      <c r="P1537" s="388" t="s">
        <v>3114</v>
      </c>
      <c r="Q1537" s="388">
        <v>3</v>
      </c>
    </row>
    <row r="1538" spans="1:17" s="388" customFormat="1" x14ac:dyDescent="0.2">
      <c r="A1538" s="388">
        <v>130722</v>
      </c>
      <c r="B1538" s="388">
        <v>106658</v>
      </c>
      <c r="C1538" s="388">
        <v>10003035</v>
      </c>
      <c r="D1538" s="388" t="s">
        <v>1379</v>
      </c>
      <c r="E1538" s="388" t="s">
        <v>107</v>
      </c>
      <c r="F1538" s="388" t="s">
        <v>11</v>
      </c>
      <c r="G1538" s="388" t="s">
        <v>724</v>
      </c>
      <c r="H1538" s="388" t="s">
        <v>102</v>
      </c>
      <c r="I1538" s="388" t="s">
        <v>102</v>
      </c>
      <c r="J1538" s="388" t="s">
        <v>3816</v>
      </c>
      <c r="K1538" s="400">
        <v>41393</v>
      </c>
      <c r="L1538" s="400">
        <v>41397</v>
      </c>
      <c r="M1538" s="388" t="s">
        <v>109</v>
      </c>
      <c r="N1538" s="388" t="s">
        <v>104</v>
      </c>
      <c r="O1538" s="388">
        <v>2</v>
      </c>
      <c r="P1538" s="388" t="s">
        <v>3114</v>
      </c>
      <c r="Q1538" s="388">
        <v>3</v>
      </c>
    </row>
    <row r="1539" spans="1:17" s="388" customFormat="1" x14ac:dyDescent="0.2">
      <c r="A1539" s="388">
        <v>52104</v>
      </c>
      <c r="B1539" s="388">
        <v>106895</v>
      </c>
      <c r="C1539" s="388">
        <v>10002861</v>
      </c>
      <c r="D1539" s="388" t="s">
        <v>3262</v>
      </c>
      <c r="E1539" s="388" t="s">
        <v>1512</v>
      </c>
      <c r="F1539" s="388" t="s">
        <v>14</v>
      </c>
      <c r="G1539" s="388" t="s">
        <v>1322</v>
      </c>
      <c r="H1539" s="388" t="s">
        <v>131</v>
      </c>
      <c r="I1539" s="388" t="s">
        <v>131</v>
      </c>
      <c r="J1539" s="388" t="s">
        <v>3263</v>
      </c>
      <c r="K1539" s="400">
        <v>41387</v>
      </c>
      <c r="L1539" s="400">
        <v>41390</v>
      </c>
      <c r="M1539" s="388" t="s">
        <v>143</v>
      </c>
      <c r="N1539" s="388" t="s">
        <v>104</v>
      </c>
      <c r="O1539" s="388">
        <v>2</v>
      </c>
      <c r="P1539" s="388" t="s">
        <v>3114</v>
      </c>
      <c r="Q1539" s="388">
        <v>2</v>
      </c>
    </row>
    <row r="1540" spans="1:17" s="388" customFormat="1" x14ac:dyDescent="0.2">
      <c r="A1540" s="388">
        <v>52529</v>
      </c>
      <c r="B1540" s="388">
        <v>119816</v>
      </c>
      <c r="C1540" s="388">
        <v>10034022</v>
      </c>
      <c r="D1540" s="388" t="s">
        <v>3279</v>
      </c>
      <c r="E1540" s="388" t="s">
        <v>1508</v>
      </c>
      <c r="F1540" s="388" t="s">
        <v>13</v>
      </c>
      <c r="G1540" s="388" t="s">
        <v>342</v>
      </c>
      <c r="H1540" s="388" t="s">
        <v>177</v>
      </c>
      <c r="I1540" s="388" t="s">
        <v>177</v>
      </c>
      <c r="J1540" s="388" t="s">
        <v>3280</v>
      </c>
      <c r="K1540" s="400">
        <v>41387</v>
      </c>
      <c r="L1540" s="400">
        <v>41390</v>
      </c>
      <c r="M1540" s="388" t="s">
        <v>123</v>
      </c>
      <c r="N1540" s="388" t="s">
        <v>104</v>
      </c>
      <c r="O1540" s="388">
        <v>2</v>
      </c>
      <c r="P1540" s="388" t="s">
        <v>3114</v>
      </c>
      <c r="Q1540" s="388">
        <v>2</v>
      </c>
    </row>
    <row r="1541" spans="1:17" s="388" customFormat="1" x14ac:dyDescent="0.2">
      <c r="A1541" s="388">
        <v>130586</v>
      </c>
      <c r="B1541" s="388">
        <v>108335</v>
      </c>
      <c r="C1541" s="388">
        <v>10002570</v>
      </c>
      <c r="D1541" s="388" t="s">
        <v>518</v>
      </c>
      <c r="E1541" s="388" t="s">
        <v>100</v>
      </c>
      <c r="F1541" s="388" t="s">
        <v>11</v>
      </c>
      <c r="G1541" s="388" t="s">
        <v>354</v>
      </c>
      <c r="H1541" s="388" t="s">
        <v>1993</v>
      </c>
      <c r="I1541" s="388" t="s">
        <v>93</v>
      </c>
      <c r="J1541" s="388" t="s">
        <v>519</v>
      </c>
      <c r="K1541" s="400">
        <v>41387</v>
      </c>
      <c r="L1541" s="400">
        <v>41390</v>
      </c>
      <c r="M1541" s="388" t="s">
        <v>520</v>
      </c>
      <c r="N1541" s="388" t="s">
        <v>104</v>
      </c>
      <c r="O1541" s="388">
        <v>2</v>
      </c>
      <c r="P1541" s="388" t="s">
        <v>3114</v>
      </c>
      <c r="Q1541" s="388">
        <v>4</v>
      </c>
    </row>
    <row r="1542" spans="1:17" s="388" customFormat="1" x14ac:dyDescent="0.2">
      <c r="A1542" s="388">
        <v>130845</v>
      </c>
      <c r="B1542" s="388">
        <v>108375</v>
      </c>
      <c r="C1542" s="388">
        <v>10007643</v>
      </c>
      <c r="D1542" s="388" t="s">
        <v>1423</v>
      </c>
      <c r="E1542" s="388" t="s">
        <v>107</v>
      </c>
      <c r="F1542" s="388" t="s">
        <v>11</v>
      </c>
      <c r="G1542" s="388" t="s">
        <v>255</v>
      </c>
      <c r="H1542" s="388" t="s">
        <v>177</v>
      </c>
      <c r="I1542" s="388" t="s">
        <v>177</v>
      </c>
      <c r="J1542" s="388" t="s">
        <v>3862</v>
      </c>
      <c r="K1542" s="400">
        <v>41387</v>
      </c>
      <c r="L1542" s="400">
        <v>41390</v>
      </c>
      <c r="M1542" s="388" t="s">
        <v>109</v>
      </c>
      <c r="N1542" s="388" t="s">
        <v>104</v>
      </c>
      <c r="O1542" s="388">
        <v>3</v>
      </c>
      <c r="P1542" s="388" t="s">
        <v>3114</v>
      </c>
      <c r="Q1542" s="388">
        <v>3</v>
      </c>
    </row>
    <row r="1543" spans="1:17" s="388" customFormat="1" x14ac:dyDescent="0.2">
      <c r="A1543" s="388">
        <v>51540</v>
      </c>
      <c r="B1543" s="388">
        <v>110160</v>
      </c>
      <c r="C1543" s="388">
        <v>10001951</v>
      </c>
      <c r="D1543" s="388" t="s">
        <v>3237</v>
      </c>
      <c r="E1543" s="388" t="s">
        <v>1512</v>
      </c>
      <c r="F1543" s="388" t="s">
        <v>14</v>
      </c>
      <c r="G1543" s="388" t="s">
        <v>252</v>
      </c>
      <c r="H1543" s="388" t="s">
        <v>155</v>
      </c>
      <c r="I1543" s="388" t="s">
        <v>155</v>
      </c>
      <c r="J1543" s="388" t="s">
        <v>3238</v>
      </c>
      <c r="K1543" s="400">
        <v>41386</v>
      </c>
      <c r="L1543" s="400">
        <v>41390</v>
      </c>
      <c r="M1543" s="388" t="s">
        <v>143</v>
      </c>
      <c r="N1543" s="388" t="s">
        <v>104</v>
      </c>
      <c r="O1543" s="388">
        <v>2</v>
      </c>
      <c r="P1543" s="388" t="s">
        <v>3114</v>
      </c>
      <c r="Q1543" s="388">
        <v>3</v>
      </c>
    </row>
    <row r="1544" spans="1:17" s="388" customFormat="1" x14ac:dyDescent="0.2">
      <c r="A1544" s="388">
        <v>52487</v>
      </c>
      <c r="B1544" s="388">
        <v>105188</v>
      </c>
      <c r="C1544" s="388">
        <v>10003347</v>
      </c>
      <c r="D1544" s="388" t="s">
        <v>314</v>
      </c>
      <c r="E1544" s="388" t="s">
        <v>1508</v>
      </c>
      <c r="F1544" s="388" t="s">
        <v>13</v>
      </c>
      <c r="G1544" s="388" t="s">
        <v>315</v>
      </c>
      <c r="H1544" s="388" t="s">
        <v>161</v>
      </c>
      <c r="I1544" s="388" t="s">
        <v>161</v>
      </c>
      <c r="J1544" s="388" t="s">
        <v>316</v>
      </c>
      <c r="K1544" s="400">
        <v>41386</v>
      </c>
      <c r="L1544" s="400">
        <v>41390</v>
      </c>
      <c r="M1544" s="388" t="s">
        <v>98</v>
      </c>
      <c r="N1544" s="388" t="s">
        <v>104</v>
      </c>
      <c r="O1544" s="388">
        <v>2</v>
      </c>
      <c r="P1544" s="388" t="s">
        <v>3114</v>
      </c>
      <c r="Q1544" s="388">
        <v>3</v>
      </c>
    </row>
    <row r="1545" spans="1:17" s="388" customFormat="1" x14ac:dyDescent="0.2">
      <c r="A1545" s="388">
        <v>53100</v>
      </c>
      <c r="B1545" s="388">
        <v>108156</v>
      </c>
      <c r="C1545" s="388">
        <v>10000143</v>
      </c>
      <c r="D1545" s="388" t="s">
        <v>349</v>
      </c>
      <c r="E1545" s="388" t="s">
        <v>1512</v>
      </c>
      <c r="F1545" s="388" t="s">
        <v>14</v>
      </c>
      <c r="G1545" s="388" t="s">
        <v>350</v>
      </c>
      <c r="H1545" s="388" t="s">
        <v>115</v>
      </c>
      <c r="I1545" s="388" t="s">
        <v>115</v>
      </c>
      <c r="J1545" s="388" t="s">
        <v>351</v>
      </c>
      <c r="K1545" s="400">
        <v>41386</v>
      </c>
      <c r="L1545" s="400">
        <v>41390</v>
      </c>
      <c r="M1545" s="388" t="s">
        <v>352</v>
      </c>
      <c r="N1545" s="388" t="s">
        <v>104</v>
      </c>
      <c r="O1545" s="388">
        <v>2</v>
      </c>
      <c r="P1545" s="388" t="s">
        <v>3114</v>
      </c>
      <c r="Q1545" s="388">
        <v>2</v>
      </c>
    </row>
    <row r="1546" spans="1:17" s="388" customFormat="1" x14ac:dyDescent="0.2">
      <c r="A1546" s="388">
        <v>55287</v>
      </c>
      <c r="B1546" s="388">
        <v>105529</v>
      </c>
      <c r="C1546" s="388">
        <v>10008986</v>
      </c>
      <c r="D1546" s="388" t="s">
        <v>516</v>
      </c>
      <c r="E1546" s="388" t="s">
        <v>1512</v>
      </c>
      <c r="F1546" s="388" t="s">
        <v>14</v>
      </c>
      <c r="G1546" s="388" t="s">
        <v>374</v>
      </c>
      <c r="H1546" s="388" t="s">
        <v>177</v>
      </c>
      <c r="I1546" s="388" t="s">
        <v>177</v>
      </c>
      <c r="J1546" s="388" t="s">
        <v>3490</v>
      </c>
      <c r="K1546" s="400">
        <v>41386</v>
      </c>
      <c r="L1546" s="400">
        <v>41390</v>
      </c>
      <c r="M1546" s="388" t="s">
        <v>123</v>
      </c>
      <c r="N1546" s="388" t="s">
        <v>104</v>
      </c>
      <c r="O1546" s="388">
        <v>3</v>
      </c>
      <c r="P1546" s="388" t="s">
        <v>3114</v>
      </c>
      <c r="Q1546" s="388">
        <v>3</v>
      </c>
    </row>
    <row r="1547" spans="1:17" s="388" customFormat="1" x14ac:dyDescent="0.2">
      <c r="A1547" s="388">
        <v>58437</v>
      </c>
      <c r="B1547" s="388">
        <v>124707</v>
      </c>
      <c r="C1547" s="388">
        <v>10038112</v>
      </c>
      <c r="D1547" s="388" t="s">
        <v>258</v>
      </c>
      <c r="E1547" s="388" t="s">
        <v>1536</v>
      </c>
      <c r="F1547" s="388" t="s">
        <v>14</v>
      </c>
      <c r="G1547" s="388" t="s">
        <v>260</v>
      </c>
      <c r="H1547" s="388" t="s">
        <v>155</v>
      </c>
      <c r="I1547" s="388" t="s">
        <v>155</v>
      </c>
      <c r="J1547" s="388" t="s">
        <v>3573</v>
      </c>
      <c r="K1547" s="400">
        <v>41386</v>
      </c>
      <c r="L1547" s="400">
        <v>41390</v>
      </c>
      <c r="M1547" s="388" t="s">
        <v>98</v>
      </c>
      <c r="N1547" s="388" t="s">
        <v>104</v>
      </c>
      <c r="O1547" s="388">
        <v>3</v>
      </c>
      <c r="P1547" s="388" t="s">
        <v>3114</v>
      </c>
      <c r="Q1547" s="388">
        <v>3</v>
      </c>
    </row>
    <row r="1548" spans="1:17" s="388" customFormat="1" x14ac:dyDescent="0.2">
      <c r="A1548" s="388">
        <v>129383</v>
      </c>
      <c r="B1548" s="388">
        <v>117454</v>
      </c>
      <c r="C1548" s="388">
        <v>10001744</v>
      </c>
      <c r="D1548" s="388" t="s">
        <v>527</v>
      </c>
      <c r="E1548" s="388" t="s">
        <v>107</v>
      </c>
      <c r="F1548" s="388" t="s">
        <v>11</v>
      </c>
      <c r="G1548" s="388" t="s">
        <v>255</v>
      </c>
      <c r="H1548" s="388" t="s">
        <v>177</v>
      </c>
      <c r="I1548" s="388" t="s">
        <v>177</v>
      </c>
      <c r="J1548" s="388" t="s">
        <v>3655</v>
      </c>
      <c r="K1548" s="400">
        <v>41386</v>
      </c>
      <c r="L1548" s="400">
        <v>41390</v>
      </c>
      <c r="M1548" s="388" t="s">
        <v>109</v>
      </c>
      <c r="N1548" s="388" t="s">
        <v>104</v>
      </c>
      <c r="O1548" s="388">
        <v>3</v>
      </c>
      <c r="P1548" s="388" t="s">
        <v>3114</v>
      </c>
      <c r="Q1548" s="388">
        <v>2</v>
      </c>
    </row>
    <row r="1549" spans="1:17" s="388" customFormat="1" x14ac:dyDescent="0.2">
      <c r="A1549" s="388">
        <v>130424</v>
      </c>
      <c r="B1549" s="388">
        <v>106542</v>
      </c>
      <c r="C1549" s="388">
        <v>10000528</v>
      </c>
      <c r="D1549" s="388" t="s">
        <v>3667</v>
      </c>
      <c r="E1549" s="388" t="s">
        <v>107</v>
      </c>
      <c r="F1549" s="388" t="s">
        <v>11</v>
      </c>
      <c r="G1549" s="388" t="s">
        <v>350</v>
      </c>
      <c r="H1549" s="388" t="s">
        <v>115</v>
      </c>
      <c r="I1549" s="388" t="s">
        <v>115</v>
      </c>
      <c r="J1549" s="388" t="s">
        <v>3668</v>
      </c>
      <c r="K1549" s="400">
        <v>41386</v>
      </c>
      <c r="L1549" s="400">
        <v>41390</v>
      </c>
      <c r="M1549" s="388" t="s">
        <v>109</v>
      </c>
      <c r="N1549" s="388" t="s">
        <v>104</v>
      </c>
      <c r="O1549" s="388">
        <v>2</v>
      </c>
      <c r="P1549" s="388" t="s">
        <v>3114</v>
      </c>
      <c r="Q1549" s="388">
        <v>2</v>
      </c>
    </row>
    <row r="1550" spans="1:17" s="388" customFormat="1" x14ac:dyDescent="0.2">
      <c r="A1550" s="388">
        <v>131864</v>
      </c>
      <c r="B1550" s="388">
        <v>108767</v>
      </c>
      <c r="C1550" s="388">
        <v>10002907</v>
      </c>
      <c r="D1550" s="388" t="s">
        <v>1433</v>
      </c>
      <c r="E1550" s="388" t="s">
        <v>107</v>
      </c>
      <c r="F1550" s="388" t="s">
        <v>11</v>
      </c>
      <c r="G1550" s="388" t="s">
        <v>216</v>
      </c>
      <c r="H1550" s="388" t="s">
        <v>115</v>
      </c>
      <c r="I1550" s="388" t="s">
        <v>115</v>
      </c>
      <c r="J1550" s="388" t="s">
        <v>3874</v>
      </c>
      <c r="K1550" s="400">
        <v>41386</v>
      </c>
      <c r="L1550" s="400">
        <v>41390</v>
      </c>
      <c r="M1550" s="388" t="s">
        <v>109</v>
      </c>
      <c r="N1550" s="388" t="s">
        <v>104</v>
      </c>
      <c r="O1550" s="388">
        <v>2</v>
      </c>
      <c r="P1550" s="388" t="s">
        <v>3114</v>
      </c>
      <c r="Q1550" s="388">
        <v>3</v>
      </c>
    </row>
    <row r="1551" spans="1:17" s="388" customFormat="1" x14ac:dyDescent="0.2">
      <c r="A1551" s="388">
        <v>130468</v>
      </c>
      <c r="B1551" s="388">
        <v>108413</v>
      </c>
      <c r="C1551" s="388">
        <v>10003511</v>
      </c>
      <c r="D1551" s="388" t="s">
        <v>2014</v>
      </c>
      <c r="E1551" s="388" t="s">
        <v>100</v>
      </c>
      <c r="F1551" s="388" t="s">
        <v>11</v>
      </c>
      <c r="G1551" s="388" t="s">
        <v>173</v>
      </c>
      <c r="H1551" s="388" t="s">
        <v>161</v>
      </c>
      <c r="I1551" s="388" t="s">
        <v>161</v>
      </c>
      <c r="J1551" s="388" t="s">
        <v>3694</v>
      </c>
      <c r="K1551" s="400">
        <v>41380</v>
      </c>
      <c r="L1551" s="400">
        <v>41383</v>
      </c>
      <c r="M1551" s="388" t="s">
        <v>103</v>
      </c>
      <c r="N1551" s="388" t="s">
        <v>104</v>
      </c>
      <c r="O1551" s="388">
        <v>3</v>
      </c>
      <c r="P1551" s="388" t="s">
        <v>3114</v>
      </c>
      <c r="Q1551" s="388">
        <v>1</v>
      </c>
    </row>
    <row r="1552" spans="1:17" s="388" customFormat="1" x14ac:dyDescent="0.2">
      <c r="A1552" s="388">
        <v>50174</v>
      </c>
      <c r="B1552" s="388">
        <v>107074</v>
      </c>
      <c r="C1552" s="388">
        <v>10004558</v>
      </c>
      <c r="D1552" s="388" t="s">
        <v>3138</v>
      </c>
      <c r="E1552" s="388" t="s">
        <v>1536</v>
      </c>
      <c r="F1552" s="388" t="s">
        <v>14</v>
      </c>
      <c r="G1552" s="388" t="s">
        <v>768</v>
      </c>
      <c r="H1552" s="388" t="s">
        <v>92</v>
      </c>
      <c r="I1552" s="388" t="s">
        <v>93</v>
      </c>
      <c r="J1552" s="388" t="s">
        <v>3139</v>
      </c>
      <c r="K1552" s="400">
        <v>41379</v>
      </c>
      <c r="L1552" s="400">
        <v>41383</v>
      </c>
      <c r="M1552" s="388" t="s">
        <v>98</v>
      </c>
      <c r="N1552" s="388" t="s">
        <v>104</v>
      </c>
      <c r="O1552" s="388">
        <v>2</v>
      </c>
      <c r="P1552" s="388" t="s">
        <v>3114</v>
      </c>
      <c r="Q1552" s="388">
        <v>2</v>
      </c>
    </row>
    <row r="1553" spans="1:17" s="388" customFormat="1" x14ac:dyDescent="0.2">
      <c r="A1553" s="388">
        <v>50304</v>
      </c>
      <c r="B1553" s="388">
        <v>115906</v>
      </c>
      <c r="C1553" s="388">
        <v>10000061</v>
      </c>
      <c r="D1553" s="388" t="s">
        <v>711</v>
      </c>
      <c r="E1553" s="388" t="s">
        <v>1508</v>
      </c>
      <c r="F1553" s="388" t="s">
        <v>13</v>
      </c>
      <c r="G1553" s="388" t="s">
        <v>544</v>
      </c>
      <c r="H1553" s="388" t="s">
        <v>161</v>
      </c>
      <c r="I1553" s="388" t="s">
        <v>161</v>
      </c>
      <c r="J1553" s="388" t="s">
        <v>3157</v>
      </c>
      <c r="K1553" s="400">
        <v>41379</v>
      </c>
      <c r="L1553" s="400">
        <v>41383</v>
      </c>
      <c r="M1553" s="388" t="s">
        <v>98</v>
      </c>
      <c r="N1553" s="388" t="s">
        <v>104</v>
      </c>
      <c r="O1553" s="388">
        <v>3</v>
      </c>
      <c r="P1553" s="388" t="s">
        <v>3114</v>
      </c>
      <c r="Q1553" s="388">
        <v>3</v>
      </c>
    </row>
    <row r="1554" spans="1:17" s="388" customFormat="1" x14ac:dyDescent="0.2">
      <c r="A1554" s="388">
        <v>52985</v>
      </c>
      <c r="B1554" s="388">
        <v>115315</v>
      </c>
      <c r="C1554" s="388">
        <v>10003853</v>
      </c>
      <c r="D1554" s="388" t="s">
        <v>206</v>
      </c>
      <c r="E1554" s="388" t="s">
        <v>1512</v>
      </c>
      <c r="F1554" s="388" t="s">
        <v>14</v>
      </c>
      <c r="G1554" s="388" t="s">
        <v>207</v>
      </c>
      <c r="H1554" s="388" t="s">
        <v>186</v>
      </c>
      <c r="I1554" s="388" t="s">
        <v>93</v>
      </c>
      <c r="J1554" s="388" t="s">
        <v>208</v>
      </c>
      <c r="K1554" s="400">
        <v>41379</v>
      </c>
      <c r="L1554" s="400">
        <v>41383</v>
      </c>
      <c r="M1554" s="388" t="s">
        <v>143</v>
      </c>
      <c r="N1554" s="388" t="s">
        <v>104</v>
      </c>
      <c r="O1554" s="388">
        <v>2</v>
      </c>
      <c r="P1554" s="388" t="s">
        <v>3114</v>
      </c>
      <c r="Q1554" s="388">
        <v>3</v>
      </c>
    </row>
    <row r="1555" spans="1:17" s="388" customFormat="1" x14ac:dyDescent="0.2">
      <c r="A1555" s="388">
        <v>130486</v>
      </c>
      <c r="B1555" s="388">
        <v>106909</v>
      </c>
      <c r="C1555" s="388">
        <v>10003708</v>
      </c>
      <c r="D1555" s="388" t="s">
        <v>1267</v>
      </c>
      <c r="E1555" s="388" t="s">
        <v>107</v>
      </c>
      <c r="F1555" s="388" t="s">
        <v>11</v>
      </c>
      <c r="G1555" s="388" t="s">
        <v>881</v>
      </c>
      <c r="H1555" s="388" t="s">
        <v>131</v>
      </c>
      <c r="I1555" s="388" t="s">
        <v>131</v>
      </c>
      <c r="J1555" s="388" t="s">
        <v>3714</v>
      </c>
      <c r="K1555" s="400">
        <v>41379</v>
      </c>
      <c r="L1555" s="400">
        <v>41383</v>
      </c>
      <c r="M1555" s="388" t="s">
        <v>217</v>
      </c>
      <c r="N1555" s="388" t="s">
        <v>104</v>
      </c>
      <c r="O1555" s="388">
        <v>2</v>
      </c>
      <c r="P1555" s="388" t="s">
        <v>3114</v>
      </c>
      <c r="Q1555" s="388">
        <v>4</v>
      </c>
    </row>
    <row r="1556" spans="1:17" s="388" customFormat="1" x14ac:dyDescent="0.2">
      <c r="A1556" s="388">
        <v>130681</v>
      </c>
      <c r="B1556" s="388">
        <v>108340</v>
      </c>
      <c r="C1556" s="388">
        <v>10005736</v>
      </c>
      <c r="D1556" s="388" t="s">
        <v>320</v>
      </c>
      <c r="E1556" s="388" t="s">
        <v>107</v>
      </c>
      <c r="F1556" s="388" t="s">
        <v>11</v>
      </c>
      <c r="G1556" s="388" t="s">
        <v>167</v>
      </c>
      <c r="H1556" s="388" t="s">
        <v>102</v>
      </c>
      <c r="I1556" s="388" t="s">
        <v>102</v>
      </c>
      <c r="J1556" s="388" t="s">
        <v>3793</v>
      </c>
      <c r="K1556" s="400">
        <v>41379</v>
      </c>
      <c r="L1556" s="400">
        <v>41383</v>
      </c>
      <c r="M1556" s="388" t="s">
        <v>109</v>
      </c>
      <c r="N1556" s="388" t="s">
        <v>104</v>
      </c>
      <c r="O1556" s="388">
        <v>3</v>
      </c>
      <c r="P1556" s="388" t="s">
        <v>3114</v>
      </c>
      <c r="Q1556" s="388">
        <v>2</v>
      </c>
    </row>
    <row r="1557" spans="1:17" s="388" customFormat="1" x14ac:dyDescent="0.2">
      <c r="A1557" s="388">
        <v>130813</v>
      </c>
      <c r="B1557" s="388">
        <v>105114</v>
      </c>
      <c r="C1557" s="388">
        <v>10006293</v>
      </c>
      <c r="D1557" s="388" t="s">
        <v>1411</v>
      </c>
      <c r="E1557" s="388" t="s">
        <v>107</v>
      </c>
      <c r="F1557" s="388" t="s">
        <v>11</v>
      </c>
      <c r="G1557" s="388" t="s">
        <v>160</v>
      </c>
      <c r="H1557" s="388" t="s">
        <v>161</v>
      </c>
      <c r="I1557" s="388" t="s">
        <v>161</v>
      </c>
      <c r="J1557" s="388" t="s">
        <v>3856</v>
      </c>
      <c r="K1557" s="400">
        <v>41379</v>
      </c>
      <c r="L1557" s="400">
        <v>41383</v>
      </c>
      <c r="M1557" s="388" t="s">
        <v>217</v>
      </c>
      <c r="N1557" s="388" t="s">
        <v>104</v>
      </c>
      <c r="O1557" s="388">
        <v>3</v>
      </c>
      <c r="P1557" s="388" t="s">
        <v>3114</v>
      </c>
      <c r="Q1557" s="388">
        <v>4</v>
      </c>
    </row>
    <row r="1558" spans="1:17" s="388" customFormat="1" x14ac:dyDescent="0.2">
      <c r="A1558" s="388">
        <v>135658</v>
      </c>
      <c r="B1558" s="388">
        <v>118791</v>
      </c>
      <c r="C1558" s="388">
        <v>10023526</v>
      </c>
      <c r="D1558" s="388" t="s">
        <v>409</v>
      </c>
      <c r="E1558" s="388" t="s">
        <v>107</v>
      </c>
      <c r="F1558" s="388" t="s">
        <v>11</v>
      </c>
      <c r="G1558" s="388" t="s">
        <v>160</v>
      </c>
      <c r="H1558" s="388" t="s">
        <v>161</v>
      </c>
      <c r="I1558" s="388" t="s">
        <v>161</v>
      </c>
      <c r="J1558" s="388" t="s">
        <v>410</v>
      </c>
      <c r="K1558" s="400">
        <v>41379</v>
      </c>
      <c r="L1558" s="400">
        <v>41383</v>
      </c>
      <c r="M1558" s="388" t="s">
        <v>109</v>
      </c>
      <c r="N1558" s="388" t="s">
        <v>104</v>
      </c>
      <c r="O1558" s="388">
        <v>2</v>
      </c>
      <c r="P1558" s="388" t="s">
        <v>3114</v>
      </c>
      <c r="Q1558" s="388">
        <v>3</v>
      </c>
    </row>
    <row r="1559" spans="1:17" s="388" customFormat="1" x14ac:dyDescent="0.2">
      <c r="A1559" s="388">
        <v>54232</v>
      </c>
      <c r="B1559" s="388">
        <v>106470</v>
      </c>
      <c r="C1559" s="388">
        <v>10005588</v>
      </c>
      <c r="D1559" s="388" t="s">
        <v>995</v>
      </c>
      <c r="E1559" s="388" t="s">
        <v>1508</v>
      </c>
      <c r="F1559" s="388" t="s">
        <v>13</v>
      </c>
      <c r="G1559" s="388" t="s">
        <v>494</v>
      </c>
      <c r="H1559" s="388" t="s">
        <v>131</v>
      </c>
      <c r="I1559" s="388" t="s">
        <v>131</v>
      </c>
      <c r="J1559" s="388" t="s">
        <v>3390</v>
      </c>
      <c r="K1559" s="400">
        <v>41372</v>
      </c>
      <c r="L1559" s="400">
        <v>41376</v>
      </c>
      <c r="M1559" s="388" t="s">
        <v>123</v>
      </c>
      <c r="N1559" s="388" t="s">
        <v>104</v>
      </c>
      <c r="O1559" s="388">
        <v>2</v>
      </c>
      <c r="P1559" s="388" t="s">
        <v>3114</v>
      </c>
      <c r="Q1559" s="388">
        <v>3</v>
      </c>
    </row>
    <row r="1560" spans="1:17" s="388" customFormat="1" x14ac:dyDescent="0.2">
      <c r="A1560" s="388">
        <v>58818</v>
      </c>
      <c r="B1560" s="388">
        <v>118164</v>
      </c>
      <c r="C1560" s="388">
        <v>10020561</v>
      </c>
      <c r="D1560" s="388" t="s">
        <v>1163</v>
      </c>
      <c r="E1560" s="388" t="s">
        <v>1508</v>
      </c>
      <c r="F1560" s="388" t="s">
        <v>13</v>
      </c>
      <c r="G1560" s="388" t="s">
        <v>130</v>
      </c>
      <c r="H1560" s="388" t="s">
        <v>131</v>
      </c>
      <c r="I1560" s="388" t="s">
        <v>131</v>
      </c>
      <c r="J1560" s="388" t="s">
        <v>3608</v>
      </c>
      <c r="K1560" s="400">
        <v>41372</v>
      </c>
      <c r="L1560" s="400">
        <v>41376</v>
      </c>
      <c r="M1560" s="388" t="s">
        <v>123</v>
      </c>
      <c r="N1560" s="388" t="s">
        <v>104</v>
      </c>
      <c r="O1560" s="388">
        <v>2</v>
      </c>
      <c r="P1560" s="388" t="s">
        <v>3114</v>
      </c>
      <c r="Q1560" s="388">
        <v>2</v>
      </c>
    </row>
    <row r="1561" spans="1:17" s="388" customFormat="1" x14ac:dyDescent="0.2">
      <c r="A1561" s="388">
        <v>50582</v>
      </c>
      <c r="B1561" s="388">
        <v>115824</v>
      </c>
      <c r="C1561" s="388">
        <v>10005781</v>
      </c>
      <c r="D1561" s="388" t="s">
        <v>2256</v>
      </c>
      <c r="E1561" s="388" t="s">
        <v>1536</v>
      </c>
      <c r="F1561" s="388" t="s">
        <v>14</v>
      </c>
      <c r="G1561" s="388" t="s">
        <v>1185</v>
      </c>
      <c r="H1561" s="388" t="s">
        <v>92</v>
      </c>
      <c r="I1561" s="388" t="s">
        <v>93</v>
      </c>
      <c r="J1561" s="388" t="s">
        <v>3175</v>
      </c>
      <c r="K1561" s="400">
        <v>41358</v>
      </c>
      <c r="L1561" s="400">
        <v>41360</v>
      </c>
      <c r="M1561" s="388" t="s">
        <v>123</v>
      </c>
      <c r="N1561" s="388" t="s">
        <v>104</v>
      </c>
      <c r="O1561" s="388">
        <v>3</v>
      </c>
      <c r="P1561" s="388" t="s">
        <v>3114</v>
      </c>
      <c r="Q1561" s="388">
        <v>3</v>
      </c>
    </row>
    <row r="1562" spans="1:17" s="388" customFormat="1" x14ac:dyDescent="0.2">
      <c r="A1562" s="388">
        <v>54364</v>
      </c>
      <c r="B1562" s="388">
        <v>106587</v>
      </c>
      <c r="C1562" s="388">
        <v>10004965</v>
      </c>
      <c r="D1562" s="388" t="s">
        <v>3406</v>
      </c>
      <c r="E1562" s="388" t="s">
        <v>1508</v>
      </c>
      <c r="F1562" s="388" t="s">
        <v>13</v>
      </c>
      <c r="G1562" s="388" t="s">
        <v>340</v>
      </c>
      <c r="H1562" s="388" t="s">
        <v>155</v>
      </c>
      <c r="I1562" s="388" t="s">
        <v>155</v>
      </c>
      <c r="J1562" s="388" t="s">
        <v>3407</v>
      </c>
      <c r="K1562" s="400">
        <v>41353</v>
      </c>
      <c r="L1562" s="400">
        <v>41355</v>
      </c>
      <c r="M1562" s="388" t="s">
        <v>123</v>
      </c>
      <c r="N1562" s="388" t="s">
        <v>104</v>
      </c>
      <c r="O1562" s="388">
        <v>4</v>
      </c>
      <c r="P1562" s="388" t="s">
        <v>3114</v>
      </c>
      <c r="Q1562" s="388">
        <v>3</v>
      </c>
    </row>
    <row r="1563" spans="1:17" s="388" customFormat="1" x14ac:dyDescent="0.2">
      <c r="A1563" s="388">
        <v>131860</v>
      </c>
      <c r="B1563" s="388">
        <v>111827</v>
      </c>
      <c r="C1563" s="388">
        <v>10001867</v>
      </c>
      <c r="D1563" s="388" t="s">
        <v>3871</v>
      </c>
      <c r="E1563" s="388" t="s">
        <v>1992</v>
      </c>
      <c r="F1563" s="388" t="s">
        <v>12</v>
      </c>
      <c r="G1563" s="388" t="s">
        <v>1316</v>
      </c>
      <c r="H1563" s="388" t="s">
        <v>131</v>
      </c>
      <c r="I1563" s="388" t="s">
        <v>131</v>
      </c>
      <c r="J1563" s="388" t="s">
        <v>3872</v>
      </c>
      <c r="K1563" s="400">
        <v>41353</v>
      </c>
      <c r="L1563" s="400">
        <v>41355</v>
      </c>
      <c r="M1563" s="388" t="s">
        <v>127</v>
      </c>
      <c r="N1563" s="388" t="s">
        <v>104</v>
      </c>
      <c r="O1563" s="388">
        <v>1</v>
      </c>
      <c r="P1563" s="388" t="s">
        <v>3114</v>
      </c>
      <c r="Q1563" s="388">
        <v>2</v>
      </c>
    </row>
    <row r="1564" spans="1:17" s="388" customFormat="1" x14ac:dyDescent="0.2">
      <c r="A1564" s="388">
        <v>50933</v>
      </c>
      <c r="B1564" s="388">
        <v>110238</v>
      </c>
      <c r="C1564" s="388">
        <v>10001062</v>
      </c>
      <c r="D1564" s="388" t="s">
        <v>3196</v>
      </c>
      <c r="E1564" s="388" t="s">
        <v>1508</v>
      </c>
      <c r="F1564" s="388" t="s">
        <v>13</v>
      </c>
      <c r="G1564" s="388" t="s">
        <v>1250</v>
      </c>
      <c r="H1564" s="388" t="s">
        <v>115</v>
      </c>
      <c r="I1564" s="388" t="s">
        <v>115</v>
      </c>
      <c r="J1564" s="388" t="s">
        <v>3197</v>
      </c>
      <c r="K1564" s="400">
        <v>41352</v>
      </c>
      <c r="L1564" s="400">
        <v>41355</v>
      </c>
      <c r="M1564" s="388" t="s">
        <v>123</v>
      </c>
      <c r="N1564" s="388" t="s">
        <v>104</v>
      </c>
      <c r="O1564" s="388">
        <v>4</v>
      </c>
      <c r="P1564" s="388" t="s">
        <v>3114</v>
      </c>
      <c r="Q1564" s="388">
        <v>2</v>
      </c>
    </row>
    <row r="1565" spans="1:17" s="388" customFormat="1" x14ac:dyDescent="0.2">
      <c r="A1565" s="388">
        <v>53589</v>
      </c>
      <c r="B1565" s="388">
        <v>108071</v>
      </c>
      <c r="C1565" s="388">
        <v>10004694</v>
      </c>
      <c r="D1565" s="388" t="s">
        <v>945</v>
      </c>
      <c r="E1565" s="388" t="s">
        <v>1512</v>
      </c>
      <c r="F1565" s="388" t="s">
        <v>14</v>
      </c>
      <c r="G1565" s="388" t="s">
        <v>946</v>
      </c>
      <c r="H1565" s="388" t="s">
        <v>186</v>
      </c>
      <c r="I1565" s="388" t="s">
        <v>93</v>
      </c>
      <c r="J1565" s="388" t="s">
        <v>3353</v>
      </c>
      <c r="K1565" s="400">
        <v>41352</v>
      </c>
      <c r="L1565" s="400">
        <v>41355</v>
      </c>
      <c r="M1565" s="388" t="s">
        <v>143</v>
      </c>
      <c r="N1565" s="388" t="s">
        <v>104</v>
      </c>
      <c r="O1565" s="388">
        <v>2</v>
      </c>
      <c r="P1565" s="388" t="s">
        <v>3114</v>
      </c>
      <c r="Q1565" s="388">
        <v>3</v>
      </c>
    </row>
    <row r="1566" spans="1:17" s="388" customFormat="1" x14ac:dyDescent="0.2">
      <c r="A1566" s="388">
        <v>130757</v>
      </c>
      <c r="B1566" s="388">
        <v>108327</v>
      </c>
      <c r="C1566" s="388">
        <v>10005429</v>
      </c>
      <c r="D1566" s="388" t="s">
        <v>1389</v>
      </c>
      <c r="E1566" s="388" t="s">
        <v>100</v>
      </c>
      <c r="F1566" s="388" t="s">
        <v>11</v>
      </c>
      <c r="G1566" s="388" t="s">
        <v>278</v>
      </c>
      <c r="H1566" s="388" t="s">
        <v>152</v>
      </c>
      <c r="I1566" s="388" t="s">
        <v>152</v>
      </c>
      <c r="J1566" s="388" t="s">
        <v>3832</v>
      </c>
      <c r="K1566" s="400">
        <v>41352</v>
      </c>
      <c r="L1566" s="400">
        <v>41355</v>
      </c>
      <c r="M1566" s="388" t="s">
        <v>103</v>
      </c>
      <c r="N1566" s="388" t="s">
        <v>104</v>
      </c>
      <c r="O1566" s="388">
        <v>2</v>
      </c>
      <c r="P1566" s="388" t="s">
        <v>3114</v>
      </c>
      <c r="Q1566" s="388">
        <v>3</v>
      </c>
    </row>
    <row r="1567" spans="1:17" s="388" customFormat="1" x14ac:dyDescent="0.2">
      <c r="A1567" s="388">
        <v>130801</v>
      </c>
      <c r="B1567" s="388">
        <v>108408</v>
      </c>
      <c r="C1567" s="388">
        <v>10004580</v>
      </c>
      <c r="D1567" s="388" t="s">
        <v>370</v>
      </c>
      <c r="E1567" s="388" t="s">
        <v>100</v>
      </c>
      <c r="F1567" s="388" t="s">
        <v>11</v>
      </c>
      <c r="G1567" s="388" t="s">
        <v>330</v>
      </c>
      <c r="H1567" s="388" t="s">
        <v>161</v>
      </c>
      <c r="I1567" s="388" t="s">
        <v>161</v>
      </c>
      <c r="J1567" s="388" t="s">
        <v>3854</v>
      </c>
      <c r="K1567" s="400">
        <v>41352</v>
      </c>
      <c r="L1567" s="400">
        <v>41355</v>
      </c>
      <c r="M1567" s="388" t="s">
        <v>103</v>
      </c>
      <c r="N1567" s="388" t="s">
        <v>104</v>
      </c>
      <c r="O1567" s="388">
        <v>2</v>
      </c>
      <c r="P1567" s="388" t="s">
        <v>3114</v>
      </c>
      <c r="Q1567" s="388">
        <v>3</v>
      </c>
    </row>
    <row r="1568" spans="1:17" s="388" customFormat="1" x14ac:dyDescent="0.2">
      <c r="A1568" s="388">
        <v>133608</v>
      </c>
      <c r="B1568" s="388">
        <v>112729</v>
      </c>
      <c r="C1568" s="388">
        <v>10006813</v>
      </c>
      <c r="D1568" s="388" t="s">
        <v>1475</v>
      </c>
      <c r="E1568" s="388" t="s">
        <v>100</v>
      </c>
      <c r="F1568" s="388" t="s">
        <v>11</v>
      </c>
      <c r="G1568" s="388" t="s">
        <v>1206</v>
      </c>
      <c r="H1568" s="388" t="s">
        <v>115</v>
      </c>
      <c r="I1568" s="388" t="s">
        <v>115</v>
      </c>
      <c r="J1568" s="388" t="s">
        <v>3909</v>
      </c>
      <c r="K1568" s="400">
        <v>41352</v>
      </c>
      <c r="L1568" s="400">
        <v>41355</v>
      </c>
      <c r="M1568" s="388" t="s">
        <v>103</v>
      </c>
      <c r="N1568" s="388" t="s">
        <v>104</v>
      </c>
      <c r="O1568" s="388">
        <v>2</v>
      </c>
      <c r="P1568" s="388" t="s">
        <v>3114</v>
      </c>
      <c r="Q1568" s="388">
        <v>3</v>
      </c>
    </row>
    <row r="1569" spans="1:17" s="388" customFormat="1" x14ac:dyDescent="0.2">
      <c r="A1569" s="388">
        <v>55466</v>
      </c>
      <c r="B1569" s="388">
        <v>105958</v>
      </c>
      <c r="C1569" s="388">
        <v>10007697</v>
      </c>
      <c r="D1569" s="388" t="s">
        <v>3506</v>
      </c>
      <c r="E1569" s="388" t="s">
        <v>1508</v>
      </c>
      <c r="F1569" s="388" t="s">
        <v>13</v>
      </c>
      <c r="G1569" s="388" t="s">
        <v>559</v>
      </c>
      <c r="H1569" s="388" t="s">
        <v>186</v>
      </c>
      <c r="I1569" s="388" t="s">
        <v>93</v>
      </c>
      <c r="J1569" s="388" t="s">
        <v>3507</v>
      </c>
      <c r="K1569" s="400">
        <v>41351</v>
      </c>
      <c r="L1569" s="400">
        <v>41355</v>
      </c>
      <c r="M1569" s="388" t="s">
        <v>98</v>
      </c>
      <c r="N1569" s="388" t="s">
        <v>104</v>
      </c>
      <c r="O1569" s="388">
        <v>2</v>
      </c>
      <c r="P1569" s="388" t="s">
        <v>3114</v>
      </c>
      <c r="Q1569" s="388">
        <v>3</v>
      </c>
    </row>
    <row r="1570" spans="1:17" s="388" customFormat="1" x14ac:dyDescent="0.2">
      <c r="A1570" s="388">
        <v>130403</v>
      </c>
      <c r="B1570" s="388">
        <v>108346</v>
      </c>
      <c r="C1570" s="388">
        <v>10007636</v>
      </c>
      <c r="D1570" s="388" t="s">
        <v>3657</v>
      </c>
      <c r="E1570" s="388" t="s">
        <v>1998</v>
      </c>
      <c r="F1570" s="388" t="s">
        <v>14</v>
      </c>
      <c r="G1570" s="388" t="s">
        <v>114</v>
      </c>
      <c r="H1570" s="388" t="s">
        <v>115</v>
      </c>
      <c r="I1570" s="388" t="s">
        <v>115</v>
      </c>
      <c r="J1570" s="388" t="s">
        <v>3658</v>
      </c>
      <c r="K1570" s="400">
        <v>41351</v>
      </c>
      <c r="L1570" s="400">
        <v>41355</v>
      </c>
      <c r="M1570" s="388" t="s">
        <v>143</v>
      </c>
      <c r="N1570" s="388" t="s">
        <v>104</v>
      </c>
      <c r="O1570" s="388">
        <v>1</v>
      </c>
      <c r="P1570" s="388" t="s">
        <v>3114</v>
      </c>
      <c r="Q1570" s="388">
        <v>2</v>
      </c>
    </row>
    <row r="1571" spans="1:17" s="388" customFormat="1" x14ac:dyDescent="0.2">
      <c r="A1571" s="388">
        <v>130413</v>
      </c>
      <c r="B1571" s="388">
        <v>106790</v>
      </c>
      <c r="C1571" s="388">
        <v>10003755</v>
      </c>
      <c r="D1571" s="388" t="s">
        <v>456</v>
      </c>
      <c r="E1571" s="388" t="s">
        <v>107</v>
      </c>
      <c r="F1571" s="388" t="s">
        <v>11</v>
      </c>
      <c r="G1571" s="388" t="s">
        <v>457</v>
      </c>
      <c r="H1571" s="388" t="s">
        <v>115</v>
      </c>
      <c r="I1571" s="388" t="s">
        <v>115</v>
      </c>
      <c r="J1571" s="388" t="s">
        <v>3662</v>
      </c>
      <c r="K1571" s="400">
        <v>41351</v>
      </c>
      <c r="L1571" s="400">
        <v>41355</v>
      </c>
      <c r="M1571" s="388" t="s">
        <v>217</v>
      </c>
      <c r="N1571" s="388" t="s">
        <v>104</v>
      </c>
      <c r="O1571" s="388">
        <v>3</v>
      </c>
      <c r="P1571" s="388" t="s">
        <v>3114</v>
      </c>
      <c r="Q1571" s="388">
        <v>4</v>
      </c>
    </row>
    <row r="1572" spans="1:17" s="388" customFormat="1" x14ac:dyDescent="0.2">
      <c r="A1572" s="388">
        <v>130683</v>
      </c>
      <c r="B1572" s="388">
        <v>106583</v>
      </c>
      <c r="C1572" s="388">
        <v>10002696</v>
      </c>
      <c r="D1572" s="388" t="s">
        <v>560</v>
      </c>
      <c r="E1572" s="388" t="s">
        <v>107</v>
      </c>
      <c r="F1572" s="388" t="s">
        <v>11</v>
      </c>
      <c r="G1572" s="388" t="s">
        <v>340</v>
      </c>
      <c r="H1572" s="388" t="s">
        <v>155</v>
      </c>
      <c r="I1572" s="388" t="s">
        <v>155</v>
      </c>
      <c r="J1572" s="388" t="s">
        <v>561</v>
      </c>
      <c r="K1572" s="400">
        <v>41351</v>
      </c>
      <c r="L1572" s="400">
        <v>41355</v>
      </c>
      <c r="M1572" s="388" t="s">
        <v>109</v>
      </c>
      <c r="N1572" s="388" t="s">
        <v>104</v>
      </c>
      <c r="O1572" s="388">
        <v>2</v>
      </c>
      <c r="P1572" s="388" t="s">
        <v>3114</v>
      </c>
      <c r="Q1572" s="388">
        <v>2</v>
      </c>
    </row>
    <row r="1573" spans="1:17" s="388" customFormat="1" x14ac:dyDescent="0.2">
      <c r="A1573" s="388">
        <v>130764</v>
      </c>
      <c r="B1573" s="388">
        <v>106947</v>
      </c>
      <c r="C1573" s="388">
        <v>10004772</v>
      </c>
      <c r="D1573" s="388" t="s">
        <v>106</v>
      </c>
      <c r="E1573" s="388" t="s">
        <v>107</v>
      </c>
      <c r="F1573" s="388" t="s">
        <v>11</v>
      </c>
      <c r="G1573" s="388" t="s">
        <v>108</v>
      </c>
      <c r="H1573" s="388" t="s">
        <v>102</v>
      </c>
      <c r="I1573" s="388" t="s">
        <v>102</v>
      </c>
      <c r="J1573" s="388" t="s">
        <v>110</v>
      </c>
      <c r="K1573" s="400">
        <v>41351</v>
      </c>
      <c r="L1573" s="400">
        <v>41355</v>
      </c>
      <c r="M1573" s="388" t="s">
        <v>109</v>
      </c>
      <c r="N1573" s="388" t="s">
        <v>104</v>
      </c>
      <c r="O1573" s="388">
        <v>2</v>
      </c>
      <c r="P1573" s="388" t="s">
        <v>3114</v>
      </c>
      <c r="Q1573" s="388">
        <v>3</v>
      </c>
    </row>
    <row r="1574" spans="1:17" s="388" customFormat="1" x14ac:dyDescent="0.2">
      <c r="A1574" s="388">
        <v>54895</v>
      </c>
      <c r="B1574" s="388">
        <v>116866</v>
      </c>
      <c r="C1574" s="388">
        <v>10006571</v>
      </c>
      <c r="D1574" s="388" t="s">
        <v>325</v>
      </c>
      <c r="E1574" s="388" t="s">
        <v>1508</v>
      </c>
      <c r="F1574" s="388" t="s">
        <v>13</v>
      </c>
      <c r="G1574" s="388" t="s">
        <v>326</v>
      </c>
      <c r="H1574" s="388" t="s">
        <v>177</v>
      </c>
      <c r="I1574" s="388" t="s">
        <v>177</v>
      </c>
      <c r="J1574" s="388" t="s">
        <v>327</v>
      </c>
      <c r="K1574" s="400">
        <v>41351</v>
      </c>
      <c r="L1574" s="400">
        <v>41354</v>
      </c>
      <c r="M1574" s="388" t="s">
        <v>98</v>
      </c>
      <c r="N1574" s="388" t="s">
        <v>104</v>
      </c>
      <c r="O1574" s="388">
        <v>2</v>
      </c>
      <c r="P1574" s="388" t="s">
        <v>3114</v>
      </c>
      <c r="Q1574" s="388">
        <v>2</v>
      </c>
    </row>
    <row r="1575" spans="1:17" s="388" customFormat="1" x14ac:dyDescent="0.2">
      <c r="A1575" s="388">
        <v>55141</v>
      </c>
      <c r="B1575" s="388">
        <v>112390</v>
      </c>
      <c r="C1575" s="388">
        <v>10003816</v>
      </c>
      <c r="D1575" s="388" t="s">
        <v>3483</v>
      </c>
      <c r="E1575" s="388" t="s">
        <v>1508</v>
      </c>
      <c r="F1575" s="388" t="s">
        <v>13</v>
      </c>
      <c r="G1575" s="388" t="s">
        <v>185</v>
      </c>
      <c r="H1575" s="388" t="s">
        <v>186</v>
      </c>
      <c r="I1575" s="388" t="s">
        <v>93</v>
      </c>
      <c r="J1575" s="388" t="s">
        <v>3484</v>
      </c>
      <c r="K1575" s="400">
        <v>41345</v>
      </c>
      <c r="L1575" s="400">
        <v>41354</v>
      </c>
      <c r="M1575" s="388" t="s">
        <v>98</v>
      </c>
      <c r="N1575" s="388" t="s">
        <v>104</v>
      </c>
      <c r="O1575" s="388">
        <v>2</v>
      </c>
      <c r="P1575" s="388" t="s">
        <v>3114</v>
      </c>
      <c r="Q1575" s="388">
        <v>3</v>
      </c>
    </row>
    <row r="1576" spans="1:17" s="388" customFormat="1" x14ac:dyDescent="0.2">
      <c r="A1576" s="388">
        <v>50228</v>
      </c>
      <c r="B1576" s="388">
        <v>108005</v>
      </c>
      <c r="C1576" s="388">
        <v>10004481</v>
      </c>
      <c r="D1576" s="388" t="s">
        <v>3146</v>
      </c>
      <c r="E1576" s="388" t="s">
        <v>1536</v>
      </c>
      <c r="F1576" s="388" t="s">
        <v>14</v>
      </c>
      <c r="G1576" s="388" t="s">
        <v>744</v>
      </c>
      <c r="H1576" s="388" t="s">
        <v>115</v>
      </c>
      <c r="I1576" s="388" t="s">
        <v>115</v>
      </c>
      <c r="J1576" s="388" t="s">
        <v>3147</v>
      </c>
      <c r="K1576" s="400">
        <v>41346</v>
      </c>
      <c r="L1576" s="400">
        <v>41348</v>
      </c>
      <c r="M1576" s="388" t="s">
        <v>143</v>
      </c>
      <c r="N1576" s="388" t="s">
        <v>104</v>
      </c>
      <c r="O1576" s="388">
        <v>4</v>
      </c>
      <c r="P1576" s="388" t="s">
        <v>3114</v>
      </c>
      <c r="Q1576" s="388">
        <v>3</v>
      </c>
    </row>
    <row r="1577" spans="1:17" s="388" customFormat="1" x14ac:dyDescent="0.2">
      <c r="A1577" s="388">
        <v>130705</v>
      </c>
      <c r="B1577" s="388">
        <v>108387</v>
      </c>
      <c r="C1577" s="388">
        <v>10006268</v>
      </c>
      <c r="D1577" s="388" t="s">
        <v>1368</v>
      </c>
      <c r="E1577" s="388" t="s">
        <v>100</v>
      </c>
      <c r="F1577" s="388" t="s">
        <v>11</v>
      </c>
      <c r="G1577" s="388" t="s">
        <v>219</v>
      </c>
      <c r="H1577" s="388" t="s">
        <v>177</v>
      </c>
      <c r="I1577" s="388" t="s">
        <v>177</v>
      </c>
      <c r="J1577" s="388" t="s">
        <v>3805</v>
      </c>
      <c r="K1577" s="400">
        <v>41345</v>
      </c>
      <c r="L1577" s="400">
        <v>41348</v>
      </c>
      <c r="M1577" s="388" t="s">
        <v>103</v>
      </c>
      <c r="N1577" s="388" t="s">
        <v>104</v>
      </c>
      <c r="O1577" s="388">
        <v>3</v>
      </c>
      <c r="P1577" s="388" t="s">
        <v>3114</v>
      </c>
      <c r="Q1577" s="388">
        <v>3</v>
      </c>
    </row>
    <row r="1578" spans="1:17" s="388" customFormat="1" x14ac:dyDescent="0.2">
      <c r="A1578" s="388">
        <v>130706</v>
      </c>
      <c r="B1578" s="388">
        <v>108402</v>
      </c>
      <c r="C1578" s="388">
        <v>10005158</v>
      </c>
      <c r="D1578" s="388" t="s">
        <v>3807</v>
      </c>
      <c r="E1578" s="388" t="s">
        <v>100</v>
      </c>
      <c r="F1578" s="388" t="s">
        <v>11</v>
      </c>
      <c r="G1578" s="388" t="s">
        <v>975</v>
      </c>
      <c r="H1578" s="388" t="s">
        <v>177</v>
      </c>
      <c r="I1578" s="388" t="s">
        <v>177</v>
      </c>
      <c r="J1578" s="388" t="s">
        <v>3808</v>
      </c>
      <c r="K1578" s="400">
        <v>41345</v>
      </c>
      <c r="L1578" s="400">
        <v>41348</v>
      </c>
      <c r="M1578" s="388" t="s">
        <v>103</v>
      </c>
      <c r="N1578" s="388" t="s">
        <v>104</v>
      </c>
      <c r="O1578" s="388">
        <v>2</v>
      </c>
      <c r="P1578" s="388" t="s">
        <v>3114</v>
      </c>
      <c r="Q1578" s="388">
        <v>3</v>
      </c>
    </row>
    <row r="1579" spans="1:17" s="388" customFormat="1" x14ac:dyDescent="0.2">
      <c r="A1579" s="388">
        <v>133991</v>
      </c>
      <c r="B1579" s="388">
        <v>115686</v>
      </c>
      <c r="C1579" s="388">
        <v>10008655</v>
      </c>
      <c r="D1579" s="388" t="s">
        <v>1481</v>
      </c>
      <c r="E1579" s="388" t="s">
        <v>100</v>
      </c>
      <c r="F1579" s="388" t="s">
        <v>11</v>
      </c>
      <c r="G1579" s="388" t="s">
        <v>185</v>
      </c>
      <c r="H1579" s="388" t="s">
        <v>1993</v>
      </c>
      <c r="I1579" s="388" t="s">
        <v>93</v>
      </c>
      <c r="J1579" s="388" t="s">
        <v>3925</v>
      </c>
      <c r="K1579" s="400">
        <v>41345</v>
      </c>
      <c r="L1579" s="400">
        <v>41348</v>
      </c>
      <c r="M1579" s="388" t="s">
        <v>103</v>
      </c>
      <c r="N1579" s="388" t="s">
        <v>104</v>
      </c>
      <c r="O1579" s="388">
        <v>3</v>
      </c>
      <c r="P1579" s="388" t="s">
        <v>3114</v>
      </c>
      <c r="Q1579" s="388">
        <v>3</v>
      </c>
    </row>
    <row r="1580" spans="1:17" s="388" customFormat="1" x14ac:dyDescent="0.2">
      <c r="A1580" s="388">
        <v>54492</v>
      </c>
      <c r="B1580" s="388">
        <v>107989</v>
      </c>
      <c r="C1580" s="388">
        <v>10006000</v>
      </c>
      <c r="D1580" s="388" t="s">
        <v>224</v>
      </c>
      <c r="E1580" s="388" t="s">
        <v>1512</v>
      </c>
      <c r="F1580" s="388" t="s">
        <v>14</v>
      </c>
      <c r="G1580" s="388" t="s">
        <v>225</v>
      </c>
      <c r="H1580" s="388" t="s">
        <v>92</v>
      </c>
      <c r="I1580" s="388" t="s">
        <v>93</v>
      </c>
      <c r="J1580" s="388" t="s">
        <v>226</v>
      </c>
      <c r="K1580" s="400">
        <v>41344</v>
      </c>
      <c r="L1580" s="400">
        <v>41348</v>
      </c>
      <c r="M1580" s="388" t="s">
        <v>143</v>
      </c>
      <c r="N1580" s="388" t="s">
        <v>104</v>
      </c>
      <c r="O1580" s="388">
        <v>2</v>
      </c>
      <c r="P1580" s="388" t="s">
        <v>3114</v>
      </c>
      <c r="Q1580" s="388">
        <v>2</v>
      </c>
    </row>
    <row r="1581" spans="1:17" s="388" customFormat="1" x14ac:dyDescent="0.2">
      <c r="A1581" s="388">
        <v>54495</v>
      </c>
      <c r="B1581" s="388">
        <v>105310</v>
      </c>
      <c r="C1581" s="388">
        <v>10006005</v>
      </c>
      <c r="D1581" s="388" t="s">
        <v>2527</v>
      </c>
      <c r="E1581" s="388" t="s">
        <v>1508</v>
      </c>
      <c r="F1581" s="388" t="s">
        <v>13</v>
      </c>
      <c r="G1581" s="388" t="s">
        <v>442</v>
      </c>
      <c r="H1581" s="388" t="s">
        <v>92</v>
      </c>
      <c r="I1581" s="388" t="s">
        <v>93</v>
      </c>
      <c r="J1581" s="388" t="s">
        <v>3418</v>
      </c>
      <c r="K1581" s="400">
        <v>41344</v>
      </c>
      <c r="L1581" s="400">
        <v>41348</v>
      </c>
      <c r="M1581" s="388" t="s">
        <v>123</v>
      </c>
      <c r="N1581" s="388" t="s">
        <v>104</v>
      </c>
      <c r="O1581" s="388">
        <v>3</v>
      </c>
      <c r="P1581" s="388" t="s">
        <v>3114</v>
      </c>
      <c r="Q1581" s="388">
        <v>3</v>
      </c>
    </row>
    <row r="1582" spans="1:17" s="388" customFormat="1" x14ac:dyDescent="0.2">
      <c r="A1582" s="388">
        <v>130473</v>
      </c>
      <c r="B1582" s="388">
        <v>112389</v>
      </c>
      <c r="C1582" s="388">
        <v>10001458</v>
      </c>
      <c r="D1582" s="388" t="s">
        <v>271</v>
      </c>
      <c r="E1582" s="388" t="s">
        <v>107</v>
      </c>
      <c r="F1582" s="388" t="s">
        <v>11</v>
      </c>
      <c r="G1582" s="388" t="s">
        <v>272</v>
      </c>
      <c r="H1582" s="388" t="s">
        <v>161</v>
      </c>
      <c r="I1582" s="388" t="s">
        <v>161</v>
      </c>
      <c r="J1582" s="388" t="s">
        <v>3698</v>
      </c>
      <c r="K1582" s="400">
        <v>41344</v>
      </c>
      <c r="L1582" s="400">
        <v>41348</v>
      </c>
      <c r="M1582" s="388" t="s">
        <v>109</v>
      </c>
      <c r="N1582" s="388" t="s">
        <v>104</v>
      </c>
      <c r="O1582" s="388">
        <v>4</v>
      </c>
      <c r="P1582" s="388" t="s">
        <v>3114</v>
      </c>
      <c r="Q1582" s="388">
        <v>3</v>
      </c>
    </row>
    <row r="1583" spans="1:17" s="388" customFormat="1" x14ac:dyDescent="0.2">
      <c r="A1583" s="388">
        <v>130491</v>
      </c>
      <c r="B1583" s="388">
        <v>106934</v>
      </c>
      <c r="C1583" s="388">
        <v>10006038</v>
      </c>
      <c r="D1583" s="388" t="s">
        <v>1271</v>
      </c>
      <c r="E1583" s="388" t="s">
        <v>107</v>
      </c>
      <c r="F1583" s="388" t="s">
        <v>11</v>
      </c>
      <c r="G1583" s="388" t="s">
        <v>729</v>
      </c>
      <c r="H1583" s="388" t="s">
        <v>131</v>
      </c>
      <c r="I1583" s="388" t="s">
        <v>131</v>
      </c>
      <c r="J1583" s="388" t="s">
        <v>3718</v>
      </c>
      <c r="K1583" s="400">
        <v>41344</v>
      </c>
      <c r="L1583" s="400">
        <v>41348</v>
      </c>
      <c r="M1583" s="388" t="s">
        <v>109</v>
      </c>
      <c r="N1583" s="388" t="s">
        <v>104</v>
      </c>
      <c r="O1583" s="388">
        <v>2</v>
      </c>
      <c r="P1583" s="388" t="s">
        <v>3114</v>
      </c>
      <c r="Q1583" s="388">
        <v>2</v>
      </c>
    </row>
    <row r="1584" spans="1:17" s="388" customFormat="1" x14ac:dyDescent="0.2">
      <c r="A1584" s="388">
        <v>131878</v>
      </c>
      <c r="B1584" s="388">
        <v>114892</v>
      </c>
      <c r="C1584" s="388">
        <v>10002409</v>
      </c>
      <c r="D1584" s="388" t="s">
        <v>1437</v>
      </c>
      <c r="E1584" s="388" t="s">
        <v>1992</v>
      </c>
      <c r="F1584" s="388" t="s">
        <v>12</v>
      </c>
      <c r="G1584" s="388" t="s">
        <v>436</v>
      </c>
      <c r="H1584" s="388" t="s">
        <v>155</v>
      </c>
      <c r="I1584" s="388" t="s">
        <v>155</v>
      </c>
      <c r="J1584" s="388" t="s">
        <v>3879</v>
      </c>
      <c r="K1584" s="400">
        <v>41345</v>
      </c>
      <c r="L1584" s="400">
        <v>41347</v>
      </c>
      <c r="M1584" s="388" t="s">
        <v>127</v>
      </c>
      <c r="N1584" s="388" t="s">
        <v>104</v>
      </c>
      <c r="O1584" s="388">
        <v>2</v>
      </c>
      <c r="P1584" s="388" t="s">
        <v>3114</v>
      </c>
      <c r="Q1584" s="388">
        <v>2</v>
      </c>
    </row>
    <row r="1585" spans="1:17" s="388" customFormat="1" x14ac:dyDescent="0.2">
      <c r="A1585" s="388">
        <v>51435</v>
      </c>
      <c r="B1585" s="388">
        <v>117656</v>
      </c>
      <c r="C1585" s="388">
        <v>10001787</v>
      </c>
      <c r="D1585" s="388" t="s">
        <v>792</v>
      </c>
      <c r="E1585" s="388" t="s">
        <v>1536</v>
      </c>
      <c r="F1585" s="388" t="s">
        <v>14</v>
      </c>
      <c r="G1585" s="388" t="s">
        <v>793</v>
      </c>
      <c r="H1585" s="388" t="s">
        <v>102</v>
      </c>
      <c r="I1585" s="388" t="s">
        <v>102</v>
      </c>
      <c r="J1585" s="388" t="s">
        <v>3229</v>
      </c>
      <c r="K1585" s="400">
        <v>41338</v>
      </c>
      <c r="L1585" s="400">
        <v>41341</v>
      </c>
      <c r="M1585" s="388" t="s">
        <v>98</v>
      </c>
      <c r="N1585" s="388" t="s">
        <v>104</v>
      </c>
      <c r="O1585" s="388">
        <v>3</v>
      </c>
      <c r="P1585" s="388" t="s">
        <v>3114</v>
      </c>
      <c r="Q1585" s="388">
        <v>3</v>
      </c>
    </row>
    <row r="1586" spans="1:17" s="388" customFormat="1" x14ac:dyDescent="0.2">
      <c r="A1586" s="388">
        <v>130428</v>
      </c>
      <c r="B1586" s="388">
        <v>105658</v>
      </c>
      <c r="C1586" s="388">
        <v>10000671</v>
      </c>
      <c r="D1586" s="388" t="s">
        <v>2752</v>
      </c>
      <c r="E1586" s="388" t="s">
        <v>107</v>
      </c>
      <c r="F1586" s="388" t="s">
        <v>11</v>
      </c>
      <c r="G1586" s="388" t="s">
        <v>675</v>
      </c>
      <c r="H1586" s="388" t="s">
        <v>115</v>
      </c>
      <c r="I1586" s="388" t="s">
        <v>115</v>
      </c>
      <c r="J1586" s="388" t="s">
        <v>3670</v>
      </c>
      <c r="K1586" s="400">
        <v>41338</v>
      </c>
      <c r="L1586" s="400">
        <v>41341</v>
      </c>
      <c r="M1586" s="388" t="s">
        <v>109</v>
      </c>
      <c r="N1586" s="388" t="s">
        <v>104</v>
      </c>
      <c r="O1586" s="388">
        <v>3</v>
      </c>
      <c r="P1586" s="388" t="s">
        <v>3114</v>
      </c>
      <c r="Q1586" s="388">
        <v>3</v>
      </c>
    </row>
    <row r="1587" spans="1:17" s="388" customFormat="1" x14ac:dyDescent="0.2">
      <c r="A1587" s="388">
        <v>130702</v>
      </c>
      <c r="B1587" s="388">
        <v>108422</v>
      </c>
      <c r="C1587" s="388">
        <v>10002929</v>
      </c>
      <c r="D1587" s="388" t="s">
        <v>1366</v>
      </c>
      <c r="E1587" s="388" t="s">
        <v>100</v>
      </c>
      <c r="F1587" s="388" t="s">
        <v>11</v>
      </c>
      <c r="G1587" s="388" t="s">
        <v>219</v>
      </c>
      <c r="H1587" s="388" t="s">
        <v>177</v>
      </c>
      <c r="I1587" s="388" t="s">
        <v>177</v>
      </c>
      <c r="J1587" s="388" t="s">
        <v>3803</v>
      </c>
      <c r="K1587" s="400">
        <v>41338</v>
      </c>
      <c r="L1587" s="400">
        <v>41341</v>
      </c>
      <c r="M1587" s="388" t="s">
        <v>103</v>
      </c>
      <c r="N1587" s="388" t="s">
        <v>104</v>
      </c>
      <c r="O1587" s="388">
        <v>2</v>
      </c>
      <c r="P1587" s="388" t="s">
        <v>3114</v>
      </c>
      <c r="Q1587" s="388">
        <v>3</v>
      </c>
    </row>
    <row r="1588" spans="1:17" s="388" customFormat="1" x14ac:dyDescent="0.2">
      <c r="A1588" s="388">
        <v>135659</v>
      </c>
      <c r="B1588" s="388">
        <v>118701</v>
      </c>
      <c r="C1588" s="388">
        <v>10023525</v>
      </c>
      <c r="D1588" s="388" t="s">
        <v>3928</v>
      </c>
      <c r="E1588" s="388" t="s">
        <v>100</v>
      </c>
      <c r="F1588" s="388" t="s">
        <v>11</v>
      </c>
      <c r="G1588" s="388" t="s">
        <v>426</v>
      </c>
      <c r="H1588" s="388" t="s">
        <v>131</v>
      </c>
      <c r="I1588" s="388" t="s">
        <v>131</v>
      </c>
      <c r="J1588" s="388" t="s">
        <v>3929</v>
      </c>
      <c r="K1588" s="400">
        <v>41338</v>
      </c>
      <c r="L1588" s="400">
        <v>41341</v>
      </c>
      <c r="M1588" s="388" t="s">
        <v>103</v>
      </c>
      <c r="N1588" s="388" t="s">
        <v>104</v>
      </c>
      <c r="O1588" s="388">
        <v>1</v>
      </c>
      <c r="P1588" s="388" t="s">
        <v>3114</v>
      </c>
      <c r="Q1588" s="388" t="s">
        <v>195</v>
      </c>
    </row>
    <row r="1589" spans="1:17" s="388" customFormat="1" x14ac:dyDescent="0.2">
      <c r="A1589" s="388">
        <v>50313</v>
      </c>
      <c r="B1589" s="388">
        <v>113004</v>
      </c>
      <c r="C1589" s="388">
        <v>10000080</v>
      </c>
      <c r="D1589" s="388" t="s">
        <v>716</v>
      </c>
      <c r="E1589" s="388" t="s">
        <v>1508</v>
      </c>
      <c r="F1589" s="388" t="s">
        <v>13</v>
      </c>
      <c r="G1589" s="388" t="s">
        <v>173</v>
      </c>
      <c r="H1589" s="388" t="s">
        <v>161</v>
      </c>
      <c r="I1589" s="388" t="s">
        <v>161</v>
      </c>
      <c r="J1589" s="388" t="s">
        <v>3161</v>
      </c>
      <c r="K1589" s="400">
        <v>41337</v>
      </c>
      <c r="L1589" s="400">
        <v>41341</v>
      </c>
      <c r="M1589" s="388" t="s">
        <v>98</v>
      </c>
      <c r="N1589" s="388" t="s">
        <v>104</v>
      </c>
      <c r="O1589" s="388">
        <v>2</v>
      </c>
      <c r="P1589" s="388" t="s">
        <v>3114</v>
      </c>
      <c r="Q1589" s="388">
        <v>3</v>
      </c>
    </row>
    <row r="1590" spans="1:17" s="388" customFormat="1" x14ac:dyDescent="0.2">
      <c r="A1590" s="388">
        <v>130728</v>
      </c>
      <c r="B1590" s="388">
        <v>106743</v>
      </c>
      <c r="C1590" s="388">
        <v>10006570</v>
      </c>
      <c r="D1590" s="388" t="s">
        <v>220</v>
      </c>
      <c r="E1590" s="388" t="s">
        <v>107</v>
      </c>
      <c r="F1590" s="388" t="s">
        <v>11</v>
      </c>
      <c r="G1590" s="388" t="s">
        <v>221</v>
      </c>
      <c r="H1590" s="388" t="s">
        <v>177</v>
      </c>
      <c r="I1590" s="388" t="s">
        <v>177</v>
      </c>
      <c r="J1590" s="388" t="s">
        <v>222</v>
      </c>
      <c r="K1590" s="400">
        <v>41337</v>
      </c>
      <c r="L1590" s="400">
        <v>41341</v>
      </c>
      <c r="M1590" s="388" t="s">
        <v>109</v>
      </c>
      <c r="N1590" s="388" t="s">
        <v>104</v>
      </c>
      <c r="O1590" s="388">
        <v>2</v>
      </c>
      <c r="P1590" s="388" t="s">
        <v>3114</v>
      </c>
      <c r="Q1590" s="388">
        <v>3</v>
      </c>
    </row>
    <row r="1591" spans="1:17" s="388" customFormat="1" x14ac:dyDescent="0.2">
      <c r="A1591" s="388">
        <v>50638</v>
      </c>
      <c r="B1591" s="388">
        <v>118497</v>
      </c>
      <c r="C1591" s="388">
        <v>10022202</v>
      </c>
      <c r="D1591" s="388" t="s">
        <v>3183</v>
      </c>
      <c r="E1591" s="388" t="s">
        <v>1536</v>
      </c>
      <c r="F1591" s="388" t="s">
        <v>14</v>
      </c>
      <c r="G1591" s="388" t="s">
        <v>180</v>
      </c>
      <c r="H1591" s="388" t="s">
        <v>102</v>
      </c>
      <c r="I1591" s="388" t="s">
        <v>102</v>
      </c>
      <c r="J1591" s="388" t="s">
        <v>3184</v>
      </c>
      <c r="K1591" s="400">
        <v>41338</v>
      </c>
      <c r="L1591" s="400">
        <v>41340</v>
      </c>
      <c r="M1591" s="388" t="s">
        <v>98</v>
      </c>
      <c r="N1591" s="388" t="s">
        <v>104</v>
      </c>
      <c r="O1591" s="388">
        <v>4</v>
      </c>
      <c r="P1591" s="388" t="s">
        <v>3114</v>
      </c>
      <c r="Q1591" s="388">
        <v>3</v>
      </c>
    </row>
    <row r="1592" spans="1:17" s="388" customFormat="1" x14ac:dyDescent="0.2">
      <c r="A1592" s="388">
        <v>52210</v>
      </c>
      <c r="B1592" s="388">
        <v>116216</v>
      </c>
      <c r="C1592" s="388">
        <v>10003085</v>
      </c>
      <c r="D1592" s="388" t="s">
        <v>430</v>
      </c>
      <c r="E1592" s="388" t="s">
        <v>1508</v>
      </c>
      <c r="F1592" s="388" t="s">
        <v>13</v>
      </c>
      <c r="G1592" s="388" t="s">
        <v>223</v>
      </c>
      <c r="H1592" s="388" t="s">
        <v>152</v>
      </c>
      <c r="I1592" s="388" t="s">
        <v>152</v>
      </c>
      <c r="J1592" s="388" t="s">
        <v>3272</v>
      </c>
      <c r="K1592" s="400">
        <v>41338</v>
      </c>
      <c r="L1592" s="400">
        <v>41340</v>
      </c>
      <c r="M1592" s="388" t="s">
        <v>123</v>
      </c>
      <c r="N1592" s="388" t="s">
        <v>104</v>
      </c>
      <c r="O1592" s="388">
        <v>3</v>
      </c>
      <c r="P1592" s="388" t="s">
        <v>3114</v>
      </c>
      <c r="Q1592" s="388">
        <v>2</v>
      </c>
    </row>
    <row r="1593" spans="1:17" s="388" customFormat="1" x14ac:dyDescent="0.2">
      <c r="A1593" s="388">
        <v>131924</v>
      </c>
      <c r="B1593" s="388">
        <v>114867</v>
      </c>
      <c r="C1593" s="388">
        <v>10012810</v>
      </c>
      <c r="D1593" s="388" t="s">
        <v>1445</v>
      </c>
      <c r="E1593" s="388" t="s">
        <v>1992</v>
      </c>
      <c r="F1593" s="388" t="s">
        <v>12</v>
      </c>
      <c r="G1593" s="388" t="s">
        <v>419</v>
      </c>
      <c r="H1593" s="388" t="s">
        <v>115</v>
      </c>
      <c r="I1593" s="388" t="s">
        <v>115</v>
      </c>
      <c r="J1593" s="388" t="s">
        <v>3892</v>
      </c>
      <c r="K1593" s="400">
        <v>41338</v>
      </c>
      <c r="L1593" s="400">
        <v>41340</v>
      </c>
      <c r="M1593" s="388" t="s">
        <v>127</v>
      </c>
      <c r="N1593" s="388" t="s">
        <v>104</v>
      </c>
      <c r="O1593" s="388">
        <v>2</v>
      </c>
      <c r="P1593" s="388" t="s">
        <v>3114</v>
      </c>
      <c r="Q1593" s="388">
        <v>3</v>
      </c>
    </row>
    <row r="1594" spans="1:17" s="388" customFormat="1" x14ac:dyDescent="0.2">
      <c r="A1594" s="388">
        <v>50013</v>
      </c>
      <c r="B1594" s="388">
        <v>112615</v>
      </c>
      <c r="C1594" s="388">
        <v>10004365</v>
      </c>
      <c r="D1594" s="388" t="s">
        <v>655</v>
      </c>
      <c r="E1594" s="388" t="s">
        <v>3112</v>
      </c>
      <c r="F1594" s="388" t="s">
        <v>16</v>
      </c>
      <c r="G1594" s="388" t="s">
        <v>656</v>
      </c>
      <c r="H1594" s="388" t="s">
        <v>115</v>
      </c>
      <c r="I1594" s="388" t="s">
        <v>115</v>
      </c>
      <c r="J1594" s="388" t="s">
        <v>3113</v>
      </c>
      <c r="K1594" s="400">
        <v>41338</v>
      </c>
      <c r="L1594" s="400">
        <v>41339</v>
      </c>
      <c r="M1594" s="388" t="s">
        <v>650</v>
      </c>
      <c r="N1594" s="388" t="s">
        <v>104</v>
      </c>
      <c r="O1594" s="388" t="s">
        <v>195</v>
      </c>
      <c r="P1594" s="388" t="s">
        <v>3114</v>
      </c>
      <c r="Q1594" s="388" t="s">
        <v>195</v>
      </c>
    </row>
    <row r="1595" spans="1:17" s="388" customFormat="1" x14ac:dyDescent="0.2">
      <c r="A1595" s="388">
        <v>50234</v>
      </c>
      <c r="B1595" s="388">
        <v>106055</v>
      </c>
      <c r="C1595" s="388">
        <v>10005535</v>
      </c>
      <c r="D1595" s="388" t="s">
        <v>2234</v>
      </c>
      <c r="E1595" s="388" t="s">
        <v>1512</v>
      </c>
      <c r="F1595" s="388" t="s">
        <v>14</v>
      </c>
      <c r="G1595" s="388" t="s">
        <v>511</v>
      </c>
      <c r="H1595" s="388" t="s">
        <v>186</v>
      </c>
      <c r="I1595" s="388" t="s">
        <v>93</v>
      </c>
      <c r="J1595" s="388" t="s">
        <v>3151</v>
      </c>
      <c r="K1595" s="400">
        <v>41331</v>
      </c>
      <c r="L1595" s="400">
        <v>41334</v>
      </c>
      <c r="M1595" s="388" t="s">
        <v>143</v>
      </c>
      <c r="N1595" s="388" t="s">
        <v>104</v>
      </c>
      <c r="O1595" s="388">
        <v>3</v>
      </c>
      <c r="P1595" s="388" t="s">
        <v>3114</v>
      </c>
      <c r="Q1595" s="388">
        <v>2</v>
      </c>
    </row>
    <row r="1596" spans="1:17" s="388" customFormat="1" x14ac:dyDescent="0.2">
      <c r="A1596" s="388">
        <v>58935</v>
      </c>
      <c r="B1596" s="388">
        <v>118792</v>
      </c>
      <c r="C1596" s="388">
        <v>10026001</v>
      </c>
      <c r="D1596" s="388" t="s">
        <v>3630</v>
      </c>
      <c r="E1596" s="388" t="s">
        <v>1508</v>
      </c>
      <c r="F1596" s="388" t="s">
        <v>13</v>
      </c>
      <c r="G1596" s="388" t="s">
        <v>173</v>
      </c>
      <c r="H1596" s="388" t="s">
        <v>161</v>
      </c>
      <c r="I1596" s="388" t="s">
        <v>161</v>
      </c>
      <c r="J1596" s="388" t="s">
        <v>3631</v>
      </c>
      <c r="K1596" s="400">
        <v>41331</v>
      </c>
      <c r="L1596" s="400">
        <v>41334</v>
      </c>
      <c r="M1596" s="388" t="s">
        <v>123</v>
      </c>
      <c r="N1596" s="388" t="s">
        <v>104</v>
      </c>
      <c r="O1596" s="388">
        <v>2</v>
      </c>
      <c r="P1596" s="388" t="s">
        <v>3114</v>
      </c>
      <c r="Q1596" s="388" t="s">
        <v>195</v>
      </c>
    </row>
    <row r="1597" spans="1:17" s="388" customFormat="1" x14ac:dyDescent="0.2">
      <c r="A1597" s="388">
        <v>130506</v>
      </c>
      <c r="B1597" s="388">
        <v>108401</v>
      </c>
      <c r="C1597" s="388">
        <v>10004861</v>
      </c>
      <c r="D1597" s="388" t="s">
        <v>575</v>
      </c>
      <c r="E1597" s="388" t="s">
        <v>100</v>
      </c>
      <c r="F1597" s="388" t="s">
        <v>11</v>
      </c>
      <c r="G1597" s="388" t="s">
        <v>264</v>
      </c>
      <c r="H1597" s="388" t="s">
        <v>131</v>
      </c>
      <c r="I1597" s="388" t="s">
        <v>131</v>
      </c>
      <c r="J1597" s="388" t="s">
        <v>576</v>
      </c>
      <c r="K1597" s="400">
        <v>41331</v>
      </c>
      <c r="L1597" s="400">
        <v>41334</v>
      </c>
      <c r="M1597" s="388" t="s">
        <v>103</v>
      </c>
      <c r="N1597" s="388" t="s">
        <v>104</v>
      </c>
      <c r="O1597" s="388">
        <v>2</v>
      </c>
      <c r="P1597" s="388" t="s">
        <v>3114</v>
      </c>
      <c r="Q1597" s="388">
        <v>1</v>
      </c>
    </row>
    <row r="1598" spans="1:17" s="388" customFormat="1" x14ac:dyDescent="0.2">
      <c r="A1598" s="388">
        <v>133250</v>
      </c>
      <c r="B1598" s="388">
        <v>108271</v>
      </c>
      <c r="C1598" s="388">
        <v>10008640</v>
      </c>
      <c r="D1598" s="388" t="s">
        <v>3904</v>
      </c>
      <c r="E1598" s="388" t="s">
        <v>2155</v>
      </c>
      <c r="F1598" s="388" t="s">
        <v>17</v>
      </c>
      <c r="G1598" s="388" t="s">
        <v>809</v>
      </c>
      <c r="H1598" s="388" t="s">
        <v>155</v>
      </c>
      <c r="I1598" s="388" t="s">
        <v>155</v>
      </c>
      <c r="J1598" s="388" t="s">
        <v>3905</v>
      </c>
      <c r="K1598" s="400">
        <v>41331</v>
      </c>
      <c r="L1598" s="400">
        <v>41334</v>
      </c>
      <c r="M1598" s="388" t="s">
        <v>572</v>
      </c>
      <c r="N1598" s="388" t="s">
        <v>104</v>
      </c>
      <c r="O1598" s="388">
        <v>2</v>
      </c>
      <c r="P1598" s="388" t="s">
        <v>3114</v>
      </c>
      <c r="Q1598" s="388" t="s">
        <v>195</v>
      </c>
    </row>
    <row r="1599" spans="1:17" s="388" customFormat="1" x14ac:dyDescent="0.2">
      <c r="A1599" s="388">
        <v>51687</v>
      </c>
      <c r="B1599" s="388">
        <v>109898</v>
      </c>
      <c r="C1599" s="388">
        <v>10002186</v>
      </c>
      <c r="D1599" s="388" t="s">
        <v>815</v>
      </c>
      <c r="E1599" s="388" t="s">
        <v>1508</v>
      </c>
      <c r="F1599" s="388" t="s">
        <v>13</v>
      </c>
      <c r="G1599" s="388" t="s">
        <v>724</v>
      </c>
      <c r="H1599" s="388" t="s">
        <v>102</v>
      </c>
      <c r="I1599" s="388" t="s">
        <v>102</v>
      </c>
      <c r="J1599" s="388" t="s">
        <v>3254</v>
      </c>
      <c r="K1599" s="400">
        <v>41330</v>
      </c>
      <c r="L1599" s="400">
        <v>41334</v>
      </c>
      <c r="M1599" s="388" t="s">
        <v>98</v>
      </c>
      <c r="N1599" s="388" t="s">
        <v>104</v>
      </c>
      <c r="O1599" s="388">
        <v>3</v>
      </c>
      <c r="P1599" s="388" t="s">
        <v>3114</v>
      </c>
      <c r="Q1599" s="388">
        <v>3</v>
      </c>
    </row>
    <row r="1600" spans="1:17" s="388" customFormat="1" x14ac:dyDescent="0.2">
      <c r="A1600" s="388">
        <v>52459</v>
      </c>
      <c r="B1600" s="388">
        <v>107016</v>
      </c>
      <c r="C1600" s="388">
        <v>10003289</v>
      </c>
      <c r="D1600" s="388" t="s">
        <v>2357</v>
      </c>
      <c r="E1600" s="388" t="s">
        <v>1536</v>
      </c>
      <c r="F1600" s="388" t="s">
        <v>14</v>
      </c>
      <c r="G1600" s="388" t="s">
        <v>347</v>
      </c>
      <c r="H1600" s="388" t="s">
        <v>186</v>
      </c>
      <c r="I1600" s="388" t="s">
        <v>93</v>
      </c>
      <c r="J1600" s="388" t="s">
        <v>3276</v>
      </c>
      <c r="K1600" s="400">
        <v>41330</v>
      </c>
      <c r="L1600" s="400">
        <v>41334</v>
      </c>
      <c r="M1600" s="388" t="s">
        <v>123</v>
      </c>
      <c r="N1600" s="388" t="s">
        <v>104</v>
      </c>
      <c r="O1600" s="388">
        <v>3</v>
      </c>
      <c r="P1600" s="388" t="s">
        <v>3114</v>
      </c>
      <c r="Q1600" s="388">
        <v>2</v>
      </c>
    </row>
    <row r="1601" spans="1:17" s="388" customFormat="1" x14ac:dyDescent="0.2">
      <c r="A1601" s="388">
        <v>53148</v>
      </c>
      <c r="B1601" s="388">
        <v>107980</v>
      </c>
      <c r="C1601" s="388">
        <v>10006964</v>
      </c>
      <c r="D1601" s="388" t="s">
        <v>495</v>
      </c>
      <c r="E1601" s="388" t="s">
        <v>1512</v>
      </c>
      <c r="F1601" s="388" t="s">
        <v>14</v>
      </c>
      <c r="G1601" s="388" t="s">
        <v>135</v>
      </c>
      <c r="H1601" s="388" t="s">
        <v>115</v>
      </c>
      <c r="I1601" s="388" t="s">
        <v>115</v>
      </c>
      <c r="J1601" s="388" t="s">
        <v>496</v>
      </c>
      <c r="K1601" s="400">
        <v>41330</v>
      </c>
      <c r="L1601" s="400">
        <v>41334</v>
      </c>
      <c r="M1601" s="388" t="s">
        <v>143</v>
      </c>
      <c r="N1601" s="388" t="s">
        <v>104</v>
      </c>
      <c r="O1601" s="388">
        <v>2</v>
      </c>
      <c r="P1601" s="388" t="s">
        <v>3114</v>
      </c>
      <c r="Q1601" s="388">
        <v>3</v>
      </c>
    </row>
    <row r="1602" spans="1:17" s="388" customFormat="1" x14ac:dyDescent="0.2">
      <c r="A1602" s="388">
        <v>54805</v>
      </c>
      <c r="B1602" s="388">
        <v>116973</v>
      </c>
      <c r="C1602" s="388">
        <v>10033440</v>
      </c>
      <c r="D1602" s="388" t="s">
        <v>3451</v>
      </c>
      <c r="E1602" s="388" t="s">
        <v>1590</v>
      </c>
      <c r="F1602" s="388" t="s">
        <v>13</v>
      </c>
      <c r="G1602" s="388" t="s">
        <v>219</v>
      </c>
      <c r="H1602" s="388" t="s">
        <v>177</v>
      </c>
      <c r="I1602" s="388" t="s">
        <v>177</v>
      </c>
      <c r="J1602" s="388" t="s">
        <v>3452</v>
      </c>
      <c r="K1602" s="400">
        <v>41330</v>
      </c>
      <c r="L1602" s="400">
        <v>41334</v>
      </c>
      <c r="M1602" s="388" t="s">
        <v>98</v>
      </c>
      <c r="N1602" s="388" t="s">
        <v>104</v>
      </c>
      <c r="O1602" s="388">
        <v>2</v>
      </c>
      <c r="P1602" s="388" t="s">
        <v>3114</v>
      </c>
      <c r="Q1602" s="388">
        <v>3</v>
      </c>
    </row>
    <row r="1603" spans="1:17" s="388" customFormat="1" x14ac:dyDescent="0.2">
      <c r="A1603" s="388">
        <v>58850</v>
      </c>
      <c r="B1603" s="388">
        <v>118469</v>
      </c>
      <c r="C1603" s="388">
        <v>10023403</v>
      </c>
      <c r="D1603" s="388" t="s">
        <v>2665</v>
      </c>
      <c r="E1603" s="388" t="s">
        <v>1508</v>
      </c>
      <c r="F1603" s="388" t="s">
        <v>13</v>
      </c>
      <c r="G1603" s="388" t="s">
        <v>91</v>
      </c>
      <c r="H1603" s="388" t="s">
        <v>92</v>
      </c>
      <c r="I1603" s="388" t="s">
        <v>93</v>
      </c>
      <c r="J1603" s="388" t="s">
        <v>3610</v>
      </c>
      <c r="K1603" s="400">
        <v>41330</v>
      </c>
      <c r="L1603" s="400">
        <v>41334</v>
      </c>
      <c r="M1603" s="388" t="s">
        <v>98</v>
      </c>
      <c r="N1603" s="388" t="s">
        <v>104</v>
      </c>
      <c r="O1603" s="388">
        <v>3</v>
      </c>
      <c r="P1603" s="388" t="s">
        <v>3114</v>
      </c>
      <c r="Q1603" s="388">
        <v>3</v>
      </c>
    </row>
    <row r="1604" spans="1:17" s="388" customFormat="1" x14ac:dyDescent="0.2">
      <c r="A1604" s="388">
        <v>59093</v>
      </c>
      <c r="B1604" s="388">
        <v>119803</v>
      </c>
      <c r="C1604" s="388">
        <v>10032119</v>
      </c>
      <c r="D1604" s="388" t="s">
        <v>1180</v>
      </c>
      <c r="E1604" s="388" t="s">
        <v>1508</v>
      </c>
      <c r="F1604" s="388" t="s">
        <v>13</v>
      </c>
      <c r="G1604" s="388" t="s">
        <v>252</v>
      </c>
      <c r="H1604" s="388" t="s">
        <v>155</v>
      </c>
      <c r="I1604" s="388" t="s">
        <v>155</v>
      </c>
      <c r="J1604" s="388" t="s">
        <v>3649</v>
      </c>
      <c r="K1604" s="400">
        <v>41330</v>
      </c>
      <c r="L1604" s="400">
        <v>41334</v>
      </c>
      <c r="M1604" s="388" t="s">
        <v>123</v>
      </c>
      <c r="N1604" s="388" t="s">
        <v>104</v>
      </c>
      <c r="O1604" s="388">
        <v>2</v>
      </c>
      <c r="P1604" s="388" t="s">
        <v>3114</v>
      </c>
      <c r="Q1604" s="388" t="s">
        <v>195</v>
      </c>
    </row>
    <row r="1605" spans="1:17" s="388" customFormat="1" x14ac:dyDescent="0.2">
      <c r="A1605" s="388">
        <v>130475</v>
      </c>
      <c r="B1605" s="388">
        <v>106374</v>
      </c>
      <c r="C1605" s="388">
        <v>10007924</v>
      </c>
      <c r="D1605" s="388" t="s">
        <v>3700</v>
      </c>
      <c r="E1605" s="388" t="s">
        <v>107</v>
      </c>
      <c r="F1605" s="388" t="s">
        <v>11</v>
      </c>
      <c r="G1605" s="388" t="s">
        <v>697</v>
      </c>
      <c r="H1605" s="388" t="s">
        <v>161</v>
      </c>
      <c r="I1605" s="388" t="s">
        <v>161</v>
      </c>
      <c r="J1605" s="388" t="s">
        <v>3701</v>
      </c>
      <c r="K1605" s="400">
        <v>41330</v>
      </c>
      <c r="L1605" s="400">
        <v>41334</v>
      </c>
      <c r="M1605" s="388" t="s">
        <v>109</v>
      </c>
      <c r="N1605" s="388" t="s">
        <v>104</v>
      </c>
      <c r="O1605" s="388">
        <v>2</v>
      </c>
      <c r="P1605" s="388" t="s">
        <v>3114</v>
      </c>
      <c r="Q1605" s="388">
        <v>2</v>
      </c>
    </row>
    <row r="1606" spans="1:17" s="388" customFormat="1" x14ac:dyDescent="0.2">
      <c r="A1606" s="388">
        <v>130567</v>
      </c>
      <c r="B1606" s="388">
        <v>107069</v>
      </c>
      <c r="C1606" s="388">
        <v>10002917</v>
      </c>
      <c r="D1606" s="388" t="s">
        <v>2838</v>
      </c>
      <c r="E1606" s="388" t="s">
        <v>107</v>
      </c>
      <c r="F1606" s="388" t="s">
        <v>11</v>
      </c>
      <c r="G1606" s="388" t="s">
        <v>1295</v>
      </c>
      <c r="H1606" s="388" t="s">
        <v>92</v>
      </c>
      <c r="I1606" s="388" t="s">
        <v>93</v>
      </c>
      <c r="J1606" s="388" t="s">
        <v>3748</v>
      </c>
      <c r="K1606" s="400">
        <v>41330</v>
      </c>
      <c r="L1606" s="400">
        <v>41334</v>
      </c>
      <c r="M1606" s="388" t="s">
        <v>109</v>
      </c>
      <c r="N1606" s="388" t="s">
        <v>104</v>
      </c>
      <c r="O1606" s="388">
        <v>3</v>
      </c>
      <c r="P1606" s="388" t="s">
        <v>3114</v>
      </c>
      <c r="Q1606" s="388">
        <v>2</v>
      </c>
    </row>
    <row r="1607" spans="1:17" s="388" customFormat="1" x14ac:dyDescent="0.2">
      <c r="A1607" s="388">
        <v>130604</v>
      </c>
      <c r="B1607" s="388">
        <v>107745</v>
      </c>
      <c r="C1607" s="388">
        <v>10002107</v>
      </c>
      <c r="D1607" s="388" t="s">
        <v>388</v>
      </c>
      <c r="E1607" s="388" t="s">
        <v>107</v>
      </c>
      <c r="F1607" s="388" t="s">
        <v>11</v>
      </c>
      <c r="G1607" s="388" t="s">
        <v>389</v>
      </c>
      <c r="H1607" s="388" t="s">
        <v>177</v>
      </c>
      <c r="I1607" s="388" t="s">
        <v>177</v>
      </c>
      <c r="J1607" s="388" t="s">
        <v>390</v>
      </c>
      <c r="K1607" s="400">
        <v>41330</v>
      </c>
      <c r="L1607" s="400">
        <v>41334</v>
      </c>
      <c r="M1607" s="388" t="s">
        <v>109</v>
      </c>
      <c r="N1607" s="388" t="s">
        <v>104</v>
      </c>
      <c r="O1607" s="388">
        <v>2</v>
      </c>
      <c r="P1607" s="388" t="s">
        <v>3114</v>
      </c>
      <c r="Q1607" s="388">
        <v>2</v>
      </c>
    </row>
    <row r="1608" spans="1:17" s="388" customFormat="1" x14ac:dyDescent="0.2">
      <c r="A1608" s="388">
        <v>130748</v>
      </c>
      <c r="B1608" s="388">
        <v>109293</v>
      </c>
      <c r="C1608" s="388">
        <v>10004112</v>
      </c>
      <c r="D1608" s="388" t="s">
        <v>3824</v>
      </c>
      <c r="E1608" s="388" t="s">
        <v>107</v>
      </c>
      <c r="F1608" s="388" t="s">
        <v>11</v>
      </c>
      <c r="G1608" s="388" t="s">
        <v>386</v>
      </c>
      <c r="H1608" s="388" t="s">
        <v>152</v>
      </c>
      <c r="I1608" s="388" t="s">
        <v>152</v>
      </c>
      <c r="J1608" s="388" t="s">
        <v>3825</v>
      </c>
      <c r="K1608" s="400">
        <v>41330</v>
      </c>
      <c r="L1608" s="400">
        <v>41334</v>
      </c>
      <c r="M1608" s="388" t="s">
        <v>109</v>
      </c>
      <c r="N1608" s="388" t="s">
        <v>104</v>
      </c>
      <c r="O1608" s="388">
        <v>2</v>
      </c>
      <c r="P1608" s="388" t="s">
        <v>3114</v>
      </c>
      <c r="Q1608" s="388">
        <v>2</v>
      </c>
    </row>
    <row r="1609" spans="1:17" s="388" customFormat="1" x14ac:dyDescent="0.2">
      <c r="A1609" s="388">
        <v>130849</v>
      </c>
      <c r="B1609" s="388">
        <v>109044</v>
      </c>
      <c r="C1609" s="388">
        <v>10006463</v>
      </c>
      <c r="D1609" s="388" t="s">
        <v>3864</v>
      </c>
      <c r="E1609" s="388" t="s">
        <v>107</v>
      </c>
      <c r="F1609" s="388" t="s">
        <v>11</v>
      </c>
      <c r="G1609" s="388" t="s">
        <v>428</v>
      </c>
      <c r="H1609" s="388" t="s">
        <v>155</v>
      </c>
      <c r="I1609" s="388" t="s">
        <v>155</v>
      </c>
      <c r="J1609" s="388" t="s">
        <v>3865</v>
      </c>
      <c r="K1609" s="400">
        <v>41330</v>
      </c>
      <c r="L1609" s="400">
        <v>41334</v>
      </c>
      <c r="M1609" s="388" t="s">
        <v>109</v>
      </c>
      <c r="N1609" s="388" t="s">
        <v>104</v>
      </c>
      <c r="O1609" s="388">
        <v>1</v>
      </c>
      <c r="P1609" s="388" t="s">
        <v>3114</v>
      </c>
      <c r="Q1609" s="388">
        <v>3</v>
      </c>
    </row>
    <row r="1610" spans="1:17" s="388" customFormat="1" x14ac:dyDescent="0.2">
      <c r="A1610" s="388">
        <v>53749</v>
      </c>
      <c r="B1610" s="388">
        <v>107029</v>
      </c>
      <c r="C1610" s="388">
        <v>10004895</v>
      </c>
      <c r="D1610" s="388" t="s">
        <v>2459</v>
      </c>
      <c r="E1610" s="388" t="s">
        <v>1508</v>
      </c>
      <c r="F1610" s="388" t="s">
        <v>13</v>
      </c>
      <c r="G1610" s="388" t="s">
        <v>295</v>
      </c>
      <c r="H1610" s="388" t="s">
        <v>186</v>
      </c>
      <c r="I1610" s="388" t="s">
        <v>93</v>
      </c>
      <c r="J1610" s="388" t="s">
        <v>3366</v>
      </c>
      <c r="K1610" s="400">
        <v>41324</v>
      </c>
      <c r="L1610" s="400">
        <v>41327</v>
      </c>
      <c r="M1610" s="388" t="s">
        <v>98</v>
      </c>
      <c r="N1610" s="388" t="s">
        <v>104</v>
      </c>
      <c r="O1610" s="388">
        <v>3</v>
      </c>
      <c r="P1610" s="388" t="s">
        <v>3114</v>
      </c>
      <c r="Q1610" s="388">
        <v>3</v>
      </c>
    </row>
    <row r="1611" spans="1:17" s="388" customFormat="1" x14ac:dyDescent="0.2">
      <c r="A1611" s="388">
        <v>54624</v>
      </c>
      <c r="B1611" s="388">
        <v>106864</v>
      </c>
      <c r="C1611" s="388">
        <v>10006332</v>
      </c>
      <c r="D1611" s="388" t="s">
        <v>1030</v>
      </c>
      <c r="E1611" s="388" t="s">
        <v>1536</v>
      </c>
      <c r="F1611" s="388" t="s">
        <v>14</v>
      </c>
      <c r="G1611" s="388" t="s">
        <v>299</v>
      </c>
      <c r="H1611" s="388" t="s">
        <v>131</v>
      </c>
      <c r="I1611" s="388" t="s">
        <v>131</v>
      </c>
      <c r="J1611" s="388" t="s">
        <v>3436</v>
      </c>
      <c r="K1611" s="400">
        <v>41324</v>
      </c>
      <c r="L1611" s="400">
        <v>41327</v>
      </c>
      <c r="M1611" s="388" t="s">
        <v>98</v>
      </c>
      <c r="N1611" s="388" t="s">
        <v>104</v>
      </c>
      <c r="O1611" s="388">
        <v>2</v>
      </c>
      <c r="P1611" s="388" t="s">
        <v>3114</v>
      </c>
      <c r="Q1611" s="388">
        <v>3</v>
      </c>
    </row>
    <row r="1612" spans="1:17" s="388" customFormat="1" x14ac:dyDescent="0.2">
      <c r="A1612" s="388">
        <v>58546</v>
      </c>
      <c r="B1612" s="388">
        <v>118460</v>
      </c>
      <c r="C1612" s="388">
        <v>10021574</v>
      </c>
      <c r="D1612" s="388" t="s">
        <v>3588</v>
      </c>
      <c r="E1612" s="388" t="s">
        <v>1508</v>
      </c>
      <c r="F1612" s="388" t="s">
        <v>13</v>
      </c>
      <c r="G1612" s="388" t="s">
        <v>744</v>
      </c>
      <c r="H1612" s="388" t="s">
        <v>115</v>
      </c>
      <c r="I1612" s="388" t="s">
        <v>115</v>
      </c>
      <c r="J1612" s="388" t="s">
        <v>3589</v>
      </c>
      <c r="K1612" s="400">
        <v>41324</v>
      </c>
      <c r="L1612" s="400">
        <v>41327</v>
      </c>
      <c r="M1612" s="388" t="s">
        <v>123</v>
      </c>
      <c r="N1612" s="388" t="s">
        <v>104</v>
      </c>
      <c r="O1612" s="388">
        <v>2</v>
      </c>
      <c r="P1612" s="388" t="s">
        <v>3114</v>
      </c>
      <c r="Q1612" s="388">
        <v>3</v>
      </c>
    </row>
    <row r="1613" spans="1:17" s="388" customFormat="1" x14ac:dyDescent="0.2">
      <c r="A1613" s="388">
        <v>50170</v>
      </c>
      <c r="B1613" s="388">
        <v>105008</v>
      </c>
      <c r="C1613" s="388">
        <v>10004486</v>
      </c>
      <c r="D1613" s="388" t="s">
        <v>2217</v>
      </c>
      <c r="E1613" s="388" t="s">
        <v>1536</v>
      </c>
      <c r="F1613" s="388" t="s">
        <v>14</v>
      </c>
      <c r="G1613" s="388" t="s">
        <v>457</v>
      </c>
      <c r="H1613" s="388" t="s">
        <v>115</v>
      </c>
      <c r="I1613" s="388" t="s">
        <v>115</v>
      </c>
      <c r="J1613" s="388" t="s">
        <v>3136</v>
      </c>
      <c r="K1613" s="400">
        <v>41323</v>
      </c>
      <c r="L1613" s="400">
        <v>41327</v>
      </c>
      <c r="M1613" s="388" t="s">
        <v>98</v>
      </c>
      <c r="N1613" s="388" t="s">
        <v>104</v>
      </c>
      <c r="O1613" s="388">
        <v>4</v>
      </c>
      <c r="P1613" s="388" t="s">
        <v>3114</v>
      </c>
      <c r="Q1613" s="388">
        <v>3</v>
      </c>
    </row>
    <row r="1614" spans="1:17" s="388" customFormat="1" x14ac:dyDescent="0.2">
      <c r="A1614" s="388">
        <v>51142</v>
      </c>
      <c r="B1614" s="388">
        <v>108568</v>
      </c>
      <c r="C1614" s="388">
        <v>10008159</v>
      </c>
      <c r="D1614" s="388" t="s">
        <v>2290</v>
      </c>
      <c r="E1614" s="388" t="s">
        <v>1508</v>
      </c>
      <c r="F1614" s="388" t="s">
        <v>13</v>
      </c>
      <c r="G1614" s="388" t="s">
        <v>1976</v>
      </c>
      <c r="H1614" s="388" t="s">
        <v>1101</v>
      </c>
      <c r="I1614" s="388" t="s">
        <v>115</v>
      </c>
      <c r="J1614" s="388" t="s">
        <v>3220</v>
      </c>
      <c r="K1614" s="400">
        <v>41323</v>
      </c>
      <c r="L1614" s="400">
        <v>41327</v>
      </c>
      <c r="M1614" s="388" t="s">
        <v>98</v>
      </c>
      <c r="N1614" s="388" t="s">
        <v>104</v>
      </c>
      <c r="O1614" s="388">
        <v>3</v>
      </c>
      <c r="P1614" s="388" t="s">
        <v>3114</v>
      </c>
      <c r="Q1614" s="388">
        <v>3</v>
      </c>
    </row>
    <row r="1615" spans="1:17" s="388" customFormat="1" x14ac:dyDescent="0.2">
      <c r="A1615" s="388">
        <v>54837</v>
      </c>
      <c r="B1615" s="388">
        <v>107700</v>
      </c>
      <c r="C1615" s="388">
        <v>10012865</v>
      </c>
      <c r="D1615" s="388" t="s">
        <v>3457</v>
      </c>
      <c r="E1615" s="388" t="s">
        <v>1508</v>
      </c>
      <c r="F1615" s="388" t="s">
        <v>13</v>
      </c>
      <c r="G1615" s="388" t="s">
        <v>126</v>
      </c>
      <c r="H1615" s="388" t="s">
        <v>102</v>
      </c>
      <c r="I1615" s="388" t="s">
        <v>102</v>
      </c>
      <c r="J1615" s="388" t="s">
        <v>3458</v>
      </c>
      <c r="K1615" s="400">
        <v>41323</v>
      </c>
      <c r="L1615" s="400">
        <v>41327</v>
      </c>
      <c r="M1615" s="388" t="s">
        <v>98</v>
      </c>
      <c r="N1615" s="388" t="s">
        <v>104</v>
      </c>
      <c r="O1615" s="388">
        <v>4</v>
      </c>
      <c r="P1615" s="388" t="s">
        <v>3114</v>
      </c>
      <c r="Q1615" s="388">
        <v>2</v>
      </c>
    </row>
    <row r="1616" spans="1:17" s="388" customFormat="1" x14ac:dyDescent="0.2">
      <c r="A1616" s="388">
        <v>131094</v>
      </c>
      <c r="B1616" s="388">
        <v>105156</v>
      </c>
      <c r="C1616" s="388">
        <v>10001467</v>
      </c>
      <c r="D1616" s="388" t="s">
        <v>1425</v>
      </c>
      <c r="E1616" s="388" t="s">
        <v>107</v>
      </c>
      <c r="F1616" s="388" t="s">
        <v>11</v>
      </c>
      <c r="G1616" s="388" t="s">
        <v>260</v>
      </c>
      <c r="H1616" s="388" t="s">
        <v>155</v>
      </c>
      <c r="I1616" s="388" t="s">
        <v>155</v>
      </c>
      <c r="J1616" s="388" t="s">
        <v>3867</v>
      </c>
      <c r="K1616" s="400">
        <v>41323</v>
      </c>
      <c r="L1616" s="400">
        <v>41327</v>
      </c>
      <c r="M1616" s="388" t="s">
        <v>109</v>
      </c>
      <c r="N1616" s="388" t="s">
        <v>104</v>
      </c>
      <c r="O1616" s="388">
        <v>4</v>
      </c>
      <c r="P1616" s="388" t="s">
        <v>3114</v>
      </c>
      <c r="Q1616" s="388">
        <v>2</v>
      </c>
    </row>
    <row r="1617" spans="1:17" s="388" customFormat="1" x14ac:dyDescent="0.2">
      <c r="A1617" s="388">
        <v>53508</v>
      </c>
      <c r="B1617" s="388">
        <v>108035</v>
      </c>
      <c r="C1617" s="388">
        <v>10004609</v>
      </c>
      <c r="D1617" s="388" t="s">
        <v>446</v>
      </c>
      <c r="E1617" s="388" t="s">
        <v>1536</v>
      </c>
      <c r="F1617" s="388" t="s">
        <v>14</v>
      </c>
      <c r="G1617" s="388" t="s">
        <v>447</v>
      </c>
      <c r="H1617" s="388" t="s">
        <v>115</v>
      </c>
      <c r="I1617" s="388" t="s">
        <v>115</v>
      </c>
      <c r="J1617" s="388" t="s">
        <v>448</v>
      </c>
      <c r="K1617" s="400">
        <v>41318</v>
      </c>
      <c r="L1617" s="400">
        <v>41320</v>
      </c>
      <c r="M1617" s="388" t="s">
        <v>143</v>
      </c>
      <c r="N1617" s="388" t="s">
        <v>104</v>
      </c>
      <c r="O1617" s="388">
        <v>2</v>
      </c>
      <c r="P1617" s="388" t="s">
        <v>3114</v>
      </c>
      <c r="Q1617" s="388">
        <v>3</v>
      </c>
    </row>
    <row r="1618" spans="1:17" s="388" customFormat="1" x14ac:dyDescent="0.2">
      <c r="A1618" s="388">
        <v>132980</v>
      </c>
      <c r="B1618" s="388">
        <v>114864</v>
      </c>
      <c r="C1618" s="388">
        <v>10007031</v>
      </c>
      <c r="D1618" s="388" t="s">
        <v>360</v>
      </c>
      <c r="E1618" s="388" t="s">
        <v>1992</v>
      </c>
      <c r="F1618" s="388" t="s">
        <v>12</v>
      </c>
      <c r="G1618" s="388" t="s">
        <v>219</v>
      </c>
      <c r="H1618" s="388" t="s">
        <v>177</v>
      </c>
      <c r="I1618" s="388" t="s">
        <v>177</v>
      </c>
      <c r="J1618" s="388" t="s">
        <v>361</v>
      </c>
      <c r="K1618" s="400">
        <v>41318</v>
      </c>
      <c r="L1618" s="400">
        <v>41320</v>
      </c>
      <c r="M1618" s="388" t="s">
        <v>362</v>
      </c>
      <c r="N1618" s="388" t="s">
        <v>104</v>
      </c>
      <c r="O1618" s="388">
        <v>2</v>
      </c>
      <c r="P1618" s="388" t="s">
        <v>3114</v>
      </c>
      <c r="Q1618" s="388">
        <v>4</v>
      </c>
    </row>
    <row r="1619" spans="1:17" s="388" customFormat="1" x14ac:dyDescent="0.2">
      <c r="A1619" s="388">
        <v>50857</v>
      </c>
      <c r="B1619" s="388">
        <v>105458</v>
      </c>
      <c r="C1619" s="388">
        <v>10000929</v>
      </c>
      <c r="D1619" s="388" t="s">
        <v>761</v>
      </c>
      <c r="E1619" s="388" t="s">
        <v>1508</v>
      </c>
      <c r="F1619" s="388" t="s">
        <v>13</v>
      </c>
      <c r="G1619" s="388" t="s">
        <v>272</v>
      </c>
      <c r="H1619" s="388" t="s">
        <v>161</v>
      </c>
      <c r="I1619" s="388" t="s">
        <v>161</v>
      </c>
      <c r="J1619" s="388" t="s">
        <v>3194</v>
      </c>
      <c r="K1619" s="400">
        <v>41317</v>
      </c>
      <c r="L1619" s="400">
        <v>41320</v>
      </c>
      <c r="M1619" s="388" t="s">
        <v>98</v>
      </c>
      <c r="N1619" s="388" t="s">
        <v>104</v>
      </c>
      <c r="O1619" s="388">
        <v>2</v>
      </c>
      <c r="P1619" s="388" t="s">
        <v>3114</v>
      </c>
      <c r="Q1619" s="388">
        <v>3</v>
      </c>
    </row>
    <row r="1620" spans="1:17" s="388" customFormat="1" x14ac:dyDescent="0.2">
      <c r="A1620" s="388">
        <v>52585</v>
      </c>
      <c r="B1620" s="388">
        <v>117554</v>
      </c>
      <c r="C1620" s="388">
        <v>10007951</v>
      </c>
      <c r="D1620" s="388" t="s">
        <v>855</v>
      </c>
      <c r="E1620" s="388" t="s">
        <v>1508</v>
      </c>
      <c r="F1620" s="388" t="s">
        <v>13</v>
      </c>
      <c r="G1620" s="388" t="s">
        <v>768</v>
      </c>
      <c r="H1620" s="388" t="s">
        <v>92</v>
      </c>
      <c r="I1620" s="388" t="s">
        <v>93</v>
      </c>
      <c r="J1620" s="388" t="s">
        <v>3289</v>
      </c>
      <c r="K1620" s="400">
        <v>41317</v>
      </c>
      <c r="L1620" s="400">
        <v>41320</v>
      </c>
      <c r="M1620" s="388" t="s">
        <v>123</v>
      </c>
      <c r="N1620" s="388" t="s">
        <v>104</v>
      </c>
      <c r="O1620" s="388">
        <v>2</v>
      </c>
      <c r="P1620" s="388" t="s">
        <v>3114</v>
      </c>
      <c r="Q1620" s="388">
        <v>3</v>
      </c>
    </row>
    <row r="1621" spans="1:17" s="388" customFormat="1" x14ac:dyDescent="0.2">
      <c r="A1621" s="388">
        <v>54975</v>
      </c>
      <c r="B1621" s="388">
        <v>116171</v>
      </c>
      <c r="C1621" s="388">
        <v>10006907</v>
      </c>
      <c r="D1621" s="388" t="s">
        <v>3463</v>
      </c>
      <c r="E1621" s="388" t="s">
        <v>1512</v>
      </c>
      <c r="F1621" s="388" t="s">
        <v>14</v>
      </c>
      <c r="G1621" s="388" t="s">
        <v>663</v>
      </c>
      <c r="H1621" s="388" t="s">
        <v>102</v>
      </c>
      <c r="I1621" s="388" t="s">
        <v>102</v>
      </c>
      <c r="J1621" s="388" t="s">
        <v>3464</v>
      </c>
      <c r="K1621" s="400">
        <v>41317</v>
      </c>
      <c r="L1621" s="400">
        <v>41320</v>
      </c>
      <c r="M1621" s="388" t="s">
        <v>143</v>
      </c>
      <c r="N1621" s="388" t="s">
        <v>104</v>
      </c>
      <c r="O1621" s="388">
        <v>2</v>
      </c>
      <c r="P1621" s="388" t="s">
        <v>3114</v>
      </c>
      <c r="Q1621" s="388">
        <v>3</v>
      </c>
    </row>
    <row r="1622" spans="1:17" s="388" customFormat="1" x14ac:dyDescent="0.2">
      <c r="A1622" s="388">
        <v>130445</v>
      </c>
      <c r="B1622" s="388">
        <v>108421</v>
      </c>
      <c r="C1622" s="388">
        <v>10002937</v>
      </c>
      <c r="D1622" s="388" t="s">
        <v>247</v>
      </c>
      <c r="E1622" s="388" t="s">
        <v>100</v>
      </c>
      <c r="F1622" s="388" t="s">
        <v>11</v>
      </c>
      <c r="G1622" s="388" t="s">
        <v>248</v>
      </c>
      <c r="H1622" s="388" t="s">
        <v>115</v>
      </c>
      <c r="I1622" s="388" t="s">
        <v>115</v>
      </c>
      <c r="J1622" s="388" t="s">
        <v>3680</v>
      </c>
      <c r="K1622" s="400">
        <v>41317</v>
      </c>
      <c r="L1622" s="400">
        <v>41320</v>
      </c>
      <c r="M1622" s="388" t="s">
        <v>103</v>
      </c>
      <c r="N1622" s="388" t="s">
        <v>104</v>
      </c>
      <c r="O1622" s="388">
        <v>3</v>
      </c>
      <c r="P1622" s="388" t="s">
        <v>3114</v>
      </c>
      <c r="Q1622" s="388">
        <v>2</v>
      </c>
    </row>
    <row r="1623" spans="1:17" s="388" customFormat="1" x14ac:dyDescent="0.2">
      <c r="A1623" s="388">
        <v>130534</v>
      </c>
      <c r="B1623" s="388">
        <v>107170</v>
      </c>
      <c r="C1623" s="388">
        <v>10005810</v>
      </c>
      <c r="D1623" s="388" t="s">
        <v>471</v>
      </c>
      <c r="E1623" s="388" t="s">
        <v>107</v>
      </c>
      <c r="F1623" s="388" t="s">
        <v>11</v>
      </c>
      <c r="G1623" s="388" t="s">
        <v>358</v>
      </c>
      <c r="H1623" s="388" t="s">
        <v>1993</v>
      </c>
      <c r="I1623" s="388" t="s">
        <v>93</v>
      </c>
      <c r="J1623" s="388" t="s">
        <v>472</v>
      </c>
      <c r="K1623" s="400">
        <v>41317</v>
      </c>
      <c r="L1623" s="400">
        <v>41320</v>
      </c>
      <c r="M1623" s="388" t="s">
        <v>109</v>
      </c>
      <c r="N1623" s="388" t="s">
        <v>104</v>
      </c>
      <c r="O1623" s="388">
        <v>2</v>
      </c>
      <c r="P1623" s="388" t="s">
        <v>3114</v>
      </c>
      <c r="Q1623" s="388">
        <v>3</v>
      </c>
    </row>
    <row r="1624" spans="1:17" s="388" customFormat="1" x14ac:dyDescent="0.2">
      <c r="A1624" s="388">
        <v>130588</v>
      </c>
      <c r="B1624" s="388">
        <v>108415</v>
      </c>
      <c r="C1624" s="388">
        <v>10003491</v>
      </c>
      <c r="D1624" s="388" t="s">
        <v>2863</v>
      </c>
      <c r="E1624" s="388" t="s">
        <v>100</v>
      </c>
      <c r="F1624" s="388" t="s">
        <v>11</v>
      </c>
      <c r="G1624" s="388" t="s">
        <v>946</v>
      </c>
      <c r="H1624" s="388" t="s">
        <v>1993</v>
      </c>
      <c r="I1624" s="388" t="s">
        <v>93</v>
      </c>
      <c r="J1624" s="388" t="s">
        <v>3757</v>
      </c>
      <c r="K1624" s="400">
        <v>41317</v>
      </c>
      <c r="L1624" s="400">
        <v>41320</v>
      </c>
      <c r="M1624" s="388" t="s">
        <v>520</v>
      </c>
      <c r="N1624" s="388" t="s">
        <v>104</v>
      </c>
      <c r="O1624" s="388">
        <v>3</v>
      </c>
      <c r="P1624" s="388" t="s">
        <v>3114</v>
      </c>
      <c r="Q1624" s="388">
        <v>4</v>
      </c>
    </row>
    <row r="1625" spans="1:17" s="388" customFormat="1" x14ac:dyDescent="0.2">
      <c r="A1625" s="388">
        <v>53042</v>
      </c>
      <c r="B1625" s="388">
        <v>110172</v>
      </c>
      <c r="C1625" s="388">
        <v>10003932</v>
      </c>
      <c r="D1625" s="388" t="s">
        <v>897</v>
      </c>
      <c r="E1625" s="388" t="s">
        <v>1512</v>
      </c>
      <c r="F1625" s="388" t="s">
        <v>14</v>
      </c>
      <c r="G1625" s="388" t="s">
        <v>223</v>
      </c>
      <c r="H1625" s="388" t="s">
        <v>152</v>
      </c>
      <c r="I1625" s="388" t="s">
        <v>152</v>
      </c>
      <c r="J1625" s="388" t="s">
        <v>3313</v>
      </c>
      <c r="K1625" s="400">
        <v>41316</v>
      </c>
      <c r="L1625" s="400">
        <v>41320</v>
      </c>
      <c r="M1625" s="388" t="s">
        <v>143</v>
      </c>
      <c r="N1625" s="388" t="s">
        <v>104</v>
      </c>
      <c r="O1625" s="388">
        <v>2</v>
      </c>
      <c r="P1625" s="388" t="s">
        <v>3114</v>
      </c>
      <c r="Q1625" s="388">
        <v>3</v>
      </c>
    </row>
    <row r="1626" spans="1:17" s="388" customFormat="1" x14ac:dyDescent="0.2">
      <c r="A1626" s="388">
        <v>130448</v>
      </c>
      <c r="B1626" s="388">
        <v>108514</v>
      </c>
      <c r="C1626" s="388">
        <v>10003674</v>
      </c>
      <c r="D1626" s="388" t="s">
        <v>1249</v>
      </c>
      <c r="E1626" s="388" t="s">
        <v>107</v>
      </c>
      <c r="F1626" s="388" t="s">
        <v>11</v>
      </c>
      <c r="G1626" s="388" t="s">
        <v>1250</v>
      </c>
      <c r="H1626" s="388" t="s">
        <v>115</v>
      </c>
      <c r="I1626" s="388" t="s">
        <v>115</v>
      </c>
      <c r="J1626" s="388" t="s">
        <v>3682</v>
      </c>
      <c r="K1626" s="400">
        <v>41316</v>
      </c>
      <c r="L1626" s="400">
        <v>41320</v>
      </c>
      <c r="M1626" s="388" t="s">
        <v>109</v>
      </c>
      <c r="N1626" s="388" t="s">
        <v>104</v>
      </c>
      <c r="O1626" s="388">
        <v>2</v>
      </c>
      <c r="P1626" s="388" t="s">
        <v>3114</v>
      </c>
      <c r="Q1626" s="388">
        <v>3</v>
      </c>
    </row>
    <row r="1627" spans="1:17" s="388" customFormat="1" x14ac:dyDescent="0.2">
      <c r="A1627" s="388">
        <v>130483</v>
      </c>
      <c r="B1627" s="388">
        <v>105118</v>
      </c>
      <c r="C1627" s="388">
        <v>10007315</v>
      </c>
      <c r="D1627" s="388" t="s">
        <v>3709</v>
      </c>
      <c r="E1627" s="388" t="s">
        <v>107</v>
      </c>
      <c r="F1627" s="388" t="s">
        <v>11</v>
      </c>
      <c r="G1627" s="388" t="s">
        <v>508</v>
      </c>
      <c r="H1627" s="388" t="s">
        <v>161</v>
      </c>
      <c r="I1627" s="388" t="s">
        <v>161</v>
      </c>
      <c r="J1627" s="388" t="s">
        <v>3710</v>
      </c>
      <c r="K1627" s="400">
        <v>41316</v>
      </c>
      <c r="L1627" s="400">
        <v>41320</v>
      </c>
      <c r="M1627" s="388" t="s">
        <v>109</v>
      </c>
      <c r="N1627" s="388" t="s">
        <v>104</v>
      </c>
      <c r="O1627" s="388">
        <v>1</v>
      </c>
      <c r="P1627" s="388" t="s">
        <v>3114</v>
      </c>
      <c r="Q1627" s="388">
        <v>2</v>
      </c>
    </row>
    <row r="1628" spans="1:17" s="388" customFormat="1" x14ac:dyDescent="0.2">
      <c r="A1628" s="388">
        <v>131913</v>
      </c>
      <c r="B1628" s="388">
        <v>116139</v>
      </c>
      <c r="C1628" s="388">
        <v>10003940</v>
      </c>
      <c r="D1628" s="388" t="s">
        <v>399</v>
      </c>
      <c r="E1628" s="388" t="s">
        <v>1992</v>
      </c>
      <c r="F1628" s="388" t="s">
        <v>12</v>
      </c>
      <c r="G1628" s="388" t="s">
        <v>354</v>
      </c>
      <c r="H1628" s="388" t="s">
        <v>1993</v>
      </c>
      <c r="I1628" s="388" t="s">
        <v>93</v>
      </c>
      <c r="J1628" s="388" t="s">
        <v>401</v>
      </c>
      <c r="K1628" s="400">
        <v>41311</v>
      </c>
      <c r="L1628" s="400">
        <v>41313</v>
      </c>
      <c r="M1628" s="388" t="s">
        <v>127</v>
      </c>
      <c r="N1628" s="388" t="s">
        <v>104</v>
      </c>
      <c r="O1628" s="388">
        <v>2</v>
      </c>
      <c r="P1628" s="388" t="s">
        <v>3114</v>
      </c>
      <c r="Q1628" s="388">
        <v>1</v>
      </c>
    </row>
    <row r="1629" spans="1:17" s="388" customFormat="1" x14ac:dyDescent="0.2">
      <c r="A1629" s="388">
        <v>50305</v>
      </c>
      <c r="B1629" s="388">
        <v>109348</v>
      </c>
      <c r="C1629" s="388">
        <v>10000191</v>
      </c>
      <c r="D1629" s="388" t="s">
        <v>2248</v>
      </c>
      <c r="E1629" s="388" t="s">
        <v>1508</v>
      </c>
      <c r="F1629" s="388" t="s">
        <v>13</v>
      </c>
      <c r="G1629" s="388" t="s">
        <v>366</v>
      </c>
      <c r="H1629" s="388" t="s">
        <v>115</v>
      </c>
      <c r="I1629" s="388" t="s">
        <v>115</v>
      </c>
      <c r="J1629" s="388" t="s">
        <v>3159</v>
      </c>
      <c r="K1629" s="400">
        <v>41310</v>
      </c>
      <c r="L1629" s="400">
        <v>41313</v>
      </c>
      <c r="M1629" s="388" t="s">
        <v>98</v>
      </c>
      <c r="N1629" s="388" t="s">
        <v>104</v>
      </c>
      <c r="O1629" s="388">
        <v>3</v>
      </c>
      <c r="P1629" s="388" t="s">
        <v>3114</v>
      </c>
      <c r="Q1629" s="388">
        <v>3</v>
      </c>
    </row>
    <row r="1630" spans="1:17" s="388" customFormat="1" x14ac:dyDescent="0.2">
      <c r="A1630" s="388">
        <v>50349</v>
      </c>
      <c r="B1630" s="388">
        <v>107975</v>
      </c>
      <c r="C1630" s="388">
        <v>10007111</v>
      </c>
      <c r="D1630" s="388" t="s">
        <v>2251</v>
      </c>
      <c r="E1630" s="388" t="s">
        <v>1508</v>
      </c>
      <c r="F1630" s="388" t="s">
        <v>13</v>
      </c>
      <c r="G1630" s="388" t="s">
        <v>1349</v>
      </c>
      <c r="H1630" s="388" t="s">
        <v>177</v>
      </c>
      <c r="I1630" s="388" t="s">
        <v>177</v>
      </c>
      <c r="J1630" s="388" t="s">
        <v>3167</v>
      </c>
      <c r="K1630" s="400">
        <v>41310</v>
      </c>
      <c r="L1630" s="400">
        <v>41313</v>
      </c>
      <c r="M1630" s="388" t="s">
        <v>143</v>
      </c>
      <c r="N1630" s="388" t="s">
        <v>104</v>
      </c>
      <c r="O1630" s="388">
        <v>3</v>
      </c>
      <c r="P1630" s="388" t="s">
        <v>3114</v>
      </c>
      <c r="Q1630" s="388">
        <v>3</v>
      </c>
    </row>
    <row r="1631" spans="1:17" s="388" customFormat="1" x14ac:dyDescent="0.2">
      <c r="A1631" s="388">
        <v>50737</v>
      </c>
      <c r="B1631" s="388">
        <v>115094</v>
      </c>
      <c r="C1631" s="388">
        <v>10000755</v>
      </c>
      <c r="D1631" s="388" t="s">
        <v>3188</v>
      </c>
      <c r="E1631" s="388" t="s">
        <v>1512</v>
      </c>
      <c r="F1631" s="388" t="s">
        <v>14</v>
      </c>
      <c r="G1631" s="388" t="s">
        <v>2935</v>
      </c>
      <c r="H1631" s="388" t="s">
        <v>131</v>
      </c>
      <c r="I1631" s="388" t="s">
        <v>131</v>
      </c>
      <c r="J1631" s="388" t="s">
        <v>3189</v>
      </c>
      <c r="K1631" s="400">
        <v>41310</v>
      </c>
      <c r="L1631" s="400">
        <v>41313</v>
      </c>
      <c r="M1631" s="388" t="s">
        <v>143</v>
      </c>
      <c r="N1631" s="388" t="s">
        <v>104</v>
      </c>
      <c r="O1631" s="388">
        <v>2</v>
      </c>
      <c r="P1631" s="388" t="s">
        <v>3114</v>
      </c>
      <c r="Q1631" s="388">
        <v>3</v>
      </c>
    </row>
    <row r="1632" spans="1:17" s="388" customFormat="1" x14ac:dyDescent="0.2">
      <c r="A1632" s="388">
        <v>58439</v>
      </c>
      <c r="B1632" s="388">
        <v>117726</v>
      </c>
      <c r="C1632" s="388">
        <v>10010029</v>
      </c>
      <c r="D1632" s="388" t="s">
        <v>3575</v>
      </c>
      <c r="E1632" s="388" t="s">
        <v>1508</v>
      </c>
      <c r="F1632" s="388" t="s">
        <v>13</v>
      </c>
      <c r="G1632" s="388" t="s">
        <v>108</v>
      </c>
      <c r="H1632" s="388" t="s">
        <v>102</v>
      </c>
      <c r="I1632" s="388" t="s">
        <v>102</v>
      </c>
      <c r="J1632" s="388" t="s">
        <v>3576</v>
      </c>
      <c r="K1632" s="400">
        <v>41310</v>
      </c>
      <c r="L1632" s="400">
        <v>41313</v>
      </c>
      <c r="M1632" s="388" t="s">
        <v>98</v>
      </c>
      <c r="N1632" s="388" t="s">
        <v>104</v>
      </c>
      <c r="O1632" s="388">
        <v>4</v>
      </c>
      <c r="P1632" s="388" t="s">
        <v>3114</v>
      </c>
      <c r="Q1632" s="388">
        <v>3</v>
      </c>
    </row>
    <row r="1633" spans="1:17" s="388" customFormat="1" x14ac:dyDescent="0.2">
      <c r="A1633" s="388">
        <v>130680</v>
      </c>
      <c r="B1633" s="388">
        <v>108395</v>
      </c>
      <c r="C1633" s="388">
        <v>10005881</v>
      </c>
      <c r="D1633" s="388" t="s">
        <v>3790</v>
      </c>
      <c r="E1633" s="388" t="s">
        <v>100</v>
      </c>
      <c r="F1633" s="388" t="s">
        <v>11</v>
      </c>
      <c r="G1633" s="388" t="s">
        <v>167</v>
      </c>
      <c r="H1633" s="388" t="s">
        <v>102</v>
      </c>
      <c r="I1633" s="388" t="s">
        <v>102</v>
      </c>
      <c r="J1633" s="388" t="s">
        <v>3791</v>
      </c>
      <c r="K1633" s="400">
        <v>41310</v>
      </c>
      <c r="L1633" s="400">
        <v>41313</v>
      </c>
      <c r="M1633" s="388" t="s">
        <v>103</v>
      </c>
      <c r="N1633" s="388" t="s">
        <v>104</v>
      </c>
      <c r="O1633" s="388">
        <v>2</v>
      </c>
      <c r="P1633" s="388" t="s">
        <v>3114</v>
      </c>
      <c r="Q1633" s="388">
        <v>1</v>
      </c>
    </row>
    <row r="1634" spans="1:17" s="388" customFormat="1" x14ac:dyDescent="0.2">
      <c r="A1634" s="388">
        <v>50083</v>
      </c>
      <c r="B1634" s="388">
        <v>105987</v>
      </c>
      <c r="C1634" s="388">
        <v>10000115</v>
      </c>
      <c r="D1634" s="388" t="s">
        <v>1507</v>
      </c>
      <c r="E1634" s="388" t="s">
        <v>1508</v>
      </c>
      <c r="F1634" s="388" t="s">
        <v>13</v>
      </c>
      <c r="G1634" s="388" t="s">
        <v>185</v>
      </c>
      <c r="H1634" s="388" t="s">
        <v>186</v>
      </c>
      <c r="I1634" s="388" t="s">
        <v>93</v>
      </c>
      <c r="J1634" s="388" t="s">
        <v>3116</v>
      </c>
      <c r="K1634" s="400">
        <v>41309</v>
      </c>
      <c r="L1634" s="400">
        <v>41313</v>
      </c>
      <c r="M1634" s="388" t="s">
        <v>98</v>
      </c>
      <c r="N1634" s="388" t="s">
        <v>104</v>
      </c>
      <c r="O1634" s="388">
        <v>4</v>
      </c>
      <c r="P1634" s="388" t="s">
        <v>3114</v>
      </c>
      <c r="Q1634" s="388">
        <v>3</v>
      </c>
    </row>
    <row r="1635" spans="1:17" s="388" customFormat="1" x14ac:dyDescent="0.2">
      <c r="A1635" s="388">
        <v>53295</v>
      </c>
      <c r="B1635" s="388">
        <v>108044</v>
      </c>
      <c r="C1635" s="388">
        <v>10004285</v>
      </c>
      <c r="D1635" s="388" t="s">
        <v>1662</v>
      </c>
      <c r="E1635" s="388" t="s">
        <v>1512</v>
      </c>
      <c r="F1635" s="388" t="s">
        <v>14</v>
      </c>
      <c r="G1635" s="388" t="s">
        <v>228</v>
      </c>
      <c r="H1635" s="388" t="s">
        <v>177</v>
      </c>
      <c r="I1635" s="388" t="s">
        <v>177</v>
      </c>
      <c r="J1635" s="388" t="s">
        <v>3328</v>
      </c>
      <c r="K1635" s="400">
        <v>41309</v>
      </c>
      <c r="L1635" s="400">
        <v>41313</v>
      </c>
      <c r="M1635" s="388" t="s">
        <v>143</v>
      </c>
      <c r="N1635" s="388" t="s">
        <v>104</v>
      </c>
      <c r="O1635" s="388">
        <v>4</v>
      </c>
      <c r="P1635" s="388" t="s">
        <v>3114</v>
      </c>
      <c r="Q1635" s="388">
        <v>3</v>
      </c>
    </row>
    <row r="1636" spans="1:17" s="388" customFormat="1" x14ac:dyDescent="0.2">
      <c r="A1636" s="388">
        <v>54170</v>
      </c>
      <c r="B1636" s="388">
        <v>118777</v>
      </c>
      <c r="C1636" s="388">
        <v>10013082</v>
      </c>
      <c r="D1636" s="388" t="s">
        <v>3385</v>
      </c>
      <c r="E1636" s="388" t="s">
        <v>1508</v>
      </c>
      <c r="F1636" s="388" t="s">
        <v>13</v>
      </c>
      <c r="G1636" s="388" t="s">
        <v>440</v>
      </c>
      <c r="H1636" s="388" t="s">
        <v>92</v>
      </c>
      <c r="I1636" s="388" t="s">
        <v>93</v>
      </c>
      <c r="J1636" s="388" t="s">
        <v>3386</v>
      </c>
      <c r="K1636" s="400">
        <v>41309</v>
      </c>
      <c r="L1636" s="400">
        <v>41313</v>
      </c>
      <c r="M1636" s="388" t="s">
        <v>123</v>
      </c>
      <c r="N1636" s="388" t="s">
        <v>104</v>
      </c>
      <c r="O1636" s="388">
        <v>2</v>
      </c>
      <c r="P1636" s="388" t="s">
        <v>3114</v>
      </c>
      <c r="Q1636" s="388">
        <v>3</v>
      </c>
    </row>
    <row r="1637" spans="1:17" s="388" customFormat="1" x14ac:dyDescent="0.2">
      <c r="A1637" s="388">
        <v>55448</v>
      </c>
      <c r="B1637" s="388">
        <v>106089</v>
      </c>
      <c r="C1637" s="388">
        <v>10007659</v>
      </c>
      <c r="D1637" s="388" t="s">
        <v>3501</v>
      </c>
      <c r="E1637" s="388" t="s">
        <v>1508</v>
      </c>
      <c r="F1637" s="388" t="s">
        <v>13</v>
      </c>
      <c r="G1637" s="388" t="s">
        <v>793</v>
      </c>
      <c r="H1637" s="388" t="s">
        <v>102</v>
      </c>
      <c r="I1637" s="388" t="s">
        <v>102</v>
      </c>
      <c r="J1637" s="388" t="s">
        <v>3502</v>
      </c>
      <c r="K1637" s="400">
        <v>41309</v>
      </c>
      <c r="L1637" s="400">
        <v>41313</v>
      </c>
      <c r="M1637" s="388" t="s">
        <v>98</v>
      </c>
      <c r="N1637" s="388" t="s">
        <v>104</v>
      </c>
      <c r="O1637" s="388">
        <v>2</v>
      </c>
      <c r="P1637" s="388" t="s">
        <v>3114</v>
      </c>
      <c r="Q1637" s="388">
        <v>3</v>
      </c>
    </row>
    <row r="1638" spans="1:17" s="388" customFormat="1" x14ac:dyDescent="0.2">
      <c r="A1638" s="388">
        <v>130487</v>
      </c>
      <c r="B1638" s="388">
        <v>106915</v>
      </c>
      <c r="C1638" s="388">
        <v>10003955</v>
      </c>
      <c r="D1638" s="388" t="s">
        <v>1269</v>
      </c>
      <c r="E1638" s="388" t="s">
        <v>107</v>
      </c>
      <c r="F1638" s="388" t="s">
        <v>11</v>
      </c>
      <c r="G1638" s="388" t="s">
        <v>130</v>
      </c>
      <c r="H1638" s="388" t="s">
        <v>131</v>
      </c>
      <c r="I1638" s="388" t="s">
        <v>131</v>
      </c>
      <c r="J1638" s="388" t="s">
        <v>3716</v>
      </c>
      <c r="K1638" s="400">
        <v>41309</v>
      </c>
      <c r="L1638" s="400">
        <v>41313</v>
      </c>
      <c r="M1638" s="388" t="s">
        <v>109</v>
      </c>
      <c r="N1638" s="388" t="s">
        <v>104</v>
      </c>
      <c r="O1638" s="388">
        <v>4</v>
      </c>
      <c r="P1638" s="388" t="s">
        <v>3114</v>
      </c>
      <c r="Q1638" s="388">
        <v>1</v>
      </c>
    </row>
    <row r="1639" spans="1:17" s="388" customFormat="1" x14ac:dyDescent="0.2">
      <c r="A1639" s="388">
        <v>130769</v>
      </c>
      <c r="B1639" s="388">
        <v>106970</v>
      </c>
      <c r="C1639" s="388">
        <v>10007011</v>
      </c>
      <c r="D1639" s="388" t="s">
        <v>3838</v>
      </c>
      <c r="E1639" s="388" t="s">
        <v>107</v>
      </c>
      <c r="F1639" s="388" t="s">
        <v>11</v>
      </c>
      <c r="G1639" s="388" t="s">
        <v>239</v>
      </c>
      <c r="H1639" s="388" t="s">
        <v>152</v>
      </c>
      <c r="I1639" s="388" t="s">
        <v>152</v>
      </c>
      <c r="J1639" s="388" t="s">
        <v>3839</v>
      </c>
      <c r="K1639" s="400">
        <v>41309</v>
      </c>
      <c r="L1639" s="400">
        <v>41313</v>
      </c>
      <c r="M1639" s="388" t="s">
        <v>109</v>
      </c>
      <c r="N1639" s="388" t="s">
        <v>104</v>
      </c>
      <c r="O1639" s="388">
        <v>2</v>
      </c>
      <c r="P1639" s="388" t="s">
        <v>3114</v>
      </c>
      <c r="Q1639" s="388">
        <v>3</v>
      </c>
    </row>
    <row r="1640" spans="1:17" s="388" customFormat="1" x14ac:dyDescent="0.2">
      <c r="A1640" s="388">
        <v>131900</v>
      </c>
      <c r="B1640" s="388">
        <v>114861</v>
      </c>
      <c r="C1640" s="388">
        <v>10003774</v>
      </c>
      <c r="D1640" s="388" t="s">
        <v>3001</v>
      </c>
      <c r="E1640" s="388" t="s">
        <v>1992</v>
      </c>
      <c r="F1640" s="388" t="s">
        <v>12</v>
      </c>
      <c r="G1640" s="388" t="s">
        <v>670</v>
      </c>
      <c r="H1640" s="388" t="s">
        <v>152</v>
      </c>
      <c r="I1640" s="388" t="s">
        <v>152</v>
      </c>
      <c r="J1640" s="388" t="s">
        <v>3884</v>
      </c>
      <c r="K1640" s="400">
        <v>41310</v>
      </c>
      <c r="L1640" s="400">
        <v>41312</v>
      </c>
      <c r="M1640" s="388" t="s">
        <v>127</v>
      </c>
      <c r="N1640" s="388" t="s">
        <v>104</v>
      </c>
      <c r="O1640" s="388">
        <v>3</v>
      </c>
      <c r="P1640" s="388" t="s">
        <v>3114</v>
      </c>
      <c r="Q1640" s="388">
        <v>3</v>
      </c>
    </row>
    <row r="1641" spans="1:17" s="388" customFormat="1" x14ac:dyDescent="0.2">
      <c r="A1641" s="388">
        <v>50112</v>
      </c>
      <c r="B1641" s="388">
        <v>108109</v>
      </c>
      <c r="C1641" s="388">
        <v>10001492</v>
      </c>
      <c r="D1641" s="388" t="s">
        <v>2200</v>
      </c>
      <c r="E1641" s="388" t="s">
        <v>1508</v>
      </c>
      <c r="F1641" s="388" t="s">
        <v>13</v>
      </c>
      <c r="G1641" s="388" t="s">
        <v>1349</v>
      </c>
      <c r="H1641" s="388" t="s">
        <v>177</v>
      </c>
      <c r="I1641" s="388" t="s">
        <v>177</v>
      </c>
      <c r="J1641" s="388" t="s">
        <v>3124</v>
      </c>
      <c r="K1641" s="400">
        <v>41304</v>
      </c>
      <c r="L1641" s="400">
        <v>41306</v>
      </c>
      <c r="M1641" s="388" t="s">
        <v>143</v>
      </c>
      <c r="N1641" s="388" t="s">
        <v>104</v>
      </c>
      <c r="O1641" s="388">
        <v>3</v>
      </c>
      <c r="P1641" s="388" t="s">
        <v>3114</v>
      </c>
      <c r="Q1641" s="388">
        <v>3</v>
      </c>
    </row>
    <row r="1642" spans="1:17" s="388" customFormat="1" x14ac:dyDescent="0.2">
      <c r="A1642" s="388">
        <v>50743</v>
      </c>
      <c r="B1642" s="388">
        <v>119224</v>
      </c>
      <c r="C1642" s="388">
        <v>10030748</v>
      </c>
      <c r="D1642" s="388" t="s">
        <v>140</v>
      </c>
      <c r="E1642" s="388" t="s">
        <v>1508</v>
      </c>
      <c r="F1642" s="388" t="s">
        <v>13</v>
      </c>
      <c r="G1642" s="388" t="s">
        <v>563</v>
      </c>
      <c r="H1642" s="388" t="s">
        <v>115</v>
      </c>
      <c r="I1642" s="388" t="s">
        <v>115</v>
      </c>
      <c r="J1642" s="388" t="s">
        <v>142</v>
      </c>
      <c r="K1642" s="400">
        <v>41304</v>
      </c>
      <c r="L1642" s="400">
        <v>41306</v>
      </c>
      <c r="M1642" s="388" t="s">
        <v>143</v>
      </c>
      <c r="N1642" s="388" t="s">
        <v>104</v>
      </c>
      <c r="O1642" s="388">
        <v>2</v>
      </c>
      <c r="P1642" s="388" t="s">
        <v>3114</v>
      </c>
      <c r="Q1642" s="388">
        <v>3</v>
      </c>
    </row>
    <row r="1643" spans="1:17" s="388" customFormat="1" x14ac:dyDescent="0.2">
      <c r="A1643" s="388">
        <v>50992</v>
      </c>
      <c r="B1643" s="388">
        <v>108825</v>
      </c>
      <c r="C1643" s="388">
        <v>10001145</v>
      </c>
      <c r="D1643" s="388" t="s">
        <v>537</v>
      </c>
      <c r="E1643" s="388" t="s">
        <v>1508</v>
      </c>
      <c r="F1643" s="388" t="s">
        <v>13</v>
      </c>
      <c r="G1643" s="388" t="s">
        <v>239</v>
      </c>
      <c r="H1643" s="388" t="s">
        <v>152</v>
      </c>
      <c r="I1643" s="388" t="s">
        <v>152</v>
      </c>
      <c r="J1643" s="388" t="s">
        <v>3200</v>
      </c>
      <c r="K1643" s="400">
        <v>41304</v>
      </c>
      <c r="L1643" s="400">
        <v>41306</v>
      </c>
      <c r="M1643" s="388" t="s">
        <v>123</v>
      </c>
      <c r="N1643" s="388" t="s">
        <v>104</v>
      </c>
      <c r="O1643" s="388">
        <v>3</v>
      </c>
      <c r="P1643" s="388" t="s">
        <v>3114</v>
      </c>
      <c r="Q1643" s="388">
        <v>3</v>
      </c>
    </row>
    <row r="1644" spans="1:17" s="388" customFormat="1" x14ac:dyDescent="0.2">
      <c r="A1644" s="388">
        <v>50152</v>
      </c>
      <c r="B1644" s="388">
        <v>115072</v>
      </c>
      <c r="C1644" s="388">
        <v>10003720</v>
      </c>
      <c r="D1644" s="388" t="s">
        <v>679</v>
      </c>
      <c r="E1644" s="388" t="s">
        <v>1508</v>
      </c>
      <c r="F1644" s="388" t="s">
        <v>13</v>
      </c>
      <c r="G1644" s="388" t="s">
        <v>680</v>
      </c>
      <c r="H1644" s="388" t="s">
        <v>155</v>
      </c>
      <c r="I1644" s="388" t="s">
        <v>155</v>
      </c>
      <c r="J1644" s="388" t="s">
        <v>3132</v>
      </c>
      <c r="K1644" s="400">
        <v>41303</v>
      </c>
      <c r="L1644" s="400">
        <v>41306</v>
      </c>
      <c r="M1644" s="388" t="s">
        <v>123</v>
      </c>
      <c r="N1644" s="388" t="s">
        <v>104</v>
      </c>
      <c r="O1644" s="388">
        <v>2</v>
      </c>
      <c r="P1644" s="388" t="s">
        <v>3114</v>
      </c>
      <c r="Q1644" s="388">
        <v>2</v>
      </c>
    </row>
    <row r="1645" spans="1:17" s="388" customFormat="1" x14ac:dyDescent="0.2">
      <c r="A1645" s="388">
        <v>52883</v>
      </c>
      <c r="B1645" s="388">
        <v>108057</v>
      </c>
      <c r="C1645" s="388">
        <v>10003709</v>
      </c>
      <c r="D1645" s="388" t="s">
        <v>880</v>
      </c>
      <c r="E1645" s="388" t="s">
        <v>1512</v>
      </c>
      <c r="F1645" s="388" t="s">
        <v>14</v>
      </c>
      <c r="G1645" s="388" t="s">
        <v>881</v>
      </c>
      <c r="H1645" s="388" t="s">
        <v>131</v>
      </c>
      <c r="I1645" s="388" t="s">
        <v>131</v>
      </c>
      <c r="J1645" s="388" t="s">
        <v>3305</v>
      </c>
      <c r="K1645" s="400">
        <v>41303</v>
      </c>
      <c r="L1645" s="400">
        <v>41306</v>
      </c>
      <c r="M1645" s="388" t="s">
        <v>143</v>
      </c>
      <c r="N1645" s="388" t="s">
        <v>104</v>
      </c>
      <c r="O1645" s="388">
        <v>2</v>
      </c>
      <c r="P1645" s="388" t="s">
        <v>3114</v>
      </c>
      <c r="Q1645" s="388">
        <v>3</v>
      </c>
    </row>
    <row r="1646" spans="1:17" s="388" customFormat="1" x14ac:dyDescent="0.2">
      <c r="A1646" s="388">
        <v>54668</v>
      </c>
      <c r="B1646" s="388">
        <v>107123</v>
      </c>
      <c r="C1646" s="388">
        <v>10006408</v>
      </c>
      <c r="D1646" s="388" t="s">
        <v>3444</v>
      </c>
      <c r="E1646" s="388" t="s">
        <v>1508</v>
      </c>
      <c r="F1646" s="388" t="s">
        <v>13</v>
      </c>
      <c r="G1646" s="388" t="s">
        <v>467</v>
      </c>
      <c r="H1646" s="388" t="s">
        <v>92</v>
      </c>
      <c r="I1646" s="388" t="s">
        <v>93</v>
      </c>
      <c r="J1646" s="388" t="s">
        <v>3445</v>
      </c>
      <c r="K1646" s="400">
        <v>41303</v>
      </c>
      <c r="L1646" s="400">
        <v>41306</v>
      </c>
      <c r="M1646" s="388" t="s">
        <v>123</v>
      </c>
      <c r="N1646" s="388" t="s">
        <v>104</v>
      </c>
      <c r="O1646" s="388">
        <v>2</v>
      </c>
      <c r="P1646" s="388" t="s">
        <v>3114</v>
      </c>
      <c r="Q1646" s="388">
        <v>3</v>
      </c>
    </row>
    <row r="1647" spans="1:17" s="388" customFormat="1" x14ac:dyDescent="0.2">
      <c r="A1647" s="388">
        <v>130438</v>
      </c>
      <c r="B1647" s="388">
        <v>108318</v>
      </c>
      <c r="C1647" s="388">
        <v>10001148</v>
      </c>
      <c r="D1647" s="388" t="s">
        <v>406</v>
      </c>
      <c r="E1647" s="388" t="s">
        <v>274</v>
      </c>
      <c r="F1647" s="388" t="s">
        <v>11</v>
      </c>
      <c r="G1647" s="388" t="s">
        <v>392</v>
      </c>
      <c r="H1647" s="388" t="s">
        <v>115</v>
      </c>
      <c r="I1647" s="388" t="s">
        <v>115</v>
      </c>
      <c r="J1647" s="388" t="s">
        <v>408</v>
      </c>
      <c r="K1647" s="400">
        <v>41303</v>
      </c>
      <c r="L1647" s="400">
        <v>41306</v>
      </c>
      <c r="M1647" s="388" t="s">
        <v>109</v>
      </c>
      <c r="N1647" s="388" t="s">
        <v>104</v>
      </c>
      <c r="O1647" s="388">
        <v>2</v>
      </c>
      <c r="P1647" s="388" t="s">
        <v>3114</v>
      </c>
      <c r="Q1647" s="388">
        <v>2</v>
      </c>
    </row>
    <row r="1648" spans="1:17" s="388" customFormat="1" x14ac:dyDescent="0.2">
      <c r="A1648" s="388">
        <v>53948</v>
      </c>
      <c r="B1648" s="388">
        <v>109936</v>
      </c>
      <c r="C1648" s="388">
        <v>10005166</v>
      </c>
      <c r="D1648" s="388" t="s">
        <v>977</v>
      </c>
      <c r="E1648" s="388" t="s">
        <v>1508</v>
      </c>
      <c r="F1648" s="388" t="s">
        <v>13</v>
      </c>
      <c r="G1648" s="388" t="s">
        <v>670</v>
      </c>
      <c r="H1648" s="388" t="s">
        <v>152</v>
      </c>
      <c r="I1648" s="388" t="s">
        <v>152</v>
      </c>
      <c r="J1648" s="388" t="s">
        <v>3377</v>
      </c>
      <c r="K1648" s="400">
        <v>41302</v>
      </c>
      <c r="L1648" s="400">
        <v>41306</v>
      </c>
      <c r="M1648" s="388" t="s">
        <v>98</v>
      </c>
      <c r="N1648" s="388" t="s">
        <v>104</v>
      </c>
      <c r="O1648" s="388">
        <v>2</v>
      </c>
      <c r="P1648" s="388" t="s">
        <v>3114</v>
      </c>
      <c r="Q1648" s="388">
        <v>3</v>
      </c>
    </row>
    <row r="1649" spans="1:17" s="388" customFormat="1" x14ac:dyDescent="0.2">
      <c r="A1649" s="388">
        <v>54333</v>
      </c>
      <c r="B1649" s="388">
        <v>111892</v>
      </c>
      <c r="C1649" s="388">
        <v>10005752</v>
      </c>
      <c r="D1649" s="388" t="s">
        <v>439</v>
      </c>
      <c r="E1649" s="388" t="s">
        <v>1508</v>
      </c>
      <c r="F1649" s="388" t="s">
        <v>13</v>
      </c>
      <c r="G1649" s="388" t="s">
        <v>436</v>
      </c>
      <c r="H1649" s="388" t="s">
        <v>155</v>
      </c>
      <c r="I1649" s="388" t="s">
        <v>155</v>
      </c>
      <c r="J1649" s="388" t="s">
        <v>3402</v>
      </c>
      <c r="K1649" s="400">
        <v>41302</v>
      </c>
      <c r="L1649" s="400">
        <v>41306</v>
      </c>
      <c r="M1649" s="388" t="s">
        <v>123</v>
      </c>
      <c r="N1649" s="388" t="s">
        <v>104</v>
      </c>
      <c r="O1649" s="388">
        <v>3</v>
      </c>
      <c r="P1649" s="388" t="s">
        <v>3114</v>
      </c>
      <c r="Q1649" s="388">
        <v>2</v>
      </c>
    </row>
    <row r="1650" spans="1:17" s="388" customFormat="1" x14ac:dyDescent="0.2">
      <c r="A1650" s="388">
        <v>130451</v>
      </c>
      <c r="B1650" s="388">
        <v>108507</v>
      </c>
      <c r="C1650" s="388">
        <v>10004607</v>
      </c>
      <c r="D1650" s="388" t="s">
        <v>1252</v>
      </c>
      <c r="E1650" s="388" t="s">
        <v>107</v>
      </c>
      <c r="F1650" s="388" t="s">
        <v>11</v>
      </c>
      <c r="G1650" s="388" t="s">
        <v>447</v>
      </c>
      <c r="H1650" s="388" t="s">
        <v>115</v>
      </c>
      <c r="I1650" s="388" t="s">
        <v>115</v>
      </c>
      <c r="J1650" s="388" t="s">
        <v>3684</v>
      </c>
      <c r="K1650" s="400">
        <v>41302</v>
      </c>
      <c r="L1650" s="400">
        <v>41306</v>
      </c>
      <c r="M1650" s="388" t="s">
        <v>109</v>
      </c>
      <c r="N1650" s="388" t="s">
        <v>104</v>
      </c>
      <c r="O1650" s="388">
        <v>2</v>
      </c>
      <c r="P1650" s="388" t="s">
        <v>3114</v>
      </c>
      <c r="Q1650" s="388">
        <v>1</v>
      </c>
    </row>
    <row r="1651" spans="1:17" s="388" customFormat="1" x14ac:dyDescent="0.2">
      <c r="A1651" s="388">
        <v>130542</v>
      </c>
      <c r="B1651" s="388">
        <v>107582</v>
      </c>
      <c r="C1651" s="388">
        <v>10003855</v>
      </c>
      <c r="D1651" s="388" t="s">
        <v>2819</v>
      </c>
      <c r="E1651" s="388" t="s">
        <v>107</v>
      </c>
      <c r="F1651" s="388" t="s">
        <v>11</v>
      </c>
      <c r="G1651" s="388" t="s">
        <v>207</v>
      </c>
      <c r="H1651" s="388" t="s">
        <v>1993</v>
      </c>
      <c r="I1651" s="388" t="s">
        <v>93</v>
      </c>
      <c r="J1651" s="388" t="s">
        <v>3738</v>
      </c>
      <c r="K1651" s="400">
        <v>41302</v>
      </c>
      <c r="L1651" s="400">
        <v>41306</v>
      </c>
      <c r="M1651" s="388" t="s">
        <v>109</v>
      </c>
      <c r="N1651" s="388" t="s">
        <v>104</v>
      </c>
      <c r="O1651" s="388">
        <v>3</v>
      </c>
      <c r="P1651" s="388" t="s">
        <v>3114</v>
      </c>
      <c r="Q1651" s="388">
        <v>2</v>
      </c>
    </row>
    <row r="1652" spans="1:17" s="388" customFormat="1" x14ac:dyDescent="0.2">
      <c r="A1652" s="388">
        <v>130558</v>
      </c>
      <c r="B1652" s="388">
        <v>105154</v>
      </c>
      <c r="C1652" s="388">
        <v>10001465</v>
      </c>
      <c r="D1652" s="388" t="s">
        <v>3742</v>
      </c>
      <c r="E1652" s="388" t="s">
        <v>107</v>
      </c>
      <c r="F1652" s="388" t="s">
        <v>11</v>
      </c>
      <c r="G1652" s="388" t="s">
        <v>2831</v>
      </c>
      <c r="H1652" s="388" t="s">
        <v>155</v>
      </c>
      <c r="I1652" s="388" t="s">
        <v>155</v>
      </c>
      <c r="J1652" s="388" t="s">
        <v>3743</v>
      </c>
      <c r="K1652" s="400">
        <v>41302</v>
      </c>
      <c r="L1652" s="400">
        <v>41306</v>
      </c>
      <c r="M1652" s="388" t="s">
        <v>109</v>
      </c>
      <c r="N1652" s="388" t="s">
        <v>104</v>
      </c>
      <c r="O1652" s="388">
        <v>2</v>
      </c>
      <c r="P1652" s="388" t="s">
        <v>3114</v>
      </c>
      <c r="Q1652" s="388">
        <v>3</v>
      </c>
    </row>
    <row r="1653" spans="1:17" s="388" customFormat="1" x14ac:dyDescent="0.2">
      <c r="A1653" s="388">
        <v>130761</v>
      </c>
      <c r="B1653" s="388">
        <v>107641</v>
      </c>
      <c r="C1653" s="388">
        <v>10000812</v>
      </c>
      <c r="D1653" s="388" t="s">
        <v>2946</v>
      </c>
      <c r="E1653" s="388" t="s">
        <v>107</v>
      </c>
      <c r="F1653" s="388" t="s">
        <v>11</v>
      </c>
      <c r="G1653" s="388" t="s">
        <v>223</v>
      </c>
      <c r="H1653" s="388" t="s">
        <v>152</v>
      </c>
      <c r="I1653" s="388" t="s">
        <v>152</v>
      </c>
      <c r="J1653" s="388" t="s">
        <v>3834</v>
      </c>
      <c r="K1653" s="400">
        <v>41302</v>
      </c>
      <c r="L1653" s="400">
        <v>41306</v>
      </c>
      <c r="M1653" s="388" t="s">
        <v>109</v>
      </c>
      <c r="N1653" s="388" t="s">
        <v>104</v>
      </c>
      <c r="O1653" s="388">
        <v>3</v>
      </c>
      <c r="P1653" s="388" t="s">
        <v>3114</v>
      </c>
      <c r="Q1653" s="388">
        <v>2</v>
      </c>
    </row>
    <row r="1654" spans="1:17" s="388" customFormat="1" x14ac:dyDescent="0.2">
      <c r="A1654" s="388">
        <v>130773</v>
      </c>
      <c r="B1654" s="388">
        <v>107495</v>
      </c>
      <c r="C1654" s="388">
        <v>10004760</v>
      </c>
      <c r="D1654" s="388" t="s">
        <v>3841</v>
      </c>
      <c r="E1654" s="388" t="s">
        <v>107</v>
      </c>
      <c r="F1654" s="388" t="s">
        <v>11</v>
      </c>
      <c r="G1654" s="388" t="s">
        <v>1185</v>
      </c>
      <c r="H1654" s="388" t="s">
        <v>92</v>
      </c>
      <c r="I1654" s="388" t="s">
        <v>93</v>
      </c>
      <c r="J1654" s="388" t="s">
        <v>3842</v>
      </c>
      <c r="K1654" s="400">
        <v>41302</v>
      </c>
      <c r="L1654" s="400">
        <v>41306</v>
      </c>
      <c r="M1654" s="388" t="s">
        <v>109</v>
      </c>
      <c r="N1654" s="388" t="s">
        <v>104</v>
      </c>
      <c r="O1654" s="388">
        <v>2</v>
      </c>
      <c r="P1654" s="388" t="s">
        <v>3114</v>
      </c>
      <c r="Q1654" s="388">
        <v>3</v>
      </c>
    </row>
    <row r="1655" spans="1:17" s="388" customFormat="1" x14ac:dyDescent="0.2">
      <c r="A1655" s="388">
        <v>50084</v>
      </c>
      <c r="B1655" s="388">
        <v>119513</v>
      </c>
      <c r="C1655" s="388">
        <v>10032745</v>
      </c>
      <c r="D1655" s="388" t="s">
        <v>3118</v>
      </c>
      <c r="E1655" s="388" t="s">
        <v>1508</v>
      </c>
      <c r="F1655" s="388" t="s">
        <v>13</v>
      </c>
      <c r="G1655" s="388" t="s">
        <v>291</v>
      </c>
      <c r="H1655" s="388" t="s">
        <v>186</v>
      </c>
      <c r="I1655" s="388" t="s">
        <v>93</v>
      </c>
      <c r="J1655" s="388" t="s">
        <v>3119</v>
      </c>
      <c r="K1655" s="400">
        <v>41295</v>
      </c>
      <c r="L1655" s="400">
        <v>41299</v>
      </c>
      <c r="M1655" s="388" t="s">
        <v>98</v>
      </c>
      <c r="N1655" s="388" t="s">
        <v>104</v>
      </c>
      <c r="O1655" s="388">
        <v>2</v>
      </c>
      <c r="P1655" s="388" t="s">
        <v>3114</v>
      </c>
      <c r="Q1655" s="388">
        <v>2</v>
      </c>
    </row>
    <row r="1656" spans="1:17" s="388" customFormat="1" x14ac:dyDescent="0.2">
      <c r="A1656" s="388">
        <v>130665</v>
      </c>
      <c r="B1656" s="388">
        <v>107520</v>
      </c>
      <c r="C1656" s="388">
        <v>10002923</v>
      </c>
      <c r="D1656" s="388" t="s">
        <v>2892</v>
      </c>
      <c r="E1656" s="388" t="s">
        <v>107</v>
      </c>
      <c r="F1656" s="388" t="s">
        <v>11</v>
      </c>
      <c r="G1656" s="388" t="s">
        <v>1349</v>
      </c>
      <c r="H1656" s="388" t="s">
        <v>177</v>
      </c>
      <c r="I1656" s="388" t="s">
        <v>177</v>
      </c>
      <c r="J1656" s="388" t="s">
        <v>3782</v>
      </c>
      <c r="K1656" s="400">
        <v>41295</v>
      </c>
      <c r="L1656" s="400">
        <v>41299</v>
      </c>
      <c r="M1656" s="388" t="s">
        <v>217</v>
      </c>
      <c r="N1656" s="388" t="s">
        <v>104</v>
      </c>
      <c r="O1656" s="388">
        <v>3</v>
      </c>
      <c r="P1656" s="388" t="s">
        <v>3114</v>
      </c>
      <c r="Q1656" s="388">
        <v>4</v>
      </c>
    </row>
    <row r="1657" spans="1:17" s="388" customFormat="1" x14ac:dyDescent="0.2">
      <c r="A1657" s="388">
        <v>130776</v>
      </c>
      <c r="B1657" s="388">
        <v>106985</v>
      </c>
      <c r="C1657" s="388">
        <v>10004577</v>
      </c>
      <c r="D1657" s="388" t="s">
        <v>1400</v>
      </c>
      <c r="E1657" s="388" t="s">
        <v>107</v>
      </c>
      <c r="F1657" s="388" t="s">
        <v>11</v>
      </c>
      <c r="G1657" s="388" t="s">
        <v>202</v>
      </c>
      <c r="H1657" s="388" t="s">
        <v>152</v>
      </c>
      <c r="I1657" s="388" t="s">
        <v>152</v>
      </c>
      <c r="J1657" s="388" t="s">
        <v>3844</v>
      </c>
      <c r="K1657" s="400">
        <v>41295</v>
      </c>
      <c r="L1657" s="400">
        <v>41299</v>
      </c>
      <c r="M1657" s="388" t="s">
        <v>109</v>
      </c>
      <c r="N1657" s="388" t="s">
        <v>104</v>
      </c>
      <c r="O1657" s="388">
        <v>3</v>
      </c>
      <c r="P1657" s="388" t="s">
        <v>3114</v>
      </c>
      <c r="Q1657" s="388">
        <v>2</v>
      </c>
    </row>
    <row r="1658" spans="1:17" s="388" customFormat="1" x14ac:dyDescent="0.2">
      <c r="A1658" s="388">
        <v>131868</v>
      </c>
      <c r="B1658" s="388">
        <v>114848</v>
      </c>
      <c r="C1658" s="388">
        <v>10012822</v>
      </c>
      <c r="D1658" s="388" t="s">
        <v>3876</v>
      </c>
      <c r="E1658" s="388" t="s">
        <v>1992</v>
      </c>
      <c r="F1658" s="388" t="s">
        <v>12</v>
      </c>
      <c r="G1658" s="388" t="s">
        <v>1185</v>
      </c>
      <c r="H1658" s="388" t="s">
        <v>92</v>
      </c>
      <c r="I1658" s="388" t="s">
        <v>93</v>
      </c>
      <c r="J1658" s="388" t="s">
        <v>3877</v>
      </c>
      <c r="K1658" s="400">
        <v>41290</v>
      </c>
      <c r="L1658" s="400">
        <v>41292</v>
      </c>
      <c r="M1658" s="388" t="s">
        <v>127</v>
      </c>
      <c r="N1658" s="388" t="s">
        <v>104</v>
      </c>
      <c r="O1658" s="388">
        <v>2</v>
      </c>
      <c r="P1658" s="388" t="s">
        <v>3114</v>
      </c>
      <c r="Q1658" s="388">
        <v>2</v>
      </c>
    </row>
    <row r="1659" spans="1:17" s="388" customFormat="1" x14ac:dyDescent="0.2">
      <c r="A1659" s="388">
        <v>50124</v>
      </c>
      <c r="B1659" s="388">
        <v>117618</v>
      </c>
      <c r="C1659" s="388">
        <v>10008920</v>
      </c>
      <c r="D1659" s="388" t="s">
        <v>2206</v>
      </c>
      <c r="E1659" s="388" t="s">
        <v>1536</v>
      </c>
      <c r="F1659" s="388" t="s">
        <v>14</v>
      </c>
      <c r="G1659" s="388" t="s">
        <v>219</v>
      </c>
      <c r="H1659" s="388" t="s">
        <v>177</v>
      </c>
      <c r="I1659" s="388" t="s">
        <v>177</v>
      </c>
      <c r="J1659" s="388" t="s">
        <v>3126</v>
      </c>
      <c r="K1659" s="400">
        <v>41289</v>
      </c>
      <c r="L1659" s="400">
        <v>41292</v>
      </c>
      <c r="M1659" s="388" t="s">
        <v>123</v>
      </c>
      <c r="N1659" s="388" t="s">
        <v>104</v>
      </c>
      <c r="O1659" s="388">
        <v>3</v>
      </c>
      <c r="P1659" s="388" t="s">
        <v>3114</v>
      </c>
      <c r="Q1659" s="388">
        <v>3</v>
      </c>
    </row>
    <row r="1660" spans="1:17" s="388" customFormat="1" x14ac:dyDescent="0.2">
      <c r="A1660" s="388">
        <v>54215</v>
      </c>
      <c r="B1660" s="388">
        <v>118766</v>
      </c>
      <c r="C1660" s="388">
        <v>10025727</v>
      </c>
      <c r="D1660" s="388" t="s">
        <v>993</v>
      </c>
      <c r="E1660" s="388" t="s">
        <v>1508</v>
      </c>
      <c r="F1660" s="388" t="s">
        <v>13</v>
      </c>
      <c r="G1660" s="388" t="s">
        <v>141</v>
      </c>
      <c r="H1660" s="388" t="s">
        <v>115</v>
      </c>
      <c r="I1660" s="388" t="s">
        <v>115</v>
      </c>
      <c r="J1660" s="388" t="s">
        <v>3388</v>
      </c>
      <c r="K1660" s="400">
        <v>41289</v>
      </c>
      <c r="L1660" s="400">
        <v>41292</v>
      </c>
      <c r="M1660" s="388" t="s">
        <v>123</v>
      </c>
      <c r="N1660" s="388" t="s">
        <v>104</v>
      </c>
      <c r="O1660" s="388">
        <v>3</v>
      </c>
      <c r="P1660" s="388" t="s">
        <v>3114</v>
      </c>
      <c r="Q1660" s="388">
        <v>3</v>
      </c>
    </row>
    <row r="1661" spans="1:17" s="388" customFormat="1" x14ac:dyDescent="0.2">
      <c r="A1661" s="388">
        <v>55378</v>
      </c>
      <c r="B1661" s="388">
        <v>106841</v>
      </c>
      <c r="C1661" s="388">
        <v>10007502</v>
      </c>
      <c r="D1661" s="388" t="s">
        <v>1071</v>
      </c>
      <c r="E1661" s="388" t="s">
        <v>1512</v>
      </c>
      <c r="F1661" s="388" t="s">
        <v>14</v>
      </c>
      <c r="G1661" s="388" t="s">
        <v>149</v>
      </c>
      <c r="H1661" s="388" t="s">
        <v>131</v>
      </c>
      <c r="I1661" s="388" t="s">
        <v>131</v>
      </c>
      <c r="J1661" s="388" t="s">
        <v>3499</v>
      </c>
      <c r="K1661" s="400">
        <v>41289</v>
      </c>
      <c r="L1661" s="400">
        <v>41292</v>
      </c>
      <c r="M1661" s="388" t="s">
        <v>143</v>
      </c>
      <c r="N1661" s="388" t="s">
        <v>104</v>
      </c>
      <c r="O1661" s="388">
        <v>2</v>
      </c>
      <c r="P1661" s="388" t="s">
        <v>3114</v>
      </c>
      <c r="Q1661" s="388">
        <v>3</v>
      </c>
    </row>
    <row r="1662" spans="1:17" s="388" customFormat="1" x14ac:dyDescent="0.2">
      <c r="A1662" s="388">
        <v>130433</v>
      </c>
      <c r="B1662" s="388">
        <v>108430</v>
      </c>
      <c r="C1662" s="388">
        <v>10001705</v>
      </c>
      <c r="D1662" s="388" t="s">
        <v>2760</v>
      </c>
      <c r="E1662" s="388" t="s">
        <v>100</v>
      </c>
      <c r="F1662" s="388" t="s">
        <v>11</v>
      </c>
      <c r="G1662" s="388" t="s">
        <v>515</v>
      </c>
      <c r="H1662" s="388" t="s">
        <v>115</v>
      </c>
      <c r="I1662" s="388" t="s">
        <v>115</v>
      </c>
      <c r="J1662" s="388" t="s">
        <v>3677</v>
      </c>
      <c r="K1662" s="400">
        <v>41289</v>
      </c>
      <c r="L1662" s="400">
        <v>41292</v>
      </c>
      <c r="M1662" s="388" t="s">
        <v>520</v>
      </c>
      <c r="N1662" s="388" t="s">
        <v>104</v>
      </c>
      <c r="O1662" s="388">
        <v>4</v>
      </c>
      <c r="P1662" s="388" t="s">
        <v>3114</v>
      </c>
      <c r="Q1662" s="388">
        <v>4</v>
      </c>
    </row>
    <row r="1663" spans="1:17" s="388" customFormat="1" x14ac:dyDescent="0.2">
      <c r="A1663" s="388">
        <v>130573</v>
      </c>
      <c r="B1663" s="388">
        <v>107079</v>
      </c>
      <c r="C1663" s="388">
        <v>10005414</v>
      </c>
      <c r="D1663" s="388" t="s">
        <v>1297</v>
      </c>
      <c r="E1663" s="388" t="s">
        <v>107</v>
      </c>
      <c r="F1663" s="388" t="s">
        <v>11</v>
      </c>
      <c r="G1663" s="388" t="s">
        <v>1298</v>
      </c>
      <c r="H1663" s="388" t="s">
        <v>92</v>
      </c>
      <c r="I1663" s="388" t="s">
        <v>93</v>
      </c>
      <c r="J1663" s="388" t="s">
        <v>3750</v>
      </c>
      <c r="K1663" s="400">
        <v>41289</v>
      </c>
      <c r="L1663" s="400">
        <v>41292</v>
      </c>
      <c r="M1663" s="388" t="s">
        <v>109</v>
      </c>
      <c r="N1663" s="388" t="s">
        <v>104</v>
      </c>
      <c r="O1663" s="388">
        <v>3</v>
      </c>
      <c r="P1663" s="388" t="s">
        <v>3114</v>
      </c>
      <c r="Q1663" s="388">
        <v>2</v>
      </c>
    </row>
    <row r="1664" spans="1:17" s="388" customFormat="1" x14ac:dyDescent="0.2">
      <c r="A1664" s="388">
        <v>50585</v>
      </c>
      <c r="B1664" s="388">
        <v>107093</v>
      </c>
      <c r="C1664" s="388">
        <v>10000488</v>
      </c>
      <c r="D1664" s="388" t="s">
        <v>733</v>
      </c>
      <c r="E1664" s="388" t="s">
        <v>1508</v>
      </c>
      <c r="F1664" s="388" t="s">
        <v>13</v>
      </c>
      <c r="G1664" s="388" t="s">
        <v>440</v>
      </c>
      <c r="H1664" s="388" t="s">
        <v>92</v>
      </c>
      <c r="I1664" s="388" t="s">
        <v>93</v>
      </c>
      <c r="J1664" s="388" t="s">
        <v>3177</v>
      </c>
      <c r="K1664" s="400">
        <v>41288</v>
      </c>
      <c r="L1664" s="400">
        <v>41292</v>
      </c>
      <c r="M1664" s="388" t="s">
        <v>98</v>
      </c>
      <c r="N1664" s="388" t="s">
        <v>104</v>
      </c>
      <c r="O1664" s="388">
        <v>3</v>
      </c>
      <c r="P1664" s="388" t="s">
        <v>3114</v>
      </c>
      <c r="Q1664" s="388">
        <v>3</v>
      </c>
    </row>
    <row r="1665" spans="1:17" s="388" customFormat="1" x14ac:dyDescent="0.2">
      <c r="A1665" s="388">
        <v>51025</v>
      </c>
      <c r="B1665" s="388">
        <v>115463</v>
      </c>
      <c r="C1665" s="388">
        <v>10001182</v>
      </c>
      <c r="D1665" s="388" t="s">
        <v>780</v>
      </c>
      <c r="E1665" s="388" t="s">
        <v>1508</v>
      </c>
      <c r="F1665" s="388" t="s">
        <v>13</v>
      </c>
      <c r="G1665" s="388" t="s">
        <v>358</v>
      </c>
      <c r="H1665" s="388" t="s">
        <v>186</v>
      </c>
      <c r="I1665" s="388" t="s">
        <v>93</v>
      </c>
      <c r="J1665" s="388" t="s">
        <v>3202</v>
      </c>
      <c r="K1665" s="400">
        <v>41288</v>
      </c>
      <c r="L1665" s="400">
        <v>41292</v>
      </c>
      <c r="M1665" s="388" t="s">
        <v>123</v>
      </c>
      <c r="N1665" s="388" t="s">
        <v>104</v>
      </c>
      <c r="O1665" s="388">
        <v>3</v>
      </c>
      <c r="P1665" s="388" t="s">
        <v>3114</v>
      </c>
      <c r="Q1665" s="388">
        <v>3</v>
      </c>
    </row>
    <row r="1666" spans="1:17" s="388" customFormat="1" x14ac:dyDescent="0.2">
      <c r="A1666" s="388">
        <v>53407</v>
      </c>
      <c r="B1666" s="388">
        <v>107108</v>
      </c>
      <c r="C1666" s="388">
        <v>10004404</v>
      </c>
      <c r="D1666" s="388" t="s">
        <v>929</v>
      </c>
      <c r="E1666" s="388" t="s">
        <v>1508</v>
      </c>
      <c r="F1666" s="388" t="s">
        <v>13</v>
      </c>
      <c r="G1666" s="388" t="s">
        <v>440</v>
      </c>
      <c r="H1666" s="388" t="s">
        <v>92</v>
      </c>
      <c r="I1666" s="388" t="s">
        <v>93</v>
      </c>
      <c r="J1666" s="388" t="s">
        <v>3335</v>
      </c>
      <c r="K1666" s="400">
        <v>41288</v>
      </c>
      <c r="L1666" s="400">
        <v>41292</v>
      </c>
      <c r="M1666" s="388" t="s">
        <v>123</v>
      </c>
      <c r="N1666" s="388" t="s">
        <v>104</v>
      </c>
      <c r="O1666" s="388">
        <v>2</v>
      </c>
      <c r="P1666" s="388" t="s">
        <v>3114</v>
      </c>
      <c r="Q1666" s="388">
        <v>3</v>
      </c>
    </row>
    <row r="1667" spans="1:17" s="388" customFormat="1" x14ac:dyDescent="0.2">
      <c r="A1667" s="388">
        <v>53477</v>
      </c>
      <c r="B1667" s="388">
        <v>117951</v>
      </c>
      <c r="C1667" s="388">
        <v>10013544</v>
      </c>
      <c r="D1667" s="388" t="s">
        <v>3342</v>
      </c>
      <c r="E1667" s="388" t="s">
        <v>1590</v>
      </c>
      <c r="F1667" s="388" t="s">
        <v>13</v>
      </c>
      <c r="G1667" s="388" t="s">
        <v>219</v>
      </c>
      <c r="H1667" s="388" t="s">
        <v>177</v>
      </c>
      <c r="I1667" s="388" t="s">
        <v>177</v>
      </c>
      <c r="J1667" s="388" t="s">
        <v>3343</v>
      </c>
      <c r="K1667" s="400">
        <v>41288</v>
      </c>
      <c r="L1667" s="400">
        <v>41292</v>
      </c>
      <c r="M1667" s="388" t="s">
        <v>98</v>
      </c>
      <c r="N1667" s="388" t="s">
        <v>104</v>
      </c>
      <c r="O1667" s="388">
        <v>2</v>
      </c>
      <c r="P1667" s="388" t="s">
        <v>3114</v>
      </c>
      <c r="Q1667" s="388">
        <v>2</v>
      </c>
    </row>
    <row r="1668" spans="1:17" s="388" customFormat="1" x14ac:dyDescent="0.2">
      <c r="A1668" s="388">
        <v>53535</v>
      </c>
      <c r="B1668" s="388">
        <v>109052</v>
      </c>
      <c r="C1668" s="388">
        <v>10004645</v>
      </c>
      <c r="D1668" s="388" t="s">
        <v>2437</v>
      </c>
      <c r="E1668" s="388" t="s">
        <v>1536</v>
      </c>
      <c r="F1668" s="388" t="s">
        <v>14</v>
      </c>
      <c r="G1668" s="388" t="s">
        <v>670</v>
      </c>
      <c r="H1668" s="388" t="s">
        <v>152</v>
      </c>
      <c r="I1668" s="388" t="s">
        <v>152</v>
      </c>
      <c r="J1668" s="388" t="s">
        <v>3349</v>
      </c>
      <c r="K1668" s="400">
        <v>41288</v>
      </c>
      <c r="L1668" s="400">
        <v>41292</v>
      </c>
      <c r="M1668" s="388" t="s">
        <v>98</v>
      </c>
      <c r="N1668" s="388" t="s">
        <v>104</v>
      </c>
      <c r="O1668" s="388">
        <v>3</v>
      </c>
      <c r="P1668" s="388" t="s">
        <v>3114</v>
      </c>
      <c r="Q1668" s="388">
        <v>3</v>
      </c>
    </row>
    <row r="1669" spans="1:17" s="388" customFormat="1" x14ac:dyDescent="0.2">
      <c r="A1669" s="388">
        <v>54434</v>
      </c>
      <c r="B1669" s="388">
        <v>108550</v>
      </c>
      <c r="C1669" s="388">
        <v>10005927</v>
      </c>
      <c r="D1669" s="388" t="s">
        <v>3411</v>
      </c>
      <c r="E1669" s="388" t="s">
        <v>1508</v>
      </c>
      <c r="F1669" s="388" t="s">
        <v>13</v>
      </c>
      <c r="G1669" s="388" t="s">
        <v>776</v>
      </c>
      <c r="H1669" s="388" t="s">
        <v>177</v>
      </c>
      <c r="I1669" s="388" t="s">
        <v>177</v>
      </c>
      <c r="J1669" s="388" t="s">
        <v>3412</v>
      </c>
      <c r="K1669" s="400">
        <v>41288</v>
      </c>
      <c r="L1669" s="400">
        <v>41292</v>
      </c>
      <c r="M1669" s="388" t="s">
        <v>1834</v>
      </c>
      <c r="N1669" s="388" t="s">
        <v>104</v>
      </c>
      <c r="O1669" s="388">
        <v>2</v>
      </c>
      <c r="P1669" s="388" t="s">
        <v>3114</v>
      </c>
      <c r="Q1669" s="388">
        <v>4</v>
      </c>
    </row>
    <row r="1670" spans="1:17" s="388" customFormat="1" x14ac:dyDescent="0.2">
      <c r="A1670" s="388">
        <v>54657</v>
      </c>
      <c r="B1670" s="388">
        <v>108002</v>
      </c>
      <c r="C1670" s="388">
        <v>10006399</v>
      </c>
      <c r="D1670" s="388" t="s">
        <v>2536</v>
      </c>
      <c r="E1670" s="388" t="s">
        <v>1512</v>
      </c>
      <c r="F1670" s="388" t="s">
        <v>14</v>
      </c>
      <c r="G1670" s="388" t="s">
        <v>793</v>
      </c>
      <c r="H1670" s="388" t="s">
        <v>102</v>
      </c>
      <c r="I1670" s="388" t="s">
        <v>102</v>
      </c>
      <c r="J1670" s="388" t="s">
        <v>3442</v>
      </c>
      <c r="K1670" s="400">
        <v>41288</v>
      </c>
      <c r="L1670" s="400">
        <v>41292</v>
      </c>
      <c r="M1670" s="388" t="s">
        <v>143</v>
      </c>
      <c r="N1670" s="388" t="s">
        <v>104</v>
      </c>
      <c r="O1670" s="388">
        <v>3</v>
      </c>
      <c r="P1670" s="388" t="s">
        <v>3114</v>
      </c>
      <c r="Q1670" s="388">
        <v>3</v>
      </c>
    </row>
    <row r="1671" spans="1:17" s="388" customFormat="1" x14ac:dyDescent="0.2">
      <c r="A1671" s="388">
        <v>58472</v>
      </c>
      <c r="B1671" s="388">
        <v>117799</v>
      </c>
      <c r="C1671" s="388">
        <v>10010940</v>
      </c>
      <c r="D1671" s="388" t="s">
        <v>2636</v>
      </c>
      <c r="E1671" s="388" t="s">
        <v>1508</v>
      </c>
      <c r="F1671" s="388" t="s">
        <v>13</v>
      </c>
      <c r="G1671" s="388" t="s">
        <v>1080</v>
      </c>
      <c r="H1671" s="388" t="s">
        <v>186</v>
      </c>
      <c r="I1671" s="388" t="s">
        <v>93</v>
      </c>
      <c r="J1671" s="388" t="s">
        <v>3584</v>
      </c>
      <c r="K1671" s="400">
        <v>41288</v>
      </c>
      <c r="L1671" s="400">
        <v>41292</v>
      </c>
      <c r="M1671" s="388" t="s">
        <v>98</v>
      </c>
      <c r="N1671" s="388" t="s">
        <v>104</v>
      </c>
      <c r="O1671" s="388">
        <v>3</v>
      </c>
      <c r="P1671" s="388" t="s">
        <v>3114</v>
      </c>
      <c r="Q1671" s="388">
        <v>3</v>
      </c>
    </row>
    <row r="1672" spans="1:17" s="388" customFormat="1" x14ac:dyDescent="0.2">
      <c r="A1672" s="388">
        <v>58927</v>
      </c>
      <c r="B1672" s="388">
        <v>118861</v>
      </c>
      <c r="C1672" s="388">
        <v>10027719</v>
      </c>
      <c r="D1672" s="388" t="s">
        <v>3627</v>
      </c>
      <c r="E1672" s="388" t="s">
        <v>1590</v>
      </c>
      <c r="F1672" s="388" t="s">
        <v>13</v>
      </c>
      <c r="G1672" s="388" t="s">
        <v>374</v>
      </c>
      <c r="H1672" s="388" t="s">
        <v>177</v>
      </c>
      <c r="I1672" s="388" t="s">
        <v>177</v>
      </c>
      <c r="J1672" s="388" t="s">
        <v>3628</v>
      </c>
      <c r="K1672" s="400">
        <v>41288</v>
      </c>
      <c r="L1672" s="400">
        <v>41292</v>
      </c>
      <c r="M1672" s="388" t="s">
        <v>1834</v>
      </c>
      <c r="N1672" s="388" t="s">
        <v>104</v>
      </c>
      <c r="O1672" s="388">
        <v>2</v>
      </c>
      <c r="P1672" s="388" t="s">
        <v>3114</v>
      </c>
      <c r="Q1672" s="388">
        <v>4</v>
      </c>
    </row>
    <row r="1673" spans="1:17" s="388" customFormat="1" x14ac:dyDescent="0.2">
      <c r="A1673" s="388">
        <v>130430</v>
      </c>
      <c r="B1673" s="388">
        <v>105711</v>
      </c>
      <c r="C1673" s="388">
        <v>10000948</v>
      </c>
      <c r="D1673" s="388" t="s">
        <v>3672</v>
      </c>
      <c r="E1673" s="388" t="s">
        <v>107</v>
      </c>
      <c r="F1673" s="388" t="s">
        <v>11</v>
      </c>
      <c r="G1673" s="388" t="s">
        <v>419</v>
      </c>
      <c r="H1673" s="388" t="s">
        <v>115</v>
      </c>
      <c r="I1673" s="388" t="s">
        <v>115</v>
      </c>
      <c r="J1673" s="388" t="s">
        <v>3673</v>
      </c>
      <c r="K1673" s="400">
        <v>41288</v>
      </c>
      <c r="L1673" s="400">
        <v>41292</v>
      </c>
      <c r="M1673" s="388" t="s">
        <v>109</v>
      </c>
      <c r="N1673" s="388" t="s">
        <v>104</v>
      </c>
      <c r="O1673" s="388">
        <v>2</v>
      </c>
      <c r="P1673" s="388" t="s">
        <v>3114</v>
      </c>
      <c r="Q1673" s="388">
        <v>3</v>
      </c>
    </row>
    <row r="1674" spans="1:17" s="388" customFormat="1" x14ac:dyDescent="0.2">
      <c r="A1674" s="388">
        <v>130763</v>
      </c>
      <c r="B1674" s="388">
        <v>105939</v>
      </c>
      <c r="C1674" s="388">
        <v>10007916</v>
      </c>
      <c r="D1674" s="388" t="s">
        <v>199</v>
      </c>
      <c r="E1674" s="388" t="s">
        <v>107</v>
      </c>
      <c r="F1674" s="388" t="s">
        <v>11</v>
      </c>
      <c r="G1674" s="388" t="s">
        <v>108</v>
      </c>
      <c r="H1674" s="388" t="s">
        <v>102</v>
      </c>
      <c r="I1674" s="388" t="s">
        <v>102</v>
      </c>
      <c r="J1674" s="388" t="s">
        <v>200</v>
      </c>
      <c r="K1674" s="400">
        <v>41288</v>
      </c>
      <c r="L1674" s="400">
        <v>41292</v>
      </c>
      <c r="M1674" s="388" t="s">
        <v>109</v>
      </c>
      <c r="N1674" s="388" t="s">
        <v>104</v>
      </c>
      <c r="O1674" s="388">
        <v>2</v>
      </c>
      <c r="P1674" s="388" t="s">
        <v>3114</v>
      </c>
      <c r="Q1674" s="388">
        <v>1</v>
      </c>
    </row>
    <row r="1675" spans="1:17" s="388" customFormat="1" x14ac:dyDescent="0.2">
      <c r="A1675" s="388">
        <v>130457</v>
      </c>
      <c r="B1675" s="388">
        <v>108412</v>
      </c>
      <c r="C1675" s="388">
        <v>10003899</v>
      </c>
      <c r="D1675" s="388" t="s">
        <v>1260</v>
      </c>
      <c r="E1675" s="388" t="s">
        <v>100</v>
      </c>
      <c r="F1675" s="388" t="s">
        <v>11</v>
      </c>
      <c r="G1675" s="388" t="s">
        <v>403</v>
      </c>
      <c r="H1675" s="388" t="s">
        <v>115</v>
      </c>
      <c r="I1675" s="388" t="s">
        <v>115</v>
      </c>
      <c r="J1675" s="388" t="s">
        <v>3690</v>
      </c>
      <c r="K1675" s="400">
        <v>41288</v>
      </c>
      <c r="L1675" s="400">
        <v>41291</v>
      </c>
      <c r="M1675" s="388" t="s">
        <v>103</v>
      </c>
      <c r="N1675" s="388" t="s">
        <v>104</v>
      </c>
      <c r="O1675" s="388">
        <v>2</v>
      </c>
      <c r="P1675" s="388" t="s">
        <v>3114</v>
      </c>
      <c r="Q1675" s="388">
        <v>2</v>
      </c>
    </row>
    <row r="1676" spans="1:17" s="388" customFormat="1" x14ac:dyDescent="0.2">
      <c r="A1676" s="388">
        <v>133053</v>
      </c>
      <c r="B1676" s="388" t="s">
        <v>96</v>
      </c>
      <c r="C1676" s="388">
        <v>10003088</v>
      </c>
      <c r="D1676" s="388" t="s">
        <v>3040</v>
      </c>
      <c r="E1676" s="388" t="s">
        <v>368</v>
      </c>
      <c r="F1676" s="388" t="s">
        <v>14</v>
      </c>
      <c r="G1676" s="388" t="s">
        <v>1250</v>
      </c>
      <c r="H1676" s="388" t="s">
        <v>115</v>
      </c>
      <c r="I1676" s="388" t="s">
        <v>115</v>
      </c>
      <c r="J1676" s="388" t="s">
        <v>3902</v>
      </c>
      <c r="K1676" s="400">
        <v>41256</v>
      </c>
      <c r="L1676" s="400">
        <v>41260</v>
      </c>
      <c r="M1676" s="388" t="s">
        <v>143</v>
      </c>
      <c r="N1676" s="388" t="s">
        <v>104</v>
      </c>
      <c r="O1676" s="388">
        <v>4</v>
      </c>
      <c r="P1676" s="388" t="s">
        <v>3114</v>
      </c>
      <c r="Q1676" s="388">
        <v>2</v>
      </c>
    </row>
    <row r="1677" spans="1:17" s="388" customFormat="1" x14ac:dyDescent="0.2">
      <c r="A1677" s="388">
        <v>50210</v>
      </c>
      <c r="B1677" s="388">
        <v>117035</v>
      </c>
      <c r="C1677" s="388">
        <v>10007635</v>
      </c>
      <c r="D1677" s="388" t="s">
        <v>3143</v>
      </c>
      <c r="E1677" s="388" t="s">
        <v>1508</v>
      </c>
      <c r="F1677" s="388" t="s">
        <v>13</v>
      </c>
      <c r="G1677" s="388" t="s">
        <v>563</v>
      </c>
      <c r="H1677" s="388" t="s">
        <v>115</v>
      </c>
      <c r="I1677" s="388" t="s">
        <v>115</v>
      </c>
      <c r="J1677" s="388" t="s">
        <v>3144</v>
      </c>
      <c r="K1677" s="400">
        <v>41254</v>
      </c>
      <c r="L1677" s="400">
        <v>41257</v>
      </c>
      <c r="M1677" s="388" t="s">
        <v>98</v>
      </c>
      <c r="N1677" s="388" t="s">
        <v>104</v>
      </c>
      <c r="O1677" s="388">
        <v>3</v>
      </c>
      <c r="P1677" s="388" t="s">
        <v>3114</v>
      </c>
      <c r="Q1677" s="388">
        <v>3</v>
      </c>
    </row>
    <row r="1678" spans="1:17" s="388" customFormat="1" x14ac:dyDescent="0.2">
      <c r="A1678" s="388">
        <v>51536</v>
      </c>
      <c r="B1678" s="388">
        <v>106493</v>
      </c>
      <c r="C1678" s="388">
        <v>10009067</v>
      </c>
      <c r="D1678" s="388" t="s">
        <v>3234</v>
      </c>
      <c r="E1678" s="388" t="s">
        <v>1508</v>
      </c>
      <c r="F1678" s="388" t="s">
        <v>13</v>
      </c>
      <c r="G1678" s="388" t="s">
        <v>252</v>
      </c>
      <c r="H1678" s="388" t="s">
        <v>155</v>
      </c>
      <c r="I1678" s="388" t="s">
        <v>155</v>
      </c>
      <c r="J1678" s="388" t="s">
        <v>3235</v>
      </c>
      <c r="K1678" s="400">
        <v>41254</v>
      </c>
      <c r="L1678" s="400">
        <v>41257</v>
      </c>
      <c r="M1678" s="388" t="s">
        <v>98</v>
      </c>
      <c r="N1678" s="388" t="s">
        <v>104</v>
      </c>
      <c r="O1678" s="388">
        <v>3</v>
      </c>
      <c r="P1678" s="388" t="s">
        <v>3114</v>
      </c>
      <c r="Q1678" s="388">
        <v>2</v>
      </c>
    </row>
    <row r="1679" spans="1:17" s="388" customFormat="1" x14ac:dyDescent="0.2">
      <c r="A1679" s="388">
        <v>53280</v>
      </c>
      <c r="B1679" s="388">
        <v>106702</v>
      </c>
      <c r="C1679" s="388">
        <v>10004257</v>
      </c>
      <c r="D1679" s="388" t="s">
        <v>421</v>
      </c>
      <c r="E1679" s="388" t="s">
        <v>1508</v>
      </c>
      <c r="F1679" s="388" t="s">
        <v>13</v>
      </c>
      <c r="G1679" s="388" t="s">
        <v>379</v>
      </c>
      <c r="H1679" s="388" t="s">
        <v>186</v>
      </c>
      <c r="I1679" s="388" t="s">
        <v>93</v>
      </c>
      <c r="J1679" s="388" t="s">
        <v>422</v>
      </c>
      <c r="K1679" s="400">
        <v>41254</v>
      </c>
      <c r="L1679" s="400">
        <v>41257</v>
      </c>
      <c r="M1679" s="388" t="s">
        <v>123</v>
      </c>
      <c r="N1679" s="388" t="s">
        <v>104</v>
      </c>
      <c r="O1679" s="388">
        <v>2</v>
      </c>
      <c r="P1679" s="388" t="s">
        <v>3114</v>
      </c>
      <c r="Q1679" s="388">
        <v>3</v>
      </c>
    </row>
    <row r="1680" spans="1:17" s="388" customFormat="1" x14ac:dyDescent="0.2">
      <c r="A1680" s="388">
        <v>53534</v>
      </c>
      <c r="B1680" s="388">
        <v>106968</v>
      </c>
      <c r="C1680" s="388">
        <v>10004643</v>
      </c>
      <c r="D1680" s="388" t="s">
        <v>3346</v>
      </c>
      <c r="E1680" s="388" t="s">
        <v>1508</v>
      </c>
      <c r="F1680" s="388" t="s">
        <v>13</v>
      </c>
      <c r="G1680" s="388" t="s">
        <v>239</v>
      </c>
      <c r="H1680" s="388" t="s">
        <v>152</v>
      </c>
      <c r="I1680" s="388" t="s">
        <v>152</v>
      </c>
      <c r="J1680" s="388" t="s">
        <v>3347</v>
      </c>
      <c r="K1680" s="400">
        <v>41254</v>
      </c>
      <c r="L1680" s="400">
        <v>41257</v>
      </c>
      <c r="M1680" s="388" t="s">
        <v>98</v>
      </c>
      <c r="N1680" s="388" t="s">
        <v>104</v>
      </c>
      <c r="O1680" s="388">
        <v>2</v>
      </c>
      <c r="P1680" s="388" t="s">
        <v>3114</v>
      </c>
      <c r="Q1680" s="388">
        <v>2</v>
      </c>
    </row>
    <row r="1681" spans="1:17" s="388" customFormat="1" x14ac:dyDescent="0.2">
      <c r="A1681" s="388">
        <v>58587</v>
      </c>
      <c r="B1681" s="388">
        <v>118533</v>
      </c>
      <c r="C1681" s="388">
        <v>10022461</v>
      </c>
      <c r="D1681" s="388" t="s">
        <v>134</v>
      </c>
      <c r="E1681" s="388" t="s">
        <v>1508</v>
      </c>
      <c r="F1681" s="388" t="s">
        <v>13</v>
      </c>
      <c r="G1681" s="388" t="s">
        <v>482</v>
      </c>
      <c r="H1681" s="388" t="s">
        <v>115</v>
      </c>
      <c r="I1681" s="388" t="s">
        <v>115</v>
      </c>
      <c r="J1681" s="388" t="s">
        <v>3594</v>
      </c>
      <c r="K1681" s="400">
        <v>41254</v>
      </c>
      <c r="L1681" s="400">
        <v>41257</v>
      </c>
      <c r="M1681" s="388" t="s">
        <v>1834</v>
      </c>
      <c r="N1681" s="388" t="s">
        <v>104</v>
      </c>
      <c r="O1681" s="388">
        <v>3</v>
      </c>
      <c r="P1681" s="388" t="s">
        <v>3114</v>
      </c>
      <c r="Q1681" s="388">
        <v>4</v>
      </c>
    </row>
    <row r="1682" spans="1:17" s="388" customFormat="1" x14ac:dyDescent="0.2">
      <c r="A1682" s="388">
        <v>59109</v>
      </c>
      <c r="B1682" s="388">
        <v>120015</v>
      </c>
      <c r="C1682" s="388">
        <v>10034055</v>
      </c>
      <c r="D1682" s="388" t="s">
        <v>454</v>
      </c>
      <c r="E1682" s="388" t="s">
        <v>1508</v>
      </c>
      <c r="F1682" s="388" t="s">
        <v>13</v>
      </c>
      <c r="G1682" s="388" t="s">
        <v>342</v>
      </c>
      <c r="H1682" s="388" t="s">
        <v>177</v>
      </c>
      <c r="I1682" s="388" t="s">
        <v>177</v>
      </c>
      <c r="J1682" s="388" t="s">
        <v>3651</v>
      </c>
      <c r="K1682" s="400">
        <v>41254</v>
      </c>
      <c r="L1682" s="400">
        <v>41257</v>
      </c>
      <c r="M1682" s="388" t="s">
        <v>123</v>
      </c>
      <c r="N1682" s="388" t="s">
        <v>104</v>
      </c>
      <c r="O1682" s="388">
        <v>3</v>
      </c>
      <c r="P1682" s="388" t="s">
        <v>3114</v>
      </c>
      <c r="Q1682" s="388" t="s">
        <v>195</v>
      </c>
    </row>
    <row r="1683" spans="1:17" s="388" customFormat="1" x14ac:dyDescent="0.2">
      <c r="A1683" s="388">
        <v>52804</v>
      </c>
      <c r="B1683" s="388">
        <v>105061</v>
      </c>
      <c r="C1683" s="388">
        <v>10003526</v>
      </c>
      <c r="D1683" s="388" t="s">
        <v>418</v>
      </c>
      <c r="E1683" s="388" t="s">
        <v>1536</v>
      </c>
      <c r="F1683" s="388" t="s">
        <v>14</v>
      </c>
      <c r="G1683" s="388" t="s">
        <v>419</v>
      </c>
      <c r="H1683" s="388" t="s">
        <v>115</v>
      </c>
      <c r="I1683" s="388" t="s">
        <v>115</v>
      </c>
      <c r="J1683" s="388" t="s">
        <v>420</v>
      </c>
      <c r="K1683" s="400">
        <v>41253</v>
      </c>
      <c r="L1683" s="400">
        <v>41257</v>
      </c>
      <c r="M1683" s="388" t="s">
        <v>98</v>
      </c>
      <c r="N1683" s="388" t="s">
        <v>104</v>
      </c>
      <c r="O1683" s="388">
        <v>2</v>
      </c>
      <c r="P1683" s="388" t="s">
        <v>3114</v>
      </c>
      <c r="Q1683" s="388">
        <v>2</v>
      </c>
    </row>
    <row r="1684" spans="1:17" s="388" customFormat="1" x14ac:dyDescent="0.2">
      <c r="A1684" s="388">
        <v>54562</v>
      </c>
      <c r="B1684" s="388">
        <v>106937</v>
      </c>
      <c r="C1684" s="388">
        <v>10006173</v>
      </c>
      <c r="D1684" s="388" t="s">
        <v>1025</v>
      </c>
      <c r="E1684" s="388" t="s">
        <v>1508</v>
      </c>
      <c r="F1684" s="388" t="s">
        <v>13</v>
      </c>
      <c r="G1684" s="388" t="s">
        <v>1026</v>
      </c>
      <c r="H1684" s="388" t="s">
        <v>131</v>
      </c>
      <c r="I1684" s="388" t="s">
        <v>131</v>
      </c>
      <c r="J1684" s="388" t="s">
        <v>3433</v>
      </c>
      <c r="K1684" s="400">
        <v>41253</v>
      </c>
      <c r="L1684" s="400">
        <v>41257</v>
      </c>
      <c r="M1684" s="388" t="s">
        <v>123</v>
      </c>
      <c r="N1684" s="388" t="s">
        <v>104</v>
      </c>
      <c r="O1684" s="388">
        <v>2</v>
      </c>
      <c r="P1684" s="388" t="s">
        <v>3114</v>
      </c>
      <c r="Q1684" s="388">
        <v>2</v>
      </c>
    </row>
    <row r="1685" spans="1:17" s="388" customFormat="1" x14ac:dyDescent="0.2">
      <c r="A1685" s="388">
        <v>55022</v>
      </c>
      <c r="B1685" s="388">
        <v>118214</v>
      </c>
      <c r="C1685" s="388">
        <v>10021755</v>
      </c>
      <c r="D1685" s="388" t="s">
        <v>3469</v>
      </c>
      <c r="E1685" s="388" t="s">
        <v>1536</v>
      </c>
      <c r="F1685" s="388" t="s">
        <v>14</v>
      </c>
      <c r="G1685" s="388" t="s">
        <v>1316</v>
      </c>
      <c r="H1685" s="388" t="s">
        <v>131</v>
      </c>
      <c r="I1685" s="388" t="s">
        <v>131</v>
      </c>
      <c r="J1685" s="388" t="s">
        <v>3470</v>
      </c>
      <c r="K1685" s="400">
        <v>41253</v>
      </c>
      <c r="L1685" s="400">
        <v>41257</v>
      </c>
      <c r="M1685" s="388" t="s">
        <v>98</v>
      </c>
      <c r="N1685" s="388" t="s">
        <v>104</v>
      </c>
      <c r="O1685" s="388">
        <v>2</v>
      </c>
      <c r="P1685" s="388" t="s">
        <v>3114</v>
      </c>
      <c r="Q1685" s="388">
        <v>2</v>
      </c>
    </row>
    <row r="1686" spans="1:17" s="388" customFormat="1" x14ac:dyDescent="0.2">
      <c r="A1686" s="388">
        <v>130432</v>
      </c>
      <c r="B1686" s="388">
        <v>105714</v>
      </c>
      <c r="C1686" s="388">
        <v>10001778</v>
      </c>
      <c r="D1686" s="388" t="s">
        <v>2757</v>
      </c>
      <c r="E1686" s="388" t="s">
        <v>107</v>
      </c>
      <c r="F1686" s="388" t="s">
        <v>11</v>
      </c>
      <c r="G1686" s="388" t="s">
        <v>515</v>
      </c>
      <c r="H1686" s="388" t="s">
        <v>115</v>
      </c>
      <c r="I1686" s="388" t="s">
        <v>115</v>
      </c>
      <c r="J1686" s="388" t="s">
        <v>3675</v>
      </c>
      <c r="K1686" s="400">
        <v>41253</v>
      </c>
      <c r="L1686" s="400">
        <v>41257</v>
      </c>
      <c r="M1686" s="388" t="s">
        <v>109</v>
      </c>
      <c r="N1686" s="388" t="s">
        <v>104</v>
      </c>
      <c r="O1686" s="388">
        <v>3</v>
      </c>
      <c r="P1686" s="388" t="s">
        <v>3114</v>
      </c>
      <c r="Q1686" s="388">
        <v>2</v>
      </c>
    </row>
    <row r="1687" spans="1:17" s="388" customFormat="1" x14ac:dyDescent="0.2">
      <c r="A1687" s="388">
        <v>130454</v>
      </c>
      <c r="B1687" s="388">
        <v>108449</v>
      </c>
      <c r="C1687" s="388">
        <v>10005469</v>
      </c>
      <c r="D1687" s="388" t="s">
        <v>1258</v>
      </c>
      <c r="E1687" s="388" t="s">
        <v>107</v>
      </c>
      <c r="F1687" s="388" t="s">
        <v>11</v>
      </c>
      <c r="G1687" s="388" t="s">
        <v>505</v>
      </c>
      <c r="H1687" s="388" t="s">
        <v>115</v>
      </c>
      <c r="I1687" s="388" t="s">
        <v>115</v>
      </c>
      <c r="J1687" s="388" t="s">
        <v>3686</v>
      </c>
      <c r="K1687" s="400">
        <v>41253</v>
      </c>
      <c r="L1687" s="400">
        <v>41257</v>
      </c>
      <c r="M1687" s="388" t="s">
        <v>109</v>
      </c>
      <c r="N1687" s="388" t="s">
        <v>104</v>
      </c>
      <c r="O1687" s="388">
        <v>3</v>
      </c>
      <c r="P1687" s="388" t="s">
        <v>3114</v>
      </c>
      <c r="Q1687" s="388">
        <v>2</v>
      </c>
    </row>
    <row r="1688" spans="1:17" s="388" customFormat="1" x14ac:dyDescent="0.2">
      <c r="A1688" s="388">
        <v>130737</v>
      </c>
      <c r="B1688" s="388">
        <v>106466</v>
      </c>
      <c r="C1688" s="388">
        <v>10003768</v>
      </c>
      <c r="D1688" s="388" t="s">
        <v>1385</v>
      </c>
      <c r="E1688" s="388" t="s">
        <v>107</v>
      </c>
      <c r="F1688" s="388" t="s">
        <v>11</v>
      </c>
      <c r="G1688" s="388" t="s">
        <v>395</v>
      </c>
      <c r="H1688" s="388" t="s">
        <v>131</v>
      </c>
      <c r="I1688" s="388" t="s">
        <v>131</v>
      </c>
      <c r="J1688" s="388" t="s">
        <v>3819</v>
      </c>
      <c r="K1688" s="400">
        <v>41253</v>
      </c>
      <c r="L1688" s="400">
        <v>41257</v>
      </c>
      <c r="M1688" s="388" t="s">
        <v>109</v>
      </c>
      <c r="N1688" s="388" t="s">
        <v>104</v>
      </c>
      <c r="O1688" s="388">
        <v>2</v>
      </c>
      <c r="P1688" s="388" t="s">
        <v>3114</v>
      </c>
      <c r="Q1688" s="388">
        <v>3</v>
      </c>
    </row>
    <row r="1689" spans="1:17" s="388" customFormat="1" x14ac:dyDescent="0.2">
      <c r="A1689" s="388">
        <v>130779</v>
      </c>
      <c r="B1689" s="388">
        <v>107949</v>
      </c>
      <c r="C1689" s="388">
        <v>10004705</v>
      </c>
      <c r="D1689" s="388" t="s">
        <v>3846</v>
      </c>
      <c r="E1689" s="388" t="s">
        <v>107</v>
      </c>
      <c r="F1689" s="388" t="s">
        <v>11</v>
      </c>
      <c r="G1689" s="388" t="s">
        <v>151</v>
      </c>
      <c r="H1689" s="388" t="s">
        <v>152</v>
      </c>
      <c r="I1689" s="388" t="s">
        <v>152</v>
      </c>
      <c r="J1689" s="388" t="s">
        <v>3847</v>
      </c>
      <c r="K1689" s="400">
        <v>41253</v>
      </c>
      <c r="L1689" s="400">
        <v>41257</v>
      </c>
      <c r="M1689" s="388" t="s">
        <v>109</v>
      </c>
      <c r="N1689" s="388" t="s">
        <v>104</v>
      </c>
      <c r="O1689" s="388">
        <v>2</v>
      </c>
      <c r="P1689" s="388" t="s">
        <v>3114</v>
      </c>
      <c r="Q1689" s="388">
        <v>3</v>
      </c>
    </row>
    <row r="1690" spans="1:17" s="388" customFormat="1" x14ac:dyDescent="0.2">
      <c r="A1690" s="388">
        <v>53392</v>
      </c>
      <c r="B1690" s="388">
        <v>108652</v>
      </c>
      <c r="C1690" s="388">
        <v>10004374</v>
      </c>
      <c r="D1690" s="388" t="s">
        <v>2428</v>
      </c>
      <c r="E1690" s="388" t="s">
        <v>1536</v>
      </c>
      <c r="F1690" s="388" t="s">
        <v>14</v>
      </c>
      <c r="G1690" s="388" t="s">
        <v>595</v>
      </c>
      <c r="H1690" s="388" t="s">
        <v>177</v>
      </c>
      <c r="I1690" s="388" t="s">
        <v>177</v>
      </c>
      <c r="J1690" s="388" t="s">
        <v>3333</v>
      </c>
      <c r="K1690" s="400">
        <v>41254</v>
      </c>
      <c r="L1690" s="400">
        <v>41256</v>
      </c>
      <c r="M1690" s="388" t="s">
        <v>123</v>
      </c>
      <c r="N1690" s="388" t="s">
        <v>104</v>
      </c>
      <c r="O1690" s="388">
        <v>3</v>
      </c>
      <c r="P1690" s="388" t="s">
        <v>3114</v>
      </c>
      <c r="Q1690" s="388">
        <v>3</v>
      </c>
    </row>
    <row r="1691" spans="1:17" s="388" customFormat="1" x14ac:dyDescent="0.2">
      <c r="A1691" s="388">
        <v>54810</v>
      </c>
      <c r="B1691" s="388">
        <v>106975</v>
      </c>
      <c r="C1691" s="388">
        <v>10000565</v>
      </c>
      <c r="D1691" s="388" t="s">
        <v>3454</v>
      </c>
      <c r="E1691" s="388" t="s">
        <v>1508</v>
      </c>
      <c r="F1691" s="388" t="s">
        <v>13</v>
      </c>
      <c r="G1691" s="388" t="s">
        <v>151</v>
      </c>
      <c r="H1691" s="388" t="s">
        <v>152</v>
      </c>
      <c r="I1691" s="388" t="s">
        <v>152</v>
      </c>
      <c r="J1691" s="388" t="s">
        <v>3455</v>
      </c>
      <c r="K1691" s="400">
        <v>41254</v>
      </c>
      <c r="L1691" s="400">
        <v>41256</v>
      </c>
      <c r="M1691" s="388" t="s">
        <v>123</v>
      </c>
      <c r="N1691" s="388" t="s">
        <v>104</v>
      </c>
      <c r="O1691" s="388">
        <v>2</v>
      </c>
      <c r="P1691" s="388" t="s">
        <v>3114</v>
      </c>
      <c r="Q1691" s="388">
        <v>3</v>
      </c>
    </row>
    <row r="1692" spans="1:17" s="388" customFormat="1" x14ac:dyDescent="0.2">
      <c r="A1692" s="388">
        <v>58148</v>
      </c>
      <c r="B1692" s="388">
        <v>118876</v>
      </c>
      <c r="C1692" s="388">
        <v>10022210</v>
      </c>
      <c r="D1692" s="388" t="s">
        <v>3525</v>
      </c>
      <c r="E1692" s="388" t="s">
        <v>1508</v>
      </c>
      <c r="F1692" s="388" t="s">
        <v>13</v>
      </c>
      <c r="G1692" s="388" t="s">
        <v>108</v>
      </c>
      <c r="H1692" s="388" t="s">
        <v>102</v>
      </c>
      <c r="I1692" s="388" t="s">
        <v>102</v>
      </c>
      <c r="J1692" s="388" t="s">
        <v>3526</v>
      </c>
      <c r="K1692" s="400">
        <v>41211</v>
      </c>
      <c r="L1692" s="400">
        <v>41255</v>
      </c>
      <c r="M1692" s="388" t="s">
        <v>98</v>
      </c>
      <c r="N1692" s="388" t="s">
        <v>104</v>
      </c>
      <c r="O1692" s="388">
        <v>2</v>
      </c>
      <c r="P1692" s="388" t="s">
        <v>3114</v>
      </c>
      <c r="Q1692" s="388">
        <v>3</v>
      </c>
    </row>
    <row r="1693" spans="1:17" s="388" customFormat="1" x14ac:dyDescent="0.2">
      <c r="A1693" s="388">
        <v>50609</v>
      </c>
      <c r="B1693" s="388">
        <v>107015</v>
      </c>
      <c r="C1693" s="388">
        <v>10000538</v>
      </c>
      <c r="D1693" s="388" t="s">
        <v>346</v>
      </c>
      <c r="E1693" s="388" t="s">
        <v>1512</v>
      </c>
      <c r="F1693" s="388" t="s">
        <v>14</v>
      </c>
      <c r="G1693" s="388" t="s">
        <v>347</v>
      </c>
      <c r="H1693" s="388" t="s">
        <v>186</v>
      </c>
      <c r="I1693" s="388" t="s">
        <v>93</v>
      </c>
      <c r="J1693" s="388" t="s">
        <v>348</v>
      </c>
      <c r="K1693" s="400">
        <v>41247</v>
      </c>
      <c r="L1693" s="400">
        <v>41250</v>
      </c>
      <c r="M1693" s="388" t="s">
        <v>143</v>
      </c>
      <c r="N1693" s="388" t="s">
        <v>104</v>
      </c>
      <c r="O1693" s="388">
        <v>2</v>
      </c>
      <c r="P1693" s="388" t="s">
        <v>3114</v>
      </c>
      <c r="Q1693" s="388">
        <v>2</v>
      </c>
    </row>
    <row r="1694" spans="1:17" s="388" customFormat="1" x14ac:dyDescent="0.2">
      <c r="A1694" s="388">
        <v>52544</v>
      </c>
      <c r="B1694" s="388">
        <v>114962</v>
      </c>
      <c r="C1694" s="388">
        <v>10003407</v>
      </c>
      <c r="D1694" s="388" t="s">
        <v>2363</v>
      </c>
      <c r="E1694" s="388" t="s">
        <v>1512</v>
      </c>
      <c r="F1694" s="388" t="s">
        <v>14</v>
      </c>
      <c r="G1694" s="388" t="s">
        <v>776</v>
      </c>
      <c r="H1694" s="388" t="s">
        <v>177</v>
      </c>
      <c r="I1694" s="388" t="s">
        <v>177</v>
      </c>
      <c r="J1694" s="388" t="s">
        <v>3282</v>
      </c>
      <c r="K1694" s="400">
        <v>41247</v>
      </c>
      <c r="L1694" s="400">
        <v>41250</v>
      </c>
      <c r="M1694" s="388" t="s">
        <v>143</v>
      </c>
      <c r="N1694" s="388" t="s">
        <v>104</v>
      </c>
      <c r="O1694" s="388">
        <v>3</v>
      </c>
      <c r="P1694" s="388" t="s">
        <v>3114</v>
      </c>
      <c r="Q1694" s="388">
        <v>2</v>
      </c>
    </row>
    <row r="1695" spans="1:17" s="388" customFormat="1" x14ac:dyDescent="0.2">
      <c r="A1695" s="388">
        <v>130494</v>
      </c>
      <c r="B1695" s="388">
        <v>108434</v>
      </c>
      <c r="C1695" s="388">
        <v>10000702</v>
      </c>
      <c r="D1695" s="388" t="s">
        <v>334</v>
      </c>
      <c r="E1695" s="388" t="s">
        <v>100</v>
      </c>
      <c r="F1695" s="388" t="s">
        <v>11</v>
      </c>
      <c r="G1695" s="388" t="s">
        <v>335</v>
      </c>
      <c r="H1695" s="388" t="s">
        <v>131</v>
      </c>
      <c r="I1695" s="388" t="s">
        <v>131</v>
      </c>
      <c r="J1695" s="388" t="s">
        <v>336</v>
      </c>
      <c r="K1695" s="400">
        <v>41247</v>
      </c>
      <c r="L1695" s="400">
        <v>41250</v>
      </c>
      <c r="M1695" s="388" t="s">
        <v>103</v>
      </c>
      <c r="N1695" s="388" t="s">
        <v>104</v>
      </c>
      <c r="O1695" s="388">
        <v>2</v>
      </c>
      <c r="P1695" s="388" t="s">
        <v>3114</v>
      </c>
      <c r="Q1695" s="388">
        <v>3</v>
      </c>
    </row>
    <row r="1696" spans="1:17" s="388" customFormat="1" x14ac:dyDescent="0.2">
      <c r="A1696" s="388">
        <v>130515</v>
      </c>
      <c r="B1696" s="388">
        <v>106867</v>
      </c>
      <c r="C1696" s="388">
        <v>10001346</v>
      </c>
      <c r="D1696" s="388" t="s">
        <v>579</v>
      </c>
      <c r="E1696" s="388" t="s">
        <v>100</v>
      </c>
      <c r="F1696" s="388" t="s">
        <v>11</v>
      </c>
      <c r="G1696" s="388" t="s">
        <v>299</v>
      </c>
      <c r="H1696" s="388" t="s">
        <v>131</v>
      </c>
      <c r="I1696" s="388" t="s">
        <v>131</v>
      </c>
      <c r="J1696" s="388" t="s">
        <v>3722</v>
      </c>
      <c r="K1696" s="400">
        <v>41247</v>
      </c>
      <c r="L1696" s="400">
        <v>41250</v>
      </c>
      <c r="M1696" s="388" t="s">
        <v>103</v>
      </c>
      <c r="N1696" s="388" t="s">
        <v>104</v>
      </c>
      <c r="O1696" s="388">
        <v>3</v>
      </c>
      <c r="P1696" s="388" t="s">
        <v>3114</v>
      </c>
      <c r="Q1696" s="388">
        <v>3</v>
      </c>
    </row>
    <row r="1697" spans="1:17" s="388" customFormat="1" x14ac:dyDescent="0.2">
      <c r="A1697" s="388">
        <v>133797</v>
      </c>
      <c r="B1697" s="388">
        <v>108270</v>
      </c>
      <c r="C1697" s="388">
        <v>10005389</v>
      </c>
      <c r="D1697" s="388" t="s">
        <v>3911</v>
      </c>
      <c r="E1697" s="388" t="s">
        <v>2155</v>
      </c>
      <c r="F1697" s="388" t="s">
        <v>17</v>
      </c>
      <c r="G1697" s="388" t="s">
        <v>656</v>
      </c>
      <c r="H1697" s="388" t="s">
        <v>115</v>
      </c>
      <c r="I1697" s="388" t="s">
        <v>115</v>
      </c>
      <c r="J1697" s="388" t="s">
        <v>3912</v>
      </c>
      <c r="K1697" s="400">
        <v>41247</v>
      </c>
      <c r="L1697" s="400">
        <v>41250</v>
      </c>
      <c r="M1697" s="388" t="s">
        <v>572</v>
      </c>
      <c r="N1697" s="388" t="s">
        <v>104</v>
      </c>
      <c r="O1697" s="388">
        <v>2</v>
      </c>
      <c r="P1697" s="388" t="s">
        <v>3114</v>
      </c>
      <c r="Q1697" s="388" t="s">
        <v>195</v>
      </c>
    </row>
    <row r="1698" spans="1:17" s="388" customFormat="1" x14ac:dyDescent="0.2">
      <c r="A1698" s="388">
        <v>133844</v>
      </c>
      <c r="B1698" s="388">
        <v>108252</v>
      </c>
      <c r="C1698" s="388">
        <v>10004180</v>
      </c>
      <c r="D1698" s="388" t="s">
        <v>3920</v>
      </c>
      <c r="E1698" s="388" t="s">
        <v>2155</v>
      </c>
      <c r="F1698" s="388" t="s">
        <v>17</v>
      </c>
      <c r="G1698" s="388" t="s">
        <v>266</v>
      </c>
      <c r="H1698" s="388" t="s">
        <v>131</v>
      </c>
      <c r="I1698" s="388" t="s">
        <v>131</v>
      </c>
      <c r="J1698" s="388" t="s">
        <v>3921</v>
      </c>
      <c r="K1698" s="400">
        <v>41247</v>
      </c>
      <c r="L1698" s="400">
        <v>41250</v>
      </c>
      <c r="M1698" s="388" t="s">
        <v>572</v>
      </c>
      <c r="N1698" s="388" t="s">
        <v>104</v>
      </c>
      <c r="O1698" s="388">
        <v>1</v>
      </c>
      <c r="P1698" s="388" t="s">
        <v>3114</v>
      </c>
      <c r="Q1698" s="388" t="s">
        <v>195</v>
      </c>
    </row>
    <row r="1699" spans="1:17" s="388" customFormat="1" x14ac:dyDescent="0.2">
      <c r="A1699" s="388">
        <v>55258</v>
      </c>
      <c r="B1699" s="388">
        <v>111355</v>
      </c>
      <c r="C1699" s="388">
        <v>10007318</v>
      </c>
      <c r="D1699" s="388" t="s">
        <v>507</v>
      </c>
      <c r="E1699" s="388" t="s">
        <v>1512</v>
      </c>
      <c r="F1699" s="388" t="s">
        <v>14</v>
      </c>
      <c r="G1699" s="388" t="s">
        <v>508</v>
      </c>
      <c r="H1699" s="388" t="s">
        <v>161</v>
      </c>
      <c r="I1699" s="388" t="s">
        <v>161</v>
      </c>
      <c r="J1699" s="388" t="s">
        <v>509</v>
      </c>
      <c r="K1699" s="400">
        <v>41246</v>
      </c>
      <c r="L1699" s="400">
        <v>41250</v>
      </c>
      <c r="M1699" s="388" t="s">
        <v>143</v>
      </c>
      <c r="N1699" s="388" t="s">
        <v>104</v>
      </c>
      <c r="O1699" s="388">
        <v>1</v>
      </c>
      <c r="P1699" s="388" t="s">
        <v>3114</v>
      </c>
      <c r="Q1699" s="388">
        <v>2</v>
      </c>
    </row>
    <row r="1700" spans="1:17" s="388" customFormat="1" x14ac:dyDescent="0.2">
      <c r="A1700" s="388">
        <v>58118</v>
      </c>
      <c r="B1700" s="388">
        <v>117585</v>
      </c>
      <c r="C1700" s="388">
        <v>10008591</v>
      </c>
      <c r="D1700" s="388" t="s">
        <v>2586</v>
      </c>
      <c r="E1700" s="388" t="s">
        <v>1536</v>
      </c>
      <c r="F1700" s="388" t="s">
        <v>14</v>
      </c>
      <c r="G1700" s="388" t="s">
        <v>358</v>
      </c>
      <c r="H1700" s="388" t="s">
        <v>186</v>
      </c>
      <c r="I1700" s="388" t="s">
        <v>93</v>
      </c>
      <c r="J1700" s="388" t="s">
        <v>3521</v>
      </c>
      <c r="K1700" s="400">
        <v>41246</v>
      </c>
      <c r="L1700" s="400">
        <v>41250</v>
      </c>
      <c r="M1700" s="388" t="s">
        <v>98</v>
      </c>
      <c r="N1700" s="388" t="s">
        <v>104</v>
      </c>
      <c r="O1700" s="388">
        <v>3</v>
      </c>
      <c r="P1700" s="388" t="s">
        <v>3114</v>
      </c>
      <c r="Q1700" s="388">
        <v>3</v>
      </c>
    </row>
    <row r="1701" spans="1:17" s="388" customFormat="1" x14ac:dyDescent="0.2">
      <c r="A1701" s="388">
        <v>55307</v>
      </c>
      <c r="B1701" s="388">
        <v>110206</v>
      </c>
      <c r="C1701" s="388">
        <v>10007398</v>
      </c>
      <c r="D1701" s="388" t="s">
        <v>1067</v>
      </c>
      <c r="E1701" s="388" t="s">
        <v>1512</v>
      </c>
      <c r="F1701" s="388" t="s">
        <v>14</v>
      </c>
      <c r="G1701" s="388" t="s">
        <v>326</v>
      </c>
      <c r="H1701" s="388" t="s">
        <v>177</v>
      </c>
      <c r="I1701" s="388" t="s">
        <v>177</v>
      </c>
      <c r="J1701" s="388" t="s">
        <v>3494</v>
      </c>
      <c r="K1701" s="400">
        <v>41247</v>
      </c>
      <c r="L1701" s="400">
        <v>41249</v>
      </c>
      <c r="M1701" s="388" t="s">
        <v>143</v>
      </c>
      <c r="N1701" s="388" t="s">
        <v>104</v>
      </c>
      <c r="O1701" s="388">
        <v>2</v>
      </c>
      <c r="P1701" s="388" t="s">
        <v>3114</v>
      </c>
      <c r="Q1701" s="388">
        <v>2</v>
      </c>
    </row>
    <row r="1702" spans="1:17" s="388" customFormat="1" x14ac:dyDescent="0.2">
      <c r="A1702" s="388">
        <v>52843</v>
      </c>
      <c r="B1702" s="388">
        <v>106963</v>
      </c>
      <c r="C1702" s="388">
        <v>10003586</v>
      </c>
      <c r="D1702" s="388" t="s">
        <v>874</v>
      </c>
      <c r="E1702" s="388" t="s">
        <v>1512</v>
      </c>
      <c r="F1702" s="388" t="s">
        <v>14</v>
      </c>
      <c r="G1702" s="388" t="s">
        <v>239</v>
      </c>
      <c r="H1702" s="388" t="s">
        <v>152</v>
      </c>
      <c r="I1702" s="388" t="s">
        <v>152</v>
      </c>
      <c r="J1702" s="388" t="s">
        <v>3301</v>
      </c>
      <c r="K1702" s="400">
        <v>41240</v>
      </c>
      <c r="L1702" s="400">
        <v>41243</v>
      </c>
      <c r="M1702" s="388" t="s">
        <v>123</v>
      </c>
      <c r="N1702" s="388" t="s">
        <v>104</v>
      </c>
      <c r="O1702" s="388">
        <v>3</v>
      </c>
      <c r="P1702" s="388" t="s">
        <v>3114</v>
      </c>
      <c r="Q1702" s="388">
        <v>3</v>
      </c>
    </row>
    <row r="1703" spans="1:17" s="388" customFormat="1" x14ac:dyDescent="0.2">
      <c r="A1703" s="388">
        <v>52924</v>
      </c>
      <c r="B1703" s="388">
        <v>116980</v>
      </c>
      <c r="C1703" s="388">
        <v>10009671</v>
      </c>
      <c r="D1703" s="388" t="s">
        <v>590</v>
      </c>
      <c r="E1703" s="388" t="s">
        <v>1590</v>
      </c>
      <c r="F1703" s="388" t="s">
        <v>13</v>
      </c>
      <c r="G1703" s="388" t="s">
        <v>315</v>
      </c>
      <c r="H1703" s="388" t="s">
        <v>161</v>
      </c>
      <c r="I1703" s="388" t="s">
        <v>161</v>
      </c>
      <c r="J1703" s="388" t="s">
        <v>591</v>
      </c>
      <c r="K1703" s="400">
        <v>41240</v>
      </c>
      <c r="L1703" s="400">
        <v>41243</v>
      </c>
      <c r="M1703" s="388" t="s">
        <v>98</v>
      </c>
      <c r="N1703" s="388" t="s">
        <v>104</v>
      </c>
      <c r="O1703" s="388">
        <v>2</v>
      </c>
      <c r="P1703" s="388" t="s">
        <v>3114</v>
      </c>
      <c r="Q1703" s="388">
        <v>2</v>
      </c>
    </row>
    <row r="1704" spans="1:17" s="388" customFormat="1" x14ac:dyDescent="0.2">
      <c r="A1704" s="388">
        <v>54510</v>
      </c>
      <c r="B1704" s="388">
        <v>106612</v>
      </c>
      <c r="C1704" s="388">
        <v>10005760</v>
      </c>
      <c r="D1704" s="388" t="s">
        <v>432</v>
      </c>
      <c r="E1704" s="388" t="s">
        <v>1508</v>
      </c>
      <c r="F1704" s="388" t="s">
        <v>13</v>
      </c>
      <c r="G1704" s="388" t="s">
        <v>235</v>
      </c>
      <c r="H1704" s="388" t="s">
        <v>177</v>
      </c>
      <c r="I1704" s="388" t="s">
        <v>177</v>
      </c>
      <c r="J1704" s="388" t="s">
        <v>433</v>
      </c>
      <c r="K1704" s="400">
        <v>41240</v>
      </c>
      <c r="L1704" s="400">
        <v>41243</v>
      </c>
      <c r="M1704" s="388" t="s">
        <v>98</v>
      </c>
      <c r="N1704" s="388" t="s">
        <v>104</v>
      </c>
      <c r="O1704" s="388">
        <v>2</v>
      </c>
      <c r="P1704" s="388" t="s">
        <v>3114</v>
      </c>
      <c r="Q1704" s="388">
        <v>3</v>
      </c>
    </row>
    <row r="1705" spans="1:17" s="388" customFormat="1" x14ac:dyDescent="0.2">
      <c r="A1705" s="388">
        <v>54636</v>
      </c>
      <c r="B1705" s="388">
        <v>116195</v>
      </c>
      <c r="C1705" s="388">
        <v>10001473</v>
      </c>
      <c r="D1705" s="388" t="s">
        <v>1032</v>
      </c>
      <c r="E1705" s="388" t="s">
        <v>1512</v>
      </c>
      <c r="F1705" s="388" t="s">
        <v>14</v>
      </c>
      <c r="G1705" s="388" t="s">
        <v>544</v>
      </c>
      <c r="H1705" s="388" t="s">
        <v>161</v>
      </c>
      <c r="I1705" s="388" t="s">
        <v>161</v>
      </c>
      <c r="J1705" s="388" t="s">
        <v>3438</v>
      </c>
      <c r="K1705" s="400">
        <v>41240</v>
      </c>
      <c r="L1705" s="400">
        <v>41243</v>
      </c>
      <c r="M1705" s="388" t="s">
        <v>143</v>
      </c>
      <c r="N1705" s="388" t="s">
        <v>104</v>
      </c>
      <c r="O1705" s="388">
        <v>2</v>
      </c>
      <c r="P1705" s="388" t="s">
        <v>3114</v>
      </c>
      <c r="Q1705" s="388">
        <v>3</v>
      </c>
    </row>
    <row r="1706" spans="1:17" s="388" customFormat="1" x14ac:dyDescent="0.2">
      <c r="A1706" s="388">
        <v>58166</v>
      </c>
      <c r="B1706" s="388">
        <v>117810</v>
      </c>
      <c r="C1706" s="388">
        <v>10010672</v>
      </c>
      <c r="D1706" s="388" t="s">
        <v>1099</v>
      </c>
      <c r="E1706" s="388" t="s">
        <v>1508</v>
      </c>
      <c r="F1706" s="388" t="s">
        <v>13</v>
      </c>
      <c r="G1706" s="388" t="s">
        <v>1100</v>
      </c>
      <c r="H1706" s="388" t="s">
        <v>1101</v>
      </c>
      <c r="I1706" s="388" t="s">
        <v>115</v>
      </c>
      <c r="J1706" s="388" t="s">
        <v>3533</v>
      </c>
      <c r="K1706" s="400">
        <v>41240</v>
      </c>
      <c r="L1706" s="400">
        <v>41243</v>
      </c>
      <c r="M1706" s="388" t="s">
        <v>98</v>
      </c>
      <c r="N1706" s="388" t="s">
        <v>104</v>
      </c>
      <c r="O1706" s="388">
        <v>2</v>
      </c>
      <c r="P1706" s="388" t="s">
        <v>3114</v>
      </c>
      <c r="Q1706" s="388">
        <v>2</v>
      </c>
    </row>
    <row r="1707" spans="1:17" s="388" customFormat="1" x14ac:dyDescent="0.2">
      <c r="A1707" s="388">
        <v>58173</v>
      </c>
      <c r="B1707" s="388">
        <v>117965</v>
      </c>
      <c r="C1707" s="388">
        <v>10013650</v>
      </c>
      <c r="D1707" s="388" t="s">
        <v>3542</v>
      </c>
      <c r="E1707" s="388" t="s">
        <v>1508</v>
      </c>
      <c r="F1707" s="388" t="s">
        <v>13</v>
      </c>
      <c r="G1707" s="388" t="s">
        <v>235</v>
      </c>
      <c r="H1707" s="388" t="s">
        <v>177</v>
      </c>
      <c r="I1707" s="388" t="s">
        <v>177</v>
      </c>
      <c r="J1707" s="388" t="s">
        <v>3543</v>
      </c>
      <c r="K1707" s="400">
        <v>41240</v>
      </c>
      <c r="L1707" s="400">
        <v>41243</v>
      </c>
      <c r="M1707" s="388" t="s">
        <v>123</v>
      </c>
      <c r="N1707" s="388" t="s">
        <v>104</v>
      </c>
      <c r="O1707" s="388">
        <v>4</v>
      </c>
      <c r="P1707" s="388" t="s">
        <v>3114</v>
      </c>
      <c r="Q1707" s="388">
        <v>3</v>
      </c>
    </row>
    <row r="1708" spans="1:17" s="388" customFormat="1" x14ac:dyDescent="0.2">
      <c r="A1708" s="388">
        <v>51170</v>
      </c>
      <c r="B1708" s="388">
        <v>105927</v>
      </c>
      <c r="C1708" s="388">
        <v>10001436</v>
      </c>
      <c r="D1708" s="388" t="s">
        <v>3222</v>
      </c>
      <c r="E1708" s="388" t="s">
        <v>1536</v>
      </c>
      <c r="F1708" s="388" t="s">
        <v>14</v>
      </c>
      <c r="G1708" s="388" t="s">
        <v>108</v>
      </c>
      <c r="H1708" s="388" t="s">
        <v>102</v>
      </c>
      <c r="I1708" s="388" t="s">
        <v>102</v>
      </c>
      <c r="J1708" s="388" t="s">
        <v>3223</v>
      </c>
      <c r="K1708" s="400">
        <v>41239</v>
      </c>
      <c r="L1708" s="400">
        <v>41243</v>
      </c>
      <c r="M1708" s="388" t="s">
        <v>98</v>
      </c>
      <c r="N1708" s="388" t="s">
        <v>104</v>
      </c>
      <c r="O1708" s="388">
        <v>1</v>
      </c>
      <c r="P1708" s="388" t="s">
        <v>3114</v>
      </c>
      <c r="Q1708" s="388">
        <v>2</v>
      </c>
    </row>
    <row r="1709" spans="1:17" s="388" customFormat="1" x14ac:dyDescent="0.2">
      <c r="A1709" s="388">
        <v>54155</v>
      </c>
      <c r="B1709" s="388">
        <v>106854</v>
      </c>
      <c r="C1709" s="388">
        <v>10005509</v>
      </c>
      <c r="D1709" s="388" t="s">
        <v>989</v>
      </c>
      <c r="E1709" s="388" t="s">
        <v>1508</v>
      </c>
      <c r="F1709" s="388" t="s">
        <v>13</v>
      </c>
      <c r="G1709" s="388" t="s">
        <v>426</v>
      </c>
      <c r="H1709" s="388" t="s">
        <v>131</v>
      </c>
      <c r="I1709" s="388" t="s">
        <v>131</v>
      </c>
      <c r="J1709" s="388" t="s">
        <v>3381</v>
      </c>
      <c r="K1709" s="400">
        <v>41239</v>
      </c>
      <c r="L1709" s="400">
        <v>41243</v>
      </c>
      <c r="M1709" s="388" t="s">
        <v>98</v>
      </c>
      <c r="N1709" s="388" t="s">
        <v>104</v>
      </c>
      <c r="O1709" s="388">
        <v>2</v>
      </c>
      <c r="P1709" s="388" t="s">
        <v>3114</v>
      </c>
      <c r="Q1709" s="388">
        <v>3</v>
      </c>
    </row>
    <row r="1710" spans="1:17" s="388" customFormat="1" x14ac:dyDescent="0.2">
      <c r="A1710" s="388">
        <v>58132</v>
      </c>
      <c r="B1710" s="388">
        <v>115798</v>
      </c>
      <c r="C1710" s="388">
        <v>10007722</v>
      </c>
      <c r="D1710" s="388" t="s">
        <v>1797</v>
      </c>
      <c r="E1710" s="388" t="s">
        <v>1508</v>
      </c>
      <c r="F1710" s="388" t="s">
        <v>13</v>
      </c>
      <c r="G1710" s="388" t="s">
        <v>511</v>
      </c>
      <c r="H1710" s="388" t="s">
        <v>186</v>
      </c>
      <c r="I1710" s="388" t="s">
        <v>93</v>
      </c>
      <c r="J1710" s="388" t="s">
        <v>3523</v>
      </c>
      <c r="K1710" s="400">
        <v>41239</v>
      </c>
      <c r="L1710" s="400">
        <v>41243</v>
      </c>
      <c r="M1710" s="388" t="s">
        <v>98</v>
      </c>
      <c r="N1710" s="388" t="s">
        <v>104</v>
      </c>
      <c r="O1710" s="388">
        <v>4</v>
      </c>
      <c r="P1710" s="388" t="s">
        <v>3114</v>
      </c>
      <c r="Q1710" s="388">
        <v>3</v>
      </c>
    </row>
    <row r="1711" spans="1:17" s="388" customFormat="1" x14ac:dyDescent="0.2">
      <c r="A1711" s="388">
        <v>58560</v>
      </c>
      <c r="B1711" s="388">
        <v>118490</v>
      </c>
      <c r="C1711" s="388">
        <v>10022439</v>
      </c>
      <c r="D1711" s="388" t="s">
        <v>283</v>
      </c>
      <c r="E1711" s="388" t="s">
        <v>1508</v>
      </c>
      <c r="F1711" s="388" t="s">
        <v>13</v>
      </c>
      <c r="G1711" s="388" t="s">
        <v>194</v>
      </c>
      <c r="H1711" s="388" t="s">
        <v>155</v>
      </c>
      <c r="I1711" s="388" t="s">
        <v>155</v>
      </c>
      <c r="J1711" s="388" t="s">
        <v>285</v>
      </c>
      <c r="K1711" s="400">
        <v>41239</v>
      </c>
      <c r="L1711" s="400">
        <v>41243</v>
      </c>
      <c r="M1711" s="388" t="s">
        <v>98</v>
      </c>
      <c r="N1711" s="388" t="s">
        <v>104</v>
      </c>
      <c r="O1711" s="388">
        <v>2</v>
      </c>
      <c r="P1711" s="388" t="s">
        <v>3114</v>
      </c>
      <c r="Q1711" s="388">
        <v>3</v>
      </c>
    </row>
    <row r="1712" spans="1:17" s="388" customFormat="1" x14ac:dyDescent="0.2">
      <c r="A1712" s="388">
        <v>59080</v>
      </c>
      <c r="B1712" s="388">
        <v>119806</v>
      </c>
      <c r="C1712" s="388">
        <v>10032393</v>
      </c>
      <c r="D1712" s="388" t="s">
        <v>2695</v>
      </c>
      <c r="E1712" s="388" t="s">
        <v>1508</v>
      </c>
      <c r="F1712" s="388" t="s">
        <v>13</v>
      </c>
      <c r="G1712" s="388" t="s">
        <v>374</v>
      </c>
      <c r="H1712" s="388" t="s">
        <v>177</v>
      </c>
      <c r="I1712" s="388" t="s">
        <v>177</v>
      </c>
      <c r="J1712" s="388" t="s">
        <v>3647</v>
      </c>
      <c r="K1712" s="400">
        <v>41239</v>
      </c>
      <c r="L1712" s="400">
        <v>41243</v>
      </c>
      <c r="M1712" s="388" t="s">
        <v>123</v>
      </c>
      <c r="N1712" s="388" t="s">
        <v>104</v>
      </c>
      <c r="O1712" s="388">
        <v>3</v>
      </c>
      <c r="P1712" s="388" t="s">
        <v>3114</v>
      </c>
      <c r="Q1712" s="388" t="s">
        <v>195</v>
      </c>
    </row>
    <row r="1713" spans="1:17" s="388" customFormat="1" x14ac:dyDescent="0.2">
      <c r="A1713" s="388">
        <v>54245</v>
      </c>
      <c r="B1713" s="388">
        <v>117205</v>
      </c>
      <c r="C1713" s="388">
        <v>10005615</v>
      </c>
      <c r="D1713" s="388" t="s">
        <v>1726</v>
      </c>
      <c r="E1713" s="388" t="s">
        <v>1536</v>
      </c>
      <c r="F1713" s="388" t="s">
        <v>14</v>
      </c>
      <c r="G1713" s="388" t="s">
        <v>768</v>
      </c>
      <c r="H1713" s="388" t="s">
        <v>92</v>
      </c>
      <c r="I1713" s="388" t="s">
        <v>93</v>
      </c>
      <c r="J1713" s="388" t="s">
        <v>3395</v>
      </c>
      <c r="K1713" s="400">
        <v>41239</v>
      </c>
      <c r="L1713" s="400">
        <v>41241</v>
      </c>
      <c r="M1713" s="388" t="s">
        <v>123</v>
      </c>
      <c r="N1713" s="388" t="s">
        <v>104</v>
      </c>
      <c r="O1713" s="388">
        <v>2</v>
      </c>
      <c r="P1713" s="388" t="s">
        <v>3114</v>
      </c>
      <c r="Q1713" s="388">
        <v>2</v>
      </c>
    </row>
    <row r="1714" spans="1:17" s="388" customFormat="1" x14ac:dyDescent="0.2">
      <c r="A1714" s="388">
        <v>50798</v>
      </c>
      <c r="B1714" s="388">
        <v>112020</v>
      </c>
      <c r="C1714" s="388">
        <v>10000834</v>
      </c>
      <c r="D1714" s="388" t="s">
        <v>748</v>
      </c>
      <c r="E1714" s="388" t="s">
        <v>1512</v>
      </c>
      <c r="F1714" s="388" t="s">
        <v>14</v>
      </c>
      <c r="G1714" s="388" t="s">
        <v>476</v>
      </c>
      <c r="H1714" s="388" t="s">
        <v>177</v>
      </c>
      <c r="I1714" s="388" t="s">
        <v>177</v>
      </c>
      <c r="J1714" s="388" t="s">
        <v>3192</v>
      </c>
      <c r="K1714" s="400">
        <v>41234</v>
      </c>
      <c r="L1714" s="400">
        <v>41236</v>
      </c>
      <c r="M1714" s="388" t="s">
        <v>143</v>
      </c>
      <c r="N1714" s="388" t="s">
        <v>104</v>
      </c>
      <c r="O1714" s="388">
        <v>2</v>
      </c>
      <c r="P1714" s="388" t="s">
        <v>3114</v>
      </c>
      <c r="Q1714" s="388">
        <v>3</v>
      </c>
    </row>
    <row r="1715" spans="1:17" s="388" customFormat="1" x14ac:dyDescent="0.2">
      <c r="A1715" s="388">
        <v>58152</v>
      </c>
      <c r="B1715" s="388">
        <v>119812</v>
      </c>
      <c r="C1715" s="388">
        <v>10033837</v>
      </c>
      <c r="D1715" s="388" t="s">
        <v>3528</v>
      </c>
      <c r="E1715" s="388" t="s">
        <v>1536</v>
      </c>
      <c r="F1715" s="388" t="s">
        <v>14</v>
      </c>
      <c r="G1715" s="388" t="s">
        <v>683</v>
      </c>
      <c r="H1715" s="388" t="s">
        <v>115</v>
      </c>
      <c r="I1715" s="388" t="s">
        <v>115</v>
      </c>
      <c r="J1715" s="388" t="s">
        <v>3529</v>
      </c>
      <c r="K1715" s="400">
        <v>41233</v>
      </c>
      <c r="L1715" s="400">
        <v>41236</v>
      </c>
      <c r="M1715" s="388" t="s">
        <v>123</v>
      </c>
      <c r="N1715" s="388" t="s">
        <v>104</v>
      </c>
      <c r="O1715" s="388">
        <v>4</v>
      </c>
      <c r="P1715" s="388" t="s">
        <v>3114</v>
      </c>
      <c r="Q1715" s="388">
        <v>3</v>
      </c>
    </row>
    <row r="1716" spans="1:17" s="388" customFormat="1" x14ac:dyDescent="0.2">
      <c r="A1716" s="388">
        <v>130559</v>
      </c>
      <c r="B1716" s="388" t="s">
        <v>96</v>
      </c>
      <c r="C1716" s="388">
        <v>10004771</v>
      </c>
      <c r="D1716" s="388" t="s">
        <v>2830</v>
      </c>
      <c r="E1716" s="388" t="s">
        <v>107</v>
      </c>
      <c r="F1716" s="388" t="s">
        <v>11</v>
      </c>
      <c r="G1716" s="388" t="s">
        <v>2831</v>
      </c>
      <c r="H1716" s="388" t="s">
        <v>155</v>
      </c>
      <c r="I1716" s="388" t="s">
        <v>155</v>
      </c>
      <c r="J1716" s="388" t="s">
        <v>3745</v>
      </c>
      <c r="K1716" s="400">
        <v>41233</v>
      </c>
      <c r="L1716" s="400">
        <v>41236</v>
      </c>
      <c r="M1716" s="388" t="s">
        <v>109</v>
      </c>
      <c r="N1716" s="388" t="s">
        <v>104</v>
      </c>
      <c r="O1716" s="388">
        <v>3</v>
      </c>
      <c r="P1716" s="388" t="s">
        <v>3114</v>
      </c>
      <c r="Q1716" s="388">
        <v>3</v>
      </c>
    </row>
    <row r="1717" spans="1:17" s="388" customFormat="1" x14ac:dyDescent="0.2">
      <c r="A1717" s="388">
        <v>130794</v>
      </c>
      <c r="B1717" s="388">
        <v>108348</v>
      </c>
      <c r="C1717" s="388">
        <v>10005583</v>
      </c>
      <c r="D1717" s="388" t="s">
        <v>583</v>
      </c>
      <c r="E1717" s="388" t="s">
        <v>1998</v>
      </c>
      <c r="F1717" s="388" t="s">
        <v>14</v>
      </c>
      <c r="G1717" s="388" t="s">
        <v>342</v>
      </c>
      <c r="H1717" s="388" t="s">
        <v>177</v>
      </c>
      <c r="I1717" s="388" t="s">
        <v>177</v>
      </c>
      <c r="J1717" s="388" t="s">
        <v>585</v>
      </c>
      <c r="K1717" s="400">
        <v>41233</v>
      </c>
      <c r="L1717" s="400">
        <v>41236</v>
      </c>
      <c r="M1717" s="388" t="s">
        <v>143</v>
      </c>
      <c r="N1717" s="388" t="s">
        <v>104</v>
      </c>
      <c r="O1717" s="388">
        <v>2</v>
      </c>
      <c r="P1717" s="388" t="s">
        <v>3114</v>
      </c>
      <c r="Q1717" s="388">
        <v>2</v>
      </c>
    </row>
    <row r="1718" spans="1:17" s="388" customFormat="1" x14ac:dyDescent="0.2">
      <c r="A1718" s="388">
        <v>133855</v>
      </c>
      <c r="B1718" s="388">
        <v>108274</v>
      </c>
      <c r="C1718" s="388">
        <v>10004797</v>
      </c>
      <c r="D1718" s="388" t="s">
        <v>3066</v>
      </c>
      <c r="E1718" s="388" t="s">
        <v>2155</v>
      </c>
      <c r="F1718" s="388" t="s">
        <v>17</v>
      </c>
      <c r="G1718" s="388" t="s">
        <v>151</v>
      </c>
      <c r="H1718" s="388" t="s">
        <v>152</v>
      </c>
      <c r="I1718" s="388" t="s">
        <v>152</v>
      </c>
      <c r="J1718" s="388" t="s">
        <v>3923</v>
      </c>
      <c r="K1718" s="400">
        <v>41233</v>
      </c>
      <c r="L1718" s="400">
        <v>41236</v>
      </c>
      <c r="M1718" s="388" t="s">
        <v>572</v>
      </c>
      <c r="N1718" s="388" t="s">
        <v>104</v>
      </c>
      <c r="O1718" s="388">
        <v>3</v>
      </c>
      <c r="P1718" s="388" t="s">
        <v>3114</v>
      </c>
      <c r="Q1718" s="388" t="s">
        <v>195</v>
      </c>
    </row>
    <row r="1719" spans="1:17" s="388" customFormat="1" x14ac:dyDescent="0.2">
      <c r="A1719" s="388">
        <v>50243</v>
      </c>
      <c r="B1719" s="388">
        <v>105809</v>
      </c>
      <c r="C1719" s="388">
        <v>10007002</v>
      </c>
      <c r="D1719" s="388" t="s">
        <v>704</v>
      </c>
      <c r="E1719" s="388" t="s">
        <v>1508</v>
      </c>
      <c r="F1719" s="388" t="s">
        <v>13</v>
      </c>
      <c r="G1719" s="388" t="s">
        <v>189</v>
      </c>
      <c r="H1719" s="388" t="s">
        <v>131</v>
      </c>
      <c r="I1719" s="388" t="s">
        <v>131</v>
      </c>
      <c r="J1719" s="388" t="s">
        <v>3153</v>
      </c>
      <c r="K1719" s="400">
        <v>41232</v>
      </c>
      <c r="L1719" s="400">
        <v>41236</v>
      </c>
      <c r="M1719" s="388" t="s">
        <v>123</v>
      </c>
      <c r="N1719" s="388" t="s">
        <v>104</v>
      </c>
      <c r="O1719" s="388">
        <v>3</v>
      </c>
      <c r="P1719" s="388" t="s">
        <v>3114</v>
      </c>
      <c r="Q1719" s="388">
        <v>2</v>
      </c>
    </row>
    <row r="1720" spans="1:17" s="388" customFormat="1" x14ac:dyDescent="0.2">
      <c r="A1720" s="388">
        <v>54584</v>
      </c>
      <c r="B1720" s="388">
        <v>116188</v>
      </c>
      <c r="C1720" s="388">
        <v>10006296</v>
      </c>
      <c r="D1720" s="388" t="s">
        <v>158</v>
      </c>
      <c r="E1720" s="388" t="s">
        <v>1512</v>
      </c>
      <c r="F1720" s="388" t="s">
        <v>14</v>
      </c>
      <c r="G1720" s="388" t="s">
        <v>160</v>
      </c>
      <c r="H1720" s="388" t="s">
        <v>161</v>
      </c>
      <c r="I1720" s="388" t="s">
        <v>161</v>
      </c>
      <c r="J1720" s="388" t="s">
        <v>163</v>
      </c>
      <c r="K1720" s="400">
        <v>41232</v>
      </c>
      <c r="L1720" s="400">
        <v>41236</v>
      </c>
      <c r="M1720" s="388" t="s">
        <v>143</v>
      </c>
      <c r="N1720" s="388" t="s">
        <v>104</v>
      </c>
      <c r="O1720" s="388">
        <v>2</v>
      </c>
      <c r="P1720" s="388" t="s">
        <v>3114</v>
      </c>
      <c r="Q1720" s="388">
        <v>3</v>
      </c>
    </row>
    <row r="1721" spans="1:17" s="388" customFormat="1" x14ac:dyDescent="0.2">
      <c r="A1721" s="388">
        <v>58782</v>
      </c>
      <c r="B1721" s="388">
        <v>118728</v>
      </c>
      <c r="C1721" s="388">
        <v>10024714</v>
      </c>
      <c r="D1721" s="388" t="s">
        <v>489</v>
      </c>
      <c r="E1721" s="388" t="s">
        <v>1590</v>
      </c>
      <c r="F1721" s="388" t="s">
        <v>13</v>
      </c>
      <c r="G1721" s="388" t="s">
        <v>386</v>
      </c>
      <c r="H1721" s="388" t="s">
        <v>152</v>
      </c>
      <c r="I1721" s="388" t="s">
        <v>152</v>
      </c>
      <c r="J1721" s="388" t="s">
        <v>490</v>
      </c>
      <c r="K1721" s="400">
        <v>41232</v>
      </c>
      <c r="L1721" s="400">
        <v>41236</v>
      </c>
      <c r="M1721" s="388" t="s">
        <v>98</v>
      </c>
      <c r="N1721" s="388" t="s">
        <v>104</v>
      </c>
      <c r="O1721" s="388">
        <v>2</v>
      </c>
      <c r="P1721" s="388" t="s">
        <v>3114</v>
      </c>
      <c r="Q1721" s="388" t="s">
        <v>195</v>
      </c>
    </row>
    <row r="1722" spans="1:17" s="388" customFormat="1" x14ac:dyDescent="0.2">
      <c r="A1722" s="388">
        <v>51909</v>
      </c>
      <c r="B1722" s="388">
        <v>110554</v>
      </c>
      <c r="C1722" s="388">
        <v>10002602</v>
      </c>
      <c r="D1722" s="388" t="s">
        <v>2324</v>
      </c>
      <c r="E1722" s="388" t="s">
        <v>1536</v>
      </c>
      <c r="F1722" s="388" t="s">
        <v>14</v>
      </c>
      <c r="G1722" s="388" t="s">
        <v>340</v>
      </c>
      <c r="H1722" s="388" t="s">
        <v>155</v>
      </c>
      <c r="I1722" s="388" t="s">
        <v>155</v>
      </c>
      <c r="J1722" s="388" t="s">
        <v>3258</v>
      </c>
      <c r="K1722" s="400">
        <v>41233</v>
      </c>
      <c r="L1722" s="400">
        <v>41235</v>
      </c>
      <c r="M1722" s="388" t="s">
        <v>123</v>
      </c>
      <c r="N1722" s="388" t="s">
        <v>104</v>
      </c>
      <c r="O1722" s="388">
        <v>3</v>
      </c>
      <c r="P1722" s="388" t="s">
        <v>3114</v>
      </c>
      <c r="Q1722" s="388">
        <v>3</v>
      </c>
    </row>
    <row r="1723" spans="1:17" s="388" customFormat="1" x14ac:dyDescent="0.2">
      <c r="A1723" s="388">
        <v>51510</v>
      </c>
      <c r="B1723" s="388">
        <v>106598</v>
      </c>
      <c r="C1723" s="388">
        <v>10011058</v>
      </c>
      <c r="D1723" s="388" t="s">
        <v>3231</v>
      </c>
      <c r="E1723" s="388" t="s">
        <v>1590</v>
      </c>
      <c r="F1723" s="388" t="s">
        <v>13</v>
      </c>
      <c r="G1723" s="388" t="s">
        <v>219</v>
      </c>
      <c r="H1723" s="388" t="s">
        <v>177</v>
      </c>
      <c r="I1723" s="388" t="s">
        <v>177</v>
      </c>
      <c r="J1723" s="388" t="s">
        <v>3232</v>
      </c>
      <c r="K1723" s="400">
        <v>41232</v>
      </c>
      <c r="L1723" s="400">
        <v>41235</v>
      </c>
      <c r="M1723" s="388" t="s">
        <v>123</v>
      </c>
      <c r="N1723" s="388" t="s">
        <v>104</v>
      </c>
      <c r="O1723" s="388">
        <v>1</v>
      </c>
      <c r="P1723" s="388" t="s">
        <v>3114</v>
      </c>
      <c r="Q1723" s="388">
        <v>3</v>
      </c>
    </row>
    <row r="1724" spans="1:17" s="388" customFormat="1" x14ac:dyDescent="0.2">
      <c r="A1724" s="388">
        <v>52157</v>
      </c>
      <c r="B1724" s="388">
        <v>108972</v>
      </c>
      <c r="C1724" s="388">
        <v>10009072</v>
      </c>
      <c r="D1724" s="388" t="s">
        <v>2345</v>
      </c>
      <c r="E1724" s="388" t="s">
        <v>1590</v>
      </c>
      <c r="F1724" s="388" t="s">
        <v>13</v>
      </c>
      <c r="G1724" s="388" t="s">
        <v>1250</v>
      </c>
      <c r="H1724" s="388" t="s">
        <v>115</v>
      </c>
      <c r="I1724" s="388" t="s">
        <v>115</v>
      </c>
      <c r="J1724" s="388" t="s">
        <v>3267</v>
      </c>
      <c r="K1724" s="400">
        <v>41232</v>
      </c>
      <c r="L1724" s="400">
        <v>41235</v>
      </c>
      <c r="M1724" s="388" t="s">
        <v>123</v>
      </c>
      <c r="N1724" s="388" t="s">
        <v>104</v>
      </c>
      <c r="O1724" s="388">
        <v>3</v>
      </c>
      <c r="P1724" s="388" t="s">
        <v>3114</v>
      </c>
      <c r="Q1724" s="388">
        <v>3</v>
      </c>
    </row>
    <row r="1725" spans="1:17" s="388" customFormat="1" x14ac:dyDescent="0.2">
      <c r="A1725" s="388">
        <v>52602</v>
      </c>
      <c r="B1725" s="388">
        <v>116503</v>
      </c>
      <c r="C1725" s="388">
        <v>10003471</v>
      </c>
      <c r="D1725" s="388" t="s">
        <v>3293</v>
      </c>
      <c r="E1725" s="388" t="s">
        <v>1508</v>
      </c>
      <c r="F1725" s="388" t="s">
        <v>13</v>
      </c>
      <c r="G1725" s="388" t="s">
        <v>91</v>
      </c>
      <c r="H1725" s="388" t="s">
        <v>92</v>
      </c>
      <c r="I1725" s="388" t="s">
        <v>93</v>
      </c>
      <c r="J1725" s="388" t="s">
        <v>3294</v>
      </c>
      <c r="K1725" s="400">
        <v>41232</v>
      </c>
      <c r="L1725" s="400">
        <v>41234</v>
      </c>
      <c r="M1725" s="388" t="s">
        <v>98</v>
      </c>
      <c r="N1725" s="388" t="s">
        <v>104</v>
      </c>
      <c r="O1725" s="388">
        <v>3</v>
      </c>
      <c r="P1725" s="388" t="s">
        <v>3114</v>
      </c>
      <c r="Q1725" s="388">
        <v>2</v>
      </c>
    </row>
    <row r="1726" spans="1:17" s="388" customFormat="1" x14ac:dyDescent="0.2">
      <c r="A1726" s="388">
        <v>130651</v>
      </c>
      <c r="B1726" s="388" t="s">
        <v>96</v>
      </c>
      <c r="C1726" s="388">
        <v>10000683</v>
      </c>
      <c r="D1726" s="388" t="s">
        <v>3775</v>
      </c>
      <c r="E1726" s="388" t="s">
        <v>274</v>
      </c>
      <c r="F1726" s="388" t="s">
        <v>11</v>
      </c>
      <c r="G1726" s="388" t="s">
        <v>252</v>
      </c>
      <c r="H1726" s="388" t="s">
        <v>155</v>
      </c>
      <c r="I1726" s="388" t="s">
        <v>155</v>
      </c>
      <c r="J1726" s="388" t="s">
        <v>3776</v>
      </c>
      <c r="K1726" s="400">
        <v>41198</v>
      </c>
      <c r="L1726" s="400">
        <v>41232</v>
      </c>
      <c r="M1726" s="388" t="s">
        <v>109</v>
      </c>
      <c r="N1726" s="388" t="s">
        <v>104</v>
      </c>
      <c r="O1726" s="388">
        <v>2</v>
      </c>
      <c r="P1726" s="388" t="s">
        <v>3114</v>
      </c>
      <c r="Q1726" s="388">
        <v>3</v>
      </c>
    </row>
    <row r="1727" spans="1:17" s="388" customFormat="1" x14ac:dyDescent="0.2">
      <c r="A1727" s="388">
        <v>131947</v>
      </c>
      <c r="B1727" s="388">
        <v>114869</v>
      </c>
      <c r="C1727" s="388">
        <v>10004841</v>
      </c>
      <c r="D1727" s="388" t="s">
        <v>1447</v>
      </c>
      <c r="E1727" s="388" t="s">
        <v>1992</v>
      </c>
      <c r="F1727" s="388" t="s">
        <v>12</v>
      </c>
      <c r="G1727" s="388" t="s">
        <v>252</v>
      </c>
      <c r="H1727" s="388" t="s">
        <v>155</v>
      </c>
      <c r="I1727" s="388" t="s">
        <v>155</v>
      </c>
      <c r="J1727" s="388" t="s">
        <v>3896</v>
      </c>
      <c r="K1727" s="400">
        <v>41227</v>
      </c>
      <c r="L1727" s="400">
        <v>41229</v>
      </c>
      <c r="M1727" s="388" t="s">
        <v>127</v>
      </c>
      <c r="N1727" s="388" t="s">
        <v>104</v>
      </c>
      <c r="O1727" s="388">
        <v>2</v>
      </c>
      <c r="P1727" s="388" t="s">
        <v>3114</v>
      </c>
      <c r="Q1727" s="388">
        <v>3</v>
      </c>
    </row>
    <row r="1728" spans="1:17" s="388" customFormat="1" x14ac:dyDescent="0.2">
      <c r="A1728" s="388">
        <v>50169</v>
      </c>
      <c r="B1728" s="388">
        <v>108148</v>
      </c>
      <c r="C1728" s="388">
        <v>10004376</v>
      </c>
      <c r="D1728" s="388" t="s">
        <v>594</v>
      </c>
      <c r="E1728" s="388" t="s">
        <v>1512</v>
      </c>
      <c r="F1728" s="388" t="s">
        <v>14</v>
      </c>
      <c r="G1728" s="388" t="s">
        <v>595</v>
      </c>
      <c r="H1728" s="388" t="s">
        <v>177</v>
      </c>
      <c r="I1728" s="388" t="s">
        <v>177</v>
      </c>
      <c r="J1728" s="388" t="s">
        <v>596</v>
      </c>
      <c r="K1728" s="400">
        <v>41226</v>
      </c>
      <c r="L1728" s="400">
        <v>41229</v>
      </c>
      <c r="M1728" s="388" t="s">
        <v>352</v>
      </c>
      <c r="N1728" s="388" t="s">
        <v>104</v>
      </c>
      <c r="O1728" s="388">
        <v>2</v>
      </c>
      <c r="P1728" s="388" t="s">
        <v>3114</v>
      </c>
      <c r="Q1728" s="388">
        <v>3</v>
      </c>
    </row>
    <row r="1729" spans="1:17" s="388" customFormat="1" x14ac:dyDescent="0.2">
      <c r="A1729" s="388">
        <v>50621</v>
      </c>
      <c r="B1729" s="388">
        <v>107690</v>
      </c>
      <c r="C1729" s="388">
        <v>10000561</v>
      </c>
      <c r="D1729" s="388" t="s">
        <v>3180</v>
      </c>
      <c r="E1729" s="388" t="s">
        <v>1536</v>
      </c>
      <c r="F1729" s="388" t="s">
        <v>14</v>
      </c>
      <c r="G1729" s="388" t="s">
        <v>219</v>
      </c>
      <c r="H1729" s="388" t="s">
        <v>177</v>
      </c>
      <c r="I1729" s="388" t="s">
        <v>177</v>
      </c>
      <c r="J1729" s="388" t="s">
        <v>3181</v>
      </c>
      <c r="K1729" s="400">
        <v>41226</v>
      </c>
      <c r="L1729" s="400">
        <v>41229</v>
      </c>
      <c r="M1729" s="388" t="s">
        <v>123</v>
      </c>
      <c r="N1729" s="388" t="s">
        <v>104</v>
      </c>
      <c r="O1729" s="388">
        <v>2</v>
      </c>
      <c r="P1729" s="388" t="s">
        <v>3114</v>
      </c>
      <c r="Q1729" s="388">
        <v>2</v>
      </c>
    </row>
    <row r="1730" spans="1:17" s="388" customFormat="1" x14ac:dyDescent="0.2">
      <c r="A1730" s="388">
        <v>54249</v>
      </c>
      <c r="B1730" s="388">
        <v>106862</v>
      </c>
      <c r="C1730" s="388">
        <v>10006317</v>
      </c>
      <c r="D1730" s="388" t="s">
        <v>997</v>
      </c>
      <c r="E1730" s="388" t="s">
        <v>1508</v>
      </c>
      <c r="F1730" s="388" t="s">
        <v>13</v>
      </c>
      <c r="G1730" s="388" t="s">
        <v>998</v>
      </c>
      <c r="H1730" s="388" t="s">
        <v>131</v>
      </c>
      <c r="I1730" s="388" t="s">
        <v>131</v>
      </c>
      <c r="J1730" s="388" t="s">
        <v>3397</v>
      </c>
      <c r="K1730" s="400">
        <v>41226</v>
      </c>
      <c r="L1730" s="400">
        <v>41229</v>
      </c>
      <c r="M1730" s="388" t="s">
        <v>123</v>
      </c>
      <c r="N1730" s="388" t="s">
        <v>104</v>
      </c>
      <c r="O1730" s="388">
        <v>2</v>
      </c>
      <c r="P1730" s="388" t="s">
        <v>3114</v>
      </c>
      <c r="Q1730" s="388">
        <v>2</v>
      </c>
    </row>
    <row r="1731" spans="1:17" s="388" customFormat="1" x14ac:dyDescent="0.2">
      <c r="A1731" s="388">
        <v>58171</v>
      </c>
      <c r="B1731" s="388">
        <v>117959</v>
      </c>
      <c r="C1731" s="388">
        <v>10013615</v>
      </c>
      <c r="D1731" s="388" t="s">
        <v>3539</v>
      </c>
      <c r="E1731" s="388" t="s">
        <v>1508</v>
      </c>
      <c r="F1731" s="388" t="s">
        <v>13</v>
      </c>
      <c r="G1731" s="388" t="s">
        <v>505</v>
      </c>
      <c r="H1731" s="388" t="s">
        <v>115</v>
      </c>
      <c r="I1731" s="388" t="s">
        <v>115</v>
      </c>
      <c r="J1731" s="388" t="s">
        <v>3540</v>
      </c>
      <c r="K1731" s="400">
        <v>41226</v>
      </c>
      <c r="L1731" s="400">
        <v>41229</v>
      </c>
      <c r="M1731" s="388" t="s">
        <v>98</v>
      </c>
      <c r="N1731" s="388" t="s">
        <v>104</v>
      </c>
      <c r="O1731" s="388">
        <v>3</v>
      </c>
      <c r="P1731" s="388" t="s">
        <v>3114</v>
      </c>
      <c r="Q1731" s="388">
        <v>3</v>
      </c>
    </row>
    <row r="1732" spans="1:17" s="388" customFormat="1" x14ac:dyDescent="0.2">
      <c r="A1732" s="388">
        <v>58456</v>
      </c>
      <c r="B1732" s="388">
        <v>118381</v>
      </c>
      <c r="C1732" s="388">
        <v>10022856</v>
      </c>
      <c r="D1732" s="388" t="s">
        <v>3581</v>
      </c>
      <c r="E1732" s="388" t="s">
        <v>1590</v>
      </c>
      <c r="F1732" s="388" t="s">
        <v>13</v>
      </c>
      <c r="G1732" s="388" t="s">
        <v>595</v>
      </c>
      <c r="H1732" s="388" t="s">
        <v>177</v>
      </c>
      <c r="I1732" s="388" t="s">
        <v>177</v>
      </c>
      <c r="J1732" s="388" t="s">
        <v>3582</v>
      </c>
      <c r="K1732" s="400">
        <v>41226</v>
      </c>
      <c r="L1732" s="400">
        <v>41229</v>
      </c>
      <c r="M1732" s="388" t="s">
        <v>98</v>
      </c>
      <c r="N1732" s="388" t="s">
        <v>104</v>
      </c>
      <c r="O1732" s="388">
        <v>2</v>
      </c>
      <c r="P1732" s="388" t="s">
        <v>3114</v>
      </c>
      <c r="Q1732" s="388">
        <v>3</v>
      </c>
    </row>
    <row r="1733" spans="1:17" s="388" customFormat="1" x14ac:dyDescent="0.2">
      <c r="A1733" s="388">
        <v>58966</v>
      </c>
      <c r="B1733" s="388">
        <v>118929</v>
      </c>
      <c r="C1733" s="388">
        <v>10027498</v>
      </c>
      <c r="D1733" s="388" t="s">
        <v>1173</v>
      </c>
      <c r="E1733" s="388" t="s">
        <v>1590</v>
      </c>
      <c r="F1733" s="388" t="s">
        <v>13</v>
      </c>
      <c r="G1733" s="388" t="s">
        <v>239</v>
      </c>
      <c r="H1733" s="388" t="s">
        <v>152</v>
      </c>
      <c r="I1733" s="388" t="s">
        <v>152</v>
      </c>
      <c r="J1733" s="388" t="s">
        <v>3636</v>
      </c>
      <c r="K1733" s="400">
        <v>41226</v>
      </c>
      <c r="L1733" s="400">
        <v>41229</v>
      </c>
      <c r="M1733" s="388" t="s">
        <v>1834</v>
      </c>
      <c r="N1733" s="388" t="s">
        <v>104</v>
      </c>
      <c r="O1733" s="388">
        <v>3</v>
      </c>
      <c r="P1733" s="388" t="s">
        <v>3114</v>
      </c>
      <c r="Q1733" s="388">
        <v>4</v>
      </c>
    </row>
    <row r="1734" spans="1:17" s="388" customFormat="1" x14ac:dyDescent="0.2">
      <c r="A1734" s="388">
        <v>130754</v>
      </c>
      <c r="B1734" s="388">
        <v>106763</v>
      </c>
      <c r="C1734" s="388">
        <v>10000952</v>
      </c>
      <c r="D1734" s="388" t="s">
        <v>497</v>
      </c>
      <c r="E1734" s="388" t="s">
        <v>274</v>
      </c>
      <c r="F1734" s="388" t="s">
        <v>11</v>
      </c>
      <c r="G1734" s="388" t="s">
        <v>386</v>
      </c>
      <c r="H1734" s="388" t="s">
        <v>152</v>
      </c>
      <c r="I1734" s="388" t="s">
        <v>152</v>
      </c>
      <c r="J1734" s="388" t="s">
        <v>498</v>
      </c>
      <c r="K1734" s="400">
        <v>41226</v>
      </c>
      <c r="L1734" s="400">
        <v>41229</v>
      </c>
      <c r="M1734" s="388" t="s">
        <v>109</v>
      </c>
      <c r="N1734" s="388" t="s">
        <v>104</v>
      </c>
      <c r="O1734" s="388">
        <v>2</v>
      </c>
      <c r="P1734" s="388" t="s">
        <v>3114</v>
      </c>
      <c r="Q1734" s="388">
        <v>3</v>
      </c>
    </row>
    <row r="1735" spans="1:17" s="388" customFormat="1" x14ac:dyDescent="0.2">
      <c r="A1735" s="388">
        <v>133834</v>
      </c>
      <c r="B1735" s="388">
        <v>108247</v>
      </c>
      <c r="C1735" s="388">
        <v>10004113</v>
      </c>
      <c r="D1735" s="388" t="s">
        <v>3917</v>
      </c>
      <c r="E1735" s="388" t="s">
        <v>2155</v>
      </c>
      <c r="F1735" s="388" t="s">
        <v>17</v>
      </c>
      <c r="G1735" s="388" t="s">
        <v>386</v>
      </c>
      <c r="H1735" s="388" t="s">
        <v>152</v>
      </c>
      <c r="I1735" s="388" t="s">
        <v>152</v>
      </c>
      <c r="J1735" s="388" t="s">
        <v>3918</v>
      </c>
      <c r="K1735" s="400">
        <v>41226</v>
      </c>
      <c r="L1735" s="400">
        <v>41229</v>
      </c>
      <c r="M1735" s="388" t="s">
        <v>572</v>
      </c>
      <c r="N1735" s="388" t="s">
        <v>104</v>
      </c>
      <c r="O1735" s="388">
        <v>2</v>
      </c>
      <c r="P1735" s="388" t="s">
        <v>3114</v>
      </c>
      <c r="Q1735" s="388" t="s">
        <v>195</v>
      </c>
    </row>
    <row r="1736" spans="1:17" s="388" customFormat="1" x14ac:dyDescent="0.2">
      <c r="A1736" s="388">
        <v>53025</v>
      </c>
      <c r="B1736" s="388">
        <v>116638</v>
      </c>
      <c r="C1736" s="388">
        <v>10003909</v>
      </c>
      <c r="D1736" s="388" t="s">
        <v>893</v>
      </c>
      <c r="E1736" s="388" t="s">
        <v>1508</v>
      </c>
      <c r="F1736" s="388" t="s">
        <v>13</v>
      </c>
      <c r="G1736" s="388" t="s">
        <v>167</v>
      </c>
      <c r="H1736" s="388" t="s">
        <v>102</v>
      </c>
      <c r="I1736" s="388" t="s">
        <v>102</v>
      </c>
      <c r="J1736" s="388" t="s">
        <v>3311</v>
      </c>
      <c r="K1736" s="400">
        <v>41225</v>
      </c>
      <c r="L1736" s="400">
        <v>41229</v>
      </c>
      <c r="M1736" s="388" t="s">
        <v>98</v>
      </c>
      <c r="N1736" s="388" t="s">
        <v>104</v>
      </c>
      <c r="O1736" s="388">
        <v>3</v>
      </c>
      <c r="P1736" s="388" t="s">
        <v>3114</v>
      </c>
      <c r="Q1736" s="388">
        <v>2</v>
      </c>
    </row>
    <row r="1737" spans="1:17" s="388" customFormat="1" x14ac:dyDescent="0.2">
      <c r="A1737" s="388">
        <v>53674</v>
      </c>
      <c r="B1737" s="388">
        <v>107952</v>
      </c>
      <c r="C1737" s="388">
        <v>10004801</v>
      </c>
      <c r="D1737" s="388" t="s">
        <v>1687</v>
      </c>
      <c r="E1737" s="388" t="s">
        <v>1512</v>
      </c>
      <c r="F1737" s="388" t="s">
        <v>14</v>
      </c>
      <c r="G1737" s="388" t="s">
        <v>151</v>
      </c>
      <c r="H1737" s="388" t="s">
        <v>152</v>
      </c>
      <c r="I1737" s="388" t="s">
        <v>152</v>
      </c>
      <c r="J1737" s="388" t="s">
        <v>3362</v>
      </c>
      <c r="K1737" s="400">
        <v>41225</v>
      </c>
      <c r="L1737" s="400">
        <v>41229</v>
      </c>
      <c r="M1737" s="388" t="s">
        <v>143</v>
      </c>
      <c r="N1737" s="388" t="s">
        <v>104</v>
      </c>
      <c r="O1737" s="388">
        <v>2</v>
      </c>
      <c r="P1737" s="388" t="s">
        <v>3114</v>
      </c>
      <c r="Q1737" s="388">
        <v>2</v>
      </c>
    </row>
    <row r="1738" spans="1:17" s="388" customFormat="1" x14ac:dyDescent="0.2">
      <c r="A1738" s="388">
        <v>130576</v>
      </c>
      <c r="B1738" s="388">
        <v>107083</v>
      </c>
      <c r="C1738" s="388">
        <v>10006341</v>
      </c>
      <c r="D1738" s="388" t="s">
        <v>2845</v>
      </c>
      <c r="E1738" s="388" t="s">
        <v>107</v>
      </c>
      <c r="F1738" s="388" t="s">
        <v>11</v>
      </c>
      <c r="G1738" s="388" t="s">
        <v>768</v>
      </c>
      <c r="H1738" s="388" t="s">
        <v>92</v>
      </c>
      <c r="I1738" s="388" t="s">
        <v>93</v>
      </c>
      <c r="J1738" s="388" t="s">
        <v>3752</v>
      </c>
      <c r="K1738" s="400">
        <v>41225</v>
      </c>
      <c r="L1738" s="400">
        <v>41229</v>
      </c>
      <c r="M1738" s="388" t="s">
        <v>109</v>
      </c>
      <c r="N1738" s="388" t="s">
        <v>104</v>
      </c>
      <c r="O1738" s="388">
        <v>3</v>
      </c>
      <c r="P1738" s="388" t="s">
        <v>3114</v>
      </c>
      <c r="Q1738" s="388">
        <v>3</v>
      </c>
    </row>
    <row r="1739" spans="1:17" s="388" customFormat="1" x14ac:dyDescent="0.2">
      <c r="A1739" s="388">
        <v>133435</v>
      </c>
      <c r="B1739" s="388">
        <v>111809</v>
      </c>
      <c r="C1739" s="388">
        <v>10006432</v>
      </c>
      <c r="D1739" s="388" t="s">
        <v>1471</v>
      </c>
      <c r="E1739" s="388" t="s">
        <v>107</v>
      </c>
      <c r="F1739" s="388" t="s">
        <v>11</v>
      </c>
      <c r="G1739" s="388" t="s">
        <v>1349</v>
      </c>
      <c r="H1739" s="388" t="s">
        <v>177</v>
      </c>
      <c r="I1739" s="388" t="s">
        <v>177</v>
      </c>
      <c r="J1739" s="388" t="s">
        <v>3907</v>
      </c>
      <c r="K1739" s="400">
        <v>41225</v>
      </c>
      <c r="L1739" s="400">
        <v>41229</v>
      </c>
      <c r="M1739" s="388" t="s">
        <v>109</v>
      </c>
      <c r="N1739" s="388" t="s">
        <v>104</v>
      </c>
      <c r="O1739" s="388">
        <v>3</v>
      </c>
      <c r="P1739" s="388" t="s">
        <v>3114</v>
      </c>
      <c r="Q1739" s="388">
        <v>2</v>
      </c>
    </row>
    <row r="1740" spans="1:17" s="388" customFormat="1" x14ac:dyDescent="0.2">
      <c r="A1740" s="388">
        <v>52395</v>
      </c>
      <c r="B1740" s="388">
        <v>106060</v>
      </c>
      <c r="C1740" s="388">
        <v>10003190</v>
      </c>
      <c r="D1740" s="388" t="s">
        <v>847</v>
      </c>
      <c r="E1740" s="388" t="s">
        <v>1508</v>
      </c>
      <c r="F1740" s="388" t="s">
        <v>13</v>
      </c>
      <c r="G1740" s="388" t="s">
        <v>806</v>
      </c>
      <c r="H1740" s="388" t="s">
        <v>186</v>
      </c>
      <c r="I1740" s="388" t="s">
        <v>93</v>
      </c>
      <c r="J1740" s="388" t="s">
        <v>3274</v>
      </c>
      <c r="K1740" s="400">
        <v>41226</v>
      </c>
      <c r="L1740" s="400">
        <v>41228</v>
      </c>
      <c r="M1740" s="388" t="s">
        <v>98</v>
      </c>
      <c r="N1740" s="388" t="s">
        <v>104</v>
      </c>
      <c r="O1740" s="388">
        <v>2</v>
      </c>
      <c r="P1740" s="388" t="s">
        <v>3114</v>
      </c>
      <c r="Q1740" s="388">
        <v>3</v>
      </c>
    </row>
    <row r="1741" spans="1:17" s="388" customFormat="1" x14ac:dyDescent="0.2">
      <c r="A1741" s="388">
        <v>54549</v>
      </c>
      <c r="B1741" s="388">
        <v>107475</v>
      </c>
      <c r="C1741" s="388">
        <v>10006080</v>
      </c>
      <c r="D1741" s="388" t="s">
        <v>3430</v>
      </c>
      <c r="E1741" s="388" t="s">
        <v>1536</v>
      </c>
      <c r="F1741" s="388" t="s">
        <v>14</v>
      </c>
      <c r="G1741" s="388" t="s">
        <v>141</v>
      </c>
      <c r="H1741" s="388" t="s">
        <v>115</v>
      </c>
      <c r="I1741" s="388" t="s">
        <v>115</v>
      </c>
      <c r="J1741" s="388" t="s">
        <v>3431</v>
      </c>
      <c r="K1741" s="400">
        <v>41226</v>
      </c>
      <c r="L1741" s="400">
        <v>41228</v>
      </c>
      <c r="M1741" s="388" t="s">
        <v>123</v>
      </c>
      <c r="N1741" s="388" t="s">
        <v>104</v>
      </c>
      <c r="O1741" s="388">
        <v>3</v>
      </c>
      <c r="P1741" s="388" t="s">
        <v>3114</v>
      </c>
      <c r="Q1741" s="388">
        <v>3</v>
      </c>
    </row>
    <row r="1742" spans="1:17" s="388" customFormat="1" x14ac:dyDescent="0.2">
      <c r="A1742" s="388">
        <v>52550</v>
      </c>
      <c r="B1742" s="388">
        <v>110135</v>
      </c>
      <c r="C1742" s="388">
        <v>10001710</v>
      </c>
      <c r="D1742" s="388" t="s">
        <v>212</v>
      </c>
      <c r="E1742" s="388" t="s">
        <v>1512</v>
      </c>
      <c r="F1742" s="388" t="s">
        <v>14</v>
      </c>
      <c r="G1742" s="388" t="s">
        <v>213</v>
      </c>
      <c r="H1742" s="388" t="s">
        <v>155</v>
      </c>
      <c r="I1742" s="388" t="s">
        <v>155</v>
      </c>
      <c r="J1742" s="388" t="s">
        <v>214</v>
      </c>
      <c r="K1742" s="400">
        <v>41219</v>
      </c>
      <c r="L1742" s="400">
        <v>41222</v>
      </c>
      <c r="M1742" s="388" t="s">
        <v>143</v>
      </c>
      <c r="N1742" s="388" t="s">
        <v>104</v>
      </c>
      <c r="O1742" s="388">
        <v>2</v>
      </c>
      <c r="P1742" s="388" t="s">
        <v>3114</v>
      </c>
      <c r="Q1742" s="388">
        <v>3</v>
      </c>
    </row>
    <row r="1743" spans="1:17" s="388" customFormat="1" x14ac:dyDescent="0.2">
      <c r="A1743" s="388">
        <v>54472</v>
      </c>
      <c r="B1743" s="388">
        <v>106710</v>
      </c>
      <c r="C1743" s="388">
        <v>10005966</v>
      </c>
      <c r="D1743" s="388" t="s">
        <v>3414</v>
      </c>
      <c r="E1743" s="388" t="s">
        <v>1508</v>
      </c>
      <c r="F1743" s="388" t="s">
        <v>13</v>
      </c>
      <c r="G1743" s="388" t="s">
        <v>946</v>
      </c>
      <c r="H1743" s="388" t="s">
        <v>186</v>
      </c>
      <c r="I1743" s="388" t="s">
        <v>93</v>
      </c>
      <c r="J1743" s="388" t="s">
        <v>3415</v>
      </c>
      <c r="K1743" s="400">
        <v>41219</v>
      </c>
      <c r="L1743" s="400">
        <v>41222</v>
      </c>
      <c r="M1743" s="388" t="s">
        <v>1834</v>
      </c>
      <c r="N1743" s="388" t="s">
        <v>104</v>
      </c>
      <c r="O1743" s="388">
        <v>3</v>
      </c>
      <c r="P1743" s="388" t="s">
        <v>3114</v>
      </c>
      <c r="Q1743" s="388">
        <v>4</v>
      </c>
    </row>
    <row r="1744" spans="1:17" s="388" customFormat="1" x14ac:dyDescent="0.2">
      <c r="A1744" s="388">
        <v>130523</v>
      </c>
      <c r="B1744" s="388">
        <v>108328</v>
      </c>
      <c r="C1744" s="388">
        <v>10006195</v>
      </c>
      <c r="D1744" s="388" t="s">
        <v>148</v>
      </c>
      <c r="E1744" s="388" t="s">
        <v>100</v>
      </c>
      <c r="F1744" s="388" t="s">
        <v>11</v>
      </c>
      <c r="G1744" s="388" t="s">
        <v>149</v>
      </c>
      <c r="H1744" s="388" t="s">
        <v>131</v>
      </c>
      <c r="I1744" s="388" t="s">
        <v>131</v>
      </c>
      <c r="J1744" s="388" t="s">
        <v>150</v>
      </c>
      <c r="K1744" s="400">
        <v>41219</v>
      </c>
      <c r="L1744" s="400">
        <v>41222</v>
      </c>
      <c r="M1744" s="388" t="s">
        <v>103</v>
      </c>
      <c r="N1744" s="388" t="s">
        <v>104</v>
      </c>
      <c r="O1744" s="388">
        <v>2</v>
      </c>
      <c r="P1744" s="388" t="s">
        <v>3114</v>
      </c>
      <c r="Q1744" s="388">
        <v>3</v>
      </c>
    </row>
    <row r="1745" spans="1:17" s="388" customFormat="1" x14ac:dyDescent="0.2">
      <c r="A1745" s="388">
        <v>130699</v>
      </c>
      <c r="B1745" s="388">
        <v>108382</v>
      </c>
      <c r="C1745" s="388">
        <v>10006958</v>
      </c>
      <c r="D1745" s="388" t="s">
        <v>2087</v>
      </c>
      <c r="E1745" s="388" t="s">
        <v>100</v>
      </c>
      <c r="F1745" s="388" t="s">
        <v>11</v>
      </c>
      <c r="G1745" s="388" t="s">
        <v>219</v>
      </c>
      <c r="H1745" s="388" t="s">
        <v>177</v>
      </c>
      <c r="I1745" s="388" t="s">
        <v>177</v>
      </c>
      <c r="J1745" s="388" t="s">
        <v>3801</v>
      </c>
      <c r="K1745" s="400">
        <v>41219</v>
      </c>
      <c r="L1745" s="400">
        <v>41222</v>
      </c>
      <c r="M1745" s="388" t="s">
        <v>520</v>
      </c>
      <c r="N1745" s="388" t="s">
        <v>104</v>
      </c>
      <c r="O1745" s="388">
        <v>3</v>
      </c>
      <c r="P1745" s="388" t="s">
        <v>3114</v>
      </c>
      <c r="Q1745" s="388">
        <v>4</v>
      </c>
    </row>
    <row r="1746" spans="1:17" s="388" customFormat="1" x14ac:dyDescent="0.2">
      <c r="A1746" s="388">
        <v>51653</v>
      </c>
      <c r="B1746" s="388">
        <v>108073</v>
      </c>
      <c r="C1746" s="388">
        <v>10008919</v>
      </c>
      <c r="D1746" s="388" t="s">
        <v>813</v>
      </c>
      <c r="E1746" s="388" t="s">
        <v>1512</v>
      </c>
      <c r="F1746" s="388" t="s">
        <v>14</v>
      </c>
      <c r="G1746" s="388" t="s">
        <v>275</v>
      </c>
      <c r="H1746" s="388" t="s">
        <v>186</v>
      </c>
      <c r="I1746" s="388" t="s">
        <v>93</v>
      </c>
      <c r="J1746" s="388" t="s">
        <v>3250</v>
      </c>
      <c r="K1746" s="400">
        <v>41218</v>
      </c>
      <c r="L1746" s="400">
        <v>41222</v>
      </c>
      <c r="M1746" s="388" t="s">
        <v>143</v>
      </c>
      <c r="N1746" s="388" t="s">
        <v>104</v>
      </c>
      <c r="O1746" s="388">
        <v>3</v>
      </c>
      <c r="P1746" s="388" t="s">
        <v>3114</v>
      </c>
      <c r="Q1746" s="388">
        <v>2</v>
      </c>
    </row>
    <row r="1747" spans="1:17" s="388" customFormat="1" x14ac:dyDescent="0.2">
      <c r="A1747" s="388">
        <v>58161</v>
      </c>
      <c r="B1747" s="388">
        <v>117497</v>
      </c>
      <c r="C1747" s="388">
        <v>10004807</v>
      </c>
      <c r="D1747" s="388" t="s">
        <v>1097</v>
      </c>
      <c r="E1747" s="388" t="s">
        <v>1508</v>
      </c>
      <c r="F1747" s="388" t="s">
        <v>13</v>
      </c>
      <c r="G1747" s="388" t="s">
        <v>151</v>
      </c>
      <c r="H1747" s="388" t="s">
        <v>152</v>
      </c>
      <c r="I1747" s="388" t="s">
        <v>152</v>
      </c>
      <c r="J1747" s="388" t="s">
        <v>3531</v>
      </c>
      <c r="K1747" s="400">
        <v>41218</v>
      </c>
      <c r="L1747" s="400">
        <v>41222</v>
      </c>
      <c r="M1747" s="388" t="s">
        <v>98</v>
      </c>
      <c r="N1747" s="388" t="s">
        <v>104</v>
      </c>
      <c r="O1747" s="388">
        <v>3</v>
      </c>
      <c r="P1747" s="388" t="s">
        <v>3114</v>
      </c>
      <c r="Q1747" s="388">
        <v>3</v>
      </c>
    </row>
    <row r="1748" spans="1:17" s="388" customFormat="1" x14ac:dyDescent="0.2">
      <c r="A1748" s="388">
        <v>130477</v>
      </c>
      <c r="B1748" s="388" t="s">
        <v>96</v>
      </c>
      <c r="C1748" s="388">
        <v>10006355</v>
      </c>
      <c r="D1748" s="388" t="s">
        <v>3706</v>
      </c>
      <c r="E1748" s="388" t="s">
        <v>107</v>
      </c>
      <c r="F1748" s="388" t="s">
        <v>11</v>
      </c>
      <c r="G1748" s="388" t="s">
        <v>697</v>
      </c>
      <c r="H1748" s="388" t="s">
        <v>161</v>
      </c>
      <c r="I1748" s="388" t="s">
        <v>161</v>
      </c>
      <c r="J1748" s="388" t="s">
        <v>3707</v>
      </c>
      <c r="K1748" s="400">
        <v>41218</v>
      </c>
      <c r="L1748" s="400">
        <v>41222</v>
      </c>
      <c r="M1748" s="388" t="s">
        <v>109</v>
      </c>
      <c r="N1748" s="388" t="s">
        <v>104</v>
      </c>
      <c r="O1748" s="388">
        <v>2</v>
      </c>
      <c r="P1748" s="388" t="s">
        <v>3114</v>
      </c>
      <c r="Q1748" s="388">
        <v>2</v>
      </c>
    </row>
    <row r="1749" spans="1:17" s="388" customFormat="1" x14ac:dyDescent="0.2">
      <c r="A1749" s="388">
        <v>130537</v>
      </c>
      <c r="B1749" s="388">
        <v>107157</v>
      </c>
      <c r="C1749" s="388">
        <v>10003189</v>
      </c>
      <c r="D1749" s="388" t="s">
        <v>3735</v>
      </c>
      <c r="E1749" s="388" t="s">
        <v>107</v>
      </c>
      <c r="F1749" s="388" t="s">
        <v>11</v>
      </c>
      <c r="G1749" s="388" t="s">
        <v>806</v>
      </c>
      <c r="H1749" s="388" t="s">
        <v>1993</v>
      </c>
      <c r="I1749" s="388" t="s">
        <v>93</v>
      </c>
      <c r="J1749" s="388" t="s">
        <v>3736</v>
      </c>
      <c r="K1749" s="400">
        <v>41218</v>
      </c>
      <c r="L1749" s="400">
        <v>41222</v>
      </c>
      <c r="M1749" s="388" t="s">
        <v>217</v>
      </c>
      <c r="N1749" s="388" t="s">
        <v>104</v>
      </c>
      <c r="O1749" s="388">
        <v>2</v>
      </c>
      <c r="P1749" s="388" t="s">
        <v>3114</v>
      </c>
      <c r="Q1749" s="388">
        <v>4</v>
      </c>
    </row>
    <row r="1750" spans="1:17" s="388" customFormat="1" x14ac:dyDescent="0.2">
      <c r="A1750" s="388">
        <v>52859</v>
      </c>
      <c r="B1750" s="388">
        <v>106358</v>
      </c>
      <c r="C1750" s="388">
        <v>10003666</v>
      </c>
      <c r="D1750" s="388" t="s">
        <v>878</v>
      </c>
      <c r="E1750" s="388" t="s">
        <v>1508</v>
      </c>
      <c r="F1750" s="388" t="s">
        <v>13</v>
      </c>
      <c r="G1750" s="388" t="s">
        <v>173</v>
      </c>
      <c r="H1750" s="388" t="s">
        <v>161</v>
      </c>
      <c r="I1750" s="388" t="s">
        <v>161</v>
      </c>
      <c r="J1750" s="388" t="s">
        <v>3303</v>
      </c>
      <c r="K1750" s="400">
        <v>41219</v>
      </c>
      <c r="L1750" s="400">
        <v>41221</v>
      </c>
      <c r="M1750" s="388" t="s">
        <v>123</v>
      </c>
      <c r="N1750" s="388" t="s">
        <v>104</v>
      </c>
      <c r="O1750" s="388">
        <v>3</v>
      </c>
      <c r="P1750" s="388" t="s">
        <v>3114</v>
      </c>
      <c r="Q1750" s="388">
        <v>3</v>
      </c>
    </row>
    <row r="1751" spans="1:17" s="388" customFormat="1" x14ac:dyDescent="0.2">
      <c r="A1751" s="388">
        <v>50713</v>
      </c>
      <c r="B1751" s="388">
        <v>107658</v>
      </c>
      <c r="C1751" s="388">
        <v>10000715</v>
      </c>
      <c r="D1751" s="388" t="s">
        <v>1565</v>
      </c>
      <c r="E1751" s="388" t="s">
        <v>1508</v>
      </c>
      <c r="F1751" s="388" t="s">
        <v>13</v>
      </c>
      <c r="G1751" s="388" t="s">
        <v>173</v>
      </c>
      <c r="H1751" s="388" t="s">
        <v>161</v>
      </c>
      <c r="I1751" s="388" t="s">
        <v>161</v>
      </c>
      <c r="J1751" s="388" t="s">
        <v>3186</v>
      </c>
      <c r="K1751" s="400">
        <v>41212</v>
      </c>
      <c r="L1751" s="400">
        <v>41215</v>
      </c>
      <c r="M1751" s="388" t="s">
        <v>123</v>
      </c>
      <c r="N1751" s="388" t="s">
        <v>104</v>
      </c>
      <c r="O1751" s="388">
        <v>3</v>
      </c>
      <c r="P1751" s="388" t="s">
        <v>3114</v>
      </c>
      <c r="Q1751" s="388">
        <v>3</v>
      </c>
    </row>
    <row r="1752" spans="1:17" s="388" customFormat="1" x14ac:dyDescent="0.2">
      <c r="A1752" s="388">
        <v>53574</v>
      </c>
      <c r="B1752" s="388">
        <v>106183</v>
      </c>
      <c r="C1752" s="388">
        <v>10004547</v>
      </c>
      <c r="D1752" s="388" t="s">
        <v>2442</v>
      </c>
      <c r="E1752" s="388" t="s">
        <v>1508</v>
      </c>
      <c r="F1752" s="388" t="s">
        <v>13</v>
      </c>
      <c r="G1752" s="388" t="s">
        <v>440</v>
      </c>
      <c r="H1752" s="388" t="s">
        <v>92</v>
      </c>
      <c r="I1752" s="388" t="s">
        <v>93</v>
      </c>
      <c r="J1752" s="388" t="s">
        <v>3351</v>
      </c>
      <c r="K1752" s="400">
        <v>41212</v>
      </c>
      <c r="L1752" s="400">
        <v>41215</v>
      </c>
      <c r="M1752" s="388" t="s">
        <v>123</v>
      </c>
      <c r="N1752" s="388" t="s">
        <v>104</v>
      </c>
      <c r="O1752" s="388">
        <v>3</v>
      </c>
      <c r="P1752" s="388" t="s">
        <v>3114</v>
      </c>
      <c r="Q1752" s="388">
        <v>3</v>
      </c>
    </row>
    <row r="1753" spans="1:17" s="388" customFormat="1" x14ac:dyDescent="0.2">
      <c r="A1753" s="388">
        <v>59068</v>
      </c>
      <c r="B1753" s="388">
        <v>119306</v>
      </c>
      <c r="C1753" s="388">
        <v>10031110</v>
      </c>
      <c r="D1753" s="388" t="s">
        <v>3644</v>
      </c>
      <c r="E1753" s="388" t="s">
        <v>1590</v>
      </c>
      <c r="F1753" s="388" t="s">
        <v>13</v>
      </c>
      <c r="G1753" s="388" t="s">
        <v>724</v>
      </c>
      <c r="H1753" s="388" t="s">
        <v>102</v>
      </c>
      <c r="I1753" s="388" t="s">
        <v>102</v>
      </c>
      <c r="J1753" s="388" t="s">
        <v>3645</v>
      </c>
      <c r="K1753" s="400">
        <v>41212</v>
      </c>
      <c r="L1753" s="400">
        <v>41215</v>
      </c>
      <c r="M1753" s="388" t="s">
        <v>98</v>
      </c>
      <c r="N1753" s="388" t="s">
        <v>104</v>
      </c>
      <c r="O1753" s="388">
        <v>4</v>
      </c>
      <c r="P1753" s="388" t="s">
        <v>3114</v>
      </c>
      <c r="Q1753" s="388" t="s">
        <v>195</v>
      </c>
    </row>
    <row r="1754" spans="1:17" s="388" customFormat="1" x14ac:dyDescent="0.2">
      <c r="A1754" s="388">
        <v>50165</v>
      </c>
      <c r="B1754" s="388">
        <v>107736</v>
      </c>
      <c r="C1754" s="388">
        <v>10005926</v>
      </c>
      <c r="D1754" s="388" t="s">
        <v>504</v>
      </c>
      <c r="E1754" s="388" t="s">
        <v>1508</v>
      </c>
      <c r="F1754" s="388" t="s">
        <v>13</v>
      </c>
      <c r="G1754" s="388" t="s">
        <v>505</v>
      </c>
      <c r="H1754" s="388" t="s">
        <v>115</v>
      </c>
      <c r="I1754" s="388" t="s">
        <v>115</v>
      </c>
      <c r="J1754" s="388" t="s">
        <v>506</v>
      </c>
      <c r="K1754" s="400">
        <v>41211</v>
      </c>
      <c r="L1754" s="400">
        <v>41215</v>
      </c>
      <c r="M1754" s="388" t="s">
        <v>98</v>
      </c>
      <c r="N1754" s="388" t="s">
        <v>104</v>
      </c>
      <c r="O1754" s="388">
        <v>2</v>
      </c>
      <c r="P1754" s="388" t="s">
        <v>3114</v>
      </c>
      <c r="Q1754" s="388">
        <v>2</v>
      </c>
    </row>
    <row r="1755" spans="1:17" s="388" customFormat="1" x14ac:dyDescent="0.2">
      <c r="A1755" s="388">
        <v>58054</v>
      </c>
      <c r="B1755" s="388">
        <v>117077</v>
      </c>
      <c r="C1755" s="388">
        <v>10005113</v>
      </c>
      <c r="D1755" s="388" t="s">
        <v>1093</v>
      </c>
      <c r="E1755" s="388" t="s">
        <v>1536</v>
      </c>
      <c r="F1755" s="388" t="s">
        <v>14</v>
      </c>
      <c r="G1755" s="388" t="s">
        <v>389</v>
      </c>
      <c r="H1755" s="388" t="s">
        <v>177</v>
      </c>
      <c r="I1755" s="388" t="s">
        <v>177</v>
      </c>
      <c r="J1755" s="388" t="s">
        <v>3519</v>
      </c>
      <c r="K1755" s="400">
        <v>41206</v>
      </c>
      <c r="L1755" s="400">
        <v>41208</v>
      </c>
      <c r="M1755" s="388" t="s">
        <v>123</v>
      </c>
      <c r="N1755" s="388" t="s">
        <v>104</v>
      </c>
      <c r="O1755" s="388">
        <v>2</v>
      </c>
      <c r="P1755" s="388" t="s">
        <v>3114</v>
      </c>
      <c r="Q1755" s="388" t="s">
        <v>195</v>
      </c>
    </row>
    <row r="1756" spans="1:17" s="388" customFormat="1" x14ac:dyDescent="0.2">
      <c r="A1756" s="388">
        <v>132016</v>
      </c>
      <c r="B1756" s="388">
        <v>116895</v>
      </c>
      <c r="C1756" s="388">
        <v>10006199</v>
      </c>
      <c r="D1756" s="388" t="s">
        <v>242</v>
      </c>
      <c r="E1756" s="388" t="s">
        <v>1992</v>
      </c>
      <c r="F1756" s="388" t="s">
        <v>12</v>
      </c>
      <c r="G1756" s="388" t="s">
        <v>243</v>
      </c>
      <c r="H1756" s="388" t="s">
        <v>177</v>
      </c>
      <c r="I1756" s="388" t="s">
        <v>177</v>
      </c>
      <c r="J1756" s="388" t="s">
        <v>244</v>
      </c>
      <c r="K1756" s="400">
        <v>41206</v>
      </c>
      <c r="L1756" s="400">
        <v>41208</v>
      </c>
      <c r="M1756" s="388" t="s">
        <v>127</v>
      </c>
      <c r="N1756" s="388" t="s">
        <v>104</v>
      </c>
      <c r="O1756" s="388">
        <v>2</v>
      </c>
      <c r="P1756" s="388" t="s">
        <v>3114</v>
      </c>
      <c r="Q1756" s="388">
        <v>3</v>
      </c>
    </row>
    <row r="1757" spans="1:17" s="388" customFormat="1" x14ac:dyDescent="0.2">
      <c r="A1757" s="388">
        <v>50139</v>
      </c>
      <c r="B1757" s="388">
        <v>105086</v>
      </c>
      <c r="C1757" s="388">
        <v>10003281</v>
      </c>
      <c r="D1757" s="388" t="s">
        <v>1530</v>
      </c>
      <c r="E1757" s="388" t="s">
        <v>1508</v>
      </c>
      <c r="F1757" s="388" t="s">
        <v>13</v>
      </c>
      <c r="G1757" s="388" t="s">
        <v>508</v>
      </c>
      <c r="H1757" s="388" t="s">
        <v>161</v>
      </c>
      <c r="I1757" s="388" t="s">
        <v>161</v>
      </c>
      <c r="J1757" s="388" t="s">
        <v>3130</v>
      </c>
      <c r="K1757" s="400">
        <v>41205</v>
      </c>
      <c r="L1757" s="400">
        <v>41208</v>
      </c>
      <c r="M1757" s="388" t="s">
        <v>123</v>
      </c>
      <c r="N1757" s="388" t="s">
        <v>104</v>
      </c>
      <c r="O1757" s="388">
        <v>2</v>
      </c>
      <c r="P1757" s="388" t="s">
        <v>3114</v>
      </c>
      <c r="Q1757" s="388">
        <v>3</v>
      </c>
    </row>
    <row r="1758" spans="1:17" s="388" customFormat="1" x14ac:dyDescent="0.2">
      <c r="A1758" s="388">
        <v>53693</v>
      </c>
      <c r="B1758" s="388">
        <v>107679</v>
      </c>
      <c r="C1758" s="388">
        <v>10004819</v>
      </c>
      <c r="D1758" s="388" t="s">
        <v>1690</v>
      </c>
      <c r="E1758" s="388" t="s">
        <v>1508</v>
      </c>
      <c r="F1758" s="388" t="s">
        <v>13</v>
      </c>
      <c r="G1758" s="388" t="s">
        <v>315</v>
      </c>
      <c r="H1758" s="388" t="s">
        <v>161</v>
      </c>
      <c r="I1758" s="388" t="s">
        <v>161</v>
      </c>
      <c r="J1758" s="388" t="s">
        <v>3364</v>
      </c>
      <c r="K1758" s="400">
        <v>41205</v>
      </c>
      <c r="L1758" s="400">
        <v>41208</v>
      </c>
      <c r="M1758" s="388" t="s">
        <v>123</v>
      </c>
      <c r="N1758" s="388" t="s">
        <v>104</v>
      </c>
      <c r="O1758" s="388">
        <v>2</v>
      </c>
      <c r="P1758" s="388" t="s">
        <v>3114</v>
      </c>
      <c r="Q1758" s="388">
        <v>2</v>
      </c>
    </row>
    <row r="1759" spans="1:17" s="388" customFormat="1" x14ac:dyDescent="0.2">
      <c r="A1759" s="388">
        <v>57820</v>
      </c>
      <c r="B1759" s="388">
        <v>117862</v>
      </c>
      <c r="C1759" s="388">
        <v>10010648</v>
      </c>
      <c r="D1759" s="388" t="s">
        <v>3514</v>
      </c>
      <c r="E1759" s="388" t="s">
        <v>1590</v>
      </c>
      <c r="F1759" s="388" t="s">
        <v>13</v>
      </c>
      <c r="G1759" s="388" t="s">
        <v>395</v>
      </c>
      <c r="H1759" s="388" t="s">
        <v>131</v>
      </c>
      <c r="I1759" s="388" t="s">
        <v>131</v>
      </c>
      <c r="J1759" s="388" t="s">
        <v>3515</v>
      </c>
      <c r="K1759" s="400">
        <v>41205</v>
      </c>
      <c r="L1759" s="400">
        <v>41208</v>
      </c>
      <c r="M1759" s="388" t="s">
        <v>123</v>
      </c>
      <c r="N1759" s="388" t="s">
        <v>104</v>
      </c>
      <c r="O1759" s="388">
        <v>4</v>
      </c>
      <c r="P1759" s="388" t="s">
        <v>3114</v>
      </c>
      <c r="Q1759" s="388">
        <v>3</v>
      </c>
    </row>
    <row r="1760" spans="1:17" s="388" customFormat="1" x14ac:dyDescent="0.2">
      <c r="A1760" s="388">
        <v>58192</v>
      </c>
      <c r="B1760" s="388">
        <v>119189</v>
      </c>
      <c r="C1760" s="388">
        <v>10030462</v>
      </c>
      <c r="D1760" s="388" t="s">
        <v>2603</v>
      </c>
      <c r="E1760" s="388" t="s">
        <v>1590</v>
      </c>
      <c r="F1760" s="388" t="s">
        <v>13</v>
      </c>
      <c r="G1760" s="388" t="s">
        <v>160</v>
      </c>
      <c r="H1760" s="388" t="s">
        <v>161</v>
      </c>
      <c r="I1760" s="388" t="s">
        <v>161</v>
      </c>
      <c r="J1760" s="388" t="s">
        <v>3554</v>
      </c>
      <c r="K1760" s="400">
        <v>41205</v>
      </c>
      <c r="L1760" s="400">
        <v>41208</v>
      </c>
      <c r="M1760" s="388" t="s">
        <v>98</v>
      </c>
      <c r="N1760" s="388" t="s">
        <v>104</v>
      </c>
      <c r="O1760" s="388">
        <v>3</v>
      </c>
      <c r="P1760" s="388" t="s">
        <v>3114</v>
      </c>
      <c r="Q1760" s="388">
        <v>3</v>
      </c>
    </row>
    <row r="1761" spans="1:17" s="388" customFormat="1" x14ac:dyDescent="0.2">
      <c r="A1761" s="388">
        <v>130709</v>
      </c>
      <c r="B1761" s="388">
        <v>109884</v>
      </c>
      <c r="C1761" s="388">
        <v>10002356</v>
      </c>
      <c r="D1761" s="388" t="s">
        <v>2914</v>
      </c>
      <c r="E1761" s="388" t="s">
        <v>107</v>
      </c>
      <c r="F1761" s="388" t="s">
        <v>11</v>
      </c>
      <c r="G1761" s="388" t="s">
        <v>382</v>
      </c>
      <c r="H1761" s="388" t="s">
        <v>161</v>
      </c>
      <c r="I1761" s="388" t="s">
        <v>161</v>
      </c>
      <c r="J1761" s="388" t="s">
        <v>3810</v>
      </c>
      <c r="K1761" s="400">
        <v>41205</v>
      </c>
      <c r="L1761" s="400">
        <v>41208</v>
      </c>
      <c r="M1761" s="388" t="s">
        <v>109</v>
      </c>
      <c r="N1761" s="388" t="s">
        <v>104</v>
      </c>
      <c r="O1761" s="388">
        <v>4</v>
      </c>
      <c r="P1761" s="388" t="s">
        <v>3114</v>
      </c>
      <c r="Q1761" s="388">
        <v>3</v>
      </c>
    </row>
    <row r="1762" spans="1:17" s="388" customFormat="1" x14ac:dyDescent="0.2">
      <c r="A1762" s="388">
        <v>133823</v>
      </c>
      <c r="B1762" s="388">
        <v>108245</v>
      </c>
      <c r="C1762" s="388">
        <v>10000975</v>
      </c>
      <c r="D1762" s="388" t="s">
        <v>3914</v>
      </c>
      <c r="E1762" s="388" t="s">
        <v>2155</v>
      </c>
      <c r="F1762" s="388" t="s">
        <v>17</v>
      </c>
      <c r="G1762" s="388" t="s">
        <v>176</v>
      </c>
      <c r="H1762" s="388" t="s">
        <v>177</v>
      </c>
      <c r="I1762" s="388" t="s">
        <v>177</v>
      </c>
      <c r="J1762" s="388" t="s">
        <v>3915</v>
      </c>
      <c r="K1762" s="400">
        <v>41205</v>
      </c>
      <c r="L1762" s="400">
        <v>41208</v>
      </c>
      <c r="M1762" s="388" t="s">
        <v>572</v>
      </c>
      <c r="N1762" s="388" t="s">
        <v>104</v>
      </c>
      <c r="O1762" s="388">
        <v>2</v>
      </c>
      <c r="P1762" s="388" t="s">
        <v>3114</v>
      </c>
      <c r="Q1762" s="388" t="s">
        <v>195</v>
      </c>
    </row>
    <row r="1763" spans="1:17" s="388" customFormat="1" x14ac:dyDescent="0.2">
      <c r="A1763" s="388">
        <v>53429</v>
      </c>
      <c r="B1763" s="388">
        <v>108786</v>
      </c>
      <c r="C1763" s="388">
        <v>10004440</v>
      </c>
      <c r="D1763" s="388" t="s">
        <v>2431</v>
      </c>
      <c r="E1763" s="388" t="s">
        <v>1508</v>
      </c>
      <c r="F1763" s="388" t="s">
        <v>13</v>
      </c>
      <c r="G1763" s="388" t="s">
        <v>374</v>
      </c>
      <c r="H1763" s="388" t="s">
        <v>177</v>
      </c>
      <c r="I1763" s="388" t="s">
        <v>177</v>
      </c>
      <c r="J1763" s="388" t="s">
        <v>3340</v>
      </c>
      <c r="K1763" s="400">
        <v>41204</v>
      </c>
      <c r="L1763" s="400">
        <v>41208</v>
      </c>
      <c r="M1763" s="388" t="s">
        <v>98</v>
      </c>
      <c r="N1763" s="388" t="s">
        <v>104</v>
      </c>
      <c r="O1763" s="388">
        <v>3</v>
      </c>
      <c r="P1763" s="388" t="s">
        <v>3114</v>
      </c>
      <c r="Q1763" s="388">
        <v>3</v>
      </c>
    </row>
    <row r="1764" spans="1:17" s="388" customFormat="1" x14ac:dyDescent="0.2">
      <c r="A1764" s="388">
        <v>58177</v>
      </c>
      <c r="B1764" s="388">
        <v>117987</v>
      </c>
      <c r="C1764" s="388">
        <v>10001149</v>
      </c>
      <c r="D1764" s="388" t="s">
        <v>3548</v>
      </c>
      <c r="E1764" s="388" t="s">
        <v>1590</v>
      </c>
      <c r="F1764" s="388" t="s">
        <v>13</v>
      </c>
      <c r="G1764" s="388" t="s">
        <v>173</v>
      </c>
      <c r="H1764" s="388" t="s">
        <v>161</v>
      </c>
      <c r="I1764" s="388" t="s">
        <v>161</v>
      </c>
      <c r="J1764" s="388" t="s">
        <v>3549</v>
      </c>
      <c r="K1764" s="400">
        <v>41204</v>
      </c>
      <c r="L1764" s="400">
        <v>41208</v>
      </c>
      <c r="M1764" s="388" t="s">
        <v>98</v>
      </c>
      <c r="N1764" s="388" t="s">
        <v>104</v>
      </c>
      <c r="O1764" s="388">
        <v>2</v>
      </c>
      <c r="P1764" s="388" t="s">
        <v>3114</v>
      </c>
      <c r="Q1764" s="388">
        <v>2</v>
      </c>
    </row>
    <row r="1765" spans="1:17" s="388" customFormat="1" x14ac:dyDescent="0.2">
      <c r="A1765" s="388">
        <v>58195</v>
      </c>
      <c r="B1765" s="388">
        <v>118151</v>
      </c>
      <c r="C1765" s="388">
        <v>10019980</v>
      </c>
      <c r="D1765" s="388" t="s">
        <v>2606</v>
      </c>
      <c r="E1765" s="388" t="s">
        <v>1590</v>
      </c>
      <c r="F1765" s="388" t="s">
        <v>13</v>
      </c>
      <c r="G1765" s="388" t="s">
        <v>563</v>
      </c>
      <c r="H1765" s="388" t="s">
        <v>115</v>
      </c>
      <c r="I1765" s="388" t="s">
        <v>115</v>
      </c>
      <c r="J1765" s="388" t="s">
        <v>3556</v>
      </c>
      <c r="K1765" s="400">
        <v>41204</v>
      </c>
      <c r="L1765" s="400">
        <v>41208</v>
      </c>
      <c r="M1765" s="388" t="s">
        <v>98</v>
      </c>
      <c r="N1765" s="388" t="s">
        <v>104</v>
      </c>
      <c r="O1765" s="388">
        <v>3</v>
      </c>
      <c r="P1765" s="388" t="s">
        <v>3114</v>
      </c>
      <c r="Q1765" s="388">
        <v>3</v>
      </c>
    </row>
    <row r="1766" spans="1:17" s="388" customFormat="1" x14ac:dyDescent="0.2">
      <c r="A1766" s="388">
        <v>130610</v>
      </c>
      <c r="B1766" s="388">
        <v>108527</v>
      </c>
      <c r="C1766" s="388">
        <v>10001116</v>
      </c>
      <c r="D1766" s="388" t="s">
        <v>529</v>
      </c>
      <c r="E1766" s="388" t="s">
        <v>107</v>
      </c>
      <c r="F1766" s="388" t="s">
        <v>11</v>
      </c>
      <c r="G1766" s="388" t="s">
        <v>101</v>
      </c>
      <c r="H1766" s="388" t="s">
        <v>102</v>
      </c>
      <c r="I1766" s="388" t="s">
        <v>102</v>
      </c>
      <c r="J1766" s="388" t="s">
        <v>530</v>
      </c>
      <c r="K1766" s="400">
        <v>41204</v>
      </c>
      <c r="L1766" s="400">
        <v>41208</v>
      </c>
      <c r="M1766" s="388" t="s">
        <v>109</v>
      </c>
      <c r="N1766" s="388" t="s">
        <v>104</v>
      </c>
      <c r="O1766" s="388">
        <v>2</v>
      </c>
      <c r="P1766" s="388" t="s">
        <v>3114</v>
      </c>
      <c r="Q1766" s="388">
        <v>2</v>
      </c>
    </row>
    <row r="1767" spans="1:17" s="388" customFormat="1" x14ac:dyDescent="0.2">
      <c r="A1767" s="388">
        <v>51137</v>
      </c>
      <c r="B1767" s="388">
        <v>108126</v>
      </c>
      <c r="C1767" s="388">
        <v>10001372</v>
      </c>
      <c r="D1767" s="388" t="s">
        <v>3217</v>
      </c>
      <c r="E1767" s="388" t="s">
        <v>1536</v>
      </c>
      <c r="F1767" s="388" t="s">
        <v>14</v>
      </c>
      <c r="G1767" s="388" t="s">
        <v>374</v>
      </c>
      <c r="H1767" s="388" t="s">
        <v>177</v>
      </c>
      <c r="I1767" s="388" t="s">
        <v>177</v>
      </c>
      <c r="J1767" s="388" t="s">
        <v>3218</v>
      </c>
      <c r="K1767" s="400">
        <v>41199</v>
      </c>
      <c r="L1767" s="400">
        <v>41201</v>
      </c>
      <c r="M1767" s="388" t="s">
        <v>143</v>
      </c>
      <c r="N1767" s="388" t="s">
        <v>104</v>
      </c>
      <c r="O1767" s="388">
        <v>4</v>
      </c>
      <c r="P1767" s="388" t="s">
        <v>3114</v>
      </c>
      <c r="Q1767" s="388">
        <v>3</v>
      </c>
    </row>
    <row r="1768" spans="1:17" s="388" customFormat="1" x14ac:dyDescent="0.2">
      <c r="A1768" s="388">
        <v>50936</v>
      </c>
      <c r="B1768" s="388">
        <v>119214</v>
      </c>
      <c r="C1768" s="388">
        <v>10030637</v>
      </c>
      <c r="D1768" s="388" t="s">
        <v>169</v>
      </c>
      <c r="E1768" s="388" t="s">
        <v>1590</v>
      </c>
      <c r="F1768" s="388" t="s">
        <v>13</v>
      </c>
      <c r="G1768" s="388" t="s">
        <v>160</v>
      </c>
      <c r="H1768" s="388" t="s">
        <v>161</v>
      </c>
      <c r="I1768" s="388" t="s">
        <v>161</v>
      </c>
      <c r="J1768" s="388" t="s">
        <v>171</v>
      </c>
      <c r="K1768" s="400">
        <v>41198</v>
      </c>
      <c r="L1768" s="400">
        <v>41201</v>
      </c>
      <c r="M1768" s="388" t="s">
        <v>98</v>
      </c>
      <c r="N1768" s="388" t="s">
        <v>104</v>
      </c>
      <c r="O1768" s="388">
        <v>2</v>
      </c>
      <c r="P1768" s="388" t="s">
        <v>3114</v>
      </c>
      <c r="Q1768" s="388">
        <v>3</v>
      </c>
    </row>
    <row r="1769" spans="1:17" s="388" customFormat="1" x14ac:dyDescent="0.2">
      <c r="A1769" s="388">
        <v>51578</v>
      </c>
      <c r="B1769" s="388">
        <v>107022</v>
      </c>
      <c r="C1769" s="388">
        <v>10002008</v>
      </c>
      <c r="D1769" s="388" t="s">
        <v>1593</v>
      </c>
      <c r="E1769" s="388" t="s">
        <v>1512</v>
      </c>
      <c r="F1769" s="388" t="s">
        <v>14</v>
      </c>
      <c r="G1769" s="388" t="s">
        <v>295</v>
      </c>
      <c r="H1769" s="388" t="s">
        <v>186</v>
      </c>
      <c r="I1769" s="388" t="s">
        <v>93</v>
      </c>
      <c r="J1769" s="388" t="s">
        <v>3242</v>
      </c>
      <c r="K1769" s="400">
        <v>41198</v>
      </c>
      <c r="L1769" s="400">
        <v>41201</v>
      </c>
      <c r="M1769" s="388" t="s">
        <v>143</v>
      </c>
      <c r="N1769" s="388" t="s">
        <v>104</v>
      </c>
      <c r="O1769" s="388">
        <v>2</v>
      </c>
      <c r="P1769" s="388" t="s">
        <v>3114</v>
      </c>
      <c r="Q1769" s="388">
        <v>3</v>
      </c>
    </row>
    <row r="1770" spans="1:17" s="388" customFormat="1" x14ac:dyDescent="0.2">
      <c r="A1770" s="388">
        <v>52565</v>
      </c>
      <c r="B1770" s="388">
        <v>121491</v>
      </c>
      <c r="C1770" s="388">
        <v>10036282</v>
      </c>
      <c r="D1770" s="388" t="s">
        <v>3286</v>
      </c>
      <c r="E1770" s="388" t="s">
        <v>1508</v>
      </c>
      <c r="F1770" s="388" t="s">
        <v>13</v>
      </c>
      <c r="G1770" s="388" t="s">
        <v>793</v>
      </c>
      <c r="H1770" s="388" t="s">
        <v>102</v>
      </c>
      <c r="I1770" s="388" t="s">
        <v>102</v>
      </c>
      <c r="J1770" s="388" t="s">
        <v>3287</v>
      </c>
      <c r="K1770" s="400">
        <v>41198</v>
      </c>
      <c r="L1770" s="400">
        <v>41201</v>
      </c>
      <c r="M1770" s="388" t="s">
        <v>98</v>
      </c>
      <c r="N1770" s="388" t="s">
        <v>104</v>
      </c>
      <c r="O1770" s="388">
        <v>2</v>
      </c>
      <c r="P1770" s="388" t="s">
        <v>3114</v>
      </c>
      <c r="Q1770" s="388">
        <v>2</v>
      </c>
    </row>
    <row r="1771" spans="1:17" s="388" customFormat="1" x14ac:dyDescent="0.2">
      <c r="A1771" s="388">
        <v>58199</v>
      </c>
      <c r="B1771" s="388">
        <v>118186</v>
      </c>
      <c r="C1771" s="388">
        <v>10020811</v>
      </c>
      <c r="D1771" s="388" t="s">
        <v>2609</v>
      </c>
      <c r="E1771" s="388" t="s">
        <v>1590</v>
      </c>
      <c r="F1771" s="388" t="s">
        <v>13</v>
      </c>
      <c r="G1771" s="388" t="s">
        <v>291</v>
      </c>
      <c r="H1771" s="388" t="s">
        <v>186</v>
      </c>
      <c r="I1771" s="388" t="s">
        <v>93</v>
      </c>
      <c r="J1771" s="388" t="s">
        <v>3558</v>
      </c>
      <c r="K1771" s="400">
        <v>41198</v>
      </c>
      <c r="L1771" s="400">
        <v>41201</v>
      </c>
      <c r="M1771" s="388" t="s">
        <v>98</v>
      </c>
      <c r="N1771" s="388" t="s">
        <v>104</v>
      </c>
      <c r="O1771" s="388">
        <v>4</v>
      </c>
      <c r="P1771" s="388" t="s">
        <v>3114</v>
      </c>
      <c r="Q1771" s="388">
        <v>2</v>
      </c>
    </row>
    <row r="1772" spans="1:17" s="388" customFormat="1" x14ac:dyDescent="0.2">
      <c r="A1772" s="388">
        <v>130469</v>
      </c>
      <c r="B1772" s="388">
        <v>108431</v>
      </c>
      <c r="C1772" s="388">
        <v>10001082</v>
      </c>
      <c r="D1772" s="388" t="s">
        <v>412</v>
      </c>
      <c r="E1772" s="388" t="s">
        <v>100</v>
      </c>
      <c r="F1772" s="388" t="s">
        <v>11</v>
      </c>
      <c r="G1772" s="388" t="s">
        <v>173</v>
      </c>
      <c r="H1772" s="388" t="s">
        <v>161</v>
      </c>
      <c r="I1772" s="388" t="s">
        <v>161</v>
      </c>
      <c r="J1772" s="388" t="s">
        <v>3696</v>
      </c>
      <c r="K1772" s="400">
        <v>41198</v>
      </c>
      <c r="L1772" s="400">
        <v>41201</v>
      </c>
      <c r="M1772" s="388" t="s">
        <v>103</v>
      </c>
      <c r="N1772" s="388" t="s">
        <v>104</v>
      </c>
      <c r="O1772" s="388">
        <v>3</v>
      </c>
      <c r="P1772" s="388" t="s">
        <v>3114</v>
      </c>
      <c r="Q1772" s="388">
        <v>3</v>
      </c>
    </row>
    <row r="1773" spans="1:17" s="388" customFormat="1" x14ac:dyDescent="0.2">
      <c r="A1773" s="388">
        <v>130563</v>
      </c>
      <c r="B1773" s="388">
        <v>108361</v>
      </c>
      <c r="C1773" s="388">
        <v>10006130</v>
      </c>
      <c r="D1773" s="388" t="s">
        <v>286</v>
      </c>
      <c r="E1773" s="388" t="s">
        <v>100</v>
      </c>
      <c r="F1773" s="388" t="s">
        <v>11</v>
      </c>
      <c r="G1773" s="388" t="s">
        <v>260</v>
      </c>
      <c r="H1773" s="388" t="s">
        <v>155</v>
      </c>
      <c r="I1773" s="388" t="s">
        <v>155</v>
      </c>
      <c r="J1773" s="388" t="s">
        <v>288</v>
      </c>
      <c r="K1773" s="400">
        <v>41198</v>
      </c>
      <c r="L1773" s="400">
        <v>41201</v>
      </c>
      <c r="M1773" s="388" t="s">
        <v>103</v>
      </c>
      <c r="N1773" s="388" t="s">
        <v>104</v>
      </c>
      <c r="O1773" s="388">
        <v>2</v>
      </c>
      <c r="P1773" s="388" t="s">
        <v>3114</v>
      </c>
      <c r="Q1773" s="388">
        <v>2</v>
      </c>
    </row>
    <row r="1774" spans="1:17" s="388" customFormat="1" x14ac:dyDescent="0.2">
      <c r="A1774" s="388">
        <v>130577</v>
      </c>
      <c r="B1774" s="388">
        <v>108386</v>
      </c>
      <c r="C1774" s="388">
        <v>10006342</v>
      </c>
      <c r="D1774" s="388" t="s">
        <v>2848</v>
      </c>
      <c r="E1774" s="388" t="s">
        <v>100</v>
      </c>
      <c r="F1774" s="388" t="s">
        <v>11</v>
      </c>
      <c r="G1774" s="388" t="s">
        <v>768</v>
      </c>
      <c r="H1774" s="388" t="s">
        <v>92</v>
      </c>
      <c r="I1774" s="388" t="s">
        <v>93</v>
      </c>
      <c r="J1774" s="388" t="s">
        <v>3754</v>
      </c>
      <c r="K1774" s="400">
        <v>41198</v>
      </c>
      <c r="L1774" s="400">
        <v>41201</v>
      </c>
      <c r="M1774" s="388" t="s">
        <v>103</v>
      </c>
      <c r="N1774" s="388" t="s">
        <v>104</v>
      </c>
      <c r="O1774" s="388">
        <v>3</v>
      </c>
      <c r="P1774" s="388" t="s">
        <v>3114</v>
      </c>
      <c r="Q1774" s="388">
        <v>3</v>
      </c>
    </row>
    <row r="1775" spans="1:17" s="388" customFormat="1" x14ac:dyDescent="0.2">
      <c r="A1775" s="388">
        <v>130555</v>
      </c>
      <c r="B1775" s="388">
        <v>107121</v>
      </c>
      <c r="C1775" s="388">
        <v>10005999</v>
      </c>
      <c r="D1775" s="388" t="s">
        <v>1292</v>
      </c>
      <c r="E1775" s="388" t="s">
        <v>107</v>
      </c>
      <c r="F1775" s="388" t="s">
        <v>11</v>
      </c>
      <c r="G1775" s="388" t="s">
        <v>225</v>
      </c>
      <c r="H1775" s="388" t="s">
        <v>92</v>
      </c>
      <c r="I1775" s="388" t="s">
        <v>93</v>
      </c>
      <c r="J1775" s="388" t="s">
        <v>3740</v>
      </c>
      <c r="K1775" s="400">
        <v>41197</v>
      </c>
      <c r="L1775" s="400">
        <v>41201</v>
      </c>
      <c r="M1775" s="388" t="s">
        <v>109</v>
      </c>
      <c r="N1775" s="388" t="s">
        <v>104</v>
      </c>
      <c r="O1775" s="388">
        <v>2</v>
      </c>
      <c r="P1775" s="388" t="s">
        <v>3114</v>
      </c>
      <c r="Q1775" s="388">
        <v>3</v>
      </c>
    </row>
    <row r="1776" spans="1:17" s="388" customFormat="1" x14ac:dyDescent="0.2">
      <c r="A1776" s="388">
        <v>53982</v>
      </c>
      <c r="B1776" s="388">
        <v>117346</v>
      </c>
      <c r="C1776" s="388">
        <v>10005237</v>
      </c>
      <c r="D1776" s="388" t="s">
        <v>1703</v>
      </c>
      <c r="E1776" s="388" t="s">
        <v>1508</v>
      </c>
      <c r="F1776" s="388" t="s">
        <v>13</v>
      </c>
      <c r="G1776" s="388" t="s">
        <v>675</v>
      </c>
      <c r="H1776" s="388" t="s">
        <v>115</v>
      </c>
      <c r="I1776" s="388" t="s">
        <v>115</v>
      </c>
      <c r="J1776" s="388" t="s">
        <v>3379</v>
      </c>
      <c r="K1776" s="400">
        <v>41198</v>
      </c>
      <c r="L1776" s="400">
        <v>41200</v>
      </c>
      <c r="M1776" s="388" t="s">
        <v>123</v>
      </c>
      <c r="N1776" s="388" t="s">
        <v>104</v>
      </c>
      <c r="O1776" s="388">
        <v>3</v>
      </c>
      <c r="P1776" s="388" t="s">
        <v>3114</v>
      </c>
      <c r="Q1776" s="388">
        <v>3</v>
      </c>
    </row>
    <row r="1777" spans="1:17" s="388" customFormat="1" x14ac:dyDescent="0.2">
      <c r="A1777" s="388">
        <v>54877</v>
      </c>
      <c r="B1777" s="388">
        <v>111901</v>
      </c>
      <c r="C1777" s="388">
        <v>10006734</v>
      </c>
      <c r="D1777" s="388" t="s">
        <v>1051</v>
      </c>
      <c r="E1777" s="388" t="s">
        <v>1536</v>
      </c>
      <c r="F1777" s="388" t="s">
        <v>14</v>
      </c>
      <c r="G1777" s="388" t="s">
        <v>194</v>
      </c>
      <c r="H1777" s="388" t="s">
        <v>155</v>
      </c>
      <c r="I1777" s="388" t="s">
        <v>155</v>
      </c>
      <c r="J1777" s="388" t="s">
        <v>3460</v>
      </c>
      <c r="K1777" s="400">
        <v>41198</v>
      </c>
      <c r="L1777" s="400">
        <v>41200</v>
      </c>
      <c r="M1777" s="388" t="s">
        <v>143</v>
      </c>
      <c r="N1777" s="388" t="s">
        <v>104</v>
      </c>
      <c r="O1777" s="388">
        <v>2</v>
      </c>
      <c r="P1777" s="388" t="s">
        <v>3114</v>
      </c>
      <c r="Q1777" s="388">
        <v>3</v>
      </c>
    </row>
    <row r="1778" spans="1:17" s="388" customFormat="1" x14ac:dyDescent="0.2">
      <c r="A1778" s="388">
        <v>131857</v>
      </c>
      <c r="B1778" s="388">
        <v>117294</v>
      </c>
      <c r="C1778" s="388">
        <v>10009120</v>
      </c>
      <c r="D1778" s="388" t="s">
        <v>2988</v>
      </c>
      <c r="E1778" s="388" t="s">
        <v>1992</v>
      </c>
      <c r="F1778" s="388" t="s">
        <v>12</v>
      </c>
      <c r="G1778" s="388" t="s">
        <v>398</v>
      </c>
      <c r="H1778" s="388" t="s">
        <v>161</v>
      </c>
      <c r="I1778" s="388" t="s">
        <v>161</v>
      </c>
      <c r="J1778" s="388" t="s">
        <v>3869</v>
      </c>
      <c r="K1778" s="400">
        <v>41198</v>
      </c>
      <c r="L1778" s="400">
        <v>41200</v>
      </c>
      <c r="M1778" s="388" t="s">
        <v>127</v>
      </c>
      <c r="N1778" s="388" t="s">
        <v>104</v>
      </c>
      <c r="O1778" s="388">
        <v>3</v>
      </c>
      <c r="P1778" s="388" t="s">
        <v>3114</v>
      </c>
      <c r="Q1778" s="388">
        <v>3</v>
      </c>
    </row>
    <row r="1779" spans="1:17" s="388" customFormat="1" x14ac:dyDescent="0.2">
      <c r="A1779" s="388">
        <v>58273</v>
      </c>
      <c r="B1779" s="388">
        <v>117081</v>
      </c>
      <c r="C1779" s="388">
        <v>10005150</v>
      </c>
      <c r="D1779" s="388" t="s">
        <v>318</v>
      </c>
      <c r="E1779" s="388" t="s">
        <v>1508</v>
      </c>
      <c r="F1779" s="388" t="s">
        <v>13</v>
      </c>
      <c r="G1779" s="388" t="s">
        <v>299</v>
      </c>
      <c r="H1779" s="388" t="s">
        <v>131</v>
      </c>
      <c r="I1779" s="388" t="s">
        <v>131</v>
      </c>
      <c r="J1779" s="388" t="s">
        <v>3566</v>
      </c>
      <c r="K1779" s="400">
        <v>41191</v>
      </c>
      <c r="L1779" s="400">
        <v>41194</v>
      </c>
      <c r="M1779" s="388" t="s">
        <v>98</v>
      </c>
      <c r="N1779" s="388" t="s">
        <v>104</v>
      </c>
      <c r="O1779" s="388">
        <v>3</v>
      </c>
      <c r="P1779" s="388" t="s">
        <v>3114</v>
      </c>
      <c r="Q1779" s="388">
        <v>3</v>
      </c>
    </row>
    <row r="1780" spans="1:17" s="388" customFormat="1" x14ac:dyDescent="0.2">
      <c r="A1780" s="388">
        <v>130669</v>
      </c>
      <c r="B1780" s="388">
        <v>108432</v>
      </c>
      <c r="C1780" s="388">
        <v>10000887</v>
      </c>
      <c r="D1780" s="388" t="s">
        <v>3785</v>
      </c>
      <c r="E1780" s="388" t="s">
        <v>100</v>
      </c>
      <c r="F1780" s="388" t="s">
        <v>11</v>
      </c>
      <c r="G1780" s="388" t="s">
        <v>243</v>
      </c>
      <c r="H1780" s="388" t="s">
        <v>177</v>
      </c>
      <c r="I1780" s="388" t="s">
        <v>177</v>
      </c>
      <c r="J1780" s="388" t="s">
        <v>3786</v>
      </c>
      <c r="K1780" s="400">
        <v>41191</v>
      </c>
      <c r="L1780" s="400">
        <v>41194</v>
      </c>
      <c r="M1780" s="388" t="s">
        <v>103</v>
      </c>
      <c r="N1780" s="388" t="s">
        <v>104</v>
      </c>
      <c r="O1780" s="388">
        <v>1</v>
      </c>
      <c r="P1780" s="388" t="s">
        <v>3114</v>
      </c>
      <c r="Q1780" s="388">
        <v>2</v>
      </c>
    </row>
    <row r="1781" spans="1:17" s="388" customFormat="1" x14ac:dyDescent="0.2">
      <c r="A1781" s="388">
        <v>130719</v>
      </c>
      <c r="B1781" s="388">
        <v>108377</v>
      </c>
      <c r="C1781" s="388">
        <v>10008025</v>
      </c>
      <c r="D1781" s="388" t="s">
        <v>1375</v>
      </c>
      <c r="E1781" s="388" t="s">
        <v>100</v>
      </c>
      <c r="F1781" s="388" t="s">
        <v>11</v>
      </c>
      <c r="G1781" s="388" t="s">
        <v>382</v>
      </c>
      <c r="H1781" s="388" t="s">
        <v>161</v>
      </c>
      <c r="I1781" s="388" t="s">
        <v>161</v>
      </c>
      <c r="J1781" s="388" t="s">
        <v>3814</v>
      </c>
      <c r="K1781" s="400">
        <v>41191</v>
      </c>
      <c r="L1781" s="400">
        <v>41194</v>
      </c>
      <c r="M1781" s="388" t="s">
        <v>103</v>
      </c>
      <c r="N1781" s="388" t="s">
        <v>104</v>
      </c>
      <c r="O1781" s="388">
        <v>2</v>
      </c>
      <c r="P1781" s="388" t="s">
        <v>3114</v>
      </c>
      <c r="Q1781" s="388">
        <v>2</v>
      </c>
    </row>
    <row r="1782" spans="1:17" s="388" customFormat="1" x14ac:dyDescent="0.2">
      <c r="A1782" s="388">
        <v>50092</v>
      </c>
      <c r="B1782" s="388">
        <v>108680</v>
      </c>
      <c r="C1782" s="388">
        <v>10000673</v>
      </c>
      <c r="D1782" s="388" t="s">
        <v>674</v>
      </c>
      <c r="E1782" s="388" t="s">
        <v>1508</v>
      </c>
      <c r="F1782" s="388" t="s">
        <v>13</v>
      </c>
      <c r="G1782" s="388" t="s">
        <v>675</v>
      </c>
      <c r="H1782" s="388" t="s">
        <v>115</v>
      </c>
      <c r="I1782" s="388" t="s">
        <v>115</v>
      </c>
      <c r="J1782" s="388" t="s">
        <v>3121</v>
      </c>
      <c r="K1782" s="400">
        <v>41190</v>
      </c>
      <c r="L1782" s="400">
        <v>41194</v>
      </c>
      <c r="M1782" s="388" t="s">
        <v>123</v>
      </c>
      <c r="N1782" s="388" t="s">
        <v>104</v>
      </c>
      <c r="O1782" s="388">
        <v>2</v>
      </c>
      <c r="P1782" s="388" t="s">
        <v>3114</v>
      </c>
      <c r="Q1782" s="388">
        <v>2</v>
      </c>
    </row>
    <row r="1783" spans="1:17" s="388" customFormat="1" x14ac:dyDescent="0.2">
      <c r="A1783" s="388">
        <v>52998</v>
      </c>
      <c r="B1783" s="388">
        <v>106769</v>
      </c>
      <c r="C1783" s="388">
        <v>10003872</v>
      </c>
      <c r="D1783" s="388" t="s">
        <v>1628</v>
      </c>
      <c r="E1783" s="388" t="s">
        <v>1512</v>
      </c>
      <c r="F1783" s="388" t="s">
        <v>14</v>
      </c>
      <c r="G1783" s="388" t="s">
        <v>386</v>
      </c>
      <c r="H1783" s="388" t="s">
        <v>152</v>
      </c>
      <c r="I1783" s="388" t="s">
        <v>152</v>
      </c>
      <c r="J1783" s="388" t="s">
        <v>3309</v>
      </c>
      <c r="K1783" s="400">
        <v>41190</v>
      </c>
      <c r="L1783" s="400">
        <v>41194</v>
      </c>
      <c r="M1783" s="388" t="s">
        <v>143</v>
      </c>
      <c r="N1783" s="388" t="s">
        <v>104</v>
      </c>
      <c r="O1783" s="388">
        <v>2</v>
      </c>
      <c r="P1783" s="388" t="s">
        <v>3114</v>
      </c>
      <c r="Q1783" s="388">
        <v>2</v>
      </c>
    </row>
    <row r="1784" spans="1:17" s="388" customFormat="1" x14ac:dyDescent="0.2">
      <c r="A1784" s="388">
        <v>53418</v>
      </c>
      <c r="B1784" s="388">
        <v>108590</v>
      </c>
      <c r="C1784" s="388">
        <v>10000424</v>
      </c>
      <c r="D1784" s="388" t="s">
        <v>3337</v>
      </c>
      <c r="E1784" s="388" t="s">
        <v>1508</v>
      </c>
      <c r="F1784" s="388" t="s">
        <v>13</v>
      </c>
      <c r="G1784" s="388" t="s">
        <v>544</v>
      </c>
      <c r="H1784" s="388" t="s">
        <v>161</v>
      </c>
      <c r="I1784" s="388" t="s">
        <v>161</v>
      </c>
      <c r="J1784" s="388" t="s">
        <v>3338</v>
      </c>
      <c r="K1784" s="400">
        <v>41191</v>
      </c>
      <c r="L1784" s="400">
        <v>41193</v>
      </c>
      <c r="M1784" s="388" t="s">
        <v>98</v>
      </c>
      <c r="N1784" s="388" t="s">
        <v>104</v>
      </c>
      <c r="O1784" s="388">
        <v>3</v>
      </c>
      <c r="P1784" s="388" t="s">
        <v>3114</v>
      </c>
      <c r="Q1784" s="388">
        <v>3</v>
      </c>
    </row>
    <row r="1785" spans="1:17" s="388" customFormat="1" x14ac:dyDescent="0.2">
      <c r="A1785" s="388">
        <v>58454</v>
      </c>
      <c r="B1785" s="388">
        <v>118371</v>
      </c>
      <c r="C1785" s="388">
        <v>10022816</v>
      </c>
      <c r="D1785" s="388" t="s">
        <v>3578</v>
      </c>
      <c r="E1785" s="388" t="s">
        <v>1508</v>
      </c>
      <c r="F1785" s="388" t="s">
        <v>13</v>
      </c>
      <c r="G1785" s="388" t="s">
        <v>189</v>
      </c>
      <c r="H1785" s="388" t="s">
        <v>131</v>
      </c>
      <c r="I1785" s="388" t="s">
        <v>131</v>
      </c>
      <c r="J1785" s="388" t="s">
        <v>3579</v>
      </c>
      <c r="K1785" s="400">
        <v>41190</v>
      </c>
      <c r="L1785" s="400">
        <v>41192</v>
      </c>
      <c r="M1785" s="388" t="s">
        <v>123</v>
      </c>
      <c r="N1785" s="388" t="s">
        <v>104</v>
      </c>
      <c r="O1785" s="388">
        <v>3</v>
      </c>
      <c r="P1785" s="388" t="s">
        <v>3114</v>
      </c>
      <c r="Q1785" s="388">
        <v>3</v>
      </c>
    </row>
    <row r="1786" spans="1:17" s="388" customFormat="1" x14ac:dyDescent="0.2">
      <c r="A1786" s="388">
        <v>51572</v>
      </c>
      <c r="B1786" s="388">
        <v>106491</v>
      </c>
      <c r="C1786" s="388">
        <v>10001997</v>
      </c>
      <c r="D1786" s="388" t="s">
        <v>808</v>
      </c>
      <c r="E1786" s="388" t="s">
        <v>1508</v>
      </c>
      <c r="F1786" s="388" t="s">
        <v>13</v>
      </c>
      <c r="G1786" s="388" t="s">
        <v>809</v>
      </c>
      <c r="H1786" s="388" t="s">
        <v>155</v>
      </c>
      <c r="I1786" s="388" t="s">
        <v>155</v>
      </c>
      <c r="J1786" s="388" t="s">
        <v>3240</v>
      </c>
      <c r="K1786" s="400">
        <v>41184</v>
      </c>
      <c r="L1786" s="400">
        <v>41187</v>
      </c>
      <c r="M1786" s="388" t="s">
        <v>123</v>
      </c>
      <c r="N1786" s="388" t="s">
        <v>104</v>
      </c>
      <c r="O1786" s="388">
        <v>2</v>
      </c>
      <c r="P1786" s="388" t="s">
        <v>3114</v>
      </c>
      <c r="Q1786" s="388">
        <v>3</v>
      </c>
    </row>
    <row r="1787" spans="1:17" s="388" customFormat="1" x14ac:dyDescent="0.2">
      <c r="A1787" s="388">
        <v>54349</v>
      </c>
      <c r="B1787" s="388">
        <v>112753</v>
      </c>
      <c r="C1787" s="388">
        <v>10002244</v>
      </c>
      <c r="D1787" s="388" t="s">
        <v>2516</v>
      </c>
      <c r="E1787" s="388" t="s">
        <v>1512</v>
      </c>
      <c r="F1787" s="388" t="s">
        <v>14</v>
      </c>
      <c r="G1787" s="388" t="s">
        <v>185</v>
      </c>
      <c r="H1787" s="388" t="s">
        <v>186</v>
      </c>
      <c r="I1787" s="388" t="s">
        <v>93</v>
      </c>
      <c r="J1787" s="388" t="s">
        <v>3404</v>
      </c>
      <c r="K1787" s="400">
        <v>41184</v>
      </c>
      <c r="L1787" s="400">
        <v>41187</v>
      </c>
      <c r="M1787" s="388" t="s">
        <v>143</v>
      </c>
      <c r="N1787" s="388" t="s">
        <v>104</v>
      </c>
      <c r="O1787" s="388">
        <v>3</v>
      </c>
      <c r="P1787" s="388" t="s">
        <v>3114</v>
      </c>
      <c r="Q1787" s="388">
        <v>3</v>
      </c>
    </row>
    <row r="1788" spans="1:17" s="388" customFormat="1" x14ac:dyDescent="0.2">
      <c r="A1788" s="388">
        <v>54547</v>
      </c>
      <c r="B1788" s="388">
        <v>110185</v>
      </c>
      <c r="C1788" s="388">
        <v>10006082</v>
      </c>
      <c r="D1788" s="388" t="s">
        <v>3427</v>
      </c>
      <c r="E1788" s="388" t="s">
        <v>1508</v>
      </c>
      <c r="F1788" s="388" t="s">
        <v>13</v>
      </c>
      <c r="G1788" s="388" t="s">
        <v>419</v>
      </c>
      <c r="H1788" s="388" t="s">
        <v>115</v>
      </c>
      <c r="I1788" s="388" t="s">
        <v>115</v>
      </c>
      <c r="J1788" s="388" t="s">
        <v>3428</v>
      </c>
      <c r="K1788" s="400">
        <v>41184</v>
      </c>
      <c r="L1788" s="400">
        <v>41187</v>
      </c>
      <c r="M1788" s="388" t="s">
        <v>123</v>
      </c>
      <c r="N1788" s="388" t="s">
        <v>104</v>
      </c>
      <c r="O1788" s="388">
        <v>3</v>
      </c>
      <c r="P1788" s="388" t="s">
        <v>3114</v>
      </c>
      <c r="Q1788" s="388">
        <v>3</v>
      </c>
    </row>
    <row r="1789" spans="1:17" s="388" customFormat="1" x14ac:dyDescent="0.2">
      <c r="A1789" s="388">
        <v>55074</v>
      </c>
      <c r="B1789" s="388">
        <v>106956</v>
      </c>
      <c r="C1789" s="388">
        <v>10007320</v>
      </c>
      <c r="D1789" s="388" t="s">
        <v>1055</v>
      </c>
      <c r="E1789" s="388" t="s">
        <v>1536</v>
      </c>
      <c r="F1789" s="388" t="s">
        <v>14</v>
      </c>
      <c r="G1789" s="388" t="s">
        <v>736</v>
      </c>
      <c r="H1789" s="388" t="s">
        <v>115</v>
      </c>
      <c r="I1789" s="388" t="s">
        <v>115</v>
      </c>
      <c r="J1789" s="388" t="s">
        <v>3478</v>
      </c>
      <c r="K1789" s="400">
        <v>41184</v>
      </c>
      <c r="L1789" s="400">
        <v>41187</v>
      </c>
      <c r="M1789" s="388" t="s">
        <v>98</v>
      </c>
      <c r="N1789" s="388" t="s">
        <v>104</v>
      </c>
      <c r="O1789" s="388">
        <v>2</v>
      </c>
      <c r="P1789" s="388" t="s">
        <v>3114</v>
      </c>
      <c r="Q1789" s="388">
        <v>2</v>
      </c>
    </row>
    <row r="1790" spans="1:17" s="388" customFormat="1" x14ac:dyDescent="0.2">
      <c r="A1790" s="388">
        <v>55306</v>
      </c>
      <c r="B1790" s="388">
        <v>107473</v>
      </c>
      <c r="C1790" s="388">
        <v>10007396</v>
      </c>
      <c r="D1790" s="388" t="s">
        <v>599</v>
      </c>
      <c r="E1790" s="388" t="s">
        <v>1536</v>
      </c>
      <c r="F1790" s="388" t="s">
        <v>14</v>
      </c>
      <c r="G1790" s="388" t="s">
        <v>101</v>
      </c>
      <c r="H1790" s="388" t="s">
        <v>102</v>
      </c>
      <c r="I1790" s="388" t="s">
        <v>102</v>
      </c>
      <c r="J1790" s="388" t="s">
        <v>3492</v>
      </c>
      <c r="K1790" s="400">
        <v>41184</v>
      </c>
      <c r="L1790" s="400">
        <v>41187</v>
      </c>
      <c r="M1790" s="388" t="s">
        <v>98</v>
      </c>
      <c r="N1790" s="388" t="s">
        <v>104</v>
      </c>
      <c r="O1790" s="388">
        <v>3</v>
      </c>
      <c r="P1790" s="388" t="s">
        <v>3114</v>
      </c>
      <c r="Q1790" s="388">
        <v>3</v>
      </c>
    </row>
    <row r="1791" spans="1:17" s="388" customFormat="1" x14ac:dyDescent="0.2">
      <c r="A1791" s="388">
        <v>59065</v>
      </c>
      <c r="B1791" s="388">
        <v>119231</v>
      </c>
      <c r="C1791" s="388">
        <v>10030877</v>
      </c>
      <c r="D1791" s="388" t="s">
        <v>2681</v>
      </c>
      <c r="E1791" s="388" t="s">
        <v>1590</v>
      </c>
      <c r="F1791" s="388" t="s">
        <v>13</v>
      </c>
      <c r="G1791" s="388" t="s">
        <v>374</v>
      </c>
      <c r="H1791" s="388" t="s">
        <v>177</v>
      </c>
      <c r="I1791" s="388" t="s">
        <v>177</v>
      </c>
      <c r="J1791" s="388" t="s">
        <v>3641</v>
      </c>
      <c r="K1791" s="400">
        <v>41184</v>
      </c>
      <c r="L1791" s="400">
        <v>41187</v>
      </c>
      <c r="M1791" s="388" t="s">
        <v>98</v>
      </c>
      <c r="N1791" s="388" t="s">
        <v>104</v>
      </c>
      <c r="O1791" s="388">
        <v>3</v>
      </c>
      <c r="P1791" s="388" t="s">
        <v>3114</v>
      </c>
      <c r="Q1791" s="388" t="s">
        <v>195</v>
      </c>
    </row>
    <row r="1792" spans="1:17" s="388" customFormat="1" x14ac:dyDescent="0.2">
      <c r="A1792" s="388">
        <v>130458</v>
      </c>
      <c r="B1792" s="388">
        <v>108393</v>
      </c>
      <c r="C1792" s="388">
        <v>10005859</v>
      </c>
      <c r="D1792" s="388" t="s">
        <v>1262</v>
      </c>
      <c r="E1792" s="388" t="s">
        <v>100</v>
      </c>
      <c r="F1792" s="388" t="s">
        <v>11</v>
      </c>
      <c r="G1792" s="388" t="s">
        <v>403</v>
      </c>
      <c r="H1792" s="388" t="s">
        <v>115</v>
      </c>
      <c r="I1792" s="388" t="s">
        <v>115</v>
      </c>
      <c r="J1792" s="388" t="s">
        <v>3692</v>
      </c>
      <c r="K1792" s="400">
        <v>41184</v>
      </c>
      <c r="L1792" s="400">
        <v>41187</v>
      </c>
      <c r="M1792" s="388" t="s">
        <v>103</v>
      </c>
      <c r="N1792" s="388" t="s">
        <v>104</v>
      </c>
      <c r="O1792" s="388">
        <v>2</v>
      </c>
      <c r="P1792" s="388" t="s">
        <v>3114</v>
      </c>
      <c r="Q1792" s="388">
        <v>3</v>
      </c>
    </row>
    <row r="1793" spans="1:17" s="388" customFormat="1" x14ac:dyDescent="0.2">
      <c r="A1793" s="388">
        <v>130530</v>
      </c>
      <c r="B1793" s="388">
        <v>108383</v>
      </c>
      <c r="C1793" s="388">
        <v>10006892</v>
      </c>
      <c r="D1793" s="388" t="s">
        <v>2813</v>
      </c>
      <c r="E1793" s="388" t="s">
        <v>100</v>
      </c>
      <c r="F1793" s="388" t="s">
        <v>11</v>
      </c>
      <c r="G1793" s="388" t="s">
        <v>511</v>
      </c>
      <c r="H1793" s="388" t="s">
        <v>1993</v>
      </c>
      <c r="I1793" s="388" t="s">
        <v>93</v>
      </c>
      <c r="J1793" s="388" t="s">
        <v>3730</v>
      </c>
      <c r="K1793" s="400">
        <v>41184</v>
      </c>
      <c r="L1793" s="400">
        <v>41187</v>
      </c>
      <c r="M1793" s="388" t="s">
        <v>103</v>
      </c>
      <c r="N1793" s="388" t="s">
        <v>104</v>
      </c>
      <c r="O1793" s="388">
        <v>3</v>
      </c>
      <c r="P1793" s="388" t="s">
        <v>3114</v>
      </c>
      <c r="Q1793" s="388">
        <v>3</v>
      </c>
    </row>
    <row r="1794" spans="1:17" s="388" customFormat="1" x14ac:dyDescent="0.2">
      <c r="A1794" s="388">
        <v>130817</v>
      </c>
      <c r="B1794" s="388">
        <v>108338</v>
      </c>
      <c r="C1794" s="388">
        <v>10001474</v>
      </c>
      <c r="D1794" s="388" t="s">
        <v>2111</v>
      </c>
      <c r="E1794" s="388" t="s">
        <v>100</v>
      </c>
      <c r="F1794" s="388" t="s">
        <v>11</v>
      </c>
      <c r="G1794" s="388" t="s">
        <v>544</v>
      </c>
      <c r="H1794" s="388" t="s">
        <v>161</v>
      </c>
      <c r="I1794" s="388" t="s">
        <v>161</v>
      </c>
      <c r="J1794" s="388" t="s">
        <v>3858</v>
      </c>
      <c r="K1794" s="400">
        <v>41184</v>
      </c>
      <c r="L1794" s="400">
        <v>41187</v>
      </c>
      <c r="M1794" s="388" t="s">
        <v>103</v>
      </c>
      <c r="N1794" s="388" t="s">
        <v>104</v>
      </c>
      <c r="O1794" s="388">
        <v>3</v>
      </c>
      <c r="P1794" s="388" t="s">
        <v>3114</v>
      </c>
      <c r="Q1794" s="388">
        <v>3</v>
      </c>
    </row>
    <row r="1795" spans="1:17" s="388" customFormat="1" x14ac:dyDescent="0.2">
      <c r="A1795" s="388">
        <v>50103</v>
      </c>
      <c r="B1795" s="388">
        <v>116968</v>
      </c>
      <c r="C1795" s="388">
        <v>10001055</v>
      </c>
      <c r="D1795" s="388" t="s">
        <v>329</v>
      </c>
      <c r="E1795" s="388" t="s">
        <v>1508</v>
      </c>
      <c r="F1795" s="388" t="s">
        <v>13</v>
      </c>
      <c r="G1795" s="388" t="s">
        <v>330</v>
      </c>
      <c r="H1795" s="388" t="s">
        <v>161</v>
      </c>
      <c r="I1795" s="388" t="s">
        <v>161</v>
      </c>
      <c r="J1795" s="388" t="s">
        <v>331</v>
      </c>
      <c r="K1795" s="400">
        <v>41183</v>
      </c>
      <c r="L1795" s="400">
        <v>41187</v>
      </c>
      <c r="M1795" s="388" t="s">
        <v>98</v>
      </c>
      <c r="N1795" s="388" t="s">
        <v>104</v>
      </c>
      <c r="O1795" s="388">
        <v>2</v>
      </c>
      <c r="P1795" s="388" t="s">
        <v>3114</v>
      </c>
      <c r="Q1795" s="388">
        <v>3</v>
      </c>
    </row>
    <row r="1796" spans="1:17" s="388" customFormat="1" x14ac:dyDescent="0.2">
      <c r="A1796" s="388">
        <v>51224</v>
      </c>
      <c r="B1796" s="388">
        <v>110066</v>
      </c>
      <c r="C1796" s="388">
        <v>10001539</v>
      </c>
      <c r="D1796" s="388" t="s">
        <v>788</v>
      </c>
      <c r="E1796" s="388" t="s">
        <v>1536</v>
      </c>
      <c r="F1796" s="388" t="s">
        <v>14</v>
      </c>
      <c r="G1796" s="388" t="s">
        <v>101</v>
      </c>
      <c r="H1796" s="388" t="s">
        <v>102</v>
      </c>
      <c r="I1796" s="388" t="s">
        <v>102</v>
      </c>
      <c r="J1796" s="388" t="s">
        <v>3225</v>
      </c>
      <c r="K1796" s="400">
        <v>41183</v>
      </c>
      <c r="L1796" s="400">
        <v>41187</v>
      </c>
      <c r="M1796" s="388" t="s">
        <v>98</v>
      </c>
      <c r="N1796" s="388" t="s">
        <v>104</v>
      </c>
      <c r="O1796" s="388">
        <v>2</v>
      </c>
      <c r="P1796" s="388" t="s">
        <v>3114</v>
      </c>
      <c r="Q1796" s="388">
        <v>2</v>
      </c>
    </row>
    <row r="1797" spans="1:17" s="388" customFormat="1" x14ac:dyDescent="0.2">
      <c r="A1797" s="388">
        <v>58356</v>
      </c>
      <c r="B1797" s="388">
        <v>116978</v>
      </c>
      <c r="C1797" s="388">
        <v>10004952</v>
      </c>
      <c r="D1797" s="388" t="s">
        <v>3570</v>
      </c>
      <c r="E1797" s="388" t="s">
        <v>1508</v>
      </c>
      <c r="F1797" s="388" t="s">
        <v>13</v>
      </c>
      <c r="G1797" s="388" t="s">
        <v>272</v>
      </c>
      <c r="H1797" s="388" t="s">
        <v>161</v>
      </c>
      <c r="I1797" s="388" t="s">
        <v>161</v>
      </c>
      <c r="J1797" s="388" t="s">
        <v>3571</v>
      </c>
      <c r="K1797" s="400">
        <v>41183</v>
      </c>
      <c r="L1797" s="400">
        <v>41187</v>
      </c>
      <c r="M1797" s="388" t="s">
        <v>98</v>
      </c>
      <c r="N1797" s="388" t="s">
        <v>104</v>
      </c>
      <c r="O1797" s="388">
        <v>4</v>
      </c>
      <c r="P1797" s="388" t="s">
        <v>3114</v>
      </c>
      <c r="Q1797" s="388">
        <v>3</v>
      </c>
    </row>
    <row r="1798" spans="1:17" s="388" customFormat="1" x14ac:dyDescent="0.2">
      <c r="A1798" s="388">
        <v>130649</v>
      </c>
      <c r="B1798" s="388">
        <v>108499</v>
      </c>
      <c r="C1798" s="388">
        <v>10005128</v>
      </c>
      <c r="D1798" s="388" t="s">
        <v>1334</v>
      </c>
      <c r="E1798" s="388" t="s">
        <v>107</v>
      </c>
      <c r="F1798" s="388" t="s">
        <v>11</v>
      </c>
      <c r="G1798" s="388" t="s">
        <v>719</v>
      </c>
      <c r="H1798" s="388" t="s">
        <v>155</v>
      </c>
      <c r="I1798" s="388" t="s">
        <v>155</v>
      </c>
      <c r="J1798" s="388" t="s">
        <v>3770</v>
      </c>
      <c r="K1798" s="400">
        <v>41183</v>
      </c>
      <c r="L1798" s="400">
        <v>41187</v>
      </c>
      <c r="M1798" s="388" t="s">
        <v>109</v>
      </c>
      <c r="N1798" s="388" t="s">
        <v>104</v>
      </c>
      <c r="O1798" s="388">
        <v>2</v>
      </c>
      <c r="P1798" s="388" t="s">
        <v>3114</v>
      </c>
      <c r="Q1798" s="388">
        <v>3</v>
      </c>
    </row>
    <row r="1799" spans="1:17" s="388" customFormat="1" x14ac:dyDescent="0.2">
      <c r="A1799" s="388">
        <v>54252</v>
      </c>
      <c r="B1799" s="388">
        <v>110143</v>
      </c>
      <c r="C1799" s="388">
        <v>10005648</v>
      </c>
      <c r="D1799" s="388" t="s">
        <v>3399</v>
      </c>
      <c r="E1799" s="388" t="s">
        <v>1512</v>
      </c>
      <c r="F1799" s="388" t="s">
        <v>14</v>
      </c>
      <c r="G1799" s="388" t="s">
        <v>1278</v>
      </c>
      <c r="H1799" s="388" t="s">
        <v>131</v>
      </c>
      <c r="I1799" s="388" t="s">
        <v>131</v>
      </c>
      <c r="J1799" s="388" t="s">
        <v>3400</v>
      </c>
      <c r="K1799" s="400">
        <v>41183</v>
      </c>
      <c r="L1799" s="400">
        <v>41186</v>
      </c>
      <c r="M1799" s="388" t="s">
        <v>143</v>
      </c>
      <c r="N1799" s="388" t="s">
        <v>104</v>
      </c>
      <c r="O1799" s="388">
        <v>3</v>
      </c>
      <c r="P1799" s="388" t="s">
        <v>3114</v>
      </c>
      <c r="Q1799" s="388">
        <v>3</v>
      </c>
    </row>
    <row r="1800" spans="1:17" s="388" customFormat="1" x14ac:dyDescent="0.2">
      <c r="A1800" s="388">
        <v>50524</v>
      </c>
      <c r="B1800" s="388">
        <v>107677</v>
      </c>
      <c r="C1800" s="388">
        <v>10000376</v>
      </c>
      <c r="D1800" s="388" t="s">
        <v>3172</v>
      </c>
      <c r="E1800" s="388" t="s">
        <v>1536</v>
      </c>
      <c r="F1800" s="388" t="s">
        <v>14</v>
      </c>
      <c r="G1800" s="388" t="s">
        <v>315</v>
      </c>
      <c r="H1800" s="388" t="s">
        <v>161</v>
      </c>
      <c r="I1800" s="388" t="s">
        <v>161</v>
      </c>
      <c r="J1800" s="388" t="s">
        <v>3173</v>
      </c>
      <c r="K1800" s="400">
        <v>41177</v>
      </c>
      <c r="L1800" s="400">
        <v>41180</v>
      </c>
      <c r="M1800" s="388" t="s">
        <v>123</v>
      </c>
      <c r="N1800" s="388" t="s">
        <v>104</v>
      </c>
      <c r="O1800" s="388">
        <v>4</v>
      </c>
      <c r="P1800" s="388" t="s">
        <v>3114</v>
      </c>
      <c r="Q1800" s="388">
        <v>2</v>
      </c>
    </row>
    <row r="1801" spans="1:17" s="388" customFormat="1" x14ac:dyDescent="0.2">
      <c r="A1801" s="388">
        <v>51097</v>
      </c>
      <c r="B1801" s="388">
        <v>121224</v>
      </c>
      <c r="C1801" s="388">
        <v>10032017</v>
      </c>
      <c r="D1801" s="388" t="s">
        <v>2284</v>
      </c>
      <c r="E1801" s="388" t="s">
        <v>1536</v>
      </c>
      <c r="F1801" s="388" t="s">
        <v>14</v>
      </c>
      <c r="G1801" s="388" t="s">
        <v>223</v>
      </c>
      <c r="H1801" s="388" t="s">
        <v>152</v>
      </c>
      <c r="I1801" s="388" t="s">
        <v>152</v>
      </c>
      <c r="J1801" s="388" t="s">
        <v>3213</v>
      </c>
      <c r="K1801" s="400">
        <v>41177</v>
      </c>
      <c r="L1801" s="400">
        <v>41180</v>
      </c>
      <c r="M1801" s="388" t="s">
        <v>123</v>
      </c>
      <c r="N1801" s="388" t="s">
        <v>104</v>
      </c>
      <c r="O1801" s="388">
        <v>3</v>
      </c>
      <c r="P1801" s="388" t="s">
        <v>3114</v>
      </c>
      <c r="Q1801" s="388">
        <v>2</v>
      </c>
    </row>
    <row r="1802" spans="1:17" s="388" customFormat="1" x14ac:dyDescent="0.2">
      <c r="A1802" s="388">
        <v>59066</v>
      </c>
      <c r="B1802" s="388">
        <v>114960</v>
      </c>
      <c r="C1802" s="388">
        <v>10030120</v>
      </c>
      <c r="D1802" s="388" t="s">
        <v>601</v>
      </c>
      <c r="E1802" s="388" t="s">
        <v>1508</v>
      </c>
      <c r="F1802" s="388" t="s">
        <v>13</v>
      </c>
      <c r="G1802" s="388" t="s">
        <v>467</v>
      </c>
      <c r="H1802" s="388" t="s">
        <v>92</v>
      </c>
      <c r="I1802" s="388" t="s">
        <v>93</v>
      </c>
      <c r="J1802" s="388" t="s">
        <v>602</v>
      </c>
      <c r="K1802" s="400">
        <v>41177</v>
      </c>
      <c r="L1802" s="400">
        <v>41180</v>
      </c>
      <c r="M1802" s="388" t="s">
        <v>123</v>
      </c>
      <c r="N1802" s="388" t="s">
        <v>104</v>
      </c>
      <c r="O1802" s="388">
        <v>2</v>
      </c>
      <c r="P1802" s="388" t="s">
        <v>3114</v>
      </c>
      <c r="Q1802" s="388" t="s">
        <v>195</v>
      </c>
    </row>
    <row r="1803" spans="1:17" s="388" customFormat="1" x14ac:dyDescent="0.2">
      <c r="A1803" s="388">
        <v>130668</v>
      </c>
      <c r="B1803" s="388">
        <v>108380</v>
      </c>
      <c r="C1803" s="388">
        <v>10007212</v>
      </c>
      <c r="D1803" s="388" t="s">
        <v>588</v>
      </c>
      <c r="E1803" s="388" t="s">
        <v>100</v>
      </c>
      <c r="F1803" s="388" t="s">
        <v>11</v>
      </c>
      <c r="G1803" s="388" t="s">
        <v>243</v>
      </c>
      <c r="H1803" s="388" t="s">
        <v>177</v>
      </c>
      <c r="I1803" s="388" t="s">
        <v>177</v>
      </c>
      <c r="J1803" s="388" t="s">
        <v>589</v>
      </c>
      <c r="K1803" s="400">
        <v>41177</v>
      </c>
      <c r="L1803" s="400">
        <v>41180</v>
      </c>
      <c r="M1803" s="388" t="s">
        <v>103</v>
      </c>
      <c r="N1803" s="388" t="s">
        <v>104</v>
      </c>
      <c r="O1803" s="388">
        <v>2</v>
      </c>
      <c r="P1803" s="388" t="s">
        <v>3114</v>
      </c>
      <c r="Q1803" s="388">
        <v>2</v>
      </c>
    </row>
    <row r="1804" spans="1:17" s="388" customFormat="1" x14ac:dyDescent="0.2">
      <c r="A1804" s="388">
        <v>130755</v>
      </c>
      <c r="B1804" s="388">
        <v>108425</v>
      </c>
      <c r="C1804" s="388">
        <v>10002642</v>
      </c>
      <c r="D1804" s="388" t="s">
        <v>277</v>
      </c>
      <c r="E1804" s="388" t="s">
        <v>100</v>
      </c>
      <c r="F1804" s="388" t="s">
        <v>11</v>
      </c>
      <c r="G1804" s="388" t="s">
        <v>278</v>
      </c>
      <c r="H1804" s="388" t="s">
        <v>152</v>
      </c>
      <c r="I1804" s="388" t="s">
        <v>152</v>
      </c>
      <c r="J1804" s="388" t="s">
        <v>3830</v>
      </c>
      <c r="K1804" s="400">
        <v>41177</v>
      </c>
      <c r="L1804" s="400">
        <v>41180</v>
      </c>
      <c r="M1804" s="388" t="s">
        <v>103</v>
      </c>
      <c r="N1804" s="388" t="s">
        <v>104</v>
      </c>
      <c r="O1804" s="388">
        <v>3</v>
      </c>
      <c r="P1804" s="388" t="s">
        <v>3114</v>
      </c>
      <c r="Q1804" s="388">
        <v>3</v>
      </c>
    </row>
    <row r="1805" spans="1:17" s="388" customFormat="1" x14ac:dyDescent="0.2">
      <c r="A1805" s="388">
        <v>52165</v>
      </c>
      <c r="B1805" s="388">
        <v>107733</v>
      </c>
      <c r="C1805" s="388">
        <v>10002979</v>
      </c>
      <c r="D1805" s="388" t="s">
        <v>3269</v>
      </c>
      <c r="E1805" s="388" t="s">
        <v>1508</v>
      </c>
      <c r="F1805" s="388" t="s">
        <v>13</v>
      </c>
      <c r="G1805" s="388" t="s">
        <v>1349</v>
      </c>
      <c r="H1805" s="388" t="s">
        <v>177</v>
      </c>
      <c r="I1805" s="388" t="s">
        <v>177</v>
      </c>
      <c r="J1805" s="388" t="s">
        <v>3270</v>
      </c>
      <c r="K1805" s="400">
        <v>41176</v>
      </c>
      <c r="L1805" s="400">
        <v>41180</v>
      </c>
      <c r="M1805" s="388" t="s">
        <v>1834</v>
      </c>
      <c r="N1805" s="388" t="s">
        <v>104</v>
      </c>
      <c r="O1805" s="388">
        <v>2</v>
      </c>
      <c r="P1805" s="388" t="s">
        <v>3114</v>
      </c>
      <c r="Q1805" s="388">
        <v>4</v>
      </c>
    </row>
    <row r="1806" spans="1:17" s="388" customFormat="1" x14ac:dyDescent="0.2">
      <c r="A1806" s="388">
        <v>55149</v>
      </c>
      <c r="B1806" s="388">
        <v>105044</v>
      </c>
      <c r="C1806" s="388">
        <v>10007123</v>
      </c>
      <c r="D1806" s="388" t="s">
        <v>3486</v>
      </c>
      <c r="E1806" s="388" t="s">
        <v>1508</v>
      </c>
      <c r="F1806" s="388" t="s">
        <v>13</v>
      </c>
      <c r="G1806" s="388" t="s">
        <v>724</v>
      </c>
      <c r="H1806" s="388" t="s">
        <v>102</v>
      </c>
      <c r="I1806" s="388" t="s">
        <v>102</v>
      </c>
      <c r="J1806" s="388" t="s">
        <v>3487</v>
      </c>
      <c r="K1806" s="400">
        <v>41176</v>
      </c>
      <c r="L1806" s="400">
        <v>41180</v>
      </c>
      <c r="M1806" s="388" t="s">
        <v>98</v>
      </c>
      <c r="N1806" s="388" t="s">
        <v>104</v>
      </c>
      <c r="O1806" s="388">
        <v>2</v>
      </c>
      <c r="P1806" s="388" t="s">
        <v>3114</v>
      </c>
      <c r="Q1806" s="388">
        <v>3</v>
      </c>
    </row>
    <row r="1807" spans="1:17" s="388" customFormat="1" x14ac:dyDescent="0.2">
      <c r="A1807" s="388">
        <v>58170</v>
      </c>
      <c r="B1807" s="388">
        <v>117936</v>
      </c>
      <c r="C1807" s="388">
        <v>10013208</v>
      </c>
      <c r="D1807" s="388" t="s">
        <v>1803</v>
      </c>
      <c r="E1807" s="388" t="s">
        <v>1508</v>
      </c>
      <c r="F1807" s="388" t="s">
        <v>13</v>
      </c>
      <c r="G1807" s="388" t="s">
        <v>264</v>
      </c>
      <c r="H1807" s="388" t="s">
        <v>131</v>
      </c>
      <c r="I1807" s="388" t="s">
        <v>131</v>
      </c>
      <c r="J1807" s="388" t="s">
        <v>3537</v>
      </c>
      <c r="K1807" s="400">
        <v>41176</v>
      </c>
      <c r="L1807" s="400">
        <v>41180</v>
      </c>
      <c r="M1807" s="388" t="s">
        <v>98</v>
      </c>
      <c r="N1807" s="388" t="s">
        <v>104</v>
      </c>
      <c r="O1807" s="388">
        <v>2</v>
      </c>
      <c r="P1807" s="388" t="s">
        <v>3114</v>
      </c>
      <c r="Q1807" s="388">
        <v>2</v>
      </c>
    </row>
    <row r="1808" spans="1:17" s="388" customFormat="1" x14ac:dyDescent="0.2">
      <c r="A1808" s="388">
        <v>131959</v>
      </c>
      <c r="B1808" s="388">
        <v>114871</v>
      </c>
      <c r="C1808" s="388">
        <v>10005151</v>
      </c>
      <c r="D1808" s="388" t="s">
        <v>3018</v>
      </c>
      <c r="E1808" s="388" t="s">
        <v>1992</v>
      </c>
      <c r="F1808" s="388" t="s">
        <v>12</v>
      </c>
      <c r="G1808" s="388" t="s">
        <v>151</v>
      </c>
      <c r="H1808" s="388" t="s">
        <v>152</v>
      </c>
      <c r="I1808" s="388" t="s">
        <v>152</v>
      </c>
      <c r="J1808" s="388" t="s">
        <v>3898</v>
      </c>
      <c r="K1808" s="400">
        <v>41177</v>
      </c>
      <c r="L1808" s="400">
        <v>41179</v>
      </c>
      <c r="M1808" s="388" t="s">
        <v>127</v>
      </c>
      <c r="N1808" s="388" t="s">
        <v>104</v>
      </c>
      <c r="O1808" s="388">
        <v>3</v>
      </c>
      <c r="P1808" s="388" t="s">
        <v>3114</v>
      </c>
      <c r="Q1808" s="388">
        <v>2</v>
      </c>
    </row>
    <row r="1809" spans="1:17" s="388" customFormat="1" x14ac:dyDescent="0.2">
      <c r="A1809" s="388">
        <v>52598</v>
      </c>
      <c r="B1809" s="388">
        <v>116378</v>
      </c>
      <c r="C1809" s="388">
        <v>10006710</v>
      </c>
      <c r="D1809" s="388" t="s">
        <v>859</v>
      </c>
      <c r="E1809" s="388" t="s">
        <v>1508</v>
      </c>
      <c r="F1809" s="388" t="s">
        <v>13</v>
      </c>
      <c r="G1809" s="388" t="s">
        <v>860</v>
      </c>
      <c r="H1809" s="388" t="s">
        <v>115</v>
      </c>
      <c r="I1809" s="388" t="s">
        <v>115</v>
      </c>
      <c r="J1809" s="388" t="s">
        <v>3291</v>
      </c>
      <c r="K1809" s="400">
        <v>41170</v>
      </c>
      <c r="L1809" s="400">
        <v>41173</v>
      </c>
      <c r="M1809" s="388" t="s">
        <v>98</v>
      </c>
      <c r="N1809" s="388" t="s">
        <v>104</v>
      </c>
      <c r="O1809" s="388">
        <v>3</v>
      </c>
      <c r="P1809" s="388" t="s">
        <v>3114</v>
      </c>
      <c r="Q1809" s="388">
        <v>2</v>
      </c>
    </row>
    <row r="1810" spans="1:17" s="388" customFormat="1" x14ac:dyDescent="0.2">
      <c r="A1810" s="388">
        <v>53863</v>
      </c>
      <c r="B1810" s="388">
        <v>109962</v>
      </c>
      <c r="C1810" s="388">
        <v>10005069</v>
      </c>
      <c r="D1810" s="388" t="s">
        <v>3371</v>
      </c>
      <c r="E1810" s="388" t="s">
        <v>1508</v>
      </c>
      <c r="F1810" s="388" t="s">
        <v>13</v>
      </c>
      <c r="G1810" s="388" t="s">
        <v>508</v>
      </c>
      <c r="H1810" s="388" t="s">
        <v>161</v>
      </c>
      <c r="I1810" s="388" t="s">
        <v>161</v>
      </c>
      <c r="J1810" s="388" t="s">
        <v>3372</v>
      </c>
      <c r="K1810" s="400">
        <v>41170</v>
      </c>
      <c r="L1810" s="400">
        <v>41173</v>
      </c>
      <c r="M1810" s="388" t="s">
        <v>123</v>
      </c>
      <c r="N1810" s="388" t="s">
        <v>104</v>
      </c>
      <c r="O1810" s="388">
        <v>3</v>
      </c>
      <c r="P1810" s="388" t="s">
        <v>3114</v>
      </c>
      <c r="Q1810" s="388">
        <v>3</v>
      </c>
    </row>
    <row r="1811" spans="1:17" s="388" customFormat="1" x14ac:dyDescent="0.2">
      <c r="A1811" s="388">
        <v>58590</v>
      </c>
      <c r="B1811" s="388">
        <v>118470</v>
      </c>
      <c r="C1811" s="388">
        <v>10023368</v>
      </c>
      <c r="D1811" s="388" t="s">
        <v>1141</v>
      </c>
      <c r="E1811" s="388" t="s">
        <v>1590</v>
      </c>
      <c r="F1811" s="388" t="s">
        <v>13</v>
      </c>
      <c r="G1811" s="388" t="s">
        <v>326</v>
      </c>
      <c r="H1811" s="388" t="s">
        <v>177</v>
      </c>
      <c r="I1811" s="388" t="s">
        <v>177</v>
      </c>
      <c r="J1811" s="388" t="s">
        <v>3596</v>
      </c>
      <c r="K1811" s="400">
        <v>41170</v>
      </c>
      <c r="L1811" s="400">
        <v>41173</v>
      </c>
      <c r="M1811" s="388" t="s">
        <v>98</v>
      </c>
      <c r="N1811" s="388" t="s">
        <v>104</v>
      </c>
      <c r="O1811" s="388">
        <v>2</v>
      </c>
      <c r="P1811" s="388" t="s">
        <v>3114</v>
      </c>
      <c r="Q1811" s="388">
        <v>3</v>
      </c>
    </row>
    <row r="1812" spans="1:17" s="388" customFormat="1" x14ac:dyDescent="0.2">
      <c r="A1812" s="388">
        <v>51071</v>
      </c>
      <c r="B1812" s="388">
        <v>105608</v>
      </c>
      <c r="C1812" s="388">
        <v>10001267</v>
      </c>
      <c r="D1812" s="388" t="s">
        <v>3208</v>
      </c>
      <c r="E1812" s="388" t="s">
        <v>1508</v>
      </c>
      <c r="F1812" s="388" t="s">
        <v>13</v>
      </c>
      <c r="G1812" s="388" t="s">
        <v>1026</v>
      </c>
      <c r="H1812" s="388" t="s">
        <v>131</v>
      </c>
      <c r="I1812" s="388" t="s">
        <v>131</v>
      </c>
      <c r="J1812" s="388" t="s">
        <v>3209</v>
      </c>
      <c r="K1812" s="400">
        <v>41169</v>
      </c>
      <c r="L1812" s="400">
        <v>41173</v>
      </c>
      <c r="M1812" s="388" t="s">
        <v>98</v>
      </c>
      <c r="N1812" s="388" t="s">
        <v>104</v>
      </c>
      <c r="O1812" s="388">
        <v>4</v>
      </c>
      <c r="P1812" s="388" t="s">
        <v>3114</v>
      </c>
      <c r="Q1812" s="388">
        <v>2</v>
      </c>
    </row>
    <row r="1813" spans="1:17" s="388" customFormat="1" x14ac:dyDescent="0.2">
      <c r="A1813" s="388">
        <v>51686</v>
      </c>
      <c r="B1813" s="388">
        <v>106323</v>
      </c>
      <c r="C1813" s="388">
        <v>10000612</v>
      </c>
      <c r="D1813" s="388" t="s">
        <v>2313</v>
      </c>
      <c r="E1813" s="388" t="s">
        <v>1508</v>
      </c>
      <c r="F1813" s="388" t="s">
        <v>13</v>
      </c>
      <c r="G1813" s="388" t="s">
        <v>1176</v>
      </c>
      <c r="H1813" s="388" t="s">
        <v>102</v>
      </c>
      <c r="I1813" s="388" t="s">
        <v>102</v>
      </c>
      <c r="J1813" s="388" t="s">
        <v>3252</v>
      </c>
      <c r="K1813" s="400">
        <v>41169</v>
      </c>
      <c r="L1813" s="400">
        <v>41173</v>
      </c>
      <c r="M1813" s="388" t="s">
        <v>98</v>
      </c>
      <c r="N1813" s="388" t="s">
        <v>104</v>
      </c>
      <c r="O1813" s="388">
        <v>3</v>
      </c>
      <c r="P1813" s="388" t="s">
        <v>3114</v>
      </c>
      <c r="Q1813" s="388">
        <v>3</v>
      </c>
    </row>
    <row r="1814" spans="1:17" s="388" customFormat="1" x14ac:dyDescent="0.2">
      <c r="A1814" s="388">
        <v>52563</v>
      </c>
      <c r="B1814" s="388">
        <v>106172</v>
      </c>
      <c r="C1814" s="388">
        <v>10003430</v>
      </c>
      <c r="D1814" s="388" t="s">
        <v>441</v>
      </c>
      <c r="E1814" s="388" t="s">
        <v>1536</v>
      </c>
      <c r="F1814" s="388" t="s">
        <v>14</v>
      </c>
      <c r="G1814" s="388" t="s">
        <v>442</v>
      </c>
      <c r="H1814" s="388" t="s">
        <v>92</v>
      </c>
      <c r="I1814" s="388" t="s">
        <v>93</v>
      </c>
      <c r="J1814" s="388" t="s">
        <v>444</v>
      </c>
      <c r="K1814" s="400">
        <v>41169</v>
      </c>
      <c r="L1814" s="400">
        <v>41173</v>
      </c>
      <c r="M1814" s="388" t="s">
        <v>123</v>
      </c>
      <c r="N1814" s="388" t="s">
        <v>104</v>
      </c>
      <c r="O1814" s="388">
        <v>2</v>
      </c>
      <c r="P1814" s="388" t="s">
        <v>3114</v>
      </c>
      <c r="Q1814" s="388">
        <v>3</v>
      </c>
    </row>
    <row r="1815" spans="1:17" s="388" customFormat="1" x14ac:dyDescent="0.2">
      <c r="A1815" s="388">
        <v>53615</v>
      </c>
      <c r="B1815" s="388">
        <v>105892</v>
      </c>
      <c r="C1815" s="388">
        <v>10004723</v>
      </c>
      <c r="D1815" s="388" t="s">
        <v>1678</v>
      </c>
      <c r="E1815" s="388" t="s">
        <v>1536</v>
      </c>
      <c r="F1815" s="388" t="s">
        <v>14</v>
      </c>
      <c r="G1815" s="388" t="s">
        <v>729</v>
      </c>
      <c r="H1815" s="388" t="s">
        <v>131</v>
      </c>
      <c r="I1815" s="388" t="s">
        <v>131</v>
      </c>
      <c r="J1815" s="388" t="s">
        <v>3360</v>
      </c>
      <c r="K1815" s="400">
        <v>41169</v>
      </c>
      <c r="L1815" s="400">
        <v>41173</v>
      </c>
      <c r="M1815" s="388" t="s">
        <v>98</v>
      </c>
      <c r="N1815" s="388" t="s">
        <v>104</v>
      </c>
      <c r="O1815" s="388">
        <v>4</v>
      </c>
      <c r="P1815" s="388" t="s">
        <v>3114</v>
      </c>
      <c r="Q1815" s="388">
        <v>3</v>
      </c>
    </row>
    <row r="1816" spans="1:17" s="388" customFormat="1" x14ac:dyDescent="0.2">
      <c r="A1816" s="388">
        <v>54414</v>
      </c>
      <c r="B1816" s="388">
        <v>108603</v>
      </c>
      <c r="C1816" s="388">
        <v>10005897</v>
      </c>
      <c r="D1816" s="388" t="s">
        <v>209</v>
      </c>
      <c r="E1816" s="388" t="s">
        <v>1508</v>
      </c>
      <c r="F1816" s="388" t="s">
        <v>13</v>
      </c>
      <c r="G1816" s="388" t="s">
        <v>210</v>
      </c>
      <c r="H1816" s="388" t="s">
        <v>115</v>
      </c>
      <c r="I1816" s="388" t="s">
        <v>115</v>
      </c>
      <c r="J1816" s="388" t="s">
        <v>3409</v>
      </c>
      <c r="K1816" s="400">
        <v>41169</v>
      </c>
      <c r="L1816" s="400">
        <v>41173</v>
      </c>
      <c r="M1816" s="388" t="s">
        <v>98</v>
      </c>
      <c r="N1816" s="388" t="s">
        <v>104</v>
      </c>
      <c r="O1816" s="388">
        <v>3</v>
      </c>
      <c r="P1816" s="388" t="s">
        <v>3114</v>
      </c>
      <c r="Q1816" s="388">
        <v>3</v>
      </c>
    </row>
    <row r="1817" spans="1:17" s="388" customFormat="1" x14ac:dyDescent="0.2">
      <c r="A1817" s="388">
        <v>54726</v>
      </c>
      <c r="B1817" s="388">
        <v>112419</v>
      </c>
      <c r="C1817" s="388">
        <v>10006472</v>
      </c>
      <c r="D1817" s="388" t="s">
        <v>129</v>
      </c>
      <c r="E1817" s="388" t="s">
        <v>1508</v>
      </c>
      <c r="F1817" s="388" t="s">
        <v>13</v>
      </c>
      <c r="G1817" s="388" t="s">
        <v>494</v>
      </c>
      <c r="H1817" s="388" t="s">
        <v>131</v>
      </c>
      <c r="I1817" s="388" t="s">
        <v>131</v>
      </c>
      <c r="J1817" s="388" t="s">
        <v>3447</v>
      </c>
      <c r="K1817" s="400">
        <v>41169</v>
      </c>
      <c r="L1817" s="400">
        <v>41173</v>
      </c>
      <c r="M1817" s="388" t="s">
        <v>98</v>
      </c>
      <c r="N1817" s="388" t="s">
        <v>104</v>
      </c>
      <c r="O1817" s="388">
        <v>2</v>
      </c>
      <c r="P1817" s="388" t="s">
        <v>3114</v>
      </c>
      <c r="Q1817" s="388">
        <v>2</v>
      </c>
    </row>
    <row r="1818" spans="1:17" s="388" customFormat="1" x14ac:dyDescent="0.2">
      <c r="A1818" s="388">
        <v>58553</v>
      </c>
      <c r="B1818" s="388">
        <v>119011</v>
      </c>
      <c r="C1818" s="388">
        <v>10029186</v>
      </c>
      <c r="D1818" s="388" t="s">
        <v>1133</v>
      </c>
      <c r="E1818" s="388" t="s">
        <v>1508</v>
      </c>
      <c r="F1818" s="388" t="s">
        <v>13</v>
      </c>
      <c r="G1818" s="388" t="s">
        <v>656</v>
      </c>
      <c r="H1818" s="388" t="s">
        <v>115</v>
      </c>
      <c r="I1818" s="388" t="s">
        <v>115</v>
      </c>
      <c r="J1818" s="388" t="s">
        <v>3591</v>
      </c>
      <c r="K1818" s="400">
        <v>41169</v>
      </c>
      <c r="L1818" s="400">
        <v>41173</v>
      </c>
      <c r="M1818" s="388" t="s">
        <v>98</v>
      </c>
      <c r="N1818" s="388" t="s">
        <v>104</v>
      </c>
      <c r="O1818" s="388">
        <v>2</v>
      </c>
      <c r="P1818" s="388" t="s">
        <v>3114</v>
      </c>
      <c r="Q1818" s="388">
        <v>3</v>
      </c>
    </row>
  </sheetData>
  <autoFilter ref="A4:Q1818" xr:uid="{00000000-0009-0000-0000-000011000000}">
    <sortState ref="A5:Q1818">
      <sortCondition descending="1" ref="L4:L1818"/>
    </sortState>
  </autoFilter>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sheetPr>
  <dimension ref="A1:R1815"/>
  <sheetViews>
    <sheetView zoomScaleNormal="100" workbookViewId="0">
      <selection activeCell="E2" sqref="E2"/>
    </sheetView>
  </sheetViews>
  <sheetFormatPr defaultRowHeight="12.75" x14ac:dyDescent="0.2"/>
  <cols>
    <col min="1" max="1" width="14.85546875" customWidth="1"/>
    <col min="2" max="2" width="72.140625" bestFit="1" customWidth="1"/>
    <col min="3" max="3" width="8" bestFit="1" customWidth="1"/>
    <col min="4" max="4" width="7" bestFit="1" customWidth="1"/>
    <col min="5" max="5" width="9" bestFit="1" customWidth="1"/>
    <col min="6" max="6" width="30.85546875" bestFit="1" customWidth="1"/>
    <col min="7" max="7" width="53.28515625" bestFit="1" customWidth="1"/>
    <col min="8" max="8" width="26.42578125" bestFit="1" customWidth="1"/>
    <col min="9" max="9" width="23.28515625" bestFit="1" customWidth="1"/>
    <col min="10" max="10" width="33.28515625" bestFit="1" customWidth="1"/>
    <col min="11" max="11" width="16.42578125" bestFit="1" customWidth="1"/>
    <col min="12" max="12" width="19.28515625" style="161" bestFit="1" customWidth="1"/>
    <col min="13" max="13" width="19.140625" style="161" bestFit="1" customWidth="1"/>
    <col min="14" max="14" width="78.7109375" bestFit="1" customWidth="1"/>
    <col min="15" max="15" width="28.42578125" bestFit="1" customWidth="1"/>
    <col min="16" max="16" width="18.28515625" bestFit="1" customWidth="1"/>
    <col min="17" max="17" width="13.28515625" bestFit="1" customWidth="1"/>
    <col min="18" max="18" width="25.7109375" bestFit="1" customWidth="1"/>
  </cols>
  <sheetData>
    <row r="1" spans="1:18" x14ac:dyDescent="0.2">
      <c r="A1" t="s">
        <v>4074</v>
      </c>
      <c r="B1" t="s">
        <v>55</v>
      </c>
      <c r="C1" t="s">
        <v>643</v>
      </c>
      <c r="D1" t="s">
        <v>644</v>
      </c>
      <c r="E1" t="s">
        <v>645</v>
      </c>
      <c r="F1" t="s">
        <v>56</v>
      </c>
      <c r="G1" t="s">
        <v>57</v>
      </c>
      <c r="H1" t="s">
        <v>58</v>
      </c>
      <c r="I1" t="s">
        <v>59</v>
      </c>
      <c r="J1" t="s">
        <v>646</v>
      </c>
      <c r="K1" t="s">
        <v>61</v>
      </c>
      <c r="L1" s="161" t="s">
        <v>65</v>
      </c>
      <c r="M1" s="161" t="s">
        <v>66</v>
      </c>
      <c r="N1" t="s">
        <v>62</v>
      </c>
      <c r="O1" t="s">
        <v>63</v>
      </c>
      <c r="P1" t="s">
        <v>68</v>
      </c>
      <c r="Q1" t="s">
        <v>647</v>
      </c>
      <c r="R1" t="s">
        <v>83</v>
      </c>
    </row>
    <row r="2" spans="1:18" x14ac:dyDescent="0.2">
      <c r="A2" t="s">
        <v>4075</v>
      </c>
      <c r="B2" t="s">
        <v>196</v>
      </c>
      <c r="C2">
        <v>50098</v>
      </c>
      <c r="D2">
        <v>106945</v>
      </c>
      <c r="E2">
        <v>10000941</v>
      </c>
      <c r="F2" t="s">
        <v>159</v>
      </c>
      <c r="G2" t="s">
        <v>14</v>
      </c>
      <c r="H2" t="s">
        <v>108</v>
      </c>
      <c r="I2" t="s">
        <v>102</v>
      </c>
      <c r="J2" t="s">
        <v>102</v>
      </c>
      <c r="K2">
        <v>10022597</v>
      </c>
      <c r="L2" s="161">
        <v>42759</v>
      </c>
      <c r="M2" s="161">
        <v>42762</v>
      </c>
      <c r="N2" t="s">
        <v>197</v>
      </c>
      <c r="O2" t="s">
        <v>104</v>
      </c>
      <c r="P2">
        <v>2</v>
      </c>
      <c r="Q2" t="s">
        <v>4062</v>
      </c>
      <c r="R2">
        <v>3</v>
      </c>
    </row>
    <row r="3" spans="1:18" x14ac:dyDescent="0.2">
      <c r="A3" t="s">
        <v>4076</v>
      </c>
      <c r="B3" t="s">
        <v>329</v>
      </c>
      <c r="C3">
        <v>50103</v>
      </c>
      <c r="D3">
        <v>116968</v>
      </c>
      <c r="E3">
        <v>10001055</v>
      </c>
      <c r="F3" t="s">
        <v>90</v>
      </c>
      <c r="G3" t="s">
        <v>13</v>
      </c>
      <c r="H3" t="s">
        <v>330</v>
      </c>
      <c r="I3" t="s">
        <v>161</v>
      </c>
      <c r="J3" t="s">
        <v>161</v>
      </c>
      <c r="K3">
        <v>10022588</v>
      </c>
      <c r="L3" s="161">
        <v>42745</v>
      </c>
      <c r="M3" s="161">
        <v>42748</v>
      </c>
      <c r="N3" t="s">
        <v>136</v>
      </c>
      <c r="O3" t="s">
        <v>104</v>
      </c>
      <c r="P3">
        <v>2</v>
      </c>
      <c r="Q3" t="s">
        <v>4062</v>
      </c>
      <c r="R3">
        <v>2</v>
      </c>
    </row>
    <row r="4" spans="1:18" x14ac:dyDescent="0.2">
      <c r="A4" t="s">
        <v>4077</v>
      </c>
      <c r="B4" t="s">
        <v>4068</v>
      </c>
      <c r="C4">
        <v>50116</v>
      </c>
      <c r="D4">
        <v>116831</v>
      </c>
      <c r="E4">
        <v>10001927</v>
      </c>
      <c r="F4" t="s">
        <v>90</v>
      </c>
      <c r="G4" t="s">
        <v>13</v>
      </c>
      <c r="H4" t="s">
        <v>670</v>
      </c>
      <c r="I4" t="s">
        <v>152</v>
      </c>
      <c r="J4" t="s">
        <v>152</v>
      </c>
      <c r="K4">
        <v>10022564</v>
      </c>
      <c r="L4" s="161">
        <v>42906</v>
      </c>
      <c r="M4" s="161">
        <v>42909</v>
      </c>
      <c r="N4" t="s">
        <v>121</v>
      </c>
      <c r="O4" t="s">
        <v>104</v>
      </c>
      <c r="P4">
        <v>3</v>
      </c>
      <c r="Q4" t="s">
        <v>4062</v>
      </c>
      <c r="R4">
        <v>2</v>
      </c>
    </row>
    <row r="5" spans="1:18" x14ac:dyDescent="0.2">
      <c r="A5" t="s">
        <v>4078</v>
      </c>
      <c r="B5" t="s">
        <v>3951</v>
      </c>
      <c r="C5">
        <v>50120</v>
      </c>
      <c r="D5">
        <v>114813</v>
      </c>
      <c r="E5">
        <v>10002131</v>
      </c>
      <c r="F5" t="s">
        <v>159</v>
      </c>
      <c r="G5" t="s">
        <v>14</v>
      </c>
      <c r="H5" t="s">
        <v>1349</v>
      </c>
      <c r="I5" t="s">
        <v>177</v>
      </c>
      <c r="J5" t="s">
        <v>177</v>
      </c>
      <c r="K5">
        <v>10022519</v>
      </c>
      <c r="L5" s="161">
        <v>42872</v>
      </c>
      <c r="M5" s="161">
        <v>42872</v>
      </c>
      <c r="N5" t="s">
        <v>162</v>
      </c>
      <c r="O5" t="s">
        <v>95</v>
      </c>
      <c r="P5">
        <v>9</v>
      </c>
      <c r="Q5" t="s">
        <v>4062</v>
      </c>
      <c r="R5">
        <v>2</v>
      </c>
    </row>
    <row r="6" spans="1:18" x14ac:dyDescent="0.2">
      <c r="A6" t="s">
        <v>4079</v>
      </c>
      <c r="B6" t="s">
        <v>534</v>
      </c>
      <c r="C6">
        <v>50129</v>
      </c>
      <c r="D6">
        <v>106585</v>
      </c>
      <c r="E6">
        <v>10002704</v>
      </c>
      <c r="F6" t="s">
        <v>259</v>
      </c>
      <c r="G6" t="s">
        <v>14</v>
      </c>
      <c r="H6" t="s">
        <v>340</v>
      </c>
      <c r="I6" t="s">
        <v>155</v>
      </c>
      <c r="J6" t="s">
        <v>155</v>
      </c>
      <c r="K6">
        <v>10020151</v>
      </c>
      <c r="L6" s="161">
        <v>42647</v>
      </c>
      <c r="M6" s="161">
        <v>42650</v>
      </c>
      <c r="N6" t="s">
        <v>261</v>
      </c>
      <c r="O6" t="s">
        <v>104</v>
      </c>
      <c r="P6">
        <v>2</v>
      </c>
      <c r="Q6" t="s">
        <v>4062</v>
      </c>
      <c r="R6">
        <v>2</v>
      </c>
    </row>
    <row r="7" spans="1:18" x14ac:dyDescent="0.2">
      <c r="A7" t="s">
        <v>4080</v>
      </c>
      <c r="B7" t="s">
        <v>3933</v>
      </c>
      <c r="C7">
        <v>50133</v>
      </c>
      <c r="D7">
        <v>110147</v>
      </c>
      <c r="E7">
        <v>10003039</v>
      </c>
      <c r="F7" t="s">
        <v>159</v>
      </c>
      <c r="G7" t="s">
        <v>14</v>
      </c>
      <c r="H7" t="s">
        <v>724</v>
      </c>
      <c r="I7" t="s">
        <v>102</v>
      </c>
      <c r="J7" t="s">
        <v>102</v>
      </c>
      <c r="K7">
        <v>10030722</v>
      </c>
      <c r="L7" s="161">
        <v>42907</v>
      </c>
      <c r="M7" s="161">
        <v>42908</v>
      </c>
      <c r="N7" t="s">
        <v>162</v>
      </c>
      <c r="O7" t="s">
        <v>95</v>
      </c>
      <c r="P7" s="395">
        <v>9</v>
      </c>
      <c r="Q7" t="s">
        <v>4062</v>
      </c>
      <c r="R7">
        <v>2</v>
      </c>
    </row>
    <row r="8" spans="1:18" x14ac:dyDescent="0.2">
      <c r="A8" t="s">
        <v>4081</v>
      </c>
      <c r="B8" t="s">
        <v>504</v>
      </c>
      <c r="C8">
        <v>50165</v>
      </c>
      <c r="D8">
        <v>107736</v>
      </c>
      <c r="E8">
        <v>10005926</v>
      </c>
      <c r="F8" t="s">
        <v>90</v>
      </c>
      <c r="G8" t="s">
        <v>13</v>
      </c>
      <c r="H8" t="s">
        <v>505</v>
      </c>
      <c r="I8" t="s">
        <v>115</v>
      </c>
      <c r="J8" t="s">
        <v>115</v>
      </c>
      <c r="K8">
        <v>10011464</v>
      </c>
      <c r="L8" s="161">
        <v>42661</v>
      </c>
      <c r="M8" s="161">
        <v>42664</v>
      </c>
      <c r="N8" t="s">
        <v>136</v>
      </c>
      <c r="O8" t="s">
        <v>104</v>
      </c>
      <c r="P8">
        <v>3</v>
      </c>
      <c r="Q8" t="s">
        <v>4062</v>
      </c>
      <c r="R8">
        <v>2</v>
      </c>
    </row>
    <row r="9" spans="1:18" x14ac:dyDescent="0.2">
      <c r="A9" t="s">
        <v>4082</v>
      </c>
      <c r="B9" t="s">
        <v>594</v>
      </c>
      <c r="C9">
        <v>50169</v>
      </c>
      <c r="D9">
        <v>108148</v>
      </c>
      <c r="E9">
        <v>10004376</v>
      </c>
      <c r="F9" t="s">
        <v>159</v>
      </c>
      <c r="G9" t="s">
        <v>14</v>
      </c>
      <c r="H9" t="s">
        <v>595</v>
      </c>
      <c r="I9" t="s">
        <v>177</v>
      </c>
      <c r="J9" t="s">
        <v>177</v>
      </c>
      <c r="K9">
        <v>10020138</v>
      </c>
      <c r="L9" s="161">
        <v>42640</v>
      </c>
      <c r="M9" s="161">
        <v>42641</v>
      </c>
      <c r="N9" t="s">
        <v>162</v>
      </c>
      <c r="O9" t="s">
        <v>95</v>
      </c>
      <c r="P9" s="395">
        <v>9</v>
      </c>
      <c r="Q9" t="s">
        <v>4062</v>
      </c>
      <c r="R9">
        <v>2</v>
      </c>
    </row>
    <row r="10" spans="1:18" x14ac:dyDescent="0.2">
      <c r="A10" t="s">
        <v>4083</v>
      </c>
      <c r="B10" t="s">
        <v>2217</v>
      </c>
      <c r="C10">
        <v>50170</v>
      </c>
      <c r="D10">
        <v>105008</v>
      </c>
      <c r="E10">
        <v>10004486</v>
      </c>
      <c r="F10" t="s">
        <v>259</v>
      </c>
      <c r="G10" t="s">
        <v>14</v>
      </c>
      <c r="H10" t="s">
        <v>744</v>
      </c>
      <c r="I10" t="s">
        <v>115</v>
      </c>
      <c r="J10" t="s">
        <v>115</v>
      </c>
      <c r="K10">
        <v>10022545</v>
      </c>
      <c r="L10" s="161">
        <v>42864</v>
      </c>
      <c r="M10" s="161">
        <v>42867</v>
      </c>
      <c r="N10" t="s">
        <v>261</v>
      </c>
      <c r="O10" t="s">
        <v>104</v>
      </c>
      <c r="P10">
        <v>3</v>
      </c>
      <c r="Q10" t="s">
        <v>4062</v>
      </c>
      <c r="R10">
        <v>2</v>
      </c>
    </row>
    <row r="11" spans="1:18" x14ac:dyDescent="0.2">
      <c r="A11" t="s">
        <v>4084</v>
      </c>
      <c r="B11" t="s">
        <v>565</v>
      </c>
      <c r="C11">
        <v>50178</v>
      </c>
      <c r="D11">
        <v>110164</v>
      </c>
      <c r="E11">
        <v>10004733</v>
      </c>
      <c r="F11" t="s">
        <v>159</v>
      </c>
      <c r="G11" t="s">
        <v>14</v>
      </c>
      <c r="H11" t="s">
        <v>239</v>
      </c>
      <c r="I11" t="s">
        <v>152</v>
      </c>
      <c r="J11" t="s">
        <v>152</v>
      </c>
      <c r="K11">
        <v>10020183</v>
      </c>
      <c r="L11" s="161">
        <v>42640</v>
      </c>
      <c r="M11" s="161">
        <v>42641</v>
      </c>
      <c r="N11" t="s">
        <v>162</v>
      </c>
      <c r="O11" t="s">
        <v>95</v>
      </c>
      <c r="P11" s="395">
        <v>9</v>
      </c>
      <c r="Q11" t="s">
        <v>4062</v>
      </c>
      <c r="R11">
        <v>2</v>
      </c>
    </row>
    <row r="12" spans="1:18" x14ac:dyDescent="0.2">
      <c r="A12" t="s">
        <v>4085</v>
      </c>
      <c r="B12" t="s">
        <v>2220</v>
      </c>
      <c r="C12">
        <v>50193</v>
      </c>
      <c r="D12">
        <v>105498</v>
      </c>
      <c r="E12">
        <v>10005735</v>
      </c>
      <c r="F12" t="s">
        <v>90</v>
      </c>
      <c r="G12" t="s">
        <v>13</v>
      </c>
      <c r="H12" t="s">
        <v>167</v>
      </c>
      <c r="I12" t="s">
        <v>102</v>
      </c>
      <c r="J12" t="s">
        <v>102</v>
      </c>
      <c r="K12">
        <v>10030723</v>
      </c>
      <c r="L12" s="161">
        <v>42942</v>
      </c>
      <c r="M12" s="161">
        <v>42943</v>
      </c>
      <c r="N12" t="s">
        <v>156</v>
      </c>
      <c r="O12" t="s">
        <v>95</v>
      </c>
      <c r="P12" s="395">
        <v>9</v>
      </c>
      <c r="Q12" t="s">
        <v>4062</v>
      </c>
      <c r="R12">
        <v>2</v>
      </c>
    </row>
    <row r="13" spans="1:18" x14ac:dyDescent="0.2">
      <c r="A13" t="s">
        <v>4086</v>
      </c>
      <c r="B13" t="s">
        <v>254</v>
      </c>
      <c r="C13">
        <v>50208</v>
      </c>
      <c r="D13">
        <v>107962</v>
      </c>
      <c r="E13">
        <v>10007432</v>
      </c>
      <c r="F13" t="s">
        <v>159</v>
      </c>
      <c r="G13" t="s">
        <v>14</v>
      </c>
      <c r="H13" t="s">
        <v>255</v>
      </c>
      <c r="I13" t="s">
        <v>177</v>
      </c>
      <c r="J13" t="s">
        <v>177</v>
      </c>
      <c r="K13">
        <v>10022533</v>
      </c>
      <c r="L13" s="161">
        <v>42759</v>
      </c>
      <c r="M13" s="161">
        <v>42762</v>
      </c>
      <c r="N13" t="s">
        <v>256</v>
      </c>
      <c r="O13" t="s">
        <v>104</v>
      </c>
      <c r="P13">
        <v>2</v>
      </c>
      <c r="Q13" t="s">
        <v>4062</v>
      </c>
      <c r="R13">
        <v>4</v>
      </c>
    </row>
    <row r="14" spans="1:18" x14ac:dyDescent="0.2">
      <c r="A14" t="s">
        <v>4087</v>
      </c>
      <c r="B14" t="s">
        <v>3934</v>
      </c>
      <c r="C14">
        <v>50217</v>
      </c>
      <c r="D14">
        <v>112616</v>
      </c>
      <c r="E14">
        <v>10001928</v>
      </c>
      <c r="F14" t="s">
        <v>159</v>
      </c>
      <c r="G14" t="s">
        <v>14</v>
      </c>
      <c r="H14" t="s">
        <v>670</v>
      </c>
      <c r="I14" t="s">
        <v>152</v>
      </c>
      <c r="J14" t="s">
        <v>152</v>
      </c>
      <c r="K14">
        <v>10030706</v>
      </c>
      <c r="L14" s="161">
        <v>42907</v>
      </c>
      <c r="M14" s="161">
        <v>42908</v>
      </c>
      <c r="N14" t="s">
        <v>162</v>
      </c>
      <c r="O14" t="s">
        <v>95</v>
      </c>
      <c r="P14" s="395">
        <v>9</v>
      </c>
      <c r="Q14" t="s">
        <v>4062</v>
      </c>
      <c r="R14">
        <v>2</v>
      </c>
    </row>
    <row r="15" spans="1:18" x14ac:dyDescent="0.2">
      <c r="A15" t="s">
        <v>4088</v>
      </c>
      <c r="B15" t="s">
        <v>1542</v>
      </c>
      <c r="C15">
        <v>50229</v>
      </c>
      <c r="D15">
        <v>108029</v>
      </c>
      <c r="E15">
        <v>10004727</v>
      </c>
      <c r="F15" t="s">
        <v>159</v>
      </c>
      <c r="G15" t="s">
        <v>14</v>
      </c>
      <c r="H15" t="s">
        <v>559</v>
      </c>
      <c r="I15" t="s">
        <v>186</v>
      </c>
      <c r="J15" t="s">
        <v>93</v>
      </c>
      <c r="K15">
        <v>10022479</v>
      </c>
      <c r="L15" s="161">
        <v>42892</v>
      </c>
      <c r="M15" s="161">
        <v>42895</v>
      </c>
      <c r="N15" t="s">
        <v>257</v>
      </c>
      <c r="O15" t="s">
        <v>104</v>
      </c>
      <c r="P15" s="369">
        <v>3</v>
      </c>
      <c r="Q15" t="s">
        <v>4062</v>
      </c>
      <c r="R15">
        <v>2</v>
      </c>
    </row>
    <row r="16" spans="1:18" x14ac:dyDescent="0.2">
      <c r="A16" t="s">
        <v>4089</v>
      </c>
      <c r="B16" t="s">
        <v>578</v>
      </c>
      <c r="C16">
        <v>50230</v>
      </c>
      <c r="D16">
        <v>108012</v>
      </c>
      <c r="E16">
        <v>10000239</v>
      </c>
      <c r="F16" t="s">
        <v>259</v>
      </c>
      <c r="G16" t="s">
        <v>14</v>
      </c>
      <c r="H16" t="s">
        <v>141</v>
      </c>
      <c r="I16" t="s">
        <v>115</v>
      </c>
      <c r="J16" t="s">
        <v>115</v>
      </c>
      <c r="K16">
        <v>10011465</v>
      </c>
      <c r="L16" s="161">
        <v>42633</v>
      </c>
      <c r="M16" s="161">
        <v>42634</v>
      </c>
      <c r="N16" t="s">
        <v>443</v>
      </c>
      <c r="O16" t="s">
        <v>95</v>
      </c>
      <c r="P16" s="395">
        <v>9</v>
      </c>
      <c r="Q16" t="s">
        <v>4062</v>
      </c>
      <c r="R16">
        <v>2</v>
      </c>
    </row>
    <row r="17" spans="1:18" x14ac:dyDescent="0.2">
      <c r="A17" t="s">
        <v>4090</v>
      </c>
      <c r="B17" t="s">
        <v>2234</v>
      </c>
      <c r="C17">
        <v>50234</v>
      </c>
      <c r="D17">
        <v>106055</v>
      </c>
      <c r="E17">
        <v>10005535</v>
      </c>
      <c r="F17" t="s">
        <v>159</v>
      </c>
      <c r="G17" t="s">
        <v>14</v>
      </c>
      <c r="H17" t="s">
        <v>511</v>
      </c>
      <c r="I17" t="s">
        <v>186</v>
      </c>
      <c r="J17" t="s">
        <v>93</v>
      </c>
      <c r="K17">
        <v>10030663</v>
      </c>
      <c r="L17" s="161">
        <v>42906</v>
      </c>
      <c r="M17" s="161">
        <v>42909</v>
      </c>
      <c r="N17" t="s">
        <v>257</v>
      </c>
      <c r="O17" t="s">
        <v>104</v>
      </c>
      <c r="P17">
        <v>4</v>
      </c>
      <c r="Q17" t="s">
        <v>4062</v>
      </c>
      <c r="R17">
        <v>2</v>
      </c>
    </row>
    <row r="18" spans="1:18" x14ac:dyDescent="0.2">
      <c r="A18" t="s">
        <v>4091</v>
      </c>
      <c r="B18" t="s">
        <v>322</v>
      </c>
      <c r="C18">
        <v>50245</v>
      </c>
      <c r="D18">
        <v>110145</v>
      </c>
      <c r="E18">
        <v>10007528</v>
      </c>
      <c r="F18" t="s">
        <v>159</v>
      </c>
      <c r="G18" t="s">
        <v>14</v>
      </c>
      <c r="H18" t="s">
        <v>194</v>
      </c>
      <c r="I18" t="s">
        <v>155</v>
      </c>
      <c r="J18" t="s">
        <v>155</v>
      </c>
      <c r="K18">
        <v>10020100</v>
      </c>
      <c r="L18" s="161">
        <v>42661</v>
      </c>
      <c r="M18" s="161">
        <v>42664</v>
      </c>
      <c r="N18" t="s">
        <v>257</v>
      </c>
      <c r="O18" t="s">
        <v>104</v>
      </c>
      <c r="P18">
        <v>4</v>
      </c>
      <c r="Q18" t="s">
        <v>4062</v>
      </c>
      <c r="R18">
        <v>2</v>
      </c>
    </row>
    <row r="19" spans="1:18" x14ac:dyDescent="0.2">
      <c r="A19" t="s">
        <v>4092</v>
      </c>
      <c r="B19" t="s">
        <v>1547</v>
      </c>
      <c r="C19">
        <v>50262</v>
      </c>
      <c r="D19">
        <v>108702</v>
      </c>
      <c r="E19">
        <v>10000028</v>
      </c>
      <c r="F19" t="s">
        <v>90</v>
      </c>
      <c r="G19" t="s">
        <v>13</v>
      </c>
      <c r="H19" t="s">
        <v>806</v>
      </c>
      <c r="I19" t="s">
        <v>186</v>
      </c>
      <c r="J19" t="s">
        <v>93</v>
      </c>
      <c r="K19">
        <v>10040419</v>
      </c>
      <c r="L19" s="161">
        <v>42968</v>
      </c>
      <c r="M19" s="161">
        <v>42971</v>
      </c>
      <c r="N19" t="s">
        <v>136</v>
      </c>
      <c r="O19" t="s">
        <v>104</v>
      </c>
      <c r="P19">
        <v>3</v>
      </c>
      <c r="Q19" t="s">
        <v>4062</v>
      </c>
      <c r="R19">
        <v>2</v>
      </c>
    </row>
    <row r="20" spans="1:18" x14ac:dyDescent="0.2">
      <c r="A20" t="s">
        <v>4093</v>
      </c>
      <c r="B20" t="s">
        <v>89</v>
      </c>
      <c r="C20">
        <v>50315</v>
      </c>
      <c r="D20">
        <v>115666</v>
      </c>
      <c r="E20">
        <v>10000082</v>
      </c>
      <c r="F20" t="s">
        <v>90</v>
      </c>
      <c r="G20" t="s">
        <v>13</v>
      </c>
      <c r="H20" t="s">
        <v>91</v>
      </c>
      <c r="I20" t="s">
        <v>92</v>
      </c>
      <c r="J20" t="s">
        <v>93</v>
      </c>
      <c r="K20">
        <v>10030668</v>
      </c>
      <c r="L20" s="161">
        <v>42787</v>
      </c>
      <c r="M20" s="161">
        <v>42788</v>
      </c>
      <c r="N20" t="s">
        <v>94</v>
      </c>
      <c r="O20" t="s">
        <v>95</v>
      </c>
      <c r="P20" s="395">
        <v>9</v>
      </c>
      <c r="Q20" t="s">
        <v>4062</v>
      </c>
      <c r="R20">
        <v>2</v>
      </c>
    </row>
    <row r="21" spans="1:18" x14ac:dyDescent="0.2">
      <c r="A21" t="s">
        <v>4094</v>
      </c>
      <c r="B21" t="s">
        <v>3169</v>
      </c>
      <c r="C21">
        <v>50387</v>
      </c>
      <c r="D21">
        <v>105765</v>
      </c>
      <c r="E21">
        <v>10000238</v>
      </c>
      <c r="F21" t="s">
        <v>259</v>
      </c>
      <c r="G21" t="s">
        <v>14</v>
      </c>
      <c r="H21" t="s">
        <v>189</v>
      </c>
      <c r="I21" t="s">
        <v>131</v>
      </c>
      <c r="J21" t="s">
        <v>131</v>
      </c>
      <c r="K21">
        <v>10030728</v>
      </c>
      <c r="L21" s="161">
        <v>42878</v>
      </c>
      <c r="M21" s="161">
        <v>42879</v>
      </c>
      <c r="N21" t="s">
        <v>443</v>
      </c>
      <c r="O21" t="s">
        <v>95</v>
      </c>
      <c r="P21" s="395">
        <v>9</v>
      </c>
      <c r="Q21" t="s">
        <v>4062</v>
      </c>
      <c r="R21">
        <v>2</v>
      </c>
    </row>
    <row r="22" spans="1:18" x14ac:dyDescent="0.2">
      <c r="A22" t="s">
        <v>4095</v>
      </c>
      <c r="B22" t="s">
        <v>269</v>
      </c>
      <c r="C22">
        <v>50410</v>
      </c>
      <c r="D22">
        <v>118821</v>
      </c>
      <c r="E22">
        <v>10023918</v>
      </c>
      <c r="F22" t="s">
        <v>90</v>
      </c>
      <c r="G22" t="s">
        <v>13</v>
      </c>
      <c r="H22" t="s">
        <v>239</v>
      </c>
      <c r="I22" t="s">
        <v>152</v>
      </c>
      <c r="J22" t="s">
        <v>152</v>
      </c>
      <c r="K22">
        <v>10011469</v>
      </c>
      <c r="L22" s="161">
        <v>42759</v>
      </c>
      <c r="M22" s="161">
        <v>42762</v>
      </c>
      <c r="N22" t="s">
        <v>132</v>
      </c>
      <c r="O22" t="s">
        <v>104</v>
      </c>
      <c r="P22" s="369">
        <v>2</v>
      </c>
      <c r="Q22" t="s">
        <v>4062</v>
      </c>
      <c r="R22">
        <v>3</v>
      </c>
    </row>
    <row r="23" spans="1:18" x14ac:dyDescent="0.2">
      <c r="A23" t="s">
        <v>4096</v>
      </c>
      <c r="B23" t="s">
        <v>3952</v>
      </c>
      <c r="C23">
        <v>50411</v>
      </c>
      <c r="D23">
        <v>105859</v>
      </c>
      <c r="E23">
        <v>10000285</v>
      </c>
      <c r="F23" t="s">
        <v>90</v>
      </c>
      <c r="G23" t="s">
        <v>13</v>
      </c>
      <c r="H23" t="s">
        <v>130</v>
      </c>
      <c r="I23" t="s">
        <v>131</v>
      </c>
      <c r="J23" t="s">
        <v>131</v>
      </c>
      <c r="K23">
        <v>10030789</v>
      </c>
      <c r="L23" s="161">
        <v>42906</v>
      </c>
      <c r="M23" s="161">
        <v>42909</v>
      </c>
      <c r="N23" t="s">
        <v>121</v>
      </c>
      <c r="O23" t="s">
        <v>104</v>
      </c>
      <c r="P23">
        <v>2</v>
      </c>
      <c r="Q23" t="s">
        <v>4062</v>
      </c>
      <c r="R23">
        <v>1</v>
      </c>
    </row>
    <row r="24" spans="1:18" x14ac:dyDescent="0.2">
      <c r="A24" t="s">
        <v>4097</v>
      </c>
      <c r="B24" t="s">
        <v>1556</v>
      </c>
      <c r="C24">
        <v>50442</v>
      </c>
      <c r="D24">
        <v>116562</v>
      </c>
      <c r="E24">
        <v>10000348</v>
      </c>
      <c r="F24" t="s">
        <v>90</v>
      </c>
      <c r="G24" t="s">
        <v>13</v>
      </c>
      <c r="H24" t="s">
        <v>173</v>
      </c>
      <c r="I24" t="s">
        <v>161</v>
      </c>
      <c r="J24" t="s">
        <v>161</v>
      </c>
      <c r="K24">
        <v>10030711</v>
      </c>
      <c r="L24" s="161">
        <v>42913</v>
      </c>
      <c r="M24" s="161">
        <v>42916</v>
      </c>
      <c r="N24" t="s">
        <v>121</v>
      </c>
      <c r="O24" t="s">
        <v>104</v>
      </c>
      <c r="P24">
        <v>3</v>
      </c>
      <c r="Q24" t="s">
        <v>4062</v>
      </c>
      <c r="R24">
        <v>2</v>
      </c>
    </row>
    <row r="25" spans="1:18" x14ac:dyDescent="0.2">
      <c r="A25" t="s">
        <v>4098</v>
      </c>
      <c r="B25" t="s">
        <v>346</v>
      </c>
      <c r="C25">
        <v>50609</v>
      </c>
      <c r="D25">
        <v>107015</v>
      </c>
      <c r="E25">
        <v>10000538</v>
      </c>
      <c r="F25" t="s">
        <v>159</v>
      </c>
      <c r="G25" t="s">
        <v>14</v>
      </c>
      <c r="H25" t="s">
        <v>347</v>
      </c>
      <c r="I25" t="s">
        <v>186</v>
      </c>
      <c r="J25" t="s">
        <v>93</v>
      </c>
      <c r="K25">
        <v>10020192</v>
      </c>
      <c r="L25" s="161">
        <v>42710</v>
      </c>
      <c r="M25" s="161">
        <v>42713</v>
      </c>
      <c r="N25" t="s">
        <v>257</v>
      </c>
      <c r="O25" t="s">
        <v>104</v>
      </c>
      <c r="P25">
        <v>3</v>
      </c>
      <c r="Q25" t="s">
        <v>4062</v>
      </c>
      <c r="R25">
        <v>2</v>
      </c>
    </row>
    <row r="26" spans="1:18" x14ac:dyDescent="0.2">
      <c r="A26" t="s">
        <v>4099</v>
      </c>
      <c r="B26" t="s">
        <v>3180</v>
      </c>
      <c r="C26">
        <v>50621</v>
      </c>
      <c r="D26">
        <v>107690</v>
      </c>
      <c r="E26">
        <v>10000561</v>
      </c>
      <c r="F26" t="s">
        <v>259</v>
      </c>
      <c r="G26" t="s">
        <v>14</v>
      </c>
      <c r="H26" t="s">
        <v>219</v>
      </c>
      <c r="I26" t="s">
        <v>177</v>
      </c>
      <c r="J26" t="s">
        <v>177</v>
      </c>
      <c r="K26">
        <v>10030680</v>
      </c>
      <c r="L26" s="161">
        <v>42859</v>
      </c>
      <c r="M26" s="161">
        <v>42860</v>
      </c>
      <c r="N26" t="s">
        <v>443</v>
      </c>
      <c r="O26" t="s">
        <v>95</v>
      </c>
      <c r="P26" s="395">
        <v>9</v>
      </c>
      <c r="Q26" t="s">
        <v>4062</v>
      </c>
      <c r="R26">
        <v>2</v>
      </c>
    </row>
    <row r="27" spans="1:18" x14ac:dyDescent="0.2">
      <c r="A27" t="s">
        <v>4100</v>
      </c>
      <c r="B27" t="s">
        <v>245</v>
      </c>
      <c r="C27">
        <v>50656</v>
      </c>
      <c r="D27">
        <v>106343</v>
      </c>
      <c r="E27">
        <v>10000631</v>
      </c>
      <c r="F27" t="s">
        <v>90</v>
      </c>
      <c r="G27" t="s">
        <v>13</v>
      </c>
      <c r="H27" t="s">
        <v>173</v>
      </c>
      <c r="I27" t="s">
        <v>161</v>
      </c>
      <c r="J27" t="s">
        <v>161</v>
      </c>
      <c r="K27">
        <v>10022585</v>
      </c>
      <c r="L27" s="161">
        <v>42766</v>
      </c>
      <c r="M27" s="161">
        <v>42768</v>
      </c>
      <c r="N27" t="s">
        <v>121</v>
      </c>
      <c r="O27" t="s">
        <v>104</v>
      </c>
      <c r="P27">
        <v>2</v>
      </c>
      <c r="Q27" t="s">
        <v>4062</v>
      </c>
      <c r="R27">
        <v>2</v>
      </c>
    </row>
    <row r="28" spans="1:18" x14ac:dyDescent="0.2">
      <c r="A28" t="s">
        <v>4101</v>
      </c>
      <c r="B28" t="s">
        <v>541</v>
      </c>
      <c r="C28">
        <v>50729</v>
      </c>
      <c r="D28">
        <v>111994</v>
      </c>
      <c r="E28">
        <v>10006600</v>
      </c>
      <c r="F28" t="s">
        <v>90</v>
      </c>
      <c r="G28" t="s">
        <v>13</v>
      </c>
      <c r="H28" t="s">
        <v>542</v>
      </c>
      <c r="I28" t="s">
        <v>161</v>
      </c>
      <c r="J28" t="s">
        <v>161</v>
      </c>
      <c r="K28">
        <v>10020081</v>
      </c>
      <c r="L28" s="161">
        <v>42647</v>
      </c>
      <c r="M28" s="161">
        <v>42650</v>
      </c>
      <c r="N28" t="s">
        <v>136</v>
      </c>
      <c r="O28" t="s">
        <v>104</v>
      </c>
      <c r="P28">
        <v>3</v>
      </c>
      <c r="Q28" t="s">
        <v>4062</v>
      </c>
      <c r="R28">
        <v>2</v>
      </c>
    </row>
    <row r="29" spans="1:18" x14ac:dyDescent="0.2">
      <c r="A29" t="s">
        <v>4102</v>
      </c>
      <c r="B29" t="s">
        <v>3188</v>
      </c>
      <c r="C29">
        <v>50737</v>
      </c>
      <c r="D29">
        <v>115094</v>
      </c>
      <c r="E29">
        <v>10000755</v>
      </c>
      <c r="F29" t="s">
        <v>159</v>
      </c>
      <c r="G29" t="s">
        <v>14</v>
      </c>
      <c r="H29" t="s">
        <v>2935</v>
      </c>
      <c r="I29" t="s">
        <v>131</v>
      </c>
      <c r="J29" t="s">
        <v>131</v>
      </c>
      <c r="K29">
        <v>10022617</v>
      </c>
      <c r="L29" s="161">
        <v>42913</v>
      </c>
      <c r="M29" s="161">
        <v>42921</v>
      </c>
      <c r="N29" t="s">
        <v>257</v>
      </c>
      <c r="O29" t="s">
        <v>117</v>
      </c>
      <c r="P29">
        <v>3</v>
      </c>
      <c r="Q29" t="s">
        <v>4062</v>
      </c>
      <c r="R29">
        <v>2</v>
      </c>
    </row>
    <row r="30" spans="1:18" x14ac:dyDescent="0.2">
      <c r="A30" t="s">
        <v>4103</v>
      </c>
      <c r="B30" t="s">
        <v>140</v>
      </c>
      <c r="C30">
        <v>50743</v>
      </c>
      <c r="D30">
        <v>119224</v>
      </c>
      <c r="E30">
        <v>10030748</v>
      </c>
      <c r="F30" t="s">
        <v>90</v>
      </c>
      <c r="G30" t="s">
        <v>13</v>
      </c>
      <c r="H30" t="s">
        <v>141</v>
      </c>
      <c r="I30" t="s">
        <v>115</v>
      </c>
      <c r="J30" t="s">
        <v>115</v>
      </c>
      <c r="K30">
        <v>10020111</v>
      </c>
      <c r="L30" s="161">
        <v>42653</v>
      </c>
      <c r="M30" s="161">
        <v>42655</v>
      </c>
      <c r="N30" t="s">
        <v>121</v>
      </c>
      <c r="O30" t="s">
        <v>104</v>
      </c>
      <c r="P30">
        <v>4</v>
      </c>
      <c r="Q30" t="s">
        <v>4062</v>
      </c>
      <c r="R30">
        <v>2</v>
      </c>
    </row>
    <row r="31" spans="1:18" x14ac:dyDescent="0.2">
      <c r="A31" t="s">
        <v>4104</v>
      </c>
      <c r="B31" t="s">
        <v>411</v>
      </c>
      <c r="C31">
        <v>50766</v>
      </c>
      <c r="D31">
        <v>116165</v>
      </c>
      <c r="E31">
        <v>10000795</v>
      </c>
      <c r="F31" t="s">
        <v>159</v>
      </c>
      <c r="G31" t="s">
        <v>14</v>
      </c>
      <c r="H31" t="s">
        <v>189</v>
      </c>
      <c r="I31" t="s">
        <v>131</v>
      </c>
      <c r="J31" t="s">
        <v>131</v>
      </c>
      <c r="K31">
        <v>10022095</v>
      </c>
      <c r="L31" s="161">
        <v>42696</v>
      </c>
      <c r="M31" s="161">
        <v>42699</v>
      </c>
      <c r="N31" t="s">
        <v>257</v>
      </c>
      <c r="O31" t="s">
        <v>104</v>
      </c>
      <c r="P31" s="369">
        <v>3</v>
      </c>
      <c r="Q31" t="s">
        <v>4062</v>
      </c>
      <c r="R31">
        <v>2</v>
      </c>
    </row>
    <row r="32" spans="1:18" x14ac:dyDescent="0.2">
      <c r="A32" t="s">
        <v>4105</v>
      </c>
      <c r="B32" t="s">
        <v>753</v>
      </c>
      <c r="C32">
        <v>50827</v>
      </c>
      <c r="D32">
        <v>106578</v>
      </c>
      <c r="E32">
        <v>10000874</v>
      </c>
      <c r="F32" t="s">
        <v>90</v>
      </c>
      <c r="G32" t="s">
        <v>13</v>
      </c>
      <c r="H32" t="s">
        <v>340</v>
      </c>
      <c r="I32" t="s">
        <v>155</v>
      </c>
      <c r="J32" t="s">
        <v>155</v>
      </c>
      <c r="K32">
        <v>10030676</v>
      </c>
      <c r="L32" s="161">
        <v>42870</v>
      </c>
      <c r="M32" s="161">
        <v>42873</v>
      </c>
      <c r="N32" t="s">
        <v>383</v>
      </c>
      <c r="O32" t="s">
        <v>104</v>
      </c>
      <c r="P32" s="369">
        <v>2</v>
      </c>
      <c r="Q32" t="s">
        <v>4062</v>
      </c>
      <c r="R32">
        <v>3</v>
      </c>
    </row>
    <row r="33" spans="1:18" x14ac:dyDescent="0.2">
      <c r="A33" t="s">
        <v>4106</v>
      </c>
      <c r="B33" t="s">
        <v>2273</v>
      </c>
      <c r="C33">
        <v>50888</v>
      </c>
      <c r="D33">
        <v>108146</v>
      </c>
      <c r="E33">
        <v>10009063</v>
      </c>
      <c r="F33" t="s">
        <v>259</v>
      </c>
      <c r="G33" t="s">
        <v>14</v>
      </c>
      <c r="H33" t="s">
        <v>447</v>
      </c>
      <c r="I33" t="s">
        <v>115</v>
      </c>
      <c r="J33" t="s">
        <v>115</v>
      </c>
      <c r="K33">
        <v>10022550</v>
      </c>
      <c r="L33" s="161">
        <v>42899</v>
      </c>
      <c r="M33" s="161">
        <v>42900</v>
      </c>
      <c r="N33" t="s">
        <v>443</v>
      </c>
      <c r="O33" t="s">
        <v>95</v>
      </c>
      <c r="P33" s="395">
        <v>9</v>
      </c>
      <c r="Q33" t="s">
        <v>4062</v>
      </c>
      <c r="R33">
        <v>2</v>
      </c>
    </row>
    <row r="34" spans="1:18" x14ac:dyDescent="0.2">
      <c r="A34" t="s">
        <v>4107</v>
      </c>
      <c r="B34" t="s">
        <v>169</v>
      </c>
      <c r="C34">
        <v>50936</v>
      </c>
      <c r="D34">
        <v>119214</v>
      </c>
      <c r="E34">
        <v>10030637</v>
      </c>
      <c r="F34" t="s">
        <v>170</v>
      </c>
      <c r="G34" t="s">
        <v>13</v>
      </c>
      <c r="H34" t="s">
        <v>160</v>
      </c>
      <c r="I34" t="s">
        <v>161</v>
      </c>
      <c r="J34" t="s">
        <v>161</v>
      </c>
      <c r="K34">
        <v>10022580</v>
      </c>
      <c r="L34" s="161">
        <v>42767</v>
      </c>
      <c r="M34" s="161">
        <v>42775</v>
      </c>
      <c r="N34" t="s">
        <v>136</v>
      </c>
      <c r="O34" t="s">
        <v>117</v>
      </c>
      <c r="P34">
        <v>1</v>
      </c>
      <c r="Q34" t="s">
        <v>4062</v>
      </c>
      <c r="R34">
        <v>2</v>
      </c>
    </row>
    <row r="35" spans="1:18" x14ac:dyDescent="0.2">
      <c r="A35" t="s">
        <v>4108</v>
      </c>
      <c r="B35" t="s">
        <v>537</v>
      </c>
      <c r="C35">
        <v>50992</v>
      </c>
      <c r="D35">
        <v>108825</v>
      </c>
      <c r="E35">
        <v>10001145</v>
      </c>
      <c r="F35" t="s">
        <v>90</v>
      </c>
      <c r="G35" t="s">
        <v>13</v>
      </c>
      <c r="H35" t="s">
        <v>239</v>
      </c>
      <c r="I35" t="s">
        <v>152</v>
      </c>
      <c r="J35" t="s">
        <v>152</v>
      </c>
      <c r="K35">
        <v>10022565</v>
      </c>
      <c r="L35" s="161">
        <v>42654</v>
      </c>
      <c r="M35" s="161">
        <v>42656</v>
      </c>
      <c r="N35" t="s">
        <v>121</v>
      </c>
      <c r="O35" t="s">
        <v>104</v>
      </c>
      <c r="P35">
        <v>2</v>
      </c>
      <c r="Q35" t="s">
        <v>4062</v>
      </c>
      <c r="R35">
        <v>2</v>
      </c>
    </row>
    <row r="36" spans="1:18" x14ac:dyDescent="0.2">
      <c r="A36" t="s">
        <v>4109</v>
      </c>
      <c r="B36" t="s">
        <v>475</v>
      </c>
      <c r="C36">
        <v>51036</v>
      </c>
      <c r="D36">
        <v>109389</v>
      </c>
      <c r="E36">
        <v>10001193</v>
      </c>
      <c r="F36" t="s">
        <v>170</v>
      </c>
      <c r="G36" t="s">
        <v>13</v>
      </c>
      <c r="H36" t="s">
        <v>476</v>
      </c>
      <c r="I36" t="s">
        <v>177</v>
      </c>
      <c r="J36" t="s">
        <v>177</v>
      </c>
      <c r="K36">
        <v>10020124</v>
      </c>
      <c r="L36" s="161">
        <v>42669</v>
      </c>
      <c r="M36" s="161">
        <v>42676</v>
      </c>
      <c r="N36" t="s">
        <v>136</v>
      </c>
      <c r="O36" t="s">
        <v>117</v>
      </c>
      <c r="P36" s="369">
        <v>3</v>
      </c>
      <c r="Q36" t="s">
        <v>4062</v>
      </c>
      <c r="R36">
        <v>2</v>
      </c>
    </row>
    <row r="37" spans="1:18" x14ac:dyDescent="0.2">
      <c r="A37" t="s">
        <v>4110</v>
      </c>
      <c r="B37" t="s">
        <v>372</v>
      </c>
      <c r="C37">
        <v>51149</v>
      </c>
      <c r="D37">
        <v>106328</v>
      </c>
      <c r="E37">
        <v>10001394</v>
      </c>
      <c r="F37" t="s">
        <v>90</v>
      </c>
      <c r="G37" t="s">
        <v>13</v>
      </c>
      <c r="H37" t="s">
        <v>232</v>
      </c>
      <c r="I37" t="s">
        <v>177</v>
      </c>
      <c r="J37" t="s">
        <v>177</v>
      </c>
      <c r="K37">
        <v>10011474</v>
      </c>
      <c r="L37" s="161">
        <v>42710</v>
      </c>
      <c r="M37" s="161">
        <v>42711</v>
      </c>
      <c r="N37" t="s">
        <v>156</v>
      </c>
      <c r="O37" t="s">
        <v>95</v>
      </c>
      <c r="P37" s="395">
        <v>9</v>
      </c>
      <c r="Q37" t="s">
        <v>4062</v>
      </c>
      <c r="R37">
        <v>2</v>
      </c>
    </row>
    <row r="38" spans="1:18" x14ac:dyDescent="0.2">
      <c r="A38" t="s">
        <v>4111</v>
      </c>
      <c r="B38" t="s">
        <v>1577</v>
      </c>
      <c r="C38">
        <v>51259</v>
      </c>
      <c r="D38">
        <v>109908</v>
      </c>
      <c r="E38">
        <v>10001602</v>
      </c>
      <c r="F38" t="s">
        <v>90</v>
      </c>
      <c r="G38" t="s">
        <v>13</v>
      </c>
      <c r="H38" t="s">
        <v>185</v>
      </c>
      <c r="I38" t="s">
        <v>186</v>
      </c>
      <c r="J38" t="s">
        <v>93</v>
      </c>
      <c r="K38">
        <v>10022471</v>
      </c>
      <c r="L38" s="161">
        <v>42787</v>
      </c>
      <c r="M38" s="161">
        <v>42790</v>
      </c>
      <c r="N38" t="s">
        <v>136</v>
      </c>
      <c r="O38" t="s">
        <v>104</v>
      </c>
      <c r="P38">
        <v>3</v>
      </c>
      <c r="Q38" t="s">
        <v>4062</v>
      </c>
      <c r="R38">
        <v>2</v>
      </c>
    </row>
    <row r="39" spans="1:18" x14ac:dyDescent="0.2">
      <c r="A39" t="s">
        <v>4112</v>
      </c>
      <c r="B39" t="s">
        <v>2295</v>
      </c>
      <c r="C39">
        <v>51385</v>
      </c>
      <c r="D39">
        <v>108101</v>
      </c>
      <c r="E39">
        <v>10001723</v>
      </c>
      <c r="F39" t="s">
        <v>159</v>
      </c>
      <c r="G39" t="s">
        <v>14</v>
      </c>
      <c r="H39" t="s">
        <v>272</v>
      </c>
      <c r="I39" t="s">
        <v>161</v>
      </c>
      <c r="J39" t="s">
        <v>161</v>
      </c>
      <c r="K39">
        <v>10030626</v>
      </c>
      <c r="L39" s="161">
        <v>42802</v>
      </c>
      <c r="M39" s="161">
        <v>42803</v>
      </c>
      <c r="N39" t="s">
        <v>162</v>
      </c>
      <c r="O39" t="s">
        <v>95</v>
      </c>
      <c r="P39" s="395">
        <v>9</v>
      </c>
      <c r="Q39" t="s">
        <v>4062</v>
      </c>
      <c r="R39">
        <v>2</v>
      </c>
    </row>
    <row r="40" spans="1:18" x14ac:dyDescent="0.2">
      <c r="A40" t="s">
        <v>4113</v>
      </c>
      <c r="B40" t="s">
        <v>597</v>
      </c>
      <c r="C40">
        <v>51433</v>
      </c>
      <c r="D40">
        <v>116954</v>
      </c>
      <c r="E40">
        <v>10001786</v>
      </c>
      <c r="F40" t="s">
        <v>90</v>
      </c>
      <c r="G40" t="s">
        <v>13</v>
      </c>
      <c r="H40" t="s">
        <v>436</v>
      </c>
      <c r="I40" t="s">
        <v>155</v>
      </c>
      <c r="J40" t="s">
        <v>155</v>
      </c>
      <c r="K40">
        <v>10020135</v>
      </c>
      <c r="L40" s="161">
        <v>42626</v>
      </c>
      <c r="M40" s="161">
        <v>42629</v>
      </c>
      <c r="N40" t="s">
        <v>136</v>
      </c>
      <c r="O40" t="s">
        <v>104</v>
      </c>
      <c r="P40" s="369">
        <v>3</v>
      </c>
      <c r="Q40" t="s">
        <v>4062</v>
      </c>
      <c r="R40">
        <v>2</v>
      </c>
    </row>
    <row r="41" spans="1:18" x14ac:dyDescent="0.2">
      <c r="A41" t="s">
        <v>4114</v>
      </c>
      <c r="B41" t="s">
        <v>1583</v>
      </c>
      <c r="C41">
        <v>51525</v>
      </c>
      <c r="D41">
        <v>117534</v>
      </c>
      <c r="E41">
        <v>10007922</v>
      </c>
      <c r="F41" t="s">
        <v>259</v>
      </c>
      <c r="G41" t="s">
        <v>14</v>
      </c>
      <c r="H41" t="s">
        <v>303</v>
      </c>
      <c r="I41" t="s">
        <v>152</v>
      </c>
      <c r="J41" t="s">
        <v>152</v>
      </c>
      <c r="K41">
        <v>10030703</v>
      </c>
      <c r="L41" s="161">
        <v>42915</v>
      </c>
      <c r="M41" s="161">
        <v>42915</v>
      </c>
      <c r="N41" t="s">
        <v>443</v>
      </c>
      <c r="O41" t="s">
        <v>95</v>
      </c>
      <c r="P41" s="395">
        <v>9</v>
      </c>
      <c r="Q41" t="s">
        <v>4062</v>
      </c>
      <c r="R41">
        <v>2</v>
      </c>
    </row>
    <row r="42" spans="1:18" x14ac:dyDescent="0.2">
      <c r="A42" t="s">
        <v>4115</v>
      </c>
      <c r="B42" t="s">
        <v>3237</v>
      </c>
      <c r="C42">
        <v>51540</v>
      </c>
      <c r="D42">
        <v>110160</v>
      </c>
      <c r="E42">
        <v>10001951</v>
      </c>
      <c r="F42" t="s">
        <v>159</v>
      </c>
      <c r="G42" t="s">
        <v>14</v>
      </c>
      <c r="H42" t="s">
        <v>252</v>
      </c>
      <c r="I42" t="s">
        <v>155</v>
      </c>
      <c r="J42" t="s">
        <v>155</v>
      </c>
      <c r="K42">
        <v>10022508</v>
      </c>
      <c r="L42" s="161">
        <v>42794</v>
      </c>
      <c r="M42" s="161">
        <v>42795</v>
      </c>
      <c r="N42" t="s">
        <v>162</v>
      </c>
      <c r="O42" t="s">
        <v>95</v>
      </c>
      <c r="P42" s="395">
        <v>9</v>
      </c>
      <c r="Q42" t="s">
        <v>4062</v>
      </c>
      <c r="R42">
        <v>2</v>
      </c>
    </row>
    <row r="43" spans="1:18" x14ac:dyDescent="0.2">
      <c r="A43" t="s">
        <v>4116</v>
      </c>
      <c r="B43" t="s">
        <v>1589</v>
      </c>
      <c r="C43">
        <v>51573</v>
      </c>
      <c r="D43">
        <v>118936</v>
      </c>
      <c r="E43">
        <v>10028930</v>
      </c>
      <c r="F43" t="s">
        <v>170</v>
      </c>
      <c r="G43" t="s">
        <v>13</v>
      </c>
      <c r="H43" t="s">
        <v>173</v>
      </c>
      <c r="I43" t="s">
        <v>161</v>
      </c>
      <c r="J43" t="s">
        <v>161</v>
      </c>
      <c r="K43">
        <v>10030712</v>
      </c>
      <c r="L43" s="161">
        <v>42864</v>
      </c>
      <c r="M43" s="161">
        <v>42867</v>
      </c>
      <c r="N43" t="s">
        <v>132</v>
      </c>
      <c r="O43" t="s">
        <v>104</v>
      </c>
      <c r="P43">
        <v>3</v>
      </c>
      <c r="Q43" t="s">
        <v>4062</v>
      </c>
      <c r="R43">
        <v>3</v>
      </c>
    </row>
    <row r="44" spans="1:18" x14ac:dyDescent="0.2">
      <c r="A44" t="s">
        <v>4117</v>
      </c>
      <c r="B44" t="s">
        <v>1593</v>
      </c>
      <c r="C44">
        <v>51578</v>
      </c>
      <c r="D44">
        <v>107022</v>
      </c>
      <c r="E44">
        <v>10002008</v>
      </c>
      <c r="F44" t="s">
        <v>159</v>
      </c>
      <c r="G44" t="s">
        <v>14</v>
      </c>
      <c r="H44" t="s">
        <v>295</v>
      </c>
      <c r="I44" t="s">
        <v>186</v>
      </c>
      <c r="J44" t="s">
        <v>93</v>
      </c>
      <c r="K44">
        <v>10030658</v>
      </c>
      <c r="L44" s="161">
        <v>42878</v>
      </c>
      <c r="M44" s="161">
        <v>42881</v>
      </c>
      <c r="N44" t="s">
        <v>257</v>
      </c>
      <c r="O44" t="s">
        <v>104</v>
      </c>
      <c r="P44">
        <v>2</v>
      </c>
      <c r="Q44" t="s">
        <v>4062</v>
      </c>
      <c r="R44">
        <v>2</v>
      </c>
    </row>
    <row r="45" spans="1:18" x14ac:dyDescent="0.2">
      <c r="A45" t="s">
        <v>4118</v>
      </c>
      <c r="B45" t="s">
        <v>1596</v>
      </c>
      <c r="C45">
        <v>51619</v>
      </c>
      <c r="D45">
        <v>110017</v>
      </c>
      <c r="E45">
        <v>10002073</v>
      </c>
      <c r="F45" t="s">
        <v>90</v>
      </c>
      <c r="G45" t="s">
        <v>13</v>
      </c>
      <c r="H45" t="s">
        <v>403</v>
      </c>
      <c r="I45" t="s">
        <v>115</v>
      </c>
      <c r="J45" t="s">
        <v>115</v>
      </c>
      <c r="K45">
        <v>10022538</v>
      </c>
      <c r="L45" s="161">
        <v>42809</v>
      </c>
      <c r="M45" s="161">
        <v>42811</v>
      </c>
      <c r="N45" t="s">
        <v>309</v>
      </c>
      <c r="O45" t="s">
        <v>104</v>
      </c>
      <c r="P45">
        <v>2</v>
      </c>
      <c r="Q45" t="s">
        <v>4062</v>
      </c>
      <c r="R45">
        <v>3</v>
      </c>
    </row>
    <row r="46" spans="1:18" x14ac:dyDescent="0.2">
      <c r="A46" t="s">
        <v>4119</v>
      </c>
      <c r="B46" t="s">
        <v>3244</v>
      </c>
      <c r="C46">
        <v>51623</v>
      </c>
      <c r="D46">
        <v>107610</v>
      </c>
      <c r="E46">
        <v>10002085</v>
      </c>
      <c r="F46" t="s">
        <v>90</v>
      </c>
      <c r="G46" t="s">
        <v>13</v>
      </c>
      <c r="H46" t="s">
        <v>160</v>
      </c>
      <c r="I46" t="s">
        <v>161</v>
      </c>
      <c r="J46" t="s">
        <v>161</v>
      </c>
      <c r="K46">
        <v>10022595</v>
      </c>
      <c r="L46" s="161">
        <v>42809</v>
      </c>
      <c r="M46" s="161">
        <v>42810</v>
      </c>
      <c r="N46" t="s">
        <v>94</v>
      </c>
      <c r="O46" t="s">
        <v>95</v>
      </c>
      <c r="P46" s="395">
        <v>9</v>
      </c>
      <c r="Q46" t="s">
        <v>4062</v>
      </c>
      <c r="R46">
        <v>2</v>
      </c>
    </row>
    <row r="47" spans="1:18" x14ac:dyDescent="0.2">
      <c r="A47" t="s">
        <v>4120</v>
      </c>
      <c r="B47" t="s">
        <v>323</v>
      </c>
      <c r="C47">
        <v>51766</v>
      </c>
      <c r="D47">
        <v>110116</v>
      </c>
      <c r="E47">
        <v>10002327</v>
      </c>
      <c r="F47" t="s">
        <v>159</v>
      </c>
      <c r="G47" t="s">
        <v>14</v>
      </c>
      <c r="H47" t="s">
        <v>167</v>
      </c>
      <c r="I47" t="s">
        <v>102</v>
      </c>
      <c r="J47" t="s">
        <v>102</v>
      </c>
      <c r="K47">
        <v>10020145</v>
      </c>
      <c r="L47" s="161">
        <v>42710</v>
      </c>
      <c r="M47" s="161">
        <v>42713</v>
      </c>
      <c r="N47" t="s">
        <v>197</v>
      </c>
      <c r="O47" t="s">
        <v>104</v>
      </c>
      <c r="P47" s="369">
        <v>4</v>
      </c>
      <c r="Q47" t="s">
        <v>4062</v>
      </c>
      <c r="R47">
        <v>3</v>
      </c>
    </row>
    <row r="48" spans="1:18" x14ac:dyDescent="0.2">
      <c r="A48" t="s">
        <v>4121</v>
      </c>
      <c r="B48" t="s">
        <v>415</v>
      </c>
      <c r="C48">
        <v>51800</v>
      </c>
      <c r="D48">
        <v>116500</v>
      </c>
      <c r="E48">
        <v>10002375</v>
      </c>
      <c r="F48" t="s">
        <v>90</v>
      </c>
      <c r="G48" t="s">
        <v>13</v>
      </c>
      <c r="H48" t="s">
        <v>225</v>
      </c>
      <c r="I48" t="s">
        <v>92</v>
      </c>
      <c r="J48" t="s">
        <v>93</v>
      </c>
      <c r="K48">
        <v>10011479</v>
      </c>
      <c r="L48" s="161">
        <v>42696</v>
      </c>
      <c r="M48" s="161">
        <v>42699</v>
      </c>
      <c r="N48" t="s">
        <v>416</v>
      </c>
      <c r="O48" t="s">
        <v>104</v>
      </c>
      <c r="P48">
        <v>4</v>
      </c>
      <c r="Q48" t="s">
        <v>4062</v>
      </c>
      <c r="R48">
        <v>3</v>
      </c>
    </row>
    <row r="49" spans="1:18" x14ac:dyDescent="0.2">
      <c r="A49" t="s">
        <v>4122</v>
      </c>
      <c r="B49" t="s">
        <v>3940</v>
      </c>
      <c r="C49">
        <v>51835</v>
      </c>
      <c r="D49">
        <v>106661</v>
      </c>
      <c r="E49">
        <v>10002463</v>
      </c>
      <c r="F49" t="s">
        <v>170</v>
      </c>
      <c r="G49" t="s">
        <v>13</v>
      </c>
      <c r="H49" t="s">
        <v>160</v>
      </c>
      <c r="I49" t="s">
        <v>161</v>
      </c>
      <c r="J49" t="s">
        <v>161</v>
      </c>
      <c r="K49">
        <v>10030778</v>
      </c>
      <c r="L49" s="161">
        <v>42871</v>
      </c>
      <c r="M49" s="161">
        <v>42873</v>
      </c>
      <c r="N49" t="s">
        <v>121</v>
      </c>
      <c r="O49" t="s">
        <v>104</v>
      </c>
      <c r="P49">
        <v>2</v>
      </c>
      <c r="Q49" t="s">
        <v>4062</v>
      </c>
      <c r="R49">
        <v>1</v>
      </c>
    </row>
    <row r="50" spans="1:18" x14ac:dyDescent="0.2">
      <c r="A50" t="s">
        <v>4123</v>
      </c>
      <c r="B50" t="s">
        <v>391</v>
      </c>
      <c r="C50">
        <v>51850</v>
      </c>
      <c r="D50">
        <v>107942</v>
      </c>
      <c r="E50">
        <v>10002483</v>
      </c>
      <c r="F50" t="s">
        <v>259</v>
      </c>
      <c r="G50" t="s">
        <v>14</v>
      </c>
      <c r="H50" t="s">
        <v>392</v>
      </c>
      <c r="I50" t="s">
        <v>115</v>
      </c>
      <c r="J50" t="s">
        <v>115</v>
      </c>
      <c r="K50">
        <v>10017525</v>
      </c>
      <c r="L50" s="161">
        <v>42696</v>
      </c>
      <c r="M50" s="161">
        <v>42699</v>
      </c>
      <c r="N50" t="s">
        <v>261</v>
      </c>
      <c r="O50" t="s">
        <v>104</v>
      </c>
      <c r="P50" s="369">
        <v>2</v>
      </c>
      <c r="Q50" t="s">
        <v>4062</v>
      </c>
      <c r="R50">
        <v>2</v>
      </c>
    </row>
    <row r="51" spans="1:18" x14ac:dyDescent="0.2">
      <c r="A51" t="s">
        <v>4124</v>
      </c>
      <c r="B51" t="s">
        <v>3953</v>
      </c>
      <c r="C51">
        <v>51873</v>
      </c>
      <c r="D51">
        <v>118244</v>
      </c>
      <c r="E51">
        <v>10010401</v>
      </c>
      <c r="F51" t="s">
        <v>90</v>
      </c>
      <c r="G51" t="s">
        <v>13</v>
      </c>
      <c r="H51" t="s">
        <v>189</v>
      </c>
      <c r="I51" t="s">
        <v>131</v>
      </c>
      <c r="J51" t="s">
        <v>131</v>
      </c>
      <c r="K51">
        <v>10030760</v>
      </c>
      <c r="L51" s="161">
        <v>42845</v>
      </c>
      <c r="M51" s="161">
        <v>42851</v>
      </c>
      <c r="N51" t="s">
        <v>136</v>
      </c>
      <c r="O51" t="s">
        <v>117</v>
      </c>
      <c r="P51" s="369">
        <v>3</v>
      </c>
      <c r="Q51" t="s">
        <v>4062</v>
      </c>
      <c r="R51">
        <v>2</v>
      </c>
    </row>
    <row r="52" spans="1:18" x14ac:dyDescent="0.2">
      <c r="A52" t="s">
        <v>4125</v>
      </c>
      <c r="B52" t="s">
        <v>3935</v>
      </c>
      <c r="C52">
        <v>51895</v>
      </c>
      <c r="D52">
        <v>106024</v>
      </c>
      <c r="E52">
        <v>10002565</v>
      </c>
      <c r="F52" t="s">
        <v>90</v>
      </c>
      <c r="G52" t="s">
        <v>13</v>
      </c>
      <c r="H52" t="s">
        <v>160</v>
      </c>
      <c r="I52" t="s">
        <v>161</v>
      </c>
      <c r="J52" t="s">
        <v>161</v>
      </c>
      <c r="K52">
        <v>10022589</v>
      </c>
      <c r="L52" s="161">
        <v>42822</v>
      </c>
      <c r="M52" s="161">
        <v>42825</v>
      </c>
      <c r="N52" t="s">
        <v>136</v>
      </c>
      <c r="O52" t="s">
        <v>104</v>
      </c>
      <c r="P52" s="369">
        <v>3</v>
      </c>
      <c r="Q52" t="s">
        <v>4062</v>
      </c>
      <c r="R52">
        <v>2</v>
      </c>
    </row>
    <row r="53" spans="1:18" x14ac:dyDescent="0.2">
      <c r="A53" t="s">
        <v>4126</v>
      </c>
      <c r="B53" t="s">
        <v>279</v>
      </c>
      <c r="C53">
        <v>51905</v>
      </c>
      <c r="D53">
        <v>107983</v>
      </c>
      <c r="E53">
        <v>10002578</v>
      </c>
      <c r="F53" t="s">
        <v>259</v>
      </c>
      <c r="G53" t="s">
        <v>14</v>
      </c>
      <c r="H53" t="s">
        <v>243</v>
      </c>
      <c r="I53" t="s">
        <v>177</v>
      </c>
      <c r="J53" t="s">
        <v>177</v>
      </c>
      <c r="K53">
        <v>10022520</v>
      </c>
      <c r="L53" s="161">
        <v>42758</v>
      </c>
      <c r="M53" s="161">
        <v>42760</v>
      </c>
      <c r="N53" t="s">
        <v>280</v>
      </c>
      <c r="O53" t="s">
        <v>104</v>
      </c>
      <c r="P53">
        <v>2</v>
      </c>
      <c r="Q53" t="s">
        <v>4062</v>
      </c>
      <c r="R53">
        <v>3</v>
      </c>
    </row>
    <row r="54" spans="1:18" x14ac:dyDescent="0.2">
      <c r="A54" t="s">
        <v>4127</v>
      </c>
      <c r="B54" t="s">
        <v>3262</v>
      </c>
      <c r="C54">
        <v>52104</v>
      </c>
      <c r="D54">
        <v>106895</v>
      </c>
      <c r="E54">
        <v>10002861</v>
      </c>
      <c r="F54" t="s">
        <v>159</v>
      </c>
      <c r="G54" t="s">
        <v>14</v>
      </c>
      <c r="H54" t="s">
        <v>1322</v>
      </c>
      <c r="I54" t="s">
        <v>131</v>
      </c>
      <c r="J54" t="s">
        <v>131</v>
      </c>
      <c r="K54">
        <v>10023038</v>
      </c>
      <c r="L54" s="161">
        <v>42809</v>
      </c>
      <c r="M54" s="161">
        <v>42810</v>
      </c>
      <c r="N54" t="s">
        <v>162</v>
      </c>
      <c r="O54" t="s">
        <v>95</v>
      </c>
      <c r="P54" s="395">
        <v>9</v>
      </c>
      <c r="Q54" t="s">
        <v>4062</v>
      </c>
      <c r="R54">
        <v>2</v>
      </c>
    </row>
    <row r="55" spans="1:18" x14ac:dyDescent="0.2">
      <c r="A55" t="s">
        <v>4128</v>
      </c>
      <c r="B55" t="s">
        <v>3941</v>
      </c>
      <c r="C55">
        <v>52163</v>
      </c>
      <c r="D55">
        <v>105055</v>
      </c>
      <c r="E55">
        <v>10002976</v>
      </c>
      <c r="F55" t="s">
        <v>90</v>
      </c>
      <c r="G55" t="s">
        <v>13</v>
      </c>
      <c r="H55" t="s">
        <v>315</v>
      </c>
      <c r="I55" t="s">
        <v>161</v>
      </c>
      <c r="J55" t="s">
        <v>161</v>
      </c>
      <c r="K55">
        <v>10030779</v>
      </c>
      <c r="L55" s="161">
        <v>42913</v>
      </c>
      <c r="M55" s="161">
        <v>42916</v>
      </c>
      <c r="N55" t="s">
        <v>121</v>
      </c>
      <c r="O55" t="s">
        <v>104</v>
      </c>
      <c r="P55">
        <v>2</v>
      </c>
      <c r="Q55" t="s">
        <v>4062</v>
      </c>
      <c r="R55">
        <v>1</v>
      </c>
    </row>
    <row r="56" spans="1:18" x14ac:dyDescent="0.2">
      <c r="A56" t="s">
        <v>4129</v>
      </c>
      <c r="B56" t="s">
        <v>3269</v>
      </c>
      <c r="C56">
        <v>52165</v>
      </c>
      <c r="D56">
        <v>107733</v>
      </c>
      <c r="E56">
        <v>10002979</v>
      </c>
      <c r="F56" t="s">
        <v>90</v>
      </c>
      <c r="G56" t="s">
        <v>13</v>
      </c>
      <c r="H56" t="s">
        <v>1349</v>
      </c>
      <c r="I56" t="s">
        <v>177</v>
      </c>
      <c r="J56" t="s">
        <v>177</v>
      </c>
      <c r="K56">
        <v>10022521</v>
      </c>
      <c r="L56" s="161">
        <v>42942</v>
      </c>
      <c r="M56" s="161">
        <v>42943</v>
      </c>
      <c r="N56" t="s">
        <v>94</v>
      </c>
      <c r="O56" t="s">
        <v>95</v>
      </c>
      <c r="P56" s="395">
        <v>9</v>
      </c>
      <c r="Q56" t="s">
        <v>4062</v>
      </c>
      <c r="R56">
        <v>2</v>
      </c>
    </row>
    <row r="57" spans="1:18" x14ac:dyDescent="0.2">
      <c r="A57" t="s">
        <v>4130</v>
      </c>
      <c r="B57" t="s">
        <v>430</v>
      </c>
      <c r="C57">
        <v>52210</v>
      </c>
      <c r="D57">
        <v>116216</v>
      </c>
      <c r="E57">
        <v>10003085</v>
      </c>
      <c r="F57" t="s">
        <v>90</v>
      </c>
      <c r="G57" t="s">
        <v>13</v>
      </c>
      <c r="H57" t="s">
        <v>223</v>
      </c>
      <c r="I57" t="s">
        <v>152</v>
      </c>
      <c r="J57" t="s">
        <v>152</v>
      </c>
      <c r="K57">
        <v>10022566</v>
      </c>
      <c r="L57" s="161">
        <v>42703</v>
      </c>
      <c r="M57" s="161">
        <v>42705</v>
      </c>
      <c r="N57" t="s">
        <v>121</v>
      </c>
      <c r="O57" t="s">
        <v>104</v>
      </c>
      <c r="P57">
        <v>3</v>
      </c>
      <c r="Q57" t="s">
        <v>4062</v>
      </c>
      <c r="R57">
        <v>2</v>
      </c>
    </row>
    <row r="58" spans="1:18" x14ac:dyDescent="0.2">
      <c r="A58" t="s">
        <v>4131</v>
      </c>
      <c r="B58" t="s">
        <v>550</v>
      </c>
      <c r="C58">
        <v>52212</v>
      </c>
      <c r="D58">
        <v>116502</v>
      </c>
      <c r="E58">
        <v>10003093</v>
      </c>
      <c r="F58" t="s">
        <v>90</v>
      </c>
      <c r="G58" t="s">
        <v>13</v>
      </c>
      <c r="H58" t="s">
        <v>551</v>
      </c>
      <c r="I58" t="s">
        <v>115</v>
      </c>
      <c r="J58" t="s">
        <v>115</v>
      </c>
      <c r="K58">
        <v>10011566</v>
      </c>
      <c r="L58" s="161">
        <v>42654</v>
      </c>
      <c r="M58" s="161">
        <v>42657</v>
      </c>
      <c r="N58" t="s">
        <v>136</v>
      </c>
      <c r="O58" t="s">
        <v>104</v>
      </c>
      <c r="P58">
        <v>2</v>
      </c>
      <c r="Q58" t="s">
        <v>4062</v>
      </c>
      <c r="R58">
        <v>1</v>
      </c>
    </row>
    <row r="59" spans="1:18" x14ac:dyDescent="0.2">
      <c r="A59" t="s">
        <v>4132</v>
      </c>
      <c r="B59" t="s">
        <v>378</v>
      </c>
      <c r="C59">
        <v>52403</v>
      </c>
      <c r="D59">
        <v>108072</v>
      </c>
      <c r="E59">
        <v>10003198</v>
      </c>
      <c r="F59" t="s">
        <v>159</v>
      </c>
      <c r="G59" t="s">
        <v>14</v>
      </c>
      <c r="H59" t="s">
        <v>379</v>
      </c>
      <c r="I59" t="s">
        <v>186</v>
      </c>
      <c r="J59" t="s">
        <v>93</v>
      </c>
      <c r="K59">
        <v>10020163</v>
      </c>
      <c r="L59" s="161">
        <v>42703</v>
      </c>
      <c r="M59" s="161">
        <v>42706</v>
      </c>
      <c r="N59" t="s">
        <v>257</v>
      </c>
      <c r="O59" t="s">
        <v>104</v>
      </c>
      <c r="P59" s="369">
        <v>3</v>
      </c>
      <c r="Q59" t="s">
        <v>4062</v>
      </c>
      <c r="R59">
        <v>2</v>
      </c>
    </row>
    <row r="60" spans="1:18" x14ac:dyDescent="0.2">
      <c r="A60" t="s">
        <v>4133</v>
      </c>
      <c r="B60" t="s">
        <v>1617</v>
      </c>
      <c r="C60">
        <v>52418</v>
      </c>
      <c r="D60">
        <v>106695</v>
      </c>
      <c r="E60">
        <v>10003219</v>
      </c>
      <c r="F60" t="s">
        <v>90</v>
      </c>
      <c r="G60" t="s">
        <v>13</v>
      </c>
      <c r="H60" t="s">
        <v>379</v>
      </c>
      <c r="I60" t="s">
        <v>186</v>
      </c>
      <c r="J60" t="s">
        <v>93</v>
      </c>
      <c r="K60">
        <v>10030659</v>
      </c>
      <c r="L60" s="161">
        <v>42934</v>
      </c>
      <c r="M60" s="161">
        <v>42936</v>
      </c>
      <c r="N60" t="s">
        <v>121</v>
      </c>
      <c r="O60" t="s">
        <v>104</v>
      </c>
      <c r="P60">
        <v>2</v>
      </c>
      <c r="Q60" t="s">
        <v>4062</v>
      </c>
      <c r="R60">
        <v>2</v>
      </c>
    </row>
    <row r="61" spans="1:18" x14ac:dyDescent="0.2">
      <c r="A61" t="s">
        <v>4134</v>
      </c>
      <c r="B61" t="s">
        <v>314</v>
      </c>
      <c r="C61">
        <v>52487</v>
      </c>
      <c r="D61">
        <v>105188</v>
      </c>
      <c r="E61">
        <v>10003347</v>
      </c>
      <c r="F61" t="s">
        <v>90</v>
      </c>
      <c r="G61" t="s">
        <v>13</v>
      </c>
      <c r="H61" t="s">
        <v>315</v>
      </c>
      <c r="I61" t="s">
        <v>161</v>
      </c>
      <c r="J61" t="s">
        <v>161</v>
      </c>
      <c r="K61">
        <v>10022596</v>
      </c>
      <c r="L61" s="161">
        <v>42753</v>
      </c>
      <c r="M61" s="161">
        <v>42754</v>
      </c>
      <c r="N61" t="s">
        <v>156</v>
      </c>
      <c r="O61" t="s">
        <v>95</v>
      </c>
      <c r="P61" s="395">
        <v>9</v>
      </c>
      <c r="Q61" t="s">
        <v>4062</v>
      </c>
      <c r="R61">
        <v>2</v>
      </c>
    </row>
    <row r="62" spans="1:18" x14ac:dyDescent="0.2">
      <c r="A62" t="s">
        <v>4135</v>
      </c>
      <c r="B62" t="s">
        <v>3279</v>
      </c>
      <c r="C62">
        <v>52529</v>
      </c>
      <c r="D62">
        <v>119816</v>
      </c>
      <c r="E62">
        <v>10034022</v>
      </c>
      <c r="F62" t="s">
        <v>90</v>
      </c>
      <c r="G62" t="s">
        <v>13</v>
      </c>
      <c r="H62" t="s">
        <v>342</v>
      </c>
      <c r="I62" t="s">
        <v>177</v>
      </c>
      <c r="J62" t="s">
        <v>177</v>
      </c>
      <c r="K62">
        <v>10030683</v>
      </c>
      <c r="L62" s="161">
        <v>42906</v>
      </c>
      <c r="M62" s="161">
        <v>42907</v>
      </c>
      <c r="N62" t="s">
        <v>94</v>
      </c>
      <c r="O62" t="s">
        <v>95</v>
      </c>
      <c r="P62" s="395">
        <v>9</v>
      </c>
      <c r="Q62" t="s">
        <v>4062</v>
      </c>
      <c r="R62">
        <v>2</v>
      </c>
    </row>
    <row r="63" spans="1:18" x14ac:dyDescent="0.2">
      <c r="A63" t="s">
        <v>4136</v>
      </c>
      <c r="B63" t="s">
        <v>405</v>
      </c>
      <c r="C63">
        <v>52540</v>
      </c>
      <c r="D63">
        <v>107590</v>
      </c>
      <c r="E63">
        <v>10003402</v>
      </c>
      <c r="F63" t="s">
        <v>90</v>
      </c>
      <c r="G63" t="s">
        <v>13</v>
      </c>
      <c r="H63" t="s">
        <v>342</v>
      </c>
      <c r="I63" t="s">
        <v>177</v>
      </c>
      <c r="J63" t="s">
        <v>177</v>
      </c>
      <c r="K63">
        <v>10020143</v>
      </c>
      <c r="L63" s="161">
        <v>42703</v>
      </c>
      <c r="M63" s="161">
        <v>42704</v>
      </c>
      <c r="N63" t="s">
        <v>156</v>
      </c>
      <c r="O63" t="s">
        <v>95</v>
      </c>
      <c r="P63" s="395">
        <v>9</v>
      </c>
      <c r="Q63" t="s">
        <v>4062</v>
      </c>
      <c r="R63">
        <v>2</v>
      </c>
    </row>
    <row r="64" spans="1:18" x14ac:dyDescent="0.2">
      <c r="A64" t="s">
        <v>4137</v>
      </c>
      <c r="B64" t="s">
        <v>212</v>
      </c>
      <c r="C64">
        <v>52550</v>
      </c>
      <c r="D64">
        <v>110135</v>
      </c>
      <c r="E64">
        <v>10001710</v>
      </c>
      <c r="F64" t="s">
        <v>159</v>
      </c>
      <c r="G64" t="s">
        <v>14</v>
      </c>
      <c r="H64" t="s">
        <v>213</v>
      </c>
      <c r="I64" t="s">
        <v>155</v>
      </c>
      <c r="J64" t="s">
        <v>155</v>
      </c>
      <c r="K64">
        <v>10022502</v>
      </c>
      <c r="L64" s="161">
        <v>42781</v>
      </c>
      <c r="M64" s="161">
        <v>42781</v>
      </c>
      <c r="N64" t="s">
        <v>162</v>
      </c>
      <c r="O64" t="s">
        <v>95</v>
      </c>
      <c r="P64" s="395">
        <v>9</v>
      </c>
      <c r="Q64" t="s">
        <v>4062</v>
      </c>
      <c r="R64">
        <v>2</v>
      </c>
    </row>
    <row r="65" spans="1:18" x14ac:dyDescent="0.2">
      <c r="A65" t="s">
        <v>4138</v>
      </c>
      <c r="B65" t="s">
        <v>441</v>
      </c>
      <c r="C65">
        <v>52563</v>
      </c>
      <c r="D65">
        <v>106172</v>
      </c>
      <c r="E65">
        <v>10003430</v>
      </c>
      <c r="F65" t="s">
        <v>259</v>
      </c>
      <c r="G65" t="s">
        <v>14</v>
      </c>
      <c r="H65" t="s">
        <v>442</v>
      </c>
      <c r="I65" t="s">
        <v>92</v>
      </c>
      <c r="J65" t="s">
        <v>93</v>
      </c>
      <c r="K65">
        <v>10022484</v>
      </c>
      <c r="L65" s="161">
        <v>42689</v>
      </c>
      <c r="M65" s="161">
        <v>42690</v>
      </c>
      <c r="N65" t="s">
        <v>443</v>
      </c>
      <c r="O65" t="s">
        <v>95</v>
      </c>
      <c r="P65" s="395">
        <v>9</v>
      </c>
      <c r="Q65" t="s">
        <v>4062</v>
      </c>
      <c r="R65">
        <v>2</v>
      </c>
    </row>
    <row r="66" spans="1:18" x14ac:dyDescent="0.2">
      <c r="A66" t="s">
        <v>4139</v>
      </c>
      <c r="B66" t="s">
        <v>1620</v>
      </c>
      <c r="C66">
        <v>52638</v>
      </c>
      <c r="D66">
        <v>109905</v>
      </c>
      <c r="E66">
        <v>10003490</v>
      </c>
      <c r="F66" t="s">
        <v>90</v>
      </c>
      <c r="G66" t="s">
        <v>13</v>
      </c>
      <c r="H66" t="s">
        <v>724</v>
      </c>
      <c r="I66" t="s">
        <v>102</v>
      </c>
      <c r="J66" t="s">
        <v>102</v>
      </c>
      <c r="K66">
        <v>10030718</v>
      </c>
      <c r="L66" s="161">
        <v>42914</v>
      </c>
      <c r="M66" s="161">
        <v>42915</v>
      </c>
      <c r="N66" t="s">
        <v>156</v>
      </c>
      <c r="O66" t="s">
        <v>95</v>
      </c>
      <c r="P66" s="395">
        <v>9</v>
      </c>
      <c r="Q66" t="s">
        <v>4062</v>
      </c>
      <c r="R66">
        <v>2</v>
      </c>
    </row>
    <row r="67" spans="1:18" x14ac:dyDescent="0.2">
      <c r="A67" t="s">
        <v>4140</v>
      </c>
      <c r="B67" t="s">
        <v>267</v>
      </c>
      <c r="C67">
        <v>52794</v>
      </c>
      <c r="D67">
        <v>126205</v>
      </c>
      <c r="E67">
        <v>10042190</v>
      </c>
      <c r="F67" t="s">
        <v>90</v>
      </c>
      <c r="G67" t="s">
        <v>13</v>
      </c>
      <c r="H67" t="s">
        <v>120</v>
      </c>
      <c r="I67" t="s">
        <v>115</v>
      </c>
      <c r="J67" t="s">
        <v>115</v>
      </c>
      <c r="K67">
        <v>10022553</v>
      </c>
      <c r="L67" s="161">
        <v>42752</v>
      </c>
      <c r="M67" s="161">
        <v>42755</v>
      </c>
      <c r="N67" t="s">
        <v>121</v>
      </c>
      <c r="O67" t="s">
        <v>104</v>
      </c>
      <c r="P67" s="369">
        <v>3</v>
      </c>
      <c r="Q67" t="s">
        <v>4062</v>
      </c>
      <c r="R67">
        <v>2</v>
      </c>
    </row>
    <row r="68" spans="1:18" x14ac:dyDescent="0.2">
      <c r="A68" t="s">
        <v>4141</v>
      </c>
      <c r="B68" t="s">
        <v>418</v>
      </c>
      <c r="C68">
        <v>52804</v>
      </c>
      <c r="D68">
        <v>105061</v>
      </c>
      <c r="E68">
        <v>10003526</v>
      </c>
      <c r="F68" t="s">
        <v>259</v>
      </c>
      <c r="G68" t="s">
        <v>14</v>
      </c>
      <c r="H68" t="s">
        <v>419</v>
      </c>
      <c r="I68" t="s">
        <v>115</v>
      </c>
      <c r="J68" t="s">
        <v>115</v>
      </c>
      <c r="K68">
        <v>10020162</v>
      </c>
      <c r="L68" s="161">
        <v>42695</v>
      </c>
      <c r="M68" s="161">
        <v>42698</v>
      </c>
      <c r="N68" t="s">
        <v>261</v>
      </c>
      <c r="O68" t="s">
        <v>104</v>
      </c>
      <c r="P68" s="369">
        <v>2</v>
      </c>
      <c r="Q68" t="s">
        <v>4062</v>
      </c>
      <c r="R68">
        <v>2</v>
      </c>
    </row>
    <row r="69" spans="1:18" x14ac:dyDescent="0.2">
      <c r="A69" t="s">
        <v>4142</v>
      </c>
      <c r="B69" t="s">
        <v>866</v>
      </c>
      <c r="C69">
        <v>52805</v>
      </c>
      <c r="D69">
        <v>106372</v>
      </c>
      <c r="E69">
        <v>10003529</v>
      </c>
      <c r="F69" t="s">
        <v>90</v>
      </c>
      <c r="G69" t="s">
        <v>13</v>
      </c>
      <c r="H69" t="s">
        <v>160</v>
      </c>
      <c r="I69" t="s">
        <v>161</v>
      </c>
      <c r="J69" t="s">
        <v>161</v>
      </c>
      <c r="K69">
        <v>10030747</v>
      </c>
      <c r="L69" s="161">
        <v>42927</v>
      </c>
      <c r="M69" s="161">
        <v>42930</v>
      </c>
      <c r="N69" t="s">
        <v>309</v>
      </c>
      <c r="O69" t="s">
        <v>104</v>
      </c>
      <c r="P69">
        <v>2</v>
      </c>
      <c r="Q69" t="s">
        <v>4062</v>
      </c>
      <c r="R69">
        <v>3</v>
      </c>
    </row>
    <row r="70" spans="1:18" x14ac:dyDescent="0.2">
      <c r="A70" t="s">
        <v>4143</v>
      </c>
      <c r="B70" t="s">
        <v>2373</v>
      </c>
      <c r="C70">
        <v>52867</v>
      </c>
      <c r="D70">
        <v>106273</v>
      </c>
      <c r="E70">
        <v>10003688</v>
      </c>
      <c r="F70" t="s">
        <v>259</v>
      </c>
      <c r="G70" t="s">
        <v>14</v>
      </c>
      <c r="H70" t="s">
        <v>771</v>
      </c>
      <c r="I70" t="s">
        <v>186</v>
      </c>
      <c r="J70" t="s">
        <v>93</v>
      </c>
      <c r="K70">
        <v>10033380</v>
      </c>
      <c r="L70" s="161">
        <v>42810</v>
      </c>
      <c r="M70" s="161">
        <v>42811</v>
      </c>
      <c r="N70" t="s">
        <v>443</v>
      </c>
      <c r="O70" t="s">
        <v>95</v>
      </c>
      <c r="P70" s="395">
        <v>9</v>
      </c>
      <c r="Q70" t="s">
        <v>4062</v>
      </c>
      <c r="R70">
        <v>2</v>
      </c>
    </row>
    <row r="71" spans="1:18" x14ac:dyDescent="0.2">
      <c r="A71" t="s">
        <v>4144</v>
      </c>
      <c r="B71" t="s">
        <v>883</v>
      </c>
      <c r="C71">
        <v>52902</v>
      </c>
      <c r="D71">
        <v>108718</v>
      </c>
      <c r="E71">
        <v>10003744</v>
      </c>
      <c r="F71" t="s">
        <v>90</v>
      </c>
      <c r="G71" t="s">
        <v>13</v>
      </c>
      <c r="H71" t="s">
        <v>223</v>
      </c>
      <c r="I71" t="s">
        <v>152</v>
      </c>
      <c r="J71" t="s">
        <v>152</v>
      </c>
      <c r="K71">
        <v>10030748</v>
      </c>
      <c r="L71" s="161">
        <v>42948</v>
      </c>
      <c r="M71" s="161">
        <v>42951</v>
      </c>
      <c r="N71" t="s">
        <v>309</v>
      </c>
      <c r="O71" t="s">
        <v>104</v>
      </c>
      <c r="P71" s="369">
        <v>2</v>
      </c>
      <c r="Q71" t="s">
        <v>4062</v>
      </c>
      <c r="R71">
        <v>3</v>
      </c>
    </row>
    <row r="72" spans="1:18" x14ac:dyDescent="0.2">
      <c r="A72" t="s">
        <v>4145</v>
      </c>
      <c r="B72" t="s">
        <v>590</v>
      </c>
      <c r="C72">
        <v>52924</v>
      </c>
      <c r="D72">
        <v>116980</v>
      </c>
      <c r="E72">
        <v>10009671</v>
      </c>
      <c r="F72" t="s">
        <v>170</v>
      </c>
      <c r="G72" t="s">
        <v>13</v>
      </c>
      <c r="H72" t="s">
        <v>315</v>
      </c>
      <c r="I72" t="s">
        <v>161</v>
      </c>
      <c r="J72" t="s">
        <v>161</v>
      </c>
      <c r="K72">
        <v>10020161</v>
      </c>
      <c r="L72" s="161">
        <v>42633</v>
      </c>
      <c r="M72" s="161">
        <v>42636</v>
      </c>
      <c r="N72" t="s">
        <v>136</v>
      </c>
      <c r="O72" t="s">
        <v>104</v>
      </c>
      <c r="P72">
        <v>3</v>
      </c>
      <c r="Q72" t="s">
        <v>4062</v>
      </c>
      <c r="R72">
        <v>2</v>
      </c>
    </row>
    <row r="73" spans="1:18" x14ac:dyDescent="0.2">
      <c r="A73" t="s">
        <v>4146</v>
      </c>
      <c r="B73" t="s">
        <v>206</v>
      </c>
      <c r="C73">
        <v>52985</v>
      </c>
      <c r="D73">
        <v>115315</v>
      </c>
      <c r="E73">
        <v>10003853</v>
      </c>
      <c r="F73" t="s">
        <v>159</v>
      </c>
      <c r="G73" t="s">
        <v>14</v>
      </c>
      <c r="H73" t="s">
        <v>207</v>
      </c>
      <c r="I73" t="s">
        <v>186</v>
      </c>
      <c r="J73" t="s">
        <v>93</v>
      </c>
      <c r="K73">
        <v>10022487</v>
      </c>
      <c r="L73" s="161">
        <v>42774</v>
      </c>
      <c r="M73" s="161">
        <v>42775</v>
      </c>
      <c r="N73" t="s">
        <v>162</v>
      </c>
      <c r="O73" t="s">
        <v>95</v>
      </c>
      <c r="P73" s="395">
        <v>9</v>
      </c>
      <c r="Q73" t="s">
        <v>4062</v>
      </c>
      <c r="R73">
        <v>2</v>
      </c>
    </row>
    <row r="74" spans="1:18" x14ac:dyDescent="0.2">
      <c r="A74" t="s">
        <v>4147</v>
      </c>
      <c r="B74" t="s">
        <v>380</v>
      </c>
      <c r="C74">
        <v>53073</v>
      </c>
      <c r="D74">
        <v>108048</v>
      </c>
      <c r="E74">
        <v>10003954</v>
      </c>
      <c r="F74" t="s">
        <v>159</v>
      </c>
      <c r="G74" t="s">
        <v>14</v>
      </c>
      <c r="H74" t="s">
        <v>130</v>
      </c>
      <c r="I74" t="s">
        <v>131</v>
      </c>
      <c r="J74" t="s">
        <v>131</v>
      </c>
      <c r="K74">
        <v>10020169</v>
      </c>
      <c r="L74" s="161">
        <v>42705</v>
      </c>
      <c r="M74" s="161">
        <v>42706</v>
      </c>
      <c r="N74" t="s">
        <v>162</v>
      </c>
      <c r="O74" t="s">
        <v>95</v>
      </c>
      <c r="P74" s="395">
        <v>9</v>
      </c>
      <c r="Q74" t="s">
        <v>4062</v>
      </c>
      <c r="R74">
        <v>2</v>
      </c>
    </row>
    <row r="75" spans="1:18" x14ac:dyDescent="0.2">
      <c r="A75" t="s">
        <v>4148</v>
      </c>
      <c r="B75" t="s">
        <v>349</v>
      </c>
      <c r="C75">
        <v>53100</v>
      </c>
      <c r="D75">
        <v>108156</v>
      </c>
      <c r="E75">
        <v>10000143</v>
      </c>
      <c r="F75" t="s">
        <v>159</v>
      </c>
      <c r="G75" t="s">
        <v>14</v>
      </c>
      <c r="H75" t="s">
        <v>350</v>
      </c>
      <c r="I75" t="s">
        <v>115</v>
      </c>
      <c r="J75" t="s">
        <v>115</v>
      </c>
      <c r="K75">
        <v>10020127</v>
      </c>
      <c r="L75" s="161">
        <v>42710</v>
      </c>
      <c r="M75" s="161">
        <v>42713</v>
      </c>
      <c r="N75" t="s">
        <v>257</v>
      </c>
      <c r="O75" t="s">
        <v>104</v>
      </c>
      <c r="P75" s="369">
        <v>2</v>
      </c>
      <c r="Q75" t="s">
        <v>4062</v>
      </c>
      <c r="R75">
        <v>2</v>
      </c>
    </row>
    <row r="76" spans="1:18" x14ac:dyDescent="0.2">
      <c r="A76" t="s">
        <v>4149</v>
      </c>
      <c r="B76" t="s">
        <v>3936</v>
      </c>
      <c r="C76">
        <v>53106</v>
      </c>
      <c r="D76">
        <v>108130</v>
      </c>
      <c r="E76">
        <v>10000863</v>
      </c>
      <c r="F76" t="s">
        <v>159</v>
      </c>
      <c r="G76" t="s">
        <v>14</v>
      </c>
      <c r="H76" t="s">
        <v>210</v>
      </c>
      <c r="I76" t="s">
        <v>115</v>
      </c>
      <c r="J76" t="s">
        <v>115</v>
      </c>
      <c r="K76">
        <v>10022539</v>
      </c>
      <c r="L76" s="161">
        <v>42815</v>
      </c>
      <c r="M76" s="161">
        <v>42816</v>
      </c>
      <c r="N76" t="s">
        <v>162</v>
      </c>
      <c r="O76" t="s">
        <v>95</v>
      </c>
      <c r="P76" s="395">
        <v>9</v>
      </c>
      <c r="Q76" t="s">
        <v>4062</v>
      </c>
      <c r="R76">
        <v>2</v>
      </c>
    </row>
    <row r="77" spans="1:18" x14ac:dyDescent="0.2">
      <c r="A77" t="s">
        <v>4150</v>
      </c>
      <c r="B77" t="s">
        <v>1634</v>
      </c>
      <c r="C77">
        <v>53108</v>
      </c>
      <c r="D77">
        <v>115154</v>
      </c>
      <c r="E77">
        <v>10003987</v>
      </c>
      <c r="F77" t="s">
        <v>159</v>
      </c>
      <c r="G77" t="s">
        <v>14</v>
      </c>
      <c r="H77" t="s">
        <v>419</v>
      </c>
      <c r="I77" t="s">
        <v>115</v>
      </c>
      <c r="J77" t="s">
        <v>115</v>
      </c>
      <c r="K77">
        <v>10020118</v>
      </c>
      <c r="L77" s="161">
        <v>42773</v>
      </c>
      <c r="M77" s="161">
        <v>42776</v>
      </c>
      <c r="N77" t="s">
        <v>197</v>
      </c>
      <c r="O77" t="s">
        <v>104</v>
      </c>
      <c r="P77" s="369">
        <v>3</v>
      </c>
      <c r="Q77" t="s">
        <v>4062</v>
      </c>
      <c r="R77">
        <v>3</v>
      </c>
    </row>
    <row r="78" spans="1:18" x14ac:dyDescent="0.2">
      <c r="A78" t="s">
        <v>4151</v>
      </c>
      <c r="B78" t="s">
        <v>514</v>
      </c>
      <c r="C78">
        <v>53112</v>
      </c>
      <c r="D78">
        <v>108123</v>
      </c>
      <c r="E78">
        <v>10003989</v>
      </c>
      <c r="F78" t="s">
        <v>159</v>
      </c>
      <c r="G78" t="s">
        <v>14</v>
      </c>
      <c r="H78" t="s">
        <v>515</v>
      </c>
      <c r="I78" t="s">
        <v>115</v>
      </c>
      <c r="J78" t="s">
        <v>115</v>
      </c>
      <c r="K78">
        <v>10020134</v>
      </c>
      <c r="L78" s="161">
        <v>42655</v>
      </c>
      <c r="M78" s="161">
        <v>42656</v>
      </c>
      <c r="N78" t="s">
        <v>162</v>
      </c>
      <c r="O78" t="s">
        <v>95</v>
      </c>
      <c r="P78" s="395">
        <v>9</v>
      </c>
      <c r="Q78" t="s">
        <v>4062</v>
      </c>
      <c r="R78">
        <v>2</v>
      </c>
    </row>
    <row r="79" spans="1:18" x14ac:dyDescent="0.2">
      <c r="A79" t="s">
        <v>4152</v>
      </c>
      <c r="B79" t="s">
        <v>3318</v>
      </c>
      <c r="C79">
        <v>53117</v>
      </c>
      <c r="D79">
        <v>115752</v>
      </c>
      <c r="E79">
        <v>10003990</v>
      </c>
      <c r="F79" t="s">
        <v>159</v>
      </c>
      <c r="G79" t="s">
        <v>14</v>
      </c>
      <c r="H79" t="s">
        <v>656</v>
      </c>
      <c r="I79" t="s">
        <v>115</v>
      </c>
      <c r="J79" t="s">
        <v>115</v>
      </c>
      <c r="K79">
        <v>10030755</v>
      </c>
      <c r="L79" s="161">
        <v>42872</v>
      </c>
      <c r="M79" s="161">
        <v>42873</v>
      </c>
      <c r="N79" t="s">
        <v>162</v>
      </c>
      <c r="O79" t="s">
        <v>95</v>
      </c>
      <c r="P79" s="395">
        <v>9</v>
      </c>
      <c r="Q79" t="s">
        <v>4062</v>
      </c>
      <c r="R79">
        <v>2</v>
      </c>
    </row>
    <row r="80" spans="1:18" x14ac:dyDescent="0.2">
      <c r="A80" t="s">
        <v>4153</v>
      </c>
      <c r="B80" t="s">
        <v>445</v>
      </c>
      <c r="C80">
        <v>53121</v>
      </c>
      <c r="D80">
        <v>115106</v>
      </c>
      <c r="E80">
        <v>10002868</v>
      </c>
      <c r="F80" t="s">
        <v>159</v>
      </c>
      <c r="G80" t="s">
        <v>14</v>
      </c>
      <c r="H80" t="s">
        <v>284</v>
      </c>
      <c r="I80" t="s">
        <v>115</v>
      </c>
      <c r="J80" t="s">
        <v>115</v>
      </c>
      <c r="K80">
        <v>10020152</v>
      </c>
      <c r="L80" s="161">
        <v>42690</v>
      </c>
      <c r="M80" s="161">
        <v>42691</v>
      </c>
      <c r="N80" t="s">
        <v>162</v>
      </c>
      <c r="O80" t="s">
        <v>95</v>
      </c>
      <c r="P80" s="395">
        <v>9</v>
      </c>
      <c r="Q80" t="s">
        <v>4062</v>
      </c>
      <c r="R80">
        <v>2</v>
      </c>
    </row>
    <row r="81" spans="1:18" x14ac:dyDescent="0.2">
      <c r="A81" t="s">
        <v>4154</v>
      </c>
      <c r="B81" t="s">
        <v>478</v>
      </c>
      <c r="C81">
        <v>53124</v>
      </c>
      <c r="D81">
        <v>107480</v>
      </c>
      <c r="E81">
        <v>10002859</v>
      </c>
      <c r="F81" t="s">
        <v>159</v>
      </c>
      <c r="G81" t="s">
        <v>14</v>
      </c>
      <c r="H81" t="s">
        <v>479</v>
      </c>
      <c r="I81" t="s">
        <v>115</v>
      </c>
      <c r="J81" t="s">
        <v>115</v>
      </c>
      <c r="K81">
        <v>10008488</v>
      </c>
      <c r="L81" s="161">
        <v>42675</v>
      </c>
      <c r="M81" s="161">
        <v>42678</v>
      </c>
      <c r="N81" t="s">
        <v>355</v>
      </c>
      <c r="O81" t="s">
        <v>104</v>
      </c>
      <c r="P81" s="369">
        <v>2</v>
      </c>
      <c r="Q81" t="s">
        <v>4062</v>
      </c>
      <c r="R81">
        <v>3</v>
      </c>
    </row>
    <row r="82" spans="1:18" x14ac:dyDescent="0.2">
      <c r="A82" t="s">
        <v>4155</v>
      </c>
      <c r="B82" t="s">
        <v>495</v>
      </c>
      <c r="C82">
        <v>53148</v>
      </c>
      <c r="D82">
        <v>107980</v>
      </c>
      <c r="E82">
        <v>10006964</v>
      </c>
      <c r="F82" t="s">
        <v>159</v>
      </c>
      <c r="G82" t="s">
        <v>14</v>
      </c>
      <c r="H82" t="s">
        <v>135</v>
      </c>
      <c r="I82" t="s">
        <v>115</v>
      </c>
      <c r="J82" t="s">
        <v>115</v>
      </c>
      <c r="K82">
        <v>10022398</v>
      </c>
      <c r="L82" s="161">
        <v>42675</v>
      </c>
      <c r="M82" s="161">
        <v>42676</v>
      </c>
      <c r="N82" t="s">
        <v>162</v>
      </c>
      <c r="O82" t="s">
        <v>95</v>
      </c>
      <c r="P82" s="395">
        <v>9</v>
      </c>
      <c r="Q82" t="s">
        <v>4062</v>
      </c>
      <c r="R82">
        <v>2</v>
      </c>
    </row>
    <row r="83" spans="1:18" x14ac:dyDescent="0.2">
      <c r="A83" t="s">
        <v>4156</v>
      </c>
      <c r="B83" t="s">
        <v>3324</v>
      </c>
      <c r="C83">
        <v>53160</v>
      </c>
      <c r="D83">
        <v>112691</v>
      </c>
      <c r="E83">
        <v>10004013</v>
      </c>
      <c r="F83" t="s">
        <v>90</v>
      </c>
      <c r="G83" t="s">
        <v>13</v>
      </c>
      <c r="H83" t="s">
        <v>563</v>
      </c>
      <c r="I83" t="s">
        <v>115</v>
      </c>
      <c r="J83" t="s">
        <v>115</v>
      </c>
      <c r="K83">
        <v>10022562</v>
      </c>
      <c r="L83" s="161">
        <v>42899</v>
      </c>
      <c r="M83" s="161">
        <v>42902</v>
      </c>
      <c r="N83" t="s">
        <v>121</v>
      </c>
      <c r="O83" t="s">
        <v>104</v>
      </c>
      <c r="P83">
        <v>3</v>
      </c>
      <c r="Q83" t="s">
        <v>4062</v>
      </c>
      <c r="R83">
        <v>2</v>
      </c>
    </row>
    <row r="84" spans="1:18" x14ac:dyDescent="0.2">
      <c r="A84" t="s">
        <v>4157</v>
      </c>
      <c r="B84" t="s">
        <v>2408</v>
      </c>
      <c r="C84">
        <v>53230</v>
      </c>
      <c r="D84">
        <v>108046</v>
      </c>
      <c r="E84">
        <v>10004175</v>
      </c>
      <c r="F84" t="s">
        <v>159</v>
      </c>
      <c r="G84" t="s">
        <v>14</v>
      </c>
      <c r="H84" t="s">
        <v>266</v>
      </c>
      <c r="I84" t="s">
        <v>131</v>
      </c>
      <c r="J84" t="s">
        <v>131</v>
      </c>
      <c r="K84">
        <v>10023007</v>
      </c>
      <c r="L84" s="161">
        <v>42793</v>
      </c>
      <c r="M84" s="161">
        <v>42794</v>
      </c>
      <c r="N84" t="s">
        <v>162</v>
      </c>
      <c r="O84" t="s">
        <v>95</v>
      </c>
      <c r="P84" s="395">
        <v>9</v>
      </c>
      <c r="Q84" t="s">
        <v>4062</v>
      </c>
      <c r="R84">
        <v>2</v>
      </c>
    </row>
    <row r="85" spans="1:18" x14ac:dyDescent="0.2">
      <c r="A85" t="s">
        <v>4158</v>
      </c>
      <c r="B85" t="s">
        <v>552</v>
      </c>
      <c r="C85">
        <v>53233</v>
      </c>
      <c r="D85">
        <v>109219</v>
      </c>
      <c r="E85">
        <v>10004177</v>
      </c>
      <c r="F85" t="s">
        <v>90</v>
      </c>
      <c r="G85" t="s">
        <v>13</v>
      </c>
      <c r="H85" t="s">
        <v>266</v>
      </c>
      <c r="I85" t="s">
        <v>131</v>
      </c>
      <c r="J85" t="s">
        <v>131</v>
      </c>
      <c r="K85">
        <v>10004965</v>
      </c>
      <c r="L85" s="161">
        <v>42647</v>
      </c>
      <c r="M85" s="161">
        <v>42650</v>
      </c>
      <c r="N85" t="s">
        <v>309</v>
      </c>
      <c r="O85" t="s">
        <v>104</v>
      </c>
      <c r="P85" s="369">
        <v>3</v>
      </c>
      <c r="Q85" t="s">
        <v>4062</v>
      </c>
      <c r="R85">
        <v>3</v>
      </c>
    </row>
    <row r="86" spans="1:18" x14ac:dyDescent="0.2">
      <c r="A86" t="s">
        <v>4159</v>
      </c>
      <c r="B86" t="s">
        <v>2414</v>
      </c>
      <c r="C86">
        <v>53237</v>
      </c>
      <c r="D86">
        <v>105804</v>
      </c>
      <c r="E86">
        <v>10004181</v>
      </c>
      <c r="F86" t="s">
        <v>90</v>
      </c>
      <c r="G86" t="s">
        <v>13</v>
      </c>
      <c r="H86" t="s">
        <v>264</v>
      </c>
      <c r="I86" t="s">
        <v>131</v>
      </c>
      <c r="J86" t="s">
        <v>131</v>
      </c>
      <c r="K86">
        <v>10030766</v>
      </c>
      <c r="L86" s="161">
        <v>42893</v>
      </c>
      <c r="M86" s="161">
        <v>42895</v>
      </c>
      <c r="N86" t="s">
        <v>94</v>
      </c>
      <c r="O86" t="s">
        <v>95</v>
      </c>
      <c r="P86" s="395">
        <v>9</v>
      </c>
      <c r="Q86" t="s">
        <v>4062</v>
      </c>
      <c r="R86">
        <v>2</v>
      </c>
    </row>
    <row r="87" spans="1:18" x14ac:dyDescent="0.2">
      <c r="A87" t="s">
        <v>4160</v>
      </c>
      <c r="B87" t="s">
        <v>2417</v>
      </c>
      <c r="C87">
        <v>53259</v>
      </c>
      <c r="D87">
        <v>107613</v>
      </c>
      <c r="E87">
        <v>10004223</v>
      </c>
      <c r="F87" t="s">
        <v>90</v>
      </c>
      <c r="G87" t="s">
        <v>13</v>
      </c>
      <c r="H87" t="s">
        <v>160</v>
      </c>
      <c r="I87" t="s">
        <v>161</v>
      </c>
      <c r="J87" t="s">
        <v>161</v>
      </c>
      <c r="K87">
        <v>10030715</v>
      </c>
      <c r="L87" s="161">
        <v>42850</v>
      </c>
      <c r="M87" s="161">
        <v>42852</v>
      </c>
      <c r="N87" t="s">
        <v>121</v>
      </c>
      <c r="O87" t="s">
        <v>104</v>
      </c>
      <c r="P87">
        <v>3</v>
      </c>
      <c r="Q87" t="s">
        <v>4062</v>
      </c>
      <c r="R87">
        <v>2</v>
      </c>
    </row>
    <row r="88" spans="1:18" x14ac:dyDescent="0.2">
      <c r="A88" t="s">
        <v>4161</v>
      </c>
      <c r="B88" t="s">
        <v>1659</v>
      </c>
      <c r="C88">
        <v>53268</v>
      </c>
      <c r="D88">
        <v>112654</v>
      </c>
      <c r="E88">
        <v>10004240</v>
      </c>
      <c r="F88" t="s">
        <v>90</v>
      </c>
      <c r="G88" t="s">
        <v>13</v>
      </c>
      <c r="H88" t="s">
        <v>330</v>
      </c>
      <c r="I88" t="s">
        <v>161</v>
      </c>
      <c r="J88" t="s">
        <v>161</v>
      </c>
      <c r="K88">
        <v>10035682</v>
      </c>
      <c r="L88" s="161">
        <v>42872</v>
      </c>
      <c r="M88" s="161">
        <v>42888</v>
      </c>
      <c r="N88" t="s">
        <v>121</v>
      </c>
      <c r="O88" t="s">
        <v>117</v>
      </c>
      <c r="P88">
        <v>4</v>
      </c>
      <c r="Q88" t="s">
        <v>4062</v>
      </c>
      <c r="R88">
        <v>2</v>
      </c>
    </row>
    <row r="89" spans="1:18" x14ac:dyDescent="0.2">
      <c r="A89" t="s">
        <v>4162</v>
      </c>
      <c r="B89" t="s">
        <v>421</v>
      </c>
      <c r="C89">
        <v>53280</v>
      </c>
      <c r="D89">
        <v>106702</v>
      </c>
      <c r="E89">
        <v>10004257</v>
      </c>
      <c r="F89" t="s">
        <v>90</v>
      </c>
      <c r="G89" t="s">
        <v>13</v>
      </c>
      <c r="H89" t="s">
        <v>379</v>
      </c>
      <c r="I89" t="s">
        <v>186</v>
      </c>
      <c r="J89" t="s">
        <v>93</v>
      </c>
      <c r="K89">
        <v>10020173</v>
      </c>
      <c r="L89" s="161">
        <v>42697</v>
      </c>
      <c r="M89" s="161">
        <v>42698</v>
      </c>
      <c r="N89" t="s">
        <v>94</v>
      </c>
      <c r="O89" t="s">
        <v>95</v>
      </c>
      <c r="P89" s="395">
        <v>9</v>
      </c>
      <c r="Q89" t="s">
        <v>4062</v>
      </c>
      <c r="R89">
        <v>2</v>
      </c>
    </row>
    <row r="90" spans="1:18" x14ac:dyDescent="0.2">
      <c r="A90" t="s">
        <v>4163</v>
      </c>
      <c r="B90" t="s">
        <v>451</v>
      </c>
      <c r="C90">
        <v>53330</v>
      </c>
      <c r="D90">
        <v>106007</v>
      </c>
      <c r="E90">
        <v>10004319</v>
      </c>
      <c r="F90" t="s">
        <v>259</v>
      </c>
      <c r="G90" t="s">
        <v>14</v>
      </c>
      <c r="H90" t="s">
        <v>185</v>
      </c>
      <c r="I90" t="s">
        <v>186</v>
      </c>
      <c r="J90" t="s">
        <v>93</v>
      </c>
      <c r="K90">
        <v>10005140</v>
      </c>
      <c r="L90" s="161">
        <v>42689</v>
      </c>
      <c r="M90" s="161">
        <v>42692</v>
      </c>
      <c r="N90" t="s">
        <v>132</v>
      </c>
      <c r="O90" t="s">
        <v>104</v>
      </c>
      <c r="P90" s="369">
        <v>2</v>
      </c>
      <c r="Q90" t="s">
        <v>4062</v>
      </c>
      <c r="R90">
        <v>3</v>
      </c>
    </row>
    <row r="91" spans="1:18" x14ac:dyDescent="0.2">
      <c r="A91" t="s">
        <v>4164</v>
      </c>
      <c r="B91" t="s">
        <v>586</v>
      </c>
      <c r="C91">
        <v>53349</v>
      </c>
      <c r="D91">
        <v>105810</v>
      </c>
      <c r="E91">
        <v>10012892</v>
      </c>
      <c r="F91" t="s">
        <v>90</v>
      </c>
      <c r="G91" t="s">
        <v>13</v>
      </c>
      <c r="H91" t="s">
        <v>266</v>
      </c>
      <c r="I91" t="s">
        <v>131</v>
      </c>
      <c r="J91" t="s">
        <v>131</v>
      </c>
      <c r="K91">
        <v>10011496</v>
      </c>
      <c r="L91" s="161">
        <v>42627</v>
      </c>
      <c r="M91" s="161">
        <v>42628</v>
      </c>
      <c r="N91" t="s">
        <v>94</v>
      </c>
      <c r="O91" t="s">
        <v>95</v>
      </c>
      <c r="P91" s="395">
        <v>9</v>
      </c>
      <c r="Q91" t="s">
        <v>4062</v>
      </c>
      <c r="R91">
        <v>2</v>
      </c>
    </row>
    <row r="92" spans="1:18" x14ac:dyDescent="0.2">
      <c r="A92" t="s">
        <v>4165</v>
      </c>
      <c r="B92" t="s">
        <v>2425</v>
      </c>
      <c r="C92">
        <v>53373</v>
      </c>
      <c r="D92">
        <v>105318</v>
      </c>
      <c r="E92">
        <v>10004355</v>
      </c>
      <c r="F92" t="s">
        <v>90</v>
      </c>
      <c r="G92" t="s">
        <v>13</v>
      </c>
      <c r="H92" t="s">
        <v>272</v>
      </c>
      <c r="I92" t="s">
        <v>161</v>
      </c>
      <c r="J92" t="s">
        <v>161</v>
      </c>
      <c r="K92">
        <v>10030963</v>
      </c>
      <c r="L92" s="161">
        <v>42907</v>
      </c>
      <c r="M92" s="161">
        <v>42908</v>
      </c>
      <c r="N92" t="s">
        <v>94</v>
      </c>
      <c r="O92" t="s">
        <v>95</v>
      </c>
      <c r="P92" s="395">
        <v>9</v>
      </c>
      <c r="Q92" t="s">
        <v>4062</v>
      </c>
      <c r="R92">
        <v>2</v>
      </c>
    </row>
    <row r="93" spans="1:18" x14ac:dyDescent="0.2">
      <c r="A93" t="s">
        <v>4166</v>
      </c>
      <c r="B93" t="s">
        <v>3330</v>
      </c>
      <c r="C93">
        <v>53388</v>
      </c>
      <c r="D93">
        <v>107850</v>
      </c>
      <c r="E93">
        <v>10004370</v>
      </c>
      <c r="F93" t="s">
        <v>90</v>
      </c>
      <c r="G93" t="s">
        <v>13</v>
      </c>
      <c r="H93" t="s">
        <v>467</v>
      </c>
      <c r="I93" t="s">
        <v>92</v>
      </c>
      <c r="J93" t="s">
        <v>93</v>
      </c>
      <c r="K93">
        <v>10030670</v>
      </c>
      <c r="L93" s="161">
        <v>42914</v>
      </c>
      <c r="M93" s="161">
        <v>42915</v>
      </c>
      <c r="N93" t="s">
        <v>94</v>
      </c>
      <c r="O93" t="s">
        <v>95</v>
      </c>
      <c r="P93" s="395">
        <v>9</v>
      </c>
      <c r="Q93" t="s">
        <v>4062</v>
      </c>
      <c r="R93">
        <v>2</v>
      </c>
    </row>
    <row r="94" spans="1:18" x14ac:dyDescent="0.2">
      <c r="A94" t="s">
        <v>4167</v>
      </c>
      <c r="B94" t="s">
        <v>2431</v>
      </c>
      <c r="C94">
        <v>53429</v>
      </c>
      <c r="D94">
        <v>108786</v>
      </c>
      <c r="E94">
        <v>10004440</v>
      </c>
      <c r="F94" t="s">
        <v>90</v>
      </c>
      <c r="G94" t="s">
        <v>13</v>
      </c>
      <c r="H94" t="s">
        <v>374</v>
      </c>
      <c r="I94" t="s">
        <v>177</v>
      </c>
      <c r="J94" t="s">
        <v>177</v>
      </c>
      <c r="K94">
        <v>10022522</v>
      </c>
      <c r="L94" s="161">
        <v>42808</v>
      </c>
      <c r="M94" s="161">
        <v>42811</v>
      </c>
      <c r="N94" t="s">
        <v>136</v>
      </c>
      <c r="O94" t="s">
        <v>104</v>
      </c>
      <c r="P94" s="369">
        <v>2</v>
      </c>
      <c r="Q94" t="s">
        <v>4062</v>
      </c>
      <c r="R94">
        <v>2</v>
      </c>
    </row>
    <row r="95" spans="1:18" x14ac:dyDescent="0.2">
      <c r="A95" t="s">
        <v>4168</v>
      </c>
      <c r="B95" t="s">
        <v>434</v>
      </c>
      <c r="C95">
        <v>53457</v>
      </c>
      <c r="D95">
        <v>108663</v>
      </c>
      <c r="E95">
        <v>10004512</v>
      </c>
      <c r="F95" t="s">
        <v>170</v>
      </c>
      <c r="G95" t="s">
        <v>13</v>
      </c>
      <c r="H95" t="s">
        <v>151</v>
      </c>
      <c r="I95" t="s">
        <v>152</v>
      </c>
      <c r="J95" t="s">
        <v>152</v>
      </c>
      <c r="K95">
        <v>10020177</v>
      </c>
      <c r="L95" s="161">
        <v>42689</v>
      </c>
      <c r="M95" s="161">
        <v>42692</v>
      </c>
      <c r="N95" t="s">
        <v>136</v>
      </c>
      <c r="O95" t="s">
        <v>104</v>
      </c>
      <c r="P95">
        <v>1</v>
      </c>
      <c r="Q95" t="s">
        <v>4062</v>
      </c>
      <c r="R95">
        <v>1</v>
      </c>
    </row>
    <row r="96" spans="1:18" x14ac:dyDescent="0.2">
      <c r="A96" t="s">
        <v>4169</v>
      </c>
      <c r="B96" t="s">
        <v>446</v>
      </c>
      <c r="C96">
        <v>53508</v>
      </c>
      <c r="D96">
        <v>108035</v>
      </c>
      <c r="E96">
        <v>10004609</v>
      </c>
      <c r="F96" t="s">
        <v>259</v>
      </c>
      <c r="G96" t="s">
        <v>14</v>
      </c>
      <c r="H96" t="s">
        <v>447</v>
      </c>
      <c r="I96" t="s">
        <v>115</v>
      </c>
      <c r="J96" t="s">
        <v>115</v>
      </c>
      <c r="K96">
        <v>10022397</v>
      </c>
      <c r="L96" s="161">
        <v>42676</v>
      </c>
      <c r="M96" s="161">
        <v>42677</v>
      </c>
      <c r="N96" t="s">
        <v>443</v>
      </c>
      <c r="O96" t="s">
        <v>95</v>
      </c>
      <c r="P96" s="395">
        <v>9</v>
      </c>
      <c r="Q96" t="s">
        <v>4062</v>
      </c>
      <c r="R96">
        <v>2</v>
      </c>
    </row>
    <row r="97" spans="1:18" s="393" customFormat="1" x14ac:dyDescent="0.2">
      <c r="A97" s="393" t="s">
        <v>4467</v>
      </c>
      <c r="B97" s="393" t="s">
        <v>3346</v>
      </c>
      <c r="C97" s="393">
        <v>53534</v>
      </c>
      <c r="D97" s="393">
        <v>106968</v>
      </c>
      <c r="E97" s="393">
        <v>10004643</v>
      </c>
      <c r="F97" s="393" t="s">
        <v>90</v>
      </c>
      <c r="G97" s="393" t="s">
        <v>13</v>
      </c>
      <c r="H97" s="393" t="s">
        <v>239</v>
      </c>
      <c r="I97" s="393" t="s">
        <v>152</v>
      </c>
      <c r="J97" s="393" t="s">
        <v>152</v>
      </c>
      <c r="K97" s="393">
        <v>10020180</v>
      </c>
      <c r="L97" s="394">
        <v>42711</v>
      </c>
      <c r="M97" s="394">
        <v>42712</v>
      </c>
      <c r="N97" s="393" t="s">
        <v>94</v>
      </c>
      <c r="O97" s="393" t="s">
        <v>95</v>
      </c>
      <c r="P97" s="393">
        <v>9</v>
      </c>
      <c r="Q97" s="393" t="s">
        <v>4062</v>
      </c>
      <c r="R97" s="393">
        <v>2</v>
      </c>
    </row>
    <row r="98" spans="1:18" x14ac:dyDescent="0.2">
      <c r="A98" t="s">
        <v>4170</v>
      </c>
      <c r="B98" t="s">
        <v>1671</v>
      </c>
      <c r="C98">
        <v>53550</v>
      </c>
      <c r="D98">
        <v>106952</v>
      </c>
      <c r="E98">
        <v>10004663</v>
      </c>
      <c r="F98" t="s">
        <v>90</v>
      </c>
      <c r="G98" t="s">
        <v>13</v>
      </c>
      <c r="H98" t="s">
        <v>108</v>
      </c>
      <c r="I98" t="s">
        <v>102</v>
      </c>
      <c r="J98" t="s">
        <v>102</v>
      </c>
      <c r="K98">
        <v>10004977</v>
      </c>
      <c r="L98" s="161">
        <v>42780</v>
      </c>
      <c r="M98" s="161">
        <v>42783</v>
      </c>
      <c r="N98" t="s">
        <v>309</v>
      </c>
      <c r="O98" t="s">
        <v>104</v>
      </c>
      <c r="P98">
        <v>4</v>
      </c>
      <c r="Q98" t="s">
        <v>4062</v>
      </c>
      <c r="R98">
        <v>3</v>
      </c>
    </row>
    <row r="99" spans="1:18" x14ac:dyDescent="0.2">
      <c r="A99" t="s">
        <v>4171</v>
      </c>
      <c r="B99" t="s">
        <v>353</v>
      </c>
      <c r="C99">
        <v>53575</v>
      </c>
      <c r="D99">
        <v>108070</v>
      </c>
      <c r="E99">
        <v>10004684</v>
      </c>
      <c r="F99" t="s">
        <v>159</v>
      </c>
      <c r="G99" t="s">
        <v>14</v>
      </c>
      <c r="H99" t="s">
        <v>354</v>
      </c>
      <c r="I99" t="s">
        <v>186</v>
      </c>
      <c r="J99" t="s">
        <v>93</v>
      </c>
      <c r="K99">
        <v>10019054</v>
      </c>
      <c r="L99" s="161">
        <v>42710</v>
      </c>
      <c r="M99" s="161">
        <v>42713</v>
      </c>
      <c r="N99" t="s">
        <v>355</v>
      </c>
      <c r="O99" t="s">
        <v>104</v>
      </c>
      <c r="P99" s="369">
        <v>3</v>
      </c>
      <c r="Q99" t="s">
        <v>4062</v>
      </c>
      <c r="R99">
        <v>3</v>
      </c>
    </row>
    <row r="100" spans="1:18" x14ac:dyDescent="0.2">
      <c r="A100" t="s">
        <v>4172</v>
      </c>
      <c r="B100" t="s">
        <v>449</v>
      </c>
      <c r="C100">
        <v>53697</v>
      </c>
      <c r="D100">
        <v>107515</v>
      </c>
      <c r="E100">
        <v>10012477</v>
      </c>
      <c r="F100" t="s">
        <v>90</v>
      </c>
      <c r="G100" t="s">
        <v>13</v>
      </c>
      <c r="H100" t="s">
        <v>243</v>
      </c>
      <c r="I100" t="s">
        <v>177</v>
      </c>
      <c r="J100" t="s">
        <v>177</v>
      </c>
      <c r="K100">
        <v>10004984</v>
      </c>
      <c r="L100" s="161">
        <v>42689</v>
      </c>
      <c r="M100" s="161">
        <v>42692</v>
      </c>
      <c r="N100" t="s">
        <v>132</v>
      </c>
      <c r="O100" t="s">
        <v>104</v>
      </c>
      <c r="P100">
        <v>2</v>
      </c>
      <c r="Q100" t="s">
        <v>4062</v>
      </c>
      <c r="R100">
        <v>3</v>
      </c>
    </row>
    <row r="101" spans="1:18" x14ac:dyDescent="0.2">
      <c r="A101" t="s">
        <v>4173</v>
      </c>
      <c r="B101" t="s">
        <v>2456</v>
      </c>
      <c r="C101">
        <v>53729</v>
      </c>
      <c r="D101">
        <v>105065</v>
      </c>
      <c r="E101">
        <v>10004866</v>
      </c>
      <c r="F101" t="s">
        <v>90</v>
      </c>
      <c r="G101" t="s">
        <v>13</v>
      </c>
      <c r="H101" t="s">
        <v>173</v>
      </c>
      <c r="I101" t="s">
        <v>161</v>
      </c>
      <c r="J101" t="s">
        <v>161</v>
      </c>
      <c r="K101">
        <v>10030964</v>
      </c>
      <c r="L101" s="161">
        <v>42949</v>
      </c>
      <c r="M101" s="161">
        <v>42965</v>
      </c>
      <c r="N101" t="s">
        <v>121</v>
      </c>
      <c r="O101" t="s">
        <v>117</v>
      </c>
      <c r="P101" s="369">
        <v>3</v>
      </c>
      <c r="Q101" t="s">
        <v>4062</v>
      </c>
      <c r="R101">
        <v>2</v>
      </c>
    </row>
    <row r="102" spans="1:18" x14ac:dyDescent="0.2">
      <c r="A102" t="s">
        <v>4174</v>
      </c>
      <c r="B102" t="s">
        <v>1694</v>
      </c>
      <c r="C102">
        <v>53746</v>
      </c>
      <c r="D102">
        <v>119215</v>
      </c>
      <c r="E102">
        <v>10030688</v>
      </c>
      <c r="F102" t="s">
        <v>259</v>
      </c>
      <c r="G102" t="s">
        <v>14</v>
      </c>
      <c r="H102" t="s">
        <v>185</v>
      </c>
      <c r="I102" t="s">
        <v>186</v>
      </c>
      <c r="J102" t="s">
        <v>93</v>
      </c>
      <c r="K102">
        <v>10022493</v>
      </c>
      <c r="L102" s="161">
        <v>42808</v>
      </c>
      <c r="M102" s="161">
        <v>42811</v>
      </c>
      <c r="N102" t="s">
        <v>296</v>
      </c>
      <c r="O102" t="s">
        <v>104</v>
      </c>
      <c r="P102">
        <v>2</v>
      </c>
      <c r="Q102" t="s">
        <v>4062</v>
      </c>
      <c r="R102">
        <v>3</v>
      </c>
    </row>
    <row r="103" spans="1:18" x14ac:dyDescent="0.2">
      <c r="A103" t="s">
        <v>4175</v>
      </c>
      <c r="B103" t="s">
        <v>964</v>
      </c>
      <c r="C103">
        <v>53792</v>
      </c>
      <c r="D103">
        <v>106538</v>
      </c>
      <c r="E103">
        <v>10004977</v>
      </c>
      <c r="F103" t="s">
        <v>90</v>
      </c>
      <c r="G103" t="s">
        <v>13</v>
      </c>
      <c r="H103" t="s">
        <v>438</v>
      </c>
      <c r="I103" t="s">
        <v>155</v>
      </c>
      <c r="J103" t="s">
        <v>155</v>
      </c>
      <c r="K103">
        <v>10030677</v>
      </c>
      <c r="L103" s="161">
        <v>42871</v>
      </c>
      <c r="M103" s="161">
        <v>42874</v>
      </c>
      <c r="N103" t="s">
        <v>416</v>
      </c>
      <c r="O103" t="s">
        <v>104</v>
      </c>
      <c r="P103" s="395">
        <v>2</v>
      </c>
      <c r="Q103" t="s">
        <v>4062</v>
      </c>
      <c r="R103">
        <v>3</v>
      </c>
    </row>
    <row r="104" spans="1:18" x14ac:dyDescent="0.2">
      <c r="A104" t="s">
        <v>4176</v>
      </c>
      <c r="B104" t="s">
        <v>301</v>
      </c>
      <c r="C104">
        <v>53865</v>
      </c>
      <c r="D104">
        <v>112456</v>
      </c>
      <c r="E104">
        <v>10005074</v>
      </c>
      <c r="F104" t="s">
        <v>159</v>
      </c>
      <c r="G104" t="s">
        <v>14</v>
      </c>
      <c r="H104" t="s">
        <v>126</v>
      </c>
      <c r="I104" t="s">
        <v>102</v>
      </c>
      <c r="J104" t="s">
        <v>102</v>
      </c>
      <c r="K104">
        <v>10021733</v>
      </c>
      <c r="L104" s="161">
        <v>42690</v>
      </c>
      <c r="M104" s="161">
        <v>42691</v>
      </c>
      <c r="N104" t="s">
        <v>162</v>
      </c>
      <c r="O104" t="s">
        <v>95</v>
      </c>
      <c r="P104" s="395">
        <v>9</v>
      </c>
      <c r="Q104" t="s">
        <v>4062</v>
      </c>
      <c r="R104">
        <v>2</v>
      </c>
    </row>
    <row r="105" spans="1:18" x14ac:dyDescent="0.2">
      <c r="A105" t="s">
        <v>4177</v>
      </c>
      <c r="B105" t="s">
        <v>3374</v>
      </c>
      <c r="C105">
        <v>53875</v>
      </c>
      <c r="D105">
        <v>117556</v>
      </c>
      <c r="E105">
        <v>10008426</v>
      </c>
      <c r="F105" t="s">
        <v>90</v>
      </c>
      <c r="G105" t="s">
        <v>13</v>
      </c>
      <c r="H105" t="s">
        <v>252</v>
      </c>
      <c r="I105" t="s">
        <v>155</v>
      </c>
      <c r="J105" t="s">
        <v>155</v>
      </c>
      <c r="K105">
        <v>10030678</v>
      </c>
      <c r="L105" s="161">
        <v>42845</v>
      </c>
      <c r="M105" s="161">
        <v>42846</v>
      </c>
      <c r="N105" t="s">
        <v>94</v>
      </c>
      <c r="O105" t="s">
        <v>95</v>
      </c>
      <c r="P105" s="395">
        <v>9</v>
      </c>
      <c r="Q105" t="s">
        <v>4062</v>
      </c>
      <c r="R105">
        <v>2</v>
      </c>
    </row>
    <row r="106" spans="1:18" x14ac:dyDescent="0.2">
      <c r="A106" t="s">
        <v>4178</v>
      </c>
      <c r="B106" t="s">
        <v>1697</v>
      </c>
      <c r="C106">
        <v>53936</v>
      </c>
      <c r="D106">
        <v>108022</v>
      </c>
      <c r="E106">
        <v>10005143</v>
      </c>
      <c r="F106" t="s">
        <v>159</v>
      </c>
      <c r="G106" t="s">
        <v>14</v>
      </c>
      <c r="H106" t="s">
        <v>154</v>
      </c>
      <c r="I106" t="s">
        <v>155</v>
      </c>
      <c r="J106" t="s">
        <v>155</v>
      </c>
      <c r="K106">
        <v>10030674</v>
      </c>
      <c r="L106" s="161">
        <v>42852</v>
      </c>
      <c r="M106" s="161">
        <v>42853</v>
      </c>
      <c r="N106" t="s">
        <v>162</v>
      </c>
      <c r="O106" t="s">
        <v>95</v>
      </c>
      <c r="P106" s="395">
        <v>9</v>
      </c>
      <c r="Q106" t="s">
        <v>4062</v>
      </c>
      <c r="R106">
        <v>2</v>
      </c>
    </row>
    <row r="107" spans="1:18" x14ac:dyDescent="0.2">
      <c r="A107" t="s">
        <v>4179</v>
      </c>
      <c r="B107" t="s">
        <v>111</v>
      </c>
      <c r="C107">
        <v>53951</v>
      </c>
      <c r="D107">
        <v>106953</v>
      </c>
      <c r="E107">
        <v>10005172</v>
      </c>
      <c r="F107" t="s">
        <v>90</v>
      </c>
      <c r="G107" t="s">
        <v>13</v>
      </c>
      <c r="H107" t="s">
        <v>108</v>
      </c>
      <c r="I107" t="s">
        <v>102</v>
      </c>
      <c r="J107" t="s">
        <v>102</v>
      </c>
      <c r="K107">
        <v>10022602</v>
      </c>
      <c r="L107" s="161">
        <v>42752</v>
      </c>
      <c r="M107" s="161">
        <v>42753</v>
      </c>
      <c r="N107" t="s">
        <v>94</v>
      </c>
      <c r="O107" t="s">
        <v>95</v>
      </c>
      <c r="P107">
        <v>9</v>
      </c>
      <c r="Q107" t="s">
        <v>4062</v>
      </c>
      <c r="R107">
        <v>2</v>
      </c>
    </row>
    <row r="108" spans="1:18" x14ac:dyDescent="0.2">
      <c r="A108" t="s">
        <v>4180</v>
      </c>
      <c r="B108" t="s">
        <v>1700</v>
      </c>
      <c r="C108">
        <v>53981</v>
      </c>
      <c r="D108">
        <v>118451</v>
      </c>
      <c r="E108">
        <v>10021842</v>
      </c>
      <c r="F108" t="s">
        <v>90</v>
      </c>
      <c r="G108" t="s">
        <v>13</v>
      </c>
      <c r="H108" t="s">
        <v>149</v>
      </c>
      <c r="I108" t="s">
        <v>131</v>
      </c>
      <c r="J108" t="s">
        <v>131</v>
      </c>
      <c r="K108">
        <v>10022616</v>
      </c>
      <c r="L108" s="161">
        <v>42800</v>
      </c>
      <c r="M108" s="161">
        <v>42803</v>
      </c>
      <c r="N108" t="s">
        <v>383</v>
      </c>
      <c r="O108" t="s">
        <v>104</v>
      </c>
      <c r="P108" s="369">
        <v>3</v>
      </c>
      <c r="Q108" t="s">
        <v>4062</v>
      </c>
      <c r="R108">
        <v>3</v>
      </c>
    </row>
    <row r="109" spans="1:18" x14ac:dyDescent="0.2">
      <c r="A109" t="s">
        <v>4181</v>
      </c>
      <c r="B109" t="s">
        <v>603</v>
      </c>
      <c r="C109">
        <v>53998</v>
      </c>
      <c r="D109">
        <v>105509</v>
      </c>
      <c r="E109">
        <v>10005261</v>
      </c>
      <c r="F109" t="s">
        <v>90</v>
      </c>
      <c r="G109" t="s">
        <v>13</v>
      </c>
      <c r="H109" t="s">
        <v>340</v>
      </c>
      <c r="I109" t="s">
        <v>155</v>
      </c>
      <c r="J109" t="s">
        <v>155</v>
      </c>
      <c r="K109">
        <v>10020191</v>
      </c>
      <c r="L109" s="161">
        <v>42612</v>
      </c>
      <c r="M109" s="161">
        <v>42615</v>
      </c>
      <c r="N109" t="s">
        <v>121</v>
      </c>
      <c r="O109" t="s">
        <v>104</v>
      </c>
      <c r="P109" s="369">
        <v>2</v>
      </c>
      <c r="Q109" t="s">
        <v>4062</v>
      </c>
      <c r="R109">
        <v>2</v>
      </c>
    </row>
    <row r="110" spans="1:18" x14ac:dyDescent="0.2">
      <c r="A110" t="s">
        <v>4182</v>
      </c>
      <c r="B110" t="s">
        <v>2490</v>
      </c>
      <c r="C110">
        <v>54071</v>
      </c>
      <c r="D110">
        <v>121238</v>
      </c>
      <c r="E110">
        <v>10036345</v>
      </c>
      <c r="F110" t="s">
        <v>259</v>
      </c>
      <c r="G110" t="s">
        <v>14</v>
      </c>
      <c r="H110" t="s">
        <v>266</v>
      </c>
      <c r="I110" t="s">
        <v>131</v>
      </c>
      <c r="J110" t="s">
        <v>131</v>
      </c>
      <c r="K110">
        <v>10030662</v>
      </c>
      <c r="L110" s="161">
        <v>42871</v>
      </c>
      <c r="M110" s="161">
        <v>42874</v>
      </c>
      <c r="N110" t="s">
        <v>261</v>
      </c>
      <c r="O110" t="s">
        <v>104</v>
      </c>
      <c r="P110" s="369">
        <v>2</v>
      </c>
      <c r="Q110" t="s">
        <v>4062</v>
      </c>
      <c r="R110">
        <v>2</v>
      </c>
    </row>
    <row r="111" spans="1:18" x14ac:dyDescent="0.2">
      <c r="A111" t="s">
        <v>4183</v>
      </c>
      <c r="B111" t="s">
        <v>1714</v>
      </c>
      <c r="C111">
        <v>54175</v>
      </c>
      <c r="D111">
        <v>106794</v>
      </c>
      <c r="E111">
        <v>10005522</v>
      </c>
      <c r="F111" t="s">
        <v>259</v>
      </c>
      <c r="G111" t="s">
        <v>14</v>
      </c>
      <c r="H111" t="s">
        <v>457</v>
      </c>
      <c r="I111" t="s">
        <v>115</v>
      </c>
      <c r="J111" t="s">
        <v>115</v>
      </c>
      <c r="K111">
        <v>10022540</v>
      </c>
      <c r="L111" s="161">
        <v>42801</v>
      </c>
      <c r="M111" s="161">
        <v>42803</v>
      </c>
      <c r="N111" t="s">
        <v>261</v>
      </c>
      <c r="O111" t="s">
        <v>104</v>
      </c>
      <c r="P111">
        <v>2</v>
      </c>
      <c r="Q111" t="s">
        <v>4062</v>
      </c>
      <c r="R111">
        <v>2</v>
      </c>
    </row>
    <row r="112" spans="1:18" x14ac:dyDescent="0.2">
      <c r="A112" t="s">
        <v>4184</v>
      </c>
      <c r="B112" t="s">
        <v>1720</v>
      </c>
      <c r="C112">
        <v>54196</v>
      </c>
      <c r="D112">
        <v>108918</v>
      </c>
      <c r="E112">
        <v>10005549</v>
      </c>
      <c r="F112" t="s">
        <v>159</v>
      </c>
      <c r="G112" t="s">
        <v>14</v>
      </c>
      <c r="H112" t="s">
        <v>1250</v>
      </c>
      <c r="I112" t="s">
        <v>115</v>
      </c>
      <c r="J112" t="s">
        <v>115</v>
      </c>
      <c r="K112">
        <v>10030695</v>
      </c>
      <c r="L112" s="161">
        <v>42850</v>
      </c>
      <c r="M112" s="161">
        <v>42853</v>
      </c>
      <c r="N112" t="s">
        <v>257</v>
      </c>
      <c r="O112" t="s">
        <v>104</v>
      </c>
      <c r="P112">
        <v>2</v>
      </c>
      <c r="Q112" t="s">
        <v>4062</v>
      </c>
      <c r="R112">
        <v>2</v>
      </c>
    </row>
    <row r="113" spans="1:18" x14ac:dyDescent="0.2">
      <c r="A113" t="s">
        <v>4185</v>
      </c>
      <c r="B113" t="s">
        <v>1006</v>
      </c>
      <c r="C113">
        <v>54317</v>
      </c>
      <c r="D113">
        <v>115970</v>
      </c>
      <c r="E113">
        <v>10005738</v>
      </c>
      <c r="F113" t="s">
        <v>159</v>
      </c>
      <c r="G113" t="s">
        <v>14</v>
      </c>
      <c r="H113" t="s">
        <v>729</v>
      </c>
      <c r="I113" t="s">
        <v>131</v>
      </c>
      <c r="J113" t="s">
        <v>131</v>
      </c>
      <c r="K113">
        <v>10030734</v>
      </c>
      <c r="L113" s="161">
        <v>42892</v>
      </c>
      <c r="M113" s="161">
        <v>42895</v>
      </c>
      <c r="N113" t="s">
        <v>197</v>
      </c>
      <c r="O113" t="s">
        <v>104</v>
      </c>
      <c r="P113" s="369">
        <v>2</v>
      </c>
      <c r="Q113" t="s">
        <v>4062</v>
      </c>
      <c r="R113">
        <v>3</v>
      </c>
    </row>
    <row r="114" spans="1:18" x14ac:dyDescent="0.2">
      <c r="A114" t="s">
        <v>4186</v>
      </c>
      <c r="B114" t="s">
        <v>2516</v>
      </c>
      <c r="C114">
        <v>54349</v>
      </c>
      <c r="D114">
        <v>112753</v>
      </c>
      <c r="E114">
        <v>10002244</v>
      </c>
      <c r="F114" t="s">
        <v>159</v>
      </c>
      <c r="G114" t="s">
        <v>14</v>
      </c>
      <c r="H114" t="s">
        <v>185</v>
      </c>
      <c r="I114" t="s">
        <v>186</v>
      </c>
      <c r="J114" t="s">
        <v>93</v>
      </c>
      <c r="K114">
        <v>10030666</v>
      </c>
      <c r="L114" s="161">
        <v>42899</v>
      </c>
      <c r="M114" s="161">
        <v>42902</v>
      </c>
      <c r="N114" t="s">
        <v>257</v>
      </c>
      <c r="O114" t="s">
        <v>104</v>
      </c>
      <c r="P114">
        <v>2</v>
      </c>
      <c r="Q114" t="s">
        <v>4062</v>
      </c>
      <c r="R114">
        <v>2</v>
      </c>
    </row>
    <row r="115" spans="1:18" x14ac:dyDescent="0.2">
      <c r="A115" t="s">
        <v>4187</v>
      </c>
      <c r="B115" t="s">
        <v>209</v>
      </c>
      <c r="C115">
        <v>54414</v>
      </c>
      <c r="D115">
        <v>108603</v>
      </c>
      <c r="E115">
        <v>10005897</v>
      </c>
      <c r="F115" t="s">
        <v>90</v>
      </c>
      <c r="G115" t="s">
        <v>13</v>
      </c>
      <c r="H115" t="s">
        <v>210</v>
      </c>
      <c r="I115" t="s">
        <v>115</v>
      </c>
      <c r="J115" t="s">
        <v>115</v>
      </c>
      <c r="K115">
        <v>10022548</v>
      </c>
      <c r="L115" s="161">
        <v>42780</v>
      </c>
      <c r="M115" s="161">
        <v>42783</v>
      </c>
      <c r="N115" t="s">
        <v>136</v>
      </c>
      <c r="O115" t="s">
        <v>104</v>
      </c>
      <c r="P115" s="369">
        <v>2</v>
      </c>
      <c r="Q115" t="s">
        <v>4062</v>
      </c>
      <c r="R115">
        <v>2</v>
      </c>
    </row>
    <row r="116" spans="1:18" x14ac:dyDescent="0.2">
      <c r="A116" t="s">
        <v>4188</v>
      </c>
      <c r="B116" t="s">
        <v>3411</v>
      </c>
      <c r="C116">
        <v>54434</v>
      </c>
      <c r="D116">
        <v>108550</v>
      </c>
      <c r="E116">
        <v>10005927</v>
      </c>
      <c r="F116" t="s">
        <v>90</v>
      </c>
      <c r="G116" t="s">
        <v>13</v>
      </c>
      <c r="H116" t="s">
        <v>776</v>
      </c>
      <c r="I116" t="s">
        <v>177</v>
      </c>
      <c r="J116" t="s">
        <v>177</v>
      </c>
      <c r="K116">
        <v>10030689</v>
      </c>
      <c r="L116" s="161">
        <v>42899</v>
      </c>
      <c r="M116" s="161">
        <v>42902</v>
      </c>
      <c r="N116" t="s">
        <v>136</v>
      </c>
      <c r="O116" t="s">
        <v>104</v>
      </c>
      <c r="P116" s="395">
        <v>2</v>
      </c>
      <c r="Q116" t="s">
        <v>4062</v>
      </c>
      <c r="R116">
        <v>2</v>
      </c>
    </row>
    <row r="117" spans="1:18" x14ac:dyDescent="0.2">
      <c r="A117" t="s">
        <v>4189</v>
      </c>
      <c r="B117" t="s">
        <v>224</v>
      </c>
      <c r="C117">
        <v>54492</v>
      </c>
      <c r="D117">
        <v>107989</v>
      </c>
      <c r="E117">
        <v>10006000</v>
      </c>
      <c r="F117" t="s">
        <v>159</v>
      </c>
      <c r="G117" t="s">
        <v>14</v>
      </c>
      <c r="H117" t="s">
        <v>225</v>
      </c>
      <c r="I117" t="s">
        <v>92</v>
      </c>
      <c r="J117" t="s">
        <v>93</v>
      </c>
      <c r="K117">
        <v>10022496</v>
      </c>
      <c r="L117" s="161">
        <v>42767</v>
      </c>
      <c r="M117" s="161">
        <v>42768</v>
      </c>
      <c r="N117" t="s">
        <v>162</v>
      </c>
      <c r="O117" t="s">
        <v>95</v>
      </c>
      <c r="P117" s="395">
        <v>9</v>
      </c>
      <c r="Q117" t="s">
        <v>4062</v>
      </c>
      <c r="R117">
        <v>2</v>
      </c>
    </row>
    <row r="118" spans="1:18" x14ac:dyDescent="0.2">
      <c r="A118" t="s">
        <v>4190</v>
      </c>
      <c r="B118" t="s">
        <v>153</v>
      </c>
      <c r="C118">
        <v>54501</v>
      </c>
      <c r="D118">
        <v>116226</v>
      </c>
      <c r="E118">
        <v>10007872</v>
      </c>
      <c r="F118" t="s">
        <v>90</v>
      </c>
      <c r="G118" t="s">
        <v>13</v>
      </c>
      <c r="H118" t="s">
        <v>154</v>
      </c>
      <c r="I118" t="s">
        <v>155</v>
      </c>
      <c r="J118" t="s">
        <v>155</v>
      </c>
      <c r="K118">
        <v>10030679</v>
      </c>
      <c r="L118" s="161">
        <v>42789</v>
      </c>
      <c r="M118" s="161">
        <v>42790</v>
      </c>
      <c r="N118" t="s">
        <v>156</v>
      </c>
      <c r="O118" t="s">
        <v>95</v>
      </c>
      <c r="P118" s="369">
        <v>9</v>
      </c>
      <c r="Q118" t="s">
        <v>4062</v>
      </c>
      <c r="R118">
        <v>2</v>
      </c>
    </row>
    <row r="119" spans="1:18" x14ac:dyDescent="0.2">
      <c r="A119" t="s">
        <v>4191</v>
      </c>
      <c r="B119" t="s">
        <v>184</v>
      </c>
      <c r="C119">
        <v>54504</v>
      </c>
      <c r="D119">
        <v>106993</v>
      </c>
      <c r="E119">
        <v>10010846</v>
      </c>
      <c r="F119" t="s">
        <v>90</v>
      </c>
      <c r="G119" t="s">
        <v>13</v>
      </c>
      <c r="H119" t="s">
        <v>185</v>
      </c>
      <c r="I119" t="s">
        <v>186</v>
      </c>
      <c r="J119" t="s">
        <v>93</v>
      </c>
      <c r="K119">
        <v>10022106</v>
      </c>
      <c r="L119" s="161">
        <v>42710</v>
      </c>
      <c r="M119" s="161">
        <v>42713</v>
      </c>
      <c r="N119" t="s">
        <v>121</v>
      </c>
      <c r="O119" t="s">
        <v>104</v>
      </c>
      <c r="P119" s="395">
        <v>4</v>
      </c>
      <c r="Q119" t="s">
        <v>4062</v>
      </c>
      <c r="R119">
        <v>2</v>
      </c>
    </row>
    <row r="120" spans="1:18" x14ac:dyDescent="0.2">
      <c r="A120" t="s">
        <v>4192</v>
      </c>
      <c r="B120" t="s">
        <v>3423</v>
      </c>
      <c r="C120">
        <v>54509</v>
      </c>
      <c r="D120">
        <v>110203</v>
      </c>
      <c r="E120">
        <v>10006021</v>
      </c>
      <c r="F120" t="s">
        <v>159</v>
      </c>
      <c r="G120" t="s">
        <v>14</v>
      </c>
      <c r="H120" t="s">
        <v>235</v>
      </c>
      <c r="I120" t="s">
        <v>177</v>
      </c>
      <c r="J120" t="s">
        <v>177</v>
      </c>
      <c r="K120">
        <v>10030757</v>
      </c>
      <c r="L120" s="161">
        <v>42913</v>
      </c>
      <c r="M120" s="161">
        <v>42914</v>
      </c>
      <c r="N120" t="s">
        <v>162</v>
      </c>
      <c r="O120" t="s">
        <v>95</v>
      </c>
      <c r="P120">
        <v>9</v>
      </c>
      <c r="Q120" t="s">
        <v>4062</v>
      </c>
      <c r="R120">
        <v>2</v>
      </c>
    </row>
    <row r="121" spans="1:18" x14ac:dyDescent="0.2">
      <c r="A121" t="s">
        <v>4193</v>
      </c>
      <c r="B121" t="s">
        <v>432</v>
      </c>
      <c r="C121">
        <v>54510</v>
      </c>
      <c r="D121">
        <v>106612</v>
      </c>
      <c r="E121">
        <v>10005760</v>
      </c>
      <c r="F121" t="s">
        <v>90</v>
      </c>
      <c r="G121" t="s">
        <v>13</v>
      </c>
      <c r="H121" t="s">
        <v>235</v>
      </c>
      <c r="I121" t="s">
        <v>177</v>
      </c>
      <c r="J121" t="s">
        <v>177</v>
      </c>
      <c r="K121">
        <v>10020200</v>
      </c>
      <c r="L121" s="161">
        <v>42669</v>
      </c>
      <c r="M121" s="161">
        <v>42692</v>
      </c>
      <c r="N121" t="s">
        <v>121</v>
      </c>
      <c r="O121" t="s">
        <v>117</v>
      </c>
      <c r="P121" s="395">
        <v>2</v>
      </c>
      <c r="Q121" t="s">
        <v>4062</v>
      </c>
      <c r="R121">
        <v>2</v>
      </c>
    </row>
    <row r="122" spans="1:18" x14ac:dyDescent="0.2">
      <c r="A122" t="s">
        <v>4194</v>
      </c>
      <c r="B122" t="s">
        <v>158</v>
      </c>
      <c r="C122">
        <v>54584</v>
      </c>
      <c r="D122">
        <v>116188</v>
      </c>
      <c r="E122">
        <v>10006296</v>
      </c>
      <c r="F122" t="s">
        <v>159</v>
      </c>
      <c r="G122" t="s">
        <v>14</v>
      </c>
      <c r="H122" t="s">
        <v>160</v>
      </c>
      <c r="I122" t="s">
        <v>161</v>
      </c>
      <c r="J122" t="s">
        <v>161</v>
      </c>
      <c r="K122">
        <v>10022590</v>
      </c>
      <c r="L122" s="161">
        <v>42793</v>
      </c>
      <c r="M122" s="161">
        <v>42794</v>
      </c>
      <c r="N122" t="s">
        <v>162</v>
      </c>
      <c r="O122" t="s">
        <v>95</v>
      </c>
      <c r="P122" s="369">
        <v>9</v>
      </c>
      <c r="Q122" t="s">
        <v>4062</v>
      </c>
      <c r="R122">
        <v>2</v>
      </c>
    </row>
    <row r="123" spans="1:18" x14ac:dyDescent="0.2">
      <c r="A123" t="s">
        <v>4195</v>
      </c>
      <c r="B123" t="s">
        <v>499</v>
      </c>
      <c r="C123">
        <v>54640</v>
      </c>
      <c r="D123">
        <v>109702</v>
      </c>
      <c r="E123">
        <v>10006365</v>
      </c>
      <c r="F123" t="s">
        <v>90</v>
      </c>
      <c r="G123" t="s">
        <v>13</v>
      </c>
      <c r="H123" t="s">
        <v>374</v>
      </c>
      <c r="I123" t="s">
        <v>177</v>
      </c>
      <c r="J123" t="s">
        <v>177</v>
      </c>
      <c r="K123">
        <v>10005012</v>
      </c>
      <c r="L123" s="161">
        <v>42668</v>
      </c>
      <c r="M123" s="161">
        <v>42671</v>
      </c>
      <c r="N123" t="s">
        <v>309</v>
      </c>
      <c r="O123" t="s">
        <v>104</v>
      </c>
      <c r="P123" s="369">
        <v>2</v>
      </c>
      <c r="Q123" t="s">
        <v>4062</v>
      </c>
      <c r="R123">
        <v>3</v>
      </c>
    </row>
    <row r="124" spans="1:18" x14ac:dyDescent="0.2">
      <c r="A124" t="s">
        <v>4196</v>
      </c>
      <c r="B124" t="s">
        <v>502</v>
      </c>
      <c r="C124">
        <v>54643</v>
      </c>
      <c r="D124">
        <v>107957</v>
      </c>
      <c r="E124">
        <v>10006367</v>
      </c>
      <c r="F124" t="s">
        <v>90</v>
      </c>
      <c r="G124" t="s">
        <v>13</v>
      </c>
      <c r="H124" t="s">
        <v>151</v>
      </c>
      <c r="I124" t="s">
        <v>152</v>
      </c>
      <c r="J124" t="s">
        <v>152</v>
      </c>
      <c r="K124">
        <v>10011512</v>
      </c>
      <c r="L124" s="161">
        <v>42661</v>
      </c>
      <c r="M124" s="161">
        <v>42664</v>
      </c>
      <c r="N124" t="s">
        <v>383</v>
      </c>
      <c r="O124" t="s">
        <v>104</v>
      </c>
      <c r="P124" s="395">
        <v>4</v>
      </c>
      <c r="Q124" t="s">
        <v>4062</v>
      </c>
      <c r="R124">
        <v>3</v>
      </c>
    </row>
    <row r="125" spans="1:18" x14ac:dyDescent="0.2">
      <c r="A125" t="s">
        <v>4197</v>
      </c>
      <c r="B125" t="s">
        <v>3444</v>
      </c>
      <c r="C125">
        <v>54668</v>
      </c>
      <c r="D125">
        <v>107123</v>
      </c>
      <c r="E125">
        <v>10006408</v>
      </c>
      <c r="F125" t="s">
        <v>90</v>
      </c>
      <c r="G125" t="s">
        <v>13</v>
      </c>
      <c r="H125" t="s">
        <v>467</v>
      </c>
      <c r="I125" t="s">
        <v>92</v>
      </c>
      <c r="J125" t="s">
        <v>93</v>
      </c>
      <c r="K125">
        <v>10022497</v>
      </c>
      <c r="L125" s="161">
        <v>42815</v>
      </c>
      <c r="M125" s="161">
        <v>42816</v>
      </c>
      <c r="N125" t="s">
        <v>94</v>
      </c>
      <c r="O125" t="s">
        <v>95</v>
      </c>
      <c r="P125">
        <v>9</v>
      </c>
      <c r="Q125" t="s">
        <v>4062</v>
      </c>
      <c r="R125">
        <v>2</v>
      </c>
    </row>
    <row r="126" spans="1:18" x14ac:dyDescent="0.2">
      <c r="A126" t="s">
        <v>4198</v>
      </c>
      <c r="B126" t="s">
        <v>119</v>
      </c>
      <c r="C126">
        <v>54698</v>
      </c>
      <c r="D126">
        <v>109318</v>
      </c>
      <c r="E126">
        <v>10006438</v>
      </c>
      <c r="F126" t="s">
        <v>90</v>
      </c>
      <c r="G126" t="s">
        <v>13</v>
      </c>
      <c r="H126" t="s">
        <v>120</v>
      </c>
      <c r="I126" t="s">
        <v>115</v>
      </c>
      <c r="J126" t="s">
        <v>115</v>
      </c>
      <c r="K126">
        <v>10022547</v>
      </c>
      <c r="L126" s="161">
        <v>42787</v>
      </c>
      <c r="M126" s="161">
        <v>42790</v>
      </c>
      <c r="N126" t="s">
        <v>121</v>
      </c>
      <c r="O126" t="s">
        <v>104</v>
      </c>
      <c r="P126">
        <v>2</v>
      </c>
      <c r="Q126" t="s">
        <v>4062</v>
      </c>
      <c r="R126">
        <v>2</v>
      </c>
    </row>
    <row r="127" spans="1:18" x14ac:dyDescent="0.2">
      <c r="A127" t="s">
        <v>4199</v>
      </c>
      <c r="B127" t="s">
        <v>2546</v>
      </c>
      <c r="C127">
        <v>54725</v>
      </c>
      <c r="D127">
        <v>122966</v>
      </c>
      <c r="E127">
        <v>10037945</v>
      </c>
      <c r="F127" t="s">
        <v>90</v>
      </c>
      <c r="G127" t="s">
        <v>13</v>
      </c>
      <c r="H127" t="s">
        <v>130</v>
      </c>
      <c r="I127" t="s">
        <v>131</v>
      </c>
      <c r="J127" t="s">
        <v>131</v>
      </c>
      <c r="K127">
        <v>10030767</v>
      </c>
      <c r="L127" s="161">
        <v>42906</v>
      </c>
      <c r="M127" s="161">
        <v>42909</v>
      </c>
      <c r="N127" t="s">
        <v>121</v>
      </c>
      <c r="O127" t="s">
        <v>104</v>
      </c>
      <c r="P127">
        <v>3</v>
      </c>
      <c r="Q127" t="s">
        <v>4062</v>
      </c>
      <c r="R127">
        <v>2</v>
      </c>
    </row>
    <row r="128" spans="1:18" x14ac:dyDescent="0.2">
      <c r="A128" t="s">
        <v>4200</v>
      </c>
      <c r="B128" t="s">
        <v>129</v>
      </c>
      <c r="C128">
        <v>54726</v>
      </c>
      <c r="D128">
        <v>112419</v>
      </c>
      <c r="E128">
        <v>10006472</v>
      </c>
      <c r="F128" t="s">
        <v>90</v>
      </c>
      <c r="G128" t="s">
        <v>13</v>
      </c>
      <c r="H128" t="s">
        <v>130</v>
      </c>
      <c r="I128" t="s">
        <v>131</v>
      </c>
      <c r="J128" t="s">
        <v>131</v>
      </c>
      <c r="K128">
        <v>10022629</v>
      </c>
      <c r="L128" s="161">
        <v>42786</v>
      </c>
      <c r="M128" s="161">
        <v>42789</v>
      </c>
      <c r="N128" t="s">
        <v>132</v>
      </c>
      <c r="O128" t="s">
        <v>104</v>
      </c>
      <c r="P128" s="395">
        <v>2</v>
      </c>
      <c r="Q128" t="s">
        <v>4062</v>
      </c>
      <c r="R128">
        <v>3</v>
      </c>
    </row>
    <row r="129" spans="1:18" x14ac:dyDescent="0.2">
      <c r="A129" t="s">
        <v>4201</v>
      </c>
      <c r="B129" t="s">
        <v>3451</v>
      </c>
      <c r="C129">
        <v>54805</v>
      </c>
      <c r="D129">
        <v>116973</v>
      </c>
      <c r="E129">
        <v>10033440</v>
      </c>
      <c r="F129" t="s">
        <v>170</v>
      </c>
      <c r="G129" t="s">
        <v>13</v>
      </c>
      <c r="H129" t="s">
        <v>219</v>
      </c>
      <c r="I129" t="s">
        <v>177</v>
      </c>
      <c r="J129" t="s">
        <v>177</v>
      </c>
      <c r="K129">
        <v>10030687</v>
      </c>
      <c r="L129" s="161">
        <v>42942</v>
      </c>
      <c r="M129" s="161">
        <v>42943</v>
      </c>
      <c r="N129" t="s">
        <v>156</v>
      </c>
      <c r="O129" t="s">
        <v>95</v>
      </c>
      <c r="P129" s="395">
        <v>9</v>
      </c>
      <c r="Q129" t="s">
        <v>4062</v>
      </c>
      <c r="R129">
        <v>2</v>
      </c>
    </row>
    <row r="130" spans="1:18" x14ac:dyDescent="0.2">
      <c r="A130" t="s">
        <v>4202</v>
      </c>
      <c r="B130" t="s">
        <v>3454</v>
      </c>
      <c r="C130">
        <v>54810</v>
      </c>
      <c r="D130">
        <v>106975</v>
      </c>
      <c r="E130">
        <v>10000565</v>
      </c>
      <c r="F130" t="s">
        <v>90</v>
      </c>
      <c r="G130" t="s">
        <v>13</v>
      </c>
      <c r="H130" t="s">
        <v>151</v>
      </c>
      <c r="I130" t="s">
        <v>152</v>
      </c>
      <c r="J130" t="s">
        <v>152</v>
      </c>
      <c r="K130">
        <v>10022573</v>
      </c>
      <c r="L130" s="161">
        <v>42849</v>
      </c>
      <c r="M130" s="161">
        <v>42849</v>
      </c>
      <c r="N130" t="s">
        <v>94</v>
      </c>
      <c r="O130" t="s">
        <v>95</v>
      </c>
      <c r="P130">
        <v>9</v>
      </c>
      <c r="Q130" t="s">
        <v>4062</v>
      </c>
      <c r="R130">
        <v>2</v>
      </c>
    </row>
    <row r="131" spans="1:18" x14ac:dyDescent="0.2">
      <c r="A131" t="s">
        <v>4203</v>
      </c>
      <c r="B131" t="s">
        <v>3944</v>
      </c>
      <c r="C131">
        <v>54842</v>
      </c>
      <c r="D131">
        <v>116984</v>
      </c>
      <c r="E131">
        <v>10002527</v>
      </c>
      <c r="F131" t="s">
        <v>170</v>
      </c>
      <c r="G131" t="s">
        <v>13</v>
      </c>
      <c r="H131" t="s">
        <v>563</v>
      </c>
      <c r="I131" t="s">
        <v>115</v>
      </c>
      <c r="J131" t="s">
        <v>115</v>
      </c>
      <c r="K131">
        <v>10034207</v>
      </c>
      <c r="L131" s="161">
        <v>42822</v>
      </c>
      <c r="M131" s="161">
        <v>42825</v>
      </c>
      <c r="N131" t="s">
        <v>136</v>
      </c>
      <c r="O131" t="s">
        <v>104</v>
      </c>
      <c r="P131">
        <v>1</v>
      </c>
      <c r="Q131" t="s">
        <v>4062</v>
      </c>
      <c r="R131">
        <v>1</v>
      </c>
    </row>
    <row r="132" spans="1:18" x14ac:dyDescent="0.2">
      <c r="A132" t="s">
        <v>4204</v>
      </c>
      <c r="B132" t="s">
        <v>1049</v>
      </c>
      <c r="C132">
        <v>54860</v>
      </c>
      <c r="D132">
        <v>107481</v>
      </c>
      <c r="E132">
        <v>10002896</v>
      </c>
      <c r="F132" t="s">
        <v>259</v>
      </c>
      <c r="G132" t="s">
        <v>14</v>
      </c>
      <c r="H132" t="s">
        <v>479</v>
      </c>
      <c r="I132" t="s">
        <v>115</v>
      </c>
      <c r="J132" t="s">
        <v>115</v>
      </c>
      <c r="K132">
        <v>10030700</v>
      </c>
      <c r="L132" s="161">
        <v>42892</v>
      </c>
      <c r="M132" s="161">
        <v>42894</v>
      </c>
      <c r="N132" t="s">
        <v>296</v>
      </c>
      <c r="O132" t="s">
        <v>104</v>
      </c>
      <c r="P132" s="395">
        <v>2</v>
      </c>
      <c r="Q132" t="s">
        <v>4062</v>
      </c>
      <c r="R132">
        <v>3</v>
      </c>
    </row>
    <row r="133" spans="1:18" x14ac:dyDescent="0.2">
      <c r="A133" t="s">
        <v>4205</v>
      </c>
      <c r="B133" t="s">
        <v>2552</v>
      </c>
      <c r="C133">
        <v>54873</v>
      </c>
      <c r="D133">
        <v>106912</v>
      </c>
      <c r="E133">
        <v>10003748</v>
      </c>
      <c r="F133" t="s">
        <v>90</v>
      </c>
      <c r="G133" t="s">
        <v>13</v>
      </c>
      <c r="H133" t="s">
        <v>335</v>
      </c>
      <c r="I133" t="s">
        <v>131</v>
      </c>
      <c r="J133" t="s">
        <v>131</v>
      </c>
      <c r="K133">
        <v>10030771</v>
      </c>
      <c r="L133" s="161">
        <v>42900</v>
      </c>
      <c r="M133" s="161">
        <v>42901</v>
      </c>
      <c r="N133" t="s">
        <v>94</v>
      </c>
      <c r="O133" t="s">
        <v>95</v>
      </c>
      <c r="P133" s="395">
        <v>9</v>
      </c>
      <c r="Q133" t="s">
        <v>4062</v>
      </c>
      <c r="R133">
        <v>2</v>
      </c>
    </row>
    <row r="134" spans="1:18" x14ac:dyDescent="0.2">
      <c r="A134" t="s">
        <v>4206</v>
      </c>
      <c r="B134" t="s">
        <v>325</v>
      </c>
      <c r="C134">
        <v>54895</v>
      </c>
      <c r="D134">
        <v>116866</v>
      </c>
      <c r="E134">
        <v>10006571</v>
      </c>
      <c r="F134" t="s">
        <v>90</v>
      </c>
      <c r="G134" t="s">
        <v>13</v>
      </c>
      <c r="H134" t="s">
        <v>326</v>
      </c>
      <c r="I134" t="s">
        <v>177</v>
      </c>
      <c r="J134" t="s">
        <v>177</v>
      </c>
      <c r="K134">
        <v>10023002</v>
      </c>
      <c r="L134" s="161">
        <v>42746</v>
      </c>
      <c r="M134" s="161">
        <v>42747</v>
      </c>
      <c r="N134" t="s">
        <v>156</v>
      </c>
      <c r="O134" t="s">
        <v>95</v>
      </c>
      <c r="P134">
        <v>9</v>
      </c>
      <c r="Q134" t="s">
        <v>4062</v>
      </c>
      <c r="R134">
        <v>2</v>
      </c>
    </row>
    <row r="135" spans="1:18" x14ac:dyDescent="0.2">
      <c r="A135" t="s">
        <v>4207</v>
      </c>
      <c r="B135" t="s">
        <v>522</v>
      </c>
      <c r="C135">
        <v>54916</v>
      </c>
      <c r="D135">
        <v>110183</v>
      </c>
      <c r="E135">
        <v>10006797</v>
      </c>
      <c r="F135" t="s">
        <v>90</v>
      </c>
      <c r="G135" t="s">
        <v>13</v>
      </c>
      <c r="H135" t="s">
        <v>221</v>
      </c>
      <c r="I135" t="s">
        <v>177</v>
      </c>
      <c r="J135" t="s">
        <v>177</v>
      </c>
      <c r="K135">
        <v>10020096</v>
      </c>
      <c r="L135" s="161">
        <v>42654</v>
      </c>
      <c r="M135" s="161">
        <v>42657</v>
      </c>
      <c r="N135" t="s">
        <v>136</v>
      </c>
      <c r="O135" t="s">
        <v>104</v>
      </c>
      <c r="P135" s="369">
        <v>2</v>
      </c>
      <c r="Q135" t="s">
        <v>4062</v>
      </c>
      <c r="R135">
        <v>2</v>
      </c>
    </row>
    <row r="136" spans="1:18" x14ac:dyDescent="0.2">
      <c r="A136" t="s">
        <v>4208</v>
      </c>
      <c r="B136" t="s">
        <v>363</v>
      </c>
      <c r="C136">
        <v>54946</v>
      </c>
      <c r="D136">
        <v>112645</v>
      </c>
      <c r="E136">
        <v>10006845</v>
      </c>
      <c r="F136" t="s">
        <v>90</v>
      </c>
      <c r="G136" t="s">
        <v>13</v>
      </c>
      <c r="H136" t="s">
        <v>358</v>
      </c>
      <c r="I136" t="s">
        <v>186</v>
      </c>
      <c r="J136" t="s">
        <v>93</v>
      </c>
      <c r="K136">
        <v>10005023</v>
      </c>
      <c r="L136" s="161">
        <v>42710</v>
      </c>
      <c r="M136" s="161">
        <v>42713</v>
      </c>
      <c r="N136" t="s">
        <v>132</v>
      </c>
      <c r="O136" t="s">
        <v>104</v>
      </c>
      <c r="P136">
        <v>3</v>
      </c>
      <c r="Q136" t="s">
        <v>4062</v>
      </c>
      <c r="R136">
        <v>3</v>
      </c>
    </row>
    <row r="137" spans="1:18" x14ac:dyDescent="0.2">
      <c r="A137" t="s">
        <v>4209</v>
      </c>
      <c r="B137" t="s">
        <v>3954</v>
      </c>
      <c r="C137">
        <v>54969</v>
      </c>
      <c r="D137">
        <v>122223</v>
      </c>
      <c r="E137">
        <v>10019155</v>
      </c>
      <c r="F137" t="s">
        <v>90</v>
      </c>
      <c r="G137" t="s">
        <v>13</v>
      </c>
      <c r="H137" t="s">
        <v>173</v>
      </c>
      <c r="I137" t="s">
        <v>161</v>
      </c>
      <c r="J137" t="s">
        <v>161</v>
      </c>
      <c r="K137">
        <v>10030727</v>
      </c>
      <c r="L137" s="161">
        <v>42899</v>
      </c>
      <c r="M137" s="161">
        <v>42902</v>
      </c>
      <c r="N137" t="s">
        <v>136</v>
      </c>
      <c r="O137" t="s">
        <v>104</v>
      </c>
      <c r="P137" s="395">
        <v>3</v>
      </c>
      <c r="Q137" t="s">
        <v>4062</v>
      </c>
      <c r="R137">
        <v>2</v>
      </c>
    </row>
    <row r="138" spans="1:18" x14ac:dyDescent="0.2">
      <c r="A138" t="s">
        <v>4210</v>
      </c>
      <c r="B138" t="s">
        <v>3463</v>
      </c>
      <c r="C138">
        <v>54975</v>
      </c>
      <c r="D138">
        <v>116171</v>
      </c>
      <c r="E138">
        <v>10006907</v>
      </c>
      <c r="F138" t="s">
        <v>159</v>
      </c>
      <c r="G138" t="s">
        <v>14</v>
      </c>
      <c r="H138" t="s">
        <v>663</v>
      </c>
      <c r="I138" t="s">
        <v>102</v>
      </c>
      <c r="J138" t="s">
        <v>102</v>
      </c>
      <c r="K138">
        <v>10022605</v>
      </c>
      <c r="L138" s="161">
        <v>42893</v>
      </c>
      <c r="M138" s="161">
        <v>42894</v>
      </c>
      <c r="N138" t="s">
        <v>162</v>
      </c>
      <c r="O138" t="s">
        <v>95</v>
      </c>
      <c r="P138" s="369">
        <v>9</v>
      </c>
      <c r="Q138" t="s">
        <v>4062</v>
      </c>
      <c r="R138">
        <v>2</v>
      </c>
    </row>
    <row r="139" spans="1:18" x14ac:dyDescent="0.2">
      <c r="A139" t="s">
        <v>4211</v>
      </c>
      <c r="B139" t="s">
        <v>3469</v>
      </c>
      <c r="C139">
        <v>55022</v>
      </c>
      <c r="D139">
        <v>118214</v>
      </c>
      <c r="E139">
        <v>10021755</v>
      </c>
      <c r="F139" t="s">
        <v>259</v>
      </c>
      <c r="G139" t="s">
        <v>14</v>
      </c>
      <c r="H139" t="s">
        <v>1316</v>
      </c>
      <c r="I139" t="s">
        <v>131</v>
      </c>
      <c r="J139" t="s">
        <v>131</v>
      </c>
      <c r="K139">
        <v>10030735</v>
      </c>
      <c r="L139" s="161">
        <v>42863</v>
      </c>
      <c r="M139" s="161">
        <v>42866</v>
      </c>
      <c r="N139" t="s">
        <v>261</v>
      </c>
      <c r="O139" t="s">
        <v>104</v>
      </c>
      <c r="P139">
        <v>2</v>
      </c>
      <c r="Q139" t="s">
        <v>4062</v>
      </c>
      <c r="R139">
        <v>2</v>
      </c>
    </row>
    <row r="140" spans="1:18" x14ac:dyDescent="0.2">
      <c r="A140" t="s">
        <v>4212</v>
      </c>
      <c r="B140" t="s">
        <v>481</v>
      </c>
      <c r="C140">
        <v>55053</v>
      </c>
      <c r="D140">
        <v>108976</v>
      </c>
      <c r="E140">
        <v>10006986</v>
      </c>
      <c r="F140" t="s">
        <v>90</v>
      </c>
      <c r="G140" t="s">
        <v>13</v>
      </c>
      <c r="H140" t="s">
        <v>482</v>
      </c>
      <c r="I140" t="s">
        <v>115</v>
      </c>
      <c r="J140" t="s">
        <v>115</v>
      </c>
      <c r="K140">
        <v>10020097</v>
      </c>
      <c r="L140" s="161">
        <v>42675</v>
      </c>
      <c r="M140" s="161">
        <v>42678</v>
      </c>
      <c r="N140" t="s">
        <v>132</v>
      </c>
      <c r="O140" t="s">
        <v>104</v>
      </c>
      <c r="P140">
        <v>2</v>
      </c>
      <c r="Q140" t="s">
        <v>4062</v>
      </c>
      <c r="R140">
        <v>3</v>
      </c>
    </row>
    <row r="141" spans="1:18" x14ac:dyDescent="0.2">
      <c r="A141" t="s">
        <v>4213</v>
      </c>
      <c r="B141" t="s">
        <v>2565</v>
      </c>
      <c r="C141">
        <v>55113</v>
      </c>
      <c r="D141">
        <v>105909</v>
      </c>
      <c r="E141">
        <v>10004589</v>
      </c>
      <c r="F141" t="s">
        <v>90</v>
      </c>
      <c r="G141" t="s">
        <v>13</v>
      </c>
      <c r="H141" t="s">
        <v>312</v>
      </c>
      <c r="I141" t="s">
        <v>131</v>
      </c>
      <c r="J141" t="s">
        <v>131</v>
      </c>
      <c r="K141">
        <v>10030738</v>
      </c>
      <c r="L141" s="161">
        <v>42928</v>
      </c>
      <c r="M141" s="161">
        <v>42930</v>
      </c>
      <c r="N141" t="s">
        <v>121</v>
      </c>
      <c r="O141" t="s">
        <v>117</v>
      </c>
      <c r="P141">
        <v>1</v>
      </c>
      <c r="Q141" t="s">
        <v>4062</v>
      </c>
      <c r="R141">
        <v>2</v>
      </c>
    </row>
    <row r="142" spans="1:18" x14ac:dyDescent="0.2">
      <c r="A142" t="s">
        <v>4214</v>
      </c>
      <c r="B142" t="s">
        <v>3483</v>
      </c>
      <c r="C142">
        <v>55141</v>
      </c>
      <c r="D142">
        <v>112390</v>
      </c>
      <c r="E142">
        <v>10003816</v>
      </c>
      <c r="F142" t="s">
        <v>90</v>
      </c>
      <c r="G142" t="s">
        <v>13</v>
      </c>
      <c r="H142" t="s">
        <v>185</v>
      </c>
      <c r="I142" t="s">
        <v>186</v>
      </c>
      <c r="J142" t="s">
        <v>93</v>
      </c>
      <c r="K142">
        <v>10020167</v>
      </c>
      <c r="L142" s="161">
        <v>42814</v>
      </c>
      <c r="M142" s="161">
        <v>42817</v>
      </c>
      <c r="N142" t="s">
        <v>136</v>
      </c>
      <c r="O142" t="s">
        <v>104</v>
      </c>
      <c r="P142">
        <v>4</v>
      </c>
      <c r="Q142" t="s">
        <v>4062</v>
      </c>
      <c r="R142">
        <v>2</v>
      </c>
    </row>
    <row r="143" spans="1:18" x14ac:dyDescent="0.2">
      <c r="A143" t="s">
        <v>4215</v>
      </c>
      <c r="B143" t="s">
        <v>3486</v>
      </c>
      <c r="C143">
        <v>55149</v>
      </c>
      <c r="D143">
        <v>105044</v>
      </c>
      <c r="E143">
        <v>10007123</v>
      </c>
      <c r="F143" t="s">
        <v>90</v>
      </c>
      <c r="G143" t="s">
        <v>13</v>
      </c>
      <c r="H143" t="s">
        <v>724</v>
      </c>
      <c r="I143" t="s">
        <v>102</v>
      </c>
      <c r="J143" t="s">
        <v>102</v>
      </c>
      <c r="K143">
        <v>10022606</v>
      </c>
      <c r="L143" s="161">
        <v>42823</v>
      </c>
      <c r="M143" s="161">
        <v>42832</v>
      </c>
      <c r="N143" t="s">
        <v>121</v>
      </c>
      <c r="O143" t="s">
        <v>117</v>
      </c>
      <c r="P143" s="369">
        <v>4</v>
      </c>
      <c r="Q143" t="s">
        <v>4062</v>
      </c>
      <c r="R143">
        <v>2</v>
      </c>
    </row>
    <row r="144" spans="1:18" x14ac:dyDescent="0.2">
      <c r="A144" t="s">
        <v>4216</v>
      </c>
      <c r="B144" t="s">
        <v>484</v>
      </c>
      <c r="C144">
        <v>55230</v>
      </c>
      <c r="D144">
        <v>106573</v>
      </c>
      <c r="E144">
        <v>10009450</v>
      </c>
      <c r="F144" t="s">
        <v>90</v>
      </c>
      <c r="G144" t="s">
        <v>13</v>
      </c>
      <c r="H144" t="s">
        <v>485</v>
      </c>
      <c r="I144" t="s">
        <v>102</v>
      </c>
      <c r="J144" t="s">
        <v>102</v>
      </c>
      <c r="K144">
        <v>10011517</v>
      </c>
      <c r="L144" s="161">
        <v>42675</v>
      </c>
      <c r="M144" s="161">
        <v>42678</v>
      </c>
      <c r="N144" t="s">
        <v>121</v>
      </c>
      <c r="O144" t="s">
        <v>104</v>
      </c>
      <c r="P144">
        <v>2</v>
      </c>
      <c r="Q144" t="s">
        <v>4062</v>
      </c>
      <c r="R144" t="s">
        <v>195</v>
      </c>
    </row>
    <row r="145" spans="1:18" x14ac:dyDescent="0.2">
      <c r="A145" t="s">
        <v>4217</v>
      </c>
      <c r="B145" t="s">
        <v>290</v>
      </c>
      <c r="C145">
        <v>55247</v>
      </c>
      <c r="D145">
        <v>107968</v>
      </c>
      <c r="E145">
        <v>10007291</v>
      </c>
      <c r="F145" t="s">
        <v>159</v>
      </c>
      <c r="G145" t="s">
        <v>14</v>
      </c>
      <c r="H145" t="s">
        <v>291</v>
      </c>
      <c r="I145" t="s">
        <v>186</v>
      </c>
      <c r="J145" t="s">
        <v>93</v>
      </c>
      <c r="K145">
        <v>10030673</v>
      </c>
      <c r="L145" s="161">
        <v>42815</v>
      </c>
      <c r="M145" s="161">
        <v>42818</v>
      </c>
      <c r="N145" t="s">
        <v>256</v>
      </c>
      <c r="O145" t="s">
        <v>104</v>
      </c>
      <c r="P145">
        <v>3</v>
      </c>
      <c r="Q145" t="s">
        <v>4062</v>
      </c>
      <c r="R145">
        <v>4</v>
      </c>
    </row>
    <row r="146" spans="1:18" x14ac:dyDescent="0.2">
      <c r="A146" t="s">
        <v>4218</v>
      </c>
      <c r="B146" t="s">
        <v>3955</v>
      </c>
      <c r="C146">
        <v>55255</v>
      </c>
      <c r="D146">
        <v>108982</v>
      </c>
      <c r="E146">
        <v>10010616</v>
      </c>
      <c r="F146" t="s">
        <v>170</v>
      </c>
      <c r="G146" t="s">
        <v>13</v>
      </c>
      <c r="H146" t="s">
        <v>508</v>
      </c>
      <c r="I146" t="s">
        <v>161</v>
      </c>
      <c r="J146" t="s">
        <v>161</v>
      </c>
      <c r="K146">
        <v>10022593</v>
      </c>
      <c r="L146" s="161">
        <v>42801</v>
      </c>
      <c r="M146" s="161">
        <v>42803</v>
      </c>
      <c r="N146" t="s">
        <v>121</v>
      </c>
      <c r="O146" t="s">
        <v>104</v>
      </c>
      <c r="P146">
        <v>3</v>
      </c>
      <c r="Q146" t="s">
        <v>4062</v>
      </c>
      <c r="R146" t="s">
        <v>195</v>
      </c>
    </row>
    <row r="147" spans="1:18" x14ac:dyDescent="0.2">
      <c r="A147" t="s">
        <v>4219</v>
      </c>
      <c r="B147" t="s">
        <v>507</v>
      </c>
      <c r="C147">
        <v>55258</v>
      </c>
      <c r="D147">
        <v>111355</v>
      </c>
      <c r="E147">
        <v>10007318</v>
      </c>
      <c r="F147" t="s">
        <v>159</v>
      </c>
      <c r="G147" t="s">
        <v>14</v>
      </c>
      <c r="H147" t="s">
        <v>508</v>
      </c>
      <c r="I147" t="s">
        <v>161</v>
      </c>
      <c r="J147" t="s">
        <v>161</v>
      </c>
      <c r="K147">
        <v>10022060</v>
      </c>
      <c r="L147" s="161">
        <v>42660</v>
      </c>
      <c r="M147" s="161">
        <v>42663</v>
      </c>
      <c r="N147" t="s">
        <v>257</v>
      </c>
      <c r="O147" t="s">
        <v>104</v>
      </c>
      <c r="P147">
        <v>2</v>
      </c>
      <c r="Q147" t="s">
        <v>4062</v>
      </c>
      <c r="R147">
        <v>1</v>
      </c>
    </row>
    <row r="148" spans="1:18" x14ac:dyDescent="0.2">
      <c r="A148" t="s">
        <v>4220</v>
      </c>
      <c r="B148" t="s">
        <v>516</v>
      </c>
      <c r="C148">
        <v>55287</v>
      </c>
      <c r="D148">
        <v>105529</v>
      </c>
      <c r="E148">
        <v>10008986</v>
      </c>
      <c r="F148" t="s">
        <v>159</v>
      </c>
      <c r="G148" t="s">
        <v>14</v>
      </c>
      <c r="H148" t="s">
        <v>374</v>
      </c>
      <c r="I148" t="s">
        <v>177</v>
      </c>
      <c r="J148" t="s">
        <v>177</v>
      </c>
      <c r="K148">
        <v>10005155</v>
      </c>
      <c r="L148" s="161">
        <v>42661</v>
      </c>
      <c r="M148" s="161">
        <v>42664</v>
      </c>
      <c r="N148" t="s">
        <v>355</v>
      </c>
      <c r="O148" t="s">
        <v>104</v>
      </c>
      <c r="P148" s="369">
        <v>3</v>
      </c>
      <c r="Q148" t="s">
        <v>4062</v>
      </c>
      <c r="R148">
        <v>3</v>
      </c>
    </row>
    <row r="149" spans="1:18" x14ac:dyDescent="0.2">
      <c r="A149" t="s">
        <v>4221</v>
      </c>
      <c r="B149" t="s">
        <v>1767</v>
      </c>
      <c r="C149">
        <v>55294</v>
      </c>
      <c r="D149">
        <v>105454</v>
      </c>
      <c r="E149">
        <v>10007375</v>
      </c>
      <c r="F149" t="s">
        <v>90</v>
      </c>
      <c r="G149" t="s">
        <v>13</v>
      </c>
      <c r="H149" t="s">
        <v>151</v>
      </c>
      <c r="I149" t="s">
        <v>152</v>
      </c>
      <c r="J149" t="s">
        <v>152</v>
      </c>
      <c r="K149">
        <v>10026233</v>
      </c>
      <c r="L149" s="161">
        <v>42801</v>
      </c>
      <c r="M149" s="161">
        <v>42804</v>
      </c>
      <c r="N149" t="s">
        <v>121</v>
      </c>
      <c r="O149" t="s">
        <v>104</v>
      </c>
      <c r="P149">
        <v>2</v>
      </c>
      <c r="Q149" t="s">
        <v>4062</v>
      </c>
      <c r="R149">
        <v>2</v>
      </c>
    </row>
    <row r="150" spans="1:18" x14ac:dyDescent="0.2">
      <c r="A150" t="s">
        <v>4222</v>
      </c>
      <c r="B150" t="s">
        <v>599</v>
      </c>
      <c r="C150">
        <v>55306</v>
      </c>
      <c r="D150">
        <v>107473</v>
      </c>
      <c r="E150">
        <v>10007396</v>
      </c>
      <c r="F150" t="s">
        <v>90</v>
      </c>
      <c r="G150" t="s">
        <v>13</v>
      </c>
      <c r="H150" t="s">
        <v>101</v>
      </c>
      <c r="I150" t="s">
        <v>102</v>
      </c>
      <c r="J150" t="s">
        <v>102</v>
      </c>
      <c r="K150">
        <v>10021354</v>
      </c>
      <c r="L150" s="161">
        <v>42626</v>
      </c>
      <c r="M150" s="161">
        <v>42629</v>
      </c>
      <c r="N150" t="s">
        <v>121</v>
      </c>
      <c r="O150" t="s">
        <v>104</v>
      </c>
      <c r="P150" s="395">
        <v>3</v>
      </c>
      <c r="Q150" t="s">
        <v>4062</v>
      </c>
      <c r="R150">
        <v>2</v>
      </c>
    </row>
    <row r="151" spans="1:18" x14ac:dyDescent="0.2">
      <c r="A151" t="s">
        <v>4223</v>
      </c>
      <c r="B151" t="s">
        <v>3496</v>
      </c>
      <c r="C151">
        <v>55308</v>
      </c>
      <c r="D151">
        <v>106340</v>
      </c>
      <c r="E151">
        <v>10007402</v>
      </c>
      <c r="F151" t="s">
        <v>259</v>
      </c>
      <c r="G151" t="s">
        <v>14</v>
      </c>
      <c r="H151" t="s">
        <v>326</v>
      </c>
      <c r="I151" t="s">
        <v>177</v>
      </c>
      <c r="J151" t="s">
        <v>177</v>
      </c>
      <c r="K151">
        <v>10030758</v>
      </c>
      <c r="L151" s="161">
        <v>42852</v>
      </c>
      <c r="M151" s="161">
        <v>42853</v>
      </c>
      <c r="N151" t="s">
        <v>443</v>
      </c>
      <c r="O151" t="s">
        <v>95</v>
      </c>
      <c r="P151">
        <v>9</v>
      </c>
      <c r="Q151" t="s">
        <v>4062</v>
      </c>
      <c r="R151">
        <v>2</v>
      </c>
    </row>
    <row r="152" spans="1:18" x14ac:dyDescent="0.2">
      <c r="A152" t="s">
        <v>4224</v>
      </c>
      <c r="B152" t="s">
        <v>3501</v>
      </c>
      <c r="C152">
        <v>55448</v>
      </c>
      <c r="D152">
        <v>106089</v>
      </c>
      <c r="E152">
        <v>10007659</v>
      </c>
      <c r="F152" t="s">
        <v>90</v>
      </c>
      <c r="G152" t="s">
        <v>13</v>
      </c>
      <c r="H152" t="s">
        <v>793</v>
      </c>
      <c r="I152" t="s">
        <v>102</v>
      </c>
      <c r="J152" t="s">
        <v>102</v>
      </c>
      <c r="K152">
        <v>10022609</v>
      </c>
      <c r="L152" s="161">
        <v>42766</v>
      </c>
      <c r="M152" s="161">
        <v>42769</v>
      </c>
      <c r="N152" t="s">
        <v>121</v>
      </c>
      <c r="O152" t="s">
        <v>104</v>
      </c>
      <c r="P152" s="395">
        <v>3</v>
      </c>
      <c r="Q152" t="s">
        <v>4062</v>
      </c>
      <c r="R152">
        <v>2</v>
      </c>
    </row>
    <row r="153" spans="1:18" x14ac:dyDescent="0.2">
      <c r="A153" t="s">
        <v>4225</v>
      </c>
      <c r="B153" t="s">
        <v>2574</v>
      </c>
      <c r="C153">
        <v>55451</v>
      </c>
      <c r="D153">
        <v>117518</v>
      </c>
      <c r="E153">
        <v>10008024</v>
      </c>
      <c r="F153" t="s">
        <v>90</v>
      </c>
      <c r="G153" t="s">
        <v>13</v>
      </c>
      <c r="H153" t="s">
        <v>194</v>
      </c>
      <c r="I153" t="s">
        <v>155</v>
      </c>
      <c r="J153" t="s">
        <v>155</v>
      </c>
      <c r="K153">
        <v>10030825</v>
      </c>
      <c r="L153" s="161">
        <v>42906</v>
      </c>
      <c r="M153" s="161">
        <v>42907</v>
      </c>
      <c r="N153" t="s">
        <v>156</v>
      </c>
      <c r="O153" t="s">
        <v>95</v>
      </c>
      <c r="P153" s="369">
        <v>9</v>
      </c>
      <c r="Q153" t="s">
        <v>4062</v>
      </c>
      <c r="R153">
        <v>2</v>
      </c>
    </row>
    <row r="154" spans="1:18" x14ac:dyDescent="0.2">
      <c r="A154" t="s">
        <v>4226</v>
      </c>
      <c r="B154" t="s">
        <v>3506</v>
      </c>
      <c r="C154">
        <v>55466</v>
      </c>
      <c r="D154">
        <v>105958</v>
      </c>
      <c r="E154">
        <v>10007697</v>
      </c>
      <c r="F154" t="s">
        <v>90</v>
      </c>
      <c r="G154" t="s">
        <v>13</v>
      </c>
      <c r="H154" t="s">
        <v>559</v>
      </c>
      <c r="I154" t="s">
        <v>186</v>
      </c>
      <c r="J154" t="s">
        <v>93</v>
      </c>
      <c r="K154">
        <v>10030669</v>
      </c>
      <c r="L154" s="161">
        <v>42788</v>
      </c>
      <c r="M154" s="161">
        <v>42790</v>
      </c>
      <c r="N154" t="s">
        <v>121</v>
      </c>
      <c r="O154" t="s">
        <v>117</v>
      </c>
      <c r="P154" s="369">
        <v>3</v>
      </c>
      <c r="Q154" t="s">
        <v>4062</v>
      </c>
      <c r="R154">
        <v>2</v>
      </c>
    </row>
    <row r="155" spans="1:18" x14ac:dyDescent="0.2">
      <c r="A155" t="s">
        <v>4227</v>
      </c>
      <c r="B155" t="s">
        <v>587</v>
      </c>
      <c r="C155">
        <v>55491</v>
      </c>
      <c r="D155">
        <v>105985</v>
      </c>
      <c r="E155">
        <v>10007755</v>
      </c>
      <c r="F155" t="s">
        <v>90</v>
      </c>
      <c r="G155" t="s">
        <v>13</v>
      </c>
      <c r="H155" t="s">
        <v>91</v>
      </c>
      <c r="I155" t="s">
        <v>92</v>
      </c>
      <c r="J155" t="s">
        <v>93</v>
      </c>
      <c r="K155">
        <v>10011520</v>
      </c>
      <c r="L155" s="161">
        <v>42633</v>
      </c>
      <c r="M155" s="161">
        <v>42636</v>
      </c>
      <c r="N155" t="s">
        <v>136</v>
      </c>
      <c r="O155" t="s">
        <v>104</v>
      </c>
      <c r="P155">
        <v>3</v>
      </c>
      <c r="Q155" t="s">
        <v>4062</v>
      </c>
      <c r="R155">
        <v>2</v>
      </c>
    </row>
    <row r="156" spans="1:18" x14ac:dyDescent="0.2">
      <c r="A156" t="s">
        <v>4228</v>
      </c>
      <c r="B156" t="s">
        <v>306</v>
      </c>
      <c r="C156">
        <v>56776</v>
      </c>
      <c r="D156">
        <v>118071</v>
      </c>
      <c r="E156">
        <v>10019311</v>
      </c>
      <c r="F156" t="s">
        <v>90</v>
      </c>
      <c r="G156" t="s">
        <v>13</v>
      </c>
      <c r="H156" t="s">
        <v>173</v>
      </c>
      <c r="I156" t="s">
        <v>161</v>
      </c>
      <c r="J156" t="s">
        <v>161</v>
      </c>
      <c r="K156">
        <v>10022587</v>
      </c>
      <c r="L156" s="161">
        <v>42752</v>
      </c>
      <c r="M156" s="161">
        <v>42755</v>
      </c>
      <c r="N156" t="s">
        <v>121</v>
      </c>
      <c r="O156" t="s">
        <v>104</v>
      </c>
      <c r="P156">
        <v>4</v>
      </c>
      <c r="Q156" t="s">
        <v>4062</v>
      </c>
      <c r="R156">
        <v>2</v>
      </c>
    </row>
    <row r="157" spans="1:18" x14ac:dyDescent="0.2">
      <c r="A157" t="s">
        <v>4229</v>
      </c>
      <c r="B157" t="s">
        <v>294</v>
      </c>
      <c r="C157">
        <v>57598</v>
      </c>
      <c r="D157">
        <v>105852</v>
      </c>
      <c r="E157">
        <v>10007405</v>
      </c>
      <c r="F157" t="s">
        <v>259</v>
      </c>
      <c r="G157" t="s">
        <v>14</v>
      </c>
      <c r="H157" t="s">
        <v>295</v>
      </c>
      <c r="I157" t="s">
        <v>186</v>
      </c>
      <c r="J157" t="s">
        <v>93</v>
      </c>
      <c r="K157">
        <v>10022623</v>
      </c>
      <c r="L157" s="161">
        <v>42752</v>
      </c>
      <c r="M157" s="161">
        <v>42755</v>
      </c>
      <c r="N157" t="s">
        <v>296</v>
      </c>
      <c r="O157" t="s">
        <v>104</v>
      </c>
      <c r="P157">
        <v>2</v>
      </c>
      <c r="Q157" t="s">
        <v>4062</v>
      </c>
      <c r="R157">
        <v>3</v>
      </c>
    </row>
    <row r="158" spans="1:18" x14ac:dyDescent="0.2">
      <c r="A158" t="s">
        <v>4230</v>
      </c>
      <c r="B158" t="s">
        <v>381</v>
      </c>
      <c r="C158">
        <v>57680</v>
      </c>
      <c r="D158">
        <v>116239</v>
      </c>
      <c r="E158">
        <v>10000421</v>
      </c>
      <c r="F158" t="s">
        <v>90</v>
      </c>
      <c r="G158" t="s">
        <v>13</v>
      </c>
      <c r="H158" t="s">
        <v>382</v>
      </c>
      <c r="I158" t="s">
        <v>161</v>
      </c>
      <c r="J158" t="s">
        <v>161</v>
      </c>
      <c r="K158">
        <v>10005040</v>
      </c>
      <c r="L158" s="161">
        <v>42703</v>
      </c>
      <c r="M158" s="161">
        <v>42706</v>
      </c>
      <c r="N158" t="s">
        <v>383</v>
      </c>
      <c r="O158" t="s">
        <v>104</v>
      </c>
      <c r="P158" s="369">
        <v>2</v>
      </c>
      <c r="Q158" t="s">
        <v>4062</v>
      </c>
      <c r="R158">
        <v>3</v>
      </c>
    </row>
    <row r="159" spans="1:18" x14ac:dyDescent="0.2">
      <c r="A159" t="s">
        <v>4231</v>
      </c>
      <c r="B159" t="s">
        <v>365</v>
      </c>
      <c r="C159">
        <v>57752</v>
      </c>
      <c r="D159">
        <v>118860</v>
      </c>
      <c r="E159">
        <v>10027662</v>
      </c>
      <c r="F159" t="s">
        <v>170</v>
      </c>
      <c r="G159" t="s">
        <v>13</v>
      </c>
      <c r="H159" t="s">
        <v>366</v>
      </c>
      <c r="I159" t="s">
        <v>115</v>
      </c>
      <c r="J159" t="s">
        <v>115</v>
      </c>
      <c r="K159">
        <v>10020117</v>
      </c>
      <c r="L159" s="161">
        <v>42710</v>
      </c>
      <c r="M159" s="161">
        <v>42713</v>
      </c>
      <c r="N159" t="s">
        <v>136</v>
      </c>
      <c r="O159" t="s">
        <v>104</v>
      </c>
      <c r="P159">
        <v>2</v>
      </c>
      <c r="Q159" t="s">
        <v>4062</v>
      </c>
      <c r="R159">
        <v>1</v>
      </c>
    </row>
    <row r="160" spans="1:18" x14ac:dyDescent="0.2">
      <c r="A160" t="s">
        <v>4232</v>
      </c>
      <c r="B160" t="s">
        <v>562</v>
      </c>
      <c r="C160">
        <v>57839</v>
      </c>
      <c r="D160">
        <v>117623</v>
      </c>
      <c r="E160">
        <v>10009213</v>
      </c>
      <c r="F160" t="s">
        <v>90</v>
      </c>
      <c r="G160" t="s">
        <v>13</v>
      </c>
      <c r="H160" t="s">
        <v>563</v>
      </c>
      <c r="I160" t="s">
        <v>115</v>
      </c>
      <c r="J160" t="s">
        <v>115</v>
      </c>
      <c r="K160">
        <v>10011522</v>
      </c>
      <c r="L160" s="161">
        <v>42633</v>
      </c>
      <c r="M160" s="161">
        <v>42636</v>
      </c>
      <c r="N160" t="s">
        <v>121</v>
      </c>
      <c r="O160" t="s">
        <v>104</v>
      </c>
      <c r="P160">
        <v>1</v>
      </c>
      <c r="Q160" t="s">
        <v>4062</v>
      </c>
      <c r="R160">
        <v>2</v>
      </c>
    </row>
    <row r="161" spans="1:18" x14ac:dyDescent="0.2">
      <c r="A161" t="s">
        <v>4233</v>
      </c>
      <c r="B161" t="s">
        <v>1791</v>
      </c>
      <c r="C161">
        <v>57860</v>
      </c>
      <c r="D161">
        <v>117920</v>
      </c>
      <c r="E161">
        <v>10012467</v>
      </c>
      <c r="F161" t="s">
        <v>90</v>
      </c>
      <c r="G161" t="s">
        <v>13</v>
      </c>
      <c r="H161" t="s">
        <v>255</v>
      </c>
      <c r="I161" t="s">
        <v>177</v>
      </c>
      <c r="J161" t="s">
        <v>177</v>
      </c>
      <c r="K161">
        <v>10022514</v>
      </c>
      <c r="L161" s="161">
        <v>42801</v>
      </c>
      <c r="M161" s="161">
        <v>42804</v>
      </c>
      <c r="N161" t="s">
        <v>136</v>
      </c>
      <c r="O161" t="s">
        <v>104</v>
      </c>
      <c r="P161" s="369">
        <v>2</v>
      </c>
      <c r="Q161" t="s">
        <v>4062</v>
      </c>
      <c r="R161">
        <v>2</v>
      </c>
    </row>
    <row r="162" spans="1:18" x14ac:dyDescent="0.2">
      <c r="A162" t="s">
        <v>4234</v>
      </c>
      <c r="B162" t="s">
        <v>1794</v>
      </c>
      <c r="C162">
        <v>57877</v>
      </c>
      <c r="D162">
        <v>118188</v>
      </c>
      <c r="E162">
        <v>10013539</v>
      </c>
      <c r="F162" t="s">
        <v>90</v>
      </c>
      <c r="G162" t="s">
        <v>13</v>
      </c>
      <c r="H162" t="s">
        <v>1039</v>
      </c>
      <c r="I162" t="s">
        <v>92</v>
      </c>
      <c r="J162" t="s">
        <v>93</v>
      </c>
      <c r="K162">
        <v>10030660</v>
      </c>
      <c r="L162" s="161">
        <v>42913</v>
      </c>
      <c r="M162" s="161">
        <v>42916</v>
      </c>
      <c r="N162" t="s">
        <v>121</v>
      </c>
      <c r="O162" t="s">
        <v>104</v>
      </c>
      <c r="P162" s="395">
        <v>4</v>
      </c>
      <c r="Q162" t="s">
        <v>4062</v>
      </c>
      <c r="R162">
        <v>2</v>
      </c>
    </row>
    <row r="163" spans="1:18" x14ac:dyDescent="0.2">
      <c r="A163" t="s">
        <v>4235</v>
      </c>
      <c r="B163" t="s">
        <v>2580</v>
      </c>
      <c r="C163">
        <v>57881</v>
      </c>
      <c r="D163">
        <v>117615</v>
      </c>
      <c r="E163">
        <v>10008935</v>
      </c>
      <c r="F163" t="s">
        <v>90</v>
      </c>
      <c r="G163" t="s">
        <v>13</v>
      </c>
      <c r="H163" t="s">
        <v>442</v>
      </c>
      <c r="I163" t="s">
        <v>92</v>
      </c>
      <c r="J163" t="s">
        <v>93</v>
      </c>
      <c r="K163">
        <v>10030664</v>
      </c>
      <c r="L163" s="161">
        <v>42928</v>
      </c>
      <c r="M163" s="161">
        <v>42929</v>
      </c>
      <c r="N163" t="s">
        <v>156</v>
      </c>
      <c r="O163" t="s">
        <v>95</v>
      </c>
      <c r="P163">
        <v>9</v>
      </c>
      <c r="Q163" t="s">
        <v>4062</v>
      </c>
      <c r="R163">
        <v>2</v>
      </c>
    </row>
    <row r="164" spans="1:18" x14ac:dyDescent="0.2">
      <c r="A164" t="s">
        <v>4236</v>
      </c>
      <c r="B164" t="s">
        <v>2583</v>
      </c>
      <c r="C164">
        <v>57942</v>
      </c>
      <c r="D164">
        <v>117943</v>
      </c>
      <c r="E164">
        <v>10013515</v>
      </c>
      <c r="F164" t="s">
        <v>90</v>
      </c>
      <c r="G164" t="s">
        <v>13</v>
      </c>
      <c r="H164" t="s">
        <v>442</v>
      </c>
      <c r="I164" t="s">
        <v>92</v>
      </c>
      <c r="J164" t="s">
        <v>93</v>
      </c>
      <c r="K164">
        <v>10022491</v>
      </c>
      <c r="L164" s="161">
        <v>42815</v>
      </c>
      <c r="M164" s="161">
        <v>42818</v>
      </c>
      <c r="N164" t="s">
        <v>136</v>
      </c>
      <c r="O164" t="s">
        <v>104</v>
      </c>
      <c r="P164">
        <v>1</v>
      </c>
      <c r="Q164" t="s">
        <v>4062</v>
      </c>
      <c r="R164">
        <v>2</v>
      </c>
    </row>
    <row r="165" spans="1:18" x14ac:dyDescent="0.2">
      <c r="A165" t="s">
        <v>4237</v>
      </c>
      <c r="B165" t="s">
        <v>524</v>
      </c>
      <c r="C165">
        <v>57951</v>
      </c>
      <c r="D165">
        <v>117907</v>
      </c>
      <c r="E165">
        <v>10011881</v>
      </c>
      <c r="F165" t="s">
        <v>170</v>
      </c>
      <c r="G165" t="s">
        <v>13</v>
      </c>
      <c r="H165" t="s">
        <v>167</v>
      </c>
      <c r="I165" t="s">
        <v>102</v>
      </c>
      <c r="J165" t="s">
        <v>102</v>
      </c>
      <c r="K165">
        <v>10020885</v>
      </c>
      <c r="L165" s="161">
        <v>42655</v>
      </c>
      <c r="M165" s="161">
        <v>42656</v>
      </c>
      <c r="N165" t="s">
        <v>4065</v>
      </c>
      <c r="O165" t="s">
        <v>104</v>
      </c>
      <c r="P165">
        <v>2</v>
      </c>
      <c r="Q165" t="s">
        <v>4062</v>
      </c>
      <c r="R165">
        <v>4</v>
      </c>
    </row>
    <row r="166" spans="1:18" x14ac:dyDescent="0.2">
      <c r="A166" t="s">
        <v>4238</v>
      </c>
      <c r="B166" t="s">
        <v>3525</v>
      </c>
      <c r="C166">
        <v>58148</v>
      </c>
      <c r="D166">
        <v>118876</v>
      </c>
      <c r="E166">
        <v>10022210</v>
      </c>
      <c r="F166" t="s">
        <v>90</v>
      </c>
      <c r="G166" t="s">
        <v>13</v>
      </c>
      <c r="H166" t="s">
        <v>108</v>
      </c>
      <c r="I166" t="s">
        <v>102</v>
      </c>
      <c r="J166" t="s">
        <v>102</v>
      </c>
      <c r="K166">
        <v>10022610</v>
      </c>
      <c r="L166" s="161">
        <v>42802</v>
      </c>
      <c r="M166" s="161">
        <v>42816</v>
      </c>
      <c r="N166" t="s">
        <v>121</v>
      </c>
      <c r="O166" t="s">
        <v>117</v>
      </c>
      <c r="P166">
        <v>3</v>
      </c>
      <c r="Q166" t="s">
        <v>4062</v>
      </c>
      <c r="R166">
        <v>2</v>
      </c>
    </row>
    <row r="167" spans="1:18" x14ac:dyDescent="0.2">
      <c r="A167" t="s">
        <v>4239</v>
      </c>
      <c r="B167" t="s">
        <v>1097</v>
      </c>
      <c r="C167">
        <v>58161</v>
      </c>
      <c r="D167">
        <v>117497</v>
      </c>
      <c r="E167">
        <v>10004807</v>
      </c>
      <c r="F167" t="s">
        <v>90</v>
      </c>
      <c r="G167" t="s">
        <v>13</v>
      </c>
      <c r="H167" t="s">
        <v>151</v>
      </c>
      <c r="I167" t="s">
        <v>152</v>
      </c>
      <c r="J167" t="s">
        <v>152</v>
      </c>
      <c r="K167">
        <v>10030709</v>
      </c>
      <c r="L167" s="161">
        <v>42864</v>
      </c>
      <c r="M167" s="161">
        <v>42867</v>
      </c>
      <c r="N167" t="s">
        <v>132</v>
      </c>
      <c r="O167" t="s">
        <v>104</v>
      </c>
      <c r="P167" s="395">
        <v>3</v>
      </c>
      <c r="Q167" t="s">
        <v>4062</v>
      </c>
      <c r="R167">
        <v>3</v>
      </c>
    </row>
    <row r="168" spans="1:18" x14ac:dyDescent="0.2">
      <c r="A168" t="s">
        <v>4240</v>
      </c>
      <c r="B168" t="s">
        <v>2595</v>
      </c>
      <c r="C168">
        <v>58163</v>
      </c>
      <c r="D168">
        <v>117563</v>
      </c>
      <c r="E168">
        <v>10008135</v>
      </c>
      <c r="F168" t="s">
        <v>90</v>
      </c>
      <c r="G168" t="s">
        <v>13</v>
      </c>
      <c r="H168" t="s">
        <v>1185</v>
      </c>
      <c r="I168" t="s">
        <v>92</v>
      </c>
      <c r="J168" t="s">
        <v>93</v>
      </c>
      <c r="K168">
        <v>10039195</v>
      </c>
      <c r="L168" s="161">
        <v>42921</v>
      </c>
      <c r="M168" s="161">
        <v>42922</v>
      </c>
      <c r="N168" t="s">
        <v>94</v>
      </c>
      <c r="O168" t="s">
        <v>95</v>
      </c>
      <c r="P168">
        <v>9</v>
      </c>
      <c r="Q168" t="s">
        <v>4062</v>
      </c>
      <c r="R168">
        <v>2</v>
      </c>
    </row>
    <row r="169" spans="1:18" x14ac:dyDescent="0.2">
      <c r="A169" t="s">
        <v>4241</v>
      </c>
      <c r="B169" t="s">
        <v>1800</v>
      </c>
      <c r="C169">
        <v>58168</v>
      </c>
      <c r="D169">
        <v>117900</v>
      </c>
      <c r="E169">
        <v>10010939</v>
      </c>
      <c r="F169" t="s">
        <v>90</v>
      </c>
      <c r="G169" t="s">
        <v>13</v>
      </c>
      <c r="H169" t="s">
        <v>239</v>
      </c>
      <c r="I169" t="s">
        <v>152</v>
      </c>
      <c r="J169" t="s">
        <v>152</v>
      </c>
      <c r="K169">
        <v>10030705</v>
      </c>
      <c r="L169" s="161">
        <v>42899</v>
      </c>
      <c r="M169" s="161">
        <v>42902</v>
      </c>
      <c r="N169" t="s">
        <v>136</v>
      </c>
      <c r="O169" t="s">
        <v>104</v>
      </c>
      <c r="P169" s="369">
        <v>3</v>
      </c>
      <c r="Q169" t="s">
        <v>4062</v>
      </c>
      <c r="R169">
        <v>2</v>
      </c>
    </row>
    <row r="170" spans="1:18" x14ac:dyDescent="0.2">
      <c r="A170" t="s">
        <v>4242</v>
      </c>
      <c r="B170" t="s">
        <v>1806</v>
      </c>
      <c r="C170">
        <v>58179</v>
      </c>
      <c r="D170">
        <v>118006</v>
      </c>
      <c r="E170">
        <v>10014199</v>
      </c>
      <c r="F170" t="s">
        <v>170</v>
      </c>
      <c r="G170" t="s">
        <v>13</v>
      </c>
      <c r="H170" t="s">
        <v>141</v>
      </c>
      <c r="I170" t="s">
        <v>115</v>
      </c>
      <c r="J170" t="s">
        <v>115</v>
      </c>
      <c r="K170">
        <v>10022560</v>
      </c>
      <c r="L170" s="161">
        <v>42814</v>
      </c>
      <c r="M170" s="161">
        <v>42817</v>
      </c>
      <c r="N170" t="s">
        <v>416</v>
      </c>
      <c r="O170" t="s">
        <v>104</v>
      </c>
      <c r="P170" s="395">
        <v>2</v>
      </c>
      <c r="Q170" t="s">
        <v>4062</v>
      </c>
      <c r="R170">
        <v>3</v>
      </c>
    </row>
    <row r="171" spans="1:18" x14ac:dyDescent="0.2">
      <c r="A171" t="s">
        <v>4243</v>
      </c>
      <c r="B171" t="s">
        <v>2603</v>
      </c>
      <c r="C171">
        <v>58192</v>
      </c>
      <c r="D171">
        <v>119189</v>
      </c>
      <c r="E171">
        <v>10030462</v>
      </c>
      <c r="F171" t="s">
        <v>170</v>
      </c>
      <c r="G171" t="s">
        <v>13</v>
      </c>
      <c r="H171" t="s">
        <v>160</v>
      </c>
      <c r="I171" t="s">
        <v>161</v>
      </c>
      <c r="J171" t="s">
        <v>161</v>
      </c>
      <c r="K171">
        <v>10030965</v>
      </c>
      <c r="L171" s="161">
        <v>42851</v>
      </c>
      <c r="M171" s="161">
        <v>42852</v>
      </c>
      <c r="N171" t="s">
        <v>156</v>
      </c>
      <c r="O171" t="s">
        <v>95</v>
      </c>
      <c r="P171" s="395">
        <v>9</v>
      </c>
      <c r="Q171" t="s">
        <v>4062</v>
      </c>
      <c r="R171">
        <v>2</v>
      </c>
    </row>
    <row r="172" spans="1:18" x14ac:dyDescent="0.2">
      <c r="A172" t="s">
        <v>4244</v>
      </c>
      <c r="B172" t="s">
        <v>3560</v>
      </c>
      <c r="C172">
        <v>58219</v>
      </c>
      <c r="D172">
        <v>118204</v>
      </c>
      <c r="E172">
        <v>10021665</v>
      </c>
      <c r="F172" t="s">
        <v>90</v>
      </c>
      <c r="G172" t="s">
        <v>13</v>
      </c>
      <c r="H172" t="s">
        <v>1039</v>
      </c>
      <c r="I172" t="s">
        <v>92</v>
      </c>
      <c r="J172" t="s">
        <v>93</v>
      </c>
      <c r="K172">
        <v>10030665</v>
      </c>
      <c r="L172" s="161">
        <v>42907</v>
      </c>
      <c r="M172" s="161">
        <v>42908</v>
      </c>
      <c r="N172" t="s">
        <v>94</v>
      </c>
      <c r="O172" t="s">
        <v>95</v>
      </c>
      <c r="P172" s="369">
        <v>9</v>
      </c>
      <c r="Q172" t="s">
        <v>4062</v>
      </c>
      <c r="R172">
        <v>2</v>
      </c>
    </row>
    <row r="173" spans="1:18" x14ac:dyDescent="0.2">
      <c r="A173" t="s">
        <v>4245</v>
      </c>
      <c r="B173" t="s">
        <v>302</v>
      </c>
      <c r="C173">
        <v>58237</v>
      </c>
      <c r="D173">
        <v>116116</v>
      </c>
      <c r="E173">
        <v>10007698</v>
      </c>
      <c r="F173" t="s">
        <v>259</v>
      </c>
      <c r="G173" t="s">
        <v>14</v>
      </c>
      <c r="H173" t="s">
        <v>303</v>
      </c>
      <c r="I173" t="s">
        <v>152</v>
      </c>
      <c r="J173" t="s">
        <v>152</v>
      </c>
      <c r="K173">
        <v>10022567</v>
      </c>
      <c r="L173" s="161">
        <v>42751</v>
      </c>
      <c r="M173" s="161">
        <v>42754</v>
      </c>
      <c r="N173" t="s">
        <v>261</v>
      </c>
      <c r="O173" t="s">
        <v>104</v>
      </c>
      <c r="P173">
        <v>2</v>
      </c>
      <c r="Q173" t="s">
        <v>4062</v>
      </c>
      <c r="R173">
        <v>2</v>
      </c>
    </row>
    <row r="174" spans="1:18" x14ac:dyDescent="0.2">
      <c r="A174" t="s">
        <v>4246</v>
      </c>
      <c r="B174" t="s">
        <v>318</v>
      </c>
      <c r="C174">
        <v>58273</v>
      </c>
      <c r="D174">
        <v>117081</v>
      </c>
      <c r="E174">
        <v>10005150</v>
      </c>
      <c r="F174" t="s">
        <v>90</v>
      </c>
      <c r="G174" t="s">
        <v>13</v>
      </c>
      <c r="H174" t="s">
        <v>299</v>
      </c>
      <c r="I174" t="s">
        <v>131</v>
      </c>
      <c r="J174" t="s">
        <v>131</v>
      </c>
      <c r="K174">
        <v>10023008</v>
      </c>
      <c r="L174" s="161">
        <v>42745</v>
      </c>
      <c r="M174" s="161">
        <v>42747</v>
      </c>
      <c r="N174" t="s">
        <v>136</v>
      </c>
      <c r="O174" t="s">
        <v>117</v>
      </c>
      <c r="P174" s="395">
        <v>3</v>
      </c>
      <c r="Q174" t="s">
        <v>4062</v>
      </c>
      <c r="R174">
        <v>2</v>
      </c>
    </row>
    <row r="175" spans="1:18" x14ac:dyDescent="0.2">
      <c r="A175" t="s">
        <v>4247</v>
      </c>
      <c r="B175" t="s">
        <v>3937</v>
      </c>
      <c r="C175">
        <v>58290</v>
      </c>
      <c r="D175">
        <v>117275</v>
      </c>
      <c r="E175">
        <v>10003840</v>
      </c>
      <c r="F175" t="s">
        <v>259</v>
      </c>
      <c r="G175" t="s">
        <v>14</v>
      </c>
      <c r="H175" t="s">
        <v>180</v>
      </c>
      <c r="I175" t="s">
        <v>102</v>
      </c>
      <c r="J175" t="s">
        <v>102</v>
      </c>
      <c r="K175">
        <v>10033622</v>
      </c>
      <c r="L175" s="161">
        <v>42788</v>
      </c>
      <c r="M175" s="161">
        <v>42789</v>
      </c>
      <c r="N175" t="s">
        <v>443</v>
      </c>
      <c r="O175" t="s">
        <v>95</v>
      </c>
      <c r="P175">
        <v>9</v>
      </c>
      <c r="Q175" t="s">
        <v>4062</v>
      </c>
      <c r="R175">
        <v>2</v>
      </c>
    </row>
    <row r="176" spans="1:18" x14ac:dyDescent="0.2">
      <c r="A176" t="s">
        <v>4248</v>
      </c>
      <c r="B176" t="s">
        <v>581</v>
      </c>
      <c r="C176">
        <v>58340</v>
      </c>
      <c r="D176">
        <v>118131</v>
      </c>
      <c r="E176">
        <v>10012834</v>
      </c>
      <c r="F176" t="s">
        <v>90</v>
      </c>
      <c r="G176" t="s">
        <v>13</v>
      </c>
      <c r="H176" t="s">
        <v>683</v>
      </c>
      <c r="I176" t="s">
        <v>115</v>
      </c>
      <c r="J176" t="s">
        <v>115</v>
      </c>
      <c r="K176">
        <v>10005058</v>
      </c>
      <c r="L176" s="161">
        <v>42640</v>
      </c>
      <c r="M176" s="161">
        <v>42642</v>
      </c>
      <c r="N176" t="s">
        <v>383</v>
      </c>
      <c r="O176" t="s">
        <v>104</v>
      </c>
      <c r="P176">
        <v>2</v>
      </c>
      <c r="Q176" t="s">
        <v>4062</v>
      </c>
      <c r="R176">
        <v>3</v>
      </c>
    </row>
    <row r="177" spans="1:18" x14ac:dyDescent="0.2">
      <c r="A177" t="s">
        <v>4249</v>
      </c>
      <c r="B177" t="s">
        <v>423</v>
      </c>
      <c r="C177">
        <v>58380</v>
      </c>
      <c r="D177">
        <v>116135</v>
      </c>
      <c r="E177">
        <v>10004788</v>
      </c>
      <c r="F177" t="s">
        <v>259</v>
      </c>
      <c r="G177" t="s">
        <v>14</v>
      </c>
      <c r="H177" t="s">
        <v>202</v>
      </c>
      <c r="I177" t="s">
        <v>152</v>
      </c>
      <c r="J177" t="s">
        <v>152</v>
      </c>
      <c r="K177">
        <v>10020099</v>
      </c>
      <c r="L177" s="161">
        <v>42689</v>
      </c>
      <c r="M177" s="161">
        <v>42692</v>
      </c>
      <c r="N177" t="s">
        <v>261</v>
      </c>
      <c r="O177" t="s">
        <v>104</v>
      </c>
      <c r="P177">
        <v>3</v>
      </c>
      <c r="Q177" t="s">
        <v>4062</v>
      </c>
      <c r="R177">
        <v>2</v>
      </c>
    </row>
    <row r="178" spans="1:18" x14ac:dyDescent="0.2">
      <c r="A178" t="s">
        <v>4250</v>
      </c>
      <c r="B178" t="s">
        <v>525</v>
      </c>
      <c r="C178">
        <v>58383</v>
      </c>
      <c r="D178">
        <v>115411</v>
      </c>
      <c r="E178">
        <v>10005521</v>
      </c>
      <c r="F178" t="s">
        <v>259</v>
      </c>
      <c r="G178" t="s">
        <v>14</v>
      </c>
      <c r="H178" t="s">
        <v>221</v>
      </c>
      <c r="I178" t="s">
        <v>177</v>
      </c>
      <c r="J178" t="s">
        <v>177</v>
      </c>
      <c r="K178">
        <v>10022015</v>
      </c>
      <c r="L178" s="161">
        <v>42654</v>
      </c>
      <c r="M178" s="161">
        <v>42656</v>
      </c>
      <c r="N178" t="s">
        <v>280</v>
      </c>
      <c r="O178" t="s">
        <v>104</v>
      </c>
      <c r="P178" s="369">
        <v>2</v>
      </c>
      <c r="Q178" t="s">
        <v>4062</v>
      </c>
      <c r="R178">
        <v>3</v>
      </c>
    </row>
    <row r="179" spans="1:18" x14ac:dyDescent="0.2">
      <c r="A179" t="s">
        <v>4251</v>
      </c>
      <c r="B179" t="s">
        <v>2624</v>
      </c>
      <c r="C179">
        <v>58400</v>
      </c>
      <c r="D179">
        <v>118269</v>
      </c>
      <c r="E179">
        <v>10020981</v>
      </c>
      <c r="F179" t="s">
        <v>259</v>
      </c>
      <c r="G179" t="s">
        <v>14</v>
      </c>
      <c r="H179" t="s">
        <v>130</v>
      </c>
      <c r="I179" t="s">
        <v>131</v>
      </c>
      <c r="J179" t="s">
        <v>131</v>
      </c>
      <c r="K179">
        <v>10030772</v>
      </c>
      <c r="L179" s="161">
        <v>42914</v>
      </c>
      <c r="M179" s="161">
        <v>42920</v>
      </c>
      <c r="N179" t="s">
        <v>261</v>
      </c>
      <c r="O179" t="s">
        <v>117</v>
      </c>
      <c r="P179">
        <v>4</v>
      </c>
      <c r="Q179" t="s">
        <v>4062</v>
      </c>
      <c r="R179">
        <v>2</v>
      </c>
    </row>
    <row r="180" spans="1:18" x14ac:dyDescent="0.2">
      <c r="A180" t="s">
        <v>4252</v>
      </c>
      <c r="B180" t="s">
        <v>258</v>
      </c>
      <c r="C180">
        <v>58437</v>
      </c>
      <c r="D180">
        <v>124707</v>
      </c>
      <c r="E180">
        <v>10038112</v>
      </c>
      <c r="F180" t="s">
        <v>259</v>
      </c>
      <c r="G180" t="s">
        <v>14</v>
      </c>
      <c r="H180" t="s">
        <v>260</v>
      </c>
      <c r="I180" t="s">
        <v>155</v>
      </c>
      <c r="J180" t="s">
        <v>155</v>
      </c>
      <c r="K180">
        <v>10022500</v>
      </c>
      <c r="L180" s="161">
        <v>42752</v>
      </c>
      <c r="M180" s="161">
        <v>42755</v>
      </c>
      <c r="N180" t="s">
        <v>261</v>
      </c>
      <c r="O180" t="s">
        <v>104</v>
      </c>
      <c r="P180" s="369">
        <v>3</v>
      </c>
      <c r="Q180" t="s">
        <v>4062</v>
      </c>
      <c r="R180">
        <v>2</v>
      </c>
    </row>
    <row r="181" spans="1:18" x14ac:dyDescent="0.2">
      <c r="A181" t="s">
        <v>4253</v>
      </c>
      <c r="B181" t="s">
        <v>385</v>
      </c>
      <c r="C181">
        <v>58444</v>
      </c>
      <c r="D181">
        <v>118356</v>
      </c>
      <c r="E181">
        <v>10022237</v>
      </c>
      <c r="F181" t="s">
        <v>90</v>
      </c>
      <c r="G181" t="s">
        <v>13</v>
      </c>
      <c r="H181" t="s">
        <v>386</v>
      </c>
      <c r="I181" t="s">
        <v>152</v>
      </c>
      <c r="J181" t="s">
        <v>152</v>
      </c>
      <c r="K181">
        <v>10020084</v>
      </c>
      <c r="L181" s="161">
        <v>42703</v>
      </c>
      <c r="M181" s="161">
        <v>42706</v>
      </c>
      <c r="N181" t="s">
        <v>136</v>
      </c>
      <c r="O181" t="s">
        <v>104</v>
      </c>
      <c r="P181" s="395">
        <v>3</v>
      </c>
      <c r="Q181" t="s">
        <v>4062</v>
      </c>
      <c r="R181">
        <v>2</v>
      </c>
    </row>
    <row r="182" spans="1:18" x14ac:dyDescent="0.2">
      <c r="A182" t="s">
        <v>4254</v>
      </c>
      <c r="B182" t="s">
        <v>3581</v>
      </c>
      <c r="C182">
        <v>58456</v>
      </c>
      <c r="D182">
        <v>118381</v>
      </c>
      <c r="E182">
        <v>10022856</v>
      </c>
      <c r="F182" t="s">
        <v>170</v>
      </c>
      <c r="G182" t="s">
        <v>13</v>
      </c>
      <c r="H182" t="s">
        <v>595</v>
      </c>
      <c r="I182" t="s">
        <v>177</v>
      </c>
      <c r="J182" t="s">
        <v>177</v>
      </c>
      <c r="K182">
        <v>10030685</v>
      </c>
      <c r="L182" s="161">
        <v>42851</v>
      </c>
      <c r="M182" s="161">
        <v>42852</v>
      </c>
      <c r="N182" t="s">
        <v>156</v>
      </c>
      <c r="O182" t="s">
        <v>95</v>
      </c>
      <c r="P182">
        <v>9</v>
      </c>
      <c r="Q182" t="s">
        <v>4062</v>
      </c>
      <c r="R182">
        <v>2</v>
      </c>
    </row>
    <row r="183" spans="1:18" x14ac:dyDescent="0.2">
      <c r="A183" t="s">
        <v>4255</v>
      </c>
      <c r="B183" t="s">
        <v>240</v>
      </c>
      <c r="C183">
        <v>58507</v>
      </c>
      <c r="D183">
        <v>115564</v>
      </c>
      <c r="E183">
        <v>10004665</v>
      </c>
      <c r="F183" t="s">
        <v>90</v>
      </c>
      <c r="G183" t="s">
        <v>13</v>
      </c>
      <c r="H183" t="s">
        <v>145</v>
      </c>
      <c r="I183" t="s">
        <v>131</v>
      </c>
      <c r="J183" t="s">
        <v>131</v>
      </c>
      <c r="K183">
        <v>10022614</v>
      </c>
      <c r="L183" s="161">
        <v>42633</v>
      </c>
      <c r="M183" s="161">
        <v>42635</v>
      </c>
      <c r="N183" t="s">
        <v>121</v>
      </c>
      <c r="O183" t="s">
        <v>104</v>
      </c>
      <c r="P183">
        <v>4</v>
      </c>
      <c r="Q183" t="s">
        <v>4062</v>
      </c>
      <c r="R183">
        <v>2</v>
      </c>
    </row>
    <row r="184" spans="1:18" x14ac:dyDescent="0.2">
      <c r="A184" t="s">
        <v>4256</v>
      </c>
      <c r="B184" t="s">
        <v>486</v>
      </c>
      <c r="C184">
        <v>58519</v>
      </c>
      <c r="D184">
        <v>117658</v>
      </c>
      <c r="E184">
        <v>10009687</v>
      </c>
      <c r="F184" t="s">
        <v>90</v>
      </c>
      <c r="G184" t="s">
        <v>13</v>
      </c>
      <c r="H184" t="s">
        <v>487</v>
      </c>
      <c r="I184" t="s">
        <v>92</v>
      </c>
      <c r="J184" t="s">
        <v>93</v>
      </c>
      <c r="K184">
        <v>10022490</v>
      </c>
      <c r="L184" s="161">
        <v>42675</v>
      </c>
      <c r="M184" s="161">
        <v>42678</v>
      </c>
      <c r="N184" t="s">
        <v>136</v>
      </c>
      <c r="O184" t="s">
        <v>104</v>
      </c>
      <c r="P184" s="395">
        <v>4</v>
      </c>
      <c r="Q184" t="s">
        <v>4062</v>
      </c>
      <c r="R184">
        <v>2</v>
      </c>
    </row>
    <row r="185" spans="1:18" x14ac:dyDescent="0.2">
      <c r="A185" t="s">
        <v>4257</v>
      </c>
      <c r="B185" t="s">
        <v>283</v>
      </c>
      <c r="C185">
        <v>58560</v>
      </c>
      <c r="D185">
        <v>118490</v>
      </c>
      <c r="E185">
        <v>10022439</v>
      </c>
      <c r="F185" t="s">
        <v>90</v>
      </c>
      <c r="G185" t="s">
        <v>13</v>
      </c>
      <c r="H185" t="s">
        <v>284</v>
      </c>
      <c r="I185" t="s">
        <v>115</v>
      </c>
      <c r="J185" t="s">
        <v>115</v>
      </c>
      <c r="K185">
        <v>10022506</v>
      </c>
      <c r="L185" s="161">
        <v>42759</v>
      </c>
      <c r="M185" s="161">
        <v>42760</v>
      </c>
      <c r="N185" t="s">
        <v>156</v>
      </c>
      <c r="O185" t="s">
        <v>95</v>
      </c>
      <c r="P185" s="369">
        <v>9</v>
      </c>
      <c r="Q185" t="s">
        <v>4062</v>
      </c>
      <c r="R185">
        <v>2</v>
      </c>
    </row>
    <row r="186" spans="1:18" x14ac:dyDescent="0.2">
      <c r="A186" t="s">
        <v>4258</v>
      </c>
      <c r="B186" t="s">
        <v>337</v>
      </c>
      <c r="C186">
        <v>58563</v>
      </c>
      <c r="D186">
        <v>118493</v>
      </c>
      <c r="E186">
        <v>10020395</v>
      </c>
      <c r="F186" t="s">
        <v>90</v>
      </c>
      <c r="G186" t="s">
        <v>13</v>
      </c>
      <c r="H186" t="s">
        <v>167</v>
      </c>
      <c r="I186" t="s">
        <v>102</v>
      </c>
      <c r="J186" t="s">
        <v>102</v>
      </c>
      <c r="K186">
        <v>10020186</v>
      </c>
      <c r="L186" s="161">
        <v>42674</v>
      </c>
      <c r="M186" s="161">
        <v>42677</v>
      </c>
      <c r="N186" t="s">
        <v>136</v>
      </c>
      <c r="O186" t="s">
        <v>104</v>
      </c>
      <c r="P186">
        <v>3</v>
      </c>
      <c r="Q186" t="s">
        <v>4062</v>
      </c>
      <c r="R186">
        <v>2</v>
      </c>
    </row>
    <row r="187" spans="1:18" x14ac:dyDescent="0.2">
      <c r="A187" t="s">
        <v>4259</v>
      </c>
      <c r="B187" t="s">
        <v>134</v>
      </c>
      <c r="C187">
        <v>58587</v>
      </c>
      <c r="D187">
        <v>118533</v>
      </c>
      <c r="E187">
        <v>10022461</v>
      </c>
      <c r="F187" t="s">
        <v>90</v>
      </c>
      <c r="G187" t="s">
        <v>13</v>
      </c>
      <c r="H187" t="s">
        <v>135</v>
      </c>
      <c r="I187" t="s">
        <v>115</v>
      </c>
      <c r="J187" t="s">
        <v>115</v>
      </c>
      <c r="K187">
        <v>10022543</v>
      </c>
      <c r="L187" s="161">
        <v>42745</v>
      </c>
      <c r="M187" s="161">
        <v>42748</v>
      </c>
      <c r="N187" t="s">
        <v>136</v>
      </c>
      <c r="O187" t="s">
        <v>104</v>
      </c>
      <c r="P187">
        <v>3</v>
      </c>
      <c r="Q187" t="s">
        <v>4062</v>
      </c>
      <c r="R187">
        <v>2</v>
      </c>
    </row>
    <row r="188" spans="1:18" x14ac:dyDescent="0.2">
      <c r="A188" t="s">
        <v>4260</v>
      </c>
      <c r="B188" t="s">
        <v>357</v>
      </c>
      <c r="C188">
        <v>58766</v>
      </c>
      <c r="D188">
        <v>108082</v>
      </c>
      <c r="E188">
        <v>10009975</v>
      </c>
      <c r="F188" t="s">
        <v>90</v>
      </c>
      <c r="G188" t="s">
        <v>13</v>
      </c>
      <c r="H188" t="s">
        <v>358</v>
      </c>
      <c r="I188" t="s">
        <v>186</v>
      </c>
      <c r="J188" t="s">
        <v>93</v>
      </c>
      <c r="K188">
        <v>10020114</v>
      </c>
      <c r="L188" s="161">
        <v>42710</v>
      </c>
      <c r="M188" s="161">
        <v>42713</v>
      </c>
      <c r="N188" t="s">
        <v>121</v>
      </c>
      <c r="O188" t="s">
        <v>104</v>
      </c>
      <c r="P188" s="369">
        <v>4</v>
      </c>
      <c r="Q188" t="s">
        <v>4062</v>
      </c>
      <c r="R188">
        <v>2</v>
      </c>
    </row>
    <row r="189" spans="1:18" x14ac:dyDescent="0.2">
      <c r="A189" t="s">
        <v>4261</v>
      </c>
      <c r="B189" t="s">
        <v>489</v>
      </c>
      <c r="C189">
        <v>58782</v>
      </c>
      <c r="D189">
        <v>118728</v>
      </c>
      <c r="E189">
        <v>10024714</v>
      </c>
      <c r="F189" t="s">
        <v>170</v>
      </c>
      <c r="G189" t="s">
        <v>13</v>
      </c>
      <c r="H189" t="s">
        <v>386</v>
      </c>
      <c r="I189" t="s">
        <v>152</v>
      </c>
      <c r="J189" t="s">
        <v>152</v>
      </c>
      <c r="K189">
        <v>10020136</v>
      </c>
      <c r="L189" s="161">
        <v>42676</v>
      </c>
      <c r="M189" s="161">
        <v>42678</v>
      </c>
      <c r="N189" t="s">
        <v>136</v>
      </c>
      <c r="O189" t="s">
        <v>104</v>
      </c>
      <c r="P189" s="369">
        <v>3</v>
      </c>
      <c r="Q189" t="s">
        <v>4062</v>
      </c>
      <c r="R189">
        <v>2</v>
      </c>
    </row>
    <row r="190" spans="1:18" x14ac:dyDescent="0.2">
      <c r="A190" t="s">
        <v>4262</v>
      </c>
      <c r="B190" t="s">
        <v>1861</v>
      </c>
      <c r="C190">
        <v>58805</v>
      </c>
      <c r="D190">
        <v>118703</v>
      </c>
      <c r="E190">
        <v>10024317</v>
      </c>
      <c r="F190" t="s">
        <v>170</v>
      </c>
      <c r="G190" t="s">
        <v>13</v>
      </c>
      <c r="H190" t="s">
        <v>173</v>
      </c>
      <c r="I190" t="s">
        <v>161</v>
      </c>
      <c r="J190" t="s">
        <v>161</v>
      </c>
      <c r="K190">
        <v>10030714</v>
      </c>
      <c r="L190" s="161">
        <v>42899</v>
      </c>
      <c r="M190" s="161">
        <v>42902</v>
      </c>
      <c r="N190" t="s">
        <v>136</v>
      </c>
      <c r="O190" t="s">
        <v>104</v>
      </c>
      <c r="P190">
        <v>4</v>
      </c>
      <c r="Q190" t="s">
        <v>4062</v>
      </c>
      <c r="R190">
        <v>2</v>
      </c>
    </row>
    <row r="191" spans="1:18" x14ac:dyDescent="0.2">
      <c r="A191" t="s">
        <v>4263</v>
      </c>
      <c r="B191" t="s">
        <v>1864</v>
      </c>
      <c r="C191">
        <v>58820</v>
      </c>
      <c r="D191">
        <v>118589</v>
      </c>
      <c r="E191">
        <v>10024124</v>
      </c>
      <c r="F191" t="s">
        <v>90</v>
      </c>
      <c r="G191" t="s">
        <v>13</v>
      </c>
      <c r="H191" t="s">
        <v>1865</v>
      </c>
      <c r="I191" t="s">
        <v>1143</v>
      </c>
      <c r="J191" t="s">
        <v>155</v>
      </c>
      <c r="K191">
        <v>10022510</v>
      </c>
      <c r="L191" s="161">
        <v>42892</v>
      </c>
      <c r="M191" s="161">
        <v>42895</v>
      </c>
      <c r="N191" t="s">
        <v>132</v>
      </c>
      <c r="O191" t="s">
        <v>104</v>
      </c>
      <c r="P191">
        <v>2</v>
      </c>
      <c r="Q191" t="s">
        <v>4062</v>
      </c>
      <c r="R191">
        <v>3</v>
      </c>
    </row>
    <row r="192" spans="1:18" x14ac:dyDescent="0.2">
      <c r="A192" t="s">
        <v>4264</v>
      </c>
      <c r="B192" t="s">
        <v>491</v>
      </c>
      <c r="C192">
        <v>58913</v>
      </c>
      <c r="D192">
        <v>116225</v>
      </c>
      <c r="E192">
        <v>10001777</v>
      </c>
      <c r="F192" t="s">
        <v>259</v>
      </c>
      <c r="G192" t="s">
        <v>14</v>
      </c>
      <c r="H192" t="s">
        <v>130</v>
      </c>
      <c r="I192" t="s">
        <v>131</v>
      </c>
      <c r="J192" t="s">
        <v>131</v>
      </c>
      <c r="K192">
        <v>10022612</v>
      </c>
      <c r="L192" s="161">
        <v>42675</v>
      </c>
      <c r="M192" s="161">
        <v>42677</v>
      </c>
      <c r="N192" t="s">
        <v>296</v>
      </c>
      <c r="O192" t="s">
        <v>104</v>
      </c>
      <c r="P192" s="369">
        <v>2</v>
      </c>
      <c r="Q192" t="s">
        <v>4062</v>
      </c>
      <c r="R192">
        <v>3</v>
      </c>
    </row>
    <row r="193" spans="1:18" x14ac:dyDescent="0.2">
      <c r="A193" t="s">
        <v>4265</v>
      </c>
      <c r="B193" t="s">
        <v>510</v>
      </c>
      <c r="C193">
        <v>58933</v>
      </c>
      <c r="D193">
        <v>118804</v>
      </c>
      <c r="E193">
        <v>10022320</v>
      </c>
      <c r="F193" t="s">
        <v>90</v>
      </c>
      <c r="G193" t="s">
        <v>13</v>
      </c>
      <c r="H193" t="s">
        <v>511</v>
      </c>
      <c r="I193" t="s">
        <v>186</v>
      </c>
      <c r="J193" t="s">
        <v>93</v>
      </c>
      <c r="K193">
        <v>10005083</v>
      </c>
      <c r="L193" s="161">
        <v>42654</v>
      </c>
      <c r="M193" s="161">
        <v>42657</v>
      </c>
      <c r="N193" t="s">
        <v>309</v>
      </c>
      <c r="O193" t="s">
        <v>104</v>
      </c>
      <c r="P193" s="395">
        <v>3</v>
      </c>
      <c r="Q193" t="s">
        <v>4062</v>
      </c>
      <c r="R193">
        <v>3</v>
      </c>
    </row>
    <row r="194" spans="1:18" x14ac:dyDescent="0.2">
      <c r="A194" t="s">
        <v>4266</v>
      </c>
      <c r="B194" t="s">
        <v>2676</v>
      </c>
      <c r="C194">
        <v>59017</v>
      </c>
      <c r="D194">
        <v>118684</v>
      </c>
      <c r="E194">
        <v>10024293</v>
      </c>
      <c r="F194" t="s">
        <v>159</v>
      </c>
      <c r="G194" t="s">
        <v>14</v>
      </c>
      <c r="H194" t="s">
        <v>1316</v>
      </c>
      <c r="I194" t="s">
        <v>131</v>
      </c>
      <c r="J194" t="s">
        <v>131</v>
      </c>
      <c r="K194">
        <v>10030769</v>
      </c>
      <c r="L194" s="161">
        <v>42900</v>
      </c>
      <c r="M194" s="161">
        <v>42901</v>
      </c>
      <c r="N194" t="s">
        <v>162</v>
      </c>
      <c r="O194" t="s">
        <v>95</v>
      </c>
      <c r="P194">
        <v>9</v>
      </c>
      <c r="Q194" t="s">
        <v>4062</v>
      </c>
      <c r="R194">
        <v>2</v>
      </c>
    </row>
    <row r="195" spans="1:18" x14ac:dyDescent="0.2">
      <c r="A195" t="s">
        <v>4267</v>
      </c>
      <c r="B195" t="s">
        <v>1878</v>
      </c>
      <c r="C195">
        <v>59042</v>
      </c>
      <c r="D195">
        <v>119205</v>
      </c>
      <c r="E195">
        <v>10030520</v>
      </c>
      <c r="F195" t="s">
        <v>170</v>
      </c>
      <c r="G195" t="s">
        <v>13</v>
      </c>
      <c r="H195" t="s">
        <v>114</v>
      </c>
      <c r="I195" t="s">
        <v>115</v>
      </c>
      <c r="J195" t="s">
        <v>115</v>
      </c>
      <c r="K195">
        <v>10030691</v>
      </c>
      <c r="L195" s="161">
        <v>42955</v>
      </c>
      <c r="M195" s="161">
        <v>42958</v>
      </c>
      <c r="N195" t="s">
        <v>136</v>
      </c>
      <c r="O195" t="s">
        <v>104</v>
      </c>
      <c r="P195" s="395">
        <v>3</v>
      </c>
      <c r="Q195" t="s">
        <v>4062</v>
      </c>
      <c r="R195">
        <v>2</v>
      </c>
    </row>
    <row r="196" spans="1:18" x14ac:dyDescent="0.2">
      <c r="A196" t="s">
        <v>4268</v>
      </c>
      <c r="B196" t="s">
        <v>601</v>
      </c>
      <c r="C196">
        <v>59066</v>
      </c>
      <c r="D196">
        <v>114960</v>
      </c>
      <c r="E196">
        <v>10030120</v>
      </c>
      <c r="F196" t="s">
        <v>90</v>
      </c>
      <c r="G196" t="s">
        <v>13</v>
      </c>
      <c r="H196" t="s">
        <v>467</v>
      </c>
      <c r="I196" t="s">
        <v>92</v>
      </c>
      <c r="J196" t="s">
        <v>93</v>
      </c>
      <c r="K196">
        <v>10020155</v>
      </c>
      <c r="L196" s="161">
        <v>42626</v>
      </c>
      <c r="M196" s="161">
        <v>42627</v>
      </c>
      <c r="N196" t="s">
        <v>94</v>
      </c>
      <c r="O196" t="s">
        <v>95</v>
      </c>
      <c r="P196" s="395">
        <v>9</v>
      </c>
      <c r="Q196" t="s">
        <v>4062</v>
      </c>
      <c r="R196">
        <v>2</v>
      </c>
    </row>
    <row r="197" spans="1:18" x14ac:dyDescent="0.2">
      <c r="A197" t="s">
        <v>4269</v>
      </c>
      <c r="B197" t="s">
        <v>2701</v>
      </c>
      <c r="C197">
        <v>59083</v>
      </c>
      <c r="D197">
        <v>119805</v>
      </c>
      <c r="E197">
        <v>10033482</v>
      </c>
      <c r="F197" t="s">
        <v>90</v>
      </c>
      <c r="G197" t="s">
        <v>13</v>
      </c>
      <c r="H197" t="s">
        <v>151</v>
      </c>
      <c r="I197" t="s">
        <v>152</v>
      </c>
      <c r="J197" t="s">
        <v>152</v>
      </c>
      <c r="K197">
        <v>10030782</v>
      </c>
      <c r="L197" s="161">
        <v>42824</v>
      </c>
      <c r="M197" s="161">
        <v>42825</v>
      </c>
      <c r="N197" t="s">
        <v>94</v>
      </c>
      <c r="O197" t="s">
        <v>95</v>
      </c>
      <c r="P197">
        <v>9</v>
      </c>
      <c r="Q197" t="s">
        <v>4062</v>
      </c>
      <c r="R197">
        <v>2</v>
      </c>
    </row>
    <row r="198" spans="1:18" x14ac:dyDescent="0.2">
      <c r="A198" t="s">
        <v>4270</v>
      </c>
      <c r="B198" t="s">
        <v>454</v>
      </c>
      <c r="C198">
        <v>59109</v>
      </c>
      <c r="D198">
        <v>120015</v>
      </c>
      <c r="E198">
        <v>10034055</v>
      </c>
      <c r="F198" t="s">
        <v>90</v>
      </c>
      <c r="G198" t="s">
        <v>13</v>
      </c>
      <c r="H198" t="s">
        <v>342</v>
      </c>
      <c r="I198" t="s">
        <v>177</v>
      </c>
      <c r="J198" t="s">
        <v>177</v>
      </c>
      <c r="K198">
        <v>10020116</v>
      </c>
      <c r="L198" s="161">
        <v>42682</v>
      </c>
      <c r="M198" s="161">
        <v>42685</v>
      </c>
      <c r="N198" t="s">
        <v>121</v>
      </c>
      <c r="O198" t="s">
        <v>104</v>
      </c>
      <c r="P198">
        <v>2</v>
      </c>
      <c r="Q198" t="s">
        <v>4062</v>
      </c>
      <c r="R198">
        <v>2</v>
      </c>
    </row>
    <row r="199" spans="1:18" x14ac:dyDescent="0.2">
      <c r="A199" t="s">
        <v>4271</v>
      </c>
      <c r="B199" t="s">
        <v>1892</v>
      </c>
      <c r="C199">
        <v>59122</v>
      </c>
      <c r="D199">
        <v>118146</v>
      </c>
      <c r="E199">
        <v>10019227</v>
      </c>
      <c r="F199" t="s">
        <v>90</v>
      </c>
      <c r="G199" t="s">
        <v>13</v>
      </c>
      <c r="H199" t="s">
        <v>1233</v>
      </c>
      <c r="I199" t="s">
        <v>115</v>
      </c>
      <c r="J199" t="s">
        <v>115</v>
      </c>
      <c r="K199">
        <v>10022536</v>
      </c>
      <c r="L199" s="161">
        <v>42857</v>
      </c>
      <c r="M199" s="161">
        <v>42860</v>
      </c>
      <c r="N199" t="s">
        <v>383</v>
      </c>
      <c r="O199" t="s">
        <v>104</v>
      </c>
      <c r="P199">
        <v>4</v>
      </c>
      <c r="Q199" t="s">
        <v>4062</v>
      </c>
      <c r="R199">
        <v>3</v>
      </c>
    </row>
    <row r="200" spans="1:18" x14ac:dyDescent="0.2">
      <c r="A200" t="s">
        <v>4272</v>
      </c>
      <c r="B200" t="s">
        <v>1895</v>
      </c>
      <c r="C200">
        <v>59124</v>
      </c>
      <c r="D200">
        <v>121216</v>
      </c>
      <c r="E200">
        <v>10027693</v>
      </c>
      <c r="F200" t="s">
        <v>90</v>
      </c>
      <c r="G200" t="s">
        <v>13</v>
      </c>
      <c r="H200" t="s">
        <v>724</v>
      </c>
      <c r="I200" t="s">
        <v>102</v>
      </c>
      <c r="J200" t="s">
        <v>102</v>
      </c>
      <c r="K200">
        <v>10030717</v>
      </c>
      <c r="L200" s="161">
        <v>42920</v>
      </c>
      <c r="M200" s="161">
        <v>42923</v>
      </c>
      <c r="N200" t="s">
        <v>121</v>
      </c>
      <c r="O200" t="s">
        <v>104</v>
      </c>
      <c r="P200">
        <v>3</v>
      </c>
      <c r="Q200" t="s">
        <v>4062</v>
      </c>
      <c r="R200">
        <v>2</v>
      </c>
    </row>
    <row r="201" spans="1:18" x14ac:dyDescent="0.2">
      <c r="A201" t="s">
        <v>4273</v>
      </c>
      <c r="B201" t="s">
        <v>164</v>
      </c>
      <c r="C201">
        <v>59142</v>
      </c>
      <c r="D201">
        <v>123106</v>
      </c>
      <c r="E201">
        <v>10038911</v>
      </c>
      <c r="F201" t="s">
        <v>90</v>
      </c>
      <c r="G201" t="s">
        <v>13</v>
      </c>
      <c r="H201" t="s">
        <v>130</v>
      </c>
      <c r="I201" t="s">
        <v>131</v>
      </c>
      <c r="J201" t="s">
        <v>131</v>
      </c>
      <c r="K201">
        <v>10022628</v>
      </c>
      <c r="L201" s="161">
        <v>42773</v>
      </c>
      <c r="M201" s="161">
        <v>42776</v>
      </c>
      <c r="N201" t="s">
        <v>132</v>
      </c>
      <c r="O201" t="s">
        <v>104</v>
      </c>
      <c r="P201">
        <v>4</v>
      </c>
      <c r="Q201" t="s">
        <v>4062</v>
      </c>
      <c r="R201">
        <v>3</v>
      </c>
    </row>
    <row r="202" spans="1:18" x14ac:dyDescent="0.2">
      <c r="A202" t="s">
        <v>4274</v>
      </c>
      <c r="B202" t="s">
        <v>1191</v>
      </c>
      <c r="C202">
        <v>59154</v>
      </c>
      <c r="D202">
        <v>124281</v>
      </c>
      <c r="E202">
        <v>10032740</v>
      </c>
      <c r="F202" t="s">
        <v>90</v>
      </c>
      <c r="G202" t="s">
        <v>13</v>
      </c>
      <c r="H202" t="s">
        <v>275</v>
      </c>
      <c r="I202" t="s">
        <v>186</v>
      </c>
      <c r="J202" t="s">
        <v>93</v>
      </c>
      <c r="K202">
        <v>10030667</v>
      </c>
      <c r="L202" s="161">
        <v>42905</v>
      </c>
      <c r="M202" s="161">
        <v>42908</v>
      </c>
      <c r="N202" t="s">
        <v>132</v>
      </c>
      <c r="O202" t="s">
        <v>104</v>
      </c>
      <c r="P202" s="369">
        <v>2</v>
      </c>
      <c r="Q202" t="s">
        <v>4062</v>
      </c>
      <c r="R202">
        <v>3</v>
      </c>
    </row>
    <row r="203" spans="1:18" x14ac:dyDescent="0.2">
      <c r="A203" t="s">
        <v>4275</v>
      </c>
      <c r="B203" t="s">
        <v>341</v>
      </c>
      <c r="C203">
        <v>59155</v>
      </c>
      <c r="D203">
        <v>122978</v>
      </c>
      <c r="E203">
        <v>10034315</v>
      </c>
      <c r="F203" t="s">
        <v>90</v>
      </c>
      <c r="G203" t="s">
        <v>13</v>
      </c>
      <c r="H203" t="s">
        <v>342</v>
      </c>
      <c r="I203" t="s">
        <v>177</v>
      </c>
      <c r="J203" t="s">
        <v>177</v>
      </c>
      <c r="K203">
        <v>10005096</v>
      </c>
      <c r="L203" s="161">
        <v>42717</v>
      </c>
      <c r="M203" s="161">
        <v>42720</v>
      </c>
      <c r="N203" t="s">
        <v>132</v>
      </c>
      <c r="O203" t="s">
        <v>104</v>
      </c>
      <c r="P203" s="369">
        <v>2</v>
      </c>
      <c r="Q203" t="s">
        <v>4062</v>
      </c>
      <c r="R203">
        <v>3</v>
      </c>
    </row>
    <row r="204" spans="1:18" x14ac:dyDescent="0.2">
      <c r="A204" t="s">
        <v>4276</v>
      </c>
      <c r="B204" t="s">
        <v>531</v>
      </c>
      <c r="C204">
        <v>59157</v>
      </c>
      <c r="D204">
        <v>124219</v>
      </c>
      <c r="E204">
        <v>10024404</v>
      </c>
      <c r="F204" t="s">
        <v>90</v>
      </c>
      <c r="G204" t="s">
        <v>13</v>
      </c>
      <c r="H204" t="s">
        <v>135</v>
      </c>
      <c r="I204" t="s">
        <v>115</v>
      </c>
      <c r="J204" t="s">
        <v>115</v>
      </c>
      <c r="K204">
        <v>10021941</v>
      </c>
      <c r="L204" s="161">
        <v>42668</v>
      </c>
      <c r="M204" s="161">
        <v>42670</v>
      </c>
      <c r="N204" t="s">
        <v>309</v>
      </c>
      <c r="O204" t="s">
        <v>104</v>
      </c>
      <c r="P204">
        <v>2</v>
      </c>
      <c r="Q204" t="s">
        <v>4062</v>
      </c>
      <c r="R204">
        <v>3</v>
      </c>
    </row>
    <row r="205" spans="1:18" x14ac:dyDescent="0.2">
      <c r="A205" t="s">
        <v>4277</v>
      </c>
      <c r="B205" t="s">
        <v>308</v>
      </c>
      <c r="C205">
        <v>59161</v>
      </c>
      <c r="D205">
        <v>124286</v>
      </c>
      <c r="E205">
        <v>10036578</v>
      </c>
      <c r="F205" t="s">
        <v>90</v>
      </c>
      <c r="G205" t="s">
        <v>13</v>
      </c>
      <c r="H205" t="s">
        <v>266</v>
      </c>
      <c r="I205" t="s">
        <v>131</v>
      </c>
      <c r="J205" t="s">
        <v>131</v>
      </c>
      <c r="K205">
        <v>10022619</v>
      </c>
      <c r="L205" s="161">
        <v>42745</v>
      </c>
      <c r="M205" s="161">
        <v>42748</v>
      </c>
      <c r="N205" t="s">
        <v>309</v>
      </c>
      <c r="O205" t="s">
        <v>104</v>
      </c>
      <c r="P205" s="369">
        <v>2</v>
      </c>
      <c r="Q205" t="s">
        <v>4062</v>
      </c>
      <c r="R205">
        <v>3</v>
      </c>
    </row>
    <row r="206" spans="1:18" x14ac:dyDescent="0.2">
      <c r="A206" t="s">
        <v>4278</v>
      </c>
      <c r="B206" t="s">
        <v>1919</v>
      </c>
      <c r="C206">
        <v>59162</v>
      </c>
      <c r="D206">
        <v>121344</v>
      </c>
      <c r="E206">
        <v>10030670</v>
      </c>
      <c r="F206" t="s">
        <v>90</v>
      </c>
      <c r="G206" t="s">
        <v>13</v>
      </c>
      <c r="H206" t="s">
        <v>315</v>
      </c>
      <c r="I206" t="s">
        <v>161</v>
      </c>
      <c r="J206" t="s">
        <v>161</v>
      </c>
      <c r="K206">
        <v>10030713</v>
      </c>
      <c r="L206" s="161">
        <v>42942</v>
      </c>
      <c r="M206" s="161">
        <v>42949</v>
      </c>
      <c r="N206" t="s">
        <v>136</v>
      </c>
      <c r="O206" t="s">
        <v>117</v>
      </c>
      <c r="P206">
        <v>3</v>
      </c>
      <c r="Q206" t="s">
        <v>4062</v>
      </c>
      <c r="R206">
        <v>2</v>
      </c>
    </row>
    <row r="207" spans="1:18" x14ac:dyDescent="0.2">
      <c r="A207" t="s">
        <v>4279</v>
      </c>
      <c r="B207" t="s">
        <v>1922</v>
      </c>
      <c r="C207">
        <v>59163</v>
      </c>
      <c r="D207">
        <v>122554</v>
      </c>
      <c r="E207">
        <v>10035270</v>
      </c>
      <c r="F207" t="s">
        <v>90</v>
      </c>
      <c r="G207" t="s">
        <v>13</v>
      </c>
      <c r="H207" t="s">
        <v>1206</v>
      </c>
      <c r="I207" t="s">
        <v>115</v>
      </c>
      <c r="J207" t="s">
        <v>115</v>
      </c>
      <c r="K207">
        <v>10022557</v>
      </c>
      <c r="L207" s="161">
        <v>42864</v>
      </c>
      <c r="M207" s="161">
        <v>42867</v>
      </c>
      <c r="N207" t="s">
        <v>309</v>
      </c>
      <c r="O207" t="s">
        <v>104</v>
      </c>
      <c r="P207">
        <v>2</v>
      </c>
      <c r="Q207" t="s">
        <v>4062</v>
      </c>
      <c r="R207">
        <v>3</v>
      </c>
    </row>
    <row r="208" spans="1:18" x14ac:dyDescent="0.2">
      <c r="A208" t="s">
        <v>4280</v>
      </c>
      <c r="B208" t="s">
        <v>1928</v>
      </c>
      <c r="C208">
        <v>59166</v>
      </c>
      <c r="D208">
        <v>118760</v>
      </c>
      <c r="E208">
        <v>10021021</v>
      </c>
      <c r="F208" t="s">
        <v>259</v>
      </c>
      <c r="G208" t="s">
        <v>14</v>
      </c>
      <c r="H208" t="s">
        <v>479</v>
      </c>
      <c r="I208" t="s">
        <v>115</v>
      </c>
      <c r="J208" t="s">
        <v>115</v>
      </c>
      <c r="K208">
        <v>10022559</v>
      </c>
      <c r="L208" s="161">
        <v>42864</v>
      </c>
      <c r="M208" s="161">
        <v>42866</v>
      </c>
      <c r="N208" t="s">
        <v>296</v>
      </c>
      <c r="O208" t="s">
        <v>104</v>
      </c>
      <c r="P208" s="395">
        <v>2</v>
      </c>
      <c r="Q208" t="s">
        <v>4062</v>
      </c>
      <c r="R208">
        <v>3</v>
      </c>
    </row>
    <row r="209" spans="1:18" x14ac:dyDescent="0.2">
      <c r="A209" t="s">
        <v>4281</v>
      </c>
      <c r="B209" t="s">
        <v>1933</v>
      </c>
      <c r="C209">
        <v>59168</v>
      </c>
      <c r="D209">
        <v>121525</v>
      </c>
      <c r="E209">
        <v>10020307</v>
      </c>
      <c r="F209" t="s">
        <v>90</v>
      </c>
      <c r="G209" t="s">
        <v>13</v>
      </c>
      <c r="H209" t="s">
        <v>675</v>
      </c>
      <c r="I209" t="s">
        <v>115</v>
      </c>
      <c r="J209" t="s">
        <v>115</v>
      </c>
      <c r="K209">
        <v>10030694</v>
      </c>
      <c r="L209" s="161">
        <v>42928</v>
      </c>
      <c r="M209" s="161">
        <v>42929</v>
      </c>
      <c r="N209" t="s">
        <v>94</v>
      </c>
      <c r="O209" t="s">
        <v>95</v>
      </c>
      <c r="P209">
        <v>9</v>
      </c>
      <c r="Q209" t="s">
        <v>4062</v>
      </c>
      <c r="R209">
        <v>2</v>
      </c>
    </row>
    <row r="210" spans="1:18" x14ac:dyDescent="0.2">
      <c r="A210" t="s">
        <v>4282</v>
      </c>
      <c r="B210" t="s">
        <v>1936</v>
      </c>
      <c r="C210">
        <v>59173</v>
      </c>
      <c r="D210">
        <v>122920</v>
      </c>
      <c r="E210">
        <v>10036431</v>
      </c>
      <c r="F210" t="s">
        <v>90</v>
      </c>
      <c r="G210" t="s">
        <v>13</v>
      </c>
      <c r="H210" t="s">
        <v>462</v>
      </c>
      <c r="I210" t="s">
        <v>161</v>
      </c>
      <c r="J210" t="s">
        <v>161</v>
      </c>
      <c r="K210">
        <v>10030697</v>
      </c>
      <c r="L210" s="161">
        <v>42913</v>
      </c>
      <c r="M210" s="161">
        <v>42916</v>
      </c>
      <c r="N210" t="s">
        <v>136</v>
      </c>
      <c r="O210" t="s">
        <v>104</v>
      </c>
      <c r="P210">
        <v>2</v>
      </c>
      <c r="Q210" t="s">
        <v>4062</v>
      </c>
      <c r="R210">
        <v>2</v>
      </c>
    </row>
    <row r="211" spans="1:18" x14ac:dyDescent="0.2">
      <c r="A211" t="s">
        <v>4283</v>
      </c>
      <c r="B211" t="s">
        <v>4069</v>
      </c>
      <c r="C211">
        <v>59174</v>
      </c>
      <c r="D211">
        <v>105041</v>
      </c>
      <c r="E211">
        <v>10006901</v>
      </c>
      <c r="F211" t="s">
        <v>90</v>
      </c>
      <c r="G211" t="s">
        <v>13</v>
      </c>
      <c r="H211" t="s">
        <v>173</v>
      </c>
      <c r="I211" t="s">
        <v>161</v>
      </c>
      <c r="J211" t="s">
        <v>161</v>
      </c>
      <c r="K211">
        <v>10020187</v>
      </c>
      <c r="L211" s="161">
        <v>42682</v>
      </c>
      <c r="M211" s="161">
        <v>42685</v>
      </c>
      <c r="N211" t="s">
        <v>121</v>
      </c>
      <c r="O211" t="s">
        <v>104</v>
      </c>
      <c r="P211">
        <v>3</v>
      </c>
      <c r="Q211" t="s">
        <v>4062</v>
      </c>
      <c r="R211" t="s">
        <v>195</v>
      </c>
    </row>
    <row r="212" spans="1:18" x14ac:dyDescent="0.2">
      <c r="A212" t="s">
        <v>4284</v>
      </c>
      <c r="B212" t="s">
        <v>567</v>
      </c>
      <c r="C212">
        <v>59176</v>
      </c>
      <c r="D212">
        <v>121544</v>
      </c>
      <c r="E212">
        <v>10021793</v>
      </c>
      <c r="F212" t="s">
        <v>90</v>
      </c>
      <c r="G212" t="s">
        <v>13</v>
      </c>
      <c r="H212" t="s">
        <v>173</v>
      </c>
      <c r="I212" t="s">
        <v>161</v>
      </c>
      <c r="J212" t="s">
        <v>161</v>
      </c>
      <c r="K212">
        <v>10021015</v>
      </c>
      <c r="L212" s="161">
        <v>42647</v>
      </c>
      <c r="M212" s="161">
        <v>42650</v>
      </c>
      <c r="N212" t="s">
        <v>309</v>
      </c>
      <c r="O212" t="s">
        <v>104</v>
      </c>
      <c r="P212">
        <v>2</v>
      </c>
      <c r="Q212" t="s">
        <v>4062</v>
      </c>
      <c r="R212">
        <v>3</v>
      </c>
    </row>
    <row r="213" spans="1:18" x14ac:dyDescent="0.2">
      <c r="A213" t="s">
        <v>4285</v>
      </c>
      <c r="B213" t="s">
        <v>1955</v>
      </c>
      <c r="C213">
        <v>59184</v>
      </c>
      <c r="D213">
        <v>121319</v>
      </c>
      <c r="E213">
        <v>10031146</v>
      </c>
      <c r="F213" t="s">
        <v>90</v>
      </c>
      <c r="G213" t="s">
        <v>13</v>
      </c>
      <c r="H213" t="s">
        <v>151</v>
      </c>
      <c r="I213" t="s">
        <v>152</v>
      </c>
      <c r="J213" t="s">
        <v>152</v>
      </c>
      <c r="K213">
        <v>10022572</v>
      </c>
      <c r="L213" s="161">
        <v>42815</v>
      </c>
      <c r="M213" s="161">
        <v>42818</v>
      </c>
      <c r="N213" t="s">
        <v>309</v>
      </c>
      <c r="O213" t="s">
        <v>104</v>
      </c>
      <c r="P213" s="369">
        <v>2</v>
      </c>
      <c r="Q213" t="s">
        <v>4062</v>
      </c>
      <c r="R213">
        <v>3</v>
      </c>
    </row>
    <row r="214" spans="1:18" x14ac:dyDescent="0.2">
      <c r="A214" t="s">
        <v>4286</v>
      </c>
      <c r="B214" t="s">
        <v>1967</v>
      </c>
      <c r="C214">
        <v>59189</v>
      </c>
      <c r="D214">
        <v>118484</v>
      </c>
      <c r="E214">
        <v>10019581</v>
      </c>
      <c r="F214" t="s">
        <v>90</v>
      </c>
      <c r="G214" t="s">
        <v>13</v>
      </c>
      <c r="H214" t="s">
        <v>724</v>
      </c>
      <c r="I214" t="s">
        <v>102</v>
      </c>
      <c r="J214" t="s">
        <v>102</v>
      </c>
      <c r="K214">
        <v>10030721</v>
      </c>
      <c r="L214" s="161">
        <v>42850</v>
      </c>
      <c r="M214" s="161">
        <v>42852</v>
      </c>
      <c r="N214" t="s">
        <v>309</v>
      </c>
      <c r="O214" t="s">
        <v>104</v>
      </c>
      <c r="P214">
        <v>2</v>
      </c>
      <c r="Q214" t="s">
        <v>4062</v>
      </c>
      <c r="R214">
        <v>3</v>
      </c>
    </row>
    <row r="215" spans="1:18" x14ac:dyDescent="0.2">
      <c r="A215" t="s">
        <v>4287</v>
      </c>
      <c r="B215" t="s">
        <v>1972</v>
      </c>
      <c r="C215">
        <v>59191</v>
      </c>
      <c r="D215">
        <v>121596</v>
      </c>
      <c r="E215">
        <v>10029823</v>
      </c>
      <c r="F215" t="s">
        <v>90</v>
      </c>
      <c r="G215" t="s">
        <v>13</v>
      </c>
      <c r="H215" t="s">
        <v>243</v>
      </c>
      <c r="I215" t="s">
        <v>177</v>
      </c>
      <c r="J215" t="s">
        <v>177</v>
      </c>
      <c r="K215">
        <v>10022517</v>
      </c>
      <c r="L215" s="161">
        <v>42788</v>
      </c>
      <c r="M215" s="161">
        <v>42790</v>
      </c>
      <c r="N215" t="s">
        <v>309</v>
      </c>
      <c r="O215" t="s">
        <v>104</v>
      </c>
      <c r="P215" s="369">
        <v>3</v>
      </c>
      <c r="Q215" t="s">
        <v>4062</v>
      </c>
      <c r="R215">
        <v>3</v>
      </c>
    </row>
    <row r="216" spans="1:18" x14ac:dyDescent="0.2">
      <c r="A216" t="s">
        <v>4288</v>
      </c>
      <c r="B216" t="s">
        <v>1985</v>
      </c>
      <c r="C216">
        <v>59196</v>
      </c>
      <c r="D216">
        <v>129468</v>
      </c>
      <c r="E216">
        <v>10044028</v>
      </c>
      <c r="F216" t="s">
        <v>90</v>
      </c>
      <c r="G216" t="s">
        <v>13</v>
      </c>
      <c r="H216" t="s">
        <v>1322</v>
      </c>
      <c r="I216" t="s">
        <v>131</v>
      </c>
      <c r="J216" t="s">
        <v>131</v>
      </c>
      <c r="K216">
        <v>10022627</v>
      </c>
      <c r="L216" s="161">
        <v>42822</v>
      </c>
      <c r="M216" s="161">
        <v>42825</v>
      </c>
      <c r="N216" t="s">
        <v>132</v>
      </c>
      <c r="O216" t="s">
        <v>104</v>
      </c>
      <c r="P216">
        <v>4</v>
      </c>
      <c r="Q216" t="s">
        <v>4062</v>
      </c>
      <c r="R216">
        <v>3</v>
      </c>
    </row>
    <row r="217" spans="1:18" x14ac:dyDescent="0.2">
      <c r="A217" t="s">
        <v>4289</v>
      </c>
      <c r="B217" t="s">
        <v>1199</v>
      </c>
      <c r="C217">
        <v>59200</v>
      </c>
      <c r="D217">
        <v>124263</v>
      </c>
      <c r="E217">
        <v>10039859</v>
      </c>
      <c r="F217" t="s">
        <v>90</v>
      </c>
      <c r="G217" t="s">
        <v>13</v>
      </c>
      <c r="H217" t="s">
        <v>151</v>
      </c>
      <c r="I217" t="s">
        <v>152</v>
      </c>
      <c r="J217" t="s">
        <v>152</v>
      </c>
      <c r="K217">
        <v>10030702</v>
      </c>
      <c r="L217" s="161">
        <v>42892</v>
      </c>
      <c r="M217" s="161">
        <v>42895</v>
      </c>
      <c r="N217" t="s">
        <v>309</v>
      </c>
      <c r="O217" t="s">
        <v>104</v>
      </c>
      <c r="P217" s="369">
        <v>2</v>
      </c>
      <c r="Q217" t="s">
        <v>4062</v>
      </c>
      <c r="R217">
        <v>3</v>
      </c>
    </row>
    <row r="218" spans="1:18" x14ac:dyDescent="0.2">
      <c r="A218" t="s">
        <v>4290</v>
      </c>
      <c r="B218" t="s">
        <v>1988</v>
      </c>
      <c r="C218">
        <v>59216</v>
      </c>
      <c r="D218">
        <v>131271</v>
      </c>
      <c r="E218">
        <v>10010905</v>
      </c>
      <c r="F218" t="s">
        <v>90</v>
      </c>
      <c r="G218" t="s">
        <v>13</v>
      </c>
      <c r="H218" t="s">
        <v>185</v>
      </c>
      <c r="I218" t="s">
        <v>186</v>
      </c>
      <c r="J218" t="s">
        <v>93</v>
      </c>
      <c r="K218">
        <v>10022489</v>
      </c>
      <c r="L218" s="161">
        <v>42864</v>
      </c>
      <c r="M218" s="161">
        <v>42867</v>
      </c>
      <c r="N218" t="s">
        <v>132</v>
      </c>
      <c r="O218" t="s">
        <v>104</v>
      </c>
      <c r="P218" s="395">
        <v>2</v>
      </c>
      <c r="Q218" t="s">
        <v>4062</v>
      </c>
      <c r="R218">
        <v>3</v>
      </c>
    </row>
    <row r="219" spans="1:18" x14ac:dyDescent="0.2">
      <c r="A219" t="s">
        <v>4291</v>
      </c>
      <c r="B219" t="s">
        <v>2730</v>
      </c>
      <c r="C219">
        <v>59217</v>
      </c>
      <c r="D219">
        <v>130819</v>
      </c>
      <c r="E219">
        <v>10025390</v>
      </c>
      <c r="F219" t="s">
        <v>90</v>
      </c>
      <c r="G219" t="s">
        <v>13</v>
      </c>
      <c r="H219" t="s">
        <v>340</v>
      </c>
      <c r="I219" t="s">
        <v>155</v>
      </c>
      <c r="J219" t="s">
        <v>155</v>
      </c>
      <c r="K219">
        <v>10030826</v>
      </c>
      <c r="L219" s="161">
        <v>42836</v>
      </c>
      <c r="M219" s="161">
        <v>42837</v>
      </c>
      <c r="N219" t="s">
        <v>94</v>
      </c>
      <c r="O219" t="s">
        <v>95</v>
      </c>
      <c r="P219">
        <v>9</v>
      </c>
      <c r="Q219" t="s">
        <v>4062</v>
      </c>
      <c r="R219">
        <v>2</v>
      </c>
    </row>
    <row r="220" spans="1:18" x14ac:dyDescent="0.2">
      <c r="A220" t="s">
        <v>4292</v>
      </c>
      <c r="B220" t="s">
        <v>1208</v>
      </c>
      <c r="C220">
        <v>59218</v>
      </c>
      <c r="D220">
        <v>129910</v>
      </c>
      <c r="E220">
        <v>10042126</v>
      </c>
      <c r="F220" t="s">
        <v>170</v>
      </c>
      <c r="G220" t="s">
        <v>13</v>
      </c>
      <c r="H220" t="s">
        <v>151</v>
      </c>
      <c r="I220" t="s">
        <v>152</v>
      </c>
      <c r="J220" t="s">
        <v>152</v>
      </c>
      <c r="K220">
        <v>10030710</v>
      </c>
      <c r="L220" s="161">
        <v>42941</v>
      </c>
      <c r="M220" s="161">
        <v>42943</v>
      </c>
      <c r="N220" t="s">
        <v>309</v>
      </c>
      <c r="O220" t="s">
        <v>104</v>
      </c>
      <c r="P220" s="369">
        <v>2</v>
      </c>
      <c r="Q220" t="s">
        <v>4062</v>
      </c>
      <c r="R220">
        <v>3</v>
      </c>
    </row>
    <row r="221" spans="1:18" x14ac:dyDescent="0.2">
      <c r="A221" t="s">
        <v>4293</v>
      </c>
      <c r="B221" t="s">
        <v>1212</v>
      </c>
      <c r="C221">
        <v>59221</v>
      </c>
      <c r="D221">
        <v>125029</v>
      </c>
      <c r="E221">
        <v>10035656</v>
      </c>
      <c r="F221" t="s">
        <v>90</v>
      </c>
      <c r="G221" t="s">
        <v>13</v>
      </c>
      <c r="H221" t="s">
        <v>438</v>
      </c>
      <c r="I221" t="s">
        <v>155</v>
      </c>
      <c r="J221" t="s">
        <v>155</v>
      </c>
      <c r="K221">
        <v>10030751</v>
      </c>
      <c r="L221" s="161">
        <v>42906</v>
      </c>
      <c r="M221" s="161">
        <v>42908</v>
      </c>
      <c r="N221" t="s">
        <v>309</v>
      </c>
      <c r="O221" t="s">
        <v>104</v>
      </c>
      <c r="P221">
        <v>3</v>
      </c>
      <c r="Q221" t="s">
        <v>4062</v>
      </c>
      <c r="R221">
        <v>3</v>
      </c>
    </row>
    <row r="222" spans="1:18" x14ac:dyDescent="0.2">
      <c r="A222" t="s">
        <v>4294</v>
      </c>
      <c r="B222" t="s">
        <v>577</v>
      </c>
      <c r="C222">
        <v>59231</v>
      </c>
      <c r="D222">
        <v>131503</v>
      </c>
      <c r="E222">
        <v>10045359</v>
      </c>
      <c r="F222" t="s">
        <v>170</v>
      </c>
      <c r="G222" t="s">
        <v>13</v>
      </c>
      <c r="H222" t="s">
        <v>219</v>
      </c>
      <c r="I222" t="s">
        <v>177</v>
      </c>
      <c r="J222" t="s">
        <v>177</v>
      </c>
      <c r="K222">
        <v>10005113</v>
      </c>
      <c r="L222" s="161">
        <v>42633</v>
      </c>
      <c r="M222" s="161">
        <v>42636</v>
      </c>
      <c r="N222" t="s">
        <v>121</v>
      </c>
      <c r="O222" t="s">
        <v>104</v>
      </c>
      <c r="P222">
        <v>3</v>
      </c>
      <c r="Q222" t="s">
        <v>4062</v>
      </c>
      <c r="R222" t="s">
        <v>195</v>
      </c>
    </row>
    <row r="223" spans="1:18" x14ac:dyDescent="0.2">
      <c r="A223" t="s">
        <v>4295</v>
      </c>
      <c r="B223" t="s">
        <v>1218</v>
      </c>
      <c r="C223">
        <v>59232</v>
      </c>
      <c r="D223">
        <v>131966</v>
      </c>
      <c r="E223">
        <v>10046552</v>
      </c>
      <c r="F223" t="s">
        <v>170</v>
      </c>
      <c r="G223" t="s">
        <v>13</v>
      </c>
      <c r="H223" t="s">
        <v>382</v>
      </c>
      <c r="I223" t="s">
        <v>161</v>
      </c>
      <c r="J223" t="s">
        <v>161</v>
      </c>
      <c r="K223">
        <v>10035628</v>
      </c>
      <c r="L223" s="161">
        <v>42955</v>
      </c>
      <c r="M223" s="161">
        <v>42958</v>
      </c>
      <c r="N223" t="s">
        <v>136</v>
      </c>
      <c r="O223" t="s">
        <v>104</v>
      </c>
      <c r="P223">
        <v>3</v>
      </c>
      <c r="Q223" t="s">
        <v>4062</v>
      </c>
      <c r="R223">
        <v>3</v>
      </c>
    </row>
    <row r="224" spans="1:18" x14ac:dyDescent="0.2">
      <c r="A224" t="s">
        <v>4296</v>
      </c>
      <c r="B224" t="s">
        <v>554</v>
      </c>
      <c r="C224">
        <v>59234</v>
      </c>
      <c r="D224">
        <v>131504</v>
      </c>
      <c r="E224">
        <v>10044729</v>
      </c>
      <c r="F224" t="s">
        <v>170</v>
      </c>
      <c r="G224" t="s">
        <v>13</v>
      </c>
      <c r="H224" t="s">
        <v>555</v>
      </c>
      <c r="I224" t="s">
        <v>155</v>
      </c>
      <c r="J224" t="s">
        <v>155</v>
      </c>
      <c r="K224">
        <v>10005116</v>
      </c>
      <c r="L224" s="161">
        <v>42654</v>
      </c>
      <c r="M224" s="161">
        <v>42657</v>
      </c>
      <c r="N224" t="s">
        <v>121</v>
      </c>
      <c r="O224" t="s">
        <v>104</v>
      </c>
      <c r="P224">
        <v>2</v>
      </c>
      <c r="Q224" t="s">
        <v>4062</v>
      </c>
      <c r="R224" t="s">
        <v>195</v>
      </c>
    </row>
    <row r="225" spans="1:18" x14ac:dyDescent="0.2">
      <c r="A225" t="s">
        <v>4297</v>
      </c>
      <c r="B225" t="s">
        <v>3956</v>
      </c>
      <c r="C225">
        <v>59235</v>
      </c>
      <c r="D225">
        <v>131904</v>
      </c>
      <c r="E225">
        <v>10043575</v>
      </c>
      <c r="F225" t="s">
        <v>170</v>
      </c>
      <c r="G225" t="s">
        <v>13</v>
      </c>
      <c r="H225" t="s">
        <v>724</v>
      </c>
      <c r="I225" t="s">
        <v>102</v>
      </c>
      <c r="J225" t="s">
        <v>102</v>
      </c>
      <c r="K225">
        <v>10005117</v>
      </c>
      <c r="L225" s="161">
        <v>42892</v>
      </c>
      <c r="M225" s="161">
        <v>42895</v>
      </c>
      <c r="N225" t="s">
        <v>136</v>
      </c>
      <c r="O225" t="s">
        <v>104</v>
      </c>
      <c r="P225">
        <v>3</v>
      </c>
      <c r="Q225" t="s">
        <v>4062</v>
      </c>
      <c r="R225" t="s">
        <v>195</v>
      </c>
    </row>
    <row r="226" spans="1:18" x14ac:dyDescent="0.2">
      <c r="A226" t="s">
        <v>4298</v>
      </c>
      <c r="B226" t="s">
        <v>3957</v>
      </c>
      <c r="C226">
        <v>59236</v>
      </c>
      <c r="D226">
        <v>121552</v>
      </c>
      <c r="E226">
        <v>10027893</v>
      </c>
      <c r="F226" t="s">
        <v>90</v>
      </c>
      <c r="G226" t="s">
        <v>13</v>
      </c>
      <c r="H226" t="s">
        <v>194</v>
      </c>
      <c r="I226" t="s">
        <v>155</v>
      </c>
      <c r="J226" t="s">
        <v>155</v>
      </c>
      <c r="K226">
        <v>10005118</v>
      </c>
      <c r="L226" s="161">
        <v>42892</v>
      </c>
      <c r="M226" s="161">
        <v>42895</v>
      </c>
      <c r="N226" t="s">
        <v>121</v>
      </c>
      <c r="O226" t="s">
        <v>104</v>
      </c>
      <c r="P226" s="369">
        <v>2</v>
      </c>
      <c r="Q226" t="s">
        <v>4062</v>
      </c>
      <c r="R226" t="s">
        <v>195</v>
      </c>
    </row>
    <row r="227" spans="1:18" x14ac:dyDescent="0.2">
      <c r="A227" t="s">
        <v>4299</v>
      </c>
      <c r="B227" t="s">
        <v>3958</v>
      </c>
      <c r="C227">
        <v>59237</v>
      </c>
      <c r="D227">
        <v>132234</v>
      </c>
      <c r="E227">
        <v>10003280</v>
      </c>
      <c r="F227" t="s">
        <v>90</v>
      </c>
      <c r="G227" t="s">
        <v>13</v>
      </c>
      <c r="H227" t="s">
        <v>508</v>
      </c>
      <c r="I227" t="s">
        <v>161</v>
      </c>
      <c r="J227" t="s">
        <v>161</v>
      </c>
      <c r="K227">
        <v>10022594</v>
      </c>
      <c r="L227" s="161">
        <v>42801</v>
      </c>
      <c r="M227" s="161">
        <v>42804</v>
      </c>
      <c r="N227" t="s">
        <v>121</v>
      </c>
      <c r="O227" t="s">
        <v>104</v>
      </c>
      <c r="P227">
        <v>1</v>
      </c>
      <c r="Q227" t="s">
        <v>4062</v>
      </c>
      <c r="R227">
        <v>2</v>
      </c>
    </row>
    <row r="228" spans="1:18" x14ac:dyDescent="0.2">
      <c r="A228" t="s">
        <v>4300</v>
      </c>
      <c r="B228" t="s">
        <v>1991</v>
      </c>
      <c r="C228">
        <v>121777</v>
      </c>
      <c r="D228">
        <v>114857</v>
      </c>
      <c r="E228">
        <v>10012814</v>
      </c>
      <c r="F228" t="s">
        <v>125</v>
      </c>
      <c r="G228" t="s">
        <v>12</v>
      </c>
      <c r="H228" t="s">
        <v>559</v>
      </c>
      <c r="I228" t="s">
        <v>186</v>
      </c>
      <c r="J228" t="s">
        <v>93</v>
      </c>
      <c r="K228">
        <v>10022483</v>
      </c>
      <c r="L228" s="161">
        <v>42851</v>
      </c>
      <c r="M228" s="161">
        <v>42852</v>
      </c>
      <c r="N228" t="s">
        <v>547</v>
      </c>
      <c r="O228" t="s">
        <v>104</v>
      </c>
      <c r="P228">
        <v>3</v>
      </c>
      <c r="Q228" t="s">
        <v>4062</v>
      </c>
      <c r="R228">
        <v>3</v>
      </c>
    </row>
    <row r="229" spans="1:18" x14ac:dyDescent="0.2">
      <c r="A229" t="s">
        <v>4301</v>
      </c>
      <c r="B229" t="s">
        <v>527</v>
      </c>
      <c r="C229">
        <v>129383</v>
      </c>
      <c r="D229">
        <v>117454</v>
      </c>
      <c r="E229">
        <v>10001744</v>
      </c>
      <c r="F229" t="s">
        <v>107</v>
      </c>
      <c r="G229" t="s">
        <v>11</v>
      </c>
      <c r="H229" t="s">
        <v>255</v>
      </c>
      <c r="I229" t="s">
        <v>177</v>
      </c>
      <c r="J229" t="s">
        <v>177</v>
      </c>
      <c r="K229">
        <v>10011415</v>
      </c>
      <c r="L229" s="161">
        <v>42654</v>
      </c>
      <c r="M229" s="161">
        <v>42657</v>
      </c>
      <c r="N229" t="s">
        <v>168</v>
      </c>
      <c r="O229" t="s">
        <v>104</v>
      </c>
      <c r="P229">
        <v>3</v>
      </c>
      <c r="Q229" t="s">
        <v>4062</v>
      </c>
      <c r="R229">
        <v>3</v>
      </c>
    </row>
    <row r="230" spans="1:18" x14ac:dyDescent="0.2">
      <c r="A230" t="s">
        <v>4302</v>
      </c>
      <c r="B230" t="s">
        <v>367</v>
      </c>
      <c r="C230">
        <v>130401</v>
      </c>
      <c r="D230">
        <v>108356</v>
      </c>
      <c r="E230">
        <v>10001463</v>
      </c>
      <c r="F230" t="s">
        <v>368</v>
      </c>
      <c r="G230" t="s">
        <v>14</v>
      </c>
      <c r="H230" t="s">
        <v>114</v>
      </c>
      <c r="I230" t="s">
        <v>115</v>
      </c>
      <c r="J230" t="s">
        <v>115</v>
      </c>
      <c r="K230">
        <v>10020132</v>
      </c>
      <c r="L230" s="161">
        <v>42710</v>
      </c>
      <c r="M230" s="161">
        <v>42713</v>
      </c>
      <c r="N230" t="s">
        <v>369</v>
      </c>
      <c r="O230" t="s">
        <v>104</v>
      </c>
      <c r="P230" s="369">
        <v>2</v>
      </c>
      <c r="Q230" t="s">
        <v>4062</v>
      </c>
      <c r="R230">
        <v>1</v>
      </c>
    </row>
    <row r="231" spans="1:18" x14ac:dyDescent="0.2">
      <c r="A231" t="s">
        <v>4303</v>
      </c>
      <c r="B231" t="s">
        <v>501</v>
      </c>
      <c r="C231">
        <v>130408</v>
      </c>
      <c r="D231">
        <v>106809</v>
      </c>
      <c r="E231">
        <v>10002094</v>
      </c>
      <c r="F231" t="s">
        <v>107</v>
      </c>
      <c r="G231" t="s">
        <v>11</v>
      </c>
      <c r="H231" t="s">
        <v>284</v>
      </c>
      <c r="I231" t="s">
        <v>115</v>
      </c>
      <c r="J231" t="s">
        <v>115</v>
      </c>
      <c r="K231">
        <v>10022544</v>
      </c>
      <c r="L231" s="161">
        <v>42801</v>
      </c>
      <c r="M231" s="161">
        <v>42804</v>
      </c>
      <c r="N231" t="s">
        <v>217</v>
      </c>
      <c r="O231" t="s">
        <v>104</v>
      </c>
      <c r="P231">
        <v>2</v>
      </c>
      <c r="Q231" t="s">
        <v>4062</v>
      </c>
      <c r="R231">
        <v>4</v>
      </c>
    </row>
    <row r="232" spans="1:18" x14ac:dyDescent="0.2">
      <c r="A232" t="s">
        <v>4304</v>
      </c>
      <c r="B232" t="s">
        <v>203</v>
      </c>
      <c r="C232">
        <v>130410</v>
      </c>
      <c r="D232">
        <v>108322</v>
      </c>
      <c r="E232">
        <v>10003564</v>
      </c>
      <c r="F232" t="s">
        <v>107</v>
      </c>
      <c r="G232" t="s">
        <v>11</v>
      </c>
      <c r="H232" t="s">
        <v>204</v>
      </c>
      <c r="I232" t="s">
        <v>115</v>
      </c>
      <c r="J232" t="s">
        <v>115</v>
      </c>
      <c r="K232">
        <v>10022561</v>
      </c>
      <c r="L232" s="161">
        <v>42766</v>
      </c>
      <c r="M232" s="161">
        <v>42769</v>
      </c>
      <c r="N232" t="s">
        <v>168</v>
      </c>
      <c r="O232" t="s">
        <v>104</v>
      </c>
      <c r="P232" s="369">
        <v>3</v>
      </c>
      <c r="Q232" t="s">
        <v>4062</v>
      </c>
      <c r="R232">
        <v>3</v>
      </c>
    </row>
    <row r="233" spans="1:18" x14ac:dyDescent="0.2">
      <c r="A233" t="s">
        <v>4305</v>
      </c>
      <c r="B233" t="s">
        <v>456</v>
      </c>
      <c r="C233">
        <v>130413</v>
      </c>
      <c r="D233">
        <v>106790</v>
      </c>
      <c r="E233">
        <v>10003755</v>
      </c>
      <c r="F233" t="s">
        <v>107</v>
      </c>
      <c r="G233" t="s">
        <v>11</v>
      </c>
      <c r="H233" t="s">
        <v>457</v>
      </c>
      <c r="I233" t="s">
        <v>115</v>
      </c>
      <c r="J233" t="s">
        <v>115</v>
      </c>
      <c r="K233">
        <v>10020164</v>
      </c>
      <c r="L233" s="161">
        <v>42682</v>
      </c>
      <c r="M233" s="161">
        <v>42685</v>
      </c>
      <c r="N233" t="s">
        <v>168</v>
      </c>
      <c r="O233" t="s">
        <v>104</v>
      </c>
      <c r="P233">
        <v>3</v>
      </c>
      <c r="Q233" t="s">
        <v>4062</v>
      </c>
      <c r="R233">
        <v>3</v>
      </c>
    </row>
    <row r="234" spans="1:18" x14ac:dyDescent="0.2">
      <c r="A234" t="s">
        <v>4306</v>
      </c>
      <c r="B234" t="s">
        <v>3959</v>
      </c>
      <c r="C234">
        <v>130416</v>
      </c>
      <c r="D234">
        <v>108369</v>
      </c>
      <c r="E234">
        <v>10001416</v>
      </c>
      <c r="F234" t="s">
        <v>100</v>
      </c>
      <c r="G234" t="s">
        <v>11</v>
      </c>
      <c r="H234" t="s">
        <v>1233</v>
      </c>
      <c r="I234" t="s">
        <v>115</v>
      </c>
      <c r="J234" t="s">
        <v>115</v>
      </c>
      <c r="K234">
        <v>10022556</v>
      </c>
      <c r="L234" s="161">
        <v>42801</v>
      </c>
      <c r="M234" s="161">
        <v>42804</v>
      </c>
      <c r="N234" t="s">
        <v>103</v>
      </c>
      <c r="O234" t="s">
        <v>104</v>
      </c>
      <c r="P234" s="395">
        <v>2</v>
      </c>
      <c r="Q234" t="s">
        <v>4062</v>
      </c>
      <c r="R234">
        <v>2</v>
      </c>
    </row>
    <row r="235" spans="1:18" x14ac:dyDescent="0.2">
      <c r="A235" t="s">
        <v>4307</v>
      </c>
      <c r="B235" t="s">
        <v>3667</v>
      </c>
      <c r="C235">
        <v>130424</v>
      </c>
      <c r="D235">
        <v>106542</v>
      </c>
      <c r="E235">
        <v>10000528</v>
      </c>
      <c r="F235" t="s">
        <v>107</v>
      </c>
      <c r="G235" t="s">
        <v>11</v>
      </c>
      <c r="H235" t="s">
        <v>350</v>
      </c>
      <c r="I235" t="s">
        <v>115</v>
      </c>
      <c r="J235" t="s">
        <v>115</v>
      </c>
      <c r="K235">
        <v>10030693</v>
      </c>
      <c r="L235" s="161">
        <v>42878</v>
      </c>
      <c r="M235" s="161">
        <v>42879</v>
      </c>
      <c r="N235" t="s">
        <v>407</v>
      </c>
      <c r="O235" t="s">
        <v>95</v>
      </c>
      <c r="P235" s="395">
        <v>9</v>
      </c>
      <c r="Q235" t="s">
        <v>4062</v>
      </c>
      <c r="R235">
        <v>2</v>
      </c>
    </row>
    <row r="236" spans="1:18" x14ac:dyDescent="0.2">
      <c r="A236" t="s">
        <v>4308</v>
      </c>
      <c r="B236" t="s">
        <v>406</v>
      </c>
      <c r="C236">
        <v>130438</v>
      </c>
      <c r="D236">
        <v>108318</v>
      </c>
      <c r="E236">
        <v>10001148</v>
      </c>
      <c r="F236" t="s">
        <v>274</v>
      </c>
      <c r="G236" t="s">
        <v>11</v>
      </c>
      <c r="H236" t="s">
        <v>392</v>
      </c>
      <c r="I236" t="s">
        <v>115</v>
      </c>
      <c r="J236" t="s">
        <v>115</v>
      </c>
      <c r="K236">
        <v>10020123</v>
      </c>
      <c r="L236" s="161">
        <v>42703</v>
      </c>
      <c r="M236" s="161">
        <v>42704</v>
      </c>
      <c r="N236" t="s">
        <v>407</v>
      </c>
      <c r="O236" t="s">
        <v>95</v>
      </c>
      <c r="P236">
        <v>9</v>
      </c>
      <c r="Q236" t="s">
        <v>4062</v>
      </c>
      <c r="R236">
        <v>2</v>
      </c>
    </row>
    <row r="237" spans="1:18" x14ac:dyDescent="0.2">
      <c r="A237" t="s">
        <v>4309</v>
      </c>
      <c r="B237" t="s">
        <v>215</v>
      </c>
      <c r="C237">
        <v>130440</v>
      </c>
      <c r="D237">
        <v>108462</v>
      </c>
      <c r="E237">
        <v>10009439</v>
      </c>
      <c r="F237" t="s">
        <v>107</v>
      </c>
      <c r="G237" t="s">
        <v>11</v>
      </c>
      <c r="H237" t="s">
        <v>216</v>
      </c>
      <c r="I237" t="s">
        <v>115</v>
      </c>
      <c r="J237" t="s">
        <v>115</v>
      </c>
      <c r="K237">
        <v>10022554</v>
      </c>
      <c r="L237" s="161">
        <v>42766</v>
      </c>
      <c r="M237" s="161">
        <v>42769</v>
      </c>
      <c r="N237" t="s">
        <v>217</v>
      </c>
      <c r="O237" t="s">
        <v>104</v>
      </c>
      <c r="P237">
        <v>2</v>
      </c>
      <c r="Q237" t="s">
        <v>4062</v>
      </c>
      <c r="R237">
        <v>4</v>
      </c>
    </row>
    <row r="238" spans="1:18" x14ac:dyDescent="0.2">
      <c r="A238" t="s">
        <v>4310</v>
      </c>
      <c r="B238" t="s">
        <v>247</v>
      </c>
      <c r="C238">
        <v>130445</v>
      </c>
      <c r="D238">
        <v>108421</v>
      </c>
      <c r="E238">
        <v>10002937</v>
      </c>
      <c r="F238" t="s">
        <v>100</v>
      </c>
      <c r="G238" t="s">
        <v>11</v>
      </c>
      <c r="H238" t="s">
        <v>248</v>
      </c>
      <c r="I238" t="s">
        <v>115</v>
      </c>
      <c r="J238" t="s">
        <v>115</v>
      </c>
      <c r="K238">
        <v>10022546</v>
      </c>
      <c r="L238" s="161">
        <v>42752</v>
      </c>
      <c r="M238" s="161">
        <v>42755</v>
      </c>
      <c r="N238" t="s">
        <v>103</v>
      </c>
      <c r="O238" t="s">
        <v>104</v>
      </c>
      <c r="P238">
        <v>3</v>
      </c>
      <c r="Q238" t="s">
        <v>4062</v>
      </c>
      <c r="R238">
        <v>2</v>
      </c>
    </row>
    <row r="239" spans="1:18" x14ac:dyDescent="0.2">
      <c r="A239" t="s">
        <v>4311</v>
      </c>
      <c r="B239" t="s">
        <v>2779</v>
      </c>
      <c r="C239">
        <v>130455</v>
      </c>
      <c r="D239">
        <v>110211</v>
      </c>
      <c r="E239">
        <v>10001207</v>
      </c>
      <c r="F239" t="s">
        <v>107</v>
      </c>
      <c r="G239" t="s">
        <v>11</v>
      </c>
      <c r="H239" t="s">
        <v>120</v>
      </c>
      <c r="I239" t="s">
        <v>115</v>
      </c>
      <c r="J239" t="s">
        <v>115</v>
      </c>
      <c r="K239">
        <v>10020126</v>
      </c>
      <c r="L239" s="161">
        <v>42864</v>
      </c>
      <c r="M239" s="161">
        <v>42867</v>
      </c>
      <c r="N239" t="s">
        <v>109</v>
      </c>
      <c r="O239" t="s">
        <v>104</v>
      </c>
      <c r="P239">
        <v>3</v>
      </c>
      <c r="Q239" t="s">
        <v>4062</v>
      </c>
      <c r="R239">
        <v>2</v>
      </c>
    </row>
    <row r="240" spans="1:18" x14ac:dyDescent="0.2">
      <c r="A240" t="s">
        <v>4312</v>
      </c>
      <c r="B240" t="s">
        <v>402</v>
      </c>
      <c r="C240">
        <v>130456</v>
      </c>
      <c r="D240">
        <v>108478</v>
      </c>
      <c r="E240">
        <v>10007321</v>
      </c>
      <c r="F240" t="s">
        <v>107</v>
      </c>
      <c r="G240" t="s">
        <v>11</v>
      </c>
      <c r="H240" t="s">
        <v>403</v>
      </c>
      <c r="I240" t="s">
        <v>115</v>
      </c>
      <c r="J240" t="s">
        <v>115</v>
      </c>
      <c r="K240">
        <v>10004683</v>
      </c>
      <c r="L240" s="161">
        <v>42682</v>
      </c>
      <c r="M240" s="161">
        <v>42685</v>
      </c>
      <c r="N240" t="s">
        <v>168</v>
      </c>
      <c r="O240" t="s">
        <v>104</v>
      </c>
      <c r="P240">
        <v>3</v>
      </c>
      <c r="Q240" t="s">
        <v>4062</v>
      </c>
      <c r="R240">
        <v>3</v>
      </c>
    </row>
    <row r="241" spans="1:18" x14ac:dyDescent="0.2">
      <c r="A241" t="s">
        <v>4313</v>
      </c>
      <c r="B241" t="s">
        <v>592</v>
      </c>
      <c r="C241">
        <v>130459</v>
      </c>
      <c r="D241">
        <v>106350</v>
      </c>
      <c r="E241">
        <v>10000825</v>
      </c>
      <c r="F241" t="s">
        <v>107</v>
      </c>
      <c r="G241" t="s">
        <v>11</v>
      </c>
      <c r="H241" t="s">
        <v>173</v>
      </c>
      <c r="I241" t="s">
        <v>161</v>
      </c>
      <c r="J241" t="s">
        <v>161</v>
      </c>
      <c r="K241">
        <v>10020113</v>
      </c>
      <c r="L241" s="161">
        <v>42633</v>
      </c>
      <c r="M241" s="161">
        <v>42636</v>
      </c>
      <c r="N241" t="s">
        <v>109</v>
      </c>
      <c r="O241" t="s">
        <v>104</v>
      </c>
      <c r="P241" s="369">
        <v>3</v>
      </c>
      <c r="Q241" t="s">
        <v>4062</v>
      </c>
      <c r="R241">
        <v>2</v>
      </c>
    </row>
    <row r="242" spans="1:18" x14ac:dyDescent="0.2">
      <c r="A242" t="s">
        <v>4314</v>
      </c>
      <c r="B242" t="s">
        <v>172</v>
      </c>
      <c r="C242">
        <v>130466</v>
      </c>
      <c r="D242">
        <v>106368</v>
      </c>
      <c r="E242">
        <v>10006442</v>
      </c>
      <c r="F242" t="s">
        <v>107</v>
      </c>
      <c r="G242" t="s">
        <v>11</v>
      </c>
      <c r="H242" t="s">
        <v>173</v>
      </c>
      <c r="I242" t="s">
        <v>161</v>
      </c>
      <c r="J242" t="s">
        <v>161</v>
      </c>
      <c r="K242">
        <v>10022579</v>
      </c>
      <c r="L242" s="161">
        <v>42780</v>
      </c>
      <c r="M242" s="161">
        <v>42783</v>
      </c>
      <c r="N242" t="s">
        <v>146</v>
      </c>
      <c r="O242" t="s">
        <v>104</v>
      </c>
      <c r="P242">
        <v>3</v>
      </c>
      <c r="Q242" t="s">
        <v>4062</v>
      </c>
      <c r="R242">
        <v>3</v>
      </c>
    </row>
    <row r="243" spans="1:18" x14ac:dyDescent="0.2">
      <c r="A243" t="s">
        <v>4315</v>
      </c>
      <c r="B243" t="s">
        <v>412</v>
      </c>
      <c r="C243">
        <v>130469</v>
      </c>
      <c r="D243">
        <v>108431</v>
      </c>
      <c r="E243">
        <v>10001082</v>
      </c>
      <c r="F243" t="s">
        <v>100</v>
      </c>
      <c r="G243" t="s">
        <v>11</v>
      </c>
      <c r="H243" t="s">
        <v>173</v>
      </c>
      <c r="I243" t="s">
        <v>161</v>
      </c>
      <c r="J243" t="s">
        <v>161</v>
      </c>
      <c r="K243">
        <v>10020121</v>
      </c>
      <c r="L243" s="161">
        <v>42647</v>
      </c>
      <c r="M243" s="161">
        <v>42649</v>
      </c>
      <c r="N243" t="s">
        <v>103</v>
      </c>
      <c r="O243" t="s">
        <v>104</v>
      </c>
      <c r="P243" s="369">
        <v>3</v>
      </c>
      <c r="Q243" t="s">
        <v>4062</v>
      </c>
      <c r="R243">
        <v>2</v>
      </c>
    </row>
    <row r="244" spans="1:18" x14ac:dyDescent="0.2">
      <c r="A244" t="s">
        <v>4316</v>
      </c>
      <c r="B244" t="s">
        <v>459</v>
      </c>
      <c r="C244">
        <v>130472</v>
      </c>
      <c r="D244">
        <v>106441</v>
      </c>
      <c r="E244">
        <v>10003010</v>
      </c>
      <c r="F244" t="s">
        <v>107</v>
      </c>
      <c r="G244" t="s">
        <v>11</v>
      </c>
      <c r="H244" t="s">
        <v>272</v>
      </c>
      <c r="I244" t="s">
        <v>161</v>
      </c>
      <c r="J244" t="s">
        <v>161</v>
      </c>
      <c r="K244">
        <v>10020156</v>
      </c>
      <c r="L244" s="161">
        <v>42682</v>
      </c>
      <c r="M244" s="161">
        <v>42685</v>
      </c>
      <c r="N244" t="s">
        <v>109</v>
      </c>
      <c r="O244" t="s">
        <v>104</v>
      </c>
      <c r="P244">
        <v>3</v>
      </c>
      <c r="Q244" t="s">
        <v>4062</v>
      </c>
      <c r="R244">
        <v>2</v>
      </c>
    </row>
    <row r="245" spans="1:18" x14ac:dyDescent="0.2">
      <c r="A245" t="s">
        <v>4317</v>
      </c>
      <c r="B245" t="s">
        <v>271</v>
      </c>
      <c r="C245">
        <v>130473</v>
      </c>
      <c r="D245">
        <v>112389</v>
      </c>
      <c r="E245">
        <v>10001458</v>
      </c>
      <c r="F245" t="s">
        <v>107</v>
      </c>
      <c r="G245" t="s">
        <v>11</v>
      </c>
      <c r="H245" t="s">
        <v>272</v>
      </c>
      <c r="I245" t="s">
        <v>161</v>
      </c>
      <c r="J245" t="s">
        <v>161</v>
      </c>
      <c r="K245">
        <v>10022582</v>
      </c>
      <c r="L245" s="161">
        <v>42759</v>
      </c>
      <c r="M245" s="161">
        <v>42762</v>
      </c>
      <c r="N245" t="s">
        <v>217</v>
      </c>
      <c r="O245" t="s">
        <v>104</v>
      </c>
      <c r="P245">
        <v>3</v>
      </c>
      <c r="Q245" t="s">
        <v>4062</v>
      </c>
      <c r="R245">
        <v>4</v>
      </c>
    </row>
    <row r="246" spans="1:18" x14ac:dyDescent="0.2">
      <c r="A246" t="s">
        <v>4318</v>
      </c>
      <c r="B246" t="s">
        <v>344</v>
      </c>
      <c r="C246">
        <v>130474</v>
      </c>
      <c r="D246">
        <v>108472</v>
      </c>
      <c r="E246">
        <v>10003029</v>
      </c>
      <c r="F246" t="s">
        <v>107</v>
      </c>
      <c r="G246" t="s">
        <v>11</v>
      </c>
      <c r="H246" t="s">
        <v>272</v>
      </c>
      <c r="I246" t="s">
        <v>161</v>
      </c>
      <c r="J246" t="s">
        <v>161</v>
      </c>
      <c r="K246">
        <v>10021962</v>
      </c>
      <c r="L246" s="161">
        <v>42647</v>
      </c>
      <c r="M246" s="161">
        <v>42650</v>
      </c>
      <c r="N246" t="s">
        <v>109</v>
      </c>
      <c r="O246" t="s">
        <v>104</v>
      </c>
      <c r="P246">
        <v>4</v>
      </c>
      <c r="Q246" t="s">
        <v>4062</v>
      </c>
      <c r="R246">
        <v>2</v>
      </c>
    </row>
    <row r="247" spans="1:18" x14ac:dyDescent="0.2">
      <c r="A247" t="s">
        <v>4319</v>
      </c>
      <c r="B247" t="s">
        <v>3700</v>
      </c>
      <c r="C247">
        <v>130475</v>
      </c>
      <c r="D247">
        <v>106374</v>
      </c>
      <c r="E247">
        <v>10007924</v>
      </c>
      <c r="F247" t="s">
        <v>107</v>
      </c>
      <c r="G247" t="s">
        <v>11</v>
      </c>
      <c r="H247" t="s">
        <v>697</v>
      </c>
      <c r="I247" t="s">
        <v>161</v>
      </c>
      <c r="J247" t="s">
        <v>161</v>
      </c>
      <c r="K247">
        <v>10022583</v>
      </c>
      <c r="L247" s="161">
        <v>42760</v>
      </c>
      <c r="M247" s="161">
        <v>42874</v>
      </c>
      <c r="N247" t="s">
        <v>109</v>
      </c>
      <c r="O247" t="s">
        <v>117</v>
      </c>
      <c r="P247">
        <v>1</v>
      </c>
      <c r="Q247" t="s">
        <v>4062</v>
      </c>
      <c r="R247">
        <v>2</v>
      </c>
    </row>
    <row r="248" spans="1:18" x14ac:dyDescent="0.2">
      <c r="A248" t="s">
        <v>4320</v>
      </c>
      <c r="B248" t="s">
        <v>461</v>
      </c>
      <c r="C248">
        <v>130481</v>
      </c>
      <c r="D248">
        <v>106366</v>
      </c>
      <c r="E248">
        <v>10005946</v>
      </c>
      <c r="F248" t="s">
        <v>107</v>
      </c>
      <c r="G248" t="s">
        <v>11</v>
      </c>
      <c r="H248" t="s">
        <v>462</v>
      </c>
      <c r="I248" t="s">
        <v>161</v>
      </c>
      <c r="J248" t="s">
        <v>161</v>
      </c>
      <c r="K248">
        <v>10020085</v>
      </c>
      <c r="L248" s="161">
        <v>42682</v>
      </c>
      <c r="M248" s="161">
        <v>42685</v>
      </c>
      <c r="N248" t="s">
        <v>146</v>
      </c>
      <c r="O248" t="s">
        <v>104</v>
      </c>
      <c r="P248" s="369">
        <v>2</v>
      </c>
      <c r="Q248" t="s">
        <v>4062</v>
      </c>
      <c r="R248">
        <v>3</v>
      </c>
    </row>
    <row r="249" spans="1:18" x14ac:dyDescent="0.2">
      <c r="A249" t="s">
        <v>4321</v>
      </c>
      <c r="B249" t="s">
        <v>2800</v>
      </c>
      <c r="C249">
        <v>130488</v>
      </c>
      <c r="D249">
        <v>105907</v>
      </c>
      <c r="E249">
        <v>10006174</v>
      </c>
      <c r="F249" t="s">
        <v>107</v>
      </c>
      <c r="G249" t="s">
        <v>11</v>
      </c>
      <c r="H249" t="s">
        <v>1026</v>
      </c>
      <c r="I249" t="s">
        <v>131</v>
      </c>
      <c r="J249" t="s">
        <v>131</v>
      </c>
      <c r="K249">
        <v>10030764</v>
      </c>
      <c r="L249" s="161">
        <v>42849</v>
      </c>
      <c r="M249" s="161">
        <v>42852</v>
      </c>
      <c r="N249" t="s">
        <v>109</v>
      </c>
      <c r="O249" t="s">
        <v>104</v>
      </c>
      <c r="P249">
        <v>3</v>
      </c>
      <c r="Q249" t="s">
        <v>4062</v>
      </c>
      <c r="R249">
        <v>2</v>
      </c>
    </row>
    <row r="250" spans="1:18" x14ac:dyDescent="0.2">
      <c r="A250" t="s">
        <v>4322</v>
      </c>
      <c r="B250" t="s">
        <v>334</v>
      </c>
      <c r="C250">
        <v>130494</v>
      </c>
      <c r="D250">
        <v>108434</v>
      </c>
      <c r="E250">
        <v>10000702</v>
      </c>
      <c r="F250" t="s">
        <v>100</v>
      </c>
      <c r="G250" t="s">
        <v>11</v>
      </c>
      <c r="H250" t="s">
        <v>335</v>
      </c>
      <c r="I250" t="s">
        <v>131</v>
      </c>
      <c r="J250" t="s">
        <v>131</v>
      </c>
      <c r="K250">
        <v>10020103</v>
      </c>
      <c r="L250" s="161">
        <v>42711</v>
      </c>
      <c r="M250" s="161">
        <v>42713</v>
      </c>
      <c r="N250" t="s">
        <v>103</v>
      </c>
      <c r="O250" t="s">
        <v>117</v>
      </c>
      <c r="P250">
        <v>1</v>
      </c>
      <c r="Q250" t="s">
        <v>4062</v>
      </c>
      <c r="R250">
        <v>2</v>
      </c>
    </row>
    <row r="251" spans="1:18" x14ac:dyDescent="0.2">
      <c r="A251" t="s">
        <v>4323</v>
      </c>
      <c r="B251" t="s">
        <v>188</v>
      </c>
      <c r="C251">
        <v>130495</v>
      </c>
      <c r="D251">
        <v>106815</v>
      </c>
      <c r="E251">
        <v>10000794</v>
      </c>
      <c r="F251" t="s">
        <v>107</v>
      </c>
      <c r="G251" t="s">
        <v>11</v>
      </c>
      <c r="H251" t="s">
        <v>189</v>
      </c>
      <c r="I251" t="s">
        <v>131</v>
      </c>
      <c r="J251" t="s">
        <v>131</v>
      </c>
      <c r="K251">
        <v>10022613</v>
      </c>
      <c r="L251" s="161">
        <v>42773</v>
      </c>
      <c r="M251" s="161">
        <v>42776</v>
      </c>
      <c r="N251" t="s">
        <v>146</v>
      </c>
      <c r="O251" t="s">
        <v>104</v>
      </c>
      <c r="P251">
        <v>2</v>
      </c>
      <c r="Q251" t="s">
        <v>4062</v>
      </c>
      <c r="R251">
        <v>3</v>
      </c>
    </row>
    <row r="252" spans="1:18" x14ac:dyDescent="0.2">
      <c r="A252" t="s">
        <v>4324</v>
      </c>
      <c r="B252" t="s">
        <v>253</v>
      </c>
      <c r="C252">
        <v>130498</v>
      </c>
      <c r="D252">
        <v>105763</v>
      </c>
      <c r="E252">
        <v>10001005</v>
      </c>
      <c r="F252" t="s">
        <v>107</v>
      </c>
      <c r="G252" t="s">
        <v>11</v>
      </c>
      <c r="H252" t="s">
        <v>192</v>
      </c>
      <c r="I252" t="s">
        <v>131</v>
      </c>
      <c r="J252" t="s">
        <v>131</v>
      </c>
      <c r="K252">
        <v>10025502</v>
      </c>
      <c r="L252" s="161">
        <v>42751</v>
      </c>
      <c r="M252" s="161">
        <v>42755</v>
      </c>
      <c r="N252" t="s">
        <v>109</v>
      </c>
      <c r="O252" t="s">
        <v>104</v>
      </c>
      <c r="P252">
        <v>3</v>
      </c>
      <c r="Q252" t="s">
        <v>4062</v>
      </c>
      <c r="R252">
        <v>1</v>
      </c>
    </row>
    <row r="253" spans="1:18" x14ac:dyDescent="0.2">
      <c r="A253" t="s">
        <v>4325</v>
      </c>
      <c r="B253" t="s">
        <v>191</v>
      </c>
      <c r="C253">
        <v>130499</v>
      </c>
      <c r="D253">
        <v>108367</v>
      </c>
      <c r="E253">
        <v>10003128</v>
      </c>
      <c r="F253" t="s">
        <v>100</v>
      </c>
      <c r="G253" t="s">
        <v>11</v>
      </c>
      <c r="H253" t="s">
        <v>192</v>
      </c>
      <c r="I253" t="s">
        <v>131</v>
      </c>
      <c r="J253" t="s">
        <v>131</v>
      </c>
      <c r="K253">
        <v>10020157</v>
      </c>
      <c r="L253" s="161">
        <v>42766</v>
      </c>
      <c r="M253" s="161">
        <v>42769</v>
      </c>
      <c r="N253" t="s">
        <v>103</v>
      </c>
      <c r="O253" t="s">
        <v>104</v>
      </c>
      <c r="P253">
        <v>3</v>
      </c>
      <c r="Q253" t="s">
        <v>4062</v>
      </c>
      <c r="R253">
        <v>1</v>
      </c>
    </row>
    <row r="254" spans="1:18" x14ac:dyDescent="0.2">
      <c r="A254" t="s">
        <v>4326</v>
      </c>
      <c r="B254" t="s">
        <v>263</v>
      </c>
      <c r="C254">
        <v>130505</v>
      </c>
      <c r="D254">
        <v>110734</v>
      </c>
      <c r="E254">
        <v>10006770</v>
      </c>
      <c r="F254" t="s">
        <v>107</v>
      </c>
      <c r="G254" t="s">
        <v>11</v>
      </c>
      <c r="H254" t="s">
        <v>264</v>
      </c>
      <c r="I254" t="s">
        <v>131</v>
      </c>
      <c r="J254" t="s">
        <v>131</v>
      </c>
      <c r="K254">
        <v>10022620</v>
      </c>
      <c r="L254" s="161">
        <v>42751</v>
      </c>
      <c r="M254" s="161">
        <v>42754</v>
      </c>
      <c r="N254" t="s">
        <v>146</v>
      </c>
      <c r="O254" t="s">
        <v>104</v>
      </c>
      <c r="P254" s="395">
        <v>3</v>
      </c>
      <c r="Q254" t="s">
        <v>4062</v>
      </c>
      <c r="R254">
        <v>3</v>
      </c>
    </row>
    <row r="255" spans="1:18" x14ac:dyDescent="0.2">
      <c r="A255" t="s">
        <v>4327</v>
      </c>
      <c r="B255" t="s">
        <v>575</v>
      </c>
      <c r="C255">
        <v>130506</v>
      </c>
      <c r="D255">
        <v>108401</v>
      </c>
      <c r="E255">
        <v>10004861</v>
      </c>
      <c r="F255" t="s">
        <v>100</v>
      </c>
      <c r="G255" t="s">
        <v>11</v>
      </c>
      <c r="H255" t="s">
        <v>264</v>
      </c>
      <c r="I255" t="s">
        <v>131</v>
      </c>
      <c r="J255" t="s">
        <v>131</v>
      </c>
      <c r="K255">
        <v>10020184</v>
      </c>
      <c r="L255" s="161">
        <v>42640</v>
      </c>
      <c r="M255" s="161">
        <v>42641</v>
      </c>
      <c r="N255" t="s">
        <v>287</v>
      </c>
      <c r="O255" t="s">
        <v>95</v>
      </c>
      <c r="P255" s="395">
        <v>9</v>
      </c>
      <c r="Q255" t="s">
        <v>4062</v>
      </c>
      <c r="R255">
        <v>2</v>
      </c>
    </row>
    <row r="256" spans="1:18" x14ac:dyDescent="0.2">
      <c r="A256" t="s">
        <v>4328</v>
      </c>
      <c r="B256" t="s">
        <v>425</v>
      </c>
      <c r="C256">
        <v>130507</v>
      </c>
      <c r="D256">
        <v>106834</v>
      </c>
      <c r="E256">
        <v>10003146</v>
      </c>
      <c r="F256" t="s">
        <v>107</v>
      </c>
      <c r="G256" t="s">
        <v>11</v>
      </c>
      <c r="H256" t="s">
        <v>426</v>
      </c>
      <c r="I256" t="s">
        <v>131</v>
      </c>
      <c r="J256" t="s">
        <v>131</v>
      </c>
      <c r="K256">
        <v>10021344</v>
      </c>
      <c r="L256" s="161">
        <v>42690</v>
      </c>
      <c r="M256" s="161">
        <v>42691</v>
      </c>
      <c r="N256" t="s">
        <v>407</v>
      </c>
      <c r="O256" t="s">
        <v>95</v>
      </c>
      <c r="P256">
        <v>9</v>
      </c>
      <c r="Q256" t="s">
        <v>4062</v>
      </c>
      <c r="R256">
        <v>2</v>
      </c>
    </row>
    <row r="257" spans="1:18" x14ac:dyDescent="0.2">
      <c r="A257" t="s">
        <v>4329</v>
      </c>
      <c r="B257" t="s">
        <v>328</v>
      </c>
      <c r="C257">
        <v>130512</v>
      </c>
      <c r="D257">
        <v>106863</v>
      </c>
      <c r="E257">
        <v>10006331</v>
      </c>
      <c r="F257" t="s">
        <v>107</v>
      </c>
      <c r="G257" t="s">
        <v>11</v>
      </c>
      <c r="H257" t="s">
        <v>299</v>
      </c>
      <c r="I257" t="s">
        <v>131</v>
      </c>
      <c r="J257" t="s">
        <v>131</v>
      </c>
      <c r="K257">
        <v>10004695</v>
      </c>
      <c r="L257" s="161">
        <v>42654</v>
      </c>
      <c r="M257" s="161">
        <v>42657</v>
      </c>
      <c r="N257" t="s">
        <v>146</v>
      </c>
      <c r="O257" t="s">
        <v>104</v>
      </c>
      <c r="P257" s="395">
        <v>4</v>
      </c>
      <c r="Q257" t="s">
        <v>4062</v>
      </c>
      <c r="R257">
        <v>3</v>
      </c>
    </row>
    <row r="258" spans="1:18" x14ac:dyDescent="0.2">
      <c r="A258" t="s">
        <v>4330</v>
      </c>
      <c r="B258" t="s">
        <v>298</v>
      </c>
      <c r="C258">
        <v>130514</v>
      </c>
      <c r="D258">
        <v>108372</v>
      </c>
      <c r="E258">
        <v>10000330</v>
      </c>
      <c r="F258" t="s">
        <v>100</v>
      </c>
      <c r="G258" t="s">
        <v>11</v>
      </c>
      <c r="H258" t="s">
        <v>299</v>
      </c>
      <c r="I258" t="s">
        <v>131</v>
      </c>
      <c r="J258" t="s">
        <v>131</v>
      </c>
      <c r="K258">
        <v>10022097</v>
      </c>
      <c r="L258" s="161">
        <v>42745</v>
      </c>
      <c r="M258" s="161">
        <v>42746</v>
      </c>
      <c r="N258" t="s">
        <v>287</v>
      </c>
      <c r="O258" t="s">
        <v>95</v>
      </c>
      <c r="P258">
        <v>9</v>
      </c>
      <c r="Q258" t="s">
        <v>4062</v>
      </c>
      <c r="R258">
        <v>2</v>
      </c>
    </row>
    <row r="259" spans="1:18" x14ac:dyDescent="0.2">
      <c r="A259" t="s">
        <v>4331</v>
      </c>
      <c r="B259" t="s">
        <v>579</v>
      </c>
      <c r="C259">
        <v>130515</v>
      </c>
      <c r="D259">
        <v>106867</v>
      </c>
      <c r="E259">
        <v>10001346</v>
      </c>
      <c r="F259" t="s">
        <v>100</v>
      </c>
      <c r="G259" t="s">
        <v>11</v>
      </c>
      <c r="H259" t="s">
        <v>299</v>
      </c>
      <c r="I259" t="s">
        <v>131</v>
      </c>
      <c r="J259" t="s">
        <v>131</v>
      </c>
      <c r="K259">
        <v>10020129</v>
      </c>
      <c r="L259" s="161">
        <v>42640</v>
      </c>
      <c r="M259" s="161">
        <v>42643</v>
      </c>
      <c r="N259" t="s">
        <v>103</v>
      </c>
      <c r="O259" t="s">
        <v>104</v>
      </c>
      <c r="P259">
        <v>2</v>
      </c>
      <c r="Q259" t="s">
        <v>4062</v>
      </c>
      <c r="R259">
        <v>2</v>
      </c>
    </row>
    <row r="260" spans="1:18" x14ac:dyDescent="0.2">
      <c r="A260" t="s">
        <v>4332</v>
      </c>
      <c r="B260" t="s">
        <v>144</v>
      </c>
      <c r="C260">
        <v>130516</v>
      </c>
      <c r="D260">
        <v>106868</v>
      </c>
      <c r="E260">
        <v>10006494</v>
      </c>
      <c r="F260" t="s">
        <v>107</v>
      </c>
      <c r="G260" t="s">
        <v>11</v>
      </c>
      <c r="H260" t="s">
        <v>145</v>
      </c>
      <c r="I260" t="s">
        <v>131</v>
      </c>
      <c r="J260" t="s">
        <v>131</v>
      </c>
      <c r="K260">
        <v>10022618</v>
      </c>
      <c r="L260" s="161">
        <v>42780</v>
      </c>
      <c r="M260" s="161">
        <v>42783</v>
      </c>
      <c r="N260" t="s">
        <v>146</v>
      </c>
      <c r="O260" t="s">
        <v>104</v>
      </c>
      <c r="P260">
        <v>3</v>
      </c>
      <c r="Q260" t="s">
        <v>4062</v>
      </c>
      <c r="R260">
        <v>3</v>
      </c>
    </row>
    <row r="261" spans="1:18" x14ac:dyDescent="0.2">
      <c r="A261" t="s">
        <v>4333</v>
      </c>
      <c r="B261" t="s">
        <v>464</v>
      </c>
      <c r="C261">
        <v>130521</v>
      </c>
      <c r="D261">
        <v>107785</v>
      </c>
      <c r="E261">
        <v>10007500</v>
      </c>
      <c r="F261" t="s">
        <v>107</v>
      </c>
      <c r="G261" t="s">
        <v>11</v>
      </c>
      <c r="H261" t="s">
        <v>149</v>
      </c>
      <c r="I261" t="s">
        <v>131</v>
      </c>
      <c r="J261" t="s">
        <v>131</v>
      </c>
      <c r="K261">
        <v>10022096</v>
      </c>
      <c r="L261" s="161">
        <v>42682</v>
      </c>
      <c r="M261" s="161">
        <v>42685</v>
      </c>
      <c r="N261" t="s">
        <v>146</v>
      </c>
      <c r="O261" t="s">
        <v>104</v>
      </c>
      <c r="P261" s="369">
        <v>2</v>
      </c>
      <c r="Q261" t="s">
        <v>4062</v>
      </c>
      <c r="R261">
        <v>3</v>
      </c>
    </row>
    <row r="262" spans="1:18" x14ac:dyDescent="0.2">
      <c r="A262" t="s">
        <v>4334</v>
      </c>
      <c r="B262" t="s">
        <v>148</v>
      </c>
      <c r="C262">
        <v>130523</v>
      </c>
      <c r="D262">
        <v>108328</v>
      </c>
      <c r="E262">
        <v>10006195</v>
      </c>
      <c r="F262" t="s">
        <v>100</v>
      </c>
      <c r="G262" t="s">
        <v>11</v>
      </c>
      <c r="H262" t="s">
        <v>149</v>
      </c>
      <c r="I262" t="s">
        <v>131</v>
      </c>
      <c r="J262" t="s">
        <v>131</v>
      </c>
      <c r="K262">
        <v>10020087</v>
      </c>
      <c r="L262" s="161">
        <v>42780</v>
      </c>
      <c r="M262" s="161">
        <v>42783</v>
      </c>
      <c r="N262" t="s">
        <v>103</v>
      </c>
      <c r="O262" t="s">
        <v>117</v>
      </c>
      <c r="P262" s="395">
        <v>1</v>
      </c>
      <c r="Q262" t="s">
        <v>4062</v>
      </c>
      <c r="R262">
        <v>2</v>
      </c>
    </row>
    <row r="263" spans="1:18" x14ac:dyDescent="0.2">
      <c r="A263" t="s">
        <v>4335</v>
      </c>
      <c r="B263" t="s">
        <v>471</v>
      </c>
      <c r="C263">
        <v>130534</v>
      </c>
      <c r="D263">
        <v>107170</v>
      </c>
      <c r="E263">
        <v>10005810</v>
      </c>
      <c r="F263" t="s">
        <v>107</v>
      </c>
      <c r="G263" t="s">
        <v>11</v>
      </c>
      <c r="H263" t="s">
        <v>358</v>
      </c>
      <c r="I263" t="s">
        <v>186</v>
      </c>
      <c r="J263" t="s">
        <v>93</v>
      </c>
      <c r="K263">
        <v>10022495</v>
      </c>
      <c r="L263" s="161">
        <v>42676</v>
      </c>
      <c r="M263" s="161">
        <v>42677</v>
      </c>
      <c r="N263" t="s">
        <v>407</v>
      </c>
      <c r="O263" t="s">
        <v>95</v>
      </c>
      <c r="P263">
        <v>9</v>
      </c>
      <c r="Q263" t="s">
        <v>4062</v>
      </c>
      <c r="R263">
        <v>2</v>
      </c>
    </row>
    <row r="264" spans="1:18" x14ac:dyDescent="0.2">
      <c r="A264" t="s">
        <v>4336</v>
      </c>
      <c r="B264" t="s">
        <v>2822</v>
      </c>
      <c r="C264">
        <v>130549</v>
      </c>
      <c r="D264">
        <v>108440</v>
      </c>
      <c r="E264">
        <v>10007289</v>
      </c>
      <c r="F264" t="s">
        <v>107</v>
      </c>
      <c r="G264" t="s">
        <v>11</v>
      </c>
      <c r="H264" t="s">
        <v>291</v>
      </c>
      <c r="I264" t="s">
        <v>186</v>
      </c>
      <c r="J264" t="s">
        <v>93</v>
      </c>
      <c r="K264">
        <v>10022485</v>
      </c>
      <c r="L264" s="161">
        <v>42821</v>
      </c>
      <c r="M264" s="161">
        <v>42824</v>
      </c>
      <c r="N264" t="s">
        <v>109</v>
      </c>
      <c r="O264" t="s">
        <v>104</v>
      </c>
      <c r="P264" s="395">
        <v>3</v>
      </c>
      <c r="Q264" t="s">
        <v>4062</v>
      </c>
      <c r="R264">
        <v>2</v>
      </c>
    </row>
    <row r="265" spans="1:18" x14ac:dyDescent="0.2">
      <c r="A265" t="s">
        <v>4337</v>
      </c>
      <c r="B265" t="s">
        <v>286</v>
      </c>
      <c r="C265">
        <v>130563</v>
      </c>
      <c r="D265">
        <v>108361</v>
      </c>
      <c r="E265">
        <v>10006130</v>
      </c>
      <c r="F265" t="s">
        <v>100</v>
      </c>
      <c r="G265" t="s">
        <v>11</v>
      </c>
      <c r="H265" t="s">
        <v>260</v>
      </c>
      <c r="I265" t="s">
        <v>155</v>
      </c>
      <c r="J265" t="s">
        <v>155</v>
      </c>
      <c r="K265">
        <v>10022509</v>
      </c>
      <c r="L265" s="161">
        <v>42752</v>
      </c>
      <c r="M265" s="161">
        <v>42753</v>
      </c>
      <c r="N265" t="s">
        <v>287</v>
      </c>
      <c r="O265" t="s">
        <v>95</v>
      </c>
      <c r="P265">
        <v>9</v>
      </c>
      <c r="Q265" t="s">
        <v>4062</v>
      </c>
      <c r="R265">
        <v>2</v>
      </c>
    </row>
    <row r="266" spans="1:18" x14ac:dyDescent="0.2">
      <c r="A266" t="s">
        <v>4338</v>
      </c>
      <c r="B266" t="s">
        <v>2838</v>
      </c>
      <c r="C266">
        <v>130567</v>
      </c>
      <c r="D266">
        <v>107069</v>
      </c>
      <c r="E266">
        <v>10002917</v>
      </c>
      <c r="F266" t="s">
        <v>107</v>
      </c>
      <c r="G266" t="s">
        <v>11</v>
      </c>
      <c r="H266" t="s">
        <v>1295</v>
      </c>
      <c r="I266" t="s">
        <v>92</v>
      </c>
      <c r="J266" t="s">
        <v>93</v>
      </c>
      <c r="K266">
        <v>10022482</v>
      </c>
      <c r="L266" s="161">
        <v>42801</v>
      </c>
      <c r="M266" s="161">
        <v>42804</v>
      </c>
      <c r="N266" t="s">
        <v>109</v>
      </c>
      <c r="O266" t="s">
        <v>104</v>
      </c>
      <c r="P266">
        <v>2</v>
      </c>
      <c r="Q266" t="s">
        <v>4062</v>
      </c>
      <c r="R266">
        <v>2</v>
      </c>
    </row>
    <row r="267" spans="1:18" x14ac:dyDescent="0.2">
      <c r="A267" t="s">
        <v>4339</v>
      </c>
      <c r="B267" t="s">
        <v>556</v>
      </c>
      <c r="C267">
        <v>130570</v>
      </c>
      <c r="D267">
        <v>107073</v>
      </c>
      <c r="E267">
        <v>10004344</v>
      </c>
      <c r="F267" t="s">
        <v>107</v>
      </c>
      <c r="G267" t="s">
        <v>11</v>
      </c>
      <c r="H267" t="s">
        <v>557</v>
      </c>
      <c r="I267" t="s">
        <v>92</v>
      </c>
      <c r="J267" t="s">
        <v>93</v>
      </c>
      <c r="K267">
        <v>10011424</v>
      </c>
      <c r="L267" s="161">
        <v>42633</v>
      </c>
      <c r="M267" s="161">
        <v>42636</v>
      </c>
      <c r="N267" t="s">
        <v>109</v>
      </c>
      <c r="O267" t="s">
        <v>104</v>
      </c>
      <c r="P267">
        <v>3</v>
      </c>
      <c r="Q267" t="s">
        <v>4062</v>
      </c>
      <c r="R267">
        <v>2</v>
      </c>
    </row>
    <row r="268" spans="1:18" x14ac:dyDescent="0.2">
      <c r="A268" t="s">
        <v>4340</v>
      </c>
      <c r="B268" t="s">
        <v>273</v>
      </c>
      <c r="C268">
        <v>130584</v>
      </c>
      <c r="D268">
        <v>105582</v>
      </c>
      <c r="E268">
        <v>10000721</v>
      </c>
      <c r="F268" t="s">
        <v>274</v>
      </c>
      <c r="G268" t="s">
        <v>11</v>
      </c>
      <c r="H268" t="s">
        <v>275</v>
      </c>
      <c r="I268" t="s">
        <v>186</v>
      </c>
      <c r="J268" t="s">
        <v>93</v>
      </c>
      <c r="K268">
        <v>10022488</v>
      </c>
      <c r="L268" s="161">
        <v>42752</v>
      </c>
      <c r="M268" s="161">
        <v>42755</v>
      </c>
      <c r="N268" t="s">
        <v>109</v>
      </c>
      <c r="O268" t="s">
        <v>104</v>
      </c>
      <c r="P268">
        <v>2</v>
      </c>
      <c r="Q268" t="s">
        <v>4062</v>
      </c>
      <c r="R268">
        <v>2</v>
      </c>
    </row>
    <row r="269" spans="1:18" x14ac:dyDescent="0.2">
      <c r="A269" t="s">
        <v>4341</v>
      </c>
      <c r="B269" t="s">
        <v>2857</v>
      </c>
      <c r="C269">
        <v>130585</v>
      </c>
      <c r="D269">
        <v>107632</v>
      </c>
      <c r="E269">
        <v>10007938</v>
      </c>
      <c r="F269" t="s">
        <v>107</v>
      </c>
      <c r="G269" t="s">
        <v>11</v>
      </c>
      <c r="H269" t="s">
        <v>354</v>
      </c>
      <c r="I269" t="s">
        <v>186</v>
      </c>
      <c r="J269" t="s">
        <v>93</v>
      </c>
      <c r="K269">
        <v>10033784</v>
      </c>
      <c r="L269" s="161">
        <v>42859</v>
      </c>
      <c r="M269" s="161">
        <v>42873</v>
      </c>
      <c r="N269" t="s">
        <v>109</v>
      </c>
      <c r="O269" t="s">
        <v>117</v>
      </c>
      <c r="P269">
        <v>1</v>
      </c>
      <c r="Q269" t="s">
        <v>4062</v>
      </c>
      <c r="R269">
        <v>2</v>
      </c>
    </row>
    <row r="270" spans="1:18" x14ac:dyDescent="0.2">
      <c r="A270" t="s">
        <v>4342</v>
      </c>
      <c r="B270" t="s">
        <v>518</v>
      </c>
      <c r="C270">
        <v>130586</v>
      </c>
      <c r="D270">
        <v>108335</v>
      </c>
      <c r="E270">
        <v>10002570</v>
      </c>
      <c r="F270" t="s">
        <v>100</v>
      </c>
      <c r="G270" t="s">
        <v>11</v>
      </c>
      <c r="H270" t="s">
        <v>354</v>
      </c>
      <c r="I270" t="s">
        <v>186</v>
      </c>
      <c r="J270" t="s">
        <v>93</v>
      </c>
      <c r="K270">
        <v>10020149</v>
      </c>
      <c r="L270" s="161">
        <v>42654</v>
      </c>
      <c r="M270" s="161">
        <v>42657</v>
      </c>
      <c r="N270" t="s">
        <v>103</v>
      </c>
      <c r="O270" t="s">
        <v>104</v>
      </c>
      <c r="P270" s="395">
        <v>3</v>
      </c>
      <c r="Q270" t="s">
        <v>4062</v>
      </c>
      <c r="R270">
        <v>2</v>
      </c>
    </row>
    <row r="271" spans="1:18" x14ac:dyDescent="0.2">
      <c r="A271" t="s">
        <v>4343</v>
      </c>
      <c r="B271" t="s">
        <v>558</v>
      </c>
      <c r="C271">
        <v>130593</v>
      </c>
      <c r="D271">
        <v>108396</v>
      </c>
      <c r="E271">
        <v>10005687</v>
      </c>
      <c r="F271" t="s">
        <v>100</v>
      </c>
      <c r="G271" t="s">
        <v>11</v>
      </c>
      <c r="H271" t="s">
        <v>559</v>
      </c>
      <c r="I271" t="s">
        <v>186</v>
      </c>
      <c r="J271" t="s">
        <v>93</v>
      </c>
      <c r="K271">
        <v>10011425</v>
      </c>
      <c r="L271" s="161">
        <v>42633</v>
      </c>
      <c r="M271" s="161">
        <v>42634</v>
      </c>
      <c r="N271" t="s">
        <v>287</v>
      </c>
      <c r="O271" t="s">
        <v>95</v>
      </c>
      <c r="P271" s="395">
        <v>9</v>
      </c>
      <c r="Q271" t="s">
        <v>4062</v>
      </c>
      <c r="R271">
        <v>2</v>
      </c>
    </row>
    <row r="272" spans="1:18" x14ac:dyDescent="0.2">
      <c r="A272" t="s">
        <v>4344</v>
      </c>
      <c r="B272" t="s">
        <v>3938</v>
      </c>
      <c r="C272">
        <v>130595</v>
      </c>
      <c r="D272">
        <v>105948</v>
      </c>
      <c r="E272">
        <v>10000415</v>
      </c>
      <c r="F272" t="s">
        <v>274</v>
      </c>
      <c r="G272" t="s">
        <v>11</v>
      </c>
      <c r="H272" t="s">
        <v>1080</v>
      </c>
      <c r="I272" t="s">
        <v>186</v>
      </c>
      <c r="J272" t="s">
        <v>93</v>
      </c>
      <c r="K272">
        <v>10020159</v>
      </c>
      <c r="L272" s="161">
        <v>42809</v>
      </c>
      <c r="M272" s="161">
        <v>42810</v>
      </c>
      <c r="N272" t="s">
        <v>407</v>
      </c>
      <c r="O272" t="s">
        <v>95</v>
      </c>
      <c r="P272" s="395">
        <v>9</v>
      </c>
      <c r="Q272" t="s">
        <v>4062</v>
      </c>
      <c r="R272">
        <v>2</v>
      </c>
    </row>
    <row r="273" spans="1:18" x14ac:dyDescent="0.2">
      <c r="A273" t="s">
        <v>4345</v>
      </c>
      <c r="B273" t="s">
        <v>2051</v>
      </c>
      <c r="C273">
        <v>130602</v>
      </c>
      <c r="D273">
        <v>110221</v>
      </c>
      <c r="E273">
        <v>10004596</v>
      </c>
      <c r="F273" t="s">
        <v>107</v>
      </c>
      <c r="G273" t="s">
        <v>11</v>
      </c>
      <c r="H273" t="s">
        <v>326</v>
      </c>
      <c r="I273" t="s">
        <v>177</v>
      </c>
      <c r="J273" t="s">
        <v>177</v>
      </c>
      <c r="K273">
        <v>10035836</v>
      </c>
      <c r="L273" s="161">
        <v>42878</v>
      </c>
      <c r="M273" s="161">
        <v>42879</v>
      </c>
      <c r="N273" t="s">
        <v>407</v>
      </c>
      <c r="O273" t="s">
        <v>95</v>
      </c>
      <c r="P273" s="369">
        <v>9</v>
      </c>
      <c r="Q273" t="s">
        <v>4062</v>
      </c>
      <c r="R273">
        <v>2</v>
      </c>
    </row>
    <row r="274" spans="1:18" x14ac:dyDescent="0.2">
      <c r="A274" t="s">
        <v>4346</v>
      </c>
      <c r="B274" t="s">
        <v>388</v>
      </c>
      <c r="C274">
        <v>130604</v>
      </c>
      <c r="D274">
        <v>107745</v>
      </c>
      <c r="E274">
        <v>10002107</v>
      </c>
      <c r="F274" t="s">
        <v>107</v>
      </c>
      <c r="G274" t="s">
        <v>11</v>
      </c>
      <c r="H274" t="s">
        <v>389</v>
      </c>
      <c r="I274" t="s">
        <v>177</v>
      </c>
      <c r="J274" t="s">
        <v>177</v>
      </c>
      <c r="K274">
        <v>10004714</v>
      </c>
      <c r="L274" s="161">
        <v>42696</v>
      </c>
      <c r="M274" s="161">
        <v>42699</v>
      </c>
      <c r="N274" t="s">
        <v>109</v>
      </c>
      <c r="O274" t="s">
        <v>104</v>
      </c>
      <c r="P274">
        <v>3</v>
      </c>
      <c r="Q274" t="s">
        <v>4062</v>
      </c>
      <c r="R274">
        <v>2</v>
      </c>
    </row>
    <row r="275" spans="1:18" x14ac:dyDescent="0.2">
      <c r="A275" t="s">
        <v>4347</v>
      </c>
      <c r="B275" t="s">
        <v>2054</v>
      </c>
      <c r="C275">
        <v>130606</v>
      </c>
      <c r="D275">
        <v>105023</v>
      </c>
      <c r="E275">
        <v>10000654</v>
      </c>
      <c r="F275" t="s">
        <v>274</v>
      </c>
      <c r="G275" t="s">
        <v>11</v>
      </c>
      <c r="H275" t="s">
        <v>2055</v>
      </c>
      <c r="I275" t="s">
        <v>177</v>
      </c>
      <c r="J275" t="s">
        <v>177</v>
      </c>
      <c r="K275">
        <v>10022515</v>
      </c>
      <c r="L275" s="161">
        <v>42801</v>
      </c>
      <c r="M275" s="161">
        <v>42804</v>
      </c>
      <c r="N275" t="s">
        <v>109</v>
      </c>
      <c r="O275" t="s">
        <v>104</v>
      </c>
      <c r="P275">
        <v>2</v>
      </c>
      <c r="Q275" t="s">
        <v>4062</v>
      </c>
      <c r="R275">
        <v>2</v>
      </c>
    </row>
    <row r="276" spans="1:18" x14ac:dyDescent="0.2">
      <c r="A276" t="s">
        <v>4348</v>
      </c>
      <c r="B276" t="s">
        <v>2060</v>
      </c>
      <c r="C276">
        <v>130609</v>
      </c>
      <c r="D276">
        <v>108653</v>
      </c>
      <c r="E276">
        <v>10004375</v>
      </c>
      <c r="F276" t="s">
        <v>107</v>
      </c>
      <c r="G276" t="s">
        <v>11</v>
      </c>
      <c r="H276" t="s">
        <v>595</v>
      </c>
      <c r="I276" t="s">
        <v>177</v>
      </c>
      <c r="J276" t="s">
        <v>177</v>
      </c>
      <c r="K276">
        <v>10030686</v>
      </c>
      <c r="L276" s="161">
        <v>42878</v>
      </c>
      <c r="M276" s="161">
        <v>42881</v>
      </c>
      <c r="N276" t="s">
        <v>168</v>
      </c>
      <c r="O276" t="s">
        <v>104</v>
      </c>
      <c r="P276" s="395">
        <v>2</v>
      </c>
      <c r="Q276" t="s">
        <v>4062</v>
      </c>
      <c r="R276">
        <v>3</v>
      </c>
    </row>
    <row r="277" spans="1:18" x14ac:dyDescent="0.2">
      <c r="A277" t="s">
        <v>4349</v>
      </c>
      <c r="B277" t="s">
        <v>529</v>
      </c>
      <c r="C277">
        <v>130610</v>
      </c>
      <c r="D277">
        <v>108527</v>
      </c>
      <c r="E277">
        <v>10001116</v>
      </c>
      <c r="F277" t="s">
        <v>107</v>
      </c>
      <c r="G277" t="s">
        <v>11</v>
      </c>
      <c r="H277" t="s">
        <v>101</v>
      </c>
      <c r="I277" t="s">
        <v>102</v>
      </c>
      <c r="J277" t="s">
        <v>102</v>
      </c>
      <c r="K277">
        <v>10020122</v>
      </c>
      <c r="L277" s="161">
        <v>42656</v>
      </c>
      <c r="M277" s="161">
        <v>42657</v>
      </c>
      <c r="N277" t="s">
        <v>407</v>
      </c>
      <c r="O277" t="s">
        <v>95</v>
      </c>
      <c r="P277" s="369">
        <v>9</v>
      </c>
      <c r="Q277" t="s">
        <v>4062</v>
      </c>
      <c r="R277">
        <v>2</v>
      </c>
    </row>
    <row r="278" spans="1:18" x14ac:dyDescent="0.2">
      <c r="A278" t="s">
        <v>4350</v>
      </c>
      <c r="B278" t="s">
        <v>535</v>
      </c>
      <c r="C278">
        <v>130612</v>
      </c>
      <c r="D278">
        <v>106402</v>
      </c>
      <c r="E278">
        <v>10007949</v>
      </c>
      <c r="F278" t="s">
        <v>107</v>
      </c>
      <c r="G278" t="s">
        <v>11</v>
      </c>
      <c r="H278" t="s">
        <v>101</v>
      </c>
      <c r="I278" t="s">
        <v>102</v>
      </c>
      <c r="J278" t="s">
        <v>102</v>
      </c>
      <c r="K278">
        <v>10004716</v>
      </c>
      <c r="L278" s="161">
        <v>42647</v>
      </c>
      <c r="M278" s="161">
        <v>42650</v>
      </c>
      <c r="N278" t="s">
        <v>168</v>
      </c>
      <c r="O278" t="s">
        <v>104</v>
      </c>
      <c r="P278">
        <v>4</v>
      </c>
      <c r="Q278" t="s">
        <v>4062</v>
      </c>
      <c r="R278">
        <v>3</v>
      </c>
    </row>
    <row r="279" spans="1:18" x14ac:dyDescent="0.2">
      <c r="A279" t="s">
        <v>4351</v>
      </c>
      <c r="B279" t="s">
        <v>3939</v>
      </c>
      <c r="C279">
        <v>130613</v>
      </c>
      <c r="D279">
        <v>106409</v>
      </c>
      <c r="E279">
        <v>10005077</v>
      </c>
      <c r="F279" t="s">
        <v>107</v>
      </c>
      <c r="G279" t="s">
        <v>11</v>
      </c>
      <c r="H279" t="s">
        <v>126</v>
      </c>
      <c r="I279" t="s">
        <v>102</v>
      </c>
      <c r="J279" t="s">
        <v>102</v>
      </c>
      <c r="K279">
        <v>10030720</v>
      </c>
      <c r="L279" s="161">
        <v>42878</v>
      </c>
      <c r="M279" s="161">
        <v>42881</v>
      </c>
      <c r="N279" t="s">
        <v>109</v>
      </c>
      <c r="O279" t="s">
        <v>104</v>
      </c>
      <c r="P279" s="369">
        <v>3</v>
      </c>
      <c r="Q279" t="s">
        <v>4062</v>
      </c>
      <c r="R279">
        <v>2</v>
      </c>
    </row>
    <row r="280" spans="1:18" x14ac:dyDescent="0.2">
      <c r="A280" t="s">
        <v>4352</v>
      </c>
      <c r="B280" t="s">
        <v>99</v>
      </c>
      <c r="C280">
        <v>130616</v>
      </c>
      <c r="D280">
        <v>108411</v>
      </c>
      <c r="E280">
        <v>10004088</v>
      </c>
      <c r="F280" t="s">
        <v>100</v>
      </c>
      <c r="G280" t="s">
        <v>11</v>
      </c>
      <c r="H280" t="s">
        <v>101</v>
      </c>
      <c r="I280" t="s">
        <v>102</v>
      </c>
      <c r="J280" t="s">
        <v>102</v>
      </c>
      <c r="K280">
        <v>10022599</v>
      </c>
      <c r="L280" s="161">
        <v>42759</v>
      </c>
      <c r="M280" s="161">
        <v>42762</v>
      </c>
      <c r="N280" t="s">
        <v>103</v>
      </c>
      <c r="O280" t="s">
        <v>104</v>
      </c>
      <c r="P280">
        <v>2</v>
      </c>
      <c r="Q280" t="s">
        <v>4062</v>
      </c>
      <c r="R280">
        <v>2</v>
      </c>
    </row>
    <row r="281" spans="1:18" x14ac:dyDescent="0.2">
      <c r="A281" t="s">
        <v>4353</v>
      </c>
      <c r="B281" t="s">
        <v>345</v>
      </c>
      <c r="C281">
        <v>130618</v>
      </c>
      <c r="D281">
        <v>106429</v>
      </c>
      <c r="E281">
        <v>10007407</v>
      </c>
      <c r="F281" t="s">
        <v>107</v>
      </c>
      <c r="G281" t="s">
        <v>11</v>
      </c>
      <c r="H281" t="s">
        <v>312</v>
      </c>
      <c r="I281" t="s">
        <v>131</v>
      </c>
      <c r="J281" t="s">
        <v>131</v>
      </c>
      <c r="K281">
        <v>10022621</v>
      </c>
      <c r="L281" s="161">
        <v>42716</v>
      </c>
      <c r="M281" s="161">
        <v>42719</v>
      </c>
      <c r="N281" t="s">
        <v>217</v>
      </c>
      <c r="O281" t="s">
        <v>104</v>
      </c>
      <c r="P281">
        <v>3</v>
      </c>
      <c r="Q281" t="s">
        <v>4062</v>
      </c>
      <c r="R281">
        <v>4</v>
      </c>
    </row>
    <row r="282" spans="1:18" x14ac:dyDescent="0.2">
      <c r="A282" t="s">
        <v>4354</v>
      </c>
      <c r="B282" t="s">
        <v>311</v>
      </c>
      <c r="C282">
        <v>130620</v>
      </c>
      <c r="D282">
        <v>108512</v>
      </c>
      <c r="E282">
        <v>10004339</v>
      </c>
      <c r="F282" t="s">
        <v>107</v>
      </c>
      <c r="G282" t="s">
        <v>11</v>
      </c>
      <c r="H282" t="s">
        <v>312</v>
      </c>
      <c r="I282" t="s">
        <v>131</v>
      </c>
      <c r="J282" t="s">
        <v>131</v>
      </c>
      <c r="K282">
        <v>10030733</v>
      </c>
      <c r="L282" s="161">
        <v>42864</v>
      </c>
      <c r="M282" s="161">
        <v>42867</v>
      </c>
      <c r="N282" t="s">
        <v>217</v>
      </c>
      <c r="O282" t="s">
        <v>104</v>
      </c>
      <c r="P282" s="369">
        <v>4</v>
      </c>
      <c r="Q282" t="s">
        <v>4062</v>
      </c>
      <c r="R282">
        <v>4</v>
      </c>
    </row>
    <row r="283" spans="1:18" x14ac:dyDescent="0.2">
      <c r="A283" t="s">
        <v>4355</v>
      </c>
      <c r="B283" t="s">
        <v>3942</v>
      </c>
      <c r="C283">
        <v>130631</v>
      </c>
      <c r="D283">
        <v>106462</v>
      </c>
      <c r="E283">
        <v>10003558</v>
      </c>
      <c r="F283" t="s">
        <v>107</v>
      </c>
      <c r="G283" t="s">
        <v>11</v>
      </c>
      <c r="H283" t="s">
        <v>494</v>
      </c>
      <c r="I283" t="s">
        <v>131</v>
      </c>
      <c r="J283" t="s">
        <v>131</v>
      </c>
      <c r="K283">
        <v>10030788</v>
      </c>
      <c r="L283" s="161">
        <v>42892</v>
      </c>
      <c r="M283" s="161">
        <v>42895</v>
      </c>
      <c r="N283" t="s">
        <v>109</v>
      </c>
      <c r="O283" t="s">
        <v>104</v>
      </c>
      <c r="P283" s="395">
        <v>2</v>
      </c>
      <c r="Q283" t="s">
        <v>4062</v>
      </c>
      <c r="R283">
        <v>1</v>
      </c>
    </row>
    <row r="284" spans="1:18" x14ac:dyDescent="0.2">
      <c r="A284" t="s">
        <v>4356</v>
      </c>
      <c r="B284" t="s">
        <v>4066</v>
      </c>
      <c r="C284">
        <v>130634</v>
      </c>
      <c r="D284">
        <v>106454</v>
      </c>
      <c r="E284">
        <v>10001196</v>
      </c>
      <c r="F284" t="s">
        <v>107</v>
      </c>
      <c r="G284" t="s">
        <v>11</v>
      </c>
      <c r="H284" t="s">
        <v>494</v>
      </c>
      <c r="I284" t="s">
        <v>131</v>
      </c>
      <c r="J284" t="s">
        <v>131</v>
      </c>
      <c r="K284">
        <v>10020125</v>
      </c>
      <c r="L284" s="161">
        <v>42676</v>
      </c>
      <c r="M284" s="161">
        <v>42677</v>
      </c>
      <c r="N284" t="s">
        <v>407</v>
      </c>
      <c r="O284" t="s">
        <v>95</v>
      </c>
      <c r="P284" s="395">
        <v>9</v>
      </c>
      <c r="Q284" t="s">
        <v>4062</v>
      </c>
      <c r="R284">
        <v>2</v>
      </c>
    </row>
    <row r="285" spans="1:18" x14ac:dyDescent="0.2">
      <c r="A285" t="s">
        <v>4357</v>
      </c>
      <c r="B285" t="s">
        <v>3772</v>
      </c>
      <c r="C285">
        <v>130650</v>
      </c>
      <c r="D285">
        <v>106513</v>
      </c>
      <c r="E285">
        <v>10005127</v>
      </c>
      <c r="F285" t="s">
        <v>113</v>
      </c>
      <c r="G285" t="s">
        <v>17</v>
      </c>
      <c r="H285" t="s">
        <v>719</v>
      </c>
      <c r="I285" t="s">
        <v>155</v>
      </c>
      <c r="J285" t="s">
        <v>155</v>
      </c>
      <c r="K285">
        <v>10022507</v>
      </c>
      <c r="L285" s="161">
        <v>42878</v>
      </c>
      <c r="M285" s="161">
        <v>42879</v>
      </c>
      <c r="N285" t="s">
        <v>116</v>
      </c>
      <c r="O285" t="s">
        <v>95</v>
      </c>
      <c r="P285" s="395">
        <v>9</v>
      </c>
      <c r="Q285" t="s">
        <v>4062</v>
      </c>
      <c r="R285">
        <v>2</v>
      </c>
    </row>
    <row r="286" spans="1:18" x14ac:dyDescent="0.2">
      <c r="A286" t="s">
        <v>4358</v>
      </c>
      <c r="B286" t="s">
        <v>549</v>
      </c>
      <c r="C286">
        <v>130663</v>
      </c>
      <c r="D286">
        <v>106098</v>
      </c>
      <c r="E286">
        <v>10001457</v>
      </c>
      <c r="F286" t="s">
        <v>107</v>
      </c>
      <c r="G286" t="s">
        <v>11</v>
      </c>
      <c r="H286" t="s">
        <v>243</v>
      </c>
      <c r="I286" t="s">
        <v>177</v>
      </c>
      <c r="J286" t="s">
        <v>177</v>
      </c>
      <c r="K286">
        <v>10011432</v>
      </c>
      <c r="L286" s="161">
        <v>42662</v>
      </c>
      <c r="M286" s="161">
        <v>42663</v>
      </c>
      <c r="N286" t="s">
        <v>407</v>
      </c>
      <c r="O286" t="s">
        <v>95</v>
      </c>
      <c r="P286" s="395">
        <v>9</v>
      </c>
      <c r="Q286" t="s">
        <v>4062</v>
      </c>
      <c r="R286">
        <v>2</v>
      </c>
    </row>
    <row r="287" spans="1:18" x14ac:dyDescent="0.2">
      <c r="A287" t="s">
        <v>4359</v>
      </c>
      <c r="B287" t="s">
        <v>588</v>
      </c>
      <c r="C287">
        <v>130668</v>
      </c>
      <c r="D287">
        <v>108380</v>
      </c>
      <c r="E287">
        <v>10007212</v>
      </c>
      <c r="F287" t="s">
        <v>100</v>
      </c>
      <c r="G287" t="s">
        <v>11</v>
      </c>
      <c r="H287" t="s">
        <v>243</v>
      </c>
      <c r="I287" t="s">
        <v>177</v>
      </c>
      <c r="J287" t="s">
        <v>177</v>
      </c>
      <c r="K287">
        <v>10020104</v>
      </c>
      <c r="L287" s="161">
        <v>42633</v>
      </c>
      <c r="M287" s="161">
        <v>42634</v>
      </c>
      <c r="N287" t="s">
        <v>287</v>
      </c>
      <c r="O287" t="s">
        <v>95</v>
      </c>
      <c r="P287">
        <v>9</v>
      </c>
      <c r="Q287" t="s">
        <v>4062</v>
      </c>
      <c r="R287">
        <v>2</v>
      </c>
    </row>
    <row r="288" spans="1:18" x14ac:dyDescent="0.2">
      <c r="A288" t="s">
        <v>4360</v>
      </c>
      <c r="B288" t="s">
        <v>3960</v>
      </c>
      <c r="C288">
        <v>130672</v>
      </c>
      <c r="D288">
        <v>106569</v>
      </c>
      <c r="E288">
        <v>10005981</v>
      </c>
      <c r="F288" t="s">
        <v>107</v>
      </c>
      <c r="G288" t="s">
        <v>11</v>
      </c>
      <c r="H288" t="s">
        <v>485</v>
      </c>
      <c r="I288" t="s">
        <v>102</v>
      </c>
      <c r="J288" t="s">
        <v>102</v>
      </c>
      <c r="K288">
        <v>10030724</v>
      </c>
      <c r="L288" s="161">
        <v>42864</v>
      </c>
      <c r="M288" s="161">
        <v>42867</v>
      </c>
      <c r="N288" t="s">
        <v>168</v>
      </c>
      <c r="O288" t="s">
        <v>104</v>
      </c>
      <c r="P288">
        <v>2</v>
      </c>
      <c r="Q288" t="s">
        <v>4062</v>
      </c>
      <c r="R288">
        <v>3</v>
      </c>
    </row>
    <row r="289" spans="1:18" x14ac:dyDescent="0.2">
      <c r="A289" t="s">
        <v>4361</v>
      </c>
      <c r="B289" t="s">
        <v>166</v>
      </c>
      <c r="C289">
        <v>130677</v>
      </c>
      <c r="D289">
        <v>108461</v>
      </c>
      <c r="E289">
        <v>10002297</v>
      </c>
      <c r="F289" t="s">
        <v>107</v>
      </c>
      <c r="G289" t="s">
        <v>11</v>
      </c>
      <c r="H289" t="s">
        <v>167</v>
      </c>
      <c r="I289" t="s">
        <v>102</v>
      </c>
      <c r="J289" t="s">
        <v>102</v>
      </c>
      <c r="K289">
        <v>10004740</v>
      </c>
      <c r="L289" s="161">
        <v>42689</v>
      </c>
      <c r="M289" s="161">
        <v>42692</v>
      </c>
      <c r="N289" t="s">
        <v>168</v>
      </c>
      <c r="O289" t="s">
        <v>104</v>
      </c>
      <c r="P289">
        <v>4</v>
      </c>
      <c r="Q289" t="s">
        <v>4062</v>
      </c>
      <c r="R289">
        <v>3</v>
      </c>
    </row>
    <row r="290" spans="1:18" x14ac:dyDescent="0.2">
      <c r="A290" t="s">
        <v>4362</v>
      </c>
      <c r="B290" t="s">
        <v>320</v>
      </c>
      <c r="C290">
        <v>130681</v>
      </c>
      <c r="D290">
        <v>108340</v>
      </c>
      <c r="E290">
        <v>10005736</v>
      </c>
      <c r="F290" t="s">
        <v>107</v>
      </c>
      <c r="G290" t="s">
        <v>11</v>
      </c>
      <c r="H290" t="s">
        <v>167</v>
      </c>
      <c r="I290" t="s">
        <v>102</v>
      </c>
      <c r="J290" t="s">
        <v>102</v>
      </c>
      <c r="K290">
        <v>10004742</v>
      </c>
      <c r="L290" s="161">
        <v>42710</v>
      </c>
      <c r="M290" s="161">
        <v>42713</v>
      </c>
      <c r="N290" t="s">
        <v>168</v>
      </c>
      <c r="O290" t="s">
        <v>104</v>
      </c>
      <c r="P290">
        <v>3</v>
      </c>
      <c r="Q290" t="s">
        <v>4062</v>
      </c>
      <c r="R290">
        <v>3</v>
      </c>
    </row>
    <row r="291" spans="1:18" x14ac:dyDescent="0.2">
      <c r="A291" t="s">
        <v>4363</v>
      </c>
      <c r="B291" t="s">
        <v>560</v>
      </c>
      <c r="C291">
        <v>130683</v>
      </c>
      <c r="D291">
        <v>106583</v>
      </c>
      <c r="E291">
        <v>10002696</v>
      </c>
      <c r="F291" t="s">
        <v>107</v>
      </c>
      <c r="G291" t="s">
        <v>11</v>
      </c>
      <c r="H291" t="s">
        <v>340</v>
      </c>
      <c r="I291" t="s">
        <v>155</v>
      </c>
      <c r="J291" t="s">
        <v>155</v>
      </c>
      <c r="K291">
        <v>10011564</v>
      </c>
      <c r="L291" s="161">
        <v>42633</v>
      </c>
      <c r="M291" s="161">
        <v>42649</v>
      </c>
      <c r="N291" t="s">
        <v>109</v>
      </c>
      <c r="O291" t="s">
        <v>117</v>
      </c>
      <c r="P291">
        <v>2</v>
      </c>
      <c r="Q291" t="s">
        <v>4062</v>
      </c>
      <c r="R291">
        <v>2</v>
      </c>
    </row>
    <row r="292" spans="1:18" x14ac:dyDescent="0.2">
      <c r="A292" t="s">
        <v>4364</v>
      </c>
      <c r="B292" t="s">
        <v>218</v>
      </c>
      <c r="C292">
        <v>130690</v>
      </c>
      <c r="D292">
        <v>108468</v>
      </c>
      <c r="E292">
        <v>10000944</v>
      </c>
      <c r="F292" t="s">
        <v>107</v>
      </c>
      <c r="G292" t="s">
        <v>11</v>
      </c>
      <c r="H292" t="s">
        <v>219</v>
      </c>
      <c r="I292" t="s">
        <v>177</v>
      </c>
      <c r="J292" t="s">
        <v>177</v>
      </c>
      <c r="K292">
        <v>10022532</v>
      </c>
      <c r="L292" s="161">
        <v>42766</v>
      </c>
      <c r="M292" s="161">
        <v>42769</v>
      </c>
      <c r="N292" t="s">
        <v>109</v>
      </c>
      <c r="O292" t="s">
        <v>104</v>
      </c>
      <c r="P292">
        <v>2</v>
      </c>
      <c r="Q292" t="s">
        <v>4062</v>
      </c>
      <c r="R292">
        <v>1</v>
      </c>
    </row>
    <row r="293" spans="1:18" x14ac:dyDescent="0.2">
      <c r="A293" t="s">
        <v>4365</v>
      </c>
      <c r="B293" t="s">
        <v>3943</v>
      </c>
      <c r="C293">
        <v>130696</v>
      </c>
      <c r="D293">
        <v>106614</v>
      </c>
      <c r="E293">
        <v>10006020</v>
      </c>
      <c r="F293" t="s">
        <v>107</v>
      </c>
      <c r="G293" t="s">
        <v>11</v>
      </c>
      <c r="H293" t="s">
        <v>235</v>
      </c>
      <c r="I293" t="s">
        <v>177</v>
      </c>
      <c r="J293" t="s">
        <v>177</v>
      </c>
      <c r="K293">
        <v>10022530</v>
      </c>
      <c r="L293" s="161">
        <v>42822</v>
      </c>
      <c r="M293" s="161">
        <v>42825</v>
      </c>
      <c r="N293" t="s">
        <v>109</v>
      </c>
      <c r="O293" t="s">
        <v>104</v>
      </c>
      <c r="P293">
        <v>3</v>
      </c>
      <c r="Q293" t="s">
        <v>4062</v>
      </c>
      <c r="R293">
        <v>2</v>
      </c>
    </row>
    <row r="294" spans="1:18" x14ac:dyDescent="0.2">
      <c r="A294" t="s">
        <v>4366</v>
      </c>
      <c r="B294" t="s">
        <v>3961</v>
      </c>
      <c r="C294">
        <v>130699</v>
      </c>
      <c r="D294">
        <v>108382</v>
      </c>
      <c r="E294">
        <v>10006958</v>
      </c>
      <c r="F294" t="s">
        <v>90</v>
      </c>
      <c r="G294" t="s">
        <v>13</v>
      </c>
      <c r="H294" t="s">
        <v>219</v>
      </c>
      <c r="I294" t="s">
        <v>177</v>
      </c>
      <c r="J294" t="s">
        <v>177</v>
      </c>
      <c r="K294">
        <v>10030775</v>
      </c>
      <c r="L294" s="161">
        <v>42892</v>
      </c>
      <c r="M294" s="161">
        <v>42895</v>
      </c>
      <c r="N294" t="s">
        <v>121</v>
      </c>
      <c r="O294" t="s">
        <v>104</v>
      </c>
      <c r="P294" s="369">
        <v>3</v>
      </c>
      <c r="Q294" t="s">
        <v>4062</v>
      </c>
      <c r="R294">
        <v>4</v>
      </c>
    </row>
    <row r="295" spans="1:18" x14ac:dyDescent="0.2">
      <c r="A295" t="s">
        <v>4367</v>
      </c>
      <c r="B295" t="s">
        <v>234</v>
      </c>
      <c r="C295">
        <v>130704</v>
      </c>
      <c r="D295">
        <v>108416</v>
      </c>
      <c r="E295">
        <v>10003427</v>
      </c>
      <c r="F295" t="s">
        <v>100</v>
      </c>
      <c r="G295" t="s">
        <v>11</v>
      </c>
      <c r="H295" t="s">
        <v>235</v>
      </c>
      <c r="I295" t="s">
        <v>177</v>
      </c>
      <c r="J295" t="s">
        <v>177</v>
      </c>
      <c r="K295">
        <v>10022526</v>
      </c>
      <c r="L295" s="161">
        <v>42766</v>
      </c>
      <c r="M295" s="161">
        <v>42768</v>
      </c>
      <c r="N295" t="s">
        <v>103</v>
      </c>
      <c r="O295" t="s">
        <v>104</v>
      </c>
      <c r="P295" s="395">
        <v>3</v>
      </c>
      <c r="Q295" t="s">
        <v>4062</v>
      </c>
      <c r="R295">
        <v>2</v>
      </c>
    </row>
    <row r="296" spans="1:18" x14ac:dyDescent="0.2">
      <c r="A296" t="s">
        <v>4368</v>
      </c>
      <c r="B296" t="s">
        <v>3807</v>
      </c>
      <c r="C296">
        <v>130706</v>
      </c>
      <c r="D296">
        <v>108402</v>
      </c>
      <c r="E296">
        <v>10005158</v>
      </c>
      <c r="F296" t="s">
        <v>100</v>
      </c>
      <c r="G296" t="s">
        <v>11</v>
      </c>
      <c r="H296" t="s">
        <v>975</v>
      </c>
      <c r="I296" t="s">
        <v>177</v>
      </c>
      <c r="J296" t="s">
        <v>177</v>
      </c>
      <c r="K296">
        <v>10022527</v>
      </c>
      <c r="L296" s="161">
        <v>42824</v>
      </c>
      <c r="M296" s="161">
        <v>42825</v>
      </c>
      <c r="N296" t="s">
        <v>287</v>
      </c>
      <c r="O296" t="s">
        <v>95</v>
      </c>
      <c r="P296">
        <v>9</v>
      </c>
      <c r="Q296" t="s">
        <v>4062</v>
      </c>
      <c r="R296">
        <v>2</v>
      </c>
    </row>
    <row r="297" spans="1:18" x14ac:dyDescent="0.2">
      <c r="A297" t="s">
        <v>4369</v>
      </c>
      <c r="B297" t="s">
        <v>2911</v>
      </c>
      <c r="C297">
        <v>130707</v>
      </c>
      <c r="D297">
        <v>108384</v>
      </c>
      <c r="E297">
        <v>10009554</v>
      </c>
      <c r="F297" t="s">
        <v>100</v>
      </c>
      <c r="G297" t="s">
        <v>11</v>
      </c>
      <c r="H297" t="s">
        <v>235</v>
      </c>
      <c r="I297" t="s">
        <v>177</v>
      </c>
      <c r="J297" t="s">
        <v>177</v>
      </c>
      <c r="K297">
        <v>10022525</v>
      </c>
      <c r="L297" s="161">
        <v>42801</v>
      </c>
      <c r="M297" s="161">
        <v>42803</v>
      </c>
      <c r="N297" t="s">
        <v>103</v>
      </c>
      <c r="O297" t="s">
        <v>104</v>
      </c>
      <c r="P297" s="369">
        <v>3</v>
      </c>
      <c r="Q297" t="s">
        <v>4062</v>
      </c>
      <c r="R297">
        <v>2</v>
      </c>
    </row>
    <row r="298" spans="1:18" x14ac:dyDescent="0.2">
      <c r="A298" t="s">
        <v>4370</v>
      </c>
      <c r="B298" t="s">
        <v>3962</v>
      </c>
      <c r="C298">
        <v>130720</v>
      </c>
      <c r="D298">
        <v>108477</v>
      </c>
      <c r="E298">
        <v>10007417</v>
      </c>
      <c r="F298" t="s">
        <v>107</v>
      </c>
      <c r="G298" t="s">
        <v>11</v>
      </c>
      <c r="H298" t="s">
        <v>724</v>
      </c>
      <c r="I298" t="s">
        <v>102</v>
      </c>
      <c r="J298" t="s">
        <v>102</v>
      </c>
      <c r="K298">
        <v>10030784</v>
      </c>
      <c r="L298" s="161">
        <v>42850</v>
      </c>
      <c r="M298" s="161">
        <v>42853</v>
      </c>
      <c r="N298" t="s">
        <v>109</v>
      </c>
      <c r="O298" t="s">
        <v>104</v>
      </c>
      <c r="P298">
        <v>2</v>
      </c>
      <c r="Q298" t="s">
        <v>4062</v>
      </c>
      <c r="R298">
        <v>1</v>
      </c>
    </row>
    <row r="299" spans="1:18" x14ac:dyDescent="0.2">
      <c r="A299" t="s">
        <v>4371</v>
      </c>
      <c r="B299" t="s">
        <v>3963</v>
      </c>
      <c r="C299">
        <v>130724</v>
      </c>
      <c r="D299">
        <v>108517</v>
      </c>
      <c r="E299">
        <v>10003406</v>
      </c>
      <c r="F299" t="s">
        <v>107</v>
      </c>
      <c r="G299" t="s">
        <v>11</v>
      </c>
      <c r="H299" t="s">
        <v>776</v>
      </c>
      <c r="I299" t="s">
        <v>177</v>
      </c>
      <c r="J299" t="s">
        <v>177</v>
      </c>
      <c r="K299">
        <v>10030828</v>
      </c>
      <c r="L299" s="161">
        <v>42878</v>
      </c>
      <c r="M299" s="161">
        <v>42881</v>
      </c>
      <c r="N299" t="s">
        <v>109</v>
      </c>
      <c r="O299" t="s">
        <v>104</v>
      </c>
      <c r="P299">
        <v>2</v>
      </c>
      <c r="Q299" t="s">
        <v>4062</v>
      </c>
      <c r="R299">
        <v>1</v>
      </c>
    </row>
    <row r="300" spans="1:18" x14ac:dyDescent="0.2">
      <c r="A300" t="s">
        <v>4372</v>
      </c>
      <c r="B300" t="s">
        <v>227</v>
      </c>
      <c r="C300">
        <v>130726</v>
      </c>
      <c r="D300">
        <v>106733</v>
      </c>
      <c r="E300">
        <v>10004340</v>
      </c>
      <c r="F300" t="s">
        <v>107</v>
      </c>
      <c r="G300" t="s">
        <v>11</v>
      </c>
      <c r="H300" t="s">
        <v>228</v>
      </c>
      <c r="I300" t="s">
        <v>177</v>
      </c>
      <c r="J300" t="s">
        <v>177</v>
      </c>
      <c r="K300">
        <v>10022524</v>
      </c>
      <c r="L300" s="161">
        <v>42766</v>
      </c>
      <c r="M300" s="161">
        <v>42769</v>
      </c>
      <c r="N300" t="s">
        <v>146</v>
      </c>
      <c r="O300" t="s">
        <v>104</v>
      </c>
      <c r="P300">
        <v>3</v>
      </c>
      <c r="Q300" t="s">
        <v>4062</v>
      </c>
      <c r="R300">
        <v>3</v>
      </c>
    </row>
    <row r="301" spans="1:18" x14ac:dyDescent="0.2">
      <c r="A301" t="s">
        <v>4373</v>
      </c>
      <c r="B301" t="s">
        <v>2929</v>
      </c>
      <c r="C301">
        <v>130727</v>
      </c>
      <c r="D301">
        <v>105603</v>
      </c>
      <c r="E301">
        <v>10007419</v>
      </c>
      <c r="F301" t="s">
        <v>107</v>
      </c>
      <c r="G301" t="s">
        <v>11</v>
      </c>
      <c r="H301" t="s">
        <v>221</v>
      </c>
      <c r="I301" t="s">
        <v>177</v>
      </c>
      <c r="J301" t="s">
        <v>177</v>
      </c>
      <c r="K301">
        <v>10004755</v>
      </c>
      <c r="L301" s="161">
        <v>42794</v>
      </c>
      <c r="M301" s="161">
        <v>42797</v>
      </c>
      <c r="N301" t="s">
        <v>109</v>
      </c>
      <c r="O301" t="s">
        <v>104</v>
      </c>
      <c r="P301">
        <v>3</v>
      </c>
      <c r="Q301" t="s">
        <v>4062</v>
      </c>
      <c r="R301">
        <v>4</v>
      </c>
    </row>
    <row r="302" spans="1:18" x14ac:dyDescent="0.2">
      <c r="A302" t="s">
        <v>4374</v>
      </c>
      <c r="B302" t="s">
        <v>220</v>
      </c>
      <c r="C302">
        <v>130728</v>
      </c>
      <c r="D302">
        <v>106743</v>
      </c>
      <c r="E302">
        <v>10006570</v>
      </c>
      <c r="F302" t="s">
        <v>107</v>
      </c>
      <c r="G302" t="s">
        <v>11</v>
      </c>
      <c r="H302" t="s">
        <v>221</v>
      </c>
      <c r="I302" t="s">
        <v>177</v>
      </c>
      <c r="J302" t="s">
        <v>177</v>
      </c>
      <c r="K302">
        <v>10022518</v>
      </c>
      <c r="L302" s="161">
        <v>42759</v>
      </c>
      <c r="M302" s="161">
        <v>42762</v>
      </c>
      <c r="N302" t="s">
        <v>109</v>
      </c>
      <c r="O302" t="s">
        <v>104</v>
      </c>
      <c r="P302" s="369">
        <v>2</v>
      </c>
      <c r="Q302" t="s">
        <v>4062</v>
      </c>
      <c r="R302">
        <v>2</v>
      </c>
    </row>
    <row r="303" spans="1:18" x14ac:dyDescent="0.2">
      <c r="A303" t="s">
        <v>4375</v>
      </c>
      <c r="B303" t="s">
        <v>2091</v>
      </c>
      <c r="C303">
        <v>130730</v>
      </c>
      <c r="D303">
        <v>106717</v>
      </c>
      <c r="E303">
        <v>10001144</v>
      </c>
      <c r="F303" t="s">
        <v>107</v>
      </c>
      <c r="G303" t="s">
        <v>11</v>
      </c>
      <c r="H303" t="s">
        <v>221</v>
      </c>
      <c r="I303" t="s">
        <v>177</v>
      </c>
      <c r="J303" t="s">
        <v>177</v>
      </c>
      <c r="K303">
        <v>10022516</v>
      </c>
      <c r="L303" s="161">
        <v>42794</v>
      </c>
      <c r="M303" s="161">
        <v>42797</v>
      </c>
      <c r="N303" t="s">
        <v>168</v>
      </c>
      <c r="O303" t="s">
        <v>104</v>
      </c>
      <c r="P303">
        <v>2</v>
      </c>
      <c r="Q303" t="s">
        <v>4062</v>
      </c>
      <c r="R303">
        <v>3</v>
      </c>
    </row>
    <row r="304" spans="1:18" x14ac:dyDescent="0.2">
      <c r="A304" t="s">
        <v>4376</v>
      </c>
      <c r="B304" t="s">
        <v>3964</v>
      </c>
      <c r="C304">
        <v>130736</v>
      </c>
      <c r="D304">
        <v>106749</v>
      </c>
      <c r="E304">
        <v>10000747</v>
      </c>
      <c r="F304" t="s">
        <v>107</v>
      </c>
      <c r="G304" t="s">
        <v>11</v>
      </c>
      <c r="H304" t="s">
        <v>741</v>
      </c>
      <c r="I304" t="s">
        <v>131</v>
      </c>
      <c r="J304" t="s">
        <v>131</v>
      </c>
      <c r="K304">
        <v>10020109</v>
      </c>
      <c r="L304" s="161">
        <v>42808</v>
      </c>
      <c r="M304" s="161">
        <v>42811</v>
      </c>
      <c r="N304" t="s">
        <v>109</v>
      </c>
      <c r="O304" t="s">
        <v>104</v>
      </c>
      <c r="P304" s="369">
        <v>3</v>
      </c>
      <c r="Q304" t="s">
        <v>4062</v>
      </c>
      <c r="R304">
        <v>1</v>
      </c>
    </row>
    <row r="305" spans="1:18" x14ac:dyDescent="0.2">
      <c r="A305" t="s">
        <v>4377</v>
      </c>
      <c r="B305" t="s">
        <v>394</v>
      </c>
      <c r="C305">
        <v>130740</v>
      </c>
      <c r="D305">
        <v>108623</v>
      </c>
      <c r="E305">
        <v>10005200</v>
      </c>
      <c r="F305" t="s">
        <v>107</v>
      </c>
      <c r="G305" t="s">
        <v>11</v>
      </c>
      <c r="H305" t="s">
        <v>395</v>
      </c>
      <c r="I305" t="s">
        <v>131</v>
      </c>
      <c r="J305" t="s">
        <v>131</v>
      </c>
      <c r="K305">
        <v>10020189</v>
      </c>
      <c r="L305" s="161">
        <v>42703</v>
      </c>
      <c r="M305" s="161">
        <v>42706</v>
      </c>
      <c r="N305" t="s">
        <v>109</v>
      </c>
      <c r="O305" t="s">
        <v>104</v>
      </c>
      <c r="P305" s="395">
        <v>3</v>
      </c>
      <c r="Q305" t="s">
        <v>4062</v>
      </c>
      <c r="R305">
        <v>2</v>
      </c>
    </row>
    <row r="306" spans="1:18" x14ac:dyDescent="0.2">
      <c r="A306" t="s">
        <v>4378</v>
      </c>
      <c r="B306" t="s">
        <v>3821</v>
      </c>
      <c r="C306">
        <v>130743</v>
      </c>
      <c r="D306">
        <v>106924</v>
      </c>
      <c r="E306">
        <v>10004478</v>
      </c>
      <c r="F306" t="s">
        <v>274</v>
      </c>
      <c r="G306" t="s">
        <v>11</v>
      </c>
      <c r="H306" t="s">
        <v>395</v>
      </c>
      <c r="I306" t="s">
        <v>131</v>
      </c>
      <c r="J306" t="s">
        <v>131</v>
      </c>
      <c r="K306">
        <v>10020176</v>
      </c>
      <c r="L306" s="161">
        <v>42795</v>
      </c>
      <c r="M306" s="161">
        <v>42796</v>
      </c>
      <c r="N306" t="s">
        <v>407</v>
      </c>
      <c r="O306" t="s">
        <v>95</v>
      </c>
      <c r="P306">
        <v>9</v>
      </c>
      <c r="Q306" t="s">
        <v>4062</v>
      </c>
      <c r="R306">
        <v>2</v>
      </c>
    </row>
    <row r="307" spans="1:18" x14ac:dyDescent="0.2">
      <c r="A307" t="s">
        <v>4379</v>
      </c>
      <c r="B307" t="s">
        <v>2939</v>
      </c>
      <c r="C307">
        <v>130746</v>
      </c>
      <c r="D307">
        <v>108339</v>
      </c>
      <c r="E307">
        <v>10006226</v>
      </c>
      <c r="F307" t="s">
        <v>100</v>
      </c>
      <c r="G307" t="s">
        <v>11</v>
      </c>
      <c r="H307" t="s">
        <v>741</v>
      </c>
      <c r="I307" t="s">
        <v>131</v>
      </c>
      <c r="J307" t="s">
        <v>131</v>
      </c>
      <c r="K307">
        <v>10023043</v>
      </c>
      <c r="L307" s="161">
        <v>42809</v>
      </c>
      <c r="M307" s="161">
        <v>42811</v>
      </c>
      <c r="N307" t="s">
        <v>103</v>
      </c>
      <c r="O307" t="s">
        <v>117</v>
      </c>
      <c r="P307">
        <v>3</v>
      </c>
      <c r="Q307" t="s">
        <v>4062</v>
      </c>
      <c r="R307">
        <v>2</v>
      </c>
    </row>
    <row r="308" spans="1:18" x14ac:dyDescent="0.2">
      <c r="A308" t="s">
        <v>4380</v>
      </c>
      <c r="B308" t="s">
        <v>2942</v>
      </c>
      <c r="C308">
        <v>130747</v>
      </c>
      <c r="D308">
        <v>105420</v>
      </c>
      <c r="E308">
        <v>10006322</v>
      </c>
      <c r="F308" t="s">
        <v>107</v>
      </c>
      <c r="G308" t="s">
        <v>11</v>
      </c>
      <c r="H308" t="s">
        <v>386</v>
      </c>
      <c r="I308" t="s">
        <v>152</v>
      </c>
      <c r="J308" t="s">
        <v>152</v>
      </c>
      <c r="K308">
        <v>10034351</v>
      </c>
      <c r="L308" s="161">
        <v>42864</v>
      </c>
      <c r="M308" s="161">
        <v>42867</v>
      </c>
      <c r="N308" t="s">
        <v>109</v>
      </c>
      <c r="O308" t="s">
        <v>104</v>
      </c>
      <c r="P308">
        <v>2</v>
      </c>
      <c r="Q308" t="s">
        <v>4062</v>
      </c>
      <c r="R308">
        <v>2</v>
      </c>
    </row>
    <row r="309" spans="1:18" x14ac:dyDescent="0.2">
      <c r="A309" t="s">
        <v>4381</v>
      </c>
      <c r="B309" t="s">
        <v>3824</v>
      </c>
      <c r="C309">
        <v>130748</v>
      </c>
      <c r="D309">
        <v>109293</v>
      </c>
      <c r="E309">
        <v>10004112</v>
      </c>
      <c r="F309" t="s">
        <v>107</v>
      </c>
      <c r="G309" t="s">
        <v>11</v>
      </c>
      <c r="H309" t="s">
        <v>386</v>
      </c>
      <c r="I309" t="s">
        <v>152</v>
      </c>
      <c r="J309" t="s">
        <v>152</v>
      </c>
      <c r="K309">
        <v>10022571</v>
      </c>
      <c r="L309" s="161">
        <v>42878</v>
      </c>
      <c r="M309" s="161">
        <v>42881</v>
      </c>
      <c r="N309" t="s">
        <v>109</v>
      </c>
      <c r="O309" t="s">
        <v>104</v>
      </c>
      <c r="P309" s="395">
        <v>2</v>
      </c>
      <c r="Q309" t="s">
        <v>4062</v>
      </c>
      <c r="R309">
        <v>2</v>
      </c>
    </row>
    <row r="310" spans="1:18" x14ac:dyDescent="0.2">
      <c r="A310" t="s">
        <v>4382</v>
      </c>
      <c r="B310" t="s">
        <v>497</v>
      </c>
      <c r="C310">
        <v>130754</v>
      </c>
      <c r="D310">
        <v>106763</v>
      </c>
      <c r="E310">
        <v>10000952</v>
      </c>
      <c r="F310" t="s">
        <v>274</v>
      </c>
      <c r="G310" t="s">
        <v>11</v>
      </c>
      <c r="H310" t="s">
        <v>386</v>
      </c>
      <c r="I310" t="s">
        <v>152</v>
      </c>
      <c r="J310" t="s">
        <v>152</v>
      </c>
      <c r="K310">
        <v>10011552</v>
      </c>
      <c r="L310" s="161">
        <v>42675</v>
      </c>
      <c r="M310" s="161">
        <v>42676</v>
      </c>
      <c r="N310" t="s">
        <v>407</v>
      </c>
      <c r="O310" t="s">
        <v>95</v>
      </c>
      <c r="P310">
        <v>9</v>
      </c>
      <c r="Q310" t="s">
        <v>4062</v>
      </c>
      <c r="R310">
        <v>2</v>
      </c>
    </row>
    <row r="311" spans="1:18" x14ac:dyDescent="0.2">
      <c r="A311" t="s">
        <v>4383</v>
      </c>
      <c r="B311" t="s">
        <v>277</v>
      </c>
      <c r="C311">
        <v>130755</v>
      </c>
      <c r="D311">
        <v>108425</v>
      </c>
      <c r="E311">
        <v>10002642</v>
      </c>
      <c r="F311" t="s">
        <v>100</v>
      </c>
      <c r="G311" t="s">
        <v>11</v>
      </c>
      <c r="H311" t="s">
        <v>278</v>
      </c>
      <c r="I311" t="s">
        <v>152</v>
      </c>
      <c r="J311" t="s">
        <v>152</v>
      </c>
      <c r="K311">
        <v>10020150</v>
      </c>
      <c r="L311" s="161">
        <v>42654</v>
      </c>
      <c r="M311" s="161">
        <v>42657</v>
      </c>
      <c r="N311" t="s">
        <v>103</v>
      </c>
      <c r="O311" t="s">
        <v>104</v>
      </c>
      <c r="P311">
        <v>4</v>
      </c>
      <c r="Q311" t="s">
        <v>4062</v>
      </c>
      <c r="R311">
        <v>2</v>
      </c>
    </row>
    <row r="312" spans="1:18" x14ac:dyDescent="0.2">
      <c r="A312" t="s">
        <v>4384</v>
      </c>
      <c r="B312" t="s">
        <v>3965</v>
      </c>
      <c r="C312">
        <v>130760</v>
      </c>
      <c r="D312">
        <v>107722</v>
      </c>
      <c r="E312">
        <v>10006303</v>
      </c>
      <c r="F312" t="s">
        <v>107</v>
      </c>
      <c r="G312" t="s">
        <v>11</v>
      </c>
      <c r="H312" t="s">
        <v>223</v>
      </c>
      <c r="I312" t="s">
        <v>152</v>
      </c>
      <c r="J312" t="s">
        <v>152</v>
      </c>
      <c r="K312">
        <v>10022569</v>
      </c>
      <c r="L312" s="161">
        <v>42794</v>
      </c>
      <c r="M312" s="161">
        <v>42797</v>
      </c>
      <c r="N312" t="s">
        <v>146</v>
      </c>
      <c r="O312" t="s">
        <v>104</v>
      </c>
      <c r="P312">
        <v>2</v>
      </c>
      <c r="Q312" t="s">
        <v>4062</v>
      </c>
      <c r="R312">
        <v>3</v>
      </c>
    </row>
    <row r="313" spans="1:18" x14ac:dyDescent="0.2">
      <c r="A313" t="s">
        <v>4385</v>
      </c>
      <c r="B313" t="s">
        <v>199</v>
      </c>
      <c r="C313">
        <v>130763</v>
      </c>
      <c r="D313">
        <v>105939</v>
      </c>
      <c r="E313">
        <v>10007916</v>
      </c>
      <c r="F313" t="s">
        <v>107</v>
      </c>
      <c r="G313" t="s">
        <v>11</v>
      </c>
      <c r="H313" t="s">
        <v>108</v>
      </c>
      <c r="I313" t="s">
        <v>102</v>
      </c>
      <c r="J313" t="s">
        <v>102</v>
      </c>
      <c r="K313">
        <v>10022608</v>
      </c>
      <c r="L313" s="161">
        <v>42746</v>
      </c>
      <c r="M313" s="161">
        <v>42752</v>
      </c>
      <c r="N313" t="s">
        <v>109</v>
      </c>
      <c r="O313" t="s">
        <v>117</v>
      </c>
      <c r="P313">
        <v>3</v>
      </c>
      <c r="Q313" t="s">
        <v>4062</v>
      </c>
      <c r="R313">
        <v>2</v>
      </c>
    </row>
    <row r="314" spans="1:18" x14ac:dyDescent="0.2">
      <c r="A314" t="s">
        <v>4386</v>
      </c>
      <c r="B314" t="s">
        <v>106</v>
      </c>
      <c r="C314">
        <v>130764</v>
      </c>
      <c r="D314">
        <v>106947</v>
      </c>
      <c r="E314">
        <v>10004772</v>
      </c>
      <c r="F314" t="s">
        <v>107</v>
      </c>
      <c r="G314" t="s">
        <v>11</v>
      </c>
      <c r="H314" t="s">
        <v>108</v>
      </c>
      <c r="I314" t="s">
        <v>102</v>
      </c>
      <c r="J314" t="s">
        <v>102</v>
      </c>
      <c r="K314">
        <v>10022603</v>
      </c>
      <c r="L314" s="161">
        <v>42773</v>
      </c>
      <c r="M314" s="161">
        <v>42776</v>
      </c>
      <c r="N314" t="s">
        <v>109</v>
      </c>
      <c r="O314" t="s">
        <v>104</v>
      </c>
      <c r="P314">
        <v>2</v>
      </c>
      <c r="Q314" t="s">
        <v>4062</v>
      </c>
      <c r="R314">
        <v>2</v>
      </c>
    </row>
    <row r="315" spans="1:18" x14ac:dyDescent="0.2">
      <c r="A315" t="s">
        <v>4387</v>
      </c>
      <c r="B315" t="s">
        <v>376</v>
      </c>
      <c r="C315">
        <v>130767</v>
      </c>
      <c r="D315">
        <v>108429</v>
      </c>
      <c r="E315">
        <v>10002122</v>
      </c>
      <c r="F315" t="s">
        <v>100</v>
      </c>
      <c r="G315" t="s">
        <v>11</v>
      </c>
      <c r="H315" t="s">
        <v>108</v>
      </c>
      <c r="I315" t="s">
        <v>102</v>
      </c>
      <c r="J315" t="s">
        <v>102</v>
      </c>
      <c r="K315">
        <v>10020140</v>
      </c>
      <c r="L315" s="161">
        <v>42661</v>
      </c>
      <c r="M315" s="161">
        <v>42678</v>
      </c>
      <c r="N315" t="s">
        <v>103</v>
      </c>
      <c r="O315" t="s">
        <v>117</v>
      </c>
      <c r="P315" s="369">
        <v>2</v>
      </c>
      <c r="Q315" t="s">
        <v>4062</v>
      </c>
      <c r="R315">
        <v>2</v>
      </c>
    </row>
    <row r="316" spans="1:18" x14ac:dyDescent="0.2">
      <c r="A316" t="s">
        <v>4388</v>
      </c>
      <c r="B316" t="s">
        <v>3838</v>
      </c>
      <c r="C316">
        <v>130769</v>
      </c>
      <c r="D316">
        <v>106970</v>
      </c>
      <c r="E316">
        <v>10007011</v>
      </c>
      <c r="F316" t="s">
        <v>107</v>
      </c>
      <c r="G316" t="s">
        <v>11</v>
      </c>
      <c r="H316" t="s">
        <v>239</v>
      </c>
      <c r="I316" t="s">
        <v>152</v>
      </c>
      <c r="J316" t="s">
        <v>152</v>
      </c>
      <c r="K316">
        <v>10022574</v>
      </c>
      <c r="L316" s="161">
        <v>42849</v>
      </c>
      <c r="M316" s="161">
        <v>42852</v>
      </c>
      <c r="N316" t="s">
        <v>109</v>
      </c>
      <c r="O316" t="s">
        <v>104</v>
      </c>
      <c r="P316" s="395">
        <v>3</v>
      </c>
      <c r="Q316" t="s">
        <v>4062</v>
      </c>
      <c r="R316">
        <v>2</v>
      </c>
    </row>
    <row r="317" spans="1:18" x14ac:dyDescent="0.2">
      <c r="A317" t="s">
        <v>4389</v>
      </c>
      <c r="B317" t="s">
        <v>3841</v>
      </c>
      <c r="C317">
        <v>130773</v>
      </c>
      <c r="D317">
        <v>107495</v>
      </c>
      <c r="E317">
        <v>10004760</v>
      </c>
      <c r="F317" t="s">
        <v>107</v>
      </c>
      <c r="G317" t="s">
        <v>11</v>
      </c>
      <c r="H317" t="s">
        <v>1185</v>
      </c>
      <c r="I317" t="s">
        <v>92</v>
      </c>
      <c r="J317" t="s">
        <v>93</v>
      </c>
      <c r="K317">
        <v>10022492</v>
      </c>
      <c r="L317" s="161">
        <v>42859</v>
      </c>
      <c r="M317" s="161">
        <v>42860</v>
      </c>
      <c r="N317" t="s">
        <v>407</v>
      </c>
      <c r="O317" t="s">
        <v>95</v>
      </c>
      <c r="P317">
        <v>9</v>
      </c>
      <c r="Q317" t="s">
        <v>4062</v>
      </c>
      <c r="R317">
        <v>2</v>
      </c>
    </row>
    <row r="318" spans="1:18" x14ac:dyDescent="0.2">
      <c r="A318" t="s">
        <v>4390</v>
      </c>
      <c r="B318" t="s">
        <v>4067</v>
      </c>
      <c r="C318">
        <v>130777</v>
      </c>
      <c r="D318">
        <v>107960</v>
      </c>
      <c r="E318">
        <v>10007427</v>
      </c>
      <c r="F318" t="s">
        <v>107</v>
      </c>
      <c r="G318" t="s">
        <v>11</v>
      </c>
      <c r="H318" t="s">
        <v>151</v>
      </c>
      <c r="I318" t="s">
        <v>152</v>
      </c>
      <c r="J318" t="s">
        <v>152</v>
      </c>
      <c r="K318">
        <v>10011442</v>
      </c>
      <c r="L318" s="161">
        <v>42773</v>
      </c>
      <c r="M318" s="161">
        <v>42776</v>
      </c>
      <c r="N318" t="s">
        <v>109</v>
      </c>
      <c r="O318" t="s">
        <v>104</v>
      </c>
      <c r="P318" s="369">
        <v>2</v>
      </c>
      <c r="Q318" t="s">
        <v>4062</v>
      </c>
      <c r="R318">
        <v>2</v>
      </c>
    </row>
    <row r="319" spans="1:18" x14ac:dyDescent="0.2">
      <c r="A319" t="s">
        <v>4391</v>
      </c>
      <c r="B319" t="s">
        <v>569</v>
      </c>
      <c r="C319">
        <v>130787</v>
      </c>
      <c r="D319">
        <v>108326</v>
      </c>
      <c r="E319">
        <v>10000695</v>
      </c>
      <c r="F319" t="s">
        <v>100</v>
      </c>
      <c r="G319" t="s">
        <v>11</v>
      </c>
      <c r="H319" t="s">
        <v>202</v>
      </c>
      <c r="I319" t="s">
        <v>152</v>
      </c>
      <c r="J319" t="s">
        <v>152</v>
      </c>
      <c r="K319">
        <v>10008473</v>
      </c>
      <c r="L319" s="161">
        <v>42640</v>
      </c>
      <c r="M319" s="161">
        <v>42643</v>
      </c>
      <c r="N319" t="s">
        <v>250</v>
      </c>
      <c r="O319" t="s">
        <v>104</v>
      </c>
      <c r="P319" s="369">
        <v>2</v>
      </c>
      <c r="Q319" t="s">
        <v>4062</v>
      </c>
      <c r="R319">
        <v>3</v>
      </c>
    </row>
    <row r="320" spans="1:18" x14ac:dyDescent="0.2">
      <c r="A320" t="s">
        <v>4392</v>
      </c>
      <c r="B320" t="s">
        <v>2955</v>
      </c>
      <c r="C320">
        <v>130793</v>
      </c>
      <c r="D320">
        <v>112314</v>
      </c>
      <c r="E320">
        <v>10000055</v>
      </c>
      <c r="F320" t="s">
        <v>107</v>
      </c>
      <c r="G320" t="s">
        <v>11</v>
      </c>
      <c r="H320" t="s">
        <v>342</v>
      </c>
      <c r="I320" t="s">
        <v>177</v>
      </c>
      <c r="J320" t="s">
        <v>177</v>
      </c>
      <c r="K320">
        <v>10020080</v>
      </c>
      <c r="L320" s="161">
        <v>42822</v>
      </c>
      <c r="M320" s="161">
        <v>42825</v>
      </c>
      <c r="N320" t="s">
        <v>109</v>
      </c>
      <c r="O320" t="s">
        <v>104</v>
      </c>
      <c r="P320" s="395">
        <v>2</v>
      </c>
      <c r="Q320" t="s">
        <v>4062</v>
      </c>
      <c r="R320">
        <v>2</v>
      </c>
    </row>
    <row r="321" spans="1:18" x14ac:dyDescent="0.2">
      <c r="A321" t="s">
        <v>4393</v>
      </c>
      <c r="B321" t="s">
        <v>583</v>
      </c>
      <c r="C321">
        <v>130794</v>
      </c>
      <c r="D321">
        <v>108348</v>
      </c>
      <c r="E321">
        <v>10005583</v>
      </c>
      <c r="F321" t="s">
        <v>368</v>
      </c>
      <c r="G321" t="s">
        <v>14</v>
      </c>
      <c r="H321" t="s">
        <v>342</v>
      </c>
      <c r="I321" t="s">
        <v>177</v>
      </c>
      <c r="J321" t="s">
        <v>177</v>
      </c>
      <c r="K321">
        <v>10020196</v>
      </c>
      <c r="L321" s="161">
        <v>42640</v>
      </c>
      <c r="M321" s="161">
        <v>42641</v>
      </c>
      <c r="N321" t="s">
        <v>584</v>
      </c>
      <c r="O321" t="s">
        <v>95</v>
      </c>
      <c r="P321">
        <v>9</v>
      </c>
      <c r="Q321" t="s">
        <v>4062</v>
      </c>
      <c r="R321">
        <v>2</v>
      </c>
    </row>
    <row r="322" spans="1:18" x14ac:dyDescent="0.2">
      <c r="A322" t="s">
        <v>4394</v>
      </c>
      <c r="B322" t="s">
        <v>1406</v>
      </c>
      <c r="C322">
        <v>130796</v>
      </c>
      <c r="D322">
        <v>107010</v>
      </c>
      <c r="E322">
        <v>10006549</v>
      </c>
      <c r="F322" t="s">
        <v>107</v>
      </c>
      <c r="G322" t="s">
        <v>11</v>
      </c>
      <c r="H322" t="s">
        <v>330</v>
      </c>
      <c r="I322" t="s">
        <v>161</v>
      </c>
      <c r="J322" t="s">
        <v>161</v>
      </c>
      <c r="K322">
        <v>10030742</v>
      </c>
      <c r="L322" s="161">
        <v>42892</v>
      </c>
      <c r="M322" s="161">
        <v>42895</v>
      </c>
      <c r="N322" t="s">
        <v>217</v>
      </c>
      <c r="O322" t="s">
        <v>104</v>
      </c>
      <c r="P322">
        <v>3</v>
      </c>
      <c r="Q322" t="s">
        <v>4062</v>
      </c>
      <c r="R322">
        <v>4</v>
      </c>
    </row>
    <row r="323" spans="1:18" x14ac:dyDescent="0.2">
      <c r="A323" t="s">
        <v>4395</v>
      </c>
      <c r="B323" t="s">
        <v>397</v>
      </c>
      <c r="C323">
        <v>130797</v>
      </c>
      <c r="D323">
        <v>108452</v>
      </c>
      <c r="E323">
        <v>10007299</v>
      </c>
      <c r="F323" t="s">
        <v>107</v>
      </c>
      <c r="G323" t="s">
        <v>11</v>
      </c>
      <c r="H323" t="s">
        <v>398</v>
      </c>
      <c r="I323" t="s">
        <v>161</v>
      </c>
      <c r="J323" t="s">
        <v>161</v>
      </c>
      <c r="K323">
        <v>10030716</v>
      </c>
      <c r="L323" s="161">
        <v>42864</v>
      </c>
      <c r="M323" s="161">
        <v>42867</v>
      </c>
      <c r="N323" t="s">
        <v>217</v>
      </c>
      <c r="O323" t="s">
        <v>104</v>
      </c>
      <c r="P323" s="369">
        <v>3</v>
      </c>
      <c r="Q323" t="s">
        <v>4062</v>
      </c>
      <c r="R323">
        <v>4</v>
      </c>
    </row>
    <row r="324" spans="1:18" x14ac:dyDescent="0.2">
      <c r="A324" t="s">
        <v>4396</v>
      </c>
      <c r="B324" t="s">
        <v>370</v>
      </c>
      <c r="C324">
        <v>130801</v>
      </c>
      <c r="D324">
        <v>108408</v>
      </c>
      <c r="E324">
        <v>10004580</v>
      </c>
      <c r="F324" t="s">
        <v>100</v>
      </c>
      <c r="G324" t="s">
        <v>11</v>
      </c>
      <c r="H324" t="s">
        <v>330</v>
      </c>
      <c r="I324" t="s">
        <v>161</v>
      </c>
      <c r="J324" t="s">
        <v>161</v>
      </c>
      <c r="K324">
        <v>10004772</v>
      </c>
      <c r="L324" s="161">
        <v>42710</v>
      </c>
      <c r="M324" s="161">
        <v>42712</v>
      </c>
      <c r="N324" t="s">
        <v>250</v>
      </c>
      <c r="O324" t="s">
        <v>104</v>
      </c>
      <c r="P324" s="369">
        <v>3</v>
      </c>
      <c r="Q324" t="s">
        <v>4062</v>
      </c>
      <c r="R324">
        <v>3</v>
      </c>
    </row>
    <row r="325" spans="1:18" x14ac:dyDescent="0.2">
      <c r="A325" t="s">
        <v>4397</v>
      </c>
      <c r="B325" t="s">
        <v>453</v>
      </c>
      <c r="C325">
        <v>130805</v>
      </c>
      <c r="D325">
        <v>107546</v>
      </c>
      <c r="E325">
        <v>10007696</v>
      </c>
      <c r="F325" t="s">
        <v>107</v>
      </c>
      <c r="G325" t="s">
        <v>11</v>
      </c>
      <c r="H325" t="s">
        <v>436</v>
      </c>
      <c r="I325" t="s">
        <v>155</v>
      </c>
      <c r="J325" t="s">
        <v>155</v>
      </c>
      <c r="K325">
        <v>10020108</v>
      </c>
      <c r="L325" s="161">
        <v>42647</v>
      </c>
      <c r="M325" s="161">
        <v>42650</v>
      </c>
      <c r="N325" t="s">
        <v>109</v>
      </c>
      <c r="O325" t="s">
        <v>104</v>
      </c>
      <c r="P325" s="369">
        <v>2</v>
      </c>
      <c r="Q325" t="s">
        <v>4062</v>
      </c>
      <c r="R325">
        <v>2</v>
      </c>
    </row>
    <row r="326" spans="1:18" x14ac:dyDescent="0.2">
      <c r="A326" t="s">
        <v>4398</v>
      </c>
      <c r="B326" t="s">
        <v>543</v>
      </c>
      <c r="C326">
        <v>130815</v>
      </c>
      <c r="D326">
        <v>107044</v>
      </c>
      <c r="E326">
        <v>10006349</v>
      </c>
      <c r="F326" t="s">
        <v>107</v>
      </c>
      <c r="G326" t="s">
        <v>11</v>
      </c>
      <c r="H326" t="s">
        <v>544</v>
      </c>
      <c r="I326" t="s">
        <v>161</v>
      </c>
      <c r="J326" t="s">
        <v>161</v>
      </c>
      <c r="K326">
        <v>10020091</v>
      </c>
      <c r="L326" s="161">
        <v>42633</v>
      </c>
      <c r="M326" s="161">
        <v>42636</v>
      </c>
      <c r="N326" t="s">
        <v>109</v>
      </c>
      <c r="O326" t="s">
        <v>104</v>
      </c>
      <c r="P326">
        <v>3</v>
      </c>
      <c r="Q326" t="s">
        <v>4062</v>
      </c>
      <c r="R326">
        <v>2</v>
      </c>
    </row>
    <row r="327" spans="1:18" x14ac:dyDescent="0.2">
      <c r="A327" t="s">
        <v>4399</v>
      </c>
      <c r="B327" t="s">
        <v>2116</v>
      </c>
      <c r="C327">
        <v>130823</v>
      </c>
      <c r="D327">
        <v>107909</v>
      </c>
      <c r="E327">
        <v>10002815</v>
      </c>
      <c r="F327" t="s">
        <v>107</v>
      </c>
      <c r="G327" t="s">
        <v>11</v>
      </c>
      <c r="H327" t="s">
        <v>374</v>
      </c>
      <c r="I327" t="s">
        <v>177</v>
      </c>
      <c r="J327" t="s">
        <v>177</v>
      </c>
      <c r="K327">
        <v>10030682</v>
      </c>
      <c r="L327" s="161">
        <v>42864</v>
      </c>
      <c r="M327" s="161">
        <v>42867</v>
      </c>
      <c r="N327" t="s">
        <v>146</v>
      </c>
      <c r="O327" t="s">
        <v>104</v>
      </c>
      <c r="P327">
        <v>3</v>
      </c>
      <c r="Q327" t="s">
        <v>4062</v>
      </c>
      <c r="R327">
        <v>3</v>
      </c>
    </row>
    <row r="328" spans="1:18" x14ac:dyDescent="0.2">
      <c r="A328" t="s">
        <v>4400</v>
      </c>
      <c r="B328" t="s">
        <v>373</v>
      </c>
      <c r="C328">
        <v>130833</v>
      </c>
      <c r="D328">
        <v>108385</v>
      </c>
      <c r="E328">
        <v>10006379</v>
      </c>
      <c r="F328" t="s">
        <v>100</v>
      </c>
      <c r="G328" t="s">
        <v>11</v>
      </c>
      <c r="H328" t="s">
        <v>374</v>
      </c>
      <c r="I328" t="s">
        <v>177</v>
      </c>
      <c r="J328" t="s">
        <v>177</v>
      </c>
      <c r="K328">
        <v>10022529</v>
      </c>
      <c r="L328" s="161">
        <v>42710</v>
      </c>
      <c r="M328" s="161">
        <v>42712</v>
      </c>
      <c r="N328" t="s">
        <v>250</v>
      </c>
      <c r="O328" t="s">
        <v>104</v>
      </c>
      <c r="P328" s="369">
        <v>2</v>
      </c>
      <c r="Q328" t="s">
        <v>4062</v>
      </c>
      <c r="R328">
        <v>3</v>
      </c>
    </row>
    <row r="329" spans="1:18" x14ac:dyDescent="0.2">
      <c r="A329" t="s">
        <v>4401</v>
      </c>
      <c r="B329" t="s">
        <v>493</v>
      </c>
      <c r="C329">
        <v>131094</v>
      </c>
      <c r="D329">
        <v>105156</v>
      </c>
      <c r="E329">
        <v>10001467</v>
      </c>
      <c r="F329" t="s">
        <v>107</v>
      </c>
      <c r="G329" t="s">
        <v>11</v>
      </c>
      <c r="H329" t="s">
        <v>260</v>
      </c>
      <c r="I329" t="s">
        <v>155</v>
      </c>
      <c r="J329" t="s">
        <v>155</v>
      </c>
      <c r="K329">
        <v>10034053</v>
      </c>
      <c r="L329" s="161">
        <v>42871</v>
      </c>
      <c r="M329" s="161">
        <v>42874</v>
      </c>
      <c r="N329" t="s">
        <v>217</v>
      </c>
      <c r="O329" t="s">
        <v>104</v>
      </c>
      <c r="P329">
        <v>3</v>
      </c>
      <c r="Q329" t="s">
        <v>4062</v>
      </c>
      <c r="R329">
        <v>4</v>
      </c>
    </row>
    <row r="330" spans="1:18" x14ac:dyDescent="0.2">
      <c r="A330" t="s">
        <v>4402</v>
      </c>
      <c r="B330" t="s">
        <v>3871</v>
      </c>
      <c r="C330">
        <v>131860</v>
      </c>
      <c r="D330">
        <v>111827</v>
      </c>
      <c r="E330">
        <v>10001867</v>
      </c>
      <c r="F330" t="s">
        <v>125</v>
      </c>
      <c r="G330" t="s">
        <v>12</v>
      </c>
      <c r="H330" t="s">
        <v>1316</v>
      </c>
      <c r="I330" t="s">
        <v>131</v>
      </c>
      <c r="J330" t="s">
        <v>131</v>
      </c>
      <c r="K330">
        <v>10022625</v>
      </c>
      <c r="L330" s="161">
        <v>42871</v>
      </c>
      <c r="M330" s="161">
        <v>42873</v>
      </c>
      <c r="N330" t="s">
        <v>127</v>
      </c>
      <c r="O330" t="s">
        <v>104</v>
      </c>
      <c r="P330" s="395">
        <v>1</v>
      </c>
      <c r="Q330" t="s">
        <v>4062</v>
      </c>
      <c r="R330">
        <v>1</v>
      </c>
    </row>
    <row r="331" spans="1:18" x14ac:dyDescent="0.2">
      <c r="A331" t="s">
        <v>4403</v>
      </c>
      <c r="B331" t="s">
        <v>2994</v>
      </c>
      <c r="C331">
        <v>131867</v>
      </c>
      <c r="D331">
        <v>108320</v>
      </c>
      <c r="E331">
        <v>10000796</v>
      </c>
      <c r="F331" t="s">
        <v>100</v>
      </c>
      <c r="G331" t="s">
        <v>11</v>
      </c>
      <c r="H331" t="s">
        <v>189</v>
      </c>
      <c r="I331" t="s">
        <v>131</v>
      </c>
      <c r="J331" t="s">
        <v>131</v>
      </c>
      <c r="K331">
        <v>10030763</v>
      </c>
      <c r="L331" s="161">
        <v>42877</v>
      </c>
      <c r="M331" s="161">
        <v>42878</v>
      </c>
      <c r="N331" t="s">
        <v>287</v>
      </c>
      <c r="O331" t="s">
        <v>95</v>
      </c>
      <c r="P331">
        <v>9</v>
      </c>
      <c r="Q331" t="s">
        <v>4062</v>
      </c>
      <c r="R331">
        <v>2</v>
      </c>
    </row>
    <row r="332" spans="1:18" x14ac:dyDescent="0.2">
      <c r="A332" t="s">
        <v>4404</v>
      </c>
      <c r="B332" t="s">
        <v>466</v>
      </c>
      <c r="C332">
        <v>131872</v>
      </c>
      <c r="D332">
        <v>117042</v>
      </c>
      <c r="E332">
        <v>10002345</v>
      </c>
      <c r="F332" t="s">
        <v>125</v>
      </c>
      <c r="G332" t="s">
        <v>12</v>
      </c>
      <c r="H332" t="s">
        <v>467</v>
      </c>
      <c r="I332" t="s">
        <v>92</v>
      </c>
      <c r="J332" t="s">
        <v>93</v>
      </c>
      <c r="K332">
        <v>10011448</v>
      </c>
      <c r="L332" s="161">
        <v>42683</v>
      </c>
      <c r="M332" s="161">
        <v>42685</v>
      </c>
      <c r="N332" t="s">
        <v>127</v>
      </c>
      <c r="O332" t="s">
        <v>104</v>
      </c>
      <c r="P332" s="369">
        <v>2</v>
      </c>
      <c r="Q332" t="s">
        <v>4062</v>
      </c>
      <c r="R332">
        <v>2</v>
      </c>
    </row>
    <row r="333" spans="1:18" x14ac:dyDescent="0.2">
      <c r="A333" t="s">
        <v>4405</v>
      </c>
      <c r="B333" t="s">
        <v>427</v>
      </c>
      <c r="C333">
        <v>131888</v>
      </c>
      <c r="D333">
        <v>117235</v>
      </c>
      <c r="E333">
        <v>10007929</v>
      </c>
      <c r="F333" t="s">
        <v>125</v>
      </c>
      <c r="G333" t="s">
        <v>12</v>
      </c>
      <c r="H333" t="s">
        <v>428</v>
      </c>
      <c r="I333" t="s">
        <v>155</v>
      </c>
      <c r="J333" t="s">
        <v>155</v>
      </c>
      <c r="K333">
        <v>10020190</v>
      </c>
      <c r="L333" s="161">
        <v>42689</v>
      </c>
      <c r="M333" s="161">
        <v>42691</v>
      </c>
      <c r="N333" t="s">
        <v>127</v>
      </c>
      <c r="O333" t="s">
        <v>104</v>
      </c>
      <c r="P333" s="395">
        <v>2</v>
      </c>
      <c r="Q333" t="s">
        <v>4062</v>
      </c>
      <c r="R333">
        <v>2</v>
      </c>
    </row>
    <row r="334" spans="1:18" x14ac:dyDescent="0.2">
      <c r="A334" t="s">
        <v>4406</v>
      </c>
      <c r="B334" t="s">
        <v>3966</v>
      </c>
      <c r="C334">
        <v>131893</v>
      </c>
      <c r="D334">
        <v>114859</v>
      </c>
      <c r="E334">
        <v>10003136</v>
      </c>
      <c r="F334" t="s">
        <v>125</v>
      </c>
      <c r="G334" t="s">
        <v>12</v>
      </c>
      <c r="H334" t="s">
        <v>386</v>
      </c>
      <c r="I334" t="s">
        <v>152</v>
      </c>
      <c r="J334" t="s">
        <v>152</v>
      </c>
      <c r="K334">
        <v>10030707</v>
      </c>
      <c r="L334" s="161">
        <v>42915</v>
      </c>
      <c r="M334" s="161">
        <v>42916</v>
      </c>
      <c r="N334" t="s">
        <v>400</v>
      </c>
      <c r="O334" t="s">
        <v>95</v>
      </c>
      <c r="P334" s="395">
        <v>9</v>
      </c>
      <c r="Q334" t="s">
        <v>4062</v>
      </c>
      <c r="R334">
        <v>2</v>
      </c>
    </row>
    <row r="335" spans="1:18" x14ac:dyDescent="0.2">
      <c r="A335" t="s">
        <v>4407</v>
      </c>
      <c r="B335" t="s">
        <v>399</v>
      </c>
      <c r="C335">
        <v>131913</v>
      </c>
      <c r="D335">
        <v>116139</v>
      </c>
      <c r="E335">
        <v>10003940</v>
      </c>
      <c r="F335" t="s">
        <v>125</v>
      </c>
      <c r="G335" t="s">
        <v>12</v>
      </c>
      <c r="H335" t="s">
        <v>223</v>
      </c>
      <c r="I335" t="s">
        <v>152</v>
      </c>
      <c r="J335" t="s">
        <v>93</v>
      </c>
      <c r="K335">
        <v>10020168</v>
      </c>
      <c r="L335" s="161">
        <v>42689</v>
      </c>
      <c r="M335" s="161">
        <v>42690</v>
      </c>
      <c r="N335" t="s">
        <v>400</v>
      </c>
      <c r="O335" t="s">
        <v>95</v>
      </c>
      <c r="P335" s="395">
        <v>9</v>
      </c>
      <c r="Q335" t="s">
        <v>4062</v>
      </c>
      <c r="R335">
        <v>2</v>
      </c>
    </row>
    <row r="336" spans="1:18" x14ac:dyDescent="0.2">
      <c r="A336" t="s">
        <v>4408</v>
      </c>
      <c r="B336" t="s">
        <v>3009</v>
      </c>
      <c r="C336">
        <v>131935</v>
      </c>
      <c r="D336">
        <v>114840</v>
      </c>
      <c r="E336">
        <v>10000350</v>
      </c>
      <c r="F336" t="s">
        <v>125</v>
      </c>
      <c r="G336" t="s">
        <v>12</v>
      </c>
      <c r="H336" t="s">
        <v>729</v>
      </c>
      <c r="I336" t="s">
        <v>131</v>
      </c>
      <c r="J336" t="s">
        <v>131</v>
      </c>
      <c r="K336">
        <v>10030770</v>
      </c>
      <c r="L336" s="161">
        <v>42907</v>
      </c>
      <c r="M336" s="161">
        <v>42908</v>
      </c>
      <c r="N336" t="s">
        <v>400</v>
      </c>
      <c r="O336" t="s">
        <v>95</v>
      </c>
      <c r="P336" s="395">
        <v>9</v>
      </c>
      <c r="Q336" t="s">
        <v>4062</v>
      </c>
      <c r="R336">
        <v>2</v>
      </c>
    </row>
    <row r="337" spans="1:18" x14ac:dyDescent="0.2">
      <c r="A337" t="s">
        <v>4409</v>
      </c>
      <c r="B337" t="s">
        <v>3023</v>
      </c>
      <c r="C337">
        <v>131990</v>
      </c>
      <c r="D337">
        <v>109725</v>
      </c>
      <c r="E337">
        <v>10027384</v>
      </c>
      <c r="F337" t="s">
        <v>125</v>
      </c>
      <c r="G337" t="s">
        <v>12</v>
      </c>
      <c r="H337" t="s">
        <v>386</v>
      </c>
      <c r="I337" t="s">
        <v>152</v>
      </c>
      <c r="J337" t="s">
        <v>152</v>
      </c>
      <c r="K337">
        <v>10022570</v>
      </c>
      <c r="L337" s="161">
        <v>42809</v>
      </c>
      <c r="M337" s="161">
        <v>42810</v>
      </c>
      <c r="N337" t="s">
        <v>400</v>
      </c>
      <c r="O337" t="s">
        <v>95</v>
      </c>
      <c r="P337">
        <v>9</v>
      </c>
      <c r="Q337" t="s">
        <v>4062</v>
      </c>
      <c r="R337">
        <v>2</v>
      </c>
    </row>
    <row r="338" spans="1:18" x14ac:dyDescent="0.2">
      <c r="A338" t="s">
        <v>4410</v>
      </c>
      <c r="B338" t="s">
        <v>124</v>
      </c>
      <c r="C338">
        <v>132011</v>
      </c>
      <c r="D338">
        <v>114876</v>
      </c>
      <c r="E338">
        <v>10005748</v>
      </c>
      <c r="F338" t="s">
        <v>125</v>
      </c>
      <c r="G338" t="s">
        <v>12</v>
      </c>
      <c r="H338" t="s">
        <v>126</v>
      </c>
      <c r="I338" t="s">
        <v>102</v>
      </c>
      <c r="J338" t="s">
        <v>102</v>
      </c>
      <c r="K338">
        <v>10022598</v>
      </c>
      <c r="L338" s="161">
        <v>42773</v>
      </c>
      <c r="M338" s="161">
        <v>42775</v>
      </c>
      <c r="N338" t="s">
        <v>127</v>
      </c>
      <c r="O338" t="s">
        <v>104</v>
      </c>
      <c r="P338" s="369">
        <v>2</v>
      </c>
      <c r="Q338" t="s">
        <v>4062</v>
      </c>
      <c r="R338">
        <v>2</v>
      </c>
    </row>
    <row r="339" spans="1:18" x14ac:dyDescent="0.2">
      <c r="A339" t="s">
        <v>4411</v>
      </c>
      <c r="B339" t="s">
        <v>242</v>
      </c>
      <c r="C339">
        <v>132016</v>
      </c>
      <c r="D339">
        <v>116895</v>
      </c>
      <c r="E339">
        <v>10006199</v>
      </c>
      <c r="F339" t="s">
        <v>125</v>
      </c>
      <c r="G339" t="s">
        <v>12</v>
      </c>
      <c r="H339" t="s">
        <v>243</v>
      </c>
      <c r="I339" t="s">
        <v>177</v>
      </c>
      <c r="J339" t="s">
        <v>177</v>
      </c>
      <c r="K339">
        <v>10022528</v>
      </c>
      <c r="L339" s="161">
        <v>42759</v>
      </c>
      <c r="M339" s="161">
        <v>42761</v>
      </c>
      <c r="N339" t="s">
        <v>127</v>
      </c>
      <c r="O339" t="s">
        <v>104</v>
      </c>
      <c r="P339" s="369">
        <v>3</v>
      </c>
      <c r="Q339" t="s">
        <v>4062</v>
      </c>
      <c r="R339">
        <v>2</v>
      </c>
    </row>
    <row r="340" spans="1:18" x14ac:dyDescent="0.2">
      <c r="A340" t="s">
        <v>4412</v>
      </c>
      <c r="B340" t="s">
        <v>437</v>
      </c>
      <c r="C340">
        <v>132082</v>
      </c>
      <c r="D340">
        <v>131955</v>
      </c>
      <c r="E340">
        <v>10027379</v>
      </c>
      <c r="F340" t="s">
        <v>125</v>
      </c>
      <c r="G340" t="s">
        <v>12</v>
      </c>
      <c r="H340" t="s">
        <v>438</v>
      </c>
      <c r="I340" t="s">
        <v>155</v>
      </c>
      <c r="J340" t="s">
        <v>155</v>
      </c>
      <c r="K340">
        <v>10011456</v>
      </c>
      <c r="L340" s="161">
        <v>42689</v>
      </c>
      <c r="M340" s="161">
        <v>42691</v>
      </c>
      <c r="N340" t="s">
        <v>127</v>
      </c>
      <c r="O340" t="s">
        <v>104</v>
      </c>
      <c r="P340">
        <v>2</v>
      </c>
      <c r="Q340" t="s">
        <v>4062</v>
      </c>
      <c r="R340" t="s">
        <v>195</v>
      </c>
    </row>
    <row r="341" spans="1:18" x14ac:dyDescent="0.2">
      <c r="A341" t="s">
        <v>4413</v>
      </c>
      <c r="B341" t="s">
        <v>360</v>
      </c>
      <c r="C341">
        <v>132980</v>
      </c>
      <c r="D341">
        <v>114864</v>
      </c>
      <c r="E341">
        <v>10007031</v>
      </c>
      <c r="F341" t="s">
        <v>125</v>
      </c>
      <c r="G341" t="s">
        <v>12</v>
      </c>
      <c r="H341" t="s">
        <v>219</v>
      </c>
      <c r="I341" t="s">
        <v>177</v>
      </c>
      <c r="J341" t="s">
        <v>177</v>
      </c>
      <c r="K341">
        <v>10021343</v>
      </c>
      <c r="L341" s="161">
        <v>42710</v>
      </c>
      <c r="M341" s="161">
        <v>42712</v>
      </c>
      <c r="N341" t="s">
        <v>127</v>
      </c>
      <c r="O341" t="s">
        <v>117</v>
      </c>
      <c r="P341">
        <v>1</v>
      </c>
      <c r="Q341" t="s">
        <v>4062</v>
      </c>
      <c r="R341">
        <v>2</v>
      </c>
    </row>
    <row r="342" spans="1:18" x14ac:dyDescent="0.2">
      <c r="A342" t="s">
        <v>4414</v>
      </c>
      <c r="B342" t="s">
        <v>3043</v>
      </c>
      <c r="C342">
        <v>133108</v>
      </c>
      <c r="D342">
        <v>114874</v>
      </c>
      <c r="E342">
        <v>10005558</v>
      </c>
      <c r="F342" t="s">
        <v>125</v>
      </c>
      <c r="G342" t="s">
        <v>12</v>
      </c>
      <c r="H342" t="s">
        <v>700</v>
      </c>
      <c r="I342" t="s">
        <v>161</v>
      </c>
      <c r="J342" t="s">
        <v>161</v>
      </c>
      <c r="K342">
        <v>10022586</v>
      </c>
      <c r="L342" s="161">
        <v>42808</v>
      </c>
      <c r="M342" s="161">
        <v>42810</v>
      </c>
      <c r="N342" t="s">
        <v>127</v>
      </c>
      <c r="O342" t="s">
        <v>104</v>
      </c>
      <c r="P342" s="395">
        <v>2</v>
      </c>
      <c r="Q342" t="s">
        <v>4062</v>
      </c>
      <c r="R342">
        <v>2</v>
      </c>
    </row>
    <row r="343" spans="1:18" x14ac:dyDescent="0.2">
      <c r="A343" t="s">
        <v>4415</v>
      </c>
      <c r="B343" t="s">
        <v>3050</v>
      </c>
      <c r="C343">
        <v>133794</v>
      </c>
      <c r="D343">
        <v>108273</v>
      </c>
      <c r="E343">
        <v>10006841</v>
      </c>
      <c r="F343" t="s">
        <v>113</v>
      </c>
      <c r="G343" t="s">
        <v>17</v>
      </c>
      <c r="H343" t="s">
        <v>189</v>
      </c>
      <c r="I343" t="s">
        <v>131</v>
      </c>
      <c r="J343" t="s">
        <v>131</v>
      </c>
      <c r="K343">
        <v>10030765</v>
      </c>
      <c r="L343" s="161">
        <v>42822</v>
      </c>
      <c r="M343" s="161">
        <v>42823</v>
      </c>
      <c r="N343" t="s">
        <v>116</v>
      </c>
      <c r="O343" t="s">
        <v>95</v>
      </c>
      <c r="P343">
        <v>9</v>
      </c>
      <c r="Q343" t="s">
        <v>4062</v>
      </c>
      <c r="R343">
        <v>2</v>
      </c>
    </row>
    <row r="344" spans="1:18" x14ac:dyDescent="0.2">
      <c r="A344" t="s">
        <v>4416</v>
      </c>
      <c r="B344" t="s">
        <v>571</v>
      </c>
      <c r="C344">
        <v>133811</v>
      </c>
      <c r="D344">
        <v>105452</v>
      </c>
      <c r="E344">
        <v>10007851</v>
      </c>
      <c r="F344" t="s">
        <v>113</v>
      </c>
      <c r="G344" t="s">
        <v>17</v>
      </c>
      <c r="H344" t="s">
        <v>303</v>
      </c>
      <c r="I344" t="s">
        <v>152</v>
      </c>
      <c r="J344" t="s">
        <v>152</v>
      </c>
      <c r="K344">
        <v>10020101</v>
      </c>
      <c r="L344" s="161">
        <v>42640</v>
      </c>
      <c r="M344" s="161">
        <v>42643</v>
      </c>
      <c r="N344" t="s">
        <v>572</v>
      </c>
      <c r="O344" t="s">
        <v>104</v>
      </c>
      <c r="P344" s="369">
        <v>3</v>
      </c>
      <c r="Q344" t="s">
        <v>4062</v>
      </c>
      <c r="R344">
        <v>2</v>
      </c>
    </row>
    <row r="345" spans="1:18" x14ac:dyDescent="0.2">
      <c r="A345" t="s">
        <v>4417</v>
      </c>
      <c r="B345" t="s">
        <v>3967</v>
      </c>
      <c r="C345">
        <v>133872</v>
      </c>
      <c r="D345">
        <v>112626</v>
      </c>
      <c r="E345">
        <v>10007157</v>
      </c>
      <c r="F345" t="s">
        <v>113</v>
      </c>
      <c r="G345" t="s">
        <v>17</v>
      </c>
      <c r="H345" t="s">
        <v>185</v>
      </c>
      <c r="I345" t="s">
        <v>186</v>
      </c>
      <c r="J345" t="s">
        <v>93</v>
      </c>
      <c r="K345">
        <v>10004814</v>
      </c>
      <c r="L345" s="161">
        <v>42871</v>
      </c>
      <c r="M345" s="161">
        <v>42874</v>
      </c>
      <c r="N345" t="s">
        <v>572</v>
      </c>
      <c r="O345" t="s">
        <v>104</v>
      </c>
      <c r="P345">
        <v>3</v>
      </c>
      <c r="Q345" t="s">
        <v>4062</v>
      </c>
      <c r="R345" t="s">
        <v>195</v>
      </c>
    </row>
    <row r="346" spans="1:18" x14ac:dyDescent="0.2">
      <c r="A346" t="s">
        <v>4418</v>
      </c>
      <c r="B346" t="s">
        <v>112</v>
      </c>
      <c r="C346">
        <v>133900</v>
      </c>
      <c r="D346">
        <v>108268</v>
      </c>
      <c r="E346">
        <v>10007162</v>
      </c>
      <c r="F346" t="s">
        <v>113</v>
      </c>
      <c r="G346" t="s">
        <v>17</v>
      </c>
      <c r="H346" t="s">
        <v>114</v>
      </c>
      <c r="I346" t="s">
        <v>115</v>
      </c>
      <c r="J346" t="s">
        <v>115</v>
      </c>
      <c r="K346">
        <v>10022558</v>
      </c>
      <c r="L346" s="161">
        <v>42767</v>
      </c>
      <c r="M346" s="161">
        <v>42794</v>
      </c>
      <c r="N346" t="s">
        <v>572</v>
      </c>
      <c r="O346" t="s">
        <v>117</v>
      </c>
      <c r="P346" s="395">
        <v>1</v>
      </c>
      <c r="Q346" t="s">
        <v>4062</v>
      </c>
      <c r="R346">
        <v>2</v>
      </c>
    </row>
    <row r="347" spans="1:18" x14ac:dyDescent="0.2">
      <c r="A347" t="s">
        <v>4419</v>
      </c>
      <c r="B347" t="s">
        <v>3081</v>
      </c>
      <c r="C347">
        <v>134143</v>
      </c>
      <c r="D347">
        <v>114838</v>
      </c>
      <c r="E347">
        <v>10000872</v>
      </c>
      <c r="F347" t="s">
        <v>125</v>
      </c>
      <c r="G347" t="s">
        <v>12</v>
      </c>
      <c r="H347" t="s">
        <v>266</v>
      </c>
      <c r="I347" t="s">
        <v>131</v>
      </c>
      <c r="J347" t="s">
        <v>131</v>
      </c>
      <c r="K347">
        <v>10023005</v>
      </c>
      <c r="L347" s="161">
        <v>42795</v>
      </c>
      <c r="M347" s="161">
        <v>42796</v>
      </c>
      <c r="N347" t="s">
        <v>400</v>
      </c>
      <c r="O347" t="s">
        <v>95</v>
      </c>
      <c r="P347" s="369">
        <v>9</v>
      </c>
      <c r="Q347" t="s">
        <v>4062</v>
      </c>
      <c r="R347">
        <v>2</v>
      </c>
    </row>
    <row r="348" spans="1:18" x14ac:dyDescent="0.2">
      <c r="A348" t="s">
        <v>4420</v>
      </c>
      <c r="B348" t="s">
        <v>3089</v>
      </c>
      <c r="C348">
        <v>135524</v>
      </c>
      <c r="D348">
        <v>118446</v>
      </c>
      <c r="E348">
        <v>10023139</v>
      </c>
      <c r="F348" t="s">
        <v>107</v>
      </c>
      <c r="G348" t="s">
        <v>11</v>
      </c>
      <c r="H348" t="s">
        <v>266</v>
      </c>
      <c r="I348" t="s">
        <v>131</v>
      </c>
      <c r="J348" t="s">
        <v>131</v>
      </c>
      <c r="K348">
        <v>10022615</v>
      </c>
      <c r="L348" s="161">
        <v>42801</v>
      </c>
      <c r="M348" s="161">
        <v>42804</v>
      </c>
      <c r="N348" t="s">
        <v>109</v>
      </c>
      <c r="O348" t="s">
        <v>104</v>
      </c>
      <c r="P348">
        <v>3</v>
      </c>
      <c r="Q348" t="s">
        <v>4062</v>
      </c>
      <c r="R348">
        <v>2</v>
      </c>
    </row>
    <row r="349" spans="1:18" x14ac:dyDescent="0.2">
      <c r="A349" t="s">
        <v>4421</v>
      </c>
      <c r="B349" t="s">
        <v>409</v>
      </c>
      <c r="C349">
        <v>135658</v>
      </c>
      <c r="D349">
        <v>118791</v>
      </c>
      <c r="E349">
        <v>10023526</v>
      </c>
      <c r="F349" t="s">
        <v>107</v>
      </c>
      <c r="G349" t="s">
        <v>11</v>
      </c>
      <c r="H349" t="s">
        <v>160</v>
      </c>
      <c r="I349" t="s">
        <v>161</v>
      </c>
      <c r="J349" t="s">
        <v>161</v>
      </c>
      <c r="K349">
        <v>10020086</v>
      </c>
      <c r="L349" s="161">
        <v>42696</v>
      </c>
      <c r="M349" s="161">
        <v>42699</v>
      </c>
      <c r="N349" t="s">
        <v>109</v>
      </c>
      <c r="O349" t="s">
        <v>104</v>
      </c>
      <c r="P349">
        <v>3</v>
      </c>
      <c r="Q349" t="s">
        <v>4062</v>
      </c>
      <c r="R349">
        <v>2</v>
      </c>
    </row>
    <row r="350" spans="1:18" x14ac:dyDescent="0.2">
      <c r="A350" t="s">
        <v>4422</v>
      </c>
      <c r="B350" t="s">
        <v>3100</v>
      </c>
      <c r="C350">
        <v>138670</v>
      </c>
      <c r="D350">
        <v>122524</v>
      </c>
      <c r="E350">
        <v>10037344</v>
      </c>
      <c r="F350" t="s">
        <v>274</v>
      </c>
      <c r="G350" t="s">
        <v>11</v>
      </c>
      <c r="H350" t="s">
        <v>108</v>
      </c>
      <c r="I350" t="s">
        <v>102</v>
      </c>
      <c r="J350" t="s">
        <v>102</v>
      </c>
      <c r="K350">
        <v>10022607</v>
      </c>
      <c r="L350" s="161">
        <v>42870</v>
      </c>
      <c r="M350" s="161">
        <v>42873</v>
      </c>
      <c r="N350" t="s">
        <v>109</v>
      </c>
      <c r="O350" t="s">
        <v>104</v>
      </c>
      <c r="P350">
        <v>4</v>
      </c>
      <c r="Q350" t="s">
        <v>4062</v>
      </c>
      <c r="R350">
        <v>2</v>
      </c>
    </row>
    <row r="351" spans="1:18" x14ac:dyDescent="0.2">
      <c r="A351" t="s">
        <v>4423</v>
      </c>
      <c r="B351" t="s">
        <v>546</v>
      </c>
      <c r="C351">
        <v>139243</v>
      </c>
      <c r="D351">
        <v>123034</v>
      </c>
      <c r="E351">
        <v>10024163</v>
      </c>
      <c r="F351" t="s">
        <v>125</v>
      </c>
      <c r="G351" t="s">
        <v>12</v>
      </c>
      <c r="H351" t="s">
        <v>479</v>
      </c>
      <c r="I351" t="s">
        <v>115</v>
      </c>
      <c r="J351" t="s">
        <v>115</v>
      </c>
      <c r="K351">
        <v>10004819</v>
      </c>
      <c r="L351" s="161">
        <v>42654</v>
      </c>
      <c r="M351" s="161">
        <v>42656</v>
      </c>
      <c r="N351" t="s">
        <v>547</v>
      </c>
      <c r="O351" t="s">
        <v>104</v>
      </c>
      <c r="P351">
        <v>2</v>
      </c>
      <c r="Q351" t="s">
        <v>4062</v>
      </c>
      <c r="R351">
        <v>3</v>
      </c>
    </row>
    <row r="352" spans="1:18" x14ac:dyDescent="0.2">
      <c r="A352" t="s">
        <v>4424</v>
      </c>
      <c r="B352" t="s">
        <v>4063</v>
      </c>
      <c r="C352">
        <v>139246</v>
      </c>
      <c r="D352">
        <v>122926</v>
      </c>
      <c r="E352">
        <v>10029005</v>
      </c>
      <c r="F352" t="s">
        <v>125</v>
      </c>
      <c r="G352" t="s">
        <v>12</v>
      </c>
      <c r="H352" t="s">
        <v>252</v>
      </c>
      <c r="I352" t="s">
        <v>155</v>
      </c>
      <c r="J352" t="s">
        <v>155</v>
      </c>
      <c r="K352">
        <v>10020195</v>
      </c>
      <c r="L352" s="161">
        <v>42662</v>
      </c>
      <c r="M352" s="161">
        <v>42664</v>
      </c>
      <c r="N352" t="s">
        <v>127</v>
      </c>
      <c r="O352" t="s">
        <v>104</v>
      </c>
      <c r="P352">
        <v>2</v>
      </c>
      <c r="Q352" t="s">
        <v>4062</v>
      </c>
      <c r="R352" t="s">
        <v>195</v>
      </c>
    </row>
    <row r="353" spans="1:18" x14ac:dyDescent="0.2">
      <c r="A353" t="s">
        <v>4425</v>
      </c>
      <c r="B353" t="s">
        <v>339</v>
      </c>
      <c r="C353">
        <v>139250</v>
      </c>
      <c r="D353">
        <v>124201</v>
      </c>
      <c r="E353">
        <v>10040374</v>
      </c>
      <c r="F353" t="s">
        <v>125</v>
      </c>
      <c r="G353" t="s">
        <v>12</v>
      </c>
      <c r="H353" t="s">
        <v>340</v>
      </c>
      <c r="I353" t="s">
        <v>155</v>
      </c>
      <c r="J353" t="s">
        <v>155</v>
      </c>
      <c r="K353">
        <v>10021853</v>
      </c>
      <c r="L353" s="161">
        <v>42710</v>
      </c>
      <c r="M353" s="161">
        <v>42712</v>
      </c>
      <c r="N353" t="s">
        <v>127</v>
      </c>
      <c r="O353" t="s">
        <v>104</v>
      </c>
      <c r="P353">
        <v>2</v>
      </c>
      <c r="Q353" t="s">
        <v>4062</v>
      </c>
      <c r="R353" t="s">
        <v>195</v>
      </c>
    </row>
    <row r="354" spans="1:18" x14ac:dyDescent="0.2">
      <c r="A354" t="s">
        <v>4426</v>
      </c>
      <c r="B354" t="s">
        <v>332</v>
      </c>
      <c r="C354">
        <v>139730</v>
      </c>
      <c r="D354">
        <v>123351</v>
      </c>
      <c r="E354">
        <v>10042041</v>
      </c>
      <c r="F354" t="s">
        <v>179</v>
      </c>
      <c r="G354" t="s">
        <v>15</v>
      </c>
      <c r="H354" t="s">
        <v>266</v>
      </c>
      <c r="I354" t="s">
        <v>131</v>
      </c>
      <c r="J354" t="s">
        <v>131</v>
      </c>
      <c r="K354">
        <v>10020133</v>
      </c>
      <c r="L354" s="161">
        <v>42695</v>
      </c>
      <c r="M354" s="161">
        <v>42697</v>
      </c>
      <c r="N354" t="s">
        <v>181</v>
      </c>
      <c r="O354" t="s">
        <v>104</v>
      </c>
      <c r="P354">
        <v>3</v>
      </c>
      <c r="Q354" t="s">
        <v>4062</v>
      </c>
      <c r="R354">
        <v>3</v>
      </c>
    </row>
    <row r="355" spans="1:18" x14ac:dyDescent="0.2">
      <c r="A355" t="s">
        <v>4427</v>
      </c>
      <c r="B355" t="s">
        <v>473</v>
      </c>
      <c r="C355">
        <v>139793</v>
      </c>
      <c r="D355">
        <v>123347</v>
      </c>
      <c r="E355">
        <v>10042051</v>
      </c>
      <c r="F355" t="s">
        <v>179</v>
      </c>
      <c r="G355" t="s">
        <v>15</v>
      </c>
      <c r="H355" t="s">
        <v>141</v>
      </c>
      <c r="I355" t="s">
        <v>115</v>
      </c>
      <c r="J355" t="s">
        <v>115</v>
      </c>
      <c r="K355">
        <v>10030829</v>
      </c>
      <c r="L355" s="161">
        <v>42865</v>
      </c>
      <c r="M355" s="161">
        <v>42867</v>
      </c>
      <c r="N355" t="s">
        <v>474</v>
      </c>
      <c r="O355" t="s">
        <v>104</v>
      </c>
      <c r="P355">
        <v>3</v>
      </c>
      <c r="Q355" t="s">
        <v>4062</v>
      </c>
      <c r="R355">
        <v>4</v>
      </c>
    </row>
    <row r="356" spans="1:18" x14ac:dyDescent="0.2">
      <c r="A356" t="s">
        <v>4428</v>
      </c>
      <c r="B356" t="s">
        <v>178</v>
      </c>
      <c r="C356">
        <v>139798</v>
      </c>
      <c r="D356">
        <v>123318</v>
      </c>
      <c r="E356">
        <v>10042040</v>
      </c>
      <c r="F356" t="s">
        <v>179</v>
      </c>
      <c r="G356" t="s">
        <v>15</v>
      </c>
      <c r="H356" t="s">
        <v>180</v>
      </c>
      <c r="I356" t="s">
        <v>102</v>
      </c>
      <c r="J356" t="s">
        <v>102</v>
      </c>
      <c r="K356">
        <v>10022600</v>
      </c>
      <c r="L356" s="161">
        <v>42759</v>
      </c>
      <c r="M356" s="161">
        <v>42761</v>
      </c>
      <c r="N356" t="s">
        <v>181</v>
      </c>
      <c r="O356" t="s">
        <v>104</v>
      </c>
      <c r="P356">
        <v>2</v>
      </c>
      <c r="Q356" t="s">
        <v>4062</v>
      </c>
      <c r="R356">
        <v>3</v>
      </c>
    </row>
    <row r="357" spans="1:18" x14ac:dyDescent="0.2">
      <c r="A357" t="s">
        <v>4429</v>
      </c>
      <c r="B357" t="s">
        <v>3968</v>
      </c>
      <c r="C357">
        <v>140564</v>
      </c>
      <c r="D357">
        <v>130522</v>
      </c>
      <c r="E357">
        <v>10046829</v>
      </c>
      <c r="F357" t="s">
        <v>179</v>
      </c>
      <c r="G357" t="s">
        <v>15</v>
      </c>
      <c r="H357" t="s">
        <v>457</v>
      </c>
      <c r="I357" t="s">
        <v>115</v>
      </c>
      <c r="J357" t="s">
        <v>115</v>
      </c>
      <c r="K357">
        <v>10022551</v>
      </c>
      <c r="L357" s="161">
        <v>42850</v>
      </c>
      <c r="M357" s="161">
        <v>42852</v>
      </c>
      <c r="N357" t="s">
        <v>183</v>
      </c>
      <c r="O357" t="s">
        <v>104</v>
      </c>
      <c r="P357">
        <v>1</v>
      </c>
      <c r="Q357" t="s">
        <v>4062</v>
      </c>
      <c r="R357" t="s">
        <v>195</v>
      </c>
    </row>
    <row r="358" spans="1:18" x14ac:dyDescent="0.2">
      <c r="A358" t="s">
        <v>4430</v>
      </c>
      <c r="B358" t="s">
        <v>193</v>
      </c>
      <c r="C358">
        <v>140621</v>
      </c>
      <c r="D358">
        <v>130539</v>
      </c>
      <c r="E358">
        <v>10046731</v>
      </c>
      <c r="F358" t="s">
        <v>179</v>
      </c>
      <c r="G358" t="s">
        <v>15</v>
      </c>
      <c r="H358" t="s">
        <v>194</v>
      </c>
      <c r="I358" t="s">
        <v>155</v>
      </c>
      <c r="J358" t="s">
        <v>155</v>
      </c>
      <c r="K358">
        <v>10022512</v>
      </c>
      <c r="L358" s="161">
        <v>42774</v>
      </c>
      <c r="M358" s="161">
        <v>42776</v>
      </c>
      <c r="N358" t="s">
        <v>183</v>
      </c>
      <c r="O358" t="s">
        <v>104</v>
      </c>
      <c r="P358">
        <v>2</v>
      </c>
      <c r="Q358" t="s">
        <v>4062</v>
      </c>
      <c r="R358" t="s">
        <v>195</v>
      </c>
    </row>
    <row r="359" spans="1:18" x14ac:dyDescent="0.2">
      <c r="A359" t="s">
        <v>4431</v>
      </c>
      <c r="B359" t="s">
        <v>564</v>
      </c>
      <c r="C359">
        <v>140939</v>
      </c>
      <c r="D359">
        <v>130510</v>
      </c>
      <c r="E359">
        <v>10047216</v>
      </c>
      <c r="F359" t="s">
        <v>179</v>
      </c>
      <c r="G359" t="s">
        <v>15</v>
      </c>
      <c r="H359" t="s">
        <v>563</v>
      </c>
      <c r="I359" t="s">
        <v>115</v>
      </c>
      <c r="J359" t="s">
        <v>115</v>
      </c>
      <c r="K359">
        <v>10020154</v>
      </c>
      <c r="L359" s="161">
        <v>42647</v>
      </c>
      <c r="M359" s="161">
        <v>42649</v>
      </c>
      <c r="N359" t="s">
        <v>183</v>
      </c>
      <c r="O359" t="s">
        <v>104</v>
      </c>
      <c r="P359" s="369">
        <v>1</v>
      </c>
      <c r="Q359" t="s">
        <v>4062</v>
      </c>
      <c r="R359" t="s">
        <v>195</v>
      </c>
    </row>
    <row r="360" spans="1:18" x14ac:dyDescent="0.2">
      <c r="A360" t="s">
        <v>4432</v>
      </c>
      <c r="B360" t="s">
        <v>3969</v>
      </c>
      <c r="C360">
        <v>140940</v>
      </c>
      <c r="D360">
        <v>130489</v>
      </c>
      <c r="E360">
        <v>10042362</v>
      </c>
      <c r="F360" t="s">
        <v>179</v>
      </c>
      <c r="G360" t="s">
        <v>15</v>
      </c>
      <c r="H360" t="s">
        <v>185</v>
      </c>
      <c r="I360" t="s">
        <v>186</v>
      </c>
      <c r="J360" t="s">
        <v>93</v>
      </c>
      <c r="K360">
        <v>10022481</v>
      </c>
      <c r="L360" s="161">
        <v>42823</v>
      </c>
      <c r="M360" s="161">
        <v>42825</v>
      </c>
      <c r="N360" t="s">
        <v>183</v>
      </c>
      <c r="O360" t="s">
        <v>104</v>
      </c>
      <c r="P360">
        <v>3</v>
      </c>
      <c r="Q360" t="s">
        <v>4062</v>
      </c>
      <c r="R360" t="s">
        <v>195</v>
      </c>
    </row>
    <row r="361" spans="1:18" x14ac:dyDescent="0.2">
      <c r="A361" t="s">
        <v>4433</v>
      </c>
      <c r="B361" t="s">
        <v>251</v>
      </c>
      <c r="C361">
        <v>140971</v>
      </c>
      <c r="D361">
        <v>130500</v>
      </c>
      <c r="E361">
        <v>10045912</v>
      </c>
      <c r="F361" t="s">
        <v>179</v>
      </c>
      <c r="G361" t="s">
        <v>15</v>
      </c>
      <c r="H361" t="s">
        <v>252</v>
      </c>
      <c r="I361" t="s">
        <v>155</v>
      </c>
      <c r="J361" t="s">
        <v>155</v>
      </c>
      <c r="K361">
        <v>10022503</v>
      </c>
      <c r="L361" s="161">
        <v>42759</v>
      </c>
      <c r="M361" s="161">
        <v>42761</v>
      </c>
      <c r="N361" t="s">
        <v>183</v>
      </c>
      <c r="O361" t="s">
        <v>104</v>
      </c>
      <c r="P361">
        <v>1</v>
      </c>
      <c r="Q361" t="s">
        <v>4062</v>
      </c>
      <c r="R361" t="s">
        <v>195</v>
      </c>
    </row>
    <row r="362" spans="1:18" x14ac:dyDescent="0.2">
      <c r="A362" t="s">
        <v>4434</v>
      </c>
      <c r="B362" t="s">
        <v>3970</v>
      </c>
      <c r="C362">
        <v>141030</v>
      </c>
      <c r="D362">
        <v>130496</v>
      </c>
      <c r="E362">
        <v>10046350</v>
      </c>
      <c r="F362" t="s">
        <v>179</v>
      </c>
      <c r="G362" t="s">
        <v>15</v>
      </c>
      <c r="H362" t="s">
        <v>403</v>
      </c>
      <c r="I362" t="s">
        <v>115</v>
      </c>
      <c r="J362" t="s">
        <v>115</v>
      </c>
      <c r="K362">
        <v>10022537</v>
      </c>
      <c r="L362" s="161">
        <v>42851</v>
      </c>
      <c r="M362" s="161">
        <v>42853</v>
      </c>
      <c r="N362" t="s">
        <v>183</v>
      </c>
      <c r="O362" t="s">
        <v>104</v>
      </c>
      <c r="P362">
        <v>2</v>
      </c>
      <c r="Q362" t="s">
        <v>4062</v>
      </c>
      <c r="R362" t="s">
        <v>195</v>
      </c>
    </row>
    <row r="363" spans="1:18" x14ac:dyDescent="0.2">
      <c r="A363" t="s">
        <v>4435</v>
      </c>
      <c r="B363" t="s">
        <v>4064</v>
      </c>
      <c r="C363">
        <v>141081</v>
      </c>
      <c r="D363">
        <v>130559</v>
      </c>
      <c r="E363">
        <v>10047039</v>
      </c>
      <c r="F363" t="s">
        <v>179</v>
      </c>
      <c r="G363" t="s">
        <v>15</v>
      </c>
      <c r="H363" t="s">
        <v>189</v>
      </c>
      <c r="I363" t="s">
        <v>131</v>
      </c>
      <c r="J363" t="s">
        <v>131</v>
      </c>
      <c r="K363">
        <v>10020112</v>
      </c>
      <c r="L363" s="161">
        <v>42632</v>
      </c>
      <c r="M363" s="161">
        <v>42634</v>
      </c>
      <c r="N363" t="s">
        <v>183</v>
      </c>
      <c r="O363" t="s">
        <v>104</v>
      </c>
      <c r="P363">
        <v>4</v>
      </c>
      <c r="Q363" t="s">
        <v>4062</v>
      </c>
      <c r="R363" t="s">
        <v>195</v>
      </c>
    </row>
    <row r="364" spans="1:18" x14ac:dyDescent="0.2">
      <c r="A364" t="s">
        <v>4436</v>
      </c>
      <c r="B364" t="s">
        <v>305</v>
      </c>
      <c r="C364">
        <v>141084</v>
      </c>
      <c r="D364">
        <v>131032</v>
      </c>
      <c r="E364">
        <v>10046354</v>
      </c>
      <c r="F364" t="s">
        <v>107</v>
      </c>
      <c r="G364" t="s">
        <v>11</v>
      </c>
      <c r="H364" t="s">
        <v>167</v>
      </c>
      <c r="I364" t="s">
        <v>102</v>
      </c>
      <c r="J364" t="s">
        <v>102</v>
      </c>
      <c r="K364">
        <v>10004834</v>
      </c>
      <c r="L364" s="161">
        <v>42689</v>
      </c>
      <c r="M364" s="161">
        <v>42692</v>
      </c>
      <c r="N364" t="s">
        <v>109</v>
      </c>
      <c r="O364" t="s">
        <v>104</v>
      </c>
      <c r="P364" s="369">
        <v>2</v>
      </c>
      <c r="Q364" t="s">
        <v>4062</v>
      </c>
      <c r="R364" t="s">
        <v>195</v>
      </c>
    </row>
    <row r="365" spans="1:18" x14ac:dyDescent="0.2">
      <c r="A365" t="s">
        <v>4437</v>
      </c>
      <c r="B365" t="s">
        <v>3971</v>
      </c>
      <c r="C365">
        <v>141095</v>
      </c>
      <c r="D365">
        <v>130801</v>
      </c>
      <c r="E365">
        <v>10047200</v>
      </c>
      <c r="F365" t="s">
        <v>179</v>
      </c>
      <c r="G365" t="s">
        <v>15</v>
      </c>
      <c r="H365" t="s">
        <v>135</v>
      </c>
      <c r="I365" t="s">
        <v>115</v>
      </c>
      <c r="J365" t="s">
        <v>115</v>
      </c>
      <c r="K365">
        <v>10030698</v>
      </c>
      <c r="L365" s="161">
        <v>42872</v>
      </c>
      <c r="M365" s="161">
        <v>42874</v>
      </c>
      <c r="N365" t="s">
        <v>183</v>
      </c>
      <c r="O365" t="s">
        <v>104</v>
      </c>
      <c r="P365">
        <v>1</v>
      </c>
      <c r="Q365" t="s">
        <v>4062</v>
      </c>
      <c r="R365" t="s">
        <v>195</v>
      </c>
    </row>
    <row r="366" spans="1:18" x14ac:dyDescent="0.2">
      <c r="A366" t="s">
        <v>4438</v>
      </c>
      <c r="B366" t="s">
        <v>3972</v>
      </c>
      <c r="C366">
        <v>141243</v>
      </c>
      <c r="D366">
        <v>132081</v>
      </c>
      <c r="E366">
        <v>10048265</v>
      </c>
      <c r="F366" t="s">
        <v>125</v>
      </c>
      <c r="G366" t="s">
        <v>12</v>
      </c>
      <c r="H366" t="s">
        <v>1242</v>
      </c>
      <c r="I366" t="s">
        <v>115</v>
      </c>
      <c r="J366" t="s">
        <v>115</v>
      </c>
      <c r="K366">
        <v>10030692</v>
      </c>
      <c r="L366" s="161">
        <v>42851</v>
      </c>
      <c r="M366" s="161">
        <v>42853</v>
      </c>
      <c r="N366" t="s">
        <v>547</v>
      </c>
      <c r="O366" t="s">
        <v>104</v>
      </c>
      <c r="P366">
        <v>2</v>
      </c>
      <c r="Q366" t="s">
        <v>4062</v>
      </c>
      <c r="R366">
        <v>3</v>
      </c>
    </row>
    <row r="367" spans="1:18" x14ac:dyDescent="0.2">
      <c r="A367" t="s">
        <v>4439</v>
      </c>
      <c r="B367" t="s">
        <v>468</v>
      </c>
      <c r="C367">
        <v>141491</v>
      </c>
      <c r="D367">
        <v>131642</v>
      </c>
      <c r="E367">
        <v>10044606</v>
      </c>
      <c r="F367" t="s">
        <v>469</v>
      </c>
      <c r="G367" t="s">
        <v>15</v>
      </c>
      <c r="H367" t="s">
        <v>160</v>
      </c>
      <c r="I367" t="s">
        <v>161</v>
      </c>
      <c r="J367" t="s">
        <v>161</v>
      </c>
      <c r="K367">
        <v>10020165</v>
      </c>
      <c r="L367" s="161">
        <v>42682</v>
      </c>
      <c r="M367" s="161">
        <v>42684</v>
      </c>
      <c r="N367" t="s">
        <v>181</v>
      </c>
      <c r="O367" t="s">
        <v>104</v>
      </c>
      <c r="P367" s="369">
        <v>3</v>
      </c>
      <c r="Q367" t="s">
        <v>4062</v>
      </c>
      <c r="R367">
        <v>3</v>
      </c>
    </row>
    <row r="368" spans="1:18" x14ac:dyDescent="0.2">
      <c r="A368" t="s">
        <v>4440</v>
      </c>
      <c r="B368" t="s">
        <v>2192</v>
      </c>
      <c r="C368">
        <v>141503</v>
      </c>
      <c r="D368">
        <v>126185</v>
      </c>
      <c r="E368">
        <v>10021185</v>
      </c>
      <c r="F368" t="s">
        <v>125</v>
      </c>
      <c r="G368" t="s">
        <v>12</v>
      </c>
      <c r="H368" t="s">
        <v>225</v>
      </c>
      <c r="I368" t="s">
        <v>92</v>
      </c>
      <c r="J368" t="s">
        <v>93</v>
      </c>
      <c r="K368">
        <v>10030726</v>
      </c>
      <c r="L368" s="161">
        <v>42899</v>
      </c>
      <c r="M368" s="161">
        <v>42901</v>
      </c>
      <c r="N368" t="s">
        <v>547</v>
      </c>
      <c r="O368" t="s">
        <v>104</v>
      </c>
      <c r="P368" s="369">
        <v>3</v>
      </c>
      <c r="Q368" t="s">
        <v>4062</v>
      </c>
      <c r="R368">
        <v>3</v>
      </c>
    </row>
    <row r="369" spans="1:18" x14ac:dyDescent="0.2">
      <c r="A369" t="s">
        <v>4441</v>
      </c>
      <c r="B369" t="s">
        <v>566</v>
      </c>
      <c r="C369">
        <v>141703</v>
      </c>
      <c r="D369">
        <v>131932</v>
      </c>
      <c r="E369">
        <v>10032898</v>
      </c>
      <c r="F369" t="s">
        <v>125</v>
      </c>
      <c r="G369" t="s">
        <v>12</v>
      </c>
      <c r="H369" t="s">
        <v>173</v>
      </c>
      <c r="I369" t="s">
        <v>161</v>
      </c>
      <c r="J369" t="s">
        <v>161</v>
      </c>
      <c r="K369">
        <v>10030743</v>
      </c>
      <c r="L369" s="161">
        <v>42878</v>
      </c>
      <c r="M369" s="161">
        <v>42880</v>
      </c>
      <c r="N369" t="s">
        <v>362</v>
      </c>
      <c r="O369" t="s">
        <v>104</v>
      </c>
      <c r="P369">
        <v>3</v>
      </c>
      <c r="Q369" t="s">
        <v>4062</v>
      </c>
      <c r="R369">
        <v>4</v>
      </c>
    </row>
    <row r="370" spans="1:18" x14ac:dyDescent="0.2">
      <c r="A370" t="s">
        <v>4442</v>
      </c>
      <c r="B370" t="s">
        <v>540</v>
      </c>
      <c r="C370">
        <v>141738</v>
      </c>
      <c r="D370">
        <v>126121</v>
      </c>
      <c r="E370">
        <v>10041170</v>
      </c>
      <c r="F370" t="s">
        <v>125</v>
      </c>
      <c r="G370" t="s">
        <v>12</v>
      </c>
      <c r="H370" t="s">
        <v>149</v>
      </c>
      <c r="I370" t="s">
        <v>131</v>
      </c>
      <c r="J370" t="s">
        <v>131</v>
      </c>
      <c r="K370">
        <v>10004840</v>
      </c>
      <c r="L370" s="161">
        <v>42661</v>
      </c>
      <c r="M370" s="161">
        <v>42663</v>
      </c>
      <c r="N370" t="s">
        <v>127</v>
      </c>
      <c r="O370" t="s">
        <v>104</v>
      </c>
      <c r="P370">
        <v>3</v>
      </c>
      <c r="Q370" t="s">
        <v>4062</v>
      </c>
      <c r="R370" t="s">
        <v>195</v>
      </c>
    </row>
    <row r="371" spans="1:18" x14ac:dyDescent="0.2">
      <c r="A371" t="s">
        <v>4443</v>
      </c>
      <c r="B371" t="s">
        <v>3973</v>
      </c>
      <c r="C371">
        <v>141887</v>
      </c>
      <c r="D371">
        <v>132225</v>
      </c>
      <c r="E371">
        <v>10049051</v>
      </c>
      <c r="F371" t="s">
        <v>125</v>
      </c>
      <c r="G371" t="s">
        <v>12</v>
      </c>
      <c r="H371" t="s">
        <v>1278</v>
      </c>
      <c r="I371" t="s">
        <v>131</v>
      </c>
      <c r="J371" t="s">
        <v>131</v>
      </c>
      <c r="K371">
        <v>10022626</v>
      </c>
      <c r="L371" s="161">
        <v>42899</v>
      </c>
      <c r="M371" s="161">
        <v>42901</v>
      </c>
      <c r="N371" t="s">
        <v>127</v>
      </c>
      <c r="O371" t="s">
        <v>104</v>
      </c>
      <c r="P371">
        <v>3</v>
      </c>
      <c r="Q371" t="s">
        <v>4062</v>
      </c>
      <c r="R371" t="s">
        <v>195</v>
      </c>
    </row>
    <row r="372" spans="1:18" x14ac:dyDescent="0.2">
      <c r="A372" t="s">
        <v>4444</v>
      </c>
      <c r="B372" t="s">
        <v>292</v>
      </c>
      <c r="C372">
        <v>141965</v>
      </c>
      <c r="D372">
        <v>132646</v>
      </c>
      <c r="E372">
        <v>10053513</v>
      </c>
      <c r="F372" t="s">
        <v>179</v>
      </c>
      <c r="G372" t="s">
        <v>15</v>
      </c>
      <c r="H372" t="s">
        <v>293</v>
      </c>
      <c r="I372" t="s">
        <v>152</v>
      </c>
      <c r="J372" t="s">
        <v>152</v>
      </c>
      <c r="K372">
        <v>10022578</v>
      </c>
      <c r="L372" s="161">
        <v>42752</v>
      </c>
      <c r="M372" s="161">
        <v>42754</v>
      </c>
      <c r="N372" t="s">
        <v>183</v>
      </c>
      <c r="O372" t="s">
        <v>104</v>
      </c>
      <c r="P372">
        <v>1</v>
      </c>
      <c r="Q372" t="s">
        <v>4062</v>
      </c>
      <c r="R372" t="s">
        <v>195</v>
      </c>
    </row>
    <row r="373" spans="1:18" x14ac:dyDescent="0.2">
      <c r="A373" t="s">
        <v>4445</v>
      </c>
      <c r="B373" t="s">
        <v>3974</v>
      </c>
      <c r="C373">
        <v>1220982</v>
      </c>
      <c r="D373">
        <v>132576</v>
      </c>
      <c r="E373">
        <v>10042505</v>
      </c>
      <c r="F373" t="s">
        <v>159</v>
      </c>
      <c r="G373" t="s">
        <v>14</v>
      </c>
      <c r="H373" t="s">
        <v>436</v>
      </c>
      <c r="I373" t="s">
        <v>155</v>
      </c>
      <c r="J373" t="s">
        <v>155</v>
      </c>
      <c r="K373">
        <v>10030774</v>
      </c>
      <c r="L373" s="161">
        <v>42913</v>
      </c>
      <c r="M373" s="161">
        <v>42916</v>
      </c>
      <c r="N373" t="s">
        <v>257</v>
      </c>
      <c r="O373" t="s">
        <v>104</v>
      </c>
      <c r="P373">
        <v>2</v>
      </c>
      <c r="Q373" t="s">
        <v>4062</v>
      </c>
      <c r="R373" t="s">
        <v>195</v>
      </c>
    </row>
    <row r="374" spans="1:18" x14ac:dyDescent="0.2">
      <c r="A374" t="s">
        <v>4446</v>
      </c>
      <c r="B374" t="s">
        <v>201</v>
      </c>
      <c r="C374">
        <v>1223878</v>
      </c>
      <c r="D374">
        <v>121314</v>
      </c>
      <c r="E374">
        <v>10034240</v>
      </c>
      <c r="F374" t="s">
        <v>170</v>
      </c>
      <c r="G374" t="s">
        <v>13</v>
      </c>
      <c r="H374" t="s">
        <v>202</v>
      </c>
      <c r="I374" t="s">
        <v>152</v>
      </c>
      <c r="J374" t="s">
        <v>152</v>
      </c>
      <c r="K374">
        <v>10022575</v>
      </c>
      <c r="L374" s="161">
        <v>42780</v>
      </c>
      <c r="M374" s="161">
        <v>42782</v>
      </c>
      <c r="N374" t="s">
        <v>121</v>
      </c>
      <c r="O374" t="s">
        <v>104</v>
      </c>
      <c r="P374">
        <v>3</v>
      </c>
      <c r="Q374" t="s">
        <v>4062</v>
      </c>
      <c r="R374" t="s">
        <v>195</v>
      </c>
    </row>
    <row r="375" spans="1:18" x14ac:dyDescent="0.2">
      <c r="A375" t="s">
        <v>4447</v>
      </c>
      <c r="B375" t="s">
        <v>3975</v>
      </c>
      <c r="C375">
        <v>1236703</v>
      </c>
      <c r="D375">
        <v>119456</v>
      </c>
      <c r="E375">
        <v>10028942</v>
      </c>
      <c r="F375" t="s">
        <v>231</v>
      </c>
      <c r="G375" t="s">
        <v>27</v>
      </c>
      <c r="H375" t="s">
        <v>476</v>
      </c>
      <c r="I375" t="s">
        <v>177</v>
      </c>
      <c r="J375" t="s">
        <v>177</v>
      </c>
      <c r="K375">
        <v>10022695</v>
      </c>
      <c r="L375" s="161">
        <v>42822</v>
      </c>
      <c r="M375" s="161">
        <v>42825</v>
      </c>
      <c r="N375" t="s">
        <v>233</v>
      </c>
      <c r="O375" t="s">
        <v>104</v>
      </c>
      <c r="P375">
        <v>2</v>
      </c>
      <c r="Q375" t="s">
        <v>4062</v>
      </c>
      <c r="R375" t="s">
        <v>195</v>
      </c>
    </row>
    <row r="376" spans="1:18" x14ac:dyDescent="0.2">
      <c r="A376" t="s">
        <v>4448</v>
      </c>
      <c r="B376" t="s">
        <v>4070</v>
      </c>
      <c r="C376">
        <v>1236706</v>
      </c>
      <c r="D376">
        <v>131023</v>
      </c>
      <c r="E376">
        <v>10039535</v>
      </c>
      <c r="F376" t="s">
        <v>90</v>
      </c>
      <c r="G376" t="s">
        <v>13</v>
      </c>
      <c r="H376" t="s">
        <v>223</v>
      </c>
      <c r="I376" t="s">
        <v>152</v>
      </c>
      <c r="J376" t="s">
        <v>152</v>
      </c>
      <c r="K376">
        <v>10022563</v>
      </c>
      <c r="L376" s="161">
        <v>42781</v>
      </c>
      <c r="M376" s="161">
        <v>42783</v>
      </c>
      <c r="N376" t="s">
        <v>121</v>
      </c>
      <c r="O376" t="s">
        <v>104</v>
      </c>
      <c r="P376" s="369">
        <v>3</v>
      </c>
      <c r="Q376" t="s">
        <v>4062</v>
      </c>
      <c r="R376" t="s">
        <v>195</v>
      </c>
    </row>
    <row r="377" spans="1:18" x14ac:dyDescent="0.2">
      <c r="A377" t="s">
        <v>4449</v>
      </c>
      <c r="B377" t="s">
        <v>3976</v>
      </c>
      <c r="C377">
        <v>1236778</v>
      </c>
      <c r="D377">
        <v>116164</v>
      </c>
      <c r="E377">
        <v>10001189</v>
      </c>
      <c r="F377" t="s">
        <v>231</v>
      </c>
      <c r="G377" t="s">
        <v>27</v>
      </c>
      <c r="H377" t="s">
        <v>1080</v>
      </c>
      <c r="I377" t="s">
        <v>186</v>
      </c>
      <c r="J377" t="s">
        <v>93</v>
      </c>
      <c r="K377">
        <v>10022688</v>
      </c>
      <c r="L377" s="161">
        <v>42801</v>
      </c>
      <c r="M377" s="161">
        <v>42804</v>
      </c>
      <c r="N377" t="s">
        <v>233</v>
      </c>
      <c r="O377" t="s">
        <v>104</v>
      </c>
      <c r="P377" s="369">
        <v>2</v>
      </c>
      <c r="Q377" t="s">
        <v>4062</v>
      </c>
      <c r="R377" t="s">
        <v>195</v>
      </c>
    </row>
    <row r="378" spans="1:18" x14ac:dyDescent="0.2">
      <c r="A378" t="s">
        <v>4450</v>
      </c>
      <c r="B378" t="s">
        <v>237</v>
      </c>
      <c r="C378">
        <v>1236779</v>
      </c>
      <c r="D378">
        <v>116322</v>
      </c>
      <c r="E378">
        <v>10001648</v>
      </c>
      <c r="F378" t="s">
        <v>231</v>
      </c>
      <c r="G378" t="s">
        <v>27</v>
      </c>
      <c r="H378" t="s">
        <v>221</v>
      </c>
      <c r="I378" t="s">
        <v>177</v>
      </c>
      <c r="J378" t="s">
        <v>177</v>
      </c>
      <c r="K378">
        <v>10022693</v>
      </c>
      <c r="L378" s="161">
        <v>42780</v>
      </c>
      <c r="M378" s="161">
        <v>42783</v>
      </c>
      <c r="N378" t="s">
        <v>233</v>
      </c>
      <c r="O378" t="s">
        <v>104</v>
      </c>
      <c r="P378">
        <v>2</v>
      </c>
      <c r="Q378" t="s">
        <v>4062</v>
      </c>
      <c r="R378" t="s">
        <v>195</v>
      </c>
    </row>
    <row r="379" spans="1:18" x14ac:dyDescent="0.2">
      <c r="A379" t="s">
        <v>4451</v>
      </c>
      <c r="B379" t="s">
        <v>230</v>
      </c>
      <c r="C379">
        <v>1236924</v>
      </c>
      <c r="D379">
        <v>117373</v>
      </c>
      <c r="E379">
        <v>10001298</v>
      </c>
      <c r="F379" t="s">
        <v>231</v>
      </c>
      <c r="G379" t="s">
        <v>27</v>
      </c>
      <c r="H379" t="s">
        <v>232</v>
      </c>
      <c r="I379" t="s">
        <v>177</v>
      </c>
      <c r="J379" t="s">
        <v>177</v>
      </c>
      <c r="K379">
        <v>10022692</v>
      </c>
      <c r="L379" s="161">
        <v>42773</v>
      </c>
      <c r="M379" s="161">
        <v>42776</v>
      </c>
      <c r="N379" t="s">
        <v>233</v>
      </c>
      <c r="O379" t="s">
        <v>104</v>
      </c>
      <c r="P379">
        <v>1</v>
      </c>
      <c r="Q379" t="s">
        <v>4062</v>
      </c>
      <c r="R379" t="s">
        <v>195</v>
      </c>
    </row>
    <row r="380" spans="1:18" x14ac:dyDescent="0.2">
      <c r="A380" t="s">
        <v>4452</v>
      </c>
      <c r="B380" t="s">
        <v>317</v>
      </c>
      <c r="C380">
        <v>1236930</v>
      </c>
      <c r="D380">
        <v>117373</v>
      </c>
      <c r="E380">
        <v>10001298</v>
      </c>
      <c r="F380" t="s">
        <v>231</v>
      </c>
      <c r="G380" t="s">
        <v>27</v>
      </c>
      <c r="H380" t="s">
        <v>232</v>
      </c>
      <c r="I380" t="s">
        <v>177</v>
      </c>
      <c r="J380" t="s">
        <v>177</v>
      </c>
      <c r="K380">
        <v>10022690</v>
      </c>
      <c r="L380" s="161">
        <v>42752</v>
      </c>
      <c r="M380" s="161">
        <v>42755</v>
      </c>
      <c r="N380" t="s">
        <v>233</v>
      </c>
      <c r="O380" t="s">
        <v>104</v>
      </c>
      <c r="P380">
        <v>2</v>
      </c>
      <c r="Q380" t="s">
        <v>4062</v>
      </c>
      <c r="R380" t="s">
        <v>195</v>
      </c>
    </row>
    <row r="381" spans="1:18" x14ac:dyDescent="0.2">
      <c r="A381" t="s">
        <v>4453</v>
      </c>
      <c r="B381" t="s">
        <v>4071</v>
      </c>
      <c r="C381">
        <v>1236932</v>
      </c>
      <c r="D381">
        <v>109219</v>
      </c>
      <c r="E381">
        <v>10004177</v>
      </c>
      <c r="F381" t="s">
        <v>231</v>
      </c>
      <c r="G381" t="s">
        <v>27</v>
      </c>
      <c r="H381" t="s">
        <v>266</v>
      </c>
      <c r="I381" t="s">
        <v>131</v>
      </c>
      <c r="J381" t="s">
        <v>131</v>
      </c>
      <c r="K381">
        <v>10022676</v>
      </c>
      <c r="L381" s="161">
        <v>42682</v>
      </c>
      <c r="M381" s="161">
        <v>42685</v>
      </c>
      <c r="N381" t="s">
        <v>121</v>
      </c>
      <c r="O381" t="s">
        <v>104</v>
      </c>
      <c r="P381">
        <v>2</v>
      </c>
      <c r="Q381" t="s">
        <v>4062</v>
      </c>
      <c r="R381" t="s">
        <v>195</v>
      </c>
    </row>
    <row r="382" spans="1:18" x14ac:dyDescent="0.2">
      <c r="A382" t="s">
        <v>4454</v>
      </c>
      <c r="B382" t="s">
        <v>4072</v>
      </c>
      <c r="C382">
        <v>1236935</v>
      </c>
      <c r="D382">
        <v>109219</v>
      </c>
      <c r="E382">
        <v>10004177</v>
      </c>
      <c r="F382" t="s">
        <v>231</v>
      </c>
      <c r="G382" t="s">
        <v>27</v>
      </c>
      <c r="H382" t="s">
        <v>266</v>
      </c>
      <c r="I382" t="s">
        <v>131</v>
      </c>
      <c r="J382" t="s">
        <v>131</v>
      </c>
      <c r="K382">
        <v>10022691</v>
      </c>
      <c r="L382" s="161">
        <v>42766</v>
      </c>
      <c r="M382" s="161">
        <v>42769</v>
      </c>
      <c r="N382" t="s">
        <v>233</v>
      </c>
      <c r="O382" t="s">
        <v>104</v>
      </c>
      <c r="P382">
        <v>2</v>
      </c>
      <c r="Q382" t="s">
        <v>4062</v>
      </c>
      <c r="R382" t="s">
        <v>195</v>
      </c>
    </row>
    <row r="383" spans="1:18" x14ac:dyDescent="0.2">
      <c r="A383" t="s">
        <v>4455</v>
      </c>
      <c r="B383" t="s">
        <v>313</v>
      </c>
      <c r="C383">
        <v>1236937</v>
      </c>
      <c r="D383">
        <v>112110</v>
      </c>
      <c r="E383">
        <v>10001647</v>
      </c>
      <c r="F383" t="s">
        <v>231</v>
      </c>
      <c r="G383" t="s">
        <v>27</v>
      </c>
      <c r="H383" t="s">
        <v>202</v>
      </c>
      <c r="I383" t="s">
        <v>152</v>
      </c>
      <c r="J383" t="s">
        <v>152</v>
      </c>
      <c r="K383">
        <v>10022686</v>
      </c>
      <c r="L383" s="161">
        <v>42745</v>
      </c>
      <c r="M383" s="161">
        <v>42748</v>
      </c>
      <c r="N383" t="s">
        <v>233</v>
      </c>
      <c r="O383" t="s">
        <v>104</v>
      </c>
      <c r="P383" s="369">
        <v>2</v>
      </c>
      <c r="Q383" t="s">
        <v>4062</v>
      </c>
      <c r="R383" t="s">
        <v>195</v>
      </c>
    </row>
    <row r="384" spans="1:18" x14ac:dyDescent="0.2">
      <c r="A384" t="s">
        <v>4456</v>
      </c>
      <c r="B384" t="s">
        <v>289</v>
      </c>
      <c r="C384">
        <v>1236942</v>
      </c>
      <c r="D384">
        <v>112110</v>
      </c>
      <c r="E384">
        <v>10001647</v>
      </c>
      <c r="F384" t="s">
        <v>231</v>
      </c>
      <c r="G384" t="s">
        <v>27</v>
      </c>
      <c r="H384" t="s">
        <v>202</v>
      </c>
      <c r="I384" t="s">
        <v>152</v>
      </c>
      <c r="J384" t="s">
        <v>152</v>
      </c>
      <c r="K384">
        <v>10022689</v>
      </c>
      <c r="L384" s="161">
        <v>42759</v>
      </c>
      <c r="M384" s="161">
        <v>42762</v>
      </c>
      <c r="N384" t="s">
        <v>233</v>
      </c>
      <c r="O384" t="s">
        <v>104</v>
      </c>
      <c r="P384">
        <v>1</v>
      </c>
      <c r="Q384" t="s">
        <v>4062</v>
      </c>
      <c r="R384" t="s">
        <v>195</v>
      </c>
    </row>
    <row r="385" spans="1:18" x14ac:dyDescent="0.2">
      <c r="A385" t="s">
        <v>4457</v>
      </c>
      <c r="B385" t="s">
        <v>3977</v>
      </c>
      <c r="C385">
        <v>1236946</v>
      </c>
      <c r="D385">
        <v>115875</v>
      </c>
      <c r="E385">
        <v>10005262</v>
      </c>
      <c r="F385" t="s">
        <v>231</v>
      </c>
      <c r="G385" t="s">
        <v>27</v>
      </c>
      <c r="H385" t="s">
        <v>419</v>
      </c>
      <c r="I385" t="s">
        <v>115</v>
      </c>
      <c r="J385" t="s">
        <v>115</v>
      </c>
      <c r="K385">
        <v>10022694</v>
      </c>
      <c r="L385" s="161">
        <v>42808</v>
      </c>
      <c r="M385" s="161">
        <v>42811</v>
      </c>
      <c r="N385" t="s">
        <v>233</v>
      </c>
      <c r="O385" t="s">
        <v>104</v>
      </c>
      <c r="P385">
        <v>2</v>
      </c>
      <c r="Q385" t="s">
        <v>4062</v>
      </c>
      <c r="R385" t="s">
        <v>195</v>
      </c>
    </row>
    <row r="386" spans="1:18" x14ac:dyDescent="0.2">
      <c r="A386" t="s">
        <v>4458</v>
      </c>
      <c r="B386" t="s">
        <v>435</v>
      </c>
      <c r="C386">
        <v>1236949</v>
      </c>
      <c r="D386">
        <v>115875</v>
      </c>
      <c r="E386">
        <v>10005262</v>
      </c>
      <c r="F386" t="s">
        <v>231</v>
      </c>
      <c r="G386" t="s">
        <v>27</v>
      </c>
      <c r="H386" t="s">
        <v>436</v>
      </c>
      <c r="I386" t="s">
        <v>155</v>
      </c>
      <c r="J386" t="s">
        <v>155</v>
      </c>
      <c r="K386">
        <v>10022679</v>
      </c>
      <c r="L386" s="161">
        <v>42703</v>
      </c>
      <c r="M386" s="161">
        <v>42706</v>
      </c>
      <c r="N386" t="s">
        <v>121</v>
      </c>
      <c r="O386" t="s">
        <v>104</v>
      </c>
      <c r="P386">
        <v>2</v>
      </c>
      <c r="Q386" t="s">
        <v>4062</v>
      </c>
      <c r="R386" t="s">
        <v>195</v>
      </c>
    </row>
    <row r="387" spans="1:18" x14ac:dyDescent="0.2">
      <c r="A387" t="s">
        <v>4459</v>
      </c>
      <c r="B387" t="s">
        <v>3978</v>
      </c>
      <c r="C387">
        <v>1236952</v>
      </c>
      <c r="D387">
        <v>115875</v>
      </c>
      <c r="E387">
        <v>10005262</v>
      </c>
      <c r="F387" t="s">
        <v>231</v>
      </c>
      <c r="G387" t="s">
        <v>27</v>
      </c>
      <c r="H387" t="s">
        <v>173</v>
      </c>
      <c r="I387" t="s">
        <v>161</v>
      </c>
      <c r="J387" t="s">
        <v>161</v>
      </c>
      <c r="K387">
        <v>10022687</v>
      </c>
      <c r="L387" s="161">
        <v>42794</v>
      </c>
      <c r="M387" s="161">
        <v>42797</v>
      </c>
      <c r="N387" t="s">
        <v>233</v>
      </c>
      <c r="O387" t="s">
        <v>104</v>
      </c>
      <c r="P387">
        <v>2</v>
      </c>
      <c r="Q387" t="s">
        <v>4062</v>
      </c>
      <c r="R387" t="s">
        <v>195</v>
      </c>
    </row>
    <row r="388" spans="1:18" x14ac:dyDescent="0.2">
      <c r="A388" t="s">
        <v>4460</v>
      </c>
      <c r="B388" t="s">
        <v>3979</v>
      </c>
      <c r="C388">
        <v>1237099</v>
      </c>
      <c r="D388">
        <v>132208</v>
      </c>
      <c r="E388">
        <v>10018436</v>
      </c>
      <c r="F388" t="s">
        <v>90</v>
      </c>
      <c r="G388" t="s">
        <v>13</v>
      </c>
      <c r="H388" t="s">
        <v>266</v>
      </c>
      <c r="I388" t="s">
        <v>131</v>
      </c>
      <c r="J388" t="s">
        <v>131</v>
      </c>
      <c r="K388">
        <v>10022630</v>
      </c>
      <c r="L388" s="161">
        <v>42809</v>
      </c>
      <c r="M388" s="161">
        <v>42811</v>
      </c>
      <c r="N388" t="s">
        <v>121</v>
      </c>
      <c r="O388" t="s">
        <v>104</v>
      </c>
      <c r="P388">
        <v>3</v>
      </c>
      <c r="Q388" t="s">
        <v>4062</v>
      </c>
      <c r="R388" t="s">
        <v>195</v>
      </c>
    </row>
    <row r="389" spans="1:18" x14ac:dyDescent="0.2">
      <c r="A389" t="s">
        <v>4461</v>
      </c>
      <c r="B389" t="s">
        <v>3980</v>
      </c>
      <c r="C389">
        <v>1237118</v>
      </c>
      <c r="D389">
        <v>125133</v>
      </c>
      <c r="E389">
        <v>10022133</v>
      </c>
      <c r="F389" t="s">
        <v>90</v>
      </c>
      <c r="G389" t="s">
        <v>13</v>
      </c>
      <c r="H389" t="s">
        <v>395</v>
      </c>
      <c r="I389" t="s">
        <v>131</v>
      </c>
      <c r="J389" t="s">
        <v>131</v>
      </c>
      <c r="K389">
        <v>10030762</v>
      </c>
      <c r="L389" s="161">
        <v>42878</v>
      </c>
      <c r="M389" s="161">
        <v>42879</v>
      </c>
      <c r="N389" t="s">
        <v>121</v>
      </c>
      <c r="O389" t="s">
        <v>104</v>
      </c>
      <c r="P389" s="369">
        <v>4</v>
      </c>
      <c r="Q389" t="s">
        <v>4062</v>
      </c>
      <c r="R389" t="s">
        <v>195</v>
      </c>
    </row>
    <row r="390" spans="1:18" x14ac:dyDescent="0.2">
      <c r="A390" t="s">
        <v>4462</v>
      </c>
      <c r="B390" t="s">
        <v>3981</v>
      </c>
      <c r="C390">
        <v>1237197</v>
      </c>
      <c r="D390">
        <v>128077</v>
      </c>
      <c r="E390">
        <v>10038077</v>
      </c>
      <c r="F390" t="s">
        <v>90</v>
      </c>
      <c r="G390" t="s">
        <v>13</v>
      </c>
      <c r="H390" t="s">
        <v>228</v>
      </c>
      <c r="I390" t="s">
        <v>177</v>
      </c>
      <c r="J390" t="s">
        <v>177</v>
      </c>
      <c r="K390">
        <v>10022534</v>
      </c>
      <c r="L390" s="161">
        <v>42815</v>
      </c>
      <c r="M390" s="161">
        <v>42817</v>
      </c>
      <c r="N390" t="s">
        <v>121</v>
      </c>
      <c r="O390" t="s">
        <v>104</v>
      </c>
      <c r="P390">
        <v>2</v>
      </c>
      <c r="Q390" t="s">
        <v>4062</v>
      </c>
      <c r="R390" t="s">
        <v>195</v>
      </c>
    </row>
    <row r="391" spans="1:18" x14ac:dyDescent="0.2">
      <c r="A391" t="s">
        <v>4463</v>
      </c>
      <c r="B391" t="s">
        <v>4073</v>
      </c>
      <c r="C391">
        <v>1237200</v>
      </c>
      <c r="D391">
        <v>131093</v>
      </c>
      <c r="E391">
        <v>10042149</v>
      </c>
      <c r="F391" t="s">
        <v>90</v>
      </c>
      <c r="G391" t="s">
        <v>13</v>
      </c>
      <c r="H391" t="s">
        <v>101</v>
      </c>
      <c r="I391" t="s">
        <v>102</v>
      </c>
      <c r="J391" t="s">
        <v>102</v>
      </c>
      <c r="K391">
        <v>10022604</v>
      </c>
      <c r="L391" s="161">
        <v>42793</v>
      </c>
      <c r="M391" s="161">
        <v>42796</v>
      </c>
      <c r="N391" t="s">
        <v>121</v>
      </c>
      <c r="O391" t="s">
        <v>104</v>
      </c>
      <c r="P391" s="369">
        <v>4</v>
      </c>
      <c r="Q391" t="s">
        <v>4062</v>
      </c>
      <c r="R391" t="s">
        <v>195</v>
      </c>
    </row>
    <row r="392" spans="1:18" x14ac:dyDescent="0.2">
      <c r="A392" t="s">
        <v>4464</v>
      </c>
      <c r="B392" t="s">
        <v>238</v>
      </c>
      <c r="C392">
        <v>1237215</v>
      </c>
      <c r="D392">
        <v>122998</v>
      </c>
      <c r="E392">
        <v>10031093</v>
      </c>
      <c r="F392" t="s">
        <v>90</v>
      </c>
      <c r="G392" t="s">
        <v>13</v>
      </c>
      <c r="H392" t="s">
        <v>239</v>
      </c>
      <c r="I392" t="s">
        <v>152</v>
      </c>
      <c r="J392" t="s">
        <v>152</v>
      </c>
      <c r="K392">
        <v>10022577</v>
      </c>
      <c r="L392" s="161">
        <v>42767</v>
      </c>
      <c r="M392" s="161">
        <v>42769</v>
      </c>
      <c r="N392" t="s">
        <v>121</v>
      </c>
      <c r="O392" t="s">
        <v>104</v>
      </c>
      <c r="P392">
        <v>2</v>
      </c>
      <c r="Q392" t="s">
        <v>4062</v>
      </c>
      <c r="R392" t="s">
        <v>195</v>
      </c>
    </row>
    <row r="393" spans="1:18" x14ac:dyDescent="0.2">
      <c r="A393" t="s">
        <v>4465</v>
      </c>
      <c r="B393" t="s">
        <v>439</v>
      </c>
      <c r="C393">
        <v>1240210</v>
      </c>
      <c r="D393">
        <v>111892</v>
      </c>
      <c r="E393">
        <v>10005752</v>
      </c>
      <c r="F393" t="s">
        <v>231</v>
      </c>
      <c r="G393" t="s">
        <v>27</v>
      </c>
      <c r="H393" t="s">
        <v>440</v>
      </c>
      <c r="I393" t="s">
        <v>92</v>
      </c>
      <c r="J393" t="s">
        <v>93</v>
      </c>
      <c r="K393">
        <v>10022678</v>
      </c>
      <c r="L393" s="161">
        <v>42689</v>
      </c>
      <c r="M393" s="161">
        <v>42692</v>
      </c>
      <c r="N393" t="s">
        <v>121</v>
      </c>
      <c r="O393" t="s">
        <v>104</v>
      </c>
      <c r="P393">
        <v>2</v>
      </c>
      <c r="Q393" t="s">
        <v>4062</v>
      </c>
      <c r="R393" t="s">
        <v>195</v>
      </c>
    </row>
    <row r="394" spans="1:18" x14ac:dyDescent="0.2">
      <c r="A394" t="s">
        <v>4466</v>
      </c>
      <c r="B394" t="s">
        <v>3982</v>
      </c>
      <c r="C394">
        <v>1248225</v>
      </c>
      <c r="D394">
        <v>118547</v>
      </c>
      <c r="E394">
        <v>10014226</v>
      </c>
      <c r="F394" t="s">
        <v>259</v>
      </c>
      <c r="G394" t="s">
        <v>14</v>
      </c>
      <c r="H394" t="s">
        <v>374</v>
      </c>
      <c r="I394" t="s">
        <v>177</v>
      </c>
      <c r="J394" t="s">
        <v>177</v>
      </c>
      <c r="K394">
        <v>10026082</v>
      </c>
      <c r="L394" s="161">
        <v>42863</v>
      </c>
      <c r="M394" s="161">
        <v>42866</v>
      </c>
      <c r="N394" t="s">
        <v>261</v>
      </c>
      <c r="O394" t="s">
        <v>104</v>
      </c>
      <c r="P394">
        <v>3</v>
      </c>
      <c r="Q394" t="s">
        <v>4062</v>
      </c>
      <c r="R394" t="s">
        <v>195</v>
      </c>
    </row>
    <row r="395" spans="1:18" x14ac:dyDescent="0.2">
      <c r="A395" t="s">
        <v>648</v>
      </c>
      <c r="B395" t="s">
        <v>649</v>
      </c>
      <c r="C395">
        <v>50009</v>
      </c>
      <c r="D395">
        <v>116244</v>
      </c>
      <c r="E395">
        <v>10009064</v>
      </c>
      <c r="F395" t="s">
        <v>632</v>
      </c>
      <c r="G395" t="s">
        <v>16</v>
      </c>
      <c r="H395" t="s">
        <v>101</v>
      </c>
      <c r="I395" t="s">
        <v>102</v>
      </c>
      <c r="J395" t="s">
        <v>102</v>
      </c>
      <c r="K395">
        <v>10004842</v>
      </c>
      <c r="L395" s="161">
        <v>42382</v>
      </c>
      <c r="M395" s="161">
        <v>42383</v>
      </c>
      <c r="N395" t="s">
        <v>650</v>
      </c>
      <c r="O395" t="s">
        <v>104</v>
      </c>
      <c r="P395">
        <v>2</v>
      </c>
      <c r="Q395" t="s">
        <v>651</v>
      </c>
      <c r="R395" t="s">
        <v>96</v>
      </c>
    </row>
    <row r="396" spans="1:18" x14ac:dyDescent="0.2">
      <c r="A396" t="s">
        <v>1502</v>
      </c>
      <c r="B396" t="s">
        <v>1503</v>
      </c>
      <c r="C396">
        <v>50010</v>
      </c>
      <c r="D396">
        <v>106918</v>
      </c>
      <c r="E396">
        <v>10003959</v>
      </c>
      <c r="F396" t="s">
        <v>632</v>
      </c>
      <c r="G396" t="s">
        <v>16</v>
      </c>
      <c r="H396" t="s">
        <v>130</v>
      </c>
      <c r="I396" t="s">
        <v>131</v>
      </c>
      <c r="J396" t="s">
        <v>131</v>
      </c>
      <c r="K396">
        <v>10004843</v>
      </c>
      <c r="L396" s="161">
        <v>42382</v>
      </c>
      <c r="M396" s="161">
        <v>42383</v>
      </c>
      <c r="N396" t="s">
        <v>650</v>
      </c>
      <c r="O396" t="s">
        <v>104</v>
      </c>
      <c r="P396" s="369">
        <v>2</v>
      </c>
      <c r="Q396" t="s">
        <v>651</v>
      </c>
      <c r="R396" t="s">
        <v>96</v>
      </c>
    </row>
    <row r="397" spans="1:18" x14ac:dyDescent="0.2">
      <c r="A397" t="s">
        <v>652</v>
      </c>
      <c r="B397" t="s">
        <v>653</v>
      </c>
      <c r="C397">
        <v>50012</v>
      </c>
      <c r="D397">
        <v>108303</v>
      </c>
      <c r="E397">
        <v>10003746</v>
      </c>
      <c r="F397" t="s">
        <v>632</v>
      </c>
      <c r="G397" t="s">
        <v>16</v>
      </c>
      <c r="H397" t="s">
        <v>374</v>
      </c>
      <c r="I397" t="s">
        <v>177</v>
      </c>
      <c r="J397" t="s">
        <v>177</v>
      </c>
      <c r="K397">
        <v>10004844</v>
      </c>
      <c r="L397" s="161">
        <v>42396</v>
      </c>
      <c r="M397" s="161">
        <v>42397</v>
      </c>
      <c r="N397" t="s">
        <v>650</v>
      </c>
      <c r="O397" t="s">
        <v>104</v>
      </c>
      <c r="P397" s="369">
        <v>1</v>
      </c>
      <c r="Q397" t="s">
        <v>651</v>
      </c>
      <c r="R397" t="s">
        <v>96</v>
      </c>
    </row>
    <row r="398" spans="1:18" x14ac:dyDescent="0.2">
      <c r="A398" t="s">
        <v>654</v>
      </c>
      <c r="B398" t="s">
        <v>655</v>
      </c>
      <c r="C398">
        <v>50013</v>
      </c>
      <c r="D398">
        <v>112615</v>
      </c>
      <c r="E398">
        <v>10004365</v>
      </c>
      <c r="F398" t="s">
        <v>632</v>
      </c>
      <c r="G398" t="s">
        <v>16</v>
      </c>
      <c r="H398" t="s">
        <v>656</v>
      </c>
      <c r="I398" t="s">
        <v>115</v>
      </c>
      <c r="J398" t="s">
        <v>115</v>
      </c>
      <c r="K398">
        <v>10004845</v>
      </c>
      <c r="L398" s="161">
        <v>42403</v>
      </c>
      <c r="M398" s="161">
        <v>42404</v>
      </c>
      <c r="N398" t="s">
        <v>650</v>
      </c>
      <c r="O398" t="s">
        <v>104</v>
      </c>
      <c r="P398">
        <v>3</v>
      </c>
      <c r="Q398" t="s">
        <v>651</v>
      </c>
      <c r="R398" t="s">
        <v>96</v>
      </c>
    </row>
    <row r="399" spans="1:18" x14ac:dyDescent="0.2">
      <c r="A399" t="s">
        <v>657</v>
      </c>
      <c r="B399" t="s">
        <v>658</v>
      </c>
      <c r="C399">
        <v>50029</v>
      </c>
      <c r="D399">
        <v>108287</v>
      </c>
      <c r="E399">
        <v>10009099</v>
      </c>
      <c r="F399" t="s">
        <v>632</v>
      </c>
      <c r="G399" t="s">
        <v>16</v>
      </c>
      <c r="H399" t="s">
        <v>141</v>
      </c>
      <c r="I399" t="s">
        <v>115</v>
      </c>
      <c r="J399" t="s">
        <v>115</v>
      </c>
      <c r="K399">
        <v>10004846</v>
      </c>
      <c r="L399" s="161">
        <v>42298</v>
      </c>
      <c r="M399" s="161">
        <v>42299</v>
      </c>
      <c r="N399" t="s">
        <v>650</v>
      </c>
      <c r="O399" t="s">
        <v>104</v>
      </c>
      <c r="P399">
        <v>1</v>
      </c>
      <c r="Q399" t="s">
        <v>651</v>
      </c>
      <c r="R399" t="s">
        <v>96</v>
      </c>
    </row>
    <row r="400" spans="1:18" x14ac:dyDescent="0.2">
      <c r="A400" t="s">
        <v>1504</v>
      </c>
      <c r="B400" t="s">
        <v>1505</v>
      </c>
      <c r="C400">
        <v>50030</v>
      </c>
      <c r="D400">
        <v>108288</v>
      </c>
      <c r="E400">
        <v>10003425</v>
      </c>
      <c r="F400" t="s">
        <v>632</v>
      </c>
      <c r="G400" t="s">
        <v>16</v>
      </c>
      <c r="H400" t="s">
        <v>141</v>
      </c>
      <c r="I400" t="s">
        <v>115</v>
      </c>
      <c r="J400" t="s">
        <v>115</v>
      </c>
      <c r="K400">
        <v>10004847</v>
      </c>
      <c r="L400" s="161">
        <v>42389</v>
      </c>
      <c r="M400" s="161">
        <v>42390</v>
      </c>
      <c r="N400" t="s">
        <v>650</v>
      </c>
      <c r="O400" t="s">
        <v>104</v>
      </c>
      <c r="P400">
        <v>1</v>
      </c>
      <c r="Q400" t="s">
        <v>651</v>
      </c>
      <c r="R400" t="s">
        <v>96</v>
      </c>
    </row>
    <row r="401" spans="1:18" x14ac:dyDescent="0.2">
      <c r="A401" t="s">
        <v>659</v>
      </c>
      <c r="B401" t="s">
        <v>660</v>
      </c>
      <c r="C401">
        <v>50032</v>
      </c>
      <c r="D401">
        <v>108290</v>
      </c>
      <c r="E401">
        <v>10008637</v>
      </c>
      <c r="F401" t="s">
        <v>632</v>
      </c>
      <c r="G401" t="s">
        <v>16</v>
      </c>
      <c r="H401" t="s">
        <v>173</v>
      </c>
      <c r="I401" t="s">
        <v>161</v>
      </c>
      <c r="J401" t="s">
        <v>161</v>
      </c>
      <c r="K401">
        <v>10004849</v>
      </c>
      <c r="L401" s="161">
        <v>42326</v>
      </c>
      <c r="M401" s="161">
        <v>42327</v>
      </c>
      <c r="N401" t="s">
        <v>650</v>
      </c>
      <c r="O401" t="s">
        <v>104</v>
      </c>
      <c r="P401">
        <v>1</v>
      </c>
      <c r="Q401" t="s">
        <v>651</v>
      </c>
      <c r="R401" t="s">
        <v>96</v>
      </c>
    </row>
    <row r="402" spans="1:18" x14ac:dyDescent="0.2">
      <c r="A402" t="s">
        <v>661</v>
      </c>
      <c r="B402" t="s">
        <v>662</v>
      </c>
      <c r="C402">
        <v>50067</v>
      </c>
      <c r="D402">
        <v>108297</v>
      </c>
      <c r="E402">
        <v>10011264</v>
      </c>
      <c r="F402" t="s">
        <v>632</v>
      </c>
      <c r="G402" t="s">
        <v>16</v>
      </c>
      <c r="H402" t="s">
        <v>663</v>
      </c>
      <c r="I402" t="s">
        <v>102</v>
      </c>
      <c r="J402" t="s">
        <v>102</v>
      </c>
      <c r="K402">
        <v>10004850</v>
      </c>
      <c r="L402" s="161">
        <v>42291</v>
      </c>
      <c r="M402" s="161">
        <v>42292</v>
      </c>
      <c r="N402" t="s">
        <v>650</v>
      </c>
      <c r="O402" t="s">
        <v>104</v>
      </c>
      <c r="P402">
        <v>1</v>
      </c>
      <c r="Q402" t="s">
        <v>651</v>
      </c>
      <c r="R402" t="s">
        <v>96</v>
      </c>
    </row>
    <row r="403" spans="1:18" x14ac:dyDescent="0.2">
      <c r="A403" t="s">
        <v>664</v>
      </c>
      <c r="B403" t="s">
        <v>665</v>
      </c>
      <c r="C403">
        <v>50070</v>
      </c>
      <c r="D403">
        <v>108294</v>
      </c>
      <c r="E403">
        <v>10012385</v>
      </c>
      <c r="F403" t="s">
        <v>632</v>
      </c>
      <c r="G403" t="s">
        <v>16</v>
      </c>
      <c r="H403" t="s">
        <v>207</v>
      </c>
      <c r="I403" t="s">
        <v>186</v>
      </c>
      <c r="J403" t="s">
        <v>93</v>
      </c>
      <c r="K403">
        <v>10011461</v>
      </c>
      <c r="L403" s="161">
        <v>42473</v>
      </c>
      <c r="M403" s="161">
        <v>42474</v>
      </c>
      <c r="N403" t="s">
        <v>650</v>
      </c>
      <c r="O403" t="s">
        <v>104</v>
      </c>
      <c r="P403">
        <v>1</v>
      </c>
      <c r="Q403" t="s">
        <v>651</v>
      </c>
      <c r="R403" t="s">
        <v>96</v>
      </c>
    </row>
    <row r="404" spans="1:18" x14ac:dyDescent="0.2">
      <c r="A404" t="s">
        <v>666</v>
      </c>
      <c r="B404" t="s">
        <v>667</v>
      </c>
      <c r="C404">
        <v>50080</v>
      </c>
      <c r="D404">
        <v>117783</v>
      </c>
      <c r="E404">
        <v>10010584</v>
      </c>
      <c r="F404" t="s">
        <v>90</v>
      </c>
      <c r="G404" t="s">
        <v>13</v>
      </c>
      <c r="H404" t="s">
        <v>202</v>
      </c>
      <c r="I404" t="s">
        <v>152</v>
      </c>
      <c r="J404" t="s">
        <v>152</v>
      </c>
      <c r="K404">
        <v>10004852</v>
      </c>
      <c r="L404" s="161">
        <v>42312</v>
      </c>
      <c r="M404" s="161">
        <v>42313</v>
      </c>
      <c r="N404" t="s">
        <v>94</v>
      </c>
      <c r="O404" t="s">
        <v>95</v>
      </c>
      <c r="P404">
        <v>9</v>
      </c>
      <c r="Q404" t="s">
        <v>651</v>
      </c>
      <c r="R404">
        <v>2</v>
      </c>
    </row>
    <row r="405" spans="1:18" x14ac:dyDescent="0.2">
      <c r="A405" t="s">
        <v>668</v>
      </c>
      <c r="B405" t="s">
        <v>669</v>
      </c>
      <c r="C405">
        <v>50082</v>
      </c>
      <c r="D405">
        <v>105353</v>
      </c>
      <c r="E405">
        <v>10000108</v>
      </c>
      <c r="F405" t="s">
        <v>90</v>
      </c>
      <c r="G405" t="s">
        <v>13</v>
      </c>
      <c r="H405" t="s">
        <v>670</v>
      </c>
      <c r="I405" t="s">
        <v>152</v>
      </c>
      <c r="J405" t="s">
        <v>152</v>
      </c>
      <c r="K405">
        <v>10004853</v>
      </c>
      <c r="L405" s="161">
        <v>42388</v>
      </c>
      <c r="M405" s="161">
        <v>42390</v>
      </c>
      <c r="N405" t="s">
        <v>121</v>
      </c>
      <c r="O405" t="s">
        <v>104</v>
      </c>
      <c r="P405">
        <v>2</v>
      </c>
      <c r="Q405" t="s">
        <v>651</v>
      </c>
      <c r="R405">
        <v>2</v>
      </c>
    </row>
    <row r="406" spans="1:18" x14ac:dyDescent="0.2">
      <c r="A406" t="s">
        <v>671</v>
      </c>
      <c r="B406" t="s">
        <v>672</v>
      </c>
      <c r="C406">
        <v>50084</v>
      </c>
      <c r="D406">
        <v>119513</v>
      </c>
      <c r="E406">
        <v>10032745</v>
      </c>
      <c r="F406" t="s">
        <v>90</v>
      </c>
      <c r="G406" t="s">
        <v>13</v>
      </c>
      <c r="H406" t="s">
        <v>291</v>
      </c>
      <c r="I406" t="s">
        <v>186</v>
      </c>
      <c r="J406" t="s">
        <v>93</v>
      </c>
      <c r="K406">
        <v>10004854</v>
      </c>
      <c r="L406" s="161">
        <v>42332</v>
      </c>
      <c r="M406" s="161">
        <v>42335</v>
      </c>
      <c r="N406" t="s">
        <v>136</v>
      </c>
      <c r="O406" t="s">
        <v>104</v>
      </c>
      <c r="P406" s="369">
        <v>4</v>
      </c>
      <c r="Q406" t="s">
        <v>651</v>
      </c>
      <c r="R406">
        <v>2</v>
      </c>
    </row>
    <row r="407" spans="1:18" x14ac:dyDescent="0.2">
      <c r="A407" t="s">
        <v>673</v>
      </c>
      <c r="B407" t="s">
        <v>674</v>
      </c>
      <c r="C407">
        <v>50092</v>
      </c>
      <c r="D407">
        <v>108680</v>
      </c>
      <c r="E407">
        <v>10000673</v>
      </c>
      <c r="F407" t="s">
        <v>90</v>
      </c>
      <c r="G407" t="s">
        <v>13</v>
      </c>
      <c r="H407" t="s">
        <v>675</v>
      </c>
      <c r="I407" t="s">
        <v>115</v>
      </c>
      <c r="J407" t="s">
        <v>115</v>
      </c>
      <c r="K407">
        <v>10011462</v>
      </c>
      <c r="L407" s="161">
        <v>42556</v>
      </c>
      <c r="M407" s="161">
        <v>42559</v>
      </c>
      <c r="N407" t="s">
        <v>121</v>
      </c>
      <c r="O407" t="s">
        <v>104</v>
      </c>
      <c r="P407">
        <v>3</v>
      </c>
      <c r="Q407" t="s">
        <v>651</v>
      </c>
      <c r="R407">
        <v>2</v>
      </c>
    </row>
    <row r="408" spans="1:18" x14ac:dyDescent="0.2">
      <c r="A408" t="s">
        <v>676</v>
      </c>
      <c r="B408" t="s">
        <v>677</v>
      </c>
      <c r="C408">
        <v>50099</v>
      </c>
      <c r="D408">
        <v>108149</v>
      </c>
      <c r="E408">
        <v>10000976</v>
      </c>
      <c r="F408" t="s">
        <v>159</v>
      </c>
      <c r="G408" t="s">
        <v>14</v>
      </c>
      <c r="H408" t="s">
        <v>176</v>
      </c>
      <c r="I408" t="s">
        <v>177</v>
      </c>
      <c r="J408" t="s">
        <v>177</v>
      </c>
      <c r="K408">
        <v>10006631</v>
      </c>
      <c r="L408" s="161">
        <v>42311</v>
      </c>
      <c r="M408" s="161">
        <v>42314</v>
      </c>
      <c r="N408" t="s">
        <v>257</v>
      </c>
      <c r="O408" t="s">
        <v>104</v>
      </c>
      <c r="P408">
        <v>2</v>
      </c>
      <c r="Q408" t="s">
        <v>651</v>
      </c>
      <c r="R408">
        <v>2</v>
      </c>
    </row>
    <row r="409" spans="1:18" x14ac:dyDescent="0.2">
      <c r="A409" t="s">
        <v>678</v>
      </c>
      <c r="B409" t="s">
        <v>679</v>
      </c>
      <c r="C409">
        <v>50152</v>
      </c>
      <c r="D409">
        <v>115072</v>
      </c>
      <c r="E409">
        <v>10003720</v>
      </c>
      <c r="F409" t="s">
        <v>90</v>
      </c>
      <c r="G409" t="s">
        <v>13</v>
      </c>
      <c r="H409" t="s">
        <v>680</v>
      </c>
      <c r="I409" t="s">
        <v>155</v>
      </c>
      <c r="J409" t="s">
        <v>155</v>
      </c>
      <c r="K409">
        <v>10011463</v>
      </c>
      <c r="L409" s="161">
        <v>42486</v>
      </c>
      <c r="M409" s="161">
        <v>42489</v>
      </c>
      <c r="N409" t="s">
        <v>121</v>
      </c>
      <c r="O409" t="s">
        <v>104</v>
      </c>
      <c r="P409">
        <v>3</v>
      </c>
      <c r="Q409" t="s">
        <v>651</v>
      </c>
      <c r="R409">
        <v>2</v>
      </c>
    </row>
    <row r="410" spans="1:18" x14ac:dyDescent="0.2">
      <c r="A410" t="s">
        <v>681</v>
      </c>
      <c r="B410" t="s">
        <v>682</v>
      </c>
      <c r="C410">
        <v>50162</v>
      </c>
      <c r="D410">
        <v>110138</v>
      </c>
      <c r="E410">
        <v>10009206</v>
      </c>
      <c r="F410" t="s">
        <v>159</v>
      </c>
      <c r="G410" t="s">
        <v>14</v>
      </c>
      <c r="H410" t="s">
        <v>683</v>
      </c>
      <c r="I410" t="s">
        <v>115</v>
      </c>
      <c r="J410" t="s">
        <v>115</v>
      </c>
      <c r="K410">
        <v>10004859</v>
      </c>
      <c r="L410" s="161">
        <v>42437</v>
      </c>
      <c r="M410" s="161">
        <v>42438</v>
      </c>
      <c r="N410" t="s">
        <v>162</v>
      </c>
      <c r="O410" t="s">
        <v>95</v>
      </c>
      <c r="P410">
        <v>9</v>
      </c>
      <c r="Q410" t="s">
        <v>651</v>
      </c>
      <c r="R410">
        <v>2</v>
      </c>
    </row>
    <row r="411" spans="1:18" x14ac:dyDescent="0.2">
      <c r="A411" t="s">
        <v>684</v>
      </c>
      <c r="B411" t="s">
        <v>685</v>
      </c>
      <c r="C411">
        <v>50166</v>
      </c>
      <c r="D411">
        <v>105884</v>
      </c>
      <c r="E411">
        <v>10014196</v>
      </c>
      <c r="F411" t="s">
        <v>90</v>
      </c>
      <c r="G411" t="s">
        <v>13</v>
      </c>
      <c r="H411" t="s">
        <v>130</v>
      </c>
      <c r="I411" t="s">
        <v>131</v>
      </c>
      <c r="J411" t="s">
        <v>131</v>
      </c>
      <c r="K411">
        <v>10004861</v>
      </c>
      <c r="L411" s="161">
        <v>42598</v>
      </c>
      <c r="M411" s="161">
        <v>42599</v>
      </c>
      <c r="N411" t="s">
        <v>94</v>
      </c>
      <c r="O411" t="s">
        <v>95</v>
      </c>
      <c r="P411">
        <v>9</v>
      </c>
      <c r="Q411" t="s">
        <v>651</v>
      </c>
      <c r="R411">
        <v>2</v>
      </c>
    </row>
    <row r="412" spans="1:18" x14ac:dyDescent="0.2">
      <c r="A412" t="s">
        <v>686</v>
      </c>
      <c r="B412" t="s">
        <v>687</v>
      </c>
      <c r="C412">
        <v>50168</v>
      </c>
      <c r="D412">
        <v>107072</v>
      </c>
      <c r="E412">
        <v>10004343</v>
      </c>
      <c r="F412" t="s">
        <v>159</v>
      </c>
      <c r="G412" t="s">
        <v>14</v>
      </c>
      <c r="H412" t="s">
        <v>557</v>
      </c>
      <c r="I412" t="s">
        <v>92</v>
      </c>
      <c r="J412" t="s">
        <v>93</v>
      </c>
      <c r="K412">
        <v>10008480</v>
      </c>
      <c r="L412" s="161">
        <v>42395</v>
      </c>
      <c r="M412" s="161">
        <v>42398</v>
      </c>
      <c r="N412" t="s">
        <v>257</v>
      </c>
      <c r="O412" t="s">
        <v>104</v>
      </c>
      <c r="P412">
        <v>2</v>
      </c>
      <c r="Q412" t="s">
        <v>651</v>
      </c>
      <c r="R412">
        <v>2</v>
      </c>
    </row>
    <row r="413" spans="1:18" x14ac:dyDescent="0.2">
      <c r="A413" t="s">
        <v>688</v>
      </c>
      <c r="B413" t="s">
        <v>689</v>
      </c>
      <c r="C413">
        <v>50192</v>
      </c>
      <c r="D413">
        <v>118102</v>
      </c>
      <c r="E413">
        <v>10010523</v>
      </c>
      <c r="F413" t="s">
        <v>90</v>
      </c>
      <c r="G413" t="s">
        <v>13</v>
      </c>
      <c r="H413" t="s">
        <v>382</v>
      </c>
      <c r="I413" t="s">
        <v>161</v>
      </c>
      <c r="J413" t="s">
        <v>161</v>
      </c>
      <c r="K413">
        <v>10008481</v>
      </c>
      <c r="L413" s="161">
        <v>42395</v>
      </c>
      <c r="M413" s="161">
        <v>42398</v>
      </c>
      <c r="N413" t="s">
        <v>416</v>
      </c>
      <c r="O413" t="s">
        <v>104</v>
      </c>
      <c r="P413">
        <v>2</v>
      </c>
      <c r="Q413" t="s">
        <v>651</v>
      </c>
      <c r="R413">
        <v>3</v>
      </c>
    </row>
    <row r="414" spans="1:18" x14ac:dyDescent="0.2">
      <c r="A414" t="s">
        <v>690</v>
      </c>
      <c r="B414" t="s">
        <v>691</v>
      </c>
      <c r="C414">
        <v>50199</v>
      </c>
      <c r="D414">
        <v>106195</v>
      </c>
      <c r="E414">
        <v>10006086</v>
      </c>
      <c r="F414" t="s">
        <v>259</v>
      </c>
      <c r="G414" t="s">
        <v>14</v>
      </c>
      <c r="H414" t="s">
        <v>467</v>
      </c>
      <c r="I414" t="s">
        <v>92</v>
      </c>
      <c r="J414" t="s">
        <v>93</v>
      </c>
      <c r="K414">
        <v>10005153</v>
      </c>
      <c r="L414" s="161">
        <v>42430</v>
      </c>
      <c r="M414" s="161">
        <v>42433</v>
      </c>
      <c r="N414" t="s">
        <v>136</v>
      </c>
      <c r="O414" t="s">
        <v>104</v>
      </c>
      <c r="P414">
        <v>2</v>
      </c>
      <c r="Q414" t="s">
        <v>651</v>
      </c>
      <c r="R414">
        <v>2</v>
      </c>
    </row>
    <row r="415" spans="1:18" x14ac:dyDescent="0.2">
      <c r="A415" t="s">
        <v>692</v>
      </c>
      <c r="B415" t="s">
        <v>254</v>
      </c>
      <c r="C415">
        <v>50208</v>
      </c>
      <c r="D415">
        <v>107962</v>
      </c>
      <c r="E415">
        <v>10007432</v>
      </c>
      <c r="F415" t="s">
        <v>159</v>
      </c>
      <c r="G415" t="s">
        <v>14</v>
      </c>
      <c r="H415" t="s">
        <v>255</v>
      </c>
      <c r="I415" t="s">
        <v>177</v>
      </c>
      <c r="J415" t="s">
        <v>177</v>
      </c>
      <c r="K415">
        <v>10004865</v>
      </c>
      <c r="L415" s="161">
        <v>42318</v>
      </c>
      <c r="M415" s="161">
        <v>42321</v>
      </c>
      <c r="N415" t="s">
        <v>257</v>
      </c>
      <c r="O415" t="s">
        <v>104</v>
      </c>
      <c r="P415">
        <v>4</v>
      </c>
      <c r="Q415" t="s">
        <v>651</v>
      </c>
      <c r="R415">
        <v>2</v>
      </c>
    </row>
    <row r="416" spans="1:18" x14ac:dyDescent="0.2">
      <c r="A416" t="s">
        <v>693</v>
      </c>
      <c r="B416" t="s">
        <v>694</v>
      </c>
      <c r="C416">
        <v>50216</v>
      </c>
      <c r="D416">
        <v>112617</v>
      </c>
      <c r="E416">
        <v>10001918</v>
      </c>
      <c r="F416" t="s">
        <v>159</v>
      </c>
      <c r="G416" t="s">
        <v>14</v>
      </c>
      <c r="H416" t="s">
        <v>303</v>
      </c>
      <c r="I416" t="s">
        <v>152</v>
      </c>
      <c r="J416" t="s">
        <v>152</v>
      </c>
      <c r="K416">
        <v>10004866</v>
      </c>
      <c r="L416" s="161">
        <v>42381</v>
      </c>
      <c r="M416" s="161">
        <v>42384</v>
      </c>
      <c r="N416" t="s">
        <v>257</v>
      </c>
      <c r="O416" t="s">
        <v>104</v>
      </c>
      <c r="P416">
        <v>2</v>
      </c>
      <c r="Q416" t="s">
        <v>651</v>
      </c>
      <c r="R416">
        <v>2</v>
      </c>
    </row>
    <row r="417" spans="1:18" x14ac:dyDescent="0.2">
      <c r="A417" t="s">
        <v>695</v>
      </c>
      <c r="B417" t="s">
        <v>696</v>
      </c>
      <c r="C417">
        <v>50218</v>
      </c>
      <c r="D417">
        <v>111333</v>
      </c>
      <c r="E417">
        <v>10002054</v>
      </c>
      <c r="F417" t="s">
        <v>159</v>
      </c>
      <c r="G417" t="s">
        <v>14</v>
      </c>
      <c r="H417" t="s">
        <v>697</v>
      </c>
      <c r="I417" t="s">
        <v>161</v>
      </c>
      <c r="J417" t="s">
        <v>161</v>
      </c>
      <c r="K417">
        <v>10004867</v>
      </c>
      <c r="L417" s="161">
        <v>42438</v>
      </c>
      <c r="M417" s="161">
        <v>42439</v>
      </c>
      <c r="N417" t="s">
        <v>162</v>
      </c>
      <c r="O417" t="s">
        <v>95</v>
      </c>
      <c r="P417">
        <v>9</v>
      </c>
      <c r="Q417" t="s">
        <v>651</v>
      </c>
      <c r="R417">
        <v>2</v>
      </c>
    </row>
    <row r="418" spans="1:18" x14ac:dyDescent="0.2">
      <c r="A418" t="s">
        <v>698</v>
      </c>
      <c r="B418" t="s">
        <v>699</v>
      </c>
      <c r="C418">
        <v>50221</v>
      </c>
      <c r="D418">
        <v>110153</v>
      </c>
      <c r="E418">
        <v>10003025</v>
      </c>
      <c r="F418" t="s">
        <v>159</v>
      </c>
      <c r="G418" t="s">
        <v>14</v>
      </c>
      <c r="H418" t="s">
        <v>700</v>
      </c>
      <c r="I418" t="s">
        <v>161</v>
      </c>
      <c r="J418" t="s">
        <v>161</v>
      </c>
      <c r="K418">
        <v>10004868</v>
      </c>
      <c r="L418" s="161">
        <v>42387</v>
      </c>
      <c r="M418" s="161">
        <v>42390</v>
      </c>
      <c r="N418" t="s">
        <v>257</v>
      </c>
      <c r="O418" t="s">
        <v>104</v>
      </c>
      <c r="P418">
        <v>2</v>
      </c>
      <c r="Q418" t="s">
        <v>651</v>
      </c>
      <c r="R418">
        <v>2</v>
      </c>
    </row>
    <row r="419" spans="1:18" x14ac:dyDescent="0.2">
      <c r="A419" t="s">
        <v>701</v>
      </c>
      <c r="B419" t="s">
        <v>702</v>
      </c>
      <c r="C419">
        <v>50237</v>
      </c>
      <c r="D419">
        <v>107988</v>
      </c>
      <c r="E419">
        <v>10006335</v>
      </c>
      <c r="F419" t="s">
        <v>159</v>
      </c>
      <c r="G419" t="s">
        <v>14</v>
      </c>
      <c r="H419" t="s">
        <v>299</v>
      </c>
      <c r="I419" t="s">
        <v>131</v>
      </c>
      <c r="J419" t="s">
        <v>131</v>
      </c>
      <c r="K419">
        <v>10011466</v>
      </c>
      <c r="L419" s="161">
        <v>42493</v>
      </c>
      <c r="M419" s="161">
        <v>42496</v>
      </c>
      <c r="N419" t="s">
        <v>257</v>
      </c>
      <c r="O419" t="s">
        <v>104</v>
      </c>
      <c r="P419">
        <v>3</v>
      </c>
      <c r="Q419" t="s">
        <v>651</v>
      </c>
      <c r="R419">
        <v>2</v>
      </c>
    </row>
    <row r="420" spans="1:18" x14ac:dyDescent="0.2">
      <c r="A420" t="s">
        <v>703</v>
      </c>
      <c r="B420" t="s">
        <v>704</v>
      </c>
      <c r="C420">
        <v>50243</v>
      </c>
      <c r="D420">
        <v>105809</v>
      </c>
      <c r="E420">
        <v>10007002</v>
      </c>
      <c r="F420" t="s">
        <v>90</v>
      </c>
      <c r="G420" t="s">
        <v>13</v>
      </c>
      <c r="H420" t="s">
        <v>189</v>
      </c>
      <c r="I420" t="s">
        <v>131</v>
      </c>
      <c r="J420" t="s">
        <v>131</v>
      </c>
      <c r="K420">
        <v>10019113</v>
      </c>
      <c r="L420" s="161">
        <v>42555</v>
      </c>
      <c r="M420" s="161">
        <v>42558</v>
      </c>
      <c r="N420" t="s">
        <v>121</v>
      </c>
      <c r="O420" t="s">
        <v>104</v>
      </c>
      <c r="P420">
        <v>2</v>
      </c>
      <c r="Q420" t="s">
        <v>651</v>
      </c>
      <c r="R420">
        <v>2</v>
      </c>
    </row>
    <row r="421" spans="1:18" x14ac:dyDescent="0.2">
      <c r="A421" t="s">
        <v>705</v>
      </c>
      <c r="B421" t="s">
        <v>706</v>
      </c>
      <c r="C421">
        <v>50244</v>
      </c>
      <c r="D421">
        <v>105913</v>
      </c>
      <c r="E421">
        <v>10007013</v>
      </c>
      <c r="F421" t="s">
        <v>90</v>
      </c>
      <c r="G421" t="s">
        <v>13</v>
      </c>
      <c r="H421" t="s">
        <v>130</v>
      </c>
      <c r="I421" t="s">
        <v>131</v>
      </c>
      <c r="J421" t="s">
        <v>131</v>
      </c>
      <c r="K421">
        <v>10011467</v>
      </c>
      <c r="L421" s="161">
        <v>42529</v>
      </c>
      <c r="M421" s="161">
        <v>42531</v>
      </c>
      <c r="N421" t="s">
        <v>94</v>
      </c>
      <c r="O421" t="s">
        <v>95</v>
      </c>
      <c r="P421">
        <v>9</v>
      </c>
      <c r="Q421" t="s">
        <v>651</v>
      </c>
      <c r="R421">
        <v>2</v>
      </c>
    </row>
    <row r="422" spans="1:18" x14ac:dyDescent="0.2">
      <c r="A422" t="s">
        <v>707</v>
      </c>
      <c r="B422" t="s">
        <v>708</v>
      </c>
      <c r="C422">
        <v>50246</v>
      </c>
      <c r="D422">
        <v>112016</v>
      </c>
      <c r="E422">
        <v>10007567</v>
      </c>
      <c r="F422" t="s">
        <v>159</v>
      </c>
      <c r="G422" t="s">
        <v>14</v>
      </c>
      <c r="H422" t="s">
        <v>709</v>
      </c>
      <c r="I422" t="s">
        <v>177</v>
      </c>
      <c r="J422" t="s">
        <v>177</v>
      </c>
      <c r="K422">
        <v>10011468</v>
      </c>
      <c r="L422" s="161">
        <v>42556</v>
      </c>
      <c r="M422" s="161">
        <v>42559</v>
      </c>
      <c r="N422" t="s">
        <v>197</v>
      </c>
      <c r="O422" t="s">
        <v>104</v>
      </c>
      <c r="P422">
        <v>2</v>
      </c>
      <c r="Q422" t="s">
        <v>651</v>
      </c>
      <c r="R422">
        <v>3</v>
      </c>
    </row>
    <row r="423" spans="1:18" x14ac:dyDescent="0.2">
      <c r="A423" t="s">
        <v>710</v>
      </c>
      <c r="B423" t="s">
        <v>711</v>
      </c>
      <c r="C423">
        <v>50304</v>
      </c>
      <c r="D423">
        <v>115906</v>
      </c>
      <c r="E423">
        <v>10000061</v>
      </c>
      <c r="F423" t="s">
        <v>90</v>
      </c>
      <c r="G423" t="s">
        <v>13</v>
      </c>
      <c r="H423" t="s">
        <v>544</v>
      </c>
      <c r="I423" t="s">
        <v>161</v>
      </c>
      <c r="J423" t="s">
        <v>161</v>
      </c>
      <c r="K423">
        <v>10004873</v>
      </c>
      <c r="L423" s="161">
        <v>42388</v>
      </c>
      <c r="M423" s="161">
        <v>42391</v>
      </c>
      <c r="N423" t="s">
        <v>416</v>
      </c>
      <c r="O423" t="s">
        <v>104</v>
      </c>
      <c r="P423">
        <v>2</v>
      </c>
      <c r="Q423" t="s">
        <v>651</v>
      </c>
      <c r="R423">
        <v>3</v>
      </c>
    </row>
    <row r="424" spans="1:18" x14ac:dyDescent="0.2">
      <c r="A424" t="s">
        <v>712</v>
      </c>
      <c r="B424" t="s">
        <v>713</v>
      </c>
      <c r="C424">
        <v>50308</v>
      </c>
      <c r="D424">
        <v>108307</v>
      </c>
      <c r="E424">
        <v>10000248</v>
      </c>
      <c r="F424" t="s">
        <v>632</v>
      </c>
      <c r="G424" t="s">
        <v>16</v>
      </c>
      <c r="H424" t="s">
        <v>714</v>
      </c>
      <c r="I424" t="s">
        <v>115</v>
      </c>
      <c r="J424" t="s">
        <v>115</v>
      </c>
      <c r="K424">
        <v>10004874</v>
      </c>
      <c r="L424" s="161">
        <v>42298</v>
      </c>
      <c r="M424" s="161">
        <v>42299</v>
      </c>
      <c r="N424" t="s">
        <v>650</v>
      </c>
      <c r="O424" t="s">
        <v>104</v>
      </c>
      <c r="P424">
        <v>2</v>
      </c>
      <c r="Q424" t="s">
        <v>651</v>
      </c>
      <c r="R424" t="s">
        <v>96</v>
      </c>
    </row>
    <row r="425" spans="1:18" x14ac:dyDescent="0.2">
      <c r="A425" t="s">
        <v>715</v>
      </c>
      <c r="B425" t="s">
        <v>716</v>
      </c>
      <c r="C425">
        <v>50313</v>
      </c>
      <c r="D425">
        <v>113004</v>
      </c>
      <c r="E425">
        <v>10000080</v>
      </c>
      <c r="F425" t="s">
        <v>90</v>
      </c>
      <c r="G425" t="s">
        <v>13</v>
      </c>
      <c r="H425" t="s">
        <v>173</v>
      </c>
      <c r="I425" t="s">
        <v>161</v>
      </c>
      <c r="J425" t="s">
        <v>161</v>
      </c>
      <c r="K425">
        <v>10004875</v>
      </c>
      <c r="L425" s="161">
        <v>42507</v>
      </c>
      <c r="M425" s="161">
        <v>42510</v>
      </c>
      <c r="N425" t="s">
        <v>136</v>
      </c>
      <c r="O425" t="s">
        <v>104</v>
      </c>
      <c r="P425">
        <v>2</v>
      </c>
      <c r="Q425" t="s">
        <v>651</v>
      </c>
      <c r="R425">
        <v>2</v>
      </c>
    </row>
    <row r="426" spans="1:18" x14ac:dyDescent="0.2">
      <c r="A426" t="s">
        <v>717</v>
      </c>
      <c r="B426" t="s">
        <v>718</v>
      </c>
      <c r="C426">
        <v>50322</v>
      </c>
      <c r="D426">
        <v>109848</v>
      </c>
      <c r="E426">
        <v>10000099</v>
      </c>
      <c r="F426" t="s">
        <v>90</v>
      </c>
      <c r="G426" t="s">
        <v>13</v>
      </c>
      <c r="H426" t="s">
        <v>719</v>
      </c>
      <c r="I426" t="s">
        <v>155</v>
      </c>
      <c r="J426" t="s">
        <v>155</v>
      </c>
      <c r="K426">
        <v>10004876</v>
      </c>
      <c r="L426" s="161">
        <v>42389</v>
      </c>
      <c r="M426" s="161">
        <v>42390</v>
      </c>
      <c r="N426" t="s">
        <v>94</v>
      </c>
      <c r="O426" t="s">
        <v>95</v>
      </c>
      <c r="P426">
        <v>9</v>
      </c>
      <c r="Q426" t="s">
        <v>651</v>
      </c>
      <c r="R426">
        <v>2</v>
      </c>
    </row>
    <row r="427" spans="1:18" x14ac:dyDescent="0.2">
      <c r="A427" t="s">
        <v>720</v>
      </c>
      <c r="B427" t="s">
        <v>721</v>
      </c>
      <c r="C427">
        <v>50376</v>
      </c>
      <c r="D427">
        <v>106879</v>
      </c>
      <c r="E427">
        <v>10000201</v>
      </c>
      <c r="F427" t="s">
        <v>90</v>
      </c>
      <c r="G427" t="s">
        <v>13</v>
      </c>
      <c r="H427" t="s">
        <v>130</v>
      </c>
      <c r="I427" t="s">
        <v>131</v>
      </c>
      <c r="J427" t="s">
        <v>131</v>
      </c>
      <c r="K427">
        <v>10004877</v>
      </c>
      <c r="L427" s="161">
        <v>42410</v>
      </c>
      <c r="M427" s="161">
        <v>42411</v>
      </c>
      <c r="N427" t="s">
        <v>94</v>
      </c>
      <c r="O427" t="s">
        <v>95</v>
      </c>
      <c r="P427">
        <v>9</v>
      </c>
      <c r="Q427" t="s">
        <v>651</v>
      </c>
      <c r="R427">
        <v>2</v>
      </c>
    </row>
    <row r="428" spans="1:18" x14ac:dyDescent="0.2">
      <c r="A428" t="s">
        <v>722</v>
      </c>
      <c r="B428" t="s">
        <v>723</v>
      </c>
      <c r="C428">
        <v>50525</v>
      </c>
      <c r="D428">
        <v>108291</v>
      </c>
      <c r="E428">
        <v>10008074</v>
      </c>
      <c r="F428" t="s">
        <v>632</v>
      </c>
      <c r="G428" t="s">
        <v>16</v>
      </c>
      <c r="H428" t="s">
        <v>724</v>
      </c>
      <c r="I428" t="s">
        <v>102</v>
      </c>
      <c r="J428" t="s">
        <v>102</v>
      </c>
      <c r="K428">
        <v>10004879</v>
      </c>
      <c r="L428" s="161">
        <v>42312</v>
      </c>
      <c r="M428" s="161">
        <v>42313</v>
      </c>
      <c r="N428" t="s">
        <v>650</v>
      </c>
      <c r="O428" t="s">
        <v>104</v>
      </c>
      <c r="P428">
        <v>1</v>
      </c>
      <c r="Q428" t="s">
        <v>651</v>
      </c>
      <c r="R428" t="s">
        <v>96</v>
      </c>
    </row>
    <row r="429" spans="1:18" x14ac:dyDescent="0.2">
      <c r="A429" t="s">
        <v>725</v>
      </c>
      <c r="B429" t="s">
        <v>726</v>
      </c>
      <c r="C429">
        <v>50527</v>
      </c>
      <c r="D429">
        <v>108292</v>
      </c>
      <c r="E429">
        <v>10000381</v>
      </c>
      <c r="F429" t="s">
        <v>632</v>
      </c>
      <c r="G429" t="s">
        <v>16</v>
      </c>
      <c r="H429" t="s">
        <v>551</v>
      </c>
      <c r="I429" t="s">
        <v>115</v>
      </c>
      <c r="J429" t="s">
        <v>115</v>
      </c>
      <c r="K429">
        <v>10004880</v>
      </c>
      <c r="L429" s="161">
        <v>42319</v>
      </c>
      <c r="M429" s="161">
        <v>42320</v>
      </c>
      <c r="N429" t="s">
        <v>650</v>
      </c>
      <c r="O429" t="s">
        <v>104</v>
      </c>
      <c r="P429">
        <v>1</v>
      </c>
      <c r="Q429" t="s">
        <v>651</v>
      </c>
      <c r="R429" t="s">
        <v>96</v>
      </c>
    </row>
    <row r="430" spans="1:18" x14ac:dyDescent="0.2">
      <c r="A430" t="s">
        <v>727</v>
      </c>
      <c r="B430" t="s">
        <v>728</v>
      </c>
      <c r="C430">
        <v>50544</v>
      </c>
      <c r="D430">
        <v>106881</v>
      </c>
      <c r="E430">
        <v>10000427</v>
      </c>
      <c r="F430" t="s">
        <v>90</v>
      </c>
      <c r="G430" t="s">
        <v>13</v>
      </c>
      <c r="H430" t="s">
        <v>729</v>
      </c>
      <c r="I430" t="s">
        <v>131</v>
      </c>
      <c r="J430" t="s">
        <v>131</v>
      </c>
      <c r="K430">
        <v>10004881</v>
      </c>
      <c r="L430" s="161">
        <v>42402</v>
      </c>
      <c r="M430" s="161">
        <v>42405</v>
      </c>
      <c r="N430" t="s">
        <v>136</v>
      </c>
      <c r="O430" t="s">
        <v>104</v>
      </c>
      <c r="P430">
        <v>2</v>
      </c>
      <c r="Q430" t="s">
        <v>651</v>
      </c>
      <c r="R430">
        <v>2</v>
      </c>
    </row>
    <row r="431" spans="1:18" x14ac:dyDescent="0.2">
      <c r="A431" t="s">
        <v>730</v>
      </c>
      <c r="B431" t="s">
        <v>731</v>
      </c>
      <c r="C431">
        <v>50580</v>
      </c>
      <c r="D431">
        <v>107940</v>
      </c>
      <c r="E431">
        <v>10000476</v>
      </c>
      <c r="F431" t="s">
        <v>259</v>
      </c>
      <c r="G431" t="s">
        <v>14</v>
      </c>
      <c r="H431" t="s">
        <v>176</v>
      </c>
      <c r="I431" t="s">
        <v>177</v>
      </c>
      <c r="J431" t="s">
        <v>177</v>
      </c>
      <c r="K431">
        <v>10005131</v>
      </c>
      <c r="L431" s="161">
        <v>42382</v>
      </c>
      <c r="M431" s="161">
        <v>42383</v>
      </c>
      <c r="N431" t="s">
        <v>156</v>
      </c>
      <c r="O431" t="s">
        <v>95</v>
      </c>
      <c r="P431">
        <v>9</v>
      </c>
      <c r="Q431" t="s">
        <v>651</v>
      </c>
      <c r="R431">
        <v>2</v>
      </c>
    </row>
    <row r="432" spans="1:18" x14ac:dyDescent="0.2">
      <c r="A432" t="s">
        <v>732</v>
      </c>
      <c r="B432" t="s">
        <v>733</v>
      </c>
      <c r="C432">
        <v>50585</v>
      </c>
      <c r="D432">
        <v>107093</v>
      </c>
      <c r="E432">
        <v>10000488</v>
      </c>
      <c r="F432" t="s">
        <v>90</v>
      </c>
      <c r="G432" t="s">
        <v>13</v>
      </c>
      <c r="H432" t="s">
        <v>440</v>
      </c>
      <c r="I432" t="s">
        <v>92</v>
      </c>
      <c r="J432" t="s">
        <v>93</v>
      </c>
      <c r="K432">
        <v>10004882</v>
      </c>
      <c r="L432" s="161">
        <v>42339</v>
      </c>
      <c r="M432" s="161">
        <v>42342</v>
      </c>
      <c r="N432" t="s">
        <v>416</v>
      </c>
      <c r="O432" t="s">
        <v>104</v>
      </c>
      <c r="P432">
        <v>2</v>
      </c>
      <c r="Q432" t="s">
        <v>651</v>
      </c>
      <c r="R432">
        <v>3</v>
      </c>
    </row>
    <row r="433" spans="1:18" x14ac:dyDescent="0.2">
      <c r="A433" t="s">
        <v>734</v>
      </c>
      <c r="B433" t="s">
        <v>735</v>
      </c>
      <c r="C433">
        <v>50604</v>
      </c>
      <c r="D433">
        <v>106160</v>
      </c>
      <c r="E433">
        <v>10000532</v>
      </c>
      <c r="F433" t="s">
        <v>259</v>
      </c>
      <c r="G433" t="s">
        <v>14</v>
      </c>
      <c r="H433" t="s">
        <v>736</v>
      </c>
      <c r="I433" t="s">
        <v>115</v>
      </c>
      <c r="J433" t="s">
        <v>115</v>
      </c>
      <c r="K433">
        <v>10005151</v>
      </c>
      <c r="L433" s="161">
        <v>42325</v>
      </c>
      <c r="M433" s="161">
        <v>42328</v>
      </c>
      <c r="N433" t="s">
        <v>132</v>
      </c>
      <c r="O433" t="s">
        <v>104</v>
      </c>
      <c r="P433">
        <v>2</v>
      </c>
      <c r="Q433" t="s">
        <v>651</v>
      </c>
      <c r="R433">
        <v>3</v>
      </c>
    </row>
    <row r="434" spans="1:18" x14ac:dyDescent="0.2">
      <c r="A434" t="s">
        <v>737</v>
      </c>
      <c r="B434" t="s">
        <v>738</v>
      </c>
      <c r="C434">
        <v>50701</v>
      </c>
      <c r="D434">
        <v>108305</v>
      </c>
      <c r="E434">
        <v>10002011</v>
      </c>
      <c r="F434" t="s">
        <v>632</v>
      </c>
      <c r="G434" t="s">
        <v>16</v>
      </c>
      <c r="H434" t="s">
        <v>675</v>
      </c>
      <c r="I434" t="s">
        <v>115</v>
      </c>
      <c r="J434" t="s">
        <v>115</v>
      </c>
      <c r="K434">
        <v>10004883</v>
      </c>
      <c r="L434" s="161">
        <v>42340</v>
      </c>
      <c r="M434" s="161">
        <v>42341</v>
      </c>
      <c r="N434" t="s">
        <v>650</v>
      </c>
      <c r="O434" t="s">
        <v>104</v>
      </c>
      <c r="P434">
        <v>1</v>
      </c>
      <c r="Q434" t="s">
        <v>651</v>
      </c>
      <c r="R434" t="s">
        <v>96</v>
      </c>
    </row>
    <row r="435" spans="1:18" x14ac:dyDescent="0.2">
      <c r="A435" t="s">
        <v>739</v>
      </c>
      <c r="B435" t="s">
        <v>740</v>
      </c>
      <c r="C435">
        <v>50732</v>
      </c>
      <c r="D435">
        <v>115093</v>
      </c>
      <c r="E435">
        <v>10000748</v>
      </c>
      <c r="F435" t="s">
        <v>159</v>
      </c>
      <c r="G435" t="s">
        <v>14</v>
      </c>
      <c r="H435" t="s">
        <v>741</v>
      </c>
      <c r="I435" t="s">
        <v>131</v>
      </c>
      <c r="J435" t="s">
        <v>131</v>
      </c>
      <c r="K435">
        <v>10004885</v>
      </c>
      <c r="L435" s="161">
        <v>42292</v>
      </c>
      <c r="M435" s="161">
        <v>42293</v>
      </c>
      <c r="N435" t="s">
        <v>162</v>
      </c>
      <c r="O435" t="s">
        <v>95</v>
      </c>
      <c r="P435">
        <v>9</v>
      </c>
      <c r="Q435" t="s">
        <v>651</v>
      </c>
      <c r="R435">
        <v>2</v>
      </c>
    </row>
    <row r="436" spans="1:18" x14ac:dyDescent="0.2">
      <c r="A436" t="s">
        <v>742</v>
      </c>
      <c r="B436" t="s">
        <v>743</v>
      </c>
      <c r="C436">
        <v>50782</v>
      </c>
      <c r="D436">
        <v>106778</v>
      </c>
      <c r="E436">
        <v>10000807</v>
      </c>
      <c r="F436" t="s">
        <v>90</v>
      </c>
      <c r="G436" t="s">
        <v>13</v>
      </c>
      <c r="H436" t="s">
        <v>744</v>
      </c>
      <c r="I436" t="s">
        <v>115</v>
      </c>
      <c r="J436" t="s">
        <v>115</v>
      </c>
      <c r="K436">
        <v>10004888</v>
      </c>
      <c r="L436" s="161">
        <v>42296</v>
      </c>
      <c r="M436" s="161">
        <v>42299</v>
      </c>
      <c r="N436" t="s">
        <v>309</v>
      </c>
      <c r="O436" t="s">
        <v>104</v>
      </c>
      <c r="P436">
        <v>2</v>
      </c>
      <c r="Q436" t="s">
        <v>651</v>
      </c>
      <c r="R436">
        <v>3</v>
      </c>
    </row>
    <row r="437" spans="1:18" x14ac:dyDescent="0.2">
      <c r="A437" t="s">
        <v>745</v>
      </c>
      <c r="B437" t="s">
        <v>746</v>
      </c>
      <c r="C437">
        <v>50795</v>
      </c>
      <c r="D437">
        <v>109371</v>
      </c>
      <c r="E437">
        <v>10000831</v>
      </c>
      <c r="F437" t="s">
        <v>90</v>
      </c>
      <c r="G437" t="s">
        <v>13</v>
      </c>
      <c r="H437" t="s">
        <v>232</v>
      </c>
      <c r="I437" t="s">
        <v>177</v>
      </c>
      <c r="J437" t="s">
        <v>177</v>
      </c>
      <c r="K437">
        <v>10004889</v>
      </c>
      <c r="L437" s="161">
        <v>42418</v>
      </c>
      <c r="M437" s="161">
        <v>42419</v>
      </c>
      <c r="N437" t="s">
        <v>156</v>
      </c>
      <c r="O437" t="s">
        <v>95</v>
      </c>
      <c r="P437">
        <v>9</v>
      </c>
      <c r="Q437" t="s">
        <v>651</v>
      </c>
      <c r="R437">
        <v>2</v>
      </c>
    </row>
    <row r="438" spans="1:18" x14ac:dyDescent="0.2">
      <c r="A438" t="s">
        <v>747</v>
      </c>
      <c r="B438" t="s">
        <v>748</v>
      </c>
      <c r="C438">
        <v>50798</v>
      </c>
      <c r="D438">
        <v>112020</v>
      </c>
      <c r="E438">
        <v>10000834</v>
      </c>
      <c r="F438" t="s">
        <v>159</v>
      </c>
      <c r="G438" t="s">
        <v>14</v>
      </c>
      <c r="H438" t="s">
        <v>476</v>
      </c>
      <c r="I438" t="s">
        <v>177</v>
      </c>
      <c r="J438" t="s">
        <v>177</v>
      </c>
      <c r="K438">
        <v>10004890</v>
      </c>
      <c r="L438" s="161">
        <v>42409</v>
      </c>
      <c r="M438" s="161">
        <v>42412</v>
      </c>
      <c r="N438" t="s">
        <v>257</v>
      </c>
      <c r="O438" t="s">
        <v>104</v>
      </c>
      <c r="P438">
        <v>3</v>
      </c>
      <c r="Q438" t="s">
        <v>651</v>
      </c>
      <c r="R438">
        <v>2</v>
      </c>
    </row>
    <row r="439" spans="1:18" x14ac:dyDescent="0.2">
      <c r="A439" t="s">
        <v>749</v>
      </c>
      <c r="B439" t="s">
        <v>750</v>
      </c>
      <c r="C439">
        <v>50809</v>
      </c>
      <c r="D439">
        <v>107148</v>
      </c>
      <c r="E439">
        <v>10000848</v>
      </c>
      <c r="F439" t="s">
        <v>259</v>
      </c>
      <c r="G439" t="s">
        <v>14</v>
      </c>
      <c r="H439" t="s">
        <v>358</v>
      </c>
      <c r="I439" t="s">
        <v>186</v>
      </c>
      <c r="J439" t="s">
        <v>93</v>
      </c>
      <c r="K439">
        <v>10005135</v>
      </c>
      <c r="L439" s="161">
        <v>42345</v>
      </c>
      <c r="M439" s="161">
        <v>42348</v>
      </c>
      <c r="N439" t="s">
        <v>94</v>
      </c>
      <c r="O439" t="s">
        <v>751</v>
      </c>
      <c r="P439">
        <v>3</v>
      </c>
      <c r="Q439" t="s">
        <v>651</v>
      </c>
      <c r="R439">
        <v>2</v>
      </c>
    </row>
    <row r="440" spans="1:18" x14ac:dyDescent="0.2">
      <c r="A440" t="s">
        <v>752</v>
      </c>
      <c r="B440" t="s">
        <v>753</v>
      </c>
      <c r="C440">
        <v>50827</v>
      </c>
      <c r="D440">
        <v>106578</v>
      </c>
      <c r="E440">
        <v>10000874</v>
      </c>
      <c r="F440" t="s">
        <v>90</v>
      </c>
      <c r="G440" t="s">
        <v>13</v>
      </c>
      <c r="H440" t="s">
        <v>340</v>
      </c>
      <c r="I440" t="s">
        <v>155</v>
      </c>
      <c r="J440" t="s">
        <v>155</v>
      </c>
      <c r="K440">
        <v>10006354</v>
      </c>
      <c r="L440" s="161">
        <v>42331</v>
      </c>
      <c r="M440" s="161">
        <v>42334</v>
      </c>
      <c r="N440" t="s">
        <v>309</v>
      </c>
      <c r="O440" t="s">
        <v>104</v>
      </c>
      <c r="P440">
        <v>3</v>
      </c>
      <c r="Q440" t="s">
        <v>651</v>
      </c>
      <c r="R440">
        <v>3</v>
      </c>
    </row>
    <row r="441" spans="1:18" x14ac:dyDescent="0.2">
      <c r="A441" t="s">
        <v>754</v>
      </c>
      <c r="B441" t="s">
        <v>755</v>
      </c>
      <c r="C441">
        <v>50832</v>
      </c>
      <c r="D441">
        <v>109545</v>
      </c>
      <c r="E441">
        <v>10003609</v>
      </c>
      <c r="F441" t="s">
        <v>170</v>
      </c>
      <c r="G441" t="s">
        <v>13</v>
      </c>
      <c r="H441" t="s">
        <v>563</v>
      </c>
      <c r="I441" t="s">
        <v>115</v>
      </c>
      <c r="J441" t="s">
        <v>115</v>
      </c>
      <c r="K441">
        <v>10011470</v>
      </c>
      <c r="L441" s="161">
        <v>42535</v>
      </c>
      <c r="M441" s="161">
        <v>42538</v>
      </c>
      <c r="N441" t="s">
        <v>136</v>
      </c>
      <c r="O441" t="s">
        <v>104</v>
      </c>
      <c r="P441">
        <v>3</v>
      </c>
      <c r="Q441" t="s">
        <v>651</v>
      </c>
      <c r="R441">
        <v>3</v>
      </c>
    </row>
    <row r="442" spans="1:18" x14ac:dyDescent="0.2">
      <c r="A442" t="s">
        <v>756</v>
      </c>
      <c r="B442" t="s">
        <v>757</v>
      </c>
      <c r="C442">
        <v>50835</v>
      </c>
      <c r="D442">
        <v>110173</v>
      </c>
      <c r="E442">
        <v>10000883</v>
      </c>
      <c r="F442" t="s">
        <v>159</v>
      </c>
      <c r="G442" t="s">
        <v>14</v>
      </c>
      <c r="H442" t="s">
        <v>243</v>
      </c>
      <c r="I442" t="s">
        <v>177</v>
      </c>
      <c r="J442" t="s">
        <v>177</v>
      </c>
      <c r="K442">
        <v>10005124</v>
      </c>
      <c r="L442" s="161">
        <v>42382</v>
      </c>
      <c r="M442" s="161">
        <v>42383</v>
      </c>
      <c r="N442" t="s">
        <v>162</v>
      </c>
      <c r="O442" t="s">
        <v>95</v>
      </c>
      <c r="P442">
        <v>9</v>
      </c>
      <c r="Q442" t="s">
        <v>651</v>
      </c>
      <c r="R442">
        <v>2</v>
      </c>
    </row>
    <row r="443" spans="1:18" x14ac:dyDescent="0.2">
      <c r="A443" t="s">
        <v>758</v>
      </c>
      <c r="B443" t="s">
        <v>759</v>
      </c>
      <c r="C443">
        <v>50846</v>
      </c>
      <c r="D443">
        <v>108133</v>
      </c>
      <c r="E443">
        <v>10000896</v>
      </c>
      <c r="F443" t="s">
        <v>159</v>
      </c>
      <c r="G443" t="s">
        <v>14</v>
      </c>
      <c r="H443" t="s">
        <v>260</v>
      </c>
      <c r="I443" t="s">
        <v>155</v>
      </c>
      <c r="J443" t="s">
        <v>155</v>
      </c>
      <c r="K443">
        <v>10004892</v>
      </c>
      <c r="L443" s="161">
        <v>42422</v>
      </c>
      <c r="M443" s="161">
        <v>42425</v>
      </c>
      <c r="N443" t="s">
        <v>257</v>
      </c>
      <c r="O443" t="s">
        <v>104</v>
      </c>
      <c r="P443">
        <v>2</v>
      </c>
      <c r="Q443" t="s">
        <v>651</v>
      </c>
      <c r="R443">
        <v>2</v>
      </c>
    </row>
    <row r="444" spans="1:18" x14ac:dyDescent="0.2">
      <c r="A444" t="s">
        <v>760</v>
      </c>
      <c r="B444" t="s">
        <v>761</v>
      </c>
      <c r="C444">
        <v>50857</v>
      </c>
      <c r="D444">
        <v>105458</v>
      </c>
      <c r="E444">
        <v>10000929</v>
      </c>
      <c r="F444" t="s">
        <v>90</v>
      </c>
      <c r="G444" t="s">
        <v>13</v>
      </c>
      <c r="H444" t="s">
        <v>272</v>
      </c>
      <c r="I444" t="s">
        <v>161</v>
      </c>
      <c r="J444" t="s">
        <v>161</v>
      </c>
      <c r="K444">
        <v>10011471</v>
      </c>
      <c r="L444" s="161">
        <v>42549</v>
      </c>
      <c r="M444" s="161">
        <v>42552</v>
      </c>
      <c r="N444" t="s">
        <v>136</v>
      </c>
      <c r="O444" t="s">
        <v>104</v>
      </c>
      <c r="P444">
        <v>3</v>
      </c>
      <c r="Q444" t="s">
        <v>651</v>
      </c>
      <c r="R444">
        <v>2</v>
      </c>
    </row>
    <row r="445" spans="1:18" x14ac:dyDescent="0.2">
      <c r="A445" t="s">
        <v>762</v>
      </c>
      <c r="B445" t="s">
        <v>763</v>
      </c>
      <c r="C445">
        <v>50858</v>
      </c>
      <c r="D445">
        <v>107049</v>
      </c>
      <c r="E445">
        <v>10000931</v>
      </c>
      <c r="F445" t="s">
        <v>259</v>
      </c>
      <c r="G445" t="s">
        <v>14</v>
      </c>
      <c r="H445" t="s">
        <v>101</v>
      </c>
      <c r="I445" t="s">
        <v>102</v>
      </c>
      <c r="J445" t="s">
        <v>102</v>
      </c>
      <c r="K445">
        <v>10005152</v>
      </c>
      <c r="L445" s="161">
        <v>42354</v>
      </c>
      <c r="M445" s="161">
        <v>42355</v>
      </c>
      <c r="N445" t="s">
        <v>94</v>
      </c>
      <c r="O445" t="s">
        <v>95</v>
      </c>
      <c r="P445">
        <v>9</v>
      </c>
      <c r="Q445" t="s">
        <v>651</v>
      </c>
      <c r="R445">
        <v>2</v>
      </c>
    </row>
    <row r="446" spans="1:18" x14ac:dyDescent="0.2">
      <c r="A446" t="s">
        <v>764</v>
      </c>
      <c r="B446" t="s">
        <v>765</v>
      </c>
      <c r="C446">
        <v>50898</v>
      </c>
      <c r="D446">
        <v>108127</v>
      </c>
      <c r="E446">
        <v>10001008</v>
      </c>
      <c r="F446" t="s">
        <v>159</v>
      </c>
      <c r="G446" t="s">
        <v>14</v>
      </c>
      <c r="H446" t="s">
        <v>192</v>
      </c>
      <c r="I446" t="s">
        <v>131</v>
      </c>
      <c r="J446" t="s">
        <v>131</v>
      </c>
      <c r="K446">
        <v>10004894</v>
      </c>
      <c r="L446" s="161">
        <v>42332</v>
      </c>
      <c r="M446" s="161">
        <v>42333</v>
      </c>
      <c r="N446" t="s">
        <v>162</v>
      </c>
      <c r="O446" t="s">
        <v>95</v>
      </c>
      <c r="P446">
        <v>9</v>
      </c>
      <c r="Q446" t="s">
        <v>651</v>
      </c>
      <c r="R446">
        <v>2</v>
      </c>
    </row>
    <row r="447" spans="1:18" x14ac:dyDescent="0.2">
      <c r="A447" t="s">
        <v>766</v>
      </c>
      <c r="B447" t="s">
        <v>767</v>
      </c>
      <c r="C447">
        <v>50949</v>
      </c>
      <c r="D447">
        <v>112646</v>
      </c>
      <c r="E447">
        <v>10001078</v>
      </c>
      <c r="F447" t="s">
        <v>90</v>
      </c>
      <c r="G447" t="s">
        <v>13</v>
      </c>
      <c r="H447" t="s">
        <v>768</v>
      </c>
      <c r="I447" t="s">
        <v>92</v>
      </c>
      <c r="J447" t="s">
        <v>93</v>
      </c>
      <c r="K447">
        <v>10004895</v>
      </c>
      <c r="L447" s="161">
        <v>42466</v>
      </c>
      <c r="M447" s="161">
        <v>42467</v>
      </c>
      <c r="N447" t="s">
        <v>156</v>
      </c>
      <c r="O447" t="s">
        <v>95</v>
      </c>
      <c r="P447">
        <v>9</v>
      </c>
      <c r="Q447" t="s">
        <v>651</v>
      </c>
      <c r="R447">
        <v>2</v>
      </c>
    </row>
    <row r="448" spans="1:18" x14ac:dyDescent="0.2">
      <c r="A448" t="s">
        <v>769</v>
      </c>
      <c r="B448" t="s">
        <v>770</v>
      </c>
      <c r="C448">
        <v>50958</v>
      </c>
      <c r="D448">
        <v>114810</v>
      </c>
      <c r="E448">
        <v>10001094</v>
      </c>
      <c r="F448" t="s">
        <v>159</v>
      </c>
      <c r="G448" t="s">
        <v>14</v>
      </c>
      <c r="H448" t="s">
        <v>771</v>
      </c>
      <c r="I448" t="s">
        <v>186</v>
      </c>
      <c r="J448" t="s">
        <v>93</v>
      </c>
      <c r="K448">
        <v>10004896</v>
      </c>
      <c r="L448" s="161">
        <v>42422</v>
      </c>
      <c r="M448" s="161">
        <v>42437</v>
      </c>
      <c r="N448" t="s">
        <v>162</v>
      </c>
      <c r="O448" t="s">
        <v>751</v>
      </c>
      <c r="P448">
        <v>3</v>
      </c>
      <c r="Q448" t="s">
        <v>651</v>
      </c>
      <c r="R448">
        <v>2</v>
      </c>
    </row>
    <row r="449" spans="1:18" x14ac:dyDescent="0.2">
      <c r="A449" t="s">
        <v>772</v>
      </c>
      <c r="B449" t="s">
        <v>773</v>
      </c>
      <c r="C449">
        <v>50971</v>
      </c>
      <c r="D449">
        <v>107891</v>
      </c>
      <c r="E449">
        <v>10001123</v>
      </c>
      <c r="F449" t="s">
        <v>159</v>
      </c>
      <c r="G449" t="s">
        <v>14</v>
      </c>
      <c r="H449" t="s">
        <v>101</v>
      </c>
      <c r="I449" t="s">
        <v>102</v>
      </c>
      <c r="J449" t="s">
        <v>102</v>
      </c>
      <c r="K449">
        <v>10011472</v>
      </c>
      <c r="L449" s="161">
        <v>42516</v>
      </c>
      <c r="M449" s="161">
        <v>42517</v>
      </c>
      <c r="N449" t="s">
        <v>162</v>
      </c>
      <c r="O449" t="s">
        <v>95</v>
      </c>
      <c r="P449">
        <v>9</v>
      </c>
      <c r="Q449" t="s">
        <v>651</v>
      </c>
      <c r="R449">
        <v>2</v>
      </c>
    </row>
    <row r="450" spans="1:18" x14ac:dyDescent="0.2">
      <c r="A450" t="s">
        <v>774</v>
      </c>
      <c r="B450" t="s">
        <v>775</v>
      </c>
      <c r="C450">
        <v>51002</v>
      </c>
      <c r="D450">
        <v>108548</v>
      </c>
      <c r="E450">
        <v>10006622</v>
      </c>
      <c r="F450" t="s">
        <v>90</v>
      </c>
      <c r="G450" t="s">
        <v>13</v>
      </c>
      <c r="H450" t="s">
        <v>776</v>
      </c>
      <c r="I450" t="s">
        <v>177</v>
      </c>
      <c r="J450" t="s">
        <v>177</v>
      </c>
      <c r="K450">
        <v>10011473</v>
      </c>
      <c r="L450" s="161">
        <v>42514</v>
      </c>
      <c r="M450" s="161">
        <v>42517</v>
      </c>
      <c r="N450" t="s">
        <v>136</v>
      </c>
      <c r="O450" t="s">
        <v>104</v>
      </c>
      <c r="P450">
        <v>2</v>
      </c>
      <c r="Q450" t="s">
        <v>651</v>
      </c>
      <c r="R450">
        <v>2</v>
      </c>
    </row>
    <row r="451" spans="1:18" x14ac:dyDescent="0.2">
      <c r="A451" t="s">
        <v>777</v>
      </c>
      <c r="B451" t="s">
        <v>778</v>
      </c>
      <c r="C451">
        <v>51005</v>
      </c>
      <c r="D451">
        <v>116671</v>
      </c>
      <c r="E451">
        <v>10001174</v>
      </c>
      <c r="F451" t="s">
        <v>90</v>
      </c>
      <c r="G451" t="s">
        <v>13</v>
      </c>
      <c r="H451" t="s">
        <v>151</v>
      </c>
      <c r="I451" t="s">
        <v>152</v>
      </c>
      <c r="J451" t="s">
        <v>152</v>
      </c>
      <c r="K451">
        <v>10004899</v>
      </c>
      <c r="L451" s="161">
        <v>42598</v>
      </c>
      <c r="M451" s="161">
        <v>42601</v>
      </c>
      <c r="N451" t="s">
        <v>121</v>
      </c>
      <c r="O451" t="s">
        <v>104</v>
      </c>
      <c r="P451">
        <v>2</v>
      </c>
      <c r="Q451" t="s">
        <v>651</v>
      </c>
      <c r="R451">
        <v>2</v>
      </c>
    </row>
    <row r="452" spans="1:18" x14ac:dyDescent="0.2">
      <c r="A452" t="s">
        <v>779</v>
      </c>
      <c r="B452" t="s">
        <v>780</v>
      </c>
      <c r="C452">
        <v>51025</v>
      </c>
      <c r="D452">
        <v>115463</v>
      </c>
      <c r="E452">
        <v>10001182</v>
      </c>
      <c r="F452" t="s">
        <v>90</v>
      </c>
      <c r="G452" t="s">
        <v>13</v>
      </c>
      <c r="H452" t="s">
        <v>358</v>
      </c>
      <c r="I452" t="s">
        <v>186</v>
      </c>
      <c r="J452" t="s">
        <v>93</v>
      </c>
      <c r="K452">
        <v>10008484</v>
      </c>
      <c r="L452" s="161">
        <v>42395</v>
      </c>
      <c r="M452" s="161">
        <v>42398</v>
      </c>
      <c r="N452" t="s">
        <v>383</v>
      </c>
      <c r="O452" t="s">
        <v>104</v>
      </c>
      <c r="P452">
        <v>2</v>
      </c>
      <c r="Q452" t="s">
        <v>651</v>
      </c>
      <c r="R452">
        <v>3</v>
      </c>
    </row>
    <row r="453" spans="1:18" x14ac:dyDescent="0.2">
      <c r="A453" t="s">
        <v>781</v>
      </c>
      <c r="B453" t="s">
        <v>782</v>
      </c>
      <c r="C453">
        <v>51090</v>
      </c>
      <c r="D453">
        <v>110099</v>
      </c>
      <c r="E453">
        <v>10001292</v>
      </c>
      <c r="F453" t="s">
        <v>90</v>
      </c>
      <c r="G453" t="s">
        <v>13</v>
      </c>
      <c r="H453" t="s">
        <v>210</v>
      </c>
      <c r="I453" t="s">
        <v>115</v>
      </c>
      <c r="J453" t="s">
        <v>115</v>
      </c>
      <c r="K453">
        <v>10004901</v>
      </c>
      <c r="L453" s="161">
        <v>42535</v>
      </c>
      <c r="M453" s="161">
        <v>42538</v>
      </c>
      <c r="N453" t="s">
        <v>383</v>
      </c>
      <c r="O453" t="s">
        <v>104</v>
      </c>
      <c r="P453">
        <v>4</v>
      </c>
      <c r="Q453" t="s">
        <v>651</v>
      </c>
      <c r="R453">
        <v>3</v>
      </c>
    </row>
    <row r="454" spans="1:18" x14ac:dyDescent="0.2">
      <c r="A454" t="s">
        <v>783</v>
      </c>
      <c r="B454" t="s">
        <v>784</v>
      </c>
      <c r="C454">
        <v>51147</v>
      </c>
      <c r="D454">
        <v>110171</v>
      </c>
      <c r="E454">
        <v>10001392</v>
      </c>
      <c r="F454" t="s">
        <v>259</v>
      </c>
      <c r="G454" t="s">
        <v>14</v>
      </c>
      <c r="H454" t="s">
        <v>223</v>
      </c>
      <c r="I454" t="s">
        <v>152</v>
      </c>
      <c r="J454" t="s">
        <v>152</v>
      </c>
      <c r="K454">
        <v>10011557</v>
      </c>
      <c r="L454" s="161">
        <v>42495</v>
      </c>
      <c r="M454" s="161">
        <v>42496</v>
      </c>
      <c r="N454" t="s">
        <v>156</v>
      </c>
      <c r="O454" t="s">
        <v>95</v>
      </c>
      <c r="P454">
        <v>9</v>
      </c>
      <c r="Q454" t="s">
        <v>651</v>
      </c>
      <c r="R454">
        <v>2</v>
      </c>
    </row>
    <row r="455" spans="1:18" x14ac:dyDescent="0.2">
      <c r="A455" t="s">
        <v>785</v>
      </c>
      <c r="B455" t="s">
        <v>786</v>
      </c>
      <c r="C455">
        <v>51152</v>
      </c>
      <c r="D455">
        <v>115598</v>
      </c>
      <c r="E455">
        <v>10001405</v>
      </c>
      <c r="F455" t="s">
        <v>259</v>
      </c>
      <c r="G455" t="s">
        <v>14</v>
      </c>
      <c r="H455" t="s">
        <v>216</v>
      </c>
      <c r="I455" t="s">
        <v>115</v>
      </c>
      <c r="J455" t="s">
        <v>115</v>
      </c>
      <c r="K455">
        <v>10010395</v>
      </c>
      <c r="L455" s="161">
        <v>42437</v>
      </c>
      <c r="M455" s="161">
        <v>42440</v>
      </c>
      <c r="N455" t="s">
        <v>261</v>
      </c>
      <c r="O455" t="s">
        <v>104</v>
      </c>
      <c r="P455">
        <v>4</v>
      </c>
      <c r="Q455" t="s">
        <v>651</v>
      </c>
      <c r="R455">
        <v>2</v>
      </c>
    </row>
    <row r="456" spans="1:18" x14ac:dyDescent="0.2">
      <c r="A456" t="s">
        <v>787</v>
      </c>
      <c r="B456" t="s">
        <v>788</v>
      </c>
      <c r="C456">
        <v>51224</v>
      </c>
      <c r="D456">
        <v>110066</v>
      </c>
      <c r="E456">
        <v>10001539</v>
      </c>
      <c r="F456" t="s">
        <v>259</v>
      </c>
      <c r="G456" t="s">
        <v>14</v>
      </c>
      <c r="H456" t="s">
        <v>101</v>
      </c>
      <c r="I456" t="s">
        <v>102</v>
      </c>
      <c r="J456" t="s">
        <v>102</v>
      </c>
      <c r="K456">
        <v>10004903</v>
      </c>
      <c r="L456" s="161">
        <v>42408</v>
      </c>
      <c r="M456" s="161">
        <v>42411</v>
      </c>
      <c r="N456" t="s">
        <v>136</v>
      </c>
      <c r="O456" t="s">
        <v>104</v>
      </c>
      <c r="P456">
        <v>2</v>
      </c>
      <c r="Q456" t="s">
        <v>651</v>
      </c>
      <c r="R456">
        <v>2</v>
      </c>
    </row>
    <row r="457" spans="1:18" x14ac:dyDescent="0.2">
      <c r="A457" t="s">
        <v>789</v>
      </c>
      <c r="B457" t="s">
        <v>790</v>
      </c>
      <c r="C457">
        <v>51359</v>
      </c>
      <c r="D457">
        <v>110175</v>
      </c>
      <c r="E457">
        <v>10008915</v>
      </c>
      <c r="F457" t="s">
        <v>159</v>
      </c>
      <c r="G457" t="s">
        <v>14</v>
      </c>
      <c r="H457" t="s">
        <v>141</v>
      </c>
      <c r="I457" t="s">
        <v>115</v>
      </c>
      <c r="J457" t="s">
        <v>115</v>
      </c>
      <c r="K457">
        <v>10004904</v>
      </c>
      <c r="L457" s="161">
        <v>42513</v>
      </c>
      <c r="M457" s="161">
        <v>42516</v>
      </c>
      <c r="N457" t="s">
        <v>257</v>
      </c>
      <c r="O457" t="s">
        <v>104</v>
      </c>
      <c r="P457">
        <v>2</v>
      </c>
      <c r="Q457" t="s">
        <v>651</v>
      </c>
      <c r="R457">
        <v>2</v>
      </c>
    </row>
    <row r="458" spans="1:18" x14ac:dyDescent="0.2">
      <c r="A458" t="s">
        <v>791</v>
      </c>
      <c r="B458" t="s">
        <v>792</v>
      </c>
      <c r="C458">
        <v>51435</v>
      </c>
      <c r="D458">
        <v>117656</v>
      </c>
      <c r="E458">
        <v>10001787</v>
      </c>
      <c r="F458" t="s">
        <v>259</v>
      </c>
      <c r="G458" t="s">
        <v>14</v>
      </c>
      <c r="H458" t="s">
        <v>793</v>
      </c>
      <c r="I458" t="s">
        <v>102</v>
      </c>
      <c r="J458" t="s">
        <v>102</v>
      </c>
      <c r="K458">
        <v>10006595</v>
      </c>
      <c r="L458" s="161">
        <v>42382</v>
      </c>
      <c r="M458" s="161">
        <v>42384</v>
      </c>
      <c r="N458" t="s">
        <v>121</v>
      </c>
      <c r="O458" t="s">
        <v>104</v>
      </c>
      <c r="P458">
        <v>3</v>
      </c>
      <c r="Q458" t="s">
        <v>651</v>
      </c>
      <c r="R458">
        <v>3</v>
      </c>
    </row>
    <row r="459" spans="1:18" x14ac:dyDescent="0.2">
      <c r="A459" t="s">
        <v>794</v>
      </c>
      <c r="B459" t="s">
        <v>795</v>
      </c>
      <c r="C459">
        <v>51448</v>
      </c>
      <c r="D459">
        <v>108122</v>
      </c>
      <c r="E459">
        <v>10001800</v>
      </c>
      <c r="F459" t="s">
        <v>159</v>
      </c>
      <c r="G459" t="s">
        <v>14</v>
      </c>
      <c r="H459" t="s">
        <v>494</v>
      </c>
      <c r="I459" t="s">
        <v>131</v>
      </c>
      <c r="J459" t="s">
        <v>131</v>
      </c>
      <c r="K459">
        <v>10011475</v>
      </c>
      <c r="L459" s="161">
        <v>42514</v>
      </c>
      <c r="M459" s="161">
        <v>42517</v>
      </c>
      <c r="N459" t="s">
        <v>257</v>
      </c>
      <c r="O459" t="s">
        <v>104</v>
      </c>
      <c r="P459">
        <v>3</v>
      </c>
      <c r="Q459" t="s">
        <v>651</v>
      </c>
      <c r="R459">
        <v>2</v>
      </c>
    </row>
    <row r="460" spans="1:18" x14ac:dyDescent="0.2">
      <c r="A460" t="s">
        <v>796</v>
      </c>
      <c r="B460" t="s">
        <v>797</v>
      </c>
      <c r="C460">
        <v>51459</v>
      </c>
      <c r="D460">
        <v>106437</v>
      </c>
      <c r="E460">
        <v>10001309</v>
      </c>
      <c r="F460" t="s">
        <v>90</v>
      </c>
      <c r="G460" t="s">
        <v>13</v>
      </c>
      <c r="H460" t="s">
        <v>272</v>
      </c>
      <c r="I460" t="s">
        <v>161</v>
      </c>
      <c r="J460" t="s">
        <v>161</v>
      </c>
      <c r="K460">
        <v>10008485</v>
      </c>
      <c r="L460" s="161">
        <v>42424</v>
      </c>
      <c r="M460" s="161">
        <v>42425</v>
      </c>
      <c r="N460" t="s">
        <v>94</v>
      </c>
      <c r="O460" t="s">
        <v>95</v>
      </c>
      <c r="P460">
        <v>9</v>
      </c>
      <c r="Q460" t="s">
        <v>651</v>
      </c>
      <c r="R460">
        <v>2</v>
      </c>
    </row>
    <row r="461" spans="1:18" x14ac:dyDescent="0.2">
      <c r="A461" t="s">
        <v>798</v>
      </c>
      <c r="B461" t="s">
        <v>799</v>
      </c>
      <c r="C461">
        <v>51468</v>
      </c>
      <c r="D461">
        <v>105372</v>
      </c>
      <c r="E461">
        <v>10001828</v>
      </c>
      <c r="F461" t="s">
        <v>90</v>
      </c>
      <c r="G461" t="s">
        <v>13</v>
      </c>
      <c r="H461" t="s">
        <v>670</v>
      </c>
      <c r="I461" t="s">
        <v>152</v>
      </c>
      <c r="J461" t="s">
        <v>152</v>
      </c>
      <c r="K461">
        <v>10004907</v>
      </c>
      <c r="L461" s="161">
        <v>42283</v>
      </c>
      <c r="M461" s="161">
        <v>42286</v>
      </c>
      <c r="N461" t="s">
        <v>136</v>
      </c>
      <c r="O461" t="s">
        <v>104</v>
      </c>
      <c r="P461">
        <v>2</v>
      </c>
      <c r="Q461" t="s">
        <v>651</v>
      </c>
      <c r="R461">
        <v>2</v>
      </c>
    </row>
    <row r="462" spans="1:18" x14ac:dyDescent="0.2">
      <c r="A462" t="s">
        <v>800</v>
      </c>
      <c r="B462" t="s">
        <v>801</v>
      </c>
      <c r="C462">
        <v>51469</v>
      </c>
      <c r="D462">
        <v>105780</v>
      </c>
      <c r="E462">
        <v>10001831</v>
      </c>
      <c r="F462" t="s">
        <v>90</v>
      </c>
      <c r="G462" t="s">
        <v>13</v>
      </c>
      <c r="H462" t="s">
        <v>299</v>
      </c>
      <c r="I462" t="s">
        <v>131</v>
      </c>
      <c r="J462" t="s">
        <v>131</v>
      </c>
      <c r="K462">
        <v>10011476</v>
      </c>
      <c r="L462" s="161">
        <v>42466</v>
      </c>
      <c r="M462" s="161">
        <v>42467</v>
      </c>
      <c r="N462" t="s">
        <v>94</v>
      </c>
      <c r="O462" t="s">
        <v>95</v>
      </c>
      <c r="P462">
        <v>9</v>
      </c>
      <c r="Q462" t="s">
        <v>651</v>
      </c>
      <c r="R462">
        <v>2</v>
      </c>
    </row>
    <row r="463" spans="1:18" x14ac:dyDescent="0.2">
      <c r="A463" t="s">
        <v>802</v>
      </c>
      <c r="B463" t="s">
        <v>803</v>
      </c>
      <c r="C463">
        <v>51474</v>
      </c>
      <c r="D463">
        <v>107066</v>
      </c>
      <c r="E463">
        <v>10001848</v>
      </c>
      <c r="F463" t="s">
        <v>159</v>
      </c>
      <c r="G463" t="s">
        <v>14</v>
      </c>
      <c r="H463" t="s">
        <v>487</v>
      </c>
      <c r="I463" t="s">
        <v>92</v>
      </c>
      <c r="J463" t="s">
        <v>93</v>
      </c>
      <c r="K463">
        <v>10004909</v>
      </c>
      <c r="L463" s="161">
        <v>42438</v>
      </c>
      <c r="M463" s="161">
        <v>42439</v>
      </c>
      <c r="N463" t="s">
        <v>162</v>
      </c>
      <c r="O463" t="s">
        <v>95</v>
      </c>
      <c r="P463">
        <v>9</v>
      </c>
      <c r="Q463" t="s">
        <v>651</v>
      </c>
      <c r="R463">
        <v>2</v>
      </c>
    </row>
    <row r="464" spans="1:18" x14ac:dyDescent="0.2">
      <c r="A464" t="s">
        <v>804</v>
      </c>
      <c r="B464" t="s">
        <v>805</v>
      </c>
      <c r="C464">
        <v>51551</v>
      </c>
      <c r="D464">
        <v>106039</v>
      </c>
      <c r="E464">
        <v>10001971</v>
      </c>
      <c r="F464" t="s">
        <v>90</v>
      </c>
      <c r="G464" t="s">
        <v>13</v>
      </c>
      <c r="H464" t="s">
        <v>806</v>
      </c>
      <c r="I464" t="s">
        <v>186</v>
      </c>
      <c r="J464" t="s">
        <v>93</v>
      </c>
      <c r="K464">
        <v>10004910</v>
      </c>
      <c r="L464" s="161">
        <v>42269</v>
      </c>
      <c r="M464" s="161">
        <v>42272</v>
      </c>
      <c r="N464" t="s">
        <v>309</v>
      </c>
      <c r="O464" t="s">
        <v>104</v>
      </c>
      <c r="P464">
        <v>2</v>
      </c>
      <c r="Q464" t="s">
        <v>651</v>
      </c>
      <c r="R464">
        <v>3</v>
      </c>
    </row>
    <row r="465" spans="1:18" x14ac:dyDescent="0.2">
      <c r="A465" t="s">
        <v>807</v>
      </c>
      <c r="B465" t="s">
        <v>808</v>
      </c>
      <c r="C465">
        <v>51572</v>
      </c>
      <c r="D465">
        <v>106491</v>
      </c>
      <c r="E465">
        <v>10001997</v>
      </c>
      <c r="F465" t="s">
        <v>90</v>
      </c>
      <c r="G465" t="s">
        <v>13</v>
      </c>
      <c r="H465" t="s">
        <v>809</v>
      </c>
      <c r="I465" t="s">
        <v>155</v>
      </c>
      <c r="J465" t="s">
        <v>155</v>
      </c>
      <c r="K465">
        <v>10018295</v>
      </c>
      <c r="L465" s="161">
        <v>42556</v>
      </c>
      <c r="M465" s="161">
        <v>42559</v>
      </c>
      <c r="N465" t="s">
        <v>121</v>
      </c>
      <c r="O465" t="s">
        <v>104</v>
      </c>
      <c r="P465">
        <v>4</v>
      </c>
      <c r="Q465" t="s">
        <v>651</v>
      </c>
      <c r="R465">
        <v>2</v>
      </c>
    </row>
    <row r="466" spans="1:18" x14ac:dyDescent="0.2">
      <c r="A466" t="s">
        <v>810</v>
      </c>
      <c r="B466" t="s">
        <v>811</v>
      </c>
      <c r="C466">
        <v>51579</v>
      </c>
      <c r="D466">
        <v>107023</v>
      </c>
      <c r="E466">
        <v>10002009</v>
      </c>
      <c r="F466" t="s">
        <v>259</v>
      </c>
      <c r="G466" t="s">
        <v>14</v>
      </c>
      <c r="H466" t="s">
        <v>295</v>
      </c>
      <c r="I466" t="s">
        <v>186</v>
      </c>
      <c r="J466" t="s">
        <v>93</v>
      </c>
      <c r="K466">
        <v>10005136</v>
      </c>
      <c r="L466" s="161">
        <v>42514</v>
      </c>
      <c r="M466" s="161">
        <v>42515</v>
      </c>
      <c r="N466" t="s">
        <v>94</v>
      </c>
      <c r="O466" t="s">
        <v>95</v>
      </c>
      <c r="P466">
        <v>9</v>
      </c>
      <c r="Q466" t="s">
        <v>651</v>
      </c>
      <c r="R466">
        <v>2</v>
      </c>
    </row>
    <row r="467" spans="1:18" x14ac:dyDescent="0.2">
      <c r="A467" t="s">
        <v>812</v>
      </c>
      <c r="B467" t="s">
        <v>813</v>
      </c>
      <c r="C467">
        <v>51653</v>
      </c>
      <c r="D467">
        <v>108073</v>
      </c>
      <c r="E467">
        <v>10008919</v>
      </c>
      <c r="F467" t="s">
        <v>159</v>
      </c>
      <c r="G467" t="s">
        <v>14</v>
      </c>
      <c r="H467" t="s">
        <v>275</v>
      </c>
      <c r="I467" t="s">
        <v>186</v>
      </c>
      <c r="J467" t="s">
        <v>93</v>
      </c>
      <c r="K467">
        <v>10004911</v>
      </c>
      <c r="L467" s="161">
        <v>42269</v>
      </c>
      <c r="M467" s="161">
        <v>42272</v>
      </c>
      <c r="N467" t="s">
        <v>355</v>
      </c>
      <c r="O467" t="s">
        <v>104</v>
      </c>
      <c r="P467">
        <v>2</v>
      </c>
      <c r="Q467" t="s">
        <v>651</v>
      </c>
      <c r="R467">
        <v>3</v>
      </c>
    </row>
    <row r="468" spans="1:18" x14ac:dyDescent="0.2">
      <c r="A468" t="s">
        <v>814</v>
      </c>
      <c r="B468" t="s">
        <v>815</v>
      </c>
      <c r="C468">
        <v>51687</v>
      </c>
      <c r="D468">
        <v>109898</v>
      </c>
      <c r="E468">
        <v>10002186</v>
      </c>
      <c r="F468" t="s">
        <v>90</v>
      </c>
      <c r="G468" t="s">
        <v>13</v>
      </c>
      <c r="H468" t="s">
        <v>724</v>
      </c>
      <c r="I468" t="s">
        <v>102</v>
      </c>
      <c r="J468" t="s">
        <v>102</v>
      </c>
      <c r="K468">
        <v>10004912</v>
      </c>
      <c r="L468" s="161">
        <v>42276</v>
      </c>
      <c r="M468" s="161">
        <v>42279</v>
      </c>
      <c r="N468" t="s">
        <v>416</v>
      </c>
      <c r="O468" t="s">
        <v>104</v>
      </c>
      <c r="P468">
        <v>4</v>
      </c>
      <c r="Q468" t="s">
        <v>651</v>
      </c>
      <c r="R468">
        <v>3</v>
      </c>
    </row>
    <row r="469" spans="1:18" x14ac:dyDescent="0.2">
      <c r="A469" t="s">
        <v>816</v>
      </c>
      <c r="B469" t="s">
        <v>817</v>
      </c>
      <c r="C469">
        <v>51693</v>
      </c>
      <c r="D469">
        <v>118837</v>
      </c>
      <c r="E469">
        <v>10025384</v>
      </c>
      <c r="F469" t="s">
        <v>90</v>
      </c>
      <c r="G469" t="s">
        <v>13</v>
      </c>
      <c r="H469" t="s">
        <v>173</v>
      </c>
      <c r="I469" t="s">
        <v>161</v>
      </c>
      <c r="J469" t="s">
        <v>161</v>
      </c>
      <c r="K469">
        <v>10011477</v>
      </c>
      <c r="L469" s="161">
        <v>42507</v>
      </c>
      <c r="M469" s="161">
        <v>42510</v>
      </c>
      <c r="N469" t="s">
        <v>121</v>
      </c>
      <c r="O469" t="s">
        <v>104</v>
      </c>
      <c r="P469">
        <v>2</v>
      </c>
      <c r="Q469" t="s">
        <v>651</v>
      </c>
      <c r="R469">
        <v>2</v>
      </c>
    </row>
    <row r="470" spans="1:18" x14ac:dyDescent="0.2">
      <c r="A470" t="s">
        <v>818</v>
      </c>
      <c r="B470" t="s">
        <v>819</v>
      </c>
      <c r="C470">
        <v>51701</v>
      </c>
      <c r="D470">
        <v>108087</v>
      </c>
      <c r="E470">
        <v>10002214</v>
      </c>
      <c r="F470" t="s">
        <v>90</v>
      </c>
      <c r="G470" t="s">
        <v>13</v>
      </c>
      <c r="H470" t="s">
        <v>114</v>
      </c>
      <c r="I470" t="s">
        <v>115</v>
      </c>
      <c r="J470" t="s">
        <v>115</v>
      </c>
      <c r="K470">
        <v>10004914</v>
      </c>
      <c r="L470" s="161">
        <v>42438</v>
      </c>
      <c r="M470" s="161">
        <v>42438</v>
      </c>
      <c r="N470" t="s">
        <v>94</v>
      </c>
      <c r="O470" t="s">
        <v>95</v>
      </c>
      <c r="P470">
        <v>9</v>
      </c>
      <c r="Q470" t="s">
        <v>651</v>
      </c>
      <c r="R470">
        <v>2</v>
      </c>
    </row>
    <row r="471" spans="1:18" x14ac:dyDescent="0.2">
      <c r="A471" t="s">
        <v>820</v>
      </c>
      <c r="B471" t="s">
        <v>821</v>
      </c>
      <c r="C471">
        <v>51731</v>
      </c>
      <c r="D471">
        <v>108304</v>
      </c>
      <c r="E471">
        <v>10002269</v>
      </c>
      <c r="F471" t="s">
        <v>632</v>
      </c>
      <c r="G471" t="s">
        <v>16</v>
      </c>
      <c r="H471" t="s">
        <v>204</v>
      </c>
      <c r="I471" t="s">
        <v>115</v>
      </c>
      <c r="J471" t="s">
        <v>115</v>
      </c>
      <c r="K471">
        <v>10004915</v>
      </c>
      <c r="L471" s="161">
        <v>42438</v>
      </c>
      <c r="M471" s="161">
        <v>42439</v>
      </c>
      <c r="N471" t="s">
        <v>650</v>
      </c>
      <c r="O471" t="s">
        <v>104</v>
      </c>
      <c r="P471">
        <v>1</v>
      </c>
      <c r="Q471" t="s">
        <v>651</v>
      </c>
      <c r="R471" t="s">
        <v>96</v>
      </c>
    </row>
    <row r="472" spans="1:18" x14ac:dyDescent="0.2">
      <c r="A472" t="s">
        <v>822</v>
      </c>
      <c r="B472" t="s">
        <v>823</v>
      </c>
      <c r="C472">
        <v>51841</v>
      </c>
      <c r="D472">
        <v>108720</v>
      </c>
      <c r="E472">
        <v>10002471</v>
      </c>
      <c r="F472" t="s">
        <v>259</v>
      </c>
      <c r="G472" t="s">
        <v>14</v>
      </c>
      <c r="H472" t="s">
        <v>223</v>
      </c>
      <c r="I472" t="s">
        <v>152</v>
      </c>
      <c r="J472" t="s">
        <v>152</v>
      </c>
      <c r="K472">
        <v>10005143</v>
      </c>
      <c r="L472" s="161">
        <v>42438</v>
      </c>
      <c r="M472" s="161">
        <v>42439</v>
      </c>
      <c r="N472" t="s">
        <v>94</v>
      </c>
      <c r="O472" t="s">
        <v>95</v>
      </c>
      <c r="P472">
        <v>9</v>
      </c>
      <c r="Q472" t="s">
        <v>651</v>
      </c>
      <c r="R472">
        <v>2</v>
      </c>
    </row>
    <row r="473" spans="1:18" x14ac:dyDescent="0.2">
      <c r="A473" t="s">
        <v>824</v>
      </c>
      <c r="B473" t="s">
        <v>825</v>
      </c>
      <c r="C473">
        <v>51856</v>
      </c>
      <c r="D473">
        <v>110079</v>
      </c>
      <c r="E473">
        <v>10003915</v>
      </c>
      <c r="F473" t="s">
        <v>90</v>
      </c>
      <c r="G473" t="s">
        <v>13</v>
      </c>
      <c r="H473" t="s">
        <v>260</v>
      </c>
      <c r="I473" t="s">
        <v>155</v>
      </c>
      <c r="J473" t="s">
        <v>155</v>
      </c>
      <c r="K473">
        <v>10011480</v>
      </c>
      <c r="L473" s="161">
        <v>42508</v>
      </c>
      <c r="M473" s="161">
        <v>42509</v>
      </c>
      <c r="N473" t="s">
        <v>156</v>
      </c>
      <c r="O473" t="s">
        <v>95</v>
      </c>
      <c r="P473">
        <v>9</v>
      </c>
      <c r="Q473" t="s">
        <v>651</v>
      </c>
      <c r="R473">
        <v>2</v>
      </c>
    </row>
    <row r="474" spans="1:18" x14ac:dyDescent="0.2">
      <c r="A474" t="s">
        <v>826</v>
      </c>
      <c r="B474" t="s">
        <v>827</v>
      </c>
      <c r="C474">
        <v>51862</v>
      </c>
      <c r="D474">
        <v>106603</v>
      </c>
      <c r="E474">
        <v>10002424</v>
      </c>
      <c r="F474" t="s">
        <v>90</v>
      </c>
      <c r="G474" t="s">
        <v>13</v>
      </c>
      <c r="H474" t="s">
        <v>219</v>
      </c>
      <c r="I474" t="s">
        <v>177</v>
      </c>
      <c r="J474" t="s">
        <v>177</v>
      </c>
      <c r="K474">
        <v>10004919</v>
      </c>
      <c r="L474" s="161">
        <v>42452</v>
      </c>
      <c r="M474" s="161">
        <v>42453</v>
      </c>
      <c r="N474" t="s">
        <v>94</v>
      </c>
      <c r="O474" t="s">
        <v>95</v>
      </c>
      <c r="P474">
        <v>9</v>
      </c>
      <c r="Q474" t="s">
        <v>651</v>
      </c>
      <c r="R474">
        <v>2</v>
      </c>
    </row>
    <row r="475" spans="1:18" x14ac:dyDescent="0.2">
      <c r="A475" t="s">
        <v>828</v>
      </c>
      <c r="B475" t="s">
        <v>829</v>
      </c>
      <c r="C475">
        <v>51917</v>
      </c>
      <c r="D475">
        <v>109029</v>
      </c>
      <c r="E475">
        <v>10002613</v>
      </c>
      <c r="F475" t="s">
        <v>90</v>
      </c>
      <c r="G475" t="s">
        <v>13</v>
      </c>
      <c r="H475" t="s">
        <v>347</v>
      </c>
      <c r="I475" t="s">
        <v>186</v>
      </c>
      <c r="J475" t="s">
        <v>93</v>
      </c>
      <c r="K475">
        <v>10004922</v>
      </c>
      <c r="L475" s="161">
        <v>42430</v>
      </c>
      <c r="M475" s="161">
        <v>42433</v>
      </c>
      <c r="N475" t="s">
        <v>121</v>
      </c>
      <c r="O475" t="s">
        <v>104</v>
      </c>
      <c r="P475">
        <v>4</v>
      </c>
      <c r="Q475" t="s">
        <v>651</v>
      </c>
      <c r="R475">
        <v>2</v>
      </c>
    </row>
    <row r="476" spans="1:18" x14ac:dyDescent="0.2">
      <c r="A476" t="s">
        <v>830</v>
      </c>
      <c r="B476" t="s">
        <v>831</v>
      </c>
      <c r="C476">
        <v>51938</v>
      </c>
      <c r="D476">
        <v>107102</v>
      </c>
      <c r="E476">
        <v>10002639</v>
      </c>
      <c r="F476" t="s">
        <v>159</v>
      </c>
      <c r="G476" t="s">
        <v>14</v>
      </c>
      <c r="H476" t="s">
        <v>91</v>
      </c>
      <c r="I476" t="s">
        <v>92</v>
      </c>
      <c r="J476" t="s">
        <v>93</v>
      </c>
      <c r="K476">
        <v>10004923</v>
      </c>
      <c r="L476" s="161">
        <v>42431</v>
      </c>
      <c r="M476" s="161">
        <v>42432</v>
      </c>
      <c r="N476" t="s">
        <v>162</v>
      </c>
      <c r="O476" t="s">
        <v>95</v>
      </c>
      <c r="P476">
        <v>9</v>
      </c>
      <c r="Q476" t="s">
        <v>651</v>
      </c>
      <c r="R476">
        <v>2</v>
      </c>
    </row>
    <row r="477" spans="1:18" x14ac:dyDescent="0.2">
      <c r="A477" t="s">
        <v>832</v>
      </c>
      <c r="B477" t="s">
        <v>833</v>
      </c>
      <c r="C477">
        <v>51954</v>
      </c>
      <c r="D477">
        <v>122238</v>
      </c>
      <c r="E477">
        <v>10036952</v>
      </c>
      <c r="F477" t="s">
        <v>90</v>
      </c>
      <c r="G477" t="s">
        <v>13</v>
      </c>
      <c r="H477" t="s">
        <v>299</v>
      </c>
      <c r="I477" t="s">
        <v>131</v>
      </c>
      <c r="J477" t="s">
        <v>131</v>
      </c>
      <c r="K477">
        <v>10011481</v>
      </c>
      <c r="L477" s="161">
        <v>42481</v>
      </c>
      <c r="M477" s="161">
        <v>42482</v>
      </c>
      <c r="N477" t="s">
        <v>156</v>
      </c>
      <c r="O477" t="s">
        <v>95</v>
      </c>
      <c r="P477">
        <v>9</v>
      </c>
      <c r="Q477" t="s">
        <v>651</v>
      </c>
      <c r="R477">
        <v>2</v>
      </c>
    </row>
    <row r="478" spans="1:18" x14ac:dyDescent="0.2">
      <c r="A478" t="s">
        <v>834</v>
      </c>
      <c r="B478" t="s">
        <v>835</v>
      </c>
      <c r="C478">
        <v>52004</v>
      </c>
      <c r="D478">
        <v>108633</v>
      </c>
      <c r="E478">
        <v>10000789</v>
      </c>
      <c r="F478" t="s">
        <v>170</v>
      </c>
      <c r="G478" t="s">
        <v>13</v>
      </c>
      <c r="H478" t="s">
        <v>395</v>
      </c>
      <c r="I478" t="s">
        <v>131</v>
      </c>
      <c r="J478" t="s">
        <v>131</v>
      </c>
      <c r="K478">
        <v>10011565</v>
      </c>
      <c r="L478" s="161">
        <v>42542</v>
      </c>
      <c r="M478" s="161">
        <v>42545</v>
      </c>
      <c r="N478" t="s">
        <v>136</v>
      </c>
      <c r="O478" t="s">
        <v>104</v>
      </c>
      <c r="P478">
        <v>4</v>
      </c>
      <c r="Q478" t="s">
        <v>651</v>
      </c>
      <c r="R478">
        <v>2</v>
      </c>
    </row>
    <row r="479" spans="1:18" x14ac:dyDescent="0.2">
      <c r="A479" t="s">
        <v>836</v>
      </c>
      <c r="B479" t="s">
        <v>837</v>
      </c>
      <c r="C479">
        <v>52037</v>
      </c>
      <c r="D479">
        <v>108080</v>
      </c>
      <c r="E479">
        <v>10002767</v>
      </c>
      <c r="F479" t="s">
        <v>259</v>
      </c>
      <c r="G479" t="s">
        <v>14</v>
      </c>
      <c r="H479" t="s">
        <v>130</v>
      </c>
      <c r="I479" t="s">
        <v>131</v>
      </c>
      <c r="J479" t="s">
        <v>131</v>
      </c>
      <c r="K479">
        <v>10004925</v>
      </c>
      <c r="L479" s="161">
        <v>42423</v>
      </c>
      <c r="M479" s="161">
        <v>42426</v>
      </c>
      <c r="N479" t="s">
        <v>261</v>
      </c>
      <c r="O479" t="s">
        <v>104</v>
      </c>
      <c r="P479">
        <v>3</v>
      </c>
      <c r="Q479" t="s">
        <v>651</v>
      </c>
      <c r="R479">
        <v>2</v>
      </c>
    </row>
    <row r="480" spans="1:18" x14ac:dyDescent="0.2">
      <c r="A480" t="s">
        <v>838</v>
      </c>
      <c r="B480" t="s">
        <v>839</v>
      </c>
      <c r="C480">
        <v>52095</v>
      </c>
      <c r="D480">
        <v>107452</v>
      </c>
      <c r="E480">
        <v>10002850</v>
      </c>
      <c r="F480" t="s">
        <v>90</v>
      </c>
      <c r="G480" t="s">
        <v>13</v>
      </c>
      <c r="H480" t="s">
        <v>436</v>
      </c>
      <c r="I480" t="s">
        <v>155</v>
      </c>
      <c r="J480" t="s">
        <v>155</v>
      </c>
      <c r="K480">
        <v>10004927</v>
      </c>
      <c r="L480" s="161">
        <v>42432</v>
      </c>
      <c r="M480" s="161">
        <v>42433</v>
      </c>
      <c r="N480" t="s">
        <v>94</v>
      </c>
      <c r="O480" t="s">
        <v>95</v>
      </c>
      <c r="P480">
        <v>9</v>
      </c>
      <c r="Q480" t="s">
        <v>651</v>
      </c>
      <c r="R480">
        <v>2</v>
      </c>
    </row>
    <row r="481" spans="1:18" x14ac:dyDescent="0.2">
      <c r="A481" t="s">
        <v>840</v>
      </c>
      <c r="B481" t="s">
        <v>841</v>
      </c>
      <c r="C481">
        <v>52116</v>
      </c>
      <c r="D481">
        <v>110121</v>
      </c>
      <c r="E481">
        <v>10002872</v>
      </c>
      <c r="F481" t="s">
        <v>159</v>
      </c>
      <c r="G481" t="s">
        <v>14</v>
      </c>
      <c r="H481" t="s">
        <v>219</v>
      </c>
      <c r="I481" t="s">
        <v>177</v>
      </c>
      <c r="J481" t="s">
        <v>177</v>
      </c>
      <c r="K481">
        <v>10011482</v>
      </c>
      <c r="L481" s="161">
        <v>42486</v>
      </c>
      <c r="M481" s="161">
        <v>42489</v>
      </c>
      <c r="N481" t="s">
        <v>257</v>
      </c>
      <c r="O481" t="s">
        <v>104</v>
      </c>
      <c r="P481">
        <v>3</v>
      </c>
      <c r="Q481" t="s">
        <v>651</v>
      </c>
      <c r="R481">
        <v>2</v>
      </c>
    </row>
    <row r="482" spans="1:18" x14ac:dyDescent="0.2">
      <c r="A482" t="s">
        <v>842</v>
      </c>
      <c r="B482" t="s">
        <v>843</v>
      </c>
      <c r="C482">
        <v>52150</v>
      </c>
      <c r="D482">
        <v>106393</v>
      </c>
      <c r="E482">
        <v>10002948</v>
      </c>
      <c r="F482" t="s">
        <v>90</v>
      </c>
      <c r="G482" t="s">
        <v>13</v>
      </c>
      <c r="H482" t="s">
        <v>176</v>
      </c>
      <c r="I482" t="s">
        <v>177</v>
      </c>
      <c r="J482" t="s">
        <v>177</v>
      </c>
      <c r="K482">
        <v>10011483</v>
      </c>
      <c r="L482" s="161">
        <v>42444</v>
      </c>
      <c r="M482" s="161">
        <v>42447</v>
      </c>
      <c r="N482" t="s">
        <v>121</v>
      </c>
      <c r="O482" t="s">
        <v>104</v>
      </c>
      <c r="P482">
        <v>3</v>
      </c>
      <c r="Q482" t="s">
        <v>651</v>
      </c>
      <c r="R482">
        <v>2</v>
      </c>
    </row>
    <row r="483" spans="1:18" x14ac:dyDescent="0.2">
      <c r="A483" t="s">
        <v>844</v>
      </c>
      <c r="B483" t="s">
        <v>845</v>
      </c>
      <c r="C483">
        <v>52179</v>
      </c>
      <c r="D483">
        <v>107701</v>
      </c>
      <c r="E483">
        <v>10003026</v>
      </c>
      <c r="F483" t="s">
        <v>259</v>
      </c>
      <c r="G483" t="s">
        <v>14</v>
      </c>
      <c r="H483" t="s">
        <v>700</v>
      </c>
      <c r="I483" t="s">
        <v>161</v>
      </c>
      <c r="J483" t="s">
        <v>161</v>
      </c>
      <c r="K483">
        <v>10005137</v>
      </c>
      <c r="L483" s="161">
        <v>42424</v>
      </c>
      <c r="M483" s="161">
        <v>42431</v>
      </c>
      <c r="N483" t="s">
        <v>94</v>
      </c>
      <c r="O483" t="s">
        <v>751</v>
      </c>
      <c r="P483">
        <v>1</v>
      </c>
      <c r="Q483" t="s">
        <v>651</v>
      </c>
      <c r="R483">
        <v>2</v>
      </c>
    </row>
    <row r="484" spans="1:18" x14ac:dyDescent="0.2">
      <c r="A484" t="s">
        <v>846</v>
      </c>
      <c r="B484" t="s">
        <v>847</v>
      </c>
      <c r="C484">
        <v>52395</v>
      </c>
      <c r="D484">
        <v>106060</v>
      </c>
      <c r="E484">
        <v>10003190</v>
      </c>
      <c r="F484" t="s">
        <v>90</v>
      </c>
      <c r="G484" t="s">
        <v>13</v>
      </c>
      <c r="H484" t="s">
        <v>806</v>
      </c>
      <c r="I484" t="s">
        <v>186</v>
      </c>
      <c r="J484" t="s">
        <v>93</v>
      </c>
      <c r="K484">
        <v>10011484</v>
      </c>
      <c r="L484" s="161">
        <v>42555</v>
      </c>
      <c r="M484" s="161">
        <v>42558</v>
      </c>
      <c r="N484" t="s">
        <v>121</v>
      </c>
      <c r="O484" t="s">
        <v>104</v>
      </c>
      <c r="P484">
        <v>2</v>
      </c>
      <c r="Q484" t="s">
        <v>651</v>
      </c>
      <c r="R484">
        <v>2</v>
      </c>
    </row>
    <row r="485" spans="1:18" x14ac:dyDescent="0.2">
      <c r="A485" t="s">
        <v>848</v>
      </c>
      <c r="B485" t="s">
        <v>849</v>
      </c>
      <c r="C485">
        <v>52402</v>
      </c>
      <c r="D485">
        <v>106687</v>
      </c>
      <c r="E485">
        <v>10003197</v>
      </c>
      <c r="F485" t="s">
        <v>90</v>
      </c>
      <c r="G485" t="s">
        <v>13</v>
      </c>
      <c r="H485" t="s">
        <v>379</v>
      </c>
      <c r="I485" t="s">
        <v>186</v>
      </c>
      <c r="J485" t="s">
        <v>93</v>
      </c>
      <c r="K485">
        <v>10004931</v>
      </c>
      <c r="L485" s="161">
        <v>42283</v>
      </c>
      <c r="M485" s="161">
        <v>42284</v>
      </c>
      <c r="N485" t="s">
        <v>94</v>
      </c>
      <c r="O485" t="s">
        <v>95</v>
      </c>
      <c r="P485">
        <v>9</v>
      </c>
      <c r="Q485" t="s">
        <v>651</v>
      </c>
      <c r="R485">
        <v>2</v>
      </c>
    </row>
    <row r="486" spans="1:18" x14ac:dyDescent="0.2">
      <c r="A486" t="s">
        <v>850</v>
      </c>
      <c r="B486" t="s">
        <v>851</v>
      </c>
      <c r="C486">
        <v>52531</v>
      </c>
      <c r="D486">
        <v>107560</v>
      </c>
      <c r="E486">
        <v>10003382</v>
      </c>
      <c r="F486" t="s">
        <v>90</v>
      </c>
      <c r="G486" t="s">
        <v>13</v>
      </c>
      <c r="H486" t="s">
        <v>559</v>
      </c>
      <c r="I486" t="s">
        <v>186</v>
      </c>
      <c r="J486" t="s">
        <v>93</v>
      </c>
      <c r="K486">
        <v>10004933</v>
      </c>
      <c r="L486" s="161">
        <v>42409</v>
      </c>
      <c r="M486" s="161">
        <v>42412</v>
      </c>
      <c r="N486" t="s">
        <v>121</v>
      </c>
      <c r="O486" t="s">
        <v>104</v>
      </c>
      <c r="P486">
        <v>2</v>
      </c>
      <c r="Q486" t="s">
        <v>651</v>
      </c>
      <c r="R486">
        <v>1</v>
      </c>
    </row>
    <row r="487" spans="1:18" x14ac:dyDescent="0.2">
      <c r="A487" t="s">
        <v>852</v>
      </c>
      <c r="B487" t="s">
        <v>853</v>
      </c>
      <c r="C487">
        <v>52533</v>
      </c>
      <c r="D487">
        <v>106723</v>
      </c>
      <c r="E487">
        <v>10003385</v>
      </c>
      <c r="F487" t="s">
        <v>90</v>
      </c>
      <c r="G487" t="s">
        <v>13</v>
      </c>
      <c r="H487" t="s">
        <v>228</v>
      </c>
      <c r="I487" t="s">
        <v>177</v>
      </c>
      <c r="J487" t="s">
        <v>177</v>
      </c>
      <c r="K487">
        <v>10004934</v>
      </c>
      <c r="L487" s="161">
        <v>42431</v>
      </c>
      <c r="M487" s="161">
        <v>42446</v>
      </c>
      <c r="N487" t="s">
        <v>94</v>
      </c>
      <c r="O487" t="s">
        <v>751</v>
      </c>
      <c r="P487">
        <v>3</v>
      </c>
      <c r="Q487" t="s">
        <v>651</v>
      </c>
      <c r="R487">
        <v>2</v>
      </c>
    </row>
    <row r="488" spans="1:18" x14ac:dyDescent="0.2">
      <c r="A488" t="s">
        <v>854</v>
      </c>
      <c r="B488" t="s">
        <v>855</v>
      </c>
      <c r="C488">
        <v>52585</v>
      </c>
      <c r="D488">
        <v>117554</v>
      </c>
      <c r="E488">
        <v>10007951</v>
      </c>
      <c r="F488" t="s">
        <v>90</v>
      </c>
      <c r="G488" t="s">
        <v>13</v>
      </c>
      <c r="H488" t="s">
        <v>768</v>
      </c>
      <c r="I488" t="s">
        <v>92</v>
      </c>
      <c r="J488" t="s">
        <v>93</v>
      </c>
      <c r="K488">
        <v>10004935</v>
      </c>
      <c r="L488" s="161">
        <v>42332</v>
      </c>
      <c r="M488" s="161">
        <v>42335</v>
      </c>
      <c r="N488" t="s">
        <v>121</v>
      </c>
      <c r="O488" t="s">
        <v>104</v>
      </c>
      <c r="P488">
        <v>3</v>
      </c>
      <c r="Q488" t="s">
        <v>651</v>
      </c>
      <c r="R488">
        <v>2</v>
      </c>
    </row>
    <row r="489" spans="1:18" x14ac:dyDescent="0.2">
      <c r="A489" t="s">
        <v>856</v>
      </c>
      <c r="B489" t="s">
        <v>857</v>
      </c>
      <c r="C489">
        <v>52587</v>
      </c>
      <c r="D489">
        <v>116615</v>
      </c>
      <c r="E489">
        <v>10003456</v>
      </c>
      <c r="F489" t="s">
        <v>90</v>
      </c>
      <c r="G489" t="s">
        <v>13</v>
      </c>
      <c r="H489" t="s">
        <v>130</v>
      </c>
      <c r="I489" t="s">
        <v>131</v>
      </c>
      <c r="J489" t="s">
        <v>131</v>
      </c>
      <c r="K489">
        <v>10011485</v>
      </c>
      <c r="L489" s="161">
        <v>42495</v>
      </c>
      <c r="M489" s="161">
        <v>42496</v>
      </c>
      <c r="N489" t="s">
        <v>156</v>
      </c>
      <c r="O489" t="s">
        <v>95</v>
      </c>
      <c r="P489">
        <v>9</v>
      </c>
      <c r="Q489" t="s">
        <v>651</v>
      </c>
      <c r="R489">
        <v>2</v>
      </c>
    </row>
    <row r="490" spans="1:18" x14ac:dyDescent="0.2">
      <c r="A490" t="s">
        <v>858</v>
      </c>
      <c r="B490" t="s">
        <v>859</v>
      </c>
      <c r="C490">
        <v>52598</v>
      </c>
      <c r="D490">
        <v>116378</v>
      </c>
      <c r="E490">
        <v>10006710</v>
      </c>
      <c r="F490" t="s">
        <v>90</v>
      </c>
      <c r="G490" t="s">
        <v>13</v>
      </c>
      <c r="H490" t="s">
        <v>860</v>
      </c>
      <c r="I490" t="s">
        <v>115</v>
      </c>
      <c r="J490" t="s">
        <v>115</v>
      </c>
      <c r="K490">
        <v>10004937</v>
      </c>
      <c r="L490" s="161">
        <v>42345</v>
      </c>
      <c r="M490" s="161">
        <v>42348</v>
      </c>
      <c r="N490" t="s">
        <v>383</v>
      </c>
      <c r="O490" t="s">
        <v>104</v>
      </c>
      <c r="P490">
        <v>2</v>
      </c>
      <c r="Q490" t="s">
        <v>651</v>
      </c>
      <c r="R490">
        <v>3</v>
      </c>
    </row>
    <row r="491" spans="1:18" x14ac:dyDescent="0.2">
      <c r="A491" t="s">
        <v>861</v>
      </c>
      <c r="B491" t="s">
        <v>862</v>
      </c>
      <c r="C491">
        <v>52627</v>
      </c>
      <c r="D491">
        <v>108877</v>
      </c>
      <c r="E491">
        <v>10003478</v>
      </c>
      <c r="F491" t="s">
        <v>90</v>
      </c>
      <c r="G491" t="s">
        <v>13</v>
      </c>
      <c r="H491" t="s">
        <v>141</v>
      </c>
      <c r="I491" t="s">
        <v>115</v>
      </c>
      <c r="J491" t="s">
        <v>115</v>
      </c>
      <c r="K491">
        <v>10011486</v>
      </c>
      <c r="L491" s="161">
        <v>42542</v>
      </c>
      <c r="M491" s="161">
        <v>42545</v>
      </c>
      <c r="N491" t="s">
        <v>121</v>
      </c>
      <c r="O491" t="s">
        <v>104</v>
      </c>
      <c r="P491">
        <v>2</v>
      </c>
      <c r="Q491" t="s">
        <v>651</v>
      </c>
      <c r="R491">
        <v>2</v>
      </c>
    </row>
    <row r="492" spans="1:18" x14ac:dyDescent="0.2">
      <c r="A492" t="s">
        <v>863</v>
      </c>
      <c r="B492" t="s">
        <v>864</v>
      </c>
      <c r="C492">
        <v>52795</v>
      </c>
      <c r="D492">
        <v>106907</v>
      </c>
      <c r="E492">
        <v>10003508</v>
      </c>
      <c r="F492" t="s">
        <v>90</v>
      </c>
      <c r="G492" t="s">
        <v>13</v>
      </c>
      <c r="H492" t="s">
        <v>729</v>
      </c>
      <c r="I492" t="s">
        <v>131</v>
      </c>
      <c r="J492" t="s">
        <v>131</v>
      </c>
      <c r="K492">
        <v>10019112</v>
      </c>
      <c r="L492" s="161">
        <v>42590</v>
      </c>
      <c r="M492" s="161">
        <v>42593</v>
      </c>
      <c r="N492" t="s">
        <v>136</v>
      </c>
      <c r="O492" t="s">
        <v>104</v>
      </c>
      <c r="P492">
        <v>4</v>
      </c>
      <c r="Q492" t="s">
        <v>651</v>
      </c>
      <c r="R492">
        <v>2</v>
      </c>
    </row>
    <row r="493" spans="1:18" x14ac:dyDescent="0.2">
      <c r="A493" t="s">
        <v>865</v>
      </c>
      <c r="B493" t="s">
        <v>866</v>
      </c>
      <c r="C493">
        <v>52805</v>
      </c>
      <c r="D493">
        <v>106372</v>
      </c>
      <c r="E493">
        <v>10003529</v>
      </c>
      <c r="F493" t="s">
        <v>90</v>
      </c>
      <c r="G493" t="s">
        <v>13</v>
      </c>
      <c r="H493" t="s">
        <v>160</v>
      </c>
      <c r="I493" t="s">
        <v>161</v>
      </c>
      <c r="J493" t="s">
        <v>161</v>
      </c>
      <c r="K493">
        <v>10004939</v>
      </c>
      <c r="L493" s="161">
        <v>42409</v>
      </c>
      <c r="M493" s="161">
        <v>42433</v>
      </c>
      <c r="N493" t="s">
        <v>94</v>
      </c>
      <c r="O493" t="s">
        <v>751</v>
      </c>
      <c r="P493">
        <v>3</v>
      </c>
      <c r="Q493" t="s">
        <v>651</v>
      </c>
      <c r="R493">
        <v>2</v>
      </c>
    </row>
    <row r="494" spans="1:18" x14ac:dyDescent="0.2">
      <c r="A494" t="s">
        <v>867</v>
      </c>
      <c r="B494" t="s">
        <v>868</v>
      </c>
      <c r="C494">
        <v>52824</v>
      </c>
      <c r="D494">
        <v>119752</v>
      </c>
      <c r="E494">
        <v>10033723</v>
      </c>
      <c r="F494" t="s">
        <v>90</v>
      </c>
      <c r="G494" t="s">
        <v>13</v>
      </c>
      <c r="H494" t="s">
        <v>221</v>
      </c>
      <c r="I494" t="s">
        <v>177</v>
      </c>
      <c r="J494" t="s">
        <v>177</v>
      </c>
      <c r="K494">
        <v>10011487</v>
      </c>
      <c r="L494" s="161">
        <v>42466</v>
      </c>
      <c r="M494" s="161">
        <v>42467</v>
      </c>
      <c r="N494" t="s">
        <v>94</v>
      </c>
      <c r="O494" t="s">
        <v>95</v>
      </c>
      <c r="P494">
        <v>9</v>
      </c>
      <c r="Q494" t="s">
        <v>651</v>
      </c>
      <c r="R494">
        <v>2</v>
      </c>
    </row>
    <row r="495" spans="1:18" x14ac:dyDescent="0.2">
      <c r="A495" t="s">
        <v>869</v>
      </c>
      <c r="B495" t="s">
        <v>870</v>
      </c>
      <c r="C495">
        <v>52836</v>
      </c>
      <c r="D495">
        <v>110202</v>
      </c>
      <c r="E495">
        <v>10003570</v>
      </c>
      <c r="F495" t="s">
        <v>159</v>
      </c>
      <c r="G495" t="s">
        <v>14</v>
      </c>
      <c r="H495" t="s">
        <v>221</v>
      </c>
      <c r="I495" t="s">
        <v>177</v>
      </c>
      <c r="J495" t="s">
        <v>177</v>
      </c>
      <c r="K495">
        <v>10011488</v>
      </c>
      <c r="L495" s="161">
        <v>42535</v>
      </c>
      <c r="M495" s="161">
        <v>42538</v>
      </c>
      <c r="N495" t="s">
        <v>257</v>
      </c>
      <c r="O495" t="s">
        <v>104</v>
      </c>
      <c r="P495">
        <v>2</v>
      </c>
      <c r="Q495" t="s">
        <v>651</v>
      </c>
      <c r="R495">
        <v>2</v>
      </c>
    </row>
    <row r="496" spans="1:18" x14ac:dyDescent="0.2">
      <c r="A496" t="s">
        <v>871</v>
      </c>
      <c r="B496" t="s">
        <v>872</v>
      </c>
      <c r="C496">
        <v>52838</v>
      </c>
      <c r="D496">
        <v>107471</v>
      </c>
      <c r="E496">
        <v>10003571</v>
      </c>
      <c r="F496" t="s">
        <v>90</v>
      </c>
      <c r="G496" t="s">
        <v>13</v>
      </c>
      <c r="H496" t="s">
        <v>724</v>
      </c>
      <c r="I496" t="s">
        <v>102</v>
      </c>
      <c r="J496" t="s">
        <v>102</v>
      </c>
      <c r="K496">
        <v>10008486</v>
      </c>
      <c r="L496" s="161">
        <v>42382</v>
      </c>
      <c r="M496" s="161">
        <v>42383</v>
      </c>
      <c r="N496" t="s">
        <v>156</v>
      </c>
      <c r="O496" t="s">
        <v>95</v>
      </c>
      <c r="P496">
        <v>9</v>
      </c>
      <c r="Q496" t="s">
        <v>651</v>
      </c>
      <c r="R496">
        <v>2</v>
      </c>
    </row>
    <row r="497" spans="1:18" x14ac:dyDescent="0.2">
      <c r="A497" t="s">
        <v>873</v>
      </c>
      <c r="B497" t="s">
        <v>874</v>
      </c>
      <c r="C497">
        <v>52843</v>
      </c>
      <c r="D497">
        <v>106963</v>
      </c>
      <c r="E497">
        <v>10003586</v>
      </c>
      <c r="F497" t="s">
        <v>159</v>
      </c>
      <c r="G497" t="s">
        <v>14</v>
      </c>
      <c r="H497" t="s">
        <v>239</v>
      </c>
      <c r="I497" t="s">
        <v>152</v>
      </c>
      <c r="J497" t="s">
        <v>152</v>
      </c>
      <c r="K497">
        <v>10005149</v>
      </c>
      <c r="L497" s="161">
        <v>42283</v>
      </c>
      <c r="M497" s="161">
        <v>42285</v>
      </c>
      <c r="N497" t="s">
        <v>355</v>
      </c>
      <c r="O497" t="s">
        <v>104</v>
      </c>
      <c r="P497">
        <v>3</v>
      </c>
      <c r="Q497" t="s">
        <v>651</v>
      </c>
      <c r="R497">
        <v>3</v>
      </c>
    </row>
    <row r="498" spans="1:18" x14ac:dyDescent="0.2">
      <c r="A498" t="s">
        <v>875</v>
      </c>
      <c r="B498" t="s">
        <v>876</v>
      </c>
      <c r="C498">
        <v>52847</v>
      </c>
      <c r="D498">
        <v>106311</v>
      </c>
      <c r="E498">
        <v>10003593</v>
      </c>
      <c r="F498" t="s">
        <v>90</v>
      </c>
      <c r="G498" t="s">
        <v>13</v>
      </c>
      <c r="H498" t="s">
        <v>476</v>
      </c>
      <c r="I498" t="s">
        <v>177</v>
      </c>
      <c r="J498" t="s">
        <v>177</v>
      </c>
      <c r="K498">
        <v>10011489</v>
      </c>
      <c r="L498" s="161">
        <v>42465</v>
      </c>
      <c r="M498" s="161">
        <v>42468</v>
      </c>
      <c r="N498" t="s">
        <v>136</v>
      </c>
      <c r="O498" t="s">
        <v>104</v>
      </c>
      <c r="P498">
        <v>3</v>
      </c>
      <c r="Q498" t="s">
        <v>651</v>
      </c>
      <c r="R498">
        <v>2</v>
      </c>
    </row>
    <row r="499" spans="1:18" x14ac:dyDescent="0.2">
      <c r="A499" t="s">
        <v>877</v>
      </c>
      <c r="B499" t="s">
        <v>878</v>
      </c>
      <c r="C499">
        <v>52859</v>
      </c>
      <c r="D499">
        <v>106358</v>
      </c>
      <c r="E499">
        <v>10003666</v>
      </c>
      <c r="F499" t="s">
        <v>90</v>
      </c>
      <c r="G499" t="s">
        <v>13</v>
      </c>
      <c r="H499" t="s">
        <v>173</v>
      </c>
      <c r="I499" t="s">
        <v>161</v>
      </c>
      <c r="J499" t="s">
        <v>161</v>
      </c>
      <c r="K499">
        <v>10011490</v>
      </c>
      <c r="L499" s="161">
        <v>42548</v>
      </c>
      <c r="M499" s="161">
        <v>42551</v>
      </c>
      <c r="N499" t="s">
        <v>121</v>
      </c>
      <c r="O499" t="s">
        <v>104</v>
      </c>
      <c r="P499">
        <v>3</v>
      </c>
      <c r="Q499" t="s">
        <v>651</v>
      </c>
      <c r="R499">
        <v>2</v>
      </c>
    </row>
    <row r="500" spans="1:18" x14ac:dyDescent="0.2">
      <c r="A500" t="s">
        <v>879</v>
      </c>
      <c r="B500" t="s">
        <v>880</v>
      </c>
      <c r="C500">
        <v>52883</v>
      </c>
      <c r="D500">
        <v>108057</v>
      </c>
      <c r="E500">
        <v>10003709</v>
      </c>
      <c r="F500" t="s">
        <v>159</v>
      </c>
      <c r="G500" t="s">
        <v>14</v>
      </c>
      <c r="H500" t="s">
        <v>881</v>
      </c>
      <c r="I500" t="s">
        <v>131</v>
      </c>
      <c r="J500" t="s">
        <v>131</v>
      </c>
      <c r="K500">
        <v>10004945</v>
      </c>
      <c r="L500" s="161">
        <v>42380</v>
      </c>
      <c r="M500" s="161">
        <v>42384</v>
      </c>
      <c r="N500" t="s">
        <v>162</v>
      </c>
      <c r="O500" t="s">
        <v>751</v>
      </c>
      <c r="P500">
        <v>2</v>
      </c>
      <c r="Q500" t="s">
        <v>651</v>
      </c>
      <c r="R500">
        <v>2</v>
      </c>
    </row>
    <row r="501" spans="1:18" x14ac:dyDescent="0.2">
      <c r="A501" t="s">
        <v>882</v>
      </c>
      <c r="B501" t="s">
        <v>883</v>
      </c>
      <c r="C501">
        <v>52902</v>
      </c>
      <c r="D501">
        <v>108718</v>
      </c>
      <c r="E501">
        <v>10003744</v>
      </c>
      <c r="F501" t="s">
        <v>90</v>
      </c>
      <c r="G501" t="s">
        <v>13</v>
      </c>
      <c r="H501" t="s">
        <v>223</v>
      </c>
      <c r="I501" t="s">
        <v>152</v>
      </c>
      <c r="J501" t="s">
        <v>152</v>
      </c>
      <c r="K501">
        <v>10004946</v>
      </c>
      <c r="L501" s="161">
        <v>42402</v>
      </c>
      <c r="M501" s="161">
        <v>42405</v>
      </c>
      <c r="N501" t="s">
        <v>121</v>
      </c>
      <c r="O501" t="s">
        <v>104</v>
      </c>
      <c r="P501">
        <v>3</v>
      </c>
      <c r="Q501" t="s">
        <v>651</v>
      </c>
      <c r="R501">
        <v>2</v>
      </c>
    </row>
    <row r="502" spans="1:18" x14ac:dyDescent="0.2">
      <c r="A502" t="s">
        <v>884</v>
      </c>
      <c r="B502" t="s">
        <v>885</v>
      </c>
      <c r="C502">
        <v>52911</v>
      </c>
      <c r="D502">
        <v>108153</v>
      </c>
      <c r="E502">
        <v>10003765</v>
      </c>
      <c r="F502" t="s">
        <v>159</v>
      </c>
      <c r="G502" t="s">
        <v>14</v>
      </c>
      <c r="H502" t="s">
        <v>395</v>
      </c>
      <c r="I502" t="s">
        <v>131</v>
      </c>
      <c r="J502" t="s">
        <v>131</v>
      </c>
      <c r="K502">
        <v>10008487</v>
      </c>
      <c r="L502" s="161">
        <v>42402</v>
      </c>
      <c r="M502" s="161">
        <v>42405</v>
      </c>
      <c r="N502" t="s">
        <v>256</v>
      </c>
      <c r="O502" t="s">
        <v>104</v>
      </c>
      <c r="P502">
        <v>2</v>
      </c>
      <c r="Q502" t="s">
        <v>651</v>
      </c>
      <c r="R502">
        <v>4</v>
      </c>
    </row>
    <row r="503" spans="1:18" x14ac:dyDescent="0.2">
      <c r="A503" t="s">
        <v>886</v>
      </c>
      <c r="B503" t="s">
        <v>887</v>
      </c>
      <c r="C503">
        <v>52923</v>
      </c>
      <c r="D503">
        <v>106467</v>
      </c>
      <c r="E503">
        <v>10003771</v>
      </c>
      <c r="F503" t="s">
        <v>259</v>
      </c>
      <c r="G503" t="s">
        <v>14</v>
      </c>
      <c r="H503" t="s">
        <v>395</v>
      </c>
      <c r="I503" t="s">
        <v>131</v>
      </c>
      <c r="J503" t="s">
        <v>131</v>
      </c>
      <c r="K503">
        <v>10005134</v>
      </c>
      <c r="L503" s="161">
        <v>42571</v>
      </c>
      <c r="M503" s="161">
        <v>42572</v>
      </c>
      <c r="N503" t="s">
        <v>94</v>
      </c>
      <c r="O503" t="s">
        <v>95</v>
      </c>
      <c r="P503">
        <v>9</v>
      </c>
      <c r="Q503" t="s">
        <v>651</v>
      </c>
      <c r="R503">
        <v>2</v>
      </c>
    </row>
    <row r="504" spans="1:18" x14ac:dyDescent="0.2">
      <c r="A504" t="s">
        <v>888</v>
      </c>
      <c r="B504" t="s">
        <v>889</v>
      </c>
      <c r="C504">
        <v>52954</v>
      </c>
      <c r="D504">
        <v>118925</v>
      </c>
      <c r="E504">
        <v>10028742</v>
      </c>
      <c r="F504" t="s">
        <v>259</v>
      </c>
      <c r="G504" t="s">
        <v>14</v>
      </c>
      <c r="H504" t="s">
        <v>221</v>
      </c>
      <c r="I504" t="s">
        <v>177</v>
      </c>
      <c r="J504" t="s">
        <v>177</v>
      </c>
      <c r="K504">
        <v>10005130</v>
      </c>
      <c r="L504" s="161">
        <v>42389</v>
      </c>
      <c r="M504" s="161">
        <v>42390</v>
      </c>
      <c r="N504" t="s">
        <v>94</v>
      </c>
      <c r="O504" t="s">
        <v>95</v>
      </c>
      <c r="P504">
        <v>9</v>
      </c>
      <c r="Q504" t="s">
        <v>651</v>
      </c>
      <c r="R504">
        <v>2</v>
      </c>
    </row>
    <row r="505" spans="1:18" x14ac:dyDescent="0.2">
      <c r="A505" t="s">
        <v>890</v>
      </c>
      <c r="B505" t="s">
        <v>891</v>
      </c>
      <c r="C505">
        <v>52983</v>
      </c>
      <c r="D505">
        <v>115916</v>
      </c>
      <c r="E505">
        <v>10003841</v>
      </c>
      <c r="F505" t="s">
        <v>259</v>
      </c>
      <c r="G505" t="s">
        <v>14</v>
      </c>
      <c r="H505" t="s">
        <v>809</v>
      </c>
      <c r="I505" t="s">
        <v>155</v>
      </c>
      <c r="J505" t="s">
        <v>155</v>
      </c>
      <c r="K505">
        <v>10004949</v>
      </c>
      <c r="L505" s="161">
        <v>42311</v>
      </c>
      <c r="M505" s="161">
        <v>42312</v>
      </c>
      <c r="N505" t="s">
        <v>443</v>
      </c>
      <c r="O505" t="s">
        <v>95</v>
      </c>
      <c r="P505">
        <v>9</v>
      </c>
      <c r="Q505" t="s">
        <v>651</v>
      </c>
      <c r="R505">
        <v>2</v>
      </c>
    </row>
    <row r="506" spans="1:18" x14ac:dyDescent="0.2">
      <c r="A506" t="s">
        <v>892</v>
      </c>
      <c r="B506" t="s">
        <v>893</v>
      </c>
      <c r="C506">
        <v>53025</v>
      </c>
      <c r="D506">
        <v>116638</v>
      </c>
      <c r="E506">
        <v>10003909</v>
      </c>
      <c r="F506" t="s">
        <v>90</v>
      </c>
      <c r="G506" t="s">
        <v>13</v>
      </c>
      <c r="H506" t="s">
        <v>511</v>
      </c>
      <c r="I506" t="s">
        <v>186</v>
      </c>
      <c r="J506" t="s">
        <v>93</v>
      </c>
      <c r="K506">
        <v>10011491</v>
      </c>
      <c r="L506" s="161">
        <v>42541</v>
      </c>
      <c r="M506" s="161">
        <v>42544</v>
      </c>
      <c r="N506" t="s">
        <v>136</v>
      </c>
      <c r="O506" t="s">
        <v>104</v>
      </c>
      <c r="P506">
        <v>2</v>
      </c>
      <c r="Q506" t="s">
        <v>651</v>
      </c>
      <c r="R506">
        <v>2</v>
      </c>
    </row>
    <row r="507" spans="1:18" x14ac:dyDescent="0.2">
      <c r="A507" t="s">
        <v>894</v>
      </c>
      <c r="B507" t="s">
        <v>895</v>
      </c>
      <c r="C507">
        <v>53032</v>
      </c>
      <c r="D507">
        <v>116639</v>
      </c>
      <c r="E507">
        <v>10003919</v>
      </c>
      <c r="F507" t="s">
        <v>90</v>
      </c>
      <c r="G507" t="s">
        <v>13</v>
      </c>
      <c r="H507" t="s">
        <v>167</v>
      </c>
      <c r="I507" t="s">
        <v>102</v>
      </c>
      <c r="J507" t="s">
        <v>102</v>
      </c>
      <c r="K507">
        <v>10004951</v>
      </c>
      <c r="L507" s="161">
        <v>42395</v>
      </c>
      <c r="M507" s="161">
        <v>42398</v>
      </c>
      <c r="N507" t="s">
        <v>309</v>
      </c>
      <c r="O507" t="s">
        <v>104</v>
      </c>
      <c r="P507">
        <v>2</v>
      </c>
      <c r="Q507" t="s">
        <v>651</v>
      </c>
      <c r="R507">
        <v>3</v>
      </c>
    </row>
    <row r="508" spans="1:18" x14ac:dyDescent="0.2">
      <c r="A508" t="s">
        <v>896</v>
      </c>
      <c r="B508" t="s">
        <v>897</v>
      </c>
      <c r="C508">
        <v>53042</v>
      </c>
      <c r="D508">
        <v>110172</v>
      </c>
      <c r="E508">
        <v>10003932</v>
      </c>
      <c r="F508" t="s">
        <v>159</v>
      </c>
      <c r="G508" t="s">
        <v>14</v>
      </c>
      <c r="H508" t="s">
        <v>223</v>
      </c>
      <c r="I508" t="s">
        <v>152</v>
      </c>
      <c r="J508" t="s">
        <v>152</v>
      </c>
      <c r="K508">
        <v>10011553</v>
      </c>
      <c r="L508" s="161">
        <v>42487</v>
      </c>
      <c r="M508" s="161">
        <v>42488</v>
      </c>
      <c r="N508" t="s">
        <v>162</v>
      </c>
      <c r="O508" t="s">
        <v>95</v>
      </c>
      <c r="P508">
        <v>9</v>
      </c>
      <c r="Q508" t="s">
        <v>651</v>
      </c>
      <c r="R508">
        <v>2</v>
      </c>
    </row>
    <row r="509" spans="1:18" x14ac:dyDescent="0.2">
      <c r="A509" t="s">
        <v>898</v>
      </c>
      <c r="B509" t="s">
        <v>899</v>
      </c>
      <c r="C509">
        <v>53069</v>
      </c>
      <c r="D509">
        <v>105607</v>
      </c>
      <c r="E509">
        <v>10003728</v>
      </c>
      <c r="F509" t="s">
        <v>90</v>
      </c>
      <c r="G509" t="s">
        <v>13</v>
      </c>
      <c r="H509" t="s">
        <v>419</v>
      </c>
      <c r="I509" t="s">
        <v>115</v>
      </c>
      <c r="J509" t="s">
        <v>115</v>
      </c>
      <c r="K509">
        <v>10004952</v>
      </c>
      <c r="L509" s="161">
        <v>42298</v>
      </c>
      <c r="M509" s="161">
        <v>42300</v>
      </c>
      <c r="N509" t="s">
        <v>132</v>
      </c>
      <c r="O509" t="s">
        <v>104</v>
      </c>
      <c r="P509">
        <v>2</v>
      </c>
      <c r="Q509" t="s">
        <v>651</v>
      </c>
      <c r="R509">
        <v>3</v>
      </c>
    </row>
    <row r="510" spans="1:18" x14ac:dyDescent="0.2">
      <c r="A510" t="s">
        <v>900</v>
      </c>
      <c r="B510" t="s">
        <v>901</v>
      </c>
      <c r="C510">
        <v>53094</v>
      </c>
      <c r="D510">
        <v>106537</v>
      </c>
      <c r="E510">
        <v>10003976</v>
      </c>
      <c r="F510" t="s">
        <v>90</v>
      </c>
      <c r="G510" t="s">
        <v>13</v>
      </c>
      <c r="H510" t="s">
        <v>154</v>
      </c>
      <c r="I510" t="s">
        <v>155</v>
      </c>
      <c r="J510" t="s">
        <v>155</v>
      </c>
      <c r="K510">
        <v>10004954</v>
      </c>
      <c r="L510" s="161">
        <v>42290</v>
      </c>
      <c r="M510" s="161">
        <v>42291</v>
      </c>
      <c r="N510" t="s">
        <v>156</v>
      </c>
      <c r="O510" t="s">
        <v>95</v>
      </c>
      <c r="P510">
        <v>9</v>
      </c>
      <c r="Q510" t="s">
        <v>651</v>
      </c>
      <c r="R510">
        <v>2</v>
      </c>
    </row>
    <row r="511" spans="1:18" x14ac:dyDescent="0.2">
      <c r="A511" t="s">
        <v>902</v>
      </c>
      <c r="B511" t="s">
        <v>903</v>
      </c>
      <c r="C511">
        <v>53104</v>
      </c>
      <c r="D511">
        <v>108155</v>
      </c>
      <c r="E511">
        <v>10000146</v>
      </c>
      <c r="F511" t="s">
        <v>159</v>
      </c>
      <c r="G511" t="s">
        <v>14</v>
      </c>
      <c r="H511" t="s">
        <v>675</v>
      </c>
      <c r="I511" t="s">
        <v>115</v>
      </c>
      <c r="J511" t="s">
        <v>115</v>
      </c>
      <c r="K511">
        <v>10011492</v>
      </c>
      <c r="L511" s="161">
        <v>42506</v>
      </c>
      <c r="M511" s="161">
        <v>42509</v>
      </c>
      <c r="N511" t="s">
        <v>257</v>
      </c>
      <c r="O511" t="s">
        <v>104</v>
      </c>
      <c r="P511">
        <v>3</v>
      </c>
      <c r="Q511" t="s">
        <v>651</v>
      </c>
      <c r="R511">
        <v>2</v>
      </c>
    </row>
    <row r="512" spans="1:18" x14ac:dyDescent="0.2">
      <c r="A512" t="s">
        <v>904</v>
      </c>
      <c r="B512" t="s">
        <v>905</v>
      </c>
      <c r="C512">
        <v>53110</v>
      </c>
      <c r="D512">
        <v>111617</v>
      </c>
      <c r="E512">
        <v>10003988</v>
      </c>
      <c r="F512" t="s">
        <v>159</v>
      </c>
      <c r="G512" t="s">
        <v>14</v>
      </c>
      <c r="H512" t="s">
        <v>114</v>
      </c>
      <c r="I512" t="s">
        <v>115</v>
      </c>
      <c r="J512" t="s">
        <v>115</v>
      </c>
      <c r="K512">
        <v>10011493</v>
      </c>
      <c r="L512" s="161">
        <v>42529</v>
      </c>
      <c r="M512" s="161">
        <v>42530</v>
      </c>
      <c r="N512" t="s">
        <v>162</v>
      </c>
      <c r="O512" t="s">
        <v>95</v>
      </c>
      <c r="P512">
        <v>9</v>
      </c>
      <c r="Q512" t="s">
        <v>651</v>
      </c>
      <c r="R512">
        <v>2</v>
      </c>
    </row>
    <row r="513" spans="1:18" x14ac:dyDescent="0.2">
      <c r="A513" t="s">
        <v>906</v>
      </c>
      <c r="B513" t="s">
        <v>907</v>
      </c>
      <c r="C513">
        <v>53129</v>
      </c>
      <c r="D513">
        <v>108078</v>
      </c>
      <c r="E513">
        <v>10003089</v>
      </c>
      <c r="F513" t="s">
        <v>159</v>
      </c>
      <c r="G513" t="s">
        <v>14</v>
      </c>
      <c r="H513" t="s">
        <v>860</v>
      </c>
      <c r="I513" t="s">
        <v>115</v>
      </c>
      <c r="J513" t="s">
        <v>115</v>
      </c>
      <c r="K513">
        <v>10004958</v>
      </c>
      <c r="L513" s="161">
        <v>42382</v>
      </c>
      <c r="M513" s="161">
        <v>42383</v>
      </c>
      <c r="N513" t="s">
        <v>162</v>
      </c>
      <c r="O513" t="s">
        <v>95</v>
      </c>
      <c r="P513">
        <v>9</v>
      </c>
      <c r="Q513" t="s">
        <v>651</v>
      </c>
      <c r="R513">
        <v>2</v>
      </c>
    </row>
    <row r="514" spans="1:18" x14ac:dyDescent="0.2">
      <c r="A514" t="s">
        <v>908</v>
      </c>
      <c r="B514" t="s">
        <v>909</v>
      </c>
      <c r="C514">
        <v>53133</v>
      </c>
      <c r="D514">
        <v>115525</v>
      </c>
      <c r="E514">
        <v>10003414</v>
      </c>
      <c r="F514" t="s">
        <v>159</v>
      </c>
      <c r="G514" t="s">
        <v>14</v>
      </c>
      <c r="H514" t="s">
        <v>141</v>
      </c>
      <c r="I514" t="s">
        <v>115</v>
      </c>
      <c r="J514" t="s">
        <v>115</v>
      </c>
      <c r="K514">
        <v>10004959</v>
      </c>
      <c r="L514" s="161">
        <v>42431</v>
      </c>
      <c r="M514" s="161">
        <v>42432</v>
      </c>
      <c r="N514" t="s">
        <v>162</v>
      </c>
      <c r="O514" t="s">
        <v>95</v>
      </c>
      <c r="P514">
        <v>9</v>
      </c>
      <c r="Q514" t="s">
        <v>651</v>
      </c>
      <c r="R514">
        <v>2</v>
      </c>
    </row>
    <row r="515" spans="1:18" x14ac:dyDescent="0.2">
      <c r="A515" t="s">
        <v>910</v>
      </c>
      <c r="B515" t="s">
        <v>911</v>
      </c>
      <c r="C515">
        <v>53135</v>
      </c>
      <c r="D515">
        <v>111722</v>
      </c>
      <c r="E515">
        <v>10003995</v>
      </c>
      <c r="F515" t="s">
        <v>159</v>
      </c>
      <c r="G515" t="s">
        <v>14</v>
      </c>
      <c r="H515" t="s">
        <v>457</v>
      </c>
      <c r="I515" t="s">
        <v>115</v>
      </c>
      <c r="J515" t="s">
        <v>115</v>
      </c>
      <c r="K515">
        <v>10005431</v>
      </c>
      <c r="L515" s="161">
        <v>42283</v>
      </c>
      <c r="M515" s="161">
        <v>42286</v>
      </c>
      <c r="N515" t="s">
        <v>257</v>
      </c>
      <c r="O515" t="s">
        <v>104</v>
      </c>
      <c r="P515">
        <v>2</v>
      </c>
      <c r="Q515" t="s">
        <v>651</v>
      </c>
      <c r="R515">
        <v>2</v>
      </c>
    </row>
    <row r="516" spans="1:18" x14ac:dyDescent="0.2">
      <c r="A516" t="s">
        <v>912</v>
      </c>
      <c r="B516" t="s">
        <v>913</v>
      </c>
      <c r="C516">
        <v>53139</v>
      </c>
      <c r="D516">
        <v>108036</v>
      </c>
      <c r="E516">
        <v>10003997</v>
      </c>
      <c r="F516" t="s">
        <v>159</v>
      </c>
      <c r="G516" t="s">
        <v>14</v>
      </c>
      <c r="H516" t="s">
        <v>447</v>
      </c>
      <c r="I516" t="s">
        <v>115</v>
      </c>
      <c r="J516" t="s">
        <v>115</v>
      </c>
      <c r="K516">
        <v>10004960</v>
      </c>
      <c r="L516" s="161">
        <v>42438</v>
      </c>
      <c r="M516" s="161">
        <v>42444</v>
      </c>
      <c r="N516" t="s">
        <v>162</v>
      </c>
      <c r="O516" t="s">
        <v>751</v>
      </c>
      <c r="P516">
        <v>2</v>
      </c>
      <c r="Q516" t="s">
        <v>651</v>
      </c>
      <c r="R516">
        <v>2</v>
      </c>
    </row>
    <row r="517" spans="1:18" x14ac:dyDescent="0.2">
      <c r="A517" t="s">
        <v>914</v>
      </c>
      <c r="B517" t="s">
        <v>915</v>
      </c>
      <c r="C517">
        <v>53144</v>
      </c>
      <c r="D517">
        <v>116192</v>
      </c>
      <c r="E517">
        <v>10007362</v>
      </c>
      <c r="F517" t="s">
        <v>159</v>
      </c>
      <c r="G517" t="s">
        <v>14</v>
      </c>
      <c r="H517" t="s">
        <v>505</v>
      </c>
      <c r="I517" t="s">
        <v>115</v>
      </c>
      <c r="J517" t="s">
        <v>115</v>
      </c>
      <c r="K517">
        <v>10004961</v>
      </c>
      <c r="L517" s="161">
        <v>42382</v>
      </c>
      <c r="M517" s="161">
        <v>42383</v>
      </c>
      <c r="N517" t="s">
        <v>162</v>
      </c>
      <c r="O517" t="s">
        <v>95</v>
      </c>
      <c r="P517">
        <v>9</v>
      </c>
      <c r="Q517" t="s">
        <v>651</v>
      </c>
      <c r="R517">
        <v>2</v>
      </c>
    </row>
    <row r="518" spans="1:18" x14ac:dyDescent="0.2">
      <c r="A518" t="s">
        <v>916</v>
      </c>
      <c r="B518" t="s">
        <v>917</v>
      </c>
      <c r="C518">
        <v>53145</v>
      </c>
      <c r="D518">
        <v>110176</v>
      </c>
      <c r="E518">
        <v>10006042</v>
      </c>
      <c r="F518" t="s">
        <v>159</v>
      </c>
      <c r="G518" t="s">
        <v>14</v>
      </c>
      <c r="H518" t="s">
        <v>744</v>
      </c>
      <c r="I518" t="s">
        <v>115</v>
      </c>
      <c r="J518" t="s">
        <v>115</v>
      </c>
      <c r="K518">
        <v>10011494</v>
      </c>
      <c r="L518" s="161">
        <v>42507</v>
      </c>
      <c r="M518" s="161">
        <v>42508</v>
      </c>
      <c r="N518" t="s">
        <v>162</v>
      </c>
      <c r="O518" t="s">
        <v>95</v>
      </c>
      <c r="P518">
        <v>9</v>
      </c>
      <c r="Q518" t="s">
        <v>651</v>
      </c>
      <c r="R518">
        <v>2</v>
      </c>
    </row>
    <row r="519" spans="1:18" x14ac:dyDescent="0.2">
      <c r="A519" t="s">
        <v>918</v>
      </c>
      <c r="B519" t="s">
        <v>919</v>
      </c>
      <c r="C519">
        <v>53150</v>
      </c>
      <c r="D519">
        <v>109899</v>
      </c>
      <c r="E519">
        <v>10007322</v>
      </c>
      <c r="F519" t="s">
        <v>159</v>
      </c>
      <c r="G519" t="s">
        <v>14</v>
      </c>
      <c r="H519" t="s">
        <v>403</v>
      </c>
      <c r="I519" t="s">
        <v>115</v>
      </c>
      <c r="J519" t="s">
        <v>115</v>
      </c>
      <c r="K519">
        <v>10011495</v>
      </c>
      <c r="L519" s="161">
        <v>42542</v>
      </c>
      <c r="M519" s="161">
        <v>42545</v>
      </c>
      <c r="N519" t="s">
        <v>257</v>
      </c>
      <c r="O519" t="s">
        <v>104</v>
      </c>
      <c r="P519">
        <v>2</v>
      </c>
      <c r="Q519" t="s">
        <v>651</v>
      </c>
      <c r="R519">
        <v>2</v>
      </c>
    </row>
    <row r="520" spans="1:18" x14ac:dyDescent="0.2">
      <c r="A520" t="s">
        <v>920</v>
      </c>
      <c r="B520" t="s">
        <v>921</v>
      </c>
      <c r="C520">
        <v>53152</v>
      </c>
      <c r="D520">
        <v>108973</v>
      </c>
      <c r="E520">
        <v>10004002</v>
      </c>
      <c r="F520" t="s">
        <v>159</v>
      </c>
      <c r="G520" t="s">
        <v>14</v>
      </c>
      <c r="H520" t="s">
        <v>714</v>
      </c>
      <c r="I520" t="s">
        <v>115</v>
      </c>
      <c r="J520" t="s">
        <v>115</v>
      </c>
      <c r="K520">
        <v>10004964</v>
      </c>
      <c r="L520" s="161">
        <v>42430</v>
      </c>
      <c r="M520" s="161">
        <v>42433</v>
      </c>
      <c r="N520" t="s">
        <v>256</v>
      </c>
      <c r="O520" t="s">
        <v>104</v>
      </c>
      <c r="P520">
        <v>2</v>
      </c>
      <c r="Q520" t="s">
        <v>651</v>
      </c>
      <c r="R520">
        <v>4</v>
      </c>
    </row>
    <row r="521" spans="1:18" x14ac:dyDescent="0.2">
      <c r="A521" t="s">
        <v>922</v>
      </c>
      <c r="B521" t="s">
        <v>923</v>
      </c>
      <c r="C521">
        <v>53305</v>
      </c>
      <c r="D521">
        <v>112720</v>
      </c>
      <c r="E521">
        <v>10004303</v>
      </c>
      <c r="F521" t="s">
        <v>90</v>
      </c>
      <c r="G521" t="s">
        <v>13</v>
      </c>
      <c r="H521" t="s">
        <v>881</v>
      </c>
      <c r="I521" t="s">
        <v>131</v>
      </c>
      <c r="J521" t="s">
        <v>131</v>
      </c>
      <c r="K521">
        <v>10005186</v>
      </c>
      <c r="L521" s="161">
        <v>42311</v>
      </c>
      <c r="M521" s="161">
        <v>42314</v>
      </c>
      <c r="N521" t="s">
        <v>309</v>
      </c>
      <c r="O521" t="s">
        <v>104</v>
      </c>
      <c r="P521">
        <v>2</v>
      </c>
      <c r="Q521" t="s">
        <v>651</v>
      </c>
      <c r="R521">
        <v>3</v>
      </c>
    </row>
    <row r="522" spans="1:18" x14ac:dyDescent="0.2">
      <c r="A522" t="s">
        <v>924</v>
      </c>
      <c r="B522" t="s">
        <v>925</v>
      </c>
      <c r="C522">
        <v>53325</v>
      </c>
      <c r="D522">
        <v>115152</v>
      </c>
      <c r="E522">
        <v>10003996</v>
      </c>
      <c r="F522" t="s">
        <v>159</v>
      </c>
      <c r="G522" t="s">
        <v>14</v>
      </c>
      <c r="H522" t="s">
        <v>482</v>
      </c>
      <c r="I522" t="s">
        <v>115</v>
      </c>
      <c r="J522" t="s">
        <v>115</v>
      </c>
      <c r="K522">
        <v>10004968</v>
      </c>
      <c r="L522" s="161">
        <v>42325</v>
      </c>
      <c r="M522" s="161">
        <v>42328</v>
      </c>
      <c r="N522" t="s">
        <v>257</v>
      </c>
      <c r="O522" t="s">
        <v>104</v>
      </c>
      <c r="P522">
        <v>3</v>
      </c>
      <c r="Q522" t="s">
        <v>651</v>
      </c>
      <c r="R522">
        <v>2</v>
      </c>
    </row>
    <row r="523" spans="1:18" x14ac:dyDescent="0.2">
      <c r="A523" t="s">
        <v>926</v>
      </c>
      <c r="B523" t="s">
        <v>927</v>
      </c>
      <c r="C523">
        <v>53404</v>
      </c>
      <c r="D523">
        <v>116012</v>
      </c>
      <c r="E523">
        <v>10004399</v>
      </c>
      <c r="F523" t="s">
        <v>170</v>
      </c>
      <c r="G523" t="s">
        <v>13</v>
      </c>
      <c r="H523" t="s">
        <v>542</v>
      </c>
      <c r="I523" t="s">
        <v>161</v>
      </c>
      <c r="J523" t="s">
        <v>161</v>
      </c>
      <c r="K523">
        <v>10005127</v>
      </c>
      <c r="L523" s="161">
        <v>42382</v>
      </c>
      <c r="M523" s="161">
        <v>42383</v>
      </c>
      <c r="N523" t="s">
        <v>94</v>
      </c>
      <c r="O523" t="s">
        <v>95</v>
      </c>
      <c r="P523">
        <v>9</v>
      </c>
      <c r="Q523" t="s">
        <v>651</v>
      </c>
      <c r="R523">
        <v>2</v>
      </c>
    </row>
    <row r="524" spans="1:18" x14ac:dyDescent="0.2">
      <c r="A524" t="s">
        <v>928</v>
      </c>
      <c r="B524" t="s">
        <v>929</v>
      </c>
      <c r="C524">
        <v>53407</v>
      </c>
      <c r="D524">
        <v>107108</v>
      </c>
      <c r="E524">
        <v>10004404</v>
      </c>
      <c r="F524" t="s">
        <v>90</v>
      </c>
      <c r="G524" t="s">
        <v>13</v>
      </c>
      <c r="H524" t="s">
        <v>440</v>
      </c>
      <c r="I524" t="s">
        <v>92</v>
      </c>
      <c r="J524" t="s">
        <v>93</v>
      </c>
      <c r="K524">
        <v>10004970</v>
      </c>
      <c r="L524" s="161">
        <v>42444</v>
      </c>
      <c r="M524" s="161">
        <v>42447</v>
      </c>
      <c r="N524" t="s">
        <v>121</v>
      </c>
      <c r="O524" t="s">
        <v>104</v>
      </c>
      <c r="P524">
        <v>2</v>
      </c>
      <c r="Q524" t="s">
        <v>651</v>
      </c>
      <c r="R524">
        <v>2</v>
      </c>
    </row>
    <row r="525" spans="1:18" x14ac:dyDescent="0.2">
      <c r="A525" t="s">
        <v>930</v>
      </c>
      <c r="B525" t="s">
        <v>931</v>
      </c>
      <c r="C525">
        <v>53432</v>
      </c>
      <c r="D525">
        <v>108279</v>
      </c>
      <c r="E525">
        <v>10004450</v>
      </c>
      <c r="F525" t="s">
        <v>632</v>
      </c>
      <c r="G525" t="s">
        <v>16</v>
      </c>
      <c r="H525" t="s">
        <v>479</v>
      </c>
      <c r="I525" t="s">
        <v>115</v>
      </c>
      <c r="J525" t="s">
        <v>115</v>
      </c>
      <c r="K525">
        <v>10004971</v>
      </c>
      <c r="L525" s="161">
        <v>42284</v>
      </c>
      <c r="M525" s="161">
        <v>42285</v>
      </c>
      <c r="N525" t="s">
        <v>650</v>
      </c>
      <c r="O525" t="s">
        <v>104</v>
      </c>
      <c r="P525">
        <v>1</v>
      </c>
      <c r="Q525" t="s">
        <v>651</v>
      </c>
      <c r="R525" t="s">
        <v>96</v>
      </c>
    </row>
    <row r="526" spans="1:18" x14ac:dyDescent="0.2">
      <c r="A526" t="s">
        <v>932</v>
      </c>
      <c r="B526" t="s">
        <v>933</v>
      </c>
      <c r="C526">
        <v>53446</v>
      </c>
      <c r="D526">
        <v>107765</v>
      </c>
      <c r="E526">
        <v>10004484</v>
      </c>
      <c r="F526" t="s">
        <v>90</v>
      </c>
      <c r="G526" t="s">
        <v>13</v>
      </c>
      <c r="H526" t="s">
        <v>374</v>
      </c>
      <c r="I526" t="s">
        <v>177</v>
      </c>
      <c r="J526" t="s">
        <v>177</v>
      </c>
      <c r="K526">
        <v>10004972</v>
      </c>
      <c r="L526" s="161">
        <v>42353</v>
      </c>
      <c r="M526" s="161">
        <v>42356</v>
      </c>
      <c r="N526" t="s">
        <v>121</v>
      </c>
      <c r="O526" t="s">
        <v>104</v>
      </c>
      <c r="P526">
        <v>2</v>
      </c>
      <c r="Q526" t="s">
        <v>651</v>
      </c>
      <c r="R526">
        <v>3</v>
      </c>
    </row>
    <row r="527" spans="1:18" x14ac:dyDescent="0.2">
      <c r="A527" t="s">
        <v>934</v>
      </c>
      <c r="B527" t="s">
        <v>935</v>
      </c>
      <c r="C527">
        <v>53451</v>
      </c>
      <c r="D527">
        <v>107164</v>
      </c>
      <c r="E527">
        <v>10004499</v>
      </c>
      <c r="F527" t="s">
        <v>90</v>
      </c>
      <c r="G527" t="s">
        <v>13</v>
      </c>
      <c r="H527" t="s">
        <v>806</v>
      </c>
      <c r="I527" t="s">
        <v>186</v>
      </c>
      <c r="J527" t="s">
        <v>93</v>
      </c>
      <c r="K527">
        <v>10004973</v>
      </c>
      <c r="L527" s="161">
        <v>42445</v>
      </c>
      <c r="M527" s="161">
        <v>42446</v>
      </c>
      <c r="N527" t="s">
        <v>94</v>
      </c>
      <c r="O527" t="s">
        <v>95</v>
      </c>
      <c r="P527">
        <v>9</v>
      </c>
      <c r="Q527" t="s">
        <v>651</v>
      </c>
      <c r="R527">
        <v>2</v>
      </c>
    </row>
    <row r="528" spans="1:18" x14ac:dyDescent="0.2">
      <c r="A528" t="s">
        <v>936</v>
      </c>
      <c r="B528" t="s">
        <v>937</v>
      </c>
      <c r="C528">
        <v>53465</v>
      </c>
      <c r="D528">
        <v>106927</v>
      </c>
      <c r="E528">
        <v>10004530</v>
      </c>
      <c r="F528" t="s">
        <v>170</v>
      </c>
      <c r="G528" t="s">
        <v>13</v>
      </c>
      <c r="H528" t="s">
        <v>299</v>
      </c>
      <c r="I528" t="s">
        <v>131</v>
      </c>
      <c r="J528" t="s">
        <v>131</v>
      </c>
      <c r="K528">
        <v>10004974</v>
      </c>
      <c r="L528" s="161">
        <v>42437</v>
      </c>
      <c r="M528" s="161">
        <v>42437</v>
      </c>
      <c r="N528" t="s">
        <v>156</v>
      </c>
      <c r="O528" t="s">
        <v>95</v>
      </c>
      <c r="P528">
        <v>9</v>
      </c>
      <c r="Q528" t="s">
        <v>651</v>
      </c>
      <c r="R528">
        <v>2</v>
      </c>
    </row>
    <row r="529" spans="1:18" x14ac:dyDescent="0.2">
      <c r="A529" t="s">
        <v>938</v>
      </c>
      <c r="B529" t="s">
        <v>939</v>
      </c>
      <c r="C529">
        <v>53545</v>
      </c>
      <c r="D529">
        <v>108038</v>
      </c>
      <c r="E529">
        <v>10004657</v>
      </c>
      <c r="F529" t="s">
        <v>159</v>
      </c>
      <c r="G529" t="s">
        <v>14</v>
      </c>
      <c r="H529" t="s">
        <v>108</v>
      </c>
      <c r="I529" t="s">
        <v>102</v>
      </c>
      <c r="J529" t="s">
        <v>102</v>
      </c>
      <c r="K529">
        <v>10011497</v>
      </c>
      <c r="L529" s="161">
        <v>42478</v>
      </c>
      <c r="M529" s="161">
        <v>42481</v>
      </c>
      <c r="N529" t="s">
        <v>256</v>
      </c>
      <c r="O529" t="s">
        <v>104</v>
      </c>
      <c r="P529">
        <v>2</v>
      </c>
      <c r="Q529" t="s">
        <v>651</v>
      </c>
      <c r="R529">
        <v>4</v>
      </c>
    </row>
    <row r="530" spans="1:18" x14ac:dyDescent="0.2">
      <c r="A530" t="s">
        <v>940</v>
      </c>
      <c r="B530" t="s">
        <v>941</v>
      </c>
      <c r="C530">
        <v>53569</v>
      </c>
      <c r="D530">
        <v>109600</v>
      </c>
      <c r="E530">
        <v>10004542</v>
      </c>
      <c r="F530" t="s">
        <v>90</v>
      </c>
      <c r="G530" t="s">
        <v>13</v>
      </c>
      <c r="H530" t="s">
        <v>442</v>
      </c>
      <c r="I530" t="s">
        <v>92</v>
      </c>
      <c r="J530" t="s">
        <v>93</v>
      </c>
      <c r="K530">
        <v>10004978</v>
      </c>
      <c r="L530" s="161">
        <v>42298</v>
      </c>
      <c r="M530" s="161">
        <v>42299</v>
      </c>
      <c r="N530" t="s">
        <v>94</v>
      </c>
      <c r="O530" t="s">
        <v>95</v>
      </c>
      <c r="P530">
        <v>9</v>
      </c>
      <c r="Q530" t="s">
        <v>651</v>
      </c>
      <c r="R530">
        <v>2</v>
      </c>
    </row>
    <row r="531" spans="1:18" x14ac:dyDescent="0.2">
      <c r="A531" t="s">
        <v>942</v>
      </c>
      <c r="B531" t="s">
        <v>943</v>
      </c>
      <c r="C531">
        <v>53588</v>
      </c>
      <c r="D531">
        <v>105819</v>
      </c>
      <c r="E531">
        <v>10004692</v>
      </c>
      <c r="F531" t="s">
        <v>90</v>
      </c>
      <c r="G531" t="s">
        <v>13</v>
      </c>
      <c r="H531" t="s">
        <v>395</v>
      </c>
      <c r="I531" t="s">
        <v>131</v>
      </c>
      <c r="J531" t="s">
        <v>131</v>
      </c>
      <c r="K531">
        <v>10004979</v>
      </c>
      <c r="L531" s="161">
        <v>42318</v>
      </c>
      <c r="M531" s="161">
        <v>42321</v>
      </c>
      <c r="N531" t="s">
        <v>136</v>
      </c>
      <c r="O531" t="s">
        <v>104</v>
      </c>
      <c r="P531">
        <v>2</v>
      </c>
      <c r="Q531" t="s">
        <v>651</v>
      </c>
      <c r="R531">
        <v>2</v>
      </c>
    </row>
    <row r="532" spans="1:18" x14ac:dyDescent="0.2">
      <c r="A532" t="s">
        <v>944</v>
      </c>
      <c r="B532" t="s">
        <v>945</v>
      </c>
      <c r="C532">
        <v>53589</v>
      </c>
      <c r="D532">
        <v>108071</v>
      </c>
      <c r="E532">
        <v>10004694</v>
      </c>
      <c r="F532" t="s">
        <v>159</v>
      </c>
      <c r="G532" t="s">
        <v>14</v>
      </c>
      <c r="H532" t="s">
        <v>946</v>
      </c>
      <c r="I532" t="s">
        <v>186</v>
      </c>
      <c r="J532" t="s">
        <v>93</v>
      </c>
      <c r="K532">
        <v>10011498</v>
      </c>
      <c r="L532" s="161">
        <v>42535</v>
      </c>
      <c r="M532" s="161">
        <v>42538</v>
      </c>
      <c r="N532" t="s">
        <v>257</v>
      </c>
      <c r="O532" t="s">
        <v>104</v>
      </c>
      <c r="P532">
        <v>2</v>
      </c>
      <c r="Q532" t="s">
        <v>651</v>
      </c>
      <c r="R532">
        <v>2</v>
      </c>
    </row>
    <row r="533" spans="1:18" x14ac:dyDescent="0.2">
      <c r="A533" t="s">
        <v>947</v>
      </c>
      <c r="B533" t="s">
        <v>948</v>
      </c>
      <c r="C533">
        <v>53611</v>
      </c>
      <c r="D533">
        <v>107804</v>
      </c>
      <c r="E533">
        <v>10004720</v>
      </c>
      <c r="F533" t="s">
        <v>90</v>
      </c>
      <c r="G533" t="s">
        <v>13</v>
      </c>
      <c r="H533" t="s">
        <v>130</v>
      </c>
      <c r="I533" t="s">
        <v>131</v>
      </c>
      <c r="J533" t="s">
        <v>131</v>
      </c>
      <c r="K533">
        <v>10019034</v>
      </c>
      <c r="L533" s="161">
        <v>42571</v>
      </c>
      <c r="M533" s="161">
        <v>42572</v>
      </c>
      <c r="N533" t="s">
        <v>94</v>
      </c>
      <c r="O533" t="s">
        <v>95</v>
      </c>
      <c r="P533">
        <v>9</v>
      </c>
      <c r="Q533" t="s">
        <v>651</v>
      </c>
      <c r="R533">
        <v>2</v>
      </c>
    </row>
    <row r="534" spans="1:18" x14ac:dyDescent="0.2">
      <c r="A534" t="s">
        <v>949</v>
      </c>
      <c r="B534" t="s">
        <v>950</v>
      </c>
      <c r="C534">
        <v>53634</v>
      </c>
      <c r="D534">
        <v>108299</v>
      </c>
      <c r="E534">
        <v>10004738</v>
      </c>
      <c r="F534" t="s">
        <v>632</v>
      </c>
      <c r="G534" t="s">
        <v>16</v>
      </c>
      <c r="H534" t="s">
        <v>266</v>
      </c>
      <c r="I534" t="s">
        <v>131</v>
      </c>
      <c r="J534" t="s">
        <v>131</v>
      </c>
      <c r="K534">
        <v>10004981</v>
      </c>
      <c r="L534" s="161">
        <v>42284</v>
      </c>
      <c r="M534" s="161">
        <v>42285</v>
      </c>
      <c r="N534" t="s">
        <v>650</v>
      </c>
      <c r="O534" t="s">
        <v>104</v>
      </c>
      <c r="P534">
        <v>1</v>
      </c>
      <c r="Q534" t="s">
        <v>651</v>
      </c>
      <c r="R534" t="s">
        <v>96</v>
      </c>
    </row>
    <row r="535" spans="1:18" x14ac:dyDescent="0.2">
      <c r="A535" t="s">
        <v>951</v>
      </c>
      <c r="B535" t="s">
        <v>952</v>
      </c>
      <c r="C535">
        <v>53682</v>
      </c>
      <c r="D535">
        <v>118847</v>
      </c>
      <c r="E535">
        <v>10027272</v>
      </c>
      <c r="F535" t="s">
        <v>90</v>
      </c>
      <c r="G535" t="s">
        <v>13</v>
      </c>
      <c r="H535" t="s">
        <v>508</v>
      </c>
      <c r="I535" t="s">
        <v>161</v>
      </c>
      <c r="J535" t="s">
        <v>161</v>
      </c>
      <c r="K535">
        <v>10004982</v>
      </c>
      <c r="L535" s="161">
        <v>42562</v>
      </c>
      <c r="M535" s="161">
        <v>42565</v>
      </c>
      <c r="N535" t="s">
        <v>136</v>
      </c>
      <c r="O535" t="s">
        <v>104</v>
      </c>
      <c r="P535">
        <v>1</v>
      </c>
      <c r="Q535" t="s">
        <v>651</v>
      </c>
      <c r="R535">
        <v>2</v>
      </c>
    </row>
    <row r="536" spans="1:18" x14ac:dyDescent="0.2">
      <c r="A536" t="s">
        <v>953</v>
      </c>
      <c r="B536" t="s">
        <v>954</v>
      </c>
      <c r="C536">
        <v>53693</v>
      </c>
      <c r="D536">
        <v>107679</v>
      </c>
      <c r="E536">
        <v>10004819</v>
      </c>
      <c r="F536" t="s">
        <v>90</v>
      </c>
      <c r="G536" t="s">
        <v>13</v>
      </c>
      <c r="H536" t="s">
        <v>315</v>
      </c>
      <c r="I536" t="s">
        <v>161</v>
      </c>
      <c r="J536" t="s">
        <v>161</v>
      </c>
      <c r="K536">
        <v>10011499</v>
      </c>
      <c r="L536" s="161">
        <v>42506</v>
      </c>
      <c r="M536" s="161">
        <v>42509</v>
      </c>
      <c r="N536" t="s">
        <v>309</v>
      </c>
      <c r="O536" t="s">
        <v>104</v>
      </c>
      <c r="P536">
        <v>2</v>
      </c>
      <c r="Q536" t="s">
        <v>651</v>
      </c>
      <c r="R536">
        <v>3</v>
      </c>
    </row>
    <row r="537" spans="1:18" x14ac:dyDescent="0.2">
      <c r="A537" t="s">
        <v>955</v>
      </c>
      <c r="B537" t="s">
        <v>956</v>
      </c>
      <c r="C537">
        <v>53705</v>
      </c>
      <c r="D537">
        <v>106890</v>
      </c>
      <c r="E537">
        <v>10004840</v>
      </c>
      <c r="F537" t="s">
        <v>90</v>
      </c>
      <c r="G537" t="s">
        <v>13</v>
      </c>
      <c r="H537" t="s">
        <v>130</v>
      </c>
      <c r="I537" t="s">
        <v>131</v>
      </c>
      <c r="J537" t="s">
        <v>131</v>
      </c>
      <c r="K537">
        <v>10006671</v>
      </c>
      <c r="L537" s="161">
        <v>42346</v>
      </c>
      <c r="M537" s="161">
        <v>42349</v>
      </c>
      <c r="N537" t="s">
        <v>121</v>
      </c>
      <c r="O537" t="s">
        <v>104</v>
      </c>
      <c r="P537">
        <v>4</v>
      </c>
      <c r="Q537" t="s">
        <v>651</v>
      </c>
      <c r="R537">
        <v>2</v>
      </c>
    </row>
    <row r="538" spans="1:18" x14ac:dyDescent="0.2">
      <c r="A538" t="s">
        <v>957</v>
      </c>
      <c r="B538" t="s">
        <v>958</v>
      </c>
      <c r="C538">
        <v>53721</v>
      </c>
      <c r="D538">
        <v>107776</v>
      </c>
      <c r="E538">
        <v>10004856</v>
      </c>
      <c r="F538" t="s">
        <v>90</v>
      </c>
      <c r="G538" t="s">
        <v>13</v>
      </c>
      <c r="H538" t="s">
        <v>264</v>
      </c>
      <c r="I538" t="s">
        <v>131</v>
      </c>
      <c r="J538" t="s">
        <v>131</v>
      </c>
      <c r="K538">
        <v>10005141</v>
      </c>
      <c r="L538" s="161">
        <v>42382</v>
      </c>
      <c r="M538" s="161">
        <v>42383</v>
      </c>
      <c r="N538" t="s">
        <v>94</v>
      </c>
      <c r="O538" t="s">
        <v>95</v>
      </c>
      <c r="P538">
        <v>9</v>
      </c>
      <c r="Q538" t="s">
        <v>651</v>
      </c>
      <c r="R538">
        <v>2</v>
      </c>
    </row>
    <row r="539" spans="1:18" x14ac:dyDescent="0.2">
      <c r="A539" t="s">
        <v>959</v>
      </c>
      <c r="B539" t="s">
        <v>960</v>
      </c>
      <c r="C539">
        <v>53722</v>
      </c>
      <c r="D539">
        <v>108027</v>
      </c>
      <c r="E539">
        <v>10004858</v>
      </c>
      <c r="F539" t="s">
        <v>159</v>
      </c>
      <c r="G539" t="s">
        <v>14</v>
      </c>
      <c r="H539" t="s">
        <v>264</v>
      </c>
      <c r="I539" t="s">
        <v>131</v>
      </c>
      <c r="J539" t="s">
        <v>131</v>
      </c>
      <c r="K539">
        <v>10005432</v>
      </c>
      <c r="L539" s="161">
        <v>42325</v>
      </c>
      <c r="M539" s="161">
        <v>42328</v>
      </c>
      <c r="N539" t="s">
        <v>257</v>
      </c>
      <c r="O539" t="s">
        <v>104</v>
      </c>
      <c r="P539">
        <v>1</v>
      </c>
      <c r="Q539" t="s">
        <v>651</v>
      </c>
      <c r="R539">
        <v>1</v>
      </c>
    </row>
    <row r="540" spans="1:18" x14ac:dyDescent="0.2">
      <c r="A540" t="s">
        <v>961</v>
      </c>
      <c r="B540" t="s">
        <v>962</v>
      </c>
      <c r="C540">
        <v>53771</v>
      </c>
      <c r="D540">
        <v>108298</v>
      </c>
      <c r="E540">
        <v>10004943</v>
      </c>
      <c r="F540" t="s">
        <v>632</v>
      </c>
      <c r="G540" t="s">
        <v>16</v>
      </c>
      <c r="H540" t="s">
        <v>342</v>
      </c>
      <c r="I540" t="s">
        <v>177</v>
      </c>
      <c r="J540" t="s">
        <v>177</v>
      </c>
      <c r="K540">
        <v>10004985</v>
      </c>
      <c r="L540" s="161">
        <v>42291</v>
      </c>
      <c r="M540" s="161">
        <v>42292</v>
      </c>
      <c r="N540" t="s">
        <v>650</v>
      </c>
      <c r="O540" t="s">
        <v>104</v>
      </c>
      <c r="P540">
        <v>1</v>
      </c>
      <c r="Q540" t="s">
        <v>651</v>
      </c>
      <c r="R540" t="s">
        <v>96</v>
      </c>
    </row>
    <row r="541" spans="1:18" x14ac:dyDescent="0.2">
      <c r="A541" t="s">
        <v>963</v>
      </c>
      <c r="B541" t="s">
        <v>964</v>
      </c>
      <c r="C541">
        <v>53792</v>
      </c>
      <c r="D541">
        <v>106538</v>
      </c>
      <c r="E541">
        <v>10004977</v>
      </c>
      <c r="F541" t="s">
        <v>90</v>
      </c>
      <c r="G541" t="s">
        <v>13</v>
      </c>
      <c r="H541" t="s">
        <v>438</v>
      </c>
      <c r="I541" t="s">
        <v>155</v>
      </c>
      <c r="J541" t="s">
        <v>155</v>
      </c>
      <c r="K541">
        <v>10004986</v>
      </c>
      <c r="L541" s="161">
        <v>42269</v>
      </c>
      <c r="M541" s="161">
        <v>42272</v>
      </c>
      <c r="N541" t="s">
        <v>132</v>
      </c>
      <c r="O541" t="s">
        <v>104</v>
      </c>
      <c r="P541">
        <v>3</v>
      </c>
      <c r="Q541" t="s">
        <v>651</v>
      </c>
      <c r="R541">
        <v>3</v>
      </c>
    </row>
    <row r="542" spans="1:18" x14ac:dyDescent="0.2">
      <c r="A542" t="s">
        <v>965</v>
      </c>
      <c r="B542" t="s">
        <v>966</v>
      </c>
      <c r="C542">
        <v>53819</v>
      </c>
      <c r="D542">
        <v>111795</v>
      </c>
      <c r="E542">
        <v>10005017</v>
      </c>
      <c r="F542" t="s">
        <v>90</v>
      </c>
      <c r="G542" t="s">
        <v>13</v>
      </c>
      <c r="H542" t="s">
        <v>207</v>
      </c>
      <c r="I542" t="s">
        <v>186</v>
      </c>
      <c r="J542" t="s">
        <v>93</v>
      </c>
      <c r="K542">
        <v>10011500</v>
      </c>
      <c r="L542" s="161">
        <v>42437</v>
      </c>
      <c r="M542" s="161">
        <v>42440</v>
      </c>
      <c r="N542" t="s">
        <v>132</v>
      </c>
      <c r="O542" t="s">
        <v>104</v>
      </c>
      <c r="P542">
        <v>3</v>
      </c>
      <c r="Q542" t="s">
        <v>651</v>
      </c>
      <c r="R542">
        <v>3</v>
      </c>
    </row>
    <row r="543" spans="1:18" x14ac:dyDescent="0.2">
      <c r="A543" t="s">
        <v>967</v>
      </c>
      <c r="B543" t="s">
        <v>968</v>
      </c>
      <c r="C543">
        <v>53879</v>
      </c>
      <c r="D543">
        <v>107166</v>
      </c>
      <c r="E543">
        <v>10005089</v>
      </c>
      <c r="F543" t="s">
        <v>90</v>
      </c>
      <c r="G543" t="s">
        <v>13</v>
      </c>
      <c r="H543" t="s">
        <v>291</v>
      </c>
      <c r="I543" t="s">
        <v>186</v>
      </c>
      <c r="J543" t="s">
        <v>93</v>
      </c>
      <c r="K543">
        <v>10011501</v>
      </c>
      <c r="L543" s="161">
        <v>42551</v>
      </c>
      <c r="M543" s="161">
        <v>42552</v>
      </c>
      <c r="N543" t="s">
        <v>94</v>
      </c>
      <c r="O543" t="s">
        <v>95</v>
      </c>
      <c r="P543">
        <v>9</v>
      </c>
      <c r="Q543" t="s">
        <v>651</v>
      </c>
      <c r="R543">
        <v>2</v>
      </c>
    </row>
    <row r="544" spans="1:18" x14ac:dyDescent="0.2">
      <c r="A544" t="s">
        <v>969</v>
      </c>
      <c r="B544" t="s">
        <v>970</v>
      </c>
      <c r="C544">
        <v>53895</v>
      </c>
      <c r="D544">
        <v>116333</v>
      </c>
      <c r="E544">
        <v>10005101</v>
      </c>
      <c r="F544" t="s">
        <v>90</v>
      </c>
      <c r="G544" t="s">
        <v>13</v>
      </c>
      <c r="H544" t="s">
        <v>173</v>
      </c>
      <c r="I544" t="s">
        <v>161</v>
      </c>
      <c r="J544" t="s">
        <v>161</v>
      </c>
      <c r="K544">
        <v>10004989</v>
      </c>
      <c r="L544" s="161">
        <v>42339</v>
      </c>
      <c r="M544" s="161">
        <v>42342</v>
      </c>
      <c r="N544" t="s">
        <v>132</v>
      </c>
      <c r="O544" t="s">
        <v>104</v>
      </c>
      <c r="P544">
        <v>2</v>
      </c>
      <c r="Q544" t="s">
        <v>651</v>
      </c>
      <c r="R544">
        <v>3</v>
      </c>
    </row>
    <row r="545" spans="1:18" x14ac:dyDescent="0.2">
      <c r="A545" t="s">
        <v>971</v>
      </c>
      <c r="B545" t="s">
        <v>972</v>
      </c>
      <c r="C545">
        <v>53927</v>
      </c>
      <c r="D545">
        <v>114820</v>
      </c>
      <c r="E545">
        <v>10005126</v>
      </c>
      <c r="F545" t="s">
        <v>159</v>
      </c>
      <c r="G545" t="s">
        <v>14</v>
      </c>
      <c r="H545" t="s">
        <v>719</v>
      </c>
      <c r="I545" t="s">
        <v>155</v>
      </c>
      <c r="J545" t="s">
        <v>155</v>
      </c>
      <c r="K545">
        <v>10011502</v>
      </c>
      <c r="L545" s="161">
        <v>42486</v>
      </c>
      <c r="M545" s="161">
        <v>42489</v>
      </c>
      <c r="N545" t="s">
        <v>257</v>
      </c>
      <c r="O545" t="s">
        <v>104</v>
      </c>
      <c r="P545">
        <v>2</v>
      </c>
      <c r="Q545" t="s">
        <v>651</v>
      </c>
      <c r="R545">
        <v>2</v>
      </c>
    </row>
    <row r="546" spans="1:18" x14ac:dyDescent="0.2">
      <c r="A546" t="s">
        <v>973</v>
      </c>
      <c r="B546" t="s">
        <v>974</v>
      </c>
      <c r="C546">
        <v>53941</v>
      </c>
      <c r="D546">
        <v>110208</v>
      </c>
      <c r="E546">
        <v>10005157</v>
      </c>
      <c r="F546" t="s">
        <v>159</v>
      </c>
      <c r="G546" t="s">
        <v>14</v>
      </c>
      <c r="H546" t="s">
        <v>975</v>
      </c>
      <c r="I546" t="s">
        <v>177</v>
      </c>
      <c r="J546" t="s">
        <v>177</v>
      </c>
      <c r="K546">
        <v>10004991</v>
      </c>
      <c r="L546" s="161">
        <v>42422</v>
      </c>
      <c r="M546" s="161">
        <v>42425</v>
      </c>
      <c r="N546" t="s">
        <v>257</v>
      </c>
      <c r="O546" t="s">
        <v>104</v>
      </c>
      <c r="P546">
        <v>2</v>
      </c>
      <c r="Q546" t="s">
        <v>651</v>
      </c>
      <c r="R546">
        <v>2</v>
      </c>
    </row>
    <row r="547" spans="1:18" x14ac:dyDescent="0.2">
      <c r="A547" t="s">
        <v>976</v>
      </c>
      <c r="B547" t="s">
        <v>977</v>
      </c>
      <c r="C547">
        <v>53948</v>
      </c>
      <c r="D547">
        <v>109936</v>
      </c>
      <c r="E547">
        <v>10005166</v>
      </c>
      <c r="F547" t="s">
        <v>90</v>
      </c>
      <c r="G547" t="s">
        <v>13</v>
      </c>
      <c r="H547" t="s">
        <v>670</v>
      </c>
      <c r="I547" t="s">
        <v>152</v>
      </c>
      <c r="J547" t="s">
        <v>152</v>
      </c>
      <c r="K547">
        <v>10011503</v>
      </c>
      <c r="L547" s="161">
        <v>42542</v>
      </c>
      <c r="M547" s="161">
        <v>42545</v>
      </c>
      <c r="N547" t="s">
        <v>136</v>
      </c>
      <c r="O547" t="s">
        <v>104</v>
      </c>
      <c r="P547">
        <v>2</v>
      </c>
      <c r="Q547" t="s">
        <v>651</v>
      </c>
      <c r="R547">
        <v>2</v>
      </c>
    </row>
    <row r="548" spans="1:18" x14ac:dyDescent="0.2">
      <c r="A548" t="s">
        <v>978</v>
      </c>
      <c r="B548" t="s">
        <v>979</v>
      </c>
      <c r="C548">
        <v>54006</v>
      </c>
      <c r="D548">
        <v>106974</v>
      </c>
      <c r="E548">
        <v>10005264</v>
      </c>
      <c r="F548" t="s">
        <v>90</v>
      </c>
      <c r="G548" t="s">
        <v>13</v>
      </c>
      <c r="H548" t="s">
        <v>670</v>
      </c>
      <c r="I548" t="s">
        <v>152</v>
      </c>
      <c r="J548" t="s">
        <v>152</v>
      </c>
      <c r="K548">
        <v>10011504</v>
      </c>
      <c r="L548" s="161">
        <v>42467</v>
      </c>
      <c r="M548" s="161">
        <v>42468</v>
      </c>
      <c r="N548" t="s">
        <v>94</v>
      </c>
      <c r="O548" t="s">
        <v>95</v>
      </c>
      <c r="P548">
        <v>9</v>
      </c>
      <c r="Q548" t="s">
        <v>651</v>
      </c>
      <c r="R548">
        <v>2</v>
      </c>
    </row>
    <row r="549" spans="1:18" x14ac:dyDescent="0.2">
      <c r="A549" t="s">
        <v>980</v>
      </c>
      <c r="B549" t="s">
        <v>981</v>
      </c>
      <c r="C549">
        <v>54026</v>
      </c>
      <c r="D549">
        <v>109050</v>
      </c>
      <c r="E549">
        <v>10002264</v>
      </c>
      <c r="F549" t="s">
        <v>170</v>
      </c>
      <c r="G549" t="s">
        <v>13</v>
      </c>
      <c r="H549" t="s">
        <v>194</v>
      </c>
      <c r="I549" t="s">
        <v>155</v>
      </c>
      <c r="J549" t="s">
        <v>155</v>
      </c>
      <c r="K549">
        <v>10011505</v>
      </c>
      <c r="L549" s="161">
        <v>42480</v>
      </c>
      <c r="M549" s="161">
        <v>42481</v>
      </c>
      <c r="N549" t="s">
        <v>94</v>
      </c>
      <c r="O549" t="s">
        <v>95</v>
      </c>
      <c r="P549">
        <v>9</v>
      </c>
      <c r="Q549" t="s">
        <v>651</v>
      </c>
      <c r="R549">
        <v>2</v>
      </c>
    </row>
    <row r="550" spans="1:18" x14ac:dyDescent="0.2">
      <c r="A550" t="s">
        <v>982</v>
      </c>
      <c r="B550" t="s">
        <v>983</v>
      </c>
      <c r="C550">
        <v>54038</v>
      </c>
      <c r="D550">
        <v>110029</v>
      </c>
      <c r="E550">
        <v>10005319</v>
      </c>
      <c r="F550" t="s">
        <v>90</v>
      </c>
      <c r="G550" t="s">
        <v>13</v>
      </c>
      <c r="H550" t="s">
        <v>342</v>
      </c>
      <c r="I550" t="s">
        <v>177</v>
      </c>
      <c r="J550" t="s">
        <v>177</v>
      </c>
      <c r="K550">
        <v>10011506</v>
      </c>
      <c r="L550" s="161">
        <v>42548</v>
      </c>
      <c r="M550" s="161">
        <v>42551</v>
      </c>
      <c r="N550" t="s">
        <v>136</v>
      </c>
      <c r="O550" t="s">
        <v>104</v>
      </c>
      <c r="P550">
        <v>2</v>
      </c>
      <c r="Q550" t="s">
        <v>651</v>
      </c>
      <c r="R550">
        <v>2</v>
      </c>
    </row>
    <row r="551" spans="1:18" x14ac:dyDescent="0.2">
      <c r="A551" t="s">
        <v>984</v>
      </c>
      <c r="B551" t="s">
        <v>985</v>
      </c>
      <c r="C551">
        <v>54075</v>
      </c>
      <c r="D551">
        <v>106334</v>
      </c>
      <c r="E551">
        <v>10005398</v>
      </c>
      <c r="F551" t="s">
        <v>159</v>
      </c>
      <c r="G551" t="s">
        <v>14</v>
      </c>
      <c r="H551" t="s">
        <v>232</v>
      </c>
      <c r="I551" t="s">
        <v>177</v>
      </c>
      <c r="J551" t="s">
        <v>177</v>
      </c>
      <c r="K551">
        <v>10004996</v>
      </c>
      <c r="L551" s="161">
        <v>42346</v>
      </c>
      <c r="M551" s="161">
        <v>42349</v>
      </c>
      <c r="N551" t="s">
        <v>257</v>
      </c>
      <c r="O551" t="s">
        <v>104</v>
      </c>
      <c r="P551">
        <v>2</v>
      </c>
      <c r="Q551" t="s">
        <v>651</v>
      </c>
      <c r="R551">
        <v>2</v>
      </c>
    </row>
    <row r="552" spans="1:18" x14ac:dyDescent="0.2">
      <c r="A552" t="s">
        <v>986</v>
      </c>
      <c r="B552" t="s">
        <v>987</v>
      </c>
      <c r="C552">
        <v>54137</v>
      </c>
      <c r="D552">
        <v>105544</v>
      </c>
      <c r="E552">
        <v>10005488</v>
      </c>
      <c r="F552" t="s">
        <v>90</v>
      </c>
      <c r="G552" t="s">
        <v>13</v>
      </c>
      <c r="H552" t="s">
        <v>700</v>
      </c>
      <c r="I552" t="s">
        <v>161</v>
      </c>
      <c r="J552" t="s">
        <v>161</v>
      </c>
      <c r="K552">
        <v>10011507</v>
      </c>
      <c r="L552" s="161">
        <v>42591</v>
      </c>
      <c r="M552" s="161">
        <v>42594</v>
      </c>
      <c r="N552" t="s">
        <v>136</v>
      </c>
      <c r="O552" t="s">
        <v>104</v>
      </c>
      <c r="P552">
        <v>2</v>
      </c>
      <c r="Q552" t="s">
        <v>651</v>
      </c>
      <c r="R552">
        <v>1</v>
      </c>
    </row>
    <row r="553" spans="1:18" x14ac:dyDescent="0.2">
      <c r="A553" t="s">
        <v>988</v>
      </c>
      <c r="B553" t="s">
        <v>989</v>
      </c>
      <c r="C553">
        <v>54155</v>
      </c>
      <c r="D553">
        <v>106854</v>
      </c>
      <c r="E553">
        <v>10005509</v>
      </c>
      <c r="F553" t="s">
        <v>90</v>
      </c>
      <c r="G553" t="s">
        <v>13</v>
      </c>
      <c r="H553" t="s">
        <v>426</v>
      </c>
      <c r="I553" t="s">
        <v>131</v>
      </c>
      <c r="J553" t="s">
        <v>131</v>
      </c>
      <c r="K553">
        <v>10011321</v>
      </c>
      <c r="L553" s="161">
        <v>42416</v>
      </c>
      <c r="M553" s="161">
        <v>42417</v>
      </c>
      <c r="N553" t="s">
        <v>94</v>
      </c>
      <c r="O553" t="s">
        <v>95</v>
      </c>
      <c r="P553">
        <v>9</v>
      </c>
      <c r="Q553" t="s">
        <v>651</v>
      </c>
      <c r="R553">
        <v>2</v>
      </c>
    </row>
    <row r="554" spans="1:18" x14ac:dyDescent="0.2">
      <c r="A554" t="s">
        <v>990</v>
      </c>
      <c r="B554" t="s">
        <v>991</v>
      </c>
      <c r="C554">
        <v>54158</v>
      </c>
      <c r="D554">
        <v>106929</v>
      </c>
      <c r="E554">
        <v>10005514</v>
      </c>
      <c r="F554" t="s">
        <v>90</v>
      </c>
      <c r="G554" t="s">
        <v>13</v>
      </c>
      <c r="H554" t="s">
        <v>130</v>
      </c>
      <c r="I554" t="s">
        <v>131</v>
      </c>
      <c r="J554" t="s">
        <v>131</v>
      </c>
      <c r="K554">
        <v>10004998</v>
      </c>
      <c r="L554" s="161">
        <v>42569</v>
      </c>
      <c r="M554" s="161">
        <v>42572</v>
      </c>
      <c r="N554" t="s">
        <v>383</v>
      </c>
      <c r="O554" t="s">
        <v>104</v>
      </c>
      <c r="P554">
        <v>2</v>
      </c>
      <c r="Q554" t="s">
        <v>651</v>
      </c>
      <c r="R554">
        <v>3</v>
      </c>
    </row>
    <row r="555" spans="1:18" x14ac:dyDescent="0.2">
      <c r="A555" t="s">
        <v>992</v>
      </c>
      <c r="B555" t="s">
        <v>993</v>
      </c>
      <c r="C555">
        <v>54215</v>
      </c>
      <c r="D555">
        <v>118766</v>
      </c>
      <c r="E555">
        <v>10025727</v>
      </c>
      <c r="F555" t="s">
        <v>90</v>
      </c>
      <c r="G555" t="s">
        <v>13</v>
      </c>
      <c r="H555" t="s">
        <v>141</v>
      </c>
      <c r="I555" t="s">
        <v>115</v>
      </c>
      <c r="J555" t="s">
        <v>115</v>
      </c>
      <c r="K555">
        <v>10004999</v>
      </c>
      <c r="L555" s="161">
        <v>42318</v>
      </c>
      <c r="M555" s="161">
        <v>42321</v>
      </c>
      <c r="N555" t="s">
        <v>416</v>
      </c>
      <c r="O555" t="s">
        <v>104</v>
      </c>
      <c r="P555">
        <v>2</v>
      </c>
      <c r="Q555" t="s">
        <v>651</v>
      </c>
      <c r="R555">
        <v>3</v>
      </c>
    </row>
    <row r="556" spans="1:18" x14ac:dyDescent="0.2">
      <c r="A556" t="s">
        <v>994</v>
      </c>
      <c r="B556" t="s">
        <v>995</v>
      </c>
      <c r="C556">
        <v>54232</v>
      </c>
      <c r="D556">
        <v>106470</v>
      </c>
      <c r="E556">
        <v>10005588</v>
      </c>
      <c r="F556" t="s">
        <v>90</v>
      </c>
      <c r="G556" t="s">
        <v>13</v>
      </c>
      <c r="H556" t="s">
        <v>494</v>
      </c>
      <c r="I556" t="s">
        <v>131</v>
      </c>
      <c r="J556" t="s">
        <v>131</v>
      </c>
      <c r="K556">
        <v>10017755</v>
      </c>
      <c r="L556" s="161">
        <v>42487</v>
      </c>
      <c r="M556" s="161">
        <v>42488</v>
      </c>
      <c r="N556" t="s">
        <v>94</v>
      </c>
      <c r="O556" t="s">
        <v>95</v>
      </c>
      <c r="P556">
        <v>9</v>
      </c>
      <c r="Q556" t="s">
        <v>651</v>
      </c>
      <c r="R556">
        <v>2</v>
      </c>
    </row>
    <row r="557" spans="1:18" x14ac:dyDescent="0.2">
      <c r="A557" t="s">
        <v>996</v>
      </c>
      <c r="B557" t="s">
        <v>997</v>
      </c>
      <c r="C557">
        <v>54249</v>
      </c>
      <c r="D557">
        <v>106862</v>
      </c>
      <c r="E557">
        <v>10006317</v>
      </c>
      <c r="F557" t="s">
        <v>90</v>
      </c>
      <c r="G557" t="s">
        <v>13</v>
      </c>
      <c r="H557" t="s">
        <v>998</v>
      </c>
      <c r="I557" t="s">
        <v>131</v>
      </c>
      <c r="J557" t="s">
        <v>131</v>
      </c>
      <c r="K557">
        <v>10017753</v>
      </c>
      <c r="L557" s="161">
        <v>42488</v>
      </c>
      <c r="M557" s="161">
        <v>42489</v>
      </c>
      <c r="N557" t="s">
        <v>94</v>
      </c>
      <c r="O557" t="s">
        <v>95</v>
      </c>
      <c r="P557">
        <v>9</v>
      </c>
      <c r="Q557" t="s">
        <v>651</v>
      </c>
      <c r="R557">
        <v>2</v>
      </c>
    </row>
    <row r="558" spans="1:18" x14ac:dyDescent="0.2">
      <c r="A558" t="s">
        <v>999</v>
      </c>
      <c r="B558" t="s">
        <v>1000</v>
      </c>
      <c r="C558">
        <v>54267</v>
      </c>
      <c r="D558">
        <v>107984</v>
      </c>
      <c r="E558">
        <v>10005671</v>
      </c>
      <c r="F558" t="s">
        <v>159</v>
      </c>
      <c r="G558" t="s">
        <v>14</v>
      </c>
      <c r="H558" t="s">
        <v>542</v>
      </c>
      <c r="I558" t="s">
        <v>161</v>
      </c>
      <c r="J558" t="s">
        <v>161</v>
      </c>
      <c r="K558">
        <v>10011508</v>
      </c>
      <c r="L558" s="161">
        <v>42507</v>
      </c>
      <c r="M558" s="161">
        <v>42510</v>
      </c>
      <c r="N558" t="s">
        <v>257</v>
      </c>
      <c r="O558" t="s">
        <v>104</v>
      </c>
      <c r="P558">
        <v>3</v>
      </c>
      <c r="Q558" t="s">
        <v>651</v>
      </c>
      <c r="R558">
        <v>2</v>
      </c>
    </row>
    <row r="559" spans="1:18" x14ac:dyDescent="0.2">
      <c r="A559" t="s">
        <v>1001</v>
      </c>
      <c r="B559" t="s">
        <v>1002</v>
      </c>
      <c r="C559">
        <v>54271</v>
      </c>
      <c r="D559">
        <v>106381</v>
      </c>
      <c r="E559">
        <v>10005673</v>
      </c>
      <c r="F559" t="s">
        <v>259</v>
      </c>
      <c r="G559" t="s">
        <v>14</v>
      </c>
      <c r="H559" t="s">
        <v>542</v>
      </c>
      <c r="I559" t="s">
        <v>161</v>
      </c>
      <c r="J559" t="s">
        <v>161</v>
      </c>
      <c r="K559">
        <v>10011556</v>
      </c>
      <c r="L559" s="161">
        <v>42465</v>
      </c>
      <c r="M559" s="161">
        <v>42468</v>
      </c>
      <c r="N559" t="s">
        <v>309</v>
      </c>
      <c r="O559" t="s">
        <v>104</v>
      </c>
      <c r="P559">
        <v>4</v>
      </c>
      <c r="Q559" t="s">
        <v>651</v>
      </c>
      <c r="R559">
        <v>3</v>
      </c>
    </row>
    <row r="560" spans="1:18" x14ac:dyDescent="0.2">
      <c r="A560" t="s">
        <v>1003</v>
      </c>
      <c r="B560" t="s">
        <v>1004</v>
      </c>
      <c r="C560">
        <v>54277</v>
      </c>
      <c r="D560">
        <v>119814</v>
      </c>
      <c r="E560">
        <v>10033746</v>
      </c>
      <c r="F560" t="s">
        <v>90</v>
      </c>
      <c r="G560" t="s">
        <v>13</v>
      </c>
      <c r="H560" t="s">
        <v>398</v>
      </c>
      <c r="I560" t="s">
        <v>161</v>
      </c>
      <c r="J560" t="s">
        <v>161</v>
      </c>
      <c r="K560">
        <v>10005001</v>
      </c>
      <c r="L560" s="161">
        <v>42577</v>
      </c>
      <c r="M560" s="161">
        <v>42580</v>
      </c>
      <c r="N560" t="s">
        <v>309</v>
      </c>
      <c r="O560" t="s">
        <v>104</v>
      </c>
      <c r="P560">
        <v>2</v>
      </c>
      <c r="Q560" t="s">
        <v>651</v>
      </c>
      <c r="R560">
        <v>3</v>
      </c>
    </row>
    <row r="561" spans="1:18" x14ac:dyDescent="0.2">
      <c r="A561" t="s">
        <v>1005</v>
      </c>
      <c r="B561" t="s">
        <v>1006</v>
      </c>
      <c r="C561">
        <v>54317</v>
      </c>
      <c r="D561">
        <v>115970</v>
      </c>
      <c r="E561">
        <v>10005738</v>
      </c>
      <c r="F561" t="s">
        <v>159</v>
      </c>
      <c r="G561" t="s">
        <v>14</v>
      </c>
      <c r="H561" t="s">
        <v>729</v>
      </c>
      <c r="I561" t="s">
        <v>131</v>
      </c>
      <c r="J561" t="s">
        <v>131</v>
      </c>
      <c r="K561">
        <v>10005002</v>
      </c>
      <c r="L561" s="161">
        <v>42290</v>
      </c>
      <c r="M561" s="161">
        <v>42293</v>
      </c>
      <c r="N561" t="s">
        <v>257</v>
      </c>
      <c r="O561" t="s">
        <v>104</v>
      </c>
      <c r="P561">
        <v>3</v>
      </c>
      <c r="Q561" t="s">
        <v>651</v>
      </c>
      <c r="R561">
        <v>2</v>
      </c>
    </row>
    <row r="562" spans="1:18" x14ac:dyDescent="0.2">
      <c r="A562" t="s">
        <v>1007</v>
      </c>
      <c r="B562" t="s">
        <v>1008</v>
      </c>
      <c r="C562">
        <v>54325</v>
      </c>
      <c r="D562">
        <v>105685</v>
      </c>
      <c r="E562">
        <v>10005744</v>
      </c>
      <c r="F562" t="s">
        <v>90</v>
      </c>
      <c r="G562" t="s">
        <v>13</v>
      </c>
      <c r="H562" t="s">
        <v>656</v>
      </c>
      <c r="I562" t="s">
        <v>115</v>
      </c>
      <c r="J562" t="s">
        <v>115</v>
      </c>
      <c r="K562">
        <v>10005126</v>
      </c>
      <c r="L562" s="161">
        <v>42410</v>
      </c>
      <c r="M562" s="161">
        <v>42411</v>
      </c>
      <c r="N562" t="s">
        <v>94</v>
      </c>
      <c r="O562" t="s">
        <v>95</v>
      </c>
      <c r="P562">
        <v>9</v>
      </c>
      <c r="Q562" t="s">
        <v>651</v>
      </c>
      <c r="R562">
        <v>2</v>
      </c>
    </row>
    <row r="563" spans="1:18" x14ac:dyDescent="0.2">
      <c r="A563" t="s">
        <v>1009</v>
      </c>
      <c r="B563" t="s">
        <v>439</v>
      </c>
      <c r="C563">
        <v>54333</v>
      </c>
      <c r="D563">
        <v>111892</v>
      </c>
      <c r="E563">
        <v>10005752</v>
      </c>
      <c r="F563" t="s">
        <v>90</v>
      </c>
      <c r="G563" t="s">
        <v>13</v>
      </c>
      <c r="H563" t="s">
        <v>436</v>
      </c>
      <c r="I563" t="s">
        <v>155</v>
      </c>
      <c r="J563" t="s">
        <v>155</v>
      </c>
      <c r="K563">
        <v>10005003</v>
      </c>
      <c r="L563" s="161">
        <v>42297</v>
      </c>
      <c r="M563" s="161">
        <v>42300</v>
      </c>
      <c r="N563" t="s">
        <v>416</v>
      </c>
      <c r="O563" t="s">
        <v>104</v>
      </c>
      <c r="P563">
        <v>2</v>
      </c>
      <c r="Q563" t="s">
        <v>651</v>
      </c>
      <c r="R563">
        <v>3</v>
      </c>
    </row>
    <row r="564" spans="1:18" x14ac:dyDescent="0.2">
      <c r="A564" t="s">
        <v>1010</v>
      </c>
      <c r="B564" t="s">
        <v>1011</v>
      </c>
      <c r="C564">
        <v>54342</v>
      </c>
      <c r="D564">
        <v>107081</v>
      </c>
      <c r="E564">
        <v>10005775</v>
      </c>
      <c r="F564" t="s">
        <v>90</v>
      </c>
      <c r="G564" t="s">
        <v>13</v>
      </c>
      <c r="H564" t="s">
        <v>557</v>
      </c>
      <c r="I564" t="s">
        <v>92</v>
      </c>
      <c r="J564" t="s">
        <v>93</v>
      </c>
      <c r="K564">
        <v>10005004</v>
      </c>
      <c r="L564" s="161">
        <v>42416</v>
      </c>
      <c r="M564" s="161">
        <v>42417</v>
      </c>
      <c r="N564" t="s">
        <v>94</v>
      </c>
      <c r="O564" t="s">
        <v>95</v>
      </c>
      <c r="P564">
        <v>9</v>
      </c>
      <c r="Q564" t="s">
        <v>651</v>
      </c>
      <c r="R564">
        <v>2</v>
      </c>
    </row>
    <row r="565" spans="1:18" x14ac:dyDescent="0.2">
      <c r="A565" t="s">
        <v>1012</v>
      </c>
      <c r="B565" t="s">
        <v>1013</v>
      </c>
      <c r="C565">
        <v>54397</v>
      </c>
      <c r="D565">
        <v>107640</v>
      </c>
      <c r="E565">
        <v>10005883</v>
      </c>
      <c r="F565" t="s">
        <v>90</v>
      </c>
      <c r="G565" t="s">
        <v>13</v>
      </c>
      <c r="H565" t="s">
        <v>223</v>
      </c>
      <c r="I565" t="s">
        <v>152</v>
      </c>
      <c r="J565" t="s">
        <v>152</v>
      </c>
      <c r="K565">
        <v>10005005</v>
      </c>
      <c r="L565" s="161">
        <v>42332</v>
      </c>
      <c r="M565" s="161">
        <v>42335</v>
      </c>
      <c r="N565" t="s">
        <v>121</v>
      </c>
      <c r="O565" t="s">
        <v>104</v>
      </c>
      <c r="P565">
        <v>2</v>
      </c>
      <c r="Q565" t="s">
        <v>651</v>
      </c>
      <c r="R565">
        <v>2</v>
      </c>
    </row>
    <row r="566" spans="1:18" x14ac:dyDescent="0.2">
      <c r="A566" t="s">
        <v>1014</v>
      </c>
      <c r="B566" t="s">
        <v>1015</v>
      </c>
      <c r="C566">
        <v>54402</v>
      </c>
      <c r="D566">
        <v>109755</v>
      </c>
      <c r="E566">
        <v>10005891</v>
      </c>
      <c r="F566" t="s">
        <v>90</v>
      </c>
      <c r="G566" t="s">
        <v>13</v>
      </c>
      <c r="H566" t="s">
        <v>724</v>
      </c>
      <c r="I566" t="s">
        <v>102</v>
      </c>
      <c r="J566" t="s">
        <v>102</v>
      </c>
      <c r="K566">
        <v>10005382</v>
      </c>
      <c r="L566" s="161">
        <v>42430</v>
      </c>
      <c r="M566" s="161">
        <v>42433</v>
      </c>
      <c r="N566" t="s">
        <v>136</v>
      </c>
      <c r="O566" t="s">
        <v>104</v>
      </c>
      <c r="P566">
        <v>3</v>
      </c>
      <c r="Q566" t="s">
        <v>651</v>
      </c>
      <c r="R566">
        <v>1</v>
      </c>
    </row>
    <row r="567" spans="1:18" x14ac:dyDescent="0.2">
      <c r="A567" t="s">
        <v>1016</v>
      </c>
      <c r="B567" t="s">
        <v>1017</v>
      </c>
      <c r="C567">
        <v>54409</v>
      </c>
      <c r="D567">
        <v>116955</v>
      </c>
      <c r="E567">
        <v>10005894</v>
      </c>
      <c r="F567" t="s">
        <v>90</v>
      </c>
      <c r="G567" t="s">
        <v>13</v>
      </c>
      <c r="H567" t="s">
        <v>326</v>
      </c>
      <c r="I567" t="s">
        <v>177</v>
      </c>
      <c r="J567" t="s">
        <v>177</v>
      </c>
      <c r="K567">
        <v>10005006</v>
      </c>
      <c r="L567" s="161">
        <v>42424</v>
      </c>
      <c r="M567" s="161">
        <v>42425</v>
      </c>
      <c r="N567" t="s">
        <v>156</v>
      </c>
      <c r="O567" t="s">
        <v>95</v>
      </c>
      <c r="P567">
        <v>9</v>
      </c>
      <c r="Q567" t="s">
        <v>651</v>
      </c>
      <c r="R567">
        <v>2</v>
      </c>
    </row>
    <row r="568" spans="1:18" x14ac:dyDescent="0.2">
      <c r="A568" t="s">
        <v>1018</v>
      </c>
      <c r="B568" t="s">
        <v>1019</v>
      </c>
      <c r="C568">
        <v>54429</v>
      </c>
      <c r="D568">
        <v>106336</v>
      </c>
      <c r="E568">
        <v>10005916</v>
      </c>
      <c r="F568" t="s">
        <v>159</v>
      </c>
      <c r="G568" t="s">
        <v>14</v>
      </c>
      <c r="H568" t="s">
        <v>389</v>
      </c>
      <c r="I568" t="s">
        <v>177</v>
      </c>
      <c r="J568" t="s">
        <v>177</v>
      </c>
      <c r="K568">
        <v>10011567</v>
      </c>
      <c r="L568" s="161">
        <v>42542</v>
      </c>
      <c r="M568" s="161">
        <v>42545</v>
      </c>
      <c r="N568" t="s">
        <v>257</v>
      </c>
      <c r="O568" t="s">
        <v>104</v>
      </c>
      <c r="P568">
        <v>3</v>
      </c>
      <c r="Q568" t="s">
        <v>651</v>
      </c>
      <c r="R568">
        <v>2</v>
      </c>
    </row>
    <row r="569" spans="1:18" x14ac:dyDescent="0.2">
      <c r="A569" t="s">
        <v>1020</v>
      </c>
      <c r="B569" t="s">
        <v>1021</v>
      </c>
      <c r="C569">
        <v>54505</v>
      </c>
      <c r="D569">
        <v>109605</v>
      </c>
      <c r="E569">
        <v>10004748</v>
      </c>
      <c r="F569" t="s">
        <v>259</v>
      </c>
      <c r="G569" t="s">
        <v>14</v>
      </c>
      <c r="H569" t="s">
        <v>295</v>
      </c>
      <c r="I569" t="s">
        <v>186</v>
      </c>
      <c r="J569" t="s">
        <v>93</v>
      </c>
      <c r="K569">
        <v>10011561</v>
      </c>
      <c r="L569" s="161">
        <v>42542</v>
      </c>
      <c r="M569" s="161">
        <v>42545</v>
      </c>
      <c r="N569" t="s">
        <v>136</v>
      </c>
      <c r="O569" t="s">
        <v>104</v>
      </c>
      <c r="P569">
        <v>2</v>
      </c>
      <c r="Q569" t="s">
        <v>651</v>
      </c>
      <c r="R569">
        <v>2</v>
      </c>
    </row>
    <row r="570" spans="1:18" x14ac:dyDescent="0.2">
      <c r="A570" t="s">
        <v>1022</v>
      </c>
      <c r="B570" t="s">
        <v>1023</v>
      </c>
      <c r="C570">
        <v>54552</v>
      </c>
      <c r="D570">
        <v>108616</v>
      </c>
      <c r="E570">
        <v>10010548</v>
      </c>
      <c r="F570" t="s">
        <v>90</v>
      </c>
      <c r="G570" t="s">
        <v>13</v>
      </c>
      <c r="H570" t="s">
        <v>395</v>
      </c>
      <c r="I570" t="s">
        <v>131</v>
      </c>
      <c r="J570" t="s">
        <v>131</v>
      </c>
      <c r="K570">
        <v>10011510</v>
      </c>
      <c r="L570" s="161">
        <v>42549</v>
      </c>
      <c r="M570" s="161">
        <v>42551</v>
      </c>
      <c r="N570" t="s">
        <v>121</v>
      </c>
      <c r="O570" t="s">
        <v>104</v>
      </c>
      <c r="P570">
        <v>2</v>
      </c>
      <c r="Q570" t="s">
        <v>651</v>
      </c>
      <c r="R570">
        <v>2</v>
      </c>
    </row>
    <row r="571" spans="1:18" x14ac:dyDescent="0.2">
      <c r="A571" t="s">
        <v>1024</v>
      </c>
      <c r="B571" t="s">
        <v>1025</v>
      </c>
      <c r="C571">
        <v>54562</v>
      </c>
      <c r="D571">
        <v>106937</v>
      </c>
      <c r="E571">
        <v>10006173</v>
      </c>
      <c r="F571" t="s">
        <v>90</v>
      </c>
      <c r="G571" t="s">
        <v>13</v>
      </c>
      <c r="H571" t="s">
        <v>1026</v>
      </c>
      <c r="I571" t="s">
        <v>131</v>
      </c>
      <c r="J571" t="s">
        <v>131</v>
      </c>
      <c r="K571">
        <v>10005009</v>
      </c>
      <c r="L571" s="161">
        <v>42402</v>
      </c>
      <c r="M571" s="161">
        <v>42405</v>
      </c>
      <c r="N571" t="s">
        <v>121</v>
      </c>
      <c r="O571" t="s">
        <v>104</v>
      </c>
      <c r="P571">
        <v>2</v>
      </c>
      <c r="Q571" t="s">
        <v>651</v>
      </c>
      <c r="R571">
        <v>2</v>
      </c>
    </row>
    <row r="572" spans="1:18" x14ac:dyDescent="0.2">
      <c r="A572" t="s">
        <v>1027</v>
      </c>
      <c r="B572" t="s">
        <v>1028</v>
      </c>
      <c r="C572">
        <v>54563</v>
      </c>
      <c r="D572">
        <v>114821</v>
      </c>
      <c r="E572">
        <v>10006175</v>
      </c>
      <c r="F572" t="s">
        <v>159</v>
      </c>
      <c r="G572" t="s">
        <v>14</v>
      </c>
      <c r="H572" t="s">
        <v>1026</v>
      </c>
      <c r="I572" t="s">
        <v>131</v>
      </c>
      <c r="J572" t="s">
        <v>131</v>
      </c>
      <c r="K572">
        <v>10005010</v>
      </c>
      <c r="L572" s="161">
        <v>42394</v>
      </c>
      <c r="M572" s="161">
        <v>42397</v>
      </c>
      <c r="N572" t="s">
        <v>257</v>
      </c>
      <c r="O572" t="s">
        <v>104</v>
      </c>
      <c r="P572">
        <v>3</v>
      </c>
      <c r="Q572" t="s">
        <v>651</v>
      </c>
      <c r="R572">
        <v>2</v>
      </c>
    </row>
    <row r="573" spans="1:18" x14ac:dyDescent="0.2">
      <c r="A573" t="s">
        <v>1029</v>
      </c>
      <c r="B573" t="s">
        <v>1030</v>
      </c>
      <c r="C573">
        <v>54624</v>
      </c>
      <c r="D573">
        <v>106864</v>
      </c>
      <c r="E573">
        <v>10006332</v>
      </c>
      <c r="F573" t="s">
        <v>259</v>
      </c>
      <c r="G573" t="s">
        <v>14</v>
      </c>
      <c r="H573" t="s">
        <v>299</v>
      </c>
      <c r="I573" t="s">
        <v>131</v>
      </c>
      <c r="J573" t="s">
        <v>131</v>
      </c>
      <c r="K573">
        <v>10017758</v>
      </c>
      <c r="L573" s="161">
        <v>42543</v>
      </c>
      <c r="M573" s="161">
        <v>42544</v>
      </c>
      <c r="N573" t="s">
        <v>94</v>
      </c>
      <c r="O573" t="s">
        <v>95</v>
      </c>
      <c r="P573">
        <v>9</v>
      </c>
      <c r="Q573" t="s">
        <v>651</v>
      </c>
      <c r="R573">
        <v>2</v>
      </c>
    </row>
    <row r="574" spans="1:18" x14ac:dyDescent="0.2">
      <c r="A574" t="s">
        <v>1031</v>
      </c>
      <c r="B574" t="s">
        <v>1032</v>
      </c>
      <c r="C574">
        <v>54636</v>
      </c>
      <c r="D574">
        <v>116195</v>
      </c>
      <c r="E574">
        <v>10001473</v>
      </c>
      <c r="F574" t="s">
        <v>159</v>
      </c>
      <c r="G574" t="s">
        <v>14</v>
      </c>
      <c r="H574" t="s">
        <v>544</v>
      </c>
      <c r="I574" t="s">
        <v>161</v>
      </c>
      <c r="J574" t="s">
        <v>161</v>
      </c>
      <c r="K574">
        <v>10011511</v>
      </c>
      <c r="L574" s="161">
        <v>42486</v>
      </c>
      <c r="M574" s="161">
        <v>42489</v>
      </c>
      <c r="N574" t="s">
        <v>257</v>
      </c>
      <c r="O574" t="s">
        <v>104</v>
      </c>
      <c r="P574">
        <v>3</v>
      </c>
      <c r="Q574" t="s">
        <v>651</v>
      </c>
      <c r="R574">
        <v>2</v>
      </c>
    </row>
    <row r="575" spans="1:18" x14ac:dyDescent="0.2">
      <c r="A575" t="s">
        <v>1033</v>
      </c>
      <c r="B575" t="s">
        <v>1034</v>
      </c>
      <c r="C575">
        <v>54684</v>
      </c>
      <c r="D575">
        <v>112269</v>
      </c>
      <c r="E575">
        <v>10006426</v>
      </c>
      <c r="F575" t="s">
        <v>159</v>
      </c>
      <c r="G575" t="s">
        <v>14</v>
      </c>
      <c r="H575" t="s">
        <v>374</v>
      </c>
      <c r="I575" t="s">
        <v>177</v>
      </c>
      <c r="J575" t="s">
        <v>177</v>
      </c>
      <c r="K575">
        <v>10011513</v>
      </c>
      <c r="L575" s="161">
        <v>42500</v>
      </c>
      <c r="M575" s="161">
        <v>42501</v>
      </c>
      <c r="N575" t="s">
        <v>162</v>
      </c>
      <c r="O575" t="s">
        <v>95</v>
      </c>
      <c r="P575">
        <v>9</v>
      </c>
      <c r="Q575" t="s">
        <v>651</v>
      </c>
      <c r="R575">
        <v>2</v>
      </c>
    </row>
    <row r="576" spans="1:18" x14ac:dyDescent="0.2">
      <c r="A576" t="s">
        <v>1035</v>
      </c>
      <c r="B576" t="s">
        <v>1036</v>
      </c>
      <c r="C576">
        <v>54739</v>
      </c>
      <c r="D576">
        <v>107976</v>
      </c>
      <c r="E576">
        <v>10006495</v>
      </c>
      <c r="F576" t="s">
        <v>159</v>
      </c>
      <c r="G576" t="s">
        <v>14</v>
      </c>
      <c r="H576" t="s">
        <v>145</v>
      </c>
      <c r="I576" t="s">
        <v>131</v>
      </c>
      <c r="J576" t="s">
        <v>131</v>
      </c>
      <c r="K576">
        <v>10017751</v>
      </c>
      <c r="L576" s="161">
        <v>42478</v>
      </c>
      <c r="M576" s="161">
        <v>42481</v>
      </c>
      <c r="N576" t="s">
        <v>257</v>
      </c>
      <c r="O576" t="s">
        <v>104</v>
      </c>
      <c r="P576">
        <v>3</v>
      </c>
      <c r="Q576" t="s">
        <v>651</v>
      </c>
      <c r="R576">
        <v>2</v>
      </c>
    </row>
    <row r="577" spans="1:18" x14ac:dyDescent="0.2">
      <c r="A577" t="s">
        <v>1037</v>
      </c>
      <c r="B577" t="s">
        <v>1038</v>
      </c>
      <c r="C577">
        <v>54755</v>
      </c>
      <c r="D577">
        <v>107857</v>
      </c>
      <c r="E577">
        <v>10006517</v>
      </c>
      <c r="F577" t="s">
        <v>90</v>
      </c>
      <c r="G577" t="s">
        <v>13</v>
      </c>
      <c r="H577" t="s">
        <v>1039</v>
      </c>
      <c r="I577" t="s">
        <v>92</v>
      </c>
      <c r="J577" t="s">
        <v>93</v>
      </c>
      <c r="K577">
        <v>10005017</v>
      </c>
      <c r="L577" s="161">
        <v>42339</v>
      </c>
      <c r="M577" s="161">
        <v>42342</v>
      </c>
      <c r="N577" t="s">
        <v>136</v>
      </c>
      <c r="O577" t="s">
        <v>104</v>
      </c>
      <c r="P577">
        <v>2</v>
      </c>
      <c r="Q577" t="s">
        <v>651</v>
      </c>
      <c r="R577">
        <v>2</v>
      </c>
    </row>
    <row r="578" spans="1:18" x14ac:dyDescent="0.2">
      <c r="A578" t="s">
        <v>1040</v>
      </c>
      <c r="B578" t="s">
        <v>1041</v>
      </c>
      <c r="C578">
        <v>54758</v>
      </c>
      <c r="D578">
        <v>107856</v>
      </c>
      <c r="E578">
        <v>10006521</v>
      </c>
      <c r="F578" t="s">
        <v>259</v>
      </c>
      <c r="G578" t="s">
        <v>14</v>
      </c>
      <c r="H578" t="s">
        <v>467</v>
      </c>
      <c r="I578" t="s">
        <v>92</v>
      </c>
      <c r="J578" t="s">
        <v>93</v>
      </c>
      <c r="K578">
        <v>10005132</v>
      </c>
      <c r="L578" s="161">
        <v>42556</v>
      </c>
      <c r="M578" s="161">
        <v>42559</v>
      </c>
      <c r="N578" t="s">
        <v>121</v>
      </c>
      <c r="O578" t="s">
        <v>104</v>
      </c>
      <c r="P578">
        <v>3</v>
      </c>
      <c r="Q578" t="s">
        <v>651</v>
      </c>
      <c r="R578">
        <v>2</v>
      </c>
    </row>
    <row r="579" spans="1:18" x14ac:dyDescent="0.2">
      <c r="A579" t="s">
        <v>1042</v>
      </c>
      <c r="B579" t="s">
        <v>1043</v>
      </c>
      <c r="C579">
        <v>54774</v>
      </c>
      <c r="D579">
        <v>112238</v>
      </c>
      <c r="E579">
        <v>10006547</v>
      </c>
      <c r="F579" t="s">
        <v>159</v>
      </c>
      <c r="G579" t="s">
        <v>14</v>
      </c>
      <c r="H579" t="s">
        <v>330</v>
      </c>
      <c r="I579" t="s">
        <v>161</v>
      </c>
      <c r="J579" t="s">
        <v>161</v>
      </c>
      <c r="K579">
        <v>10005018</v>
      </c>
      <c r="L579" s="161">
        <v>42444</v>
      </c>
      <c r="M579" s="161">
        <v>42447</v>
      </c>
      <c r="N579" t="s">
        <v>257</v>
      </c>
      <c r="O579" t="s">
        <v>104</v>
      </c>
      <c r="P579">
        <v>2</v>
      </c>
      <c r="Q579" t="s">
        <v>651</v>
      </c>
      <c r="R579">
        <v>2</v>
      </c>
    </row>
    <row r="580" spans="1:18" x14ac:dyDescent="0.2">
      <c r="A580" t="s">
        <v>1044</v>
      </c>
      <c r="B580" t="s">
        <v>1045</v>
      </c>
      <c r="C580">
        <v>54838</v>
      </c>
      <c r="D580">
        <v>105782</v>
      </c>
      <c r="E580">
        <v>10000446</v>
      </c>
      <c r="F580" t="s">
        <v>90</v>
      </c>
      <c r="G580" t="s">
        <v>13</v>
      </c>
      <c r="H580" t="s">
        <v>266</v>
      </c>
      <c r="I580" t="s">
        <v>131</v>
      </c>
      <c r="J580" t="s">
        <v>131</v>
      </c>
      <c r="K580">
        <v>10005019</v>
      </c>
      <c r="L580" s="161">
        <v>42347</v>
      </c>
      <c r="M580" s="161">
        <v>42348</v>
      </c>
      <c r="N580" t="s">
        <v>156</v>
      </c>
      <c r="O580" t="s">
        <v>95</v>
      </c>
      <c r="P580">
        <v>9</v>
      </c>
      <c r="Q580" t="s">
        <v>651</v>
      </c>
      <c r="R580">
        <v>2</v>
      </c>
    </row>
    <row r="581" spans="1:18" x14ac:dyDescent="0.2">
      <c r="A581" t="s">
        <v>1046</v>
      </c>
      <c r="B581" t="s">
        <v>1047</v>
      </c>
      <c r="C581">
        <v>54859</v>
      </c>
      <c r="D581">
        <v>108289</v>
      </c>
      <c r="E581">
        <v>10002869</v>
      </c>
      <c r="F581" t="s">
        <v>632</v>
      </c>
      <c r="G581" t="s">
        <v>16</v>
      </c>
      <c r="H581" t="s">
        <v>312</v>
      </c>
      <c r="I581" t="s">
        <v>131</v>
      </c>
      <c r="J581" t="s">
        <v>131</v>
      </c>
      <c r="K581">
        <v>10005020</v>
      </c>
      <c r="L581" s="161">
        <v>42333</v>
      </c>
      <c r="M581" s="161">
        <v>42334</v>
      </c>
      <c r="N581" t="s">
        <v>650</v>
      </c>
      <c r="O581" t="s">
        <v>104</v>
      </c>
      <c r="P581">
        <v>1</v>
      </c>
      <c r="Q581" t="s">
        <v>651</v>
      </c>
      <c r="R581" t="s">
        <v>96</v>
      </c>
    </row>
    <row r="582" spans="1:18" x14ac:dyDescent="0.2">
      <c r="A582" t="s">
        <v>1048</v>
      </c>
      <c r="B582" t="s">
        <v>1049</v>
      </c>
      <c r="C582">
        <v>54860</v>
      </c>
      <c r="D582">
        <v>107481</v>
      </c>
      <c r="E582">
        <v>10002896</v>
      </c>
      <c r="F582" t="s">
        <v>90</v>
      </c>
      <c r="G582" t="s">
        <v>13</v>
      </c>
      <c r="H582" t="s">
        <v>479</v>
      </c>
      <c r="I582" t="s">
        <v>115</v>
      </c>
      <c r="J582" t="s">
        <v>115</v>
      </c>
      <c r="K582">
        <v>10005021</v>
      </c>
      <c r="L582" s="161">
        <v>42311</v>
      </c>
      <c r="M582" s="161">
        <v>42313</v>
      </c>
      <c r="N582" t="s">
        <v>121</v>
      </c>
      <c r="O582" t="s">
        <v>104</v>
      </c>
      <c r="P582">
        <v>3</v>
      </c>
      <c r="Q582" t="s">
        <v>651</v>
      </c>
      <c r="R582">
        <v>2</v>
      </c>
    </row>
    <row r="583" spans="1:18" x14ac:dyDescent="0.2">
      <c r="A583" t="s">
        <v>1050</v>
      </c>
      <c r="B583" t="s">
        <v>1051</v>
      </c>
      <c r="C583">
        <v>54877</v>
      </c>
      <c r="D583">
        <v>111901</v>
      </c>
      <c r="E583">
        <v>10006734</v>
      </c>
      <c r="F583" t="s">
        <v>259</v>
      </c>
      <c r="G583" t="s">
        <v>14</v>
      </c>
      <c r="H583" t="s">
        <v>194</v>
      </c>
      <c r="I583" t="s">
        <v>155</v>
      </c>
      <c r="J583" t="s">
        <v>155</v>
      </c>
      <c r="K583">
        <v>10020094</v>
      </c>
      <c r="L583" s="161">
        <v>42529</v>
      </c>
      <c r="M583" s="161">
        <v>42530</v>
      </c>
      <c r="N583" t="s">
        <v>443</v>
      </c>
      <c r="O583" t="s">
        <v>95</v>
      </c>
      <c r="P583">
        <v>9</v>
      </c>
      <c r="Q583" t="s">
        <v>651</v>
      </c>
      <c r="R583">
        <v>2</v>
      </c>
    </row>
    <row r="584" spans="1:18" x14ac:dyDescent="0.2">
      <c r="A584" t="s">
        <v>1052</v>
      </c>
      <c r="B584" t="s">
        <v>1053</v>
      </c>
      <c r="C584">
        <v>54956</v>
      </c>
      <c r="D584">
        <v>107873</v>
      </c>
      <c r="E584">
        <v>10008699</v>
      </c>
      <c r="F584" t="s">
        <v>90</v>
      </c>
      <c r="G584" t="s">
        <v>13</v>
      </c>
      <c r="H584" t="s">
        <v>207</v>
      </c>
      <c r="I584" t="s">
        <v>186</v>
      </c>
      <c r="J584" t="s">
        <v>93</v>
      </c>
      <c r="K584">
        <v>10011516</v>
      </c>
      <c r="L584" s="161">
        <v>42536</v>
      </c>
      <c r="M584" s="161">
        <v>42537</v>
      </c>
      <c r="N584" t="s">
        <v>94</v>
      </c>
      <c r="O584" t="s">
        <v>95</v>
      </c>
      <c r="P584">
        <v>9</v>
      </c>
      <c r="Q584" t="s">
        <v>651</v>
      </c>
      <c r="R584">
        <v>2</v>
      </c>
    </row>
    <row r="585" spans="1:18" x14ac:dyDescent="0.2">
      <c r="A585" t="s">
        <v>1054</v>
      </c>
      <c r="B585" t="s">
        <v>1055</v>
      </c>
      <c r="C585">
        <v>55074</v>
      </c>
      <c r="D585">
        <v>106956</v>
      </c>
      <c r="E585">
        <v>10007320</v>
      </c>
      <c r="F585" t="s">
        <v>259</v>
      </c>
      <c r="G585" t="s">
        <v>14</v>
      </c>
      <c r="H585" t="s">
        <v>736</v>
      </c>
      <c r="I585" t="s">
        <v>115</v>
      </c>
      <c r="J585" t="s">
        <v>115</v>
      </c>
      <c r="K585">
        <v>10011555</v>
      </c>
      <c r="L585" s="161">
        <v>42472</v>
      </c>
      <c r="M585" s="161">
        <v>42475</v>
      </c>
      <c r="N585" t="s">
        <v>121</v>
      </c>
      <c r="O585" t="s">
        <v>104</v>
      </c>
      <c r="P585">
        <v>2</v>
      </c>
      <c r="Q585" t="s">
        <v>651</v>
      </c>
      <c r="R585">
        <v>2</v>
      </c>
    </row>
    <row r="586" spans="1:18" x14ac:dyDescent="0.2">
      <c r="A586" t="s">
        <v>1056</v>
      </c>
      <c r="B586" t="s">
        <v>1057</v>
      </c>
      <c r="C586">
        <v>55115</v>
      </c>
      <c r="D586">
        <v>105316</v>
      </c>
      <c r="E586">
        <v>10004123</v>
      </c>
      <c r="F586" t="s">
        <v>170</v>
      </c>
      <c r="G586" t="s">
        <v>13</v>
      </c>
      <c r="H586" t="s">
        <v>1058</v>
      </c>
      <c r="I586" t="s">
        <v>102</v>
      </c>
      <c r="J586" t="s">
        <v>102</v>
      </c>
      <c r="K586">
        <v>10008491</v>
      </c>
      <c r="L586" s="161">
        <v>42430</v>
      </c>
      <c r="M586" s="161">
        <v>42433</v>
      </c>
      <c r="N586" t="s">
        <v>136</v>
      </c>
      <c r="O586" t="s">
        <v>104</v>
      </c>
      <c r="P586">
        <v>2</v>
      </c>
      <c r="Q586" t="s">
        <v>651</v>
      </c>
      <c r="R586">
        <v>2</v>
      </c>
    </row>
    <row r="587" spans="1:18" x14ac:dyDescent="0.2">
      <c r="A587" t="s">
        <v>1059</v>
      </c>
      <c r="B587" t="s">
        <v>1060</v>
      </c>
      <c r="C587">
        <v>55131</v>
      </c>
      <c r="D587">
        <v>110106</v>
      </c>
      <c r="E587">
        <v>10007100</v>
      </c>
      <c r="F587" t="s">
        <v>259</v>
      </c>
      <c r="G587" t="s">
        <v>14</v>
      </c>
      <c r="H587" t="s">
        <v>1039</v>
      </c>
      <c r="I587" t="s">
        <v>92</v>
      </c>
      <c r="J587" t="s">
        <v>93</v>
      </c>
      <c r="K587">
        <v>10005156</v>
      </c>
      <c r="L587" s="161">
        <v>42382</v>
      </c>
      <c r="M587" s="161">
        <v>42383</v>
      </c>
      <c r="N587" t="s">
        <v>94</v>
      </c>
      <c r="O587" t="s">
        <v>95</v>
      </c>
      <c r="P587">
        <v>9</v>
      </c>
      <c r="Q587" t="s">
        <v>651</v>
      </c>
      <c r="R587">
        <v>2</v>
      </c>
    </row>
    <row r="588" spans="1:18" x14ac:dyDescent="0.2">
      <c r="A588" t="s">
        <v>1061</v>
      </c>
      <c r="B588" t="s">
        <v>1062</v>
      </c>
      <c r="C588">
        <v>55241</v>
      </c>
      <c r="D588">
        <v>107911</v>
      </c>
      <c r="E588">
        <v>10003161</v>
      </c>
      <c r="F588" t="s">
        <v>90</v>
      </c>
      <c r="G588" t="s">
        <v>13</v>
      </c>
      <c r="H588" t="s">
        <v>680</v>
      </c>
      <c r="I588" t="s">
        <v>155</v>
      </c>
      <c r="J588" t="s">
        <v>155</v>
      </c>
      <c r="K588">
        <v>10005441</v>
      </c>
      <c r="L588" s="161">
        <v>42437</v>
      </c>
      <c r="M588" s="161">
        <v>42440</v>
      </c>
      <c r="N588" t="s">
        <v>136</v>
      </c>
      <c r="O588" t="s">
        <v>104</v>
      </c>
      <c r="P588">
        <v>2</v>
      </c>
      <c r="Q588" t="s">
        <v>651</v>
      </c>
      <c r="R588">
        <v>2</v>
      </c>
    </row>
    <row r="589" spans="1:18" x14ac:dyDescent="0.2">
      <c r="A589" t="s">
        <v>1063</v>
      </c>
      <c r="B589" t="s">
        <v>290</v>
      </c>
      <c r="C589">
        <v>55247</v>
      </c>
      <c r="D589">
        <v>107968</v>
      </c>
      <c r="E589">
        <v>10007291</v>
      </c>
      <c r="F589" t="s">
        <v>159</v>
      </c>
      <c r="G589" t="s">
        <v>14</v>
      </c>
      <c r="H589" t="s">
        <v>291</v>
      </c>
      <c r="I589" t="s">
        <v>186</v>
      </c>
      <c r="J589" t="s">
        <v>93</v>
      </c>
      <c r="K589">
        <v>10005028</v>
      </c>
      <c r="L589" s="161">
        <v>42311</v>
      </c>
      <c r="M589" s="161">
        <v>42314</v>
      </c>
      <c r="N589" t="s">
        <v>257</v>
      </c>
      <c r="O589" t="s">
        <v>104</v>
      </c>
      <c r="P589">
        <v>4</v>
      </c>
      <c r="Q589" t="s">
        <v>651</v>
      </c>
      <c r="R589">
        <v>2</v>
      </c>
    </row>
    <row r="590" spans="1:18" x14ac:dyDescent="0.2">
      <c r="A590" t="s">
        <v>1064</v>
      </c>
      <c r="B590" t="s">
        <v>1065</v>
      </c>
      <c r="C590">
        <v>55276</v>
      </c>
      <c r="D590">
        <v>112309</v>
      </c>
      <c r="E590">
        <v>10007348</v>
      </c>
      <c r="F590" t="s">
        <v>159</v>
      </c>
      <c r="G590" t="s">
        <v>14</v>
      </c>
      <c r="H590" t="s">
        <v>315</v>
      </c>
      <c r="I590" t="s">
        <v>161</v>
      </c>
      <c r="J590" t="s">
        <v>161</v>
      </c>
      <c r="K590">
        <v>10005030</v>
      </c>
      <c r="L590" s="161">
        <v>42438</v>
      </c>
      <c r="M590" s="161">
        <v>42439</v>
      </c>
      <c r="N590" t="s">
        <v>162</v>
      </c>
      <c r="O590" t="s">
        <v>95</v>
      </c>
      <c r="P590">
        <v>9</v>
      </c>
      <c r="Q590" t="s">
        <v>651</v>
      </c>
      <c r="R590">
        <v>2</v>
      </c>
    </row>
    <row r="591" spans="1:18" x14ac:dyDescent="0.2">
      <c r="A591" t="s">
        <v>1066</v>
      </c>
      <c r="B591" t="s">
        <v>1067</v>
      </c>
      <c r="C591">
        <v>55307</v>
      </c>
      <c r="D591">
        <v>110206</v>
      </c>
      <c r="E591">
        <v>10007398</v>
      </c>
      <c r="F591" t="s">
        <v>159</v>
      </c>
      <c r="G591" t="s">
        <v>14</v>
      </c>
      <c r="H591" t="s">
        <v>326</v>
      </c>
      <c r="I591" t="s">
        <v>177</v>
      </c>
      <c r="J591" t="s">
        <v>177</v>
      </c>
      <c r="K591">
        <v>10005031</v>
      </c>
      <c r="L591" s="161">
        <v>42333</v>
      </c>
      <c r="M591" s="161">
        <v>42334</v>
      </c>
      <c r="N591" t="s">
        <v>162</v>
      </c>
      <c r="O591" t="s">
        <v>95</v>
      </c>
      <c r="P591">
        <v>9</v>
      </c>
      <c r="Q591" t="s">
        <v>651</v>
      </c>
      <c r="R591">
        <v>2</v>
      </c>
    </row>
    <row r="592" spans="1:18" x14ac:dyDescent="0.2">
      <c r="A592" t="s">
        <v>1068</v>
      </c>
      <c r="B592" t="s">
        <v>1069</v>
      </c>
      <c r="C592">
        <v>55353</v>
      </c>
      <c r="D592">
        <v>111720</v>
      </c>
      <c r="E592">
        <v>10001464</v>
      </c>
      <c r="F592" t="s">
        <v>159</v>
      </c>
      <c r="G592" t="s">
        <v>14</v>
      </c>
      <c r="H592" t="s">
        <v>563</v>
      </c>
      <c r="I592" t="s">
        <v>115</v>
      </c>
      <c r="J592" t="s">
        <v>115</v>
      </c>
      <c r="K592">
        <v>10005032</v>
      </c>
      <c r="L592" s="161">
        <v>42444</v>
      </c>
      <c r="M592" s="161">
        <v>42447</v>
      </c>
      <c r="N592" t="s">
        <v>257</v>
      </c>
      <c r="O592" t="s">
        <v>104</v>
      </c>
      <c r="P592">
        <v>2</v>
      </c>
      <c r="Q592" t="s">
        <v>651</v>
      </c>
      <c r="R592">
        <v>2</v>
      </c>
    </row>
    <row r="593" spans="1:18" x14ac:dyDescent="0.2">
      <c r="A593" t="s">
        <v>1070</v>
      </c>
      <c r="B593" t="s">
        <v>1071</v>
      </c>
      <c r="C593">
        <v>55378</v>
      </c>
      <c r="D593">
        <v>106841</v>
      </c>
      <c r="E593">
        <v>10007502</v>
      </c>
      <c r="F593" t="s">
        <v>159</v>
      </c>
      <c r="G593" t="s">
        <v>14</v>
      </c>
      <c r="H593" t="s">
        <v>149</v>
      </c>
      <c r="I593" t="s">
        <v>131</v>
      </c>
      <c r="J593" t="s">
        <v>131</v>
      </c>
      <c r="K593">
        <v>10011570</v>
      </c>
      <c r="L593" s="161">
        <v>42535</v>
      </c>
      <c r="M593" s="161">
        <v>42538</v>
      </c>
      <c r="N593" t="s">
        <v>257</v>
      </c>
      <c r="O593" t="s">
        <v>104</v>
      </c>
      <c r="P593">
        <v>2</v>
      </c>
      <c r="Q593" t="s">
        <v>651</v>
      </c>
      <c r="R593">
        <v>2</v>
      </c>
    </row>
    <row r="594" spans="1:18" x14ac:dyDescent="0.2">
      <c r="A594" t="s">
        <v>1072</v>
      </c>
      <c r="B594" t="s">
        <v>1073</v>
      </c>
      <c r="C594">
        <v>55402</v>
      </c>
      <c r="D594">
        <v>116058</v>
      </c>
      <c r="E594">
        <v>10004327</v>
      </c>
      <c r="F594" t="s">
        <v>159</v>
      </c>
      <c r="G594" t="s">
        <v>14</v>
      </c>
      <c r="H594" t="s">
        <v>335</v>
      </c>
      <c r="I594" t="s">
        <v>131</v>
      </c>
      <c r="J594" t="s">
        <v>131</v>
      </c>
      <c r="K594">
        <v>10011518</v>
      </c>
      <c r="L594" s="161">
        <v>42507</v>
      </c>
      <c r="M594" s="161">
        <v>42510</v>
      </c>
      <c r="N594" t="s">
        <v>257</v>
      </c>
      <c r="O594" t="s">
        <v>104</v>
      </c>
      <c r="P594">
        <v>3</v>
      </c>
      <c r="Q594" t="s">
        <v>651</v>
      </c>
      <c r="R594">
        <v>2</v>
      </c>
    </row>
    <row r="595" spans="1:18" x14ac:dyDescent="0.2">
      <c r="A595" t="s">
        <v>1074</v>
      </c>
      <c r="B595" t="s">
        <v>1075</v>
      </c>
      <c r="C595">
        <v>55416</v>
      </c>
      <c r="D595">
        <v>107963</v>
      </c>
      <c r="E595">
        <v>10007594</v>
      </c>
      <c r="F595" t="s">
        <v>259</v>
      </c>
      <c r="G595" t="s">
        <v>14</v>
      </c>
      <c r="H595" t="s">
        <v>130</v>
      </c>
      <c r="I595" t="s">
        <v>131</v>
      </c>
      <c r="J595" t="s">
        <v>131</v>
      </c>
      <c r="K595">
        <v>10008496</v>
      </c>
      <c r="L595" s="161">
        <v>42443</v>
      </c>
      <c r="M595" s="161">
        <v>42446</v>
      </c>
      <c r="N595" t="s">
        <v>261</v>
      </c>
      <c r="O595" t="s">
        <v>104</v>
      </c>
      <c r="P595">
        <v>1</v>
      </c>
      <c r="Q595" t="s">
        <v>651</v>
      </c>
      <c r="R595">
        <v>2</v>
      </c>
    </row>
    <row r="596" spans="1:18" x14ac:dyDescent="0.2">
      <c r="A596" t="s">
        <v>1076</v>
      </c>
      <c r="B596" t="s">
        <v>1077</v>
      </c>
      <c r="C596">
        <v>55422</v>
      </c>
      <c r="D596">
        <v>114823</v>
      </c>
      <c r="E596">
        <v>10007623</v>
      </c>
      <c r="F596" t="s">
        <v>159</v>
      </c>
      <c r="G596" t="s">
        <v>14</v>
      </c>
      <c r="H596" t="s">
        <v>382</v>
      </c>
      <c r="I596" t="s">
        <v>161</v>
      </c>
      <c r="J596" t="s">
        <v>161</v>
      </c>
      <c r="K596">
        <v>10011519</v>
      </c>
      <c r="L596" s="161">
        <v>42528</v>
      </c>
      <c r="M596" s="161">
        <v>42531</v>
      </c>
      <c r="N596" t="s">
        <v>197</v>
      </c>
      <c r="O596" t="s">
        <v>104</v>
      </c>
      <c r="P596">
        <v>2</v>
      </c>
      <c r="Q596" t="s">
        <v>651</v>
      </c>
      <c r="R596">
        <v>3</v>
      </c>
    </row>
    <row r="597" spans="1:18" x14ac:dyDescent="0.2">
      <c r="A597" t="s">
        <v>1078</v>
      </c>
      <c r="B597" t="s">
        <v>1079</v>
      </c>
      <c r="C597">
        <v>55476</v>
      </c>
      <c r="D597">
        <v>107576</v>
      </c>
      <c r="E597">
        <v>10001477</v>
      </c>
      <c r="F597" t="s">
        <v>159</v>
      </c>
      <c r="G597" t="s">
        <v>14</v>
      </c>
      <c r="H597" t="s">
        <v>1080</v>
      </c>
      <c r="I597" t="s">
        <v>186</v>
      </c>
      <c r="J597" t="s">
        <v>93</v>
      </c>
      <c r="K597">
        <v>10005035</v>
      </c>
      <c r="L597" s="161">
        <v>42402</v>
      </c>
      <c r="M597" s="161">
        <v>42403</v>
      </c>
      <c r="N597" t="s">
        <v>162</v>
      </c>
      <c r="O597" t="s">
        <v>95</v>
      </c>
      <c r="P597">
        <v>9</v>
      </c>
      <c r="Q597" t="s">
        <v>651</v>
      </c>
      <c r="R597">
        <v>2</v>
      </c>
    </row>
    <row r="598" spans="1:18" x14ac:dyDescent="0.2">
      <c r="A598" t="s">
        <v>1081</v>
      </c>
      <c r="B598" t="s">
        <v>1082</v>
      </c>
      <c r="C598">
        <v>55614</v>
      </c>
      <c r="D598">
        <v>117200</v>
      </c>
      <c r="E598">
        <v>10000524</v>
      </c>
      <c r="F598" t="s">
        <v>170</v>
      </c>
      <c r="G598" t="s">
        <v>13</v>
      </c>
      <c r="H598" t="s">
        <v>284</v>
      </c>
      <c r="I598" t="s">
        <v>115</v>
      </c>
      <c r="J598" t="s">
        <v>115</v>
      </c>
      <c r="K598">
        <v>10005037</v>
      </c>
      <c r="L598" s="161">
        <v>42592</v>
      </c>
      <c r="M598" s="161">
        <v>42593</v>
      </c>
      <c r="N598" t="s">
        <v>156</v>
      </c>
      <c r="O598" t="s">
        <v>95</v>
      </c>
      <c r="P598">
        <v>9</v>
      </c>
      <c r="Q598" t="s">
        <v>651</v>
      </c>
      <c r="R598">
        <v>2</v>
      </c>
    </row>
    <row r="599" spans="1:18" x14ac:dyDescent="0.2">
      <c r="A599" t="s">
        <v>1083</v>
      </c>
      <c r="B599" t="s">
        <v>1084</v>
      </c>
      <c r="C599">
        <v>56817</v>
      </c>
      <c r="D599">
        <v>119809</v>
      </c>
      <c r="E599">
        <v>10033129</v>
      </c>
      <c r="F599" t="s">
        <v>90</v>
      </c>
      <c r="G599" t="s">
        <v>13</v>
      </c>
      <c r="H599" t="s">
        <v>225</v>
      </c>
      <c r="I599" t="s">
        <v>92</v>
      </c>
      <c r="J599" t="s">
        <v>93</v>
      </c>
      <c r="K599">
        <v>10005038</v>
      </c>
      <c r="L599" s="161">
        <v>42388</v>
      </c>
      <c r="M599" s="161">
        <v>42391</v>
      </c>
      <c r="N599" t="s">
        <v>383</v>
      </c>
      <c r="O599" t="s">
        <v>104</v>
      </c>
      <c r="P599">
        <v>4</v>
      </c>
      <c r="Q599" t="s">
        <v>651</v>
      </c>
      <c r="R599">
        <v>3</v>
      </c>
    </row>
    <row r="600" spans="1:18" x14ac:dyDescent="0.2">
      <c r="A600" t="s">
        <v>1085</v>
      </c>
      <c r="B600" t="s">
        <v>1086</v>
      </c>
      <c r="C600">
        <v>57165</v>
      </c>
      <c r="D600">
        <v>105969</v>
      </c>
      <c r="E600">
        <v>10027655</v>
      </c>
      <c r="F600" t="s">
        <v>90</v>
      </c>
      <c r="G600" t="s">
        <v>13</v>
      </c>
      <c r="H600" t="s">
        <v>239</v>
      </c>
      <c r="I600" t="s">
        <v>152</v>
      </c>
      <c r="J600" t="s">
        <v>152</v>
      </c>
      <c r="K600">
        <v>10005039</v>
      </c>
      <c r="L600" s="161">
        <v>42452</v>
      </c>
      <c r="M600" s="161">
        <v>42453</v>
      </c>
      <c r="N600" t="s">
        <v>94</v>
      </c>
      <c r="O600" t="s">
        <v>95</v>
      </c>
      <c r="P600">
        <v>9</v>
      </c>
      <c r="Q600" t="s">
        <v>651</v>
      </c>
      <c r="R600">
        <v>2</v>
      </c>
    </row>
    <row r="601" spans="1:18" x14ac:dyDescent="0.2">
      <c r="A601" t="s">
        <v>1087</v>
      </c>
      <c r="B601" t="s">
        <v>1088</v>
      </c>
      <c r="C601">
        <v>57838</v>
      </c>
      <c r="D601">
        <v>118489</v>
      </c>
      <c r="E601">
        <v>10018344</v>
      </c>
      <c r="F601" t="s">
        <v>90</v>
      </c>
      <c r="G601" t="s">
        <v>13</v>
      </c>
      <c r="H601" t="s">
        <v>563</v>
      </c>
      <c r="I601" t="s">
        <v>115</v>
      </c>
      <c r="J601" t="s">
        <v>115</v>
      </c>
      <c r="K601">
        <v>10011521</v>
      </c>
      <c r="L601" s="161">
        <v>42577</v>
      </c>
      <c r="M601" s="161">
        <v>42580</v>
      </c>
      <c r="N601" t="s">
        <v>309</v>
      </c>
      <c r="O601" t="s">
        <v>104</v>
      </c>
      <c r="P601">
        <v>2</v>
      </c>
      <c r="Q601" t="s">
        <v>651</v>
      </c>
      <c r="R601">
        <v>3</v>
      </c>
    </row>
    <row r="602" spans="1:18" x14ac:dyDescent="0.2">
      <c r="A602" t="s">
        <v>1089</v>
      </c>
      <c r="B602" t="s">
        <v>524</v>
      </c>
      <c r="C602">
        <v>57951</v>
      </c>
      <c r="D602">
        <v>117907</v>
      </c>
      <c r="E602">
        <v>10011881</v>
      </c>
      <c r="F602" t="s">
        <v>170</v>
      </c>
      <c r="G602" t="s">
        <v>13</v>
      </c>
      <c r="H602" t="s">
        <v>167</v>
      </c>
      <c r="I602" t="s">
        <v>102</v>
      </c>
      <c r="J602" t="s">
        <v>102</v>
      </c>
      <c r="K602">
        <v>10005044</v>
      </c>
      <c r="L602" s="161">
        <v>42346</v>
      </c>
      <c r="M602" s="161">
        <v>42348</v>
      </c>
      <c r="N602" t="s">
        <v>136</v>
      </c>
      <c r="O602" t="s">
        <v>104</v>
      </c>
      <c r="P602">
        <v>4</v>
      </c>
      <c r="Q602" t="s">
        <v>651</v>
      </c>
      <c r="R602">
        <v>2</v>
      </c>
    </row>
    <row r="603" spans="1:18" x14ac:dyDescent="0.2">
      <c r="A603" t="s">
        <v>1090</v>
      </c>
      <c r="B603" t="s">
        <v>1091</v>
      </c>
      <c r="C603">
        <v>58047</v>
      </c>
      <c r="D603">
        <v>117935</v>
      </c>
      <c r="E603">
        <v>10013042</v>
      </c>
      <c r="F603" t="s">
        <v>90</v>
      </c>
      <c r="G603" t="s">
        <v>13</v>
      </c>
      <c r="H603" t="s">
        <v>185</v>
      </c>
      <c r="I603" t="s">
        <v>186</v>
      </c>
      <c r="J603" t="s">
        <v>93</v>
      </c>
      <c r="K603">
        <v>10005045</v>
      </c>
      <c r="L603" s="161">
        <v>42444</v>
      </c>
      <c r="M603" s="161">
        <v>42446</v>
      </c>
      <c r="N603" t="s">
        <v>121</v>
      </c>
      <c r="O603" t="s">
        <v>104</v>
      </c>
      <c r="P603">
        <v>2</v>
      </c>
      <c r="Q603" t="s">
        <v>651</v>
      </c>
      <c r="R603">
        <v>2</v>
      </c>
    </row>
    <row r="604" spans="1:18" x14ac:dyDescent="0.2">
      <c r="A604" t="s">
        <v>1092</v>
      </c>
      <c r="B604" t="s">
        <v>1093</v>
      </c>
      <c r="C604">
        <v>58054</v>
      </c>
      <c r="D604">
        <v>117077</v>
      </c>
      <c r="E604">
        <v>10005113</v>
      </c>
      <c r="F604" t="s">
        <v>259</v>
      </c>
      <c r="G604" t="s">
        <v>14</v>
      </c>
      <c r="H604" t="s">
        <v>389</v>
      </c>
      <c r="I604" t="s">
        <v>177</v>
      </c>
      <c r="J604" t="s">
        <v>177</v>
      </c>
      <c r="K604">
        <v>10011560</v>
      </c>
      <c r="L604" s="161">
        <v>42500</v>
      </c>
      <c r="M604" s="161">
        <v>42503</v>
      </c>
      <c r="N604" t="s">
        <v>121</v>
      </c>
      <c r="O604" t="s">
        <v>104</v>
      </c>
      <c r="P604">
        <v>3</v>
      </c>
      <c r="Q604" t="s">
        <v>651</v>
      </c>
      <c r="R604">
        <v>2</v>
      </c>
    </row>
    <row r="605" spans="1:18" x14ac:dyDescent="0.2">
      <c r="A605" t="s">
        <v>1094</v>
      </c>
      <c r="B605" t="s">
        <v>1095</v>
      </c>
      <c r="C605">
        <v>58159</v>
      </c>
      <c r="D605">
        <v>117269</v>
      </c>
      <c r="E605">
        <v>10006651</v>
      </c>
      <c r="F605" t="s">
        <v>90</v>
      </c>
      <c r="G605" t="s">
        <v>13</v>
      </c>
      <c r="H605" t="s">
        <v>670</v>
      </c>
      <c r="I605" t="s">
        <v>152</v>
      </c>
      <c r="J605" t="s">
        <v>152</v>
      </c>
      <c r="K605">
        <v>10005046</v>
      </c>
      <c r="L605" s="161">
        <v>42318</v>
      </c>
      <c r="M605" s="161">
        <v>42321</v>
      </c>
      <c r="N605" t="s">
        <v>132</v>
      </c>
      <c r="O605" t="s">
        <v>104</v>
      </c>
      <c r="P605">
        <v>2</v>
      </c>
      <c r="Q605" t="s">
        <v>651</v>
      </c>
      <c r="R605">
        <v>3</v>
      </c>
    </row>
    <row r="606" spans="1:18" x14ac:dyDescent="0.2">
      <c r="A606" t="s">
        <v>1096</v>
      </c>
      <c r="B606" t="s">
        <v>1097</v>
      </c>
      <c r="C606">
        <v>58161</v>
      </c>
      <c r="D606">
        <v>117497</v>
      </c>
      <c r="E606">
        <v>10004807</v>
      </c>
      <c r="F606" t="s">
        <v>90</v>
      </c>
      <c r="G606" t="s">
        <v>13</v>
      </c>
      <c r="H606" t="s">
        <v>151</v>
      </c>
      <c r="I606" t="s">
        <v>152</v>
      </c>
      <c r="J606" t="s">
        <v>152</v>
      </c>
      <c r="K606">
        <v>10005048</v>
      </c>
      <c r="L606" s="161">
        <v>42283</v>
      </c>
      <c r="M606" s="161">
        <v>42286</v>
      </c>
      <c r="N606" t="s">
        <v>416</v>
      </c>
      <c r="O606" t="s">
        <v>104</v>
      </c>
      <c r="P606">
        <v>3</v>
      </c>
      <c r="Q606" t="s">
        <v>651</v>
      </c>
      <c r="R606">
        <v>3</v>
      </c>
    </row>
    <row r="607" spans="1:18" x14ac:dyDescent="0.2">
      <c r="A607" t="s">
        <v>1098</v>
      </c>
      <c r="B607" t="s">
        <v>1099</v>
      </c>
      <c r="C607">
        <v>58166</v>
      </c>
      <c r="D607">
        <v>117810</v>
      </c>
      <c r="E607">
        <v>10010672</v>
      </c>
      <c r="F607" t="s">
        <v>90</v>
      </c>
      <c r="G607" t="s">
        <v>13</v>
      </c>
      <c r="H607" t="s">
        <v>1100</v>
      </c>
      <c r="I607" t="s">
        <v>1101</v>
      </c>
      <c r="J607" t="s">
        <v>115</v>
      </c>
      <c r="K607">
        <v>10011524</v>
      </c>
      <c r="L607" s="161">
        <v>42465</v>
      </c>
      <c r="M607" s="161">
        <v>42468</v>
      </c>
      <c r="N607" t="s">
        <v>136</v>
      </c>
      <c r="O607" t="s">
        <v>104</v>
      </c>
      <c r="P607">
        <v>2</v>
      </c>
      <c r="Q607" t="s">
        <v>651</v>
      </c>
      <c r="R607">
        <v>2</v>
      </c>
    </row>
    <row r="608" spans="1:18" x14ac:dyDescent="0.2">
      <c r="A608" t="s">
        <v>1102</v>
      </c>
      <c r="B608" t="s">
        <v>1103</v>
      </c>
      <c r="C608">
        <v>58178</v>
      </c>
      <c r="D608">
        <v>117996</v>
      </c>
      <c r="E608">
        <v>10013548</v>
      </c>
      <c r="F608" t="s">
        <v>90</v>
      </c>
      <c r="G608" t="s">
        <v>13</v>
      </c>
      <c r="H608" t="s">
        <v>563</v>
      </c>
      <c r="I608" t="s">
        <v>115</v>
      </c>
      <c r="J608" t="s">
        <v>115</v>
      </c>
      <c r="K608">
        <v>10005050</v>
      </c>
      <c r="L608" s="161">
        <v>42424</v>
      </c>
      <c r="M608" s="161">
        <v>42425</v>
      </c>
      <c r="N608" t="s">
        <v>156</v>
      </c>
      <c r="O608" t="s">
        <v>95</v>
      </c>
      <c r="P608">
        <v>9</v>
      </c>
      <c r="Q608" t="s">
        <v>651</v>
      </c>
      <c r="R608">
        <v>2</v>
      </c>
    </row>
    <row r="609" spans="1:18" x14ac:dyDescent="0.2">
      <c r="A609" t="s">
        <v>1104</v>
      </c>
      <c r="B609" t="s">
        <v>1105</v>
      </c>
      <c r="C609">
        <v>58185</v>
      </c>
      <c r="D609">
        <v>118085</v>
      </c>
      <c r="E609">
        <v>10019087</v>
      </c>
      <c r="F609" t="s">
        <v>170</v>
      </c>
      <c r="G609" t="s">
        <v>13</v>
      </c>
      <c r="H609" t="s">
        <v>272</v>
      </c>
      <c r="I609" t="s">
        <v>161</v>
      </c>
      <c r="J609" t="s">
        <v>161</v>
      </c>
      <c r="K609">
        <v>10011526</v>
      </c>
      <c r="L609" s="161">
        <v>42486</v>
      </c>
      <c r="M609" s="161">
        <v>42489</v>
      </c>
      <c r="N609" t="s">
        <v>136</v>
      </c>
      <c r="O609" t="s">
        <v>104</v>
      </c>
      <c r="P609">
        <v>4</v>
      </c>
      <c r="Q609" t="s">
        <v>651</v>
      </c>
      <c r="R609">
        <v>2</v>
      </c>
    </row>
    <row r="610" spans="1:18" x14ac:dyDescent="0.2">
      <c r="A610" t="s">
        <v>1106</v>
      </c>
      <c r="B610" t="s">
        <v>1107</v>
      </c>
      <c r="C610">
        <v>58250</v>
      </c>
      <c r="D610">
        <v>118097</v>
      </c>
      <c r="E610">
        <v>10000452</v>
      </c>
      <c r="F610" t="s">
        <v>90</v>
      </c>
      <c r="G610" t="s">
        <v>13</v>
      </c>
      <c r="H610" t="s">
        <v>272</v>
      </c>
      <c r="I610" t="s">
        <v>161</v>
      </c>
      <c r="J610" t="s">
        <v>161</v>
      </c>
      <c r="K610">
        <v>10011527</v>
      </c>
      <c r="L610" s="161">
        <v>42451</v>
      </c>
      <c r="M610" s="161">
        <v>42452</v>
      </c>
      <c r="N610" t="s">
        <v>156</v>
      </c>
      <c r="O610" t="s">
        <v>95</v>
      </c>
      <c r="P610">
        <v>9</v>
      </c>
      <c r="Q610" t="s">
        <v>651</v>
      </c>
      <c r="R610">
        <v>2</v>
      </c>
    </row>
    <row r="611" spans="1:18" x14ac:dyDescent="0.2">
      <c r="A611" t="s">
        <v>1108</v>
      </c>
      <c r="B611" t="s">
        <v>1109</v>
      </c>
      <c r="C611">
        <v>58260</v>
      </c>
      <c r="D611">
        <v>117462</v>
      </c>
      <c r="E611">
        <v>10004823</v>
      </c>
      <c r="F611" t="s">
        <v>90</v>
      </c>
      <c r="G611" t="s">
        <v>13</v>
      </c>
      <c r="H611" t="s">
        <v>335</v>
      </c>
      <c r="I611" t="s">
        <v>131</v>
      </c>
      <c r="J611" t="s">
        <v>131</v>
      </c>
      <c r="K611">
        <v>10005055</v>
      </c>
      <c r="L611" s="161">
        <v>42318</v>
      </c>
      <c r="M611" s="161">
        <v>42321</v>
      </c>
      <c r="N611" t="s">
        <v>132</v>
      </c>
      <c r="O611" t="s">
        <v>104</v>
      </c>
      <c r="P611">
        <v>2</v>
      </c>
      <c r="Q611" t="s">
        <v>651</v>
      </c>
      <c r="R611">
        <v>3</v>
      </c>
    </row>
    <row r="612" spans="1:18" x14ac:dyDescent="0.2">
      <c r="A612" t="s">
        <v>1110</v>
      </c>
      <c r="B612" t="s">
        <v>1111</v>
      </c>
      <c r="C612">
        <v>58262</v>
      </c>
      <c r="D612">
        <v>117858</v>
      </c>
      <c r="E612">
        <v>10011880</v>
      </c>
      <c r="F612" t="s">
        <v>90</v>
      </c>
      <c r="G612" t="s">
        <v>13</v>
      </c>
      <c r="H612" t="s">
        <v>160</v>
      </c>
      <c r="I612" t="s">
        <v>161</v>
      </c>
      <c r="J612" t="s">
        <v>161</v>
      </c>
      <c r="K612">
        <v>10011528</v>
      </c>
      <c r="L612" s="161">
        <v>42529</v>
      </c>
      <c r="M612" s="161">
        <v>42530</v>
      </c>
      <c r="N612" t="s">
        <v>94</v>
      </c>
      <c r="O612" t="s">
        <v>95</v>
      </c>
      <c r="P612">
        <v>9</v>
      </c>
      <c r="Q612" t="s">
        <v>651</v>
      </c>
      <c r="R612">
        <v>2</v>
      </c>
    </row>
    <row r="613" spans="1:18" x14ac:dyDescent="0.2">
      <c r="A613" t="s">
        <v>1112</v>
      </c>
      <c r="B613" t="s">
        <v>1113</v>
      </c>
      <c r="C613">
        <v>58367</v>
      </c>
      <c r="D613">
        <v>118112</v>
      </c>
      <c r="E613">
        <v>10020123</v>
      </c>
      <c r="F613" t="s">
        <v>90</v>
      </c>
      <c r="G613" t="s">
        <v>13</v>
      </c>
      <c r="H613" t="s">
        <v>482</v>
      </c>
      <c r="I613" t="s">
        <v>115</v>
      </c>
      <c r="J613" t="s">
        <v>115</v>
      </c>
      <c r="K613">
        <v>10011529</v>
      </c>
      <c r="L613" s="161">
        <v>42467</v>
      </c>
      <c r="M613" s="161">
        <v>42467</v>
      </c>
      <c r="N613" t="s">
        <v>94</v>
      </c>
      <c r="O613" t="s">
        <v>95</v>
      </c>
      <c r="P613">
        <v>9</v>
      </c>
      <c r="Q613" t="s">
        <v>651</v>
      </c>
      <c r="R613">
        <v>2</v>
      </c>
    </row>
    <row r="614" spans="1:18" x14ac:dyDescent="0.2">
      <c r="A614" t="s">
        <v>1114</v>
      </c>
      <c r="B614" t="s">
        <v>1115</v>
      </c>
      <c r="C614">
        <v>58385</v>
      </c>
      <c r="D614">
        <v>118233</v>
      </c>
      <c r="E614">
        <v>10019293</v>
      </c>
      <c r="F614" t="s">
        <v>90</v>
      </c>
      <c r="G614" t="s">
        <v>13</v>
      </c>
      <c r="H614" t="s">
        <v>255</v>
      </c>
      <c r="I614" t="s">
        <v>177</v>
      </c>
      <c r="J614" t="s">
        <v>177</v>
      </c>
      <c r="K614">
        <v>10005060</v>
      </c>
      <c r="L614" s="161">
        <v>42346</v>
      </c>
      <c r="M614" s="161">
        <v>42349</v>
      </c>
      <c r="N614" t="s">
        <v>121</v>
      </c>
      <c r="O614" t="s">
        <v>104</v>
      </c>
      <c r="P614">
        <v>3</v>
      </c>
      <c r="Q614" t="s">
        <v>651</v>
      </c>
      <c r="R614">
        <v>2</v>
      </c>
    </row>
    <row r="615" spans="1:18" x14ac:dyDescent="0.2">
      <c r="A615" t="s">
        <v>1116</v>
      </c>
      <c r="B615" t="s">
        <v>1117</v>
      </c>
      <c r="C615">
        <v>58464</v>
      </c>
      <c r="D615">
        <v>118288</v>
      </c>
      <c r="E615">
        <v>10022358</v>
      </c>
      <c r="F615" t="s">
        <v>90</v>
      </c>
      <c r="G615" t="s">
        <v>13</v>
      </c>
      <c r="H615" t="s">
        <v>442</v>
      </c>
      <c r="I615" t="s">
        <v>92</v>
      </c>
      <c r="J615" t="s">
        <v>93</v>
      </c>
      <c r="K615">
        <v>10011530</v>
      </c>
      <c r="L615" s="161">
        <v>42466</v>
      </c>
      <c r="M615" s="161">
        <v>42467</v>
      </c>
      <c r="N615" t="s">
        <v>156</v>
      </c>
      <c r="O615" t="s">
        <v>95</v>
      </c>
      <c r="P615">
        <v>9</v>
      </c>
      <c r="Q615" t="s">
        <v>651</v>
      </c>
      <c r="R615">
        <v>2</v>
      </c>
    </row>
    <row r="616" spans="1:18" x14ac:dyDescent="0.2">
      <c r="A616" t="s">
        <v>1118</v>
      </c>
      <c r="B616" t="s">
        <v>1119</v>
      </c>
      <c r="C616">
        <v>58468</v>
      </c>
      <c r="D616">
        <v>118245</v>
      </c>
      <c r="E616">
        <v>10020194</v>
      </c>
      <c r="F616" t="s">
        <v>90</v>
      </c>
      <c r="G616" t="s">
        <v>13</v>
      </c>
      <c r="H616" t="s">
        <v>395</v>
      </c>
      <c r="I616" t="s">
        <v>131</v>
      </c>
      <c r="J616" t="s">
        <v>131</v>
      </c>
      <c r="K616">
        <v>10005063</v>
      </c>
      <c r="L616" s="161">
        <v>42297</v>
      </c>
      <c r="M616" s="161">
        <v>42300</v>
      </c>
      <c r="N616" t="s">
        <v>121</v>
      </c>
      <c r="O616" t="s">
        <v>104</v>
      </c>
      <c r="P616">
        <v>4</v>
      </c>
      <c r="Q616" t="s">
        <v>651</v>
      </c>
      <c r="R616">
        <v>2</v>
      </c>
    </row>
    <row r="617" spans="1:18" x14ac:dyDescent="0.2">
      <c r="A617" t="s">
        <v>1120</v>
      </c>
      <c r="B617" t="s">
        <v>1121</v>
      </c>
      <c r="C617">
        <v>58504</v>
      </c>
      <c r="D617">
        <v>112602</v>
      </c>
      <c r="E617">
        <v>10002368</v>
      </c>
      <c r="F617" t="s">
        <v>90</v>
      </c>
      <c r="G617" t="s">
        <v>13</v>
      </c>
      <c r="H617" t="s">
        <v>736</v>
      </c>
      <c r="I617" t="s">
        <v>115</v>
      </c>
      <c r="J617" t="s">
        <v>115</v>
      </c>
      <c r="K617">
        <v>10005064</v>
      </c>
      <c r="L617" s="161">
        <v>42339</v>
      </c>
      <c r="M617" s="161">
        <v>42342</v>
      </c>
      <c r="N617" t="s">
        <v>132</v>
      </c>
      <c r="O617" t="s">
        <v>104</v>
      </c>
      <c r="P617">
        <v>4</v>
      </c>
      <c r="Q617" t="s">
        <v>651</v>
      </c>
      <c r="R617">
        <v>3</v>
      </c>
    </row>
    <row r="618" spans="1:18" x14ac:dyDescent="0.2">
      <c r="A618" t="s">
        <v>1122</v>
      </c>
      <c r="B618" t="s">
        <v>1123</v>
      </c>
      <c r="C618">
        <v>58515</v>
      </c>
      <c r="D618">
        <v>116433</v>
      </c>
      <c r="E618">
        <v>10006519</v>
      </c>
      <c r="F618" t="s">
        <v>90</v>
      </c>
      <c r="G618" t="s">
        <v>13</v>
      </c>
      <c r="H618" t="s">
        <v>1026</v>
      </c>
      <c r="I618" t="s">
        <v>131</v>
      </c>
      <c r="J618" t="s">
        <v>131</v>
      </c>
      <c r="K618">
        <v>10005065</v>
      </c>
      <c r="L618" s="161">
        <v>42430</v>
      </c>
      <c r="M618" s="161">
        <v>42433</v>
      </c>
      <c r="N618" t="s">
        <v>309</v>
      </c>
      <c r="O618" t="s">
        <v>104</v>
      </c>
      <c r="P618">
        <v>3</v>
      </c>
      <c r="Q618" t="s">
        <v>651</v>
      </c>
      <c r="R618">
        <v>3</v>
      </c>
    </row>
    <row r="619" spans="1:18" x14ac:dyDescent="0.2">
      <c r="A619" t="s">
        <v>1124</v>
      </c>
      <c r="B619" t="s">
        <v>1125</v>
      </c>
      <c r="C619">
        <v>58521</v>
      </c>
      <c r="D619">
        <v>119756</v>
      </c>
      <c r="E619">
        <v>10033758</v>
      </c>
      <c r="F619" t="s">
        <v>90</v>
      </c>
      <c r="G619" t="s">
        <v>13</v>
      </c>
      <c r="H619" t="s">
        <v>167</v>
      </c>
      <c r="I619" t="s">
        <v>102</v>
      </c>
      <c r="J619" t="s">
        <v>102</v>
      </c>
      <c r="K619">
        <v>10005066</v>
      </c>
      <c r="L619" s="161">
        <v>42290</v>
      </c>
      <c r="M619" s="161">
        <v>42293</v>
      </c>
      <c r="N619" t="s">
        <v>136</v>
      </c>
      <c r="O619" t="s">
        <v>104</v>
      </c>
      <c r="P619">
        <v>2</v>
      </c>
      <c r="Q619" t="s">
        <v>651</v>
      </c>
      <c r="R619">
        <v>2</v>
      </c>
    </row>
    <row r="620" spans="1:18" x14ac:dyDescent="0.2">
      <c r="A620" t="s">
        <v>1126</v>
      </c>
      <c r="B620" t="s">
        <v>1127</v>
      </c>
      <c r="C620">
        <v>58534</v>
      </c>
      <c r="D620">
        <v>118435</v>
      </c>
      <c r="E620">
        <v>10022117</v>
      </c>
      <c r="F620" t="s">
        <v>90</v>
      </c>
      <c r="G620" t="s">
        <v>13</v>
      </c>
      <c r="H620" t="s">
        <v>312</v>
      </c>
      <c r="I620" t="s">
        <v>131</v>
      </c>
      <c r="J620" t="s">
        <v>131</v>
      </c>
      <c r="K620">
        <v>10011563</v>
      </c>
      <c r="L620" s="161">
        <v>42422</v>
      </c>
      <c r="M620" s="161">
        <v>42425</v>
      </c>
      <c r="N620" t="s">
        <v>121</v>
      </c>
      <c r="O620" t="s">
        <v>104</v>
      </c>
      <c r="P620">
        <v>1</v>
      </c>
      <c r="Q620" t="s">
        <v>651</v>
      </c>
      <c r="R620">
        <v>1</v>
      </c>
    </row>
    <row r="621" spans="1:18" x14ac:dyDescent="0.2">
      <c r="A621" t="s">
        <v>1128</v>
      </c>
      <c r="B621" t="s">
        <v>1129</v>
      </c>
      <c r="C621">
        <v>58550</v>
      </c>
      <c r="D621">
        <v>118472</v>
      </c>
      <c r="E621">
        <v>10022513</v>
      </c>
      <c r="F621" t="s">
        <v>90</v>
      </c>
      <c r="G621" t="s">
        <v>13</v>
      </c>
      <c r="H621" t="s">
        <v>275</v>
      </c>
      <c r="I621" t="s">
        <v>186</v>
      </c>
      <c r="J621" t="s">
        <v>93</v>
      </c>
      <c r="K621">
        <v>10011531</v>
      </c>
      <c r="L621" s="161">
        <v>42486</v>
      </c>
      <c r="M621" s="161">
        <v>42487</v>
      </c>
      <c r="N621" t="s">
        <v>94</v>
      </c>
      <c r="O621" t="s">
        <v>95</v>
      </c>
      <c r="P621">
        <v>9</v>
      </c>
      <c r="Q621" t="s">
        <v>651</v>
      </c>
      <c r="R621">
        <v>2</v>
      </c>
    </row>
    <row r="622" spans="1:18" x14ac:dyDescent="0.2">
      <c r="A622" t="s">
        <v>1130</v>
      </c>
      <c r="B622" t="s">
        <v>1131</v>
      </c>
      <c r="C622">
        <v>58551</v>
      </c>
      <c r="D622">
        <v>118473</v>
      </c>
      <c r="E622">
        <v>10020867</v>
      </c>
      <c r="F622" t="s">
        <v>90</v>
      </c>
      <c r="G622" t="s">
        <v>13</v>
      </c>
      <c r="H622" t="s">
        <v>149</v>
      </c>
      <c r="I622" t="s">
        <v>131</v>
      </c>
      <c r="J622" t="s">
        <v>131</v>
      </c>
      <c r="K622">
        <v>10005068</v>
      </c>
      <c r="L622" s="161">
        <v>42325</v>
      </c>
      <c r="M622" s="161">
        <v>42327</v>
      </c>
      <c r="N622" t="s">
        <v>94</v>
      </c>
      <c r="O622" t="s">
        <v>751</v>
      </c>
      <c r="P622">
        <v>2</v>
      </c>
      <c r="Q622" t="s">
        <v>651</v>
      </c>
      <c r="R622">
        <v>2</v>
      </c>
    </row>
    <row r="623" spans="1:18" x14ac:dyDescent="0.2">
      <c r="A623" t="s">
        <v>1132</v>
      </c>
      <c r="B623" t="s">
        <v>1133</v>
      </c>
      <c r="C623">
        <v>58553</v>
      </c>
      <c r="D623">
        <v>119011</v>
      </c>
      <c r="E623">
        <v>10029186</v>
      </c>
      <c r="F623" t="s">
        <v>90</v>
      </c>
      <c r="G623" t="s">
        <v>13</v>
      </c>
      <c r="H623" t="s">
        <v>656</v>
      </c>
      <c r="I623" t="s">
        <v>115</v>
      </c>
      <c r="J623" t="s">
        <v>115</v>
      </c>
      <c r="K623">
        <v>10005069</v>
      </c>
      <c r="L623" s="161">
        <v>42332</v>
      </c>
      <c r="M623" s="161">
        <v>42335</v>
      </c>
      <c r="N623" t="s">
        <v>136</v>
      </c>
      <c r="O623" t="s">
        <v>104</v>
      </c>
      <c r="P623">
        <v>2</v>
      </c>
      <c r="Q623" t="s">
        <v>651</v>
      </c>
      <c r="R623">
        <v>2</v>
      </c>
    </row>
    <row r="624" spans="1:18" x14ac:dyDescent="0.2">
      <c r="A624" t="s">
        <v>1134</v>
      </c>
      <c r="B624" t="s">
        <v>1135</v>
      </c>
      <c r="C624">
        <v>58573</v>
      </c>
      <c r="D624">
        <v>118513</v>
      </c>
      <c r="E624">
        <v>10020313</v>
      </c>
      <c r="F624" t="s">
        <v>90</v>
      </c>
      <c r="G624" t="s">
        <v>13</v>
      </c>
      <c r="H624" t="s">
        <v>275</v>
      </c>
      <c r="I624" t="s">
        <v>186</v>
      </c>
      <c r="J624" t="s">
        <v>93</v>
      </c>
      <c r="K624">
        <v>10005070</v>
      </c>
      <c r="L624" s="161">
        <v>42444</v>
      </c>
      <c r="M624" s="161">
        <v>42447</v>
      </c>
      <c r="N624" t="s">
        <v>136</v>
      </c>
      <c r="O624" t="s">
        <v>104</v>
      </c>
      <c r="P624">
        <v>4</v>
      </c>
      <c r="Q624" t="s">
        <v>651</v>
      </c>
      <c r="R624">
        <v>2</v>
      </c>
    </row>
    <row r="625" spans="1:18" x14ac:dyDescent="0.2">
      <c r="A625" t="s">
        <v>1136</v>
      </c>
      <c r="B625" t="s">
        <v>1137</v>
      </c>
      <c r="C625">
        <v>58581</v>
      </c>
      <c r="D625">
        <v>118525</v>
      </c>
      <c r="E625">
        <v>10019431</v>
      </c>
      <c r="F625" t="s">
        <v>90</v>
      </c>
      <c r="G625" t="s">
        <v>13</v>
      </c>
      <c r="H625" t="s">
        <v>511</v>
      </c>
      <c r="I625" t="s">
        <v>186</v>
      </c>
      <c r="J625" t="s">
        <v>93</v>
      </c>
      <c r="K625">
        <v>10005071</v>
      </c>
      <c r="L625" s="161">
        <v>42388</v>
      </c>
      <c r="M625" s="161">
        <v>42389</v>
      </c>
      <c r="N625" t="s">
        <v>156</v>
      </c>
      <c r="O625" t="s">
        <v>95</v>
      </c>
      <c r="P625">
        <v>9</v>
      </c>
      <c r="Q625" t="s">
        <v>651</v>
      </c>
      <c r="R625">
        <v>2</v>
      </c>
    </row>
    <row r="626" spans="1:18" x14ac:dyDescent="0.2">
      <c r="A626" t="s">
        <v>1138</v>
      </c>
      <c r="B626" t="s">
        <v>1139</v>
      </c>
      <c r="C626">
        <v>58588</v>
      </c>
      <c r="D626">
        <v>118082</v>
      </c>
      <c r="E626">
        <v>10019780</v>
      </c>
      <c r="F626" t="s">
        <v>170</v>
      </c>
      <c r="G626" t="s">
        <v>13</v>
      </c>
      <c r="H626" t="s">
        <v>194</v>
      </c>
      <c r="I626" t="s">
        <v>155</v>
      </c>
      <c r="J626" t="s">
        <v>155</v>
      </c>
      <c r="K626">
        <v>10011532</v>
      </c>
      <c r="L626" s="161">
        <v>42549</v>
      </c>
      <c r="M626" s="161">
        <v>42552</v>
      </c>
      <c r="N626" t="s">
        <v>136</v>
      </c>
      <c r="O626" t="s">
        <v>104</v>
      </c>
      <c r="P626">
        <v>2</v>
      </c>
      <c r="Q626" t="s">
        <v>651</v>
      </c>
      <c r="R626">
        <v>2</v>
      </c>
    </row>
    <row r="627" spans="1:18" x14ac:dyDescent="0.2">
      <c r="A627" t="s">
        <v>1140</v>
      </c>
      <c r="B627" t="s">
        <v>1141</v>
      </c>
      <c r="C627">
        <v>58590</v>
      </c>
      <c r="D627">
        <v>118470</v>
      </c>
      <c r="E627">
        <v>10023368</v>
      </c>
      <c r="F627" t="s">
        <v>170</v>
      </c>
      <c r="G627" t="s">
        <v>13</v>
      </c>
      <c r="H627" t="s">
        <v>1142</v>
      </c>
      <c r="I627" t="s">
        <v>1143</v>
      </c>
      <c r="J627" t="s">
        <v>177</v>
      </c>
      <c r="K627">
        <v>10005129</v>
      </c>
      <c r="L627" s="161">
        <v>42320</v>
      </c>
      <c r="M627" s="161">
        <v>42321</v>
      </c>
      <c r="N627" t="s">
        <v>156</v>
      </c>
      <c r="O627" t="s">
        <v>95</v>
      </c>
      <c r="P627">
        <v>9</v>
      </c>
      <c r="Q627" t="s">
        <v>651</v>
      </c>
      <c r="R627">
        <v>2</v>
      </c>
    </row>
    <row r="628" spans="1:18" x14ac:dyDescent="0.2">
      <c r="A628" t="s">
        <v>1144</v>
      </c>
      <c r="B628" t="s">
        <v>1145</v>
      </c>
      <c r="C628">
        <v>58591</v>
      </c>
      <c r="D628">
        <v>118481</v>
      </c>
      <c r="E628">
        <v>10023415</v>
      </c>
      <c r="F628" t="s">
        <v>170</v>
      </c>
      <c r="G628" t="s">
        <v>13</v>
      </c>
      <c r="H628" t="s">
        <v>266</v>
      </c>
      <c r="I628" t="s">
        <v>131</v>
      </c>
      <c r="J628" t="s">
        <v>131</v>
      </c>
      <c r="K628">
        <v>10011533</v>
      </c>
      <c r="L628" s="161">
        <v>42500</v>
      </c>
      <c r="M628" s="161">
        <v>42503</v>
      </c>
      <c r="N628" t="s">
        <v>136</v>
      </c>
      <c r="O628" t="s">
        <v>104</v>
      </c>
      <c r="P628">
        <v>2</v>
      </c>
      <c r="Q628" t="s">
        <v>651</v>
      </c>
      <c r="R628">
        <v>2</v>
      </c>
    </row>
    <row r="629" spans="1:18" x14ac:dyDescent="0.2">
      <c r="A629" t="s">
        <v>1146</v>
      </c>
      <c r="B629" t="s">
        <v>1147</v>
      </c>
      <c r="C629">
        <v>58615</v>
      </c>
      <c r="D629">
        <v>118366</v>
      </c>
      <c r="E629">
        <v>10022763</v>
      </c>
      <c r="F629" t="s">
        <v>90</v>
      </c>
      <c r="G629" t="s">
        <v>13</v>
      </c>
      <c r="H629" t="s">
        <v>440</v>
      </c>
      <c r="I629" t="s">
        <v>92</v>
      </c>
      <c r="J629" t="s">
        <v>93</v>
      </c>
      <c r="K629">
        <v>10011534</v>
      </c>
      <c r="L629" s="161">
        <v>42499</v>
      </c>
      <c r="M629" s="161">
        <v>42502</v>
      </c>
      <c r="N629" t="s">
        <v>136</v>
      </c>
      <c r="O629" t="s">
        <v>104</v>
      </c>
      <c r="P629">
        <v>2</v>
      </c>
      <c r="Q629" t="s">
        <v>651</v>
      </c>
      <c r="R629">
        <v>1</v>
      </c>
    </row>
    <row r="630" spans="1:18" x14ac:dyDescent="0.2">
      <c r="A630" t="s">
        <v>1148</v>
      </c>
      <c r="B630" t="s">
        <v>1149</v>
      </c>
      <c r="C630">
        <v>58700</v>
      </c>
      <c r="D630">
        <v>115359</v>
      </c>
      <c r="E630">
        <v>10003207</v>
      </c>
      <c r="F630" t="s">
        <v>259</v>
      </c>
      <c r="G630" t="s">
        <v>14</v>
      </c>
      <c r="H630" t="s">
        <v>379</v>
      </c>
      <c r="I630" t="s">
        <v>186</v>
      </c>
      <c r="J630" t="s">
        <v>93</v>
      </c>
      <c r="K630">
        <v>10005434</v>
      </c>
      <c r="L630" s="161">
        <v>42290</v>
      </c>
      <c r="M630" s="161">
        <v>42293</v>
      </c>
      <c r="N630" t="s">
        <v>261</v>
      </c>
      <c r="O630" t="s">
        <v>104</v>
      </c>
      <c r="P630">
        <v>2</v>
      </c>
      <c r="Q630" t="s">
        <v>651</v>
      </c>
      <c r="R630">
        <v>2</v>
      </c>
    </row>
    <row r="631" spans="1:18" x14ac:dyDescent="0.2">
      <c r="A631" t="s">
        <v>1150</v>
      </c>
      <c r="B631" t="s">
        <v>1151</v>
      </c>
      <c r="C631">
        <v>58719</v>
      </c>
      <c r="D631">
        <v>117927</v>
      </c>
      <c r="E631">
        <v>10010571</v>
      </c>
      <c r="F631" t="s">
        <v>90</v>
      </c>
      <c r="G631" t="s">
        <v>13</v>
      </c>
      <c r="H631" t="s">
        <v>428</v>
      </c>
      <c r="I631" t="s">
        <v>155</v>
      </c>
      <c r="J631" t="s">
        <v>155</v>
      </c>
      <c r="K631">
        <v>10005075</v>
      </c>
      <c r="L631" s="161">
        <v>42388</v>
      </c>
      <c r="M631" s="161">
        <v>42391</v>
      </c>
      <c r="N631" t="s">
        <v>121</v>
      </c>
      <c r="O631" t="s">
        <v>104</v>
      </c>
      <c r="P631">
        <v>3</v>
      </c>
      <c r="Q631" t="s">
        <v>651</v>
      </c>
      <c r="R631">
        <v>2</v>
      </c>
    </row>
    <row r="632" spans="1:18" x14ac:dyDescent="0.2">
      <c r="A632" t="s">
        <v>1152</v>
      </c>
      <c r="B632" t="s">
        <v>1153</v>
      </c>
      <c r="C632">
        <v>58731</v>
      </c>
      <c r="D632">
        <v>118543</v>
      </c>
      <c r="E632">
        <v>10023793</v>
      </c>
      <c r="F632" t="s">
        <v>170</v>
      </c>
      <c r="G632" t="s">
        <v>13</v>
      </c>
      <c r="H632" t="s">
        <v>151</v>
      </c>
      <c r="I632" t="s">
        <v>152</v>
      </c>
      <c r="J632" t="s">
        <v>152</v>
      </c>
      <c r="K632">
        <v>10011535</v>
      </c>
      <c r="L632" s="161">
        <v>42591</v>
      </c>
      <c r="M632" s="161">
        <v>42593</v>
      </c>
      <c r="N632" t="s">
        <v>309</v>
      </c>
      <c r="O632" t="s">
        <v>104</v>
      </c>
      <c r="P632">
        <v>2</v>
      </c>
      <c r="Q632" t="s">
        <v>651</v>
      </c>
      <c r="R632">
        <v>3</v>
      </c>
    </row>
    <row r="633" spans="1:18" x14ac:dyDescent="0.2">
      <c r="A633" t="s">
        <v>1154</v>
      </c>
      <c r="B633" t="s">
        <v>1155</v>
      </c>
      <c r="C633">
        <v>58736</v>
      </c>
      <c r="D633">
        <v>118558</v>
      </c>
      <c r="E633">
        <v>10013362</v>
      </c>
      <c r="F633" t="s">
        <v>170</v>
      </c>
      <c r="G633" t="s">
        <v>13</v>
      </c>
      <c r="H633" t="s">
        <v>440</v>
      </c>
      <c r="I633" t="s">
        <v>92</v>
      </c>
      <c r="J633" t="s">
        <v>93</v>
      </c>
      <c r="K633">
        <v>10011536</v>
      </c>
      <c r="L633" s="161">
        <v>42598</v>
      </c>
      <c r="M633" s="161">
        <v>42601</v>
      </c>
      <c r="N633" t="s">
        <v>136</v>
      </c>
      <c r="O633" t="s">
        <v>104</v>
      </c>
      <c r="P633">
        <v>1</v>
      </c>
      <c r="Q633" t="s">
        <v>651</v>
      </c>
      <c r="R633">
        <v>2</v>
      </c>
    </row>
    <row r="634" spans="1:18" x14ac:dyDescent="0.2">
      <c r="A634" t="s">
        <v>1156</v>
      </c>
      <c r="B634" t="s">
        <v>1157</v>
      </c>
      <c r="C634">
        <v>58798</v>
      </c>
      <c r="D634">
        <v>118697</v>
      </c>
      <c r="E634">
        <v>10023999</v>
      </c>
      <c r="F634" t="s">
        <v>170</v>
      </c>
      <c r="G634" t="s">
        <v>13</v>
      </c>
      <c r="H634" t="s">
        <v>744</v>
      </c>
      <c r="I634" t="s">
        <v>115</v>
      </c>
      <c r="J634" t="s">
        <v>115</v>
      </c>
      <c r="K634">
        <v>10011537</v>
      </c>
      <c r="L634" s="161">
        <v>42507</v>
      </c>
      <c r="M634" s="161">
        <v>42510</v>
      </c>
      <c r="N634" t="s">
        <v>136</v>
      </c>
      <c r="O634" t="s">
        <v>104</v>
      </c>
      <c r="P634">
        <v>2</v>
      </c>
      <c r="Q634" t="s">
        <v>651</v>
      </c>
      <c r="R634">
        <v>2</v>
      </c>
    </row>
    <row r="635" spans="1:18" x14ac:dyDescent="0.2">
      <c r="A635" t="s">
        <v>1158</v>
      </c>
      <c r="B635" t="s">
        <v>1159</v>
      </c>
      <c r="C635">
        <v>58800</v>
      </c>
      <c r="D635">
        <v>118723</v>
      </c>
      <c r="E635">
        <v>10024686</v>
      </c>
      <c r="F635" t="s">
        <v>90</v>
      </c>
      <c r="G635" t="s">
        <v>13</v>
      </c>
      <c r="H635" t="s">
        <v>467</v>
      </c>
      <c r="I635" t="s">
        <v>92</v>
      </c>
      <c r="J635" t="s">
        <v>93</v>
      </c>
      <c r="K635">
        <v>10006560</v>
      </c>
      <c r="L635" s="161">
        <v>42311</v>
      </c>
      <c r="M635" s="161">
        <v>42314</v>
      </c>
      <c r="N635" t="s">
        <v>121</v>
      </c>
      <c r="O635" t="s">
        <v>104</v>
      </c>
      <c r="P635">
        <v>2</v>
      </c>
      <c r="Q635" t="s">
        <v>651</v>
      </c>
      <c r="R635">
        <v>3</v>
      </c>
    </row>
    <row r="636" spans="1:18" x14ac:dyDescent="0.2">
      <c r="A636" t="s">
        <v>1160</v>
      </c>
      <c r="B636" t="s">
        <v>1161</v>
      </c>
      <c r="C636">
        <v>58810</v>
      </c>
      <c r="D636">
        <v>118679</v>
      </c>
      <c r="E636">
        <v>10023925</v>
      </c>
      <c r="F636" t="s">
        <v>90</v>
      </c>
      <c r="G636" t="s">
        <v>13</v>
      </c>
      <c r="H636" t="s">
        <v>219</v>
      </c>
      <c r="I636" t="s">
        <v>177</v>
      </c>
      <c r="J636" t="s">
        <v>177</v>
      </c>
      <c r="K636">
        <v>10005128</v>
      </c>
      <c r="L636" s="161">
        <v>42436</v>
      </c>
      <c r="M636" s="161">
        <v>42437</v>
      </c>
      <c r="N636" t="s">
        <v>156</v>
      </c>
      <c r="O636" t="s">
        <v>95</v>
      </c>
      <c r="P636">
        <v>9</v>
      </c>
      <c r="Q636" t="s">
        <v>651</v>
      </c>
      <c r="R636">
        <v>2</v>
      </c>
    </row>
    <row r="637" spans="1:18" x14ac:dyDescent="0.2">
      <c r="A637" t="s">
        <v>1162</v>
      </c>
      <c r="B637" t="s">
        <v>1163</v>
      </c>
      <c r="C637">
        <v>58818</v>
      </c>
      <c r="D637">
        <v>118164</v>
      </c>
      <c r="E637">
        <v>10020561</v>
      </c>
      <c r="F637" t="s">
        <v>90</v>
      </c>
      <c r="G637" t="s">
        <v>13</v>
      </c>
      <c r="H637" t="s">
        <v>130</v>
      </c>
      <c r="I637" t="s">
        <v>131</v>
      </c>
      <c r="J637" t="s">
        <v>131</v>
      </c>
      <c r="K637">
        <v>10011538</v>
      </c>
      <c r="L637" s="161">
        <v>42570</v>
      </c>
      <c r="M637" s="161">
        <v>42572</v>
      </c>
      <c r="N637" t="s">
        <v>121</v>
      </c>
      <c r="O637" t="s">
        <v>104</v>
      </c>
      <c r="P637">
        <v>4</v>
      </c>
      <c r="Q637" t="s">
        <v>651</v>
      </c>
      <c r="R637">
        <v>2</v>
      </c>
    </row>
    <row r="638" spans="1:18" x14ac:dyDescent="0.2">
      <c r="A638" t="s">
        <v>1164</v>
      </c>
      <c r="B638" t="s">
        <v>1165</v>
      </c>
      <c r="C638">
        <v>58830</v>
      </c>
      <c r="D638">
        <v>120278</v>
      </c>
      <c r="E638">
        <v>10031984</v>
      </c>
      <c r="F638" t="s">
        <v>90</v>
      </c>
      <c r="G638" t="s">
        <v>13</v>
      </c>
      <c r="H638" t="s">
        <v>551</v>
      </c>
      <c r="I638" t="s">
        <v>115</v>
      </c>
      <c r="J638" t="s">
        <v>115</v>
      </c>
      <c r="K638">
        <v>10011539</v>
      </c>
      <c r="L638" s="161">
        <v>42467</v>
      </c>
      <c r="M638" s="161">
        <v>42468</v>
      </c>
      <c r="N638" t="s">
        <v>94</v>
      </c>
      <c r="O638" t="s">
        <v>95</v>
      </c>
      <c r="P638">
        <v>9</v>
      </c>
      <c r="Q638" t="s">
        <v>651</v>
      </c>
      <c r="R638">
        <v>2</v>
      </c>
    </row>
    <row r="639" spans="1:18" x14ac:dyDescent="0.2">
      <c r="A639" t="s">
        <v>1166</v>
      </c>
      <c r="B639" t="s">
        <v>1167</v>
      </c>
      <c r="C639">
        <v>58929</v>
      </c>
      <c r="D639">
        <v>118800</v>
      </c>
      <c r="E639">
        <v>10026072</v>
      </c>
      <c r="F639" t="s">
        <v>170</v>
      </c>
      <c r="G639" t="s">
        <v>13</v>
      </c>
      <c r="H639" t="s">
        <v>160</v>
      </c>
      <c r="I639" t="s">
        <v>161</v>
      </c>
      <c r="J639" t="s">
        <v>161</v>
      </c>
      <c r="K639">
        <v>10005082</v>
      </c>
      <c r="L639" s="161">
        <v>42416</v>
      </c>
      <c r="M639" s="161">
        <v>42419</v>
      </c>
      <c r="N639" t="s">
        <v>132</v>
      </c>
      <c r="O639" t="s">
        <v>104</v>
      </c>
      <c r="P639">
        <v>3</v>
      </c>
      <c r="Q639" t="s">
        <v>651</v>
      </c>
      <c r="R639">
        <v>3</v>
      </c>
    </row>
    <row r="640" spans="1:18" x14ac:dyDescent="0.2">
      <c r="A640" t="s">
        <v>1168</v>
      </c>
      <c r="B640" t="s">
        <v>1169</v>
      </c>
      <c r="C640">
        <v>58936</v>
      </c>
      <c r="D640">
        <v>118790</v>
      </c>
      <c r="E640">
        <v>10024704</v>
      </c>
      <c r="F640" t="s">
        <v>90</v>
      </c>
      <c r="G640" t="s">
        <v>13</v>
      </c>
      <c r="H640" t="s">
        <v>151</v>
      </c>
      <c r="I640" t="s">
        <v>152</v>
      </c>
      <c r="J640" t="s">
        <v>152</v>
      </c>
      <c r="K640">
        <v>10011540</v>
      </c>
      <c r="L640" s="161">
        <v>42479</v>
      </c>
      <c r="M640" s="161">
        <v>42482</v>
      </c>
      <c r="N640" t="s">
        <v>136</v>
      </c>
      <c r="O640" t="s">
        <v>104</v>
      </c>
      <c r="P640">
        <v>2</v>
      </c>
      <c r="Q640" t="s">
        <v>651</v>
      </c>
      <c r="R640">
        <v>2</v>
      </c>
    </row>
    <row r="641" spans="1:18" x14ac:dyDescent="0.2">
      <c r="A641" t="s">
        <v>1170</v>
      </c>
      <c r="B641" t="s">
        <v>1171</v>
      </c>
      <c r="C641">
        <v>58938</v>
      </c>
      <c r="D641">
        <v>117689</v>
      </c>
      <c r="E641">
        <v>10010572</v>
      </c>
      <c r="F641" t="s">
        <v>90</v>
      </c>
      <c r="G641" t="s">
        <v>13</v>
      </c>
      <c r="H641" t="s">
        <v>382</v>
      </c>
      <c r="I641" t="s">
        <v>161</v>
      </c>
      <c r="J641" t="s">
        <v>161</v>
      </c>
      <c r="K641">
        <v>10011541</v>
      </c>
      <c r="L641" s="161">
        <v>42514</v>
      </c>
      <c r="M641" s="161">
        <v>42517</v>
      </c>
      <c r="N641" t="s">
        <v>309</v>
      </c>
      <c r="O641" t="s">
        <v>104</v>
      </c>
      <c r="P641">
        <v>3</v>
      </c>
      <c r="Q641" t="s">
        <v>651</v>
      </c>
      <c r="R641">
        <v>3</v>
      </c>
    </row>
    <row r="642" spans="1:18" x14ac:dyDescent="0.2">
      <c r="A642" t="s">
        <v>1172</v>
      </c>
      <c r="B642" t="s">
        <v>1173</v>
      </c>
      <c r="C642">
        <v>58966</v>
      </c>
      <c r="D642">
        <v>118929</v>
      </c>
      <c r="E642">
        <v>10027498</v>
      </c>
      <c r="F642" t="s">
        <v>170</v>
      </c>
      <c r="G642" t="s">
        <v>13</v>
      </c>
      <c r="H642" t="s">
        <v>239</v>
      </c>
      <c r="I642" t="s">
        <v>152</v>
      </c>
      <c r="J642" t="s">
        <v>152</v>
      </c>
      <c r="K642">
        <v>10011542</v>
      </c>
      <c r="L642" s="161">
        <v>42486</v>
      </c>
      <c r="M642" s="161">
        <v>42489</v>
      </c>
      <c r="N642" t="s">
        <v>132</v>
      </c>
      <c r="O642" t="s">
        <v>104</v>
      </c>
      <c r="P642">
        <v>2</v>
      </c>
      <c r="Q642" t="s">
        <v>651</v>
      </c>
      <c r="R642">
        <v>3</v>
      </c>
    </row>
    <row r="643" spans="1:18" x14ac:dyDescent="0.2">
      <c r="A643" t="s">
        <v>1174</v>
      </c>
      <c r="B643" t="s">
        <v>1175</v>
      </c>
      <c r="C643">
        <v>59021</v>
      </c>
      <c r="D643">
        <v>118734</v>
      </c>
      <c r="E643">
        <v>10024292</v>
      </c>
      <c r="F643" t="s">
        <v>159</v>
      </c>
      <c r="G643" t="s">
        <v>14</v>
      </c>
      <c r="H643" t="s">
        <v>1176</v>
      </c>
      <c r="I643" t="s">
        <v>102</v>
      </c>
      <c r="J643" t="s">
        <v>102</v>
      </c>
      <c r="K643">
        <v>10005088</v>
      </c>
      <c r="L643" s="161">
        <v>42443</v>
      </c>
      <c r="M643" s="161">
        <v>42444</v>
      </c>
      <c r="N643" t="s">
        <v>162</v>
      </c>
      <c r="O643" t="s">
        <v>95</v>
      </c>
      <c r="P643">
        <v>9</v>
      </c>
      <c r="Q643" t="s">
        <v>651</v>
      </c>
      <c r="R643">
        <v>2</v>
      </c>
    </row>
    <row r="644" spans="1:18" x14ac:dyDescent="0.2">
      <c r="A644" t="s">
        <v>1177</v>
      </c>
      <c r="B644" t="s">
        <v>1178</v>
      </c>
      <c r="C644">
        <v>59071</v>
      </c>
      <c r="D644">
        <v>107646</v>
      </c>
      <c r="E644">
        <v>10005782</v>
      </c>
      <c r="F644" t="s">
        <v>259</v>
      </c>
      <c r="G644" t="s">
        <v>14</v>
      </c>
      <c r="H644" t="s">
        <v>557</v>
      </c>
      <c r="I644" t="s">
        <v>92</v>
      </c>
      <c r="J644" t="s">
        <v>93</v>
      </c>
      <c r="K644">
        <v>10011554</v>
      </c>
      <c r="L644" s="161">
        <v>42542</v>
      </c>
      <c r="M644" s="161">
        <v>42545</v>
      </c>
      <c r="N644" t="s">
        <v>136</v>
      </c>
      <c r="O644" t="s">
        <v>104</v>
      </c>
      <c r="P644">
        <v>4</v>
      </c>
      <c r="Q644" t="s">
        <v>651</v>
      </c>
      <c r="R644">
        <v>2</v>
      </c>
    </row>
    <row r="645" spans="1:18" x14ac:dyDescent="0.2">
      <c r="A645" t="s">
        <v>1179</v>
      </c>
      <c r="B645" t="s">
        <v>1180</v>
      </c>
      <c r="C645">
        <v>59093</v>
      </c>
      <c r="D645">
        <v>119803</v>
      </c>
      <c r="E645">
        <v>10032119</v>
      </c>
      <c r="F645" t="s">
        <v>90</v>
      </c>
      <c r="G645" t="s">
        <v>13</v>
      </c>
      <c r="H645" t="s">
        <v>252</v>
      </c>
      <c r="I645" t="s">
        <v>155</v>
      </c>
      <c r="J645" t="s">
        <v>155</v>
      </c>
      <c r="K645">
        <v>10011543</v>
      </c>
      <c r="L645" s="161">
        <v>42500</v>
      </c>
      <c r="M645" s="161">
        <v>42503</v>
      </c>
      <c r="N645" t="s">
        <v>121</v>
      </c>
      <c r="O645" t="s">
        <v>104</v>
      </c>
      <c r="P645">
        <v>2</v>
      </c>
      <c r="Q645" t="s">
        <v>651</v>
      </c>
      <c r="R645">
        <v>2</v>
      </c>
    </row>
    <row r="646" spans="1:18" x14ac:dyDescent="0.2">
      <c r="A646" t="s">
        <v>1181</v>
      </c>
      <c r="B646" t="s">
        <v>1182</v>
      </c>
      <c r="C646">
        <v>59113</v>
      </c>
      <c r="D646">
        <v>115714</v>
      </c>
      <c r="E646">
        <v>10006735</v>
      </c>
      <c r="F646" t="s">
        <v>90</v>
      </c>
      <c r="G646" t="s">
        <v>13</v>
      </c>
      <c r="H646" t="s">
        <v>809</v>
      </c>
      <c r="I646" t="s">
        <v>155</v>
      </c>
      <c r="J646" t="s">
        <v>155</v>
      </c>
      <c r="K646">
        <v>10008494</v>
      </c>
      <c r="L646" s="161">
        <v>42381</v>
      </c>
      <c r="M646" s="161">
        <v>42384</v>
      </c>
      <c r="N646" t="s">
        <v>309</v>
      </c>
      <c r="O646" t="s">
        <v>104</v>
      </c>
      <c r="P646">
        <v>2</v>
      </c>
      <c r="Q646" t="s">
        <v>651</v>
      </c>
      <c r="R646">
        <v>3</v>
      </c>
    </row>
    <row r="647" spans="1:18" x14ac:dyDescent="0.2">
      <c r="A647" t="s">
        <v>1183</v>
      </c>
      <c r="B647" t="s">
        <v>1184</v>
      </c>
      <c r="C647">
        <v>59126</v>
      </c>
      <c r="D647">
        <v>121218</v>
      </c>
      <c r="E647">
        <v>10025330</v>
      </c>
      <c r="F647" t="s">
        <v>90</v>
      </c>
      <c r="G647" t="s">
        <v>13</v>
      </c>
      <c r="H647" t="s">
        <v>1185</v>
      </c>
      <c r="I647" t="s">
        <v>92</v>
      </c>
      <c r="J647" t="s">
        <v>93</v>
      </c>
      <c r="K647">
        <v>10005093</v>
      </c>
      <c r="L647" s="161">
        <v>42311</v>
      </c>
      <c r="M647" s="161">
        <v>42314</v>
      </c>
      <c r="N647" t="s">
        <v>121</v>
      </c>
      <c r="O647" t="s">
        <v>104</v>
      </c>
      <c r="P647">
        <v>2</v>
      </c>
      <c r="Q647" t="s">
        <v>651</v>
      </c>
      <c r="R647">
        <v>2</v>
      </c>
    </row>
    <row r="648" spans="1:18" x14ac:dyDescent="0.2">
      <c r="A648" t="s">
        <v>1186</v>
      </c>
      <c r="B648" t="s">
        <v>1187</v>
      </c>
      <c r="C648">
        <v>59131</v>
      </c>
      <c r="D648">
        <v>122836</v>
      </c>
      <c r="E648">
        <v>10033736</v>
      </c>
      <c r="F648" t="s">
        <v>170</v>
      </c>
      <c r="G648" t="s">
        <v>13</v>
      </c>
      <c r="H648" t="s">
        <v>167</v>
      </c>
      <c r="I648" t="s">
        <v>102</v>
      </c>
      <c r="J648" t="s">
        <v>102</v>
      </c>
      <c r="K648">
        <v>10005094</v>
      </c>
      <c r="L648" s="161">
        <v>42325</v>
      </c>
      <c r="M648" s="161">
        <v>42327</v>
      </c>
      <c r="N648" t="s">
        <v>136</v>
      </c>
      <c r="O648" t="s">
        <v>104</v>
      </c>
      <c r="P648">
        <v>3</v>
      </c>
      <c r="Q648" t="s">
        <v>651</v>
      </c>
      <c r="R648" t="s">
        <v>195</v>
      </c>
    </row>
    <row r="649" spans="1:18" x14ac:dyDescent="0.2">
      <c r="A649" t="s">
        <v>1188</v>
      </c>
      <c r="B649" t="s">
        <v>1189</v>
      </c>
      <c r="C649">
        <v>59144</v>
      </c>
      <c r="D649">
        <v>124167</v>
      </c>
      <c r="E649">
        <v>10019237</v>
      </c>
      <c r="F649" t="s">
        <v>125</v>
      </c>
      <c r="G649" t="s">
        <v>12</v>
      </c>
      <c r="H649" t="s">
        <v>881</v>
      </c>
      <c r="I649" t="s">
        <v>131</v>
      </c>
      <c r="J649" t="s">
        <v>131</v>
      </c>
      <c r="K649">
        <v>10005971</v>
      </c>
      <c r="L649" s="161">
        <v>42333</v>
      </c>
      <c r="M649" s="161">
        <v>42338</v>
      </c>
      <c r="N649" t="s">
        <v>127</v>
      </c>
      <c r="O649" t="s">
        <v>104</v>
      </c>
      <c r="P649">
        <v>3</v>
      </c>
      <c r="Q649" t="s">
        <v>651</v>
      </c>
      <c r="R649" t="s">
        <v>195</v>
      </c>
    </row>
    <row r="650" spans="1:18" x14ac:dyDescent="0.2">
      <c r="A650" t="s">
        <v>1190</v>
      </c>
      <c r="B650" t="s">
        <v>1191</v>
      </c>
      <c r="C650">
        <v>59154</v>
      </c>
      <c r="D650">
        <v>124281</v>
      </c>
      <c r="E650">
        <v>10032740</v>
      </c>
      <c r="F650" t="s">
        <v>90</v>
      </c>
      <c r="G650" t="s">
        <v>13</v>
      </c>
      <c r="H650" t="s">
        <v>275</v>
      </c>
      <c r="I650" t="s">
        <v>186</v>
      </c>
      <c r="J650" t="s">
        <v>93</v>
      </c>
      <c r="K650">
        <v>10005403</v>
      </c>
      <c r="L650" s="161">
        <v>42269</v>
      </c>
      <c r="M650" s="161">
        <v>42272</v>
      </c>
      <c r="N650" t="s">
        <v>136</v>
      </c>
      <c r="O650" t="s">
        <v>104</v>
      </c>
      <c r="P650">
        <v>3</v>
      </c>
      <c r="Q650" t="s">
        <v>651</v>
      </c>
      <c r="R650" t="s">
        <v>195</v>
      </c>
    </row>
    <row r="651" spans="1:18" x14ac:dyDescent="0.2">
      <c r="A651" t="s">
        <v>1192</v>
      </c>
      <c r="B651" t="s">
        <v>1193</v>
      </c>
      <c r="C651">
        <v>59159</v>
      </c>
      <c r="D651">
        <v>124284</v>
      </c>
      <c r="E651">
        <v>10033478</v>
      </c>
      <c r="F651" t="s">
        <v>90</v>
      </c>
      <c r="G651" t="s">
        <v>13</v>
      </c>
      <c r="H651" t="s">
        <v>173</v>
      </c>
      <c r="I651" t="s">
        <v>161</v>
      </c>
      <c r="J651" t="s">
        <v>161</v>
      </c>
      <c r="K651">
        <v>10005097</v>
      </c>
      <c r="L651" s="161">
        <v>42332</v>
      </c>
      <c r="M651" s="161">
        <v>42334</v>
      </c>
      <c r="N651" t="s">
        <v>132</v>
      </c>
      <c r="O651" t="s">
        <v>104</v>
      </c>
      <c r="P651">
        <v>2</v>
      </c>
      <c r="Q651" t="s">
        <v>651</v>
      </c>
      <c r="R651">
        <v>3</v>
      </c>
    </row>
    <row r="652" spans="1:18" x14ac:dyDescent="0.2">
      <c r="A652" t="s">
        <v>1194</v>
      </c>
      <c r="B652" t="s">
        <v>1195</v>
      </c>
      <c r="C652">
        <v>59167</v>
      </c>
      <c r="D652">
        <v>112490</v>
      </c>
      <c r="E652">
        <v>10005109</v>
      </c>
      <c r="F652" t="s">
        <v>90</v>
      </c>
      <c r="G652" t="s">
        <v>13</v>
      </c>
      <c r="H652" t="s">
        <v>303</v>
      </c>
      <c r="I652" t="s">
        <v>152</v>
      </c>
      <c r="J652" t="s">
        <v>152</v>
      </c>
      <c r="K652">
        <v>10011546</v>
      </c>
      <c r="L652" s="161">
        <v>42527</v>
      </c>
      <c r="M652" s="161">
        <v>42529</v>
      </c>
      <c r="N652" t="s">
        <v>309</v>
      </c>
      <c r="O652" t="s">
        <v>104</v>
      </c>
      <c r="P652">
        <v>2</v>
      </c>
      <c r="Q652" t="s">
        <v>651</v>
      </c>
      <c r="R652">
        <v>3</v>
      </c>
    </row>
    <row r="653" spans="1:18" x14ac:dyDescent="0.2">
      <c r="A653" t="s">
        <v>1196</v>
      </c>
      <c r="B653" t="s">
        <v>1197</v>
      </c>
      <c r="C653">
        <v>59190</v>
      </c>
      <c r="D653">
        <v>124393</v>
      </c>
      <c r="E653">
        <v>10039882</v>
      </c>
      <c r="F653" t="s">
        <v>170</v>
      </c>
      <c r="G653" t="s">
        <v>13</v>
      </c>
      <c r="H653" t="s">
        <v>670</v>
      </c>
      <c r="I653" t="s">
        <v>152</v>
      </c>
      <c r="J653" t="s">
        <v>152</v>
      </c>
      <c r="K653">
        <v>10011547</v>
      </c>
      <c r="L653" s="161">
        <v>42556</v>
      </c>
      <c r="M653" s="161">
        <v>42559</v>
      </c>
      <c r="N653" t="s">
        <v>309</v>
      </c>
      <c r="O653" t="s">
        <v>104</v>
      </c>
      <c r="P653">
        <v>2</v>
      </c>
      <c r="Q653" t="s">
        <v>651</v>
      </c>
      <c r="R653">
        <v>3</v>
      </c>
    </row>
    <row r="654" spans="1:18" x14ac:dyDescent="0.2">
      <c r="A654" t="s">
        <v>1198</v>
      </c>
      <c r="B654" t="s">
        <v>1199</v>
      </c>
      <c r="C654">
        <v>59200</v>
      </c>
      <c r="D654">
        <v>124263</v>
      </c>
      <c r="E654">
        <v>10039859</v>
      </c>
      <c r="F654" t="s">
        <v>90</v>
      </c>
      <c r="G654" t="s">
        <v>13</v>
      </c>
      <c r="H654" t="s">
        <v>151</v>
      </c>
      <c r="I654" t="s">
        <v>152</v>
      </c>
      <c r="J654" t="s">
        <v>152</v>
      </c>
      <c r="K654">
        <v>10005104</v>
      </c>
      <c r="L654" s="161">
        <v>42332</v>
      </c>
      <c r="M654" s="161">
        <v>42335</v>
      </c>
      <c r="N654" t="s">
        <v>121</v>
      </c>
      <c r="O654" t="s">
        <v>104</v>
      </c>
      <c r="P654">
        <v>3</v>
      </c>
      <c r="Q654" t="s">
        <v>651</v>
      </c>
      <c r="R654" t="s">
        <v>195</v>
      </c>
    </row>
    <row r="655" spans="1:18" x14ac:dyDescent="0.2">
      <c r="A655" t="s">
        <v>1200</v>
      </c>
      <c r="B655" t="s">
        <v>1201</v>
      </c>
      <c r="C655">
        <v>59201</v>
      </c>
      <c r="D655">
        <v>130437</v>
      </c>
      <c r="E655">
        <v>10010631</v>
      </c>
      <c r="F655" t="s">
        <v>90</v>
      </c>
      <c r="G655" t="s">
        <v>13</v>
      </c>
      <c r="H655" t="s">
        <v>663</v>
      </c>
      <c r="I655" t="s">
        <v>102</v>
      </c>
      <c r="J655" t="s">
        <v>102</v>
      </c>
      <c r="K655">
        <v>10011548</v>
      </c>
      <c r="L655" s="161">
        <v>42479</v>
      </c>
      <c r="M655" s="161">
        <v>42481</v>
      </c>
      <c r="N655" t="s">
        <v>121</v>
      </c>
      <c r="O655" t="s">
        <v>104</v>
      </c>
      <c r="P655">
        <v>3</v>
      </c>
      <c r="Q655" t="s">
        <v>651</v>
      </c>
      <c r="R655" t="s">
        <v>195</v>
      </c>
    </row>
    <row r="656" spans="1:18" x14ac:dyDescent="0.2">
      <c r="A656" t="s">
        <v>1202</v>
      </c>
      <c r="B656" t="s">
        <v>1203</v>
      </c>
      <c r="C656">
        <v>59202</v>
      </c>
      <c r="D656">
        <v>130162</v>
      </c>
      <c r="E656">
        <v>10042884</v>
      </c>
      <c r="F656" t="s">
        <v>90</v>
      </c>
      <c r="G656" t="s">
        <v>13</v>
      </c>
      <c r="H656" t="s">
        <v>202</v>
      </c>
      <c r="I656" t="s">
        <v>152</v>
      </c>
      <c r="J656" t="s">
        <v>152</v>
      </c>
      <c r="K656">
        <v>10017757</v>
      </c>
      <c r="L656" s="161">
        <v>42556</v>
      </c>
      <c r="M656" s="161">
        <v>42557</v>
      </c>
      <c r="N656" t="s">
        <v>94</v>
      </c>
      <c r="O656" t="s">
        <v>95</v>
      </c>
      <c r="P656">
        <v>9</v>
      </c>
      <c r="Q656" t="s">
        <v>651</v>
      </c>
      <c r="R656">
        <v>2</v>
      </c>
    </row>
    <row r="657" spans="1:18" x14ac:dyDescent="0.2">
      <c r="A657" t="s">
        <v>1204</v>
      </c>
      <c r="B657" t="s">
        <v>1205</v>
      </c>
      <c r="C657">
        <v>59204</v>
      </c>
      <c r="D657">
        <v>126877</v>
      </c>
      <c r="E657">
        <v>10010792</v>
      </c>
      <c r="F657" t="s">
        <v>159</v>
      </c>
      <c r="G657" t="s">
        <v>14</v>
      </c>
      <c r="H657" t="s">
        <v>1206</v>
      </c>
      <c r="I657" t="s">
        <v>115</v>
      </c>
      <c r="J657" t="s">
        <v>115</v>
      </c>
      <c r="K657">
        <v>10005106</v>
      </c>
      <c r="L657" s="161">
        <v>42542</v>
      </c>
      <c r="M657" s="161">
        <v>42545</v>
      </c>
      <c r="N657" t="s">
        <v>257</v>
      </c>
      <c r="O657" t="s">
        <v>104</v>
      </c>
      <c r="P657">
        <v>3</v>
      </c>
      <c r="Q657" t="s">
        <v>651</v>
      </c>
      <c r="R657" t="s">
        <v>195</v>
      </c>
    </row>
    <row r="658" spans="1:18" x14ac:dyDescent="0.2">
      <c r="A658" t="s">
        <v>1207</v>
      </c>
      <c r="B658" t="s">
        <v>1208</v>
      </c>
      <c r="C658">
        <v>59218</v>
      </c>
      <c r="D658">
        <v>129910</v>
      </c>
      <c r="E658">
        <v>10042126</v>
      </c>
      <c r="F658" t="s">
        <v>170</v>
      </c>
      <c r="G658" t="s">
        <v>13</v>
      </c>
      <c r="H658" t="s">
        <v>151</v>
      </c>
      <c r="I658" t="s">
        <v>152</v>
      </c>
      <c r="J658" t="s">
        <v>152</v>
      </c>
      <c r="K658">
        <v>10005107</v>
      </c>
      <c r="L658" s="161">
        <v>42325</v>
      </c>
      <c r="M658" s="161">
        <v>42328</v>
      </c>
      <c r="N658" t="s">
        <v>121</v>
      </c>
      <c r="O658" t="s">
        <v>104</v>
      </c>
      <c r="P658">
        <v>3</v>
      </c>
      <c r="Q658" t="s">
        <v>651</v>
      </c>
      <c r="R658" t="s">
        <v>195</v>
      </c>
    </row>
    <row r="659" spans="1:18" x14ac:dyDescent="0.2">
      <c r="A659" t="s">
        <v>1209</v>
      </c>
      <c r="B659" t="s">
        <v>1210</v>
      </c>
      <c r="C659">
        <v>59220</v>
      </c>
      <c r="D659">
        <v>116322</v>
      </c>
      <c r="E659">
        <v>10001648</v>
      </c>
      <c r="F659" t="s">
        <v>259</v>
      </c>
      <c r="G659" t="s">
        <v>14</v>
      </c>
      <c r="H659" t="s">
        <v>221</v>
      </c>
      <c r="I659" t="s">
        <v>177</v>
      </c>
      <c r="J659" t="s">
        <v>177</v>
      </c>
      <c r="K659">
        <v>10005109</v>
      </c>
      <c r="L659" s="161">
        <v>42508</v>
      </c>
      <c r="M659" s="161">
        <v>42510</v>
      </c>
      <c r="N659" t="s">
        <v>261</v>
      </c>
      <c r="O659" t="s">
        <v>104</v>
      </c>
      <c r="P659">
        <v>3</v>
      </c>
      <c r="Q659" t="s">
        <v>651</v>
      </c>
      <c r="R659" t="s">
        <v>195</v>
      </c>
    </row>
    <row r="660" spans="1:18" x14ac:dyDescent="0.2">
      <c r="A660" t="s">
        <v>1211</v>
      </c>
      <c r="B660" t="s">
        <v>1212</v>
      </c>
      <c r="C660">
        <v>59221</v>
      </c>
      <c r="D660">
        <v>125029</v>
      </c>
      <c r="E660">
        <v>10035656</v>
      </c>
      <c r="F660" t="s">
        <v>90</v>
      </c>
      <c r="G660" t="s">
        <v>13</v>
      </c>
      <c r="H660" t="s">
        <v>438</v>
      </c>
      <c r="I660" t="s">
        <v>155</v>
      </c>
      <c r="J660" t="s">
        <v>155</v>
      </c>
      <c r="K660">
        <v>10005110</v>
      </c>
      <c r="L660" s="161">
        <v>42409</v>
      </c>
      <c r="M660" s="161">
        <v>42411</v>
      </c>
      <c r="N660" t="s">
        <v>121</v>
      </c>
      <c r="O660" t="s">
        <v>104</v>
      </c>
      <c r="P660">
        <v>3</v>
      </c>
      <c r="Q660" t="s">
        <v>651</v>
      </c>
      <c r="R660" t="s">
        <v>195</v>
      </c>
    </row>
    <row r="661" spans="1:18" x14ac:dyDescent="0.2">
      <c r="A661" t="s">
        <v>1213</v>
      </c>
      <c r="B661" t="s">
        <v>1214</v>
      </c>
      <c r="C661">
        <v>59222</v>
      </c>
      <c r="D661">
        <v>125935</v>
      </c>
      <c r="E661">
        <v>10038020</v>
      </c>
      <c r="F661" t="s">
        <v>90</v>
      </c>
      <c r="G661" t="s">
        <v>13</v>
      </c>
      <c r="H661" t="s">
        <v>194</v>
      </c>
      <c r="I661" t="s">
        <v>155</v>
      </c>
      <c r="J661" t="s">
        <v>155</v>
      </c>
      <c r="K661">
        <v>10005111</v>
      </c>
      <c r="L661" s="161">
        <v>42444</v>
      </c>
      <c r="M661" s="161">
        <v>42446</v>
      </c>
      <c r="N661" t="s">
        <v>121</v>
      </c>
      <c r="O661" t="s">
        <v>104</v>
      </c>
      <c r="P661">
        <v>2</v>
      </c>
      <c r="Q661" t="s">
        <v>651</v>
      </c>
      <c r="R661" t="s">
        <v>195</v>
      </c>
    </row>
    <row r="662" spans="1:18" x14ac:dyDescent="0.2">
      <c r="A662" t="s">
        <v>1215</v>
      </c>
      <c r="B662" t="s">
        <v>1216</v>
      </c>
      <c r="C662">
        <v>59223</v>
      </c>
      <c r="D662">
        <v>122748</v>
      </c>
      <c r="E662">
        <v>10036176</v>
      </c>
      <c r="F662" t="s">
        <v>90</v>
      </c>
      <c r="G662" t="s">
        <v>13</v>
      </c>
      <c r="H662" t="s">
        <v>563</v>
      </c>
      <c r="I662" t="s">
        <v>115</v>
      </c>
      <c r="J662" t="s">
        <v>115</v>
      </c>
      <c r="K662">
        <v>10005112</v>
      </c>
      <c r="L662" s="161">
        <v>42577</v>
      </c>
      <c r="M662" s="161">
        <v>42580</v>
      </c>
      <c r="N662" t="s">
        <v>121</v>
      </c>
      <c r="O662" t="s">
        <v>104</v>
      </c>
      <c r="P662">
        <v>2</v>
      </c>
      <c r="Q662" t="s">
        <v>651</v>
      </c>
      <c r="R662" t="s">
        <v>195</v>
      </c>
    </row>
    <row r="663" spans="1:18" x14ac:dyDescent="0.2">
      <c r="A663" t="s">
        <v>1217</v>
      </c>
      <c r="B663" t="s">
        <v>1218</v>
      </c>
      <c r="C663">
        <v>59232</v>
      </c>
      <c r="D663">
        <v>131966</v>
      </c>
      <c r="E663">
        <v>10046552</v>
      </c>
      <c r="F663" t="s">
        <v>170</v>
      </c>
      <c r="G663" t="s">
        <v>13</v>
      </c>
      <c r="H663" t="s">
        <v>382</v>
      </c>
      <c r="I663" t="s">
        <v>161</v>
      </c>
      <c r="J663" t="s">
        <v>161</v>
      </c>
      <c r="K663">
        <v>10011549</v>
      </c>
      <c r="L663" s="161">
        <v>42465</v>
      </c>
      <c r="M663" s="161">
        <v>42468</v>
      </c>
      <c r="N663" t="s">
        <v>136</v>
      </c>
      <c r="O663" t="s">
        <v>104</v>
      </c>
      <c r="P663">
        <v>3</v>
      </c>
      <c r="Q663" t="s">
        <v>651</v>
      </c>
      <c r="R663" t="s">
        <v>195</v>
      </c>
    </row>
    <row r="664" spans="1:18" x14ac:dyDescent="0.2">
      <c r="A664" t="s">
        <v>1219</v>
      </c>
      <c r="B664" t="s">
        <v>1220</v>
      </c>
      <c r="C664">
        <v>130405</v>
      </c>
      <c r="D664">
        <v>108473</v>
      </c>
      <c r="E664">
        <v>10002780</v>
      </c>
      <c r="F664" t="s">
        <v>107</v>
      </c>
      <c r="G664" t="s">
        <v>11</v>
      </c>
      <c r="H664" t="s">
        <v>656</v>
      </c>
      <c r="I664" t="s">
        <v>115</v>
      </c>
      <c r="J664" t="s">
        <v>115</v>
      </c>
      <c r="K664">
        <v>10008465</v>
      </c>
      <c r="L664" s="161">
        <v>42388</v>
      </c>
      <c r="M664" s="161">
        <v>42391</v>
      </c>
      <c r="N664" t="s">
        <v>217</v>
      </c>
      <c r="O664" t="s">
        <v>104</v>
      </c>
      <c r="P664">
        <v>4</v>
      </c>
      <c r="Q664" t="s">
        <v>651</v>
      </c>
      <c r="R664">
        <v>4</v>
      </c>
    </row>
    <row r="665" spans="1:18" x14ac:dyDescent="0.2">
      <c r="A665" t="s">
        <v>1221</v>
      </c>
      <c r="B665" t="s">
        <v>1222</v>
      </c>
      <c r="C665">
        <v>130407</v>
      </c>
      <c r="D665">
        <v>108523</v>
      </c>
      <c r="E665">
        <v>10002835</v>
      </c>
      <c r="F665" t="s">
        <v>107</v>
      </c>
      <c r="G665" t="s">
        <v>11</v>
      </c>
      <c r="H665" t="s">
        <v>1206</v>
      </c>
      <c r="I665" t="s">
        <v>115</v>
      </c>
      <c r="J665" t="s">
        <v>115</v>
      </c>
      <c r="K665">
        <v>10004662</v>
      </c>
      <c r="L665" s="161">
        <v>42276</v>
      </c>
      <c r="M665" s="161">
        <v>42279</v>
      </c>
      <c r="N665" t="s">
        <v>146</v>
      </c>
      <c r="O665" t="s">
        <v>104</v>
      </c>
      <c r="P665">
        <v>2</v>
      </c>
      <c r="Q665" t="s">
        <v>651</v>
      </c>
      <c r="R665">
        <v>3</v>
      </c>
    </row>
    <row r="666" spans="1:18" x14ac:dyDescent="0.2">
      <c r="A666" t="s">
        <v>1223</v>
      </c>
      <c r="B666" t="s">
        <v>501</v>
      </c>
      <c r="C666">
        <v>130408</v>
      </c>
      <c r="D666">
        <v>106809</v>
      </c>
      <c r="E666">
        <v>10002094</v>
      </c>
      <c r="F666" t="s">
        <v>107</v>
      </c>
      <c r="G666" t="s">
        <v>11</v>
      </c>
      <c r="H666" t="s">
        <v>284</v>
      </c>
      <c r="I666" t="s">
        <v>115</v>
      </c>
      <c r="J666" t="s">
        <v>115</v>
      </c>
      <c r="K666">
        <v>10004663</v>
      </c>
      <c r="L666" s="161">
        <v>42290</v>
      </c>
      <c r="M666" s="161">
        <v>42293</v>
      </c>
      <c r="N666" t="s">
        <v>146</v>
      </c>
      <c r="O666" t="s">
        <v>104</v>
      </c>
      <c r="P666">
        <v>4</v>
      </c>
      <c r="Q666" t="s">
        <v>651</v>
      </c>
      <c r="R666">
        <v>3</v>
      </c>
    </row>
    <row r="667" spans="1:18" x14ac:dyDescent="0.2">
      <c r="A667" t="s">
        <v>1224</v>
      </c>
      <c r="B667" t="s">
        <v>1225</v>
      </c>
      <c r="C667">
        <v>130409</v>
      </c>
      <c r="D667">
        <v>108518</v>
      </c>
      <c r="E667">
        <v>10001452</v>
      </c>
      <c r="F667" t="s">
        <v>107</v>
      </c>
      <c r="G667" t="s">
        <v>11</v>
      </c>
      <c r="H667" t="s">
        <v>141</v>
      </c>
      <c r="I667" t="s">
        <v>115</v>
      </c>
      <c r="J667" t="s">
        <v>115</v>
      </c>
      <c r="K667">
        <v>10005435</v>
      </c>
      <c r="L667" s="161">
        <v>42409</v>
      </c>
      <c r="M667" s="161">
        <v>42412</v>
      </c>
      <c r="N667" t="s">
        <v>109</v>
      </c>
      <c r="O667" t="s">
        <v>104</v>
      </c>
      <c r="P667">
        <v>2</v>
      </c>
      <c r="Q667" t="s">
        <v>651</v>
      </c>
      <c r="R667">
        <v>1</v>
      </c>
    </row>
    <row r="668" spans="1:18" x14ac:dyDescent="0.2">
      <c r="A668" t="s">
        <v>1226</v>
      </c>
      <c r="B668" t="s">
        <v>1227</v>
      </c>
      <c r="C668">
        <v>130412</v>
      </c>
      <c r="D668">
        <v>108350</v>
      </c>
      <c r="E668">
        <v>10004432</v>
      </c>
      <c r="F668" t="s">
        <v>368</v>
      </c>
      <c r="G668" t="s">
        <v>14</v>
      </c>
      <c r="H668" t="s">
        <v>457</v>
      </c>
      <c r="I668" t="s">
        <v>115</v>
      </c>
      <c r="J668" t="s">
        <v>115</v>
      </c>
      <c r="K668">
        <v>10008467</v>
      </c>
      <c r="L668" s="161">
        <v>42480</v>
      </c>
      <c r="M668" s="161">
        <v>42481</v>
      </c>
      <c r="N668" t="s">
        <v>584</v>
      </c>
      <c r="O668" t="s">
        <v>95</v>
      </c>
      <c r="P668">
        <v>9</v>
      </c>
      <c r="Q668" t="s">
        <v>651</v>
      </c>
      <c r="R668">
        <v>2</v>
      </c>
    </row>
    <row r="669" spans="1:18" x14ac:dyDescent="0.2">
      <c r="A669" t="s">
        <v>1228</v>
      </c>
      <c r="B669" t="s">
        <v>1229</v>
      </c>
      <c r="C669">
        <v>130414</v>
      </c>
      <c r="D669">
        <v>108352</v>
      </c>
      <c r="E669">
        <v>10004204</v>
      </c>
      <c r="F669" t="s">
        <v>368</v>
      </c>
      <c r="G669" t="s">
        <v>14</v>
      </c>
      <c r="H669" t="s">
        <v>457</v>
      </c>
      <c r="I669" t="s">
        <v>115</v>
      </c>
      <c r="J669" t="s">
        <v>115</v>
      </c>
      <c r="K669">
        <v>10004667</v>
      </c>
      <c r="L669" s="161">
        <v>42389</v>
      </c>
      <c r="M669" s="161">
        <v>42391</v>
      </c>
      <c r="N669" t="s">
        <v>1230</v>
      </c>
      <c r="O669" t="s">
        <v>104</v>
      </c>
      <c r="P669">
        <v>3</v>
      </c>
      <c r="Q669" t="s">
        <v>651</v>
      </c>
      <c r="R669">
        <v>4</v>
      </c>
    </row>
    <row r="670" spans="1:18" x14ac:dyDescent="0.2">
      <c r="A670" t="s">
        <v>1231</v>
      </c>
      <c r="B670" t="s">
        <v>1232</v>
      </c>
      <c r="C670">
        <v>130415</v>
      </c>
      <c r="D670">
        <v>105674</v>
      </c>
      <c r="E670">
        <v>10003894</v>
      </c>
      <c r="F670" t="s">
        <v>107</v>
      </c>
      <c r="G670" t="s">
        <v>11</v>
      </c>
      <c r="H670" t="s">
        <v>1233</v>
      </c>
      <c r="I670" t="s">
        <v>115</v>
      </c>
      <c r="J670" t="s">
        <v>115</v>
      </c>
      <c r="K670">
        <v>10011416</v>
      </c>
      <c r="L670" s="161">
        <v>42500</v>
      </c>
      <c r="M670" s="161">
        <v>42503</v>
      </c>
      <c r="N670" t="s">
        <v>217</v>
      </c>
      <c r="O670" t="s">
        <v>104</v>
      </c>
      <c r="P670">
        <v>3</v>
      </c>
      <c r="Q670" t="s">
        <v>651</v>
      </c>
      <c r="R670">
        <v>4</v>
      </c>
    </row>
    <row r="671" spans="1:18" x14ac:dyDescent="0.2">
      <c r="A671" t="s">
        <v>1234</v>
      </c>
      <c r="B671" t="s">
        <v>1235</v>
      </c>
      <c r="C671">
        <v>130420</v>
      </c>
      <c r="D671">
        <v>108483</v>
      </c>
      <c r="E671">
        <v>10005997</v>
      </c>
      <c r="F671" t="s">
        <v>107</v>
      </c>
      <c r="G671" t="s">
        <v>11</v>
      </c>
      <c r="H671" t="s">
        <v>714</v>
      </c>
      <c r="I671" t="s">
        <v>115</v>
      </c>
      <c r="J671" t="s">
        <v>115</v>
      </c>
      <c r="K671">
        <v>10011417</v>
      </c>
      <c r="L671" s="161">
        <v>42513</v>
      </c>
      <c r="M671" s="161">
        <v>42516</v>
      </c>
      <c r="N671" t="s">
        <v>109</v>
      </c>
      <c r="O671" t="s">
        <v>104</v>
      </c>
      <c r="P671">
        <v>3</v>
      </c>
      <c r="Q671" t="s">
        <v>651</v>
      </c>
      <c r="R671">
        <v>2</v>
      </c>
    </row>
    <row r="672" spans="1:18" x14ac:dyDescent="0.2">
      <c r="A672" t="s">
        <v>1236</v>
      </c>
      <c r="B672" t="s">
        <v>1237</v>
      </c>
      <c r="C672">
        <v>130421</v>
      </c>
      <c r="D672">
        <v>105653</v>
      </c>
      <c r="E672">
        <v>10007455</v>
      </c>
      <c r="F672" t="s">
        <v>107</v>
      </c>
      <c r="G672" t="s">
        <v>11</v>
      </c>
      <c r="H672" t="s">
        <v>114</v>
      </c>
      <c r="I672" t="s">
        <v>115</v>
      </c>
      <c r="J672" t="s">
        <v>115</v>
      </c>
      <c r="K672">
        <v>10004671</v>
      </c>
      <c r="L672" s="161">
        <v>42437</v>
      </c>
      <c r="M672" s="161">
        <v>42438</v>
      </c>
      <c r="N672" t="s">
        <v>407</v>
      </c>
      <c r="O672" t="s">
        <v>95</v>
      </c>
      <c r="P672">
        <v>9</v>
      </c>
      <c r="Q672" t="s">
        <v>651</v>
      </c>
      <c r="R672">
        <v>2</v>
      </c>
    </row>
    <row r="673" spans="1:18" x14ac:dyDescent="0.2">
      <c r="A673" t="s">
        <v>1238</v>
      </c>
      <c r="B673" t="s">
        <v>1239</v>
      </c>
      <c r="C673">
        <v>130422</v>
      </c>
      <c r="D673">
        <v>108358</v>
      </c>
      <c r="E673">
        <v>10008007</v>
      </c>
      <c r="F673" t="s">
        <v>100</v>
      </c>
      <c r="G673" t="s">
        <v>11</v>
      </c>
      <c r="H673" t="s">
        <v>714</v>
      </c>
      <c r="I673" t="s">
        <v>115</v>
      </c>
      <c r="J673" t="s">
        <v>115</v>
      </c>
      <c r="K673">
        <v>10004672</v>
      </c>
      <c r="L673" s="161">
        <v>42388</v>
      </c>
      <c r="M673" s="161">
        <v>42391</v>
      </c>
      <c r="N673" t="s">
        <v>103</v>
      </c>
      <c r="O673" t="s">
        <v>104</v>
      </c>
      <c r="P673">
        <v>3</v>
      </c>
      <c r="Q673" t="s">
        <v>651</v>
      </c>
      <c r="R673">
        <v>2</v>
      </c>
    </row>
    <row r="674" spans="1:18" x14ac:dyDescent="0.2">
      <c r="A674" t="s">
        <v>1240</v>
      </c>
      <c r="B674" t="s">
        <v>1241</v>
      </c>
      <c r="C674">
        <v>130425</v>
      </c>
      <c r="D674">
        <v>108532</v>
      </c>
      <c r="E674">
        <v>10000533</v>
      </c>
      <c r="F674" t="s">
        <v>107</v>
      </c>
      <c r="G674" t="s">
        <v>11</v>
      </c>
      <c r="H674" t="s">
        <v>1242</v>
      </c>
      <c r="I674" t="s">
        <v>115</v>
      </c>
      <c r="J674" t="s">
        <v>115</v>
      </c>
      <c r="K674">
        <v>10004673</v>
      </c>
      <c r="L674" s="161">
        <v>42311</v>
      </c>
      <c r="M674" s="161">
        <v>42312</v>
      </c>
      <c r="N674" t="s">
        <v>407</v>
      </c>
      <c r="O674" t="s">
        <v>95</v>
      </c>
      <c r="P674">
        <v>9</v>
      </c>
      <c r="Q674" t="s">
        <v>651</v>
      </c>
      <c r="R674">
        <v>2</v>
      </c>
    </row>
    <row r="675" spans="1:18" x14ac:dyDescent="0.2">
      <c r="A675" t="s">
        <v>1243</v>
      </c>
      <c r="B675" t="s">
        <v>1244</v>
      </c>
      <c r="C675">
        <v>130429</v>
      </c>
      <c r="D675">
        <v>108782</v>
      </c>
      <c r="E675">
        <v>10001549</v>
      </c>
      <c r="F675" t="s">
        <v>107</v>
      </c>
      <c r="G675" t="s">
        <v>11</v>
      </c>
      <c r="H675" t="s">
        <v>210</v>
      </c>
      <c r="I675" t="s">
        <v>115</v>
      </c>
      <c r="J675" t="s">
        <v>115</v>
      </c>
      <c r="K675">
        <v>10004674</v>
      </c>
      <c r="L675" s="161">
        <v>42332</v>
      </c>
      <c r="M675" s="161">
        <v>42335</v>
      </c>
      <c r="N675" t="s">
        <v>146</v>
      </c>
      <c r="O675" t="s">
        <v>104</v>
      </c>
      <c r="P675">
        <v>2</v>
      </c>
      <c r="Q675" t="s">
        <v>651</v>
      </c>
      <c r="R675">
        <v>3</v>
      </c>
    </row>
    <row r="676" spans="1:18" x14ac:dyDescent="0.2">
      <c r="A676" t="s">
        <v>1245</v>
      </c>
      <c r="B676" t="s">
        <v>215</v>
      </c>
      <c r="C676">
        <v>130440</v>
      </c>
      <c r="D676">
        <v>108462</v>
      </c>
      <c r="E676">
        <v>10009439</v>
      </c>
      <c r="F676" t="s">
        <v>107</v>
      </c>
      <c r="G676" t="s">
        <v>11</v>
      </c>
      <c r="H676" t="s">
        <v>216</v>
      </c>
      <c r="I676" t="s">
        <v>115</v>
      </c>
      <c r="J676" t="s">
        <v>115</v>
      </c>
      <c r="K676">
        <v>10004676</v>
      </c>
      <c r="L676" s="161">
        <v>42269</v>
      </c>
      <c r="M676" s="161">
        <v>42272</v>
      </c>
      <c r="N676" t="s">
        <v>146</v>
      </c>
      <c r="O676" t="s">
        <v>104</v>
      </c>
      <c r="P676">
        <v>4</v>
      </c>
      <c r="Q676" t="s">
        <v>651</v>
      </c>
      <c r="R676">
        <v>3</v>
      </c>
    </row>
    <row r="677" spans="1:18" x14ac:dyDescent="0.2">
      <c r="A677" t="s">
        <v>1246</v>
      </c>
      <c r="B677" t="s">
        <v>1247</v>
      </c>
      <c r="C677">
        <v>130444</v>
      </c>
      <c r="D677">
        <v>108521</v>
      </c>
      <c r="E677">
        <v>10002935</v>
      </c>
      <c r="F677" t="s">
        <v>107</v>
      </c>
      <c r="G677" t="s">
        <v>11</v>
      </c>
      <c r="H677" t="s">
        <v>248</v>
      </c>
      <c r="I677" t="s">
        <v>115</v>
      </c>
      <c r="J677" t="s">
        <v>115</v>
      </c>
      <c r="K677">
        <v>10004677</v>
      </c>
      <c r="L677" s="161">
        <v>42382</v>
      </c>
      <c r="M677" s="161">
        <v>42383</v>
      </c>
      <c r="N677" t="s">
        <v>407</v>
      </c>
      <c r="O677" t="s">
        <v>95</v>
      </c>
      <c r="P677">
        <v>9</v>
      </c>
      <c r="Q677" t="s">
        <v>651</v>
      </c>
      <c r="R677">
        <v>2</v>
      </c>
    </row>
    <row r="678" spans="1:18" x14ac:dyDescent="0.2">
      <c r="A678" t="s">
        <v>1248</v>
      </c>
      <c r="B678" t="s">
        <v>1249</v>
      </c>
      <c r="C678">
        <v>130448</v>
      </c>
      <c r="D678">
        <v>108514</v>
      </c>
      <c r="E678">
        <v>10003674</v>
      </c>
      <c r="F678" t="s">
        <v>107</v>
      </c>
      <c r="G678" t="s">
        <v>11</v>
      </c>
      <c r="H678" t="s">
        <v>1250</v>
      </c>
      <c r="I678" t="s">
        <v>115</v>
      </c>
      <c r="J678" t="s">
        <v>115</v>
      </c>
      <c r="K678">
        <v>10011418</v>
      </c>
      <c r="L678" s="161">
        <v>42528</v>
      </c>
      <c r="M678" s="161">
        <v>42531</v>
      </c>
      <c r="N678" t="s">
        <v>109</v>
      </c>
      <c r="O678" t="s">
        <v>104</v>
      </c>
      <c r="P678">
        <v>2</v>
      </c>
      <c r="Q678" t="s">
        <v>651</v>
      </c>
      <c r="R678">
        <v>2</v>
      </c>
    </row>
    <row r="679" spans="1:18" x14ac:dyDescent="0.2">
      <c r="A679" t="s">
        <v>1251</v>
      </c>
      <c r="B679" t="s">
        <v>1252</v>
      </c>
      <c r="C679">
        <v>130451</v>
      </c>
      <c r="D679">
        <v>108507</v>
      </c>
      <c r="E679">
        <v>10004607</v>
      </c>
      <c r="F679" t="s">
        <v>107</v>
      </c>
      <c r="G679" t="s">
        <v>11</v>
      </c>
      <c r="H679" t="s">
        <v>447</v>
      </c>
      <c r="I679" t="s">
        <v>115</v>
      </c>
      <c r="J679" t="s">
        <v>115</v>
      </c>
      <c r="K679">
        <v>10011419</v>
      </c>
      <c r="L679" s="161">
        <v>42486</v>
      </c>
      <c r="M679" s="161">
        <v>42489</v>
      </c>
      <c r="N679" t="s">
        <v>109</v>
      </c>
      <c r="O679" t="s">
        <v>104</v>
      </c>
      <c r="P679">
        <v>2</v>
      </c>
      <c r="Q679" t="s">
        <v>651</v>
      </c>
      <c r="R679">
        <v>2</v>
      </c>
    </row>
    <row r="680" spans="1:18" x14ac:dyDescent="0.2">
      <c r="A680" t="s">
        <v>1253</v>
      </c>
      <c r="B680" t="s">
        <v>1254</v>
      </c>
      <c r="C680">
        <v>130452</v>
      </c>
      <c r="D680">
        <v>108407</v>
      </c>
      <c r="E680">
        <v>10004608</v>
      </c>
      <c r="F680" t="s">
        <v>100</v>
      </c>
      <c r="G680" t="s">
        <v>11</v>
      </c>
      <c r="H680" t="s">
        <v>447</v>
      </c>
      <c r="I680" t="s">
        <v>115</v>
      </c>
      <c r="J680" t="s">
        <v>115</v>
      </c>
      <c r="K680">
        <v>10004680</v>
      </c>
      <c r="L680" s="161">
        <v>42297</v>
      </c>
      <c r="M680" s="161">
        <v>42300</v>
      </c>
      <c r="N680" t="s">
        <v>250</v>
      </c>
      <c r="O680" t="s">
        <v>104</v>
      </c>
      <c r="P680">
        <v>2</v>
      </c>
      <c r="Q680" t="s">
        <v>651</v>
      </c>
      <c r="R680">
        <v>3</v>
      </c>
    </row>
    <row r="681" spans="1:18" x14ac:dyDescent="0.2">
      <c r="A681" t="s">
        <v>1255</v>
      </c>
      <c r="B681" t="s">
        <v>1256</v>
      </c>
      <c r="C681">
        <v>130453</v>
      </c>
      <c r="D681">
        <v>108495</v>
      </c>
      <c r="E681">
        <v>10005410</v>
      </c>
      <c r="F681" t="s">
        <v>107</v>
      </c>
      <c r="G681" t="s">
        <v>11</v>
      </c>
      <c r="H681" t="s">
        <v>736</v>
      </c>
      <c r="I681" t="s">
        <v>115</v>
      </c>
      <c r="J681" t="s">
        <v>115</v>
      </c>
      <c r="K681">
        <v>10004681</v>
      </c>
      <c r="L681" s="161">
        <v>42346</v>
      </c>
      <c r="M681" s="161">
        <v>42349</v>
      </c>
      <c r="N681" t="s">
        <v>146</v>
      </c>
      <c r="O681" t="s">
        <v>104</v>
      </c>
      <c r="P681">
        <v>2</v>
      </c>
      <c r="Q681" t="s">
        <v>651</v>
      </c>
      <c r="R681">
        <v>3</v>
      </c>
    </row>
    <row r="682" spans="1:18" x14ac:dyDescent="0.2">
      <c r="A682" t="s">
        <v>1257</v>
      </c>
      <c r="B682" t="s">
        <v>1258</v>
      </c>
      <c r="C682">
        <v>130454</v>
      </c>
      <c r="D682">
        <v>108449</v>
      </c>
      <c r="E682">
        <v>10005469</v>
      </c>
      <c r="F682" t="s">
        <v>107</v>
      </c>
      <c r="G682" t="s">
        <v>11</v>
      </c>
      <c r="H682" t="s">
        <v>505</v>
      </c>
      <c r="I682" t="s">
        <v>115</v>
      </c>
      <c r="J682" t="s">
        <v>115</v>
      </c>
      <c r="K682">
        <v>10004682</v>
      </c>
      <c r="L682" s="161">
        <v>42318</v>
      </c>
      <c r="M682" s="161">
        <v>42321</v>
      </c>
      <c r="N682" t="s">
        <v>168</v>
      </c>
      <c r="O682" t="s">
        <v>104</v>
      </c>
      <c r="P682">
        <v>3</v>
      </c>
      <c r="Q682" t="s">
        <v>651</v>
      </c>
      <c r="R682">
        <v>3</v>
      </c>
    </row>
    <row r="683" spans="1:18" x14ac:dyDescent="0.2">
      <c r="A683" t="s">
        <v>1259</v>
      </c>
      <c r="B683" t="s">
        <v>1260</v>
      </c>
      <c r="C683">
        <v>130457</v>
      </c>
      <c r="D683">
        <v>108412</v>
      </c>
      <c r="E683">
        <v>10003899</v>
      </c>
      <c r="F683" t="s">
        <v>100</v>
      </c>
      <c r="G683" t="s">
        <v>11</v>
      </c>
      <c r="H683" t="s">
        <v>403</v>
      </c>
      <c r="I683" t="s">
        <v>115</v>
      </c>
      <c r="J683" t="s">
        <v>115</v>
      </c>
      <c r="K683">
        <v>10004684</v>
      </c>
      <c r="L683" s="161">
        <v>42423</v>
      </c>
      <c r="M683" s="161">
        <v>42426</v>
      </c>
      <c r="N683" t="s">
        <v>103</v>
      </c>
      <c r="O683" t="s">
        <v>104</v>
      </c>
      <c r="P683">
        <v>2</v>
      </c>
      <c r="Q683" t="s">
        <v>651</v>
      </c>
      <c r="R683">
        <v>2</v>
      </c>
    </row>
    <row r="684" spans="1:18" x14ac:dyDescent="0.2">
      <c r="A684" t="s">
        <v>1261</v>
      </c>
      <c r="B684" t="s">
        <v>1262</v>
      </c>
      <c r="C684">
        <v>130458</v>
      </c>
      <c r="D684">
        <v>108393</v>
      </c>
      <c r="E684">
        <v>10005859</v>
      </c>
      <c r="F684" t="s">
        <v>100</v>
      </c>
      <c r="G684" t="s">
        <v>11</v>
      </c>
      <c r="H684" t="s">
        <v>403</v>
      </c>
      <c r="I684" t="s">
        <v>115</v>
      </c>
      <c r="J684" t="s">
        <v>115</v>
      </c>
      <c r="K684">
        <v>10011408</v>
      </c>
      <c r="L684" s="161">
        <v>42402</v>
      </c>
      <c r="M684" s="161">
        <v>42405</v>
      </c>
      <c r="N684" t="s">
        <v>103</v>
      </c>
      <c r="O684" t="s">
        <v>104</v>
      </c>
      <c r="P684">
        <v>3</v>
      </c>
      <c r="Q684" t="s">
        <v>651</v>
      </c>
      <c r="R684">
        <v>2</v>
      </c>
    </row>
    <row r="685" spans="1:18" x14ac:dyDescent="0.2">
      <c r="A685" t="s">
        <v>1263</v>
      </c>
      <c r="B685" t="s">
        <v>1264</v>
      </c>
      <c r="C685">
        <v>130461</v>
      </c>
      <c r="D685">
        <v>105074</v>
      </c>
      <c r="E685">
        <v>10005967</v>
      </c>
      <c r="F685" t="s">
        <v>107</v>
      </c>
      <c r="G685" t="s">
        <v>11</v>
      </c>
      <c r="H685" t="s">
        <v>173</v>
      </c>
      <c r="I685" t="s">
        <v>161</v>
      </c>
      <c r="J685" t="s">
        <v>161</v>
      </c>
      <c r="K685">
        <v>10005436</v>
      </c>
      <c r="L685" s="161">
        <v>42325</v>
      </c>
      <c r="M685" s="161">
        <v>42328</v>
      </c>
      <c r="N685" t="s">
        <v>109</v>
      </c>
      <c r="O685" t="s">
        <v>104</v>
      </c>
      <c r="P685">
        <v>2</v>
      </c>
      <c r="Q685" t="s">
        <v>651</v>
      </c>
      <c r="R685">
        <v>2</v>
      </c>
    </row>
    <row r="686" spans="1:18" x14ac:dyDescent="0.2">
      <c r="A686" t="s">
        <v>1265</v>
      </c>
      <c r="B686" t="s">
        <v>271</v>
      </c>
      <c r="C686">
        <v>130473</v>
      </c>
      <c r="D686">
        <v>112389</v>
      </c>
      <c r="E686">
        <v>10001458</v>
      </c>
      <c r="F686" t="s">
        <v>107</v>
      </c>
      <c r="G686" t="s">
        <v>11</v>
      </c>
      <c r="H686" t="s">
        <v>272</v>
      </c>
      <c r="I686" t="s">
        <v>161</v>
      </c>
      <c r="J686" t="s">
        <v>161</v>
      </c>
      <c r="K686">
        <v>10004687</v>
      </c>
      <c r="L686" s="161">
        <v>42332</v>
      </c>
      <c r="M686" s="161">
        <v>42335</v>
      </c>
      <c r="N686" t="s">
        <v>146</v>
      </c>
      <c r="O686" t="s">
        <v>104</v>
      </c>
      <c r="P686">
        <v>4</v>
      </c>
      <c r="Q686" t="s">
        <v>651</v>
      </c>
      <c r="R686">
        <v>3</v>
      </c>
    </row>
    <row r="687" spans="1:18" x14ac:dyDescent="0.2">
      <c r="A687" t="s">
        <v>1266</v>
      </c>
      <c r="B687" t="s">
        <v>1267</v>
      </c>
      <c r="C687">
        <v>130486</v>
      </c>
      <c r="D687">
        <v>106909</v>
      </c>
      <c r="E687">
        <v>10003708</v>
      </c>
      <c r="F687" t="s">
        <v>107</v>
      </c>
      <c r="G687" t="s">
        <v>11</v>
      </c>
      <c r="H687" t="s">
        <v>881</v>
      </c>
      <c r="I687" t="s">
        <v>131</v>
      </c>
      <c r="J687" t="s">
        <v>131</v>
      </c>
      <c r="K687">
        <v>10004688</v>
      </c>
      <c r="L687" s="161">
        <v>42430</v>
      </c>
      <c r="M687" s="161">
        <v>42433</v>
      </c>
      <c r="N687" t="s">
        <v>109</v>
      </c>
      <c r="O687" t="s">
        <v>104</v>
      </c>
      <c r="P687">
        <v>3</v>
      </c>
      <c r="Q687" t="s">
        <v>651</v>
      </c>
      <c r="R687">
        <v>2</v>
      </c>
    </row>
    <row r="688" spans="1:18" x14ac:dyDescent="0.2">
      <c r="A688" t="s">
        <v>1268</v>
      </c>
      <c r="B688" t="s">
        <v>1269</v>
      </c>
      <c r="C688">
        <v>130487</v>
      </c>
      <c r="D688">
        <v>106915</v>
      </c>
      <c r="E688">
        <v>10003955</v>
      </c>
      <c r="F688" t="s">
        <v>107</v>
      </c>
      <c r="G688" t="s">
        <v>11</v>
      </c>
      <c r="H688" t="s">
        <v>130</v>
      </c>
      <c r="I688" t="s">
        <v>131</v>
      </c>
      <c r="J688" t="s">
        <v>131</v>
      </c>
      <c r="K688">
        <v>10004689</v>
      </c>
      <c r="L688" s="161">
        <v>42318</v>
      </c>
      <c r="M688" s="161">
        <v>42321</v>
      </c>
      <c r="N688" t="s">
        <v>146</v>
      </c>
      <c r="O688" t="s">
        <v>104</v>
      </c>
      <c r="P688">
        <v>3</v>
      </c>
      <c r="Q688" t="s">
        <v>651</v>
      </c>
      <c r="R688">
        <v>3</v>
      </c>
    </row>
    <row r="689" spans="1:18" x14ac:dyDescent="0.2">
      <c r="A689" t="s">
        <v>1270</v>
      </c>
      <c r="B689" t="s">
        <v>1271</v>
      </c>
      <c r="C689">
        <v>130491</v>
      </c>
      <c r="D689">
        <v>106934</v>
      </c>
      <c r="E689">
        <v>10006038</v>
      </c>
      <c r="F689" t="s">
        <v>107</v>
      </c>
      <c r="G689" t="s">
        <v>11</v>
      </c>
      <c r="H689" t="s">
        <v>729</v>
      </c>
      <c r="I689" t="s">
        <v>131</v>
      </c>
      <c r="J689" t="s">
        <v>131</v>
      </c>
      <c r="K689">
        <v>10017530</v>
      </c>
      <c r="L689" s="161">
        <v>42487</v>
      </c>
      <c r="M689" s="161">
        <v>42488</v>
      </c>
      <c r="N689" t="s">
        <v>407</v>
      </c>
      <c r="O689" t="s">
        <v>95</v>
      </c>
      <c r="P689">
        <v>9</v>
      </c>
      <c r="Q689" t="s">
        <v>651</v>
      </c>
      <c r="R689">
        <v>2</v>
      </c>
    </row>
    <row r="690" spans="1:18" x14ac:dyDescent="0.2">
      <c r="A690" t="s">
        <v>1272</v>
      </c>
      <c r="B690" t="s">
        <v>1273</v>
      </c>
      <c r="C690">
        <v>130492</v>
      </c>
      <c r="D690">
        <v>109307</v>
      </c>
      <c r="E690">
        <v>10003640</v>
      </c>
      <c r="F690" t="s">
        <v>100</v>
      </c>
      <c r="G690" t="s">
        <v>11</v>
      </c>
      <c r="H690" t="s">
        <v>729</v>
      </c>
      <c r="I690" t="s">
        <v>131</v>
      </c>
      <c r="J690" t="s">
        <v>131</v>
      </c>
      <c r="K690">
        <v>10004690</v>
      </c>
      <c r="L690" s="161">
        <v>42339</v>
      </c>
      <c r="M690" s="161">
        <v>42341</v>
      </c>
      <c r="N690" t="s">
        <v>520</v>
      </c>
      <c r="O690" t="s">
        <v>104</v>
      </c>
      <c r="P690">
        <v>3</v>
      </c>
      <c r="Q690" t="s">
        <v>651</v>
      </c>
      <c r="R690">
        <v>4</v>
      </c>
    </row>
    <row r="691" spans="1:18" x14ac:dyDescent="0.2">
      <c r="A691" t="s">
        <v>1274</v>
      </c>
      <c r="B691" t="s">
        <v>1275</v>
      </c>
      <c r="C691">
        <v>130493</v>
      </c>
      <c r="D691">
        <v>108474</v>
      </c>
      <c r="E691">
        <v>10007553</v>
      </c>
      <c r="F691" t="s">
        <v>107</v>
      </c>
      <c r="G691" t="s">
        <v>11</v>
      </c>
      <c r="H691" t="s">
        <v>335</v>
      </c>
      <c r="I691" t="s">
        <v>131</v>
      </c>
      <c r="J691" t="s">
        <v>131</v>
      </c>
      <c r="K691">
        <v>10004692</v>
      </c>
      <c r="L691" s="161">
        <v>42340</v>
      </c>
      <c r="M691" s="161">
        <v>42347</v>
      </c>
      <c r="N691" t="s">
        <v>407</v>
      </c>
      <c r="O691" t="s">
        <v>751</v>
      </c>
      <c r="P691">
        <v>3</v>
      </c>
      <c r="Q691" t="s">
        <v>651</v>
      </c>
      <c r="R691">
        <v>2</v>
      </c>
    </row>
    <row r="692" spans="1:18" x14ac:dyDescent="0.2">
      <c r="A692" t="s">
        <v>1276</v>
      </c>
      <c r="B692" t="s">
        <v>1277</v>
      </c>
      <c r="C692">
        <v>130509</v>
      </c>
      <c r="D692">
        <v>108406</v>
      </c>
      <c r="E692">
        <v>10005032</v>
      </c>
      <c r="F692" t="s">
        <v>107</v>
      </c>
      <c r="G692" t="s">
        <v>11</v>
      </c>
      <c r="H692" t="s">
        <v>1278</v>
      </c>
      <c r="I692" t="s">
        <v>131</v>
      </c>
      <c r="J692" t="s">
        <v>131</v>
      </c>
      <c r="K692">
        <v>10004694</v>
      </c>
      <c r="L692" s="161">
        <v>42333</v>
      </c>
      <c r="M692" s="161">
        <v>42334</v>
      </c>
      <c r="N692" t="s">
        <v>407</v>
      </c>
      <c r="O692" t="s">
        <v>95</v>
      </c>
      <c r="P692">
        <v>9</v>
      </c>
      <c r="Q692" t="s">
        <v>651</v>
      </c>
      <c r="R692">
        <v>2</v>
      </c>
    </row>
    <row r="693" spans="1:18" x14ac:dyDescent="0.2">
      <c r="A693" t="s">
        <v>1279</v>
      </c>
      <c r="B693" t="s">
        <v>1280</v>
      </c>
      <c r="C693">
        <v>130518</v>
      </c>
      <c r="D693">
        <v>108439</v>
      </c>
      <c r="E693">
        <v>10000409</v>
      </c>
      <c r="F693" t="s">
        <v>100</v>
      </c>
      <c r="G693" t="s">
        <v>11</v>
      </c>
      <c r="H693" t="s">
        <v>145</v>
      </c>
      <c r="I693" t="s">
        <v>131</v>
      </c>
      <c r="J693" t="s">
        <v>131</v>
      </c>
      <c r="K693">
        <v>10004696</v>
      </c>
      <c r="L693" s="161">
        <v>42444</v>
      </c>
      <c r="M693" s="161">
        <v>42447</v>
      </c>
      <c r="N693" t="s">
        <v>103</v>
      </c>
      <c r="O693" t="s">
        <v>104</v>
      </c>
      <c r="P693">
        <v>2</v>
      </c>
      <c r="Q693" t="s">
        <v>651</v>
      </c>
      <c r="R693">
        <v>2</v>
      </c>
    </row>
    <row r="694" spans="1:18" x14ac:dyDescent="0.2">
      <c r="A694" t="s">
        <v>1281</v>
      </c>
      <c r="B694" t="s">
        <v>1282</v>
      </c>
      <c r="C694">
        <v>130526</v>
      </c>
      <c r="D694">
        <v>107019</v>
      </c>
      <c r="E694">
        <v>10002005</v>
      </c>
      <c r="F694" t="s">
        <v>107</v>
      </c>
      <c r="G694" t="s">
        <v>11</v>
      </c>
      <c r="H694" t="s">
        <v>295</v>
      </c>
      <c r="I694" t="s">
        <v>186</v>
      </c>
      <c r="J694" t="s">
        <v>93</v>
      </c>
      <c r="K694">
        <v>10013084</v>
      </c>
      <c r="L694" s="161">
        <v>42486</v>
      </c>
      <c r="M694" s="161">
        <v>42489</v>
      </c>
      <c r="N694" t="s">
        <v>109</v>
      </c>
      <c r="O694" t="s">
        <v>104</v>
      </c>
      <c r="P694">
        <v>2</v>
      </c>
      <c r="Q694" t="s">
        <v>651</v>
      </c>
      <c r="R694">
        <v>2</v>
      </c>
    </row>
    <row r="695" spans="1:18" x14ac:dyDescent="0.2">
      <c r="A695" t="s">
        <v>1283</v>
      </c>
      <c r="B695" t="s">
        <v>1284</v>
      </c>
      <c r="C695">
        <v>130531</v>
      </c>
      <c r="D695">
        <v>106996</v>
      </c>
      <c r="E695">
        <v>10005788</v>
      </c>
      <c r="F695" t="s">
        <v>107</v>
      </c>
      <c r="G695" t="s">
        <v>11</v>
      </c>
      <c r="H695" t="s">
        <v>185</v>
      </c>
      <c r="I695" t="s">
        <v>186</v>
      </c>
      <c r="J695" t="s">
        <v>93</v>
      </c>
      <c r="K695">
        <v>10005437</v>
      </c>
      <c r="L695" s="161">
        <v>42395</v>
      </c>
      <c r="M695" s="161">
        <v>42398</v>
      </c>
      <c r="N695" t="s">
        <v>109</v>
      </c>
      <c r="O695" t="s">
        <v>104</v>
      </c>
      <c r="P695">
        <v>3</v>
      </c>
      <c r="Q695" t="s">
        <v>651</v>
      </c>
      <c r="R695">
        <v>2</v>
      </c>
    </row>
    <row r="696" spans="1:18" x14ac:dyDescent="0.2">
      <c r="A696" t="s">
        <v>1285</v>
      </c>
      <c r="B696" t="s">
        <v>1286</v>
      </c>
      <c r="C696">
        <v>130539</v>
      </c>
      <c r="D696">
        <v>108417</v>
      </c>
      <c r="E696">
        <v>10003188</v>
      </c>
      <c r="F696" t="s">
        <v>100</v>
      </c>
      <c r="G696" t="s">
        <v>11</v>
      </c>
      <c r="H696" t="s">
        <v>806</v>
      </c>
      <c r="I696" t="s">
        <v>186</v>
      </c>
      <c r="J696" t="s">
        <v>93</v>
      </c>
      <c r="K696">
        <v>10011422</v>
      </c>
      <c r="L696" s="161">
        <v>42472</v>
      </c>
      <c r="M696" s="161">
        <v>42475</v>
      </c>
      <c r="N696" t="s">
        <v>103</v>
      </c>
      <c r="O696" t="s">
        <v>104</v>
      </c>
      <c r="P696">
        <v>1</v>
      </c>
      <c r="Q696" t="s">
        <v>651</v>
      </c>
      <c r="R696">
        <v>2</v>
      </c>
    </row>
    <row r="697" spans="1:18" x14ac:dyDescent="0.2">
      <c r="A697" t="s">
        <v>1287</v>
      </c>
      <c r="B697" t="s">
        <v>1288</v>
      </c>
      <c r="C697">
        <v>130547</v>
      </c>
      <c r="D697">
        <v>108534</v>
      </c>
      <c r="E697">
        <v>10003854</v>
      </c>
      <c r="F697" t="s">
        <v>113</v>
      </c>
      <c r="G697" t="s">
        <v>17</v>
      </c>
      <c r="H697" t="s">
        <v>207</v>
      </c>
      <c r="I697" t="s">
        <v>186</v>
      </c>
      <c r="J697" t="s">
        <v>93</v>
      </c>
      <c r="K697">
        <v>10008468</v>
      </c>
      <c r="L697" s="161">
        <v>42431</v>
      </c>
      <c r="M697" s="161">
        <v>42432</v>
      </c>
      <c r="N697" t="s">
        <v>116</v>
      </c>
      <c r="O697" t="s">
        <v>95</v>
      </c>
      <c r="P697">
        <v>9</v>
      </c>
      <c r="Q697" t="s">
        <v>651</v>
      </c>
      <c r="R697">
        <v>2</v>
      </c>
    </row>
    <row r="698" spans="1:18" x14ac:dyDescent="0.2">
      <c r="A698" t="s">
        <v>1289</v>
      </c>
      <c r="B698" t="s">
        <v>1290</v>
      </c>
      <c r="C698">
        <v>130552</v>
      </c>
      <c r="D698">
        <v>107111</v>
      </c>
      <c r="E698">
        <v>10004599</v>
      </c>
      <c r="F698" t="s">
        <v>107</v>
      </c>
      <c r="G698" t="s">
        <v>11</v>
      </c>
      <c r="H698" t="s">
        <v>440</v>
      </c>
      <c r="I698" t="s">
        <v>92</v>
      </c>
      <c r="J698" t="s">
        <v>93</v>
      </c>
      <c r="K698">
        <v>10011423</v>
      </c>
      <c r="L698" s="161">
        <v>42499</v>
      </c>
      <c r="M698" s="161">
        <v>42503</v>
      </c>
      <c r="N698" t="s">
        <v>109</v>
      </c>
      <c r="O698" t="s">
        <v>104</v>
      </c>
      <c r="P698">
        <v>2</v>
      </c>
      <c r="Q698" t="s">
        <v>651</v>
      </c>
      <c r="R698">
        <v>2</v>
      </c>
    </row>
    <row r="699" spans="1:18" x14ac:dyDescent="0.2">
      <c r="A699" t="s">
        <v>1291</v>
      </c>
      <c r="B699" t="s">
        <v>1292</v>
      </c>
      <c r="C699">
        <v>130555</v>
      </c>
      <c r="D699">
        <v>107121</v>
      </c>
      <c r="E699">
        <v>10005999</v>
      </c>
      <c r="F699" t="s">
        <v>107</v>
      </c>
      <c r="G699" t="s">
        <v>11</v>
      </c>
      <c r="H699" t="s">
        <v>225</v>
      </c>
      <c r="I699" t="s">
        <v>92</v>
      </c>
      <c r="J699" t="s">
        <v>93</v>
      </c>
      <c r="K699">
        <v>10004701</v>
      </c>
      <c r="L699" s="161">
        <v>42353</v>
      </c>
      <c r="M699" s="161">
        <v>42354</v>
      </c>
      <c r="N699" t="s">
        <v>407</v>
      </c>
      <c r="O699" t="s">
        <v>95</v>
      </c>
      <c r="P699">
        <v>9</v>
      </c>
      <c r="Q699" t="s">
        <v>651</v>
      </c>
      <c r="R699">
        <v>2</v>
      </c>
    </row>
    <row r="700" spans="1:18" x14ac:dyDescent="0.2">
      <c r="A700" t="s">
        <v>1293</v>
      </c>
      <c r="B700" t="s">
        <v>1294</v>
      </c>
      <c r="C700">
        <v>130568</v>
      </c>
      <c r="D700">
        <v>108423</v>
      </c>
      <c r="E700">
        <v>10002918</v>
      </c>
      <c r="F700" t="s">
        <v>100</v>
      </c>
      <c r="G700" t="s">
        <v>11</v>
      </c>
      <c r="H700" t="s">
        <v>1295</v>
      </c>
      <c r="I700" t="s">
        <v>92</v>
      </c>
      <c r="J700" t="s">
        <v>93</v>
      </c>
      <c r="K700">
        <v>10008469</v>
      </c>
      <c r="L700" s="161">
        <v>42382</v>
      </c>
      <c r="M700" s="161">
        <v>42384</v>
      </c>
      <c r="N700" t="s">
        <v>520</v>
      </c>
      <c r="O700" t="s">
        <v>104</v>
      </c>
      <c r="P700">
        <v>2</v>
      </c>
      <c r="Q700" t="s">
        <v>651</v>
      </c>
      <c r="R700">
        <v>4</v>
      </c>
    </row>
    <row r="701" spans="1:18" x14ac:dyDescent="0.2">
      <c r="A701" t="s">
        <v>1296</v>
      </c>
      <c r="B701" t="s">
        <v>1297</v>
      </c>
      <c r="C701">
        <v>130573</v>
      </c>
      <c r="D701">
        <v>107079</v>
      </c>
      <c r="E701">
        <v>10005414</v>
      </c>
      <c r="F701" t="s">
        <v>107</v>
      </c>
      <c r="G701" t="s">
        <v>11</v>
      </c>
      <c r="H701" t="s">
        <v>1298</v>
      </c>
      <c r="I701" t="s">
        <v>92</v>
      </c>
      <c r="J701" t="s">
        <v>93</v>
      </c>
      <c r="K701">
        <v>10004706</v>
      </c>
      <c r="L701" s="161">
        <v>42290</v>
      </c>
      <c r="M701" s="161">
        <v>42293</v>
      </c>
      <c r="N701" t="s">
        <v>168</v>
      </c>
      <c r="O701" t="s">
        <v>104</v>
      </c>
      <c r="P701">
        <v>3</v>
      </c>
      <c r="Q701" t="s">
        <v>651</v>
      </c>
      <c r="R701">
        <v>3</v>
      </c>
    </row>
    <row r="702" spans="1:18" x14ac:dyDescent="0.2">
      <c r="A702" t="s">
        <v>1299</v>
      </c>
      <c r="B702" t="s">
        <v>1300</v>
      </c>
      <c r="C702">
        <v>130579</v>
      </c>
      <c r="D702">
        <v>106689</v>
      </c>
      <c r="E702">
        <v>10003200</v>
      </c>
      <c r="F702" t="s">
        <v>107</v>
      </c>
      <c r="G702" t="s">
        <v>11</v>
      </c>
      <c r="H702" t="s">
        <v>379</v>
      </c>
      <c r="I702" t="s">
        <v>186</v>
      </c>
      <c r="J702" t="s">
        <v>93</v>
      </c>
      <c r="K702">
        <v>10007218</v>
      </c>
      <c r="L702" s="161">
        <v>42325</v>
      </c>
      <c r="M702" s="161">
        <v>42328</v>
      </c>
      <c r="N702" t="s">
        <v>109</v>
      </c>
      <c r="O702" t="s">
        <v>104</v>
      </c>
      <c r="P702">
        <v>2</v>
      </c>
      <c r="Q702" t="s">
        <v>651</v>
      </c>
      <c r="R702">
        <v>1</v>
      </c>
    </row>
    <row r="703" spans="1:18" x14ac:dyDescent="0.2">
      <c r="A703" t="s">
        <v>1301</v>
      </c>
      <c r="B703" t="s">
        <v>1302</v>
      </c>
      <c r="C703">
        <v>130582</v>
      </c>
      <c r="D703">
        <v>112380</v>
      </c>
      <c r="E703">
        <v>10002126</v>
      </c>
      <c r="F703" t="s">
        <v>107</v>
      </c>
      <c r="G703" t="s">
        <v>11</v>
      </c>
      <c r="H703" t="s">
        <v>275</v>
      </c>
      <c r="I703" t="s">
        <v>186</v>
      </c>
      <c r="J703" t="s">
        <v>93</v>
      </c>
      <c r="K703">
        <v>10004707</v>
      </c>
      <c r="L703" s="161">
        <v>42423</v>
      </c>
      <c r="M703" s="161">
        <v>42426</v>
      </c>
      <c r="N703" t="s">
        <v>109</v>
      </c>
      <c r="O703" t="s">
        <v>104</v>
      </c>
      <c r="P703">
        <v>2</v>
      </c>
      <c r="Q703" t="s">
        <v>651</v>
      </c>
      <c r="R703">
        <v>2</v>
      </c>
    </row>
    <row r="704" spans="1:18" x14ac:dyDescent="0.2">
      <c r="A704" t="s">
        <v>1303</v>
      </c>
      <c r="B704" t="s">
        <v>1304</v>
      </c>
      <c r="C704">
        <v>130591</v>
      </c>
      <c r="D704">
        <v>107552</v>
      </c>
      <c r="E704">
        <v>10001743</v>
      </c>
      <c r="F704" t="s">
        <v>107</v>
      </c>
      <c r="G704" t="s">
        <v>11</v>
      </c>
      <c r="H704" t="s">
        <v>559</v>
      </c>
      <c r="I704" t="s">
        <v>186</v>
      </c>
      <c r="J704" t="s">
        <v>93</v>
      </c>
      <c r="K704">
        <v>10004709</v>
      </c>
      <c r="L704" s="161">
        <v>42402</v>
      </c>
      <c r="M704" s="161">
        <v>42405</v>
      </c>
      <c r="N704" t="s">
        <v>109</v>
      </c>
      <c r="O704" t="s">
        <v>104</v>
      </c>
      <c r="P704">
        <v>3</v>
      </c>
      <c r="Q704" t="s">
        <v>651</v>
      </c>
      <c r="R704">
        <v>2</v>
      </c>
    </row>
    <row r="705" spans="1:18" x14ac:dyDescent="0.2">
      <c r="A705" t="s">
        <v>1305</v>
      </c>
      <c r="B705" t="s">
        <v>1306</v>
      </c>
      <c r="C705">
        <v>130598</v>
      </c>
      <c r="D705">
        <v>105017</v>
      </c>
      <c r="E705">
        <v>10002061</v>
      </c>
      <c r="F705" t="s">
        <v>107</v>
      </c>
      <c r="G705" t="s">
        <v>11</v>
      </c>
      <c r="H705" t="s">
        <v>1176</v>
      </c>
      <c r="I705" t="s">
        <v>102</v>
      </c>
      <c r="J705" t="s">
        <v>102</v>
      </c>
      <c r="K705">
        <v>10004711</v>
      </c>
      <c r="L705" s="161">
        <v>42430</v>
      </c>
      <c r="M705" s="161">
        <v>42433</v>
      </c>
      <c r="N705" t="s">
        <v>109</v>
      </c>
      <c r="O705" t="s">
        <v>104</v>
      </c>
      <c r="P705">
        <v>2</v>
      </c>
      <c r="Q705" t="s">
        <v>651</v>
      </c>
      <c r="R705">
        <v>2</v>
      </c>
    </row>
    <row r="706" spans="1:18" x14ac:dyDescent="0.2">
      <c r="A706" t="s">
        <v>1307</v>
      </c>
      <c r="B706" t="s">
        <v>1308</v>
      </c>
      <c r="C706">
        <v>130599</v>
      </c>
      <c r="D706">
        <v>105000</v>
      </c>
      <c r="E706">
        <v>10000534</v>
      </c>
      <c r="F706" t="s">
        <v>107</v>
      </c>
      <c r="G706" t="s">
        <v>11</v>
      </c>
      <c r="H706" t="s">
        <v>1058</v>
      </c>
      <c r="I706" t="s">
        <v>102</v>
      </c>
      <c r="J706" t="s">
        <v>102</v>
      </c>
      <c r="K706">
        <v>10004712</v>
      </c>
      <c r="L706" s="161">
        <v>42444</v>
      </c>
      <c r="M706" s="161">
        <v>42447</v>
      </c>
      <c r="N706" t="s">
        <v>217</v>
      </c>
      <c r="O706" t="s">
        <v>104</v>
      </c>
      <c r="P706">
        <v>3</v>
      </c>
      <c r="Q706" t="s">
        <v>651</v>
      </c>
      <c r="R706">
        <v>4</v>
      </c>
    </row>
    <row r="707" spans="1:18" x14ac:dyDescent="0.2">
      <c r="A707" t="s">
        <v>1309</v>
      </c>
      <c r="B707" t="s">
        <v>175</v>
      </c>
      <c r="C707">
        <v>130608</v>
      </c>
      <c r="D707">
        <v>105019</v>
      </c>
      <c r="E707">
        <v>10000275</v>
      </c>
      <c r="F707" t="s">
        <v>107</v>
      </c>
      <c r="G707" t="s">
        <v>11</v>
      </c>
      <c r="H707" t="s">
        <v>176</v>
      </c>
      <c r="I707" t="s">
        <v>177</v>
      </c>
      <c r="J707" t="s">
        <v>177</v>
      </c>
      <c r="K707">
        <v>10011426</v>
      </c>
      <c r="L707" s="161">
        <v>42528</v>
      </c>
      <c r="M707" s="161">
        <v>42531</v>
      </c>
      <c r="N707" t="s">
        <v>168</v>
      </c>
      <c r="O707" t="s">
        <v>104</v>
      </c>
      <c r="P707">
        <v>4</v>
      </c>
      <c r="Q707" t="s">
        <v>651</v>
      </c>
      <c r="R707">
        <v>3</v>
      </c>
    </row>
    <row r="708" spans="1:18" x14ac:dyDescent="0.2">
      <c r="A708" t="s">
        <v>1310</v>
      </c>
      <c r="B708" t="s">
        <v>1311</v>
      </c>
      <c r="C708">
        <v>130617</v>
      </c>
      <c r="D708">
        <v>106427</v>
      </c>
      <c r="E708">
        <v>10007339</v>
      </c>
      <c r="F708" t="s">
        <v>107</v>
      </c>
      <c r="G708" t="s">
        <v>11</v>
      </c>
      <c r="H708" t="s">
        <v>1312</v>
      </c>
      <c r="I708" t="s">
        <v>131</v>
      </c>
      <c r="J708" t="s">
        <v>131</v>
      </c>
      <c r="K708">
        <v>10004717</v>
      </c>
      <c r="L708" s="161">
        <v>42388</v>
      </c>
      <c r="M708" s="161">
        <v>42391</v>
      </c>
      <c r="N708" t="s">
        <v>146</v>
      </c>
      <c r="O708" t="s">
        <v>104</v>
      </c>
      <c r="P708">
        <v>3</v>
      </c>
      <c r="Q708" t="s">
        <v>651</v>
      </c>
      <c r="R708">
        <v>3</v>
      </c>
    </row>
    <row r="709" spans="1:18" x14ac:dyDescent="0.2">
      <c r="A709" t="s">
        <v>1313</v>
      </c>
      <c r="B709" t="s">
        <v>345</v>
      </c>
      <c r="C709">
        <v>130618</v>
      </c>
      <c r="D709">
        <v>106429</v>
      </c>
      <c r="E709">
        <v>10007407</v>
      </c>
      <c r="F709" t="s">
        <v>107</v>
      </c>
      <c r="G709" t="s">
        <v>11</v>
      </c>
      <c r="H709" t="s">
        <v>312</v>
      </c>
      <c r="I709" t="s">
        <v>131</v>
      </c>
      <c r="J709" t="s">
        <v>131</v>
      </c>
      <c r="K709">
        <v>10004718</v>
      </c>
      <c r="L709" s="161">
        <v>42269</v>
      </c>
      <c r="M709" s="161">
        <v>42272</v>
      </c>
      <c r="N709" t="s">
        <v>146</v>
      </c>
      <c r="O709" t="s">
        <v>104</v>
      </c>
      <c r="P709">
        <v>4</v>
      </c>
      <c r="Q709" t="s">
        <v>651</v>
      </c>
      <c r="R709">
        <v>3</v>
      </c>
    </row>
    <row r="710" spans="1:18" x14ac:dyDescent="0.2">
      <c r="A710" t="s">
        <v>1314</v>
      </c>
      <c r="B710" t="s">
        <v>1315</v>
      </c>
      <c r="C710">
        <v>130619</v>
      </c>
      <c r="D710">
        <v>108444</v>
      </c>
      <c r="E710">
        <v>10005972</v>
      </c>
      <c r="F710" t="s">
        <v>107</v>
      </c>
      <c r="G710" t="s">
        <v>11</v>
      </c>
      <c r="H710" t="s">
        <v>1316</v>
      </c>
      <c r="I710" t="s">
        <v>131</v>
      </c>
      <c r="J710" t="s">
        <v>131</v>
      </c>
      <c r="K710">
        <v>10009067</v>
      </c>
      <c r="L710" s="161">
        <v>42410</v>
      </c>
      <c r="M710" s="161">
        <v>42411</v>
      </c>
      <c r="N710" t="s">
        <v>407</v>
      </c>
      <c r="O710" t="s">
        <v>95</v>
      </c>
      <c r="P710">
        <v>9</v>
      </c>
      <c r="Q710" t="s">
        <v>651</v>
      </c>
      <c r="R710">
        <v>2</v>
      </c>
    </row>
    <row r="711" spans="1:18" x14ac:dyDescent="0.2">
      <c r="A711" t="s">
        <v>1317</v>
      </c>
      <c r="B711" t="s">
        <v>311</v>
      </c>
      <c r="C711">
        <v>130620</v>
      </c>
      <c r="D711">
        <v>108512</v>
      </c>
      <c r="E711">
        <v>10004339</v>
      </c>
      <c r="F711" t="s">
        <v>107</v>
      </c>
      <c r="G711" t="s">
        <v>11</v>
      </c>
      <c r="H711" t="s">
        <v>312</v>
      </c>
      <c r="I711" t="s">
        <v>131</v>
      </c>
      <c r="J711" t="s">
        <v>131</v>
      </c>
      <c r="K711">
        <v>10009340</v>
      </c>
      <c r="L711" s="161">
        <v>42388</v>
      </c>
      <c r="M711" s="161">
        <v>42391</v>
      </c>
      <c r="N711" t="s">
        <v>109</v>
      </c>
      <c r="O711" t="s">
        <v>104</v>
      </c>
      <c r="P711">
        <v>4</v>
      </c>
      <c r="Q711" t="s">
        <v>651</v>
      </c>
      <c r="R711">
        <v>1</v>
      </c>
    </row>
    <row r="712" spans="1:18" x14ac:dyDescent="0.2">
      <c r="A712" t="s">
        <v>1318</v>
      </c>
      <c r="B712" t="s">
        <v>1319</v>
      </c>
      <c r="C712">
        <v>130621</v>
      </c>
      <c r="D712">
        <v>108345</v>
      </c>
      <c r="E712">
        <v>10004144</v>
      </c>
      <c r="F712" t="s">
        <v>107</v>
      </c>
      <c r="G712" t="s">
        <v>11</v>
      </c>
      <c r="H712" t="s">
        <v>1316</v>
      </c>
      <c r="I712" t="s">
        <v>131</v>
      </c>
      <c r="J712" t="s">
        <v>131</v>
      </c>
      <c r="K712">
        <v>10011427</v>
      </c>
      <c r="L712" s="161">
        <v>42514</v>
      </c>
      <c r="M712" s="161">
        <v>42517</v>
      </c>
      <c r="N712" t="s">
        <v>109</v>
      </c>
      <c r="O712" t="s">
        <v>104</v>
      </c>
      <c r="P712">
        <v>3</v>
      </c>
      <c r="Q712" t="s">
        <v>651</v>
      </c>
      <c r="R712">
        <v>2</v>
      </c>
    </row>
    <row r="713" spans="1:18" x14ac:dyDescent="0.2">
      <c r="A713" t="s">
        <v>1320</v>
      </c>
      <c r="B713" t="s">
        <v>1321</v>
      </c>
      <c r="C713">
        <v>130622</v>
      </c>
      <c r="D713">
        <v>106896</v>
      </c>
      <c r="E713">
        <v>10002863</v>
      </c>
      <c r="F713" t="s">
        <v>107</v>
      </c>
      <c r="G713" t="s">
        <v>11</v>
      </c>
      <c r="H713" t="s">
        <v>1322</v>
      </c>
      <c r="I713" t="s">
        <v>131</v>
      </c>
      <c r="J713" t="s">
        <v>131</v>
      </c>
      <c r="K713">
        <v>10004721</v>
      </c>
      <c r="L713" s="161">
        <v>42270</v>
      </c>
      <c r="M713" s="161">
        <v>42271</v>
      </c>
      <c r="N713" t="s">
        <v>407</v>
      </c>
      <c r="O713" t="s">
        <v>95</v>
      </c>
      <c r="P713">
        <v>9</v>
      </c>
      <c r="Q713" t="s">
        <v>651</v>
      </c>
      <c r="R713">
        <v>2</v>
      </c>
    </row>
    <row r="714" spans="1:18" x14ac:dyDescent="0.2">
      <c r="A714" t="s">
        <v>1323</v>
      </c>
      <c r="B714" t="s">
        <v>1324</v>
      </c>
      <c r="C714">
        <v>130623</v>
      </c>
      <c r="D714">
        <v>105301</v>
      </c>
      <c r="E714">
        <v>10005404</v>
      </c>
      <c r="F714" t="s">
        <v>274</v>
      </c>
      <c r="G714" t="s">
        <v>11</v>
      </c>
      <c r="H714" t="s">
        <v>1316</v>
      </c>
      <c r="I714" t="s">
        <v>131</v>
      </c>
      <c r="J714" t="s">
        <v>131</v>
      </c>
      <c r="K714">
        <v>10004722</v>
      </c>
      <c r="L714" s="161">
        <v>42312</v>
      </c>
      <c r="M714" s="161">
        <v>42313</v>
      </c>
      <c r="N714" t="s">
        <v>407</v>
      </c>
      <c r="O714" t="s">
        <v>95</v>
      </c>
      <c r="P714">
        <v>9</v>
      </c>
      <c r="Q714" t="s">
        <v>651</v>
      </c>
      <c r="R714">
        <v>2</v>
      </c>
    </row>
    <row r="715" spans="1:18" x14ac:dyDescent="0.2">
      <c r="A715" t="s">
        <v>1325</v>
      </c>
      <c r="B715" t="s">
        <v>1326</v>
      </c>
      <c r="C715">
        <v>130627</v>
      </c>
      <c r="D715">
        <v>106490</v>
      </c>
      <c r="E715">
        <v>10001696</v>
      </c>
      <c r="F715" t="s">
        <v>107</v>
      </c>
      <c r="G715" t="s">
        <v>11</v>
      </c>
      <c r="H715" t="s">
        <v>809</v>
      </c>
      <c r="I715" t="s">
        <v>155</v>
      </c>
      <c r="J715" t="s">
        <v>155</v>
      </c>
      <c r="K715">
        <v>10004723</v>
      </c>
      <c r="L715" s="161">
        <v>42339</v>
      </c>
      <c r="M715" s="161">
        <v>42342</v>
      </c>
      <c r="N715" t="s">
        <v>109</v>
      </c>
      <c r="O715" t="s">
        <v>104</v>
      </c>
      <c r="P715">
        <v>2</v>
      </c>
      <c r="Q715" t="s">
        <v>651</v>
      </c>
      <c r="R715">
        <v>2</v>
      </c>
    </row>
    <row r="716" spans="1:18" x14ac:dyDescent="0.2">
      <c r="A716" t="s">
        <v>1327</v>
      </c>
      <c r="B716" t="s">
        <v>1328</v>
      </c>
      <c r="C716">
        <v>130629</v>
      </c>
      <c r="D716">
        <v>108441</v>
      </c>
      <c r="E716">
        <v>10007063</v>
      </c>
      <c r="F716" t="s">
        <v>107</v>
      </c>
      <c r="G716" t="s">
        <v>11</v>
      </c>
      <c r="H716" t="s">
        <v>809</v>
      </c>
      <c r="I716" t="s">
        <v>155</v>
      </c>
      <c r="J716" t="s">
        <v>155</v>
      </c>
      <c r="K716">
        <v>10004724</v>
      </c>
      <c r="L716" s="161">
        <v>42423</v>
      </c>
      <c r="M716" s="161">
        <v>42426</v>
      </c>
      <c r="N716" t="s">
        <v>109</v>
      </c>
      <c r="O716" t="s">
        <v>104</v>
      </c>
      <c r="P716">
        <v>1</v>
      </c>
      <c r="Q716" t="s">
        <v>651</v>
      </c>
      <c r="R716">
        <v>1</v>
      </c>
    </row>
    <row r="717" spans="1:18" x14ac:dyDescent="0.2">
      <c r="A717" t="s">
        <v>1329</v>
      </c>
      <c r="B717" t="s">
        <v>1330</v>
      </c>
      <c r="C717">
        <v>130632</v>
      </c>
      <c r="D717">
        <v>106476</v>
      </c>
      <c r="E717">
        <v>10003753</v>
      </c>
      <c r="F717" t="s">
        <v>107</v>
      </c>
      <c r="G717" t="s">
        <v>11</v>
      </c>
      <c r="H717" t="s">
        <v>494</v>
      </c>
      <c r="I717" t="s">
        <v>131</v>
      </c>
      <c r="J717" t="s">
        <v>131</v>
      </c>
      <c r="K717">
        <v>10005438</v>
      </c>
      <c r="L717" s="161">
        <v>42283</v>
      </c>
      <c r="M717" s="161">
        <v>42286</v>
      </c>
      <c r="N717" t="s">
        <v>109</v>
      </c>
      <c r="O717" t="s">
        <v>104</v>
      </c>
      <c r="P717">
        <v>3</v>
      </c>
      <c r="Q717" t="s">
        <v>651</v>
      </c>
      <c r="R717">
        <v>2</v>
      </c>
    </row>
    <row r="718" spans="1:18" x14ac:dyDescent="0.2">
      <c r="A718" t="s">
        <v>1331</v>
      </c>
      <c r="B718" t="s">
        <v>1332</v>
      </c>
      <c r="C718">
        <v>130646</v>
      </c>
      <c r="D718">
        <v>106509</v>
      </c>
      <c r="E718">
        <v>10004676</v>
      </c>
      <c r="F718" t="s">
        <v>107</v>
      </c>
      <c r="G718" t="s">
        <v>11</v>
      </c>
      <c r="H718" t="s">
        <v>252</v>
      </c>
      <c r="I718" t="s">
        <v>155</v>
      </c>
      <c r="J718" t="s">
        <v>155</v>
      </c>
      <c r="K718">
        <v>10004726</v>
      </c>
      <c r="L718" s="161">
        <v>42312</v>
      </c>
      <c r="M718" s="161">
        <v>42313</v>
      </c>
      <c r="N718" t="s">
        <v>407</v>
      </c>
      <c r="O718" t="s">
        <v>95</v>
      </c>
      <c r="P718">
        <v>9</v>
      </c>
      <c r="Q718" t="s">
        <v>651</v>
      </c>
      <c r="R718">
        <v>2</v>
      </c>
    </row>
    <row r="719" spans="1:18" x14ac:dyDescent="0.2">
      <c r="A719" t="s">
        <v>1333</v>
      </c>
      <c r="B719" t="s">
        <v>1334</v>
      </c>
      <c r="C719">
        <v>130649</v>
      </c>
      <c r="D719">
        <v>108499</v>
      </c>
      <c r="E719">
        <v>10005128</v>
      </c>
      <c r="F719" t="s">
        <v>107</v>
      </c>
      <c r="G719" t="s">
        <v>11</v>
      </c>
      <c r="H719" t="s">
        <v>719</v>
      </c>
      <c r="I719" t="s">
        <v>155</v>
      </c>
      <c r="J719" t="s">
        <v>155</v>
      </c>
      <c r="K719">
        <v>10004727</v>
      </c>
      <c r="L719" s="161">
        <v>42437</v>
      </c>
      <c r="M719" s="161">
        <v>42438</v>
      </c>
      <c r="N719" t="s">
        <v>407</v>
      </c>
      <c r="O719" t="s">
        <v>95</v>
      </c>
      <c r="P719">
        <v>9</v>
      </c>
      <c r="Q719" t="s">
        <v>651</v>
      </c>
      <c r="R719">
        <v>2</v>
      </c>
    </row>
    <row r="720" spans="1:18" x14ac:dyDescent="0.2">
      <c r="A720" t="s">
        <v>1335</v>
      </c>
      <c r="B720" t="s">
        <v>1336</v>
      </c>
      <c r="C720">
        <v>130652</v>
      </c>
      <c r="D720">
        <v>106532</v>
      </c>
      <c r="E720">
        <v>10000820</v>
      </c>
      <c r="F720" t="s">
        <v>107</v>
      </c>
      <c r="G720" t="s">
        <v>11</v>
      </c>
      <c r="H720" t="s">
        <v>154</v>
      </c>
      <c r="I720" t="s">
        <v>155</v>
      </c>
      <c r="J720" t="s">
        <v>155</v>
      </c>
      <c r="K720">
        <v>10004728</v>
      </c>
      <c r="L720" s="161">
        <v>42410</v>
      </c>
      <c r="M720" s="161">
        <v>42411</v>
      </c>
      <c r="N720" t="s">
        <v>407</v>
      </c>
      <c r="O720" t="s">
        <v>95</v>
      </c>
      <c r="P720">
        <v>9</v>
      </c>
      <c r="Q720" t="s">
        <v>651</v>
      </c>
      <c r="R720">
        <v>2</v>
      </c>
    </row>
    <row r="721" spans="1:18" x14ac:dyDescent="0.2">
      <c r="A721" t="s">
        <v>1337</v>
      </c>
      <c r="B721" t="s">
        <v>1338</v>
      </c>
      <c r="C721">
        <v>130653</v>
      </c>
      <c r="D721">
        <v>106540</v>
      </c>
      <c r="E721">
        <v>10007469</v>
      </c>
      <c r="F721" t="s">
        <v>107</v>
      </c>
      <c r="G721" t="s">
        <v>11</v>
      </c>
      <c r="H721" t="s">
        <v>555</v>
      </c>
      <c r="I721" t="s">
        <v>155</v>
      </c>
      <c r="J721" t="s">
        <v>155</v>
      </c>
      <c r="K721">
        <v>10004729</v>
      </c>
      <c r="L721" s="161">
        <v>42318</v>
      </c>
      <c r="M721" s="161">
        <v>42321</v>
      </c>
      <c r="N721" t="s">
        <v>217</v>
      </c>
      <c r="O721" t="s">
        <v>104</v>
      </c>
      <c r="P721">
        <v>2</v>
      </c>
      <c r="Q721" t="s">
        <v>651</v>
      </c>
      <c r="R721">
        <v>4</v>
      </c>
    </row>
    <row r="722" spans="1:18" x14ac:dyDescent="0.2">
      <c r="A722" t="s">
        <v>1339</v>
      </c>
      <c r="B722" t="s">
        <v>1340</v>
      </c>
      <c r="C722">
        <v>130656</v>
      </c>
      <c r="D722">
        <v>105941</v>
      </c>
      <c r="E722">
        <v>10001850</v>
      </c>
      <c r="F722" t="s">
        <v>107</v>
      </c>
      <c r="G722" t="s">
        <v>11</v>
      </c>
      <c r="H722" t="s">
        <v>487</v>
      </c>
      <c r="I722" t="s">
        <v>92</v>
      </c>
      <c r="J722" t="s">
        <v>93</v>
      </c>
      <c r="K722">
        <v>10011428</v>
      </c>
      <c r="L722" s="161">
        <v>42507</v>
      </c>
      <c r="M722" s="161">
        <v>42510</v>
      </c>
      <c r="N722" t="s">
        <v>217</v>
      </c>
      <c r="O722" t="s">
        <v>104</v>
      </c>
      <c r="P722">
        <v>2</v>
      </c>
      <c r="Q722" t="s">
        <v>651</v>
      </c>
      <c r="R722">
        <v>4</v>
      </c>
    </row>
    <row r="723" spans="1:18" x14ac:dyDescent="0.2">
      <c r="A723" t="s">
        <v>1341</v>
      </c>
      <c r="B723" t="s">
        <v>1342</v>
      </c>
      <c r="C723">
        <v>130657</v>
      </c>
      <c r="D723">
        <v>108530</v>
      </c>
      <c r="E723">
        <v>10000720</v>
      </c>
      <c r="F723" t="s">
        <v>107</v>
      </c>
      <c r="G723" t="s">
        <v>11</v>
      </c>
      <c r="H723" t="s">
        <v>442</v>
      </c>
      <c r="I723" t="s">
        <v>92</v>
      </c>
      <c r="J723" t="s">
        <v>93</v>
      </c>
      <c r="K723">
        <v>10011429</v>
      </c>
      <c r="L723" s="161">
        <v>42479</v>
      </c>
      <c r="M723" s="161">
        <v>42480</v>
      </c>
      <c r="N723" t="s">
        <v>407</v>
      </c>
      <c r="O723" t="s">
        <v>95</v>
      </c>
      <c r="P723">
        <v>9</v>
      </c>
      <c r="Q723" t="s">
        <v>651</v>
      </c>
      <c r="R723">
        <v>2</v>
      </c>
    </row>
    <row r="724" spans="1:18" x14ac:dyDescent="0.2">
      <c r="A724" t="s">
        <v>1343</v>
      </c>
      <c r="B724" t="s">
        <v>1344</v>
      </c>
      <c r="C724">
        <v>130658</v>
      </c>
      <c r="D724">
        <v>108464</v>
      </c>
      <c r="E724">
        <v>10001934</v>
      </c>
      <c r="F724" t="s">
        <v>107</v>
      </c>
      <c r="G724" t="s">
        <v>11</v>
      </c>
      <c r="H724" t="s">
        <v>442</v>
      </c>
      <c r="I724" t="s">
        <v>92</v>
      </c>
      <c r="J724" t="s">
        <v>93</v>
      </c>
      <c r="K724">
        <v>10011431</v>
      </c>
      <c r="L724" s="161">
        <v>42486</v>
      </c>
      <c r="M724" s="161">
        <v>42489</v>
      </c>
      <c r="N724" t="s">
        <v>109</v>
      </c>
      <c r="O724" t="s">
        <v>104</v>
      </c>
      <c r="P724">
        <v>2</v>
      </c>
      <c r="Q724" t="s">
        <v>651</v>
      </c>
      <c r="R724">
        <v>2</v>
      </c>
    </row>
    <row r="725" spans="1:18" x14ac:dyDescent="0.2">
      <c r="A725" t="s">
        <v>1345</v>
      </c>
      <c r="B725" t="s">
        <v>1346</v>
      </c>
      <c r="C725">
        <v>130662</v>
      </c>
      <c r="D725">
        <v>108400</v>
      </c>
      <c r="E725">
        <v>10005325</v>
      </c>
      <c r="F725" t="s">
        <v>100</v>
      </c>
      <c r="G725" t="s">
        <v>11</v>
      </c>
      <c r="H725" t="s">
        <v>487</v>
      </c>
      <c r="I725" t="s">
        <v>92</v>
      </c>
      <c r="J725" t="s">
        <v>93</v>
      </c>
      <c r="K725">
        <v>10004733</v>
      </c>
      <c r="L725" s="161">
        <v>42432</v>
      </c>
      <c r="M725" s="161">
        <v>42433</v>
      </c>
      <c r="N725" t="s">
        <v>287</v>
      </c>
      <c r="O725" t="s">
        <v>95</v>
      </c>
      <c r="P725">
        <v>9</v>
      </c>
      <c r="Q725" t="s">
        <v>651</v>
      </c>
      <c r="R725">
        <v>2</v>
      </c>
    </row>
    <row r="726" spans="1:18" x14ac:dyDescent="0.2">
      <c r="A726" t="s">
        <v>1347</v>
      </c>
      <c r="B726" t="s">
        <v>1348</v>
      </c>
      <c r="C726">
        <v>130667</v>
      </c>
      <c r="D726">
        <v>107525</v>
      </c>
      <c r="E726">
        <v>10005124</v>
      </c>
      <c r="F726" t="s">
        <v>274</v>
      </c>
      <c r="G726" t="s">
        <v>11</v>
      </c>
      <c r="H726" t="s">
        <v>1349</v>
      </c>
      <c r="I726" t="s">
        <v>177</v>
      </c>
      <c r="J726" t="s">
        <v>177</v>
      </c>
      <c r="K726">
        <v>10011433</v>
      </c>
      <c r="L726" s="161">
        <v>42500</v>
      </c>
      <c r="M726" s="161">
        <v>42503</v>
      </c>
      <c r="N726" t="s">
        <v>109</v>
      </c>
      <c r="O726" t="s">
        <v>104</v>
      </c>
      <c r="P726">
        <v>3</v>
      </c>
      <c r="Q726" t="s">
        <v>651</v>
      </c>
      <c r="R726">
        <v>2</v>
      </c>
    </row>
    <row r="727" spans="1:18" x14ac:dyDescent="0.2">
      <c r="A727" t="s">
        <v>1350</v>
      </c>
      <c r="B727" t="s">
        <v>1351</v>
      </c>
      <c r="C727">
        <v>130670</v>
      </c>
      <c r="D727">
        <v>108435</v>
      </c>
      <c r="E727">
        <v>10000670</v>
      </c>
      <c r="F727" t="s">
        <v>100</v>
      </c>
      <c r="G727" t="s">
        <v>11</v>
      </c>
      <c r="H727" t="s">
        <v>1349</v>
      </c>
      <c r="I727" t="s">
        <v>177</v>
      </c>
      <c r="J727" t="s">
        <v>177</v>
      </c>
      <c r="K727">
        <v>10004737</v>
      </c>
      <c r="L727" s="161">
        <v>42291</v>
      </c>
      <c r="M727" s="161">
        <v>42292</v>
      </c>
      <c r="N727" t="s">
        <v>287</v>
      </c>
      <c r="O727" t="s">
        <v>95</v>
      </c>
      <c r="P727">
        <v>9</v>
      </c>
      <c r="Q727" t="s">
        <v>651</v>
      </c>
      <c r="R727">
        <v>2</v>
      </c>
    </row>
    <row r="728" spans="1:18" x14ac:dyDescent="0.2">
      <c r="A728" t="s">
        <v>1352</v>
      </c>
      <c r="B728" t="s">
        <v>513</v>
      </c>
      <c r="C728">
        <v>130674</v>
      </c>
      <c r="D728">
        <v>106564</v>
      </c>
      <c r="E728">
        <v>10001535</v>
      </c>
      <c r="F728" t="s">
        <v>107</v>
      </c>
      <c r="G728" t="s">
        <v>11</v>
      </c>
      <c r="H728" t="s">
        <v>167</v>
      </c>
      <c r="I728" t="s">
        <v>102</v>
      </c>
      <c r="J728" t="s">
        <v>102</v>
      </c>
      <c r="K728">
        <v>10008470</v>
      </c>
      <c r="L728" s="161">
        <v>42409</v>
      </c>
      <c r="M728" s="161">
        <v>42412</v>
      </c>
      <c r="N728" t="s">
        <v>146</v>
      </c>
      <c r="O728" t="s">
        <v>104</v>
      </c>
      <c r="P728">
        <v>2</v>
      </c>
      <c r="Q728" t="s">
        <v>651</v>
      </c>
      <c r="R728">
        <v>3</v>
      </c>
    </row>
    <row r="729" spans="1:18" x14ac:dyDescent="0.2">
      <c r="A729" t="s">
        <v>1353</v>
      </c>
      <c r="B729" t="s">
        <v>1354</v>
      </c>
      <c r="C729">
        <v>130676</v>
      </c>
      <c r="D729">
        <v>105486</v>
      </c>
      <c r="E729">
        <v>10002899</v>
      </c>
      <c r="F729" t="s">
        <v>107</v>
      </c>
      <c r="G729" t="s">
        <v>11</v>
      </c>
      <c r="H729" t="s">
        <v>167</v>
      </c>
      <c r="I729" t="s">
        <v>102</v>
      </c>
      <c r="J729" t="s">
        <v>102</v>
      </c>
      <c r="K729">
        <v>10004739</v>
      </c>
      <c r="L729" s="161">
        <v>42382</v>
      </c>
      <c r="M729" s="161">
        <v>42397</v>
      </c>
      <c r="N729" t="s">
        <v>407</v>
      </c>
      <c r="O729" t="s">
        <v>751</v>
      </c>
      <c r="P729">
        <v>2</v>
      </c>
      <c r="Q729" t="s">
        <v>651</v>
      </c>
      <c r="R729">
        <v>2</v>
      </c>
    </row>
    <row r="730" spans="1:18" x14ac:dyDescent="0.2">
      <c r="A730" t="s">
        <v>1355</v>
      </c>
      <c r="B730" t="s">
        <v>1356</v>
      </c>
      <c r="C730">
        <v>130679</v>
      </c>
      <c r="D730">
        <v>106563</v>
      </c>
      <c r="E730">
        <v>10001353</v>
      </c>
      <c r="F730" t="s">
        <v>107</v>
      </c>
      <c r="G730" t="s">
        <v>11</v>
      </c>
      <c r="H730" t="s">
        <v>167</v>
      </c>
      <c r="I730" t="s">
        <v>102</v>
      </c>
      <c r="J730" t="s">
        <v>102</v>
      </c>
      <c r="K730">
        <v>10004741</v>
      </c>
      <c r="L730" s="161">
        <v>42325</v>
      </c>
      <c r="M730" s="161">
        <v>42328</v>
      </c>
      <c r="N730" t="s">
        <v>146</v>
      </c>
      <c r="O730" t="s">
        <v>104</v>
      </c>
      <c r="P730">
        <v>3</v>
      </c>
      <c r="Q730" t="s">
        <v>651</v>
      </c>
      <c r="R730">
        <v>3</v>
      </c>
    </row>
    <row r="731" spans="1:18" x14ac:dyDescent="0.2">
      <c r="A731" t="s">
        <v>1357</v>
      </c>
      <c r="B731" t="s">
        <v>1358</v>
      </c>
      <c r="C731">
        <v>130682</v>
      </c>
      <c r="D731">
        <v>108332</v>
      </c>
      <c r="E731">
        <v>10004969</v>
      </c>
      <c r="F731" t="s">
        <v>100</v>
      </c>
      <c r="G731" t="s">
        <v>11</v>
      </c>
      <c r="H731" t="s">
        <v>663</v>
      </c>
      <c r="I731" t="s">
        <v>102</v>
      </c>
      <c r="J731" t="s">
        <v>102</v>
      </c>
      <c r="K731">
        <v>10004743</v>
      </c>
      <c r="L731" s="161">
        <v>42339</v>
      </c>
      <c r="M731" s="161">
        <v>42342</v>
      </c>
      <c r="N731" t="s">
        <v>250</v>
      </c>
      <c r="O731" t="s">
        <v>104</v>
      </c>
      <c r="P731">
        <v>3</v>
      </c>
      <c r="Q731" t="s">
        <v>651</v>
      </c>
      <c r="R731">
        <v>3</v>
      </c>
    </row>
    <row r="732" spans="1:18" x14ac:dyDescent="0.2">
      <c r="A732" t="s">
        <v>1359</v>
      </c>
      <c r="B732" t="s">
        <v>1360</v>
      </c>
      <c r="C732">
        <v>130688</v>
      </c>
      <c r="D732">
        <v>106596</v>
      </c>
      <c r="E732">
        <v>10000560</v>
      </c>
      <c r="F732" t="s">
        <v>107</v>
      </c>
      <c r="G732" t="s">
        <v>11</v>
      </c>
      <c r="H732" t="s">
        <v>219</v>
      </c>
      <c r="I732" t="s">
        <v>177</v>
      </c>
      <c r="J732" t="s">
        <v>177</v>
      </c>
      <c r="K732">
        <v>10004744</v>
      </c>
      <c r="L732" s="161">
        <v>42493</v>
      </c>
      <c r="M732" s="161">
        <v>42496</v>
      </c>
      <c r="N732" t="s">
        <v>109</v>
      </c>
      <c r="O732" t="s">
        <v>104</v>
      </c>
      <c r="P732">
        <v>2</v>
      </c>
      <c r="Q732" t="s">
        <v>651</v>
      </c>
      <c r="R732">
        <v>2</v>
      </c>
    </row>
    <row r="733" spans="1:18" x14ac:dyDescent="0.2">
      <c r="A733" t="s">
        <v>1361</v>
      </c>
      <c r="B733" t="s">
        <v>1362</v>
      </c>
      <c r="C733">
        <v>130700</v>
      </c>
      <c r="D733">
        <v>108399</v>
      </c>
      <c r="E733">
        <v>10005339</v>
      </c>
      <c r="F733" t="s">
        <v>100</v>
      </c>
      <c r="G733" t="s">
        <v>11</v>
      </c>
      <c r="H733" t="s">
        <v>219</v>
      </c>
      <c r="I733" t="s">
        <v>177</v>
      </c>
      <c r="J733" t="s">
        <v>177</v>
      </c>
      <c r="K733">
        <v>10008471</v>
      </c>
      <c r="L733" s="161">
        <v>42394</v>
      </c>
      <c r="M733" s="161">
        <v>42395</v>
      </c>
      <c r="N733" t="s">
        <v>287</v>
      </c>
      <c r="O733" t="s">
        <v>95</v>
      </c>
      <c r="P733">
        <v>9</v>
      </c>
      <c r="Q733" t="s">
        <v>651</v>
      </c>
      <c r="R733">
        <v>2</v>
      </c>
    </row>
    <row r="734" spans="1:18" x14ac:dyDescent="0.2">
      <c r="A734" t="s">
        <v>1363</v>
      </c>
      <c r="B734" t="s">
        <v>1364</v>
      </c>
      <c r="C734">
        <v>130701</v>
      </c>
      <c r="D734">
        <v>108437</v>
      </c>
      <c r="E734">
        <v>10000552</v>
      </c>
      <c r="F734" t="s">
        <v>100</v>
      </c>
      <c r="G734" t="s">
        <v>11</v>
      </c>
      <c r="H734" t="s">
        <v>219</v>
      </c>
      <c r="I734" t="s">
        <v>177</v>
      </c>
      <c r="J734" t="s">
        <v>177</v>
      </c>
      <c r="K734">
        <v>10011436</v>
      </c>
      <c r="L734" s="161">
        <v>42487</v>
      </c>
      <c r="M734" s="161">
        <v>42488</v>
      </c>
      <c r="N734" t="s">
        <v>287</v>
      </c>
      <c r="O734" t="s">
        <v>95</v>
      </c>
      <c r="P734">
        <v>9</v>
      </c>
      <c r="Q734" t="s">
        <v>651</v>
      </c>
      <c r="R734">
        <v>2</v>
      </c>
    </row>
    <row r="735" spans="1:18" x14ac:dyDescent="0.2">
      <c r="A735" t="s">
        <v>1365</v>
      </c>
      <c r="B735" t="s">
        <v>1366</v>
      </c>
      <c r="C735">
        <v>130702</v>
      </c>
      <c r="D735">
        <v>108422</v>
      </c>
      <c r="E735">
        <v>10002929</v>
      </c>
      <c r="F735" t="s">
        <v>100</v>
      </c>
      <c r="G735" t="s">
        <v>11</v>
      </c>
      <c r="H735" t="s">
        <v>219</v>
      </c>
      <c r="I735" t="s">
        <v>177</v>
      </c>
      <c r="J735" t="s">
        <v>177</v>
      </c>
      <c r="K735">
        <v>10004748</v>
      </c>
      <c r="L735" s="161">
        <v>42325</v>
      </c>
      <c r="M735" s="161">
        <v>42327</v>
      </c>
      <c r="N735" t="s">
        <v>103</v>
      </c>
      <c r="O735" t="s">
        <v>104</v>
      </c>
      <c r="P735">
        <v>2</v>
      </c>
      <c r="Q735" t="s">
        <v>651</v>
      </c>
      <c r="R735">
        <v>2</v>
      </c>
    </row>
    <row r="736" spans="1:18" x14ac:dyDescent="0.2">
      <c r="A736" t="s">
        <v>1367</v>
      </c>
      <c r="B736" t="s">
        <v>1368</v>
      </c>
      <c r="C736">
        <v>130705</v>
      </c>
      <c r="D736">
        <v>108387</v>
      </c>
      <c r="E736">
        <v>10006268</v>
      </c>
      <c r="F736" t="s">
        <v>100</v>
      </c>
      <c r="G736" t="s">
        <v>11</v>
      </c>
      <c r="H736" t="s">
        <v>219</v>
      </c>
      <c r="I736" t="s">
        <v>177</v>
      </c>
      <c r="J736" t="s">
        <v>177</v>
      </c>
      <c r="K736">
        <v>10004749</v>
      </c>
      <c r="L736" s="161">
        <v>42382</v>
      </c>
      <c r="M736" s="161">
        <v>42384</v>
      </c>
      <c r="N736" t="s">
        <v>1369</v>
      </c>
      <c r="O736" t="s">
        <v>104</v>
      </c>
      <c r="P736">
        <v>2</v>
      </c>
      <c r="Q736" t="s">
        <v>651</v>
      </c>
      <c r="R736">
        <v>3</v>
      </c>
    </row>
    <row r="737" spans="1:18" x14ac:dyDescent="0.2">
      <c r="A737" t="s">
        <v>1370</v>
      </c>
      <c r="B737" t="s">
        <v>1371</v>
      </c>
      <c r="C737">
        <v>130710</v>
      </c>
      <c r="D737">
        <v>106633</v>
      </c>
      <c r="E737">
        <v>10003023</v>
      </c>
      <c r="F737" t="s">
        <v>107</v>
      </c>
      <c r="G737" t="s">
        <v>11</v>
      </c>
      <c r="H737" t="s">
        <v>700</v>
      </c>
      <c r="I737" t="s">
        <v>161</v>
      </c>
      <c r="J737" t="s">
        <v>161</v>
      </c>
      <c r="K737">
        <v>10008472</v>
      </c>
      <c r="L737" s="161">
        <v>42424</v>
      </c>
      <c r="M737" s="161">
        <v>42425</v>
      </c>
      <c r="N737" t="s">
        <v>407</v>
      </c>
      <c r="O737" t="s">
        <v>95</v>
      </c>
      <c r="P737">
        <v>9</v>
      </c>
      <c r="Q737" t="s">
        <v>651</v>
      </c>
      <c r="R737">
        <v>2</v>
      </c>
    </row>
    <row r="738" spans="1:18" x14ac:dyDescent="0.2">
      <c r="A738" t="s">
        <v>1372</v>
      </c>
      <c r="B738" t="s">
        <v>1373</v>
      </c>
      <c r="C738">
        <v>130713</v>
      </c>
      <c r="D738">
        <v>106641</v>
      </c>
      <c r="E738">
        <v>10007977</v>
      </c>
      <c r="F738" t="s">
        <v>107</v>
      </c>
      <c r="G738" t="s">
        <v>11</v>
      </c>
      <c r="H738" t="s">
        <v>382</v>
      </c>
      <c r="I738" t="s">
        <v>161</v>
      </c>
      <c r="J738" t="s">
        <v>161</v>
      </c>
      <c r="K738">
        <v>10005120</v>
      </c>
      <c r="L738" s="161">
        <v>42437</v>
      </c>
      <c r="M738" s="161">
        <v>42440</v>
      </c>
      <c r="N738" t="s">
        <v>109</v>
      </c>
      <c r="O738" t="s">
        <v>104</v>
      </c>
      <c r="P738">
        <v>3</v>
      </c>
      <c r="Q738" t="s">
        <v>651</v>
      </c>
      <c r="R738">
        <v>3</v>
      </c>
    </row>
    <row r="739" spans="1:18" x14ac:dyDescent="0.2">
      <c r="A739" t="s">
        <v>1374</v>
      </c>
      <c r="B739" t="s">
        <v>1375</v>
      </c>
      <c r="C739">
        <v>130719</v>
      </c>
      <c r="D739">
        <v>108377</v>
      </c>
      <c r="E739">
        <v>10008025</v>
      </c>
      <c r="F739" t="s">
        <v>100</v>
      </c>
      <c r="G739" t="s">
        <v>11</v>
      </c>
      <c r="H739" t="s">
        <v>382</v>
      </c>
      <c r="I739" t="s">
        <v>161</v>
      </c>
      <c r="J739" t="s">
        <v>161</v>
      </c>
      <c r="K739">
        <v>10011437</v>
      </c>
      <c r="L739" s="161">
        <v>42403</v>
      </c>
      <c r="M739" s="161">
        <v>42404</v>
      </c>
      <c r="N739" t="s">
        <v>287</v>
      </c>
      <c r="O739" t="s">
        <v>95</v>
      </c>
      <c r="P739">
        <v>9</v>
      </c>
      <c r="Q739" t="s">
        <v>651</v>
      </c>
      <c r="R739">
        <v>2</v>
      </c>
    </row>
    <row r="740" spans="1:18" x14ac:dyDescent="0.2">
      <c r="A740" t="s">
        <v>1376</v>
      </c>
      <c r="B740" t="s">
        <v>1377</v>
      </c>
      <c r="C740">
        <v>130721</v>
      </c>
      <c r="D740">
        <v>105010</v>
      </c>
      <c r="E740">
        <v>10004690</v>
      </c>
      <c r="F740" t="s">
        <v>107</v>
      </c>
      <c r="G740" t="s">
        <v>11</v>
      </c>
      <c r="H740" t="s">
        <v>724</v>
      </c>
      <c r="I740" t="s">
        <v>102</v>
      </c>
      <c r="J740" t="s">
        <v>102</v>
      </c>
      <c r="K740">
        <v>10011438</v>
      </c>
      <c r="L740" s="161">
        <v>42528</v>
      </c>
      <c r="M740" s="161">
        <v>42531</v>
      </c>
      <c r="N740" t="s">
        <v>109</v>
      </c>
      <c r="O740" t="s">
        <v>104</v>
      </c>
      <c r="P740">
        <v>3</v>
      </c>
      <c r="Q740" t="s">
        <v>651</v>
      </c>
      <c r="R740">
        <v>2</v>
      </c>
    </row>
    <row r="741" spans="1:18" x14ac:dyDescent="0.2">
      <c r="A741" t="s">
        <v>1378</v>
      </c>
      <c r="B741" t="s">
        <v>1379</v>
      </c>
      <c r="C741">
        <v>130722</v>
      </c>
      <c r="D741">
        <v>106658</v>
      </c>
      <c r="E741">
        <v>10003035</v>
      </c>
      <c r="F741" t="s">
        <v>107</v>
      </c>
      <c r="G741" t="s">
        <v>11</v>
      </c>
      <c r="H741" t="s">
        <v>724</v>
      </c>
      <c r="I741" t="s">
        <v>102</v>
      </c>
      <c r="J741" t="s">
        <v>102</v>
      </c>
      <c r="K741">
        <v>10011439</v>
      </c>
      <c r="L741" s="161">
        <v>42514</v>
      </c>
      <c r="M741" s="161">
        <v>42517</v>
      </c>
      <c r="N741" t="s">
        <v>109</v>
      </c>
      <c r="O741" t="s">
        <v>104</v>
      </c>
      <c r="P741">
        <v>3</v>
      </c>
      <c r="Q741" t="s">
        <v>651</v>
      </c>
      <c r="R741">
        <v>2</v>
      </c>
    </row>
    <row r="742" spans="1:18" x14ac:dyDescent="0.2">
      <c r="A742" t="s">
        <v>1380</v>
      </c>
      <c r="B742" t="s">
        <v>1381</v>
      </c>
      <c r="C742">
        <v>130723</v>
      </c>
      <c r="D742">
        <v>108498</v>
      </c>
      <c r="E742">
        <v>10004835</v>
      </c>
      <c r="F742" t="s">
        <v>107</v>
      </c>
      <c r="G742" t="s">
        <v>11</v>
      </c>
      <c r="H742" t="s">
        <v>724</v>
      </c>
      <c r="I742" t="s">
        <v>102</v>
      </c>
      <c r="J742" t="s">
        <v>102</v>
      </c>
      <c r="K742">
        <v>10004754</v>
      </c>
      <c r="L742" s="161">
        <v>42318</v>
      </c>
      <c r="M742" s="161">
        <v>42319</v>
      </c>
      <c r="N742" t="s">
        <v>407</v>
      </c>
      <c r="O742" t="s">
        <v>95</v>
      </c>
      <c r="P742">
        <v>9</v>
      </c>
      <c r="Q742" t="s">
        <v>651</v>
      </c>
      <c r="R742">
        <v>2</v>
      </c>
    </row>
    <row r="743" spans="1:18" x14ac:dyDescent="0.2">
      <c r="A743" t="s">
        <v>1382</v>
      </c>
      <c r="B743" t="s">
        <v>1383</v>
      </c>
      <c r="C743">
        <v>130734</v>
      </c>
      <c r="D743">
        <v>106762</v>
      </c>
      <c r="E743">
        <v>10000093</v>
      </c>
      <c r="F743" t="s">
        <v>107</v>
      </c>
      <c r="G743" t="s">
        <v>11</v>
      </c>
      <c r="H743" t="s">
        <v>395</v>
      </c>
      <c r="I743" t="s">
        <v>131</v>
      </c>
      <c r="J743" t="s">
        <v>131</v>
      </c>
      <c r="K743">
        <v>10011562</v>
      </c>
      <c r="L743" s="161">
        <v>42500</v>
      </c>
      <c r="M743" s="161">
        <v>42503</v>
      </c>
      <c r="N743" t="s">
        <v>109</v>
      </c>
      <c r="O743" t="s">
        <v>104</v>
      </c>
      <c r="P743">
        <v>3</v>
      </c>
      <c r="Q743" t="s">
        <v>651</v>
      </c>
      <c r="R743">
        <v>1</v>
      </c>
    </row>
    <row r="744" spans="1:18" x14ac:dyDescent="0.2">
      <c r="A744" t="s">
        <v>1384</v>
      </c>
      <c r="B744" t="s">
        <v>1385</v>
      </c>
      <c r="C744">
        <v>130737</v>
      </c>
      <c r="D744">
        <v>106466</v>
      </c>
      <c r="E744">
        <v>10003768</v>
      </c>
      <c r="F744" t="s">
        <v>107</v>
      </c>
      <c r="G744" t="s">
        <v>11</v>
      </c>
      <c r="H744" t="s">
        <v>395</v>
      </c>
      <c r="I744" t="s">
        <v>131</v>
      </c>
      <c r="J744" t="s">
        <v>131</v>
      </c>
      <c r="K744">
        <v>10017527</v>
      </c>
      <c r="L744" s="161">
        <v>42507</v>
      </c>
      <c r="M744" s="161">
        <v>42510</v>
      </c>
      <c r="N744" t="s">
        <v>109</v>
      </c>
      <c r="O744" t="s">
        <v>104</v>
      </c>
      <c r="P744">
        <v>3</v>
      </c>
      <c r="Q744" t="s">
        <v>651</v>
      </c>
      <c r="R744">
        <v>2</v>
      </c>
    </row>
    <row r="745" spans="1:18" x14ac:dyDescent="0.2">
      <c r="A745" t="s">
        <v>1386</v>
      </c>
      <c r="B745" t="s">
        <v>1387</v>
      </c>
      <c r="C745">
        <v>130756</v>
      </c>
      <c r="D745">
        <v>108374</v>
      </c>
      <c r="E745">
        <v>10007671</v>
      </c>
      <c r="F745" t="s">
        <v>100</v>
      </c>
      <c r="G745" t="s">
        <v>11</v>
      </c>
      <c r="H745" t="s">
        <v>278</v>
      </c>
      <c r="I745" t="s">
        <v>152</v>
      </c>
      <c r="J745" t="s">
        <v>152</v>
      </c>
      <c r="K745">
        <v>10004757</v>
      </c>
      <c r="L745" s="161">
        <v>42437</v>
      </c>
      <c r="M745" s="161">
        <v>42440</v>
      </c>
      <c r="N745" t="s">
        <v>103</v>
      </c>
      <c r="O745" t="s">
        <v>104</v>
      </c>
      <c r="P745">
        <v>3</v>
      </c>
      <c r="Q745" t="s">
        <v>651</v>
      </c>
      <c r="R745">
        <v>1</v>
      </c>
    </row>
    <row r="746" spans="1:18" x14ac:dyDescent="0.2">
      <c r="A746" t="s">
        <v>1388</v>
      </c>
      <c r="B746" t="s">
        <v>1389</v>
      </c>
      <c r="C746">
        <v>130757</v>
      </c>
      <c r="D746">
        <v>108327</v>
      </c>
      <c r="E746">
        <v>10005429</v>
      </c>
      <c r="F746" t="s">
        <v>100</v>
      </c>
      <c r="G746" t="s">
        <v>11</v>
      </c>
      <c r="H746" t="s">
        <v>278</v>
      </c>
      <c r="I746" t="s">
        <v>152</v>
      </c>
      <c r="J746" t="s">
        <v>152</v>
      </c>
      <c r="K746">
        <v>10004758</v>
      </c>
      <c r="L746" s="161">
        <v>42451</v>
      </c>
      <c r="M746" s="161">
        <v>42453</v>
      </c>
      <c r="N746" t="s">
        <v>103</v>
      </c>
      <c r="O746" t="s">
        <v>104</v>
      </c>
      <c r="P746">
        <v>3</v>
      </c>
      <c r="Q746" t="s">
        <v>651</v>
      </c>
      <c r="R746">
        <v>2</v>
      </c>
    </row>
    <row r="747" spans="1:18" x14ac:dyDescent="0.2">
      <c r="A747" t="s">
        <v>1390</v>
      </c>
      <c r="B747" t="s">
        <v>1391</v>
      </c>
      <c r="C747">
        <v>130759</v>
      </c>
      <c r="D747">
        <v>110215</v>
      </c>
      <c r="E747">
        <v>10002743</v>
      </c>
      <c r="F747" t="s">
        <v>107</v>
      </c>
      <c r="G747" t="s">
        <v>11</v>
      </c>
      <c r="H747" t="s">
        <v>223</v>
      </c>
      <c r="I747" t="s">
        <v>152</v>
      </c>
      <c r="J747" t="s">
        <v>152</v>
      </c>
      <c r="K747">
        <v>10004759</v>
      </c>
      <c r="L747" s="161">
        <v>42353</v>
      </c>
      <c r="M747" s="161">
        <v>42356</v>
      </c>
      <c r="N747" t="s">
        <v>109</v>
      </c>
      <c r="O747" t="s">
        <v>104</v>
      </c>
      <c r="P747">
        <v>3</v>
      </c>
      <c r="Q747" t="s">
        <v>651</v>
      </c>
      <c r="R747">
        <v>2</v>
      </c>
    </row>
    <row r="748" spans="1:18" x14ac:dyDescent="0.2">
      <c r="A748" t="s">
        <v>1392</v>
      </c>
      <c r="B748" t="s">
        <v>1393</v>
      </c>
      <c r="C748">
        <v>130762</v>
      </c>
      <c r="D748">
        <v>110223</v>
      </c>
      <c r="E748">
        <v>10003928</v>
      </c>
      <c r="F748" t="s">
        <v>107</v>
      </c>
      <c r="G748" t="s">
        <v>11</v>
      </c>
      <c r="H748" t="s">
        <v>223</v>
      </c>
      <c r="I748" t="s">
        <v>152</v>
      </c>
      <c r="J748" t="s">
        <v>152</v>
      </c>
      <c r="K748">
        <v>10019027</v>
      </c>
      <c r="L748" s="161">
        <v>42507</v>
      </c>
      <c r="M748" s="161">
        <v>42510</v>
      </c>
      <c r="N748" t="s">
        <v>109</v>
      </c>
      <c r="O748" t="s">
        <v>104</v>
      </c>
      <c r="P748">
        <v>3</v>
      </c>
      <c r="Q748" t="s">
        <v>651</v>
      </c>
      <c r="R748">
        <v>1</v>
      </c>
    </row>
    <row r="749" spans="1:18" x14ac:dyDescent="0.2">
      <c r="A749" t="s">
        <v>1394</v>
      </c>
      <c r="B749" t="s">
        <v>1395</v>
      </c>
      <c r="C749">
        <v>130768</v>
      </c>
      <c r="D749">
        <v>108313</v>
      </c>
      <c r="E749">
        <v>10005001</v>
      </c>
      <c r="F749" t="s">
        <v>100</v>
      </c>
      <c r="G749" t="s">
        <v>11</v>
      </c>
      <c r="H749" t="s">
        <v>108</v>
      </c>
      <c r="I749" t="s">
        <v>102</v>
      </c>
      <c r="J749" t="s">
        <v>102</v>
      </c>
      <c r="K749">
        <v>10004760</v>
      </c>
      <c r="L749" s="161">
        <v>42347</v>
      </c>
      <c r="M749" s="161">
        <v>42349</v>
      </c>
      <c r="N749" t="s">
        <v>103</v>
      </c>
      <c r="O749" t="s">
        <v>104</v>
      </c>
      <c r="P749">
        <v>2</v>
      </c>
      <c r="Q749" t="s">
        <v>651</v>
      </c>
      <c r="R749">
        <v>2</v>
      </c>
    </row>
    <row r="750" spans="1:18" x14ac:dyDescent="0.2">
      <c r="A750" t="s">
        <v>1396</v>
      </c>
      <c r="B750" t="s">
        <v>605</v>
      </c>
      <c r="C750">
        <v>130771</v>
      </c>
      <c r="D750">
        <v>106972</v>
      </c>
      <c r="E750">
        <v>10007035</v>
      </c>
      <c r="F750" t="s">
        <v>107</v>
      </c>
      <c r="G750" t="s">
        <v>11</v>
      </c>
      <c r="H750" t="s">
        <v>239</v>
      </c>
      <c r="I750" t="s">
        <v>152</v>
      </c>
      <c r="J750" t="s">
        <v>152</v>
      </c>
      <c r="K750">
        <v>10011440</v>
      </c>
      <c r="L750" s="161">
        <v>42528</v>
      </c>
      <c r="M750" s="161">
        <v>42531</v>
      </c>
      <c r="N750" t="s">
        <v>109</v>
      </c>
      <c r="O750" t="s">
        <v>104</v>
      </c>
      <c r="P750">
        <v>4</v>
      </c>
      <c r="Q750" t="s">
        <v>651</v>
      </c>
      <c r="R750">
        <v>2</v>
      </c>
    </row>
    <row r="751" spans="1:18" x14ac:dyDescent="0.2">
      <c r="A751" t="s">
        <v>1397</v>
      </c>
      <c r="B751" t="s">
        <v>1398</v>
      </c>
      <c r="C751">
        <v>130772</v>
      </c>
      <c r="D751">
        <v>106966</v>
      </c>
      <c r="E751">
        <v>10004442</v>
      </c>
      <c r="F751" t="s">
        <v>274</v>
      </c>
      <c r="G751" t="s">
        <v>11</v>
      </c>
      <c r="H751" t="s">
        <v>239</v>
      </c>
      <c r="I751" t="s">
        <v>152</v>
      </c>
      <c r="J751" t="s">
        <v>152</v>
      </c>
      <c r="K751">
        <v>10011441</v>
      </c>
      <c r="L751" s="161">
        <v>42486</v>
      </c>
      <c r="M751" s="161">
        <v>42489</v>
      </c>
      <c r="N751" t="s">
        <v>109</v>
      </c>
      <c r="O751" t="s">
        <v>104</v>
      </c>
      <c r="P751">
        <v>3</v>
      </c>
      <c r="Q751" t="s">
        <v>651</v>
      </c>
      <c r="R751">
        <v>1</v>
      </c>
    </row>
    <row r="752" spans="1:18" x14ac:dyDescent="0.2">
      <c r="A752" t="s">
        <v>1399</v>
      </c>
      <c r="B752" t="s">
        <v>1400</v>
      </c>
      <c r="C752">
        <v>130776</v>
      </c>
      <c r="D752">
        <v>106985</v>
      </c>
      <c r="E752">
        <v>10004577</v>
      </c>
      <c r="F752" t="s">
        <v>107</v>
      </c>
      <c r="G752" t="s">
        <v>11</v>
      </c>
      <c r="H752" t="s">
        <v>202</v>
      </c>
      <c r="I752" t="s">
        <v>152</v>
      </c>
      <c r="J752" t="s">
        <v>152</v>
      </c>
      <c r="K752">
        <v>10004763</v>
      </c>
      <c r="L752" s="161">
        <v>42339</v>
      </c>
      <c r="M752" s="161">
        <v>42342</v>
      </c>
      <c r="N752" t="s">
        <v>168</v>
      </c>
      <c r="O752" t="s">
        <v>104</v>
      </c>
      <c r="P752">
        <v>2</v>
      </c>
      <c r="Q752" t="s">
        <v>651</v>
      </c>
      <c r="R752">
        <v>3</v>
      </c>
    </row>
    <row r="753" spans="1:18" x14ac:dyDescent="0.2">
      <c r="A753" t="s">
        <v>1401</v>
      </c>
      <c r="B753" t="s">
        <v>1402</v>
      </c>
      <c r="C753">
        <v>130783</v>
      </c>
      <c r="D753">
        <v>108485</v>
      </c>
      <c r="E753">
        <v>10005991</v>
      </c>
      <c r="F753" t="s">
        <v>107</v>
      </c>
      <c r="G753" t="s">
        <v>11</v>
      </c>
      <c r="H753" t="s">
        <v>202</v>
      </c>
      <c r="I753" t="s">
        <v>152</v>
      </c>
      <c r="J753" t="s">
        <v>152</v>
      </c>
      <c r="K753">
        <v>10004766</v>
      </c>
      <c r="L753" s="161">
        <v>42388</v>
      </c>
      <c r="M753" s="161">
        <v>42391</v>
      </c>
      <c r="N753" t="s">
        <v>168</v>
      </c>
      <c r="O753" t="s">
        <v>104</v>
      </c>
      <c r="P753">
        <v>2</v>
      </c>
      <c r="Q753" t="s">
        <v>651</v>
      </c>
      <c r="R753">
        <v>3</v>
      </c>
    </row>
    <row r="754" spans="1:18" x14ac:dyDescent="0.2">
      <c r="A754" t="s">
        <v>1403</v>
      </c>
      <c r="B754" t="s">
        <v>1404</v>
      </c>
      <c r="C754">
        <v>130789</v>
      </c>
      <c r="D754">
        <v>105028</v>
      </c>
      <c r="E754">
        <v>10003011</v>
      </c>
      <c r="F754" t="s">
        <v>100</v>
      </c>
      <c r="G754" t="s">
        <v>11</v>
      </c>
      <c r="H754" t="s">
        <v>342</v>
      </c>
      <c r="I754" t="s">
        <v>177</v>
      </c>
      <c r="J754" t="s">
        <v>177</v>
      </c>
      <c r="K754">
        <v>10011443</v>
      </c>
      <c r="L754" s="161">
        <v>42501</v>
      </c>
      <c r="M754" s="161">
        <v>42502</v>
      </c>
      <c r="N754" t="s">
        <v>287</v>
      </c>
      <c r="O754" t="s">
        <v>95</v>
      </c>
      <c r="P754">
        <v>9</v>
      </c>
      <c r="Q754" t="s">
        <v>651</v>
      </c>
      <c r="R754">
        <v>2</v>
      </c>
    </row>
    <row r="755" spans="1:18" x14ac:dyDescent="0.2">
      <c r="A755" t="s">
        <v>1405</v>
      </c>
      <c r="B755" t="s">
        <v>1406</v>
      </c>
      <c r="C755">
        <v>130796</v>
      </c>
      <c r="D755">
        <v>107010</v>
      </c>
      <c r="E755">
        <v>10006549</v>
      </c>
      <c r="F755" t="s">
        <v>107</v>
      </c>
      <c r="G755" t="s">
        <v>11</v>
      </c>
      <c r="H755" t="s">
        <v>330</v>
      </c>
      <c r="I755" t="s">
        <v>161</v>
      </c>
      <c r="J755" t="s">
        <v>161</v>
      </c>
      <c r="K755">
        <v>10012691</v>
      </c>
      <c r="L755" s="161">
        <v>42493</v>
      </c>
      <c r="M755" s="161">
        <v>42496</v>
      </c>
      <c r="N755" t="s">
        <v>109</v>
      </c>
      <c r="O755" t="s">
        <v>104</v>
      </c>
      <c r="P755">
        <v>4</v>
      </c>
      <c r="Q755" t="s">
        <v>651</v>
      </c>
      <c r="R755">
        <v>2</v>
      </c>
    </row>
    <row r="756" spans="1:18" x14ac:dyDescent="0.2">
      <c r="A756" t="s">
        <v>1407</v>
      </c>
      <c r="B756" t="s">
        <v>397</v>
      </c>
      <c r="C756">
        <v>130797</v>
      </c>
      <c r="D756">
        <v>108452</v>
      </c>
      <c r="E756">
        <v>10007299</v>
      </c>
      <c r="F756" t="s">
        <v>107</v>
      </c>
      <c r="G756" t="s">
        <v>11</v>
      </c>
      <c r="H756" t="s">
        <v>398</v>
      </c>
      <c r="I756" t="s">
        <v>161</v>
      </c>
      <c r="J756" t="s">
        <v>161</v>
      </c>
      <c r="K756">
        <v>10004771</v>
      </c>
      <c r="L756" s="161">
        <v>42395</v>
      </c>
      <c r="M756" s="161">
        <v>42398</v>
      </c>
      <c r="N756" t="s">
        <v>168</v>
      </c>
      <c r="O756" t="s">
        <v>104</v>
      </c>
      <c r="P756">
        <v>4</v>
      </c>
      <c r="Q756" t="s">
        <v>651</v>
      </c>
      <c r="R756">
        <v>3</v>
      </c>
    </row>
    <row r="757" spans="1:18" x14ac:dyDescent="0.2">
      <c r="A757" t="s">
        <v>1408</v>
      </c>
      <c r="B757" t="s">
        <v>1409</v>
      </c>
      <c r="C757">
        <v>130809</v>
      </c>
      <c r="D757">
        <v>105347</v>
      </c>
      <c r="E757">
        <v>10001004</v>
      </c>
      <c r="F757" t="s">
        <v>107</v>
      </c>
      <c r="G757" t="s">
        <v>11</v>
      </c>
      <c r="H757" t="s">
        <v>160</v>
      </c>
      <c r="I757" t="s">
        <v>161</v>
      </c>
      <c r="J757" t="s">
        <v>161</v>
      </c>
      <c r="K757">
        <v>10008495</v>
      </c>
      <c r="L757" s="161">
        <v>42430</v>
      </c>
      <c r="M757" s="161">
        <v>42433</v>
      </c>
      <c r="N757" t="s">
        <v>109</v>
      </c>
      <c r="O757" t="s">
        <v>104</v>
      </c>
      <c r="P757">
        <v>3</v>
      </c>
      <c r="Q757" t="s">
        <v>651</v>
      </c>
      <c r="R757">
        <v>2</v>
      </c>
    </row>
    <row r="758" spans="1:18" x14ac:dyDescent="0.2">
      <c r="A758" t="s">
        <v>1410</v>
      </c>
      <c r="B758" t="s">
        <v>1411</v>
      </c>
      <c r="C758">
        <v>130813</v>
      </c>
      <c r="D758">
        <v>105114</v>
      </c>
      <c r="E758">
        <v>10006293</v>
      </c>
      <c r="F758" t="s">
        <v>107</v>
      </c>
      <c r="G758" t="s">
        <v>11</v>
      </c>
      <c r="H758" t="s">
        <v>160</v>
      </c>
      <c r="I758" t="s">
        <v>161</v>
      </c>
      <c r="J758" t="s">
        <v>161</v>
      </c>
      <c r="K758">
        <v>10004775</v>
      </c>
      <c r="L758" s="161">
        <v>42409</v>
      </c>
      <c r="M758" s="161">
        <v>42412</v>
      </c>
      <c r="N758" t="s">
        <v>168</v>
      </c>
      <c r="O758" t="s">
        <v>104</v>
      </c>
      <c r="P758">
        <v>4</v>
      </c>
      <c r="Q758" t="s">
        <v>651</v>
      </c>
      <c r="R758">
        <v>3</v>
      </c>
    </row>
    <row r="759" spans="1:18" x14ac:dyDescent="0.2">
      <c r="A759" t="s">
        <v>1412</v>
      </c>
      <c r="B759" t="s">
        <v>1413</v>
      </c>
      <c r="C759">
        <v>130818</v>
      </c>
      <c r="D759">
        <v>105936</v>
      </c>
      <c r="E759">
        <v>10007431</v>
      </c>
      <c r="F759" t="s">
        <v>107</v>
      </c>
      <c r="G759" t="s">
        <v>11</v>
      </c>
      <c r="H759" t="s">
        <v>793</v>
      </c>
      <c r="I759" t="s">
        <v>102</v>
      </c>
      <c r="J759" t="s">
        <v>102</v>
      </c>
      <c r="K759">
        <v>10011444</v>
      </c>
      <c r="L759" s="161">
        <v>42500</v>
      </c>
      <c r="M759" s="161">
        <v>42501</v>
      </c>
      <c r="N759" t="s">
        <v>407</v>
      </c>
      <c r="O759" t="s">
        <v>95</v>
      </c>
      <c r="P759">
        <v>9</v>
      </c>
      <c r="Q759" t="s">
        <v>651</v>
      </c>
      <c r="R759">
        <v>2</v>
      </c>
    </row>
    <row r="760" spans="1:18" x14ac:dyDescent="0.2">
      <c r="A760" t="s">
        <v>1414</v>
      </c>
      <c r="B760" t="s">
        <v>1415</v>
      </c>
      <c r="C760">
        <v>130819</v>
      </c>
      <c r="D760">
        <v>107462</v>
      </c>
      <c r="E760">
        <v>10004116</v>
      </c>
      <c r="F760" t="s">
        <v>107</v>
      </c>
      <c r="G760" t="s">
        <v>11</v>
      </c>
      <c r="H760" t="s">
        <v>793</v>
      </c>
      <c r="I760" t="s">
        <v>102</v>
      </c>
      <c r="J760" t="s">
        <v>102</v>
      </c>
      <c r="K760">
        <v>10011445</v>
      </c>
      <c r="L760" s="161">
        <v>42486</v>
      </c>
      <c r="M760" s="161">
        <v>42489</v>
      </c>
      <c r="N760" t="s">
        <v>168</v>
      </c>
      <c r="O760" t="s">
        <v>104</v>
      </c>
      <c r="P760">
        <v>3</v>
      </c>
      <c r="Q760" t="s">
        <v>651</v>
      </c>
      <c r="R760">
        <v>3</v>
      </c>
    </row>
    <row r="761" spans="1:18" x14ac:dyDescent="0.2">
      <c r="A761" t="s">
        <v>1416</v>
      </c>
      <c r="B761" t="s">
        <v>1417</v>
      </c>
      <c r="C761">
        <v>130820</v>
      </c>
      <c r="D761">
        <v>107059</v>
      </c>
      <c r="E761">
        <v>10006398</v>
      </c>
      <c r="F761" t="s">
        <v>107</v>
      </c>
      <c r="G761" t="s">
        <v>11</v>
      </c>
      <c r="H761" t="s">
        <v>793</v>
      </c>
      <c r="I761" t="s">
        <v>102</v>
      </c>
      <c r="J761" t="s">
        <v>102</v>
      </c>
      <c r="K761">
        <v>10004779</v>
      </c>
      <c r="L761" s="161">
        <v>42318</v>
      </c>
      <c r="M761" s="161">
        <v>42321</v>
      </c>
      <c r="N761" t="s">
        <v>146</v>
      </c>
      <c r="O761" t="s">
        <v>104</v>
      </c>
      <c r="P761">
        <v>3</v>
      </c>
      <c r="Q761" t="s">
        <v>651</v>
      </c>
      <c r="R761">
        <v>3</v>
      </c>
    </row>
    <row r="762" spans="1:18" x14ac:dyDescent="0.2">
      <c r="A762" t="s">
        <v>1418</v>
      </c>
      <c r="B762" t="s">
        <v>1419</v>
      </c>
      <c r="C762">
        <v>130822</v>
      </c>
      <c r="D762">
        <v>108505</v>
      </c>
      <c r="E762">
        <v>10004686</v>
      </c>
      <c r="F762" t="s">
        <v>107</v>
      </c>
      <c r="G762" t="s">
        <v>11</v>
      </c>
      <c r="H762" t="s">
        <v>374</v>
      </c>
      <c r="I762" t="s">
        <v>177</v>
      </c>
      <c r="J762" t="s">
        <v>177</v>
      </c>
      <c r="K762">
        <v>10004780</v>
      </c>
      <c r="L762" s="161">
        <v>42382</v>
      </c>
      <c r="M762" s="161">
        <v>42383</v>
      </c>
      <c r="N762" t="s">
        <v>407</v>
      </c>
      <c r="O762" t="s">
        <v>95</v>
      </c>
      <c r="P762">
        <v>9</v>
      </c>
      <c r="Q762" t="s">
        <v>651</v>
      </c>
      <c r="R762">
        <v>2</v>
      </c>
    </row>
    <row r="763" spans="1:18" x14ac:dyDescent="0.2">
      <c r="A763" t="s">
        <v>1420</v>
      </c>
      <c r="B763" t="s">
        <v>1421</v>
      </c>
      <c r="C763">
        <v>130831</v>
      </c>
      <c r="D763">
        <v>107921</v>
      </c>
      <c r="E763">
        <v>10007566</v>
      </c>
      <c r="F763" t="s">
        <v>100</v>
      </c>
      <c r="G763" t="s">
        <v>11</v>
      </c>
      <c r="H763" t="s">
        <v>374</v>
      </c>
      <c r="I763" t="s">
        <v>177</v>
      </c>
      <c r="J763" t="s">
        <v>177</v>
      </c>
      <c r="K763">
        <v>10004781</v>
      </c>
      <c r="L763" s="161">
        <v>42487</v>
      </c>
      <c r="M763" s="161">
        <v>42488</v>
      </c>
      <c r="N763" t="s">
        <v>287</v>
      </c>
      <c r="O763" t="s">
        <v>95</v>
      </c>
      <c r="P763">
        <v>9</v>
      </c>
      <c r="Q763" t="s">
        <v>651</v>
      </c>
      <c r="R763">
        <v>2</v>
      </c>
    </row>
    <row r="764" spans="1:18" x14ac:dyDescent="0.2">
      <c r="A764" t="s">
        <v>1422</v>
      </c>
      <c r="B764" t="s">
        <v>1423</v>
      </c>
      <c r="C764">
        <v>130845</v>
      </c>
      <c r="D764">
        <v>108375</v>
      </c>
      <c r="E764">
        <v>10007643</v>
      </c>
      <c r="F764" t="s">
        <v>107</v>
      </c>
      <c r="G764" t="s">
        <v>11</v>
      </c>
      <c r="H764" t="s">
        <v>255</v>
      </c>
      <c r="I764" t="s">
        <v>177</v>
      </c>
      <c r="J764" t="s">
        <v>177</v>
      </c>
      <c r="K764">
        <v>10004783</v>
      </c>
      <c r="L764" s="161">
        <v>42422</v>
      </c>
      <c r="M764" s="161">
        <v>42425</v>
      </c>
      <c r="N764" t="s">
        <v>168</v>
      </c>
      <c r="O764" t="s">
        <v>104</v>
      </c>
      <c r="P764">
        <v>2</v>
      </c>
      <c r="Q764" t="s">
        <v>651</v>
      </c>
      <c r="R764">
        <v>3</v>
      </c>
    </row>
    <row r="765" spans="1:18" x14ac:dyDescent="0.2">
      <c r="A765" t="s">
        <v>1424</v>
      </c>
      <c r="B765" t="s">
        <v>1425</v>
      </c>
      <c r="C765">
        <v>131094</v>
      </c>
      <c r="D765">
        <v>105156</v>
      </c>
      <c r="E765">
        <v>10001467</v>
      </c>
      <c r="F765" t="s">
        <v>107</v>
      </c>
      <c r="G765" t="s">
        <v>11</v>
      </c>
      <c r="H765" t="s">
        <v>260</v>
      </c>
      <c r="I765" t="s">
        <v>155</v>
      </c>
      <c r="J765" t="s">
        <v>155</v>
      </c>
      <c r="K765">
        <v>10004784</v>
      </c>
      <c r="L765" s="161">
        <v>42395</v>
      </c>
      <c r="M765" s="161">
        <v>42398</v>
      </c>
      <c r="N765" t="s">
        <v>146</v>
      </c>
      <c r="O765" t="s">
        <v>104</v>
      </c>
      <c r="P765">
        <v>4</v>
      </c>
      <c r="Q765" t="s">
        <v>651</v>
      </c>
      <c r="R765">
        <v>3</v>
      </c>
    </row>
    <row r="766" spans="1:18" x14ac:dyDescent="0.2">
      <c r="A766" t="s">
        <v>1426</v>
      </c>
      <c r="B766" t="s">
        <v>1427</v>
      </c>
      <c r="C766">
        <v>131347</v>
      </c>
      <c r="D766">
        <v>107096</v>
      </c>
      <c r="E766">
        <v>10001475</v>
      </c>
      <c r="F766" t="s">
        <v>107</v>
      </c>
      <c r="G766" t="s">
        <v>11</v>
      </c>
      <c r="H766" t="s">
        <v>467</v>
      </c>
      <c r="I766" t="s">
        <v>92</v>
      </c>
      <c r="J766" t="s">
        <v>93</v>
      </c>
      <c r="K766">
        <v>10007753</v>
      </c>
      <c r="L766" s="161">
        <v>42528</v>
      </c>
      <c r="M766" s="161">
        <v>42531</v>
      </c>
      <c r="N766" t="s">
        <v>109</v>
      </c>
      <c r="O766" t="s">
        <v>104</v>
      </c>
      <c r="P766">
        <v>2</v>
      </c>
      <c r="Q766" t="s">
        <v>651</v>
      </c>
      <c r="R766">
        <v>2</v>
      </c>
    </row>
    <row r="767" spans="1:18" x14ac:dyDescent="0.2">
      <c r="A767" t="s">
        <v>1428</v>
      </c>
      <c r="B767" t="s">
        <v>1429</v>
      </c>
      <c r="C767">
        <v>131840</v>
      </c>
      <c r="D767">
        <v>114843</v>
      </c>
      <c r="E767">
        <v>10000599</v>
      </c>
      <c r="F767" t="s">
        <v>125</v>
      </c>
      <c r="G767" t="s">
        <v>12</v>
      </c>
      <c r="H767" t="s">
        <v>395</v>
      </c>
      <c r="I767" t="s">
        <v>131</v>
      </c>
      <c r="J767" t="s">
        <v>131</v>
      </c>
      <c r="K767">
        <v>10011446</v>
      </c>
      <c r="L767" s="161">
        <v>42494</v>
      </c>
      <c r="M767" s="161">
        <v>42496</v>
      </c>
      <c r="N767" t="s">
        <v>127</v>
      </c>
      <c r="O767" t="s">
        <v>104</v>
      </c>
      <c r="P767">
        <v>2</v>
      </c>
      <c r="Q767" t="s">
        <v>651</v>
      </c>
      <c r="R767">
        <v>1</v>
      </c>
    </row>
    <row r="768" spans="1:18" x14ac:dyDescent="0.2">
      <c r="A768" t="s">
        <v>1430</v>
      </c>
      <c r="B768" t="s">
        <v>1431</v>
      </c>
      <c r="C768">
        <v>131863</v>
      </c>
      <c r="D768">
        <v>105623</v>
      </c>
      <c r="E768">
        <v>10003867</v>
      </c>
      <c r="F768" t="s">
        <v>107</v>
      </c>
      <c r="G768" t="s">
        <v>11</v>
      </c>
      <c r="H768" t="s">
        <v>278</v>
      </c>
      <c r="I768" t="s">
        <v>152</v>
      </c>
      <c r="J768" t="s">
        <v>152</v>
      </c>
      <c r="K768">
        <v>10004787</v>
      </c>
      <c r="L768" s="161">
        <v>42410</v>
      </c>
      <c r="M768" s="161">
        <v>42423</v>
      </c>
      <c r="N768" t="s">
        <v>407</v>
      </c>
      <c r="O768" t="s">
        <v>751</v>
      </c>
      <c r="P768">
        <v>3</v>
      </c>
      <c r="Q768" t="s">
        <v>651</v>
      </c>
      <c r="R768">
        <v>2</v>
      </c>
    </row>
    <row r="769" spans="1:18" x14ac:dyDescent="0.2">
      <c r="A769" t="s">
        <v>1432</v>
      </c>
      <c r="B769" t="s">
        <v>1433</v>
      </c>
      <c r="C769">
        <v>131864</v>
      </c>
      <c r="D769">
        <v>108767</v>
      </c>
      <c r="E769">
        <v>10002907</v>
      </c>
      <c r="F769" t="s">
        <v>107</v>
      </c>
      <c r="G769" t="s">
        <v>11</v>
      </c>
      <c r="H769" t="s">
        <v>216</v>
      </c>
      <c r="I769" t="s">
        <v>115</v>
      </c>
      <c r="J769" t="s">
        <v>115</v>
      </c>
      <c r="K769">
        <v>10018116</v>
      </c>
      <c r="L769" s="161">
        <v>42500</v>
      </c>
      <c r="M769" s="161">
        <v>42503</v>
      </c>
      <c r="N769" t="s">
        <v>109</v>
      </c>
      <c r="O769" t="s">
        <v>104</v>
      </c>
      <c r="P769">
        <v>3</v>
      </c>
      <c r="Q769" t="s">
        <v>651</v>
      </c>
      <c r="R769">
        <v>2</v>
      </c>
    </row>
    <row r="770" spans="1:18" x14ac:dyDescent="0.2">
      <c r="A770" t="s">
        <v>1434</v>
      </c>
      <c r="B770" t="s">
        <v>1435</v>
      </c>
      <c r="C770">
        <v>131875</v>
      </c>
      <c r="D770">
        <v>114853</v>
      </c>
      <c r="E770">
        <v>10002396</v>
      </c>
      <c r="F770" t="s">
        <v>125</v>
      </c>
      <c r="G770" t="s">
        <v>12</v>
      </c>
      <c r="H770" t="s">
        <v>194</v>
      </c>
      <c r="I770" t="s">
        <v>155</v>
      </c>
      <c r="J770" t="s">
        <v>155</v>
      </c>
      <c r="K770">
        <v>10004790</v>
      </c>
      <c r="L770" s="161">
        <v>42298</v>
      </c>
      <c r="M770" s="161">
        <v>42300</v>
      </c>
      <c r="N770" t="s">
        <v>127</v>
      </c>
      <c r="O770" t="s">
        <v>104</v>
      </c>
      <c r="P770">
        <v>2</v>
      </c>
      <c r="Q770" t="s">
        <v>651</v>
      </c>
      <c r="R770">
        <v>2</v>
      </c>
    </row>
    <row r="771" spans="1:18" x14ac:dyDescent="0.2">
      <c r="A771" t="s">
        <v>1436</v>
      </c>
      <c r="B771" t="s">
        <v>1437</v>
      </c>
      <c r="C771">
        <v>131878</v>
      </c>
      <c r="D771">
        <v>114892</v>
      </c>
      <c r="E771">
        <v>10002409</v>
      </c>
      <c r="F771" t="s">
        <v>125</v>
      </c>
      <c r="G771" t="s">
        <v>12</v>
      </c>
      <c r="H771" t="s">
        <v>436</v>
      </c>
      <c r="I771" t="s">
        <v>155</v>
      </c>
      <c r="J771" t="s">
        <v>155</v>
      </c>
      <c r="K771">
        <v>10009068</v>
      </c>
      <c r="L771" s="161">
        <v>42319</v>
      </c>
      <c r="M771" s="161">
        <v>42320</v>
      </c>
      <c r="N771" t="s">
        <v>400</v>
      </c>
      <c r="O771" t="s">
        <v>95</v>
      </c>
      <c r="P771">
        <v>9</v>
      </c>
      <c r="Q771" t="s">
        <v>651</v>
      </c>
      <c r="R771">
        <v>2</v>
      </c>
    </row>
    <row r="772" spans="1:18" x14ac:dyDescent="0.2">
      <c r="A772" t="s">
        <v>1438</v>
      </c>
      <c r="B772" t="s">
        <v>1439</v>
      </c>
      <c r="C772">
        <v>131891</v>
      </c>
      <c r="D772">
        <v>114854</v>
      </c>
      <c r="E772">
        <v>10002546</v>
      </c>
      <c r="F772" t="s">
        <v>125</v>
      </c>
      <c r="G772" t="s">
        <v>12</v>
      </c>
      <c r="H772" t="s">
        <v>219</v>
      </c>
      <c r="I772" t="s">
        <v>177</v>
      </c>
      <c r="J772" t="s">
        <v>177</v>
      </c>
      <c r="K772">
        <v>10011449</v>
      </c>
      <c r="L772" s="161">
        <v>42508</v>
      </c>
      <c r="M772" s="161">
        <v>42509</v>
      </c>
      <c r="N772" t="s">
        <v>400</v>
      </c>
      <c r="O772" t="s">
        <v>95</v>
      </c>
      <c r="P772">
        <v>9</v>
      </c>
      <c r="Q772" t="s">
        <v>651</v>
      </c>
      <c r="R772">
        <v>2</v>
      </c>
    </row>
    <row r="773" spans="1:18" x14ac:dyDescent="0.2">
      <c r="A773" t="s">
        <v>1440</v>
      </c>
      <c r="B773" t="s">
        <v>1441</v>
      </c>
      <c r="C773">
        <v>131910</v>
      </c>
      <c r="D773">
        <v>114889</v>
      </c>
      <c r="E773">
        <v>10003775</v>
      </c>
      <c r="F773" t="s">
        <v>125</v>
      </c>
      <c r="G773" t="s">
        <v>12</v>
      </c>
      <c r="H773" t="s">
        <v>1278</v>
      </c>
      <c r="I773" t="s">
        <v>131</v>
      </c>
      <c r="J773" t="s">
        <v>131</v>
      </c>
      <c r="K773">
        <v>10012473</v>
      </c>
      <c r="L773" s="161">
        <v>42396</v>
      </c>
      <c r="M773" s="161">
        <v>42398</v>
      </c>
      <c r="N773" t="s">
        <v>127</v>
      </c>
      <c r="O773" t="s">
        <v>104</v>
      </c>
      <c r="P773">
        <v>3</v>
      </c>
      <c r="Q773" t="s">
        <v>651</v>
      </c>
      <c r="R773">
        <v>2</v>
      </c>
    </row>
    <row r="774" spans="1:18" x14ac:dyDescent="0.2">
      <c r="A774" t="s">
        <v>1442</v>
      </c>
      <c r="B774" t="s">
        <v>1443</v>
      </c>
      <c r="C774">
        <v>131921</v>
      </c>
      <c r="D774">
        <v>114865</v>
      </c>
      <c r="E774">
        <v>10012804</v>
      </c>
      <c r="F774" t="s">
        <v>125</v>
      </c>
      <c r="G774" t="s">
        <v>12</v>
      </c>
      <c r="H774" t="s">
        <v>436</v>
      </c>
      <c r="I774" t="s">
        <v>155</v>
      </c>
      <c r="J774" t="s">
        <v>155</v>
      </c>
      <c r="K774">
        <v>10004794</v>
      </c>
      <c r="L774" s="161">
        <v>42556</v>
      </c>
      <c r="M774" s="161">
        <v>42558</v>
      </c>
      <c r="N774" t="s">
        <v>127</v>
      </c>
      <c r="O774" t="s">
        <v>104</v>
      </c>
      <c r="P774">
        <v>2</v>
      </c>
      <c r="Q774" t="s">
        <v>651</v>
      </c>
      <c r="R774">
        <v>2</v>
      </c>
    </row>
    <row r="775" spans="1:18" x14ac:dyDescent="0.2">
      <c r="A775" t="s">
        <v>1444</v>
      </c>
      <c r="B775" t="s">
        <v>1445</v>
      </c>
      <c r="C775">
        <v>131924</v>
      </c>
      <c r="D775">
        <v>114867</v>
      </c>
      <c r="E775">
        <v>10012810</v>
      </c>
      <c r="F775" t="s">
        <v>125</v>
      </c>
      <c r="G775" t="s">
        <v>12</v>
      </c>
      <c r="H775" t="s">
        <v>419</v>
      </c>
      <c r="I775" t="s">
        <v>115</v>
      </c>
      <c r="J775" t="s">
        <v>115</v>
      </c>
      <c r="K775">
        <v>10011451</v>
      </c>
      <c r="L775" s="161">
        <v>42556</v>
      </c>
      <c r="M775" s="161">
        <v>42558</v>
      </c>
      <c r="N775" t="s">
        <v>127</v>
      </c>
      <c r="O775" t="s">
        <v>104</v>
      </c>
      <c r="P775">
        <v>2</v>
      </c>
      <c r="Q775" t="s">
        <v>651</v>
      </c>
      <c r="R775">
        <v>2</v>
      </c>
    </row>
    <row r="776" spans="1:18" x14ac:dyDescent="0.2">
      <c r="A776" t="s">
        <v>1446</v>
      </c>
      <c r="B776" t="s">
        <v>1447</v>
      </c>
      <c r="C776">
        <v>131947</v>
      </c>
      <c r="D776">
        <v>114869</v>
      </c>
      <c r="E776">
        <v>10004841</v>
      </c>
      <c r="F776" t="s">
        <v>125</v>
      </c>
      <c r="G776" t="s">
        <v>12</v>
      </c>
      <c r="H776" t="s">
        <v>252</v>
      </c>
      <c r="I776" t="s">
        <v>155</v>
      </c>
      <c r="J776" t="s">
        <v>155</v>
      </c>
      <c r="K776">
        <v>10004796</v>
      </c>
      <c r="L776" s="161">
        <v>42319</v>
      </c>
      <c r="M776" s="161">
        <v>42321</v>
      </c>
      <c r="N776" t="s">
        <v>127</v>
      </c>
      <c r="O776" t="s">
        <v>104</v>
      </c>
      <c r="P776">
        <v>2</v>
      </c>
      <c r="Q776" t="s">
        <v>651</v>
      </c>
      <c r="R776">
        <v>2</v>
      </c>
    </row>
    <row r="777" spans="1:18" x14ac:dyDescent="0.2">
      <c r="A777" t="s">
        <v>1448</v>
      </c>
      <c r="B777" t="s">
        <v>1449</v>
      </c>
      <c r="C777">
        <v>131950</v>
      </c>
      <c r="D777">
        <v>116088</v>
      </c>
      <c r="E777">
        <v>10009111</v>
      </c>
      <c r="F777" t="s">
        <v>125</v>
      </c>
      <c r="G777" t="s">
        <v>12</v>
      </c>
      <c r="H777" t="s">
        <v>374</v>
      </c>
      <c r="I777" t="s">
        <v>177</v>
      </c>
      <c r="J777" t="s">
        <v>177</v>
      </c>
      <c r="K777">
        <v>10008474</v>
      </c>
      <c r="L777" s="161">
        <v>42430</v>
      </c>
      <c r="M777" s="161">
        <v>42432</v>
      </c>
      <c r="N777" t="s">
        <v>547</v>
      </c>
      <c r="O777" t="s">
        <v>104</v>
      </c>
      <c r="P777">
        <v>3</v>
      </c>
      <c r="Q777" t="s">
        <v>651</v>
      </c>
      <c r="R777">
        <v>3</v>
      </c>
    </row>
    <row r="778" spans="1:18" x14ac:dyDescent="0.2">
      <c r="A778" t="s">
        <v>1450</v>
      </c>
      <c r="B778" t="s">
        <v>1451</v>
      </c>
      <c r="C778">
        <v>131963</v>
      </c>
      <c r="D778">
        <v>114872</v>
      </c>
      <c r="E778">
        <v>10005320</v>
      </c>
      <c r="F778" t="s">
        <v>125</v>
      </c>
      <c r="G778" t="s">
        <v>12</v>
      </c>
      <c r="H778" t="s">
        <v>173</v>
      </c>
      <c r="I778" t="s">
        <v>161</v>
      </c>
      <c r="J778" t="s">
        <v>161</v>
      </c>
      <c r="K778">
        <v>10011452</v>
      </c>
      <c r="L778" s="161">
        <v>42529</v>
      </c>
      <c r="M778" s="161">
        <v>42530</v>
      </c>
      <c r="N778" t="s">
        <v>400</v>
      </c>
      <c r="O778" t="s">
        <v>95</v>
      </c>
      <c r="P778">
        <v>9</v>
      </c>
      <c r="Q778" t="s">
        <v>651</v>
      </c>
      <c r="R778">
        <v>2</v>
      </c>
    </row>
    <row r="779" spans="1:18" x14ac:dyDescent="0.2">
      <c r="A779" t="s">
        <v>1452</v>
      </c>
      <c r="B779" t="s">
        <v>1453</v>
      </c>
      <c r="C779">
        <v>132002</v>
      </c>
      <c r="D779">
        <v>117680</v>
      </c>
      <c r="E779">
        <v>10025915</v>
      </c>
      <c r="F779" t="s">
        <v>125</v>
      </c>
      <c r="G779" t="s">
        <v>12</v>
      </c>
      <c r="H779" t="s">
        <v>185</v>
      </c>
      <c r="I779" t="s">
        <v>186</v>
      </c>
      <c r="J779" t="s">
        <v>93</v>
      </c>
      <c r="K779">
        <v>10011453</v>
      </c>
      <c r="L779" s="161">
        <v>42543</v>
      </c>
      <c r="M779" s="161">
        <v>42545</v>
      </c>
      <c r="N779" t="s">
        <v>127</v>
      </c>
      <c r="O779" t="s">
        <v>104</v>
      </c>
      <c r="P779">
        <v>2</v>
      </c>
      <c r="Q779" t="s">
        <v>651</v>
      </c>
      <c r="R779">
        <v>2</v>
      </c>
    </row>
    <row r="780" spans="1:18" x14ac:dyDescent="0.2">
      <c r="A780" t="s">
        <v>1454</v>
      </c>
      <c r="B780" t="s">
        <v>1455</v>
      </c>
      <c r="C780">
        <v>132004</v>
      </c>
      <c r="D780">
        <v>114894</v>
      </c>
      <c r="E780">
        <v>10025914</v>
      </c>
      <c r="F780" t="s">
        <v>125</v>
      </c>
      <c r="G780" t="s">
        <v>12</v>
      </c>
      <c r="H780" t="s">
        <v>697</v>
      </c>
      <c r="I780" t="s">
        <v>161</v>
      </c>
      <c r="J780" t="s">
        <v>161</v>
      </c>
      <c r="K780">
        <v>10011454</v>
      </c>
      <c r="L780" s="161">
        <v>42507</v>
      </c>
      <c r="M780" s="161">
        <v>42509</v>
      </c>
      <c r="N780" t="s">
        <v>127</v>
      </c>
      <c r="O780" t="s">
        <v>104</v>
      </c>
      <c r="P780">
        <v>2</v>
      </c>
      <c r="Q780" t="s">
        <v>651</v>
      </c>
      <c r="R780">
        <v>2</v>
      </c>
    </row>
    <row r="781" spans="1:18" x14ac:dyDescent="0.2">
      <c r="A781" t="s">
        <v>1456</v>
      </c>
      <c r="B781" t="s">
        <v>1457</v>
      </c>
      <c r="C781">
        <v>132015</v>
      </c>
      <c r="D781">
        <v>115859</v>
      </c>
      <c r="E781">
        <v>10006159</v>
      </c>
      <c r="F781" t="s">
        <v>125</v>
      </c>
      <c r="G781" t="s">
        <v>12</v>
      </c>
      <c r="H781" t="s">
        <v>724</v>
      </c>
      <c r="I781" t="s">
        <v>102</v>
      </c>
      <c r="J781" t="s">
        <v>102</v>
      </c>
      <c r="K781">
        <v>10004801</v>
      </c>
      <c r="L781" s="161">
        <v>42332</v>
      </c>
      <c r="M781" s="161">
        <v>42334</v>
      </c>
      <c r="N781" t="s">
        <v>547</v>
      </c>
      <c r="O781" t="s">
        <v>104</v>
      </c>
      <c r="P781">
        <v>3</v>
      </c>
      <c r="Q781" t="s">
        <v>651</v>
      </c>
      <c r="R781">
        <v>3</v>
      </c>
    </row>
    <row r="782" spans="1:18" x14ac:dyDescent="0.2">
      <c r="A782" t="s">
        <v>1458</v>
      </c>
      <c r="B782" t="s">
        <v>1459</v>
      </c>
      <c r="C782">
        <v>132030</v>
      </c>
      <c r="D782">
        <v>114883</v>
      </c>
      <c r="E782">
        <v>10009777</v>
      </c>
      <c r="F782" t="s">
        <v>125</v>
      </c>
      <c r="G782" t="s">
        <v>12</v>
      </c>
      <c r="H782" t="s">
        <v>442</v>
      </c>
      <c r="I782" t="s">
        <v>92</v>
      </c>
      <c r="J782" t="s">
        <v>93</v>
      </c>
      <c r="K782">
        <v>10011568</v>
      </c>
      <c r="L782" s="161">
        <v>42535</v>
      </c>
      <c r="M782" s="161">
        <v>42537</v>
      </c>
      <c r="N782" t="s">
        <v>127</v>
      </c>
      <c r="O782" t="s">
        <v>104</v>
      </c>
      <c r="P782">
        <v>2</v>
      </c>
      <c r="Q782" t="s">
        <v>651</v>
      </c>
      <c r="R782">
        <v>1</v>
      </c>
    </row>
    <row r="783" spans="1:18" x14ac:dyDescent="0.2">
      <c r="A783" t="s">
        <v>1460</v>
      </c>
      <c r="B783" t="s">
        <v>1461</v>
      </c>
      <c r="C783">
        <v>132042</v>
      </c>
      <c r="D783">
        <v>114827</v>
      </c>
      <c r="E783">
        <v>10012825</v>
      </c>
      <c r="F783" t="s">
        <v>125</v>
      </c>
      <c r="G783" t="s">
        <v>12</v>
      </c>
      <c r="H783" t="s">
        <v>252</v>
      </c>
      <c r="I783" t="s">
        <v>155</v>
      </c>
      <c r="J783" t="s">
        <v>155</v>
      </c>
      <c r="K783">
        <v>10004803</v>
      </c>
      <c r="L783" s="161">
        <v>42270</v>
      </c>
      <c r="M783" s="161">
        <v>42272</v>
      </c>
      <c r="N783" t="s">
        <v>547</v>
      </c>
      <c r="O783" t="s">
        <v>104</v>
      </c>
      <c r="P783">
        <v>2</v>
      </c>
      <c r="Q783" t="s">
        <v>651</v>
      </c>
      <c r="R783">
        <v>3</v>
      </c>
    </row>
    <row r="784" spans="1:18" x14ac:dyDescent="0.2">
      <c r="A784" t="s">
        <v>1462</v>
      </c>
      <c r="B784" t="s">
        <v>1463</v>
      </c>
      <c r="C784">
        <v>132067</v>
      </c>
      <c r="D784">
        <v>114888</v>
      </c>
      <c r="E784">
        <v>10007514</v>
      </c>
      <c r="F784" t="s">
        <v>125</v>
      </c>
      <c r="G784" t="s">
        <v>12</v>
      </c>
      <c r="H784" t="s">
        <v>340</v>
      </c>
      <c r="I784" t="s">
        <v>155</v>
      </c>
      <c r="J784" t="s">
        <v>155</v>
      </c>
      <c r="K784">
        <v>10004805</v>
      </c>
      <c r="L784" s="161">
        <v>42536</v>
      </c>
      <c r="M784" s="161">
        <v>42537</v>
      </c>
      <c r="N784" t="s">
        <v>400</v>
      </c>
      <c r="O784" t="s">
        <v>95</v>
      </c>
      <c r="P784">
        <v>9</v>
      </c>
      <c r="Q784" t="s">
        <v>651</v>
      </c>
      <c r="R784">
        <v>2</v>
      </c>
    </row>
    <row r="785" spans="1:18" x14ac:dyDescent="0.2">
      <c r="A785" t="s">
        <v>1464</v>
      </c>
      <c r="B785" t="s">
        <v>1465</v>
      </c>
      <c r="C785">
        <v>133001</v>
      </c>
      <c r="D785">
        <v>114851</v>
      </c>
      <c r="E785">
        <v>10009069</v>
      </c>
      <c r="F785" t="s">
        <v>125</v>
      </c>
      <c r="G785" t="s">
        <v>12</v>
      </c>
      <c r="H785" t="s">
        <v>419</v>
      </c>
      <c r="I785" t="s">
        <v>115</v>
      </c>
      <c r="J785" t="s">
        <v>115</v>
      </c>
      <c r="K785">
        <v>10005119</v>
      </c>
      <c r="L785" s="161">
        <v>42353</v>
      </c>
      <c r="M785" s="161">
        <v>42355</v>
      </c>
      <c r="N785" t="s">
        <v>127</v>
      </c>
      <c r="O785" t="s">
        <v>104</v>
      </c>
      <c r="P785">
        <v>2</v>
      </c>
      <c r="Q785" t="s">
        <v>651</v>
      </c>
      <c r="R785">
        <v>3</v>
      </c>
    </row>
    <row r="786" spans="1:18" x14ac:dyDescent="0.2">
      <c r="A786" t="s">
        <v>1466</v>
      </c>
      <c r="B786" t="s">
        <v>1467</v>
      </c>
      <c r="C786">
        <v>133042</v>
      </c>
      <c r="D786">
        <v>107987</v>
      </c>
      <c r="E786">
        <v>10006444</v>
      </c>
      <c r="F786" t="s">
        <v>159</v>
      </c>
      <c r="G786" t="s">
        <v>14</v>
      </c>
      <c r="H786" t="s">
        <v>120</v>
      </c>
      <c r="I786" t="s">
        <v>115</v>
      </c>
      <c r="J786" t="s">
        <v>115</v>
      </c>
      <c r="K786">
        <v>10008476</v>
      </c>
      <c r="L786" s="161">
        <v>42445</v>
      </c>
      <c r="M786" s="161">
        <v>42446</v>
      </c>
      <c r="N786" t="s">
        <v>162</v>
      </c>
      <c r="O786" t="s">
        <v>95</v>
      </c>
      <c r="P786">
        <v>9</v>
      </c>
      <c r="Q786" t="s">
        <v>651</v>
      </c>
      <c r="R786">
        <v>2</v>
      </c>
    </row>
    <row r="787" spans="1:18" x14ac:dyDescent="0.2">
      <c r="A787" t="s">
        <v>1468</v>
      </c>
      <c r="B787" t="s">
        <v>1469</v>
      </c>
      <c r="C787">
        <v>133173</v>
      </c>
      <c r="D787">
        <v>114847</v>
      </c>
      <c r="E787">
        <v>10001929</v>
      </c>
      <c r="F787" t="s">
        <v>125</v>
      </c>
      <c r="G787" t="s">
        <v>12</v>
      </c>
      <c r="H787" t="s">
        <v>398</v>
      </c>
      <c r="I787" t="s">
        <v>161</v>
      </c>
      <c r="J787" t="s">
        <v>161</v>
      </c>
      <c r="K787">
        <v>10011457</v>
      </c>
      <c r="L787" s="161">
        <v>42480</v>
      </c>
      <c r="M787" s="161">
        <v>42482</v>
      </c>
      <c r="N787" t="s">
        <v>127</v>
      </c>
      <c r="O787" t="s">
        <v>104</v>
      </c>
      <c r="P787">
        <v>1</v>
      </c>
      <c r="Q787" t="s">
        <v>651</v>
      </c>
      <c r="R787">
        <v>1</v>
      </c>
    </row>
    <row r="788" spans="1:18" x14ac:dyDescent="0.2">
      <c r="A788" t="s">
        <v>1470</v>
      </c>
      <c r="B788" t="s">
        <v>1471</v>
      </c>
      <c r="C788">
        <v>133435</v>
      </c>
      <c r="D788">
        <v>111809</v>
      </c>
      <c r="E788">
        <v>10006432</v>
      </c>
      <c r="F788" t="s">
        <v>107</v>
      </c>
      <c r="G788" t="s">
        <v>11</v>
      </c>
      <c r="H788" t="s">
        <v>1349</v>
      </c>
      <c r="I788" t="s">
        <v>177</v>
      </c>
      <c r="J788" t="s">
        <v>177</v>
      </c>
      <c r="K788">
        <v>10004809</v>
      </c>
      <c r="L788" s="161">
        <v>42311</v>
      </c>
      <c r="M788" s="161">
        <v>42314</v>
      </c>
      <c r="N788" t="s">
        <v>109</v>
      </c>
      <c r="O788" t="s">
        <v>104</v>
      </c>
      <c r="P788">
        <v>3</v>
      </c>
      <c r="Q788" t="s">
        <v>651</v>
      </c>
      <c r="R788">
        <v>2</v>
      </c>
    </row>
    <row r="789" spans="1:18" x14ac:dyDescent="0.2">
      <c r="A789" t="s">
        <v>1472</v>
      </c>
      <c r="B789" t="s">
        <v>1473</v>
      </c>
      <c r="C789">
        <v>133585</v>
      </c>
      <c r="D789">
        <v>112173</v>
      </c>
      <c r="E789">
        <v>10001919</v>
      </c>
      <c r="F789" t="s">
        <v>107</v>
      </c>
      <c r="G789" t="s">
        <v>11</v>
      </c>
      <c r="H789" t="s">
        <v>303</v>
      </c>
      <c r="I789" t="s">
        <v>152</v>
      </c>
      <c r="J789" t="s">
        <v>152</v>
      </c>
      <c r="K789">
        <v>10004810</v>
      </c>
      <c r="L789" s="161">
        <v>42430</v>
      </c>
      <c r="M789" s="161">
        <v>42433</v>
      </c>
      <c r="N789" t="s">
        <v>146</v>
      </c>
      <c r="O789" t="s">
        <v>104</v>
      </c>
      <c r="P789">
        <v>2</v>
      </c>
      <c r="Q789" t="s">
        <v>651</v>
      </c>
      <c r="R789">
        <v>3</v>
      </c>
    </row>
    <row r="790" spans="1:18" x14ac:dyDescent="0.2">
      <c r="A790" t="s">
        <v>1474</v>
      </c>
      <c r="B790" t="s">
        <v>1475</v>
      </c>
      <c r="C790">
        <v>133608</v>
      </c>
      <c r="D790">
        <v>112729</v>
      </c>
      <c r="E790">
        <v>10006813</v>
      </c>
      <c r="F790" t="s">
        <v>100</v>
      </c>
      <c r="G790" t="s">
        <v>11</v>
      </c>
      <c r="H790" t="s">
        <v>1206</v>
      </c>
      <c r="I790" t="s">
        <v>115</v>
      </c>
      <c r="J790" t="s">
        <v>115</v>
      </c>
      <c r="K790">
        <v>10011458</v>
      </c>
      <c r="L790" s="161">
        <v>42486</v>
      </c>
      <c r="M790" s="161">
        <v>42489</v>
      </c>
      <c r="N790" t="s">
        <v>103</v>
      </c>
      <c r="O790" t="s">
        <v>104</v>
      </c>
      <c r="P790">
        <v>3</v>
      </c>
      <c r="Q790" t="s">
        <v>651</v>
      </c>
      <c r="R790">
        <v>2</v>
      </c>
    </row>
    <row r="791" spans="1:18" x14ac:dyDescent="0.2">
      <c r="A791" t="s">
        <v>1476</v>
      </c>
      <c r="B791" t="s">
        <v>1477</v>
      </c>
      <c r="C791">
        <v>133812</v>
      </c>
      <c r="D791">
        <v>108196</v>
      </c>
      <c r="E791">
        <v>10007143</v>
      </c>
      <c r="F791" t="s">
        <v>113</v>
      </c>
      <c r="G791" t="s">
        <v>17</v>
      </c>
      <c r="H791" t="s">
        <v>442</v>
      </c>
      <c r="I791" t="s">
        <v>92</v>
      </c>
      <c r="J791" t="s">
        <v>93</v>
      </c>
      <c r="K791">
        <v>10004812</v>
      </c>
      <c r="L791" s="161">
        <v>42311</v>
      </c>
      <c r="M791" s="161">
        <v>42312</v>
      </c>
      <c r="N791" t="s">
        <v>116</v>
      </c>
      <c r="O791" t="s">
        <v>95</v>
      </c>
      <c r="P791">
        <v>9</v>
      </c>
      <c r="Q791" t="s">
        <v>651</v>
      </c>
      <c r="R791">
        <v>2</v>
      </c>
    </row>
    <row r="792" spans="1:18" x14ac:dyDescent="0.2">
      <c r="A792" t="s">
        <v>1478</v>
      </c>
      <c r="B792" t="s">
        <v>1479</v>
      </c>
      <c r="C792">
        <v>133821</v>
      </c>
      <c r="D792">
        <v>108241</v>
      </c>
      <c r="E792">
        <v>10006427</v>
      </c>
      <c r="F792" t="s">
        <v>113</v>
      </c>
      <c r="G792" t="s">
        <v>17</v>
      </c>
      <c r="H792" t="s">
        <v>374</v>
      </c>
      <c r="I792" t="s">
        <v>177</v>
      </c>
      <c r="J792" t="s">
        <v>177</v>
      </c>
      <c r="K792">
        <v>10004813</v>
      </c>
      <c r="L792" s="161">
        <v>42382</v>
      </c>
      <c r="M792" s="161">
        <v>42383</v>
      </c>
      <c r="N792" t="s">
        <v>116</v>
      </c>
      <c r="O792" t="s">
        <v>95</v>
      </c>
      <c r="P792">
        <v>9</v>
      </c>
      <c r="Q792" t="s">
        <v>651</v>
      </c>
      <c r="R792">
        <v>2</v>
      </c>
    </row>
    <row r="793" spans="1:18" x14ac:dyDescent="0.2">
      <c r="A793" t="s">
        <v>1480</v>
      </c>
      <c r="B793" t="s">
        <v>1481</v>
      </c>
      <c r="C793">
        <v>133991</v>
      </c>
      <c r="D793">
        <v>115686</v>
      </c>
      <c r="E793">
        <v>10008655</v>
      </c>
      <c r="F793" t="s">
        <v>100</v>
      </c>
      <c r="G793" t="s">
        <v>11</v>
      </c>
      <c r="H793" t="s">
        <v>185</v>
      </c>
      <c r="I793" t="s">
        <v>186</v>
      </c>
      <c r="J793" t="s">
        <v>93</v>
      </c>
      <c r="K793">
        <v>10004815</v>
      </c>
      <c r="L793" s="161">
        <v>42290</v>
      </c>
      <c r="M793" s="161">
        <v>42293</v>
      </c>
      <c r="N793" t="s">
        <v>1369</v>
      </c>
      <c r="O793" t="s">
        <v>104</v>
      </c>
      <c r="P793">
        <v>2</v>
      </c>
      <c r="Q793" t="s">
        <v>651</v>
      </c>
      <c r="R793">
        <v>3</v>
      </c>
    </row>
    <row r="794" spans="1:18" x14ac:dyDescent="0.2">
      <c r="A794" t="s">
        <v>1482</v>
      </c>
      <c r="B794" t="s">
        <v>1483</v>
      </c>
      <c r="C794">
        <v>134916</v>
      </c>
      <c r="D794">
        <v>117297</v>
      </c>
      <c r="E794">
        <v>10008569</v>
      </c>
      <c r="F794" t="s">
        <v>107</v>
      </c>
      <c r="G794" t="s">
        <v>11</v>
      </c>
      <c r="H794" t="s">
        <v>1039</v>
      </c>
      <c r="I794" t="s">
        <v>92</v>
      </c>
      <c r="J794" t="s">
        <v>93</v>
      </c>
      <c r="K794">
        <v>10018936</v>
      </c>
      <c r="L794" s="161">
        <v>42528</v>
      </c>
      <c r="M794" s="161">
        <v>42531</v>
      </c>
      <c r="N794" t="s">
        <v>109</v>
      </c>
      <c r="O794" t="s">
        <v>104</v>
      </c>
      <c r="P794">
        <v>2</v>
      </c>
      <c r="Q794" t="s">
        <v>651</v>
      </c>
      <c r="R794">
        <v>2</v>
      </c>
    </row>
    <row r="795" spans="1:18" x14ac:dyDescent="0.2">
      <c r="A795" t="s">
        <v>1484</v>
      </c>
      <c r="B795" t="s">
        <v>1485</v>
      </c>
      <c r="C795">
        <v>135771</v>
      </c>
      <c r="D795">
        <v>118778</v>
      </c>
      <c r="E795">
        <v>10024962</v>
      </c>
      <c r="F795" t="s">
        <v>107</v>
      </c>
      <c r="G795" t="s">
        <v>11</v>
      </c>
      <c r="H795" t="s">
        <v>207</v>
      </c>
      <c r="I795" t="s">
        <v>186</v>
      </c>
      <c r="J795" t="s">
        <v>93</v>
      </c>
      <c r="K795">
        <v>10011459</v>
      </c>
      <c r="L795" s="161">
        <v>42409</v>
      </c>
      <c r="M795" s="161">
        <v>42412</v>
      </c>
      <c r="N795" t="s">
        <v>109</v>
      </c>
      <c r="O795" t="s">
        <v>104</v>
      </c>
      <c r="P795">
        <v>3</v>
      </c>
      <c r="Q795" t="s">
        <v>651</v>
      </c>
      <c r="R795">
        <v>2</v>
      </c>
    </row>
    <row r="796" spans="1:18" x14ac:dyDescent="0.2">
      <c r="A796" t="s">
        <v>1486</v>
      </c>
      <c r="B796" t="s">
        <v>1487</v>
      </c>
      <c r="C796">
        <v>138966</v>
      </c>
      <c r="D796">
        <v>122727</v>
      </c>
      <c r="E796">
        <v>10039420</v>
      </c>
      <c r="F796" t="s">
        <v>631</v>
      </c>
      <c r="G796" t="s">
        <v>15</v>
      </c>
      <c r="H796" t="s">
        <v>656</v>
      </c>
      <c r="I796" t="s">
        <v>115</v>
      </c>
      <c r="J796" t="s">
        <v>115</v>
      </c>
      <c r="K796">
        <v>10004818</v>
      </c>
      <c r="L796" s="161">
        <v>42297</v>
      </c>
      <c r="M796" s="161">
        <v>42299</v>
      </c>
      <c r="N796" t="s">
        <v>181</v>
      </c>
      <c r="O796" t="s">
        <v>104</v>
      </c>
      <c r="P796">
        <v>3</v>
      </c>
      <c r="Q796" t="s">
        <v>651</v>
      </c>
      <c r="R796">
        <v>3</v>
      </c>
    </row>
    <row r="797" spans="1:18" x14ac:dyDescent="0.2">
      <c r="A797" t="s">
        <v>1488</v>
      </c>
      <c r="B797" t="s">
        <v>1489</v>
      </c>
      <c r="C797">
        <v>139251</v>
      </c>
      <c r="D797">
        <v>122208</v>
      </c>
      <c r="E797">
        <v>10040375</v>
      </c>
      <c r="F797" t="s">
        <v>125</v>
      </c>
      <c r="G797" t="s">
        <v>12</v>
      </c>
      <c r="H797" t="s">
        <v>1026</v>
      </c>
      <c r="I797" t="s">
        <v>131</v>
      </c>
      <c r="J797" t="s">
        <v>131</v>
      </c>
      <c r="K797">
        <v>10004820</v>
      </c>
      <c r="L797" s="161">
        <v>42388</v>
      </c>
      <c r="M797" s="161">
        <v>42390</v>
      </c>
      <c r="N797" t="s">
        <v>127</v>
      </c>
      <c r="O797" t="s">
        <v>104</v>
      </c>
      <c r="P797">
        <v>3</v>
      </c>
      <c r="Q797" t="s">
        <v>651</v>
      </c>
      <c r="R797" t="s">
        <v>195</v>
      </c>
    </row>
    <row r="798" spans="1:18" x14ac:dyDescent="0.2">
      <c r="A798" t="s">
        <v>1490</v>
      </c>
      <c r="B798" t="s">
        <v>1491</v>
      </c>
      <c r="C798">
        <v>139363</v>
      </c>
      <c r="D798">
        <v>123244</v>
      </c>
      <c r="E798">
        <v>10040630</v>
      </c>
      <c r="F798" t="s">
        <v>631</v>
      </c>
      <c r="G798" t="s">
        <v>15</v>
      </c>
      <c r="H798" t="s">
        <v>479</v>
      </c>
      <c r="I798" t="s">
        <v>115</v>
      </c>
      <c r="J798" t="s">
        <v>115</v>
      </c>
      <c r="K798">
        <v>10004822</v>
      </c>
      <c r="L798" s="161">
        <v>42290</v>
      </c>
      <c r="M798" s="161">
        <v>42292</v>
      </c>
      <c r="N798" t="s">
        <v>181</v>
      </c>
      <c r="O798" t="s">
        <v>104</v>
      </c>
      <c r="P798">
        <v>2</v>
      </c>
      <c r="Q798" t="s">
        <v>651</v>
      </c>
      <c r="R798">
        <v>3</v>
      </c>
    </row>
    <row r="799" spans="1:18" x14ac:dyDescent="0.2">
      <c r="A799" t="s">
        <v>1492</v>
      </c>
      <c r="B799" t="s">
        <v>1493</v>
      </c>
      <c r="C799">
        <v>139433</v>
      </c>
      <c r="D799">
        <v>123356</v>
      </c>
      <c r="E799">
        <v>10041654</v>
      </c>
      <c r="F799" t="s">
        <v>179</v>
      </c>
      <c r="G799" t="s">
        <v>15</v>
      </c>
      <c r="H799" t="s">
        <v>771</v>
      </c>
      <c r="I799" t="s">
        <v>186</v>
      </c>
      <c r="J799" t="s">
        <v>93</v>
      </c>
      <c r="K799">
        <v>10008477</v>
      </c>
      <c r="L799" s="161">
        <v>42507</v>
      </c>
      <c r="M799" s="161">
        <v>42509</v>
      </c>
      <c r="N799" t="s">
        <v>474</v>
      </c>
      <c r="O799" t="s">
        <v>104</v>
      </c>
      <c r="P799">
        <v>3</v>
      </c>
      <c r="Q799" t="s">
        <v>651</v>
      </c>
      <c r="R799">
        <v>4</v>
      </c>
    </row>
    <row r="800" spans="1:18" x14ac:dyDescent="0.2">
      <c r="A800" t="s">
        <v>1494</v>
      </c>
      <c r="B800" t="s">
        <v>473</v>
      </c>
      <c r="C800">
        <v>139793</v>
      </c>
      <c r="D800">
        <v>123347</v>
      </c>
      <c r="E800">
        <v>10042051</v>
      </c>
      <c r="F800" t="s">
        <v>179</v>
      </c>
      <c r="G800" t="s">
        <v>15</v>
      </c>
      <c r="H800" t="s">
        <v>141</v>
      </c>
      <c r="I800" t="s">
        <v>115</v>
      </c>
      <c r="J800" t="s">
        <v>115</v>
      </c>
      <c r="K800">
        <v>10004825</v>
      </c>
      <c r="L800" s="161">
        <v>42430</v>
      </c>
      <c r="M800" s="161">
        <v>42432</v>
      </c>
      <c r="N800" t="s">
        <v>474</v>
      </c>
      <c r="O800" t="s">
        <v>104</v>
      </c>
      <c r="P800">
        <v>4</v>
      </c>
      <c r="Q800" t="s">
        <v>651</v>
      </c>
      <c r="R800">
        <v>4</v>
      </c>
    </row>
    <row r="801" spans="1:18" x14ac:dyDescent="0.2">
      <c r="A801" t="s">
        <v>1495</v>
      </c>
      <c r="B801" t="s">
        <v>1496</v>
      </c>
      <c r="C801">
        <v>141240</v>
      </c>
      <c r="D801">
        <v>117630</v>
      </c>
      <c r="E801">
        <v>10048022</v>
      </c>
      <c r="F801" t="s">
        <v>125</v>
      </c>
      <c r="G801" t="s">
        <v>12</v>
      </c>
      <c r="H801" t="s">
        <v>440</v>
      </c>
      <c r="I801" t="s">
        <v>92</v>
      </c>
      <c r="J801" t="s">
        <v>93</v>
      </c>
      <c r="K801">
        <v>10004836</v>
      </c>
      <c r="L801" s="161">
        <v>42431</v>
      </c>
      <c r="M801" s="161">
        <v>42432</v>
      </c>
      <c r="N801" t="s">
        <v>400</v>
      </c>
      <c r="O801" t="s">
        <v>95</v>
      </c>
      <c r="P801">
        <v>9</v>
      </c>
      <c r="Q801" t="s">
        <v>651</v>
      </c>
      <c r="R801">
        <v>2</v>
      </c>
    </row>
    <row r="802" spans="1:18" x14ac:dyDescent="0.2">
      <c r="A802" t="s">
        <v>1497</v>
      </c>
      <c r="B802" t="s">
        <v>1498</v>
      </c>
      <c r="C802">
        <v>141243</v>
      </c>
      <c r="D802">
        <v>132081</v>
      </c>
      <c r="E802">
        <v>10048265</v>
      </c>
      <c r="F802" t="s">
        <v>125</v>
      </c>
      <c r="G802" t="s">
        <v>12</v>
      </c>
      <c r="H802" t="s">
        <v>479</v>
      </c>
      <c r="I802" t="s">
        <v>115</v>
      </c>
      <c r="J802" t="s">
        <v>115</v>
      </c>
      <c r="K802">
        <v>10004837</v>
      </c>
      <c r="L802" s="161">
        <v>42318</v>
      </c>
      <c r="M802" s="161">
        <v>42320</v>
      </c>
      <c r="N802" t="s">
        <v>127</v>
      </c>
      <c r="O802" t="s">
        <v>104</v>
      </c>
      <c r="P802">
        <v>3</v>
      </c>
      <c r="Q802" t="s">
        <v>651</v>
      </c>
      <c r="R802" t="s">
        <v>195</v>
      </c>
    </row>
    <row r="803" spans="1:18" x14ac:dyDescent="0.2">
      <c r="A803" t="s">
        <v>1499</v>
      </c>
      <c r="B803" t="s">
        <v>566</v>
      </c>
      <c r="C803">
        <v>141703</v>
      </c>
      <c r="D803">
        <v>131932</v>
      </c>
      <c r="E803">
        <v>10032898</v>
      </c>
      <c r="F803" t="s">
        <v>125</v>
      </c>
      <c r="G803" t="s">
        <v>12</v>
      </c>
      <c r="H803" t="s">
        <v>173</v>
      </c>
      <c r="I803" t="s">
        <v>161</v>
      </c>
      <c r="J803" t="s">
        <v>161</v>
      </c>
      <c r="K803">
        <v>10008479</v>
      </c>
      <c r="L803" s="161">
        <v>42443</v>
      </c>
      <c r="M803" s="161">
        <v>42445</v>
      </c>
      <c r="N803" t="s">
        <v>127</v>
      </c>
      <c r="O803" t="s">
        <v>104</v>
      </c>
      <c r="P803">
        <v>4</v>
      </c>
      <c r="Q803" t="s">
        <v>651</v>
      </c>
      <c r="R803" t="s">
        <v>195</v>
      </c>
    </row>
    <row r="804" spans="1:18" x14ac:dyDescent="0.2">
      <c r="A804" t="s">
        <v>1500</v>
      </c>
      <c r="B804" t="s">
        <v>1501</v>
      </c>
      <c r="C804">
        <v>1184091</v>
      </c>
      <c r="D804">
        <v>133117</v>
      </c>
      <c r="E804">
        <v>10046797</v>
      </c>
      <c r="F804" t="s">
        <v>90</v>
      </c>
      <c r="G804" t="s">
        <v>13</v>
      </c>
      <c r="H804" t="s">
        <v>284</v>
      </c>
      <c r="I804" t="s">
        <v>115</v>
      </c>
      <c r="J804" t="s">
        <v>115</v>
      </c>
      <c r="K804">
        <v>10008460</v>
      </c>
      <c r="L804" s="161">
        <v>42423</v>
      </c>
      <c r="M804" s="161">
        <v>42426</v>
      </c>
      <c r="N804" t="s">
        <v>136</v>
      </c>
      <c r="O804" t="s">
        <v>104</v>
      </c>
      <c r="P804">
        <v>1</v>
      </c>
      <c r="Q804" t="s">
        <v>651</v>
      </c>
      <c r="R804" t="s">
        <v>195</v>
      </c>
    </row>
    <row r="805" spans="1:18" x14ac:dyDescent="0.2">
      <c r="A805" t="s">
        <v>1506</v>
      </c>
      <c r="B805" t="s">
        <v>1507</v>
      </c>
      <c r="C805">
        <v>50083</v>
      </c>
      <c r="D805">
        <v>105987</v>
      </c>
      <c r="E805">
        <v>10000115</v>
      </c>
      <c r="F805" t="s">
        <v>1508</v>
      </c>
      <c r="G805" t="s">
        <v>13</v>
      </c>
      <c r="H805" t="s">
        <v>185</v>
      </c>
      <c r="I805" t="s">
        <v>186</v>
      </c>
      <c r="J805" t="s">
        <v>93</v>
      </c>
      <c r="K805" t="s">
        <v>1509</v>
      </c>
      <c r="L805" s="161">
        <v>42142</v>
      </c>
      <c r="M805" s="161">
        <v>42146</v>
      </c>
      <c r="N805" t="s">
        <v>138</v>
      </c>
      <c r="O805" t="s">
        <v>104</v>
      </c>
      <c r="P805">
        <v>2</v>
      </c>
      <c r="Q805" t="s">
        <v>1510</v>
      </c>
      <c r="R805">
        <v>3</v>
      </c>
    </row>
    <row r="806" spans="1:18" x14ac:dyDescent="0.2">
      <c r="A806" t="s">
        <v>1511</v>
      </c>
      <c r="B806" t="s">
        <v>196</v>
      </c>
      <c r="C806">
        <v>50098</v>
      </c>
      <c r="D806">
        <v>106945</v>
      </c>
      <c r="E806">
        <v>10000941</v>
      </c>
      <c r="F806" t="s">
        <v>1512</v>
      </c>
      <c r="G806" t="s">
        <v>14</v>
      </c>
      <c r="H806" t="s">
        <v>108</v>
      </c>
      <c r="I806" t="s">
        <v>102</v>
      </c>
      <c r="J806" t="s">
        <v>102</v>
      </c>
      <c r="K806" t="s">
        <v>198</v>
      </c>
      <c r="L806" s="161">
        <v>42072</v>
      </c>
      <c r="M806" s="161">
        <v>42076</v>
      </c>
      <c r="N806" t="s">
        <v>123</v>
      </c>
      <c r="O806" t="s">
        <v>104</v>
      </c>
      <c r="P806">
        <v>3</v>
      </c>
      <c r="Q806" t="s">
        <v>1510</v>
      </c>
      <c r="R806">
        <v>2</v>
      </c>
    </row>
    <row r="807" spans="1:18" x14ac:dyDescent="0.2">
      <c r="A807" t="s">
        <v>1513</v>
      </c>
      <c r="B807" t="s">
        <v>1514</v>
      </c>
      <c r="C807">
        <v>50100</v>
      </c>
      <c r="D807">
        <v>105769</v>
      </c>
      <c r="E807">
        <v>10000984</v>
      </c>
      <c r="F807" t="s">
        <v>1508</v>
      </c>
      <c r="G807" t="s">
        <v>13</v>
      </c>
      <c r="H807" t="s">
        <v>176</v>
      </c>
      <c r="I807" t="s">
        <v>177</v>
      </c>
      <c r="J807" t="s">
        <v>177</v>
      </c>
      <c r="K807" t="s">
        <v>1515</v>
      </c>
      <c r="L807" s="161">
        <v>42177</v>
      </c>
      <c r="M807" s="161">
        <v>42181</v>
      </c>
      <c r="N807" t="s">
        <v>138</v>
      </c>
      <c r="O807" t="s">
        <v>104</v>
      </c>
      <c r="P807">
        <v>4</v>
      </c>
      <c r="Q807" t="s">
        <v>1510</v>
      </c>
      <c r="R807">
        <v>3</v>
      </c>
    </row>
    <row r="808" spans="1:18" x14ac:dyDescent="0.2">
      <c r="A808" t="s">
        <v>1516</v>
      </c>
      <c r="B808" t="s">
        <v>1517</v>
      </c>
      <c r="C808">
        <v>50104</v>
      </c>
      <c r="D808">
        <v>111938</v>
      </c>
      <c r="E808">
        <v>10001080</v>
      </c>
      <c r="F808" t="s">
        <v>1508</v>
      </c>
      <c r="G808" t="s">
        <v>13</v>
      </c>
      <c r="H808" t="s">
        <v>1518</v>
      </c>
      <c r="I808" t="s">
        <v>1143</v>
      </c>
      <c r="J808" t="s">
        <v>161</v>
      </c>
      <c r="K808" t="s">
        <v>1519</v>
      </c>
      <c r="L808" s="161">
        <v>42191</v>
      </c>
      <c r="M808" s="161">
        <v>42195</v>
      </c>
      <c r="N808" t="s">
        <v>98</v>
      </c>
      <c r="O808" t="s">
        <v>104</v>
      </c>
      <c r="P808">
        <v>4</v>
      </c>
      <c r="Q808" t="s">
        <v>1510</v>
      </c>
      <c r="R808" t="s">
        <v>195</v>
      </c>
    </row>
    <row r="809" spans="1:18" x14ac:dyDescent="0.2">
      <c r="A809" t="s">
        <v>1520</v>
      </c>
      <c r="B809" t="s">
        <v>1521</v>
      </c>
      <c r="C809">
        <v>50126</v>
      </c>
      <c r="D809">
        <v>118845</v>
      </c>
      <c r="E809">
        <v>10026590</v>
      </c>
      <c r="F809" t="s">
        <v>1508</v>
      </c>
      <c r="G809" t="s">
        <v>13</v>
      </c>
      <c r="H809" t="s">
        <v>719</v>
      </c>
      <c r="I809" t="s">
        <v>155</v>
      </c>
      <c r="J809" t="s">
        <v>155</v>
      </c>
      <c r="K809" t="s">
        <v>1522</v>
      </c>
      <c r="L809" s="161">
        <v>42079</v>
      </c>
      <c r="M809" s="161">
        <v>42083</v>
      </c>
      <c r="N809" t="s">
        <v>123</v>
      </c>
      <c r="O809" t="s">
        <v>104</v>
      </c>
      <c r="P809">
        <v>2</v>
      </c>
      <c r="Q809" t="s">
        <v>1510</v>
      </c>
      <c r="R809">
        <v>2</v>
      </c>
    </row>
    <row r="810" spans="1:18" x14ac:dyDescent="0.2">
      <c r="A810" t="s">
        <v>1523</v>
      </c>
      <c r="B810" t="s">
        <v>1524</v>
      </c>
      <c r="C810">
        <v>50132</v>
      </c>
      <c r="D810">
        <v>106898</v>
      </c>
      <c r="E810">
        <v>10003019</v>
      </c>
      <c r="F810" t="s">
        <v>1508</v>
      </c>
      <c r="G810" t="s">
        <v>13</v>
      </c>
      <c r="H810" t="s">
        <v>130</v>
      </c>
      <c r="I810" t="s">
        <v>131</v>
      </c>
      <c r="J810" t="s">
        <v>131</v>
      </c>
      <c r="K810" t="s">
        <v>1525</v>
      </c>
      <c r="L810" s="161">
        <v>42059</v>
      </c>
      <c r="M810" s="161">
        <v>42062</v>
      </c>
      <c r="N810" t="s">
        <v>138</v>
      </c>
      <c r="O810" t="s">
        <v>104</v>
      </c>
      <c r="P810">
        <v>4</v>
      </c>
      <c r="Q810" t="s">
        <v>1510</v>
      </c>
      <c r="R810">
        <v>3</v>
      </c>
    </row>
    <row r="811" spans="1:18" x14ac:dyDescent="0.2">
      <c r="A811" t="s">
        <v>1526</v>
      </c>
      <c r="B811" t="s">
        <v>1527</v>
      </c>
      <c r="C811">
        <v>50138</v>
      </c>
      <c r="D811">
        <v>106992</v>
      </c>
      <c r="E811">
        <v>10003279</v>
      </c>
      <c r="F811" t="s">
        <v>1508</v>
      </c>
      <c r="G811" t="s">
        <v>13</v>
      </c>
      <c r="H811" t="s">
        <v>185</v>
      </c>
      <c r="I811" t="s">
        <v>186</v>
      </c>
      <c r="J811" t="s">
        <v>93</v>
      </c>
      <c r="K811" t="s">
        <v>1528</v>
      </c>
      <c r="L811" s="161">
        <v>41953</v>
      </c>
      <c r="M811" s="161">
        <v>41957</v>
      </c>
      <c r="N811" t="s">
        <v>98</v>
      </c>
      <c r="O811" t="s">
        <v>104</v>
      </c>
      <c r="P811">
        <v>3</v>
      </c>
      <c r="Q811" t="s">
        <v>1510</v>
      </c>
      <c r="R811">
        <v>2</v>
      </c>
    </row>
    <row r="812" spans="1:18" x14ac:dyDescent="0.2">
      <c r="A812" t="s">
        <v>1529</v>
      </c>
      <c r="B812" t="s">
        <v>1530</v>
      </c>
      <c r="C812">
        <v>50139</v>
      </c>
      <c r="D812">
        <v>105086</v>
      </c>
      <c r="E812">
        <v>10003281</v>
      </c>
      <c r="F812" t="s">
        <v>1508</v>
      </c>
      <c r="G812" t="s">
        <v>13</v>
      </c>
      <c r="H812" t="s">
        <v>508</v>
      </c>
      <c r="I812" t="s">
        <v>161</v>
      </c>
      <c r="J812" t="s">
        <v>161</v>
      </c>
      <c r="K812" t="s">
        <v>1531</v>
      </c>
      <c r="L812" s="161">
        <v>42135</v>
      </c>
      <c r="M812" s="161">
        <v>42138</v>
      </c>
      <c r="N812" t="s">
        <v>123</v>
      </c>
      <c r="O812" t="s">
        <v>104</v>
      </c>
      <c r="P812">
        <v>2</v>
      </c>
      <c r="Q812" t="s">
        <v>1510</v>
      </c>
      <c r="R812">
        <v>2</v>
      </c>
    </row>
    <row r="813" spans="1:18" x14ac:dyDescent="0.2">
      <c r="A813" t="s">
        <v>1532</v>
      </c>
      <c r="B813" t="s">
        <v>689</v>
      </c>
      <c r="C813">
        <v>50192</v>
      </c>
      <c r="D813">
        <v>118102</v>
      </c>
      <c r="E813">
        <v>10010523</v>
      </c>
      <c r="F813" t="s">
        <v>1508</v>
      </c>
      <c r="G813" t="s">
        <v>13</v>
      </c>
      <c r="H813" t="s">
        <v>382</v>
      </c>
      <c r="I813" t="s">
        <v>161</v>
      </c>
      <c r="J813" t="s">
        <v>161</v>
      </c>
      <c r="K813" t="s">
        <v>1533</v>
      </c>
      <c r="L813" s="161">
        <v>41904</v>
      </c>
      <c r="M813" s="161">
        <v>41908</v>
      </c>
      <c r="N813" t="s">
        <v>138</v>
      </c>
      <c r="O813" t="s">
        <v>104</v>
      </c>
      <c r="P813">
        <v>3</v>
      </c>
      <c r="Q813" t="s">
        <v>1510</v>
      </c>
      <c r="R813">
        <v>3</v>
      </c>
    </row>
    <row r="814" spans="1:18" x14ac:dyDescent="0.2">
      <c r="A814" t="s">
        <v>1534</v>
      </c>
      <c r="B814" t="s">
        <v>1535</v>
      </c>
      <c r="C814">
        <v>50202</v>
      </c>
      <c r="D814">
        <v>117170</v>
      </c>
      <c r="E814">
        <v>10006325</v>
      </c>
      <c r="F814" t="s">
        <v>1536</v>
      </c>
      <c r="G814" t="s">
        <v>14</v>
      </c>
      <c r="H814" t="s">
        <v>508</v>
      </c>
      <c r="I814" t="s">
        <v>161</v>
      </c>
      <c r="J814" t="s">
        <v>161</v>
      </c>
      <c r="K814" t="s">
        <v>1537</v>
      </c>
      <c r="L814" s="161">
        <v>42116</v>
      </c>
      <c r="M814" s="161">
        <v>42118</v>
      </c>
      <c r="N814" t="s">
        <v>143</v>
      </c>
      <c r="O814" t="s">
        <v>104</v>
      </c>
      <c r="P814">
        <v>3</v>
      </c>
      <c r="Q814" t="s">
        <v>1510</v>
      </c>
      <c r="R814" t="s">
        <v>195</v>
      </c>
    </row>
    <row r="815" spans="1:18" x14ac:dyDescent="0.2">
      <c r="A815" t="s">
        <v>1538</v>
      </c>
      <c r="B815" t="s">
        <v>1539</v>
      </c>
      <c r="C815">
        <v>50219</v>
      </c>
      <c r="D815">
        <v>108668</v>
      </c>
      <c r="E815">
        <v>10002064</v>
      </c>
      <c r="F815" t="s">
        <v>1512</v>
      </c>
      <c r="G815" t="s">
        <v>14</v>
      </c>
      <c r="H815" t="s">
        <v>442</v>
      </c>
      <c r="I815" t="s">
        <v>92</v>
      </c>
      <c r="J815" t="s">
        <v>93</v>
      </c>
      <c r="K815" t="s">
        <v>1540</v>
      </c>
      <c r="L815" s="161">
        <v>42023</v>
      </c>
      <c r="M815" s="161">
        <v>42027</v>
      </c>
      <c r="N815" t="s">
        <v>282</v>
      </c>
      <c r="O815" t="s">
        <v>104</v>
      </c>
      <c r="P815">
        <v>2</v>
      </c>
      <c r="Q815" t="s">
        <v>1510</v>
      </c>
      <c r="R815">
        <v>3</v>
      </c>
    </row>
    <row r="816" spans="1:18" x14ac:dyDescent="0.2">
      <c r="A816" t="s">
        <v>1541</v>
      </c>
      <c r="B816" t="s">
        <v>1542</v>
      </c>
      <c r="C816">
        <v>50229</v>
      </c>
      <c r="D816">
        <v>108029</v>
      </c>
      <c r="E816">
        <v>10004727</v>
      </c>
      <c r="F816" t="s">
        <v>1512</v>
      </c>
      <c r="G816" t="s">
        <v>14</v>
      </c>
      <c r="H816" t="s">
        <v>559</v>
      </c>
      <c r="I816" t="s">
        <v>186</v>
      </c>
      <c r="J816" t="s">
        <v>93</v>
      </c>
      <c r="K816" t="s">
        <v>1543</v>
      </c>
      <c r="L816" s="161">
        <v>41946</v>
      </c>
      <c r="M816" s="161">
        <v>41950</v>
      </c>
      <c r="N816" t="s">
        <v>282</v>
      </c>
      <c r="O816" t="s">
        <v>104</v>
      </c>
      <c r="P816">
        <v>2</v>
      </c>
      <c r="Q816" t="s">
        <v>1510</v>
      </c>
      <c r="R816">
        <v>3</v>
      </c>
    </row>
    <row r="817" spans="1:18" x14ac:dyDescent="0.2">
      <c r="A817" t="s">
        <v>1544</v>
      </c>
      <c r="B817" t="s">
        <v>708</v>
      </c>
      <c r="C817">
        <v>50246</v>
      </c>
      <c r="D817">
        <v>112016</v>
      </c>
      <c r="E817">
        <v>10007567</v>
      </c>
      <c r="F817" t="s">
        <v>1512</v>
      </c>
      <c r="G817" t="s">
        <v>14</v>
      </c>
      <c r="H817" t="s">
        <v>709</v>
      </c>
      <c r="I817" t="s">
        <v>177</v>
      </c>
      <c r="J817" t="s">
        <v>177</v>
      </c>
      <c r="K817" t="s">
        <v>1545</v>
      </c>
      <c r="L817" s="161">
        <v>41954</v>
      </c>
      <c r="M817" s="161">
        <v>41956</v>
      </c>
      <c r="N817" t="s">
        <v>143</v>
      </c>
      <c r="O817" t="s">
        <v>104</v>
      </c>
      <c r="P817">
        <v>3</v>
      </c>
      <c r="Q817" t="s">
        <v>1510</v>
      </c>
      <c r="R817">
        <v>2</v>
      </c>
    </row>
    <row r="818" spans="1:18" x14ac:dyDescent="0.2">
      <c r="A818" t="s">
        <v>1546</v>
      </c>
      <c r="B818" t="s">
        <v>1547</v>
      </c>
      <c r="C818">
        <v>50262</v>
      </c>
      <c r="D818">
        <v>108702</v>
      </c>
      <c r="E818">
        <v>10000028</v>
      </c>
      <c r="F818" t="s">
        <v>1508</v>
      </c>
      <c r="G818" t="s">
        <v>13</v>
      </c>
      <c r="H818" t="s">
        <v>806</v>
      </c>
      <c r="I818" t="s">
        <v>186</v>
      </c>
      <c r="J818" t="s">
        <v>93</v>
      </c>
      <c r="K818" t="s">
        <v>1548</v>
      </c>
      <c r="L818" s="161">
        <v>41925</v>
      </c>
      <c r="M818" s="161">
        <v>41929</v>
      </c>
      <c r="N818" t="s">
        <v>138</v>
      </c>
      <c r="O818" t="s">
        <v>104</v>
      </c>
      <c r="P818">
        <v>2</v>
      </c>
      <c r="Q818" t="s">
        <v>1510</v>
      </c>
      <c r="R818">
        <v>3</v>
      </c>
    </row>
    <row r="819" spans="1:18" x14ac:dyDescent="0.2">
      <c r="A819" t="s">
        <v>1549</v>
      </c>
      <c r="B819" t="s">
        <v>711</v>
      </c>
      <c r="C819">
        <v>50304</v>
      </c>
      <c r="D819">
        <v>115906</v>
      </c>
      <c r="E819">
        <v>10000061</v>
      </c>
      <c r="F819" t="s">
        <v>1508</v>
      </c>
      <c r="G819" t="s">
        <v>13</v>
      </c>
      <c r="H819" t="s">
        <v>544</v>
      </c>
      <c r="I819" t="s">
        <v>161</v>
      </c>
      <c r="J819" t="s">
        <v>161</v>
      </c>
      <c r="K819" t="s">
        <v>1550</v>
      </c>
      <c r="L819" s="161">
        <v>41911</v>
      </c>
      <c r="M819" s="161">
        <v>41915</v>
      </c>
      <c r="N819" t="s">
        <v>138</v>
      </c>
      <c r="O819" t="s">
        <v>104</v>
      </c>
      <c r="P819">
        <v>3</v>
      </c>
      <c r="Q819" t="s">
        <v>1510</v>
      </c>
      <c r="R819">
        <v>3</v>
      </c>
    </row>
    <row r="820" spans="1:18" x14ac:dyDescent="0.2">
      <c r="A820" t="s">
        <v>1551</v>
      </c>
      <c r="B820" t="s">
        <v>1552</v>
      </c>
      <c r="C820">
        <v>50314</v>
      </c>
      <c r="D820">
        <v>107088</v>
      </c>
      <c r="E820">
        <v>10009059</v>
      </c>
      <c r="F820" t="s">
        <v>1508</v>
      </c>
      <c r="G820" t="s">
        <v>13</v>
      </c>
      <c r="H820" t="s">
        <v>91</v>
      </c>
      <c r="I820" t="s">
        <v>92</v>
      </c>
      <c r="J820" t="s">
        <v>93</v>
      </c>
      <c r="K820" t="s">
        <v>1553</v>
      </c>
      <c r="L820" s="161">
        <v>42177</v>
      </c>
      <c r="M820" s="161">
        <v>42181</v>
      </c>
      <c r="N820" t="s">
        <v>123</v>
      </c>
      <c r="O820" t="s">
        <v>104</v>
      </c>
      <c r="P820">
        <v>2</v>
      </c>
      <c r="Q820" t="s">
        <v>1510</v>
      </c>
      <c r="R820">
        <v>2</v>
      </c>
    </row>
    <row r="821" spans="1:18" x14ac:dyDescent="0.2">
      <c r="A821" t="s">
        <v>1554</v>
      </c>
      <c r="B821" t="s">
        <v>269</v>
      </c>
      <c r="C821">
        <v>50410</v>
      </c>
      <c r="D821">
        <v>118821</v>
      </c>
      <c r="E821">
        <v>10023918</v>
      </c>
      <c r="F821" t="s">
        <v>1508</v>
      </c>
      <c r="G821" t="s">
        <v>13</v>
      </c>
      <c r="H821" t="s">
        <v>239</v>
      </c>
      <c r="I821" t="s">
        <v>152</v>
      </c>
      <c r="J821" t="s">
        <v>152</v>
      </c>
      <c r="K821" t="s">
        <v>270</v>
      </c>
      <c r="L821" s="161">
        <v>42038</v>
      </c>
      <c r="M821" s="161">
        <v>42040</v>
      </c>
      <c r="N821" t="s">
        <v>98</v>
      </c>
      <c r="O821" t="s">
        <v>104</v>
      </c>
      <c r="P821">
        <v>3</v>
      </c>
      <c r="Q821" t="s">
        <v>1510</v>
      </c>
      <c r="R821">
        <v>3</v>
      </c>
    </row>
    <row r="822" spans="1:18" x14ac:dyDescent="0.2">
      <c r="A822" t="s">
        <v>1555</v>
      </c>
      <c r="B822" t="s">
        <v>1556</v>
      </c>
      <c r="C822">
        <v>50442</v>
      </c>
      <c r="D822">
        <v>116562</v>
      </c>
      <c r="E822">
        <v>10000348</v>
      </c>
      <c r="F822" t="s">
        <v>1508</v>
      </c>
      <c r="G822" t="s">
        <v>13</v>
      </c>
      <c r="H822" t="s">
        <v>173</v>
      </c>
      <c r="I822" t="s">
        <v>161</v>
      </c>
      <c r="J822" t="s">
        <v>161</v>
      </c>
      <c r="K822" t="s">
        <v>1557</v>
      </c>
      <c r="L822" s="161">
        <v>42129</v>
      </c>
      <c r="M822" s="161">
        <v>42132</v>
      </c>
      <c r="N822" t="s">
        <v>138</v>
      </c>
      <c r="O822" t="s">
        <v>104</v>
      </c>
      <c r="P822">
        <v>2</v>
      </c>
      <c r="Q822" t="s">
        <v>1510</v>
      </c>
      <c r="R822">
        <v>3</v>
      </c>
    </row>
    <row r="823" spans="1:18" x14ac:dyDescent="0.2">
      <c r="A823" t="s">
        <v>1558</v>
      </c>
      <c r="B823" t="s">
        <v>1559</v>
      </c>
      <c r="C823">
        <v>50584</v>
      </c>
      <c r="D823">
        <v>105975</v>
      </c>
      <c r="E823">
        <v>10000486</v>
      </c>
      <c r="F823" t="s">
        <v>1508</v>
      </c>
      <c r="G823" t="s">
        <v>13</v>
      </c>
      <c r="H823" t="s">
        <v>440</v>
      </c>
      <c r="I823" t="s">
        <v>92</v>
      </c>
      <c r="J823" t="s">
        <v>93</v>
      </c>
      <c r="K823" t="s">
        <v>1560</v>
      </c>
      <c r="L823" s="161">
        <v>42170</v>
      </c>
      <c r="M823" s="161">
        <v>42174</v>
      </c>
      <c r="N823" t="s">
        <v>123</v>
      </c>
      <c r="O823" t="s">
        <v>104</v>
      </c>
      <c r="P823">
        <v>2</v>
      </c>
      <c r="Q823" t="s">
        <v>1510</v>
      </c>
      <c r="R823">
        <v>2</v>
      </c>
    </row>
    <row r="824" spans="1:18" x14ac:dyDescent="0.2">
      <c r="A824" t="s">
        <v>1561</v>
      </c>
      <c r="B824" t="s">
        <v>1562</v>
      </c>
      <c r="C824">
        <v>50586</v>
      </c>
      <c r="D824">
        <v>105360</v>
      </c>
      <c r="E824">
        <v>10000494</v>
      </c>
      <c r="F824" t="s">
        <v>1508</v>
      </c>
      <c r="G824" t="s">
        <v>13</v>
      </c>
      <c r="H824" t="s">
        <v>303</v>
      </c>
      <c r="I824" t="s">
        <v>152</v>
      </c>
      <c r="J824" t="s">
        <v>152</v>
      </c>
      <c r="K824" t="s">
        <v>1563</v>
      </c>
      <c r="L824" s="161">
        <v>42065</v>
      </c>
      <c r="M824" s="161">
        <v>42069</v>
      </c>
      <c r="N824" t="s">
        <v>98</v>
      </c>
      <c r="O824" t="s">
        <v>104</v>
      </c>
      <c r="P824">
        <v>2</v>
      </c>
      <c r="Q824" t="s">
        <v>1510</v>
      </c>
      <c r="R824">
        <v>2</v>
      </c>
    </row>
    <row r="825" spans="1:18" x14ac:dyDescent="0.2">
      <c r="A825" t="s">
        <v>1564</v>
      </c>
      <c r="B825" t="s">
        <v>1565</v>
      </c>
      <c r="C825">
        <v>50713</v>
      </c>
      <c r="D825">
        <v>107658</v>
      </c>
      <c r="E825">
        <v>10000715</v>
      </c>
      <c r="F825" t="s">
        <v>1508</v>
      </c>
      <c r="G825" t="s">
        <v>13</v>
      </c>
      <c r="H825" t="s">
        <v>173</v>
      </c>
      <c r="I825" t="s">
        <v>161</v>
      </c>
      <c r="J825" t="s">
        <v>161</v>
      </c>
      <c r="K825" t="s">
        <v>1566</v>
      </c>
      <c r="L825" s="161">
        <v>42178</v>
      </c>
      <c r="M825" s="161">
        <v>42181</v>
      </c>
      <c r="N825" t="s">
        <v>1567</v>
      </c>
      <c r="O825" t="s">
        <v>104</v>
      </c>
      <c r="P825">
        <v>2</v>
      </c>
      <c r="Q825" t="s">
        <v>1510</v>
      </c>
      <c r="R825">
        <v>3</v>
      </c>
    </row>
    <row r="826" spans="1:18" x14ac:dyDescent="0.2">
      <c r="A826" t="s">
        <v>1568</v>
      </c>
      <c r="B826" t="s">
        <v>1569</v>
      </c>
      <c r="C826">
        <v>51072</v>
      </c>
      <c r="D826">
        <v>106548</v>
      </c>
      <c r="E826">
        <v>10001259</v>
      </c>
      <c r="F826" t="s">
        <v>1508</v>
      </c>
      <c r="G826" t="s">
        <v>13</v>
      </c>
      <c r="H826" t="s">
        <v>485</v>
      </c>
      <c r="I826" t="s">
        <v>102</v>
      </c>
      <c r="J826" t="s">
        <v>102</v>
      </c>
      <c r="K826" t="s">
        <v>1570</v>
      </c>
      <c r="L826" s="161">
        <v>42065</v>
      </c>
      <c r="M826" s="161">
        <v>42069</v>
      </c>
      <c r="N826" t="s">
        <v>98</v>
      </c>
      <c r="O826" t="s">
        <v>104</v>
      </c>
      <c r="P826">
        <v>2</v>
      </c>
      <c r="Q826" t="s">
        <v>1510</v>
      </c>
      <c r="R826">
        <v>2</v>
      </c>
    </row>
    <row r="827" spans="1:18" x14ac:dyDescent="0.2">
      <c r="A827" t="s">
        <v>1571</v>
      </c>
      <c r="B827" t="s">
        <v>782</v>
      </c>
      <c r="C827">
        <v>51090</v>
      </c>
      <c r="D827">
        <v>110099</v>
      </c>
      <c r="E827">
        <v>10001292</v>
      </c>
      <c r="F827" t="s">
        <v>1508</v>
      </c>
      <c r="G827" t="s">
        <v>13</v>
      </c>
      <c r="H827" t="s">
        <v>210</v>
      </c>
      <c r="I827" t="s">
        <v>115</v>
      </c>
      <c r="J827" t="s">
        <v>115</v>
      </c>
      <c r="K827" t="s">
        <v>1572</v>
      </c>
      <c r="L827" s="161">
        <v>41932</v>
      </c>
      <c r="M827" s="161">
        <v>41935</v>
      </c>
      <c r="N827" t="s">
        <v>138</v>
      </c>
      <c r="O827" t="s">
        <v>104</v>
      </c>
      <c r="P827">
        <v>3</v>
      </c>
      <c r="Q827" t="s">
        <v>1510</v>
      </c>
      <c r="R827">
        <v>3</v>
      </c>
    </row>
    <row r="828" spans="1:18" x14ac:dyDescent="0.2">
      <c r="A828" t="s">
        <v>1573</v>
      </c>
      <c r="B828" t="s">
        <v>1574</v>
      </c>
      <c r="C828">
        <v>51104</v>
      </c>
      <c r="D828">
        <v>106685</v>
      </c>
      <c r="E828">
        <v>10001310</v>
      </c>
      <c r="F828" t="s">
        <v>1508</v>
      </c>
      <c r="G828" t="s">
        <v>13</v>
      </c>
      <c r="H828" t="s">
        <v>379</v>
      </c>
      <c r="I828" t="s">
        <v>186</v>
      </c>
      <c r="J828" t="s">
        <v>93</v>
      </c>
      <c r="K828" t="s">
        <v>1575</v>
      </c>
      <c r="L828" s="161">
        <v>42016</v>
      </c>
      <c r="M828" s="161">
        <v>42020</v>
      </c>
      <c r="N828" t="s">
        <v>138</v>
      </c>
      <c r="O828" t="s">
        <v>104</v>
      </c>
      <c r="P828">
        <v>2</v>
      </c>
      <c r="Q828" t="s">
        <v>1510</v>
      </c>
      <c r="R828">
        <v>3</v>
      </c>
    </row>
    <row r="829" spans="1:18" x14ac:dyDescent="0.2">
      <c r="A829" t="s">
        <v>1576</v>
      </c>
      <c r="B829" t="s">
        <v>1577</v>
      </c>
      <c r="C829">
        <v>51259</v>
      </c>
      <c r="D829">
        <v>109908</v>
      </c>
      <c r="E829">
        <v>10001602</v>
      </c>
      <c r="F829" t="s">
        <v>1508</v>
      </c>
      <c r="G829" t="s">
        <v>13</v>
      </c>
      <c r="H829" t="s">
        <v>185</v>
      </c>
      <c r="I829" t="s">
        <v>186</v>
      </c>
      <c r="J829" t="s">
        <v>93</v>
      </c>
      <c r="K829" t="s">
        <v>1578</v>
      </c>
      <c r="L829" s="161">
        <v>42016</v>
      </c>
      <c r="M829" s="161">
        <v>42020</v>
      </c>
      <c r="N829" t="s">
        <v>123</v>
      </c>
      <c r="O829" t="s">
        <v>104</v>
      </c>
      <c r="P829">
        <v>2</v>
      </c>
      <c r="Q829" t="s">
        <v>1510</v>
      </c>
      <c r="R829">
        <v>2</v>
      </c>
    </row>
    <row r="830" spans="1:18" x14ac:dyDescent="0.2">
      <c r="A830" t="s">
        <v>1579</v>
      </c>
      <c r="B830" t="s">
        <v>1580</v>
      </c>
      <c r="C830">
        <v>51349</v>
      </c>
      <c r="D830">
        <v>108108</v>
      </c>
      <c r="E830">
        <v>10001695</v>
      </c>
      <c r="F830" t="s">
        <v>1512</v>
      </c>
      <c r="G830" t="s">
        <v>14</v>
      </c>
      <c r="H830" t="s">
        <v>809</v>
      </c>
      <c r="I830" t="s">
        <v>155</v>
      </c>
      <c r="J830" t="s">
        <v>155</v>
      </c>
      <c r="K830" t="s">
        <v>1581</v>
      </c>
      <c r="L830" s="161">
        <v>41960</v>
      </c>
      <c r="M830" s="161">
        <v>41964</v>
      </c>
      <c r="N830" t="s">
        <v>282</v>
      </c>
      <c r="O830" t="s">
        <v>104</v>
      </c>
      <c r="P830">
        <v>2</v>
      </c>
      <c r="Q830" t="s">
        <v>1510</v>
      </c>
      <c r="R830">
        <v>3</v>
      </c>
    </row>
    <row r="831" spans="1:18" x14ac:dyDescent="0.2">
      <c r="A831" t="s">
        <v>1582</v>
      </c>
      <c r="B831" t="s">
        <v>1583</v>
      </c>
      <c r="C831">
        <v>51525</v>
      </c>
      <c r="D831">
        <v>117534</v>
      </c>
      <c r="E831">
        <v>10007922</v>
      </c>
      <c r="F831" t="s">
        <v>1536</v>
      </c>
      <c r="G831" t="s">
        <v>14</v>
      </c>
      <c r="H831" t="s">
        <v>303</v>
      </c>
      <c r="I831" t="s">
        <v>152</v>
      </c>
      <c r="J831" t="s">
        <v>152</v>
      </c>
      <c r="K831" t="s">
        <v>1584</v>
      </c>
      <c r="L831" s="161">
        <v>42080</v>
      </c>
      <c r="M831" s="161">
        <v>42082</v>
      </c>
      <c r="N831" t="s">
        <v>138</v>
      </c>
      <c r="O831" t="s">
        <v>104</v>
      </c>
      <c r="P831">
        <v>2</v>
      </c>
      <c r="Q831" t="s">
        <v>1510</v>
      </c>
      <c r="R831">
        <v>3</v>
      </c>
    </row>
    <row r="832" spans="1:18" x14ac:dyDescent="0.2">
      <c r="A832" t="s">
        <v>1585</v>
      </c>
      <c r="B832" t="s">
        <v>1586</v>
      </c>
      <c r="C832">
        <v>51550</v>
      </c>
      <c r="D832">
        <v>107825</v>
      </c>
      <c r="E832">
        <v>10001967</v>
      </c>
      <c r="F832" t="s">
        <v>1508</v>
      </c>
      <c r="G832" t="s">
        <v>13</v>
      </c>
      <c r="H832" t="s">
        <v>260</v>
      </c>
      <c r="I832" t="s">
        <v>155</v>
      </c>
      <c r="J832" t="s">
        <v>155</v>
      </c>
      <c r="K832" t="s">
        <v>1587</v>
      </c>
      <c r="L832" s="161">
        <v>42073</v>
      </c>
      <c r="M832" s="161">
        <v>42076</v>
      </c>
      <c r="N832" t="s">
        <v>98</v>
      </c>
      <c r="O832" t="s">
        <v>104</v>
      </c>
      <c r="P832">
        <v>2</v>
      </c>
      <c r="Q832" t="s">
        <v>1510</v>
      </c>
      <c r="R832">
        <v>1</v>
      </c>
    </row>
    <row r="833" spans="1:18" x14ac:dyDescent="0.2">
      <c r="A833" t="s">
        <v>1588</v>
      </c>
      <c r="B833" t="s">
        <v>1589</v>
      </c>
      <c r="C833">
        <v>51573</v>
      </c>
      <c r="D833">
        <v>118936</v>
      </c>
      <c r="E833">
        <v>10028930</v>
      </c>
      <c r="F833" t="s">
        <v>1590</v>
      </c>
      <c r="G833" t="s">
        <v>13</v>
      </c>
      <c r="H833" t="s">
        <v>173</v>
      </c>
      <c r="I833" t="s">
        <v>161</v>
      </c>
      <c r="J833" t="s">
        <v>161</v>
      </c>
      <c r="K833" t="s">
        <v>1591</v>
      </c>
      <c r="L833" s="161">
        <v>42136</v>
      </c>
      <c r="M833" s="161">
        <v>42139</v>
      </c>
      <c r="N833" t="s">
        <v>98</v>
      </c>
      <c r="O833" t="s">
        <v>104</v>
      </c>
      <c r="P833">
        <v>3</v>
      </c>
      <c r="Q833" t="s">
        <v>1510</v>
      </c>
      <c r="R833">
        <v>2</v>
      </c>
    </row>
    <row r="834" spans="1:18" x14ac:dyDescent="0.2">
      <c r="A834" t="s">
        <v>1592</v>
      </c>
      <c r="B834" t="s">
        <v>1593</v>
      </c>
      <c r="C834">
        <v>51578</v>
      </c>
      <c r="D834">
        <v>107022</v>
      </c>
      <c r="E834">
        <v>10002008</v>
      </c>
      <c r="F834" t="s">
        <v>1512</v>
      </c>
      <c r="G834" t="s">
        <v>14</v>
      </c>
      <c r="H834" t="s">
        <v>295</v>
      </c>
      <c r="I834" t="s">
        <v>186</v>
      </c>
      <c r="J834" t="s">
        <v>93</v>
      </c>
      <c r="K834" t="s">
        <v>1594</v>
      </c>
      <c r="L834" s="161">
        <v>42143</v>
      </c>
      <c r="M834" s="161">
        <v>42146</v>
      </c>
      <c r="N834" t="s">
        <v>143</v>
      </c>
      <c r="O834" t="s">
        <v>104</v>
      </c>
      <c r="P834">
        <v>2</v>
      </c>
      <c r="Q834" t="s">
        <v>1510</v>
      </c>
      <c r="R834">
        <v>2</v>
      </c>
    </row>
    <row r="835" spans="1:18" x14ac:dyDescent="0.2">
      <c r="A835" t="s">
        <v>1595</v>
      </c>
      <c r="B835" t="s">
        <v>1596</v>
      </c>
      <c r="C835">
        <v>51619</v>
      </c>
      <c r="D835">
        <v>110017</v>
      </c>
      <c r="E835">
        <v>10002073</v>
      </c>
      <c r="F835" t="s">
        <v>1508</v>
      </c>
      <c r="G835" t="s">
        <v>13</v>
      </c>
      <c r="H835" t="s">
        <v>403</v>
      </c>
      <c r="I835" t="s">
        <v>115</v>
      </c>
      <c r="J835" t="s">
        <v>115</v>
      </c>
      <c r="K835" t="s">
        <v>1597</v>
      </c>
      <c r="L835" s="161">
        <v>42072</v>
      </c>
      <c r="M835" s="161">
        <v>42076</v>
      </c>
      <c r="N835" t="s">
        <v>123</v>
      </c>
      <c r="O835" t="s">
        <v>104</v>
      </c>
      <c r="P835">
        <v>3</v>
      </c>
      <c r="Q835" t="s">
        <v>1510</v>
      </c>
      <c r="R835">
        <v>2</v>
      </c>
    </row>
    <row r="836" spans="1:18" x14ac:dyDescent="0.2">
      <c r="A836" t="s">
        <v>1598</v>
      </c>
      <c r="B836" t="s">
        <v>1599</v>
      </c>
      <c r="C836">
        <v>51646</v>
      </c>
      <c r="D836">
        <v>108088</v>
      </c>
      <c r="E836">
        <v>10002118</v>
      </c>
      <c r="F836" t="s">
        <v>1536</v>
      </c>
      <c r="G836" t="s">
        <v>14</v>
      </c>
      <c r="H836" t="s">
        <v>1206</v>
      </c>
      <c r="I836" t="s">
        <v>115</v>
      </c>
      <c r="J836" t="s">
        <v>115</v>
      </c>
      <c r="K836" t="s">
        <v>1600</v>
      </c>
      <c r="L836" s="161">
        <v>42018</v>
      </c>
      <c r="M836" s="161">
        <v>42020</v>
      </c>
      <c r="N836" t="s">
        <v>143</v>
      </c>
      <c r="O836" t="s">
        <v>104</v>
      </c>
      <c r="P836">
        <v>1</v>
      </c>
      <c r="Q836" t="s">
        <v>1510</v>
      </c>
      <c r="R836">
        <v>2</v>
      </c>
    </row>
    <row r="837" spans="1:18" x14ac:dyDescent="0.2">
      <c r="A837" t="s">
        <v>1601</v>
      </c>
      <c r="B837" t="s">
        <v>323</v>
      </c>
      <c r="C837">
        <v>51766</v>
      </c>
      <c r="D837">
        <v>110116</v>
      </c>
      <c r="E837">
        <v>10002327</v>
      </c>
      <c r="F837" t="s">
        <v>1512</v>
      </c>
      <c r="G837" t="s">
        <v>14</v>
      </c>
      <c r="H837" t="s">
        <v>167</v>
      </c>
      <c r="I837" t="s">
        <v>102</v>
      </c>
      <c r="J837" t="s">
        <v>102</v>
      </c>
      <c r="K837" t="s">
        <v>324</v>
      </c>
      <c r="L837" s="161">
        <v>41953</v>
      </c>
      <c r="M837" s="161">
        <v>41957</v>
      </c>
      <c r="N837" t="s">
        <v>143</v>
      </c>
      <c r="O837" t="s">
        <v>104</v>
      </c>
      <c r="P837">
        <v>3</v>
      </c>
      <c r="Q837" t="s">
        <v>1510</v>
      </c>
      <c r="R837">
        <v>1</v>
      </c>
    </row>
    <row r="838" spans="1:18" x14ac:dyDescent="0.2">
      <c r="A838" t="s">
        <v>1602</v>
      </c>
      <c r="B838" t="s">
        <v>415</v>
      </c>
      <c r="C838">
        <v>51800</v>
      </c>
      <c r="D838">
        <v>116500</v>
      </c>
      <c r="E838">
        <v>10002375</v>
      </c>
      <c r="F838" t="s">
        <v>1508</v>
      </c>
      <c r="G838" t="s">
        <v>13</v>
      </c>
      <c r="H838" t="s">
        <v>225</v>
      </c>
      <c r="I838" t="s">
        <v>92</v>
      </c>
      <c r="J838" t="s">
        <v>93</v>
      </c>
      <c r="K838" t="s">
        <v>417</v>
      </c>
      <c r="L838" s="161">
        <v>41975</v>
      </c>
      <c r="M838" s="161">
        <v>41978</v>
      </c>
      <c r="N838" t="s">
        <v>138</v>
      </c>
      <c r="O838" t="s">
        <v>104</v>
      </c>
      <c r="P838">
        <v>3</v>
      </c>
      <c r="Q838" t="s">
        <v>1510</v>
      </c>
      <c r="R838">
        <v>3</v>
      </c>
    </row>
    <row r="839" spans="1:18" x14ac:dyDescent="0.2">
      <c r="A839" t="s">
        <v>1603</v>
      </c>
      <c r="B839" t="s">
        <v>1604</v>
      </c>
      <c r="C839">
        <v>51893</v>
      </c>
      <c r="D839">
        <v>108777</v>
      </c>
      <c r="E839">
        <v>10002554</v>
      </c>
      <c r="F839" t="s">
        <v>1508</v>
      </c>
      <c r="G839" t="s">
        <v>13</v>
      </c>
      <c r="H839" t="s">
        <v>683</v>
      </c>
      <c r="I839" t="s">
        <v>115</v>
      </c>
      <c r="J839" t="s">
        <v>115</v>
      </c>
      <c r="K839" t="s">
        <v>1605</v>
      </c>
      <c r="L839" s="161">
        <v>41974</v>
      </c>
      <c r="M839" s="161">
        <v>41978</v>
      </c>
      <c r="N839" t="s">
        <v>98</v>
      </c>
      <c r="O839" t="s">
        <v>104</v>
      </c>
      <c r="P839">
        <v>4</v>
      </c>
      <c r="Q839" t="s">
        <v>1510</v>
      </c>
      <c r="R839">
        <v>1</v>
      </c>
    </row>
    <row r="840" spans="1:18" x14ac:dyDescent="0.2">
      <c r="A840" t="s">
        <v>1606</v>
      </c>
      <c r="B840" t="s">
        <v>279</v>
      </c>
      <c r="C840">
        <v>51905</v>
      </c>
      <c r="D840">
        <v>107983</v>
      </c>
      <c r="E840">
        <v>10002578</v>
      </c>
      <c r="F840" t="s">
        <v>1536</v>
      </c>
      <c r="G840" t="s">
        <v>14</v>
      </c>
      <c r="H840" t="s">
        <v>243</v>
      </c>
      <c r="I840" t="s">
        <v>177</v>
      </c>
      <c r="J840" t="s">
        <v>177</v>
      </c>
      <c r="K840" t="s">
        <v>281</v>
      </c>
      <c r="L840" s="161">
        <v>42165</v>
      </c>
      <c r="M840" s="161">
        <v>42167</v>
      </c>
      <c r="N840" t="s">
        <v>282</v>
      </c>
      <c r="O840" t="s">
        <v>104</v>
      </c>
      <c r="P840">
        <v>3</v>
      </c>
      <c r="Q840" t="s">
        <v>1510</v>
      </c>
      <c r="R840">
        <v>3</v>
      </c>
    </row>
    <row r="841" spans="1:18" x14ac:dyDescent="0.2">
      <c r="A841" t="s">
        <v>1607</v>
      </c>
      <c r="B841" t="s">
        <v>1608</v>
      </c>
      <c r="C841">
        <v>51944</v>
      </c>
      <c r="D841">
        <v>115208</v>
      </c>
      <c r="E841">
        <v>10002618</v>
      </c>
      <c r="F841" t="s">
        <v>1508</v>
      </c>
      <c r="G841" t="s">
        <v>13</v>
      </c>
      <c r="H841" t="s">
        <v>173</v>
      </c>
      <c r="I841" t="s">
        <v>161</v>
      </c>
      <c r="J841" t="s">
        <v>161</v>
      </c>
      <c r="K841" t="s">
        <v>1609</v>
      </c>
      <c r="L841" s="161">
        <v>42023</v>
      </c>
      <c r="M841" s="161">
        <v>42027</v>
      </c>
      <c r="N841" t="s">
        <v>123</v>
      </c>
      <c r="O841" t="s">
        <v>104</v>
      </c>
      <c r="P841">
        <v>2</v>
      </c>
      <c r="Q841" t="s">
        <v>1510</v>
      </c>
      <c r="R841">
        <v>3</v>
      </c>
    </row>
    <row r="842" spans="1:18" x14ac:dyDescent="0.2">
      <c r="A842" t="s">
        <v>1610</v>
      </c>
      <c r="B842" t="s">
        <v>1611</v>
      </c>
      <c r="C842">
        <v>51961</v>
      </c>
      <c r="D842">
        <v>119808</v>
      </c>
      <c r="E842">
        <v>10012171</v>
      </c>
      <c r="F842" t="s">
        <v>1508</v>
      </c>
      <c r="G842" t="s">
        <v>13</v>
      </c>
      <c r="H842" t="s">
        <v>719</v>
      </c>
      <c r="I842" t="s">
        <v>155</v>
      </c>
      <c r="J842" t="s">
        <v>155</v>
      </c>
      <c r="K842" t="s">
        <v>1612</v>
      </c>
      <c r="L842" s="161">
        <v>41960</v>
      </c>
      <c r="M842" s="161">
        <v>41963</v>
      </c>
      <c r="N842" t="s">
        <v>123</v>
      </c>
      <c r="O842" t="s">
        <v>104</v>
      </c>
      <c r="P842">
        <v>2</v>
      </c>
      <c r="Q842" t="s">
        <v>1510</v>
      </c>
      <c r="R842">
        <v>2</v>
      </c>
    </row>
    <row r="843" spans="1:18" x14ac:dyDescent="0.2">
      <c r="A843" t="s">
        <v>1613</v>
      </c>
      <c r="B843" t="s">
        <v>1614</v>
      </c>
      <c r="C843">
        <v>52396</v>
      </c>
      <c r="D843">
        <v>116610</v>
      </c>
      <c r="E843">
        <v>10003192</v>
      </c>
      <c r="F843" t="s">
        <v>1508</v>
      </c>
      <c r="G843" t="s">
        <v>13</v>
      </c>
      <c r="H843" t="s">
        <v>436</v>
      </c>
      <c r="I843" t="s">
        <v>155</v>
      </c>
      <c r="J843" t="s">
        <v>155</v>
      </c>
      <c r="K843" t="s">
        <v>1615</v>
      </c>
      <c r="L843" s="161">
        <v>42087</v>
      </c>
      <c r="M843" s="161">
        <v>42090</v>
      </c>
      <c r="N843" t="s">
        <v>123</v>
      </c>
      <c r="O843" t="s">
        <v>104</v>
      </c>
      <c r="P843">
        <v>2</v>
      </c>
      <c r="Q843" t="s">
        <v>1510</v>
      </c>
      <c r="R843">
        <v>2</v>
      </c>
    </row>
    <row r="844" spans="1:18" x14ac:dyDescent="0.2">
      <c r="A844" t="s">
        <v>1616</v>
      </c>
      <c r="B844" t="s">
        <v>1617</v>
      </c>
      <c r="C844">
        <v>52418</v>
      </c>
      <c r="D844">
        <v>106695</v>
      </c>
      <c r="E844">
        <v>10003219</v>
      </c>
      <c r="F844" t="s">
        <v>1508</v>
      </c>
      <c r="G844" t="s">
        <v>13</v>
      </c>
      <c r="H844" t="s">
        <v>379</v>
      </c>
      <c r="I844" t="s">
        <v>186</v>
      </c>
      <c r="J844" t="s">
        <v>93</v>
      </c>
      <c r="K844" t="s">
        <v>1618</v>
      </c>
      <c r="L844" s="161">
        <v>42143</v>
      </c>
      <c r="M844" s="161">
        <v>42146</v>
      </c>
      <c r="N844" t="s">
        <v>138</v>
      </c>
      <c r="O844" t="s">
        <v>104</v>
      </c>
      <c r="P844">
        <v>2</v>
      </c>
      <c r="Q844" t="s">
        <v>1510</v>
      </c>
      <c r="R844">
        <v>3</v>
      </c>
    </row>
    <row r="845" spans="1:18" x14ac:dyDescent="0.2">
      <c r="A845" t="s">
        <v>1619</v>
      </c>
      <c r="B845" t="s">
        <v>1620</v>
      </c>
      <c r="C845">
        <v>52638</v>
      </c>
      <c r="D845">
        <v>109905</v>
      </c>
      <c r="E845">
        <v>10003490</v>
      </c>
      <c r="F845" t="s">
        <v>1508</v>
      </c>
      <c r="G845" t="s">
        <v>13</v>
      </c>
      <c r="H845" t="s">
        <v>724</v>
      </c>
      <c r="I845" t="s">
        <v>102</v>
      </c>
      <c r="J845" t="s">
        <v>102</v>
      </c>
      <c r="K845" t="s">
        <v>1621</v>
      </c>
      <c r="L845" s="161">
        <v>42052</v>
      </c>
      <c r="M845" s="161">
        <v>42055</v>
      </c>
      <c r="N845" t="s">
        <v>98</v>
      </c>
      <c r="O845" t="s">
        <v>104</v>
      </c>
      <c r="P845">
        <v>2</v>
      </c>
      <c r="Q845" t="s">
        <v>1510</v>
      </c>
      <c r="R845">
        <v>3</v>
      </c>
    </row>
    <row r="846" spans="1:18" x14ac:dyDescent="0.2">
      <c r="A846" t="s">
        <v>1622</v>
      </c>
      <c r="B846" t="s">
        <v>1623</v>
      </c>
      <c r="C846">
        <v>52896</v>
      </c>
      <c r="D846">
        <v>110078</v>
      </c>
      <c r="E846">
        <v>10003724</v>
      </c>
      <c r="F846" t="s">
        <v>1590</v>
      </c>
      <c r="G846" t="s">
        <v>13</v>
      </c>
      <c r="H846" t="s">
        <v>303</v>
      </c>
      <c r="I846" t="s">
        <v>152</v>
      </c>
      <c r="J846" t="s">
        <v>152</v>
      </c>
      <c r="K846" t="s">
        <v>1624</v>
      </c>
      <c r="L846" s="161">
        <v>42114</v>
      </c>
      <c r="M846" s="161">
        <v>42118</v>
      </c>
      <c r="N846" t="s">
        <v>138</v>
      </c>
      <c r="O846" t="s">
        <v>104</v>
      </c>
      <c r="P846">
        <v>1</v>
      </c>
      <c r="Q846" t="s">
        <v>1510</v>
      </c>
      <c r="R846">
        <v>3</v>
      </c>
    </row>
    <row r="847" spans="1:18" x14ac:dyDescent="0.2">
      <c r="A847" t="s">
        <v>1625</v>
      </c>
      <c r="B847" t="s">
        <v>885</v>
      </c>
      <c r="C847">
        <v>52911</v>
      </c>
      <c r="D847">
        <v>108153</v>
      </c>
      <c r="E847">
        <v>10003765</v>
      </c>
      <c r="F847" t="s">
        <v>1512</v>
      </c>
      <c r="G847" t="s">
        <v>14</v>
      </c>
      <c r="H847" t="s">
        <v>395</v>
      </c>
      <c r="I847" t="s">
        <v>131</v>
      </c>
      <c r="J847" t="s">
        <v>131</v>
      </c>
      <c r="K847" t="s">
        <v>1626</v>
      </c>
      <c r="L847" s="161">
        <v>41946</v>
      </c>
      <c r="M847" s="161">
        <v>41950</v>
      </c>
      <c r="N847" t="s">
        <v>352</v>
      </c>
      <c r="O847" t="s">
        <v>104</v>
      </c>
      <c r="P847">
        <v>4</v>
      </c>
      <c r="Q847" t="s">
        <v>1510</v>
      </c>
      <c r="R847">
        <v>2</v>
      </c>
    </row>
    <row r="848" spans="1:18" x14ac:dyDescent="0.2">
      <c r="A848" t="s">
        <v>1627</v>
      </c>
      <c r="B848" t="s">
        <v>1628</v>
      </c>
      <c r="C848">
        <v>52998</v>
      </c>
      <c r="D848">
        <v>106769</v>
      </c>
      <c r="E848">
        <v>10003872</v>
      </c>
      <c r="F848" t="s">
        <v>1512</v>
      </c>
      <c r="G848" t="s">
        <v>14</v>
      </c>
      <c r="H848" t="s">
        <v>386</v>
      </c>
      <c r="I848" t="s">
        <v>152</v>
      </c>
      <c r="J848" t="s">
        <v>152</v>
      </c>
      <c r="K848" t="s">
        <v>1629</v>
      </c>
      <c r="L848" s="161">
        <v>42135</v>
      </c>
      <c r="M848" s="161">
        <v>42139</v>
      </c>
      <c r="N848" t="s">
        <v>143</v>
      </c>
      <c r="O848" t="s">
        <v>104</v>
      </c>
      <c r="P848">
        <v>2</v>
      </c>
      <c r="Q848" t="s">
        <v>1510</v>
      </c>
      <c r="R848">
        <v>2</v>
      </c>
    </row>
    <row r="849" spans="1:18" x14ac:dyDescent="0.2">
      <c r="A849" t="s">
        <v>1630</v>
      </c>
      <c r="B849" t="s">
        <v>1631</v>
      </c>
      <c r="C849">
        <v>53068</v>
      </c>
      <c r="D849">
        <v>116017</v>
      </c>
      <c r="E849">
        <v>10008354</v>
      </c>
      <c r="F849" t="s">
        <v>1508</v>
      </c>
      <c r="G849" t="s">
        <v>13</v>
      </c>
      <c r="H849" t="s">
        <v>299</v>
      </c>
      <c r="I849" t="s">
        <v>131</v>
      </c>
      <c r="J849" t="s">
        <v>131</v>
      </c>
      <c r="K849" t="s">
        <v>1632</v>
      </c>
      <c r="L849" s="161">
        <v>42185</v>
      </c>
      <c r="M849" s="161">
        <v>42188</v>
      </c>
      <c r="N849" t="s">
        <v>123</v>
      </c>
      <c r="O849" t="s">
        <v>104</v>
      </c>
      <c r="P849">
        <v>2</v>
      </c>
      <c r="Q849" t="s">
        <v>1510</v>
      </c>
      <c r="R849">
        <v>1</v>
      </c>
    </row>
    <row r="850" spans="1:18" x14ac:dyDescent="0.2">
      <c r="A850" t="s">
        <v>1633</v>
      </c>
      <c r="B850" t="s">
        <v>1634</v>
      </c>
      <c r="C850">
        <v>53108</v>
      </c>
      <c r="D850">
        <v>115154</v>
      </c>
      <c r="E850">
        <v>10003987</v>
      </c>
      <c r="F850" t="s">
        <v>1512</v>
      </c>
      <c r="G850" t="s">
        <v>14</v>
      </c>
      <c r="H850" t="s">
        <v>419</v>
      </c>
      <c r="I850" t="s">
        <v>115</v>
      </c>
      <c r="J850" t="s">
        <v>115</v>
      </c>
      <c r="K850" t="s">
        <v>1635</v>
      </c>
      <c r="L850" s="161">
        <v>42073</v>
      </c>
      <c r="M850" s="161">
        <v>42076</v>
      </c>
      <c r="N850" t="s">
        <v>143</v>
      </c>
      <c r="O850" t="s">
        <v>104</v>
      </c>
      <c r="P850">
        <v>3</v>
      </c>
      <c r="Q850" t="s">
        <v>1510</v>
      </c>
      <c r="R850">
        <v>2</v>
      </c>
    </row>
    <row r="851" spans="1:18" x14ac:dyDescent="0.2">
      <c r="A851" t="s">
        <v>1636</v>
      </c>
      <c r="B851" t="s">
        <v>1637</v>
      </c>
      <c r="C851">
        <v>53116</v>
      </c>
      <c r="D851">
        <v>109443</v>
      </c>
      <c r="E851">
        <v>10002260</v>
      </c>
      <c r="F851" t="s">
        <v>1512</v>
      </c>
      <c r="G851" t="s">
        <v>14</v>
      </c>
      <c r="H851" t="s">
        <v>392</v>
      </c>
      <c r="I851" t="s">
        <v>115</v>
      </c>
      <c r="J851" t="s">
        <v>115</v>
      </c>
      <c r="K851" t="s">
        <v>1638</v>
      </c>
      <c r="L851" s="161">
        <v>42087</v>
      </c>
      <c r="M851" s="161">
        <v>42090</v>
      </c>
      <c r="N851" t="s">
        <v>352</v>
      </c>
      <c r="O851" t="s">
        <v>104</v>
      </c>
      <c r="P851">
        <v>2</v>
      </c>
      <c r="Q851" t="s">
        <v>1510</v>
      </c>
      <c r="R851">
        <v>2</v>
      </c>
    </row>
    <row r="852" spans="1:18" x14ac:dyDescent="0.2">
      <c r="A852" t="s">
        <v>1639</v>
      </c>
      <c r="B852" t="s">
        <v>478</v>
      </c>
      <c r="C852">
        <v>53124</v>
      </c>
      <c r="D852">
        <v>107480</v>
      </c>
      <c r="E852">
        <v>10002859</v>
      </c>
      <c r="F852" t="s">
        <v>1512</v>
      </c>
      <c r="G852" t="s">
        <v>14</v>
      </c>
      <c r="H852" t="s">
        <v>479</v>
      </c>
      <c r="I852" t="s">
        <v>115</v>
      </c>
      <c r="J852" t="s">
        <v>115</v>
      </c>
      <c r="K852" t="s">
        <v>480</v>
      </c>
      <c r="L852" s="161">
        <v>41953</v>
      </c>
      <c r="M852" s="161">
        <v>41957</v>
      </c>
      <c r="N852" t="s">
        <v>282</v>
      </c>
      <c r="O852" t="s">
        <v>104</v>
      </c>
      <c r="P852">
        <v>3</v>
      </c>
      <c r="Q852" t="s">
        <v>1510</v>
      </c>
      <c r="R852">
        <v>3</v>
      </c>
    </row>
    <row r="853" spans="1:18" x14ac:dyDescent="0.2">
      <c r="A853" t="s">
        <v>1640</v>
      </c>
      <c r="B853" t="s">
        <v>1641</v>
      </c>
      <c r="C853">
        <v>53127</v>
      </c>
      <c r="D853">
        <v>108069</v>
      </c>
      <c r="E853">
        <v>10003993</v>
      </c>
      <c r="F853" t="s">
        <v>1512</v>
      </c>
      <c r="G853" t="s">
        <v>14</v>
      </c>
      <c r="H853" t="s">
        <v>248</v>
      </c>
      <c r="I853" t="s">
        <v>115</v>
      </c>
      <c r="J853" t="s">
        <v>115</v>
      </c>
      <c r="K853" t="s">
        <v>1642</v>
      </c>
      <c r="L853" s="161">
        <v>41925</v>
      </c>
      <c r="M853" s="161">
        <v>41929</v>
      </c>
      <c r="N853" t="s">
        <v>352</v>
      </c>
      <c r="O853" t="s">
        <v>104</v>
      </c>
      <c r="P853">
        <v>2</v>
      </c>
      <c r="Q853" t="s">
        <v>1510</v>
      </c>
      <c r="R853">
        <v>3</v>
      </c>
    </row>
    <row r="854" spans="1:18" x14ac:dyDescent="0.2">
      <c r="A854" t="s">
        <v>1643</v>
      </c>
      <c r="B854" t="s">
        <v>1644</v>
      </c>
      <c r="C854">
        <v>53132</v>
      </c>
      <c r="D854">
        <v>107138</v>
      </c>
      <c r="E854">
        <v>10003165</v>
      </c>
      <c r="F854" t="s">
        <v>1512</v>
      </c>
      <c r="G854" t="s">
        <v>14</v>
      </c>
      <c r="H854" t="s">
        <v>551</v>
      </c>
      <c r="I854" t="s">
        <v>115</v>
      </c>
      <c r="J854" t="s">
        <v>115</v>
      </c>
      <c r="K854" t="s">
        <v>1645</v>
      </c>
      <c r="L854" s="161">
        <v>41974</v>
      </c>
      <c r="M854" s="161">
        <v>41978</v>
      </c>
      <c r="N854" t="s">
        <v>143</v>
      </c>
      <c r="O854" t="s">
        <v>104</v>
      </c>
      <c r="P854">
        <v>2</v>
      </c>
      <c r="Q854" t="s">
        <v>1510</v>
      </c>
      <c r="R854">
        <v>2</v>
      </c>
    </row>
    <row r="855" spans="1:18" x14ac:dyDescent="0.2">
      <c r="A855" t="s">
        <v>1646</v>
      </c>
      <c r="B855" t="s">
        <v>1647</v>
      </c>
      <c r="C855">
        <v>53141</v>
      </c>
      <c r="D855">
        <v>108009</v>
      </c>
      <c r="E855">
        <v>10005412</v>
      </c>
      <c r="F855" t="s">
        <v>1512</v>
      </c>
      <c r="G855" t="s">
        <v>14</v>
      </c>
      <c r="H855" t="s">
        <v>736</v>
      </c>
      <c r="I855" t="s">
        <v>115</v>
      </c>
      <c r="J855" t="s">
        <v>115</v>
      </c>
      <c r="K855" t="s">
        <v>1648</v>
      </c>
      <c r="L855" s="161">
        <v>42086</v>
      </c>
      <c r="M855" s="161">
        <v>42090</v>
      </c>
      <c r="N855" t="s">
        <v>143</v>
      </c>
      <c r="O855" t="s">
        <v>104</v>
      </c>
      <c r="P855">
        <v>2</v>
      </c>
      <c r="Q855" t="s">
        <v>1510</v>
      </c>
      <c r="R855">
        <v>2</v>
      </c>
    </row>
    <row r="856" spans="1:18" x14ac:dyDescent="0.2">
      <c r="A856" t="s">
        <v>1649</v>
      </c>
      <c r="B856" t="s">
        <v>921</v>
      </c>
      <c r="C856">
        <v>53152</v>
      </c>
      <c r="D856">
        <v>108973</v>
      </c>
      <c r="E856">
        <v>10004002</v>
      </c>
      <c r="F856" t="s">
        <v>1512</v>
      </c>
      <c r="G856" t="s">
        <v>14</v>
      </c>
      <c r="H856" t="s">
        <v>714</v>
      </c>
      <c r="I856" t="s">
        <v>115</v>
      </c>
      <c r="J856" t="s">
        <v>115</v>
      </c>
      <c r="K856" t="s">
        <v>1650</v>
      </c>
      <c r="L856" s="161">
        <v>41981</v>
      </c>
      <c r="M856" s="161">
        <v>41985</v>
      </c>
      <c r="N856" t="s">
        <v>143</v>
      </c>
      <c r="O856" t="s">
        <v>104</v>
      </c>
      <c r="P856">
        <v>4</v>
      </c>
      <c r="Q856" t="s">
        <v>1510</v>
      </c>
      <c r="R856">
        <v>2</v>
      </c>
    </row>
    <row r="857" spans="1:18" x14ac:dyDescent="0.2">
      <c r="A857" t="s">
        <v>1651</v>
      </c>
      <c r="B857" t="s">
        <v>1652</v>
      </c>
      <c r="C857">
        <v>53201</v>
      </c>
      <c r="D857">
        <v>110033</v>
      </c>
      <c r="E857">
        <v>10004124</v>
      </c>
      <c r="F857" t="s">
        <v>1512</v>
      </c>
      <c r="G857" t="s">
        <v>14</v>
      </c>
      <c r="H857" t="s">
        <v>1058</v>
      </c>
      <c r="I857" t="s">
        <v>102</v>
      </c>
      <c r="J857" t="s">
        <v>102</v>
      </c>
      <c r="K857" t="s">
        <v>1653</v>
      </c>
      <c r="L857" s="161">
        <v>41911</v>
      </c>
      <c r="M857" s="161">
        <v>41915</v>
      </c>
      <c r="N857" t="s">
        <v>352</v>
      </c>
      <c r="O857" t="s">
        <v>104</v>
      </c>
      <c r="P857">
        <v>2</v>
      </c>
      <c r="Q857" t="s">
        <v>1510</v>
      </c>
      <c r="R857">
        <v>3</v>
      </c>
    </row>
    <row r="858" spans="1:18" x14ac:dyDescent="0.2">
      <c r="A858" t="s">
        <v>1654</v>
      </c>
      <c r="B858" t="s">
        <v>552</v>
      </c>
      <c r="C858">
        <v>53233</v>
      </c>
      <c r="D858">
        <v>109219</v>
      </c>
      <c r="E858">
        <v>10004177</v>
      </c>
      <c r="F858" t="s">
        <v>1508</v>
      </c>
      <c r="G858" t="s">
        <v>13</v>
      </c>
      <c r="H858" t="s">
        <v>266</v>
      </c>
      <c r="I858" t="s">
        <v>131</v>
      </c>
      <c r="J858" t="s">
        <v>131</v>
      </c>
      <c r="K858" t="s">
        <v>553</v>
      </c>
      <c r="L858" s="161">
        <v>41967</v>
      </c>
      <c r="M858" s="161">
        <v>41971</v>
      </c>
      <c r="N858" t="s">
        <v>98</v>
      </c>
      <c r="O858" t="s">
        <v>104</v>
      </c>
      <c r="P858">
        <v>3</v>
      </c>
      <c r="Q858" t="s">
        <v>1510</v>
      </c>
      <c r="R858">
        <v>2</v>
      </c>
    </row>
    <row r="859" spans="1:18" x14ac:dyDescent="0.2">
      <c r="A859" t="s">
        <v>1655</v>
      </c>
      <c r="B859" t="s">
        <v>1656</v>
      </c>
      <c r="C859">
        <v>53239</v>
      </c>
      <c r="D859">
        <v>108041</v>
      </c>
      <c r="E859">
        <v>10004192</v>
      </c>
      <c r="F859" t="s">
        <v>1536</v>
      </c>
      <c r="G859" t="s">
        <v>14</v>
      </c>
      <c r="H859" t="s">
        <v>185</v>
      </c>
      <c r="I859" t="s">
        <v>186</v>
      </c>
      <c r="J859" t="s">
        <v>93</v>
      </c>
      <c r="K859" t="s">
        <v>1657</v>
      </c>
      <c r="L859" s="161">
        <v>41934</v>
      </c>
      <c r="M859" s="161">
        <v>41936</v>
      </c>
      <c r="N859" t="s">
        <v>143</v>
      </c>
      <c r="O859" t="s">
        <v>104</v>
      </c>
      <c r="P859">
        <v>3</v>
      </c>
      <c r="Q859" t="s">
        <v>1510</v>
      </c>
      <c r="R859">
        <v>2</v>
      </c>
    </row>
    <row r="860" spans="1:18" x14ac:dyDescent="0.2">
      <c r="A860" t="s">
        <v>1658</v>
      </c>
      <c r="B860" t="s">
        <v>1659</v>
      </c>
      <c r="C860">
        <v>53268</v>
      </c>
      <c r="D860">
        <v>112654</v>
      </c>
      <c r="E860">
        <v>10004240</v>
      </c>
      <c r="F860" t="s">
        <v>1508</v>
      </c>
      <c r="G860" t="s">
        <v>13</v>
      </c>
      <c r="H860" t="s">
        <v>330</v>
      </c>
      <c r="I860" t="s">
        <v>161</v>
      </c>
      <c r="J860" t="s">
        <v>161</v>
      </c>
      <c r="K860" t="s">
        <v>1660</v>
      </c>
      <c r="L860" s="161">
        <v>41926</v>
      </c>
      <c r="M860" s="161">
        <v>41928</v>
      </c>
      <c r="N860" t="s">
        <v>123</v>
      </c>
      <c r="O860" t="s">
        <v>104</v>
      </c>
      <c r="P860">
        <v>2</v>
      </c>
      <c r="Q860" t="s">
        <v>1510</v>
      </c>
      <c r="R860">
        <v>2</v>
      </c>
    </row>
    <row r="861" spans="1:18" x14ac:dyDescent="0.2">
      <c r="A861" t="s">
        <v>1661</v>
      </c>
      <c r="B861" t="s">
        <v>1662</v>
      </c>
      <c r="C861">
        <v>53295</v>
      </c>
      <c r="D861">
        <v>108044</v>
      </c>
      <c r="E861">
        <v>10004285</v>
      </c>
      <c r="F861" t="s">
        <v>1512</v>
      </c>
      <c r="G861" t="s">
        <v>14</v>
      </c>
      <c r="H861" t="s">
        <v>228</v>
      </c>
      <c r="I861" t="s">
        <v>177</v>
      </c>
      <c r="J861" t="s">
        <v>177</v>
      </c>
      <c r="K861" t="s">
        <v>1663</v>
      </c>
      <c r="L861" s="161">
        <v>42178</v>
      </c>
      <c r="M861" s="161">
        <v>42181</v>
      </c>
      <c r="N861" t="s">
        <v>282</v>
      </c>
      <c r="O861" t="s">
        <v>104</v>
      </c>
      <c r="P861">
        <v>2</v>
      </c>
      <c r="Q861" t="s">
        <v>1510</v>
      </c>
      <c r="R861">
        <v>3</v>
      </c>
    </row>
    <row r="862" spans="1:18" x14ac:dyDescent="0.2">
      <c r="A862" t="s">
        <v>1664</v>
      </c>
      <c r="B862" t="s">
        <v>451</v>
      </c>
      <c r="C862">
        <v>53330</v>
      </c>
      <c r="D862">
        <v>106007</v>
      </c>
      <c r="E862">
        <v>10004319</v>
      </c>
      <c r="F862" t="s">
        <v>1536</v>
      </c>
      <c r="G862" t="s">
        <v>14</v>
      </c>
      <c r="H862" t="s">
        <v>185</v>
      </c>
      <c r="I862" t="s">
        <v>186</v>
      </c>
      <c r="J862" t="s">
        <v>93</v>
      </c>
      <c r="K862" t="s">
        <v>452</v>
      </c>
      <c r="L862" s="161">
        <v>42044</v>
      </c>
      <c r="M862" s="161">
        <v>42048</v>
      </c>
      <c r="N862" t="s">
        <v>98</v>
      </c>
      <c r="O862" t="s">
        <v>104</v>
      </c>
      <c r="P862">
        <v>3</v>
      </c>
      <c r="Q862" t="s">
        <v>1510</v>
      </c>
      <c r="R862">
        <v>2</v>
      </c>
    </row>
    <row r="863" spans="1:18" x14ac:dyDescent="0.2">
      <c r="A863" t="s">
        <v>1665</v>
      </c>
      <c r="B863" t="s">
        <v>1666</v>
      </c>
      <c r="C863">
        <v>53422</v>
      </c>
      <c r="D863">
        <v>107028</v>
      </c>
      <c r="E863">
        <v>10004434</v>
      </c>
      <c r="F863" t="s">
        <v>1536</v>
      </c>
      <c r="G863" t="s">
        <v>14</v>
      </c>
      <c r="H863" t="s">
        <v>511</v>
      </c>
      <c r="I863" t="s">
        <v>186</v>
      </c>
      <c r="J863" t="s">
        <v>93</v>
      </c>
      <c r="K863" t="s">
        <v>1667</v>
      </c>
      <c r="L863" s="161">
        <v>41925</v>
      </c>
      <c r="M863" s="161">
        <v>41929</v>
      </c>
      <c r="N863" t="s">
        <v>123</v>
      </c>
      <c r="O863" t="s">
        <v>104</v>
      </c>
      <c r="P863">
        <v>2</v>
      </c>
      <c r="Q863" t="s">
        <v>1510</v>
      </c>
      <c r="R863">
        <v>2</v>
      </c>
    </row>
    <row r="864" spans="1:18" x14ac:dyDescent="0.2">
      <c r="A864" t="s">
        <v>1668</v>
      </c>
      <c r="B864" t="s">
        <v>939</v>
      </c>
      <c r="C864">
        <v>53545</v>
      </c>
      <c r="D864">
        <v>108038</v>
      </c>
      <c r="E864">
        <v>10004657</v>
      </c>
      <c r="F864" t="s">
        <v>1512</v>
      </c>
      <c r="G864" t="s">
        <v>14</v>
      </c>
      <c r="H864" t="s">
        <v>108</v>
      </c>
      <c r="I864" t="s">
        <v>102</v>
      </c>
      <c r="J864" t="s">
        <v>102</v>
      </c>
      <c r="K864" t="s">
        <v>1669</v>
      </c>
      <c r="L864" s="161">
        <v>42023</v>
      </c>
      <c r="M864" s="161">
        <v>42027</v>
      </c>
      <c r="N864" t="s">
        <v>143</v>
      </c>
      <c r="O864" t="s">
        <v>104</v>
      </c>
      <c r="P864">
        <v>4</v>
      </c>
      <c r="Q864" t="s">
        <v>1510</v>
      </c>
      <c r="R864">
        <v>2</v>
      </c>
    </row>
    <row r="865" spans="1:18" x14ac:dyDescent="0.2">
      <c r="A865" t="s">
        <v>1670</v>
      </c>
      <c r="B865" t="s">
        <v>1671</v>
      </c>
      <c r="C865">
        <v>53550</v>
      </c>
      <c r="D865">
        <v>106952</v>
      </c>
      <c r="E865">
        <v>10004663</v>
      </c>
      <c r="F865" t="s">
        <v>1508</v>
      </c>
      <c r="G865" t="s">
        <v>13</v>
      </c>
      <c r="H865" t="s">
        <v>108</v>
      </c>
      <c r="I865" t="s">
        <v>102</v>
      </c>
      <c r="J865" t="s">
        <v>102</v>
      </c>
      <c r="K865" t="s">
        <v>1672</v>
      </c>
      <c r="L865" s="161">
        <v>42051</v>
      </c>
      <c r="M865" s="161">
        <v>42055</v>
      </c>
      <c r="N865" t="s">
        <v>123</v>
      </c>
      <c r="O865" t="s">
        <v>104</v>
      </c>
      <c r="P865">
        <v>3</v>
      </c>
      <c r="Q865" t="s">
        <v>1510</v>
      </c>
      <c r="R865">
        <v>2</v>
      </c>
    </row>
    <row r="866" spans="1:18" x14ac:dyDescent="0.2">
      <c r="A866" t="s">
        <v>1673</v>
      </c>
      <c r="B866" t="s">
        <v>1674</v>
      </c>
      <c r="C866">
        <v>53565</v>
      </c>
      <c r="D866">
        <v>116072</v>
      </c>
      <c r="E866">
        <v>10003256</v>
      </c>
      <c r="F866" t="s">
        <v>1536</v>
      </c>
      <c r="G866" t="s">
        <v>14</v>
      </c>
      <c r="H866" t="s">
        <v>252</v>
      </c>
      <c r="I866" t="s">
        <v>155</v>
      </c>
      <c r="J866" t="s">
        <v>155</v>
      </c>
      <c r="K866" t="s">
        <v>1675</v>
      </c>
      <c r="L866" s="161">
        <v>42157</v>
      </c>
      <c r="M866" s="161">
        <v>42160</v>
      </c>
      <c r="N866" t="s">
        <v>138</v>
      </c>
      <c r="O866" t="s">
        <v>104</v>
      </c>
      <c r="P866">
        <v>2</v>
      </c>
      <c r="Q866" t="s">
        <v>1510</v>
      </c>
      <c r="R866">
        <v>3</v>
      </c>
    </row>
    <row r="867" spans="1:18" x14ac:dyDescent="0.2">
      <c r="A867" t="s">
        <v>1676</v>
      </c>
      <c r="B867" t="s">
        <v>353</v>
      </c>
      <c r="C867">
        <v>53575</v>
      </c>
      <c r="D867">
        <v>108070</v>
      </c>
      <c r="E867">
        <v>10004684</v>
      </c>
      <c r="F867" t="s">
        <v>1512</v>
      </c>
      <c r="G867" t="s">
        <v>14</v>
      </c>
      <c r="H867" t="s">
        <v>354</v>
      </c>
      <c r="I867" t="s">
        <v>186</v>
      </c>
      <c r="J867" t="s">
        <v>93</v>
      </c>
      <c r="K867" t="s">
        <v>356</v>
      </c>
      <c r="L867" s="161">
        <v>42122</v>
      </c>
      <c r="M867" s="161">
        <v>42125</v>
      </c>
      <c r="N867" t="s">
        <v>282</v>
      </c>
      <c r="O867" t="s">
        <v>104</v>
      </c>
      <c r="P867">
        <v>3</v>
      </c>
      <c r="Q867" t="s">
        <v>1510</v>
      </c>
      <c r="R867">
        <v>3</v>
      </c>
    </row>
    <row r="868" spans="1:18" x14ac:dyDescent="0.2">
      <c r="A868" t="s">
        <v>1677</v>
      </c>
      <c r="B868" t="s">
        <v>1678</v>
      </c>
      <c r="C868">
        <v>53615</v>
      </c>
      <c r="D868">
        <v>105892</v>
      </c>
      <c r="E868">
        <v>10004723</v>
      </c>
      <c r="F868" t="s">
        <v>1536</v>
      </c>
      <c r="G868" t="s">
        <v>14</v>
      </c>
      <c r="H868" t="s">
        <v>729</v>
      </c>
      <c r="I868" t="s">
        <v>131</v>
      </c>
      <c r="J868" t="s">
        <v>131</v>
      </c>
      <c r="K868" t="s">
        <v>1679</v>
      </c>
      <c r="L868" s="161">
        <v>42114</v>
      </c>
      <c r="M868" s="161">
        <v>42118</v>
      </c>
      <c r="N868" t="s">
        <v>138</v>
      </c>
      <c r="O868" t="s">
        <v>104</v>
      </c>
      <c r="P868">
        <v>2</v>
      </c>
      <c r="Q868" t="s">
        <v>1510</v>
      </c>
      <c r="R868">
        <v>3</v>
      </c>
    </row>
    <row r="869" spans="1:18" x14ac:dyDescent="0.2">
      <c r="A869" t="s">
        <v>1680</v>
      </c>
      <c r="B869" t="s">
        <v>1681</v>
      </c>
      <c r="C869">
        <v>53664</v>
      </c>
      <c r="D869">
        <v>116162</v>
      </c>
      <c r="E869">
        <v>10004791</v>
      </c>
      <c r="F869" t="s">
        <v>1512</v>
      </c>
      <c r="G869" t="s">
        <v>14</v>
      </c>
      <c r="H869" t="s">
        <v>202</v>
      </c>
      <c r="I869" t="s">
        <v>152</v>
      </c>
      <c r="J869" t="s">
        <v>152</v>
      </c>
      <c r="K869" t="s">
        <v>1682</v>
      </c>
      <c r="L869" s="161">
        <v>42039</v>
      </c>
      <c r="M869" s="161">
        <v>42041</v>
      </c>
      <c r="N869" t="s">
        <v>143</v>
      </c>
      <c r="O869" t="s">
        <v>104</v>
      </c>
      <c r="P869">
        <v>2</v>
      </c>
      <c r="Q869" t="s">
        <v>1510</v>
      </c>
      <c r="R869">
        <v>2</v>
      </c>
    </row>
    <row r="870" spans="1:18" x14ac:dyDescent="0.2">
      <c r="A870" t="s">
        <v>1683</v>
      </c>
      <c r="B870" t="s">
        <v>1684</v>
      </c>
      <c r="C870">
        <v>53671</v>
      </c>
      <c r="D870">
        <v>108694</v>
      </c>
      <c r="E870">
        <v>10004632</v>
      </c>
      <c r="F870" t="s">
        <v>1508</v>
      </c>
      <c r="G870" t="s">
        <v>13</v>
      </c>
      <c r="H870" t="s">
        <v>202</v>
      </c>
      <c r="I870" t="s">
        <v>152</v>
      </c>
      <c r="J870" t="s">
        <v>152</v>
      </c>
      <c r="K870" t="s">
        <v>1685</v>
      </c>
      <c r="L870" s="161">
        <v>42142</v>
      </c>
      <c r="M870" s="161">
        <v>42145</v>
      </c>
      <c r="N870" t="s">
        <v>138</v>
      </c>
      <c r="O870" t="s">
        <v>104</v>
      </c>
      <c r="P870">
        <v>1</v>
      </c>
      <c r="Q870" t="s">
        <v>1510</v>
      </c>
      <c r="R870">
        <v>3</v>
      </c>
    </row>
    <row r="871" spans="1:18" x14ac:dyDescent="0.2">
      <c r="A871" t="s">
        <v>1686</v>
      </c>
      <c r="B871" t="s">
        <v>1687</v>
      </c>
      <c r="C871">
        <v>53674</v>
      </c>
      <c r="D871">
        <v>107952</v>
      </c>
      <c r="E871">
        <v>10004801</v>
      </c>
      <c r="F871" t="s">
        <v>1512</v>
      </c>
      <c r="G871" t="s">
        <v>14</v>
      </c>
      <c r="H871" t="s">
        <v>151</v>
      </c>
      <c r="I871" t="s">
        <v>152</v>
      </c>
      <c r="J871" t="s">
        <v>152</v>
      </c>
      <c r="K871" t="s">
        <v>1688</v>
      </c>
      <c r="L871" s="161">
        <v>42135</v>
      </c>
      <c r="M871" s="161">
        <v>42139</v>
      </c>
      <c r="N871" t="s">
        <v>143</v>
      </c>
      <c r="O871" t="s">
        <v>104</v>
      </c>
      <c r="P871">
        <v>2</v>
      </c>
      <c r="Q871" t="s">
        <v>1510</v>
      </c>
      <c r="R871">
        <v>2</v>
      </c>
    </row>
    <row r="872" spans="1:18" x14ac:dyDescent="0.2">
      <c r="A872" t="s">
        <v>1689</v>
      </c>
      <c r="B872" t="s">
        <v>1690</v>
      </c>
      <c r="C872">
        <v>53693</v>
      </c>
      <c r="D872">
        <v>107679</v>
      </c>
      <c r="E872">
        <v>10004819</v>
      </c>
      <c r="F872" t="s">
        <v>1508</v>
      </c>
      <c r="G872" t="s">
        <v>13</v>
      </c>
      <c r="H872" t="s">
        <v>315</v>
      </c>
      <c r="I872" t="s">
        <v>161</v>
      </c>
      <c r="J872" t="s">
        <v>161</v>
      </c>
      <c r="K872" t="s">
        <v>1691</v>
      </c>
      <c r="L872" s="161">
        <v>42045</v>
      </c>
      <c r="M872" s="161">
        <v>42047</v>
      </c>
      <c r="N872" t="s">
        <v>123</v>
      </c>
      <c r="O872" t="s">
        <v>104</v>
      </c>
      <c r="P872">
        <v>3</v>
      </c>
      <c r="Q872" t="s">
        <v>1510</v>
      </c>
      <c r="R872">
        <v>2</v>
      </c>
    </row>
    <row r="873" spans="1:18" x14ac:dyDescent="0.2">
      <c r="A873" t="s">
        <v>1692</v>
      </c>
      <c r="B873" t="s">
        <v>449</v>
      </c>
      <c r="C873">
        <v>53697</v>
      </c>
      <c r="D873">
        <v>107515</v>
      </c>
      <c r="E873">
        <v>10012477</v>
      </c>
      <c r="F873" t="s">
        <v>1508</v>
      </c>
      <c r="G873" t="s">
        <v>13</v>
      </c>
      <c r="H873" t="s">
        <v>243</v>
      </c>
      <c r="I873" t="s">
        <v>177</v>
      </c>
      <c r="J873" t="s">
        <v>177</v>
      </c>
      <c r="K873" t="s">
        <v>450</v>
      </c>
      <c r="L873" s="161">
        <v>42037</v>
      </c>
      <c r="M873" s="161">
        <v>42041</v>
      </c>
      <c r="N873" t="s">
        <v>98</v>
      </c>
      <c r="O873" t="s">
        <v>104</v>
      </c>
      <c r="P873">
        <v>3</v>
      </c>
      <c r="Q873" t="s">
        <v>1510</v>
      </c>
      <c r="R873">
        <v>2</v>
      </c>
    </row>
    <row r="874" spans="1:18" x14ac:dyDescent="0.2">
      <c r="A874" t="s">
        <v>1693</v>
      </c>
      <c r="B874" t="s">
        <v>1694</v>
      </c>
      <c r="C874">
        <v>53746</v>
      </c>
      <c r="D874">
        <v>119215</v>
      </c>
      <c r="E874">
        <v>10030688</v>
      </c>
      <c r="F874" t="s">
        <v>1536</v>
      </c>
      <c r="G874" t="s">
        <v>14</v>
      </c>
      <c r="H874" t="s">
        <v>185</v>
      </c>
      <c r="I874" t="s">
        <v>186</v>
      </c>
      <c r="J874" t="s">
        <v>93</v>
      </c>
      <c r="K874" t="s">
        <v>1695</v>
      </c>
      <c r="L874" s="161">
        <v>42087</v>
      </c>
      <c r="M874" s="161">
        <v>42090</v>
      </c>
      <c r="N874" t="s">
        <v>143</v>
      </c>
      <c r="O874" t="s">
        <v>104</v>
      </c>
      <c r="P874">
        <v>3</v>
      </c>
      <c r="Q874" t="s">
        <v>1510</v>
      </c>
      <c r="R874">
        <v>1</v>
      </c>
    </row>
    <row r="875" spans="1:18" x14ac:dyDescent="0.2">
      <c r="A875" t="s">
        <v>1696</v>
      </c>
      <c r="B875" t="s">
        <v>1697</v>
      </c>
      <c r="C875">
        <v>53936</v>
      </c>
      <c r="D875">
        <v>108022</v>
      </c>
      <c r="E875">
        <v>10005143</v>
      </c>
      <c r="F875" t="s">
        <v>1512</v>
      </c>
      <c r="G875" t="s">
        <v>14</v>
      </c>
      <c r="H875" t="s">
        <v>154</v>
      </c>
      <c r="I875" t="s">
        <v>155</v>
      </c>
      <c r="J875" t="s">
        <v>155</v>
      </c>
      <c r="K875" t="s">
        <v>1698</v>
      </c>
      <c r="L875" s="161">
        <v>42170</v>
      </c>
      <c r="M875" s="161">
        <v>42174</v>
      </c>
      <c r="N875" t="s">
        <v>143</v>
      </c>
      <c r="O875" t="s">
        <v>104</v>
      </c>
      <c r="P875">
        <v>2</v>
      </c>
      <c r="Q875" t="s">
        <v>1510</v>
      </c>
      <c r="R875">
        <v>2</v>
      </c>
    </row>
    <row r="876" spans="1:18" x14ac:dyDescent="0.2">
      <c r="A876" t="s">
        <v>1699</v>
      </c>
      <c r="B876" t="s">
        <v>1700</v>
      </c>
      <c r="C876">
        <v>53981</v>
      </c>
      <c r="D876">
        <v>118451</v>
      </c>
      <c r="E876">
        <v>10021842</v>
      </c>
      <c r="F876" t="s">
        <v>1508</v>
      </c>
      <c r="G876" t="s">
        <v>13</v>
      </c>
      <c r="H876" t="s">
        <v>149</v>
      </c>
      <c r="I876" t="s">
        <v>131</v>
      </c>
      <c r="J876" t="s">
        <v>131</v>
      </c>
      <c r="K876" t="s">
        <v>1701</v>
      </c>
      <c r="L876" s="161">
        <v>42121</v>
      </c>
      <c r="M876" s="161">
        <v>42125</v>
      </c>
      <c r="N876" t="s">
        <v>138</v>
      </c>
      <c r="O876" t="s">
        <v>104</v>
      </c>
      <c r="P876">
        <v>3</v>
      </c>
      <c r="Q876" t="s">
        <v>1510</v>
      </c>
      <c r="R876">
        <v>3</v>
      </c>
    </row>
    <row r="877" spans="1:18" x14ac:dyDescent="0.2">
      <c r="A877" t="s">
        <v>1702</v>
      </c>
      <c r="B877" t="s">
        <v>1703</v>
      </c>
      <c r="C877">
        <v>53982</v>
      </c>
      <c r="D877">
        <v>117346</v>
      </c>
      <c r="E877">
        <v>10005237</v>
      </c>
      <c r="F877" t="s">
        <v>1508</v>
      </c>
      <c r="G877" t="s">
        <v>13</v>
      </c>
      <c r="H877" t="s">
        <v>675</v>
      </c>
      <c r="I877" t="s">
        <v>115</v>
      </c>
      <c r="J877" t="s">
        <v>115</v>
      </c>
      <c r="K877" t="s">
        <v>1704</v>
      </c>
      <c r="L877" s="161">
        <v>42171</v>
      </c>
      <c r="M877" s="161">
        <v>42173</v>
      </c>
      <c r="N877" t="s">
        <v>138</v>
      </c>
      <c r="O877" t="s">
        <v>104</v>
      </c>
      <c r="P877">
        <v>2</v>
      </c>
      <c r="Q877" t="s">
        <v>1510</v>
      </c>
      <c r="R877">
        <v>3</v>
      </c>
    </row>
    <row r="878" spans="1:18" x14ac:dyDescent="0.2">
      <c r="A878" t="s">
        <v>1705</v>
      </c>
      <c r="B878" t="s">
        <v>1706</v>
      </c>
      <c r="C878">
        <v>53992</v>
      </c>
      <c r="D878">
        <v>107043</v>
      </c>
      <c r="E878">
        <v>10005250</v>
      </c>
      <c r="F878" t="s">
        <v>1508</v>
      </c>
      <c r="G878" t="s">
        <v>13</v>
      </c>
      <c r="H878" t="s">
        <v>544</v>
      </c>
      <c r="I878" t="s">
        <v>161</v>
      </c>
      <c r="J878" t="s">
        <v>161</v>
      </c>
      <c r="K878" t="s">
        <v>1707</v>
      </c>
      <c r="L878" s="161">
        <v>42135</v>
      </c>
      <c r="M878" s="161">
        <v>42139</v>
      </c>
      <c r="N878" t="s">
        <v>123</v>
      </c>
      <c r="O878" t="s">
        <v>104</v>
      </c>
      <c r="P878">
        <v>2</v>
      </c>
      <c r="Q878" t="s">
        <v>1510</v>
      </c>
      <c r="R878">
        <v>2</v>
      </c>
    </row>
    <row r="879" spans="1:18" x14ac:dyDescent="0.2">
      <c r="A879" t="s">
        <v>1708</v>
      </c>
      <c r="B879" t="s">
        <v>1709</v>
      </c>
      <c r="C879">
        <v>54087</v>
      </c>
      <c r="D879">
        <v>107078</v>
      </c>
      <c r="E879">
        <v>10005413</v>
      </c>
      <c r="F879" t="s">
        <v>1512</v>
      </c>
      <c r="G879" t="s">
        <v>14</v>
      </c>
      <c r="H879" t="s">
        <v>1298</v>
      </c>
      <c r="I879" t="s">
        <v>92</v>
      </c>
      <c r="J879" t="s">
        <v>93</v>
      </c>
      <c r="K879" t="s">
        <v>1710</v>
      </c>
      <c r="L879" s="161">
        <v>41905</v>
      </c>
      <c r="M879" s="161">
        <v>41908</v>
      </c>
      <c r="N879" t="s">
        <v>143</v>
      </c>
      <c r="O879" t="s">
        <v>104</v>
      </c>
      <c r="P879">
        <v>2</v>
      </c>
      <c r="Q879" t="s">
        <v>1510</v>
      </c>
      <c r="R879">
        <v>2</v>
      </c>
    </row>
    <row r="880" spans="1:18" x14ac:dyDescent="0.2">
      <c r="A880" t="s">
        <v>1711</v>
      </c>
      <c r="B880" t="s">
        <v>991</v>
      </c>
      <c r="C880">
        <v>54158</v>
      </c>
      <c r="D880">
        <v>106929</v>
      </c>
      <c r="E880">
        <v>10005514</v>
      </c>
      <c r="F880" t="s">
        <v>1508</v>
      </c>
      <c r="G880" t="s">
        <v>13</v>
      </c>
      <c r="H880" t="s">
        <v>130</v>
      </c>
      <c r="I880" t="s">
        <v>131</v>
      </c>
      <c r="J880" t="s">
        <v>131</v>
      </c>
      <c r="K880" t="s">
        <v>1712</v>
      </c>
      <c r="L880" s="161">
        <v>41967</v>
      </c>
      <c r="M880" s="161">
        <v>41971</v>
      </c>
      <c r="N880" t="s">
        <v>138</v>
      </c>
      <c r="O880" t="s">
        <v>104</v>
      </c>
      <c r="P880">
        <v>3</v>
      </c>
      <c r="Q880" t="s">
        <v>1510</v>
      </c>
      <c r="R880">
        <v>3</v>
      </c>
    </row>
    <row r="881" spans="1:18" x14ac:dyDescent="0.2">
      <c r="A881" t="s">
        <v>1713</v>
      </c>
      <c r="B881" t="s">
        <v>1714</v>
      </c>
      <c r="C881">
        <v>54175</v>
      </c>
      <c r="D881">
        <v>106794</v>
      </c>
      <c r="E881">
        <v>10005522</v>
      </c>
      <c r="F881" t="s">
        <v>1536</v>
      </c>
      <c r="G881" t="s">
        <v>14</v>
      </c>
      <c r="H881" t="s">
        <v>457</v>
      </c>
      <c r="I881" t="s">
        <v>115</v>
      </c>
      <c r="J881" t="s">
        <v>115</v>
      </c>
      <c r="K881" t="s">
        <v>1715</v>
      </c>
      <c r="L881" s="161">
        <v>41967</v>
      </c>
      <c r="M881" s="161">
        <v>41970</v>
      </c>
      <c r="N881" t="s">
        <v>123</v>
      </c>
      <c r="O881" t="s">
        <v>104</v>
      </c>
      <c r="P881">
        <v>2</v>
      </c>
      <c r="Q881" t="s">
        <v>1510</v>
      </c>
      <c r="R881">
        <v>1</v>
      </c>
    </row>
    <row r="882" spans="1:18" x14ac:dyDescent="0.2">
      <c r="A882" t="s">
        <v>1716</v>
      </c>
      <c r="B882" t="s">
        <v>1717</v>
      </c>
      <c r="C882">
        <v>54191</v>
      </c>
      <c r="D882">
        <v>112438</v>
      </c>
      <c r="E882">
        <v>10033441</v>
      </c>
      <c r="F882" t="s">
        <v>1590</v>
      </c>
      <c r="G882" t="s">
        <v>13</v>
      </c>
      <c r="H882" t="s">
        <v>340</v>
      </c>
      <c r="I882" t="s">
        <v>155</v>
      </c>
      <c r="J882" t="s">
        <v>155</v>
      </c>
      <c r="K882" t="s">
        <v>1718</v>
      </c>
      <c r="L882" s="161">
        <v>41981</v>
      </c>
      <c r="M882" s="161">
        <v>41985</v>
      </c>
      <c r="N882" t="s">
        <v>98</v>
      </c>
      <c r="O882" t="s">
        <v>104</v>
      </c>
      <c r="P882">
        <v>1</v>
      </c>
      <c r="Q882" t="s">
        <v>1510</v>
      </c>
      <c r="R882">
        <v>2</v>
      </c>
    </row>
    <row r="883" spans="1:18" x14ac:dyDescent="0.2">
      <c r="A883" t="s">
        <v>1719</v>
      </c>
      <c r="B883" t="s">
        <v>1720</v>
      </c>
      <c r="C883">
        <v>54196</v>
      </c>
      <c r="D883">
        <v>108918</v>
      </c>
      <c r="E883">
        <v>10005549</v>
      </c>
      <c r="F883" t="s">
        <v>1512</v>
      </c>
      <c r="G883" t="s">
        <v>14</v>
      </c>
      <c r="H883" t="s">
        <v>1250</v>
      </c>
      <c r="I883" t="s">
        <v>115</v>
      </c>
      <c r="J883" t="s">
        <v>115</v>
      </c>
      <c r="K883" t="s">
        <v>1721</v>
      </c>
      <c r="L883" s="161">
        <v>42080</v>
      </c>
      <c r="M883" s="161">
        <v>42083</v>
      </c>
      <c r="N883" t="s">
        <v>282</v>
      </c>
      <c r="O883" t="s">
        <v>104</v>
      </c>
      <c r="P883">
        <v>2</v>
      </c>
      <c r="Q883" t="s">
        <v>1510</v>
      </c>
      <c r="R883">
        <v>3</v>
      </c>
    </row>
    <row r="884" spans="1:18" x14ac:dyDescent="0.2">
      <c r="A884" t="s">
        <v>1722</v>
      </c>
      <c r="B884" t="s">
        <v>1723</v>
      </c>
      <c r="C884">
        <v>54229</v>
      </c>
      <c r="D884">
        <v>110561</v>
      </c>
      <c r="E884">
        <v>10005586</v>
      </c>
      <c r="F884" t="s">
        <v>1512</v>
      </c>
      <c r="G884" t="s">
        <v>14</v>
      </c>
      <c r="H884" t="s">
        <v>293</v>
      </c>
      <c r="I884" t="s">
        <v>152</v>
      </c>
      <c r="J884" t="s">
        <v>152</v>
      </c>
      <c r="K884" t="s">
        <v>1724</v>
      </c>
      <c r="L884" s="161">
        <v>42171</v>
      </c>
      <c r="M884" s="161">
        <v>42173</v>
      </c>
      <c r="N884" t="s">
        <v>282</v>
      </c>
      <c r="O884" t="s">
        <v>104</v>
      </c>
      <c r="P884">
        <v>2</v>
      </c>
      <c r="Q884" t="s">
        <v>1510</v>
      </c>
      <c r="R884">
        <v>3</v>
      </c>
    </row>
    <row r="885" spans="1:18" x14ac:dyDescent="0.2">
      <c r="A885" t="s">
        <v>1725</v>
      </c>
      <c r="B885" t="s">
        <v>1726</v>
      </c>
      <c r="C885">
        <v>54245</v>
      </c>
      <c r="D885">
        <v>117205</v>
      </c>
      <c r="E885">
        <v>10005615</v>
      </c>
      <c r="F885" t="s">
        <v>1536</v>
      </c>
      <c r="G885" t="s">
        <v>14</v>
      </c>
      <c r="H885" t="s">
        <v>768</v>
      </c>
      <c r="I885" t="s">
        <v>92</v>
      </c>
      <c r="J885" t="s">
        <v>93</v>
      </c>
      <c r="K885" t="s">
        <v>1727</v>
      </c>
      <c r="L885" s="161">
        <v>41927</v>
      </c>
      <c r="M885" s="161">
        <v>41929</v>
      </c>
      <c r="N885" t="s">
        <v>123</v>
      </c>
      <c r="O885" t="s">
        <v>104</v>
      </c>
      <c r="P885">
        <v>4</v>
      </c>
      <c r="Q885" t="s">
        <v>1510</v>
      </c>
      <c r="R885">
        <v>2</v>
      </c>
    </row>
    <row r="886" spans="1:18" x14ac:dyDescent="0.2">
      <c r="A886" t="s">
        <v>1728</v>
      </c>
      <c r="B886" t="s">
        <v>1002</v>
      </c>
      <c r="C886">
        <v>54271</v>
      </c>
      <c r="D886">
        <v>106381</v>
      </c>
      <c r="E886">
        <v>10005673</v>
      </c>
      <c r="F886" t="s">
        <v>1536</v>
      </c>
      <c r="G886" t="s">
        <v>14</v>
      </c>
      <c r="H886" t="s">
        <v>542</v>
      </c>
      <c r="I886" t="s">
        <v>161</v>
      </c>
      <c r="J886" t="s">
        <v>161</v>
      </c>
      <c r="K886" t="s">
        <v>1729</v>
      </c>
      <c r="L886" s="161">
        <v>42051</v>
      </c>
      <c r="M886" s="161">
        <v>42055</v>
      </c>
      <c r="N886" t="s">
        <v>123</v>
      </c>
      <c r="O886" t="s">
        <v>104</v>
      </c>
      <c r="P886">
        <v>3</v>
      </c>
      <c r="Q886" t="s">
        <v>1510</v>
      </c>
      <c r="R886">
        <v>2</v>
      </c>
    </row>
    <row r="887" spans="1:18" x14ac:dyDescent="0.2">
      <c r="A887" t="s">
        <v>1730</v>
      </c>
      <c r="B887" t="s">
        <v>1004</v>
      </c>
      <c r="C887">
        <v>54277</v>
      </c>
      <c r="D887">
        <v>119814</v>
      </c>
      <c r="E887">
        <v>10033746</v>
      </c>
      <c r="F887" t="s">
        <v>1508</v>
      </c>
      <c r="G887" t="s">
        <v>13</v>
      </c>
      <c r="H887" t="s">
        <v>398</v>
      </c>
      <c r="I887" t="s">
        <v>161</v>
      </c>
      <c r="J887" t="s">
        <v>161</v>
      </c>
      <c r="K887" t="s">
        <v>1731</v>
      </c>
      <c r="L887" s="161">
        <v>41981</v>
      </c>
      <c r="M887" s="161">
        <v>41985</v>
      </c>
      <c r="N887" t="s">
        <v>98</v>
      </c>
      <c r="O887" t="s">
        <v>104</v>
      </c>
      <c r="P887">
        <v>3</v>
      </c>
      <c r="Q887" t="s">
        <v>1510</v>
      </c>
      <c r="R887">
        <v>2</v>
      </c>
    </row>
    <row r="888" spans="1:18" x14ac:dyDescent="0.2">
      <c r="A888" t="s">
        <v>1732</v>
      </c>
      <c r="B888" t="s">
        <v>1733</v>
      </c>
      <c r="C888">
        <v>54373</v>
      </c>
      <c r="D888">
        <v>110136</v>
      </c>
      <c r="E888">
        <v>10005825</v>
      </c>
      <c r="F888" t="s">
        <v>1536</v>
      </c>
      <c r="G888" t="s">
        <v>14</v>
      </c>
      <c r="H888" t="s">
        <v>398</v>
      </c>
      <c r="I888" t="s">
        <v>161</v>
      </c>
      <c r="J888" t="s">
        <v>161</v>
      </c>
      <c r="K888" t="s">
        <v>1734</v>
      </c>
      <c r="L888" s="161">
        <v>42023</v>
      </c>
      <c r="M888" s="161">
        <v>42027</v>
      </c>
      <c r="N888" t="s">
        <v>282</v>
      </c>
      <c r="O888" t="s">
        <v>104</v>
      </c>
      <c r="P888">
        <v>2</v>
      </c>
      <c r="Q888" t="s">
        <v>1510</v>
      </c>
      <c r="R888">
        <v>3</v>
      </c>
    </row>
    <row r="889" spans="1:18" x14ac:dyDescent="0.2">
      <c r="A889" t="s">
        <v>1735</v>
      </c>
      <c r="B889" t="s">
        <v>184</v>
      </c>
      <c r="C889">
        <v>54504</v>
      </c>
      <c r="D889">
        <v>106993</v>
      </c>
      <c r="E889">
        <v>10010846</v>
      </c>
      <c r="F889" t="s">
        <v>1508</v>
      </c>
      <c r="G889" t="s">
        <v>13</v>
      </c>
      <c r="H889" t="s">
        <v>185</v>
      </c>
      <c r="I889" t="s">
        <v>186</v>
      </c>
      <c r="J889" t="s">
        <v>93</v>
      </c>
      <c r="K889" t="s">
        <v>187</v>
      </c>
      <c r="L889" s="161">
        <v>41954</v>
      </c>
      <c r="M889" s="161">
        <v>41957</v>
      </c>
      <c r="N889" t="s">
        <v>138</v>
      </c>
      <c r="O889" t="s">
        <v>104</v>
      </c>
      <c r="P889">
        <v>2</v>
      </c>
      <c r="Q889" t="s">
        <v>1510</v>
      </c>
      <c r="R889">
        <v>3</v>
      </c>
    </row>
    <row r="890" spans="1:18" x14ac:dyDescent="0.2">
      <c r="A890" t="s">
        <v>1736</v>
      </c>
      <c r="B890" t="s">
        <v>1737</v>
      </c>
      <c r="C890">
        <v>54519</v>
      </c>
      <c r="D890">
        <v>110149</v>
      </c>
      <c r="E890">
        <v>10006029</v>
      </c>
      <c r="F890" t="s">
        <v>1512</v>
      </c>
      <c r="G890" t="s">
        <v>14</v>
      </c>
      <c r="H890" t="s">
        <v>485</v>
      </c>
      <c r="I890" t="s">
        <v>102</v>
      </c>
      <c r="J890" t="s">
        <v>102</v>
      </c>
      <c r="K890" t="s">
        <v>1738</v>
      </c>
      <c r="L890" s="161">
        <v>41918</v>
      </c>
      <c r="M890" s="161">
        <v>41922</v>
      </c>
      <c r="N890" t="s">
        <v>143</v>
      </c>
      <c r="O890" t="s">
        <v>104</v>
      </c>
      <c r="P890">
        <v>2</v>
      </c>
      <c r="Q890" t="s">
        <v>1510</v>
      </c>
      <c r="R890">
        <v>2</v>
      </c>
    </row>
    <row r="891" spans="1:18" x14ac:dyDescent="0.2">
      <c r="A891" t="s">
        <v>1739</v>
      </c>
      <c r="B891" t="s">
        <v>499</v>
      </c>
      <c r="C891">
        <v>54640</v>
      </c>
      <c r="D891">
        <v>109702</v>
      </c>
      <c r="E891">
        <v>10006365</v>
      </c>
      <c r="F891" t="s">
        <v>1508</v>
      </c>
      <c r="G891" t="s">
        <v>13</v>
      </c>
      <c r="H891" t="s">
        <v>374</v>
      </c>
      <c r="I891" t="s">
        <v>177</v>
      </c>
      <c r="J891" t="s">
        <v>177</v>
      </c>
      <c r="K891" t="s">
        <v>500</v>
      </c>
      <c r="L891" s="161">
        <v>42038</v>
      </c>
      <c r="M891" s="161">
        <v>42041</v>
      </c>
      <c r="N891" t="s">
        <v>123</v>
      </c>
      <c r="O891" t="s">
        <v>104</v>
      </c>
      <c r="P891">
        <v>3</v>
      </c>
      <c r="Q891" t="s">
        <v>1510</v>
      </c>
      <c r="R891">
        <v>2</v>
      </c>
    </row>
    <row r="892" spans="1:18" x14ac:dyDescent="0.2">
      <c r="A892" t="s">
        <v>1740</v>
      </c>
      <c r="B892" t="s">
        <v>502</v>
      </c>
      <c r="C892">
        <v>54643</v>
      </c>
      <c r="D892">
        <v>107957</v>
      </c>
      <c r="E892">
        <v>10006367</v>
      </c>
      <c r="F892" t="s">
        <v>1508</v>
      </c>
      <c r="G892" t="s">
        <v>13</v>
      </c>
      <c r="H892" t="s">
        <v>151</v>
      </c>
      <c r="I892" t="s">
        <v>152</v>
      </c>
      <c r="J892" t="s">
        <v>152</v>
      </c>
      <c r="K892" t="s">
        <v>503</v>
      </c>
      <c r="L892" s="161">
        <v>41975</v>
      </c>
      <c r="M892" s="161">
        <v>41977</v>
      </c>
      <c r="N892" t="s">
        <v>138</v>
      </c>
      <c r="O892" t="s">
        <v>104</v>
      </c>
      <c r="P892">
        <v>3</v>
      </c>
      <c r="Q892" t="s">
        <v>1510</v>
      </c>
      <c r="R892">
        <v>3</v>
      </c>
    </row>
    <row r="893" spans="1:18" x14ac:dyDescent="0.2">
      <c r="A893" t="s">
        <v>1741</v>
      </c>
      <c r="B893" t="s">
        <v>1742</v>
      </c>
      <c r="C893">
        <v>54666</v>
      </c>
      <c r="D893">
        <v>112545</v>
      </c>
      <c r="E893">
        <v>10006407</v>
      </c>
      <c r="F893" t="s">
        <v>1512</v>
      </c>
      <c r="G893" t="s">
        <v>14</v>
      </c>
      <c r="H893" t="s">
        <v>467</v>
      </c>
      <c r="I893" t="s">
        <v>92</v>
      </c>
      <c r="J893" t="s">
        <v>93</v>
      </c>
      <c r="K893" t="s">
        <v>1743</v>
      </c>
      <c r="L893" s="161">
        <v>41967</v>
      </c>
      <c r="M893" s="161">
        <v>41971</v>
      </c>
      <c r="N893" t="s">
        <v>143</v>
      </c>
      <c r="O893" t="s">
        <v>104</v>
      </c>
      <c r="P893">
        <v>2</v>
      </c>
      <c r="Q893" t="s">
        <v>1510</v>
      </c>
      <c r="R893">
        <v>2</v>
      </c>
    </row>
    <row r="894" spans="1:18" x14ac:dyDescent="0.2">
      <c r="A894" t="s">
        <v>1744</v>
      </c>
      <c r="B894" t="s">
        <v>129</v>
      </c>
      <c r="C894">
        <v>54726</v>
      </c>
      <c r="D894">
        <v>112419</v>
      </c>
      <c r="E894">
        <v>10006472</v>
      </c>
      <c r="F894" t="s">
        <v>1508</v>
      </c>
      <c r="G894" t="s">
        <v>13</v>
      </c>
      <c r="H894" t="s">
        <v>494</v>
      </c>
      <c r="I894" t="s">
        <v>131</v>
      </c>
      <c r="J894" t="s">
        <v>131</v>
      </c>
      <c r="K894" t="s">
        <v>133</v>
      </c>
      <c r="L894" s="161">
        <v>42170</v>
      </c>
      <c r="M894" s="161">
        <v>42174</v>
      </c>
      <c r="N894" t="s">
        <v>98</v>
      </c>
      <c r="O894" t="s">
        <v>104</v>
      </c>
      <c r="P894">
        <v>3</v>
      </c>
      <c r="Q894" t="s">
        <v>1510</v>
      </c>
      <c r="R894">
        <v>2</v>
      </c>
    </row>
    <row r="895" spans="1:18" x14ac:dyDescent="0.2">
      <c r="A895" t="s">
        <v>1745</v>
      </c>
      <c r="B895" t="s">
        <v>1746</v>
      </c>
      <c r="C895">
        <v>54744</v>
      </c>
      <c r="D895">
        <v>112186</v>
      </c>
      <c r="E895">
        <v>10006500</v>
      </c>
      <c r="F895" t="s">
        <v>1508</v>
      </c>
      <c r="G895" t="s">
        <v>13</v>
      </c>
      <c r="H895" t="s">
        <v>697</v>
      </c>
      <c r="I895" t="s">
        <v>161</v>
      </c>
      <c r="J895" t="s">
        <v>161</v>
      </c>
      <c r="K895" t="s">
        <v>1747</v>
      </c>
      <c r="L895" s="161">
        <v>41981</v>
      </c>
      <c r="M895" s="161">
        <v>41985</v>
      </c>
      <c r="N895" t="s">
        <v>123</v>
      </c>
      <c r="O895" t="s">
        <v>104</v>
      </c>
      <c r="P895">
        <v>4</v>
      </c>
      <c r="Q895" t="s">
        <v>1510</v>
      </c>
      <c r="R895">
        <v>3</v>
      </c>
    </row>
    <row r="896" spans="1:18" x14ac:dyDescent="0.2">
      <c r="A896" t="s">
        <v>1748</v>
      </c>
      <c r="B896" t="s">
        <v>1749</v>
      </c>
      <c r="C896">
        <v>54803</v>
      </c>
      <c r="D896">
        <v>107555</v>
      </c>
      <c r="E896">
        <v>10006574</v>
      </c>
      <c r="F896" t="s">
        <v>1508</v>
      </c>
      <c r="G896" t="s">
        <v>13</v>
      </c>
      <c r="H896" t="s">
        <v>559</v>
      </c>
      <c r="I896" t="s">
        <v>186</v>
      </c>
      <c r="J896" t="s">
        <v>93</v>
      </c>
      <c r="K896" t="s">
        <v>1750</v>
      </c>
      <c r="L896" s="161">
        <v>41982</v>
      </c>
      <c r="M896" s="161">
        <v>41984</v>
      </c>
      <c r="N896" t="s">
        <v>123</v>
      </c>
      <c r="O896" t="s">
        <v>104</v>
      </c>
      <c r="P896">
        <v>1</v>
      </c>
      <c r="Q896" t="s">
        <v>1510</v>
      </c>
      <c r="R896">
        <v>1</v>
      </c>
    </row>
    <row r="897" spans="1:18" x14ac:dyDescent="0.2">
      <c r="A897" t="s">
        <v>1751</v>
      </c>
      <c r="B897" t="s">
        <v>363</v>
      </c>
      <c r="C897">
        <v>54946</v>
      </c>
      <c r="D897">
        <v>112645</v>
      </c>
      <c r="E897">
        <v>10006845</v>
      </c>
      <c r="F897" t="s">
        <v>1508</v>
      </c>
      <c r="G897" t="s">
        <v>13</v>
      </c>
      <c r="H897" t="s">
        <v>358</v>
      </c>
      <c r="I897" t="s">
        <v>186</v>
      </c>
      <c r="J897" t="s">
        <v>93</v>
      </c>
      <c r="K897" t="s">
        <v>364</v>
      </c>
      <c r="L897" s="161">
        <v>42023</v>
      </c>
      <c r="M897" s="161">
        <v>42027</v>
      </c>
      <c r="N897" t="s">
        <v>98</v>
      </c>
      <c r="O897" t="s">
        <v>104</v>
      </c>
      <c r="P897">
        <v>3</v>
      </c>
      <c r="Q897" t="s">
        <v>1510</v>
      </c>
      <c r="R897">
        <v>2</v>
      </c>
    </row>
    <row r="898" spans="1:18" x14ac:dyDescent="0.2">
      <c r="A898" t="s">
        <v>1752</v>
      </c>
      <c r="B898" t="s">
        <v>1753</v>
      </c>
      <c r="C898">
        <v>54947</v>
      </c>
      <c r="D898">
        <v>107784</v>
      </c>
      <c r="E898">
        <v>10006847</v>
      </c>
      <c r="F898" t="s">
        <v>1508</v>
      </c>
      <c r="G898" t="s">
        <v>13</v>
      </c>
      <c r="H898" t="s">
        <v>130</v>
      </c>
      <c r="I898" t="s">
        <v>131</v>
      </c>
      <c r="J898" t="s">
        <v>131</v>
      </c>
      <c r="K898" t="s">
        <v>1754</v>
      </c>
      <c r="L898" s="161">
        <v>42163</v>
      </c>
      <c r="M898" s="161">
        <v>42167</v>
      </c>
      <c r="N898" t="s">
        <v>98</v>
      </c>
      <c r="O898" t="s">
        <v>104</v>
      </c>
      <c r="P898">
        <v>2</v>
      </c>
      <c r="Q898" t="s">
        <v>1510</v>
      </c>
      <c r="R898">
        <v>2</v>
      </c>
    </row>
    <row r="899" spans="1:18" x14ac:dyDescent="0.2">
      <c r="A899" t="s">
        <v>1755</v>
      </c>
      <c r="B899" t="s">
        <v>1756</v>
      </c>
      <c r="C899">
        <v>55045</v>
      </c>
      <c r="D899">
        <v>106761</v>
      </c>
      <c r="E899">
        <v>10006987</v>
      </c>
      <c r="F899" t="s">
        <v>1536</v>
      </c>
      <c r="G899" t="s">
        <v>14</v>
      </c>
      <c r="H899" t="s">
        <v>741</v>
      </c>
      <c r="I899" t="s">
        <v>131</v>
      </c>
      <c r="J899" t="s">
        <v>131</v>
      </c>
      <c r="K899" t="s">
        <v>1757</v>
      </c>
      <c r="L899" s="161">
        <v>42037</v>
      </c>
      <c r="M899" s="161">
        <v>42041</v>
      </c>
      <c r="N899" t="s">
        <v>123</v>
      </c>
      <c r="O899" t="s">
        <v>104</v>
      </c>
      <c r="P899">
        <v>2</v>
      </c>
      <c r="Q899" t="s">
        <v>1510</v>
      </c>
      <c r="R899">
        <v>2</v>
      </c>
    </row>
    <row r="900" spans="1:18" x14ac:dyDescent="0.2">
      <c r="A900" t="s">
        <v>1758</v>
      </c>
      <c r="B900" t="s">
        <v>481</v>
      </c>
      <c r="C900">
        <v>55053</v>
      </c>
      <c r="D900">
        <v>108976</v>
      </c>
      <c r="E900">
        <v>10006986</v>
      </c>
      <c r="F900" t="s">
        <v>1508</v>
      </c>
      <c r="G900" t="s">
        <v>13</v>
      </c>
      <c r="H900" t="s">
        <v>482</v>
      </c>
      <c r="I900" t="s">
        <v>115</v>
      </c>
      <c r="J900" t="s">
        <v>115</v>
      </c>
      <c r="K900" t="s">
        <v>483</v>
      </c>
      <c r="L900" s="161">
        <v>42058</v>
      </c>
      <c r="M900" s="161">
        <v>42062</v>
      </c>
      <c r="N900" t="s">
        <v>98</v>
      </c>
      <c r="O900" t="s">
        <v>104</v>
      </c>
      <c r="P900">
        <v>3</v>
      </c>
      <c r="Q900" t="s">
        <v>1510</v>
      </c>
      <c r="R900">
        <v>2</v>
      </c>
    </row>
    <row r="901" spans="1:18" x14ac:dyDescent="0.2">
      <c r="A901" t="s">
        <v>1759</v>
      </c>
      <c r="B901" t="s">
        <v>1760</v>
      </c>
      <c r="C901">
        <v>55208</v>
      </c>
      <c r="D901">
        <v>116421</v>
      </c>
      <c r="E901">
        <v>10007218</v>
      </c>
      <c r="F901" t="s">
        <v>1508</v>
      </c>
      <c r="G901" t="s">
        <v>13</v>
      </c>
      <c r="H901" t="s">
        <v>149</v>
      </c>
      <c r="I901" t="s">
        <v>131</v>
      </c>
      <c r="J901" t="s">
        <v>131</v>
      </c>
      <c r="K901" t="s">
        <v>1761</v>
      </c>
      <c r="L901" s="161">
        <v>41974</v>
      </c>
      <c r="M901" s="161">
        <v>41977</v>
      </c>
      <c r="N901" t="s">
        <v>123</v>
      </c>
      <c r="O901" t="s">
        <v>104</v>
      </c>
      <c r="P901">
        <v>4</v>
      </c>
      <c r="Q901" t="s">
        <v>1510</v>
      </c>
      <c r="R901">
        <v>1</v>
      </c>
    </row>
    <row r="902" spans="1:18" x14ac:dyDescent="0.2">
      <c r="A902" t="s">
        <v>1762</v>
      </c>
      <c r="B902" t="s">
        <v>1763</v>
      </c>
      <c r="C902">
        <v>55268</v>
      </c>
      <c r="D902">
        <v>106426</v>
      </c>
      <c r="E902">
        <v>10007336</v>
      </c>
      <c r="F902" t="s">
        <v>1512</v>
      </c>
      <c r="G902" t="s">
        <v>14</v>
      </c>
      <c r="H902" t="s">
        <v>1312</v>
      </c>
      <c r="I902" t="s">
        <v>131</v>
      </c>
      <c r="J902" t="s">
        <v>131</v>
      </c>
      <c r="K902" t="s">
        <v>1764</v>
      </c>
      <c r="L902" s="161">
        <v>41926</v>
      </c>
      <c r="M902" s="161">
        <v>41929</v>
      </c>
      <c r="N902" t="s">
        <v>143</v>
      </c>
      <c r="O902" t="s">
        <v>104</v>
      </c>
      <c r="P902">
        <v>4</v>
      </c>
      <c r="Q902" t="s">
        <v>1510</v>
      </c>
      <c r="R902">
        <v>2</v>
      </c>
    </row>
    <row r="903" spans="1:18" x14ac:dyDescent="0.2">
      <c r="A903" t="s">
        <v>1765</v>
      </c>
      <c r="B903" t="s">
        <v>516</v>
      </c>
      <c r="C903">
        <v>55287</v>
      </c>
      <c r="D903">
        <v>105529</v>
      </c>
      <c r="E903">
        <v>10008986</v>
      </c>
      <c r="F903" t="s">
        <v>1512</v>
      </c>
      <c r="G903" t="s">
        <v>14</v>
      </c>
      <c r="H903" t="s">
        <v>374</v>
      </c>
      <c r="I903" t="s">
        <v>177</v>
      </c>
      <c r="J903" t="s">
        <v>177</v>
      </c>
      <c r="K903" t="s">
        <v>517</v>
      </c>
      <c r="L903" s="161">
        <v>41918</v>
      </c>
      <c r="M903" s="161">
        <v>41922</v>
      </c>
      <c r="N903" t="s">
        <v>138</v>
      </c>
      <c r="O903" t="s">
        <v>104</v>
      </c>
      <c r="P903">
        <v>3</v>
      </c>
      <c r="Q903" t="s">
        <v>1510</v>
      </c>
      <c r="R903">
        <v>3</v>
      </c>
    </row>
    <row r="904" spans="1:18" x14ac:dyDescent="0.2">
      <c r="A904" t="s">
        <v>1766</v>
      </c>
      <c r="B904" t="s">
        <v>1767</v>
      </c>
      <c r="C904">
        <v>55294</v>
      </c>
      <c r="D904">
        <v>105454</v>
      </c>
      <c r="E904">
        <v>10007375</v>
      </c>
      <c r="F904" t="s">
        <v>1508</v>
      </c>
      <c r="G904" t="s">
        <v>13</v>
      </c>
      <c r="H904" t="s">
        <v>151</v>
      </c>
      <c r="I904" t="s">
        <v>152</v>
      </c>
      <c r="J904" t="s">
        <v>152</v>
      </c>
      <c r="K904" t="s">
        <v>1768</v>
      </c>
      <c r="L904" s="161">
        <v>42066</v>
      </c>
      <c r="M904" s="161">
        <v>42069</v>
      </c>
      <c r="N904" t="s">
        <v>123</v>
      </c>
      <c r="O904" t="s">
        <v>104</v>
      </c>
      <c r="P904">
        <v>2</v>
      </c>
      <c r="Q904" t="s">
        <v>1510</v>
      </c>
      <c r="R904">
        <v>1</v>
      </c>
    </row>
    <row r="905" spans="1:18" x14ac:dyDescent="0.2">
      <c r="A905" t="s">
        <v>1769</v>
      </c>
      <c r="B905" t="s">
        <v>1770</v>
      </c>
      <c r="C905">
        <v>55295</v>
      </c>
      <c r="D905">
        <v>116089</v>
      </c>
      <c r="E905">
        <v>10007377</v>
      </c>
      <c r="F905" t="s">
        <v>1508</v>
      </c>
      <c r="G905" t="s">
        <v>13</v>
      </c>
      <c r="H905" t="s">
        <v>374</v>
      </c>
      <c r="I905" t="s">
        <v>177</v>
      </c>
      <c r="J905" t="s">
        <v>177</v>
      </c>
      <c r="K905" t="s">
        <v>1771</v>
      </c>
      <c r="L905" s="161">
        <v>42079</v>
      </c>
      <c r="M905" s="161">
        <v>42083</v>
      </c>
      <c r="N905" t="s">
        <v>123</v>
      </c>
      <c r="O905" t="s">
        <v>104</v>
      </c>
      <c r="P905">
        <v>2</v>
      </c>
      <c r="Q905" t="s">
        <v>1510</v>
      </c>
      <c r="R905">
        <v>2</v>
      </c>
    </row>
    <row r="906" spans="1:18" x14ac:dyDescent="0.2">
      <c r="A906" t="s">
        <v>1772</v>
      </c>
      <c r="B906" t="s">
        <v>1773</v>
      </c>
      <c r="C906">
        <v>55363</v>
      </c>
      <c r="D906">
        <v>117523</v>
      </c>
      <c r="E906">
        <v>10008023</v>
      </c>
      <c r="F906" t="s">
        <v>1590</v>
      </c>
      <c r="G906" t="s">
        <v>13</v>
      </c>
      <c r="H906" t="s">
        <v>1176</v>
      </c>
      <c r="I906" t="s">
        <v>102</v>
      </c>
      <c r="J906" t="s">
        <v>102</v>
      </c>
      <c r="K906" t="s">
        <v>1774</v>
      </c>
      <c r="L906" s="161">
        <v>42185</v>
      </c>
      <c r="M906" s="161">
        <v>42188</v>
      </c>
      <c r="N906" t="s">
        <v>138</v>
      </c>
      <c r="O906" t="s">
        <v>104</v>
      </c>
      <c r="P906">
        <v>2</v>
      </c>
      <c r="Q906" t="s">
        <v>1510</v>
      </c>
      <c r="R906">
        <v>3</v>
      </c>
    </row>
    <row r="907" spans="1:18" x14ac:dyDescent="0.2">
      <c r="A907" t="s">
        <v>1775</v>
      </c>
      <c r="B907" t="s">
        <v>1776</v>
      </c>
      <c r="C907">
        <v>55413</v>
      </c>
      <c r="D907">
        <v>108152</v>
      </c>
      <c r="E907">
        <v>10007576</v>
      </c>
      <c r="F907" t="s">
        <v>1512</v>
      </c>
      <c r="G907" t="s">
        <v>14</v>
      </c>
      <c r="H907" t="s">
        <v>1777</v>
      </c>
      <c r="I907" t="s">
        <v>161</v>
      </c>
      <c r="J907" t="s">
        <v>161</v>
      </c>
      <c r="K907" t="s">
        <v>1778</v>
      </c>
      <c r="L907" s="161">
        <v>41981</v>
      </c>
      <c r="M907" s="161">
        <v>41985</v>
      </c>
      <c r="N907" t="s">
        <v>143</v>
      </c>
      <c r="O907" t="s">
        <v>104</v>
      </c>
      <c r="P907">
        <v>1</v>
      </c>
      <c r="Q907" t="s">
        <v>1510</v>
      </c>
      <c r="R907">
        <v>2</v>
      </c>
    </row>
    <row r="908" spans="1:18" x14ac:dyDescent="0.2">
      <c r="A908" t="s">
        <v>1779</v>
      </c>
      <c r="B908" t="s">
        <v>1077</v>
      </c>
      <c r="C908">
        <v>55422</v>
      </c>
      <c r="D908">
        <v>114823</v>
      </c>
      <c r="E908">
        <v>10007623</v>
      </c>
      <c r="F908" t="s">
        <v>1512</v>
      </c>
      <c r="G908" t="s">
        <v>14</v>
      </c>
      <c r="H908" t="s">
        <v>382</v>
      </c>
      <c r="I908" t="s">
        <v>161</v>
      </c>
      <c r="J908" t="s">
        <v>161</v>
      </c>
      <c r="K908" t="s">
        <v>1780</v>
      </c>
      <c r="L908" s="161">
        <v>41975</v>
      </c>
      <c r="M908" s="161">
        <v>41978</v>
      </c>
      <c r="N908" t="s">
        <v>143</v>
      </c>
      <c r="O908" t="s">
        <v>104</v>
      </c>
      <c r="P908">
        <v>3</v>
      </c>
      <c r="Q908" t="s">
        <v>1510</v>
      </c>
      <c r="R908">
        <v>2</v>
      </c>
    </row>
    <row r="909" spans="1:18" x14ac:dyDescent="0.2">
      <c r="A909" t="s">
        <v>1781</v>
      </c>
      <c r="B909" t="s">
        <v>1782</v>
      </c>
      <c r="C909">
        <v>55459</v>
      </c>
      <c r="D909">
        <v>115776</v>
      </c>
      <c r="E909">
        <v>10000525</v>
      </c>
      <c r="F909" t="s">
        <v>1508</v>
      </c>
      <c r="G909" t="s">
        <v>13</v>
      </c>
      <c r="H909" t="s">
        <v>167</v>
      </c>
      <c r="I909" t="s">
        <v>102</v>
      </c>
      <c r="J909" t="s">
        <v>102</v>
      </c>
      <c r="K909" t="s">
        <v>1783</v>
      </c>
      <c r="L909" s="161">
        <v>41967</v>
      </c>
      <c r="M909" s="161">
        <v>41971</v>
      </c>
      <c r="N909" t="s">
        <v>138</v>
      </c>
      <c r="O909" t="s">
        <v>104</v>
      </c>
      <c r="P909">
        <v>4</v>
      </c>
      <c r="Q909" t="s">
        <v>1510</v>
      </c>
      <c r="R909">
        <v>3</v>
      </c>
    </row>
    <row r="910" spans="1:18" x14ac:dyDescent="0.2">
      <c r="A910" t="s">
        <v>1784</v>
      </c>
      <c r="B910" t="s">
        <v>1084</v>
      </c>
      <c r="C910">
        <v>56817</v>
      </c>
      <c r="D910">
        <v>119809</v>
      </c>
      <c r="E910">
        <v>10033129</v>
      </c>
      <c r="F910" t="s">
        <v>1508</v>
      </c>
      <c r="G910" t="s">
        <v>13</v>
      </c>
      <c r="H910" t="s">
        <v>225</v>
      </c>
      <c r="I910" t="s">
        <v>92</v>
      </c>
      <c r="J910" t="s">
        <v>93</v>
      </c>
      <c r="K910" t="s">
        <v>1785</v>
      </c>
      <c r="L910" s="161">
        <v>41891</v>
      </c>
      <c r="M910" s="161">
        <v>41894</v>
      </c>
      <c r="N910" t="s">
        <v>138</v>
      </c>
      <c r="O910" t="s">
        <v>104</v>
      </c>
      <c r="P910">
        <v>3</v>
      </c>
      <c r="Q910" t="s">
        <v>1510</v>
      </c>
      <c r="R910">
        <v>3</v>
      </c>
    </row>
    <row r="911" spans="1:18" x14ac:dyDescent="0.2">
      <c r="A911" t="s">
        <v>1786</v>
      </c>
      <c r="B911" t="s">
        <v>294</v>
      </c>
      <c r="C911">
        <v>57598</v>
      </c>
      <c r="D911">
        <v>105852</v>
      </c>
      <c r="E911">
        <v>10007405</v>
      </c>
      <c r="F911" t="s">
        <v>1536</v>
      </c>
      <c r="G911" t="s">
        <v>14</v>
      </c>
      <c r="H911" t="s">
        <v>295</v>
      </c>
      <c r="I911" t="s">
        <v>186</v>
      </c>
      <c r="J911" t="s">
        <v>93</v>
      </c>
      <c r="K911" t="s">
        <v>297</v>
      </c>
      <c r="L911" s="161">
        <v>42086</v>
      </c>
      <c r="M911" s="161">
        <v>42090</v>
      </c>
      <c r="N911" t="s">
        <v>98</v>
      </c>
      <c r="O911" t="s">
        <v>104</v>
      </c>
      <c r="P911">
        <v>3</v>
      </c>
      <c r="Q911" t="s">
        <v>1510</v>
      </c>
      <c r="R911">
        <v>2</v>
      </c>
    </row>
    <row r="912" spans="1:18" x14ac:dyDescent="0.2">
      <c r="A912" t="s">
        <v>1787</v>
      </c>
      <c r="B912" t="s">
        <v>381</v>
      </c>
      <c r="C912">
        <v>57680</v>
      </c>
      <c r="D912">
        <v>116239</v>
      </c>
      <c r="E912">
        <v>10000421</v>
      </c>
      <c r="F912" t="s">
        <v>1508</v>
      </c>
      <c r="G912" t="s">
        <v>13</v>
      </c>
      <c r="H912" t="s">
        <v>382</v>
      </c>
      <c r="I912" t="s">
        <v>161</v>
      </c>
      <c r="J912" t="s">
        <v>161</v>
      </c>
      <c r="K912" t="s">
        <v>384</v>
      </c>
      <c r="L912" s="161">
        <v>42023</v>
      </c>
      <c r="M912" s="161">
        <v>42027</v>
      </c>
      <c r="N912" t="s">
        <v>138</v>
      </c>
      <c r="O912" t="s">
        <v>104</v>
      </c>
      <c r="P912">
        <v>3</v>
      </c>
      <c r="Q912" t="s">
        <v>1510</v>
      </c>
      <c r="R912">
        <v>3</v>
      </c>
    </row>
    <row r="913" spans="1:18" x14ac:dyDescent="0.2">
      <c r="A913" t="s">
        <v>1788</v>
      </c>
      <c r="B913" t="s">
        <v>1088</v>
      </c>
      <c r="C913">
        <v>57838</v>
      </c>
      <c r="D913">
        <v>118489</v>
      </c>
      <c r="E913">
        <v>10018344</v>
      </c>
      <c r="F913" t="s">
        <v>1508</v>
      </c>
      <c r="G913" t="s">
        <v>13</v>
      </c>
      <c r="H913" t="s">
        <v>235</v>
      </c>
      <c r="I913" t="s">
        <v>177</v>
      </c>
      <c r="J913" t="s">
        <v>177</v>
      </c>
      <c r="K913" t="s">
        <v>1789</v>
      </c>
      <c r="L913" s="161">
        <v>41947</v>
      </c>
      <c r="M913" s="161">
        <v>41950</v>
      </c>
      <c r="N913" t="s">
        <v>123</v>
      </c>
      <c r="O913" t="s">
        <v>104</v>
      </c>
      <c r="P913">
        <v>3</v>
      </c>
      <c r="Q913" t="s">
        <v>1510</v>
      </c>
      <c r="R913" t="s">
        <v>195</v>
      </c>
    </row>
    <row r="914" spans="1:18" x14ac:dyDescent="0.2">
      <c r="A914" t="s">
        <v>1790</v>
      </c>
      <c r="B914" t="s">
        <v>1791</v>
      </c>
      <c r="C914">
        <v>57860</v>
      </c>
      <c r="D914">
        <v>117920</v>
      </c>
      <c r="E914">
        <v>10012467</v>
      </c>
      <c r="F914" t="s">
        <v>1508</v>
      </c>
      <c r="G914" t="s">
        <v>13</v>
      </c>
      <c r="H914" t="s">
        <v>255</v>
      </c>
      <c r="I914" t="s">
        <v>177</v>
      </c>
      <c r="J914" t="s">
        <v>177</v>
      </c>
      <c r="K914" t="s">
        <v>1792</v>
      </c>
      <c r="L914" s="161">
        <v>42177</v>
      </c>
      <c r="M914" s="161">
        <v>42181</v>
      </c>
      <c r="N914" t="s">
        <v>98</v>
      </c>
      <c r="O914" t="s">
        <v>104</v>
      </c>
      <c r="P914">
        <v>2</v>
      </c>
      <c r="Q914" t="s">
        <v>1510</v>
      </c>
      <c r="R914">
        <v>2</v>
      </c>
    </row>
    <row r="915" spans="1:18" x14ac:dyDescent="0.2">
      <c r="A915" t="s">
        <v>1793</v>
      </c>
      <c r="B915" t="s">
        <v>1794</v>
      </c>
      <c r="C915">
        <v>57877</v>
      </c>
      <c r="D915">
        <v>118188</v>
      </c>
      <c r="E915">
        <v>10013539</v>
      </c>
      <c r="F915" t="s">
        <v>1508</v>
      </c>
      <c r="G915" t="s">
        <v>13</v>
      </c>
      <c r="H915" t="s">
        <v>440</v>
      </c>
      <c r="I915" t="s">
        <v>92</v>
      </c>
      <c r="J915" t="s">
        <v>93</v>
      </c>
      <c r="K915" t="s">
        <v>1795</v>
      </c>
      <c r="L915" s="161">
        <v>42059</v>
      </c>
      <c r="M915" s="161">
        <v>42062</v>
      </c>
      <c r="N915" t="s">
        <v>123</v>
      </c>
      <c r="O915" t="s">
        <v>104</v>
      </c>
      <c r="P915">
        <v>2</v>
      </c>
      <c r="Q915" t="s">
        <v>1510</v>
      </c>
      <c r="R915">
        <v>3</v>
      </c>
    </row>
    <row r="916" spans="1:18" x14ac:dyDescent="0.2">
      <c r="A916" t="s">
        <v>1796</v>
      </c>
      <c r="B916" t="s">
        <v>1797</v>
      </c>
      <c r="C916">
        <v>58132</v>
      </c>
      <c r="D916">
        <v>115798</v>
      </c>
      <c r="E916">
        <v>10007722</v>
      </c>
      <c r="F916" t="s">
        <v>1508</v>
      </c>
      <c r="G916" t="s">
        <v>13</v>
      </c>
      <c r="H916" t="s">
        <v>511</v>
      </c>
      <c r="I916" t="s">
        <v>186</v>
      </c>
      <c r="J916" t="s">
        <v>93</v>
      </c>
      <c r="K916" t="s">
        <v>1798</v>
      </c>
      <c r="L916" s="161">
        <v>42156</v>
      </c>
      <c r="M916" s="161">
        <v>42160</v>
      </c>
      <c r="N916" t="s">
        <v>138</v>
      </c>
      <c r="O916" t="s">
        <v>104</v>
      </c>
      <c r="P916">
        <v>2</v>
      </c>
      <c r="Q916" t="s">
        <v>1510</v>
      </c>
      <c r="R916">
        <v>3</v>
      </c>
    </row>
    <row r="917" spans="1:18" x14ac:dyDescent="0.2">
      <c r="A917" t="s">
        <v>1799</v>
      </c>
      <c r="B917" t="s">
        <v>1800</v>
      </c>
      <c r="C917">
        <v>58168</v>
      </c>
      <c r="D917">
        <v>117900</v>
      </c>
      <c r="E917">
        <v>10010939</v>
      </c>
      <c r="F917" t="s">
        <v>1508</v>
      </c>
      <c r="G917" t="s">
        <v>13</v>
      </c>
      <c r="H917" t="s">
        <v>239</v>
      </c>
      <c r="I917" t="s">
        <v>152</v>
      </c>
      <c r="J917" t="s">
        <v>152</v>
      </c>
      <c r="K917" t="s">
        <v>1801</v>
      </c>
      <c r="L917" s="161">
        <v>41911</v>
      </c>
      <c r="M917" s="161">
        <v>41915</v>
      </c>
      <c r="N917" t="s">
        <v>138</v>
      </c>
      <c r="O917" t="s">
        <v>104</v>
      </c>
      <c r="P917">
        <v>2</v>
      </c>
      <c r="Q917" t="s">
        <v>1510</v>
      </c>
      <c r="R917">
        <v>3</v>
      </c>
    </row>
    <row r="918" spans="1:18" x14ac:dyDescent="0.2">
      <c r="A918" t="s">
        <v>1802</v>
      </c>
      <c r="B918" t="s">
        <v>1803</v>
      </c>
      <c r="C918">
        <v>58170</v>
      </c>
      <c r="D918">
        <v>117936</v>
      </c>
      <c r="E918">
        <v>10013208</v>
      </c>
      <c r="F918" t="s">
        <v>1508</v>
      </c>
      <c r="G918" t="s">
        <v>13</v>
      </c>
      <c r="H918" t="s">
        <v>264</v>
      </c>
      <c r="I918" t="s">
        <v>131</v>
      </c>
      <c r="J918" t="s">
        <v>131</v>
      </c>
      <c r="K918" t="s">
        <v>1804</v>
      </c>
      <c r="L918" s="161">
        <v>42163</v>
      </c>
      <c r="M918" s="161">
        <v>42167</v>
      </c>
      <c r="N918" t="s">
        <v>98</v>
      </c>
      <c r="O918" t="s">
        <v>104</v>
      </c>
      <c r="P918">
        <v>4</v>
      </c>
      <c r="Q918" t="s">
        <v>1510</v>
      </c>
      <c r="R918">
        <v>2</v>
      </c>
    </row>
    <row r="919" spans="1:18" x14ac:dyDescent="0.2">
      <c r="A919" t="s">
        <v>1805</v>
      </c>
      <c r="B919" t="s">
        <v>1806</v>
      </c>
      <c r="C919">
        <v>58179</v>
      </c>
      <c r="D919">
        <v>118006</v>
      </c>
      <c r="E919">
        <v>10014199</v>
      </c>
      <c r="F919" t="s">
        <v>1590</v>
      </c>
      <c r="G919" t="s">
        <v>13</v>
      </c>
      <c r="H919" t="s">
        <v>141</v>
      </c>
      <c r="I919" t="s">
        <v>115</v>
      </c>
      <c r="J919" t="s">
        <v>115</v>
      </c>
      <c r="K919" t="s">
        <v>1807</v>
      </c>
      <c r="L919" s="161">
        <v>42114</v>
      </c>
      <c r="M919" s="161">
        <v>42118</v>
      </c>
      <c r="N919" t="s">
        <v>138</v>
      </c>
      <c r="O919" t="s">
        <v>104</v>
      </c>
      <c r="P919">
        <v>3</v>
      </c>
      <c r="Q919" t="s">
        <v>1510</v>
      </c>
      <c r="R919">
        <v>3</v>
      </c>
    </row>
    <row r="920" spans="1:18" x14ac:dyDescent="0.2">
      <c r="A920" t="s">
        <v>1808</v>
      </c>
      <c r="B920" t="s">
        <v>1809</v>
      </c>
      <c r="C920">
        <v>58182</v>
      </c>
      <c r="D920">
        <v>118025</v>
      </c>
      <c r="E920">
        <v>10022654</v>
      </c>
      <c r="F920" t="s">
        <v>1508</v>
      </c>
      <c r="G920" t="s">
        <v>13</v>
      </c>
      <c r="H920" t="s">
        <v>714</v>
      </c>
      <c r="I920" t="s">
        <v>115</v>
      </c>
      <c r="J920" t="s">
        <v>115</v>
      </c>
      <c r="K920" t="s">
        <v>1810</v>
      </c>
      <c r="L920" s="161">
        <v>41918</v>
      </c>
      <c r="M920" s="161">
        <v>41922</v>
      </c>
      <c r="N920" t="s">
        <v>98</v>
      </c>
      <c r="O920" t="s">
        <v>104</v>
      </c>
      <c r="P920">
        <v>1</v>
      </c>
      <c r="Q920" t="s">
        <v>1510</v>
      </c>
      <c r="R920">
        <v>2</v>
      </c>
    </row>
    <row r="921" spans="1:18" x14ac:dyDescent="0.2">
      <c r="A921" t="s">
        <v>1811</v>
      </c>
      <c r="B921" t="s">
        <v>1812</v>
      </c>
      <c r="C921">
        <v>58184</v>
      </c>
      <c r="D921">
        <v>119388</v>
      </c>
      <c r="E921">
        <v>10032145</v>
      </c>
      <c r="F921" t="s">
        <v>1590</v>
      </c>
      <c r="G921" t="s">
        <v>13</v>
      </c>
      <c r="H921" t="s">
        <v>126</v>
      </c>
      <c r="I921" t="s">
        <v>102</v>
      </c>
      <c r="J921" t="s">
        <v>102</v>
      </c>
      <c r="K921" t="s">
        <v>1813</v>
      </c>
      <c r="L921" s="161">
        <v>42086</v>
      </c>
      <c r="M921" s="161">
        <v>42090</v>
      </c>
      <c r="N921" t="s">
        <v>98</v>
      </c>
      <c r="O921" t="s">
        <v>104</v>
      </c>
      <c r="P921">
        <v>1</v>
      </c>
      <c r="Q921" t="s">
        <v>1510</v>
      </c>
      <c r="R921">
        <v>2</v>
      </c>
    </row>
    <row r="922" spans="1:18" x14ac:dyDescent="0.2">
      <c r="A922" t="s">
        <v>1814</v>
      </c>
      <c r="B922" t="s">
        <v>1815</v>
      </c>
      <c r="C922">
        <v>58229</v>
      </c>
      <c r="D922">
        <v>118047</v>
      </c>
      <c r="E922">
        <v>10019026</v>
      </c>
      <c r="F922" t="s">
        <v>1508</v>
      </c>
      <c r="G922" t="s">
        <v>13</v>
      </c>
      <c r="H922" t="s">
        <v>442</v>
      </c>
      <c r="I922" t="s">
        <v>92</v>
      </c>
      <c r="J922" t="s">
        <v>93</v>
      </c>
      <c r="K922" t="s">
        <v>1816</v>
      </c>
      <c r="L922" s="161">
        <v>42023</v>
      </c>
      <c r="M922" s="161">
        <v>42027</v>
      </c>
      <c r="N922" t="s">
        <v>98</v>
      </c>
      <c r="O922" t="s">
        <v>104</v>
      </c>
      <c r="P922">
        <v>2</v>
      </c>
      <c r="Q922" t="s">
        <v>1510</v>
      </c>
      <c r="R922">
        <v>2</v>
      </c>
    </row>
    <row r="923" spans="1:18" x14ac:dyDescent="0.2">
      <c r="A923" t="s">
        <v>1817</v>
      </c>
      <c r="B923" t="s">
        <v>1818</v>
      </c>
      <c r="C923">
        <v>58314</v>
      </c>
      <c r="D923">
        <v>115209</v>
      </c>
      <c r="E923">
        <v>10006245</v>
      </c>
      <c r="F923" t="s">
        <v>1536</v>
      </c>
      <c r="G923" t="s">
        <v>14</v>
      </c>
      <c r="H923" t="s">
        <v>173</v>
      </c>
      <c r="I923" t="s">
        <v>161</v>
      </c>
      <c r="J923" t="s">
        <v>161</v>
      </c>
      <c r="K923" t="s">
        <v>1819</v>
      </c>
      <c r="L923" s="161">
        <v>42158</v>
      </c>
      <c r="M923" s="161">
        <v>42160</v>
      </c>
      <c r="N923" t="s">
        <v>143</v>
      </c>
      <c r="O923" t="s">
        <v>104</v>
      </c>
      <c r="P923">
        <v>2</v>
      </c>
      <c r="Q923" t="s">
        <v>1510</v>
      </c>
      <c r="R923" t="s">
        <v>195</v>
      </c>
    </row>
    <row r="924" spans="1:18" x14ac:dyDescent="0.2">
      <c r="A924" t="s">
        <v>1820</v>
      </c>
      <c r="B924" t="s">
        <v>1821</v>
      </c>
      <c r="C924">
        <v>58323</v>
      </c>
      <c r="D924">
        <v>118246</v>
      </c>
      <c r="E924">
        <v>10016742</v>
      </c>
      <c r="F924" t="s">
        <v>1508</v>
      </c>
      <c r="G924" t="s">
        <v>13</v>
      </c>
      <c r="H924" t="s">
        <v>219</v>
      </c>
      <c r="I924" t="s">
        <v>177</v>
      </c>
      <c r="J924" t="s">
        <v>177</v>
      </c>
      <c r="K924" t="s">
        <v>1822</v>
      </c>
      <c r="L924" s="161">
        <v>42031</v>
      </c>
      <c r="M924" s="161">
        <v>42034</v>
      </c>
      <c r="N924" t="s">
        <v>123</v>
      </c>
      <c r="O924" t="s">
        <v>104</v>
      </c>
      <c r="P924">
        <v>4</v>
      </c>
      <c r="Q924" t="s">
        <v>1510</v>
      </c>
      <c r="R924">
        <v>2</v>
      </c>
    </row>
    <row r="925" spans="1:18" x14ac:dyDescent="0.2">
      <c r="A925" t="s">
        <v>1823</v>
      </c>
      <c r="B925" t="s">
        <v>581</v>
      </c>
      <c r="C925">
        <v>58340</v>
      </c>
      <c r="D925">
        <v>118131</v>
      </c>
      <c r="E925">
        <v>10012834</v>
      </c>
      <c r="F925" t="s">
        <v>1508</v>
      </c>
      <c r="G925" t="s">
        <v>13</v>
      </c>
      <c r="H925" t="s">
        <v>683</v>
      </c>
      <c r="I925" t="s">
        <v>115</v>
      </c>
      <c r="J925" t="s">
        <v>115</v>
      </c>
      <c r="K925" t="s">
        <v>582</v>
      </c>
      <c r="L925" s="161">
        <v>41925</v>
      </c>
      <c r="M925" s="161">
        <v>41929</v>
      </c>
      <c r="N925" t="s">
        <v>138</v>
      </c>
      <c r="O925" t="s">
        <v>104</v>
      </c>
      <c r="P925">
        <v>3</v>
      </c>
      <c r="Q925" t="s">
        <v>1510</v>
      </c>
      <c r="R925">
        <v>3</v>
      </c>
    </row>
    <row r="926" spans="1:18" x14ac:dyDescent="0.2">
      <c r="A926" t="s">
        <v>1824</v>
      </c>
      <c r="B926" t="s">
        <v>1825</v>
      </c>
      <c r="C926">
        <v>58362</v>
      </c>
      <c r="D926">
        <v>117665</v>
      </c>
      <c r="E926">
        <v>10009491</v>
      </c>
      <c r="F926" t="s">
        <v>1508</v>
      </c>
      <c r="G926" t="s">
        <v>13</v>
      </c>
      <c r="H926" t="s">
        <v>221</v>
      </c>
      <c r="I926" t="s">
        <v>177</v>
      </c>
      <c r="J926" t="s">
        <v>177</v>
      </c>
      <c r="K926" t="s">
        <v>1826</v>
      </c>
      <c r="L926" s="161">
        <v>41974</v>
      </c>
      <c r="M926" s="161">
        <v>41978</v>
      </c>
      <c r="N926" t="s">
        <v>98</v>
      </c>
      <c r="O926" t="s">
        <v>104</v>
      </c>
      <c r="P926">
        <v>2</v>
      </c>
      <c r="Q926" t="s">
        <v>1510</v>
      </c>
      <c r="R926">
        <v>2</v>
      </c>
    </row>
    <row r="927" spans="1:18" x14ac:dyDescent="0.2">
      <c r="A927" t="s">
        <v>1827</v>
      </c>
      <c r="B927" t="s">
        <v>1828</v>
      </c>
      <c r="C927">
        <v>58370</v>
      </c>
      <c r="D927">
        <v>118169</v>
      </c>
      <c r="E927">
        <v>10018328</v>
      </c>
      <c r="F927" t="s">
        <v>1508</v>
      </c>
      <c r="G927" t="s">
        <v>13</v>
      </c>
      <c r="H927" t="s">
        <v>457</v>
      </c>
      <c r="I927" t="s">
        <v>115</v>
      </c>
      <c r="J927" t="s">
        <v>115</v>
      </c>
      <c r="K927" t="s">
        <v>1829</v>
      </c>
      <c r="L927" s="161">
        <v>41939</v>
      </c>
      <c r="M927" s="161">
        <v>41943</v>
      </c>
      <c r="N927" t="s">
        <v>123</v>
      </c>
      <c r="O927" t="s">
        <v>104</v>
      </c>
      <c r="P927">
        <v>2</v>
      </c>
      <c r="Q927" t="s">
        <v>1510</v>
      </c>
      <c r="R927">
        <v>2</v>
      </c>
    </row>
    <row r="928" spans="1:18" x14ac:dyDescent="0.2">
      <c r="A928" t="s">
        <v>1830</v>
      </c>
      <c r="B928" t="s">
        <v>525</v>
      </c>
      <c r="C928">
        <v>58383</v>
      </c>
      <c r="D928">
        <v>115411</v>
      </c>
      <c r="E928">
        <v>10005521</v>
      </c>
      <c r="F928" t="s">
        <v>1536</v>
      </c>
      <c r="G928" t="s">
        <v>14</v>
      </c>
      <c r="H928" t="s">
        <v>221</v>
      </c>
      <c r="I928" t="s">
        <v>177</v>
      </c>
      <c r="J928" t="s">
        <v>177</v>
      </c>
      <c r="K928" t="s">
        <v>526</v>
      </c>
      <c r="L928" s="161">
        <v>42066</v>
      </c>
      <c r="M928" s="161">
        <v>42069</v>
      </c>
      <c r="N928" t="s">
        <v>138</v>
      </c>
      <c r="O928" t="s">
        <v>104</v>
      </c>
      <c r="P928">
        <v>3</v>
      </c>
      <c r="Q928" t="s">
        <v>1510</v>
      </c>
      <c r="R928">
        <v>3</v>
      </c>
    </row>
    <row r="929" spans="1:18" x14ac:dyDescent="0.2">
      <c r="A929" t="s">
        <v>1831</v>
      </c>
      <c r="B929" t="s">
        <v>1832</v>
      </c>
      <c r="C929">
        <v>58397</v>
      </c>
      <c r="D929">
        <v>118211</v>
      </c>
      <c r="E929">
        <v>10021018</v>
      </c>
      <c r="F929" t="s">
        <v>1508</v>
      </c>
      <c r="G929" t="s">
        <v>13</v>
      </c>
      <c r="H929" t="s">
        <v>278</v>
      </c>
      <c r="I929" t="s">
        <v>152</v>
      </c>
      <c r="J929" t="s">
        <v>152</v>
      </c>
      <c r="K929" t="s">
        <v>1833</v>
      </c>
      <c r="L929" s="161">
        <v>42213</v>
      </c>
      <c r="M929" s="161">
        <v>42216</v>
      </c>
      <c r="N929" t="s">
        <v>1834</v>
      </c>
      <c r="O929" t="s">
        <v>104</v>
      </c>
      <c r="P929">
        <v>2</v>
      </c>
      <c r="Q929" t="s">
        <v>1510</v>
      </c>
      <c r="R929">
        <v>4</v>
      </c>
    </row>
    <row r="930" spans="1:18" x14ac:dyDescent="0.2">
      <c r="A930" t="s">
        <v>1831</v>
      </c>
      <c r="B930" t="s">
        <v>1832</v>
      </c>
      <c r="C930">
        <v>58397</v>
      </c>
      <c r="D930">
        <v>118211</v>
      </c>
      <c r="E930">
        <v>10021018</v>
      </c>
      <c r="F930" t="s">
        <v>1508</v>
      </c>
      <c r="G930" t="s">
        <v>13</v>
      </c>
      <c r="H930" t="s">
        <v>278</v>
      </c>
      <c r="I930" t="s">
        <v>152</v>
      </c>
      <c r="J930" t="s">
        <v>152</v>
      </c>
      <c r="K930" t="s">
        <v>1835</v>
      </c>
      <c r="L930" s="161">
        <v>42045</v>
      </c>
      <c r="M930" s="161">
        <v>42048</v>
      </c>
      <c r="N930" t="s">
        <v>123</v>
      </c>
      <c r="O930" t="s">
        <v>104</v>
      </c>
      <c r="P930">
        <v>4</v>
      </c>
      <c r="Q930" t="s">
        <v>1510</v>
      </c>
      <c r="R930">
        <v>2</v>
      </c>
    </row>
    <row r="931" spans="1:18" x14ac:dyDescent="0.2">
      <c r="A931" t="s">
        <v>1836</v>
      </c>
      <c r="B931" t="s">
        <v>1837</v>
      </c>
      <c r="C931">
        <v>58403</v>
      </c>
      <c r="D931">
        <v>112415</v>
      </c>
      <c r="E931">
        <v>10033438</v>
      </c>
      <c r="F931" t="s">
        <v>1590</v>
      </c>
      <c r="G931" t="s">
        <v>13</v>
      </c>
      <c r="H931" t="s">
        <v>219</v>
      </c>
      <c r="I931" t="s">
        <v>177</v>
      </c>
      <c r="J931" t="s">
        <v>177</v>
      </c>
      <c r="K931" t="s">
        <v>1838</v>
      </c>
      <c r="L931" s="161">
        <v>42072</v>
      </c>
      <c r="M931" s="161">
        <v>42076</v>
      </c>
      <c r="N931" t="s">
        <v>123</v>
      </c>
      <c r="O931" t="s">
        <v>104</v>
      </c>
      <c r="P931">
        <v>2</v>
      </c>
      <c r="Q931" t="s">
        <v>1510</v>
      </c>
      <c r="R931">
        <v>2</v>
      </c>
    </row>
    <row r="932" spans="1:18" x14ac:dyDescent="0.2">
      <c r="A932" t="s">
        <v>1839</v>
      </c>
      <c r="B932" t="s">
        <v>258</v>
      </c>
      <c r="C932">
        <v>58437</v>
      </c>
      <c r="D932">
        <v>124707</v>
      </c>
      <c r="E932">
        <v>10038112</v>
      </c>
      <c r="F932" t="s">
        <v>1536</v>
      </c>
      <c r="G932" t="s">
        <v>14</v>
      </c>
      <c r="H932" t="s">
        <v>260</v>
      </c>
      <c r="I932" t="s">
        <v>155</v>
      </c>
      <c r="J932" t="s">
        <v>155</v>
      </c>
      <c r="K932" t="s">
        <v>262</v>
      </c>
      <c r="L932" s="161">
        <v>41932</v>
      </c>
      <c r="M932" s="161">
        <v>41936</v>
      </c>
      <c r="N932" t="s">
        <v>138</v>
      </c>
      <c r="O932" t="s">
        <v>104</v>
      </c>
      <c r="P932">
        <v>2</v>
      </c>
      <c r="Q932" t="s">
        <v>1510</v>
      </c>
      <c r="R932">
        <v>3</v>
      </c>
    </row>
    <row r="933" spans="1:18" x14ac:dyDescent="0.2">
      <c r="A933" t="s">
        <v>1840</v>
      </c>
      <c r="B933" t="s">
        <v>1841</v>
      </c>
      <c r="C933">
        <v>58467</v>
      </c>
      <c r="D933">
        <v>118364</v>
      </c>
      <c r="E933">
        <v>10022788</v>
      </c>
      <c r="F933" t="s">
        <v>1508</v>
      </c>
      <c r="G933" t="s">
        <v>13</v>
      </c>
      <c r="H933" t="s">
        <v>389</v>
      </c>
      <c r="I933" t="s">
        <v>177</v>
      </c>
      <c r="J933" t="s">
        <v>177</v>
      </c>
      <c r="K933" t="s">
        <v>1842</v>
      </c>
      <c r="L933" s="161">
        <v>42023</v>
      </c>
      <c r="M933" s="161">
        <v>42026</v>
      </c>
      <c r="N933" t="s">
        <v>123</v>
      </c>
      <c r="O933" t="s">
        <v>104</v>
      </c>
      <c r="P933">
        <v>2</v>
      </c>
      <c r="Q933" t="s">
        <v>1510</v>
      </c>
      <c r="R933" t="s">
        <v>195</v>
      </c>
    </row>
    <row r="934" spans="1:18" x14ac:dyDescent="0.2">
      <c r="A934" t="s">
        <v>1843</v>
      </c>
      <c r="B934" t="s">
        <v>240</v>
      </c>
      <c r="C934">
        <v>58507</v>
      </c>
      <c r="D934">
        <v>115564</v>
      </c>
      <c r="E934">
        <v>10004665</v>
      </c>
      <c r="F934" t="s">
        <v>1508</v>
      </c>
      <c r="G934" t="s">
        <v>13</v>
      </c>
      <c r="H934" t="s">
        <v>145</v>
      </c>
      <c r="I934" t="s">
        <v>131</v>
      </c>
      <c r="J934" t="s">
        <v>131</v>
      </c>
      <c r="K934" t="s">
        <v>574</v>
      </c>
      <c r="L934" s="161">
        <v>41953</v>
      </c>
      <c r="M934" s="161">
        <v>41955</v>
      </c>
      <c r="N934" t="s">
        <v>98</v>
      </c>
      <c r="O934" t="s">
        <v>104</v>
      </c>
      <c r="P934">
        <v>2</v>
      </c>
      <c r="Q934" t="s">
        <v>1510</v>
      </c>
      <c r="R934" t="s">
        <v>195</v>
      </c>
    </row>
    <row r="935" spans="1:18" x14ac:dyDescent="0.2">
      <c r="A935" t="s">
        <v>1844</v>
      </c>
      <c r="B935" t="s">
        <v>1123</v>
      </c>
      <c r="C935">
        <v>58515</v>
      </c>
      <c r="D935">
        <v>116433</v>
      </c>
      <c r="E935">
        <v>10006519</v>
      </c>
      <c r="F935" t="s">
        <v>1508</v>
      </c>
      <c r="G935" t="s">
        <v>13</v>
      </c>
      <c r="H935" t="s">
        <v>1026</v>
      </c>
      <c r="I935" t="s">
        <v>131</v>
      </c>
      <c r="J935" t="s">
        <v>131</v>
      </c>
      <c r="K935" t="s">
        <v>1845</v>
      </c>
      <c r="L935" s="161">
        <v>41939</v>
      </c>
      <c r="M935" s="161">
        <v>41943</v>
      </c>
      <c r="N935" t="s">
        <v>123</v>
      </c>
      <c r="O935" t="s">
        <v>104</v>
      </c>
      <c r="P935">
        <v>3</v>
      </c>
      <c r="Q935" t="s">
        <v>1510</v>
      </c>
      <c r="R935">
        <v>2</v>
      </c>
    </row>
    <row r="936" spans="1:18" x14ac:dyDescent="0.2">
      <c r="A936" t="s">
        <v>1846</v>
      </c>
      <c r="B936" t="s">
        <v>1847</v>
      </c>
      <c r="C936">
        <v>58570</v>
      </c>
      <c r="D936">
        <v>124505</v>
      </c>
      <c r="E936">
        <v>10022405</v>
      </c>
      <c r="F936" t="s">
        <v>1508</v>
      </c>
      <c r="G936" t="s">
        <v>13</v>
      </c>
      <c r="H936" t="s">
        <v>559</v>
      </c>
      <c r="I936" t="s">
        <v>186</v>
      </c>
      <c r="J936" t="s">
        <v>93</v>
      </c>
      <c r="K936" t="s">
        <v>1848</v>
      </c>
      <c r="L936" s="161">
        <v>42178</v>
      </c>
      <c r="M936" s="161">
        <v>42181</v>
      </c>
      <c r="N936" t="s">
        <v>123</v>
      </c>
      <c r="O936" t="s">
        <v>104</v>
      </c>
      <c r="P936">
        <v>2</v>
      </c>
      <c r="Q936" t="s">
        <v>1510</v>
      </c>
      <c r="R936" t="s">
        <v>195</v>
      </c>
    </row>
    <row r="937" spans="1:18" x14ac:dyDescent="0.2">
      <c r="A937" t="s">
        <v>1849</v>
      </c>
      <c r="B937" t="s">
        <v>1850</v>
      </c>
      <c r="C937">
        <v>58611</v>
      </c>
      <c r="D937">
        <v>118798</v>
      </c>
      <c r="E937">
        <v>10021684</v>
      </c>
      <c r="F937" t="s">
        <v>1536</v>
      </c>
      <c r="G937" t="s">
        <v>14</v>
      </c>
      <c r="H937" t="s">
        <v>515</v>
      </c>
      <c r="I937" t="s">
        <v>115</v>
      </c>
      <c r="J937" t="s">
        <v>115</v>
      </c>
      <c r="K937" t="s">
        <v>1851</v>
      </c>
      <c r="L937" s="161">
        <v>41967</v>
      </c>
      <c r="M937" s="161">
        <v>41971</v>
      </c>
      <c r="N937" t="s">
        <v>138</v>
      </c>
      <c r="O937" t="s">
        <v>104</v>
      </c>
      <c r="P937">
        <v>2</v>
      </c>
      <c r="Q937" t="s">
        <v>1510</v>
      </c>
      <c r="R937">
        <v>3</v>
      </c>
    </row>
    <row r="938" spans="1:18" x14ac:dyDescent="0.2">
      <c r="A938" t="s">
        <v>1852</v>
      </c>
      <c r="B938" t="s">
        <v>1853</v>
      </c>
      <c r="C938">
        <v>58614</v>
      </c>
      <c r="D938">
        <v>110023</v>
      </c>
      <c r="E938">
        <v>10023047</v>
      </c>
      <c r="F938" t="s">
        <v>1508</v>
      </c>
      <c r="G938" t="s">
        <v>13</v>
      </c>
      <c r="H938" t="s">
        <v>202</v>
      </c>
      <c r="I938" t="s">
        <v>152</v>
      </c>
      <c r="J938" t="s">
        <v>152</v>
      </c>
      <c r="K938" t="s">
        <v>1854</v>
      </c>
      <c r="L938" s="161">
        <v>41960</v>
      </c>
      <c r="M938" s="161">
        <v>41964</v>
      </c>
      <c r="N938" t="s">
        <v>138</v>
      </c>
      <c r="O938" t="s">
        <v>104</v>
      </c>
      <c r="P938">
        <v>2</v>
      </c>
      <c r="Q938" t="s">
        <v>1510</v>
      </c>
      <c r="R938">
        <v>3</v>
      </c>
    </row>
    <row r="939" spans="1:18" x14ac:dyDescent="0.2">
      <c r="A939" t="s">
        <v>1855</v>
      </c>
      <c r="B939" t="s">
        <v>1153</v>
      </c>
      <c r="C939">
        <v>58731</v>
      </c>
      <c r="D939">
        <v>118543</v>
      </c>
      <c r="E939">
        <v>10023793</v>
      </c>
      <c r="F939" t="s">
        <v>1590</v>
      </c>
      <c r="G939" t="s">
        <v>13</v>
      </c>
      <c r="H939" t="s">
        <v>151</v>
      </c>
      <c r="I939" t="s">
        <v>152</v>
      </c>
      <c r="J939" t="s">
        <v>152</v>
      </c>
      <c r="K939" t="s">
        <v>1856</v>
      </c>
      <c r="L939" s="161">
        <v>42024</v>
      </c>
      <c r="M939" s="161">
        <v>42027</v>
      </c>
      <c r="N939" t="s">
        <v>123</v>
      </c>
      <c r="O939" t="s">
        <v>104</v>
      </c>
      <c r="P939">
        <v>3</v>
      </c>
      <c r="Q939" t="s">
        <v>1510</v>
      </c>
      <c r="R939">
        <v>2</v>
      </c>
    </row>
    <row r="940" spans="1:18" x14ac:dyDescent="0.2">
      <c r="A940" t="s">
        <v>1857</v>
      </c>
      <c r="B940" t="s">
        <v>1858</v>
      </c>
      <c r="C940">
        <v>58781</v>
      </c>
      <c r="D940">
        <v>118729</v>
      </c>
      <c r="E940">
        <v>10013112</v>
      </c>
      <c r="F940" t="s">
        <v>1508</v>
      </c>
      <c r="G940" t="s">
        <v>13</v>
      </c>
      <c r="H940" t="s">
        <v>551</v>
      </c>
      <c r="I940" t="s">
        <v>115</v>
      </c>
      <c r="J940" t="s">
        <v>115</v>
      </c>
      <c r="K940" t="s">
        <v>1859</v>
      </c>
      <c r="L940" s="161">
        <v>42171</v>
      </c>
      <c r="M940" s="161">
        <v>42173</v>
      </c>
      <c r="N940" t="s">
        <v>138</v>
      </c>
      <c r="O940" t="s">
        <v>104</v>
      </c>
      <c r="P940">
        <v>2</v>
      </c>
      <c r="Q940" t="s">
        <v>1510</v>
      </c>
      <c r="R940">
        <v>3</v>
      </c>
    </row>
    <row r="941" spans="1:18" x14ac:dyDescent="0.2">
      <c r="A941" t="s">
        <v>1860</v>
      </c>
      <c r="B941" t="s">
        <v>1861</v>
      </c>
      <c r="C941">
        <v>58805</v>
      </c>
      <c r="D941">
        <v>118703</v>
      </c>
      <c r="E941">
        <v>10024317</v>
      </c>
      <c r="F941" t="s">
        <v>1590</v>
      </c>
      <c r="G941" t="s">
        <v>13</v>
      </c>
      <c r="H941" t="s">
        <v>173</v>
      </c>
      <c r="I941" t="s">
        <v>161</v>
      </c>
      <c r="J941" t="s">
        <v>161</v>
      </c>
      <c r="K941" t="s">
        <v>1862</v>
      </c>
      <c r="L941" s="161">
        <v>41953</v>
      </c>
      <c r="M941" s="161">
        <v>41957</v>
      </c>
      <c r="N941" t="s">
        <v>138</v>
      </c>
      <c r="O941" t="s">
        <v>104</v>
      </c>
      <c r="P941">
        <v>2</v>
      </c>
      <c r="Q941" t="s">
        <v>1510</v>
      </c>
      <c r="R941">
        <v>3</v>
      </c>
    </row>
    <row r="942" spans="1:18" x14ac:dyDescent="0.2">
      <c r="A942" t="s">
        <v>1863</v>
      </c>
      <c r="B942" t="s">
        <v>1864</v>
      </c>
      <c r="C942">
        <v>58820</v>
      </c>
      <c r="D942">
        <v>118589</v>
      </c>
      <c r="E942">
        <v>10024124</v>
      </c>
      <c r="F942" t="s">
        <v>1508</v>
      </c>
      <c r="G942" t="s">
        <v>13</v>
      </c>
      <c r="H942" t="s">
        <v>1865</v>
      </c>
      <c r="I942" t="s">
        <v>1143</v>
      </c>
      <c r="J942" t="s">
        <v>155</v>
      </c>
      <c r="K942" t="s">
        <v>1866</v>
      </c>
      <c r="L942" s="161">
        <v>42177</v>
      </c>
      <c r="M942" s="161">
        <v>42181</v>
      </c>
      <c r="N942" t="s">
        <v>98</v>
      </c>
      <c r="O942" t="s">
        <v>104</v>
      </c>
      <c r="P942">
        <v>3</v>
      </c>
      <c r="Q942" t="s">
        <v>1510</v>
      </c>
      <c r="R942">
        <v>1</v>
      </c>
    </row>
    <row r="943" spans="1:18" x14ac:dyDescent="0.2">
      <c r="A943" t="s">
        <v>1867</v>
      </c>
      <c r="B943" t="s">
        <v>1868</v>
      </c>
      <c r="C943">
        <v>58841</v>
      </c>
      <c r="D943">
        <v>118467</v>
      </c>
      <c r="E943">
        <v>10019383</v>
      </c>
      <c r="F943" t="s">
        <v>1536</v>
      </c>
      <c r="G943" t="s">
        <v>14</v>
      </c>
      <c r="H943" t="s">
        <v>135</v>
      </c>
      <c r="I943" t="s">
        <v>115</v>
      </c>
      <c r="J943" t="s">
        <v>115</v>
      </c>
      <c r="K943" t="s">
        <v>1869</v>
      </c>
      <c r="L943" s="161">
        <v>42079</v>
      </c>
      <c r="M943" s="161">
        <v>42082</v>
      </c>
      <c r="N943" t="s">
        <v>123</v>
      </c>
      <c r="O943" t="s">
        <v>104</v>
      </c>
      <c r="P943">
        <v>2</v>
      </c>
      <c r="Q943" t="s">
        <v>1510</v>
      </c>
      <c r="R943">
        <v>1</v>
      </c>
    </row>
    <row r="944" spans="1:18" x14ac:dyDescent="0.2">
      <c r="A944" t="s">
        <v>1870</v>
      </c>
      <c r="B944" t="s">
        <v>491</v>
      </c>
      <c r="C944">
        <v>58913</v>
      </c>
      <c r="D944">
        <v>116225</v>
      </c>
      <c r="E944">
        <v>10001777</v>
      </c>
      <c r="F944" t="s">
        <v>1536</v>
      </c>
      <c r="G944" t="s">
        <v>14</v>
      </c>
      <c r="H944" t="s">
        <v>130</v>
      </c>
      <c r="I944" t="s">
        <v>131</v>
      </c>
      <c r="J944" t="s">
        <v>131</v>
      </c>
      <c r="K944" t="s">
        <v>492</v>
      </c>
      <c r="L944" s="161">
        <v>42073</v>
      </c>
      <c r="M944" s="161">
        <v>42075</v>
      </c>
      <c r="N944" t="s">
        <v>143</v>
      </c>
      <c r="O944" t="s">
        <v>104</v>
      </c>
      <c r="P944">
        <v>3</v>
      </c>
      <c r="Q944" t="s">
        <v>1510</v>
      </c>
      <c r="R944" t="s">
        <v>195</v>
      </c>
    </row>
    <row r="945" spans="1:18" x14ac:dyDescent="0.2">
      <c r="A945" t="s">
        <v>1871</v>
      </c>
      <c r="B945" t="s">
        <v>1872</v>
      </c>
      <c r="C945">
        <v>58930</v>
      </c>
      <c r="D945">
        <v>118685</v>
      </c>
      <c r="E945">
        <v>10024294</v>
      </c>
      <c r="F945" t="s">
        <v>1512</v>
      </c>
      <c r="G945" t="s">
        <v>14</v>
      </c>
      <c r="H945" t="s">
        <v>312</v>
      </c>
      <c r="I945" t="s">
        <v>131</v>
      </c>
      <c r="J945" t="s">
        <v>131</v>
      </c>
      <c r="K945" t="s">
        <v>1873</v>
      </c>
      <c r="L945" s="161">
        <v>42080</v>
      </c>
      <c r="M945" s="161">
        <v>42083</v>
      </c>
      <c r="N945" t="s">
        <v>352</v>
      </c>
      <c r="O945" t="s">
        <v>104</v>
      </c>
      <c r="P945">
        <v>2</v>
      </c>
      <c r="Q945" t="s">
        <v>1510</v>
      </c>
      <c r="R945">
        <v>2</v>
      </c>
    </row>
    <row r="946" spans="1:18" x14ac:dyDescent="0.2">
      <c r="A946" t="s">
        <v>1874</v>
      </c>
      <c r="B946" t="s">
        <v>510</v>
      </c>
      <c r="C946">
        <v>58933</v>
      </c>
      <c r="D946">
        <v>118804</v>
      </c>
      <c r="E946">
        <v>10022320</v>
      </c>
      <c r="F946" t="s">
        <v>1508</v>
      </c>
      <c r="G946" t="s">
        <v>13</v>
      </c>
      <c r="H946" t="s">
        <v>511</v>
      </c>
      <c r="I946" t="s">
        <v>186</v>
      </c>
      <c r="J946" t="s">
        <v>93</v>
      </c>
      <c r="K946" t="s">
        <v>512</v>
      </c>
      <c r="L946" s="161">
        <v>41968</v>
      </c>
      <c r="M946" s="161">
        <v>41971</v>
      </c>
      <c r="N946" t="s">
        <v>123</v>
      </c>
      <c r="O946" t="s">
        <v>104</v>
      </c>
      <c r="P946">
        <v>3</v>
      </c>
      <c r="Q946" t="s">
        <v>1510</v>
      </c>
      <c r="R946">
        <v>2</v>
      </c>
    </row>
    <row r="947" spans="1:18" x14ac:dyDescent="0.2">
      <c r="A947" t="s">
        <v>1875</v>
      </c>
      <c r="B947" t="s">
        <v>1171</v>
      </c>
      <c r="C947">
        <v>58938</v>
      </c>
      <c r="D947">
        <v>117689</v>
      </c>
      <c r="E947">
        <v>10010572</v>
      </c>
      <c r="F947" t="s">
        <v>1508</v>
      </c>
      <c r="G947" t="s">
        <v>13</v>
      </c>
      <c r="H947" t="s">
        <v>239</v>
      </c>
      <c r="I947" t="s">
        <v>152</v>
      </c>
      <c r="J947" t="s">
        <v>152</v>
      </c>
      <c r="K947" t="s">
        <v>1876</v>
      </c>
      <c r="L947" s="161">
        <v>41975</v>
      </c>
      <c r="M947" s="161">
        <v>41978</v>
      </c>
      <c r="N947" t="s">
        <v>123</v>
      </c>
      <c r="O947" t="s">
        <v>104</v>
      </c>
      <c r="P947">
        <v>3</v>
      </c>
      <c r="Q947" t="s">
        <v>1510</v>
      </c>
      <c r="R947" t="s">
        <v>195</v>
      </c>
    </row>
    <row r="948" spans="1:18" x14ac:dyDescent="0.2">
      <c r="A948" t="s">
        <v>1877</v>
      </c>
      <c r="B948" t="s">
        <v>1878</v>
      </c>
      <c r="C948">
        <v>59042</v>
      </c>
      <c r="D948">
        <v>119205</v>
      </c>
      <c r="E948">
        <v>10030520</v>
      </c>
      <c r="F948" t="s">
        <v>1590</v>
      </c>
      <c r="G948" t="s">
        <v>13</v>
      </c>
      <c r="H948" t="s">
        <v>114</v>
      </c>
      <c r="I948" t="s">
        <v>115</v>
      </c>
      <c r="J948" t="s">
        <v>115</v>
      </c>
      <c r="K948" t="s">
        <v>1879</v>
      </c>
      <c r="L948" s="161">
        <v>42177</v>
      </c>
      <c r="M948" s="161">
        <v>42180</v>
      </c>
      <c r="N948" t="s">
        <v>1834</v>
      </c>
      <c r="O948" t="s">
        <v>104</v>
      </c>
      <c r="P948">
        <v>2</v>
      </c>
      <c r="Q948" t="s">
        <v>1510</v>
      </c>
      <c r="R948">
        <v>4</v>
      </c>
    </row>
    <row r="949" spans="1:18" x14ac:dyDescent="0.2">
      <c r="A949" t="s">
        <v>1880</v>
      </c>
      <c r="B949" t="s">
        <v>1881</v>
      </c>
      <c r="C949">
        <v>59072</v>
      </c>
      <c r="D949">
        <v>109922</v>
      </c>
      <c r="E949">
        <v>10000588</v>
      </c>
      <c r="F949" t="s">
        <v>1536</v>
      </c>
      <c r="G949" t="s">
        <v>14</v>
      </c>
      <c r="H949" t="s">
        <v>382</v>
      </c>
      <c r="I949" t="s">
        <v>161</v>
      </c>
      <c r="J949" t="s">
        <v>161</v>
      </c>
      <c r="K949" t="s">
        <v>1882</v>
      </c>
      <c r="L949" s="161">
        <v>41905</v>
      </c>
      <c r="M949" s="161">
        <v>41908</v>
      </c>
      <c r="N949" t="s">
        <v>123</v>
      </c>
      <c r="O949" t="s">
        <v>104</v>
      </c>
      <c r="P949">
        <v>4</v>
      </c>
      <c r="Q949" t="s">
        <v>1510</v>
      </c>
      <c r="R949">
        <v>3</v>
      </c>
    </row>
    <row r="950" spans="1:18" x14ac:dyDescent="0.2">
      <c r="A950" t="s">
        <v>1883</v>
      </c>
      <c r="B950" t="s">
        <v>1884</v>
      </c>
      <c r="C950">
        <v>59075</v>
      </c>
      <c r="D950">
        <v>119419</v>
      </c>
      <c r="E950">
        <v>10032018</v>
      </c>
      <c r="F950" t="s">
        <v>1508</v>
      </c>
      <c r="G950" t="s">
        <v>13</v>
      </c>
      <c r="H950" t="s">
        <v>462</v>
      </c>
      <c r="I950" t="s">
        <v>161</v>
      </c>
      <c r="J950" t="s">
        <v>161</v>
      </c>
      <c r="K950" t="s">
        <v>1885</v>
      </c>
      <c r="L950" s="161">
        <v>42024</v>
      </c>
      <c r="M950" s="161">
        <v>42027</v>
      </c>
      <c r="N950" t="s">
        <v>138</v>
      </c>
      <c r="O950" t="s">
        <v>104</v>
      </c>
      <c r="P950">
        <v>2</v>
      </c>
      <c r="Q950" t="s">
        <v>1510</v>
      </c>
      <c r="R950">
        <v>3</v>
      </c>
    </row>
    <row r="951" spans="1:18" x14ac:dyDescent="0.2">
      <c r="A951" t="s">
        <v>1886</v>
      </c>
      <c r="B951" t="s">
        <v>1887</v>
      </c>
      <c r="C951">
        <v>59108</v>
      </c>
      <c r="D951">
        <v>119831</v>
      </c>
      <c r="E951">
        <v>10034058</v>
      </c>
      <c r="F951" t="s">
        <v>1590</v>
      </c>
      <c r="G951" t="s">
        <v>13</v>
      </c>
      <c r="H951" t="s">
        <v>386</v>
      </c>
      <c r="I951" t="s">
        <v>152</v>
      </c>
      <c r="J951" t="s">
        <v>152</v>
      </c>
      <c r="K951" t="s">
        <v>1888</v>
      </c>
      <c r="L951" s="161">
        <v>42065</v>
      </c>
      <c r="M951" s="161">
        <v>42069</v>
      </c>
      <c r="N951" t="s">
        <v>138</v>
      </c>
      <c r="O951" t="s">
        <v>104</v>
      </c>
      <c r="P951">
        <v>4</v>
      </c>
      <c r="Q951" t="s">
        <v>1510</v>
      </c>
      <c r="R951">
        <v>3</v>
      </c>
    </row>
    <row r="952" spans="1:18" x14ac:dyDescent="0.2">
      <c r="A952" t="s">
        <v>1889</v>
      </c>
      <c r="B952" t="s">
        <v>1182</v>
      </c>
      <c r="C952">
        <v>59113</v>
      </c>
      <c r="D952">
        <v>115714</v>
      </c>
      <c r="E952">
        <v>10006735</v>
      </c>
      <c r="F952" t="s">
        <v>1508</v>
      </c>
      <c r="G952" t="s">
        <v>13</v>
      </c>
      <c r="H952" t="s">
        <v>809</v>
      </c>
      <c r="I952" t="s">
        <v>155</v>
      </c>
      <c r="J952" t="s">
        <v>155</v>
      </c>
      <c r="K952" t="s">
        <v>1890</v>
      </c>
      <c r="L952" s="161">
        <v>41898</v>
      </c>
      <c r="M952" s="161">
        <v>41901</v>
      </c>
      <c r="N952" t="s">
        <v>123</v>
      </c>
      <c r="O952" t="s">
        <v>104</v>
      </c>
      <c r="P952">
        <v>3</v>
      </c>
      <c r="Q952" t="s">
        <v>1510</v>
      </c>
      <c r="R952" t="s">
        <v>195</v>
      </c>
    </row>
    <row r="953" spans="1:18" x14ac:dyDescent="0.2">
      <c r="A953" t="s">
        <v>1891</v>
      </c>
      <c r="B953" t="s">
        <v>1892</v>
      </c>
      <c r="C953">
        <v>59122</v>
      </c>
      <c r="D953">
        <v>118146</v>
      </c>
      <c r="E953">
        <v>10019227</v>
      </c>
      <c r="F953" t="s">
        <v>1508</v>
      </c>
      <c r="G953" t="s">
        <v>13</v>
      </c>
      <c r="H953" t="s">
        <v>1233</v>
      </c>
      <c r="I953" t="s">
        <v>115</v>
      </c>
      <c r="J953" t="s">
        <v>115</v>
      </c>
      <c r="K953" t="s">
        <v>1893</v>
      </c>
      <c r="L953" s="161">
        <v>42129</v>
      </c>
      <c r="M953" s="161">
        <v>42132</v>
      </c>
      <c r="N953" t="s">
        <v>138</v>
      </c>
      <c r="O953" t="s">
        <v>104</v>
      </c>
      <c r="P953">
        <v>3</v>
      </c>
      <c r="Q953" t="s">
        <v>1510</v>
      </c>
      <c r="R953">
        <v>3</v>
      </c>
    </row>
    <row r="954" spans="1:18" x14ac:dyDescent="0.2">
      <c r="A954" t="s">
        <v>1894</v>
      </c>
      <c r="B954" t="s">
        <v>1895</v>
      </c>
      <c r="C954">
        <v>59124</v>
      </c>
      <c r="D954">
        <v>121216</v>
      </c>
      <c r="E954">
        <v>10027693</v>
      </c>
      <c r="F954" t="s">
        <v>1508</v>
      </c>
      <c r="G954" t="s">
        <v>13</v>
      </c>
      <c r="H954" t="s">
        <v>108</v>
      </c>
      <c r="I954" t="s">
        <v>102</v>
      </c>
      <c r="J954" t="s">
        <v>102</v>
      </c>
      <c r="K954" t="s">
        <v>1896</v>
      </c>
      <c r="L954" s="161">
        <v>42109</v>
      </c>
      <c r="M954" s="161">
        <v>42111</v>
      </c>
      <c r="N954" t="s">
        <v>138</v>
      </c>
      <c r="O954" t="s">
        <v>104</v>
      </c>
      <c r="P954">
        <v>2</v>
      </c>
      <c r="Q954" t="s">
        <v>1510</v>
      </c>
      <c r="R954">
        <v>3</v>
      </c>
    </row>
    <row r="955" spans="1:18" x14ac:dyDescent="0.2">
      <c r="A955" t="s">
        <v>1897</v>
      </c>
      <c r="B955" t="s">
        <v>1898</v>
      </c>
      <c r="C955">
        <v>59129</v>
      </c>
      <c r="D955">
        <v>121497</v>
      </c>
      <c r="E955">
        <v>10027873</v>
      </c>
      <c r="F955" t="s">
        <v>1508</v>
      </c>
      <c r="G955" t="s">
        <v>13</v>
      </c>
      <c r="H955" t="s">
        <v>130</v>
      </c>
      <c r="I955" t="s">
        <v>131</v>
      </c>
      <c r="J955" t="s">
        <v>131</v>
      </c>
      <c r="K955" t="s">
        <v>1899</v>
      </c>
      <c r="L955" s="161">
        <v>42073</v>
      </c>
      <c r="M955" s="161">
        <v>42076</v>
      </c>
      <c r="N955" t="s">
        <v>138</v>
      </c>
      <c r="O955" t="s">
        <v>104</v>
      </c>
      <c r="P955">
        <v>2</v>
      </c>
      <c r="Q955" t="s">
        <v>1510</v>
      </c>
      <c r="R955">
        <v>3</v>
      </c>
    </row>
    <row r="956" spans="1:18" x14ac:dyDescent="0.2">
      <c r="A956" t="s">
        <v>1900</v>
      </c>
      <c r="B956" t="s">
        <v>164</v>
      </c>
      <c r="C956">
        <v>59142</v>
      </c>
      <c r="D956">
        <v>123106</v>
      </c>
      <c r="E956">
        <v>10038911</v>
      </c>
      <c r="F956" t="s">
        <v>1508</v>
      </c>
      <c r="G956" t="s">
        <v>13</v>
      </c>
      <c r="H956" t="s">
        <v>130</v>
      </c>
      <c r="I956" t="s">
        <v>131</v>
      </c>
      <c r="J956" t="s">
        <v>131</v>
      </c>
      <c r="K956" t="s">
        <v>165</v>
      </c>
      <c r="L956" s="161">
        <v>42142</v>
      </c>
      <c r="M956" s="161">
        <v>42146</v>
      </c>
      <c r="N956" t="s">
        <v>98</v>
      </c>
      <c r="O956" t="s">
        <v>104</v>
      </c>
      <c r="P956">
        <v>3</v>
      </c>
      <c r="Q956" t="s">
        <v>1510</v>
      </c>
      <c r="R956" t="s">
        <v>195</v>
      </c>
    </row>
    <row r="957" spans="1:18" x14ac:dyDescent="0.2">
      <c r="A957" t="s">
        <v>1901</v>
      </c>
      <c r="B957" t="s">
        <v>1902</v>
      </c>
      <c r="C957">
        <v>59147</v>
      </c>
      <c r="D957">
        <v>121553</v>
      </c>
      <c r="E957">
        <v>10030249</v>
      </c>
      <c r="F957" t="s">
        <v>1508</v>
      </c>
      <c r="G957" t="s">
        <v>13</v>
      </c>
      <c r="H957" t="s">
        <v>108</v>
      </c>
      <c r="I957" t="s">
        <v>102</v>
      </c>
      <c r="J957" t="s">
        <v>102</v>
      </c>
      <c r="K957" t="s">
        <v>1903</v>
      </c>
      <c r="L957" s="161">
        <v>42170</v>
      </c>
      <c r="M957" s="161">
        <v>42174</v>
      </c>
      <c r="N957" t="s">
        <v>98</v>
      </c>
      <c r="O957" t="s">
        <v>104</v>
      </c>
      <c r="P957">
        <v>2</v>
      </c>
      <c r="Q957" t="s">
        <v>1510</v>
      </c>
      <c r="R957" t="s">
        <v>195</v>
      </c>
    </row>
    <row r="958" spans="1:18" x14ac:dyDescent="0.2">
      <c r="A958" t="s">
        <v>1904</v>
      </c>
      <c r="B958" t="s">
        <v>1905</v>
      </c>
      <c r="C958">
        <v>59149</v>
      </c>
      <c r="D958">
        <v>121746</v>
      </c>
      <c r="E958">
        <v>10019919</v>
      </c>
      <c r="F958" t="s">
        <v>1508</v>
      </c>
      <c r="G958" t="s">
        <v>13</v>
      </c>
      <c r="H958" t="s">
        <v>264</v>
      </c>
      <c r="I958" t="s">
        <v>131</v>
      </c>
      <c r="J958" t="s">
        <v>131</v>
      </c>
      <c r="K958" t="s">
        <v>1906</v>
      </c>
      <c r="L958" s="161">
        <v>42135</v>
      </c>
      <c r="M958" s="161">
        <v>42138</v>
      </c>
      <c r="N958" t="s">
        <v>98</v>
      </c>
      <c r="O958" t="s">
        <v>104</v>
      </c>
      <c r="P958">
        <v>4</v>
      </c>
      <c r="Q958" t="s">
        <v>1510</v>
      </c>
      <c r="R958" t="s">
        <v>195</v>
      </c>
    </row>
    <row r="959" spans="1:18" x14ac:dyDescent="0.2">
      <c r="A959" t="s">
        <v>1907</v>
      </c>
      <c r="B959" t="s">
        <v>1908</v>
      </c>
      <c r="C959">
        <v>59150</v>
      </c>
      <c r="D959">
        <v>119347</v>
      </c>
      <c r="E959">
        <v>10023901</v>
      </c>
      <c r="F959" t="s">
        <v>1508</v>
      </c>
      <c r="G959" t="s">
        <v>13</v>
      </c>
      <c r="H959" t="s">
        <v>656</v>
      </c>
      <c r="I959" t="s">
        <v>115</v>
      </c>
      <c r="J959" t="s">
        <v>115</v>
      </c>
      <c r="K959" t="s">
        <v>1909</v>
      </c>
      <c r="L959" s="161">
        <v>42129</v>
      </c>
      <c r="M959" s="161">
        <v>42132</v>
      </c>
      <c r="N959" t="s">
        <v>123</v>
      </c>
      <c r="O959" t="s">
        <v>104</v>
      </c>
      <c r="P959">
        <v>3</v>
      </c>
      <c r="Q959" t="s">
        <v>1510</v>
      </c>
      <c r="R959" t="s">
        <v>195</v>
      </c>
    </row>
    <row r="960" spans="1:18" x14ac:dyDescent="0.2">
      <c r="A960" t="s">
        <v>1910</v>
      </c>
      <c r="B960" t="s">
        <v>1911</v>
      </c>
      <c r="C960">
        <v>59153</v>
      </c>
      <c r="D960">
        <v>121724</v>
      </c>
      <c r="E960">
        <v>10019314</v>
      </c>
      <c r="F960" t="s">
        <v>1508</v>
      </c>
      <c r="G960" t="s">
        <v>13</v>
      </c>
      <c r="H960" t="s">
        <v>272</v>
      </c>
      <c r="I960" t="s">
        <v>161</v>
      </c>
      <c r="J960" t="s">
        <v>161</v>
      </c>
      <c r="K960" t="s">
        <v>1912</v>
      </c>
      <c r="L960" s="161">
        <v>41899</v>
      </c>
      <c r="M960" s="161">
        <v>41901</v>
      </c>
      <c r="N960" t="s">
        <v>123</v>
      </c>
      <c r="O960" t="s">
        <v>104</v>
      </c>
      <c r="P960">
        <v>2</v>
      </c>
      <c r="Q960" t="s">
        <v>1510</v>
      </c>
      <c r="R960" t="s">
        <v>195</v>
      </c>
    </row>
    <row r="961" spans="1:18" x14ac:dyDescent="0.2">
      <c r="A961" t="s">
        <v>1913</v>
      </c>
      <c r="B961" t="s">
        <v>341</v>
      </c>
      <c r="C961">
        <v>59155</v>
      </c>
      <c r="D961">
        <v>122978</v>
      </c>
      <c r="E961">
        <v>10034315</v>
      </c>
      <c r="F961" t="s">
        <v>1508</v>
      </c>
      <c r="G961" t="s">
        <v>13</v>
      </c>
      <c r="H961" t="s">
        <v>342</v>
      </c>
      <c r="I961" t="s">
        <v>177</v>
      </c>
      <c r="J961" t="s">
        <v>177</v>
      </c>
      <c r="K961" t="s">
        <v>343</v>
      </c>
      <c r="L961" s="161">
        <v>42046</v>
      </c>
      <c r="M961" s="161">
        <v>42048</v>
      </c>
      <c r="N961" t="s">
        <v>98</v>
      </c>
      <c r="O961" t="s">
        <v>104</v>
      </c>
      <c r="P961">
        <v>3</v>
      </c>
      <c r="Q961" t="s">
        <v>1510</v>
      </c>
      <c r="R961" t="s">
        <v>195</v>
      </c>
    </row>
    <row r="962" spans="1:18" x14ac:dyDescent="0.2">
      <c r="A962" t="s">
        <v>1914</v>
      </c>
      <c r="B962" t="s">
        <v>531</v>
      </c>
      <c r="C962">
        <v>59157</v>
      </c>
      <c r="D962">
        <v>124219</v>
      </c>
      <c r="E962">
        <v>10024404</v>
      </c>
      <c r="F962" t="s">
        <v>1508</v>
      </c>
      <c r="G962" t="s">
        <v>13</v>
      </c>
      <c r="H962" t="s">
        <v>135</v>
      </c>
      <c r="I962" t="s">
        <v>115</v>
      </c>
      <c r="J962" t="s">
        <v>115</v>
      </c>
      <c r="K962" t="s">
        <v>532</v>
      </c>
      <c r="L962" s="161">
        <v>42067</v>
      </c>
      <c r="M962" s="161">
        <v>42069</v>
      </c>
      <c r="N962" t="s">
        <v>123</v>
      </c>
      <c r="O962" t="s">
        <v>104</v>
      </c>
      <c r="P962">
        <v>3</v>
      </c>
      <c r="Q962" t="s">
        <v>1510</v>
      </c>
      <c r="R962" t="s">
        <v>195</v>
      </c>
    </row>
    <row r="963" spans="1:18" x14ac:dyDescent="0.2">
      <c r="A963" t="s">
        <v>1915</v>
      </c>
      <c r="B963" t="s">
        <v>1193</v>
      </c>
      <c r="C963">
        <v>59159</v>
      </c>
      <c r="D963">
        <v>124284</v>
      </c>
      <c r="E963">
        <v>10033478</v>
      </c>
      <c r="F963" t="s">
        <v>1508</v>
      </c>
      <c r="G963" t="s">
        <v>13</v>
      </c>
      <c r="H963" t="s">
        <v>173</v>
      </c>
      <c r="I963" t="s">
        <v>161</v>
      </c>
      <c r="J963" t="s">
        <v>161</v>
      </c>
      <c r="K963" t="s">
        <v>1916</v>
      </c>
      <c r="L963" s="161">
        <v>41939</v>
      </c>
      <c r="M963" s="161">
        <v>41943</v>
      </c>
      <c r="N963" t="s">
        <v>98</v>
      </c>
      <c r="O963" t="s">
        <v>104</v>
      </c>
      <c r="P963">
        <v>3</v>
      </c>
      <c r="Q963" t="s">
        <v>1510</v>
      </c>
      <c r="R963" t="s">
        <v>195</v>
      </c>
    </row>
    <row r="964" spans="1:18" x14ac:dyDescent="0.2">
      <c r="A964" t="s">
        <v>1917</v>
      </c>
      <c r="B964" t="s">
        <v>308</v>
      </c>
      <c r="C964">
        <v>59161</v>
      </c>
      <c r="D964">
        <v>124286</v>
      </c>
      <c r="E964">
        <v>10036578</v>
      </c>
      <c r="F964" t="s">
        <v>1508</v>
      </c>
      <c r="G964" t="s">
        <v>13</v>
      </c>
      <c r="H964" t="s">
        <v>266</v>
      </c>
      <c r="I964" t="s">
        <v>131</v>
      </c>
      <c r="J964" t="s">
        <v>131</v>
      </c>
      <c r="K964" t="s">
        <v>310</v>
      </c>
      <c r="L964" s="161">
        <v>42073</v>
      </c>
      <c r="M964" s="161">
        <v>42076</v>
      </c>
      <c r="N964" t="s">
        <v>123</v>
      </c>
      <c r="O964" t="s">
        <v>104</v>
      </c>
      <c r="P964">
        <v>3</v>
      </c>
      <c r="Q964" t="s">
        <v>1510</v>
      </c>
      <c r="R964" t="s">
        <v>195</v>
      </c>
    </row>
    <row r="965" spans="1:18" x14ac:dyDescent="0.2">
      <c r="A965" t="s">
        <v>1918</v>
      </c>
      <c r="B965" t="s">
        <v>1919</v>
      </c>
      <c r="C965">
        <v>59162</v>
      </c>
      <c r="D965">
        <v>121344</v>
      </c>
      <c r="E965">
        <v>10030670</v>
      </c>
      <c r="F965" t="s">
        <v>1508</v>
      </c>
      <c r="G965" t="s">
        <v>13</v>
      </c>
      <c r="H965" t="s">
        <v>315</v>
      </c>
      <c r="I965" t="s">
        <v>161</v>
      </c>
      <c r="J965" t="s">
        <v>161</v>
      </c>
      <c r="K965" t="s">
        <v>1920</v>
      </c>
      <c r="L965" s="161">
        <v>42052</v>
      </c>
      <c r="M965" s="161">
        <v>42055</v>
      </c>
      <c r="N965" t="s">
        <v>98</v>
      </c>
      <c r="O965" t="s">
        <v>104</v>
      </c>
      <c r="P965">
        <v>2</v>
      </c>
      <c r="Q965" t="s">
        <v>1510</v>
      </c>
      <c r="R965" t="s">
        <v>195</v>
      </c>
    </row>
    <row r="966" spans="1:18" x14ac:dyDescent="0.2">
      <c r="A966" t="s">
        <v>1921</v>
      </c>
      <c r="B966" t="s">
        <v>1922</v>
      </c>
      <c r="C966">
        <v>59163</v>
      </c>
      <c r="D966">
        <v>122554</v>
      </c>
      <c r="E966">
        <v>10035270</v>
      </c>
      <c r="F966" t="s">
        <v>1508</v>
      </c>
      <c r="G966" t="s">
        <v>13</v>
      </c>
      <c r="H966" t="s">
        <v>1206</v>
      </c>
      <c r="I966" t="s">
        <v>115</v>
      </c>
      <c r="J966" t="s">
        <v>115</v>
      </c>
      <c r="K966" t="s">
        <v>1923</v>
      </c>
      <c r="L966" s="161">
        <v>42164</v>
      </c>
      <c r="M966" s="161">
        <v>42167</v>
      </c>
      <c r="N966" t="s">
        <v>123</v>
      </c>
      <c r="O966" t="s">
        <v>104</v>
      </c>
      <c r="P966">
        <v>3</v>
      </c>
      <c r="Q966" t="s">
        <v>1510</v>
      </c>
      <c r="R966" t="s">
        <v>195</v>
      </c>
    </row>
    <row r="967" spans="1:18" x14ac:dyDescent="0.2">
      <c r="A967" t="s">
        <v>1924</v>
      </c>
      <c r="B967" t="s">
        <v>1925</v>
      </c>
      <c r="C967">
        <v>59164</v>
      </c>
      <c r="D967">
        <v>121393</v>
      </c>
      <c r="E967">
        <v>10021850</v>
      </c>
      <c r="F967" t="s">
        <v>1508</v>
      </c>
      <c r="G967" t="s">
        <v>13</v>
      </c>
      <c r="H967" t="s">
        <v>252</v>
      </c>
      <c r="I967" t="s">
        <v>155</v>
      </c>
      <c r="J967" t="s">
        <v>155</v>
      </c>
      <c r="K967" t="s">
        <v>1926</v>
      </c>
      <c r="L967" s="161">
        <v>41912</v>
      </c>
      <c r="M967" s="161">
        <v>41915</v>
      </c>
      <c r="N967" t="s">
        <v>123</v>
      </c>
      <c r="O967" t="s">
        <v>104</v>
      </c>
      <c r="P967">
        <v>3</v>
      </c>
      <c r="Q967" t="s">
        <v>1510</v>
      </c>
      <c r="R967" t="s">
        <v>195</v>
      </c>
    </row>
    <row r="968" spans="1:18" x14ac:dyDescent="0.2">
      <c r="A968" t="s">
        <v>1927</v>
      </c>
      <c r="B968" t="s">
        <v>1928</v>
      </c>
      <c r="C968">
        <v>59166</v>
      </c>
      <c r="D968">
        <v>118760</v>
      </c>
      <c r="E968">
        <v>10021021</v>
      </c>
      <c r="F968" t="s">
        <v>1536</v>
      </c>
      <c r="G968" t="s">
        <v>14</v>
      </c>
      <c r="H968" t="s">
        <v>479</v>
      </c>
      <c r="I968" t="s">
        <v>115</v>
      </c>
      <c r="J968" t="s">
        <v>115</v>
      </c>
      <c r="K968" t="s">
        <v>1929</v>
      </c>
      <c r="L968" s="161">
        <v>42156</v>
      </c>
      <c r="M968" s="161">
        <v>42158</v>
      </c>
      <c r="N968" t="s">
        <v>123</v>
      </c>
      <c r="O968" t="s">
        <v>104</v>
      </c>
      <c r="P968">
        <v>3</v>
      </c>
      <c r="Q968" t="s">
        <v>1510</v>
      </c>
      <c r="R968" t="s">
        <v>195</v>
      </c>
    </row>
    <row r="969" spans="1:18" x14ac:dyDescent="0.2">
      <c r="A969" t="s">
        <v>1930</v>
      </c>
      <c r="B969" t="s">
        <v>1195</v>
      </c>
      <c r="C969">
        <v>59167</v>
      </c>
      <c r="D969">
        <v>112490</v>
      </c>
      <c r="E969">
        <v>10005109</v>
      </c>
      <c r="F969" t="s">
        <v>1508</v>
      </c>
      <c r="G969" t="s">
        <v>13</v>
      </c>
      <c r="H969" t="s">
        <v>303</v>
      </c>
      <c r="I969" t="s">
        <v>152</v>
      </c>
      <c r="J969" t="s">
        <v>152</v>
      </c>
      <c r="K969" t="s">
        <v>1931</v>
      </c>
      <c r="L969" s="161">
        <v>42031</v>
      </c>
      <c r="M969" s="161">
        <v>42033</v>
      </c>
      <c r="N969" t="s">
        <v>123</v>
      </c>
      <c r="O969" t="s">
        <v>104</v>
      </c>
      <c r="P969">
        <v>3</v>
      </c>
      <c r="Q969" t="s">
        <v>1510</v>
      </c>
      <c r="R969" t="s">
        <v>195</v>
      </c>
    </row>
    <row r="970" spans="1:18" x14ac:dyDescent="0.2">
      <c r="A970" t="s">
        <v>1932</v>
      </c>
      <c r="B970" t="s">
        <v>1933</v>
      </c>
      <c r="C970">
        <v>59168</v>
      </c>
      <c r="D970">
        <v>121525</v>
      </c>
      <c r="E970">
        <v>10020307</v>
      </c>
      <c r="F970" t="s">
        <v>1508</v>
      </c>
      <c r="G970" t="s">
        <v>13</v>
      </c>
      <c r="H970" t="s">
        <v>675</v>
      </c>
      <c r="I970" t="s">
        <v>115</v>
      </c>
      <c r="J970" t="s">
        <v>115</v>
      </c>
      <c r="K970" t="s">
        <v>1934</v>
      </c>
      <c r="L970" s="161">
        <v>42087</v>
      </c>
      <c r="M970" s="161">
        <v>42090</v>
      </c>
      <c r="N970" t="s">
        <v>123</v>
      </c>
      <c r="O970" t="s">
        <v>104</v>
      </c>
      <c r="P970">
        <v>2</v>
      </c>
      <c r="Q970" t="s">
        <v>1510</v>
      </c>
      <c r="R970" t="s">
        <v>195</v>
      </c>
    </row>
    <row r="971" spans="1:18" x14ac:dyDescent="0.2">
      <c r="A971" t="s">
        <v>1935</v>
      </c>
      <c r="B971" t="s">
        <v>1936</v>
      </c>
      <c r="C971">
        <v>59173</v>
      </c>
      <c r="D971">
        <v>122920</v>
      </c>
      <c r="E971">
        <v>10036431</v>
      </c>
      <c r="F971" t="s">
        <v>1508</v>
      </c>
      <c r="G971" t="s">
        <v>13</v>
      </c>
      <c r="H971" t="s">
        <v>563</v>
      </c>
      <c r="I971" t="s">
        <v>115</v>
      </c>
      <c r="J971" t="s">
        <v>115</v>
      </c>
      <c r="K971" t="s">
        <v>1937</v>
      </c>
      <c r="L971" s="161">
        <v>42037</v>
      </c>
      <c r="M971" s="161">
        <v>42041</v>
      </c>
      <c r="N971" t="s">
        <v>98</v>
      </c>
      <c r="O971" t="s">
        <v>104</v>
      </c>
      <c r="P971">
        <v>2</v>
      </c>
      <c r="Q971" t="s">
        <v>1510</v>
      </c>
      <c r="R971" t="s">
        <v>195</v>
      </c>
    </row>
    <row r="972" spans="1:18" x14ac:dyDescent="0.2">
      <c r="A972" t="s">
        <v>1938</v>
      </c>
      <c r="B972" t="s">
        <v>567</v>
      </c>
      <c r="C972">
        <v>59176</v>
      </c>
      <c r="D972">
        <v>121544</v>
      </c>
      <c r="E972">
        <v>10021793</v>
      </c>
      <c r="F972" t="s">
        <v>1508</v>
      </c>
      <c r="G972" t="s">
        <v>13</v>
      </c>
      <c r="H972" t="s">
        <v>173</v>
      </c>
      <c r="I972" t="s">
        <v>161</v>
      </c>
      <c r="J972" t="s">
        <v>161</v>
      </c>
      <c r="K972" t="s">
        <v>568</v>
      </c>
      <c r="L972" s="161">
        <v>42157</v>
      </c>
      <c r="M972" s="161">
        <v>42160</v>
      </c>
      <c r="N972" t="s">
        <v>123</v>
      </c>
      <c r="O972" t="s">
        <v>104</v>
      </c>
      <c r="P972">
        <v>3</v>
      </c>
      <c r="Q972" t="s">
        <v>1510</v>
      </c>
      <c r="R972" t="s">
        <v>195</v>
      </c>
    </row>
    <row r="973" spans="1:18" x14ac:dyDescent="0.2">
      <c r="A973" t="s">
        <v>1939</v>
      </c>
      <c r="B973" t="s">
        <v>1940</v>
      </c>
      <c r="C973">
        <v>59178</v>
      </c>
      <c r="D973">
        <v>121482</v>
      </c>
      <c r="E973">
        <v>10022311</v>
      </c>
      <c r="F973" t="s">
        <v>1508</v>
      </c>
      <c r="G973" t="s">
        <v>13</v>
      </c>
      <c r="H973" t="s">
        <v>447</v>
      </c>
      <c r="I973" t="s">
        <v>115</v>
      </c>
      <c r="J973" t="s">
        <v>115</v>
      </c>
      <c r="K973" t="s">
        <v>1941</v>
      </c>
      <c r="L973" s="161">
        <v>41967</v>
      </c>
      <c r="M973" s="161">
        <v>41971</v>
      </c>
      <c r="N973" t="s">
        <v>123</v>
      </c>
      <c r="O973" t="s">
        <v>104</v>
      </c>
      <c r="P973">
        <v>4</v>
      </c>
      <c r="Q973" t="s">
        <v>1510</v>
      </c>
      <c r="R973" t="s">
        <v>195</v>
      </c>
    </row>
    <row r="974" spans="1:18" x14ac:dyDescent="0.2">
      <c r="A974" t="s">
        <v>1942</v>
      </c>
      <c r="B974" t="s">
        <v>1943</v>
      </c>
      <c r="C974">
        <v>59179</v>
      </c>
      <c r="D974">
        <v>121797</v>
      </c>
      <c r="E974">
        <v>10022503</v>
      </c>
      <c r="F974" t="s">
        <v>1508</v>
      </c>
      <c r="G974" t="s">
        <v>13</v>
      </c>
      <c r="H974" t="s">
        <v>398</v>
      </c>
      <c r="I974" t="s">
        <v>161</v>
      </c>
      <c r="J974" t="s">
        <v>161</v>
      </c>
      <c r="K974" t="s">
        <v>1944</v>
      </c>
      <c r="L974" s="161">
        <v>42157</v>
      </c>
      <c r="M974" s="161">
        <v>42160</v>
      </c>
      <c r="N974" t="s">
        <v>123</v>
      </c>
      <c r="O974" t="s">
        <v>104</v>
      </c>
      <c r="P974">
        <v>2</v>
      </c>
      <c r="Q974" t="s">
        <v>1510</v>
      </c>
      <c r="R974" t="s">
        <v>195</v>
      </c>
    </row>
    <row r="975" spans="1:18" x14ac:dyDescent="0.2">
      <c r="A975" t="s">
        <v>1945</v>
      </c>
      <c r="B975" t="s">
        <v>1946</v>
      </c>
      <c r="C975">
        <v>59180</v>
      </c>
      <c r="D975">
        <v>126234</v>
      </c>
      <c r="E975">
        <v>10040519</v>
      </c>
      <c r="F975" t="s">
        <v>1590</v>
      </c>
      <c r="G975" t="s">
        <v>13</v>
      </c>
      <c r="H975" t="s">
        <v>386</v>
      </c>
      <c r="I975" t="s">
        <v>152</v>
      </c>
      <c r="J975" t="s">
        <v>152</v>
      </c>
      <c r="K975" t="s">
        <v>1947</v>
      </c>
      <c r="L975" s="161">
        <v>42191</v>
      </c>
      <c r="M975" s="161">
        <v>42195</v>
      </c>
      <c r="N975" t="s">
        <v>98</v>
      </c>
      <c r="O975" t="s">
        <v>104</v>
      </c>
      <c r="P975">
        <v>4</v>
      </c>
      <c r="Q975" t="s">
        <v>1510</v>
      </c>
      <c r="R975" t="s">
        <v>195</v>
      </c>
    </row>
    <row r="976" spans="1:18" x14ac:dyDescent="0.2">
      <c r="A976" t="s">
        <v>1948</v>
      </c>
      <c r="B976" t="s">
        <v>1949</v>
      </c>
      <c r="C976">
        <v>59181</v>
      </c>
      <c r="D976">
        <v>121420</v>
      </c>
      <c r="E976">
        <v>10024603</v>
      </c>
      <c r="F976" t="s">
        <v>1508</v>
      </c>
      <c r="G976" t="s">
        <v>13</v>
      </c>
      <c r="H976" t="s">
        <v>126</v>
      </c>
      <c r="I976" t="s">
        <v>102</v>
      </c>
      <c r="J976" t="s">
        <v>102</v>
      </c>
      <c r="K976" t="s">
        <v>1950</v>
      </c>
      <c r="L976" s="161">
        <v>42142</v>
      </c>
      <c r="M976" s="161">
        <v>42146</v>
      </c>
      <c r="N976" t="s">
        <v>123</v>
      </c>
      <c r="O976" t="s">
        <v>104</v>
      </c>
      <c r="P976">
        <v>2</v>
      </c>
      <c r="Q976" t="s">
        <v>1510</v>
      </c>
      <c r="R976" t="s">
        <v>195</v>
      </c>
    </row>
    <row r="977" spans="1:18" x14ac:dyDescent="0.2">
      <c r="A977" t="s">
        <v>1951</v>
      </c>
      <c r="B977" t="s">
        <v>1952</v>
      </c>
      <c r="C977">
        <v>59182</v>
      </c>
      <c r="D977">
        <v>121647</v>
      </c>
      <c r="E977">
        <v>10027766</v>
      </c>
      <c r="F977" t="s">
        <v>1508</v>
      </c>
      <c r="G977" t="s">
        <v>13</v>
      </c>
      <c r="H977" t="s">
        <v>347</v>
      </c>
      <c r="I977" t="s">
        <v>186</v>
      </c>
      <c r="J977" t="s">
        <v>93</v>
      </c>
      <c r="K977" t="s">
        <v>1953</v>
      </c>
      <c r="L977" s="161">
        <v>42157</v>
      </c>
      <c r="M977" s="161">
        <v>42160</v>
      </c>
      <c r="N977" t="s">
        <v>123</v>
      </c>
      <c r="O977" t="s">
        <v>104</v>
      </c>
      <c r="P977">
        <v>2</v>
      </c>
      <c r="Q977" t="s">
        <v>1510</v>
      </c>
      <c r="R977" t="s">
        <v>195</v>
      </c>
    </row>
    <row r="978" spans="1:18" x14ac:dyDescent="0.2">
      <c r="A978" t="s">
        <v>1954</v>
      </c>
      <c r="B978" t="s">
        <v>1955</v>
      </c>
      <c r="C978">
        <v>59184</v>
      </c>
      <c r="D978">
        <v>121319</v>
      </c>
      <c r="E978">
        <v>10031146</v>
      </c>
      <c r="F978" t="s">
        <v>1508</v>
      </c>
      <c r="G978" t="s">
        <v>13</v>
      </c>
      <c r="H978" t="s">
        <v>151</v>
      </c>
      <c r="I978" t="s">
        <v>152</v>
      </c>
      <c r="J978" t="s">
        <v>152</v>
      </c>
      <c r="K978" t="s">
        <v>1956</v>
      </c>
      <c r="L978" s="161">
        <v>42157</v>
      </c>
      <c r="M978" s="161">
        <v>42160</v>
      </c>
      <c r="N978" t="s">
        <v>123</v>
      </c>
      <c r="O978" t="s">
        <v>104</v>
      </c>
      <c r="P978">
        <v>3</v>
      </c>
      <c r="Q978" t="s">
        <v>1510</v>
      </c>
      <c r="R978" t="s">
        <v>195</v>
      </c>
    </row>
    <row r="979" spans="1:18" x14ac:dyDescent="0.2">
      <c r="A979" t="s">
        <v>1957</v>
      </c>
      <c r="B979" t="s">
        <v>1958</v>
      </c>
      <c r="C979">
        <v>59185</v>
      </c>
      <c r="D979">
        <v>121269</v>
      </c>
      <c r="E979">
        <v>10031241</v>
      </c>
      <c r="F979" t="s">
        <v>1508</v>
      </c>
      <c r="G979" t="s">
        <v>13</v>
      </c>
      <c r="H979" t="s">
        <v>303</v>
      </c>
      <c r="I979" t="s">
        <v>152</v>
      </c>
      <c r="J979" t="s">
        <v>152</v>
      </c>
      <c r="K979" t="s">
        <v>1959</v>
      </c>
      <c r="L979" s="161">
        <v>41932</v>
      </c>
      <c r="M979" s="161">
        <v>41936</v>
      </c>
      <c r="N979" t="s">
        <v>123</v>
      </c>
      <c r="O979" t="s">
        <v>104</v>
      </c>
      <c r="P979">
        <v>1</v>
      </c>
      <c r="Q979" t="s">
        <v>1510</v>
      </c>
      <c r="R979" t="s">
        <v>195</v>
      </c>
    </row>
    <row r="980" spans="1:18" x14ac:dyDescent="0.2">
      <c r="A980" t="s">
        <v>1960</v>
      </c>
      <c r="B980" t="s">
        <v>1961</v>
      </c>
      <c r="C980">
        <v>59186</v>
      </c>
      <c r="D980">
        <v>121251</v>
      </c>
      <c r="E980">
        <v>10031408</v>
      </c>
      <c r="F980" t="s">
        <v>1508</v>
      </c>
      <c r="G980" t="s">
        <v>13</v>
      </c>
      <c r="H980" t="s">
        <v>670</v>
      </c>
      <c r="I980" t="s">
        <v>152</v>
      </c>
      <c r="J980" t="s">
        <v>152</v>
      </c>
      <c r="K980" t="s">
        <v>1962</v>
      </c>
      <c r="L980" s="161">
        <v>42136</v>
      </c>
      <c r="M980" s="161">
        <v>42139</v>
      </c>
      <c r="N980" t="s">
        <v>123</v>
      </c>
      <c r="O980" t="s">
        <v>104</v>
      </c>
      <c r="P980">
        <v>2</v>
      </c>
      <c r="Q980" t="s">
        <v>1510</v>
      </c>
      <c r="R980" t="s">
        <v>195</v>
      </c>
    </row>
    <row r="981" spans="1:18" x14ac:dyDescent="0.2">
      <c r="A981" t="s">
        <v>1963</v>
      </c>
      <c r="B981" t="s">
        <v>1964</v>
      </c>
      <c r="C981">
        <v>59187</v>
      </c>
      <c r="D981">
        <v>121737</v>
      </c>
      <c r="E981">
        <v>10023896</v>
      </c>
      <c r="F981" t="s">
        <v>1508</v>
      </c>
      <c r="G981" t="s">
        <v>13</v>
      </c>
      <c r="H981" t="s">
        <v>167</v>
      </c>
      <c r="I981" t="s">
        <v>102</v>
      </c>
      <c r="J981" t="s">
        <v>102</v>
      </c>
      <c r="K981" t="s">
        <v>1965</v>
      </c>
      <c r="L981" s="161">
        <v>42171</v>
      </c>
      <c r="M981" s="161">
        <v>42174</v>
      </c>
      <c r="N981" t="s">
        <v>123</v>
      </c>
      <c r="O981" t="s">
        <v>104</v>
      </c>
      <c r="P981">
        <v>3</v>
      </c>
      <c r="Q981" t="s">
        <v>1510</v>
      </c>
      <c r="R981" t="s">
        <v>195</v>
      </c>
    </row>
    <row r="982" spans="1:18" x14ac:dyDescent="0.2">
      <c r="A982" t="s">
        <v>1966</v>
      </c>
      <c r="B982" t="s">
        <v>1967</v>
      </c>
      <c r="C982">
        <v>59189</v>
      </c>
      <c r="D982">
        <v>118484</v>
      </c>
      <c r="E982">
        <v>10019581</v>
      </c>
      <c r="F982" t="s">
        <v>1508</v>
      </c>
      <c r="G982" t="s">
        <v>13</v>
      </c>
      <c r="H982" t="s">
        <v>724</v>
      </c>
      <c r="I982" t="s">
        <v>102</v>
      </c>
      <c r="J982" t="s">
        <v>102</v>
      </c>
      <c r="K982" t="s">
        <v>1968</v>
      </c>
      <c r="L982" s="161">
        <v>42129</v>
      </c>
      <c r="M982" s="161">
        <v>42131</v>
      </c>
      <c r="N982" t="s">
        <v>123</v>
      </c>
      <c r="O982" t="s">
        <v>104</v>
      </c>
      <c r="P982">
        <v>3</v>
      </c>
      <c r="Q982" t="s">
        <v>1510</v>
      </c>
      <c r="R982" t="s">
        <v>195</v>
      </c>
    </row>
    <row r="983" spans="1:18" x14ac:dyDescent="0.2">
      <c r="A983" t="s">
        <v>1969</v>
      </c>
      <c r="B983" t="s">
        <v>1197</v>
      </c>
      <c r="C983">
        <v>59190</v>
      </c>
      <c r="D983">
        <v>124393</v>
      </c>
      <c r="E983">
        <v>10039882</v>
      </c>
      <c r="F983" t="s">
        <v>1590</v>
      </c>
      <c r="G983" t="s">
        <v>13</v>
      </c>
      <c r="H983" t="s">
        <v>670</v>
      </c>
      <c r="I983" t="s">
        <v>152</v>
      </c>
      <c r="J983" t="s">
        <v>152</v>
      </c>
      <c r="K983" t="s">
        <v>1970</v>
      </c>
      <c r="L983" s="161">
        <v>42017</v>
      </c>
      <c r="M983" s="161">
        <v>42020</v>
      </c>
      <c r="N983" t="s">
        <v>123</v>
      </c>
      <c r="O983" t="s">
        <v>104</v>
      </c>
      <c r="P983">
        <v>3</v>
      </c>
      <c r="Q983" t="s">
        <v>1510</v>
      </c>
      <c r="R983" t="s">
        <v>195</v>
      </c>
    </row>
    <row r="984" spans="1:18" x14ac:dyDescent="0.2">
      <c r="A984" t="s">
        <v>1971</v>
      </c>
      <c r="B984" t="s">
        <v>1972</v>
      </c>
      <c r="C984">
        <v>59191</v>
      </c>
      <c r="D984">
        <v>121596</v>
      </c>
      <c r="E984">
        <v>10029823</v>
      </c>
      <c r="F984" t="s">
        <v>1508</v>
      </c>
      <c r="G984" t="s">
        <v>13</v>
      </c>
      <c r="H984" t="s">
        <v>243</v>
      </c>
      <c r="I984" t="s">
        <v>177</v>
      </c>
      <c r="J984" t="s">
        <v>177</v>
      </c>
      <c r="K984" t="s">
        <v>1973</v>
      </c>
      <c r="L984" s="161">
        <v>42115</v>
      </c>
      <c r="M984" s="161">
        <v>42118</v>
      </c>
      <c r="N984" t="s">
        <v>123</v>
      </c>
      <c r="O984" t="s">
        <v>104</v>
      </c>
      <c r="P984">
        <v>3</v>
      </c>
      <c r="Q984" t="s">
        <v>1510</v>
      </c>
      <c r="R984" t="s">
        <v>195</v>
      </c>
    </row>
    <row r="985" spans="1:18" x14ac:dyDescent="0.2">
      <c r="A985" t="s">
        <v>1974</v>
      </c>
      <c r="B985" t="s">
        <v>1975</v>
      </c>
      <c r="C985">
        <v>59193</v>
      </c>
      <c r="D985">
        <v>123194</v>
      </c>
      <c r="E985">
        <v>10038231</v>
      </c>
      <c r="F985" t="s">
        <v>1536</v>
      </c>
      <c r="G985" t="s">
        <v>14</v>
      </c>
      <c r="H985" t="s">
        <v>1976</v>
      </c>
      <c r="I985" t="s">
        <v>1101</v>
      </c>
      <c r="J985" t="s">
        <v>177</v>
      </c>
      <c r="K985" t="s">
        <v>1977</v>
      </c>
      <c r="L985" s="161">
        <v>42137</v>
      </c>
      <c r="M985" s="161">
        <v>42139</v>
      </c>
      <c r="N985" t="s">
        <v>352</v>
      </c>
      <c r="O985" t="s">
        <v>104</v>
      </c>
      <c r="P985">
        <v>3</v>
      </c>
      <c r="Q985" t="s">
        <v>1510</v>
      </c>
      <c r="R985" t="s">
        <v>195</v>
      </c>
    </row>
    <row r="986" spans="1:18" x14ac:dyDescent="0.2">
      <c r="A986" t="s">
        <v>1978</v>
      </c>
      <c r="B986" t="s">
        <v>1979</v>
      </c>
      <c r="C986">
        <v>59194</v>
      </c>
      <c r="D986">
        <v>124985</v>
      </c>
      <c r="E986">
        <v>10038913</v>
      </c>
      <c r="F986" t="s">
        <v>1508</v>
      </c>
      <c r="G986" t="s">
        <v>13</v>
      </c>
      <c r="H986" t="s">
        <v>386</v>
      </c>
      <c r="I986" t="s">
        <v>152</v>
      </c>
      <c r="J986" t="s">
        <v>152</v>
      </c>
      <c r="K986" t="s">
        <v>1980</v>
      </c>
      <c r="L986" s="161">
        <v>42072</v>
      </c>
      <c r="M986" s="161">
        <v>42076</v>
      </c>
      <c r="N986" t="s">
        <v>98</v>
      </c>
      <c r="O986" t="s">
        <v>104</v>
      </c>
      <c r="P986">
        <v>2</v>
      </c>
      <c r="Q986" t="s">
        <v>1510</v>
      </c>
      <c r="R986" t="s">
        <v>195</v>
      </c>
    </row>
    <row r="987" spans="1:18" x14ac:dyDescent="0.2">
      <c r="A987" t="s">
        <v>1981</v>
      </c>
      <c r="B987" t="s">
        <v>1982</v>
      </c>
      <c r="C987">
        <v>59195</v>
      </c>
      <c r="D987">
        <v>124800</v>
      </c>
      <c r="E987">
        <v>10041332</v>
      </c>
      <c r="F987" t="s">
        <v>1508</v>
      </c>
      <c r="G987" t="s">
        <v>13</v>
      </c>
      <c r="H987" t="s">
        <v>440</v>
      </c>
      <c r="I987" t="s">
        <v>92</v>
      </c>
      <c r="J987" t="s">
        <v>93</v>
      </c>
      <c r="K987" t="s">
        <v>1983</v>
      </c>
      <c r="L987" s="161">
        <v>42079</v>
      </c>
      <c r="M987" s="161">
        <v>42082</v>
      </c>
      <c r="N987" t="s">
        <v>123</v>
      </c>
      <c r="O987" t="s">
        <v>104</v>
      </c>
      <c r="P987">
        <v>2</v>
      </c>
      <c r="Q987" t="s">
        <v>1510</v>
      </c>
      <c r="R987" t="s">
        <v>195</v>
      </c>
    </row>
    <row r="988" spans="1:18" x14ac:dyDescent="0.2">
      <c r="A988" t="s">
        <v>1984</v>
      </c>
      <c r="B988" t="s">
        <v>1985</v>
      </c>
      <c r="C988">
        <v>59196</v>
      </c>
      <c r="D988">
        <v>129468</v>
      </c>
      <c r="E988">
        <v>10044028</v>
      </c>
      <c r="F988" t="s">
        <v>1508</v>
      </c>
      <c r="G988" t="s">
        <v>13</v>
      </c>
      <c r="H988" t="s">
        <v>1322</v>
      </c>
      <c r="I988" t="s">
        <v>131</v>
      </c>
      <c r="J988" t="s">
        <v>131</v>
      </c>
      <c r="K988" t="s">
        <v>1986</v>
      </c>
      <c r="L988" s="161">
        <v>42184</v>
      </c>
      <c r="M988" s="161">
        <v>42188</v>
      </c>
      <c r="N988" t="s">
        <v>98</v>
      </c>
      <c r="O988" t="s">
        <v>104</v>
      </c>
      <c r="P988">
        <v>3</v>
      </c>
      <c r="Q988" t="s">
        <v>1510</v>
      </c>
      <c r="R988" t="s">
        <v>195</v>
      </c>
    </row>
    <row r="989" spans="1:18" x14ac:dyDescent="0.2">
      <c r="A989" t="s">
        <v>1987</v>
      </c>
      <c r="B989" t="s">
        <v>1988</v>
      </c>
      <c r="C989">
        <v>59216</v>
      </c>
      <c r="D989">
        <v>131271</v>
      </c>
      <c r="E989">
        <v>10010905</v>
      </c>
      <c r="F989" t="s">
        <v>1508</v>
      </c>
      <c r="G989" t="s">
        <v>13</v>
      </c>
      <c r="H989" t="s">
        <v>185</v>
      </c>
      <c r="I989" t="s">
        <v>186</v>
      </c>
      <c r="J989" t="s">
        <v>93</v>
      </c>
      <c r="K989" t="s">
        <v>1989</v>
      </c>
      <c r="L989" s="161">
        <v>42184</v>
      </c>
      <c r="M989" s="161">
        <v>42188</v>
      </c>
      <c r="N989" t="s">
        <v>123</v>
      </c>
      <c r="O989" t="s">
        <v>104</v>
      </c>
      <c r="P989">
        <v>3</v>
      </c>
      <c r="Q989" t="s">
        <v>1510</v>
      </c>
      <c r="R989" t="s">
        <v>195</v>
      </c>
    </row>
    <row r="990" spans="1:18" x14ac:dyDescent="0.2">
      <c r="A990" t="s">
        <v>1990</v>
      </c>
      <c r="B990" t="s">
        <v>1991</v>
      </c>
      <c r="C990">
        <v>121777</v>
      </c>
      <c r="D990">
        <v>114857</v>
      </c>
      <c r="E990">
        <v>10012814</v>
      </c>
      <c r="F990" t="s">
        <v>1992</v>
      </c>
      <c r="G990" t="s">
        <v>12</v>
      </c>
      <c r="H990" t="s">
        <v>559</v>
      </c>
      <c r="I990" t="s">
        <v>1993</v>
      </c>
      <c r="J990" t="s">
        <v>93</v>
      </c>
      <c r="K990" t="s">
        <v>1994</v>
      </c>
      <c r="L990" s="161">
        <v>42136</v>
      </c>
      <c r="M990" s="161">
        <v>42138</v>
      </c>
      <c r="N990" t="s">
        <v>127</v>
      </c>
      <c r="O990" t="s">
        <v>104</v>
      </c>
      <c r="P990">
        <v>3</v>
      </c>
      <c r="Q990" t="s">
        <v>1510</v>
      </c>
      <c r="R990">
        <v>2</v>
      </c>
    </row>
    <row r="991" spans="1:18" x14ac:dyDescent="0.2">
      <c r="A991" t="s">
        <v>1995</v>
      </c>
      <c r="B991" t="s">
        <v>527</v>
      </c>
      <c r="C991">
        <v>129383</v>
      </c>
      <c r="D991">
        <v>117454</v>
      </c>
      <c r="E991">
        <v>10001744</v>
      </c>
      <c r="F991" t="s">
        <v>107</v>
      </c>
      <c r="G991" t="s">
        <v>11</v>
      </c>
      <c r="H991" t="s">
        <v>255</v>
      </c>
      <c r="I991" t="s">
        <v>177</v>
      </c>
      <c r="J991" t="s">
        <v>177</v>
      </c>
      <c r="K991" t="s">
        <v>528</v>
      </c>
      <c r="L991" s="161">
        <v>41932</v>
      </c>
      <c r="M991" s="161">
        <v>41936</v>
      </c>
      <c r="N991" t="s">
        <v>146</v>
      </c>
      <c r="O991" t="s">
        <v>104</v>
      </c>
      <c r="P991">
        <v>3</v>
      </c>
      <c r="Q991" t="s">
        <v>1510</v>
      </c>
      <c r="R991">
        <v>3</v>
      </c>
    </row>
    <row r="992" spans="1:18" x14ac:dyDescent="0.2">
      <c r="A992" t="s">
        <v>1996</v>
      </c>
      <c r="B992" t="s">
        <v>1997</v>
      </c>
      <c r="C992">
        <v>130404</v>
      </c>
      <c r="D992">
        <v>108351</v>
      </c>
      <c r="E992">
        <v>10007875</v>
      </c>
      <c r="F992" t="s">
        <v>1998</v>
      </c>
      <c r="G992" t="s">
        <v>14</v>
      </c>
      <c r="H992" t="s">
        <v>114</v>
      </c>
      <c r="I992" t="s">
        <v>115</v>
      </c>
      <c r="J992" t="s">
        <v>115</v>
      </c>
      <c r="K992" t="s">
        <v>1999</v>
      </c>
      <c r="L992" s="161">
        <v>42023</v>
      </c>
      <c r="M992" s="161">
        <v>42027</v>
      </c>
      <c r="N992" t="s">
        <v>143</v>
      </c>
      <c r="O992" t="s">
        <v>104</v>
      </c>
      <c r="P992">
        <v>2</v>
      </c>
      <c r="Q992" t="s">
        <v>1510</v>
      </c>
      <c r="R992">
        <v>2</v>
      </c>
    </row>
    <row r="993" spans="1:18" x14ac:dyDescent="0.2">
      <c r="A993" t="s">
        <v>2000</v>
      </c>
      <c r="B993" t="s">
        <v>1220</v>
      </c>
      <c r="C993">
        <v>130405</v>
      </c>
      <c r="D993">
        <v>108473</v>
      </c>
      <c r="E993">
        <v>10002780</v>
      </c>
      <c r="F993" t="s">
        <v>107</v>
      </c>
      <c r="G993" t="s">
        <v>11</v>
      </c>
      <c r="H993" t="s">
        <v>656</v>
      </c>
      <c r="I993" t="s">
        <v>115</v>
      </c>
      <c r="J993" t="s">
        <v>115</v>
      </c>
      <c r="K993" t="s">
        <v>2001</v>
      </c>
      <c r="L993" s="161">
        <v>41953</v>
      </c>
      <c r="M993" s="161">
        <v>41957</v>
      </c>
      <c r="N993" t="s">
        <v>146</v>
      </c>
      <c r="O993" t="s">
        <v>104</v>
      </c>
      <c r="P993">
        <v>4</v>
      </c>
      <c r="Q993" t="s">
        <v>1510</v>
      </c>
      <c r="R993">
        <v>3</v>
      </c>
    </row>
    <row r="994" spans="1:18" x14ac:dyDescent="0.2">
      <c r="A994" t="s">
        <v>2002</v>
      </c>
      <c r="B994" t="s">
        <v>203</v>
      </c>
      <c r="C994">
        <v>130410</v>
      </c>
      <c r="D994">
        <v>108322</v>
      </c>
      <c r="E994">
        <v>10003564</v>
      </c>
      <c r="F994" t="s">
        <v>107</v>
      </c>
      <c r="G994" t="s">
        <v>11</v>
      </c>
      <c r="H994" t="s">
        <v>204</v>
      </c>
      <c r="I994" t="s">
        <v>115</v>
      </c>
      <c r="J994" t="s">
        <v>115</v>
      </c>
      <c r="K994" t="s">
        <v>205</v>
      </c>
      <c r="L994" s="161">
        <v>42157</v>
      </c>
      <c r="M994" s="161">
        <v>42160</v>
      </c>
      <c r="N994" t="s">
        <v>146</v>
      </c>
      <c r="O994" t="s">
        <v>104</v>
      </c>
      <c r="P994">
        <v>3</v>
      </c>
      <c r="Q994" t="s">
        <v>1510</v>
      </c>
      <c r="R994">
        <v>3</v>
      </c>
    </row>
    <row r="995" spans="1:18" x14ac:dyDescent="0.2">
      <c r="A995" t="s">
        <v>2003</v>
      </c>
      <c r="B995" t="s">
        <v>456</v>
      </c>
      <c r="C995">
        <v>130413</v>
      </c>
      <c r="D995">
        <v>106790</v>
      </c>
      <c r="E995">
        <v>10003755</v>
      </c>
      <c r="F995" t="s">
        <v>107</v>
      </c>
      <c r="G995" t="s">
        <v>11</v>
      </c>
      <c r="H995" t="s">
        <v>457</v>
      </c>
      <c r="I995" t="s">
        <v>115</v>
      </c>
      <c r="J995" t="s">
        <v>115</v>
      </c>
      <c r="K995" t="s">
        <v>458</v>
      </c>
      <c r="L995" s="161">
        <v>41981</v>
      </c>
      <c r="M995" s="161">
        <v>41985</v>
      </c>
      <c r="N995" t="s">
        <v>146</v>
      </c>
      <c r="O995" t="s">
        <v>104</v>
      </c>
      <c r="P995">
        <v>3</v>
      </c>
      <c r="Q995" t="s">
        <v>1510</v>
      </c>
      <c r="R995">
        <v>3</v>
      </c>
    </row>
    <row r="996" spans="1:18" x14ac:dyDescent="0.2">
      <c r="A996" t="s">
        <v>2004</v>
      </c>
      <c r="B996" t="s">
        <v>1229</v>
      </c>
      <c r="C996">
        <v>130414</v>
      </c>
      <c r="D996">
        <v>108352</v>
      </c>
      <c r="E996">
        <v>10004204</v>
      </c>
      <c r="F996" t="s">
        <v>1998</v>
      </c>
      <c r="G996" t="s">
        <v>14</v>
      </c>
      <c r="H996" t="s">
        <v>457</v>
      </c>
      <c r="I996" t="s">
        <v>115</v>
      </c>
      <c r="J996" t="s">
        <v>115</v>
      </c>
      <c r="K996" t="s">
        <v>2005</v>
      </c>
      <c r="L996" s="161">
        <v>41920</v>
      </c>
      <c r="M996" s="161">
        <v>41922</v>
      </c>
      <c r="N996" t="s">
        <v>143</v>
      </c>
      <c r="O996" t="s">
        <v>104</v>
      </c>
      <c r="P996">
        <v>4</v>
      </c>
      <c r="Q996" t="s">
        <v>1510</v>
      </c>
      <c r="R996">
        <v>2</v>
      </c>
    </row>
    <row r="997" spans="1:18" x14ac:dyDescent="0.2">
      <c r="A997" t="s">
        <v>2006</v>
      </c>
      <c r="B997" t="s">
        <v>2007</v>
      </c>
      <c r="C997">
        <v>130415</v>
      </c>
      <c r="D997">
        <v>105674</v>
      </c>
      <c r="E997">
        <v>10003894</v>
      </c>
      <c r="F997" t="s">
        <v>107</v>
      </c>
      <c r="G997" t="s">
        <v>11</v>
      </c>
      <c r="H997" t="s">
        <v>1233</v>
      </c>
      <c r="I997" t="s">
        <v>115</v>
      </c>
      <c r="J997" t="s">
        <v>115</v>
      </c>
      <c r="K997" t="s">
        <v>2008</v>
      </c>
      <c r="L997" s="161">
        <v>42037</v>
      </c>
      <c r="M997" s="161">
        <v>42041</v>
      </c>
      <c r="N997" t="s">
        <v>217</v>
      </c>
      <c r="O997" t="s">
        <v>104</v>
      </c>
      <c r="P997">
        <v>4</v>
      </c>
      <c r="Q997" t="s">
        <v>1510</v>
      </c>
      <c r="R997">
        <v>4</v>
      </c>
    </row>
    <row r="998" spans="1:18" x14ac:dyDescent="0.2">
      <c r="A998" t="s">
        <v>2009</v>
      </c>
      <c r="B998" t="s">
        <v>1254</v>
      </c>
      <c r="C998">
        <v>130452</v>
      </c>
      <c r="D998">
        <v>108407</v>
      </c>
      <c r="E998">
        <v>10004608</v>
      </c>
      <c r="F998" t="s">
        <v>100</v>
      </c>
      <c r="G998" t="s">
        <v>11</v>
      </c>
      <c r="H998" t="s">
        <v>447</v>
      </c>
      <c r="I998" t="s">
        <v>115</v>
      </c>
      <c r="J998" t="s">
        <v>115</v>
      </c>
      <c r="K998" t="s">
        <v>2010</v>
      </c>
      <c r="L998" s="161">
        <v>41897</v>
      </c>
      <c r="M998" s="161">
        <v>41901</v>
      </c>
      <c r="N998" t="s">
        <v>103</v>
      </c>
      <c r="O998" t="s">
        <v>104</v>
      </c>
      <c r="P998">
        <v>3</v>
      </c>
      <c r="Q998" t="s">
        <v>1510</v>
      </c>
      <c r="R998">
        <v>2</v>
      </c>
    </row>
    <row r="999" spans="1:18" x14ac:dyDescent="0.2">
      <c r="A999" t="s">
        <v>2011</v>
      </c>
      <c r="B999" t="s">
        <v>402</v>
      </c>
      <c r="C999">
        <v>130456</v>
      </c>
      <c r="D999">
        <v>108478</v>
      </c>
      <c r="E999">
        <v>10007321</v>
      </c>
      <c r="F999" t="s">
        <v>107</v>
      </c>
      <c r="G999" t="s">
        <v>11</v>
      </c>
      <c r="H999" t="s">
        <v>403</v>
      </c>
      <c r="I999" t="s">
        <v>115</v>
      </c>
      <c r="J999" t="s">
        <v>115</v>
      </c>
      <c r="K999" t="s">
        <v>404</v>
      </c>
      <c r="L999" s="161">
        <v>41925</v>
      </c>
      <c r="M999" s="161">
        <v>41929</v>
      </c>
      <c r="N999" t="s">
        <v>146</v>
      </c>
      <c r="O999" t="s">
        <v>104</v>
      </c>
      <c r="P999">
        <v>3</v>
      </c>
      <c r="Q999" t="s">
        <v>1510</v>
      </c>
      <c r="R999">
        <v>3</v>
      </c>
    </row>
    <row r="1000" spans="1:18" x14ac:dyDescent="0.2">
      <c r="A1000" t="s">
        <v>2012</v>
      </c>
      <c r="B1000" t="s">
        <v>172</v>
      </c>
      <c r="C1000">
        <v>130466</v>
      </c>
      <c r="D1000">
        <v>106368</v>
      </c>
      <c r="E1000">
        <v>10006442</v>
      </c>
      <c r="F1000" t="s">
        <v>107</v>
      </c>
      <c r="G1000" t="s">
        <v>11</v>
      </c>
      <c r="H1000" t="s">
        <v>173</v>
      </c>
      <c r="I1000" t="s">
        <v>161</v>
      </c>
      <c r="J1000" t="s">
        <v>161</v>
      </c>
      <c r="K1000" t="s">
        <v>174</v>
      </c>
      <c r="L1000" s="161">
        <v>42142</v>
      </c>
      <c r="M1000" s="161">
        <v>42146</v>
      </c>
      <c r="N1000" t="s">
        <v>109</v>
      </c>
      <c r="O1000" t="s">
        <v>104</v>
      </c>
      <c r="P1000">
        <v>3</v>
      </c>
      <c r="Q1000" t="s">
        <v>1510</v>
      </c>
      <c r="R1000">
        <v>2</v>
      </c>
    </row>
    <row r="1001" spans="1:18" x14ac:dyDescent="0.2">
      <c r="A1001" t="s">
        <v>2013</v>
      </c>
      <c r="B1001" t="s">
        <v>2014</v>
      </c>
      <c r="C1001">
        <v>130468</v>
      </c>
      <c r="D1001">
        <v>108413</v>
      </c>
      <c r="E1001">
        <v>10003511</v>
      </c>
      <c r="F1001" t="s">
        <v>100</v>
      </c>
      <c r="G1001" t="s">
        <v>11</v>
      </c>
      <c r="H1001" t="s">
        <v>173</v>
      </c>
      <c r="I1001" t="s">
        <v>161</v>
      </c>
      <c r="J1001" t="s">
        <v>161</v>
      </c>
      <c r="K1001" t="s">
        <v>2015</v>
      </c>
      <c r="L1001" s="161">
        <v>41898</v>
      </c>
      <c r="M1001" s="161">
        <v>41901</v>
      </c>
      <c r="N1001" t="s">
        <v>146</v>
      </c>
      <c r="O1001" t="s">
        <v>104</v>
      </c>
      <c r="P1001">
        <v>2</v>
      </c>
      <c r="Q1001" t="s">
        <v>1510</v>
      </c>
      <c r="R1001">
        <v>3</v>
      </c>
    </row>
    <row r="1002" spans="1:18" x14ac:dyDescent="0.2">
      <c r="A1002" t="s">
        <v>2016</v>
      </c>
      <c r="B1002" t="s">
        <v>344</v>
      </c>
      <c r="C1002">
        <v>130474</v>
      </c>
      <c r="D1002">
        <v>108472</v>
      </c>
      <c r="E1002">
        <v>10003029</v>
      </c>
      <c r="F1002" t="s">
        <v>107</v>
      </c>
      <c r="G1002" t="s">
        <v>11</v>
      </c>
      <c r="H1002" t="s">
        <v>272</v>
      </c>
      <c r="I1002" t="s">
        <v>161</v>
      </c>
      <c r="J1002" t="s">
        <v>161</v>
      </c>
      <c r="K1002" t="s">
        <v>533</v>
      </c>
      <c r="L1002" s="161">
        <v>42031</v>
      </c>
      <c r="M1002" s="161">
        <v>42034</v>
      </c>
      <c r="N1002" t="s">
        <v>146</v>
      </c>
      <c r="O1002" t="s">
        <v>104</v>
      </c>
      <c r="P1002">
        <v>2</v>
      </c>
      <c r="Q1002" t="s">
        <v>1510</v>
      </c>
      <c r="R1002">
        <v>3</v>
      </c>
    </row>
    <row r="1003" spans="1:18" x14ac:dyDescent="0.2">
      <c r="A1003" t="s">
        <v>2017</v>
      </c>
      <c r="B1003" t="s">
        <v>461</v>
      </c>
      <c r="C1003">
        <v>130481</v>
      </c>
      <c r="D1003">
        <v>106366</v>
      </c>
      <c r="E1003">
        <v>10005946</v>
      </c>
      <c r="F1003" t="s">
        <v>107</v>
      </c>
      <c r="G1003" t="s">
        <v>11</v>
      </c>
      <c r="H1003" t="s">
        <v>462</v>
      </c>
      <c r="I1003" t="s">
        <v>161</v>
      </c>
      <c r="J1003" t="s">
        <v>161</v>
      </c>
      <c r="K1003" t="s">
        <v>463</v>
      </c>
      <c r="L1003" s="161">
        <v>42072</v>
      </c>
      <c r="M1003" s="161">
        <v>42076</v>
      </c>
      <c r="N1003" t="s">
        <v>109</v>
      </c>
      <c r="O1003" t="s">
        <v>104</v>
      </c>
      <c r="P1003">
        <v>3</v>
      </c>
      <c r="Q1003" t="s">
        <v>1510</v>
      </c>
      <c r="R1003">
        <v>2</v>
      </c>
    </row>
    <row r="1004" spans="1:18" x14ac:dyDescent="0.2">
      <c r="A1004" t="s">
        <v>2018</v>
      </c>
      <c r="B1004" t="s">
        <v>2019</v>
      </c>
      <c r="C1004">
        <v>130484</v>
      </c>
      <c r="D1004">
        <v>106388</v>
      </c>
      <c r="E1004">
        <v>10007578</v>
      </c>
      <c r="F1004" t="s">
        <v>107</v>
      </c>
      <c r="G1004" t="s">
        <v>11</v>
      </c>
      <c r="H1004" t="s">
        <v>1777</v>
      </c>
      <c r="I1004" t="s">
        <v>161</v>
      </c>
      <c r="J1004" t="s">
        <v>161</v>
      </c>
      <c r="K1004" t="s">
        <v>2020</v>
      </c>
      <c r="L1004" s="161">
        <v>41932</v>
      </c>
      <c r="M1004" s="161">
        <v>41936</v>
      </c>
      <c r="N1004" t="s">
        <v>146</v>
      </c>
      <c r="O1004" t="s">
        <v>104</v>
      </c>
      <c r="P1004">
        <v>2</v>
      </c>
      <c r="Q1004" t="s">
        <v>1510</v>
      </c>
      <c r="R1004">
        <v>3</v>
      </c>
    </row>
    <row r="1005" spans="1:18" x14ac:dyDescent="0.2">
      <c r="A1005" t="s">
        <v>2021</v>
      </c>
      <c r="B1005" t="s">
        <v>2022</v>
      </c>
      <c r="C1005">
        <v>130490</v>
      </c>
      <c r="D1005">
        <v>106900</v>
      </c>
      <c r="E1005">
        <v>10003193</v>
      </c>
      <c r="F1005" t="s">
        <v>107</v>
      </c>
      <c r="G1005" t="s">
        <v>11</v>
      </c>
      <c r="H1005" t="s">
        <v>729</v>
      </c>
      <c r="I1005" t="s">
        <v>131</v>
      </c>
      <c r="J1005" t="s">
        <v>131</v>
      </c>
      <c r="K1005" t="s">
        <v>2023</v>
      </c>
      <c r="L1005" s="161">
        <v>42037</v>
      </c>
      <c r="M1005" s="161">
        <v>42041</v>
      </c>
      <c r="N1005" t="s">
        <v>109</v>
      </c>
      <c r="O1005" t="s">
        <v>104</v>
      </c>
      <c r="P1005">
        <v>2</v>
      </c>
      <c r="Q1005" t="s">
        <v>1510</v>
      </c>
      <c r="R1005">
        <v>2</v>
      </c>
    </row>
    <row r="1006" spans="1:18" x14ac:dyDescent="0.2">
      <c r="A1006" t="s">
        <v>2024</v>
      </c>
      <c r="B1006" t="s">
        <v>1273</v>
      </c>
      <c r="C1006">
        <v>130492</v>
      </c>
      <c r="D1006">
        <v>109307</v>
      </c>
      <c r="E1006">
        <v>10003640</v>
      </c>
      <c r="F1006" t="s">
        <v>100</v>
      </c>
      <c r="G1006" t="s">
        <v>11</v>
      </c>
      <c r="H1006" t="s">
        <v>729</v>
      </c>
      <c r="I1006" t="s">
        <v>131</v>
      </c>
      <c r="J1006" t="s">
        <v>131</v>
      </c>
      <c r="K1006" t="s">
        <v>2025</v>
      </c>
      <c r="L1006" s="161">
        <v>41898</v>
      </c>
      <c r="M1006" s="161">
        <v>41901</v>
      </c>
      <c r="N1006" t="s">
        <v>103</v>
      </c>
      <c r="O1006" t="s">
        <v>104</v>
      </c>
      <c r="P1006">
        <v>4</v>
      </c>
      <c r="Q1006" t="s">
        <v>1510</v>
      </c>
      <c r="R1006">
        <v>2</v>
      </c>
    </row>
    <row r="1007" spans="1:18" x14ac:dyDescent="0.2">
      <c r="A1007" t="s">
        <v>2026</v>
      </c>
      <c r="B1007" t="s">
        <v>188</v>
      </c>
      <c r="C1007">
        <v>130495</v>
      </c>
      <c r="D1007">
        <v>106815</v>
      </c>
      <c r="E1007">
        <v>10000794</v>
      </c>
      <c r="F1007" t="s">
        <v>107</v>
      </c>
      <c r="G1007" t="s">
        <v>11</v>
      </c>
      <c r="H1007" t="s">
        <v>189</v>
      </c>
      <c r="I1007" t="s">
        <v>131</v>
      </c>
      <c r="J1007" t="s">
        <v>131</v>
      </c>
      <c r="K1007" t="s">
        <v>190</v>
      </c>
      <c r="L1007" s="161">
        <v>42079</v>
      </c>
      <c r="M1007" s="161">
        <v>42083</v>
      </c>
      <c r="N1007" t="s">
        <v>109</v>
      </c>
      <c r="O1007" t="s">
        <v>104</v>
      </c>
      <c r="P1007">
        <v>3</v>
      </c>
      <c r="Q1007" t="s">
        <v>1510</v>
      </c>
      <c r="R1007">
        <v>2</v>
      </c>
    </row>
    <row r="1008" spans="1:18" x14ac:dyDescent="0.2">
      <c r="A1008" t="s">
        <v>2027</v>
      </c>
      <c r="B1008" t="s">
        <v>263</v>
      </c>
      <c r="C1008">
        <v>130505</v>
      </c>
      <c r="D1008">
        <v>110734</v>
      </c>
      <c r="E1008">
        <v>10006770</v>
      </c>
      <c r="F1008" t="s">
        <v>107</v>
      </c>
      <c r="G1008" t="s">
        <v>11</v>
      </c>
      <c r="H1008" t="s">
        <v>264</v>
      </c>
      <c r="I1008" t="s">
        <v>131</v>
      </c>
      <c r="J1008" t="s">
        <v>131</v>
      </c>
      <c r="K1008" t="s">
        <v>265</v>
      </c>
      <c r="L1008" s="161">
        <v>42135</v>
      </c>
      <c r="M1008" s="161">
        <v>42139</v>
      </c>
      <c r="N1008" t="s">
        <v>109</v>
      </c>
      <c r="O1008" t="s">
        <v>104</v>
      </c>
      <c r="P1008">
        <v>3</v>
      </c>
      <c r="Q1008" t="s">
        <v>1510</v>
      </c>
      <c r="R1008">
        <v>1</v>
      </c>
    </row>
    <row r="1009" spans="1:18" x14ac:dyDescent="0.2">
      <c r="A1009" t="s">
        <v>2028</v>
      </c>
      <c r="B1009" t="s">
        <v>328</v>
      </c>
      <c r="C1009">
        <v>130512</v>
      </c>
      <c r="D1009">
        <v>106863</v>
      </c>
      <c r="E1009">
        <v>10006331</v>
      </c>
      <c r="F1009" t="s">
        <v>107</v>
      </c>
      <c r="G1009" t="s">
        <v>11</v>
      </c>
      <c r="H1009" t="s">
        <v>299</v>
      </c>
      <c r="I1009" t="s">
        <v>131</v>
      </c>
      <c r="J1009" t="s">
        <v>131</v>
      </c>
      <c r="K1009" t="s">
        <v>521</v>
      </c>
      <c r="L1009" s="161">
        <v>41981</v>
      </c>
      <c r="M1009" s="161">
        <v>41985</v>
      </c>
      <c r="N1009" t="s">
        <v>217</v>
      </c>
      <c r="O1009" t="s">
        <v>104</v>
      </c>
      <c r="P1009">
        <v>3</v>
      </c>
      <c r="Q1009" t="s">
        <v>1510</v>
      </c>
      <c r="R1009">
        <v>4</v>
      </c>
    </row>
    <row r="1010" spans="1:18" x14ac:dyDescent="0.2">
      <c r="A1010" t="s">
        <v>2029</v>
      </c>
      <c r="B1010" t="s">
        <v>144</v>
      </c>
      <c r="C1010">
        <v>130516</v>
      </c>
      <c r="D1010">
        <v>106868</v>
      </c>
      <c r="E1010">
        <v>10006494</v>
      </c>
      <c r="F1010" t="s">
        <v>107</v>
      </c>
      <c r="G1010" t="s">
        <v>11</v>
      </c>
      <c r="H1010" t="s">
        <v>145</v>
      </c>
      <c r="I1010" t="s">
        <v>131</v>
      </c>
      <c r="J1010" t="s">
        <v>131</v>
      </c>
      <c r="K1010" t="s">
        <v>147</v>
      </c>
      <c r="L1010" s="161">
        <v>42065</v>
      </c>
      <c r="M1010" s="161">
        <v>42069</v>
      </c>
      <c r="N1010" t="s">
        <v>109</v>
      </c>
      <c r="O1010" t="s">
        <v>104</v>
      </c>
      <c r="P1010">
        <v>3</v>
      </c>
      <c r="Q1010" t="s">
        <v>1510</v>
      </c>
      <c r="R1010">
        <v>2</v>
      </c>
    </row>
    <row r="1011" spans="1:18" x14ac:dyDescent="0.2">
      <c r="A1011" t="s">
        <v>2030</v>
      </c>
      <c r="B1011" t="s">
        <v>2031</v>
      </c>
      <c r="C1011">
        <v>130519</v>
      </c>
      <c r="D1011">
        <v>108484</v>
      </c>
      <c r="E1011">
        <v>10005998</v>
      </c>
      <c r="F1011" t="s">
        <v>107</v>
      </c>
      <c r="G1011" t="s">
        <v>11</v>
      </c>
      <c r="H1011" t="s">
        <v>998</v>
      </c>
      <c r="I1011" t="s">
        <v>131</v>
      </c>
      <c r="J1011" t="s">
        <v>131</v>
      </c>
      <c r="K1011" t="s">
        <v>2032</v>
      </c>
      <c r="L1011" s="161">
        <v>42023</v>
      </c>
      <c r="M1011" s="161">
        <v>42027</v>
      </c>
      <c r="N1011" t="s">
        <v>109</v>
      </c>
      <c r="O1011" t="s">
        <v>104</v>
      </c>
      <c r="P1011">
        <v>2</v>
      </c>
      <c r="Q1011" t="s">
        <v>1510</v>
      </c>
      <c r="R1011">
        <v>1</v>
      </c>
    </row>
    <row r="1012" spans="1:18" x14ac:dyDescent="0.2">
      <c r="A1012" t="s">
        <v>2033</v>
      </c>
      <c r="B1012" t="s">
        <v>464</v>
      </c>
      <c r="C1012">
        <v>130521</v>
      </c>
      <c r="D1012">
        <v>107785</v>
      </c>
      <c r="E1012">
        <v>10007500</v>
      </c>
      <c r="F1012" t="s">
        <v>107</v>
      </c>
      <c r="G1012" t="s">
        <v>11</v>
      </c>
      <c r="H1012" t="s">
        <v>149</v>
      </c>
      <c r="I1012" t="s">
        <v>131</v>
      </c>
      <c r="J1012" t="s">
        <v>131</v>
      </c>
      <c r="K1012" t="s">
        <v>465</v>
      </c>
      <c r="L1012" s="161">
        <v>42072</v>
      </c>
      <c r="M1012" s="161">
        <v>42076</v>
      </c>
      <c r="N1012" t="s">
        <v>109</v>
      </c>
      <c r="O1012" t="s">
        <v>104</v>
      </c>
      <c r="P1012">
        <v>3</v>
      </c>
      <c r="Q1012" t="s">
        <v>1510</v>
      </c>
      <c r="R1012">
        <v>2</v>
      </c>
    </row>
    <row r="1013" spans="1:18" x14ac:dyDescent="0.2">
      <c r="A1013" t="s">
        <v>2034</v>
      </c>
      <c r="B1013" t="s">
        <v>2035</v>
      </c>
      <c r="C1013">
        <v>130532</v>
      </c>
      <c r="D1013">
        <v>108311</v>
      </c>
      <c r="E1013">
        <v>10000840</v>
      </c>
      <c r="F1013" t="s">
        <v>107</v>
      </c>
      <c r="G1013" t="s">
        <v>11</v>
      </c>
      <c r="H1013" t="s">
        <v>358</v>
      </c>
      <c r="I1013" t="s">
        <v>1993</v>
      </c>
      <c r="J1013" t="s">
        <v>93</v>
      </c>
      <c r="K1013" t="s">
        <v>2036</v>
      </c>
      <c r="L1013" s="161">
        <v>41904</v>
      </c>
      <c r="M1013" s="161">
        <v>41908</v>
      </c>
      <c r="N1013" t="s">
        <v>109</v>
      </c>
      <c r="O1013" t="s">
        <v>104</v>
      </c>
      <c r="P1013">
        <v>2</v>
      </c>
      <c r="Q1013" t="s">
        <v>1510</v>
      </c>
      <c r="R1013">
        <v>2</v>
      </c>
    </row>
    <row r="1014" spans="1:18" x14ac:dyDescent="0.2">
      <c r="A1014" t="s">
        <v>2037</v>
      </c>
      <c r="B1014" t="s">
        <v>2038</v>
      </c>
      <c r="C1014">
        <v>130551</v>
      </c>
      <c r="D1014">
        <v>108458</v>
      </c>
      <c r="E1014">
        <v>10002638</v>
      </c>
      <c r="F1014" t="s">
        <v>107</v>
      </c>
      <c r="G1014" t="s">
        <v>11</v>
      </c>
      <c r="H1014" t="s">
        <v>91</v>
      </c>
      <c r="I1014" t="s">
        <v>92</v>
      </c>
      <c r="J1014" t="s">
        <v>93</v>
      </c>
      <c r="K1014" t="s">
        <v>2039</v>
      </c>
      <c r="L1014" s="161">
        <v>42163</v>
      </c>
      <c r="M1014" s="161">
        <v>42167</v>
      </c>
      <c r="N1014" t="s">
        <v>146</v>
      </c>
      <c r="O1014" t="s">
        <v>104</v>
      </c>
      <c r="P1014">
        <v>1</v>
      </c>
      <c r="Q1014" t="s">
        <v>1510</v>
      </c>
      <c r="R1014">
        <v>3</v>
      </c>
    </row>
    <row r="1015" spans="1:18" x14ac:dyDescent="0.2">
      <c r="A1015" t="s">
        <v>2040</v>
      </c>
      <c r="B1015" t="s">
        <v>1294</v>
      </c>
      <c r="C1015">
        <v>130568</v>
      </c>
      <c r="D1015">
        <v>108423</v>
      </c>
      <c r="E1015">
        <v>10002918</v>
      </c>
      <c r="F1015" t="s">
        <v>100</v>
      </c>
      <c r="G1015" t="s">
        <v>11</v>
      </c>
      <c r="H1015" t="s">
        <v>1295</v>
      </c>
      <c r="I1015" t="s">
        <v>92</v>
      </c>
      <c r="J1015" t="s">
        <v>93</v>
      </c>
      <c r="K1015" t="s">
        <v>2041</v>
      </c>
      <c r="L1015" s="161">
        <v>41905</v>
      </c>
      <c r="M1015" s="161">
        <v>41908</v>
      </c>
      <c r="N1015" t="s">
        <v>103</v>
      </c>
      <c r="O1015" t="s">
        <v>104</v>
      </c>
      <c r="P1015">
        <v>4</v>
      </c>
      <c r="Q1015" t="s">
        <v>1510</v>
      </c>
      <c r="R1015">
        <v>2</v>
      </c>
    </row>
    <row r="1016" spans="1:18" x14ac:dyDescent="0.2">
      <c r="A1016" t="s">
        <v>2042</v>
      </c>
      <c r="B1016" t="s">
        <v>2043</v>
      </c>
      <c r="C1016">
        <v>130575</v>
      </c>
      <c r="D1016">
        <v>108403</v>
      </c>
      <c r="E1016">
        <v>10005220</v>
      </c>
      <c r="F1016" t="s">
        <v>100</v>
      </c>
      <c r="G1016" t="s">
        <v>11</v>
      </c>
      <c r="H1016" t="s">
        <v>1298</v>
      </c>
      <c r="I1016" t="s">
        <v>92</v>
      </c>
      <c r="J1016" t="s">
        <v>93</v>
      </c>
      <c r="K1016" t="s">
        <v>2044</v>
      </c>
      <c r="L1016" s="161">
        <v>42066</v>
      </c>
      <c r="M1016" s="161">
        <v>42069</v>
      </c>
      <c r="N1016" t="s">
        <v>520</v>
      </c>
      <c r="O1016" t="s">
        <v>104</v>
      </c>
      <c r="P1016">
        <v>2</v>
      </c>
      <c r="Q1016" t="s">
        <v>1510</v>
      </c>
      <c r="R1016">
        <v>4</v>
      </c>
    </row>
    <row r="1017" spans="1:18" x14ac:dyDescent="0.2">
      <c r="A1017" t="s">
        <v>2045</v>
      </c>
      <c r="B1017" t="s">
        <v>2046</v>
      </c>
      <c r="C1017">
        <v>130580</v>
      </c>
      <c r="D1017">
        <v>108321</v>
      </c>
      <c r="E1017">
        <v>10007503</v>
      </c>
      <c r="F1017" t="s">
        <v>100</v>
      </c>
      <c r="G1017" t="s">
        <v>11</v>
      </c>
      <c r="H1017" t="s">
        <v>379</v>
      </c>
      <c r="I1017" t="s">
        <v>1993</v>
      </c>
      <c r="J1017" t="s">
        <v>93</v>
      </c>
      <c r="K1017" t="s">
        <v>2047</v>
      </c>
      <c r="L1017" s="161">
        <v>42122</v>
      </c>
      <c r="M1017" s="161">
        <v>42125</v>
      </c>
      <c r="N1017" t="s">
        <v>250</v>
      </c>
      <c r="O1017" t="s">
        <v>104</v>
      </c>
      <c r="P1017">
        <v>2</v>
      </c>
      <c r="Q1017" t="s">
        <v>1510</v>
      </c>
      <c r="R1017">
        <v>3</v>
      </c>
    </row>
    <row r="1018" spans="1:18" x14ac:dyDescent="0.2">
      <c r="A1018" t="s">
        <v>2048</v>
      </c>
      <c r="B1018" t="s">
        <v>1308</v>
      </c>
      <c r="C1018">
        <v>130599</v>
      </c>
      <c r="D1018">
        <v>105000</v>
      </c>
      <c r="E1018">
        <v>10000534</v>
      </c>
      <c r="F1018" t="s">
        <v>107</v>
      </c>
      <c r="G1018" t="s">
        <v>11</v>
      </c>
      <c r="H1018" t="s">
        <v>1058</v>
      </c>
      <c r="I1018" t="s">
        <v>102</v>
      </c>
      <c r="J1018" t="s">
        <v>102</v>
      </c>
      <c r="K1018" t="s">
        <v>2049</v>
      </c>
      <c r="L1018" s="161">
        <v>41960</v>
      </c>
      <c r="M1018" s="161">
        <v>41964</v>
      </c>
      <c r="N1018" t="s">
        <v>109</v>
      </c>
      <c r="O1018" t="s">
        <v>104</v>
      </c>
      <c r="P1018">
        <v>4</v>
      </c>
      <c r="Q1018" t="s">
        <v>1510</v>
      </c>
      <c r="R1018">
        <v>3</v>
      </c>
    </row>
    <row r="1019" spans="1:18" x14ac:dyDescent="0.2">
      <c r="A1019" t="s">
        <v>2050</v>
      </c>
      <c r="B1019" t="s">
        <v>2051</v>
      </c>
      <c r="C1019">
        <v>130602</v>
      </c>
      <c r="D1019">
        <v>110221</v>
      </c>
      <c r="E1019">
        <v>10004596</v>
      </c>
      <c r="F1019" t="s">
        <v>107</v>
      </c>
      <c r="G1019" t="s">
        <v>11</v>
      </c>
      <c r="H1019" t="s">
        <v>326</v>
      </c>
      <c r="I1019" t="s">
        <v>177</v>
      </c>
      <c r="J1019" t="s">
        <v>177</v>
      </c>
      <c r="K1019" t="s">
        <v>2052</v>
      </c>
      <c r="L1019" s="161">
        <v>42031</v>
      </c>
      <c r="M1019" s="161">
        <v>42034</v>
      </c>
      <c r="N1019" t="s">
        <v>109</v>
      </c>
      <c r="O1019" t="s">
        <v>104</v>
      </c>
      <c r="P1019">
        <v>2</v>
      </c>
      <c r="Q1019" t="s">
        <v>1510</v>
      </c>
      <c r="R1019">
        <v>2</v>
      </c>
    </row>
    <row r="1020" spans="1:18" x14ac:dyDescent="0.2">
      <c r="A1020" t="s">
        <v>2053</v>
      </c>
      <c r="B1020" t="s">
        <v>2054</v>
      </c>
      <c r="C1020">
        <v>130606</v>
      </c>
      <c r="D1020">
        <v>105023</v>
      </c>
      <c r="E1020">
        <v>10000654</v>
      </c>
      <c r="F1020" t="s">
        <v>274</v>
      </c>
      <c r="G1020" t="s">
        <v>11</v>
      </c>
      <c r="H1020" t="s">
        <v>2055</v>
      </c>
      <c r="I1020" t="s">
        <v>177</v>
      </c>
      <c r="J1020" t="s">
        <v>177</v>
      </c>
      <c r="K1020" t="s">
        <v>2056</v>
      </c>
      <c r="L1020" s="161">
        <v>42164</v>
      </c>
      <c r="M1020" s="161">
        <v>42167</v>
      </c>
      <c r="N1020" t="s">
        <v>146</v>
      </c>
      <c r="O1020" t="s">
        <v>104</v>
      </c>
      <c r="P1020">
        <v>2</v>
      </c>
      <c r="Q1020" t="s">
        <v>1510</v>
      </c>
      <c r="R1020">
        <v>3</v>
      </c>
    </row>
    <row r="1021" spans="1:18" x14ac:dyDescent="0.2">
      <c r="A1021" t="s">
        <v>2057</v>
      </c>
      <c r="B1021" t="s">
        <v>175</v>
      </c>
      <c r="C1021">
        <v>130608</v>
      </c>
      <c r="D1021">
        <v>105019</v>
      </c>
      <c r="E1021">
        <v>10000275</v>
      </c>
      <c r="F1021" t="s">
        <v>107</v>
      </c>
      <c r="G1021" t="s">
        <v>11</v>
      </c>
      <c r="H1021" t="s">
        <v>176</v>
      </c>
      <c r="I1021" t="s">
        <v>177</v>
      </c>
      <c r="J1021" t="s">
        <v>177</v>
      </c>
      <c r="K1021" t="s">
        <v>2058</v>
      </c>
      <c r="L1021" s="161">
        <v>41946</v>
      </c>
      <c r="M1021" s="161">
        <v>41950</v>
      </c>
      <c r="N1021" t="s">
        <v>146</v>
      </c>
      <c r="O1021" t="s">
        <v>104</v>
      </c>
      <c r="P1021">
        <v>3</v>
      </c>
      <c r="Q1021" t="s">
        <v>1510</v>
      </c>
      <c r="R1021">
        <v>3</v>
      </c>
    </row>
    <row r="1022" spans="1:18" x14ac:dyDescent="0.2">
      <c r="A1022" t="s">
        <v>2059</v>
      </c>
      <c r="B1022" t="s">
        <v>2060</v>
      </c>
      <c r="C1022">
        <v>130609</v>
      </c>
      <c r="D1022">
        <v>108653</v>
      </c>
      <c r="E1022">
        <v>10004375</v>
      </c>
      <c r="F1022" t="s">
        <v>107</v>
      </c>
      <c r="G1022" t="s">
        <v>11</v>
      </c>
      <c r="H1022" t="s">
        <v>595</v>
      </c>
      <c r="I1022" t="s">
        <v>177</v>
      </c>
      <c r="J1022" t="s">
        <v>177</v>
      </c>
      <c r="K1022" t="s">
        <v>2061</v>
      </c>
      <c r="L1022" s="161">
        <v>42163</v>
      </c>
      <c r="M1022" s="161">
        <v>42167</v>
      </c>
      <c r="N1022" t="s">
        <v>146</v>
      </c>
      <c r="O1022" t="s">
        <v>104</v>
      </c>
      <c r="P1022">
        <v>3</v>
      </c>
      <c r="Q1022" t="s">
        <v>1510</v>
      </c>
      <c r="R1022">
        <v>3</v>
      </c>
    </row>
    <row r="1023" spans="1:18" x14ac:dyDescent="0.2">
      <c r="A1023" t="s">
        <v>2062</v>
      </c>
      <c r="B1023" t="s">
        <v>535</v>
      </c>
      <c r="C1023">
        <v>130612</v>
      </c>
      <c r="D1023">
        <v>106402</v>
      </c>
      <c r="E1023">
        <v>10007949</v>
      </c>
      <c r="F1023" t="s">
        <v>107</v>
      </c>
      <c r="G1023" t="s">
        <v>11</v>
      </c>
      <c r="H1023" t="s">
        <v>101</v>
      </c>
      <c r="I1023" t="s">
        <v>102</v>
      </c>
      <c r="J1023" t="s">
        <v>102</v>
      </c>
      <c r="K1023" t="s">
        <v>536</v>
      </c>
      <c r="L1023" s="161">
        <v>41960</v>
      </c>
      <c r="M1023" s="161">
        <v>41964</v>
      </c>
      <c r="N1023" t="s">
        <v>146</v>
      </c>
      <c r="O1023" t="s">
        <v>104</v>
      </c>
      <c r="P1023">
        <v>3</v>
      </c>
      <c r="Q1023" t="s">
        <v>1510</v>
      </c>
      <c r="R1023">
        <v>3</v>
      </c>
    </row>
    <row r="1024" spans="1:18" x14ac:dyDescent="0.2">
      <c r="A1024" t="s">
        <v>2063</v>
      </c>
      <c r="B1024" t="s">
        <v>1311</v>
      </c>
      <c r="C1024">
        <v>130617</v>
      </c>
      <c r="D1024">
        <v>106427</v>
      </c>
      <c r="E1024">
        <v>10007339</v>
      </c>
      <c r="F1024" t="s">
        <v>107</v>
      </c>
      <c r="G1024" t="s">
        <v>11</v>
      </c>
      <c r="H1024" t="s">
        <v>1312</v>
      </c>
      <c r="I1024" t="s">
        <v>131</v>
      </c>
      <c r="J1024" t="s">
        <v>131</v>
      </c>
      <c r="K1024" t="s">
        <v>2064</v>
      </c>
      <c r="L1024" s="161">
        <v>41932</v>
      </c>
      <c r="M1024" s="161">
        <v>41936</v>
      </c>
      <c r="N1024" t="s">
        <v>109</v>
      </c>
      <c r="O1024" t="s">
        <v>104</v>
      </c>
      <c r="P1024">
        <v>3</v>
      </c>
      <c r="Q1024" t="s">
        <v>1510</v>
      </c>
      <c r="R1024">
        <v>2</v>
      </c>
    </row>
    <row r="1025" spans="1:18" x14ac:dyDescent="0.2">
      <c r="A1025" t="s">
        <v>2065</v>
      </c>
      <c r="B1025" t="s">
        <v>2066</v>
      </c>
      <c r="C1025">
        <v>130633</v>
      </c>
      <c r="D1025">
        <v>106457</v>
      </c>
      <c r="E1025">
        <v>10002599</v>
      </c>
      <c r="F1025" t="s">
        <v>107</v>
      </c>
      <c r="G1025" t="s">
        <v>11</v>
      </c>
      <c r="H1025" t="s">
        <v>494</v>
      </c>
      <c r="I1025" t="s">
        <v>131</v>
      </c>
      <c r="J1025" t="s">
        <v>131</v>
      </c>
      <c r="K1025" t="s">
        <v>2067</v>
      </c>
      <c r="L1025" s="161">
        <v>42087</v>
      </c>
      <c r="M1025" s="161">
        <v>42090</v>
      </c>
      <c r="N1025" t="s">
        <v>109</v>
      </c>
      <c r="O1025" t="s">
        <v>104</v>
      </c>
      <c r="P1025">
        <v>2</v>
      </c>
      <c r="Q1025" t="s">
        <v>1510</v>
      </c>
      <c r="R1025">
        <v>2</v>
      </c>
    </row>
    <row r="1026" spans="1:18" x14ac:dyDescent="0.2">
      <c r="A1026" t="s">
        <v>2068</v>
      </c>
      <c r="B1026" t="s">
        <v>2069</v>
      </c>
      <c r="C1026">
        <v>130637</v>
      </c>
      <c r="D1026">
        <v>108438</v>
      </c>
      <c r="E1026">
        <v>10000546</v>
      </c>
      <c r="F1026" t="s">
        <v>100</v>
      </c>
      <c r="G1026" t="s">
        <v>11</v>
      </c>
      <c r="H1026" t="s">
        <v>494</v>
      </c>
      <c r="I1026" t="s">
        <v>131</v>
      </c>
      <c r="J1026" t="s">
        <v>131</v>
      </c>
      <c r="K1026" t="s">
        <v>2070</v>
      </c>
      <c r="L1026" s="161">
        <v>42108</v>
      </c>
      <c r="M1026" s="161">
        <v>42111</v>
      </c>
      <c r="N1026" t="s">
        <v>250</v>
      </c>
      <c r="O1026" t="s">
        <v>104</v>
      </c>
      <c r="P1026">
        <v>2</v>
      </c>
      <c r="Q1026" t="s">
        <v>1510</v>
      </c>
      <c r="R1026">
        <v>3</v>
      </c>
    </row>
    <row r="1027" spans="1:18" x14ac:dyDescent="0.2">
      <c r="A1027" t="s">
        <v>2071</v>
      </c>
      <c r="B1027" t="s">
        <v>1338</v>
      </c>
      <c r="C1027">
        <v>130653</v>
      </c>
      <c r="D1027">
        <v>106540</v>
      </c>
      <c r="E1027">
        <v>10007469</v>
      </c>
      <c r="F1027" t="s">
        <v>107</v>
      </c>
      <c r="G1027" t="s">
        <v>11</v>
      </c>
      <c r="H1027" t="s">
        <v>555</v>
      </c>
      <c r="I1027" t="s">
        <v>155</v>
      </c>
      <c r="J1027" t="s">
        <v>155</v>
      </c>
      <c r="K1027" t="s">
        <v>2072</v>
      </c>
      <c r="L1027" s="161">
        <v>42017</v>
      </c>
      <c r="M1027" s="161">
        <v>42020</v>
      </c>
      <c r="N1027" t="s">
        <v>146</v>
      </c>
      <c r="O1027" t="s">
        <v>104</v>
      </c>
      <c r="P1027">
        <v>4</v>
      </c>
      <c r="Q1027" t="s">
        <v>1510</v>
      </c>
      <c r="R1027">
        <v>3</v>
      </c>
    </row>
    <row r="1028" spans="1:18" x14ac:dyDescent="0.2">
      <c r="A1028" t="s">
        <v>2073</v>
      </c>
      <c r="B1028" t="s">
        <v>2074</v>
      </c>
      <c r="C1028">
        <v>130655</v>
      </c>
      <c r="D1028">
        <v>106536</v>
      </c>
      <c r="E1028">
        <v>10003676</v>
      </c>
      <c r="F1028" t="s">
        <v>274</v>
      </c>
      <c r="G1028" t="s">
        <v>11</v>
      </c>
      <c r="H1028" t="s">
        <v>555</v>
      </c>
      <c r="I1028" t="s">
        <v>155</v>
      </c>
      <c r="J1028" t="s">
        <v>155</v>
      </c>
      <c r="K1028" t="s">
        <v>2075</v>
      </c>
      <c r="L1028" s="161">
        <v>41912</v>
      </c>
      <c r="M1028" s="161">
        <v>41915</v>
      </c>
      <c r="N1028" t="s">
        <v>146</v>
      </c>
      <c r="O1028" t="s">
        <v>104</v>
      </c>
      <c r="P1028">
        <v>2</v>
      </c>
      <c r="Q1028" t="s">
        <v>1510</v>
      </c>
      <c r="R1028">
        <v>3</v>
      </c>
    </row>
    <row r="1029" spans="1:18" x14ac:dyDescent="0.2">
      <c r="A1029" t="s">
        <v>2076</v>
      </c>
      <c r="B1029" t="s">
        <v>1340</v>
      </c>
      <c r="C1029">
        <v>130656</v>
      </c>
      <c r="D1029">
        <v>105941</v>
      </c>
      <c r="E1029">
        <v>10001850</v>
      </c>
      <c r="F1029" t="s">
        <v>107</v>
      </c>
      <c r="G1029" t="s">
        <v>11</v>
      </c>
      <c r="H1029" t="s">
        <v>487</v>
      </c>
      <c r="I1029" t="s">
        <v>92</v>
      </c>
      <c r="J1029" t="s">
        <v>93</v>
      </c>
      <c r="K1029" t="s">
        <v>2077</v>
      </c>
      <c r="L1029" s="161">
        <v>42044</v>
      </c>
      <c r="M1029" s="161">
        <v>42048</v>
      </c>
      <c r="N1029" t="s">
        <v>109</v>
      </c>
      <c r="O1029" t="s">
        <v>104</v>
      </c>
      <c r="P1029">
        <v>4</v>
      </c>
      <c r="Q1029" t="s">
        <v>1510</v>
      </c>
      <c r="R1029">
        <v>1</v>
      </c>
    </row>
    <row r="1030" spans="1:18" x14ac:dyDescent="0.2">
      <c r="A1030" t="s">
        <v>2078</v>
      </c>
      <c r="B1030" t="s">
        <v>2079</v>
      </c>
      <c r="C1030">
        <v>130672</v>
      </c>
      <c r="D1030">
        <v>106569</v>
      </c>
      <c r="E1030">
        <v>10005981</v>
      </c>
      <c r="F1030" t="s">
        <v>107</v>
      </c>
      <c r="G1030" t="s">
        <v>11</v>
      </c>
      <c r="H1030" t="s">
        <v>485</v>
      </c>
      <c r="I1030" t="s">
        <v>102</v>
      </c>
      <c r="J1030" t="s">
        <v>102</v>
      </c>
      <c r="K1030" t="s">
        <v>2080</v>
      </c>
      <c r="L1030" s="161">
        <v>42135</v>
      </c>
      <c r="M1030" s="161">
        <v>42139</v>
      </c>
      <c r="N1030" t="s">
        <v>146</v>
      </c>
      <c r="O1030" t="s">
        <v>104</v>
      </c>
      <c r="P1030">
        <v>3</v>
      </c>
      <c r="Q1030" t="s">
        <v>1510</v>
      </c>
      <c r="R1030">
        <v>3</v>
      </c>
    </row>
    <row r="1031" spans="1:18" x14ac:dyDescent="0.2">
      <c r="A1031" t="s">
        <v>2081</v>
      </c>
      <c r="B1031" t="s">
        <v>166</v>
      </c>
      <c r="C1031">
        <v>130677</v>
      </c>
      <c r="D1031">
        <v>108461</v>
      </c>
      <c r="E1031">
        <v>10002297</v>
      </c>
      <c r="F1031" t="s">
        <v>107</v>
      </c>
      <c r="G1031" t="s">
        <v>11</v>
      </c>
      <c r="H1031" t="s">
        <v>167</v>
      </c>
      <c r="I1031" t="s">
        <v>102</v>
      </c>
      <c r="J1031" t="s">
        <v>102</v>
      </c>
      <c r="K1031" t="s">
        <v>414</v>
      </c>
      <c r="L1031" s="161">
        <v>41932</v>
      </c>
      <c r="M1031" s="161">
        <v>41936</v>
      </c>
      <c r="N1031" t="s">
        <v>146</v>
      </c>
      <c r="O1031" t="s">
        <v>104</v>
      </c>
      <c r="P1031">
        <v>3</v>
      </c>
      <c r="Q1031" t="s">
        <v>1510</v>
      </c>
      <c r="R1031">
        <v>3</v>
      </c>
    </row>
    <row r="1032" spans="1:18" x14ac:dyDescent="0.2">
      <c r="A1032" t="s">
        <v>2082</v>
      </c>
      <c r="B1032" t="s">
        <v>320</v>
      </c>
      <c r="C1032">
        <v>130681</v>
      </c>
      <c r="D1032">
        <v>108340</v>
      </c>
      <c r="E1032">
        <v>10005736</v>
      </c>
      <c r="F1032" t="s">
        <v>107</v>
      </c>
      <c r="G1032" t="s">
        <v>11</v>
      </c>
      <c r="H1032" t="s">
        <v>167</v>
      </c>
      <c r="I1032" t="s">
        <v>102</v>
      </c>
      <c r="J1032" t="s">
        <v>102</v>
      </c>
      <c r="K1032" t="s">
        <v>321</v>
      </c>
      <c r="L1032" s="161">
        <v>41911</v>
      </c>
      <c r="M1032" s="161">
        <v>41915</v>
      </c>
      <c r="N1032" t="s">
        <v>146</v>
      </c>
      <c r="O1032" t="s">
        <v>104</v>
      </c>
      <c r="P1032">
        <v>3</v>
      </c>
      <c r="Q1032" t="s">
        <v>1510</v>
      </c>
      <c r="R1032">
        <v>3</v>
      </c>
    </row>
    <row r="1033" spans="1:18" x14ac:dyDescent="0.2">
      <c r="A1033" t="s">
        <v>2083</v>
      </c>
      <c r="B1033" t="s">
        <v>2084</v>
      </c>
      <c r="C1033">
        <v>130687</v>
      </c>
      <c r="D1033">
        <v>106586</v>
      </c>
      <c r="E1033">
        <v>10002919</v>
      </c>
      <c r="F1033" t="s">
        <v>274</v>
      </c>
      <c r="G1033" t="s">
        <v>11</v>
      </c>
      <c r="H1033" t="s">
        <v>340</v>
      </c>
      <c r="I1033" t="s">
        <v>155</v>
      </c>
      <c r="J1033" t="s">
        <v>155</v>
      </c>
      <c r="K1033" t="s">
        <v>2085</v>
      </c>
      <c r="L1033" s="161">
        <v>42080</v>
      </c>
      <c r="M1033" s="161">
        <v>42083</v>
      </c>
      <c r="N1033" t="s">
        <v>109</v>
      </c>
      <c r="O1033" t="s">
        <v>104</v>
      </c>
      <c r="P1033">
        <v>2</v>
      </c>
      <c r="Q1033" t="s">
        <v>1510</v>
      </c>
      <c r="R1033">
        <v>1</v>
      </c>
    </row>
    <row r="1034" spans="1:18" x14ac:dyDescent="0.2">
      <c r="A1034" t="s">
        <v>2086</v>
      </c>
      <c r="B1034" t="s">
        <v>2087</v>
      </c>
      <c r="C1034">
        <v>130699</v>
      </c>
      <c r="D1034">
        <v>108382</v>
      </c>
      <c r="E1034">
        <v>10006958</v>
      </c>
      <c r="F1034" t="s">
        <v>100</v>
      </c>
      <c r="G1034" t="s">
        <v>11</v>
      </c>
      <c r="H1034" t="s">
        <v>219</v>
      </c>
      <c r="I1034" t="s">
        <v>177</v>
      </c>
      <c r="J1034" t="s">
        <v>177</v>
      </c>
      <c r="K1034" t="s">
        <v>2088</v>
      </c>
      <c r="L1034" s="161">
        <v>42122</v>
      </c>
      <c r="M1034" s="161">
        <v>42125</v>
      </c>
      <c r="N1034" t="s">
        <v>1369</v>
      </c>
      <c r="O1034" t="s">
        <v>104</v>
      </c>
      <c r="P1034">
        <v>4</v>
      </c>
      <c r="Q1034" t="s">
        <v>1510</v>
      </c>
      <c r="R1034">
        <v>3</v>
      </c>
    </row>
    <row r="1035" spans="1:18" x14ac:dyDescent="0.2">
      <c r="A1035" t="s">
        <v>2089</v>
      </c>
      <c r="B1035" t="s">
        <v>227</v>
      </c>
      <c r="C1035">
        <v>130726</v>
      </c>
      <c r="D1035">
        <v>106733</v>
      </c>
      <c r="E1035">
        <v>10004340</v>
      </c>
      <c r="F1035" t="s">
        <v>107</v>
      </c>
      <c r="G1035" t="s">
        <v>11</v>
      </c>
      <c r="H1035" t="s">
        <v>228</v>
      </c>
      <c r="I1035" t="s">
        <v>177</v>
      </c>
      <c r="J1035" t="s">
        <v>177</v>
      </c>
      <c r="K1035" t="s">
        <v>229</v>
      </c>
      <c r="L1035" s="161">
        <v>42065</v>
      </c>
      <c r="M1035" s="161">
        <v>42069</v>
      </c>
      <c r="N1035" t="s">
        <v>109</v>
      </c>
      <c r="O1035" t="s">
        <v>104</v>
      </c>
      <c r="P1035">
        <v>3</v>
      </c>
      <c r="Q1035" t="s">
        <v>1510</v>
      </c>
      <c r="R1035">
        <v>2</v>
      </c>
    </row>
    <row r="1036" spans="1:18" x14ac:dyDescent="0.2">
      <c r="A1036" t="s">
        <v>2090</v>
      </c>
      <c r="B1036" t="s">
        <v>2091</v>
      </c>
      <c r="C1036">
        <v>130730</v>
      </c>
      <c r="D1036">
        <v>106717</v>
      </c>
      <c r="E1036">
        <v>10001144</v>
      </c>
      <c r="F1036" t="s">
        <v>107</v>
      </c>
      <c r="G1036" t="s">
        <v>11</v>
      </c>
      <c r="H1036" t="s">
        <v>221</v>
      </c>
      <c r="I1036" t="s">
        <v>177</v>
      </c>
      <c r="J1036" t="s">
        <v>177</v>
      </c>
      <c r="K1036" t="s">
        <v>2092</v>
      </c>
      <c r="L1036" s="161">
        <v>42135</v>
      </c>
      <c r="M1036" s="161">
        <v>42139</v>
      </c>
      <c r="N1036" t="s">
        <v>146</v>
      </c>
      <c r="O1036" t="s">
        <v>104</v>
      </c>
      <c r="P1036">
        <v>3</v>
      </c>
      <c r="Q1036" t="s">
        <v>1510</v>
      </c>
      <c r="R1036">
        <v>3</v>
      </c>
    </row>
    <row r="1037" spans="1:18" x14ac:dyDescent="0.2">
      <c r="A1037" t="s">
        <v>2093</v>
      </c>
      <c r="B1037" t="s">
        <v>2094</v>
      </c>
      <c r="C1037">
        <v>130750</v>
      </c>
      <c r="D1037">
        <v>106775</v>
      </c>
      <c r="E1037">
        <v>10005989</v>
      </c>
      <c r="F1037" t="s">
        <v>107</v>
      </c>
      <c r="G1037" t="s">
        <v>11</v>
      </c>
      <c r="H1037" t="s">
        <v>386</v>
      </c>
      <c r="I1037" t="s">
        <v>152</v>
      </c>
      <c r="J1037" t="s">
        <v>152</v>
      </c>
      <c r="K1037" t="s">
        <v>2095</v>
      </c>
      <c r="L1037" s="161">
        <v>41967</v>
      </c>
      <c r="M1037" s="161">
        <v>41971</v>
      </c>
      <c r="N1037" t="s">
        <v>146</v>
      </c>
      <c r="O1037" t="s">
        <v>104</v>
      </c>
      <c r="P1037">
        <v>2</v>
      </c>
      <c r="Q1037" t="s">
        <v>1510</v>
      </c>
      <c r="R1037">
        <v>3</v>
      </c>
    </row>
    <row r="1038" spans="1:18" x14ac:dyDescent="0.2">
      <c r="A1038" t="s">
        <v>2096</v>
      </c>
      <c r="B1038" t="s">
        <v>2097</v>
      </c>
      <c r="C1038">
        <v>130760</v>
      </c>
      <c r="D1038">
        <v>107722</v>
      </c>
      <c r="E1038">
        <v>10006303</v>
      </c>
      <c r="F1038" t="s">
        <v>107</v>
      </c>
      <c r="G1038" t="s">
        <v>11</v>
      </c>
      <c r="H1038" t="s">
        <v>223</v>
      </c>
      <c r="I1038" t="s">
        <v>152</v>
      </c>
      <c r="J1038" t="s">
        <v>152</v>
      </c>
      <c r="K1038" t="s">
        <v>2098</v>
      </c>
      <c r="L1038" s="161">
        <v>42087</v>
      </c>
      <c r="M1038" s="161">
        <v>42090</v>
      </c>
      <c r="N1038" t="s">
        <v>109</v>
      </c>
      <c r="O1038" t="s">
        <v>104</v>
      </c>
      <c r="P1038">
        <v>3</v>
      </c>
      <c r="Q1038" t="s">
        <v>1510</v>
      </c>
      <c r="R1038">
        <v>2</v>
      </c>
    </row>
    <row r="1039" spans="1:18" x14ac:dyDescent="0.2">
      <c r="A1039" t="s">
        <v>2099</v>
      </c>
      <c r="B1039" t="s">
        <v>1402</v>
      </c>
      <c r="C1039">
        <v>130783</v>
      </c>
      <c r="D1039">
        <v>108485</v>
      </c>
      <c r="E1039">
        <v>10005991</v>
      </c>
      <c r="F1039" t="s">
        <v>107</v>
      </c>
      <c r="G1039" t="s">
        <v>11</v>
      </c>
      <c r="H1039" t="s">
        <v>151</v>
      </c>
      <c r="I1039" t="s">
        <v>152</v>
      </c>
      <c r="J1039" t="s">
        <v>152</v>
      </c>
      <c r="K1039" t="s">
        <v>2100</v>
      </c>
      <c r="L1039" s="161">
        <v>41953</v>
      </c>
      <c r="M1039" s="161">
        <v>41957</v>
      </c>
      <c r="N1039" t="s">
        <v>146</v>
      </c>
      <c r="O1039" t="s">
        <v>104</v>
      </c>
      <c r="P1039">
        <v>3</v>
      </c>
      <c r="Q1039" t="s">
        <v>1510</v>
      </c>
      <c r="R1039">
        <v>3</v>
      </c>
    </row>
    <row r="1040" spans="1:18" x14ac:dyDescent="0.2">
      <c r="A1040" t="s">
        <v>2101</v>
      </c>
      <c r="B1040" t="s">
        <v>569</v>
      </c>
      <c r="C1040">
        <v>130787</v>
      </c>
      <c r="D1040">
        <v>108326</v>
      </c>
      <c r="E1040">
        <v>10000695</v>
      </c>
      <c r="F1040" t="s">
        <v>100</v>
      </c>
      <c r="G1040" t="s">
        <v>11</v>
      </c>
      <c r="H1040" t="s">
        <v>202</v>
      </c>
      <c r="I1040" t="s">
        <v>152</v>
      </c>
      <c r="J1040" t="s">
        <v>152</v>
      </c>
      <c r="K1040" t="s">
        <v>570</v>
      </c>
      <c r="L1040" s="161">
        <v>42024</v>
      </c>
      <c r="M1040" s="161">
        <v>42027</v>
      </c>
      <c r="N1040" t="s">
        <v>103</v>
      </c>
      <c r="O1040" t="s">
        <v>104</v>
      </c>
      <c r="P1040">
        <v>3</v>
      </c>
      <c r="Q1040" t="s">
        <v>1510</v>
      </c>
      <c r="R1040">
        <v>2</v>
      </c>
    </row>
    <row r="1041" spans="1:18" x14ac:dyDescent="0.2">
      <c r="A1041" t="s">
        <v>2102</v>
      </c>
      <c r="B1041" t="s">
        <v>397</v>
      </c>
      <c r="C1041">
        <v>130797</v>
      </c>
      <c r="D1041">
        <v>108452</v>
      </c>
      <c r="E1041">
        <v>10007299</v>
      </c>
      <c r="F1041" t="s">
        <v>107</v>
      </c>
      <c r="G1041" t="s">
        <v>11</v>
      </c>
      <c r="H1041" t="s">
        <v>398</v>
      </c>
      <c r="I1041" t="s">
        <v>161</v>
      </c>
      <c r="J1041" t="s">
        <v>161</v>
      </c>
      <c r="K1041" t="s">
        <v>2103</v>
      </c>
      <c r="L1041" s="161">
        <v>41926</v>
      </c>
      <c r="M1041" s="161">
        <v>41929</v>
      </c>
      <c r="N1041" t="s">
        <v>146</v>
      </c>
      <c r="O1041" t="s">
        <v>104</v>
      </c>
      <c r="P1041">
        <v>3</v>
      </c>
      <c r="Q1041" t="s">
        <v>1510</v>
      </c>
      <c r="R1041">
        <v>3</v>
      </c>
    </row>
    <row r="1042" spans="1:18" x14ac:dyDescent="0.2">
      <c r="A1042" t="s">
        <v>2104</v>
      </c>
      <c r="B1042" t="s">
        <v>370</v>
      </c>
      <c r="C1042">
        <v>130801</v>
      </c>
      <c r="D1042">
        <v>108408</v>
      </c>
      <c r="E1042">
        <v>10004580</v>
      </c>
      <c r="F1042" t="s">
        <v>100</v>
      </c>
      <c r="G1042" t="s">
        <v>11</v>
      </c>
      <c r="H1042" t="s">
        <v>330</v>
      </c>
      <c r="I1042" t="s">
        <v>161</v>
      </c>
      <c r="J1042" t="s">
        <v>161</v>
      </c>
      <c r="K1042" t="s">
        <v>371</v>
      </c>
      <c r="L1042" s="161">
        <v>42045</v>
      </c>
      <c r="M1042" s="161">
        <v>42048</v>
      </c>
      <c r="N1042" t="s">
        <v>103</v>
      </c>
      <c r="O1042" t="s">
        <v>104</v>
      </c>
      <c r="P1042">
        <v>3</v>
      </c>
      <c r="Q1042" t="s">
        <v>1510</v>
      </c>
      <c r="R1042">
        <v>2</v>
      </c>
    </row>
    <row r="1043" spans="1:18" x14ac:dyDescent="0.2">
      <c r="A1043" t="s">
        <v>2105</v>
      </c>
      <c r="B1043" t="s">
        <v>2106</v>
      </c>
      <c r="C1043">
        <v>130806</v>
      </c>
      <c r="D1043">
        <v>107542</v>
      </c>
      <c r="E1043">
        <v>10006378</v>
      </c>
      <c r="F1043" t="s">
        <v>107</v>
      </c>
      <c r="G1043" t="s">
        <v>11</v>
      </c>
      <c r="H1043" t="s">
        <v>436</v>
      </c>
      <c r="I1043" t="s">
        <v>155</v>
      </c>
      <c r="J1043" t="s">
        <v>155</v>
      </c>
      <c r="K1043" t="s">
        <v>2107</v>
      </c>
      <c r="L1043" s="161">
        <v>41905</v>
      </c>
      <c r="M1043" s="161">
        <v>41908</v>
      </c>
      <c r="N1043" t="s">
        <v>109</v>
      </c>
      <c r="O1043" t="s">
        <v>104</v>
      </c>
      <c r="P1043">
        <v>1</v>
      </c>
      <c r="Q1043" t="s">
        <v>1510</v>
      </c>
      <c r="R1043">
        <v>2</v>
      </c>
    </row>
    <row r="1044" spans="1:18" x14ac:dyDescent="0.2">
      <c r="A1044" t="s">
        <v>2108</v>
      </c>
      <c r="B1044" t="s">
        <v>1411</v>
      </c>
      <c r="C1044">
        <v>130813</v>
      </c>
      <c r="D1044">
        <v>105114</v>
      </c>
      <c r="E1044">
        <v>10006293</v>
      </c>
      <c r="F1044" t="s">
        <v>107</v>
      </c>
      <c r="G1044" t="s">
        <v>11</v>
      </c>
      <c r="H1044" t="s">
        <v>160</v>
      </c>
      <c r="I1044" t="s">
        <v>161</v>
      </c>
      <c r="J1044" t="s">
        <v>161</v>
      </c>
      <c r="K1044" t="s">
        <v>2109</v>
      </c>
      <c r="L1044" s="161">
        <v>41918</v>
      </c>
      <c r="M1044" s="161">
        <v>41922</v>
      </c>
      <c r="N1044" t="s">
        <v>146</v>
      </c>
      <c r="O1044" t="s">
        <v>104</v>
      </c>
      <c r="P1044">
        <v>3</v>
      </c>
      <c r="Q1044" t="s">
        <v>1510</v>
      </c>
      <c r="R1044">
        <v>3</v>
      </c>
    </row>
    <row r="1045" spans="1:18" x14ac:dyDescent="0.2">
      <c r="A1045" t="s">
        <v>2110</v>
      </c>
      <c r="B1045" t="s">
        <v>2111</v>
      </c>
      <c r="C1045">
        <v>130817</v>
      </c>
      <c r="D1045">
        <v>108338</v>
      </c>
      <c r="E1045">
        <v>10001474</v>
      </c>
      <c r="F1045" t="s">
        <v>100</v>
      </c>
      <c r="G1045" t="s">
        <v>11</v>
      </c>
      <c r="H1045" t="s">
        <v>544</v>
      </c>
      <c r="I1045" t="s">
        <v>161</v>
      </c>
      <c r="J1045" t="s">
        <v>161</v>
      </c>
      <c r="K1045" t="s">
        <v>2112</v>
      </c>
      <c r="L1045" s="161">
        <v>42115</v>
      </c>
      <c r="M1045" s="161">
        <v>42118</v>
      </c>
      <c r="N1045" t="s">
        <v>1369</v>
      </c>
      <c r="O1045" t="s">
        <v>104</v>
      </c>
      <c r="P1045">
        <v>2</v>
      </c>
      <c r="Q1045" t="s">
        <v>1510</v>
      </c>
      <c r="R1045">
        <v>3</v>
      </c>
    </row>
    <row r="1046" spans="1:18" x14ac:dyDescent="0.2">
      <c r="A1046" t="s">
        <v>2113</v>
      </c>
      <c r="B1046" t="s">
        <v>1415</v>
      </c>
      <c r="C1046">
        <v>130819</v>
      </c>
      <c r="D1046">
        <v>107462</v>
      </c>
      <c r="E1046">
        <v>10004116</v>
      </c>
      <c r="F1046" t="s">
        <v>107</v>
      </c>
      <c r="G1046" t="s">
        <v>11</v>
      </c>
      <c r="H1046" t="s">
        <v>793</v>
      </c>
      <c r="I1046" t="s">
        <v>102</v>
      </c>
      <c r="J1046" t="s">
        <v>102</v>
      </c>
      <c r="K1046" t="s">
        <v>2114</v>
      </c>
      <c r="L1046" s="161">
        <v>41975</v>
      </c>
      <c r="M1046" s="161">
        <v>41978</v>
      </c>
      <c r="N1046" t="s">
        <v>146</v>
      </c>
      <c r="O1046" t="s">
        <v>104</v>
      </c>
      <c r="P1046">
        <v>3</v>
      </c>
      <c r="Q1046" t="s">
        <v>1510</v>
      </c>
      <c r="R1046">
        <v>3</v>
      </c>
    </row>
    <row r="1047" spans="1:18" x14ac:dyDescent="0.2">
      <c r="A1047" t="s">
        <v>2115</v>
      </c>
      <c r="B1047" t="s">
        <v>2116</v>
      </c>
      <c r="C1047">
        <v>130823</v>
      </c>
      <c r="D1047">
        <v>107909</v>
      </c>
      <c r="E1047">
        <v>10002815</v>
      </c>
      <c r="F1047" t="s">
        <v>107</v>
      </c>
      <c r="G1047" t="s">
        <v>11</v>
      </c>
      <c r="H1047" t="s">
        <v>374</v>
      </c>
      <c r="I1047" t="s">
        <v>177</v>
      </c>
      <c r="J1047" t="s">
        <v>177</v>
      </c>
      <c r="K1047" t="s">
        <v>2117</v>
      </c>
      <c r="L1047" s="161">
        <v>42156</v>
      </c>
      <c r="M1047" s="161">
        <v>42160</v>
      </c>
      <c r="N1047" t="s">
        <v>109</v>
      </c>
      <c r="O1047" t="s">
        <v>104</v>
      </c>
      <c r="P1047">
        <v>3</v>
      </c>
      <c r="Q1047" t="s">
        <v>1510</v>
      </c>
      <c r="R1047">
        <v>2</v>
      </c>
    </row>
    <row r="1048" spans="1:18" x14ac:dyDescent="0.2">
      <c r="A1048" t="s">
        <v>2118</v>
      </c>
      <c r="B1048" t="s">
        <v>2119</v>
      </c>
      <c r="C1048">
        <v>130824</v>
      </c>
      <c r="D1048">
        <v>110214</v>
      </c>
      <c r="E1048">
        <v>10002130</v>
      </c>
      <c r="F1048" t="s">
        <v>107</v>
      </c>
      <c r="G1048" t="s">
        <v>11</v>
      </c>
      <c r="H1048" t="s">
        <v>374</v>
      </c>
      <c r="I1048" t="s">
        <v>177</v>
      </c>
      <c r="J1048" t="s">
        <v>177</v>
      </c>
      <c r="K1048" t="s">
        <v>2120</v>
      </c>
      <c r="L1048" s="161">
        <v>41982</v>
      </c>
      <c r="M1048" s="161">
        <v>41985</v>
      </c>
      <c r="N1048" t="s">
        <v>109</v>
      </c>
      <c r="O1048" t="s">
        <v>104</v>
      </c>
      <c r="P1048">
        <v>2</v>
      </c>
      <c r="Q1048" t="s">
        <v>1510</v>
      </c>
      <c r="R1048">
        <v>2</v>
      </c>
    </row>
    <row r="1049" spans="1:18" x14ac:dyDescent="0.2">
      <c r="A1049" t="s">
        <v>2121</v>
      </c>
      <c r="B1049" t="s">
        <v>373</v>
      </c>
      <c r="C1049">
        <v>130833</v>
      </c>
      <c r="D1049">
        <v>108385</v>
      </c>
      <c r="E1049">
        <v>10006379</v>
      </c>
      <c r="F1049" t="s">
        <v>100</v>
      </c>
      <c r="G1049" t="s">
        <v>11</v>
      </c>
      <c r="H1049" t="s">
        <v>374</v>
      </c>
      <c r="I1049" t="s">
        <v>177</v>
      </c>
      <c r="J1049" t="s">
        <v>177</v>
      </c>
      <c r="K1049" t="s">
        <v>375</v>
      </c>
      <c r="L1049" s="161">
        <v>42073</v>
      </c>
      <c r="M1049" s="161">
        <v>42076</v>
      </c>
      <c r="N1049" t="s">
        <v>103</v>
      </c>
      <c r="O1049" t="s">
        <v>104</v>
      </c>
      <c r="P1049">
        <v>3</v>
      </c>
      <c r="Q1049" t="s">
        <v>1510</v>
      </c>
      <c r="R1049">
        <v>2</v>
      </c>
    </row>
    <row r="1050" spans="1:18" x14ac:dyDescent="0.2">
      <c r="A1050" t="s">
        <v>2122</v>
      </c>
      <c r="B1050" t="s">
        <v>2123</v>
      </c>
      <c r="C1050">
        <v>130835</v>
      </c>
      <c r="D1050">
        <v>106448</v>
      </c>
      <c r="E1050">
        <v>10007859</v>
      </c>
      <c r="F1050" t="s">
        <v>107</v>
      </c>
      <c r="G1050" t="s">
        <v>11</v>
      </c>
      <c r="H1050" t="s">
        <v>315</v>
      </c>
      <c r="I1050" t="s">
        <v>161</v>
      </c>
      <c r="J1050" t="s">
        <v>161</v>
      </c>
      <c r="K1050" t="s">
        <v>2124</v>
      </c>
      <c r="L1050" s="161">
        <v>42072</v>
      </c>
      <c r="M1050" s="161">
        <v>42076</v>
      </c>
      <c r="N1050" t="s">
        <v>109</v>
      </c>
      <c r="O1050" t="s">
        <v>104</v>
      </c>
      <c r="P1050">
        <v>2</v>
      </c>
      <c r="Q1050" t="s">
        <v>1510</v>
      </c>
      <c r="R1050">
        <v>1</v>
      </c>
    </row>
    <row r="1051" spans="1:18" x14ac:dyDescent="0.2">
      <c r="A1051" t="s">
        <v>2125</v>
      </c>
      <c r="B1051" t="s">
        <v>2126</v>
      </c>
      <c r="C1051">
        <v>130837</v>
      </c>
      <c r="D1051">
        <v>106445</v>
      </c>
      <c r="E1051">
        <v>10006002</v>
      </c>
      <c r="F1051" t="s">
        <v>107</v>
      </c>
      <c r="G1051" t="s">
        <v>11</v>
      </c>
      <c r="H1051" t="s">
        <v>315</v>
      </c>
      <c r="I1051" t="s">
        <v>161</v>
      </c>
      <c r="J1051" t="s">
        <v>161</v>
      </c>
      <c r="K1051" t="s">
        <v>2127</v>
      </c>
      <c r="L1051" s="161">
        <v>42080</v>
      </c>
      <c r="M1051" s="161">
        <v>42083</v>
      </c>
      <c r="N1051" t="s">
        <v>146</v>
      </c>
      <c r="O1051" t="s">
        <v>104</v>
      </c>
      <c r="P1051">
        <v>2</v>
      </c>
      <c r="Q1051" t="s">
        <v>1510</v>
      </c>
      <c r="R1051">
        <v>3</v>
      </c>
    </row>
    <row r="1052" spans="1:18" x14ac:dyDescent="0.2">
      <c r="A1052" t="s">
        <v>2128</v>
      </c>
      <c r="B1052" t="s">
        <v>2129</v>
      </c>
      <c r="C1052">
        <v>130840</v>
      </c>
      <c r="D1052">
        <v>108366</v>
      </c>
      <c r="E1052">
        <v>10003624</v>
      </c>
      <c r="F1052" t="s">
        <v>100</v>
      </c>
      <c r="G1052" t="s">
        <v>11</v>
      </c>
      <c r="H1052" t="s">
        <v>315</v>
      </c>
      <c r="I1052" t="s">
        <v>161</v>
      </c>
      <c r="J1052" t="s">
        <v>161</v>
      </c>
      <c r="K1052" t="s">
        <v>2130</v>
      </c>
      <c r="L1052" s="161">
        <v>42122</v>
      </c>
      <c r="M1052" s="161">
        <v>42125</v>
      </c>
      <c r="N1052" t="s">
        <v>250</v>
      </c>
      <c r="O1052" t="s">
        <v>104</v>
      </c>
      <c r="P1052">
        <v>2</v>
      </c>
      <c r="Q1052" t="s">
        <v>1510</v>
      </c>
      <c r="R1052">
        <v>3</v>
      </c>
    </row>
    <row r="1053" spans="1:18" x14ac:dyDescent="0.2">
      <c r="A1053" t="s">
        <v>2131</v>
      </c>
      <c r="B1053" t="s">
        <v>1423</v>
      </c>
      <c r="C1053">
        <v>130845</v>
      </c>
      <c r="D1053">
        <v>108375</v>
      </c>
      <c r="E1053">
        <v>10007643</v>
      </c>
      <c r="F1053" t="s">
        <v>107</v>
      </c>
      <c r="G1053" t="s">
        <v>11</v>
      </c>
      <c r="H1053" t="s">
        <v>255</v>
      </c>
      <c r="I1053" t="s">
        <v>177</v>
      </c>
      <c r="J1053" t="s">
        <v>177</v>
      </c>
      <c r="K1053" t="s">
        <v>2132</v>
      </c>
      <c r="L1053" s="161">
        <v>41919</v>
      </c>
      <c r="M1053" s="161">
        <v>41922</v>
      </c>
      <c r="N1053" t="s">
        <v>146</v>
      </c>
      <c r="O1053" t="s">
        <v>104</v>
      </c>
      <c r="P1053">
        <v>3</v>
      </c>
      <c r="Q1053" t="s">
        <v>1510</v>
      </c>
      <c r="R1053">
        <v>3</v>
      </c>
    </row>
    <row r="1054" spans="1:18" x14ac:dyDescent="0.2">
      <c r="A1054" t="s">
        <v>2133</v>
      </c>
      <c r="B1054" t="s">
        <v>2134</v>
      </c>
      <c r="C1054">
        <v>130851</v>
      </c>
      <c r="D1054">
        <v>107178</v>
      </c>
      <c r="E1054">
        <v>10004579</v>
      </c>
      <c r="F1054" t="s">
        <v>107</v>
      </c>
      <c r="G1054" t="s">
        <v>11</v>
      </c>
      <c r="H1054" t="s">
        <v>428</v>
      </c>
      <c r="I1054" t="s">
        <v>155</v>
      </c>
      <c r="J1054" t="s">
        <v>155</v>
      </c>
      <c r="K1054" t="s">
        <v>2135</v>
      </c>
      <c r="L1054" s="161">
        <v>41974</v>
      </c>
      <c r="M1054" s="161">
        <v>41978</v>
      </c>
      <c r="N1054" t="s">
        <v>109</v>
      </c>
      <c r="O1054" t="s">
        <v>104</v>
      </c>
      <c r="P1054">
        <v>2</v>
      </c>
      <c r="Q1054" t="s">
        <v>1510</v>
      </c>
      <c r="R1054">
        <v>2</v>
      </c>
    </row>
    <row r="1055" spans="1:18" x14ac:dyDescent="0.2">
      <c r="A1055" t="s">
        <v>2136</v>
      </c>
      <c r="B1055" t="s">
        <v>2137</v>
      </c>
      <c r="C1055">
        <v>131095</v>
      </c>
      <c r="D1055">
        <v>108330</v>
      </c>
      <c r="E1055">
        <v>10005466</v>
      </c>
      <c r="F1055" t="s">
        <v>107</v>
      </c>
      <c r="G1055" t="s">
        <v>11</v>
      </c>
      <c r="H1055" t="s">
        <v>505</v>
      </c>
      <c r="I1055" t="s">
        <v>115</v>
      </c>
      <c r="J1055" t="s">
        <v>115</v>
      </c>
      <c r="K1055" t="s">
        <v>2138</v>
      </c>
      <c r="L1055" s="161">
        <v>42143</v>
      </c>
      <c r="M1055" s="161">
        <v>42146</v>
      </c>
      <c r="N1055" t="s">
        <v>146</v>
      </c>
      <c r="O1055" t="s">
        <v>104</v>
      </c>
      <c r="P1055">
        <v>2</v>
      </c>
      <c r="Q1055" t="s">
        <v>1510</v>
      </c>
      <c r="R1055">
        <v>3</v>
      </c>
    </row>
    <row r="1056" spans="1:18" x14ac:dyDescent="0.2">
      <c r="A1056" t="s">
        <v>2139</v>
      </c>
      <c r="B1056" t="s">
        <v>2140</v>
      </c>
      <c r="C1056">
        <v>131869</v>
      </c>
      <c r="D1056">
        <v>114849</v>
      </c>
      <c r="E1056">
        <v>10002006</v>
      </c>
      <c r="F1056" t="s">
        <v>1992</v>
      </c>
      <c r="G1056" t="s">
        <v>12</v>
      </c>
      <c r="H1056" t="s">
        <v>295</v>
      </c>
      <c r="I1056" t="s">
        <v>1993</v>
      </c>
      <c r="J1056" t="s">
        <v>93</v>
      </c>
      <c r="K1056" t="s">
        <v>2141</v>
      </c>
      <c r="L1056" s="161">
        <v>41954</v>
      </c>
      <c r="M1056" s="161">
        <v>41956</v>
      </c>
      <c r="N1056" t="s">
        <v>127</v>
      </c>
      <c r="O1056" t="s">
        <v>104</v>
      </c>
      <c r="P1056">
        <v>2</v>
      </c>
      <c r="Q1056" t="s">
        <v>1510</v>
      </c>
      <c r="R1056">
        <v>2</v>
      </c>
    </row>
    <row r="1057" spans="1:18" x14ac:dyDescent="0.2">
      <c r="A1057" t="s">
        <v>2142</v>
      </c>
      <c r="B1057" t="s">
        <v>1449</v>
      </c>
      <c r="C1057">
        <v>131950</v>
      </c>
      <c r="D1057">
        <v>116088</v>
      </c>
      <c r="E1057">
        <v>10009111</v>
      </c>
      <c r="F1057" t="s">
        <v>1992</v>
      </c>
      <c r="G1057" t="s">
        <v>12</v>
      </c>
      <c r="H1057" t="s">
        <v>374</v>
      </c>
      <c r="I1057" t="s">
        <v>177</v>
      </c>
      <c r="J1057" t="s">
        <v>177</v>
      </c>
      <c r="K1057" t="s">
        <v>2143</v>
      </c>
      <c r="L1057" s="161">
        <v>41933</v>
      </c>
      <c r="M1057" s="161">
        <v>41934</v>
      </c>
      <c r="N1057" t="s">
        <v>127</v>
      </c>
      <c r="O1057" t="s">
        <v>104</v>
      </c>
      <c r="P1057">
        <v>3</v>
      </c>
      <c r="Q1057" t="s">
        <v>1510</v>
      </c>
      <c r="R1057">
        <v>4</v>
      </c>
    </row>
    <row r="1058" spans="1:18" x14ac:dyDescent="0.2">
      <c r="A1058" t="s">
        <v>2144</v>
      </c>
      <c r="B1058" t="s">
        <v>2145</v>
      </c>
      <c r="C1058">
        <v>132021</v>
      </c>
      <c r="D1058">
        <v>114880</v>
      </c>
      <c r="E1058">
        <v>10006374</v>
      </c>
      <c r="F1058" t="s">
        <v>1992</v>
      </c>
      <c r="G1058" t="s">
        <v>12</v>
      </c>
      <c r="H1058" t="s">
        <v>544</v>
      </c>
      <c r="I1058" t="s">
        <v>161</v>
      </c>
      <c r="J1058" t="s">
        <v>161</v>
      </c>
      <c r="K1058" t="s">
        <v>2146</v>
      </c>
      <c r="L1058" s="161">
        <v>42088</v>
      </c>
      <c r="M1058" s="161">
        <v>42090</v>
      </c>
      <c r="N1058" t="s">
        <v>547</v>
      </c>
      <c r="O1058" t="s">
        <v>104</v>
      </c>
      <c r="P1058">
        <v>2</v>
      </c>
      <c r="Q1058" t="s">
        <v>1510</v>
      </c>
      <c r="R1058">
        <v>3</v>
      </c>
    </row>
    <row r="1059" spans="1:18" x14ac:dyDescent="0.2">
      <c r="A1059" t="s">
        <v>2147</v>
      </c>
      <c r="B1059" t="s">
        <v>2148</v>
      </c>
      <c r="C1059">
        <v>132779</v>
      </c>
      <c r="D1059">
        <v>109912</v>
      </c>
      <c r="E1059">
        <v>10007527</v>
      </c>
      <c r="F1059" t="s">
        <v>107</v>
      </c>
      <c r="G1059" t="s">
        <v>11</v>
      </c>
      <c r="H1059" t="s">
        <v>194</v>
      </c>
      <c r="I1059" t="s">
        <v>155</v>
      </c>
      <c r="J1059" t="s">
        <v>155</v>
      </c>
      <c r="K1059" t="s">
        <v>2149</v>
      </c>
      <c r="L1059" s="161">
        <v>42163</v>
      </c>
      <c r="M1059" s="161">
        <v>42167</v>
      </c>
      <c r="N1059" t="s">
        <v>146</v>
      </c>
      <c r="O1059" t="s">
        <v>104</v>
      </c>
      <c r="P1059">
        <v>2</v>
      </c>
      <c r="Q1059" t="s">
        <v>1510</v>
      </c>
      <c r="R1059">
        <v>3</v>
      </c>
    </row>
    <row r="1060" spans="1:18" x14ac:dyDescent="0.2">
      <c r="A1060" t="s">
        <v>2150</v>
      </c>
      <c r="B1060" t="s">
        <v>2151</v>
      </c>
      <c r="C1060">
        <v>133036</v>
      </c>
      <c r="D1060">
        <v>114875</v>
      </c>
      <c r="E1060">
        <v>10009031</v>
      </c>
      <c r="F1060" t="s">
        <v>1992</v>
      </c>
      <c r="G1060" t="s">
        <v>12</v>
      </c>
      <c r="H1060" t="s">
        <v>340</v>
      </c>
      <c r="I1060" t="s">
        <v>155</v>
      </c>
      <c r="J1060" t="s">
        <v>155</v>
      </c>
      <c r="K1060" t="s">
        <v>2152</v>
      </c>
      <c r="L1060" s="161">
        <v>42142</v>
      </c>
      <c r="M1060" s="161">
        <v>42144</v>
      </c>
      <c r="N1060" t="s">
        <v>362</v>
      </c>
      <c r="O1060" t="s">
        <v>104</v>
      </c>
      <c r="P1060">
        <v>2</v>
      </c>
      <c r="Q1060" t="s">
        <v>1510</v>
      </c>
      <c r="R1060">
        <v>4</v>
      </c>
    </row>
    <row r="1061" spans="1:18" x14ac:dyDescent="0.2">
      <c r="A1061" t="s">
        <v>2153</v>
      </c>
      <c r="B1061" t="s">
        <v>2154</v>
      </c>
      <c r="C1061">
        <v>133825</v>
      </c>
      <c r="D1061">
        <v>108267</v>
      </c>
      <c r="E1061">
        <v>10003678</v>
      </c>
      <c r="F1061" t="s">
        <v>2155</v>
      </c>
      <c r="G1061" t="s">
        <v>17</v>
      </c>
      <c r="H1061" t="s">
        <v>1250</v>
      </c>
      <c r="I1061" t="s">
        <v>115</v>
      </c>
      <c r="J1061" t="s">
        <v>115</v>
      </c>
      <c r="K1061" t="s">
        <v>2156</v>
      </c>
      <c r="L1061" s="161">
        <v>42024</v>
      </c>
      <c r="M1061" s="161">
        <v>42027</v>
      </c>
      <c r="N1061" t="s">
        <v>572</v>
      </c>
      <c r="O1061" t="s">
        <v>104</v>
      </c>
      <c r="P1061">
        <v>1</v>
      </c>
      <c r="Q1061" t="s">
        <v>1510</v>
      </c>
      <c r="R1061" t="s">
        <v>195</v>
      </c>
    </row>
    <row r="1062" spans="1:18" x14ac:dyDescent="0.2">
      <c r="A1062" t="s">
        <v>2157</v>
      </c>
      <c r="B1062" t="s">
        <v>2158</v>
      </c>
      <c r="C1062">
        <v>133840</v>
      </c>
      <c r="D1062">
        <v>108246</v>
      </c>
      <c r="E1062">
        <v>10008816</v>
      </c>
      <c r="F1062" t="s">
        <v>2155</v>
      </c>
      <c r="G1062" t="s">
        <v>17</v>
      </c>
      <c r="H1062" t="s">
        <v>207</v>
      </c>
      <c r="I1062" t="s">
        <v>1993</v>
      </c>
      <c r="J1062" t="s">
        <v>93</v>
      </c>
      <c r="K1062" t="s">
        <v>2159</v>
      </c>
      <c r="L1062" s="161">
        <v>41954</v>
      </c>
      <c r="M1062" s="161">
        <v>41957</v>
      </c>
      <c r="N1062" t="s">
        <v>572</v>
      </c>
      <c r="O1062" t="s">
        <v>104</v>
      </c>
      <c r="P1062">
        <v>1</v>
      </c>
      <c r="Q1062" t="s">
        <v>1510</v>
      </c>
      <c r="R1062" t="s">
        <v>195</v>
      </c>
    </row>
    <row r="1063" spans="1:18" x14ac:dyDescent="0.2">
      <c r="A1063" t="s">
        <v>2160</v>
      </c>
      <c r="B1063" t="s">
        <v>2161</v>
      </c>
      <c r="C1063">
        <v>136255</v>
      </c>
      <c r="D1063">
        <v>119690</v>
      </c>
      <c r="E1063">
        <v>10029916</v>
      </c>
      <c r="F1063" t="s">
        <v>100</v>
      </c>
      <c r="G1063" t="s">
        <v>11</v>
      </c>
      <c r="H1063" t="s">
        <v>793</v>
      </c>
      <c r="I1063" t="s">
        <v>102</v>
      </c>
      <c r="J1063" t="s">
        <v>102</v>
      </c>
      <c r="K1063" t="s">
        <v>2162</v>
      </c>
      <c r="L1063" s="161">
        <v>42122</v>
      </c>
      <c r="M1063" s="161">
        <v>42125</v>
      </c>
      <c r="N1063" t="s">
        <v>250</v>
      </c>
      <c r="O1063" t="s">
        <v>104</v>
      </c>
      <c r="P1063">
        <v>2</v>
      </c>
      <c r="Q1063" t="s">
        <v>1510</v>
      </c>
      <c r="R1063">
        <v>3</v>
      </c>
    </row>
    <row r="1064" spans="1:18" x14ac:dyDescent="0.2">
      <c r="A1064" t="s">
        <v>2163</v>
      </c>
      <c r="B1064" t="s">
        <v>2164</v>
      </c>
      <c r="C1064">
        <v>139238</v>
      </c>
      <c r="D1064">
        <v>121223</v>
      </c>
      <c r="E1064">
        <v>10036143</v>
      </c>
      <c r="F1064" t="s">
        <v>107</v>
      </c>
      <c r="G1064" t="s">
        <v>11</v>
      </c>
      <c r="H1064" t="s">
        <v>680</v>
      </c>
      <c r="I1064" t="s">
        <v>155</v>
      </c>
      <c r="J1064" t="s">
        <v>155</v>
      </c>
      <c r="K1064" t="s">
        <v>2165</v>
      </c>
      <c r="L1064" s="161">
        <v>41960</v>
      </c>
      <c r="M1064" s="161">
        <v>41964</v>
      </c>
      <c r="N1064" t="s">
        <v>109</v>
      </c>
      <c r="O1064" t="s">
        <v>104</v>
      </c>
      <c r="P1064">
        <v>2</v>
      </c>
      <c r="Q1064" t="s">
        <v>1510</v>
      </c>
      <c r="R1064" t="s">
        <v>195</v>
      </c>
    </row>
    <row r="1065" spans="1:18" x14ac:dyDescent="0.2">
      <c r="A1065" t="s">
        <v>2166</v>
      </c>
      <c r="B1065" t="s">
        <v>546</v>
      </c>
      <c r="C1065">
        <v>139243</v>
      </c>
      <c r="D1065">
        <v>123034</v>
      </c>
      <c r="E1065">
        <v>10024163</v>
      </c>
      <c r="F1065" t="s">
        <v>1992</v>
      </c>
      <c r="G1065" t="s">
        <v>12</v>
      </c>
      <c r="H1065" t="s">
        <v>479</v>
      </c>
      <c r="I1065" t="s">
        <v>115</v>
      </c>
      <c r="J1065" t="s">
        <v>115</v>
      </c>
      <c r="K1065" t="s">
        <v>548</v>
      </c>
      <c r="L1065" s="161">
        <v>41955</v>
      </c>
      <c r="M1065" s="161">
        <v>41957</v>
      </c>
      <c r="N1065" t="s">
        <v>127</v>
      </c>
      <c r="O1065" t="s">
        <v>104</v>
      </c>
      <c r="P1065">
        <v>3</v>
      </c>
      <c r="Q1065" t="s">
        <v>1510</v>
      </c>
      <c r="R1065" t="s">
        <v>195</v>
      </c>
    </row>
    <row r="1066" spans="1:18" x14ac:dyDescent="0.2">
      <c r="A1066" t="s">
        <v>2167</v>
      </c>
      <c r="B1066" t="s">
        <v>2168</v>
      </c>
      <c r="C1066">
        <v>139245</v>
      </c>
      <c r="D1066">
        <v>123035</v>
      </c>
      <c r="E1066">
        <v>10020990</v>
      </c>
      <c r="F1066" t="s">
        <v>1992</v>
      </c>
      <c r="G1066" t="s">
        <v>12</v>
      </c>
      <c r="H1066" t="s">
        <v>395</v>
      </c>
      <c r="I1066" t="s">
        <v>131</v>
      </c>
      <c r="J1066" t="s">
        <v>131</v>
      </c>
      <c r="K1066" t="s">
        <v>2169</v>
      </c>
      <c r="L1066" s="161">
        <v>41898</v>
      </c>
      <c r="M1066" s="161">
        <v>41900</v>
      </c>
      <c r="N1066" t="s">
        <v>127</v>
      </c>
      <c r="O1066" t="s">
        <v>104</v>
      </c>
      <c r="P1066">
        <v>4</v>
      </c>
      <c r="Q1066" t="s">
        <v>1510</v>
      </c>
      <c r="R1066" t="s">
        <v>195</v>
      </c>
    </row>
    <row r="1067" spans="1:18" x14ac:dyDescent="0.2">
      <c r="A1067" t="s">
        <v>2170</v>
      </c>
      <c r="B1067" t="s">
        <v>2171</v>
      </c>
      <c r="C1067">
        <v>139249</v>
      </c>
      <c r="D1067">
        <v>124210</v>
      </c>
      <c r="E1067">
        <v>10038981</v>
      </c>
      <c r="F1067" t="s">
        <v>1992</v>
      </c>
      <c r="G1067" t="s">
        <v>12</v>
      </c>
      <c r="H1067" t="s">
        <v>555</v>
      </c>
      <c r="I1067" t="s">
        <v>155</v>
      </c>
      <c r="J1067" t="s">
        <v>155</v>
      </c>
      <c r="K1067" t="s">
        <v>2172</v>
      </c>
      <c r="L1067" s="161">
        <v>41975</v>
      </c>
      <c r="M1067" s="161">
        <v>41976</v>
      </c>
      <c r="N1067" t="s">
        <v>127</v>
      </c>
      <c r="O1067" t="s">
        <v>104</v>
      </c>
      <c r="P1067">
        <v>2</v>
      </c>
      <c r="Q1067" t="s">
        <v>1510</v>
      </c>
      <c r="R1067" t="s">
        <v>195</v>
      </c>
    </row>
    <row r="1068" spans="1:18" x14ac:dyDescent="0.2">
      <c r="A1068" t="s">
        <v>2173</v>
      </c>
      <c r="B1068" t="s">
        <v>1493</v>
      </c>
      <c r="C1068">
        <v>139433</v>
      </c>
      <c r="D1068">
        <v>123356</v>
      </c>
      <c r="E1068">
        <v>10041654</v>
      </c>
      <c r="F1068" t="s">
        <v>2174</v>
      </c>
      <c r="G1068" t="s">
        <v>15</v>
      </c>
      <c r="H1068" t="s">
        <v>771</v>
      </c>
      <c r="I1068" t="s">
        <v>1993</v>
      </c>
      <c r="J1068" t="s">
        <v>93</v>
      </c>
      <c r="K1068" t="s">
        <v>2175</v>
      </c>
      <c r="L1068" s="161">
        <v>42017</v>
      </c>
      <c r="M1068" s="161">
        <v>42020</v>
      </c>
      <c r="N1068" t="s">
        <v>183</v>
      </c>
      <c r="O1068" t="s">
        <v>104</v>
      </c>
      <c r="P1068">
        <v>4</v>
      </c>
      <c r="Q1068" t="s">
        <v>1510</v>
      </c>
      <c r="R1068" t="s">
        <v>195</v>
      </c>
    </row>
    <row r="1069" spans="1:18" x14ac:dyDescent="0.2">
      <c r="A1069" t="s">
        <v>2176</v>
      </c>
      <c r="B1069" t="s">
        <v>332</v>
      </c>
      <c r="C1069">
        <v>139730</v>
      </c>
      <c r="D1069">
        <v>123351</v>
      </c>
      <c r="E1069">
        <v>10042041</v>
      </c>
      <c r="F1069" t="s">
        <v>2174</v>
      </c>
      <c r="G1069" t="s">
        <v>15</v>
      </c>
      <c r="H1069" t="s">
        <v>266</v>
      </c>
      <c r="I1069" t="s">
        <v>131</v>
      </c>
      <c r="J1069" t="s">
        <v>131</v>
      </c>
      <c r="K1069" t="s">
        <v>333</v>
      </c>
      <c r="L1069" s="161">
        <v>42031</v>
      </c>
      <c r="M1069" s="161">
        <v>42034</v>
      </c>
      <c r="N1069" t="s">
        <v>183</v>
      </c>
      <c r="O1069" t="s">
        <v>104</v>
      </c>
      <c r="P1069">
        <v>3</v>
      </c>
      <c r="Q1069" t="s">
        <v>1510</v>
      </c>
      <c r="R1069" t="s">
        <v>195</v>
      </c>
    </row>
    <row r="1070" spans="1:18" x14ac:dyDescent="0.2">
      <c r="A1070" t="s">
        <v>2177</v>
      </c>
      <c r="B1070" t="s">
        <v>473</v>
      </c>
      <c r="C1070">
        <v>139793</v>
      </c>
      <c r="D1070">
        <v>123347</v>
      </c>
      <c r="E1070">
        <v>10042051</v>
      </c>
      <c r="F1070" t="s">
        <v>2174</v>
      </c>
      <c r="G1070" t="s">
        <v>15</v>
      </c>
      <c r="H1070" t="s">
        <v>141</v>
      </c>
      <c r="I1070" t="s">
        <v>115</v>
      </c>
      <c r="J1070" t="s">
        <v>115</v>
      </c>
      <c r="K1070" t="s">
        <v>2178</v>
      </c>
      <c r="L1070" s="161">
        <v>42031</v>
      </c>
      <c r="M1070" s="161">
        <v>42034</v>
      </c>
      <c r="N1070" t="s">
        <v>183</v>
      </c>
      <c r="O1070" t="s">
        <v>104</v>
      </c>
      <c r="P1070">
        <v>4</v>
      </c>
      <c r="Q1070" t="s">
        <v>1510</v>
      </c>
      <c r="R1070" t="s">
        <v>195</v>
      </c>
    </row>
    <row r="1071" spans="1:18" x14ac:dyDescent="0.2">
      <c r="A1071" t="s">
        <v>2179</v>
      </c>
      <c r="B1071" t="s">
        <v>178</v>
      </c>
      <c r="C1071">
        <v>139798</v>
      </c>
      <c r="D1071">
        <v>123318</v>
      </c>
      <c r="E1071">
        <v>10042040</v>
      </c>
      <c r="F1071" t="s">
        <v>2174</v>
      </c>
      <c r="G1071" t="s">
        <v>15</v>
      </c>
      <c r="H1071" t="s">
        <v>180</v>
      </c>
      <c r="I1071" t="s">
        <v>102</v>
      </c>
      <c r="J1071" t="s">
        <v>102</v>
      </c>
      <c r="K1071" t="s">
        <v>182</v>
      </c>
      <c r="L1071" s="161">
        <v>42073</v>
      </c>
      <c r="M1071" s="161">
        <v>42076</v>
      </c>
      <c r="N1071" t="s">
        <v>183</v>
      </c>
      <c r="O1071" t="s">
        <v>104</v>
      </c>
      <c r="P1071">
        <v>3</v>
      </c>
      <c r="Q1071" t="s">
        <v>1510</v>
      </c>
      <c r="R1071" t="s">
        <v>195</v>
      </c>
    </row>
    <row r="1072" spans="1:18" x14ac:dyDescent="0.2">
      <c r="A1072" t="s">
        <v>2180</v>
      </c>
      <c r="B1072" t="s">
        <v>2181</v>
      </c>
      <c r="C1072">
        <v>139896</v>
      </c>
      <c r="D1072">
        <v>123337</v>
      </c>
      <c r="E1072">
        <v>10042335</v>
      </c>
      <c r="F1072" t="s">
        <v>2174</v>
      </c>
      <c r="G1072" t="s">
        <v>15</v>
      </c>
      <c r="H1072" t="s">
        <v>108</v>
      </c>
      <c r="I1072" t="s">
        <v>102</v>
      </c>
      <c r="J1072" t="s">
        <v>102</v>
      </c>
      <c r="K1072" t="s">
        <v>2182</v>
      </c>
      <c r="L1072" s="161">
        <v>42066</v>
      </c>
      <c r="M1072" s="161">
        <v>42069</v>
      </c>
      <c r="N1072" t="s">
        <v>183</v>
      </c>
      <c r="O1072" t="s">
        <v>104</v>
      </c>
      <c r="P1072">
        <v>2</v>
      </c>
      <c r="Q1072" t="s">
        <v>1510</v>
      </c>
      <c r="R1072" t="s">
        <v>195</v>
      </c>
    </row>
    <row r="1073" spans="1:18" x14ac:dyDescent="0.2">
      <c r="A1073" t="s">
        <v>2183</v>
      </c>
      <c r="B1073" t="s">
        <v>2184</v>
      </c>
      <c r="C1073">
        <v>141435</v>
      </c>
      <c r="D1073">
        <v>131292</v>
      </c>
      <c r="E1073">
        <v>10046840</v>
      </c>
      <c r="F1073" t="s">
        <v>1992</v>
      </c>
      <c r="G1073" t="s">
        <v>12</v>
      </c>
      <c r="H1073" t="s">
        <v>173</v>
      </c>
      <c r="I1073" t="s">
        <v>161</v>
      </c>
      <c r="J1073" t="s">
        <v>161</v>
      </c>
      <c r="K1073" t="s">
        <v>2185</v>
      </c>
      <c r="L1073" s="161">
        <v>42114</v>
      </c>
      <c r="M1073" s="161">
        <v>42116</v>
      </c>
      <c r="N1073" t="s">
        <v>127</v>
      </c>
      <c r="O1073" t="s">
        <v>104</v>
      </c>
      <c r="P1073">
        <v>2</v>
      </c>
      <c r="Q1073" t="s">
        <v>1510</v>
      </c>
      <c r="R1073" t="s">
        <v>195</v>
      </c>
    </row>
    <row r="1074" spans="1:18" x14ac:dyDescent="0.2">
      <c r="A1074" t="s">
        <v>2186</v>
      </c>
      <c r="B1074" t="s">
        <v>468</v>
      </c>
      <c r="C1074">
        <v>141491</v>
      </c>
      <c r="D1074">
        <v>131642</v>
      </c>
      <c r="E1074">
        <v>10044606</v>
      </c>
      <c r="F1074" t="s">
        <v>2187</v>
      </c>
      <c r="G1074" t="s">
        <v>15</v>
      </c>
      <c r="H1074" t="s">
        <v>160</v>
      </c>
      <c r="I1074" t="s">
        <v>161</v>
      </c>
      <c r="J1074" t="s">
        <v>161</v>
      </c>
      <c r="K1074" t="s">
        <v>470</v>
      </c>
      <c r="L1074" s="161">
        <v>42115</v>
      </c>
      <c r="M1074" s="161">
        <v>42118</v>
      </c>
      <c r="N1074" t="s">
        <v>183</v>
      </c>
      <c r="O1074" t="s">
        <v>104</v>
      </c>
      <c r="P1074">
        <v>3</v>
      </c>
      <c r="Q1074" t="s">
        <v>1510</v>
      </c>
      <c r="R1074" t="s">
        <v>195</v>
      </c>
    </row>
    <row r="1075" spans="1:18" x14ac:dyDescent="0.2">
      <c r="A1075" t="s">
        <v>2188</v>
      </c>
      <c r="B1075" t="s">
        <v>2189</v>
      </c>
      <c r="C1075">
        <v>141492</v>
      </c>
      <c r="D1075">
        <v>131030</v>
      </c>
      <c r="E1075">
        <v>10043564</v>
      </c>
      <c r="F1075" t="s">
        <v>1992</v>
      </c>
      <c r="G1075" t="s">
        <v>12</v>
      </c>
      <c r="H1075" t="s">
        <v>793</v>
      </c>
      <c r="I1075" t="s">
        <v>102</v>
      </c>
      <c r="J1075" t="s">
        <v>102</v>
      </c>
      <c r="K1075" t="s">
        <v>2190</v>
      </c>
      <c r="L1075" s="161">
        <v>42130</v>
      </c>
      <c r="M1075" s="161">
        <v>42132</v>
      </c>
      <c r="N1075" t="s">
        <v>127</v>
      </c>
      <c r="O1075" t="s">
        <v>104</v>
      </c>
      <c r="P1075">
        <v>4</v>
      </c>
      <c r="Q1075" t="s">
        <v>1510</v>
      </c>
      <c r="R1075" t="s">
        <v>195</v>
      </c>
    </row>
    <row r="1076" spans="1:18" x14ac:dyDescent="0.2">
      <c r="A1076" t="s">
        <v>2191</v>
      </c>
      <c r="B1076" t="s">
        <v>2192</v>
      </c>
      <c r="C1076">
        <v>141503</v>
      </c>
      <c r="D1076">
        <v>126185</v>
      </c>
      <c r="E1076">
        <v>10021185</v>
      </c>
      <c r="F1076" t="s">
        <v>1992</v>
      </c>
      <c r="G1076" t="s">
        <v>12</v>
      </c>
      <c r="H1076" t="s">
        <v>225</v>
      </c>
      <c r="I1076" t="s">
        <v>92</v>
      </c>
      <c r="J1076" t="s">
        <v>93</v>
      </c>
      <c r="K1076" t="s">
        <v>2193</v>
      </c>
      <c r="L1076" s="161">
        <v>42179</v>
      </c>
      <c r="M1076" s="161">
        <v>42181</v>
      </c>
      <c r="N1076" t="s">
        <v>127</v>
      </c>
      <c r="O1076" t="s">
        <v>104</v>
      </c>
      <c r="P1076">
        <v>3</v>
      </c>
      <c r="Q1076" t="s">
        <v>1510</v>
      </c>
      <c r="R1076" t="s">
        <v>195</v>
      </c>
    </row>
    <row r="1077" spans="1:18" x14ac:dyDescent="0.2">
      <c r="A1077" t="s">
        <v>2194</v>
      </c>
      <c r="B1077" t="s">
        <v>1507</v>
      </c>
      <c r="C1077">
        <v>50083</v>
      </c>
      <c r="D1077">
        <v>105987</v>
      </c>
      <c r="E1077">
        <v>10000115</v>
      </c>
      <c r="F1077" t="s">
        <v>1508</v>
      </c>
      <c r="G1077" t="s">
        <v>13</v>
      </c>
      <c r="H1077" t="s">
        <v>185</v>
      </c>
      <c r="I1077" t="s">
        <v>186</v>
      </c>
      <c r="J1077" t="s">
        <v>93</v>
      </c>
      <c r="K1077" t="s">
        <v>2195</v>
      </c>
      <c r="L1077" s="161">
        <v>41688</v>
      </c>
      <c r="M1077" s="161">
        <v>41691</v>
      </c>
      <c r="N1077" t="s">
        <v>1834</v>
      </c>
      <c r="O1077" t="s">
        <v>104</v>
      </c>
      <c r="P1077">
        <v>3</v>
      </c>
      <c r="Q1077" t="s">
        <v>2196</v>
      </c>
      <c r="R1077">
        <v>4</v>
      </c>
    </row>
    <row r="1078" spans="1:18" x14ac:dyDescent="0.2">
      <c r="A1078" t="s">
        <v>2197</v>
      </c>
      <c r="B1078" t="s">
        <v>1514</v>
      </c>
      <c r="C1078">
        <v>50100</v>
      </c>
      <c r="D1078">
        <v>105769</v>
      </c>
      <c r="E1078">
        <v>10000984</v>
      </c>
      <c r="F1078" t="s">
        <v>1508</v>
      </c>
      <c r="G1078" t="s">
        <v>13</v>
      </c>
      <c r="H1078" t="s">
        <v>176</v>
      </c>
      <c r="I1078" t="s">
        <v>177</v>
      </c>
      <c r="J1078" t="s">
        <v>177</v>
      </c>
      <c r="K1078" t="s">
        <v>2198</v>
      </c>
      <c r="L1078" s="161">
        <v>41708</v>
      </c>
      <c r="M1078" s="161">
        <v>41712</v>
      </c>
      <c r="N1078" t="s">
        <v>98</v>
      </c>
      <c r="O1078" t="s">
        <v>104</v>
      </c>
      <c r="P1078">
        <v>3</v>
      </c>
      <c r="Q1078" t="s">
        <v>2196</v>
      </c>
      <c r="R1078">
        <v>3</v>
      </c>
    </row>
    <row r="1079" spans="1:18" x14ac:dyDescent="0.2">
      <c r="A1079" t="s">
        <v>2199</v>
      </c>
      <c r="B1079" t="s">
        <v>2200</v>
      </c>
      <c r="C1079">
        <v>50112</v>
      </c>
      <c r="D1079">
        <v>108109</v>
      </c>
      <c r="E1079">
        <v>10001492</v>
      </c>
      <c r="F1079" t="s">
        <v>1508</v>
      </c>
      <c r="G1079" t="s">
        <v>13</v>
      </c>
      <c r="H1079" t="s">
        <v>1349</v>
      </c>
      <c r="I1079" t="s">
        <v>177</v>
      </c>
      <c r="J1079" t="s">
        <v>177</v>
      </c>
      <c r="K1079" t="s">
        <v>2201</v>
      </c>
      <c r="L1079" s="161">
        <v>41815</v>
      </c>
      <c r="M1079" s="161">
        <v>41817</v>
      </c>
      <c r="N1079" t="s">
        <v>282</v>
      </c>
      <c r="O1079" t="s">
        <v>104</v>
      </c>
      <c r="P1079">
        <v>2</v>
      </c>
      <c r="Q1079" t="s">
        <v>2196</v>
      </c>
      <c r="R1079">
        <v>3</v>
      </c>
    </row>
    <row r="1080" spans="1:18" x14ac:dyDescent="0.2">
      <c r="A1080" t="s">
        <v>2202</v>
      </c>
      <c r="B1080" t="s">
        <v>2203</v>
      </c>
      <c r="C1080">
        <v>50116</v>
      </c>
      <c r="D1080">
        <v>116831</v>
      </c>
      <c r="E1080">
        <v>10001927</v>
      </c>
      <c r="F1080" t="s">
        <v>1508</v>
      </c>
      <c r="G1080" t="s">
        <v>13</v>
      </c>
      <c r="H1080" t="s">
        <v>670</v>
      </c>
      <c r="I1080" t="s">
        <v>152</v>
      </c>
      <c r="J1080" t="s">
        <v>152</v>
      </c>
      <c r="K1080" t="s">
        <v>2204</v>
      </c>
      <c r="L1080" s="161">
        <v>41869</v>
      </c>
      <c r="M1080" s="161">
        <v>41873</v>
      </c>
      <c r="N1080" t="s">
        <v>98</v>
      </c>
      <c r="O1080" t="s">
        <v>104</v>
      </c>
      <c r="P1080">
        <v>2</v>
      </c>
      <c r="Q1080" t="s">
        <v>2196</v>
      </c>
      <c r="R1080">
        <v>2</v>
      </c>
    </row>
    <row r="1081" spans="1:18" x14ac:dyDescent="0.2">
      <c r="A1081" t="s">
        <v>2205</v>
      </c>
      <c r="B1081" t="s">
        <v>2206</v>
      </c>
      <c r="C1081">
        <v>50124</v>
      </c>
      <c r="D1081">
        <v>117618</v>
      </c>
      <c r="E1081">
        <v>10008920</v>
      </c>
      <c r="F1081" t="s">
        <v>1536</v>
      </c>
      <c r="G1081" t="s">
        <v>14</v>
      </c>
      <c r="H1081" t="s">
        <v>219</v>
      </c>
      <c r="I1081" t="s">
        <v>177</v>
      </c>
      <c r="J1081" t="s">
        <v>177</v>
      </c>
      <c r="K1081" t="s">
        <v>2207</v>
      </c>
      <c r="L1081" s="161">
        <v>41828</v>
      </c>
      <c r="M1081" s="161">
        <v>41831</v>
      </c>
      <c r="N1081" t="s">
        <v>138</v>
      </c>
      <c r="O1081" t="s">
        <v>104</v>
      </c>
      <c r="P1081">
        <v>2</v>
      </c>
      <c r="Q1081" t="s">
        <v>2196</v>
      </c>
      <c r="R1081">
        <v>3</v>
      </c>
    </row>
    <row r="1082" spans="1:18" x14ac:dyDescent="0.2">
      <c r="A1082" t="s">
        <v>2208</v>
      </c>
      <c r="B1082" t="s">
        <v>2209</v>
      </c>
      <c r="C1082">
        <v>50128</v>
      </c>
      <c r="D1082">
        <v>105505</v>
      </c>
      <c r="E1082">
        <v>10002697</v>
      </c>
      <c r="F1082" t="s">
        <v>1512</v>
      </c>
      <c r="G1082" t="s">
        <v>14</v>
      </c>
      <c r="H1082" t="s">
        <v>340</v>
      </c>
      <c r="I1082" t="s">
        <v>155</v>
      </c>
      <c r="J1082" t="s">
        <v>155</v>
      </c>
      <c r="K1082" t="s">
        <v>2210</v>
      </c>
      <c r="L1082" s="161">
        <v>41666</v>
      </c>
      <c r="M1082" s="161">
        <v>41670</v>
      </c>
      <c r="N1082" t="s">
        <v>143</v>
      </c>
      <c r="O1082" t="s">
        <v>104</v>
      </c>
      <c r="P1082">
        <v>2</v>
      </c>
      <c r="Q1082" t="s">
        <v>2196</v>
      </c>
      <c r="R1082">
        <v>3</v>
      </c>
    </row>
    <row r="1083" spans="1:18" x14ac:dyDescent="0.2">
      <c r="A1083" t="s">
        <v>2211</v>
      </c>
      <c r="B1083" t="s">
        <v>1524</v>
      </c>
      <c r="C1083">
        <v>50132</v>
      </c>
      <c r="D1083">
        <v>106898</v>
      </c>
      <c r="E1083">
        <v>10003019</v>
      </c>
      <c r="F1083" t="s">
        <v>1508</v>
      </c>
      <c r="G1083" t="s">
        <v>13</v>
      </c>
      <c r="H1083" t="s">
        <v>130</v>
      </c>
      <c r="I1083" t="s">
        <v>131</v>
      </c>
      <c r="J1083" t="s">
        <v>131</v>
      </c>
      <c r="K1083" t="s">
        <v>2212</v>
      </c>
      <c r="L1083" s="161">
        <v>41568</v>
      </c>
      <c r="M1083" s="161">
        <v>41572</v>
      </c>
      <c r="N1083" t="s">
        <v>123</v>
      </c>
      <c r="O1083" t="s">
        <v>104</v>
      </c>
      <c r="P1083">
        <v>3</v>
      </c>
      <c r="Q1083" t="s">
        <v>2196</v>
      </c>
      <c r="R1083">
        <v>2</v>
      </c>
    </row>
    <row r="1084" spans="1:18" x14ac:dyDescent="0.2">
      <c r="A1084" t="s">
        <v>2213</v>
      </c>
      <c r="B1084" t="s">
        <v>2214</v>
      </c>
      <c r="C1084">
        <v>50150</v>
      </c>
      <c r="D1084">
        <v>117814</v>
      </c>
      <c r="E1084">
        <v>10007911</v>
      </c>
      <c r="F1084" t="s">
        <v>1508</v>
      </c>
      <c r="G1084" t="s">
        <v>13</v>
      </c>
      <c r="H1084" t="s">
        <v>462</v>
      </c>
      <c r="I1084" t="s">
        <v>161</v>
      </c>
      <c r="J1084" t="s">
        <v>161</v>
      </c>
      <c r="K1084" t="s">
        <v>2215</v>
      </c>
      <c r="L1084" s="161">
        <v>41667</v>
      </c>
      <c r="M1084" s="161">
        <v>41670</v>
      </c>
      <c r="N1084" t="s">
        <v>123</v>
      </c>
      <c r="O1084" t="s">
        <v>104</v>
      </c>
      <c r="P1084">
        <v>4</v>
      </c>
      <c r="Q1084" t="s">
        <v>2196</v>
      </c>
      <c r="R1084">
        <v>3</v>
      </c>
    </row>
    <row r="1085" spans="1:18" x14ac:dyDescent="0.2">
      <c r="A1085" t="s">
        <v>2216</v>
      </c>
      <c r="B1085" t="s">
        <v>2217</v>
      </c>
      <c r="C1085">
        <v>50170</v>
      </c>
      <c r="D1085">
        <v>105008</v>
      </c>
      <c r="E1085">
        <v>10004486</v>
      </c>
      <c r="F1085" t="s">
        <v>1536</v>
      </c>
      <c r="G1085" t="s">
        <v>14</v>
      </c>
      <c r="H1085" t="s">
        <v>457</v>
      </c>
      <c r="I1085" t="s">
        <v>115</v>
      </c>
      <c r="J1085" t="s">
        <v>115</v>
      </c>
      <c r="K1085" t="s">
        <v>2218</v>
      </c>
      <c r="L1085" s="161">
        <v>41757</v>
      </c>
      <c r="M1085" s="161">
        <v>41761</v>
      </c>
      <c r="N1085" t="s">
        <v>1834</v>
      </c>
      <c r="O1085" t="s">
        <v>104</v>
      </c>
      <c r="P1085">
        <v>2</v>
      </c>
      <c r="Q1085" t="s">
        <v>2196</v>
      </c>
      <c r="R1085">
        <v>4</v>
      </c>
    </row>
    <row r="1086" spans="1:18" x14ac:dyDescent="0.2">
      <c r="A1086" t="s">
        <v>2219</v>
      </c>
      <c r="B1086" t="s">
        <v>2220</v>
      </c>
      <c r="C1086">
        <v>50193</v>
      </c>
      <c r="D1086">
        <v>105498</v>
      </c>
      <c r="E1086">
        <v>10005735</v>
      </c>
      <c r="F1086" t="s">
        <v>1508</v>
      </c>
      <c r="G1086" t="s">
        <v>13</v>
      </c>
      <c r="H1086" t="s">
        <v>167</v>
      </c>
      <c r="I1086" t="s">
        <v>102</v>
      </c>
      <c r="J1086" t="s">
        <v>102</v>
      </c>
      <c r="K1086" t="s">
        <v>2221</v>
      </c>
      <c r="L1086" s="161">
        <v>41673</v>
      </c>
      <c r="M1086" s="161">
        <v>41677</v>
      </c>
      <c r="N1086" t="s">
        <v>98</v>
      </c>
      <c r="O1086" t="s">
        <v>104</v>
      </c>
      <c r="P1086">
        <v>2</v>
      </c>
      <c r="Q1086" t="s">
        <v>2196</v>
      </c>
      <c r="R1086">
        <v>3</v>
      </c>
    </row>
    <row r="1087" spans="1:18" x14ac:dyDescent="0.2">
      <c r="A1087" t="s">
        <v>2222</v>
      </c>
      <c r="B1087" t="s">
        <v>2223</v>
      </c>
      <c r="C1087">
        <v>50213</v>
      </c>
      <c r="D1087">
        <v>108141</v>
      </c>
      <c r="E1087">
        <v>10000703</v>
      </c>
      <c r="F1087" t="s">
        <v>1512</v>
      </c>
      <c r="G1087" t="s">
        <v>14</v>
      </c>
      <c r="H1087" t="s">
        <v>173</v>
      </c>
      <c r="I1087" t="s">
        <v>161</v>
      </c>
      <c r="J1087" t="s">
        <v>161</v>
      </c>
      <c r="K1087" t="s">
        <v>2224</v>
      </c>
      <c r="L1087" s="161">
        <v>41694</v>
      </c>
      <c r="M1087" s="161">
        <v>41698</v>
      </c>
      <c r="N1087" t="s">
        <v>143</v>
      </c>
      <c r="O1087" t="s">
        <v>104</v>
      </c>
      <c r="P1087">
        <v>2</v>
      </c>
      <c r="Q1087" t="s">
        <v>2196</v>
      </c>
      <c r="R1087">
        <v>3</v>
      </c>
    </row>
    <row r="1088" spans="1:18" x14ac:dyDescent="0.2">
      <c r="A1088" t="s">
        <v>2225</v>
      </c>
      <c r="B1088" t="s">
        <v>2226</v>
      </c>
      <c r="C1088">
        <v>50215</v>
      </c>
      <c r="D1088">
        <v>107150</v>
      </c>
      <c r="E1088">
        <v>10001230</v>
      </c>
      <c r="F1088" t="s">
        <v>1536</v>
      </c>
      <c r="G1088" t="s">
        <v>14</v>
      </c>
      <c r="H1088" t="s">
        <v>358</v>
      </c>
      <c r="I1088" t="s">
        <v>186</v>
      </c>
      <c r="J1088" t="s">
        <v>93</v>
      </c>
      <c r="K1088" t="s">
        <v>2227</v>
      </c>
      <c r="L1088" s="161">
        <v>41674</v>
      </c>
      <c r="M1088" s="161">
        <v>41677</v>
      </c>
      <c r="N1088" t="s">
        <v>143</v>
      </c>
      <c r="O1088" t="s">
        <v>104</v>
      </c>
      <c r="P1088">
        <v>2</v>
      </c>
      <c r="Q1088" t="s">
        <v>2196</v>
      </c>
      <c r="R1088">
        <v>3</v>
      </c>
    </row>
    <row r="1089" spans="1:18" x14ac:dyDescent="0.2">
      <c r="A1089" t="s">
        <v>2228</v>
      </c>
      <c r="B1089" t="s">
        <v>1539</v>
      </c>
      <c r="C1089">
        <v>50219</v>
      </c>
      <c r="D1089">
        <v>108668</v>
      </c>
      <c r="E1089">
        <v>10002064</v>
      </c>
      <c r="F1089" t="s">
        <v>1512</v>
      </c>
      <c r="G1089" t="s">
        <v>14</v>
      </c>
      <c r="H1089" t="s">
        <v>442</v>
      </c>
      <c r="I1089" t="s">
        <v>92</v>
      </c>
      <c r="J1089" t="s">
        <v>93</v>
      </c>
      <c r="K1089" t="s">
        <v>2229</v>
      </c>
      <c r="L1089" s="161">
        <v>41554</v>
      </c>
      <c r="M1089" s="161">
        <v>41558</v>
      </c>
      <c r="N1089" t="s">
        <v>143</v>
      </c>
      <c r="O1089" t="s">
        <v>104</v>
      </c>
      <c r="P1089">
        <v>3</v>
      </c>
      <c r="Q1089" t="s">
        <v>2196</v>
      </c>
      <c r="R1089">
        <v>2</v>
      </c>
    </row>
    <row r="1090" spans="1:18" x14ac:dyDescent="0.2">
      <c r="A1090" t="s">
        <v>2230</v>
      </c>
      <c r="B1090" t="s">
        <v>2231</v>
      </c>
      <c r="C1090">
        <v>50227</v>
      </c>
      <c r="D1090">
        <v>115318</v>
      </c>
      <c r="E1090">
        <v>10002910</v>
      </c>
      <c r="F1090" t="s">
        <v>1512</v>
      </c>
      <c r="G1090" t="s">
        <v>14</v>
      </c>
      <c r="H1090" t="s">
        <v>216</v>
      </c>
      <c r="I1090" t="s">
        <v>115</v>
      </c>
      <c r="J1090" t="s">
        <v>115</v>
      </c>
      <c r="K1090" t="s">
        <v>2232</v>
      </c>
      <c r="L1090" s="161">
        <v>41562</v>
      </c>
      <c r="M1090" s="161">
        <v>41565</v>
      </c>
      <c r="N1090" t="s">
        <v>143</v>
      </c>
      <c r="O1090" t="s">
        <v>104</v>
      </c>
      <c r="P1090">
        <v>2</v>
      </c>
      <c r="Q1090" t="s">
        <v>2196</v>
      </c>
      <c r="R1090">
        <v>2</v>
      </c>
    </row>
    <row r="1091" spans="1:18" x14ac:dyDescent="0.2">
      <c r="A1091" t="s">
        <v>2233</v>
      </c>
      <c r="B1091" t="s">
        <v>2234</v>
      </c>
      <c r="C1091">
        <v>50234</v>
      </c>
      <c r="D1091">
        <v>106055</v>
      </c>
      <c r="E1091">
        <v>10005535</v>
      </c>
      <c r="F1091" t="s">
        <v>1512</v>
      </c>
      <c r="G1091" t="s">
        <v>14</v>
      </c>
      <c r="H1091" t="s">
        <v>511</v>
      </c>
      <c r="I1091" t="s">
        <v>186</v>
      </c>
      <c r="J1091" t="s">
        <v>93</v>
      </c>
      <c r="K1091" t="s">
        <v>2235</v>
      </c>
      <c r="L1091" s="161">
        <v>41793</v>
      </c>
      <c r="M1091" s="161">
        <v>41796</v>
      </c>
      <c r="N1091" t="s">
        <v>282</v>
      </c>
      <c r="O1091" t="s">
        <v>104</v>
      </c>
      <c r="P1091">
        <v>2</v>
      </c>
      <c r="Q1091" t="s">
        <v>2196</v>
      </c>
      <c r="R1091">
        <v>3</v>
      </c>
    </row>
    <row r="1092" spans="1:18" x14ac:dyDescent="0.2">
      <c r="A1092" t="s">
        <v>2236</v>
      </c>
      <c r="B1092" t="s">
        <v>2237</v>
      </c>
      <c r="C1092">
        <v>50241</v>
      </c>
      <c r="D1092">
        <v>109781</v>
      </c>
      <c r="E1092">
        <v>10006514</v>
      </c>
      <c r="F1092" t="s">
        <v>1508</v>
      </c>
      <c r="G1092" t="s">
        <v>13</v>
      </c>
      <c r="H1092" t="s">
        <v>173</v>
      </c>
      <c r="I1092" t="s">
        <v>161</v>
      </c>
      <c r="J1092" t="s">
        <v>161</v>
      </c>
      <c r="K1092" t="s">
        <v>2238</v>
      </c>
      <c r="L1092" s="161">
        <v>41547</v>
      </c>
      <c r="M1092" s="161">
        <v>41551</v>
      </c>
      <c r="N1092" t="s">
        <v>98</v>
      </c>
      <c r="O1092" t="s">
        <v>104</v>
      </c>
      <c r="P1092">
        <v>4</v>
      </c>
      <c r="Q1092" t="s">
        <v>2196</v>
      </c>
      <c r="R1092">
        <v>2</v>
      </c>
    </row>
    <row r="1093" spans="1:18" x14ac:dyDescent="0.2">
      <c r="A1093" t="s">
        <v>2239</v>
      </c>
      <c r="B1093" t="s">
        <v>704</v>
      </c>
      <c r="C1093">
        <v>50243</v>
      </c>
      <c r="D1093">
        <v>105809</v>
      </c>
      <c r="E1093">
        <v>10007002</v>
      </c>
      <c r="F1093" t="s">
        <v>1508</v>
      </c>
      <c r="G1093" t="s">
        <v>13</v>
      </c>
      <c r="H1093" t="s">
        <v>189</v>
      </c>
      <c r="I1093" t="s">
        <v>131</v>
      </c>
      <c r="J1093" t="s">
        <v>131</v>
      </c>
      <c r="K1093" t="s">
        <v>2240</v>
      </c>
      <c r="L1093" s="161">
        <v>41771</v>
      </c>
      <c r="M1093" s="161">
        <v>41775</v>
      </c>
      <c r="N1093" t="s">
        <v>138</v>
      </c>
      <c r="O1093" t="s">
        <v>104</v>
      </c>
      <c r="P1093">
        <v>2</v>
      </c>
      <c r="Q1093" t="s">
        <v>2196</v>
      </c>
      <c r="R1093">
        <v>3</v>
      </c>
    </row>
    <row r="1094" spans="1:18" x14ac:dyDescent="0.2">
      <c r="A1094" t="s">
        <v>2241</v>
      </c>
      <c r="B1094" t="s">
        <v>2242</v>
      </c>
      <c r="C1094">
        <v>50257</v>
      </c>
      <c r="D1094">
        <v>108801</v>
      </c>
      <c r="E1094">
        <v>10000020</v>
      </c>
      <c r="F1094" t="s">
        <v>1508</v>
      </c>
      <c r="G1094" t="s">
        <v>13</v>
      </c>
      <c r="H1094" t="s">
        <v>479</v>
      </c>
      <c r="I1094" t="s">
        <v>115</v>
      </c>
      <c r="J1094" t="s">
        <v>115</v>
      </c>
      <c r="K1094" t="s">
        <v>2243</v>
      </c>
      <c r="L1094" s="161">
        <v>41855</v>
      </c>
      <c r="M1094" s="161">
        <v>41859</v>
      </c>
      <c r="N1094" t="s">
        <v>98</v>
      </c>
      <c r="O1094" t="s">
        <v>104</v>
      </c>
      <c r="P1094">
        <v>2</v>
      </c>
      <c r="Q1094" t="s">
        <v>2196</v>
      </c>
      <c r="R1094">
        <v>1</v>
      </c>
    </row>
    <row r="1095" spans="1:18" x14ac:dyDescent="0.2">
      <c r="A1095" t="s">
        <v>2244</v>
      </c>
      <c r="B1095" t="s">
        <v>2245</v>
      </c>
      <c r="C1095">
        <v>50303</v>
      </c>
      <c r="D1095">
        <v>106486</v>
      </c>
      <c r="E1095">
        <v>10000060</v>
      </c>
      <c r="F1095" t="s">
        <v>1508</v>
      </c>
      <c r="G1095" t="s">
        <v>13</v>
      </c>
      <c r="H1095" t="s">
        <v>719</v>
      </c>
      <c r="I1095" t="s">
        <v>155</v>
      </c>
      <c r="J1095" t="s">
        <v>155</v>
      </c>
      <c r="K1095" t="s">
        <v>2246</v>
      </c>
      <c r="L1095" s="161">
        <v>41813</v>
      </c>
      <c r="M1095" s="161">
        <v>41817</v>
      </c>
      <c r="N1095" t="s">
        <v>123</v>
      </c>
      <c r="O1095" t="s">
        <v>104</v>
      </c>
      <c r="P1095">
        <v>2</v>
      </c>
      <c r="Q1095" t="s">
        <v>2196</v>
      </c>
      <c r="R1095">
        <v>2</v>
      </c>
    </row>
    <row r="1096" spans="1:18" x14ac:dyDescent="0.2">
      <c r="A1096" t="s">
        <v>2247</v>
      </c>
      <c r="B1096" t="s">
        <v>2248</v>
      </c>
      <c r="C1096">
        <v>50305</v>
      </c>
      <c r="D1096">
        <v>109348</v>
      </c>
      <c r="E1096">
        <v>10000191</v>
      </c>
      <c r="F1096" t="s">
        <v>1508</v>
      </c>
      <c r="G1096" t="s">
        <v>13</v>
      </c>
      <c r="H1096" t="s">
        <v>366</v>
      </c>
      <c r="I1096" t="s">
        <v>115</v>
      </c>
      <c r="J1096" t="s">
        <v>115</v>
      </c>
      <c r="K1096" t="s">
        <v>2249</v>
      </c>
      <c r="L1096" s="161">
        <v>41849</v>
      </c>
      <c r="M1096" s="161">
        <v>41852</v>
      </c>
      <c r="N1096" t="s">
        <v>138</v>
      </c>
      <c r="O1096" t="s">
        <v>104</v>
      </c>
      <c r="P1096">
        <v>2</v>
      </c>
      <c r="Q1096" t="s">
        <v>2196</v>
      </c>
      <c r="R1096">
        <v>3</v>
      </c>
    </row>
    <row r="1097" spans="1:18" x14ac:dyDescent="0.2">
      <c r="A1097" t="s">
        <v>2250</v>
      </c>
      <c r="B1097" t="s">
        <v>2251</v>
      </c>
      <c r="C1097">
        <v>50349</v>
      </c>
      <c r="D1097">
        <v>107975</v>
      </c>
      <c r="E1097">
        <v>10007111</v>
      </c>
      <c r="F1097" t="s">
        <v>1508</v>
      </c>
      <c r="G1097" t="s">
        <v>13</v>
      </c>
      <c r="H1097" t="s">
        <v>1349</v>
      </c>
      <c r="I1097" t="s">
        <v>177</v>
      </c>
      <c r="J1097" t="s">
        <v>177</v>
      </c>
      <c r="K1097" t="s">
        <v>2252</v>
      </c>
      <c r="L1097" s="161">
        <v>41772</v>
      </c>
      <c r="M1097" s="161">
        <v>41774</v>
      </c>
      <c r="N1097" t="s">
        <v>282</v>
      </c>
      <c r="O1097" t="s">
        <v>104</v>
      </c>
      <c r="P1097">
        <v>2</v>
      </c>
      <c r="Q1097" t="s">
        <v>2196</v>
      </c>
      <c r="R1097">
        <v>3</v>
      </c>
    </row>
    <row r="1098" spans="1:18" x14ac:dyDescent="0.2">
      <c r="A1098" t="s">
        <v>2253</v>
      </c>
      <c r="B1098" t="s">
        <v>1556</v>
      </c>
      <c r="C1098">
        <v>50442</v>
      </c>
      <c r="D1098">
        <v>116562</v>
      </c>
      <c r="E1098">
        <v>10000348</v>
      </c>
      <c r="F1098" t="s">
        <v>1508</v>
      </c>
      <c r="G1098" t="s">
        <v>13</v>
      </c>
      <c r="H1098" t="s">
        <v>173</v>
      </c>
      <c r="I1098" t="s">
        <v>161</v>
      </c>
      <c r="J1098" t="s">
        <v>161</v>
      </c>
      <c r="K1098" t="s">
        <v>2254</v>
      </c>
      <c r="L1098" s="161">
        <v>41695</v>
      </c>
      <c r="M1098" s="161">
        <v>41698</v>
      </c>
      <c r="N1098" t="s">
        <v>123</v>
      </c>
      <c r="O1098" t="s">
        <v>104</v>
      </c>
      <c r="P1098">
        <v>3</v>
      </c>
      <c r="Q1098" t="s">
        <v>2196</v>
      </c>
      <c r="R1098">
        <v>2</v>
      </c>
    </row>
    <row r="1099" spans="1:18" x14ac:dyDescent="0.2">
      <c r="A1099" t="s">
        <v>2255</v>
      </c>
      <c r="B1099" t="s">
        <v>2256</v>
      </c>
      <c r="C1099">
        <v>50582</v>
      </c>
      <c r="D1099">
        <v>115824</v>
      </c>
      <c r="E1099">
        <v>10005781</v>
      </c>
      <c r="F1099" t="s">
        <v>1536</v>
      </c>
      <c r="G1099" t="s">
        <v>14</v>
      </c>
      <c r="H1099" t="s">
        <v>1185</v>
      </c>
      <c r="I1099" t="s">
        <v>92</v>
      </c>
      <c r="J1099" t="s">
        <v>93</v>
      </c>
      <c r="K1099" t="s">
        <v>2257</v>
      </c>
      <c r="L1099" s="161">
        <v>41800</v>
      </c>
      <c r="M1099" s="161">
        <v>41802</v>
      </c>
      <c r="N1099" t="s">
        <v>138</v>
      </c>
      <c r="O1099" t="s">
        <v>104</v>
      </c>
      <c r="P1099">
        <v>2</v>
      </c>
      <c r="Q1099" t="s">
        <v>2196</v>
      </c>
      <c r="R1099">
        <v>3</v>
      </c>
    </row>
    <row r="1100" spans="1:18" x14ac:dyDescent="0.2">
      <c r="A1100" t="s">
        <v>2258</v>
      </c>
      <c r="B1100" t="s">
        <v>733</v>
      </c>
      <c r="C1100">
        <v>50585</v>
      </c>
      <c r="D1100">
        <v>107093</v>
      </c>
      <c r="E1100">
        <v>10000488</v>
      </c>
      <c r="F1100" t="s">
        <v>1508</v>
      </c>
      <c r="G1100" t="s">
        <v>13</v>
      </c>
      <c r="H1100" t="s">
        <v>440</v>
      </c>
      <c r="I1100" t="s">
        <v>92</v>
      </c>
      <c r="J1100" t="s">
        <v>93</v>
      </c>
      <c r="K1100" t="s">
        <v>2259</v>
      </c>
      <c r="L1100" s="161">
        <v>41834</v>
      </c>
      <c r="M1100" s="161">
        <v>41838</v>
      </c>
      <c r="N1100" t="s">
        <v>138</v>
      </c>
      <c r="O1100" t="s">
        <v>104</v>
      </c>
      <c r="P1100">
        <v>3</v>
      </c>
      <c r="Q1100" t="s">
        <v>2196</v>
      </c>
      <c r="R1100">
        <v>3</v>
      </c>
    </row>
    <row r="1101" spans="1:18" x14ac:dyDescent="0.2">
      <c r="A1101" t="s">
        <v>2260</v>
      </c>
      <c r="B1101" t="s">
        <v>2261</v>
      </c>
      <c r="C1101">
        <v>50604</v>
      </c>
      <c r="D1101">
        <v>106160</v>
      </c>
      <c r="E1101">
        <v>10000532</v>
      </c>
      <c r="F1101" t="s">
        <v>1508</v>
      </c>
      <c r="G1101" t="s">
        <v>13</v>
      </c>
      <c r="H1101" t="s">
        <v>736</v>
      </c>
      <c r="I1101" t="s">
        <v>115</v>
      </c>
      <c r="J1101" t="s">
        <v>115</v>
      </c>
      <c r="K1101" t="s">
        <v>2262</v>
      </c>
      <c r="L1101" s="161">
        <v>41834</v>
      </c>
      <c r="M1101" s="161">
        <v>41838</v>
      </c>
      <c r="N1101" t="s">
        <v>123</v>
      </c>
      <c r="O1101" t="s">
        <v>104</v>
      </c>
      <c r="P1101">
        <v>3</v>
      </c>
      <c r="Q1101" t="s">
        <v>2196</v>
      </c>
      <c r="R1101">
        <v>3</v>
      </c>
    </row>
    <row r="1102" spans="1:18" x14ac:dyDescent="0.2">
      <c r="A1102" t="s">
        <v>3110</v>
      </c>
      <c r="B1102" t="s">
        <v>245</v>
      </c>
      <c r="C1102">
        <v>50656</v>
      </c>
      <c r="D1102">
        <v>106343</v>
      </c>
      <c r="E1102">
        <v>10000631</v>
      </c>
      <c r="F1102" t="s">
        <v>1508</v>
      </c>
      <c r="G1102" t="s">
        <v>13</v>
      </c>
      <c r="H1102" t="s">
        <v>173</v>
      </c>
      <c r="I1102" t="s">
        <v>161</v>
      </c>
      <c r="J1102" t="s">
        <v>161</v>
      </c>
      <c r="K1102" t="s">
        <v>246</v>
      </c>
      <c r="L1102" s="161">
        <v>41568</v>
      </c>
      <c r="M1102" s="161">
        <v>41571</v>
      </c>
      <c r="N1102" t="s">
        <v>123</v>
      </c>
      <c r="O1102" t="s">
        <v>104</v>
      </c>
      <c r="P1102">
        <v>2</v>
      </c>
      <c r="Q1102" t="s">
        <v>2196</v>
      </c>
      <c r="R1102">
        <v>2</v>
      </c>
    </row>
    <row r="1103" spans="1:18" x14ac:dyDescent="0.2">
      <c r="A1103" t="s">
        <v>2263</v>
      </c>
      <c r="B1103" t="s">
        <v>1565</v>
      </c>
      <c r="C1103">
        <v>50713</v>
      </c>
      <c r="D1103">
        <v>107658</v>
      </c>
      <c r="E1103">
        <v>10000715</v>
      </c>
      <c r="F1103" t="s">
        <v>1508</v>
      </c>
      <c r="G1103" t="s">
        <v>13</v>
      </c>
      <c r="H1103" t="s">
        <v>173</v>
      </c>
      <c r="I1103" t="s">
        <v>161</v>
      </c>
      <c r="J1103" t="s">
        <v>161</v>
      </c>
      <c r="K1103" t="s">
        <v>2264</v>
      </c>
      <c r="L1103" s="161">
        <v>41688</v>
      </c>
      <c r="M1103" s="161">
        <v>41691</v>
      </c>
      <c r="N1103" t="s">
        <v>138</v>
      </c>
      <c r="O1103" t="s">
        <v>104</v>
      </c>
      <c r="P1103">
        <v>3</v>
      </c>
      <c r="Q1103" t="s">
        <v>2196</v>
      </c>
      <c r="R1103">
        <v>3</v>
      </c>
    </row>
    <row r="1104" spans="1:18" x14ac:dyDescent="0.2">
      <c r="A1104" t="s">
        <v>2265</v>
      </c>
      <c r="B1104" t="s">
        <v>743</v>
      </c>
      <c r="C1104">
        <v>50782</v>
      </c>
      <c r="D1104">
        <v>131505</v>
      </c>
      <c r="E1104">
        <v>10047306</v>
      </c>
      <c r="F1104" t="s">
        <v>1536</v>
      </c>
      <c r="G1104" t="s">
        <v>14</v>
      </c>
      <c r="H1104" t="s">
        <v>744</v>
      </c>
      <c r="I1104" t="s">
        <v>115</v>
      </c>
      <c r="J1104" t="s">
        <v>115</v>
      </c>
      <c r="K1104" t="s">
        <v>2266</v>
      </c>
      <c r="L1104" s="161">
        <v>41695</v>
      </c>
      <c r="M1104" s="161">
        <v>41698</v>
      </c>
      <c r="N1104" t="s">
        <v>123</v>
      </c>
      <c r="O1104" t="s">
        <v>104</v>
      </c>
      <c r="P1104">
        <v>3</v>
      </c>
      <c r="Q1104" t="s">
        <v>2196</v>
      </c>
      <c r="R1104">
        <v>2</v>
      </c>
    </row>
    <row r="1105" spans="1:18" x14ac:dyDescent="0.2">
      <c r="A1105" t="s">
        <v>2267</v>
      </c>
      <c r="B1105" t="s">
        <v>2268</v>
      </c>
      <c r="C1105">
        <v>50806</v>
      </c>
      <c r="D1105">
        <v>108791</v>
      </c>
      <c r="E1105">
        <v>10000850</v>
      </c>
      <c r="F1105" t="s">
        <v>1512</v>
      </c>
      <c r="G1105" t="s">
        <v>14</v>
      </c>
      <c r="H1105" t="s">
        <v>358</v>
      </c>
      <c r="I1105" t="s">
        <v>186</v>
      </c>
      <c r="J1105" t="s">
        <v>93</v>
      </c>
      <c r="K1105" t="s">
        <v>2269</v>
      </c>
      <c r="L1105" s="161">
        <v>41723</v>
      </c>
      <c r="M1105" s="161">
        <v>41725</v>
      </c>
      <c r="N1105" t="s">
        <v>143</v>
      </c>
      <c r="O1105" t="s">
        <v>104</v>
      </c>
      <c r="P1105">
        <v>2</v>
      </c>
      <c r="Q1105" t="s">
        <v>2196</v>
      </c>
      <c r="R1105">
        <v>3</v>
      </c>
    </row>
    <row r="1106" spans="1:18" x14ac:dyDescent="0.2">
      <c r="A1106" t="s">
        <v>2270</v>
      </c>
      <c r="B1106" t="s">
        <v>753</v>
      </c>
      <c r="C1106">
        <v>50827</v>
      </c>
      <c r="D1106">
        <v>106578</v>
      </c>
      <c r="E1106">
        <v>10000874</v>
      </c>
      <c r="F1106" t="s">
        <v>1508</v>
      </c>
      <c r="G1106" t="s">
        <v>13</v>
      </c>
      <c r="H1106" t="s">
        <v>340</v>
      </c>
      <c r="I1106" t="s">
        <v>155</v>
      </c>
      <c r="J1106" t="s">
        <v>155</v>
      </c>
      <c r="K1106" t="s">
        <v>2271</v>
      </c>
      <c r="L1106" s="161">
        <v>41653</v>
      </c>
      <c r="M1106" s="161">
        <v>41656</v>
      </c>
      <c r="N1106" t="s">
        <v>123</v>
      </c>
      <c r="O1106" t="s">
        <v>104</v>
      </c>
      <c r="P1106">
        <v>3</v>
      </c>
      <c r="Q1106" t="s">
        <v>2196</v>
      </c>
      <c r="R1106">
        <v>2</v>
      </c>
    </row>
    <row r="1107" spans="1:18" x14ac:dyDescent="0.2">
      <c r="A1107" t="s">
        <v>2272</v>
      </c>
      <c r="B1107" t="s">
        <v>2273</v>
      </c>
      <c r="C1107">
        <v>50888</v>
      </c>
      <c r="D1107">
        <v>108146</v>
      </c>
      <c r="E1107">
        <v>10009063</v>
      </c>
      <c r="F1107" t="s">
        <v>1536</v>
      </c>
      <c r="G1107" t="s">
        <v>14</v>
      </c>
      <c r="H1107" t="s">
        <v>447</v>
      </c>
      <c r="I1107" t="s">
        <v>115</v>
      </c>
      <c r="J1107" t="s">
        <v>115</v>
      </c>
      <c r="K1107" t="s">
        <v>2274</v>
      </c>
      <c r="L1107" s="161">
        <v>41673</v>
      </c>
      <c r="M1107" s="161">
        <v>41675</v>
      </c>
      <c r="N1107" t="s">
        <v>143</v>
      </c>
      <c r="O1107" t="s">
        <v>104</v>
      </c>
      <c r="P1107">
        <v>2</v>
      </c>
      <c r="Q1107" t="s">
        <v>2196</v>
      </c>
      <c r="R1107">
        <v>2</v>
      </c>
    </row>
    <row r="1108" spans="1:18" x14ac:dyDescent="0.2">
      <c r="A1108" t="s">
        <v>2275</v>
      </c>
      <c r="B1108" t="s">
        <v>537</v>
      </c>
      <c r="C1108">
        <v>50992</v>
      </c>
      <c r="D1108">
        <v>108825</v>
      </c>
      <c r="E1108">
        <v>10001145</v>
      </c>
      <c r="F1108" t="s">
        <v>1508</v>
      </c>
      <c r="G1108" t="s">
        <v>13</v>
      </c>
      <c r="H1108" t="s">
        <v>239</v>
      </c>
      <c r="I1108" t="s">
        <v>152</v>
      </c>
      <c r="J1108" t="s">
        <v>152</v>
      </c>
      <c r="K1108" t="s">
        <v>538</v>
      </c>
      <c r="L1108" s="161">
        <v>41828</v>
      </c>
      <c r="M1108" s="161">
        <v>41830</v>
      </c>
      <c r="N1108" t="s">
        <v>138</v>
      </c>
      <c r="O1108" t="s">
        <v>104</v>
      </c>
      <c r="P1108">
        <v>2</v>
      </c>
      <c r="Q1108" t="s">
        <v>2196</v>
      </c>
      <c r="R1108">
        <v>3</v>
      </c>
    </row>
    <row r="1109" spans="1:18" x14ac:dyDescent="0.2">
      <c r="A1109" t="s">
        <v>2276</v>
      </c>
      <c r="B1109" t="s">
        <v>778</v>
      </c>
      <c r="C1109">
        <v>51005</v>
      </c>
      <c r="D1109">
        <v>116671</v>
      </c>
      <c r="E1109">
        <v>10001174</v>
      </c>
      <c r="F1109" t="s">
        <v>1508</v>
      </c>
      <c r="G1109" t="s">
        <v>13</v>
      </c>
      <c r="H1109" t="s">
        <v>202</v>
      </c>
      <c r="I1109" t="s">
        <v>152</v>
      </c>
      <c r="J1109" t="s">
        <v>152</v>
      </c>
      <c r="K1109" t="s">
        <v>2277</v>
      </c>
      <c r="L1109" s="161">
        <v>41722</v>
      </c>
      <c r="M1109" s="161">
        <v>41726</v>
      </c>
      <c r="N1109" t="s">
        <v>98</v>
      </c>
      <c r="O1109" t="s">
        <v>104</v>
      </c>
      <c r="P1109">
        <v>2</v>
      </c>
      <c r="Q1109" t="s">
        <v>2196</v>
      </c>
      <c r="R1109">
        <v>3</v>
      </c>
    </row>
    <row r="1110" spans="1:18" x14ac:dyDescent="0.2">
      <c r="A1110" t="s">
        <v>2278</v>
      </c>
      <c r="B1110" t="s">
        <v>2279</v>
      </c>
      <c r="C1110">
        <v>51013</v>
      </c>
      <c r="D1110">
        <v>116253</v>
      </c>
      <c r="E1110">
        <v>10001177</v>
      </c>
      <c r="F1110" t="s">
        <v>1508</v>
      </c>
      <c r="G1110" t="s">
        <v>13</v>
      </c>
      <c r="H1110" t="s">
        <v>736</v>
      </c>
      <c r="I1110" t="s">
        <v>115</v>
      </c>
      <c r="J1110" t="s">
        <v>115</v>
      </c>
      <c r="K1110" t="s">
        <v>2280</v>
      </c>
      <c r="L1110" s="161">
        <v>41862</v>
      </c>
      <c r="M1110" s="161">
        <v>41866</v>
      </c>
      <c r="N1110" t="s">
        <v>98</v>
      </c>
      <c r="O1110" t="s">
        <v>104</v>
      </c>
      <c r="P1110">
        <v>4</v>
      </c>
      <c r="Q1110" t="s">
        <v>2196</v>
      </c>
      <c r="R1110">
        <v>3</v>
      </c>
    </row>
    <row r="1111" spans="1:18" x14ac:dyDescent="0.2">
      <c r="A1111" t="s">
        <v>2281</v>
      </c>
      <c r="B1111" t="s">
        <v>780</v>
      </c>
      <c r="C1111">
        <v>51025</v>
      </c>
      <c r="D1111">
        <v>115463</v>
      </c>
      <c r="E1111">
        <v>10001182</v>
      </c>
      <c r="F1111" t="s">
        <v>1508</v>
      </c>
      <c r="G1111" t="s">
        <v>13</v>
      </c>
      <c r="H1111" t="s">
        <v>358</v>
      </c>
      <c r="I1111" t="s">
        <v>186</v>
      </c>
      <c r="J1111" t="s">
        <v>93</v>
      </c>
      <c r="K1111" t="s">
        <v>2282</v>
      </c>
      <c r="L1111" s="161">
        <v>41820</v>
      </c>
      <c r="M1111" s="161">
        <v>41824</v>
      </c>
      <c r="N1111" t="s">
        <v>138</v>
      </c>
      <c r="O1111" t="s">
        <v>104</v>
      </c>
      <c r="P1111">
        <v>3</v>
      </c>
      <c r="Q1111" t="s">
        <v>2196</v>
      </c>
      <c r="R1111">
        <v>3</v>
      </c>
    </row>
    <row r="1112" spans="1:18" x14ac:dyDescent="0.2">
      <c r="A1112" t="s">
        <v>2283</v>
      </c>
      <c r="B1112" t="s">
        <v>2284</v>
      </c>
      <c r="C1112">
        <v>51097</v>
      </c>
      <c r="D1112">
        <v>121224</v>
      </c>
      <c r="E1112">
        <v>10032017</v>
      </c>
      <c r="F1112" t="s">
        <v>1536</v>
      </c>
      <c r="G1112" t="s">
        <v>14</v>
      </c>
      <c r="H1112" t="s">
        <v>223</v>
      </c>
      <c r="I1112" t="s">
        <v>152</v>
      </c>
      <c r="J1112" t="s">
        <v>152</v>
      </c>
      <c r="K1112" t="s">
        <v>2285</v>
      </c>
      <c r="L1112" s="161">
        <v>41674</v>
      </c>
      <c r="M1112" s="161">
        <v>41677</v>
      </c>
      <c r="N1112" t="s">
        <v>138</v>
      </c>
      <c r="O1112" t="s">
        <v>104</v>
      </c>
      <c r="P1112">
        <v>2</v>
      </c>
      <c r="Q1112" t="s">
        <v>2196</v>
      </c>
      <c r="R1112">
        <v>3</v>
      </c>
    </row>
    <row r="1113" spans="1:18" x14ac:dyDescent="0.2">
      <c r="A1113" t="s">
        <v>2286</v>
      </c>
      <c r="B1113" t="s">
        <v>2287</v>
      </c>
      <c r="C1113">
        <v>51121</v>
      </c>
      <c r="D1113">
        <v>108832</v>
      </c>
      <c r="E1113">
        <v>10001351</v>
      </c>
      <c r="F1113" t="s">
        <v>1508</v>
      </c>
      <c r="G1113" t="s">
        <v>13</v>
      </c>
      <c r="H1113" t="s">
        <v>248</v>
      </c>
      <c r="I1113" t="s">
        <v>115</v>
      </c>
      <c r="J1113" t="s">
        <v>115</v>
      </c>
      <c r="K1113" t="s">
        <v>2288</v>
      </c>
      <c r="L1113" s="161">
        <v>41820</v>
      </c>
      <c r="M1113" s="161">
        <v>41823</v>
      </c>
      <c r="N1113" t="s">
        <v>123</v>
      </c>
      <c r="O1113" t="s">
        <v>104</v>
      </c>
      <c r="P1113">
        <v>4</v>
      </c>
      <c r="Q1113" t="s">
        <v>2196</v>
      </c>
      <c r="R1113">
        <v>1</v>
      </c>
    </row>
    <row r="1114" spans="1:18" x14ac:dyDescent="0.2">
      <c r="A1114" t="s">
        <v>2289</v>
      </c>
      <c r="B1114" t="s">
        <v>2290</v>
      </c>
      <c r="C1114">
        <v>51142</v>
      </c>
      <c r="D1114">
        <v>108568</v>
      </c>
      <c r="E1114">
        <v>10008159</v>
      </c>
      <c r="F1114" t="s">
        <v>1508</v>
      </c>
      <c r="G1114" t="s">
        <v>13</v>
      </c>
      <c r="H1114" t="s">
        <v>1976</v>
      </c>
      <c r="I1114" t="s">
        <v>1101</v>
      </c>
      <c r="J1114" t="s">
        <v>115</v>
      </c>
      <c r="K1114" t="s">
        <v>2291</v>
      </c>
      <c r="L1114" s="161">
        <v>41869</v>
      </c>
      <c r="M1114" s="161">
        <v>41873</v>
      </c>
      <c r="N1114" t="s">
        <v>138</v>
      </c>
      <c r="O1114" t="s">
        <v>104</v>
      </c>
      <c r="P1114">
        <v>2</v>
      </c>
      <c r="Q1114" t="s">
        <v>2196</v>
      </c>
      <c r="R1114">
        <v>3</v>
      </c>
    </row>
    <row r="1115" spans="1:18" x14ac:dyDescent="0.2">
      <c r="A1115" t="s">
        <v>2292</v>
      </c>
      <c r="B1115" t="s">
        <v>786</v>
      </c>
      <c r="C1115">
        <v>51152</v>
      </c>
      <c r="D1115">
        <v>115598</v>
      </c>
      <c r="E1115">
        <v>10001405</v>
      </c>
      <c r="F1115" t="s">
        <v>1536</v>
      </c>
      <c r="G1115" t="s">
        <v>14</v>
      </c>
      <c r="H1115" t="s">
        <v>216</v>
      </c>
      <c r="I1115" t="s">
        <v>115</v>
      </c>
      <c r="J1115" t="s">
        <v>115</v>
      </c>
      <c r="K1115" t="s">
        <v>2293</v>
      </c>
      <c r="L1115" s="161">
        <v>41856</v>
      </c>
      <c r="M1115" s="161">
        <v>41859</v>
      </c>
      <c r="N1115" t="s">
        <v>123</v>
      </c>
      <c r="O1115" t="s">
        <v>104</v>
      </c>
      <c r="P1115">
        <v>2</v>
      </c>
      <c r="Q1115" t="s">
        <v>2196</v>
      </c>
      <c r="R1115">
        <v>3</v>
      </c>
    </row>
    <row r="1116" spans="1:18" x14ac:dyDescent="0.2">
      <c r="A1116" t="s">
        <v>2294</v>
      </c>
      <c r="B1116" t="s">
        <v>2295</v>
      </c>
      <c r="C1116">
        <v>51385</v>
      </c>
      <c r="D1116">
        <v>108101</v>
      </c>
      <c r="E1116">
        <v>10001723</v>
      </c>
      <c r="F1116" t="s">
        <v>1512</v>
      </c>
      <c r="G1116" t="s">
        <v>14</v>
      </c>
      <c r="H1116" t="s">
        <v>272</v>
      </c>
      <c r="I1116" t="s">
        <v>161</v>
      </c>
      <c r="J1116" t="s">
        <v>161</v>
      </c>
      <c r="K1116" t="s">
        <v>2296</v>
      </c>
      <c r="L1116" s="161">
        <v>41589</v>
      </c>
      <c r="M1116" s="161">
        <v>41593</v>
      </c>
      <c r="N1116" t="s">
        <v>143</v>
      </c>
      <c r="O1116" t="s">
        <v>104</v>
      </c>
      <c r="P1116">
        <v>2</v>
      </c>
      <c r="Q1116" t="s">
        <v>2196</v>
      </c>
      <c r="R1116">
        <v>2</v>
      </c>
    </row>
    <row r="1117" spans="1:18" x14ac:dyDescent="0.2">
      <c r="A1117" t="s">
        <v>2297</v>
      </c>
      <c r="B1117" t="s">
        <v>597</v>
      </c>
      <c r="C1117">
        <v>51433</v>
      </c>
      <c r="D1117">
        <v>116954</v>
      </c>
      <c r="E1117">
        <v>10001786</v>
      </c>
      <c r="F1117" t="s">
        <v>1508</v>
      </c>
      <c r="G1117" t="s">
        <v>13</v>
      </c>
      <c r="H1117" t="s">
        <v>436</v>
      </c>
      <c r="I1117" t="s">
        <v>155</v>
      </c>
      <c r="J1117" t="s">
        <v>155</v>
      </c>
      <c r="K1117" t="s">
        <v>598</v>
      </c>
      <c r="L1117" s="161">
        <v>41715</v>
      </c>
      <c r="M1117" s="161">
        <v>41719</v>
      </c>
      <c r="N1117" t="s">
        <v>98</v>
      </c>
      <c r="O1117" t="s">
        <v>104</v>
      </c>
      <c r="P1117">
        <v>2</v>
      </c>
      <c r="Q1117" t="s">
        <v>2196</v>
      </c>
      <c r="R1117">
        <v>3</v>
      </c>
    </row>
    <row r="1118" spans="1:18" x14ac:dyDescent="0.2">
      <c r="A1118" t="s">
        <v>2298</v>
      </c>
      <c r="B1118" t="s">
        <v>2299</v>
      </c>
      <c r="C1118">
        <v>51436</v>
      </c>
      <c r="D1118">
        <v>112306</v>
      </c>
      <c r="E1118">
        <v>10001788</v>
      </c>
      <c r="F1118" t="s">
        <v>2300</v>
      </c>
      <c r="G1118" t="s">
        <v>18</v>
      </c>
      <c r="H1118" t="s">
        <v>272</v>
      </c>
      <c r="I1118" t="s">
        <v>161</v>
      </c>
      <c r="J1118" t="s">
        <v>161</v>
      </c>
      <c r="K1118" t="s">
        <v>2301</v>
      </c>
      <c r="L1118" s="161">
        <v>41547</v>
      </c>
      <c r="M1118" s="161">
        <v>41551</v>
      </c>
      <c r="N1118" t="s">
        <v>2302</v>
      </c>
      <c r="O1118" t="s">
        <v>104</v>
      </c>
      <c r="P1118">
        <v>2</v>
      </c>
      <c r="Q1118" t="s">
        <v>2196</v>
      </c>
      <c r="R1118">
        <v>3</v>
      </c>
    </row>
    <row r="1119" spans="1:18" x14ac:dyDescent="0.2">
      <c r="A1119" t="s">
        <v>2303</v>
      </c>
      <c r="B1119" t="s">
        <v>1583</v>
      </c>
      <c r="C1119">
        <v>51525</v>
      </c>
      <c r="D1119">
        <v>117534</v>
      </c>
      <c r="E1119">
        <v>10007922</v>
      </c>
      <c r="F1119" t="s">
        <v>1536</v>
      </c>
      <c r="G1119" t="s">
        <v>14</v>
      </c>
      <c r="H1119" t="s">
        <v>303</v>
      </c>
      <c r="I1119" t="s">
        <v>152</v>
      </c>
      <c r="J1119" t="s">
        <v>152</v>
      </c>
      <c r="K1119" t="s">
        <v>2304</v>
      </c>
      <c r="L1119" s="161">
        <v>41569</v>
      </c>
      <c r="M1119" s="161">
        <v>41572</v>
      </c>
      <c r="N1119" t="s">
        <v>123</v>
      </c>
      <c r="O1119" t="s">
        <v>104</v>
      </c>
      <c r="P1119">
        <v>3</v>
      </c>
      <c r="Q1119" t="s">
        <v>2196</v>
      </c>
      <c r="R1119">
        <v>2</v>
      </c>
    </row>
    <row r="1120" spans="1:18" x14ac:dyDescent="0.2">
      <c r="A1120" t="s">
        <v>2305</v>
      </c>
      <c r="B1120" t="s">
        <v>2306</v>
      </c>
      <c r="C1120">
        <v>51535</v>
      </c>
      <c r="D1120">
        <v>108657</v>
      </c>
      <c r="E1120">
        <v>10001944</v>
      </c>
      <c r="F1120" t="s">
        <v>1536</v>
      </c>
      <c r="G1120" t="s">
        <v>14</v>
      </c>
      <c r="H1120" t="s">
        <v>442</v>
      </c>
      <c r="I1120" t="s">
        <v>92</v>
      </c>
      <c r="J1120" t="s">
        <v>93</v>
      </c>
      <c r="K1120" t="s">
        <v>2307</v>
      </c>
      <c r="L1120" s="161">
        <v>41702</v>
      </c>
      <c r="M1120" s="161">
        <v>41705</v>
      </c>
      <c r="N1120" t="s">
        <v>123</v>
      </c>
      <c r="O1120" t="s">
        <v>104</v>
      </c>
      <c r="P1120">
        <v>1</v>
      </c>
      <c r="Q1120" t="s">
        <v>2196</v>
      </c>
      <c r="R1120">
        <v>3</v>
      </c>
    </row>
    <row r="1121" spans="1:18" x14ac:dyDescent="0.2">
      <c r="A1121" t="s">
        <v>2308</v>
      </c>
      <c r="B1121" t="s">
        <v>805</v>
      </c>
      <c r="C1121">
        <v>51551</v>
      </c>
      <c r="D1121">
        <v>106039</v>
      </c>
      <c r="E1121">
        <v>10001971</v>
      </c>
      <c r="F1121" t="s">
        <v>1508</v>
      </c>
      <c r="G1121" t="s">
        <v>13</v>
      </c>
      <c r="H1121" t="s">
        <v>806</v>
      </c>
      <c r="I1121" t="s">
        <v>186</v>
      </c>
      <c r="J1121" t="s">
        <v>93</v>
      </c>
      <c r="K1121" t="s">
        <v>2309</v>
      </c>
      <c r="L1121" s="161">
        <v>41722</v>
      </c>
      <c r="M1121" s="161">
        <v>41726</v>
      </c>
      <c r="N1121" t="s">
        <v>123</v>
      </c>
      <c r="O1121" t="s">
        <v>104</v>
      </c>
      <c r="P1121">
        <v>3</v>
      </c>
      <c r="Q1121" t="s">
        <v>2196</v>
      </c>
      <c r="R1121">
        <v>3</v>
      </c>
    </row>
    <row r="1122" spans="1:18" x14ac:dyDescent="0.2">
      <c r="A1122" t="s">
        <v>2310</v>
      </c>
      <c r="B1122" t="s">
        <v>813</v>
      </c>
      <c r="C1122">
        <v>51653</v>
      </c>
      <c r="D1122">
        <v>108073</v>
      </c>
      <c r="E1122">
        <v>10008919</v>
      </c>
      <c r="F1122" t="s">
        <v>1512</v>
      </c>
      <c r="G1122" t="s">
        <v>14</v>
      </c>
      <c r="H1122" t="s">
        <v>275</v>
      </c>
      <c r="I1122" t="s">
        <v>186</v>
      </c>
      <c r="J1122" t="s">
        <v>93</v>
      </c>
      <c r="K1122" t="s">
        <v>2311</v>
      </c>
      <c r="L1122" s="161">
        <v>41757</v>
      </c>
      <c r="M1122" s="161">
        <v>41761</v>
      </c>
      <c r="N1122" t="s">
        <v>282</v>
      </c>
      <c r="O1122" t="s">
        <v>104</v>
      </c>
      <c r="P1122">
        <v>3</v>
      </c>
      <c r="Q1122" t="s">
        <v>2196</v>
      </c>
      <c r="R1122">
        <v>3</v>
      </c>
    </row>
    <row r="1123" spans="1:18" x14ac:dyDescent="0.2">
      <c r="A1123" t="s">
        <v>2312</v>
      </c>
      <c r="B1123" t="s">
        <v>2313</v>
      </c>
      <c r="C1123">
        <v>51686</v>
      </c>
      <c r="D1123">
        <v>106323</v>
      </c>
      <c r="E1123">
        <v>10000612</v>
      </c>
      <c r="F1123" t="s">
        <v>1508</v>
      </c>
      <c r="G1123" t="s">
        <v>13</v>
      </c>
      <c r="H1123" t="s">
        <v>1176</v>
      </c>
      <c r="I1123" t="s">
        <v>102</v>
      </c>
      <c r="J1123" t="s">
        <v>102</v>
      </c>
      <c r="K1123" t="s">
        <v>2314</v>
      </c>
      <c r="L1123" s="161">
        <v>41659</v>
      </c>
      <c r="M1123" s="161">
        <v>41663</v>
      </c>
      <c r="N1123" t="s">
        <v>138</v>
      </c>
      <c r="O1123" t="s">
        <v>104</v>
      </c>
      <c r="P1123">
        <v>2</v>
      </c>
      <c r="Q1123" t="s">
        <v>2196</v>
      </c>
      <c r="R1123">
        <v>3</v>
      </c>
    </row>
    <row r="1124" spans="1:18" x14ac:dyDescent="0.2">
      <c r="A1124" t="s">
        <v>2315</v>
      </c>
      <c r="B1124" t="s">
        <v>815</v>
      </c>
      <c r="C1124">
        <v>51687</v>
      </c>
      <c r="D1124">
        <v>109898</v>
      </c>
      <c r="E1124">
        <v>10002186</v>
      </c>
      <c r="F1124" t="s">
        <v>1508</v>
      </c>
      <c r="G1124" t="s">
        <v>13</v>
      </c>
      <c r="H1124" t="s">
        <v>724</v>
      </c>
      <c r="I1124" t="s">
        <v>102</v>
      </c>
      <c r="J1124" t="s">
        <v>102</v>
      </c>
      <c r="K1124" t="s">
        <v>2316</v>
      </c>
      <c r="L1124" s="161">
        <v>41813</v>
      </c>
      <c r="M1124" s="161">
        <v>41817</v>
      </c>
      <c r="N1124" t="s">
        <v>138</v>
      </c>
      <c r="O1124" t="s">
        <v>104</v>
      </c>
      <c r="P1124">
        <v>3</v>
      </c>
      <c r="Q1124" t="s">
        <v>2196</v>
      </c>
      <c r="R1124">
        <v>3</v>
      </c>
    </row>
    <row r="1125" spans="1:18" x14ac:dyDescent="0.2">
      <c r="A1125" t="s">
        <v>2317</v>
      </c>
      <c r="B1125" t="s">
        <v>2318</v>
      </c>
      <c r="C1125">
        <v>51779</v>
      </c>
      <c r="D1125">
        <v>110182</v>
      </c>
      <c r="E1125">
        <v>10002078</v>
      </c>
      <c r="F1125" t="s">
        <v>1508</v>
      </c>
      <c r="G1125" t="s">
        <v>13</v>
      </c>
      <c r="H1125" t="s">
        <v>419</v>
      </c>
      <c r="I1125" t="s">
        <v>115</v>
      </c>
      <c r="J1125" t="s">
        <v>115</v>
      </c>
      <c r="K1125" t="s">
        <v>2319</v>
      </c>
      <c r="L1125" s="161">
        <v>41821</v>
      </c>
      <c r="M1125" s="161">
        <v>41824</v>
      </c>
      <c r="N1125" t="s">
        <v>123</v>
      </c>
      <c r="O1125" t="s">
        <v>104</v>
      </c>
      <c r="P1125">
        <v>2</v>
      </c>
      <c r="Q1125" t="s">
        <v>2196</v>
      </c>
      <c r="R1125" t="s">
        <v>195</v>
      </c>
    </row>
    <row r="1126" spans="1:18" x14ac:dyDescent="0.2">
      <c r="A1126" t="s">
        <v>2320</v>
      </c>
      <c r="B1126" t="s">
        <v>391</v>
      </c>
      <c r="C1126">
        <v>51850</v>
      </c>
      <c r="D1126">
        <v>107942</v>
      </c>
      <c r="E1126">
        <v>10002483</v>
      </c>
      <c r="F1126" t="s">
        <v>1536</v>
      </c>
      <c r="G1126" t="s">
        <v>14</v>
      </c>
      <c r="H1126" t="s">
        <v>392</v>
      </c>
      <c r="I1126" t="s">
        <v>115</v>
      </c>
      <c r="J1126" t="s">
        <v>115</v>
      </c>
      <c r="K1126" t="s">
        <v>393</v>
      </c>
      <c r="L1126" s="161">
        <v>41582</v>
      </c>
      <c r="M1126" s="161">
        <v>41586</v>
      </c>
      <c r="N1126" t="s">
        <v>123</v>
      </c>
      <c r="O1126" t="s">
        <v>104</v>
      </c>
      <c r="P1126">
        <v>2</v>
      </c>
      <c r="Q1126" t="s">
        <v>2196</v>
      </c>
      <c r="R1126">
        <v>2</v>
      </c>
    </row>
    <row r="1127" spans="1:18" x14ac:dyDescent="0.2">
      <c r="A1127" t="s">
        <v>2321</v>
      </c>
      <c r="B1127" t="s">
        <v>279</v>
      </c>
      <c r="C1127">
        <v>51905</v>
      </c>
      <c r="D1127">
        <v>107983</v>
      </c>
      <c r="E1127">
        <v>10002578</v>
      </c>
      <c r="F1127" t="s">
        <v>1536</v>
      </c>
      <c r="G1127" t="s">
        <v>14</v>
      </c>
      <c r="H1127" t="s">
        <v>243</v>
      </c>
      <c r="I1127" t="s">
        <v>177</v>
      </c>
      <c r="J1127" t="s">
        <v>177</v>
      </c>
      <c r="K1127" t="s">
        <v>2322</v>
      </c>
      <c r="L1127" s="161">
        <v>41654</v>
      </c>
      <c r="M1127" s="161">
        <v>41656</v>
      </c>
      <c r="N1127" t="s">
        <v>143</v>
      </c>
      <c r="O1127" t="s">
        <v>104</v>
      </c>
      <c r="P1127">
        <v>3</v>
      </c>
      <c r="Q1127" t="s">
        <v>2196</v>
      </c>
      <c r="R1127">
        <v>2</v>
      </c>
    </row>
    <row r="1128" spans="1:18" x14ac:dyDescent="0.2">
      <c r="A1128" t="s">
        <v>2323</v>
      </c>
      <c r="B1128" t="s">
        <v>2324</v>
      </c>
      <c r="C1128">
        <v>51909</v>
      </c>
      <c r="D1128">
        <v>110554</v>
      </c>
      <c r="E1128">
        <v>10002602</v>
      </c>
      <c r="F1128" t="s">
        <v>1536</v>
      </c>
      <c r="G1128" t="s">
        <v>14</v>
      </c>
      <c r="H1128" t="s">
        <v>340</v>
      </c>
      <c r="I1128" t="s">
        <v>155</v>
      </c>
      <c r="J1128" t="s">
        <v>155</v>
      </c>
      <c r="K1128" t="s">
        <v>2325</v>
      </c>
      <c r="L1128" s="161">
        <v>41778</v>
      </c>
      <c r="M1128" s="161">
        <v>41781</v>
      </c>
      <c r="N1128" t="s">
        <v>138</v>
      </c>
      <c r="O1128" t="s">
        <v>104</v>
      </c>
      <c r="P1128">
        <v>3</v>
      </c>
      <c r="Q1128" t="s">
        <v>2196</v>
      </c>
      <c r="R1128">
        <v>3</v>
      </c>
    </row>
    <row r="1129" spans="1:18" x14ac:dyDescent="0.2">
      <c r="A1129" t="s">
        <v>2326</v>
      </c>
      <c r="B1129" t="s">
        <v>2327</v>
      </c>
      <c r="C1129">
        <v>51927</v>
      </c>
      <c r="D1129">
        <v>115721</v>
      </c>
      <c r="E1129">
        <v>10005728</v>
      </c>
      <c r="F1129" t="s">
        <v>1590</v>
      </c>
      <c r="G1129" t="s">
        <v>13</v>
      </c>
      <c r="H1129" t="s">
        <v>151</v>
      </c>
      <c r="I1129" t="s">
        <v>152</v>
      </c>
      <c r="J1129" t="s">
        <v>152</v>
      </c>
      <c r="K1129" t="s">
        <v>2328</v>
      </c>
      <c r="L1129" s="161">
        <v>41541</v>
      </c>
      <c r="M1129" s="161">
        <v>41544</v>
      </c>
      <c r="N1129" t="s">
        <v>98</v>
      </c>
      <c r="O1129" t="s">
        <v>104</v>
      </c>
      <c r="P1129">
        <v>4</v>
      </c>
      <c r="Q1129" t="s">
        <v>2196</v>
      </c>
      <c r="R1129">
        <v>4</v>
      </c>
    </row>
    <row r="1130" spans="1:18" x14ac:dyDescent="0.2">
      <c r="A1130" t="s">
        <v>2329</v>
      </c>
      <c r="B1130" t="s">
        <v>2330</v>
      </c>
      <c r="C1130">
        <v>52094</v>
      </c>
      <c r="D1130">
        <v>116022</v>
      </c>
      <c r="E1130">
        <v>10002834</v>
      </c>
      <c r="F1130" t="s">
        <v>1508</v>
      </c>
      <c r="G1130" t="s">
        <v>13</v>
      </c>
      <c r="H1130" t="s">
        <v>442</v>
      </c>
      <c r="I1130" t="s">
        <v>92</v>
      </c>
      <c r="J1130" t="s">
        <v>93</v>
      </c>
      <c r="K1130" t="s">
        <v>2331</v>
      </c>
      <c r="L1130" s="161">
        <v>41589</v>
      </c>
      <c r="M1130" s="161">
        <v>41592</v>
      </c>
      <c r="N1130" t="s">
        <v>98</v>
      </c>
      <c r="O1130" t="s">
        <v>104</v>
      </c>
      <c r="P1130">
        <v>2</v>
      </c>
      <c r="Q1130" t="s">
        <v>2196</v>
      </c>
      <c r="R1130">
        <v>2</v>
      </c>
    </row>
    <row r="1131" spans="1:18" x14ac:dyDescent="0.2">
      <c r="A1131" t="s">
        <v>2332</v>
      </c>
      <c r="B1131" t="s">
        <v>2333</v>
      </c>
      <c r="C1131">
        <v>52135</v>
      </c>
      <c r="D1131">
        <v>107557</v>
      </c>
      <c r="E1131">
        <v>10019114</v>
      </c>
      <c r="F1131" t="s">
        <v>1508</v>
      </c>
      <c r="G1131" t="s">
        <v>13</v>
      </c>
      <c r="H1131" t="s">
        <v>559</v>
      </c>
      <c r="I1131" t="s">
        <v>186</v>
      </c>
      <c r="J1131" t="s">
        <v>93</v>
      </c>
      <c r="K1131" t="s">
        <v>2334</v>
      </c>
      <c r="L1131" s="161">
        <v>41724</v>
      </c>
      <c r="M1131" s="161">
        <v>41725</v>
      </c>
      <c r="N1131" t="s">
        <v>123</v>
      </c>
      <c r="O1131" t="s">
        <v>104</v>
      </c>
      <c r="P1131">
        <v>2</v>
      </c>
      <c r="Q1131" t="s">
        <v>2196</v>
      </c>
      <c r="R1131">
        <v>3</v>
      </c>
    </row>
    <row r="1132" spans="1:18" x14ac:dyDescent="0.2">
      <c r="A1132" t="s">
        <v>2335</v>
      </c>
      <c r="B1132" t="s">
        <v>2336</v>
      </c>
      <c r="C1132">
        <v>52137</v>
      </c>
      <c r="D1132">
        <v>115616</v>
      </c>
      <c r="E1132">
        <v>10002916</v>
      </c>
      <c r="F1132" t="s">
        <v>1512</v>
      </c>
      <c r="G1132" t="s">
        <v>14</v>
      </c>
      <c r="H1132" t="s">
        <v>1295</v>
      </c>
      <c r="I1132" t="s">
        <v>92</v>
      </c>
      <c r="J1132" t="s">
        <v>93</v>
      </c>
      <c r="K1132" t="s">
        <v>2337</v>
      </c>
      <c r="L1132" s="161">
        <v>41611</v>
      </c>
      <c r="M1132" s="161">
        <v>41614</v>
      </c>
      <c r="N1132" t="s">
        <v>143</v>
      </c>
      <c r="O1132" t="s">
        <v>104</v>
      </c>
      <c r="P1132">
        <v>2</v>
      </c>
      <c r="Q1132" t="s">
        <v>2196</v>
      </c>
      <c r="R1132">
        <v>2</v>
      </c>
    </row>
    <row r="1133" spans="1:18" x14ac:dyDescent="0.2">
      <c r="A1133" t="s">
        <v>2338</v>
      </c>
      <c r="B1133" t="s">
        <v>2339</v>
      </c>
      <c r="C1133">
        <v>52147</v>
      </c>
      <c r="D1133">
        <v>108578</v>
      </c>
      <c r="E1133">
        <v>10009600</v>
      </c>
      <c r="F1133" t="s">
        <v>1508</v>
      </c>
      <c r="G1133" t="s">
        <v>13</v>
      </c>
      <c r="H1133" t="s">
        <v>505</v>
      </c>
      <c r="I1133" t="s">
        <v>115</v>
      </c>
      <c r="J1133" t="s">
        <v>115</v>
      </c>
      <c r="K1133" t="s">
        <v>2340</v>
      </c>
      <c r="L1133" s="161">
        <v>41540</v>
      </c>
      <c r="M1133" s="161">
        <v>41544</v>
      </c>
      <c r="N1133" t="s">
        <v>98</v>
      </c>
      <c r="O1133" t="s">
        <v>104</v>
      </c>
      <c r="P1133">
        <v>1</v>
      </c>
      <c r="Q1133" t="s">
        <v>2196</v>
      </c>
      <c r="R1133">
        <v>2</v>
      </c>
    </row>
    <row r="1134" spans="1:18" x14ac:dyDescent="0.2">
      <c r="A1134" t="s">
        <v>2341</v>
      </c>
      <c r="B1134" t="s">
        <v>2342</v>
      </c>
      <c r="C1134">
        <v>52154</v>
      </c>
      <c r="D1134">
        <v>108780</v>
      </c>
      <c r="E1134">
        <v>10002960</v>
      </c>
      <c r="F1134" t="s">
        <v>1536</v>
      </c>
      <c r="G1134" t="s">
        <v>14</v>
      </c>
      <c r="H1134" t="s">
        <v>551</v>
      </c>
      <c r="I1134" t="s">
        <v>115</v>
      </c>
      <c r="J1134" t="s">
        <v>115</v>
      </c>
      <c r="K1134" t="s">
        <v>2343</v>
      </c>
      <c r="L1134" s="161">
        <v>41715</v>
      </c>
      <c r="M1134" s="161">
        <v>41719</v>
      </c>
      <c r="N1134" t="s">
        <v>123</v>
      </c>
      <c r="O1134" t="s">
        <v>104</v>
      </c>
      <c r="P1134">
        <v>3</v>
      </c>
      <c r="Q1134" t="s">
        <v>2196</v>
      </c>
      <c r="R1134">
        <v>2</v>
      </c>
    </row>
    <row r="1135" spans="1:18" x14ac:dyDescent="0.2">
      <c r="A1135" t="s">
        <v>2344</v>
      </c>
      <c r="B1135" t="s">
        <v>2345</v>
      </c>
      <c r="C1135">
        <v>52157</v>
      </c>
      <c r="D1135">
        <v>108972</v>
      </c>
      <c r="E1135">
        <v>10009072</v>
      </c>
      <c r="F1135" t="s">
        <v>1590</v>
      </c>
      <c r="G1135" t="s">
        <v>13</v>
      </c>
      <c r="H1135" t="s">
        <v>1250</v>
      </c>
      <c r="I1135" t="s">
        <v>115</v>
      </c>
      <c r="J1135" t="s">
        <v>115</v>
      </c>
      <c r="K1135" t="s">
        <v>2346</v>
      </c>
      <c r="L1135" s="161">
        <v>41765</v>
      </c>
      <c r="M1135" s="161">
        <v>41768</v>
      </c>
      <c r="N1135" t="s">
        <v>138</v>
      </c>
      <c r="O1135" t="s">
        <v>104</v>
      </c>
      <c r="P1135">
        <v>2</v>
      </c>
      <c r="Q1135" t="s">
        <v>2196</v>
      </c>
      <c r="R1135">
        <v>3</v>
      </c>
    </row>
    <row r="1136" spans="1:18" x14ac:dyDescent="0.2">
      <c r="A1136" t="s">
        <v>2347</v>
      </c>
      <c r="B1136" t="s">
        <v>430</v>
      </c>
      <c r="C1136">
        <v>52210</v>
      </c>
      <c r="D1136">
        <v>116216</v>
      </c>
      <c r="E1136">
        <v>10003085</v>
      </c>
      <c r="F1136" t="s">
        <v>1508</v>
      </c>
      <c r="G1136" t="s">
        <v>13</v>
      </c>
      <c r="H1136" t="s">
        <v>223</v>
      </c>
      <c r="I1136" t="s">
        <v>152</v>
      </c>
      <c r="J1136" t="s">
        <v>152</v>
      </c>
      <c r="K1136" t="s">
        <v>431</v>
      </c>
      <c r="L1136" s="161">
        <v>41807</v>
      </c>
      <c r="M1136" s="161">
        <v>41810</v>
      </c>
      <c r="N1136" t="s">
        <v>138</v>
      </c>
      <c r="O1136" t="s">
        <v>104</v>
      </c>
      <c r="P1136">
        <v>2</v>
      </c>
      <c r="Q1136" t="s">
        <v>2196</v>
      </c>
      <c r="R1136">
        <v>3</v>
      </c>
    </row>
    <row r="1137" spans="1:18" x14ac:dyDescent="0.2">
      <c r="A1137" t="s">
        <v>2348</v>
      </c>
      <c r="B1137" t="s">
        <v>2349</v>
      </c>
      <c r="C1137">
        <v>52410</v>
      </c>
      <c r="D1137">
        <v>106693</v>
      </c>
      <c r="E1137">
        <v>10003206</v>
      </c>
      <c r="F1137" t="s">
        <v>1536</v>
      </c>
      <c r="G1137" t="s">
        <v>14</v>
      </c>
      <c r="H1137" t="s">
        <v>379</v>
      </c>
      <c r="I1137" t="s">
        <v>186</v>
      </c>
      <c r="J1137" t="s">
        <v>93</v>
      </c>
      <c r="K1137" t="s">
        <v>2350</v>
      </c>
      <c r="L1137" s="161">
        <v>41582</v>
      </c>
      <c r="M1137" s="161">
        <v>41586</v>
      </c>
      <c r="N1137" t="s">
        <v>123</v>
      </c>
      <c r="O1137" t="s">
        <v>104</v>
      </c>
      <c r="P1137">
        <v>2</v>
      </c>
      <c r="Q1137" t="s">
        <v>2196</v>
      </c>
      <c r="R1137">
        <v>2</v>
      </c>
    </row>
    <row r="1138" spans="1:18" x14ac:dyDescent="0.2">
      <c r="A1138" t="s">
        <v>2351</v>
      </c>
      <c r="B1138" t="s">
        <v>1617</v>
      </c>
      <c r="C1138">
        <v>52418</v>
      </c>
      <c r="D1138">
        <v>106695</v>
      </c>
      <c r="E1138">
        <v>10003219</v>
      </c>
      <c r="F1138" t="s">
        <v>1508</v>
      </c>
      <c r="G1138" t="s">
        <v>13</v>
      </c>
      <c r="H1138" t="s">
        <v>379</v>
      </c>
      <c r="I1138" t="s">
        <v>186</v>
      </c>
      <c r="J1138" t="s">
        <v>93</v>
      </c>
      <c r="K1138" t="s">
        <v>2352</v>
      </c>
      <c r="L1138" s="161">
        <v>41653</v>
      </c>
      <c r="M1138" s="161">
        <v>41656</v>
      </c>
      <c r="N1138" t="s">
        <v>123</v>
      </c>
      <c r="O1138" t="s">
        <v>104</v>
      </c>
      <c r="P1138">
        <v>3</v>
      </c>
      <c r="Q1138" t="s">
        <v>2196</v>
      </c>
      <c r="R1138">
        <v>2</v>
      </c>
    </row>
    <row r="1139" spans="1:18" x14ac:dyDescent="0.2">
      <c r="A1139" t="s">
        <v>2353</v>
      </c>
      <c r="B1139" t="s">
        <v>2354</v>
      </c>
      <c r="C1139">
        <v>52435</v>
      </c>
      <c r="D1139">
        <v>109969</v>
      </c>
      <c r="E1139">
        <v>10003248</v>
      </c>
      <c r="F1139" t="s">
        <v>1508</v>
      </c>
      <c r="G1139" t="s">
        <v>13</v>
      </c>
      <c r="H1139" t="s">
        <v>207</v>
      </c>
      <c r="I1139" t="s">
        <v>186</v>
      </c>
      <c r="J1139" t="s">
        <v>93</v>
      </c>
      <c r="K1139" t="s">
        <v>2355</v>
      </c>
      <c r="L1139" s="161">
        <v>41708</v>
      </c>
      <c r="M1139" s="161">
        <v>41712</v>
      </c>
      <c r="N1139" t="s">
        <v>123</v>
      </c>
      <c r="O1139" t="s">
        <v>104</v>
      </c>
      <c r="P1139">
        <v>2</v>
      </c>
      <c r="Q1139" t="s">
        <v>2196</v>
      </c>
      <c r="R1139">
        <v>3</v>
      </c>
    </row>
    <row r="1140" spans="1:18" x14ac:dyDescent="0.2">
      <c r="A1140" t="s">
        <v>2356</v>
      </c>
      <c r="B1140" t="s">
        <v>2357</v>
      </c>
      <c r="C1140">
        <v>52459</v>
      </c>
      <c r="D1140">
        <v>107016</v>
      </c>
      <c r="E1140">
        <v>10003289</v>
      </c>
      <c r="F1140" t="s">
        <v>1536</v>
      </c>
      <c r="G1140" t="s">
        <v>14</v>
      </c>
      <c r="H1140" t="s">
        <v>347</v>
      </c>
      <c r="I1140" t="s">
        <v>186</v>
      </c>
      <c r="J1140" t="s">
        <v>93</v>
      </c>
      <c r="K1140" t="s">
        <v>2358</v>
      </c>
      <c r="L1140" s="161">
        <v>41708</v>
      </c>
      <c r="M1140" s="161">
        <v>41712</v>
      </c>
      <c r="N1140" t="s">
        <v>138</v>
      </c>
      <c r="O1140" t="s">
        <v>104</v>
      </c>
      <c r="P1140">
        <v>2</v>
      </c>
      <c r="Q1140" t="s">
        <v>2196</v>
      </c>
      <c r="R1140">
        <v>3</v>
      </c>
    </row>
    <row r="1141" spans="1:18" x14ac:dyDescent="0.2">
      <c r="A1141" t="s">
        <v>2359</v>
      </c>
      <c r="B1141" t="s">
        <v>2360</v>
      </c>
      <c r="C1141">
        <v>52489</v>
      </c>
      <c r="D1141">
        <v>107912</v>
      </c>
      <c r="E1141">
        <v>10003354</v>
      </c>
      <c r="F1141" t="s">
        <v>1508</v>
      </c>
      <c r="G1141" t="s">
        <v>13</v>
      </c>
      <c r="H1141" t="s">
        <v>219</v>
      </c>
      <c r="I1141" t="s">
        <v>177</v>
      </c>
      <c r="J1141" t="s">
        <v>177</v>
      </c>
      <c r="K1141" t="s">
        <v>2361</v>
      </c>
      <c r="L1141" s="161">
        <v>41834</v>
      </c>
      <c r="M1141" s="161">
        <v>41838</v>
      </c>
      <c r="N1141" t="s">
        <v>123</v>
      </c>
      <c r="O1141" t="s">
        <v>104</v>
      </c>
      <c r="P1141">
        <v>2</v>
      </c>
      <c r="Q1141" t="s">
        <v>2196</v>
      </c>
      <c r="R1141">
        <v>2</v>
      </c>
    </row>
    <row r="1142" spans="1:18" x14ac:dyDescent="0.2">
      <c r="A1142" t="s">
        <v>2362</v>
      </c>
      <c r="B1142" t="s">
        <v>2363</v>
      </c>
      <c r="C1142">
        <v>52544</v>
      </c>
      <c r="D1142">
        <v>114962</v>
      </c>
      <c r="E1142">
        <v>10003407</v>
      </c>
      <c r="F1142" t="s">
        <v>1512</v>
      </c>
      <c r="G1142" t="s">
        <v>14</v>
      </c>
      <c r="H1142" t="s">
        <v>776</v>
      </c>
      <c r="I1142" t="s">
        <v>177</v>
      </c>
      <c r="J1142" t="s">
        <v>177</v>
      </c>
      <c r="K1142" t="s">
        <v>2364</v>
      </c>
      <c r="L1142" s="161">
        <v>41793</v>
      </c>
      <c r="M1142" s="161">
        <v>41796</v>
      </c>
      <c r="N1142" t="s">
        <v>282</v>
      </c>
      <c r="O1142" t="s">
        <v>104</v>
      </c>
      <c r="P1142">
        <v>2</v>
      </c>
      <c r="Q1142" t="s">
        <v>2196</v>
      </c>
      <c r="R1142">
        <v>3</v>
      </c>
    </row>
    <row r="1143" spans="1:18" x14ac:dyDescent="0.2">
      <c r="A1143" t="s">
        <v>2365</v>
      </c>
      <c r="B1143" t="s">
        <v>859</v>
      </c>
      <c r="C1143">
        <v>52598</v>
      </c>
      <c r="D1143">
        <v>116378</v>
      </c>
      <c r="E1143">
        <v>10006710</v>
      </c>
      <c r="F1143" t="s">
        <v>1508</v>
      </c>
      <c r="G1143" t="s">
        <v>13</v>
      </c>
      <c r="H1143" t="s">
        <v>860</v>
      </c>
      <c r="I1143" t="s">
        <v>115</v>
      </c>
      <c r="J1143" t="s">
        <v>115</v>
      </c>
      <c r="K1143" t="s">
        <v>2366</v>
      </c>
      <c r="L1143" s="161">
        <v>41716</v>
      </c>
      <c r="M1143" s="161">
        <v>41719</v>
      </c>
      <c r="N1143" t="s">
        <v>138</v>
      </c>
      <c r="O1143" t="s">
        <v>104</v>
      </c>
      <c r="P1143">
        <v>3</v>
      </c>
      <c r="Q1143" t="s">
        <v>2196</v>
      </c>
      <c r="R1143">
        <v>3</v>
      </c>
    </row>
    <row r="1144" spans="1:18" x14ac:dyDescent="0.2">
      <c r="A1144" t="s">
        <v>2367</v>
      </c>
      <c r="B1144" t="s">
        <v>267</v>
      </c>
      <c r="C1144">
        <v>52794</v>
      </c>
      <c r="D1144">
        <v>126205</v>
      </c>
      <c r="E1144">
        <v>10042190</v>
      </c>
      <c r="F1144" t="s">
        <v>1508</v>
      </c>
      <c r="G1144" t="s">
        <v>13</v>
      </c>
      <c r="H1144" t="s">
        <v>120</v>
      </c>
      <c r="I1144" t="s">
        <v>115</v>
      </c>
      <c r="J1144" t="s">
        <v>115</v>
      </c>
      <c r="K1144" t="s">
        <v>268</v>
      </c>
      <c r="L1144" s="161">
        <v>41603</v>
      </c>
      <c r="M1144" s="161">
        <v>41607</v>
      </c>
      <c r="N1144" t="s">
        <v>123</v>
      </c>
      <c r="O1144" t="s">
        <v>104</v>
      </c>
      <c r="P1144">
        <v>2</v>
      </c>
      <c r="Q1144" t="s">
        <v>2196</v>
      </c>
      <c r="R1144">
        <v>2</v>
      </c>
    </row>
    <row r="1145" spans="1:18" x14ac:dyDescent="0.2">
      <c r="A1145" t="s">
        <v>2368</v>
      </c>
      <c r="B1145" t="s">
        <v>874</v>
      </c>
      <c r="C1145">
        <v>52843</v>
      </c>
      <c r="D1145">
        <v>106963</v>
      </c>
      <c r="E1145">
        <v>10003586</v>
      </c>
      <c r="F1145" t="s">
        <v>1512</v>
      </c>
      <c r="G1145" t="s">
        <v>14</v>
      </c>
      <c r="H1145" t="s">
        <v>239</v>
      </c>
      <c r="I1145" t="s">
        <v>152</v>
      </c>
      <c r="J1145" t="s">
        <v>152</v>
      </c>
      <c r="K1145" t="s">
        <v>2369</v>
      </c>
      <c r="L1145" s="161">
        <v>41751</v>
      </c>
      <c r="M1145" s="161">
        <v>41753</v>
      </c>
      <c r="N1145" t="s">
        <v>138</v>
      </c>
      <c r="O1145" t="s">
        <v>104</v>
      </c>
      <c r="P1145">
        <v>3</v>
      </c>
      <c r="Q1145" t="s">
        <v>2196</v>
      </c>
      <c r="R1145">
        <v>3</v>
      </c>
    </row>
    <row r="1146" spans="1:18" x14ac:dyDescent="0.2">
      <c r="A1146" t="s">
        <v>2370</v>
      </c>
      <c r="B1146" t="s">
        <v>878</v>
      </c>
      <c r="C1146">
        <v>52859</v>
      </c>
      <c r="D1146">
        <v>106358</v>
      </c>
      <c r="E1146">
        <v>10003666</v>
      </c>
      <c r="F1146" t="s">
        <v>1508</v>
      </c>
      <c r="G1146" t="s">
        <v>13</v>
      </c>
      <c r="H1146" t="s">
        <v>173</v>
      </c>
      <c r="I1146" t="s">
        <v>161</v>
      </c>
      <c r="J1146" t="s">
        <v>161</v>
      </c>
      <c r="K1146" t="s">
        <v>2371</v>
      </c>
      <c r="L1146" s="161">
        <v>41759</v>
      </c>
      <c r="M1146" s="161">
        <v>41761</v>
      </c>
      <c r="N1146" t="s">
        <v>138</v>
      </c>
      <c r="O1146" t="s">
        <v>104</v>
      </c>
      <c r="P1146">
        <v>2</v>
      </c>
      <c r="Q1146" t="s">
        <v>2196</v>
      </c>
      <c r="R1146">
        <v>3</v>
      </c>
    </row>
    <row r="1147" spans="1:18" x14ac:dyDescent="0.2">
      <c r="A1147" t="s">
        <v>2372</v>
      </c>
      <c r="B1147" t="s">
        <v>2373</v>
      </c>
      <c r="C1147">
        <v>52867</v>
      </c>
      <c r="D1147">
        <v>106273</v>
      </c>
      <c r="E1147">
        <v>10003688</v>
      </c>
      <c r="F1147" t="s">
        <v>1536</v>
      </c>
      <c r="G1147" t="s">
        <v>14</v>
      </c>
      <c r="H1147" t="s">
        <v>771</v>
      </c>
      <c r="I1147" t="s">
        <v>186</v>
      </c>
      <c r="J1147" t="s">
        <v>93</v>
      </c>
      <c r="K1147" t="s">
        <v>2374</v>
      </c>
      <c r="L1147" s="161">
        <v>41653</v>
      </c>
      <c r="M1147" s="161">
        <v>41656</v>
      </c>
      <c r="N1147" t="s">
        <v>123</v>
      </c>
      <c r="O1147" t="s">
        <v>104</v>
      </c>
      <c r="P1147">
        <v>2</v>
      </c>
      <c r="Q1147" t="s">
        <v>2196</v>
      </c>
      <c r="R1147">
        <v>3</v>
      </c>
    </row>
    <row r="1148" spans="1:18" x14ac:dyDescent="0.2">
      <c r="A1148" t="s">
        <v>2375</v>
      </c>
      <c r="B1148" t="s">
        <v>2376</v>
      </c>
      <c r="C1148">
        <v>52870</v>
      </c>
      <c r="D1148">
        <v>115465</v>
      </c>
      <c r="E1148">
        <v>10003692</v>
      </c>
      <c r="F1148" t="s">
        <v>1512</v>
      </c>
      <c r="G1148" t="s">
        <v>14</v>
      </c>
      <c r="H1148" t="s">
        <v>806</v>
      </c>
      <c r="I1148" t="s">
        <v>186</v>
      </c>
      <c r="J1148" t="s">
        <v>93</v>
      </c>
      <c r="K1148" t="s">
        <v>2377</v>
      </c>
      <c r="L1148" s="161">
        <v>41603</v>
      </c>
      <c r="M1148" s="161">
        <v>41605</v>
      </c>
      <c r="N1148" t="s">
        <v>143</v>
      </c>
      <c r="O1148" t="s">
        <v>104</v>
      </c>
      <c r="P1148">
        <v>1</v>
      </c>
      <c r="Q1148" t="s">
        <v>2196</v>
      </c>
      <c r="R1148">
        <v>1</v>
      </c>
    </row>
    <row r="1149" spans="1:18" x14ac:dyDescent="0.2">
      <c r="A1149" t="s">
        <v>2378</v>
      </c>
      <c r="B1149" t="s">
        <v>1623</v>
      </c>
      <c r="C1149">
        <v>52896</v>
      </c>
      <c r="D1149">
        <v>110078</v>
      </c>
      <c r="E1149">
        <v>10003724</v>
      </c>
      <c r="F1149" t="s">
        <v>1590</v>
      </c>
      <c r="G1149" t="s">
        <v>13</v>
      </c>
      <c r="H1149" t="s">
        <v>303</v>
      </c>
      <c r="I1149" t="s">
        <v>152</v>
      </c>
      <c r="J1149" t="s">
        <v>152</v>
      </c>
      <c r="K1149" t="s">
        <v>2379</v>
      </c>
      <c r="L1149" s="161">
        <v>41575</v>
      </c>
      <c r="M1149" s="161">
        <v>41579</v>
      </c>
      <c r="N1149" t="s">
        <v>98</v>
      </c>
      <c r="O1149" t="s">
        <v>104</v>
      </c>
      <c r="P1149">
        <v>3</v>
      </c>
      <c r="Q1149" t="s">
        <v>2196</v>
      </c>
      <c r="R1149">
        <v>1</v>
      </c>
    </row>
    <row r="1150" spans="1:18" x14ac:dyDescent="0.2">
      <c r="A1150" t="s">
        <v>2380</v>
      </c>
      <c r="B1150" t="s">
        <v>2381</v>
      </c>
      <c r="C1150">
        <v>52928</v>
      </c>
      <c r="D1150">
        <v>116052</v>
      </c>
      <c r="E1150">
        <v>10003784</v>
      </c>
      <c r="F1150" t="s">
        <v>1508</v>
      </c>
      <c r="G1150" t="s">
        <v>13</v>
      </c>
      <c r="H1150" t="s">
        <v>342</v>
      </c>
      <c r="I1150" t="s">
        <v>177</v>
      </c>
      <c r="J1150" t="s">
        <v>177</v>
      </c>
      <c r="K1150" t="s">
        <v>2382</v>
      </c>
      <c r="L1150" s="161">
        <v>41792</v>
      </c>
      <c r="M1150" s="161">
        <v>41795</v>
      </c>
      <c r="N1150" t="s">
        <v>123</v>
      </c>
      <c r="O1150" t="s">
        <v>104</v>
      </c>
      <c r="P1150">
        <v>3</v>
      </c>
      <c r="Q1150" t="s">
        <v>2196</v>
      </c>
      <c r="R1150">
        <v>3</v>
      </c>
    </row>
    <row r="1151" spans="1:18" x14ac:dyDescent="0.2">
      <c r="A1151" t="s">
        <v>2383</v>
      </c>
      <c r="B1151" t="s">
        <v>2384</v>
      </c>
      <c r="C1151">
        <v>52994</v>
      </c>
      <c r="D1151">
        <v>112414</v>
      </c>
      <c r="E1151">
        <v>10003866</v>
      </c>
      <c r="F1151" t="s">
        <v>1512</v>
      </c>
      <c r="G1151" t="s">
        <v>14</v>
      </c>
      <c r="H1151" t="s">
        <v>278</v>
      </c>
      <c r="I1151" t="s">
        <v>152</v>
      </c>
      <c r="J1151" t="s">
        <v>152</v>
      </c>
      <c r="K1151" t="s">
        <v>2385</v>
      </c>
      <c r="L1151" s="161">
        <v>41603</v>
      </c>
      <c r="M1151" s="161">
        <v>41607</v>
      </c>
      <c r="N1151" t="s">
        <v>143</v>
      </c>
      <c r="O1151" t="s">
        <v>104</v>
      </c>
      <c r="P1151">
        <v>2</v>
      </c>
      <c r="Q1151" t="s">
        <v>2196</v>
      </c>
      <c r="R1151">
        <v>2</v>
      </c>
    </row>
    <row r="1152" spans="1:18" x14ac:dyDescent="0.2">
      <c r="A1152" t="s">
        <v>2386</v>
      </c>
      <c r="B1152" t="s">
        <v>2387</v>
      </c>
      <c r="C1152">
        <v>53010</v>
      </c>
      <c r="D1152">
        <v>107027</v>
      </c>
      <c r="E1152">
        <v>10003889</v>
      </c>
      <c r="F1152" t="s">
        <v>1508</v>
      </c>
      <c r="G1152" t="s">
        <v>13</v>
      </c>
      <c r="H1152" t="s">
        <v>347</v>
      </c>
      <c r="I1152" t="s">
        <v>186</v>
      </c>
      <c r="J1152" t="s">
        <v>93</v>
      </c>
      <c r="K1152" t="s">
        <v>2388</v>
      </c>
      <c r="L1152" s="161">
        <v>41540</v>
      </c>
      <c r="M1152" s="161">
        <v>41543</v>
      </c>
      <c r="N1152" t="s">
        <v>123</v>
      </c>
      <c r="O1152" t="s">
        <v>104</v>
      </c>
      <c r="P1152">
        <v>2</v>
      </c>
      <c r="Q1152" t="s">
        <v>2196</v>
      </c>
      <c r="R1152">
        <v>2</v>
      </c>
    </row>
    <row r="1153" spans="1:18" x14ac:dyDescent="0.2">
      <c r="A1153" t="s">
        <v>2389</v>
      </c>
      <c r="B1153" t="s">
        <v>893</v>
      </c>
      <c r="C1153">
        <v>53025</v>
      </c>
      <c r="D1153">
        <v>116638</v>
      </c>
      <c r="E1153">
        <v>10003909</v>
      </c>
      <c r="F1153" t="s">
        <v>1508</v>
      </c>
      <c r="G1153" t="s">
        <v>13</v>
      </c>
      <c r="H1153" t="s">
        <v>167</v>
      </c>
      <c r="I1153" t="s">
        <v>102</v>
      </c>
      <c r="J1153" t="s">
        <v>102</v>
      </c>
      <c r="K1153" t="s">
        <v>2390</v>
      </c>
      <c r="L1153" s="161">
        <v>41771</v>
      </c>
      <c r="M1153" s="161">
        <v>41775</v>
      </c>
      <c r="N1153" t="s">
        <v>138</v>
      </c>
      <c r="O1153" t="s">
        <v>104</v>
      </c>
      <c r="P1153">
        <v>2</v>
      </c>
      <c r="Q1153" t="s">
        <v>2196</v>
      </c>
      <c r="R1153">
        <v>3</v>
      </c>
    </row>
    <row r="1154" spans="1:18" x14ac:dyDescent="0.2">
      <c r="A1154" t="s">
        <v>2391</v>
      </c>
      <c r="B1154" t="s">
        <v>895</v>
      </c>
      <c r="C1154">
        <v>53032</v>
      </c>
      <c r="D1154">
        <v>116639</v>
      </c>
      <c r="E1154">
        <v>10003919</v>
      </c>
      <c r="F1154" t="s">
        <v>1508</v>
      </c>
      <c r="G1154" t="s">
        <v>13</v>
      </c>
      <c r="H1154" t="s">
        <v>167</v>
      </c>
      <c r="I1154" t="s">
        <v>102</v>
      </c>
      <c r="J1154" t="s">
        <v>102</v>
      </c>
      <c r="K1154" t="s">
        <v>2392</v>
      </c>
      <c r="L1154" s="161">
        <v>41869</v>
      </c>
      <c r="M1154" s="161">
        <v>41873</v>
      </c>
      <c r="N1154" t="s">
        <v>98</v>
      </c>
      <c r="O1154" t="s">
        <v>104</v>
      </c>
      <c r="P1154">
        <v>3</v>
      </c>
      <c r="Q1154" t="s">
        <v>2196</v>
      </c>
      <c r="R1154">
        <v>2</v>
      </c>
    </row>
    <row r="1155" spans="1:18" x14ac:dyDescent="0.2">
      <c r="A1155" t="s">
        <v>2393</v>
      </c>
      <c r="B1155" t="s">
        <v>899</v>
      </c>
      <c r="C1155">
        <v>53069</v>
      </c>
      <c r="D1155">
        <v>105607</v>
      </c>
      <c r="E1155">
        <v>10003728</v>
      </c>
      <c r="F1155" t="s">
        <v>1508</v>
      </c>
      <c r="G1155" t="s">
        <v>13</v>
      </c>
      <c r="H1155" t="s">
        <v>419</v>
      </c>
      <c r="I1155" t="s">
        <v>115</v>
      </c>
      <c r="J1155" t="s">
        <v>115</v>
      </c>
      <c r="K1155" t="s">
        <v>2394</v>
      </c>
      <c r="L1155" s="161">
        <v>41842</v>
      </c>
      <c r="M1155" s="161">
        <v>41845</v>
      </c>
      <c r="N1155" t="s">
        <v>98</v>
      </c>
      <c r="O1155" t="s">
        <v>104</v>
      </c>
      <c r="P1155">
        <v>3</v>
      </c>
      <c r="Q1155" t="s">
        <v>2196</v>
      </c>
      <c r="R1155">
        <v>3</v>
      </c>
    </row>
    <row r="1156" spans="1:18" x14ac:dyDescent="0.2">
      <c r="A1156" t="s">
        <v>2395</v>
      </c>
      <c r="B1156" t="s">
        <v>2396</v>
      </c>
      <c r="C1156">
        <v>53137</v>
      </c>
      <c r="D1156">
        <v>108119</v>
      </c>
      <c r="E1156">
        <v>10003895</v>
      </c>
      <c r="F1156" t="s">
        <v>1512</v>
      </c>
      <c r="G1156" t="s">
        <v>14</v>
      </c>
      <c r="H1156" t="s">
        <v>1233</v>
      </c>
      <c r="I1156" t="s">
        <v>115</v>
      </c>
      <c r="J1156" t="s">
        <v>115</v>
      </c>
      <c r="K1156" t="s">
        <v>2397</v>
      </c>
      <c r="L1156" s="161">
        <v>41673</v>
      </c>
      <c r="M1156" s="161">
        <v>41677</v>
      </c>
      <c r="N1156" t="s">
        <v>143</v>
      </c>
      <c r="O1156" t="s">
        <v>104</v>
      </c>
      <c r="P1156">
        <v>2</v>
      </c>
      <c r="Q1156" t="s">
        <v>2196</v>
      </c>
      <c r="R1156">
        <v>3</v>
      </c>
    </row>
    <row r="1157" spans="1:18" x14ac:dyDescent="0.2">
      <c r="A1157" t="s">
        <v>2398</v>
      </c>
      <c r="B1157" t="s">
        <v>2399</v>
      </c>
      <c r="C1157">
        <v>53146</v>
      </c>
      <c r="D1157">
        <v>115153</v>
      </c>
      <c r="E1157">
        <v>10004000</v>
      </c>
      <c r="F1157" t="s">
        <v>1512</v>
      </c>
      <c r="G1157" t="s">
        <v>14</v>
      </c>
      <c r="H1157" t="s">
        <v>120</v>
      </c>
      <c r="I1157" t="s">
        <v>115</v>
      </c>
      <c r="J1157" t="s">
        <v>115</v>
      </c>
      <c r="K1157" t="s">
        <v>2400</v>
      </c>
      <c r="L1157" s="161">
        <v>41815</v>
      </c>
      <c r="M1157" s="161">
        <v>41817</v>
      </c>
      <c r="N1157" t="s">
        <v>143</v>
      </c>
      <c r="O1157" t="s">
        <v>104</v>
      </c>
      <c r="P1157">
        <v>2</v>
      </c>
      <c r="Q1157" t="s">
        <v>2196</v>
      </c>
      <c r="R1157">
        <v>3</v>
      </c>
    </row>
    <row r="1158" spans="1:18" x14ac:dyDescent="0.2">
      <c r="A1158" t="s">
        <v>2401</v>
      </c>
      <c r="B1158" t="s">
        <v>2402</v>
      </c>
      <c r="C1158">
        <v>53168</v>
      </c>
      <c r="D1158">
        <v>108050</v>
      </c>
      <c r="E1158">
        <v>10004032</v>
      </c>
      <c r="F1158" t="s">
        <v>1508</v>
      </c>
      <c r="G1158" t="s">
        <v>13</v>
      </c>
      <c r="H1158" t="s">
        <v>204</v>
      </c>
      <c r="I1158" t="s">
        <v>115</v>
      </c>
      <c r="J1158" t="s">
        <v>115</v>
      </c>
      <c r="K1158" t="s">
        <v>2403</v>
      </c>
      <c r="L1158" s="161">
        <v>41801</v>
      </c>
      <c r="M1158" s="161">
        <v>41803</v>
      </c>
      <c r="N1158" t="s">
        <v>143</v>
      </c>
      <c r="O1158" t="s">
        <v>104</v>
      </c>
      <c r="P1158">
        <v>3</v>
      </c>
      <c r="Q1158" t="s">
        <v>2196</v>
      </c>
      <c r="R1158">
        <v>2</v>
      </c>
    </row>
    <row r="1159" spans="1:18" x14ac:dyDescent="0.2">
      <c r="A1159" t="s">
        <v>2404</v>
      </c>
      <c r="B1159" t="s">
        <v>2405</v>
      </c>
      <c r="C1159">
        <v>53225</v>
      </c>
      <c r="D1159">
        <v>106325</v>
      </c>
      <c r="E1159">
        <v>10004169</v>
      </c>
      <c r="F1159" t="s">
        <v>1508</v>
      </c>
      <c r="G1159" t="s">
        <v>13</v>
      </c>
      <c r="H1159" t="s">
        <v>1058</v>
      </c>
      <c r="I1159" t="s">
        <v>102</v>
      </c>
      <c r="J1159" t="s">
        <v>102</v>
      </c>
      <c r="K1159" t="s">
        <v>2406</v>
      </c>
      <c r="L1159" s="161">
        <v>41589</v>
      </c>
      <c r="M1159" s="161">
        <v>41593</v>
      </c>
      <c r="N1159" t="s">
        <v>98</v>
      </c>
      <c r="O1159" t="s">
        <v>104</v>
      </c>
      <c r="P1159">
        <v>3</v>
      </c>
      <c r="Q1159" t="s">
        <v>2196</v>
      </c>
      <c r="R1159">
        <v>3</v>
      </c>
    </row>
    <row r="1160" spans="1:18" x14ac:dyDescent="0.2">
      <c r="A1160" t="s">
        <v>2407</v>
      </c>
      <c r="B1160" t="s">
        <v>2408</v>
      </c>
      <c r="C1160">
        <v>53230</v>
      </c>
      <c r="D1160">
        <v>108046</v>
      </c>
      <c r="E1160">
        <v>10004175</v>
      </c>
      <c r="F1160" t="s">
        <v>1512</v>
      </c>
      <c r="G1160" t="s">
        <v>14</v>
      </c>
      <c r="H1160" t="s">
        <v>266</v>
      </c>
      <c r="I1160" t="s">
        <v>131</v>
      </c>
      <c r="J1160" t="s">
        <v>131</v>
      </c>
      <c r="K1160" t="s">
        <v>2409</v>
      </c>
      <c r="L1160" s="161">
        <v>41568</v>
      </c>
      <c r="M1160" s="161">
        <v>41572</v>
      </c>
      <c r="N1160" t="s">
        <v>143</v>
      </c>
      <c r="O1160" t="s">
        <v>104</v>
      </c>
      <c r="P1160">
        <v>2</v>
      </c>
      <c r="Q1160" t="s">
        <v>2196</v>
      </c>
      <c r="R1160">
        <v>2</v>
      </c>
    </row>
    <row r="1161" spans="1:18" x14ac:dyDescent="0.2">
      <c r="A1161" t="s">
        <v>2410</v>
      </c>
      <c r="B1161" t="s">
        <v>2411</v>
      </c>
      <c r="C1161">
        <v>53232</v>
      </c>
      <c r="D1161">
        <v>109219</v>
      </c>
      <c r="E1161">
        <v>10004177</v>
      </c>
      <c r="F1161" t="s">
        <v>2300</v>
      </c>
      <c r="G1161" t="s">
        <v>18</v>
      </c>
      <c r="H1161" t="s">
        <v>266</v>
      </c>
      <c r="I1161" t="s">
        <v>131</v>
      </c>
      <c r="J1161" t="s">
        <v>131</v>
      </c>
      <c r="K1161" t="s">
        <v>2412</v>
      </c>
      <c r="L1161" s="161">
        <v>41533</v>
      </c>
      <c r="M1161" s="161">
        <v>41537</v>
      </c>
      <c r="N1161" t="s">
        <v>2302</v>
      </c>
      <c r="O1161" t="s">
        <v>104</v>
      </c>
      <c r="P1161">
        <v>2</v>
      </c>
      <c r="Q1161" t="s">
        <v>2196</v>
      </c>
      <c r="R1161">
        <v>3</v>
      </c>
    </row>
    <row r="1162" spans="1:18" x14ac:dyDescent="0.2">
      <c r="A1162" t="s">
        <v>2413</v>
      </c>
      <c r="B1162" t="s">
        <v>2414</v>
      </c>
      <c r="C1162">
        <v>53237</v>
      </c>
      <c r="D1162">
        <v>105804</v>
      </c>
      <c r="E1162">
        <v>10004181</v>
      </c>
      <c r="F1162" t="s">
        <v>1508</v>
      </c>
      <c r="G1162" t="s">
        <v>13</v>
      </c>
      <c r="H1162" t="s">
        <v>264</v>
      </c>
      <c r="I1162" t="s">
        <v>131</v>
      </c>
      <c r="J1162" t="s">
        <v>131</v>
      </c>
      <c r="K1162" t="s">
        <v>2415</v>
      </c>
      <c r="L1162" s="161">
        <v>41708</v>
      </c>
      <c r="M1162" s="161">
        <v>41712</v>
      </c>
      <c r="N1162" t="s">
        <v>98</v>
      </c>
      <c r="O1162" t="s">
        <v>104</v>
      </c>
      <c r="P1162">
        <v>2</v>
      </c>
      <c r="Q1162" t="s">
        <v>2196</v>
      </c>
      <c r="R1162">
        <v>1</v>
      </c>
    </row>
    <row r="1163" spans="1:18" x14ac:dyDescent="0.2">
      <c r="A1163" t="s">
        <v>2416</v>
      </c>
      <c r="B1163" t="s">
        <v>2417</v>
      </c>
      <c r="C1163">
        <v>53259</v>
      </c>
      <c r="D1163">
        <v>107613</v>
      </c>
      <c r="E1163">
        <v>10004223</v>
      </c>
      <c r="F1163" t="s">
        <v>1508</v>
      </c>
      <c r="G1163" t="s">
        <v>13</v>
      </c>
      <c r="H1163" t="s">
        <v>160</v>
      </c>
      <c r="I1163" t="s">
        <v>161</v>
      </c>
      <c r="J1163" t="s">
        <v>161</v>
      </c>
      <c r="K1163" t="s">
        <v>2418</v>
      </c>
      <c r="L1163" s="161">
        <v>41618</v>
      </c>
      <c r="M1163" s="161">
        <v>41621</v>
      </c>
      <c r="N1163" t="s">
        <v>98</v>
      </c>
      <c r="O1163" t="s">
        <v>104</v>
      </c>
      <c r="P1163">
        <v>2</v>
      </c>
      <c r="Q1163" t="s">
        <v>2196</v>
      </c>
      <c r="R1163">
        <v>2</v>
      </c>
    </row>
    <row r="1164" spans="1:18" x14ac:dyDescent="0.2">
      <c r="A1164" t="s">
        <v>2419</v>
      </c>
      <c r="B1164" t="s">
        <v>1662</v>
      </c>
      <c r="C1164">
        <v>53295</v>
      </c>
      <c r="D1164">
        <v>108044</v>
      </c>
      <c r="E1164">
        <v>10004285</v>
      </c>
      <c r="F1164" t="s">
        <v>1512</v>
      </c>
      <c r="G1164" t="s">
        <v>14</v>
      </c>
      <c r="H1164" t="s">
        <v>228</v>
      </c>
      <c r="I1164" t="s">
        <v>177</v>
      </c>
      <c r="J1164" t="s">
        <v>177</v>
      </c>
      <c r="K1164" t="s">
        <v>2420</v>
      </c>
      <c r="L1164" s="161">
        <v>41673</v>
      </c>
      <c r="M1164" s="161">
        <v>41677</v>
      </c>
      <c r="N1164" t="s">
        <v>2421</v>
      </c>
      <c r="O1164" t="s">
        <v>104</v>
      </c>
      <c r="P1164">
        <v>3</v>
      </c>
      <c r="Q1164" t="s">
        <v>2196</v>
      </c>
      <c r="R1164">
        <v>4</v>
      </c>
    </row>
    <row r="1165" spans="1:18" x14ac:dyDescent="0.2">
      <c r="A1165" t="s">
        <v>2422</v>
      </c>
      <c r="B1165" t="s">
        <v>923</v>
      </c>
      <c r="C1165">
        <v>53305</v>
      </c>
      <c r="D1165">
        <v>112720</v>
      </c>
      <c r="E1165">
        <v>10004303</v>
      </c>
      <c r="F1165" t="s">
        <v>1508</v>
      </c>
      <c r="G1165" t="s">
        <v>13</v>
      </c>
      <c r="H1165" t="s">
        <v>881</v>
      </c>
      <c r="I1165" t="s">
        <v>131</v>
      </c>
      <c r="J1165" t="s">
        <v>131</v>
      </c>
      <c r="K1165" t="s">
        <v>2423</v>
      </c>
      <c r="L1165" s="161">
        <v>41709</v>
      </c>
      <c r="M1165" s="161">
        <v>41712</v>
      </c>
      <c r="N1165" t="s">
        <v>123</v>
      </c>
      <c r="O1165" t="s">
        <v>104</v>
      </c>
      <c r="P1165">
        <v>3</v>
      </c>
      <c r="Q1165" t="s">
        <v>2196</v>
      </c>
      <c r="R1165">
        <v>3</v>
      </c>
    </row>
    <row r="1166" spans="1:18" x14ac:dyDescent="0.2">
      <c r="A1166" t="s">
        <v>2424</v>
      </c>
      <c r="B1166" t="s">
        <v>2425</v>
      </c>
      <c r="C1166">
        <v>53373</v>
      </c>
      <c r="D1166">
        <v>105318</v>
      </c>
      <c r="E1166">
        <v>10004355</v>
      </c>
      <c r="F1166" t="s">
        <v>1508</v>
      </c>
      <c r="G1166" t="s">
        <v>13</v>
      </c>
      <c r="H1166" t="s">
        <v>272</v>
      </c>
      <c r="I1166" t="s">
        <v>161</v>
      </c>
      <c r="J1166" t="s">
        <v>161</v>
      </c>
      <c r="K1166" t="s">
        <v>2426</v>
      </c>
      <c r="L1166" s="161">
        <v>41596</v>
      </c>
      <c r="M1166" s="161">
        <v>41600</v>
      </c>
      <c r="N1166" t="s">
        <v>98</v>
      </c>
      <c r="O1166" t="s">
        <v>104</v>
      </c>
      <c r="P1166">
        <v>2</v>
      </c>
      <c r="Q1166" t="s">
        <v>2196</v>
      </c>
      <c r="R1166">
        <v>1</v>
      </c>
    </row>
    <row r="1167" spans="1:18" x14ac:dyDescent="0.2">
      <c r="A1167" t="s">
        <v>2427</v>
      </c>
      <c r="B1167" t="s">
        <v>2428</v>
      </c>
      <c r="C1167">
        <v>53392</v>
      </c>
      <c r="D1167">
        <v>108652</v>
      </c>
      <c r="E1167">
        <v>10004374</v>
      </c>
      <c r="F1167" t="s">
        <v>1536</v>
      </c>
      <c r="G1167" t="s">
        <v>14</v>
      </c>
      <c r="H1167" t="s">
        <v>595</v>
      </c>
      <c r="I1167" t="s">
        <v>177</v>
      </c>
      <c r="J1167" t="s">
        <v>177</v>
      </c>
      <c r="K1167" t="s">
        <v>2429</v>
      </c>
      <c r="L1167" s="161">
        <v>41799</v>
      </c>
      <c r="M1167" s="161">
        <v>41802</v>
      </c>
      <c r="N1167" t="s">
        <v>138</v>
      </c>
      <c r="O1167" t="s">
        <v>104</v>
      </c>
      <c r="P1167">
        <v>2</v>
      </c>
      <c r="Q1167" t="s">
        <v>2196</v>
      </c>
      <c r="R1167">
        <v>3</v>
      </c>
    </row>
    <row r="1168" spans="1:18" x14ac:dyDescent="0.2">
      <c r="A1168" t="s">
        <v>2430</v>
      </c>
      <c r="B1168" t="s">
        <v>2431</v>
      </c>
      <c r="C1168">
        <v>53429</v>
      </c>
      <c r="D1168">
        <v>108786</v>
      </c>
      <c r="E1168">
        <v>10004440</v>
      </c>
      <c r="F1168" t="s">
        <v>1508</v>
      </c>
      <c r="G1168" t="s">
        <v>13</v>
      </c>
      <c r="H1168" t="s">
        <v>374</v>
      </c>
      <c r="I1168" t="s">
        <v>177</v>
      </c>
      <c r="J1168" t="s">
        <v>177</v>
      </c>
      <c r="K1168" t="s">
        <v>2432</v>
      </c>
      <c r="L1168" s="161">
        <v>41680</v>
      </c>
      <c r="M1168" s="161">
        <v>41684</v>
      </c>
      <c r="N1168" t="s">
        <v>138</v>
      </c>
      <c r="O1168" t="s">
        <v>104</v>
      </c>
      <c r="P1168">
        <v>2</v>
      </c>
      <c r="Q1168" t="s">
        <v>2196</v>
      </c>
      <c r="R1168">
        <v>3</v>
      </c>
    </row>
    <row r="1169" spans="1:18" x14ac:dyDescent="0.2">
      <c r="A1169" t="s">
        <v>2433</v>
      </c>
      <c r="B1169" t="s">
        <v>2434</v>
      </c>
      <c r="C1169">
        <v>53504</v>
      </c>
      <c r="D1169">
        <v>108039</v>
      </c>
      <c r="E1169">
        <v>10004601</v>
      </c>
      <c r="F1169" t="s">
        <v>1512</v>
      </c>
      <c r="G1169" t="s">
        <v>14</v>
      </c>
      <c r="H1169" t="s">
        <v>440</v>
      </c>
      <c r="I1169" t="s">
        <v>92</v>
      </c>
      <c r="J1169" t="s">
        <v>93</v>
      </c>
      <c r="K1169" t="s">
        <v>2435</v>
      </c>
      <c r="L1169" s="161">
        <v>41778</v>
      </c>
      <c r="M1169" s="161">
        <v>41782</v>
      </c>
      <c r="N1169" t="s">
        <v>352</v>
      </c>
      <c r="O1169" t="s">
        <v>104</v>
      </c>
      <c r="P1169">
        <v>2</v>
      </c>
      <c r="Q1169" t="s">
        <v>2196</v>
      </c>
      <c r="R1169">
        <v>2</v>
      </c>
    </row>
    <row r="1170" spans="1:18" x14ac:dyDescent="0.2">
      <c r="A1170" t="s">
        <v>2436</v>
      </c>
      <c r="B1170" t="s">
        <v>2437</v>
      </c>
      <c r="C1170">
        <v>53535</v>
      </c>
      <c r="D1170">
        <v>109052</v>
      </c>
      <c r="E1170">
        <v>10004645</v>
      </c>
      <c r="F1170" t="s">
        <v>1536</v>
      </c>
      <c r="G1170" t="s">
        <v>14</v>
      </c>
      <c r="H1170" t="s">
        <v>670</v>
      </c>
      <c r="I1170" t="s">
        <v>152</v>
      </c>
      <c r="J1170" t="s">
        <v>152</v>
      </c>
      <c r="K1170" t="s">
        <v>2438</v>
      </c>
      <c r="L1170" s="161">
        <v>41771</v>
      </c>
      <c r="M1170" s="161">
        <v>41775</v>
      </c>
      <c r="N1170" t="s">
        <v>138</v>
      </c>
      <c r="O1170" t="s">
        <v>104</v>
      </c>
      <c r="P1170">
        <v>2</v>
      </c>
      <c r="Q1170" t="s">
        <v>2196</v>
      </c>
      <c r="R1170">
        <v>3</v>
      </c>
    </row>
    <row r="1171" spans="1:18" x14ac:dyDescent="0.2">
      <c r="A1171" t="s">
        <v>2439</v>
      </c>
      <c r="B1171" t="s">
        <v>1674</v>
      </c>
      <c r="C1171">
        <v>53565</v>
      </c>
      <c r="D1171">
        <v>116072</v>
      </c>
      <c r="E1171">
        <v>10003256</v>
      </c>
      <c r="F1171" t="s">
        <v>1536</v>
      </c>
      <c r="G1171" t="s">
        <v>14</v>
      </c>
      <c r="H1171" t="s">
        <v>252</v>
      </c>
      <c r="I1171" t="s">
        <v>155</v>
      </c>
      <c r="J1171" t="s">
        <v>155</v>
      </c>
      <c r="K1171" t="s">
        <v>2440</v>
      </c>
      <c r="L1171" s="161">
        <v>41687</v>
      </c>
      <c r="M1171" s="161">
        <v>41691</v>
      </c>
      <c r="N1171" t="s">
        <v>123</v>
      </c>
      <c r="O1171" t="s">
        <v>104</v>
      </c>
      <c r="P1171">
        <v>3</v>
      </c>
      <c r="Q1171" t="s">
        <v>2196</v>
      </c>
      <c r="R1171">
        <v>3</v>
      </c>
    </row>
    <row r="1172" spans="1:18" x14ac:dyDescent="0.2">
      <c r="A1172" t="s">
        <v>2441</v>
      </c>
      <c r="B1172" t="s">
        <v>2442</v>
      </c>
      <c r="C1172">
        <v>53574</v>
      </c>
      <c r="D1172">
        <v>106183</v>
      </c>
      <c r="E1172">
        <v>10004547</v>
      </c>
      <c r="F1172" t="s">
        <v>1508</v>
      </c>
      <c r="G1172" t="s">
        <v>13</v>
      </c>
      <c r="H1172" t="s">
        <v>440</v>
      </c>
      <c r="I1172" t="s">
        <v>92</v>
      </c>
      <c r="J1172" t="s">
        <v>93</v>
      </c>
      <c r="K1172" t="s">
        <v>2443</v>
      </c>
      <c r="L1172" s="161">
        <v>41814</v>
      </c>
      <c r="M1172" s="161">
        <v>41817</v>
      </c>
      <c r="N1172" t="s">
        <v>138</v>
      </c>
      <c r="O1172" t="s">
        <v>104</v>
      </c>
      <c r="P1172">
        <v>2</v>
      </c>
      <c r="Q1172" t="s">
        <v>2196</v>
      </c>
      <c r="R1172">
        <v>3</v>
      </c>
    </row>
    <row r="1173" spans="1:18" x14ac:dyDescent="0.2">
      <c r="A1173" t="s">
        <v>2444</v>
      </c>
      <c r="B1173" t="s">
        <v>353</v>
      </c>
      <c r="C1173">
        <v>53575</v>
      </c>
      <c r="D1173">
        <v>108070</v>
      </c>
      <c r="E1173">
        <v>10004684</v>
      </c>
      <c r="F1173" t="s">
        <v>1512</v>
      </c>
      <c r="G1173" t="s">
        <v>14</v>
      </c>
      <c r="H1173" t="s">
        <v>354</v>
      </c>
      <c r="I1173" t="s">
        <v>186</v>
      </c>
      <c r="J1173" t="s">
        <v>93</v>
      </c>
      <c r="K1173" t="s">
        <v>2445</v>
      </c>
      <c r="L1173" s="161">
        <v>41695</v>
      </c>
      <c r="M1173" s="161">
        <v>41698</v>
      </c>
      <c r="N1173" t="s">
        <v>143</v>
      </c>
      <c r="O1173" t="s">
        <v>104</v>
      </c>
      <c r="P1173">
        <v>3</v>
      </c>
      <c r="Q1173" t="s">
        <v>2196</v>
      </c>
      <c r="R1173">
        <v>2</v>
      </c>
    </row>
    <row r="1174" spans="1:18" x14ac:dyDescent="0.2">
      <c r="A1174" t="s">
        <v>2446</v>
      </c>
      <c r="B1174" t="s">
        <v>1678</v>
      </c>
      <c r="C1174">
        <v>53615</v>
      </c>
      <c r="D1174">
        <v>105892</v>
      </c>
      <c r="E1174">
        <v>10004723</v>
      </c>
      <c r="F1174" t="s">
        <v>1536</v>
      </c>
      <c r="G1174" t="s">
        <v>14</v>
      </c>
      <c r="H1174" t="s">
        <v>729</v>
      </c>
      <c r="I1174" t="s">
        <v>131</v>
      </c>
      <c r="J1174" t="s">
        <v>131</v>
      </c>
      <c r="K1174" t="s">
        <v>2447</v>
      </c>
      <c r="L1174" s="161">
        <v>41589</v>
      </c>
      <c r="M1174" s="161">
        <v>41593</v>
      </c>
      <c r="N1174" t="s">
        <v>1834</v>
      </c>
      <c r="O1174" t="s">
        <v>104</v>
      </c>
      <c r="P1174">
        <v>3</v>
      </c>
      <c r="Q1174" t="s">
        <v>2196</v>
      </c>
      <c r="R1174">
        <v>4</v>
      </c>
    </row>
    <row r="1175" spans="1:18" x14ac:dyDescent="0.2">
      <c r="A1175" t="s">
        <v>2448</v>
      </c>
      <c r="B1175" t="s">
        <v>2449</v>
      </c>
      <c r="C1175">
        <v>53644</v>
      </c>
      <c r="D1175">
        <v>112727</v>
      </c>
      <c r="E1175">
        <v>10004762</v>
      </c>
      <c r="F1175" t="s">
        <v>1512</v>
      </c>
      <c r="G1175" t="s">
        <v>14</v>
      </c>
      <c r="H1175" t="s">
        <v>1185</v>
      </c>
      <c r="I1175" t="s">
        <v>92</v>
      </c>
      <c r="J1175" t="s">
        <v>93</v>
      </c>
      <c r="K1175" t="s">
        <v>2450</v>
      </c>
      <c r="L1175" s="161">
        <v>41806</v>
      </c>
      <c r="M1175" s="161">
        <v>41810</v>
      </c>
      <c r="N1175" t="s">
        <v>143</v>
      </c>
      <c r="O1175" t="s">
        <v>104</v>
      </c>
      <c r="P1175">
        <v>2</v>
      </c>
      <c r="Q1175" t="s">
        <v>2196</v>
      </c>
      <c r="R1175">
        <v>3</v>
      </c>
    </row>
    <row r="1176" spans="1:18" x14ac:dyDescent="0.2">
      <c r="A1176" t="s">
        <v>2451</v>
      </c>
      <c r="B1176" t="s">
        <v>1684</v>
      </c>
      <c r="C1176">
        <v>53671</v>
      </c>
      <c r="D1176">
        <v>108694</v>
      </c>
      <c r="E1176">
        <v>10004632</v>
      </c>
      <c r="F1176" t="s">
        <v>1508</v>
      </c>
      <c r="G1176" t="s">
        <v>13</v>
      </c>
      <c r="H1176" t="s">
        <v>202</v>
      </c>
      <c r="I1176" t="s">
        <v>152</v>
      </c>
      <c r="J1176" t="s">
        <v>152</v>
      </c>
      <c r="K1176" t="s">
        <v>2452</v>
      </c>
      <c r="L1176" s="161">
        <v>41681</v>
      </c>
      <c r="M1176" s="161">
        <v>41684</v>
      </c>
      <c r="N1176" t="s">
        <v>123</v>
      </c>
      <c r="O1176" t="s">
        <v>104</v>
      </c>
      <c r="P1176">
        <v>3</v>
      </c>
      <c r="Q1176" t="s">
        <v>2196</v>
      </c>
      <c r="R1176">
        <v>3</v>
      </c>
    </row>
    <row r="1177" spans="1:18" x14ac:dyDescent="0.2">
      <c r="A1177" t="s">
        <v>2453</v>
      </c>
      <c r="B1177" t="s">
        <v>952</v>
      </c>
      <c r="C1177">
        <v>53682</v>
      </c>
      <c r="D1177">
        <v>118847</v>
      </c>
      <c r="E1177">
        <v>10027272</v>
      </c>
      <c r="F1177" t="s">
        <v>1508</v>
      </c>
      <c r="G1177" t="s">
        <v>13</v>
      </c>
      <c r="H1177" t="s">
        <v>508</v>
      </c>
      <c r="I1177" t="s">
        <v>161</v>
      </c>
      <c r="J1177" t="s">
        <v>161</v>
      </c>
      <c r="K1177" t="s">
        <v>2454</v>
      </c>
      <c r="L1177" s="161">
        <v>41610</v>
      </c>
      <c r="M1177" s="161">
        <v>41614</v>
      </c>
      <c r="N1177" t="s">
        <v>123</v>
      </c>
      <c r="O1177" t="s">
        <v>104</v>
      </c>
      <c r="P1177">
        <v>2</v>
      </c>
      <c r="Q1177" t="s">
        <v>2196</v>
      </c>
      <c r="R1177">
        <v>2</v>
      </c>
    </row>
    <row r="1178" spans="1:18" x14ac:dyDescent="0.2">
      <c r="A1178" t="s">
        <v>2455</v>
      </c>
      <c r="B1178" t="s">
        <v>2456</v>
      </c>
      <c r="C1178">
        <v>53729</v>
      </c>
      <c r="D1178">
        <v>105065</v>
      </c>
      <c r="E1178">
        <v>10004866</v>
      </c>
      <c r="F1178" t="s">
        <v>1508</v>
      </c>
      <c r="G1178" t="s">
        <v>13</v>
      </c>
      <c r="H1178" t="s">
        <v>173</v>
      </c>
      <c r="I1178" t="s">
        <v>161</v>
      </c>
      <c r="J1178" t="s">
        <v>161</v>
      </c>
      <c r="K1178" t="s">
        <v>2457</v>
      </c>
      <c r="L1178" s="161">
        <v>41666</v>
      </c>
      <c r="M1178" s="161">
        <v>41670</v>
      </c>
      <c r="N1178" t="s">
        <v>98</v>
      </c>
      <c r="O1178" t="s">
        <v>104</v>
      </c>
      <c r="P1178">
        <v>2</v>
      </c>
      <c r="Q1178" t="s">
        <v>2196</v>
      </c>
      <c r="R1178">
        <v>3</v>
      </c>
    </row>
    <row r="1179" spans="1:18" x14ac:dyDescent="0.2">
      <c r="A1179" t="s">
        <v>2458</v>
      </c>
      <c r="B1179" t="s">
        <v>2459</v>
      </c>
      <c r="C1179">
        <v>53749</v>
      </c>
      <c r="D1179">
        <v>107029</v>
      </c>
      <c r="E1179">
        <v>10004895</v>
      </c>
      <c r="F1179" t="s">
        <v>1508</v>
      </c>
      <c r="G1179" t="s">
        <v>13</v>
      </c>
      <c r="H1179" t="s">
        <v>295</v>
      </c>
      <c r="I1179" t="s">
        <v>186</v>
      </c>
      <c r="J1179" t="s">
        <v>93</v>
      </c>
      <c r="K1179" t="s">
        <v>2460</v>
      </c>
      <c r="L1179" s="161">
        <v>41821</v>
      </c>
      <c r="M1179" s="161">
        <v>41824</v>
      </c>
      <c r="N1179" t="s">
        <v>138</v>
      </c>
      <c r="O1179" t="s">
        <v>104</v>
      </c>
      <c r="P1179">
        <v>2</v>
      </c>
      <c r="Q1179" t="s">
        <v>2196</v>
      </c>
      <c r="R1179">
        <v>3</v>
      </c>
    </row>
    <row r="1180" spans="1:18" x14ac:dyDescent="0.2">
      <c r="A1180" t="s">
        <v>2461</v>
      </c>
      <c r="B1180" t="s">
        <v>2462</v>
      </c>
      <c r="C1180">
        <v>53774</v>
      </c>
      <c r="D1180">
        <v>108852</v>
      </c>
      <c r="E1180">
        <v>10002331</v>
      </c>
      <c r="F1180" t="s">
        <v>1508</v>
      </c>
      <c r="G1180" t="s">
        <v>13</v>
      </c>
      <c r="H1180" t="s">
        <v>342</v>
      </c>
      <c r="I1180" t="s">
        <v>177</v>
      </c>
      <c r="J1180" t="s">
        <v>177</v>
      </c>
      <c r="K1180" t="s">
        <v>2463</v>
      </c>
      <c r="L1180" s="161">
        <v>41619</v>
      </c>
      <c r="M1180" s="161">
        <v>41621</v>
      </c>
      <c r="N1180" t="s">
        <v>123</v>
      </c>
      <c r="O1180" t="s">
        <v>104</v>
      </c>
      <c r="P1180">
        <v>2</v>
      </c>
      <c r="Q1180" t="s">
        <v>2196</v>
      </c>
      <c r="R1180">
        <v>1</v>
      </c>
    </row>
    <row r="1181" spans="1:18" x14ac:dyDescent="0.2">
      <c r="A1181" t="s">
        <v>2464</v>
      </c>
      <c r="B1181" t="s">
        <v>964</v>
      </c>
      <c r="C1181">
        <v>53792</v>
      </c>
      <c r="D1181">
        <v>106538</v>
      </c>
      <c r="E1181">
        <v>10004977</v>
      </c>
      <c r="F1181" t="s">
        <v>1508</v>
      </c>
      <c r="G1181" t="s">
        <v>13</v>
      </c>
      <c r="H1181" t="s">
        <v>438</v>
      </c>
      <c r="I1181" t="s">
        <v>155</v>
      </c>
      <c r="J1181" t="s">
        <v>155</v>
      </c>
      <c r="K1181" t="s">
        <v>2465</v>
      </c>
      <c r="L1181" s="161">
        <v>41848</v>
      </c>
      <c r="M1181" s="161">
        <v>41852</v>
      </c>
      <c r="N1181" t="s">
        <v>98</v>
      </c>
      <c r="O1181" t="s">
        <v>104</v>
      </c>
      <c r="P1181">
        <v>3</v>
      </c>
      <c r="Q1181" t="s">
        <v>2196</v>
      </c>
      <c r="R1181">
        <v>2</v>
      </c>
    </row>
    <row r="1182" spans="1:18" x14ac:dyDescent="0.2">
      <c r="A1182" t="s">
        <v>2466</v>
      </c>
      <c r="B1182" t="s">
        <v>966</v>
      </c>
      <c r="C1182">
        <v>53819</v>
      </c>
      <c r="D1182">
        <v>111795</v>
      </c>
      <c r="E1182">
        <v>10005017</v>
      </c>
      <c r="F1182" t="s">
        <v>1508</v>
      </c>
      <c r="G1182" t="s">
        <v>13</v>
      </c>
      <c r="H1182" t="s">
        <v>207</v>
      </c>
      <c r="I1182" t="s">
        <v>186</v>
      </c>
      <c r="J1182" t="s">
        <v>93</v>
      </c>
      <c r="K1182" t="s">
        <v>2467</v>
      </c>
      <c r="L1182" s="161">
        <v>41813</v>
      </c>
      <c r="M1182" s="161">
        <v>41817</v>
      </c>
      <c r="N1182" t="s">
        <v>98</v>
      </c>
      <c r="O1182" t="s">
        <v>104</v>
      </c>
      <c r="P1182">
        <v>3</v>
      </c>
      <c r="Q1182" t="s">
        <v>2196</v>
      </c>
      <c r="R1182">
        <v>2</v>
      </c>
    </row>
    <row r="1183" spans="1:18" x14ac:dyDescent="0.2">
      <c r="A1183" t="s">
        <v>2468</v>
      </c>
      <c r="B1183" t="s">
        <v>2469</v>
      </c>
      <c r="C1183">
        <v>53861</v>
      </c>
      <c r="D1183">
        <v>107696</v>
      </c>
      <c r="E1183">
        <v>10005064</v>
      </c>
      <c r="F1183" t="s">
        <v>1536</v>
      </c>
      <c r="G1183" t="s">
        <v>14</v>
      </c>
      <c r="H1183" t="s">
        <v>975</v>
      </c>
      <c r="I1183" t="s">
        <v>177</v>
      </c>
      <c r="J1183" t="s">
        <v>177</v>
      </c>
      <c r="K1183" t="s">
        <v>2470</v>
      </c>
      <c r="L1183" s="161">
        <v>41666</v>
      </c>
      <c r="M1183" s="161">
        <v>41670</v>
      </c>
      <c r="N1183" t="s">
        <v>123</v>
      </c>
      <c r="O1183" t="s">
        <v>104</v>
      </c>
      <c r="P1183">
        <v>2</v>
      </c>
      <c r="Q1183" t="s">
        <v>2196</v>
      </c>
      <c r="R1183">
        <v>2</v>
      </c>
    </row>
    <row r="1184" spans="1:18" x14ac:dyDescent="0.2">
      <c r="A1184" t="s">
        <v>2471</v>
      </c>
      <c r="B1184" t="s">
        <v>970</v>
      </c>
      <c r="C1184">
        <v>53895</v>
      </c>
      <c r="D1184">
        <v>116333</v>
      </c>
      <c r="E1184">
        <v>10005101</v>
      </c>
      <c r="F1184" t="s">
        <v>1508</v>
      </c>
      <c r="G1184" t="s">
        <v>13</v>
      </c>
      <c r="H1184" t="s">
        <v>173</v>
      </c>
      <c r="I1184" t="s">
        <v>161</v>
      </c>
      <c r="J1184" t="s">
        <v>161</v>
      </c>
      <c r="K1184" t="s">
        <v>2472</v>
      </c>
      <c r="L1184" s="161">
        <v>41806</v>
      </c>
      <c r="M1184" s="161">
        <v>41809</v>
      </c>
      <c r="N1184" t="s">
        <v>98</v>
      </c>
      <c r="O1184" t="s">
        <v>104</v>
      </c>
      <c r="P1184">
        <v>3</v>
      </c>
      <c r="Q1184" t="s">
        <v>2196</v>
      </c>
      <c r="R1184">
        <v>3</v>
      </c>
    </row>
    <row r="1185" spans="1:18" x14ac:dyDescent="0.2">
      <c r="A1185" t="s">
        <v>2473</v>
      </c>
      <c r="B1185" t="s">
        <v>972</v>
      </c>
      <c r="C1185">
        <v>53927</v>
      </c>
      <c r="D1185">
        <v>114820</v>
      </c>
      <c r="E1185">
        <v>10005126</v>
      </c>
      <c r="F1185" t="s">
        <v>1512</v>
      </c>
      <c r="G1185" t="s">
        <v>14</v>
      </c>
      <c r="H1185" t="s">
        <v>719</v>
      </c>
      <c r="I1185" t="s">
        <v>155</v>
      </c>
      <c r="J1185" t="s">
        <v>155</v>
      </c>
      <c r="K1185" t="s">
        <v>2474</v>
      </c>
      <c r="L1185" s="161">
        <v>41590</v>
      </c>
      <c r="M1185" s="161">
        <v>41593</v>
      </c>
      <c r="N1185" t="s">
        <v>143</v>
      </c>
      <c r="O1185" t="s">
        <v>104</v>
      </c>
      <c r="P1185">
        <v>2</v>
      </c>
      <c r="Q1185" t="s">
        <v>2196</v>
      </c>
      <c r="R1185">
        <v>3</v>
      </c>
    </row>
    <row r="1186" spans="1:18" x14ac:dyDescent="0.2">
      <c r="A1186" t="s">
        <v>2475</v>
      </c>
      <c r="B1186" t="s">
        <v>974</v>
      </c>
      <c r="C1186">
        <v>53941</v>
      </c>
      <c r="D1186">
        <v>110208</v>
      </c>
      <c r="E1186">
        <v>10005157</v>
      </c>
      <c r="F1186" t="s">
        <v>1512</v>
      </c>
      <c r="G1186" t="s">
        <v>14</v>
      </c>
      <c r="H1186" t="s">
        <v>975</v>
      </c>
      <c r="I1186" t="s">
        <v>177</v>
      </c>
      <c r="J1186" t="s">
        <v>177</v>
      </c>
      <c r="K1186" t="s">
        <v>2476</v>
      </c>
      <c r="L1186" s="161">
        <v>41583</v>
      </c>
      <c r="M1186" s="161">
        <v>41585</v>
      </c>
      <c r="N1186" t="s">
        <v>143</v>
      </c>
      <c r="O1186" t="s">
        <v>104</v>
      </c>
      <c r="P1186">
        <v>2</v>
      </c>
      <c r="Q1186" t="s">
        <v>2196</v>
      </c>
      <c r="R1186">
        <v>1</v>
      </c>
    </row>
    <row r="1187" spans="1:18" x14ac:dyDescent="0.2">
      <c r="A1187" t="s">
        <v>2477</v>
      </c>
      <c r="B1187" t="s">
        <v>1700</v>
      </c>
      <c r="C1187">
        <v>53981</v>
      </c>
      <c r="D1187">
        <v>118451</v>
      </c>
      <c r="E1187">
        <v>10021842</v>
      </c>
      <c r="F1187" t="s">
        <v>1508</v>
      </c>
      <c r="G1187" t="s">
        <v>13</v>
      </c>
      <c r="H1187" t="s">
        <v>149</v>
      </c>
      <c r="I1187" t="s">
        <v>131</v>
      </c>
      <c r="J1187" t="s">
        <v>131</v>
      </c>
      <c r="K1187" t="s">
        <v>2478</v>
      </c>
      <c r="L1187" s="161">
        <v>41589</v>
      </c>
      <c r="M1187" s="161">
        <v>41593</v>
      </c>
      <c r="N1187" t="s">
        <v>123</v>
      </c>
      <c r="O1187" t="s">
        <v>104</v>
      </c>
      <c r="P1187">
        <v>3</v>
      </c>
      <c r="Q1187" t="s">
        <v>2196</v>
      </c>
      <c r="R1187">
        <v>2</v>
      </c>
    </row>
    <row r="1188" spans="1:18" x14ac:dyDescent="0.2">
      <c r="A1188" t="s">
        <v>2479</v>
      </c>
      <c r="B1188" t="s">
        <v>2480</v>
      </c>
      <c r="C1188">
        <v>53997</v>
      </c>
      <c r="D1188">
        <v>105576</v>
      </c>
      <c r="E1188">
        <v>10005260</v>
      </c>
      <c r="F1188" t="s">
        <v>1508</v>
      </c>
      <c r="G1188" t="s">
        <v>13</v>
      </c>
      <c r="H1188" t="s">
        <v>379</v>
      </c>
      <c r="I1188" t="s">
        <v>186</v>
      </c>
      <c r="J1188" t="s">
        <v>93</v>
      </c>
      <c r="K1188" t="s">
        <v>2481</v>
      </c>
      <c r="L1188" s="161">
        <v>41611</v>
      </c>
      <c r="M1188" s="161">
        <v>41614</v>
      </c>
      <c r="N1188" t="s">
        <v>123</v>
      </c>
      <c r="O1188" t="s">
        <v>104</v>
      </c>
      <c r="P1188">
        <v>3</v>
      </c>
      <c r="Q1188" t="s">
        <v>2196</v>
      </c>
      <c r="R1188">
        <v>2</v>
      </c>
    </row>
    <row r="1189" spans="1:18" x14ac:dyDescent="0.2">
      <c r="A1189" t="s">
        <v>2482</v>
      </c>
      <c r="B1189" t="s">
        <v>603</v>
      </c>
      <c r="C1189">
        <v>53998</v>
      </c>
      <c r="D1189">
        <v>105509</v>
      </c>
      <c r="E1189">
        <v>10005261</v>
      </c>
      <c r="F1189" t="s">
        <v>1508</v>
      </c>
      <c r="G1189" t="s">
        <v>13</v>
      </c>
      <c r="H1189" t="s">
        <v>340</v>
      </c>
      <c r="I1189" t="s">
        <v>155</v>
      </c>
      <c r="J1189" t="s">
        <v>155</v>
      </c>
      <c r="K1189" t="s">
        <v>604</v>
      </c>
      <c r="L1189" s="161">
        <v>41617</v>
      </c>
      <c r="M1189" s="161">
        <v>41621</v>
      </c>
      <c r="N1189" t="s">
        <v>98</v>
      </c>
      <c r="O1189" t="s">
        <v>104</v>
      </c>
      <c r="P1189">
        <v>2</v>
      </c>
      <c r="Q1189" t="s">
        <v>2196</v>
      </c>
      <c r="R1189">
        <v>2</v>
      </c>
    </row>
    <row r="1190" spans="1:18" x14ac:dyDescent="0.2">
      <c r="A1190" t="s">
        <v>2483</v>
      </c>
      <c r="B1190" t="s">
        <v>2484</v>
      </c>
      <c r="C1190">
        <v>54004</v>
      </c>
      <c r="D1190">
        <v>107686</v>
      </c>
      <c r="E1190">
        <v>10005750</v>
      </c>
      <c r="F1190" t="s">
        <v>1536</v>
      </c>
      <c r="G1190" t="s">
        <v>14</v>
      </c>
      <c r="H1190" t="s">
        <v>485</v>
      </c>
      <c r="I1190" t="s">
        <v>102</v>
      </c>
      <c r="J1190" t="s">
        <v>102</v>
      </c>
      <c r="K1190" t="s">
        <v>2485</v>
      </c>
      <c r="L1190" s="161">
        <v>41610</v>
      </c>
      <c r="M1190" s="161">
        <v>41614</v>
      </c>
      <c r="N1190" t="s">
        <v>123</v>
      </c>
      <c r="O1190" t="s">
        <v>104</v>
      </c>
      <c r="P1190">
        <v>2</v>
      </c>
      <c r="Q1190" t="s">
        <v>2196</v>
      </c>
      <c r="R1190" t="s">
        <v>195</v>
      </c>
    </row>
    <row r="1191" spans="1:18" x14ac:dyDescent="0.2">
      <c r="A1191" t="s">
        <v>2486</v>
      </c>
      <c r="B1191" t="s">
        <v>2487</v>
      </c>
      <c r="C1191">
        <v>54022</v>
      </c>
      <c r="D1191">
        <v>121222</v>
      </c>
      <c r="E1191">
        <v>10003375</v>
      </c>
      <c r="F1191" t="s">
        <v>1508</v>
      </c>
      <c r="G1191" t="s">
        <v>13</v>
      </c>
      <c r="H1191" t="s">
        <v>389</v>
      </c>
      <c r="I1191" t="s">
        <v>177</v>
      </c>
      <c r="J1191" t="s">
        <v>177</v>
      </c>
      <c r="K1191" t="s">
        <v>2488</v>
      </c>
      <c r="L1191" s="161">
        <v>41568</v>
      </c>
      <c r="M1191" s="161">
        <v>41572</v>
      </c>
      <c r="N1191" t="s">
        <v>123</v>
      </c>
      <c r="O1191" t="s">
        <v>104</v>
      </c>
      <c r="P1191">
        <v>1</v>
      </c>
      <c r="Q1191" t="s">
        <v>2196</v>
      </c>
      <c r="R1191" t="s">
        <v>195</v>
      </c>
    </row>
    <row r="1192" spans="1:18" x14ac:dyDescent="0.2">
      <c r="A1192" t="s">
        <v>2489</v>
      </c>
      <c r="B1192" t="s">
        <v>2490</v>
      </c>
      <c r="C1192">
        <v>54071</v>
      </c>
      <c r="D1192">
        <v>121238</v>
      </c>
      <c r="E1192">
        <v>10036345</v>
      </c>
      <c r="F1192" t="s">
        <v>1536</v>
      </c>
      <c r="G1192" t="s">
        <v>14</v>
      </c>
      <c r="H1192" t="s">
        <v>440</v>
      </c>
      <c r="I1192" t="s">
        <v>92</v>
      </c>
      <c r="J1192" t="s">
        <v>93</v>
      </c>
      <c r="K1192" t="s">
        <v>2491</v>
      </c>
      <c r="L1192" s="161">
        <v>41834</v>
      </c>
      <c r="M1192" s="161">
        <v>41838</v>
      </c>
      <c r="N1192" t="s">
        <v>98</v>
      </c>
      <c r="O1192" t="s">
        <v>104</v>
      </c>
      <c r="P1192">
        <v>2</v>
      </c>
      <c r="Q1192" t="s">
        <v>2196</v>
      </c>
      <c r="R1192">
        <v>3</v>
      </c>
    </row>
    <row r="1193" spans="1:18" x14ac:dyDescent="0.2">
      <c r="A1193" t="s">
        <v>2492</v>
      </c>
      <c r="B1193" t="s">
        <v>2493</v>
      </c>
      <c r="C1193">
        <v>54095</v>
      </c>
      <c r="D1193">
        <v>120579</v>
      </c>
      <c r="E1193">
        <v>10021172</v>
      </c>
      <c r="F1193" t="s">
        <v>1508</v>
      </c>
      <c r="G1193" t="s">
        <v>13</v>
      </c>
      <c r="H1193" t="s">
        <v>744</v>
      </c>
      <c r="I1193" t="s">
        <v>115</v>
      </c>
      <c r="J1193" t="s">
        <v>115</v>
      </c>
      <c r="K1193" t="s">
        <v>2494</v>
      </c>
      <c r="L1193" s="161">
        <v>41583</v>
      </c>
      <c r="M1193" s="161">
        <v>41586</v>
      </c>
      <c r="N1193" t="s">
        <v>98</v>
      </c>
      <c r="O1193" t="s">
        <v>104</v>
      </c>
      <c r="P1193">
        <v>2</v>
      </c>
      <c r="Q1193" t="s">
        <v>2196</v>
      </c>
      <c r="R1193" t="s">
        <v>195</v>
      </c>
    </row>
    <row r="1194" spans="1:18" x14ac:dyDescent="0.2">
      <c r="A1194" t="s">
        <v>2495</v>
      </c>
      <c r="B1194" t="s">
        <v>2496</v>
      </c>
      <c r="C1194">
        <v>54113</v>
      </c>
      <c r="D1194">
        <v>106122</v>
      </c>
      <c r="E1194">
        <v>10005457</v>
      </c>
      <c r="F1194" t="s">
        <v>1508</v>
      </c>
      <c r="G1194" t="s">
        <v>13</v>
      </c>
      <c r="H1194" t="s">
        <v>255</v>
      </c>
      <c r="I1194" t="s">
        <v>177</v>
      </c>
      <c r="J1194" t="s">
        <v>177</v>
      </c>
      <c r="K1194" t="s">
        <v>2497</v>
      </c>
      <c r="L1194" s="161">
        <v>41855</v>
      </c>
      <c r="M1194" s="161">
        <v>41859</v>
      </c>
      <c r="N1194" t="s">
        <v>98</v>
      </c>
      <c r="O1194" t="s">
        <v>104</v>
      </c>
      <c r="P1194">
        <v>2</v>
      </c>
      <c r="Q1194" t="s">
        <v>2196</v>
      </c>
      <c r="R1194">
        <v>3</v>
      </c>
    </row>
    <row r="1195" spans="1:18" x14ac:dyDescent="0.2">
      <c r="A1195" t="s">
        <v>2498</v>
      </c>
      <c r="B1195" t="s">
        <v>2499</v>
      </c>
      <c r="C1195">
        <v>54131</v>
      </c>
      <c r="D1195">
        <v>106664</v>
      </c>
      <c r="E1195">
        <v>10005473</v>
      </c>
      <c r="F1195" t="s">
        <v>1536</v>
      </c>
      <c r="G1195" t="s">
        <v>14</v>
      </c>
      <c r="H1195" t="s">
        <v>724</v>
      </c>
      <c r="I1195" t="s">
        <v>102</v>
      </c>
      <c r="J1195" t="s">
        <v>102</v>
      </c>
      <c r="K1195" t="s">
        <v>2500</v>
      </c>
      <c r="L1195" s="161">
        <v>41695</v>
      </c>
      <c r="M1195" s="161">
        <v>41697</v>
      </c>
      <c r="N1195" t="s">
        <v>123</v>
      </c>
      <c r="O1195" t="s">
        <v>104</v>
      </c>
      <c r="P1195">
        <v>3</v>
      </c>
      <c r="Q1195" t="s">
        <v>2196</v>
      </c>
      <c r="R1195">
        <v>3</v>
      </c>
    </row>
    <row r="1196" spans="1:18" x14ac:dyDescent="0.2">
      <c r="A1196" t="s">
        <v>2501</v>
      </c>
      <c r="B1196" t="s">
        <v>2502</v>
      </c>
      <c r="C1196">
        <v>54194</v>
      </c>
      <c r="D1196">
        <v>106795</v>
      </c>
      <c r="E1196">
        <v>10005548</v>
      </c>
      <c r="F1196" t="s">
        <v>1512</v>
      </c>
      <c r="G1196" t="s">
        <v>14</v>
      </c>
      <c r="H1196" t="s">
        <v>204</v>
      </c>
      <c r="I1196" t="s">
        <v>115</v>
      </c>
      <c r="J1196" t="s">
        <v>115</v>
      </c>
      <c r="K1196" t="s">
        <v>2503</v>
      </c>
      <c r="L1196" s="161">
        <v>41758</v>
      </c>
      <c r="M1196" s="161">
        <v>41761</v>
      </c>
      <c r="N1196" t="s">
        <v>352</v>
      </c>
      <c r="O1196" t="s">
        <v>104</v>
      </c>
      <c r="P1196">
        <v>2</v>
      </c>
      <c r="Q1196" t="s">
        <v>2196</v>
      </c>
      <c r="R1196">
        <v>3</v>
      </c>
    </row>
    <row r="1197" spans="1:18" x14ac:dyDescent="0.2">
      <c r="A1197" t="s">
        <v>2504</v>
      </c>
      <c r="B1197" t="s">
        <v>1720</v>
      </c>
      <c r="C1197">
        <v>54196</v>
      </c>
      <c r="D1197">
        <v>108918</v>
      </c>
      <c r="E1197">
        <v>10005549</v>
      </c>
      <c r="F1197" t="s">
        <v>1512</v>
      </c>
      <c r="G1197" t="s">
        <v>14</v>
      </c>
      <c r="H1197" t="s">
        <v>1250</v>
      </c>
      <c r="I1197" t="s">
        <v>115</v>
      </c>
      <c r="J1197" t="s">
        <v>115</v>
      </c>
      <c r="K1197" t="s">
        <v>2505</v>
      </c>
      <c r="L1197" s="161">
        <v>41555</v>
      </c>
      <c r="M1197" s="161">
        <v>41558</v>
      </c>
      <c r="N1197" t="s">
        <v>143</v>
      </c>
      <c r="O1197" t="s">
        <v>104</v>
      </c>
      <c r="P1197">
        <v>3</v>
      </c>
      <c r="Q1197" t="s">
        <v>2196</v>
      </c>
      <c r="R1197">
        <v>2</v>
      </c>
    </row>
    <row r="1198" spans="1:18" x14ac:dyDescent="0.2">
      <c r="A1198" t="s">
        <v>2506</v>
      </c>
      <c r="B1198" t="s">
        <v>993</v>
      </c>
      <c r="C1198">
        <v>54215</v>
      </c>
      <c r="D1198">
        <v>118766</v>
      </c>
      <c r="E1198">
        <v>10025727</v>
      </c>
      <c r="F1198" t="s">
        <v>1508</v>
      </c>
      <c r="G1198" t="s">
        <v>13</v>
      </c>
      <c r="H1198" t="s">
        <v>141</v>
      </c>
      <c r="I1198" t="s">
        <v>115</v>
      </c>
      <c r="J1198" t="s">
        <v>115</v>
      </c>
      <c r="K1198" t="s">
        <v>2507</v>
      </c>
      <c r="L1198" s="161">
        <v>41806</v>
      </c>
      <c r="M1198" s="161">
        <v>41810</v>
      </c>
      <c r="N1198" t="s">
        <v>138</v>
      </c>
      <c r="O1198" t="s">
        <v>104</v>
      </c>
      <c r="P1198">
        <v>3</v>
      </c>
      <c r="Q1198" t="s">
        <v>2196</v>
      </c>
      <c r="R1198">
        <v>3</v>
      </c>
    </row>
    <row r="1199" spans="1:18" x14ac:dyDescent="0.2">
      <c r="A1199" t="s">
        <v>2508</v>
      </c>
      <c r="B1199" t="s">
        <v>1723</v>
      </c>
      <c r="C1199">
        <v>54229</v>
      </c>
      <c r="D1199">
        <v>110561</v>
      </c>
      <c r="E1199">
        <v>10005586</v>
      </c>
      <c r="F1199" t="s">
        <v>1512</v>
      </c>
      <c r="G1199" t="s">
        <v>14</v>
      </c>
      <c r="H1199" t="s">
        <v>293</v>
      </c>
      <c r="I1199" t="s">
        <v>152</v>
      </c>
      <c r="J1199" t="s">
        <v>152</v>
      </c>
      <c r="K1199" t="s">
        <v>2509</v>
      </c>
      <c r="L1199" s="161">
        <v>41674</v>
      </c>
      <c r="M1199" s="161">
        <v>41677</v>
      </c>
      <c r="N1199" t="s">
        <v>143</v>
      </c>
      <c r="O1199" t="s">
        <v>104</v>
      </c>
      <c r="P1199">
        <v>3</v>
      </c>
      <c r="Q1199" t="s">
        <v>2196</v>
      </c>
      <c r="R1199">
        <v>3</v>
      </c>
    </row>
    <row r="1200" spans="1:18" x14ac:dyDescent="0.2">
      <c r="A1200" t="s">
        <v>2510</v>
      </c>
      <c r="B1200" t="s">
        <v>2511</v>
      </c>
      <c r="C1200">
        <v>54235</v>
      </c>
      <c r="D1200">
        <v>105224</v>
      </c>
      <c r="E1200">
        <v>10005599</v>
      </c>
      <c r="F1200" t="s">
        <v>1508</v>
      </c>
      <c r="G1200" t="s">
        <v>13</v>
      </c>
      <c r="H1200" t="s">
        <v>260</v>
      </c>
      <c r="I1200" t="s">
        <v>155</v>
      </c>
      <c r="J1200" t="s">
        <v>155</v>
      </c>
      <c r="K1200" t="s">
        <v>2512</v>
      </c>
      <c r="L1200" s="161">
        <v>41694</v>
      </c>
      <c r="M1200" s="161">
        <v>41698</v>
      </c>
      <c r="N1200" t="s">
        <v>98</v>
      </c>
      <c r="O1200" t="s">
        <v>104</v>
      </c>
      <c r="P1200">
        <v>2</v>
      </c>
      <c r="Q1200" t="s">
        <v>2196</v>
      </c>
      <c r="R1200">
        <v>2</v>
      </c>
    </row>
    <row r="1201" spans="1:18" x14ac:dyDescent="0.2">
      <c r="A1201" t="s">
        <v>2513</v>
      </c>
      <c r="B1201" t="s">
        <v>439</v>
      </c>
      <c r="C1201">
        <v>54333</v>
      </c>
      <c r="D1201">
        <v>111892</v>
      </c>
      <c r="E1201">
        <v>10005752</v>
      </c>
      <c r="F1201" t="s">
        <v>1508</v>
      </c>
      <c r="G1201" t="s">
        <v>13</v>
      </c>
      <c r="H1201" t="s">
        <v>436</v>
      </c>
      <c r="I1201" t="s">
        <v>155</v>
      </c>
      <c r="J1201" t="s">
        <v>155</v>
      </c>
      <c r="K1201" t="s">
        <v>2514</v>
      </c>
      <c r="L1201" s="161">
        <v>41799</v>
      </c>
      <c r="M1201" s="161">
        <v>41803</v>
      </c>
      <c r="N1201" t="s">
        <v>138</v>
      </c>
      <c r="O1201" t="s">
        <v>104</v>
      </c>
      <c r="P1201">
        <v>3</v>
      </c>
      <c r="Q1201" t="s">
        <v>2196</v>
      </c>
      <c r="R1201">
        <v>3</v>
      </c>
    </row>
    <row r="1202" spans="1:18" x14ac:dyDescent="0.2">
      <c r="A1202" t="s">
        <v>2515</v>
      </c>
      <c r="B1202" t="s">
        <v>2516</v>
      </c>
      <c r="C1202">
        <v>54349</v>
      </c>
      <c r="D1202">
        <v>112753</v>
      </c>
      <c r="E1202">
        <v>10002244</v>
      </c>
      <c r="F1202" t="s">
        <v>1512</v>
      </c>
      <c r="G1202" t="s">
        <v>14</v>
      </c>
      <c r="H1202" t="s">
        <v>185</v>
      </c>
      <c r="I1202" t="s">
        <v>186</v>
      </c>
      <c r="J1202" t="s">
        <v>93</v>
      </c>
      <c r="K1202" t="s">
        <v>2517</v>
      </c>
      <c r="L1202" s="161">
        <v>41673</v>
      </c>
      <c r="M1202" s="161">
        <v>41677</v>
      </c>
      <c r="N1202" t="s">
        <v>282</v>
      </c>
      <c r="O1202" t="s">
        <v>104</v>
      </c>
      <c r="P1202">
        <v>2</v>
      </c>
      <c r="Q1202" t="s">
        <v>2196</v>
      </c>
      <c r="R1202">
        <v>3</v>
      </c>
    </row>
    <row r="1203" spans="1:18" x14ac:dyDescent="0.2">
      <c r="A1203" t="s">
        <v>2518</v>
      </c>
      <c r="B1203" t="s">
        <v>1733</v>
      </c>
      <c r="C1203">
        <v>54373</v>
      </c>
      <c r="D1203">
        <v>110136</v>
      </c>
      <c r="E1203">
        <v>10005825</v>
      </c>
      <c r="F1203" t="s">
        <v>1536</v>
      </c>
      <c r="G1203" t="s">
        <v>14</v>
      </c>
      <c r="H1203" t="s">
        <v>398</v>
      </c>
      <c r="I1203" t="s">
        <v>161</v>
      </c>
      <c r="J1203" t="s">
        <v>161</v>
      </c>
      <c r="K1203" t="s">
        <v>2519</v>
      </c>
      <c r="L1203" s="161">
        <v>41575</v>
      </c>
      <c r="M1203" s="161">
        <v>41579</v>
      </c>
      <c r="N1203" t="s">
        <v>143</v>
      </c>
      <c r="O1203" t="s">
        <v>104</v>
      </c>
      <c r="P1203">
        <v>3</v>
      </c>
      <c r="Q1203" t="s">
        <v>2196</v>
      </c>
      <c r="R1203">
        <v>2</v>
      </c>
    </row>
    <row r="1204" spans="1:18" x14ac:dyDescent="0.2">
      <c r="A1204" t="s">
        <v>2520</v>
      </c>
      <c r="B1204" t="s">
        <v>1013</v>
      </c>
      <c r="C1204">
        <v>54397</v>
      </c>
      <c r="D1204">
        <v>107640</v>
      </c>
      <c r="E1204">
        <v>10005883</v>
      </c>
      <c r="F1204" t="s">
        <v>1508</v>
      </c>
      <c r="G1204" t="s">
        <v>13</v>
      </c>
      <c r="H1204" t="s">
        <v>223</v>
      </c>
      <c r="I1204" t="s">
        <v>152</v>
      </c>
      <c r="J1204" t="s">
        <v>152</v>
      </c>
      <c r="K1204" t="s">
        <v>2521</v>
      </c>
      <c r="L1204" s="161">
        <v>41562</v>
      </c>
      <c r="M1204" s="161">
        <v>41565</v>
      </c>
      <c r="N1204" t="s">
        <v>123</v>
      </c>
      <c r="O1204" t="s">
        <v>104</v>
      </c>
      <c r="P1204">
        <v>2</v>
      </c>
      <c r="Q1204" t="s">
        <v>2196</v>
      </c>
      <c r="R1204">
        <v>2</v>
      </c>
    </row>
    <row r="1205" spans="1:18" x14ac:dyDescent="0.2">
      <c r="A1205" t="s">
        <v>2522</v>
      </c>
      <c r="B1205" t="s">
        <v>209</v>
      </c>
      <c r="C1205">
        <v>54414</v>
      </c>
      <c r="D1205">
        <v>108603</v>
      </c>
      <c r="E1205">
        <v>10005897</v>
      </c>
      <c r="F1205" t="s">
        <v>1508</v>
      </c>
      <c r="G1205" t="s">
        <v>13</v>
      </c>
      <c r="H1205" t="s">
        <v>210</v>
      </c>
      <c r="I1205" t="s">
        <v>115</v>
      </c>
      <c r="J1205" t="s">
        <v>115</v>
      </c>
      <c r="K1205" t="s">
        <v>211</v>
      </c>
      <c r="L1205" s="161">
        <v>41702</v>
      </c>
      <c r="M1205" s="161">
        <v>41705</v>
      </c>
      <c r="N1205" t="s">
        <v>138</v>
      </c>
      <c r="O1205" t="s">
        <v>104</v>
      </c>
      <c r="P1205">
        <v>2</v>
      </c>
      <c r="Q1205" t="s">
        <v>2196</v>
      </c>
      <c r="R1205">
        <v>3</v>
      </c>
    </row>
    <row r="1206" spans="1:18" x14ac:dyDescent="0.2">
      <c r="A1206" t="s">
        <v>2523</v>
      </c>
      <c r="B1206" t="s">
        <v>2524</v>
      </c>
      <c r="C1206">
        <v>54460</v>
      </c>
      <c r="D1206">
        <v>107998</v>
      </c>
      <c r="E1206">
        <v>10005959</v>
      </c>
      <c r="F1206" t="s">
        <v>1512</v>
      </c>
      <c r="G1206" t="s">
        <v>14</v>
      </c>
      <c r="H1206" t="s">
        <v>436</v>
      </c>
      <c r="I1206" t="s">
        <v>155</v>
      </c>
      <c r="J1206" t="s">
        <v>155</v>
      </c>
      <c r="K1206" t="s">
        <v>2525</v>
      </c>
      <c r="L1206" s="161">
        <v>41806</v>
      </c>
      <c r="M1206" s="161">
        <v>41810</v>
      </c>
      <c r="N1206" t="s">
        <v>143</v>
      </c>
      <c r="O1206" t="s">
        <v>104</v>
      </c>
      <c r="P1206">
        <v>2</v>
      </c>
      <c r="Q1206" t="s">
        <v>2196</v>
      </c>
      <c r="R1206">
        <v>2</v>
      </c>
    </row>
    <row r="1207" spans="1:18" x14ac:dyDescent="0.2">
      <c r="A1207" t="s">
        <v>2526</v>
      </c>
      <c r="B1207" t="s">
        <v>2527</v>
      </c>
      <c r="C1207">
        <v>54495</v>
      </c>
      <c r="D1207">
        <v>105310</v>
      </c>
      <c r="E1207">
        <v>10006005</v>
      </c>
      <c r="F1207" t="s">
        <v>1508</v>
      </c>
      <c r="G1207" t="s">
        <v>13</v>
      </c>
      <c r="H1207" t="s">
        <v>442</v>
      </c>
      <c r="I1207" t="s">
        <v>92</v>
      </c>
      <c r="J1207" t="s">
        <v>93</v>
      </c>
      <c r="K1207" t="s">
        <v>2528</v>
      </c>
      <c r="L1207" s="161">
        <v>41834</v>
      </c>
      <c r="M1207" s="161">
        <v>41838</v>
      </c>
      <c r="N1207" t="s">
        <v>138</v>
      </c>
      <c r="O1207" t="s">
        <v>104</v>
      </c>
      <c r="P1207">
        <v>1</v>
      </c>
      <c r="Q1207" t="s">
        <v>2196</v>
      </c>
      <c r="R1207">
        <v>3</v>
      </c>
    </row>
    <row r="1208" spans="1:18" x14ac:dyDescent="0.2">
      <c r="A1208" t="s">
        <v>2529</v>
      </c>
      <c r="B1208" t="s">
        <v>2530</v>
      </c>
      <c r="C1208">
        <v>54532</v>
      </c>
      <c r="D1208">
        <v>105037</v>
      </c>
      <c r="E1208">
        <v>10009091</v>
      </c>
      <c r="F1208" t="s">
        <v>1508</v>
      </c>
      <c r="G1208" t="s">
        <v>13</v>
      </c>
      <c r="H1208" t="s">
        <v>342</v>
      </c>
      <c r="I1208" t="s">
        <v>177</v>
      </c>
      <c r="J1208" t="s">
        <v>177</v>
      </c>
      <c r="K1208" t="s">
        <v>2531</v>
      </c>
      <c r="L1208" s="161">
        <v>41806</v>
      </c>
      <c r="M1208" s="161">
        <v>41810</v>
      </c>
      <c r="N1208" t="s">
        <v>98</v>
      </c>
      <c r="O1208" t="s">
        <v>104</v>
      </c>
      <c r="P1208">
        <v>2</v>
      </c>
      <c r="Q1208" t="s">
        <v>2196</v>
      </c>
      <c r="R1208">
        <v>2</v>
      </c>
    </row>
    <row r="1209" spans="1:18" x14ac:dyDescent="0.2">
      <c r="A1209" t="s">
        <v>2532</v>
      </c>
      <c r="B1209" t="s">
        <v>2533</v>
      </c>
      <c r="C1209">
        <v>54630</v>
      </c>
      <c r="D1209">
        <v>107084</v>
      </c>
      <c r="E1209">
        <v>10006337</v>
      </c>
      <c r="F1209" t="s">
        <v>1512</v>
      </c>
      <c r="G1209" t="s">
        <v>14</v>
      </c>
      <c r="H1209" t="s">
        <v>768</v>
      </c>
      <c r="I1209" t="s">
        <v>92</v>
      </c>
      <c r="J1209" t="s">
        <v>93</v>
      </c>
      <c r="K1209" t="s">
        <v>2534</v>
      </c>
      <c r="L1209" s="161">
        <v>41792</v>
      </c>
      <c r="M1209" s="161">
        <v>41796</v>
      </c>
      <c r="N1209" t="s">
        <v>352</v>
      </c>
      <c r="O1209" t="s">
        <v>104</v>
      </c>
      <c r="P1209">
        <v>2</v>
      </c>
      <c r="Q1209" t="s">
        <v>2196</v>
      </c>
      <c r="R1209">
        <v>3</v>
      </c>
    </row>
    <row r="1210" spans="1:18" x14ac:dyDescent="0.2">
      <c r="A1210" t="s">
        <v>2535</v>
      </c>
      <c r="B1210" t="s">
        <v>2536</v>
      </c>
      <c r="C1210">
        <v>54657</v>
      </c>
      <c r="D1210">
        <v>108002</v>
      </c>
      <c r="E1210">
        <v>10006399</v>
      </c>
      <c r="F1210" t="s">
        <v>1512</v>
      </c>
      <c r="G1210" t="s">
        <v>14</v>
      </c>
      <c r="H1210" t="s">
        <v>793</v>
      </c>
      <c r="I1210" t="s">
        <v>102</v>
      </c>
      <c r="J1210" t="s">
        <v>102</v>
      </c>
      <c r="K1210" t="s">
        <v>2537</v>
      </c>
      <c r="L1210" s="161">
        <v>41722</v>
      </c>
      <c r="M1210" s="161">
        <v>41726</v>
      </c>
      <c r="N1210" t="s">
        <v>282</v>
      </c>
      <c r="O1210" t="s">
        <v>104</v>
      </c>
      <c r="P1210">
        <v>2</v>
      </c>
      <c r="Q1210" t="s">
        <v>2196</v>
      </c>
      <c r="R1210">
        <v>3</v>
      </c>
    </row>
    <row r="1211" spans="1:18" x14ac:dyDescent="0.2">
      <c r="A1211" t="s">
        <v>2538</v>
      </c>
      <c r="B1211" t="s">
        <v>119</v>
      </c>
      <c r="C1211">
        <v>54698</v>
      </c>
      <c r="D1211">
        <v>109318</v>
      </c>
      <c r="E1211">
        <v>10006438</v>
      </c>
      <c r="F1211" t="s">
        <v>1508</v>
      </c>
      <c r="G1211" t="s">
        <v>13</v>
      </c>
      <c r="H1211" t="s">
        <v>120</v>
      </c>
      <c r="I1211" t="s">
        <v>115</v>
      </c>
      <c r="J1211" t="s">
        <v>115</v>
      </c>
      <c r="K1211" t="s">
        <v>122</v>
      </c>
      <c r="L1211" s="161">
        <v>41723</v>
      </c>
      <c r="M1211" s="161">
        <v>41726</v>
      </c>
      <c r="N1211" t="s">
        <v>123</v>
      </c>
      <c r="O1211" t="s">
        <v>104</v>
      </c>
      <c r="P1211">
        <v>2</v>
      </c>
      <c r="Q1211" t="s">
        <v>2196</v>
      </c>
      <c r="R1211">
        <v>3</v>
      </c>
    </row>
    <row r="1212" spans="1:18" x14ac:dyDescent="0.2">
      <c r="A1212" t="s">
        <v>2539</v>
      </c>
      <c r="B1212" t="s">
        <v>2540</v>
      </c>
      <c r="C1212">
        <v>54714</v>
      </c>
      <c r="D1212">
        <v>107996</v>
      </c>
      <c r="E1212">
        <v>10006458</v>
      </c>
      <c r="F1212" t="s">
        <v>1536</v>
      </c>
      <c r="G1212" t="s">
        <v>14</v>
      </c>
      <c r="H1212" t="s">
        <v>207</v>
      </c>
      <c r="I1212" t="s">
        <v>186</v>
      </c>
      <c r="J1212" t="s">
        <v>93</v>
      </c>
      <c r="K1212" t="s">
        <v>2541</v>
      </c>
      <c r="L1212" s="161">
        <v>41661</v>
      </c>
      <c r="M1212" s="161">
        <v>41663</v>
      </c>
      <c r="N1212" t="s">
        <v>143</v>
      </c>
      <c r="O1212" t="s">
        <v>104</v>
      </c>
      <c r="P1212">
        <v>2</v>
      </c>
      <c r="Q1212" t="s">
        <v>2196</v>
      </c>
      <c r="R1212">
        <v>2</v>
      </c>
    </row>
    <row r="1213" spans="1:18" x14ac:dyDescent="0.2">
      <c r="A1213" t="s">
        <v>2542</v>
      </c>
      <c r="B1213" t="s">
        <v>2543</v>
      </c>
      <c r="C1213">
        <v>54719</v>
      </c>
      <c r="D1213">
        <v>110161</v>
      </c>
      <c r="E1213">
        <v>10006462</v>
      </c>
      <c r="F1213" t="s">
        <v>1512</v>
      </c>
      <c r="G1213" t="s">
        <v>14</v>
      </c>
      <c r="H1213" t="s">
        <v>428</v>
      </c>
      <c r="I1213" t="s">
        <v>155</v>
      </c>
      <c r="J1213" t="s">
        <v>155</v>
      </c>
      <c r="K1213" t="s">
        <v>2544</v>
      </c>
      <c r="L1213" s="161">
        <v>41549</v>
      </c>
      <c r="M1213" s="161">
        <v>41551</v>
      </c>
      <c r="N1213" t="s">
        <v>143</v>
      </c>
      <c r="O1213" t="s">
        <v>104</v>
      </c>
      <c r="P1213">
        <v>2</v>
      </c>
      <c r="Q1213" t="s">
        <v>2196</v>
      </c>
      <c r="R1213">
        <v>3</v>
      </c>
    </row>
    <row r="1214" spans="1:18" x14ac:dyDescent="0.2">
      <c r="A1214" t="s">
        <v>2545</v>
      </c>
      <c r="B1214" t="s">
        <v>2546</v>
      </c>
      <c r="C1214">
        <v>54725</v>
      </c>
      <c r="D1214">
        <v>122966</v>
      </c>
      <c r="E1214">
        <v>10037945</v>
      </c>
      <c r="F1214" t="s">
        <v>1508</v>
      </c>
      <c r="G1214" t="s">
        <v>13</v>
      </c>
      <c r="H1214" t="s">
        <v>130</v>
      </c>
      <c r="I1214" t="s">
        <v>131</v>
      </c>
      <c r="J1214" t="s">
        <v>131</v>
      </c>
      <c r="K1214" t="s">
        <v>2547</v>
      </c>
      <c r="L1214" s="161">
        <v>41709</v>
      </c>
      <c r="M1214" s="161">
        <v>41712</v>
      </c>
      <c r="N1214" t="s">
        <v>98</v>
      </c>
      <c r="O1214" t="s">
        <v>104</v>
      </c>
      <c r="P1214">
        <v>2</v>
      </c>
      <c r="Q1214" t="s">
        <v>2196</v>
      </c>
      <c r="R1214">
        <v>2</v>
      </c>
    </row>
    <row r="1215" spans="1:18" x14ac:dyDescent="0.2">
      <c r="A1215" t="s">
        <v>2548</v>
      </c>
      <c r="B1215" t="s">
        <v>2549</v>
      </c>
      <c r="C1215">
        <v>54785</v>
      </c>
      <c r="D1215">
        <v>116777</v>
      </c>
      <c r="E1215">
        <v>10006559</v>
      </c>
      <c r="F1215" t="s">
        <v>1590</v>
      </c>
      <c r="G1215" t="s">
        <v>13</v>
      </c>
      <c r="H1215" t="s">
        <v>724</v>
      </c>
      <c r="I1215" t="s">
        <v>102</v>
      </c>
      <c r="J1215" t="s">
        <v>102</v>
      </c>
      <c r="K1215" t="s">
        <v>2550</v>
      </c>
      <c r="L1215" s="161">
        <v>41666</v>
      </c>
      <c r="M1215" s="161">
        <v>41670</v>
      </c>
      <c r="N1215" t="s">
        <v>98</v>
      </c>
      <c r="O1215" t="s">
        <v>104</v>
      </c>
      <c r="P1215">
        <v>2</v>
      </c>
      <c r="Q1215" t="s">
        <v>2196</v>
      </c>
      <c r="R1215">
        <v>2</v>
      </c>
    </row>
    <row r="1216" spans="1:18" x14ac:dyDescent="0.2">
      <c r="A1216" t="s">
        <v>2551</v>
      </c>
      <c r="B1216" t="s">
        <v>2552</v>
      </c>
      <c r="C1216">
        <v>54873</v>
      </c>
      <c r="D1216">
        <v>106912</v>
      </c>
      <c r="E1216">
        <v>10003748</v>
      </c>
      <c r="F1216" t="s">
        <v>1508</v>
      </c>
      <c r="G1216" t="s">
        <v>13</v>
      </c>
      <c r="H1216" t="s">
        <v>335</v>
      </c>
      <c r="I1216" t="s">
        <v>131</v>
      </c>
      <c r="J1216" t="s">
        <v>131</v>
      </c>
      <c r="K1216" t="s">
        <v>2553</v>
      </c>
      <c r="L1216" s="161">
        <v>41813</v>
      </c>
      <c r="M1216" s="161">
        <v>41817</v>
      </c>
      <c r="N1216" t="s">
        <v>123</v>
      </c>
      <c r="O1216" t="s">
        <v>104</v>
      </c>
      <c r="P1216">
        <v>2</v>
      </c>
      <c r="Q1216" t="s">
        <v>2196</v>
      </c>
      <c r="R1216">
        <v>2</v>
      </c>
    </row>
    <row r="1217" spans="1:18" x14ac:dyDescent="0.2">
      <c r="A1217" t="s">
        <v>2554</v>
      </c>
      <c r="B1217" t="s">
        <v>522</v>
      </c>
      <c r="C1217">
        <v>54916</v>
      </c>
      <c r="D1217">
        <v>110183</v>
      </c>
      <c r="E1217">
        <v>10006797</v>
      </c>
      <c r="F1217" t="s">
        <v>1508</v>
      </c>
      <c r="G1217" t="s">
        <v>13</v>
      </c>
      <c r="H1217" t="s">
        <v>221</v>
      </c>
      <c r="I1217" t="s">
        <v>177</v>
      </c>
      <c r="J1217" t="s">
        <v>177</v>
      </c>
      <c r="K1217" t="s">
        <v>523</v>
      </c>
      <c r="L1217" s="161">
        <v>41562</v>
      </c>
      <c r="M1217" s="161">
        <v>41565</v>
      </c>
      <c r="N1217" t="s">
        <v>123</v>
      </c>
      <c r="O1217" t="s">
        <v>104</v>
      </c>
      <c r="P1217">
        <v>2</v>
      </c>
      <c r="Q1217" t="s">
        <v>2196</v>
      </c>
      <c r="R1217">
        <v>1</v>
      </c>
    </row>
    <row r="1218" spans="1:18" x14ac:dyDescent="0.2">
      <c r="A1218" t="s">
        <v>2555</v>
      </c>
      <c r="B1218" t="s">
        <v>2556</v>
      </c>
      <c r="C1218">
        <v>54969</v>
      </c>
      <c r="D1218">
        <v>122223</v>
      </c>
      <c r="E1218">
        <v>10019155</v>
      </c>
      <c r="F1218" t="s">
        <v>1508</v>
      </c>
      <c r="G1218" t="s">
        <v>13</v>
      </c>
      <c r="H1218" t="s">
        <v>173</v>
      </c>
      <c r="I1218" t="s">
        <v>161</v>
      </c>
      <c r="J1218" t="s">
        <v>161</v>
      </c>
      <c r="K1218" t="s">
        <v>2557</v>
      </c>
      <c r="L1218" s="161">
        <v>41596</v>
      </c>
      <c r="M1218" s="161">
        <v>41600</v>
      </c>
      <c r="N1218" t="s">
        <v>98</v>
      </c>
      <c r="O1218" t="s">
        <v>104</v>
      </c>
      <c r="P1218">
        <v>2</v>
      </c>
      <c r="Q1218" t="s">
        <v>2196</v>
      </c>
      <c r="R1218">
        <v>3</v>
      </c>
    </row>
    <row r="1219" spans="1:18" x14ac:dyDescent="0.2">
      <c r="A1219" t="s">
        <v>2558</v>
      </c>
      <c r="B1219" t="s">
        <v>2559</v>
      </c>
      <c r="C1219">
        <v>55056</v>
      </c>
      <c r="D1219">
        <v>118596</v>
      </c>
      <c r="E1219">
        <v>10024071</v>
      </c>
      <c r="F1219" t="s">
        <v>1508</v>
      </c>
      <c r="G1219" t="s">
        <v>13</v>
      </c>
      <c r="H1219" t="s">
        <v>225</v>
      </c>
      <c r="I1219" t="s">
        <v>92</v>
      </c>
      <c r="J1219" t="s">
        <v>93</v>
      </c>
      <c r="K1219" t="s">
        <v>2560</v>
      </c>
      <c r="L1219" s="161">
        <v>41589</v>
      </c>
      <c r="M1219" s="161">
        <v>41593</v>
      </c>
      <c r="N1219" t="s">
        <v>98</v>
      </c>
      <c r="O1219" t="s">
        <v>104</v>
      </c>
      <c r="P1219">
        <v>2</v>
      </c>
      <c r="Q1219" t="s">
        <v>2196</v>
      </c>
      <c r="R1219">
        <v>2</v>
      </c>
    </row>
    <row r="1220" spans="1:18" x14ac:dyDescent="0.2">
      <c r="A1220" t="s">
        <v>2561</v>
      </c>
      <c r="B1220" t="s">
        <v>2562</v>
      </c>
      <c r="C1220">
        <v>55105</v>
      </c>
      <c r="D1220">
        <v>118931</v>
      </c>
      <c r="E1220">
        <v>10028629</v>
      </c>
      <c r="F1220" t="s">
        <v>1536</v>
      </c>
      <c r="G1220" t="s">
        <v>14</v>
      </c>
      <c r="H1220" t="s">
        <v>1777</v>
      </c>
      <c r="I1220" t="s">
        <v>161</v>
      </c>
      <c r="J1220" t="s">
        <v>161</v>
      </c>
      <c r="K1220" t="s">
        <v>2563</v>
      </c>
      <c r="L1220" s="161">
        <v>41569</v>
      </c>
      <c r="M1220" s="161">
        <v>41572</v>
      </c>
      <c r="N1220" t="s">
        <v>123</v>
      </c>
      <c r="O1220" t="s">
        <v>104</v>
      </c>
      <c r="P1220">
        <v>4</v>
      </c>
      <c r="Q1220" t="s">
        <v>2196</v>
      </c>
      <c r="R1220">
        <v>2</v>
      </c>
    </row>
    <row r="1221" spans="1:18" x14ac:dyDescent="0.2">
      <c r="A1221" t="s">
        <v>2564</v>
      </c>
      <c r="B1221" t="s">
        <v>2565</v>
      </c>
      <c r="C1221">
        <v>55113</v>
      </c>
      <c r="D1221">
        <v>105909</v>
      </c>
      <c r="E1221">
        <v>10004589</v>
      </c>
      <c r="F1221" t="s">
        <v>1508</v>
      </c>
      <c r="G1221" t="s">
        <v>13</v>
      </c>
      <c r="H1221" t="s">
        <v>312</v>
      </c>
      <c r="I1221" t="s">
        <v>131</v>
      </c>
      <c r="J1221" t="s">
        <v>131</v>
      </c>
      <c r="K1221" t="s">
        <v>2566</v>
      </c>
      <c r="L1221" s="161">
        <v>41568</v>
      </c>
      <c r="M1221" s="161">
        <v>41571</v>
      </c>
      <c r="N1221" t="s">
        <v>98</v>
      </c>
      <c r="O1221" t="s">
        <v>104</v>
      </c>
      <c r="P1221">
        <v>2</v>
      </c>
      <c r="Q1221" t="s">
        <v>2196</v>
      </c>
      <c r="R1221">
        <v>1</v>
      </c>
    </row>
    <row r="1222" spans="1:18" x14ac:dyDescent="0.2">
      <c r="A1222" t="s">
        <v>2567</v>
      </c>
      <c r="B1222" t="s">
        <v>2568</v>
      </c>
      <c r="C1222">
        <v>55219</v>
      </c>
      <c r="D1222">
        <v>105699</v>
      </c>
      <c r="E1222">
        <v>10007232</v>
      </c>
      <c r="F1222" t="s">
        <v>1508</v>
      </c>
      <c r="G1222" t="s">
        <v>13</v>
      </c>
      <c r="H1222" t="s">
        <v>656</v>
      </c>
      <c r="I1222" t="s">
        <v>115</v>
      </c>
      <c r="J1222" t="s">
        <v>115</v>
      </c>
      <c r="K1222" t="s">
        <v>2569</v>
      </c>
      <c r="L1222" s="161">
        <v>41548</v>
      </c>
      <c r="M1222" s="161">
        <v>41551</v>
      </c>
      <c r="N1222" t="s">
        <v>123</v>
      </c>
      <c r="O1222" t="s">
        <v>104</v>
      </c>
      <c r="P1222">
        <v>4</v>
      </c>
      <c r="Q1222" t="s">
        <v>2196</v>
      </c>
      <c r="R1222">
        <v>2</v>
      </c>
    </row>
    <row r="1223" spans="1:18" x14ac:dyDescent="0.2">
      <c r="A1223" t="s">
        <v>2570</v>
      </c>
      <c r="B1223" t="s">
        <v>599</v>
      </c>
      <c r="C1223">
        <v>55306</v>
      </c>
      <c r="D1223">
        <v>107473</v>
      </c>
      <c r="E1223">
        <v>10007396</v>
      </c>
      <c r="F1223" t="s">
        <v>1536</v>
      </c>
      <c r="G1223" t="s">
        <v>14</v>
      </c>
      <c r="H1223" t="s">
        <v>101</v>
      </c>
      <c r="I1223" t="s">
        <v>102</v>
      </c>
      <c r="J1223" t="s">
        <v>102</v>
      </c>
      <c r="K1223" t="s">
        <v>600</v>
      </c>
      <c r="L1223" s="161">
        <v>41723</v>
      </c>
      <c r="M1223" s="161">
        <v>41726</v>
      </c>
      <c r="N1223" t="s">
        <v>138</v>
      </c>
      <c r="O1223" t="s">
        <v>104</v>
      </c>
      <c r="P1223">
        <v>2</v>
      </c>
      <c r="Q1223" t="s">
        <v>2196</v>
      </c>
      <c r="R1223">
        <v>3</v>
      </c>
    </row>
    <row r="1224" spans="1:18" x14ac:dyDescent="0.2">
      <c r="A1224" t="s">
        <v>2571</v>
      </c>
      <c r="B1224" t="s">
        <v>1075</v>
      </c>
      <c r="C1224">
        <v>55416</v>
      </c>
      <c r="D1224">
        <v>107963</v>
      </c>
      <c r="E1224">
        <v>10007594</v>
      </c>
      <c r="F1224" t="s">
        <v>1536</v>
      </c>
      <c r="G1224" t="s">
        <v>14</v>
      </c>
      <c r="H1224" t="s">
        <v>130</v>
      </c>
      <c r="I1224" t="s">
        <v>131</v>
      </c>
      <c r="J1224" t="s">
        <v>131</v>
      </c>
      <c r="K1224" t="s">
        <v>2572</v>
      </c>
      <c r="L1224" s="161">
        <v>41604</v>
      </c>
      <c r="M1224" s="161">
        <v>41607</v>
      </c>
      <c r="N1224" t="s">
        <v>143</v>
      </c>
      <c r="O1224" t="s">
        <v>104</v>
      </c>
      <c r="P1224">
        <v>2</v>
      </c>
      <c r="Q1224" t="s">
        <v>2196</v>
      </c>
      <c r="R1224">
        <v>2</v>
      </c>
    </row>
    <row r="1225" spans="1:18" x14ac:dyDescent="0.2">
      <c r="A1225" t="s">
        <v>2573</v>
      </c>
      <c r="B1225" t="s">
        <v>2574</v>
      </c>
      <c r="C1225">
        <v>55451</v>
      </c>
      <c r="D1225">
        <v>117518</v>
      </c>
      <c r="E1225">
        <v>10008024</v>
      </c>
      <c r="F1225" t="s">
        <v>1508</v>
      </c>
      <c r="G1225" t="s">
        <v>13</v>
      </c>
      <c r="H1225" t="s">
        <v>194</v>
      </c>
      <c r="I1225" t="s">
        <v>155</v>
      </c>
      <c r="J1225" t="s">
        <v>155</v>
      </c>
      <c r="K1225" t="s">
        <v>2575</v>
      </c>
      <c r="L1225" s="161">
        <v>41618</v>
      </c>
      <c r="M1225" s="161">
        <v>41621</v>
      </c>
      <c r="N1225" t="s">
        <v>98</v>
      </c>
      <c r="O1225" t="s">
        <v>104</v>
      </c>
      <c r="P1225">
        <v>2</v>
      </c>
      <c r="Q1225" t="s">
        <v>2196</v>
      </c>
      <c r="R1225">
        <v>2</v>
      </c>
    </row>
    <row r="1226" spans="1:18" x14ac:dyDescent="0.2">
      <c r="A1226" t="s">
        <v>2576</v>
      </c>
      <c r="B1226" t="s">
        <v>2577</v>
      </c>
      <c r="C1226">
        <v>55704</v>
      </c>
      <c r="D1226">
        <v>116515</v>
      </c>
      <c r="E1226">
        <v>10008906</v>
      </c>
      <c r="F1226" t="s">
        <v>1508</v>
      </c>
      <c r="G1226" t="s">
        <v>13</v>
      </c>
      <c r="H1226" t="s">
        <v>185</v>
      </c>
      <c r="I1226" t="s">
        <v>186</v>
      </c>
      <c r="J1226" t="s">
        <v>93</v>
      </c>
      <c r="K1226" t="s">
        <v>2578</v>
      </c>
      <c r="L1226" s="161">
        <v>41856</v>
      </c>
      <c r="M1226" s="161">
        <v>41859</v>
      </c>
      <c r="N1226" t="s">
        <v>98</v>
      </c>
      <c r="O1226" t="s">
        <v>104</v>
      </c>
      <c r="P1226">
        <v>2</v>
      </c>
      <c r="Q1226" t="s">
        <v>2196</v>
      </c>
      <c r="R1226">
        <v>3</v>
      </c>
    </row>
    <row r="1227" spans="1:18" x14ac:dyDescent="0.2">
      <c r="A1227" t="s">
        <v>2579</v>
      </c>
      <c r="B1227" t="s">
        <v>2580</v>
      </c>
      <c r="C1227">
        <v>57881</v>
      </c>
      <c r="D1227">
        <v>117615</v>
      </c>
      <c r="E1227">
        <v>10008935</v>
      </c>
      <c r="F1227" t="s">
        <v>1508</v>
      </c>
      <c r="G1227" t="s">
        <v>13</v>
      </c>
      <c r="H1227" t="s">
        <v>442</v>
      </c>
      <c r="I1227" t="s">
        <v>92</v>
      </c>
      <c r="J1227" t="s">
        <v>93</v>
      </c>
      <c r="K1227" t="s">
        <v>2581</v>
      </c>
      <c r="L1227" s="161">
        <v>41722</v>
      </c>
      <c r="M1227" s="161">
        <v>41726</v>
      </c>
      <c r="N1227" t="s">
        <v>98</v>
      </c>
      <c r="O1227" t="s">
        <v>104</v>
      </c>
      <c r="P1227">
        <v>2</v>
      </c>
      <c r="Q1227" t="s">
        <v>2196</v>
      </c>
      <c r="R1227">
        <v>2</v>
      </c>
    </row>
    <row r="1228" spans="1:18" x14ac:dyDescent="0.2">
      <c r="A1228" t="s">
        <v>2582</v>
      </c>
      <c r="B1228" t="s">
        <v>2583</v>
      </c>
      <c r="C1228">
        <v>57942</v>
      </c>
      <c r="D1228">
        <v>117943</v>
      </c>
      <c r="E1228">
        <v>10013515</v>
      </c>
      <c r="F1228" t="s">
        <v>1508</v>
      </c>
      <c r="G1228" t="s">
        <v>13</v>
      </c>
      <c r="H1228" t="s">
        <v>442</v>
      </c>
      <c r="I1228" t="s">
        <v>92</v>
      </c>
      <c r="J1228" t="s">
        <v>93</v>
      </c>
      <c r="K1228" t="s">
        <v>2584</v>
      </c>
      <c r="L1228" s="161">
        <v>41555</v>
      </c>
      <c r="M1228" s="161">
        <v>41558</v>
      </c>
      <c r="N1228" t="s">
        <v>98</v>
      </c>
      <c r="O1228" t="s">
        <v>104</v>
      </c>
      <c r="P1228">
        <v>2</v>
      </c>
      <c r="Q1228" t="s">
        <v>2196</v>
      </c>
      <c r="R1228">
        <v>2</v>
      </c>
    </row>
    <row r="1229" spans="1:18" x14ac:dyDescent="0.2">
      <c r="A1229" t="s">
        <v>2585</v>
      </c>
      <c r="B1229" t="s">
        <v>2586</v>
      </c>
      <c r="C1229">
        <v>58118</v>
      </c>
      <c r="D1229">
        <v>117585</v>
      </c>
      <c r="E1229">
        <v>10008591</v>
      </c>
      <c r="F1229" t="s">
        <v>1536</v>
      </c>
      <c r="G1229" t="s">
        <v>14</v>
      </c>
      <c r="H1229" t="s">
        <v>358</v>
      </c>
      <c r="I1229" t="s">
        <v>186</v>
      </c>
      <c r="J1229" t="s">
        <v>93</v>
      </c>
      <c r="K1229" t="s">
        <v>2587</v>
      </c>
      <c r="L1229" s="161">
        <v>41757</v>
      </c>
      <c r="M1229" s="161">
        <v>41761</v>
      </c>
      <c r="N1229" t="s">
        <v>138</v>
      </c>
      <c r="O1229" t="s">
        <v>104</v>
      </c>
      <c r="P1229">
        <v>2</v>
      </c>
      <c r="Q1229" t="s">
        <v>2196</v>
      </c>
      <c r="R1229">
        <v>3</v>
      </c>
    </row>
    <row r="1230" spans="1:18" x14ac:dyDescent="0.2">
      <c r="A1230" t="s">
        <v>2588</v>
      </c>
      <c r="B1230" t="s">
        <v>1797</v>
      </c>
      <c r="C1230">
        <v>58132</v>
      </c>
      <c r="D1230">
        <v>115798</v>
      </c>
      <c r="E1230">
        <v>10007722</v>
      </c>
      <c r="F1230" t="s">
        <v>1508</v>
      </c>
      <c r="G1230" t="s">
        <v>13</v>
      </c>
      <c r="H1230" t="s">
        <v>511</v>
      </c>
      <c r="I1230" t="s">
        <v>186</v>
      </c>
      <c r="J1230" t="s">
        <v>93</v>
      </c>
      <c r="K1230" t="s">
        <v>2589</v>
      </c>
      <c r="L1230" s="161">
        <v>41617</v>
      </c>
      <c r="M1230" s="161">
        <v>41621</v>
      </c>
      <c r="N1230" t="s">
        <v>1834</v>
      </c>
      <c r="O1230" t="s">
        <v>104</v>
      </c>
      <c r="P1230">
        <v>3</v>
      </c>
      <c r="Q1230" t="s">
        <v>2196</v>
      </c>
      <c r="R1230">
        <v>4</v>
      </c>
    </row>
    <row r="1231" spans="1:18" x14ac:dyDescent="0.2">
      <c r="A1231" t="s">
        <v>2590</v>
      </c>
      <c r="B1231" t="s">
        <v>1095</v>
      </c>
      <c r="C1231">
        <v>58159</v>
      </c>
      <c r="D1231">
        <v>117269</v>
      </c>
      <c r="E1231">
        <v>10006651</v>
      </c>
      <c r="F1231" t="s">
        <v>1508</v>
      </c>
      <c r="G1231" t="s">
        <v>13</v>
      </c>
      <c r="H1231" t="s">
        <v>670</v>
      </c>
      <c r="I1231" t="s">
        <v>152</v>
      </c>
      <c r="J1231" t="s">
        <v>152</v>
      </c>
      <c r="K1231" t="s">
        <v>2591</v>
      </c>
      <c r="L1231" s="161">
        <v>41582</v>
      </c>
      <c r="M1231" s="161">
        <v>41586</v>
      </c>
      <c r="N1231" t="s">
        <v>98</v>
      </c>
      <c r="O1231" t="s">
        <v>104</v>
      </c>
      <c r="P1231">
        <v>3</v>
      </c>
      <c r="Q1231" t="s">
        <v>2196</v>
      </c>
      <c r="R1231">
        <v>2</v>
      </c>
    </row>
    <row r="1232" spans="1:18" x14ac:dyDescent="0.2">
      <c r="A1232" t="s">
        <v>2592</v>
      </c>
      <c r="B1232" t="s">
        <v>1097</v>
      </c>
      <c r="C1232">
        <v>58161</v>
      </c>
      <c r="D1232">
        <v>117497</v>
      </c>
      <c r="E1232">
        <v>10004807</v>
      </c>
      <c r="F1232" t="s">
        <v>1508</v>
      </c>
      <c r="G1232" t="s">
        <v>13</v>
      </c>
      <c r="H1232" t="s">
        <v>151</v>
      </c>
      <c r="I1232" t="s">
        <v>152</v>
      </c>
      <c r="J1232" t="s">
        <v>152</v>
      </c>
      <c r="K1232" t="s">
        <v>2593</v>
      </c>
      <c r="L1232" s="161">
        <v>41757</v>
      </c>
      <c r="M1232" s="161">
        <v>41761</v>
      </c>
      <c r="N1232" t="s">
        <v>138</v>
      </c>
      <c r="O1232" t="s">
        <v>104</v>
      </c>
      <c r="P1232">
        <v>3</v>
      </c>
      <c r="Q1232" t="s">
        <v>2196</v>
      </c>
      <c r="R1232">
        <v>3</v>
      </c>
    </row>
    <row r="1233" spans="1:18" x14ac:dyDescent="0.2">
      <c r="A1233" t="s">
        <v>2594</v>
      </c>
      <c r="B1233" t="s">
        <v>2595</v>
      </c>
      <c r="C1233">
        <v>58163</v>
      </c>
      <c r="D1233">
        <v>117563</v>
      </c>
      <c r="E1233">
        <v>10008135</v>
      </c>
      <c r="F1233" t="s">
        <v>1508</v>
      </c>
      <c r="G1233" t="s">
        <v>13</v>
      </c>
      <c r="H1233" t="s">
        <v>1185</v>
      </c>
      <c r="I1233" t="s">
        <v>92</v>
      </c>
      <c r="J1233" t="s">
        <v>93</v>
      </c>
      <c r="K1233" t="s">
        <v>2596</v>
      </c>
      <c r="L1233" s="161">
        <v>41792</v>
      </c>
      <c r="M1233" s="161">
        <v>41795</v>
      </c>
      <c r="N1233" t="s">
        <v>123</v>
      </c>
      <c r="O1233" t="s">
        <v>104</v>
      </c>
      <c r="P1233">
        <v>2</v>
      </c>
      <c r="Q1233" t="s">
        <v>2196</v>
      </c>
      <c r="R1233">
        <v>3</v>
      </c>
    </row>
    <row r="1234" spans="1:18" x14ac:dyDescent="0.2">
      <c r="A1234" t="s">
        <v>2597</v>
      </c>
      <c r="B1234" t="s">
        <v>1806</v>
      </c>
      <c r="C1234">
        <v>58179</v>
      </c>
      <c r="D1234">
        <v>118006</v>
      </c>
      <c r="E1234">
        <v>10014199</v>
      </c>
      <c r="F1234" t="s">
        <v>1590</v>
      </c>
      <c r="G1234" t="s">
        <v>13</v>
      </c>
      <c r="H1234" t="s">
        <v>141</v>
      </c>
      <c r="I1234" t="s">
        <v>115</v>
      </c>
      <c r="J1234" t="s">
        <v>115</v>
      </c>
      <c r="K1234" t="s">
        <v>2598</v>
      </c>
      <c r="L1234" s="161">
        <v>41589</v>
      </c>
      <c r="M1234" s="161">
        <v>41593</v>
      </c>
      <c r="N1234" t="s">
        <v>98</v>
      </c>
      <c r="O1234" t="s">
        <v>104</v>
      </c>
      <c r="P1234">
        <v>3</v>
      </c>
      <c r="Q1234" t="s">
        <v>2196</v>
      </c>
      <c r="R1234">
        <v>2</v>
      </c>
    </row>
    <row r="1235" spans="1:18" x14ac:dyDescent="0.2">
      <c r="A1235" t="s">
        <v>2599</v>
      </c>
      <c r="B1235" t="s">
        <v>2600</v>
      </c>
      <c r="C1235">
        <v>58180</v>
      </c>
      <c r="D1235">
        <v>118011</v>
      </c>
      <c r="E1235">
        <v>10007423</v>
      </c>
      <c r="F1235" t="s">
        <v>1508</v>
      </c>
      <c r="G1235" t="s">
        <v>13</v>
      </c>
      <c r="H1235" t="s">
        <v>374</v>
      </c>
      <c r="I1235" t="s">
        <v>177</v>
      </c>
      <c r="J1235" t="s">
        <v>177</v>
      </c>
      <c r="K1235" t="s">
        <v>2601</v>
      </c>
      <c r="L1235" s="161">
        <v>41604</v>
      </c>
      <c r="M1235" s="161">
        <v>41607</v>
      </c>
      <c r="N1235" t="s">
        <v>123</v>
      </c>
      <c r="O1235" t="s">
        <v>104</v>
      </c>
      <c r="P1235">
        <v>4</v>
      </c>
      <c r="Q1235" t="s">
        <v>2196</v>
      </c>
      <c r="R1235">
        <v>2</v>
      </c>
    </row>
    <row r="1236" spans="1:18" x14ac:dyDescent="0.2">
      <c r="A1236" t="s">
        <v>2602</v>
      </c>
      <c r="B1236" t="s">
        <v>2603</v>
      </c>
      <c r="C1236">
        <v>58192</v>
      </c>
      <c r="D1236">
        <v>119189</v>
      </c>
      <c r="E1236">
        <v>10030462</v>
      </c>
      <c r="F1236" t="s">
        <v>1590</v>
      </c>
      <c r="G1236" t="s">
        <v>13</v>
      </c>
      <c r="H1236" t="s">
        <v>160</v>
      </c>
      <c r="I1236" t="s">
        <v>161</v>
      </c>
      <c r="J1236" t="s">
        <v>161</v>
      </c>
      <c r="K1236" t="s">
        <v>2604</v>
      </c>
      <c r="L1236" s="161">
        <v>41674</v>
      </c>
      <c r="M1236" s="161">
        <v>41677</v>
      </c>
      <c r="N1236" t="s">
        <v>138</v>
      </c>
      <c r="O1236" t="s">
        <v>104</v>
      </c>
      <c r="P1236">
        <v>2</v>
      </c>
      <c r="Q1236" t="s">
        <v>2196</v>
      </c>
      <c r="R1236">
        <v>3</v>
      </c>
    </row>
    <row r="1237" spans="1:18" x14ac:dyDescent="0.2">
      <c r="A1237" t="s">
        <v>2605</v>
      </c>
      <c r="B1237" t="s">
        <v>2606</v>
      </c>
      <c r="C1237">
        <v>58195</v>
      </c>
      <c r="D1237">
        <v>118151</v>
      </c>
      <c r="E1237">
        <v>10019980</v>
      </c>
      <c r="F1237" t="s">
        <v>1590</v>
      </c>
      <c r="G1237" t="s">
        <v>13</v>
      </c>
      <c r="H1237" t="s">
        <v>563</v>
      </c>
      <c r="I1237" t="s">
        <v>115</v>
      </c>
      <c r="J1237" t="s">
        <v>115</v>
      </c>
      <c r="K1237" t="s">
        <v>2607</v>
      </c>
      <c r="L1237" s="161">
        <v>41722</v>
      </c>
      <c r="M1237" s="161">
        <v>41726</v>
      </c>
      <c r="N1237" t="s">
        <v>138</v>
      </c>
      <c r="O1237" t="s">
        <v>104</v>
      </c>
      <c r="P1237">
        <v>2</v>
      </c>
      <c r="Q1237" t="s">
        <v>2196</v>
      </c>
      <c r="R1237">
        <v>3</v>
      </c>
    </row>
    <row r="1238" spans="1:18" x14ac:dyDescent="0.2">
      <c r="A1238" t="s">
        <v>2608</v>
      </c>
      <c r="B1238" t="s">
        <v>2609</v>
      </c>
      <c r="C1238">
        <v>58199</v>
      </c>
      <c r="D1238">
        <v>118186</v>
      </c>
      <c r="E1238">
        <v>10020811</v>
      </c>
      <c r="F1238" t="s">
        <v>1590</v>
      </c>
      <c r="G1238" t="s">
        <v>13</v>
      </c>
      <c r="H1238" t="s">
        <v>291</v>
      </c>
      <c r="I1238" t="s">
        <v>186</v>
      </c>
      <c r="J1238" t="s">
        <v>93</v>
      </c>
      <c r="K1238" t="s">
        <v>2610</v>
      </c>
      <c r="L1238" s="161">
        <v>41604</v>
      </c>
      <c r="M1238" s="161">
        <v>41607</v>
      </c>
      <c r="N1238" t="s">
        <v>1834</v>
      </c>
      <c r="O1238" t="s">
        <v>104</v>
      </c>
      <c r="P1238">
        <v>2</v>
      </c>
      <c r="Q1238" t="s">
        <v>2196</v>
      </c>
      <c r="R1238">
        <v>4</v>
      </c>
    </row>
    <row r="1239" spans="1:18" x14ac:dyDescent="0.2">
      <c r="A1239" t="s">
        <v>2611</v>
      </c>
      <c r="B1239" t="s">
        <v>302</v>
      </c>
      <c r="C1239">
        <v>58237</v>
      </c>
      <c r="D1239">
        <v>116116</v>
      </c>
      <c r="E1239">
        <v>10007698</v>
      </c>
      <c r="F1239" t="s">
        <v>1536</v>
      </c>
      <c r="G1239" t="s">
        <v>14</v>
      </c>
      <c r="H1239" t="s">
        <v>303</v>
      </c>
      <c r="I1239" t="s">
        <v>152</v>
      </c>
      <c r="J1239" t="s">
        <v>152</v>
      </c>
      <c r="K1239" t="s">
        <v>304</v>
      </c>
      <c r="L1239" s="161">
        <v>41723</v>
      </c>
      <c r="M1239" s="161">
        <v>41725</v>
      </c>
      <c r="N1239" t="s">
        <v>123</v>
      </c>
      <c r="O1239" t="s">
        <v>104</v>
      </c>
      <c r="P1239">
        <v>2</v>
      </c>
      <c r="Q1239" t="s">
        <v>2196</v>
      </c>
      <c r="R1239">
        <v>3</v>
      </c>
    </row>
    <row r="1240" spans="1:18" x14ac:dyDescent="0.2">
      <c r="A1240" t="s">
        <v>2612</v>
      </c>
      <c r="B1240" t="s">
        <v>1109</v>
      </c>
      <c r="C1240">
        <v>58260</v>
      </c>
      <c r="D1240">
        <v>117462</v>
      </c>
      <c r="E1240">
        <v>10004823</v>
      </c>
      <c r="F1240" t="s">
        <v>1508</v>
      </c>
      <c r="G1240" t="s">
        <v>13</v>
      </c>
      <c r="H1240" t="s">
        <v>335</v>
      </c>
      <c r="I1240" t="s">
        <v>131</v>
      </c>
      <c r="J1240" t="s">
        <v>131</v>
      </c>
      <c r="K1240" t="s">
        <v>2613</v>
      </c>
      <c r="L1240" s="161">
        <v>41589</v>
      </c>
      <c r="M1240" s="161">
        <v>41593</v>
      </c>
      <c r="N1240" t="s">
        <v>98</v>
      </c>
      <c r="O1240" t="s">
        <v>104</v>
      </c>
      <c r="P1240">
        <v>3</v>
      </c>
      <c r="Q1240" t="s">
        <v>2196</v>
      </c>
      <c r="R1240">
        <v>2</v>
      </c>
    </row>
    <row r="1241" spans="1:18" x14ac:dyDescent="0.2">
      <c r="A1241" t="s">
        <v>2614</v>
      </c>
      <c r="B1241" t="s">
        <v>318</v>
      </c>
      <c r="C1241">
        <v>58273</v>
      </c>
      <c r="D1241">
        <v>117081</v>
      </c>
      <c r="E1241">
        <v>10005150</v>
      </c>
      <c r="F1241" t="s">
        <v>1508</v>
      </c>
      <c r="G1241" t="s">
        <v>13</v>
      </c>
      <c r="H1241" t="s">
        <v>299</v>
      </c>
      <c r="I1241" t="s">
        <v>131</v>
      </c>
      <c r="J1241" t="s">
        <v>131</v>
      </c>
      <c r="K1241" t="s">
        <v>319</v>
      </c>
      <c r="L1241" s="161">
        <v>41660</v>
      </c>
      <c r="M1241" s="161">
        <v>41663</v>
      </c>
      <c r="N1241" t="s">
        <v>138</v>
      </c>
      <c r="O1241" t="s">
        <v>104</v>
      </c>
      <c r="P1241">
        <v>2</v>
      </c>
      <c r="Q1241" t="s">
        <v>2196</v>
      </c>
      <c r="R1241">
        <v>3</v>
      </c>
    </row>
    <row r="1242" spans="1:18" x14ac:dyDescent="0.2">
      <c r="A1242" t="s">
        <v>2615</v>
      </c>
      <c r="B1242" t="s">
        <v>2616</v>
      </c>
      <c r="C1242">
        <v>58277</v>
      </c>
      <c r="D1242">
        <v>118148</v>
      </c>
      <c r="E1242">
        <v>10018942</v>
      </c>
      <c r="F1242" t="s">
        <v>1508</v>
      </c>
      <c r="G1242" t="s">
        <v>13</v>
      </c>
      <c r="H1242" t="s">
        <v>223</v>
      </c>
      <c r="I1242" t="s">
        <v>152</v>
      </c>
      <c r="J1242" t="s">
        <v>152</v>
      </c>
      <c r="K1242" t="s">
        <v>2617</v>
      </c>
      <c r="L1242" s="161">
        <v>41820</v>
      </c>
      <c r="M1242" s="161">
        <v>41824</v>
      </c>
      <c r="N1242" t="s">
        <v>98</v>
      </c>
      <c r="O1242" t="s">
        <v>104</v>
      </c>
      <c r="P1242">
        <v>2</v>
      </c>
      <c r="Q1242" t="s">
        <v>2196</v>
      </c>
      <c r="R1242">
        <v>3</v>
      </c>
    </row>
    <row r="1243" spans="1:18" x14ac:dyDescent="0.2">
      <c r="A1243" t="s">
        <v>2618</v>
      </c>
      <c r="B1243" t="s">
        <v>423</v>
      </c>
      <c r="C1243">
        <v>58380</v>
      </c>
      <c r="D1243">
        <v>116135</v>
      </c>
      <c r="E1243">
        <v>10004788</v>
      </c>
      <c r="F1243" t="s">
        <v>1536</v>
      </c>
      <c r="G1243" t="s">
        <v>14</v>
      </c>
      <c r="H1243" t="s">
        <v>202</v>
      </c>
      <c r="I1243" t="s">
        <v>152</v>
      </c>
      <c r="J1243" t="s">
        <v>152</v>
      </c>
      <c r="K1243" t="s">
        <v>424</v>
      </c>
      <c r="L1243" s="161">
        <v>41618</v>
      </c>
      <c r="M1243" s="161">
        <v>41621</v>
      </c>
      <c r="N1243" t="s">
        <v>143</v>
      </c>
      <c r="O1243" t="s">
        <v>104</v>
      </c>
      <c r="P1243">
        <v>2</v>
      </c>
      <c r="Q1243" t="s">
        <v>2196</v>
      </c>
      <c r="R1243">
        <v>3</v>
      </c>
    </row>
    <row r="1244" spans="1:18" x14ac:dyDescent="0.2">
      <c r="A1244" t="s">
        <v>2619</v>
      </c>
      <c r="B1244" t="s">
        <v>525</v>
      </c>
      <c r="C1244">
        <v>58383</v>
      </c>
      <c r="D1244">
        <v>115411</v>
      </c>
      <c r="E1244">
        <v>10005521</v>
      </c>
      <c r="F1244" t="s">
        <v>1536</v>
      </c>
      <c r="G1244" t="s">
        <v>14</v>
      </c>
      <c r="H1244" t="s">
        <v>221</v>
      </c>
      <c r="I1244" t="s">
        <v>177</v>
      </c>
      <c r="J1244" t="s">
        <v>177</v>
      </c>
      <c r="K1244" t="s">
        <v>2620</v>
      </c>
      <c r="L1244" s="161">
        <v>41555</v>
      </c>
      <c r="M1244" s="161">
        <v>41558</v>
      </c>
      <c r="N1244" t="s">
        <v>123</v>
      </c>
      <c r="O1244" t="s">
        <v>104</v>
      </c>
      <c r="P1244">
        <v>3</v>
      </c>
      <c r="Q1244" t="s">
        <v>2196</v>
      </c>
      <c r="R1244" t="s">
        <v>195</v>
      </c>
    </row>
    <row r="1245" spans="1:18" x14ac:dyDescent="0.2">
      <c r="A1245" t="s">
        <v>2621</v>
      </c>
      <c r="B1245" t="s">
        <v>1115</v>
      </c>
      <c r="C1245">
        <v>58385</v>
      </c>
      <c r="D1245">
        <v>118233</v>
      </c>
      <c r="E1245">
        <v>10019293</v>
      </c>
      <c r="F1245" t="s">
        <v>1508</v>
      </c>
      <c r="G1245" t="s">
        <v>13</v>
      </c>
      <c r="H1245" t="s">
        <v>255</v>
      </c>
      <c r="I1245" t="s">
        <v>177</v>
      </c>
      <c r="J1245" t="s">
        <v>177</v>
      </c>
      <c r="K1245" t="s">
        <v>2622</v>
      </c>
      <c r="L1245" s="161">
        <v>41716</v>
      </c>
      <c r="M1245" s="161">
        <v>41719</v>
      </c>
      <c r="N1245" t="s">
        <v>123</v>
      </c>
      <c r="O1245" t="s">
        <v>104</v>
      </c>
      <c r="P1245">
        <v>2</v>
      </c>
      <c r="Q1245" t="s">
        <v>2196</v>
      </c>
      <c r="R1245">
        <v>3</v>
      </c>
    </row>
    <row r="1246" spans="1:18" x14ac:dyDescent="0.2">
      <c r="A1246" t="s">
        <v>2623</v>
      </c>
      <c r="B1246" t="s">
        <v>2624</v>
      </c>
      <c r="C1246">
        <v>58400</v>
      </c>
      <c r="D1246">
        <v>118269</v>
      </c>
      <c r="E1246">
        <v>10020981</v>
      </c>
      <c r="F1246" t="s">
        <v>1536</v>
      </c>
      <c r="G1246" t="s">
        <v>14</v>
      </c>
      <c r="H1246" t="s">
        <v>130</v>
      </c>
      <c r="I1246" t="s">
        <v>131</v>
      </c>
      <c r="J1246" t="s">
        <v>131</v>
      </c>
      <c r="K1246" t="s">
        <v>2625</v>
      </c>
      <c r="L1246" s="161">
        <v>41863</v>
      </c>
      <c r="M1246" s="161">
        <v>41866</v>
      </c>
      <c r="N1246" t="s">
        <v>123</v>
      </c>
      <c r="O1246" t="s">
        <v>104</v>
      </c>
      <c r="P1246">
        <v>2</v>
      </c>
      <c r="Q1246" t="s">
        <v>2196</v>
      </c>
      <c r="R1246">
        <v>3</v>
      </c>
    </row>
    <row r="1247" spans="1:18" x14ac:dyDescent="0.2">
      <c r="A1247" t="s">
        <v>2626</v>
      </c>
      <c r="B1247" t="s">
        <v>385</v>
      </c>
      <c r="C1247">
        <v>58444</v>
      </c>
      <c r="D1247">
        <v>118356</v>
      </c>
      <c r="E1247">
        <v>10022237</v>
      </c>
      <c r="F1247" t="s">
        <v>1508</v>
      </c>
      <c r="G1247" t="s">
        <v>13</v>
      </c>
      <c r="H1247" t="s">
        <v>386</v>
      </c>
      <c r="I1247" t="s">
        <v>152</v>
      </c>
      <c r="J1247" t="s">
        <v>152</v>
      </c>
      <c r="K1247" t="s">
        <v>387</v>
      </c>
      <c r="L1247" s="161">
        <v>41610</v>
      </c>
      <c r="M1247" s="161">
        <v>41614</v>
      </c>
      <c r="N1247" t="s">
        <v>98</v>
      </c>
      <c r="O1247" t="s">
        <v>104</v>
      </c>
      <c r="P1247">
        <v>2</v>
      </c>
      <c r="Q1247" t="s">
        <v>2196</v>
      </c>
      <c r="R1247">
        <v>2</v>
      </c>
    </row>
    <row r="1248" spans="1:18" x14ac:dyDescent="0.2">
      <c r="A1248" t="s">
        <v>2627</v>
      </c>
      <c r="B1248" t="s">
        <v>2628</v>
      </c>
      <c r="C1248">
        <v>58461</v>
      </c>
      <c r="D1248">
        <v>117972</v>
      </c>
      <c r="E1248">
        <v>10011242</v>
      </c>
      <c r="F1248" t="s">
        <v>1508</v>
      </c>
      <c r="G1248" t="s">
        <v>13</v>
      </c>
      <c r="H1248" t="s">
        <v>266</v>
      </c>
      <c r="I1248" t="s">
        <v>131</v>
      </c>
      <c r="J1248" t="s">
        <v>131</v>
      </c>
      <c r="K1248" t="s">
        <v>2629</v>
      </c>
      <c r="L1248" s="161">
        <v>41828</v>
      </c>
      <c r="M1248" s="161">
        <v>41831</v>
      </c>
      <c r="N1248" t="s">
        <v>123</v>
      </c>
      <c r="O1248" t="s">
        <v>104</v>
      </c>
      <c r="P1248">
        <v>4</v>
      </c>
      <c r="Q1248" t="s">
        <v>2196</v>
      </c>
      <c r="R1248">
        <v>2</v>
      </c>
    </row>
    <row r="1249" spans="1:18" x14ac:dyDescent="0.2">
      <c r="A1249" t="s">
        <v>2630</v>
      </c>
      <c r="B1249" t="s">
        <v>1119</v>
      </c>
      <c r="C1249">
        <v>58468</v>
      </c>
      <c r="D1249">
        <v>118245</v>
      </c>
      <c r="E1249">
        <v>10020194</v>
      </c>
      <c r="F1249" t="s">
        <v>1508</v>
      </c>
      <c r="G1249" t="s">
        <v>13</v>
      </c>
      <c r="H1249" t="s">
        <v>395</v>
      </c>
      <c r="I1249" t="s">
        <v>131</v>
      </c>
      <c r="J1249" t="s">
        <v>131</v>
      </c>
      <c r="K1249" t="s">
        <v>2631</v>
      </c>
      <c r="L1249" s="161">
        <v>41723</v>
      </c>
      <c r="M1249" s="161">
        <v>41726</v>
      </c>
      <c r="N1249" t="s">
        <v>123</v>
      </c>
      <c r="O1249" t="s">
        <v>104</v>
      </c>
      <c r="P1249">
        <v>2</v>
      </c>
      <c r="Q1249" t="s">
        <v>2196</v>
      </c>
      <c r="R1249">
        <v>3</v>
      </c>
    </row>
    <row r="1250" spans="1:18" x14ac:dyDescent="0.2">
      <c r="A1250" t="s">
        <v>2632</v>
      </c>
      <c r="B1250" t="s">
        <v>2633</v>
      </c>
      <c r="C1250">
        <v>58469</v>
      </c>
      <c r="D1250">
        <v>118575</v>
      </c>
      <c r="E1250">
        <v>10023984</v>
      </c>
      <c r="F1250" t="s">
        <v>2300</v>
      </c>
      <c r="G1250" t="s">
        <v>18</v>
      </c>
      <c r="H1250" t="s">
        <v>266</v>
      </c>
      <c r="I1250" t="s">
        <v>131</v>
      </c>
      <c r="J1250" t="s">
        <v>131</v>
      </c>
      <c r="K1250" t="s">
        <v>2634</v>
      </c>
      <c r="L1250" s="161">
        <v>41575</v>
      </c>
      <c r="M1250" s="161">
        <v>41579</v>
      </c>
      <c r="N1250" t="s">
        <v>2302</v>
      </c>
      <c r="O1250" t="s">
        <v>104</v>
      </c>
      <c r="P1250">
        <v>2</v>
      </c>
      <c r="Q1250" t="s">
        <v>2196</v>
      </c>
      <c r="R1250">
        <v>2</v>
      </c>
    </row>
    <row r="1251" spans="1:18" x14ac:dyDescent="0.2">
      <c r="A1251" t="s">
        <v>2635</v>
      </c>
      <c r="B1251" t="s">
        <v>2636</v>
      </c>
      <c r="C1251">
        <v>58472</v>
      </c>
      <c r="D1251">
        <v>117799</v>
      </c>
      <c r="E1251">
        <v>10010940</v>
      </c>
      <c r="F1251" t="s">
        <v>1508</v>
      </c>
      <c r="G1251" t="s">
        <v>13</v>
      </c>
      <c r="H1251" t="s">
        <v>1080</v>
      </c>
      <c r="I1251" t="s">
        <v>186</v>
      </c>
      <c r="J1251" t="s">
        <v>93</v>
      </c>
      <c r="K1251" t="s">
        <v>2637</v>
      </c>
      <c r="L1251" s="161">
        <v>41820</v>
      </c>
      <c r="M1251" s="161">
        <v>41824</v>
      </c>
      <c r="N1251" t="s">
        <v>138</v>
      </c>
      <c r="O1251" t="s">
        <v>104</v>
      </c>
      <c r="P1251">
        <v>2</v>
      </c>
      <c r="Q1251" t="s">
        <v>2196</v>
      </c>
      <c r="R1251">
        <v>3</v>
      </c>
    </row>
    <row r="1252" spans="1:18" x14ac:dyDescent="0.2">
      <c r="A1252" t="s">
        <v>2638</v>
      </c>
      <c r="B1252" t="s">
        <v>1121</v>
      </c>
      <c r="C1252">
        <v>58504</v>
      </c>
      <c r="D1252">
        <v>112602</v>
      </c>
      <c r="E1252">
        <v>10002368</v>
      </c>
      <c r="F1252" t="s">
        <v>1508</v>
      </c>
      <c r="G1252" t="s">
        <v>13</v>
      </c>
      <c r="H1252" t="s">
        <v>736</v>
      </c>
      <c r="I1252" t="s">
        <v>115</v>
      </c>
      <c r="J1252" t="s">
        <v>115</v>
      </c>
      <c r="K1252" t="s">
        <v>2639</v>
      </c>
      <c r="L1252" s="161">
        <v>41813</v>
      </c>
      <c r="M1252" s="161">
        <v>41817</v>
      </c>
      <c r="N1252" t="s">
        <v>98</v>
      </c>
      <c r="O1252" t="s">
        <v>104</v>
      </c>
      <c r="P1252">
        <v>3</v>
      </c>
      <c r="Q1252" t="s">
        <v>2196</v>
      </c>
      <c r="R1252" t="s">
        <v>195</v>
      </c>
    </row>
    <row r="1253" spans="1:18" x14ac:dyDescent="0.2">
      <c r="A1253" t="s">
        <v>2640</v>
      </c>
      <c r="B1253" t="s">
        <v>2641</v>
      </c>
      <c r="C1253">
        <v>58513</v>
      </c>
      <c r="D1253">
        <v>116413</v>
      </c>
      <c r="E1253">
        <v>10005204</v>
      </c>
      <c r="F1253" t="s">
        <v>1508</v>
      </c>
      <c r="G1253" t="s">
        <v>13</v>
      </c>
      <c r="H1253" t="s">
        <v>141</v>
      </c>
      <c r="I1253" t="s">
        <v>115</v>
      </c>
      <c r="J1253" t="s">
        <v>115</v>
      </c>
      <c r="K1253" t="s">
        <v>2642</v>
      </c>
      <c r="L1253" s="161">
        <v>41855</v>
      </c>
      <c r="M1253" s="161">
        <v>41859</v>
      </c>
      <c r="N1253" t="s">
        <v>1834</v>
      </c>
      <c r="O1253" t="s">
        <v>104</v>
      </c>
      <c r="P1253">
        <v>2</v>
      </c>
      <c r="Q1253" t="s">
        <v>2196</v>
      </c>
      <c r="R1253">
        <v>4</v>
      </c>
    </row>
    <row r="1254" spans="1:18" x14ac:dyDescent="0.2">
      <c r="A1254" t="s">
        <v>2643</v>
      </c>
      <c r="B1254" t="s">
        <v>2644</v>
      </c>
      <c r="C1254">
        <v>58518</v>
      </c>
      <c r="D1254">
        <v>119216</v>
      </c>
      <c r="E1254">
        <v>10030252</v>
      </c>
      <c r="F1254" t="s">
        <v>1508</v>
      </c>
      <c r="G1254" t="s">
        <v>13</v>
      </c>
      <c r="H1254" t="s">
        <v>130</v>
      </c>
      <c r="I1254" t="s">
        <v>131</v>
      </c>
      <c r="J1254" t="s">
        <v>131</v>
      </c>
      <c r="K1254" t="s">
        <v>2645</v>
      </c>
      <c r="L1254" s="161">
        <v>41723</v>
      </c>
      <c r="M1254" s="161">
        <v>41726</v>
      </c>
      <c r="N1254" t="s">
        <v>123</v>
      </c>
      <c r="O1254" t="s">
        <v>104</v>
      </c>
      <c r="P1254">
        <v>2</v>
      </c>
      <c r="Q1254" t="s">
        <v>2196</v>
      </c>
      <c r="R1254">
        <v>3</v>
      </c>
    </row>
    <row r="1255" spans="1:18" x14ac:dyDescent="0.2">
      <c r="A1255" t="s">
        <v>2646</v>
      </c>
      <c r="B1255" t="s">
        <v>486</v>
      </c>
      <c r="C1255">
        <v>58519</v>
      </c>
      <c r="D1255">
        <v>117658</v>
      </c>
      <c r="E1255">
        <v>10009687</v>
      </c>
      <c r="F1255" t="s">
        <v>1508</v>
      </c>
      <c r="G1255" t="s">
        <v>13</v>
      </c>
      <c r="H1255" t="s">
        <v>487</v>
      </c>
      <c r="I1255" t="s">
        <v>92</v>
      </c>
      <c r="J1255" t="s">
        <v>93</v>
      </c>
      <c r="K1255" t="s">
        <v>488</v>
      </c>
      <c r="L1255" s="161">
        <v>41561</v>
      </c>
      <c r="M1255" s="161">
        <v>41565</v>
      </c>
      <c r="N1255" t="s">
        <v>98</v>
      </c>
      <c r="O1255" t="s">
        <v>104</v>
      </c>
      <c r="P1255">
        <v>2</v>
      </c>
      <c r="Q1255" t="s">
        <v>2196</v>
      </c>
      <c r="R1255">
        <v>2</v>
      </c>
    </row>
    <row r="1256" spans="1:18" x14ac:dyDescent="0.2">
      <c r="A1256" t="s">
        <v>2647</v>
      </c>
      <c r="B1256" t="s">
        <v>337</v>
      </c>
      <c r="C1256">
        <v>58563</v>
      </c>
      <c r="D1256">
        <v>118493</v>
      </c>
      <c r="E1256">
        <v>10020395</v>
      </c>
      <c r="F1256" t="s">
        <v>1508</v>
      </c>
      <c r="G1256" t="s">
        <v>13</v>
      </c>
      <c r="H1256" t="s">
        <v>167</v>
      </c>
      <c r="I1256" t="s">
        <v>102</v>
      </c>
      <c r="J1256" t="s">
        <v>102</v>
      </c>
      <c r="K1256" t="s">
        <v>338</v>
      </c>
      <c r="L1256" s="161">
        <v>41597</v>
      </c>
      <c r="M1256" s="161">
        <v>41600</v>
      </c>
      <c r="N1256" t="s">
        <v>98</v>
      </c>
      <c r="O1256" t="s">
        <v>104</v>
      </c>
      <c r="P1256">
        <v>2</v>
      </c>
      <c r="Q1256" t="s">
        <v>2196</v>
      </c>
      <c r="R1256">
        <v>2</v>
      </c>
    </row>
    <row r="1257" spans="1:18" x14ac:dyDescent="0.2">
      <c r="A1257" t="s">
        <v>2648</v>
      </c>
      <c r="B1257" t="s">
        <v>134</v>
      </c>
      <c r="C1257">
        <v>58587</v>
      </c>
      <c r="D1257">
        <v>118533</v>
      </c>
      <c r="E1257">
        <v>10022461</v>
      </c>
      <c r="F1257" t="s">
        <v>1508</v>
      </c>
      <c r="G1257" t="s">
        <v>13</v>
      </c>
      <c r="H1257" t="s">
        <v>482</v>
      </c>
      <c r="I1257" t="s">
        <v>115</v>
      </c>
      <c r="J1257" t="s">
        <v>115</v>
      </c>
      <c r="K1257" t="s">
        <v>137</v>
      </c>
      <c r="L1257" s="161">
        <v>41786</v>
      </c>
      <c r="M1257" s="161">
        <v>41789</v>
      </c>
      <c r="N1257" t="s">
        <v>138</v>
      </c>
      <c r="O1257" t="s">
        <v>104</v>
      </c>
      <c r="P1257">
        <v>2</v>
      </c>
      <c r="Q1257" t="s">
        <v>2196</v>
      </c>
      <c r="R1257">
        <v>3</v>
      </c>
    </row>
    <row r="1258" spans="1:18" x14ac:dyDescent="0.2">
      <c r="A1258" t="s">
        <v>2649</v>
      </c>
      <c r="B1258" t="s">
        <v>2650</v>
      </c>
      <c r="C1258">
        <v>58725</v>
      </c>
      <c r="D1258">
        <v>118145</v>
      </c>
      <c r="E1258">
        <v>10020256</v>
      </c>
      <c r="F1258" t="s">
        <v>1508</v>
      </c>
      <c r="G1258" t="s">
        <v>13</v>
      </c>
      <c r="H1258" t="s">
        <v>151</v>
      </c>
      <c r="I1258" t="s">
        <v>152</v>
      </c>
      <c r="J1258" t="s">
        <v>152</v>
      </c>
      <c r="K1258" t="s">
        <v>2651</v>
      </c>
      <c r="L1258" s="161">
        <v>41696</v>
      </c>
      <c r="M1258" s="161">
        <v>41698</v>
      </c>
      <c r="N1258" t="s">
        <v>123</v>
      </c>
      <c r="O1258" t="s">
        <v>104</v>
      </c>
      <c r="P1258">
        <v>2</v>
      </c>
      <c r="Q1258" t="s">
        <v>2196</v>
      </c>
      <c r="R1258" t="s">
        <v>195</v>
      </c>
    </row>
    <row r="1259" spans="1:18" x14ac:dyDescent="0.2">
      <c r="A1259" t="s">
        <v>2652</v>
      </c>
      <c r="B1259" t="s">
        <v>2653</v>
      </c>
      <c r="C1259">
        <v>58729</v>
      </c>
      <c r="D1259">
        <v>118584</v>
      </c>
      <c r="E1259">
        <v>10022507</v>
      </c>
      <c r="F1259" t="s">
        <v>1508</v>
      </c>
      <c r="G1259" t="s">
        <v>13</v>
      </c>
      <c r="H1259" t="s">
        <v>515</v>
      </c>
      <c r="I1259" t="s">
        <v>115</v>
      </c>
      <c r="J1259" t="s">
        <v>115</v>
      </c>
      <c r="K1259" t="s">
        <v>2654</v>
      </c>
      <c r="L1259" s="161">
        <v>41666</v>
      </c>
      <c r="M1259" s="161">
        <v>41670</v>
      </c>
      <c r="N1259" t="s">
        <v>98</v>
      </c>
      <c r="O1259" t="s">
        <v>104</v>
      </c>
      <c r="P1259">
        <v>2</v>
      </c>
      <c r="Q1259" t="s">
        <v>2196</v>
      </c>
      <c r="R1259">
        <v>3</v>
      </c>
    </row>
    <row r="1260" spans="1:18" x14ac:dyDescent="0.2">
      <c r="A1260" t="s">
        <v>2655</v>
      </c>
      <c r="B1260" t="s">
        <v>357</v>
      </c>
      <c r="C1260">
        <v>58766</v>
      </c>
      <c r="D1260">
        <v>108082</v>
      </c>
      <c r="E1260">
        <v>10009975</v>
      </c>
      <c r="F1260" t="s">
        <v>1508</v>
      </c>
      <c r="G1260" t="s">
        <v>13</v>
      </c>
      <c r="H1260" t="s">
        <v>358</v>
      </c>
      <c r="I1260" t="s">
        <v>186</v>
      </c>
      <c r="J1260" t="s">
        <v>93</v>
      </c>
      <c r="K1260" t="s">
        <v>359</v>
      </c>
      <c r="L1260" s="161">
        <v>41548</v>
      </c>
      <c r="M1260" s="161">
        <v>41550</v>
      </c>
      <c r="N1260" t="s">
        <v>143</v>
      </c>
      <c r="O1260" t="s">
        <v>104</v>
      </c>
      <c r="P1260">
        <v>2</v>
      </c>
      <c r="Q1260" t="s">
        <v>2196</v>
      </c>
      <c r="R1260">
        <v>3</v>
      </c>
    </row>
    <row r="1261" spans="1:18" x14ac:dyDescent="0.2">
      <c r="A1261" t="s">
        <v>2656</v>
      </c>
      <c r="B1261" t="s">
        <v>1858</v>
      </c>
      <c r="C1261">
        <v>58781</v>
      </c>
      <c r="D1261">
        <v>118729</v>
      </c>
      <c r="E1261">
        <v>10013112</v>
      </c>
      <c r="F1261" t="s">
        <v>1508</v>
      </c>
      <c r="G1261" t="s">
        <v>13</v>
      </c>
      <c r="H1261" t="s">
        <v>551</v>
      </c>
      <c r="I1261" t="s">
        <v>115</v>
      </c>
      <c r="J1261" t="s">
        <v>115</v>
      </c>
      <c r="K1261" t="s">
        <v>2657</v>
      </c>
      <c r="L1261" s="161">
        <v>41589</v>
      </c>
      <c r="M1261" s="161">
        <v>41592</v>
      </c>
      <c r="N1261" t="s">
        <v>123</v>
      </c>
      <c r="O1261" t="s">
        <v>104</v>
      </c>
      <c r="P1261">
        <v>3</v>
      </c>
      <c r="Q1261" t="s">
        <v>2196</v>
      </c>
      <c r="R1261">
        <v>3</v>
      </c>
    </row>
    <row r="1262" spans="1:18" x14ac:dyDescent="0.2">
      <c r="A1262" t="s">
        <v>2658</v>
      </c>
      <c r="B1262" t="s">
        <v>2659</v>
      </c>
      <c r="C1262">
        <v>58791</v>
      </c>
      <c r="D1262">
        <v>118709</v>
      </c>
      <c r="E1262">
        <v>10024426</v>
      </c>
      <c r="F1262" t="s">
        <v>1508</v>
      </c>
      <c r="G1262" t="s">
        <v>13</v>
      </c>
      <c r="H1262" t="s">
        <v>219</v>
      </c>
      <c r="I1262" t="s">
        <v>177</v>
      </c>
      <c r="J1262" t="s">
        <v>177</v>
      </c>
      <c r="K1262" t="s">
        <v>2660</v>
      </c>
      <c r="L1262" s="161">
        <v>41829</v>
      </c>
      <c r="M1262" s="161">
        <v>41831</v>
      </c>
      <c r="N1262" t="s">
        <v>123</v>
      </c>
      <c r="O1262" t="s">
        <v>104</v>
      </c>
      <c r="P1262">
        <v>2</v>
      </c>
      <c r="Q1262" t="s">
        <v>2196</v>
      </c>
      <c r="R1262">
        <v>3</v>
      </c>
    </row>
    <row r="1263" spans="1:18" x14ac:dyDescent="0.2">
      <c r="A1263" t="s">
        <v>2661</v>
      </c>
      <c r="B1263" t="s">
        <v>2662</v>
      </c>
      <c r="C1263">
        <v>58806</v>
      </c>
      <c r="D1263">
        <v>118496</v>
      </c>
      <c r="E1263">
        <v>10000311</v>
      </c>
      <c r="F1263" t="s">
        <v>1508</v>
      </c>
      <c r="G1263" t="s">
        <v>13</v>
      </c>
      <c r="H1263" t="s">
        <v>1865</v>
      </c>
      <c r="I1263" t="s">
        <v>1143</v>
      </c>
      <c r="J1263" t="s">
        <v>177</v>
      </c>
      <c r="K1263" t="s">
        <v>2663</v>
      </c>
      <c r="L1263" s="161">
        <v>41848</v>
      </c>
      <c r="M1263" s="161">
        <v>41852</v>
      </c>
      <c r="N1263" t="s">
        <v>123</v>
      </c>
      <c r="O1263" t="s">
        <v>104</v>
      </c>
      <c r="P1263">
        <v>1</v>
      </c>
      <c r="Q1263" t="s">
        <v>2196</v>
      </c>
      <c r="R1263">
        <v>2</v>
      </c>
    </row>
    <row r="1264" spans="1:18" x14ac:dyDescent="0.2">
      <c r="A1264" t="s">
        <v>2664</v>
      </c>
      <c r="B1264" t="s">
        <v>2665</v>
      </c>
      <c r="C1264">
        <v>58850</v>
      </c>
      <c r="D1264">
        <v>118469</v>
      </c>
      <c r="E1264">
        <v>10023403</v>
      </c>
      <c r="F1264" t="s">
        <v>1508</v>
      </c>
      <c r="G1264" t="s">
        <v>13</v>
      </c>
      <c r="H1264" t="s">
        <v>91</v>
      </c>
      <c r="I1264" t="s">
        <v>92</v>
      </c>
      <c r="J1264" t="s">
        <v>93</v>
      </c>
      <c r="K1264" t="s">
        <v>2666</v>
      </c>
      <c r="L1264" s="161">
        <v>41834</v>
      </c>
      <c r="M1264" s="161">
        <v>41838</v>
      </c>
      <c r="N1264" t="s">
        <v>138</v>
      </c>
      <c r="O1264" t="s">
        <v>104</v>
      </c>
      <c r="P1264">
        <v>4</v>
      </c>
      <c r="Q1264" t="s">
        <v>2196</v>
      </c>
      <c r="R1264">
        <v>3</v>
      </c>
    </row>
    <row r="1265" spans="1:18" x14ac:dyDescent="0.2">
      <c r="A1265" t="s">
        <v>2667</v>
      </c>
      <c r="B1265" t="s">
        <v>2668</v>
      </c>
      <c r="C1265">
        <v>58851</v>
      </c>
      <c r="D1265">
        <v>118499</v>
      </c>
      <c r="E1265">
        <v>10023396</v>
      </c>
      <c r="F1265" t="s">
        <v>1536</v>
      </c>
      <c r="G1265" t="s">
        <v>14</v>
      </c>
      <c r="H1265" t="s">
        <v>284</v>
      </c>
      <c r="I1265" t="s">
        <v>115</v>
      </c>
      <c r="J1265" t="s">
        <v>115</v>
      </c>
      <c r="K1265" t="s">
        <v>2669</v>
      </c>
      <c r="L1265" s="161">
        <v>41695</v>
      </c>
      <c r="M1265" s="161">
        <v>41698</v>
      </c>
      <c r="N1265" t="s">
        <v>123</v>
      </c>
      <c r="O1265" t="s">
        <v>104</v>
      </c>
      <c r="P1265">
        <v>4</v>
      </c>
      <c r="Q1265" t="s">
        <v>2196</v>
      </c>
      <c r="R1265">
        <v>3</v>
      </c>
    </row>
    <row r="1266" spans="1:18" x14ac:dyDescent="0.2">
      <c r="A1266" t="s">
        <v>2670</v>
      </c>
      <c r="B1266" t="s">
        <v>2671</v>
      </c>
      <c r="C1266">
        <v>58864</v>
      </c>
      <c r="D1266">
        <v>115382</v>
      </c>
      <c r="E1266">
        <v>10001299</v>
      </c>
      <c r="F1266" t="s">
        <v>2300</v>
      </c>
      <c r="G1266" t="s">
        <v>18</v>
      </c>
      <c r="H1266" t="s">
        <v>91</v>
      </c>
      <c r="I1266" t="s">
        <v>92</v>
      </c>
      <c r="J1266" t="s">
        <v>93</v>
      </c>
      <c r="K1266" t="s">
        <v>2672</v>
      </c>
      <c r="L1266" s="161">
        <v>41533</v>
      </c>
      <c r="M1266" s="161">
        <v>41537</v>
      </c>
      <c r="N1266" t="s">
        <v>2302</v>
      </c>
      <c r="O1266" t="s">
        <v>104</v>
      </c>
      <c r="P1266">
        <v>2</v>
      </c>
      <c r="Q1266" t="s">
        <v>2196</v>
      </c>
      <c r="R1266">
        <v>3</v>
      </c>
    </row>
    <row r="1267" spans="1:18" x14ac:dyDescent="0.2">
      <c r="A1267" t="s">
        <v>2673</v>
      </c>
      <c r="B1267" t="s">
        <v>1167</v>
      </c>
      <c r="C1267">
        <v>58929</v>
      </c>
      <c r="D1267">
        <v>118800</v>
      </c>
      <c r="E1267">
        <v>10026072</v>
      </c>
      <c r="F1267" t="s">
        <v>1590</v>
      </c>
      <c r="G1267" t="s">
        <v>13</v>
      </c>
      <c r="H1267" t="s">
        <v>160</v>
      </c>
      <c r="I1267" t="s">
        <v>161</v>
      </c>
      <c r="J1267" t="s">
        <v>161</v>
      </c>
      <c r="K1267" t="s">
        <v>2674</v>
      </c>
      <c r="L1267" s="161">
        <v>41848</v>
      </c>
      <c r="M1267" s="161">
        <v>41852</v>
      </c>
      <c r="N1267" t="s">
        <v>98</v>
      </c>
      <c r="O1267" t="s">
        <v>104</v>
      </c>
      <c r="P1267">
        <v>3</v>
      </c>
      <c r="Q1267" t="s">
        <v>2196</v>
      </c>
      <c r="R1267">
        <v>3</v>
      </c>
    </row>
    <row r="1268" spans="1:18" x14ac:dyDescent="0.2">
      <c r="A1268" t="s">
        <v>2675</v>
      </c>
      <c r="B1268" t="s">
        <v>2676</v>
      </c>
      <c r="C1268">
        <v>59017</v>
      </c>
      <c r="D1268">
        <v>118684</v>
      </c>
      <c r="E1268">
        <v>10024293</v>
      </c>
      <c r="F1268" t="s">
        <v>1512</v>
      </c>
      <c r="G1268" t="s">
        <v>14</v>
      </c>
      <c r="H1268" t="s">
        <v>1316</v>
      </c>
      <c r="I1268" t="s">
        <v>131</v>
      </c>
      <c r="J1268" t="s">
        <v>131</v>
      </c>
      <c r="K1268" t="s">
        <v>2677</v>
      </c>
      <c r="L1268" s="161">
        <v>41779</v>
      </c>
      <c r="M1268" s="161">
        <v>41782</v>
      </c>
      <c r="N1268" t="s">
        <v>352</v>
      </c>
      <c r="O1268" t="s">
        <v>104</v>
      </c>
      <c r="P1268">
        <v>2</v>
      </c>
      <c r="Q1268" t="s">
        <v>2196</v>
      </c>
      <c r="R1268">
        <v>2</v>
      </c>
    </row>
    <row r="1269" spans="1:18" x14ac:dyDescent="0.2">
      <c r="A1269" t="s">
        <v>2678</v>
      </c>
      <c r="B1269" t="s">
        <v>1878</v>
      </c>
      <c r="C1269">
        <v>59042</v>
      </c>
      <c r="D1269">
        <v>119205</v>
      </c>
      <c r="E1269">
        <v>10030520</v>
      </c>
      <c r="F1269" t="s">
        <v>1590</v>
      </c>
      <c r="G1269" t="s">
        <v>13</v>
      </c>
      <c r="H1269" t="s">
        <v>114</v>
      </c>
      <c r="I1269" t="s">
        <v>115</v>
      </c>
      <c r="J1269" t="s">
        <v>115</v>
      </c>
      <c r="K1269" t="s">
        <v>2679</v>
      </c>
      <c r="L1269" s="161">
        <v>41723</v>
      </c>
      <c r="M1269" s="161">
        <v>41726</v>
      </c>
      <c r="N1269" t="s">
        <v>98</v>
      </c>
      <c r="O1269" t="s">
        <v>104</v>
      </c>
      <c r="P1269">
        <v>4</v>
      </c>
      <c r="Q1269" t="s">
        <v>2196</v>
      </c>
      <c r="R1269">
        <v>3</v>
      </c>
    </row>
    <row r="1270" spans="1:18" x14ac:dyDescent="0.2">
      <c r="A1270" t="s">
        <v>2680</v>
      </c>
      <c r="B1270" t="s">
        <v>2681</v>
      </c>
      <c r="C1270">
        <v>59065</v>
      </c>
      <c r="D1270">
        <v>119231</v>
      </c>
      <c r="E1270">
        <v>10030877</v>
      </c>
      <c r="F1270" t="s">
        <v>1590</v>
      </c>
      <c r="G1270" t="s">
        <v>13</v>
      </c>
      <c r="H1270" t="s">
        <v>374</v>
      </c>
      <c r="I1270" t="s">
        <v>177</v>
      </c>
      <c r="J1270" t="s">
        <v>177</v>
      </c>
      <c r="K1270" t="s">
        <v>2682</v>
      </c>
      <c r="L1270" s="161">
        <v>41674</v>
      </c>
      <c r="M1270" s="161">
        <v>41677</v>
      </c>
      <c r="N1270" t="s">
        <v>138</v>
      </c>
      <c r="O1270" t="s">
        <v>104</v>
      </c>
      <c r="P1270">
        <v>2</v>
      </c>
      <c r="Q1270" t="s">
        <v>2196</v>
      </c>
      <c r="R1270">
        <v>3</v>
      </c>
    </row>
    <row r="1271" spans="1:18" x14ac:dyDescent="0.2">
      <c r="A1271" t="s">
        <v>2683</v>
      </c>
      <c r="B1271" t="s">
        <v>2684</v>
      </c>
      <c r="C1271">
        <v>59074</v>
      </c>
      <c r="D1271">
        <v>119428</v>
      </c>
      <c r="E1271">
        <v>10029358</v>
      </c>
      <c r="F1271" t="s">
        <v>1590</v>
      </c>
      <c r="G1271" t="s">
        <v>13</v>
      </c>
      <c r="H1271" t="s">
        <v>176</v>
      </c>
      <c r="I1271" t="s">
        <v>177</v>
      </c>
      <c r="J1271" t="s">
        <v>177</v>
      </c>
      <c r="K1271" t="s">
        <v>2685</v>
      </c>
      <c r="L1271" s="161">
        <v>41533</v>
      </c>
      <c r="M1271" s="161">
        <v>41537</v>
      </c>
      <c r="N1271" t="s">
        <v>123</v>
      </c>
      <c r="O1271" t="s">
        <v>104</v>
      </c>
      <c r="P1271">
        <v>3</v>
      </c>
      <c r="Q1271" t="s">
        <v>2196</v>
      </c>
      <c r="R1271" t="s">
        <v>195</v>
      </c>
    </row>
    <row r="1272" spans="1:18" x14ac:dyDescent="0.2">
      <c r="A1272" t="s">
        <v>2686</v>
      </c>
      <c r="B1272" t="s">
        <v>1884</v>
      </c>
      <c r="C1272">
        <v>59075</v>
      </c>
      <c r="D1272">
        <v>119419</v>
      </c>
      <c r="E1272">
        <v>10032018</v>
      </c>
      <c r="F1272" t="s">
        <v>1508</v>
      </c>
      <c r="G1272" t="s">
        <v>13</v>
      </c>
      <c r="H1272" t="s">
        <v>462</v>
      </c>
      <c r="I1272" t="s">
        <v>161</v>
      </c>
      <c r="J1272" t="s">
        <v>161</v>
      </c>
      <c r="K1272" t="s">
        <v>2687</v>
      </c>
      <c r="L1272" s="161">
        <v>41541</v>
      </c>
      <c r="M1272" s="161">
        <v>41544</v>
      </c>
      <c r="N1272" t="s">
        <v>98</v>
      </c>
      <c r="O1272" t="s">
        <v>104</v>
      </c>
      <c r="P1272">
        <v>3</v>
      </c>
      <c r="Q1272" t="s">
        <v>2196</v>
      </c>
      <c r="R1272" t="s">
        <v>195</v>
      </c>
    </row>
    <row r="1273" spans="1:18" x14ac:dyDescent="0.2">
      <c r="A1273" t="s">
        <v>2688</v>
      </c>
      <c r="B1273" t="s">
        <v>2689</v>
      </c>
      <c r="C1273">
        <v>59076</v>
      </c>
      <c r="D1273">
        <v>118083</v>
      </c>
      <c r="E1273">
        <v>10011327</v>
      </c>
      <c r="F1273" t="s">
        <v>2300</v>
      </c>
      <c r="G1273" t="s">
        <v>18</v>
      </c>
      <c r="H1273" t="s">
        <v>260</v>
      </c>
      <c r="I1273" t="s">
        <v>155</v>
      </c>
      <c r="J1273" t="s">
        <v>155</v>
      </c>
      <c r="K1273" t="s">
        <v>2690</v>
      </c>
      <c r="L1273" s="161">
        <v>41533</v>
      </c>
      <c r="M1273" s="161">
        <v>41537</v>
      </c>
      <c r="N1273" t="s">
        <v>2302</v>
      </c>
      <c r="O1273" t="s">
        <v>104</v>
      </c>
      <c r="P1273">
        <v>2</v>
      </c>
      <c r="Q1273" t="s">
        <v>2196</v>
      </c>
      <c r="R1273">
        <v>2</v>
      </c>
    </row>
    <row r="1274" spans="1:18" x14ac:dyDescent="0.2">
      <c r="A1274" t="s">
        <v>2691</v>
      </c>
      <c r="B1274" t="s">
        <v>2692</v>
      </c>
      <c r="C1274">
        <v>59079</v>
      </c>
      <c r="D1274">
        <v>119807</v>
      </c>
      <c r="E1274">
        <v>10033547</v>
      </c>
      <c r="F1274" t="s">
        <v>1508</v>
      </c>
      <c r="G1274" t="s">
        <v>13</v>
      </c>
      <c r="H1274" t="s">
        <v>342</v>
      </c>
      <c r="I1274" t="s">
        <v>177</v>
      </c>
      <c r="J1274" t="s">
        <v>177</v>
      </c>
      <c r="K1274" t="s">
        <v>2693</v>
      </c>
      <c r="L1274" s="161">
        <v>41534</v>
      </c>
      <c r="M1274" s="161">
        <v>41537</v>
      </c>
      <c r="N1274" t="s">
        <v>123</v>
      </c>
      <c r="O1274" t="s">
        <v>104</v>
      </c>
      <c r="P1274">
        <v>2</v>
      </c>
      <c r="Q1274" t="s">
        <v>2196</v>
      </c>
      <c r="R1274" t="s">
        <v>195</v>
      </c>
    </row>
    <row r="1275" spans="1:18" x14ac:dyDescent="0.2">
      <c r="A1275" t="s">
        <v>2694</v>
      </c>
      <c r="B1275" t="s">
        <v>2695</v>
      </c>
      <c r="C1275">
        <v>59080</v>
      </c>
      <c r="D1275">
        <v>119806</v>
      </c>
      <c r="E1275">
        <v>10032393</v>
      </c>
      <c r="F1275" t="s">
        <v>1508</v>
      </c>
      <c r="G1275" t="s">
        <v>13</v>
      </c>
      <c r="H1275" t="s">
        <v>374</v>
      </c>
      <c r="I1275" t="s">
        <v>177</v>
      </c>
      <c r="J1275" t="s">
        <v>177</v>
      </c>
      <c r="K1275" t="s">
        <v>2696</v>
      </c>
      <c r="L1275" s="161">
        <v>41869</v>
      </c>
      <c r="M1275" s="161">
        <v>41873</v>
      </c>
      <c r="N1275" t="s">
        <v>138</v>
      </c>
      <c r="O1275" t="s">
        <v>104</v>
      </c>
      <c r="P1275">
        <v>2</v>
      </c>
      <c r="Q1275" t="s">
        <v>2196</v>
      </c>
      <c r="R1275">
        <v>3</v>
      </c>
    </row>
    <row r="1276" spans="1:18" x14ac:dyDescent="0.2">
      <c r="A1276" t="s">
        <v>2697</v>
      </c>
      <c r="B1276" t="s">
        <v>2698</v>
      </c>
      <c r="C1276">
        <v>59082</v>
      </c>
      <c r="D1276">
        <v>119801</v>
      </c>
      <c r="E1276">
        <v>10032404</v>
      </c>
      <c r="F1276" t="s">
        <v>1508</v>
      </c>
      <c r="G1276" t="s">
        <v>13</v>
      </c>
      <c r="H1276" t="s">
        <v>1242</v>
      </c>
      <c r="I1276" t="s">
        <v>115</v>
      </c>
      <c r="J1276" t="s">
        <v>115</v>
      </c>
      <c r="K1276" t="s">
        <v>2699</v>
      </c>
      <c r="L1276" s="161">
        <v>41576</v>
      </c>
      <c r="M1276" s="161">
        <v>41579</v>
      </c>
      <c r="N1276" t="s">
        <v>123</v>
      </c>
      <c r="O1276" t="s">
        <v>104</v>
      </c>
      <c r="P1276">
        <v>2</v>
      </c>
      <c r="Q1276" t="s">
        <v>2196</v>
      </c>
      <c r="R1276" t="s">
        <v>195</v>
      </c>
    </row>
    <row r="1277" spans="1:18" x14ac:dyDescent="0.2">
      <c r="A1277" t="s">
        <v>2700</v>
      </c>
      <c r="B1277" t="s">
        <v>2701</v>
      </c>
      <c r="C1277">
        <v>59083</v>
      </c>
      <c r="D1277">
        <v>119805</v>
      </c>
      <c r="E1277">
        <v>10033482</v>
      </c>
      <c r="F1277" t="s">
        <v>1508</v>
      </c>
      <c r="G1277" t="s">
        <v>13</v>
      </c>
      <c r="H1277" t="s">
        <v>151</v>
      </c>
      <c r="I1277" t="s">
        <v>152</v>
      </c>
      <c r="J1277" t="s">
        <v>152</v>
      </c>
      <c r="K1277" t="s">
        <v>2702</v>
      </c>
      <c r="L1277" s="161">
        <v>41590</v>
      </c>
      <c r="M1277" s="161">
        <v>41593</v>
      </c>
      <c r="N1277" t="s">
        <v>123</v>
      </c>
      <c r="O1277" t="s">
        <v>104</v>
      </c>
      <c r="P1277">
        <v>2</v>
      </c>
      <c r="Q1277" t="s">
        <v>2196</v>
      </c>
      <c r="R1277" t="s">
        <v>195</v>
      </c>
    </row>
    <row r="1278" spans="1:18" x14ac:dyDescent="0.2">
      <c r="A1278" t="s">
        <v>2703</v>
      </c>
      <c r="B1278" t="s">
        <v>2704</v>
      </c>
      <c r="C1278">
        <v>59094</v>
      </c>
      <c r="D1278">
        <v>119924</v>
      </c>
      <c r="E1278">
        <v>10034309</v>
      </c>
      <c r="F1278" t="s">
        <v>1508</v>
      </c>
      <c r="G1278" t="s">
        <v>13</v>
      </c>
      <c r="H1278" t="s">
        <v>185</v>
      </c>
      <c r="I1278" t="s">
        <v>186</v>
      </c>
      <c r="J1278" t="s">
        <v>93</v>
      </c>
      <c r="K1278" t="s">
        <v>2705</v>
      </c>
      <c r="L1278" s="161">
        <v>41617</v>
      </c>
      <c r="M1278" s="161">
        <v>41621</v>
      </c>
      <c r="N1278" t="s">
        <v>123</v>
      </c>
      <c r="O1278" t="s">
        <v>104</v>
      </c>
      <c r="P1278">
        <v>2</v>
      </c>
      <c r="Q1278" t="s">
        <v>2196</v>
      </c>
      <c r="R1278" t="s">
        <v>195</v>
      </c>
    </row>
    <row r="1279" spans="1:18" x14ac:dyDescent="0.2">
      <c r="A1279" t="s">
        <v>2706</v>
      </c>
      <c r="B1279" t="s">
        <v>2707</v>
      </c>
      <c r="C1279">
        <v>59106</v>
      </c>
      <c r="D1279">
        <v>119750</v>
      </c>
      <c r="E1279">
        <v>10033400</v>
      </c>
      <c r="F1279" t="s">
        <v>1590</v>
      </c>
      <c r="G1279" t="s">
        <v>13</v>
      </c>
      <c r="H1279" t="s">
        <v>176</v>
      </c>
      <c r="I1279" t="s">
        <v>177</v>
      </c>
      <c r="J1279" t="s">
        <v>177</v>
      </c>
      <c r="K1279" t="s">
        <v>2708</v>
      </c>
      <c r="L1279" s="161">
        <v>41541</v>
      </c>
      <c r="M1279" s="161">
        <v>41544</v>
      </c>
      <c r="N1279" t="s">
        <v>98</v>
      </c>
      <c r="O1279" t="s">
        <v>104</v>
      </c>
      <c r="P1279">
        <v>4</v>
      </c>
      <c r="Q1279" t="s">
        <v>2196</v>
      </c>
      <c r="R1279" t="s">
        <v>195</v>
      </c>
    </row>
    <row r="1280" spans="1:18" x14ac:dyDescent="0.2">
      <c r="A1280" t="s">
        <v>2709</v>
      </c>
      <c r="B1280" t="s">
        <v>1887</v>
      </c>
      <c r="C1280">
        <v>59108</v>
      </c>
      <c r="D1280">
        <v>119831</v>
      </c>
      <c r="E1280">
        <v>10034058</v>
      </c>
      <c r="F1280" t="s">
        <v>1590</v>
      </c>
      <c r="G1280" t="s">
        <v>13</v>
      </c>
      <c r="H1280" t="s">
        <v>386</v>
      </c>
      <c r="I1280" t="s">
        <v>152</v>
      </c>
      <c r="J1280" t="s">
        <v>152</v>
      </c>
      <c r="K1280" t="s">
        <v>2710</v>
      </c>
      <c r="L1280" s="161">
        <v>41562</v>
      </c>
      <c r="M1280" s="161">
        <v>41565</v>
      </c>
      <c r="N1280" t="s">
        <v>98</v>
      </c>
      <c r="O1280" t="s">
        <v>104</v>
      </c>
      <c r="P1280">
        <v>3</v>
      </c>
      <c r="Q1280" t="s">
        <v>2196</v>
      </c>
      <c r="R1280" t="s">
        <v>195</v>
      </c>
    </row>
    <row r="1281" spans="1:18" x14ac:dyDescent="0.2">
      <c r="A1281" t="s">
        <v>2711</v>
      </c>
      <c r="B1281" t="s">
        <v>454</v>
      </c>
      <c r="C1281">
        <v>59109</v>
      </c>
      <c r="D1281">
        <v>120015</v>
      </c>
      <c r="E1281">
        <v>10034055</v>
      </c>
      <c r="F1281" t="s">
        <v>1508</v>
      </c>
      <c r="G1281" t="s">
        <v>13</v>
      </c>
      <c r="H1281" t="s">
        <v>342</v>
      </c>
      <c r="I1281" t="s">
        <v>177</v>
      </c>
      <c r="J1281" t="s">
        <v>177</v>
      </c>
      <c r="K1281" t="s">
        <v>455</v>
      </c>
      <c r="L1281" s="161">
        <v>41799</v>
      </c>
      <c r="M1281" s="161">
        <v>41803</v>
      </c>
      <c r="N1281" t="s">
        <v>138</v>
      </c>
      <c r="O1281" t="s">
        <v>104</v>
      </c>
      <c r="P1281">
        <v>2</v>
      </c>
      <c r="Q1281" t="s">
        <v>2196</v>
      </c>
      <c r="R1281">
        <v>3</v>
      </c>
    </row>
    <row r="1282" spans="1:18" x14ac:dyDescent="0.2">
      <c r="A1282" t="s">
        <v>2712</v>
      </c>
      <c r="B1282" t="s">
        <v>1892</v>
      </c>
      <c r="C1282">
        <v>59122</v>
      </c>
      <c r="D1282">
        <v>118146</v>
      </c>
      <c r="E1282">
        <v>10019227</v>
      </c>
      <c r="F1282" t="s">
        <v>1508</v>
      </c>
      <c r="G1282" t="s">
        <v>13</v>
      </c>
      <c r="H1282" t="s">
        <v>1233</v>
      </c>
      <c r="I1282" t="s">
        <v>115</v>
      </c>
      <c r="J1282" t="s">
        <v>115</v>
      </c>
      <c r="K1282" t="s">
        <v>2713</v>
      </c>
      <c r="L1282" s="161">
        <v>41561</v>
      </c>
      <c r="M1282" s="161">
        <v>41564</v>
      </c>
      <c r="N1282" t="s">
        <v>123</v>
      </c>
      <c r="O1282" t="s">
        <v>104</v>
      </c>
      <c r="P1282">
        <v>3</v>
      </c>
      <c r="Q1282" t="s">
        <v>2196</v>
      </c>
      <c r="R1282" t="s">
        <v>195</v>
      </c>
    </row>
    <row r="1283" spans="1:18" x14ac:dyDescent="0.2">
      <c r="A1283" t="s">
        <v>2714</v>
      </c>
      <c r="B1283" t="s">
        <v>1895</v>
      </c>
      <c r="C1283">
        <v>59124</v>
      </c>
      <c r="D1283">
        <v>121216</v>
      </c>
      <c r="E1283">
        <v>10027693</v>
      </c>
      <c r="F1283" t="s">
        <v>1508</v>
      </c>
      <c r="G1283" t="s">
        <v>13</v>
      </c>
      <c r="H1283" t="s">
        <v>108</v>
      </c>
      <c r="I1283" t="s">
        <v>102</v>
      </c>
      <c r="J1283" t="s">
        <v>102</v>
      </c>
      <c r="K1283" t="s">
        <v>2715</v>
      </c>
      <c r="L1283" s="161">
        <v>41605</v>
      </c>
      <c r="M1283" s="161">
        <v>41607</v>
      </c>
      <c r="N1283" t="s">
        <v>123</v>
      </c>
      <c r="O1283" t="s">
        <v>104</v>
      </c>
      <c r="P1283">
        <v>3</v>
      </c>
      <c r="Q1283" t="s">
        <v>2196</v>
      </c>
      <c r="R1283" t="s">
        <v>195</v>
      </c>
    </row>
    <row r="1284" spans="1:18" x14ac:dyDescent="0.2">
      <c r="A1284" t="s">
        <v>2716</v>
      </c>
      <c r="B1284" t="s">
        <v>1184</v>
      </c>
      <c r="C1284">
        <v>59126</v>
      </c>
      <c r="D1284">
        <v>121218</v>
      </c>
      <c r="E1284">
        <v>10025330</v>
      </c>
      <c r="F1284" t="s">
        <v>1508</v>
      </c>
      <c r="G1284" t="s">
        <v>13</v>
      </c>
      <c r="H1284" t="s">
        <v>1185</v>
      </c>
      <c r="I1284" t="s">
        <v>92</v>
      </c>
      <c r="J1284" t="s">
        <v>93</v>
      </c>
      <c r="K1284" t="s">
        <v>2717</v>
      </c>
      <c r="L1284" s="161">
        <v>41597</v>
      </c>
      <c r="M1284" s="161">
        <v>41600</v>
      </c>
      <c r="N1284" t="s">
        <v>123</v>
      </c>
      <c r="O1284" t="s">
        <v>104</v>
      </c>
      <c r="P1284">
        <v>2</v>
      </c>
      <c r="Q1284" t="s">
        <v>2196</v>
      </c>
      <c r="R1284" t="s">
        <v>195</v>
      </c>
    </row>
    <row r="1285" spans="1:18" x14ac:dyDescent="0.2">
      <c r="A1285" t="s">
        <v>2718</v>
      </c>
      <c r="B1285" t="s">
        <v>1898</v>
      </c>
      <c r="C1285">
        <v>59129</v>
      </c>
      <c r="D1285">
        <v>121497</v>
      </c>
      <c r="E1285">
        <v>10027873</v>
      </c>
      <c r="F1285" t="s">
        <v>1508</v>
      </c>
      <c r="G1285" t="s">
        <v>13</v>
      </c>
      <c r="H1285" t="s">
        <v>130</v>
      </c>
      <c r="I1285" t="s">
        <v>131</v>
      </c>
      <c r="J1285" t="s">
        <v>131</v>
      </c>
      <c r="K1285" t="s">
        <v>2719</v>
      </c>
      <c r="L1285" s="161">
        <v>41541</v>
      </c>
      <c r="M1285" s="161">
        <v>41544</v>
      </c>
      <c r="N1285" t="s">
        <v>123</v>
      </c>
      <c r="O1285" t="s">
        <v>104</v>
      </c>
      <c r="P1285">
        <v>3</v>
      </c>
      <c r="Q1285" t="s">
        <v>2196</v>
      </c>
      <c r="R1285" t="s">
        <v>195</v>
      </c>
    </row>
    <row r="1286" spans="1:18" x14ac:dyDescent="0.2">
      <c r="A1286" t="s">
        <v>2720</v>
      </c>
      <c r="B1286" t="s">
        <v>2721</v>
      </c>
      <c r="C1286">
        <v>59141</v>
      </c>
      <c r="D1286">
        <v>111892</v>
      </c>
      <c r="E1286">
        <v>10005752</v>
      </c>
      <c r="F1286" t="s">
        <v>2300</v>
      </c>
      <c r="G1286" t="s">
        <v>18</v>
      </c>
      <c r="H1286" t="s">
        <v>440</v>
      </c>
      <c r="I1286" t="s">
        <v>92</v>
      </c>
      <c r="J1286" t="s">
        <v>93</v>
      </c>
      <c r="K1286" t="s">
        <v>2722</v>
      </c>
      <c r="L1286" s="161">
        <v>41547</v>
      </c>
      <c r="M1286" s="161">
        <v>41551</v>
      </c>
      <c r="N1286" t="s">
        <v>2302</v>
      </c>
      <c r="O1286" t="s">
        <v>104</v>
      </c>
      <c r="P1286">
        <v>2</v>
      </c>
      <c r="Q1286" t="s">
        <v>2196</v>
      </c>
      <c r="R1286" t="s">
        <v>195</v>
      </c>
    </row>
    <row r="1287" spans="1:18" x14ac:dyDescent="0.2">
      <c r="A1287" t="s">
        <v>2723</v>
      </c>
      <c r="B1287" t="s">
        <v>2724</v>
      </c>
      <c r="C1287">
        <v>59172</v>
      </c>
      <c r="D1287">
        <v>106939</v>
      </c>
      <c r="E1287">
        <v>10013122</v>
      </c>
      <c r="F1287" t="s">
        <v>1508</v>
      </c>
      <c r="G1287" t="s">
        <v>13</v>
      </c>
      <c r="H1287" t="s">
        <v>130</v>
      </c>
      <c r="I1287" t="s">
        <v>131</v>
      </c>
      <c r="J1287" t="s">
        <v>131</v>
      </c>
      <c r="K1287" t="s">
        <v>2725</v>
      </c>
      <c r="L1287" s="161">
        <v>41589</v>
      </c>
      <c r="M1287" s="161">
        <v>41593</v>
      </c>
      <c r="N1287" t="s">
        <v>123</v>
      </c>
      <c r="O1287" t="s">
        <v>104</v>
      </c>
      <c r="P1287">
        <v>2</v>
      </c>
      <c r="Q1287" t="s">
        <v>2196</v>
      </c>
      <c r="R1287" t="s">
        <v>195</v>
      </c>
    </row>
    <row r="1288" spans="1:18" x14ac:dyDescent="0.2">
      <c r="A1288" t="s">
        <v>2726</v>
      </c>
      <c r="B1288" t="s">
        <v>2727</v>
      </c>
      <c r="C1288">
        <v>59199</v>
      </c>
      <c r="D1288">
        <v>115875</v>
      </c>
      <c r="E1288">
        <v>10005262</v>
      </c>
      <c r="F1288" t="s">
        <v>1508</v>
      </c>
      <c r="G1288" t="s">
        <v>13</v>
      </c>
      <c r="H1288" t="s">
        <v>419</v>
      </c>
      <c r="I1288" t="s">
        <v>115</v>
      </c>
      <c r="J1288" t="s">
        <v>115</v>
      </c>
      <c r="K1288" t="s">
        <v>2728</v>
      </c>
      <c r="L1288" s="161">
        <v>41540</v>
      </c>
      <c r="M1288" s="161">
        <v>41544</v>
      </c>
      <c r="N1288" t="s">
        <v>98</v>
      </c>
      <c r="O1288" t="s">
        <v>104</v>
      </c>
      <c r="P1288">
        <v>4</v>
      </c>
      <c r="Q1288" t="s">
        <v>2196</v>
      </c>
      <c r="R1288" t="s">
        <v>195</v>
      </c>
    </row>
    <row r="1289" spans="1:18" x14ac:dyDescent="0.2">
      <c r="A1289" t="s">
        <v>2729</v>
      </c>
      <c r="B1289" t="s">
        <v>2730</v>
      </c>
      <c r="C1289">
        <v>59217</v>
      </c>
      <c r="D1289">
        <v>130819</v>
      </c>
      <c r="E1289">
        <v>10025390</v>
      </c>
      <c r="F1289" t="s">
        <v>1508</v>
      </c>
      <c r="G1289" t="s">
        <v>13</v>
      </c>
      <c r="H1289" t="s">
        <v>340</v>
      </c>
      <c r="I1289" t="s">
        <v>155</v>
      </c>
      <c r="J1289" t="s">
        <v>155</v>
      </c>
      <c r="K1289" t="s">
        <v>2731</v>
      </c>
      <c r="L1289" s="161">
        <v>41597</v>
      </c>
      <c r="M1289" s="161">
        <v>41600</v>
      </c>
      <c r="N1289" t="s">
        <v>123</v>
      </c>
      <c r="O1289" t="s">
        <v>104</v>
      </c>
      <c r="P1289">
        <v>2</v>
      </c>
      <c r="Q1289" t="s">
        <v>2196</v>
      </c>
      <c r="R1289">
        <v>2</v>
      </c>
    </row>
    <row r="1290" spans="1:18" x14ac:dyDescent="0.2">
      <c r="A1290" t="s">
        <v>2732</v>
      </c>
      <c r="B1290" t="s">
        <v>2733</v>
      </c>
      <c r="C1290">
        <v>59227</v>
      </c>
      <c r="D1290">
        <v>129862</v>
      </c>
      <c r="E1290">
        <v>10043571</v>
      </c>
      <c r="F1290" t="s">
        <v>1508</v>
      </c>
      <c r="G1290" t="s">
        <v>13</v>
      </c>
      <c r="H1290" t="s">
        <v>173</v>
      </c>
      <c r="I1290" t="s">
        <v>161</v>
      </c>
      <c r="J1290" t="s">
        <v>161</v>
      </c>
      <c r="K1290" t="s">
        <v>2734</v>
      </c>
      <c r="L1290" s="161">
        <v>41708</v>
      </c>
      <c r="M1290" s="161">
        <v>41712</v>
      </c>
      <c r="N1290" t="s">
        <v>98</v>
      </c>
      <c r="O1290" t="s">
        <v>104</v>
      </c>
      <c r="P1290">
        <v>2</v>
      </c>
      <c r="Q1290" t="s">
        <v>2196</v>
      </c>
      <c r="R1290">
        <v>3</v>
      </c>
    </row>
    <row r="1291" spans="1:18" x14ac:dyDescent="0.2">
      <c r="A1291" t="s">
        <v>2735</v>
      </c>
      <c r="B1291" t="s">
        <v>1222</v>
      </c>
      <c r="C1291">
        <v>130407</v>
      </c>
      <c r="D1291">
        <v>108523</v>
      </c>
      <c r="E1291">
        <v>10002835</v>
      </c>
      <c r="F1291" t="s">
        <v>107</v>
      </c>
      <c r="G1291" t="s">
        <v>11</v>
      </c>
      <c r="H1291" t="s">
        <v>1206</v>
      </c>
      <c r="I1291" t="s">
        <v>115</v>
      </c>
      <c r="J1291" t="s">
        <v>115</v>
      </c>
      <c r="K1291" t="s">
        <v>2736</v>
      </c>
      <c r="L1291" s="161">
        <v>41701</v>
      </c>
      <c r="M1291" s="161">
        <v>41705</v>
      </c>
      <c r="N1291" t="s">
        <v>109</v>
      </c>
      <c r="O1291" t="s">
        <v>104</v>
      </c>
      <c r="P1291">
        <v>3</v>
      </c>
      <c r="Q1291" t="s">
        <v>2196</v>
      </c>
      <c r="R1291">
        <v>2</v>
      </c>
    </row>
    <row r="1292" spans="1:18" x14ac:dyDescent="0.2">
      <c r="A1292" t="s">
        <v>2737</v>
      </c>
      <c r="B1292" t="s">
        <v>501</v>
      </c>
      <c r="C1292">
        <v>130408</v>
      </c>
      <c r="D1292">
        <v>106809</v>
      </c>
      <c r="E1292">
        <v>10002094</v>
      </c>
      <c r="F1292" t="s">
        <v>107</v>
      </c>
      <c r="G1292" t="s">
        <v>11</v>
      </c>
      <c r="H1292" t="s">
        <v>284</v>
      </c>
      <c r="I1292" t="s">
        <v>115</v>
      </c>
      <c r="J1292" t="s">
        <v>115</v>
      </c>
      <c r="K1292" t="s">
        <v>2738</v>
      </c>
      <c r="L1292" s="161">
        <v>41771</v>
      </c>
      <c r="M1292" s="161">
        <v>41775</v>
      </c>
      <c r="N1292" t="s">
        <v>109</v>
      </c>
      <c r="O1292" t="s">
        <v>104</v>
      </c>
      <c r="P1292">
        <v>3</v>
      </c>
      <c r="Q1292" t="s">
        <v>2196</v>
      </c>
      <c r="R1292">
        <v>3</v>
      </c>
    </row>
    <row r="1293" spans="1:18" x14ac:dyDescent="0.2">
      <c r="A1293" t="s">
        <v>2739</v>
      </c>
      <c r="B1293" t="s">
        <v>203</v>
      </c>
      <c r="C1293">
        <v>130410</v>
      </c>
      <c r="D1293">
        <v>108322</v>
      </c>
      <c r="E1293">
        <v>10003564</v>
      </c>
      <c r="F1293" t="s">
        <v>107</v>
      </c>
      <c r="G1293" t="s">
        <v>11</v>
      </c>
      <c r="H1293" t="s">
        <v>204</v>
      </c>
      <c r="I1293" t="s">
        <v>115</v>
      </c>
      <c r="J1293" t="s">
        <v>115</v>
      </c>
      <c r="K1293" t="s">
        <v>2740</v>
      </c>
      <c r="L1293" s="161">
        <v>41590</v>
      </c>
      <c r="M1293" s="161">
        <v>41593</v>
      </c>
      <c r="N1293" t="s">
        <v>109</v>
      </c>
      <c r="O1293" t="s">
        <v>104</v>
      </c>
      <c r="P1293">
        <v>3</v>
      </c>
      <c r="Q1293" t="s">
        <v>2196</v>
      </c>
      <c r="R1293">
        <v>3</v>
      </c>
    </row>
    <row r="1294" spans="1:18" x14ac:dyDescent="0.2">
      <c r="A1294" t="s">
        <v>2741</v>
      </c>
      <c r="B1294" t="s">
        <v>2007</v>
      </c>
      <c r="C1294">
        <v>130415</v>
      </c>
      <c r="D1294">
        <v>105674</v>
      </c>
      <c r="E1294">
        <v>10003894</v>
      </c>
      <c r="F1294" t="s">
        <v>107</v>
      </c>
      <c r="G1294" t="s">
        <v>11</v>
      </c>
      <c r="H1294" t="s">
        <v>1233</v>
      </c>
      <c r="I1294" t="s">
        <v>115</v>
      </c>
      <c r="J1294" t="s">
        <v>115</v>
      </c>
      <c r="K1294" t="s">
        <v>2742</v>
      </c>
      <c r="L1294" s="161">
        <v>41603</v>
      </c>
      <c r="M1294" s="161">
        <v>41607</v>
      </c>
      <c r="N1294" t="s">
        <v>109</v>
      </c>
      <c r="O1294" t="s">
        <v>104</v>
      </c>
      <c r="P1294">
        <v>4</v>
      </c>
      <c r="Q1294" t="s">
        <v>2196</v>
      </c>
      <c r="R1294">
        <v>3</v>
      </c>
    </row>
    <row r="1295" spans="1:18" x14ac:dyDescent="0.2">
      <c r="A1295" t="s">
        <v>2743</v>
      </c>
      <c r="B1295" t="s">
        <v>2744</v>
      </c>
      <c r="C1295">
        <v>130418</v>
      </c>
      <c r="D1295">
        <v>106556</v>
      </c>
      <c r="E1295">
        <v>10006963</v>
      </c>
      <c r="F1295" t="s">
        <v>107</v>
      </c>
      <c r="G1295" t="s">
        <v>11</v>
      </c>
      <c r="H1295" t="s">
        <v>135</v>
      </c>
      <c r="I1295" t="s">
        <v>115</v>
      </c>
      <c r="J1295" t="s">
        <v>115</v>
      </c>
      <c r="K1295" t="s">
        <v>2745</v>
      </c>
      <c r="L1295" s="161">
        <v>41617</v>
      </c>
      <c r="M1295" s="161">
        <v>41621</v>
      </c>
      <c r="N1295" t="s">
        <v>109</v>
      </c>
      <c r="O1295" t="s">
        <v>104</v>
      </c>
      <c r="P1295">
        <v>2</v>
      </c>
      <c r="Q1295" t="s">
        <v>2196</v>
      </c>
      <c r="R1295">
        <v>3</v>
      </c>
    </row>
    <row r="1296" spans="1:18" x14ac:dyDescent="0.2">
      <c r="A1296" t="s">
        <v>2746</v>
      </c>
      <c r="B1296" t="s">
        <v>2747</v>
      </c>
      <c r="C1296">
        <v>130419</v>
      </c>
      <c r="D1296">
        <v>108347</v>
      </c>
      <c r="E1296">
        <v>10007364</v>
      </c>
      <c r="F1296" t="s">
        <v>1998</v>
      </c>
      <c r="G1296" t="s">
        <v>14</v>
      </c>
      <c r="H1296" t="s">
        <v>135</v>
      </c>
      <c r="I1296" t="s">
        <v>115</v>
      </c>
      <c r="J1296" t="s">
        <v>115</v>
      </c>
      <c r="K1296" t="s">
        <v>2748</v>
      </c>
      <c r="L1296" s="161">
        <v>41617</v>
      </c>
      <c r="M1296" s="161">
        <v>41621</v>
      </c>
      <c r="N1296" t="s">
        <v>143</v>
      </c>
      <c r="O1296" t="s">
        <v>104</v>
      </c>
      <c r="P1296">
        <v>2</v>
      </c>
      <c r="Q1296" t="s">
        <v>2196</v>
      </c>
      <c r="R1296">
        <v>2</v>
      </c>
    </row>
    <row r="1297" spans="1:18" x14ac:dyDescent="0.2">
      <c r="A1297" t="s">
        <v>2749</v>
      </c>
      <c r="B1297" t="s">
        <v>1239</v>
      </c>
      <c r="C1297">
        <v>130422</v>
      </c>
      <c r="D1297">
        <v>108358</v>
      </c>
      <c r="E1297">
        <v>10008007</v>
      </c>
      <c r="F1297" t="s">
        <v>100</v>
      </c>
      <c r="G1297" t="s">
        <v>11</v>
      </c>
      <c r="H1297" t="s">
        <v>714</v>
      </c>
      <c r="I1297" t="s">
        <v>115</v>
      </c>
      <c r="J1297" t="s">
        <v>115</v>
      </c>
      <c r="K1297" t="s">
        <v>2750</v>
      </c>
      <c r="L1297" s="161">
        <v>41534</v>
      </c>
      <c r="M1297" s="161">
        <v>41537</v>
      </c>
      <c r="N1297" t="s">
        <v>103</v>
      </c>
      <c r="O1297" t="s">
        <v>104</v>
      </c>
      <c r="P1297">
        <v>2</v>
      </c>
      <c r="Q1297" t="s">
        <v>2196</v>
      </c>
      <c r="R1297">
        <v>1</v>
      </c>
    </row>
    <row r="1298" spans="1:18" x14ac:dyDescent="0.2">
      <c r="A1298" t="s">
        <v>2751</v>
      </c>
      <c r="B1298" t="s">
        <v>2752</v>
      </c>
      <c r="C1298">
        <v>130428</v>
      </c>
      <c r="D1298">
        <v>105658</v>
      </c>
      <c r="E1298">
        <v>10000671</v>
      </c>
      <c r="F1298" t="s">
        <v>107</v>
      </c>
      <c r="G1298" t="s">
        <v>11</v>
      </c>
      <c r="H1298" t="s">
        <v>675</v>
      </c>
      <c r="I1298" t="s">
        <v>115</v>
      </c>
      <c r="J1298" t="s">
        <v>115</v>
      </c>
      <c r="K1298" t="s">
        <v>2753</v>
      </c>
      <c r="L1298" s="161">
        <v>41793</v>
      </c>
      <c r="M1298" s="161">
        <v>41796</v>
      </c>
      <c r="N1298" t="s">
        <v>146</v>
      </c>
      <c r="O1298" t="s">
        <v>104</v>
      </c>
      <c r="P1298">
        <v>2</v>
      </c>
      <c r="Q1298" t="s">
        <v>2196</v>
      </c>
      <c r="R1298">
        <v>3</v>
      </c>
    </row>
    <row r="1299" spans="1:18" x14ac:dyDescent="0.2">
      <c r="A1299" t="s">
        <v>2754</v>
      </c>
      <c r="B1299" t="s">
        <v>1244</v>
      </c>
      <c r="C1299">
        <v>130429</v>
      </c>
      <c r="D1299">
        <v>108782</v>
      </c>
      <c r="E1299">
        <v>10001549</v>
      </c>
      <c r="F1299" t="s">
        <v>107</v>
      </c>
      <c r="G1299" t="s">
        <v>11</v>
      </c>
      <c r="H1299" t="s">
        <v>210</v>
      </c>
      <c r="I1299" t="s">
        <v>115</v>
      </c>
      <c r="J1299" t="s">
        <v>115</v>
      </c>
      <c r="K1299" t="s">
        <v>2755</v>
      </c>
      <c r="L1299" s="161">
        <v>41792</v>
      </c>
      <c r="M1299" s="161">
        <v>41796</v>
      </c>
      <c r="N1299" t="s">
        <v>109</v>
      </c>
      <c r="O1299" t="s">
        <v>104</v>
      </c>
      <c r="P1299">
        <v>3</v>
      </c>
      <c r="Q1299" t="s">
        <v>2196</v>
      </c>
      <c r="R1299">
        <v>3</v>
      </c>
    </row>
    <row r="1300" spans="1:18" x14ac:dyDescent="0.2">
      <c r="A1300" t="s">
        <v>2756</v>
      </c>
      <c r="B1300" t="s">
        <v>2757</v>
      </c>
      <c r="C1300">
        <v>130432</v>
      </c>
      <c r="D1300">
        <v>105714</v>
      </c>
      <c r="E1300">
        <v>10001778</v>
      </c>
      <c r="F1300" t="s">
        <v>107</v>
      </c>
      <c r="G1300" t="s">
        <v>11</v>
      </c>
      <c r="H1300" t="s">
        <v>515</v>
      </c>
      <c r="I1300" t="s">
        <v>115</v>
      </c>
      <c r="J1300" t="s">
        <v>115</v>
      </c>
      <c r="K1300" t="s">
        <v>2758</v>
      </c>
      <c r="L1300" s="161">
        <v>41757</v>
      </c>
      <c r="M1300" s="161">
        <v>41761</v>
      </c>
      <c r="N1300" t="s">
        <v>146</v>
      </c>
      <c r="O1300" t="s">
        <v>104</v>
      </c>
      <c r="P1300">
        <v>2</v>
      </c>
      <c r="Q1300" t="s">
        <v>2196</v>
      </c>
      <c r="R1300">
        <v>3</v>
      </c>
    </row>
    <row r="1301" spans="1:18" x14ac:dyDescent="0.2">
      <c r="A1301" t="s">
        <v>2759</v>
      </c>
      <c r="B1301" t="s">
        <v>2760</v>
      </c>
      <c r="C1301">
        <v>130433</v>
      </c>
      <c r="D1301">
        <v>108430</v>
      </c>
      <c r="E1301">
        <v>10001705</v>
      </c>
      <c r="F1301" t="s">
        <v>100</v>
      </c>
      <c r="G1301" t="s">
        <v>11</v>
      </c>
      <c r="H1301" t="s">
        <v>515</v>
      </c>
      <c r="I1301" t="s">
        <v>115</v>
      </c>
      <c r="J1301" t="s">
        <v>115</v>
      </c>
      <c r="K1301" t="s">
        <v>2761</v>
      </c>
      <c r="L1301" s="161">
        <v>41695</v>
      </c>
      <c r="M1301" s="161">
        <v>41698</v>
      </c>
      <c r="N1301" t="s">
        <v>520</v>
      </c>
      <c r="O1301" t="s">
        <v>104</v>
      </c>
      <c r="P1301">
        <v>2</v>
      </c>
      <c r="Q1301" t="s">
        <v>2196</v>
      </c>
      <c r="R1301">
        <v>4</v>
      </c>
    </row>
    <row r="1302" spans="1:18" x14ac:dyDescent="0.2">
      <c r="A1302" t="s">
        <v>2762</v>
      </c>
      <c r="B1302" t="s">
        <v>2763</v>
      </c>
      <c r="C1302">
        <v>130434</v>
      </c>
      <c r="D1302">
        <v>108414</v>
      </c>
      <c r="E1302">
        <v>10003500</v>
      </c>
      <c r="F1302" t="s">
        <v>100</v>
      </c>
      <c r="G1302" t="s">
        <v>11</v>
      </c>
      <c r="H1302" t="s">
        <v>515</v>
      </c>
      <c r="I1302" t="s">
        <v>115</v>
      </c>
      <c r="J1302" t="s">
        <v>115</v>
      </c>
      <c r="K1302" t="s">
        <v>2764</v>
      </c>
      <c r="L1302" s="161">
        <v>41548</v>
      </c>
      <c r="M1302" s="161">
        <v>41551</v>
      </c>
      <c r="N1302" t="s">
        <v>103</v>
      </c>
      <c r="O1302" t="s">
        <v>104</v>
      </c>
      <c r="P1302">
        <v>1</v>
      </c>
      <c r="Q1302" t="s">
        <v>2196</v>
      </c>
      <c r="R1302">
        <v>3</v>
      </c>
    </row>
    <row r="1303" spans="1:18" x14ac:dyDescent="0.2">
      <c r="A1303" t="s">
        <v>2765</v>
      </c>
      <c r="B1303" t="s">
        <v>2766</v>
      </c>
      <c r="C1303">
        <v>130439</v>
      </c>
      <c r="D1303">
        <v>107479</v>
      </c>
      <c r="E1303">
        <v>10001548</v>
      </c>
      <c r="F1303" t="s">
        <v>107</v>
      </c>
      <c r="G1303" t="s">
        <v>11</v>
      </c>
      <c r="H1303" t="s">
        <v>479</v>
      </c>
      <c r="I1303" t="s">
        <v>115</v>
      </c>
      <c r="J1303" t="s">
        <v>115</v>
      </c>
      <c r="K1303" t="s">
        <v>2767</v>
      </c>
      <c r="L1303" s="161">
        <v>41708</v>
      </c>
      <c r="M1303" s="161">
        <v>41712</v>
      </c>
      <c r="N1303" t="s">
        <v>109</v>
      </c>
      <c r="O1303" t="s">
        <v>104</v>
      </c>
      <c r="P1303">
        <v>2</v>
      </c>
      <c r="Q1303" t="s">
        <v>2196</v>
      </c>
      <c r="R1303">
        <v>3</v>
      </c>
    </row>
    <row r="1304" spans="1:18" x14ac:dyDescent="0.2">
      <c r="A1304" t="s">
        <v>2768</v>
      </c>
      <c r="B1304" t="s">
        <v>215</v>
      </c>
      <c r="C1304">
        <v>130440</v>
      </c>
      <c r="D1304">
        <v>108462</v>
      </c>
      <c r="E1304">
        <v>10009439</v>
      </c>
      <c r="F1304" t="s">
        <v>107</v>
      </c>
      <c r="G1304" t="s">
        <v>11</v>
      </c>
      <c r="H1304" t="s">
        <v>216</v>
      </c>
      <c r="I1304" t="s">
        <v>115</v>
      </c>
      <c r="J1304" t="s">
        <v>115</v>
      </c>
      <c r="K1304" t="s">
        <v>2769</v>
      </c>
      <c r="L1304" s="161">
        <v>41722</v>
      </c>
      <c r="M1304" s="161">
        <v>41726</v>
      </c>
      <c r="N1304" t="s">
        <v>109</v>
      </c>
      <c r="O1304" t="s">
        <v>104</v>
      </c>
      <c r="P1304">
        <v>3</v>
      </c>
      <c r="Q1304" t="s">
        <v>2196</v>
      </c>
      <c r="R1304">
        <v>2</v>
      </c>
    </row>
    <row r="1305" spans="1:18" x14ac:dyDescent="0.2">
      <c r="A1305" t="s">
        <v>2770</v>
      </c>
      <c r="B1305" t="s">
        <v>247</v>
      </c>
      <c r="C1305">
        <v>130445</v>
      </c>
      <c r="D1305">
        <v>108421</v>
      </c>
      <c r="E1305">
        <v>10002937</v>
      </c>
      <c r="F1305" t="s">
        <v>100</v>
      </c>
      <c r="G1305" t="s">
        <v>11</v>
      </c>
      <c r="H1305" t="s">
        <v>248</v>
      </c>
      <c r="I1305" t="s">
        <v>115</v>
      </c>
      <c r="J1305" t="s">
        <v>115</v>
      </c>
      <c r="K1305" t="s">
        <v>249</v>
      </c>
      <c r="L1305" s="161">
        <v>41730</v>
      </c>
      <c r="M1305" s="161">
        <v>41733</v>
      </c>
      <c r="N1305" t="s">
        <v>250</v>
      </c>
      <c r="O1305" t="s">
        <v>104</v>
      </c>
      <c r="P1305">
        <v>2</v>
      </c>
      <c r="Q1305" t="s">
        <v>2196</v>
      </c>
      <c r="R1305">
        <v>3</v>
      </c>
    </row>
    <row r="1306" spans="1:18" x14ac:dyDescent="0.2">
      <c r="A1306" t="s">
        <v>2771</v>
      </c>
      <c r="B1306" t="s">
        <v>2772</v>
      </c>
      <c r="C1306">
        <v>130447</v>
      </c>
      <c r="D1306">
        <v>107143</v>
      </c>
      <c r="E1306">
        <v>10007434</v>
      </c>
      <c r="F1306" t="s">
        <v>107</v>
      </c>
      <c r="G1306" t="s">
        <v>11</v>
      </c>
      <c r="H1306" t="s">
        <v>551</v>
      </c>
      <c r="I1306" t="s">
        <v>115</v>
      </c>
      <c r="J1306" t="s">
        <v>115</v>
      </c>
      <c r="K1306" t="s">
        <v>2773</v>
      </c>
      <c r="L1306" s="161">
        <v>41708</v>
      </c>
      <c r="M1306" s="161">
        <v>41712</v>
      </c>
      <c r="N1306" t="s">
        <v>109</v>
      </c>
      <c r="O1306" t="s">
        <v>104</v>
      </c>
      <c r="P1306">
        <v>2</v>
      </c>
      <c r="Q1306" t="s">
        <v>2196</v>
      </c>
      <c r="R1306">
        <v>3</v>
      </c>
    </row>
    <row r="1307" spans="1:18" x14ac:dyDescent="0.2">
      <c r="A1307" t="s">
        <v>2774</v>
      </c>
      <c r="B1307" t="s">
        <v>1256</v>
      </c>
      <c r="C1307">
        <v>130453</v>
      </c>
      <c r="D1307">
        <v>108495</v>
      </c>
      <c r="E1307">
        <v>10005410</v>
      </c>
      <c r="F1307" t="s">
        <v>107</v>
      </c>
      <c r="G1307" t="s">
        <v>11</v>
      </c>
      <c r="H1307" t="s">
        <v>736</v>
      </c>
      <c r="I1307" t="s">
        <v>115</v>
      </c>
      <c r="J1307" t="s">
        <v>115</v>
      </c>
      <c r="K1307" t="s">
        <v>2775</v>
      </c>
      <c r="L1307" s="161">
        <v>41792</v>
      </c>
      <c r="M1307" s="161">
        <v>41796</v>
      </c>
      <c r="N1307" t="s">
        <v>109</v>
      </c>
      <c r="O1307" t="s">
        <v>104</v>
      </c>
      <c r="P1307">
        <v>3</v>
      </c>
      <c r="Q1307" t="s">
        <v>2196</v>
      </c>
      <c r="R1307">
        <v>2</v>
      </c>
    </row>
    <row r="1308" spans="1:18" x14ac:dyDescent="0.2">
      <c r="A1308" t="s">
        <v>2776</v>
      </c>
      <c r="B1308" t="s">
        <v>1258</v>
      </c>
      <c r="C1308">
        <v>130454</v>
      </c>
      <c r="D1308">
        <v>108449</v>
      </c>
      <c r="E1308">
        <v>10005469</v>
      </c>
      <c r="F1308" t="s">
        <v>107</v>
      </c>
      <c r="G1308" t="s">
        <v>11</v>
      </c>
      <c r="H1308" t="s">
        <v>505</v>
      </c>
      <c r="I1308" t="s">
        <v>115</v>
      </c>
      <c r="J1308" t="s">
        <v>115</v>
      </c>
      <c r="K1308" t="s">
        <v>2777</v>
      </c>
      <c r="L1308" s="161">
        <v>41771</v>
      </c>
      <c r="M1308" s="161">
        <v>41775</v>
      </c>
      <c r="N1308" t="s">
        <v>146</v>
      </c>
      <c r="O1308" t="s">
        <v>104</v>
      </c>
      <c r="P1308">
        <v>3</v>
      </c>
      <c r="Q1308" t="s">
        <v>2196</v>
      </c>
      <c r="R1308">
        <v>3</v>
      </c>
    </row>
    <row r="1309" spans="1:18" x14ac:dyDescent="0.2">
      <c r="A1309" t="s">
        <v>2778</v>
      </c>
      <c r="B1309" t="s">
        <v>2779</v>
      </c>
      <c r="C1309">
        <v>130455</v>
      </c>
      <c r="D1309">
        <v>110211</v>
      </c>
      <c r="E1309">
        <v>10001207</v>
      </c>
      <c r="F1309" t="s">
        <v>107</v>
      </c>
      <c r="G1309" t="s">
        <v>11</v>
      </c>
      <c r="H1309" t="s">
        <v>120</v>
      </c>
      <c r="I1309" t="s">
        <v>115</v>
      </c>
      <c r="J1309" t="s">
        <v>115</v>
      </c>
      <c r="K1309" t="s">
        <v>2780</v>
      </c>
      <c r="L1309" s="161">
        <v>41778</v>
      </c>
      <c r="M1309" s="161">
        <v>41782</v>
      </c>
      <c r="N1309" t="s">
        <v>109</v>
      </c>
      <c r="O1309" t="s">
        <v>104</v>
      </c>
      <c r="P1309">
        <v>2</v>
      </c>
      <c r="Q1309" t="s">
        <v>2196</v>
      </c>
      <c r="R1309">
        <v>3</v>
      </c>
    </row>
    <row r="1310" spans="1:18" x14ac:dyDescent="0.2">
      <c r="A1310" t="s">
        <v>2781</v>
      </c>
      <c r="B1310" t="s">
        <v>592</v>
      </c>
      <c r="C1310">
        <v>130459</v>
      </c>
      <c r="D1310">
        <v>106350</v>
      </c>
      <c r="E1310">
        <v>10000825</v>
      </c>
      <c r="F1310" t="s">
        <v>107</v>
      </c>
      <c r="G1310" t="s">
        <v>11</v>
      </c>
      <c r="H1310" t="s">
        <v>173</v>
      </c>
      <c r="I1310" t="s">
        <v>161</v>
      </c>
      <c r="J1310" t="s">
        <v>161</v>
      </c>
      <c r="K1310" t="s">
        <v>593</v>
      </c>
      <c r="L1310" s="161">
        <v>41778</v>
      </c>
      <c r="M1310" s="161">
        <v>41782</v>
      </c>
      <c r="N1310" t="s">
        <v>109</v>
      </c>
      <c r="O1310" t="s">
        <v>104</v>
      </c>
      <c r="P1310">
        <v>2</v>
      </c>
      <c r="Q1310" t="s">
        <v>2196</v>
      </c>
      <c r="R1310">
        <v>3</v>
      </c>
    </row>
    <row r="1311" spans="1:18" x14ac:dyDescent="0.2">
      <c r="A1311" t="s">
        <v>2782</v>
      </c>
      <c r="B1311" t="s">
        <v>2783</v>
      </c>
      <c r="C1311">
        <v>130467</v>
      </c>
      <c r="D1311">
        <v>108354</v>
      </c>
      <c r="E1311">
        <v>10008641</v>
      </c>
      <c r="F1311" t="s">
        <v>1998</v>
      </c>
      <c r="G1311" t="s">
        <v>14</v>
      </c>
      <c r="H1311" t="s">
        <v>173</v>
      </c>
      <c r="I1311" t="s">
        <v>161</v>
      </c>
      <c r="J1311" t="s">
        <v>161</v>
      </c>
      <c r="K1311" t="s">
        <v>2784</v>
      </c>
      <c r="L1311" s="161">
        <v>41757</v>
      </c>
      <c r="M1311" s="161">
        <v>41760</v>
      </c>
      <c r="N1311" t="s">
        <v>143</v>
      </c>
      <c r="O1311" t="s">
        <v>104</v>
      </c>
      <c r="P1311">
        <v>2</v>
      </c>
      <c r="Q1311" t="s">
        <v>2196</v>
      </c>
      <c r="R1311">
        <v>1</v>
      </c>
    </row>
    <row r="1312" spans="1:18" x14ac:dyDescent="0.2">
      <c r="A1312" t="s">
        <v>2785</v>
      </c>
      <c r="B1312" t="s">
        <v>412</v>
      </c>
      <c r="C1312">
        <v>130469</v>
      </c>
      <c r="D1312">
        <v>108431</v>
      </c>
      <c r="E1312">
        <v>10001082</v>
      </c>
      <c r="F1312" t="s">
        <v>100</v>
      </c>
      <c r="G1312" t="s">
        <v>11</v>
      </c>
      <c r="H1312" t="s">
        <v>173</v>
      </c>
      <c r="I1312" t="s">
        <v>161</v>
      </c>
      <c r="J1312" t="s">
        <v>161</v>
      </c>
      <c r="K1312" t="s">
        <v>413</v>
      </c>
      <c r="L1312" s="161">
        <v>41702</v>
      </c>
      <c r="M1312" s="161">
        <v>41705</v>
      </c>
      <c r="N1312" t="s">
        <v>250</v>
      </c>
      <c r="O1312" t="s">
        <v>104</v>
      </c>
      <c r="P1312">
        <v>2</v>
      </c>
      <c r="Q1312" t="s">
        <v>2196</v>
      </c>
      <c r="R1312">
        <v>3</v>
      </c>
    </row>
    <row r="1313" spans="1:18" x14ac:dyDescent="0.2">
      <c r="A1313" t="s">
        <v>2786</v>
      </c>
      <c r="B1313" t="s">
        <v>459</v>
      </c>
      <c r="C1313">
        <v>130472</v>
      </c>
      <c r="D1313">
        <v>106441</v>
      </c>
      <c r="E1313">
        <v>10003010</v>
      </c>
      <c r="F1313" t="s">
        <v>107</v>
      </c>
      <c r="G1313" t="s">
        <v>11</v>
      </c>
      <c r="H1313" t="s">
        <v>272</v>
      </c>
      <c r="I1313" t="s">
        <v>161</v>
      </c>
      <c r="J1313" t="s">
        <v>161</v>
      </c>
      <c r="K1313" t="s">
        <v>460</v>
      </c>
      <c r="L1313" s="161">
        <v>41659</v>
      </c>
      <c r="M1313" s="161">
        <v>41663</v>
      </c>
      <c r="N1313" t="s">
        <v>109</v>
      </c>
      <c r="O1313" t="s">
        <v>104</v>
      </c>
      <c r="P1313">
        <v>2</v>
      </c>
      <c r="Q1313" t="s">
        <v>2196</v>
      </c>
      <c r="R1313">
        <v>3</v>
      </c>
    </row>
    <row r="1314" spans="1:18" x14ac:dyDescent="0.2">
      <c r="A1314" t="s">
        <v>2787</v>
      </c>
      <c r="B1314" t="s">
        <v>271</v>
      </c>
      <c r="C1314">
        <v>130473</v>
      </c>
      <c r="D1314">
        <v>112389</v>
      </c>
      <c r="E1314">
        <v>10001458</v>
      </c>
      <c r="F1314" t="s">
        <v>107</v>
      </c>
      <c r="G1314" t="s">
        <v>11</v>
      </c>
      <c r="H1314" t="s">
        <v>272</v>
      </c>
      <c r="I1314" t="s">
        <v>161</v>
      </c>
      <c r="J1314" t="s">
        <v>161</v>
      </c>
      <c r="K1314" t="s">
        <v>2788</v>
      </c>
      <c r="L1314" s="161">
        <v>41799</v>
      </c>
      <c r="M1314" s="161">
        <v>41803</v>
      </c>
      <c r="N1314" t="s">
        <v>217</v>
      </c>
      <c r="O1314" t="s">
        <v>104</v>
      </c>
      <c r="P1314">
        <v>3</v>
      </c>
      <c r="Q1314" t="s">
        <v>2196</v>
      </c>
      <c r="R1314">
        <v>4</v>
      </c>
    </row>
    <row r="1315" spans="1:18" x14ac:dyDescent="0.2">
      <c r="A1315" t="s">
        <v>2789</v>
      </c>
      <c r="B1315" t="s">
        <v>344</v>
      </c>
      <c r="C1315">
        <v>130474</v>
      </c>
      <c r="D1315">
        <v>108472</v>
      </c>
      <c r="E1315">
        <v>10003029</v>
      </c>
      <c r="F1315" t="s">
        <v>107</v>
      </c>
      <c r="G1315" t="s">
        <v>11</v>
      </c>
      <c r="H1315" t="s">
        <v>272</v>
      </c>
      <c r="I1315" t="s">
        <v>161</v>
      </c>
      <c r="J1315" t="s">
        <v>161</v>
      </c>
      <c r="K1315" t="s">
        <v>2790</v>
      </c>
      <c r="L1315" s="161">
        <v>41534</v>
      </c>
      <c r="M1315" s="161">
        <v>41536</v>
      </c>
      <c r="N1315" t="s">
        <v>127</v>
      </c>
      <c r="O1315" t="s">
        <v>104</v>
      </c>
      <c r="P1315">
        <v>3</v>
      </c>
      <c r="Q1315" t="s">
        <v>2196</v>
      </c>
      <c r="R1315">
        <v>2</v>
      </c>
    </row>
    <row r="1316" spans="1:18" x14ac:dyDescent="0.2">
      <c r="A1316" t="s">
        <v>2791</v>
      </c>
      <c r="B1316" t="s">
        <v>2792</v>
      </c>
      <c r="C1316">
        <v>130479</v>
      </c>
      <c r="D1316">
        <v>105110</v>
      </c>
      <c r="E1316">
        <v>10005669</v>
      </c>
      <c r="F1316" t="s">
        <v>107</v>
      </c>
      <c r="G1316" t="s">
        <v>11</v>
      </c>
      <c r="H1316" t="s">
        <v>542</v>
      </c>
      <c r="I1316" t="s">
        <v>161</v>
      </c>
      <c r="J1316" t="s">
        <v>161</v>
      </c>
      <c r="K1316" t="s">
        <v>2793</v>
      </c>
      <c r="L1316" s="161">
        <v>41771</v>
      </c>
      <c r="M1316" s="161">
        <v>41775</v>
      </c>
      <c r="N1316" t="s">
        <v>109</v>
      </c>
      <c r="O1316" t="s">
        <v>104</v>
      </c>
      <c r="P1316">
        <v>2</v>
      </c>
      <c r="Q1316" t="s">
        <v>2196</v>
      </c>
      <c r="R1316">
        <v>3</v>
      </c>
    </row>
    <row r="1317" spans="1:18" x14ac:dyDescent="0.2">
      <c r="A1317" t="s">
        <v>2794</v>
      </c>
      <c r="B1317" t="s">
        <v>2795</v>
      </c>
      <c r="C1317">
        <v>130482</v>
      </c>
      <c r="D1317">
        <v>108389</v>
      </c>
      <c r="E1317">
        <v>10006815</v>
      </c>
      <c r="F1317" t="s">
        <v>100</v>
      </c>
      <c r="G1317" t="s">
        <v>11</v>
      </c>
      <c r="H1317" t="s">
        <v>462</v>
      </c>
      <c r="I1317" t="s">
        <v>161</v>
      </c>
      <c r="J1317" t="s">
        <v>161</v>
      </c>
      <c r="K1317" t="s">
        <v>2796</v>
      </c>
      <c r="L1317" s="161">
        <v>41541</v>
      </c>
      <c r="M1317" s="161">
        <v>41544</v>
      </c>
      <c r="N1317" t="s">
        <v>103</v>
      </c>
      <c r="O1317" t="s">
        <v>104</v>
      </c>
      <c r="P1317">
        <v>2</v>
      </c>
      <c r="Q1317" t="s">
        <v>2196</v>
      </c>
      <c r="R1317">
        <v>3</v>
      </c>
    </row>
    <row r="1318" spans="1:18" x14ac:dyDescent="0.2">
      <c r="A1318" t="s">
        <v>2797</v>
      </c>
      <c r="B1318" t="s">
        <v>1269</v>
      </c>
      <c r="C1318">
        <v>130487</v>
      </c>
      <c r="D1318">
        <v>106915</v>
      </c>
      <c r="E1318">
        <v>10003955</v>
      </c>
      <c r="F1318" t="s">
        <v>107</v>
      </c>
      <c r="G1318" t="s">
        <v>11</v>
      </c>
      <c r="H1318" t="s">
        <v>130</v>
      </c>
      <c r="I1318" t="s">
        <v>131</v>
      </c>
      <c r="J1318" t="s">
        <v>131</v>
      </c>
      <c r="K1318" t="s">
        <v>2798</v>
      </c>
      <c r="L1318" s="161">
        <v>41757</v>
      </c>
      <c r="M1318" s="161">
        <v>41761</v>
      </c>
      <c r="N1318" t="s">
        <v>217</v>
      </c>
      <c r="O1318" t="s">
        <v>104</v>
      </c>
      <c r="P1318">
        <v>3</v>
      </c>
      <c r="Q1318" t="s">
        <v>2196</v>
      </c>
      <c r="R1318">
        <v>4</v>
      </c>
    </row>
    <row r="1319" spans="1:18" x14ac:dyDescent="0.2">
      <c r="A1319" t="s">
        <v>2799</v>
      </c>
      <c r="B1319" t="s">
        <v>2800</v>
      </c>
      <c r="C1319">
        <v>130488</v>
      </c>
      <c r="D1319">
        <v>105907</v>
      </c>
      <c r="E1319">
        <v>10006174</v>
      </c>
      <c r="F1319" t="s">
        <v>107</v>
      </c>
      <c r="G1319" t="s">
        <v>11</v>
      </c>
      <c r="H1319" t="s">
        <v>1026</v>
      </c>
      <c r="I1319" t="s">
        <v>131</v>
      </c>
      <c r="J1319" t="s">
        <v>131</v>
      </c>
      <c r="K1319" t="s">
        <v>2801</v>
      </c>
      <c r="L1319" s="161">
        <v>41680</v>
      </c>
      <c r="M1319" s="161">
        <v>41684</v>
      </c>
      <c r="N1319" t="s">
        <v>109</v>
      </c>
      <c r="O1319" t="s">
        <v>104</v>
      </c>
      <c r="P1319">
        <v>2</v>
      </c>
      <c r="Q1319" t="s">
        <v>2196</v>
      </c>
      <c r="R1319">
        <v>3</v>
      </c>
    </row>
    <row r="1320" spans="1:18" x14ac:dyDescent="0.2">
      <c r="A1320" t="s">
        <v>2802</v>
      </c>
      <c r="B1320" t="s">
        <v>328</v>
      </c>
      <c r="C1320">
        <v>130512</v>
      </c>
      <c r="D1320">
        <v>106863</v>
      </c>
      <c r="E1320">
        <v>10006331</v>
      </c>
      <c r="F1320" t="s">
        <v>107</v>
      </c>
      <c r="G1320" t="s">
        <v>11</v>
      </c>
      <c r="H1320" t="s">
        <v>299</v>
      </c>
      <c r="I1320" t="s">
        <v>131</v>
      </c>
      <c r="J1320" t="s">
        <v>131</v>
      </c>
      <c r="K1320" t="s">
        <v>2803</v>
      </c>
      <c r="L1320" s="161">
        <v>41547</v>
      </c>
      <c r="M1320" s="161">
        <v>41551</v>
      </c>
      <c r="N1320" t="s">
        <v>109</v>
      </c>
      <c r="O1320" t="s">
        <v>104</v>
      </c>
      <c r="P1320">
        <v>4</v>
      </c>
      <c r="Q1320" t="s">
        <v>2196</v>
      </c>
      <c r="R1320">
        <v>1</v>
      </c>
    </row>
    <row r="1321" spans="1:18" x14ac:dyDescent="0.2">
      <c r="A1321" t="s">
        <v>2804</v>
      </c>
      <c r="B1321" t="s">
        <v>298</v>
      </c>
      <c r="C1321">
        <v>130514</v>
      </c>
      <c r="D1321">
        <v>108372</v>
      </c>
      <c r="E1321">
        <v>10000330</v>
      </c>
      <c r="F1321" t="s">
        <v>100</v>
      </c>
      <c r="G1321" t="s">
        <v>11</v>
      </c>
      <c r="H1321" t="s">
        <v>299</v>
      </c>
      <c r="I1321" t="s">
        <v>131</v>
      </c>
      <c r="J1321" t="s">
        <v>131</v>
      </c>
      <c r="K1321" t="s">
        <v>300</v>
      </c>
      <c r="L1321" s="161">
        <v>41541</v>
      </c>
      <c r="M1321" s="161">
        <v>41544</v>
      </c>
      <c r="N1321" t="s">
        <v>103</v>
      </c>
      <c r="O1321" t="s">
        <v>104</v>
      </c>
      <c r="P1321">
        <v>2</v>
      </c>
      <c r="Q1321" t="s">
        <v>2196</v>
      </c>
      <c r="R1321">
        <v>1</v>
      </c>
    </row>
    <row r="1322" spans="1:18" x14ac:dyDescent="0.2">
      <c r="A1322" t="s">
        <v>2805</v>
      </c>
      <c r="B1322" t="s">
        <v>579</v>
      </c>
      <c r="C1322">
        <v>130515</v>
      </c>
      <c r="D1322">
        <v>106867</v>
      </c>
      <c r="E1322">
        <v>10001346</v>
      </c>
      <c r="F1322" t="s">
        <v>100</v>
      </c>
      <c r="G1322" t="s">
        <v>11</v>
      </c>
      <c r="H1322" t="s">
        <v>299</v>
      </c>
      <c r="I1322" t="s">
        <v>131</v>
      </c>
      <c r="J1322" t="s">
        <v>131</v>
      </c>
      <c r="K1322" t="s">
        <v>580</v>
      </c>
      <c r="L1322" s="161">
        <v>41709</v>
      </c>
      <c r="M1322" s="161">
        <v>41712</v>
      </c>
      <c r="N1322" t="s">
        <v>250</v>
      </c>
      <c r="O1322" t="s">
        <v>104</v>
      </c>
      <c r="P1322">
        <v>2</v>
      </c>
      <c r="Q1322" t="s">
        <v>2196</v>
      </c>
      <c r="R1322">
        <v>3</v>
      </c>
    </row>
    <row r="1323" spans="1:18" x14ac:dyDescent="0.2">
      <c r="A1323" t="s">
        <v>2806</v>
      </c>
      <c r="B1323" t="s">
        <v>2807</v>
      </c>
      <c r="C1323">
        <v>130525</v>
      </c>
      <c r="D1323">
        <v>108314</v>
      </c>
      <c r="E1323">
        <v>10004739</v>
      </c>
      <c r="F1323" t="s">
        <v>1998</v>
      </c>
      <c r="G1323" t="s">
        <v>14</v>
      </c>
      <c r="H1323" t="s">
        <v>347</v>
      </c>
      <c r="I1323" t="s">
        <v>1993</v>
      </c>
      <c r="J1323" t="s">
        <v>93</v>
      </c>
      <c r="K1323" t="s">
        <v>2808</v>
      </c>
      <c r="L1323" s="161">
        <v>41807</v>
      </c>
      <c r="M1323" s="161">
        <v>41810</v>
      </c>
      <c r="N1323" t="s">
        <v>143</v>
      </c>
      <c r="O1323" t="s">
        <v>104</v>
      </c>
      <c r="P1323">
        <v>1</v>
      </c>
      <c r="Q1323" t="s">
        <v>2196</v>
      </c>
      <c r="R1323">
        <v>1</v>
      </c>
    </row>
    <row r="1324" spans="1:18" x14ac:dyDescent="0.2">
      <c r="A1324" t="s">
        <v>2809</v>
      </c>
      <c r="B1324" t="s">
        <v>2810</v>
      </c>
      <c r="C1324">
        <v>130529</v>
      </c>
      <c r="D1324">
        <v>107017</v>
      </c>
      <c r="E1324">
        <v>10001897</v>
      </c>
      <c r="F1324" t="s">
        <v>107</v>
      </c>
      <c r="G1324" t="s">
        <v>11</v>
      </c>
      <c r="H1324" t="s">
        <v>511</v>
      </c>
      <c r="I1324" t="s">
        <v>1993</v>
      </c>
      <c r="J1324" t="s">
        <v>93</v>
      </c>
      <c r="K1324" t="s">
        <v>2811</v>
      </c>
      <c r="L1324" s="161">
        <v>41653</v>
      </c>
      <c r="M1324" s="161">
        <v>41656</v>
      </c>
      <c r="N1324" t="s">
        <v>109</v>
      </c>
      <c r="O1324" t="s">
        <v>104</v>
      </c>
      <c r="P1324">
        <v>2</v>
      </c>
      <c r="Q1324" t="s">
        <v>2196</v>
      </c>
      <c r="R1324">
        <v>3</v>
      </c>
    </row>
    <row r="1325" spans="1:18" x14ac:dyDescent="0.2">
      <c r="A1325" t="s">
        <v>2812</v>
      </c>
      <c r="B1325" t="s">
        <v>2813</v>
      </c>
      <c r="C1325">
        <v>130530</v>
      </c>
      <c r="D1325">
        <v>108383</v>
      </c>
      <c r="E1325">
        <v>10006892</v>
      </c>
      <c r="F1325" t="s">
        <v>100</v>
      </c>
      <c r="G1325" t="s">
        <v>11</v>
      </c>
      <c r="H1325" t="s">
        <v>511</v>
      </c>
      <c r="I1325" t="s">
        <v>1993</v>
      </c>
      <c r="J1325" t="s">
        <v>93</v>
      </c>
      <c r="K1325" t="s">
        <v>2814</v>
      </c>
      <c r="L1325" s="161">
        <v>41653</v>
      </c>
      <c r="M1325" s="161">
        <v>41656</v>
      </c>
      <c r="N1325" t="s">
        <v>250</v>
      </c>
      <c r="O1325" t="s">
        <v>104</v>
      </c>
      <c r="P1325">
        <v>2</v>
      </c>
      <c r="Q1325" t="s">
        <v>2196</v>
      </c>
      <c r="R1325">
        <v>3</v>
      </c>
    </row>
    <row r="1326" spans="1:18" x14ac:dyDescent="0.2">
      <c r="A1326" t="s">
        <v>2815</v>
      </c>
      <c r="B1326" t="s">
        <v>2816</v>
      </c>
      <c r="C1326">
        <v>130535</v>
      </c>
      <c r="D1326">
        <v>108325</v>
      </c>
      <c r="E1326">
        <v>10001093</v>
      </c>
      <c r="F1326" t="s">
        <v>107</v>
      </c>
      <c r="G1326" t="s">
        <v>11</v>
      </c>
      <c r="H1326" t="s">
        <v>771</v>
      </c>
      <c r="I1326" t="s">
        <v>1993</v>
      </c>
      <c r="J1326" t="s">
        <v>93</v>
      </c>
      <c r="K1326" t="s">
        <v>2817</v>
      </c>
      <c r="L1326" s="161">
        <v>41708</v>
      </c>
      <c r="M1326" s="161">
        <v>41712</v>
      </c>
      <c r="N1326" t="s">
        <v>109</v>
      </c>
      <c r="O1326" t="s">
        <v>104</v>
      </c>
      <c r="P1326">
        <v>2</v>
      </c>
      <c r="Q1326" t="s">
        <v>2196</v>
      </c>
      <c r="R1326">
        <v>2</v>
      </c>
    </row>
    <row r="1327" spans="1:18" x14ac:dyDescent="0.2">
      <c r="A1327" t="s">
        <v>2818</v>
      </c>
      <c r="B1327" t="s">
        <v>2819</v>
      </c>
      <c r="C1327">
        <v>130542</v>
      </c>
      <c r="D1327">
        <v>107582</v>
      </c>
      <c r="E1327">
        <v>10003855</v>
      </c>
      <c r="F1327" t="s">
        <v>107</v>
      </c>
      <c r="G1327" t="s">
        <v>11</v>
      </c>
      <c r="H1327" t="s">
        <v>207</v>
      </c>
      <c r="I1327" t="s">
        <v>1993</v>
      </c>
      <c r="J1327" t="s">
        <v>93</v>
      </c>
      <c r="K1327" t="s">
        <v>2820</v>
      </c>
      <c r="L1327" s="161">
        <v>41792</v>
      </c>
      <c r="M1327" s="161">
        <v>41796</v>
      </c>
      <c r="N1327" t="s">
        <v>146</v>
      </c>
      <c r="O1327" t="s">
        <v>104</v>
      </c>
      <c r="P1327">
        <v>2</v>
      </c>
      <c r="Q1327" t="s">
        <v>2196</v>
      </c>
      <c r="R1327">
        <v>3</v>
      </c>
    </row>
    <row r="1328" spans="1:18" x14ac:dyDescent="0.2">
      <c r="A1328" t="s">
        <v>2821</v>
      </c>
      <c r="B1328" t="s">
        <v>2822</v>
      </c>
      <c r="C1328">
        <v>130549</v>
      </c>
      <c r="D1328">
        <v>108440</v>
      </c>
      <c r="E1328">
        <v>10007289</v>
      </c>
      <c r="F1328" t="s">
        <v>107</v>
      </c>
      <c r="G1328" t="s">
        <v>11</v>
      </c>
      <c r="H1328" t="s">
        <v>291</v>
      </c>
      <c r="I1328" t="s">
        <v>1993</v>
      </c>
      <c r="J1328" t="s">
        <v>93</v>
      </c>
      <c r="K1328" t="s">
        <v>2823</v>
      </c>
      <c r="L1328" s="161">
        <v>41673</v>
      </c>
      <c r="M1328" s="161">
        <v>41677</v>
      </c>
      <c r="N1328" t="s">
        <v>109</v>
      </c>
      <c r="O1328" t="s">
        <v>104</v>
      </c>
      <c r="P1328">
        <v>2</v>
      </c>
      <c r="Q1328" t="s">
        <v>2196</v>
      </c>
      <c r="R1328">
        <v>2</v>
      </c>
    </row>
    <row r="1329" spans="1:18" x14ac:dyDescent="0.2">
      <c r="A1329" t="s">
        <v>2824</v>
      </c>
      <c r="B1329" t="s">
        <v>2825</v>
      </c>
      <c r="C1329">
        <v>130550</v>
      </c>
      <c r="D1329">
        <v>108409</v>
      </c>
      <c r="E1329">
        <v>10004578</v>
      </c>
      <c r="F1329" t="s">
        <v>100</v>
      </c>
      <c r="G1329" t="s">
        <v>11</v>
      </c>
      <c r="H1329" t="s">
        <v>291</v>
      </c>
      <c r="I1329" t="s">
        <v>1993</v>
      </c>
      <c r="J1329" t="s">
        <v>93</v>
      </c>
      <c r="K1329" t="s">
        <v>2826</v>
      </c>
      <c r="L1329" s="161">
        <v>41730</v>
      </c>
      <c r="M1329" s="161">
        <v>41733</v>
      </c>
      <c r="N1329" t="s">
        <v>103</v>
      </c>
      <c r="O1329" t="s">
        <v>104</v>
      </c>
      <c r="P1329">
        <v>1</v>
      </c>
      <c r="Q1329" t="s">
        <v>2196</v>
      </c>
      <c r="R1329">
        <v>2</v>
      </c>
    </row>
    <row r="1330" spans="1:18" x14ac:dyDescent="0.2">
      <c r="A1330" t="s">
        <v>2827</v>
      </c>
      <c r="B1330" t="s">
        <v>2038</v>
      </c>
      <c r="C1330">
        <v>130551</v>
      </c>
      <c r="D1330">
        <v>108458</v>
      </c>
      <c r="E1330">
        <v>10002638</v>
      </c>
      <c r="F1330" t="s">
        <v>107</v>
      </c>
      <c r="G1330" t="s">
        <v>11</v>
      </c>
      <c r="H1330" t="s">
        <v>91</v>
      </c>
      <c r="I1330" t="s">
        <v>92</v>
      </c>
      <c r="J1330" t="s">
        <v>93</v>
      </c>
      <c r="K1330" t="s">
        <v>2828</v>
      </c>
      <c r="L1330" s="161">
        <v>41673</v>
      </c>
      <c r="M1330" s="161">
        <v>41677</v>
      </c>
      <c r="N1330" t="s">
        <v>109</v>
      </c>
      <c r="O1330" t="s">
        <v>104</v>
      </c>
      <c r="P1330">
        <v>3</v>
      </c>
      <c r="Q1330" t="s">
        <v>2196</v>
      </c>
      <c r="R1330">
        <v>3</v>
      </c>
    </row>
    <row r="1331" spans="1:18" x14ac:dyDescent="0.2">
      <c r="A1331" t="s">
        <v>2829</v>
      </c>
      <c r="B1331" t="s">
        <v>2830</v>
      </c>
      <c r="C1331">
        <v>130559</v>
      </c>
      <c r="D1331" t="s">
        <v>96</v>
      </c>
      <c r="E1331">
        <v>10004771</v>
      </c>
      <c r="F1331" t="s">
        <v>107</v>
      </c>
      <c r="G1331" t="s">
        <v>11</v>
      </c>
      <c r="H1331" t="s">
        <v>2831</v>
      </c>
      <c r="I1331" t="s">
        <v>155</v>
      </c>
      <c r="J1331" t="s">
        <v>155</v>
      </c>
      <c r="K1331" t="s">
        <v>2832</v>
      </c>
      <c r="L1331" s="161">
        <v>41772</v>
      </c>
      <c r="M1331" s="161">
        <v>41775</v>
      </c>
      <c r="N1331" t="s">
        <v>146</v>
      </c>
      <c r="O1331" t="s">
        <v>104</v>
      </c>
      <c r="P1331">
        <v>4</v>
      </c>
      <c r="Q1331" t="s">
        <v>2196</v>
      </c>
      <c r="R1331">
        <v>3</v>
      </c>
    </row>
    <row r="1332" spans="1:18" x14ac:dyDescent="0.2">
      <c r="A1332" t="s">
        <v>2833</v>
      </c>
      <c r="B1332" t="s">
        <v>2834</v>
      </c>
      <c r="C1332">
        <v>130564</v>
      </c>
      <c r="D1332">
        <v>105242</v>
      </c>
      <c r="E1332">
        <v>10007459</v>
      </c>
      <c r="F1332" t="s">
        <v>107</v>
      </c>
      <c r="G1332" t="s">
        <v>11</v>
      </c>
      <c r="H1332" t="s">
        <v>2835</v>
      </c>
      <c r="I1332" t="s">
        <v>155</v>
      </c>
      <c r="J1332" t="s">
        <v>155</v>
      </c>
      <c r="K1332" t="s">
        <v>2836</v>
      </c>
      <c r="L1332" s="161">
        <v>41617</v>
      </c>
      <c r="M1332" s="161">
        <v>41621</v>
      </c>
      <c r="N1332" t="s">
        <v>109</v>
      </c>
      <c r="O1332" t="s">
        <v>104</v>
      </c>
      <c r="P1332">
        <v>1</v>
      </c>
      <c r="Q1332" t="s">
        <v>2196</v>
      </c>
      <c r="R1332">
        <v>2</v>
      </c>
    </row>
    <row r="1333" spans="1:18" x14ac:dyDescent="0.2">
      <c r="A1333" t="s">
        <v>2837</v>
      </c>
      <c r="B1333" t="s">
        <v>2838</v>
      </c>
      <c r="C1333">
        <v>130567</v>
      </c>
      <c r="D1333">
        <v>107069</v>
      </c>
      <c r="E1333">
        <v>10002917</v>
      </c>
      <c r="F1333" t="s">
        <v>107</v>
      </c>
      <c r="G1333" t="s">
        <v>11</v>
      </c>
      <c r="H1333" t="s">
        <v>1295</v>
      </c>
      <c r="I1333" t="s">
        <v>92</v>
      </c>
      <c r="J1333" t="s">
        <v>93</v>
      </c>
      <c r="K1333" t="s">
        <v>2839</v>
      </c>
      <c r="L1333" s="161">
        <v>41757</v>
      </c>
      <c r="M1333" s="161">
        <v>41761</v>
      </c>
      <c r="N1333" t="s">
        <v>146</v>
      </c>
      <c r="O1333" t="s">
        <v>104</v>
      </c>
      <c r="P1333">
        <v>2</v>
      </c>
      <c r="Q1333" t="s">
        <v>2196</v>
      </c>
      <c r="R1333">
        <v>3</v>
      </c>
    </row>
    <row r="1334" spans="1:18" x14ac:dyDescent="0.2">
      <c r="A1334" t="s">
        <v>2840</v>
      </c>
      <c r="B1334" t="s">
        <v>1297</v>
      </c>
      <c r="C1334">
        <v>130573</v>
      </c>
      <c r="D1334">
        <v>107079</v>
      </c>
      <c r="E1334">
        <v>10005414</v>
      </c>
      <c r="F1334" t="s">
        <v>107</v>
      </c>
      <c r="G1334" t="s">
        <v>11</v>
      </c>
      <c r="H1334" t="s">
        <v>1298</v>
      </c>
      <c r="I1334" t="s">
        <v>92</v>
      </c>
      <c r="J1334" t="s">
        <v>93</v>
      </c>
      <c r="K1334" t="s">
        <v>2841</v>
      </c>
      <c r="L1334" s="161">
        <v>41793</v>
      </c>
      <c r="M1334" s="161">
        <v>41796</v>
      </c>
      <c r="N1334" t="s">
        <v>146</v>
      </c>
      <c r="O1334" t="s">
        <v>104</v>
      </c>
      <c r="P1334">
        <v>3</v>
      </c>
      <c r="Q1334" t="s">
        <v>2196</v>
      </c>
      <c r="R1334">
        <v>3</v>
      </c>
    </row>
    <row r="1335" spans="1:18" x14ac:dyDescent="0.2">
      <c r="A1335" t="s">
        <v>2842</v>
      </c>
      <c r="B1335" t="s">
        <v>2043</v>
      </c>
      <c r="C1335">
        <v>130575</v>
      </c>
      <c r="D1335">
        <v>108403</v>
      </c>
      <c r="E1335">
        <v>10005220</v>
      </c>
      <c r="F1335" t="s">
        <v>100</v>
      </c>
      <c r="G1335" t="s">
        <v>11</v>
      </c>
      <c r="H1335" t="s">
        <v>1298</v>
      </c>
      <c r="I1335" t="s">
        <v>92</v>
      </c>
      <c r="J1335" t="s">
        <v>93</v>
      </c>
      <c r="K1335" t="s">
        <v>2843</v>
      </c>
      <c r="L1335" s="161">
        <v>41611</v>
      </c>
      <c r="M1335" s="161">
        <v>41614</v>
      </c>
      <c r="N1335" t="s">
        <v>103</v>
      </c>
      <c r="O1335" t="s">
        <v>104</v>
      </c>
      <c r="P1335">
        <v>4</v>
      </c>
      <c r="Q1335" t="s">
        <v>2196</v>
      </c>
      <c r="R1335">
        <v>2</v>
      </c>
    </row>
    <row r="1336" spans="1:18" x14ac:dyDescent="0.2">
      <c r="A1336" t="s">
        <v>2844</v>
      </c>
      <c r="B1336" t="s">
        <v>2845</v>
      </c>
      <c r="C1336">
        <v>130576</v>
      </c>
      <c r="D1336">
        <v>107083</v>
      </c>
      <c r="E1336">
        <v>10006341</v>
      </c>
      <c r="F1336" t="s">
        <v>107</v>
      </c>
      <c r="G1336" t="s">
        <v>11</v>
      </c>
      <c r="H1336" t="s">
        <v>768</v>
      </c>
      <c r="I1336" t="s">
        <v>92</v>
      </c>
      <c r="J1336" t="s">
        <v>93</v>
      </c>
      <c r="K1336" t="s">
        <v>2846</v>
      </c>
      <c r="L1336" s="161">
        <v>41757</v>
      </c>
      <c r="M1336" s="161">
        <v>41761</v>
      </c>
      <c r="N1336" t="s">
        <v>146</v>
      </c>
      <c r="O1336" t="s">
        <v>104</v>
      </c>
      <c r="P1336">
        <v>2</v>
      </c>
      <c r="Q1336" t="s">
        <v>2196</v>
      </c>
      <c r="R1336">
        <v>3</v>
      </c>
    </row>
    <row r="1337" spans="1:18" x14ac:dyDescent="0.2">
      <c r="A1337" t="s">
        <v>2847</v>
      </c>
      <c r="B1337" t="s">
        <v>2848</v>
      </c>
      <c r="C1337">
        <v>130577</v>
      </c>
      <c r="D1337">
        <v>108386</v>
      </c>
      <c r="E1337">
        <v>10006342</v>
      </c>
      <c r="F1337" t="s">
        <v>100</v>
      </c>
      <c r="G1337" t="s">
        <v>11</v>
      </c>
      <c r="H1337" t="s">
        <v>768</v>
      </c>
      <c r="I1337" t="s">
        <v>92</v>
      </c>
      <c r="J1337" t="s">
        <v>93</v>
      </c>
      <c r="K1337" t="s">
        <v>2849</v>
      </c>
      <c r="L1337" s="161">
        <v>41716</v>
      </c>
      <c r="M1337" s="161">
        <v>41719</v>
      </c>
      <c r="N1337" t="s">
        <v>250</v>
      </c>
      <c r="O1337" t="s">
        <v>104</v>
      </c>
      <c r="P1337">
        <v>2</v>
      </c>
      <c r="Q1337" t="s">
        <v>2196</v>
      </c>
      <c r="R1337">
        <v>3</v>
      </c>
    </row>
    <row r="1338" spans="1:18" x14ac:dyDescent="0.2">
      <c r="A1338" t="s">
        <v>2850</v>
      </c>
      <c r="B1338" t="s">
        <v>2046</v>
      </c>
      <c r="C1338">
        <v>130580</v>
      </c>
      <c r="D1338">
        <v>108321</v>
      </c>
      <c r="E1338">
        <v>10007503</v>
      </c>
      <c r="F1338" t="s">
        <v>100</v>
      </c>
      <c r="G1338" t="s">
        <v>11</v>
      </c>
      <c r="H1338" t="s">
        <v>379</v>
      </c>
      <c r="I1338" t="s">
        <v>1993</v>
      </c>
      <c r="J1338" t="s">
        <v>93</v>
      </c>
      <c r="K1338" t="s">
        <v>2851</v>
      </c>
      <c r="L1338" s="161">
        <v>41555</v>
      </c>
      <c r="M1338" s="161">
        <v>41558</v>
      </c>
      <c r="N1338" t="s">
        <v>103</v>
      </c>
      <c r="O1338" t="s">
        <v>104</v>
      </c>
      <c r="P1338">
        <v>3</v>
      </c>
      <c r="Q1338" t="s">
        <v>2196</v>
      </c>
      <c r="R1338">
        <v>2</v>
      </c>
    </row>
    <row r="1339" spans="1:18" x14ac:dyDescent="0.2">
      <c r="A1339" t="s">
        <v>2852</v>
      </c>
      <c r="B1339" t="s">
        <v>2853</v>
      </c>
      <c r="C1339">
        <v>130581</v>
      </c>
      <c r="D1339">
        <v>108373</v>
      </c>
      <c r="E1339">
        <v>10007673</v>
      </c>
      <c r="F1339" t="s">
        <v>100</v>
      </c>
      <c r="G1339" t="s">
        <v>11</v>
      </c>
      <c r="H1339" t="s">
        <v>379</v>
      </c>
      <c r="I1339" t="s">
        <v>1993</v>
      </c>
      <c r="J1339" t="s">
        <v>93</v>
      </c>
      <c r="K1339" t="s">
        <v>2854</v>
      </c>
      <c r="L1339" s="161">
        <v>41548</v>
      </c>
      <c r="M1339" s="161">
        <v>41551</v>
      </c>
      <c r="N1339" t="s">
        <v>103</v>
      </c>
      <c r="O1339" t="s">
        <v>104</v>
      </c>
      <c r="P1339">
        <v>2</v>
      </c>
      <c r="Q1339" t="s">
        <v>2196</v>
      </c>
      <c r="R1339">
        <v>2</v>
      </c>
    </row>
    <row r="1340" spans="1:18" x14ac:dyDescent="0.2">
      <c r="A1340" t="s">
        <v>2855</v>
      </c>
      <c r="B1340" t="s">
        <v>273</v>
      </c>
      <c r="C1340">
        <v>130584</v>
      </c>
      <c r="D1340">
        <v>105582</v>
      </c>
      <c r="E1340">
        <v>10000721</v>
      </c>
      <c r="F1340" t="s">
        <v>274</v>
      </c>
      <c r="G1340" t="s">
        <v>11</v>
      </c>
      <c r="H1340" t="s">
        <v>275</v>
      </c>
      <c r="I1340" t="s">
        <v>1993</v>
      </c>
      <c r="J1340" t="s">
        <v>93</v>
      </c>
      <c r="K1340" t="s">
        <v>276</v>
      </c>
      <c r="L1340" s="161">
        <v>41596</v>
      </c>
      <c r="M1340" s="161">
        <v>41600</v>
      </c>
      <c r="N1340" t="s">
        <v>109</v>
      </c>
      <c r="O1340" t="s">
        <v>104</v>
      </c>
      <c r="P1340">
        <v>2</v>
      </c>
      <c r="Q1340" t="s">
        <v>2196</v>
      </c>
      <c r="R1340">
        <v>2</v>
      </c>
    </row>
    <row r="1341" spans="1:18" x14ac:dyDescent="0.2">
      <c r="A1341" t="s">
        <v>2856</v>
      </c>
      <c r="B1341" t="s">
        <v>2857</v>
      </c>
      <c r="C1341">
        <v>130585</v>
      </c>
      <c r="D1341">
        <v>107632</v>
      </c>
      <c r="E1341">
        <v>10007938</v>
      </c>
      <c r="F1341" t="s">
        <v>107</v>
      </c>
      <c r="G1341" t="s">
        <v>11</v>
      </c>
      <c r="H1341" t="s">
        <v>354</v>
      </c>
      <c r="I1341" t="s">
        <v>1993</v>
      </c>
      <c r="J1341" t="s">
        <v>93</v>
      </c>
      <c r="K1341" t="s">
        <v>2858</v>
      </c>
      <c r="L1341" s="161">
        <v>41596</v>
      </c>
      <c r="M1341" s="161">
        <v>41600</v>
      </c>
      <c r="N1341" t="s">
        <v>109</v>
      </c>
      <c r="O1341" t="s">
        <v>104</v>
      </c>
      <c r="P1341">
        <v>2</v>
      </c>
      <c r="Q1341" t="s">
        <v>2196</v>
      </c>
      <c r="R1341">
        <v>2</v>
      </c>
    </row>
    <row r="1342" spans="1:18" x14ac:dyDescent="0.2">
      <c r="A1342" t="s">
        <v>2859</v>
      </c>
      <c r="B1342" t="s">
        <v>2860</v>
      </c>
      <c r="C1342">
        <v>130587</v>
      </c>
      <c r="D1342">
        <v>106706</v>
      </c>
      <c r="E1342">
        <v>10004695</v>
      </c>
      <c r="F1342" t="s">
        <v>107</v>
      </c>
      <c r="G1342" t="s">
        <v>11</v>
      </c>
      <c r="H1342" t="s">
        <v>946</v>
      </c>
      <c r="I1342" t="s">
        <v>1993</v>
      </c>
      <c r="J1342" t="s">
        <v>93</v>
      </c>
      <c r="K1342" t="s">
        <v>2861</v>
      </c>
      <c r="L1342" s="161">
        <v>41771</v>
      </c>
      <c r="M1342" s="161">
        <v>41775</v>
      </c>
      <c r="N1342" t="s">
        <v>109</v>
      </c>
      <c r="O1342" t="s">
        <v>104</v>
      </c>
      <c r="P1342">
        <v>2</v>
      </c>
      <c r="Q1342" t="s">
        <v>2196</v>
      </c>
      <c r="R1342">
        <v>1</v>
      </c>
    </row>
    <row r="1343" spans="1:18" x14ac:dyDescent="0.2">
      <c r="A1343" t="s">
        <v>2862</v>
      </c>
      <c r="B1343" t="s">
        <v>2863</v>
      </c>
      <c r="C1343">
        <v>130588</v>
      </c>
      <c r="D1343">
        <v>108415</v>
      </c>
      <c r="E1343">
        <v>10003491</v>
      </c>
      <c r="F1343" t="s">
        <v>100</v>
      </c>
      <c r="G1343" t="s">
        <v>11</v>
      </c>
      <c r="H1343" t="s">
        <v>946</v>
      </c>
      <c r="I1343" t="s">
        <v>1993</v>
      </c>
      <c r="J1343" t="s">
        <v>93</v>
      </c>
      <c r="K1343" t="s">
        <v>2864</v>
      </c>
      <c r="L1343" s="161">
        <v>41723</v>
      </c>
      <c r="M1343" s="161">
        <v>41726</v>
      </c>
      <c r="N1343" t="s">
        <v>250</v>
      </c>
      <c r="O1343" t="s">
        <v>104</v>
      </c>
      <c r="P1343">
        <v>2</v>
      </c>
      <c r="Q1343" t="s">
        <v>2196</v>
      </c>
      <c r="R1343">
        <v>3</v>
      </c>
    </row>
    <row r="1344" spans="1:18" x14ac:dyDescent="0.2">
      <c r="A1344" t="s">
        <v>2865</v>
      </c>
      <c r="B1344" t="s">
        <v>2866</v>
      </c>
      <c r="C1344">
        <v>130594</v>
      </c>
      <c r="D1344">
        <v>107575</v>
      </c>
      <c r="E1344">
        <v>10007709</v>
      </c>
      <c r="F1344" t="s">
        <v>107</v>
      </c>
      <c r="G1344" t="s">
        <v>11</v>
      </c>
      <c r="H1344" t="s">
        <v>1080</v>
      </c>
      <c r="I1344" t="s">
        <v>1993</v>
      </c>
      <c r="J1344" t="s">
        <v>93</v>
      </c>
      <c r="K1344" t="s">
        <v>2867</v>
      </c>
      <c r="L1344" s="161">
        <v>41617</v>
      </c>
      <c r="M1344" s="161">
        <v>41621</v>
      </c>
      <c r="N1344" t="s">
        <v>109</v>
      </c>
      <c r="O1344" t="s">
        <v>104</v>
      </c>
      <c r="P1344">
        <v>1</v>
      </c>
      <c r="Q1344" t="s">
        <v>2196</v>
      </c>
      <c r="R1344">
        <v>2</v>
      </c>
    </row>
    <row r="1345" spans="1:18" x14ac:dyDescent="0.2">
      <c r="A1345" t="s">
        <v>2868</v>
      </c>
      <c r="B1345" t="s">
        <v>2869</v>
      </c>
      <c r="C1345">
        <v>130597</v>
      </c>
      <c r="D1345">
        <v>106319</v>
      </c>
      <c r="E1345">
        <v>10000610</v>
      </c>
      <c r="F1345" t="s">
        <v>107</v>
      </c>
      <c r="G1345" t="s">
        <v>11</v>
      </c>
      <c r="H1345" t="s">
        <v>180</v>
      </c>
      <c r="I1345" t="s">
        <v>102</v>
      </c>
      <c r="J1345" t="s">
        <v>102</v>
      </c>
      <c r="K1345" t="s">
        <v>2870</v>
      </c>
      <c r="L1345" s="161">
        <v>41715</v>
      </c>
      <c r="M1345" s="161">
        <v>41719</v>
      </c>
      <c r="N1345" t="s">
        <v>109</v>
      </c>
      <c r="O1345" t="s">
        <v>104</v>
      </c>
      <c r="P1345">
        <v>2</v>
      </c>
      <c r="Q1345" t="s">
        <v>2196</v>
      </c>
      <c r="R1345">
        <v>1</v>
      </c>
    </row>
    <row r="1346" spans="1:18" x14ac:dyDescent="0.2">
      <c r="A1346" t="s">
        <v>2871</v>
      </c>
      <c r="B1346" t="s">
        <v>1306</v>
      </c>
      <c r="C1346">
        <v>130598</v>
      </c>
      <c r="D1346">
        <v>105017</v>
      </c>
      <c r="E1346">
        <v>10002061</v>
      </c>
      <c r="F1346" t="s">
        <v>107</v>
      </c>
      <c r="G1346" t="s">
        <v>11</v>
      </c>
      <c r="H1346" t="s">
        <v>1176</v>
      </c>
      <c r="I1346" t="s">
        <v>102</v>
      </c>
      <c r="J1346" t="s">
        <v>102</v>
      </c>
      <c r="K1346" t="s">
        <v>2872</v>
      </c>
      <c r="L1346" s="161">
        <v>41561</v>
      </c>
      <c r="M1346" s="161">
        <v>41565</v>
      </c>
      <c r="N1346" t="s">
        <v>109</v>
      </c>
      <c r="O1346" t="s">
        <v>104</v>
      </c>
      <c r="P1346">
        <v>2</v>
      </c>
      <c r="Q1346" t="s">
        <v>2196</v>
      </c>
      <c r="R1346">
        <v>3</v>
      </c>
    </row>
    <row r="1347" spans="1:18" x14ac:dyDescent="0.2">
      <c r="A1347" t="s">
        <v>2873</v>
      </c>
      <c r="B1347" t="s">
        <v>2874</v>
      </c>
      <c r="C1347">
        <v>130603</v>
      </c>
      <c r="D1347">
        <v>105024</v>
      </c>
      <c r="E1347">
        <v>10000833</v>
      </c>
      <c r="F1347" t="s">
        <v>107</v>
      </c>
      <c r="G1347" t="s">
        <v>11</v>
      </c>
      <c r="H1347" t="s">
        <v>476</v>
      </c>
      <c r="I1347" t="s">
        <v>177</v>
      </c>
      <c r="J1347" t="s">
        <v>177</v>
      </c>
      <c r="K1347" t="s">
        <v>2875</v>
      </c>
      <c r="L1347" s="161">
        <v>41604</v>
      </c>
      <c r="M1347" s="161">
        <v>41607</v>
      </c>
      <c r="N1347" t="s">
        <v>109</v>
      </c>
      <c r="O1347" t="s">
        <v>104</v>
      </c>
      <c r="P1347">
        <v>2</v>
      </c>
      <c r="Q1347" t="s">
        <v>2196</v>
      </c>
      <c r="R1347">
        <v>3</v>
      </c>
    </row>
    <row r="1348" spans="1:18" x14ac:dyDescent="0.2">
      <c r="A1348" t="s">
        <v>2876</v>
      </c>
      <c r="B1348" t="s">
        <v>2054</v>
      </c>
      <c r="C1348">
        <v>130606</v>
      </c>
      <c r="D1348">
        <v>105023</v>
      </c>
      <c r="E1348">
        <v>10000654</v>
      </c>
      <c r="F1348" t="s">
        <v>274</v>
      </c>
      <c r="G1348" t="s">
        <v>11</v>
      </c>
      <c r="H1348" t="s">
        <v>2055</v>
      </c>
      <c r="I1348" t="s">
        <v>177</v>
      </c>
      <c r="J1348" t="s">
        <v>177</v>
      </c>
      <c r="K1348" t="s">
        <v>2877</v>
      </c>
      <c r="L1348" s="161">
        <v>41702</v>
      </c>
      <c r="M1348" s="161">
        <v>41705</v>
      </c>
      <c r="N1348" t="s">
        <v>109</v>
      </c>
      <c r="O1348" t="s">
        <v>104</v>
      </c>
      <c r="P1348">
        <v>3</v>
      </c>
      <c r="Q1348" t="s">
        <v>2196</v>
      </c>
      <c r="R1348">
        <v>2</v>
      </c>
    </row>
    <row r="1349" spans="1:18" x14ac:dyDescent="0.2">
      <c r="A1349" t="s">
        <v>2878</v>
      </c>
      <c r="B1349" t="s">
        <v>2060</v>
      </c>
      <c r="C1349">
        <v>130609</v>
      </c>
      <c r="D1349">
        <v>108653</v>
      </c>
      <c r="E1349">
        <v>10004375</v>
      </c>
      <c r="F1349" t="s">
        <v>107</v>
      </c>
      <c r="G1349" t="s">
        <v>11</v>
      </c>
      <c r="H1349" t="s">
        <v>595</v>
      </c>
      <c r="I1349" t="s">
        <v>177</v>
      </c>
      <c r="J1349" t="s">
        <v>177</v>
      </c>
      <c r="K1349" t="s">
        <v>2879</v>
      </c>
      <c r="L1349" s="161">
        <v>41694</v>
      </c>
      <c r="M1349" s="161">
        <v>41698</v>
      </c>
      <c r="N1349" t="s">
        <v>109</v>
      </c>
      <c r="O1349" t="s">
        <v>104</v>
      </c>
      <c r="P1349">
        <v>3</v>
      </c>
      <c r="Q1349" t="s">
        <v>2196</v>
      </c>
      <c r="R1349">
        <v>3</v>
      </c>
    </row>
    <row r="1350" spans="1:18" x14ac:dyDescent="0.2">
      <c r="A1350" t="s">
        <v>2880</v>
      </c>
      <c r="B1350" t="s">
        <v>99</v>
      </c>
      <c r="C1350">
        <v>130616</v>
      </c>
      <c r="D1350">
        <v>108411</v>
      </c>
      <c r="E1350">
        <v>10004088</v>
      </c>
      <c r="F1350" t="s">
        <v>100</v>
      </c>
      <c r="G1350" t="s">
        <v>11</v>
      </c>
      <c r="H1350" t="s">
        <v>101</v>
      </c>
      <c r="I1350" t="s">
        <v>102</v>
      </c>
      <c r="J1350" t="s">
        <v>102</v>
      </c>
      <c r="K1350" t="s">
        <v>105</v>
      </c>
      <c r="L1350" s="161">
        <v>41674</v>
      </c>
      <c r="M1350" s="161">
        <v>41677</v>
      </c>
      <c r="N1350" t="s">
        <v>103</v>
      </c>
      <c r="O1350" t="s">
        <v>104</v>
      </c>
      <c r="P1350">
        <v>2</v>
      </c>
      <c r="Q1350" t="s">
        <v>2196</v>
      </c>
      <c r="R1350">
        <v>2</v>
      </c>
    </row>
    <row r="1351" spans="1:18" x14ac:dyDescent="0.2">
      <c r="A1351" t="s">
        <v>2881</v>
      </c>
      <c r="B1351" t="s">
        <v>345</v>
      </c>
      <c r="C1351">
        <v>130618</v>
      </c>
      <c r="D1351">
        <v>106429</v>
      </c>
      <c r="E1351">
        <v>10007407</v>
      </c>
      <c r="F1351" t="s">
        <v>107</v>
      </c>
      <c r="G1351" t="s">
        <v>11</v>
      </c>
      <c r="H1351" t="s">
        <v>312</v>
      </c>
      <c r="I1351" t="s">
        <v>131</v>
      </c>
      <c r="J1351" t="s">
        <v>131</v>
      </c>
      <c r="K1351" t="s">
        <v>2882</v>
      </c>
      <c r="L1351" s="161">
        <v>41708</v>
      </c>
      <c r="M1351" s="161">
        <v>41712</v>
      </c>
      <c r="N1351" t="s">
        <v>109</v>
      </c>
      <c r="O1351" t="s">
        <v>104</v>
      </c>
      <c r="P1351">
        <v>3</v>
      </c>
      <c r="Q1351" t="s">
        <v>2196</v>
      </c>
      <c r="R1351">
        <v>2</v>
      </c>
    </row>
    <row r="1352" spans="1:18" x14ac:dyDescent="0.2">
      <c r="A1352" t="s">
        <v>2883</v>
      </c>
      <c r="B1352" t="s">
        <v>2069</v>
      </c>
      <c r="C1352">
        <v>130637</v>
      </c>
      <c r="D1352">
        <v>108438</v>
      </c>
      <c r="E1352">
        <v>10000546</v>
      </c>
      <c r="F1352" t="s">
        <v>100</v>
      </c>
      <c r="G1352" t="s">
        <v>11</v>
      </c>
      <c r="H1352" t="s">
        <v>494</v>
      </c>
      <c r="I1352" t="s">
        <v>131</v>
      </c>
      <c r="J1352" t="s">
        <v>131</v>
      </c>
      <c r="K1352" t="s">
        <v>2884</v>
      </c>
      <c r="L1352" s="161">
        <v>41590</v>
      </c>
      <c r="M1352" s="161">
        <v>41593</v>
      </c>
      <c r="N1352" t="s">
        <v>103</v>
      </c>
      <c r="O1352" t="s">
        <v>104</v>
      </c>
      <c r="P1352">
        <v>3</v>
      </c>
      <c r="Q1352" t="s">
        <v>2196</v>
      </c>
      <c r="R1352">
        <v>2</v>
      </c>
    </row>
    <row r="1353" spans="1:18" x14ac:dyDescent="0.2">
      <c r="A1353" t="s">
        <v>2885</v>
      </c>
      <c r="B1353" t="s">
        <v>2886</v>
      </c>
      <c r="C1353">
        <v>130638</v>
      </c>
      <c r="D1353">
        <v>105367</v>
      </c>
      <c r="E1353">
        <v>10001378</v>
      </c>
      <c r="F1353" t="s">
        <v>107</v>
      </c>
      <c r="G1353" t="s">
        <v>11</v>
      </c>
      <c r="H1353" t="s">
        <v>670</v>
      </c>
      <c r="I1353" t="s">
        <v>152</v>
      </c>
      <c r="J1353" t="s">
        <v>152</v>
      </c>
      <c r="K1353" t="s">
        <v>2887</v>
      </c>
      <c r="L1353" s="161">
        <v>41554</v>
      </c>
      <c r="M1353" s="161">
        <v>41558</v>
      </c>
      <c r="N1353" t="s">
        <v>109</v>
      </c>
      <c r="O1353" t="s">
        <v>104</v>
      </c>
      <c r="P1353">
        <v>2</v>
      </c>
      <c r="Q1353" t="s">
        <v>2196</v>
      </c>
      <c r="R1353">
        <v>2</v>
      </c>
    </row>
    <row r="1354" spans="1:18" x14ac:dyDescent="0.2">
      <c r="A1354" t="s">
        <v>2888</v>
      </c>
      <c r="B1354" t="s">
        <v>2889</v>
      </c>
      <c r="C1354">
        <v>130645</v>
      </c>
      <c r="D1354">
        <v>108460</v>
      </c>
      <c r="E1354">
        <v>10002370</v>
      </c>
      <c r="F1354" t="s">
        <v>107</v>
      </c>
      <c r="G1354" t="s">
        <v>11</v>
      </c>
      <c r="H1354" t="s">
        <v>252</v>
      </c>
      <c r="I1354" t="s">
        <v>155</v>
      </c>
      <c r="J1354" t="s">
        <v>155</v>
      </c>
      <c r="K1354" t="s">
        <v>2890</v>
      </c>
      <c r="L1354" s="161">
        <v>41659</v>
      </c>
      <c r="M1354" s="161">
        <v>41663</v>
      </c>
      <c r="N1354" t="s">
        <v>109</v>
      </c>
      <c r="O1354" t="s">
        <v>104</v>
      </c>
      <c r="P1354">
        <v>1</v>
      </c>
      <c r="Q1354" t="s">
        <v>2196</v>
      </c>
      <c r="R1354">
        <v>2</v>
      </c>
    </row>
    <row r="1355" spans="1:18" x14ac:dyDescent="0.2">
      <c r="A1355" t="s">
        <v>2891</v>
      </c>
      <c r="B1355" t="s">
        <v>2892</v>
      </c>
      <c r="C1355">
        <v>130665</v>
      </c>
      <c r="D1355">
        <v>107520</v>
      </c>
      <c r="E1355">
        <v>10002923</v>
      </c>
      <c r="F1355" t="s">
        <v>107</v>
      </c>
      <c r="G1355" t="s">
        <v>11</v>
      </c>
      <c r="H1355" t="s">
        <v>1349</v>
      </c>
      <c r="I1355" t="s">
        <v>177</v>
      </c>
      <c r="J1355" t="s">
        <v>177</v>
      </c>
      <c r="K1355" t="s">
        <v>2893</v>
      </c>
      <c r="L1355" s="161">
        <v>41666</v>
      </c>
      <c r="M1355" s="161">
        <v>41670</v>
      </c>
      <c r="N1355" t="s">
        <v>146</v>
      </c>
      <c r="O1355" t="s">
        <v>104</v>
      </c>
      <c r="P1355">
        <v>2</v>
      </c>
      <c r="Q1355" t="s">
        <v>2196</v>
      </c>
      <c r="R1355">
        <v>3</v>
      </c>
    </row>
    <row r="1356" spans="1:18" x14ac:dyDescent="0.2">
      <c r="A1356" t="s">
        <v>2894</v>
      </c>
      <c r="B1356" t="s">
        <v>2079</v>
      </c>
      <c r="C1356">
        <v>130672</v>
      </c>
      <c r="D1356">
        <v>106569</v>
      </c>
      <c r="E1356">
        <v>10005981</v>
      </c>
      <c r="F1356" t="s">
        <v>107</v>
      </c>
      <c r="G1356" t="s">
        <v>11</v>
      </c>
      <c r="H1356" t="s">
        <v>485</v>
      </c>
      <c r="I1356" t="s">
        <v>102</v>
      </c>
      <c r="J1356" t="s">
        <v>102</v>
      </c>
      <c r="K1356" t="s">
        <v>2895</v>
      </c>
      <c r="L1356" s="161">
        <v>41589</v>
      </c>
      <c r="M1356" s="161">
        <v>41593</v>
      </c>
      <c r="N1356" t="s">
        <v>109</v>
      </c>
      <c r="O1356" t="s">
        <v>104</v>
      </c>
      <c r="P1356">
        <v>3</v>
      </c>
      <c r="Q1356" t="s">
        <v>2196</v>
      </c>
      <c r="R1356">
        <v>3</v>
      </c>
    </row>
    <row r="1357" spans="1:18" x14ac:dyDescent="0.2">
      <c r="A1357" t="s">
        <v>2896</v>
      </c>
      <c r="B1357" t="s">
        <v>513</v>
      </c>
      <c r="C1357">
        <v>130674</v>
      </c>
      <c r="D1357">
        <v>106564</v>
      </c>
      <c r="E1357">
        <v>10001535</v>
      </c>
      <c r="F1357" t="s">
        <v>107</v>
      </c>
      <c r="G1357" t="s">
        <v>11</v>
      </c>
      <c r="H1357" t="s">
        <v>167</v>
      </c>
      <c r="I1357" t="s">
        <v>102</v>
      </c>
      <c r="J1357" t="s">
        <v>102</v>
      </c>
      <c r="K1357" t="s">
        <v>2897</v>
      </c>
      <c r="L1357" s="161">
        <v>41722</v>
      </c>
      <c r="M1357" s="161">
        <v>41726</v>
      </c>
      <c r="N1357" t="s">
        <v>109</v>
      </c>
      <c r="O1357" t="s">
        <v>104</v>
      </c>
      <c r="P1357">
        <v>3</v>
      </c>
      <c r="Q1357" t="s">
        <v>2196</v>
      </c>
      <c r="R1357">
        <v>2</v>
      </c>
    </row>
    <row r="1358" spans="1:18" x14ac:dyDescent="0.2">
      <c r="A1358" t="s">
        <v>2898</v>
      </c>
      <c r="B1358" t="s">
        <v>1356</v>
      </c>
      <c r="C1358">
        <v>130679</v>
      </c>
      <c r="D1358">
        <v>106563</v>
      </c>
      <c r="E1358">
        <v>10001353</v>
      </c>
      <c r="F1358" t="s">
        <v>107</v>
      </c>
      <c r="G1358" t="s">
        <v>11</v>
      </c>
      <c r="H1358" t="s">
        <v>167</v>
      </c>
      <c r="I1358" t="s">
        <v>102</v>
      </c>
      <c r="J1358" t="s">
        <v>102</v>
      </c>
      <c r="K1358" t="s">
        <v>2899</v>
      </c>
      <c r="L1358" s="161">
        <v>41778</v>
      </c>
      <c r="M1358" s="161">
        <v>41782</v>
      </c>
      <c r="N1358" t="s">
        <v>109</v>
      </c>
      <c r="O1358" t="s">
        <v>104</v>
      </c>
      <c r="P1358">
        <v>3</v>
      </c>
      <c r="Q1358" t="s">
        <v>2196</v>
      </c>
      <c r="R1358">
        <v>2</v>
      </c>
    </row>
    <row r="1359" spans="1:18" x14ac:dyDescent="0.2">
      <c r="A1359" t="s">
        <v>2900</v>
      </c>
      <c r="B1359" t="s">
        <v>1358</v>
      </c>
      <c r="C1359">
        <v>130682</v>
      </c>
      <c r="D1359">
        <v>108332</v>
      </c>
      <c r="E1359">
        <v>10004969</v>
      </c>
      <c r="F1359" t="s">
        <v>100</v>
      </c>
      <c r="G1359" t="s">
        <v>11</v>
      </c>
      <c r="H1359" t="s">
        <v>663</v>
      </c>
      <c r="I1359" t="s">
        <v>102</v>
      </c>
      <c r="J1359" t="s">
        <v>102</v>
      </c>
      <c r="K1359" t="s">
        <v>2901</v>
      </c>
      <c r="L1359" s="161">
        <v>41562</v>
      </c>
      <c r="M1359" s="161">
        <v>41565</v>
      </c>
      <c r="N1359" t="s">
        <v>103</v>
      </c>
      <c r="O1359" t="s">
        <v>104</v>
      </c>
      <c r="P1359">
        <v>3</v>
      </c>
      <c r="Q1359" t="s">
        <v>2196</v>
      </c>
      <c r="R1359">
        <v>1</v>
      </c>
    </row>
    <row r="1360" spans="1:18" x14ac:dyDescent="0.2">
      <c r="A1360" t="s">
        <v>2902</v>
      </c>
      <c r="B1360" t="s">
        <v>2903</v>
      </c>
      <c r="C1360">
        <v>130698</v>
      </c>
      <c r="D1360">
        <v>106618</v>
      </c>
      <c r="E1360">
        <v>10006050</v>
      </c>
      <c r="F1360" t="s">
        <v>274</v>
      </c>
      <c r="G1360" t="s">
        <v>11</v>
      </c>
      <c r="H1360" t="s">
        <v>219</v>
      </c>
      <c r="I1360" t="s">
        <v>177</v>
      </c>
      <c r="J1360" t="s">
        <v>177</v>
      </c>
      <c r="K1360" t="s">
        <v>2904</v>
      </c>
      <c r="L1360" s="161">
        <v>41680</v>
      </c>
      <c r="M1360" s="161">
        <v>41684</v>
      </c>
      <c r="N1360" t="s">
        <v>109</v>
      </c>
      <c r="O1360" t="s">
        <v>104</v>
      </c>
      <c r="P1360">
        <v>2</v>
      </c>
      <c r="Q1360" t="s">
        <v>2196</v>
      </c>
      <c r="R1360">
        <v>2</v>
      </c>
    </row>
    <row r="1361" spans="1:18" x14ac:dyDescent="0.2">
      <c r="A1361" t="s">
        <v>2905</v>
      </c>
      <c r="B1361" t="s">
        <v>2087</v>
      </c>
      <c r="C1361">
        <v>130699</v>
      </c>
      <c r="D1361">
        <v>108382</v>
      </c>
      <c r="E1361">
        <v>10006958</v>
      </c>
      <c r="F1361" t="s">
        <v>100</v>
      </c>
      <c r="G1361" t="s">
        <v>11</v>
      </c>
      <c r="H1361" t="s">
        <v>219</v>
      </c>
      <c r="I1361" t="s">
        <v>177</v>
      </c>
      <c r="J1361" t="s">
        <v>177</v>
      </c>
      <c r="K1361" t="s">
        <v>2906</v>
      </c>
      <c r="L1361" s="161">
        <v>41674</v>
      </c>
      <c r="M1361" s="161">
        <v>41677</v>
      </c>
      <c r="N1361" t="s">
        <v>250</v>
      </c>
      <c r="O1361" t="s">
        <v>104</v>
      </c>
      <c r="P1361">
        <v>3</v>
      </c>
      <c r="Q1361" t="s">
        <v>2196</v>
      </c>
      <c r="R1361">
        <v>3</v>
      </c>
    </row>
    <row r="1362" spans="1:18" x14ac:dyDescent="0.2">
      <c r="A1362" t="s">
        <v>2907</v>
      </c>
      <c r="B1362" t="s">
        <v>234</v>
      </c>
      <c r="C1362">
        <v>130704</v>
      </c>
      <c r="D1362">
        <v>108416</v>
      </c>
      <c r="E1362">
        <v>10003427</v>
      </c>
      <c r="F1362" t="s">
        <v>100</v>
      </c>
      <c r="G1362" t="s">
        <v>11</v>
      </c>
      <c r="H1362" t="s">
        <v>235</v>
      </c>
      <c r="I1362" t="s">
        <v>177</v>
      </c>
      <c r="J1362" t="s">
        <v>177</v>
      </c>
      <c r="K1362" t="s">
        <v>236</v>
      </c>
      <c r="L1362" s="161">
        <v>41548</v>
      </c>
      <c r="M1362" s="161">
        <v>41551</v>
      </c>
      <c r="N1362" t="s">
        <v>103</v>
      </c>
      <c r="O1362" t="s">
        <v>104</v>
      </c>
      <c r="P1362">
        <v>2</v>
      </c>
      <c r="Q1362" t="s">
        <v>2196</v>
      </c>
      <c r="R1362">
        <v>2</v>
      </c>
    </row>
    <row r="1363" spans="1:18" x14ac:dyDescent="0.2">
      <c r="A1363" t="s">
        <v>2908</v>
      </c>
      <c r="B1363" t="s">
        <v>1368</v>
      </c>
      <c r="C1363">
        <v>130705</v>
      </c>
      <c r="D1363">
        <v>108387</v>
      </c>
      <c r="E1363">
        <v>10006268</v>
      </c>
      <c r="F1363" t="s">
        <v>100</v>
      </c>
      <c r="G1363" t="s">
        <v>11</v>
      </c>
      <c r="H1363" t="s">
        <v>219</v>
      </c>
      <c r="I1363" t="s">
        <v>177</v>
      </c>
      <c r="J1363" t="s">
        <v>177</v>
      </c>
      <c r="K1363" t="s">
        <v>2909</v>
      </c>
      <c r="L1363" s="161">
        <v>41730</v>
      </c>
      <c r="M1363" s="161">
        <v>41733</v>
      </c>
      <c r="N1363" t="s">
        <v>250</v>
      </c>
      <c r="O1363" t="s">
        <v>104</v>
      </c>
      <c r="P1363">
        <v>3</v>
      </c>
      <c r="Q1363" t="s">
        <v>2196</v>
      </c>
      <c r="R1363">
        <v>3</v>
      </c>
    </row>
    <row r="1364" spans="1:18" x14ac:dyDescent="0.2">
      <c r="A1364" t="s">
        <v>2910</v>
      </c>
      <c r="B1364" t="s">
        <v>2911</v>
      </c>
      <c r="C1364">
        <v>130707</v>
      </c>
      <c r="D1364">
        <v>108384</v>
      </c>
      <c r="E1364">
        <v>10009554</v>
      </c>
      <c r="F1364" t="s">
        <v>100</v>
      </c>
      <c r="G1364" t="s">
        <v>11</v>
      </c>
      <c r="H1364" t="s">
        <v>235</v>
      </c>
      <c r="I1364" t="s">
        <v>177</v>
      </c>
      <c r="J1364" t="s">
        <v>177</v>
      </c>
      <c r="K1364" t="s">
        <v>2912</v>
      </c>
      <c r="L1364" s="161">
        <v>41562</v>
      </c>
      <c r="M1364" s="161">
        <v>41565</v>
      </c>
      <c r="N1364" t="s">
        <v>103</v>
      </c>
      <c r="O1364" t="s">
        <v>104</v>
      </c>
      <c r="P1364">
        <v>2</v>
      </c>
      <c r="Q1364" t="s">
        <v>2196</v>
      </c>
      <c r="R1364">
        <v>3</v>
      </c>
    </row>
    <row r="1365" spans="1:18" x14ac:dyDescent="0.2">
      <c r="A1365" t="s">
        <v>2913</v>
      </c>
      <c r="B1365" t="s">
        <v>2914</v>
      </c>
      <c r="C1365">
        <v>130709</v>
      </c>
      <c r="D1365">
        <v>109884</v>
      </c>
      <c r="E1365">
        <v>10002356</v>
      </c>
      <c r="F1365" t="s">
        <v>107</v>
      </c>
      <c r="G1365" t="s">
        <v>11</v>
      </c>
      <c r="H1365" t="s">
        <v>382</v>
      </c>
      <c r="I1365" t="s">
        <v>161</v>
      </c>
      <c r="J1365" t="s">
        <v>161</v>
      </c>
      <c r="K1365" t="s">
        <v>2915</v>
      </c>
      <c r="L1365" s="161">
        <v>41583</v>
      </c>
      <c r="M1365" s="161">
        <v>41586</v>
      </c>
      <c r="N1365" t="s">
        <v>217</v>
      </c>
      <c r="O1365" t="s">
        <v>104</v>
      </c>
      <c r="P1365">
        <v>2</v>
      </c>
      <c r="Q1365" t="s">
        <v>2196</v>
      </c>
      <c r="R1365">
        <v>4</v>
      </c>
    </row>
    <row r="1366" spans="1:18" x14ac:dyDescent="0.2">
      <c r="A1366" t="s">
        <v>2916</v>
      </c>
      <c r="B1366" t="s">
        <v>2917</v>
      </c>
      <c r="C1366">
        <v>130711</v>
      </c>
      <c r="D1366" t="s">
        <v>96</v>
      </c>
      <c r="E1366">
        <v>10003602</v>
      </c>
      <c r="F1366" t="s">
        <v>107</v>
      </c>
      <c r="G1366" t="s">
        <v>11</v>
      </c>
      <c r="H1366" t="s">
        <v>382</v>
      </c>
      <c r="I1366" t="s">
        <v>161</v>
      </c>
      <c r="J1366" t="s">
        <v>161</v>
      </c>
      <c r="K1366" t="s">
        <v>2918</v>
      </c>
      <c r="L1366" s="161">
        <v>41562</v>
      </c>
      <c r="M1366" s="161">
        <v>41565</v>
      </c>
      <c r="N1366" t="s">
        <v>109</v>
      </c>
      <c r="O1366" t="s">
        <v>104</v>
      </c>
      <c r="P1366">
        <v>3</v>
      </c>
      <c r="Q1366" t="s">
        <v>2196</v>
      </c>
      <c r="R1366">
        <v>3</v>
      </c>
    </row>
    <row r="1367" spans="1:18" x14ac:dyDescent="0.2">
      <c r="A1367" t="s">
        <v>2919</v>
      </c>
      <c r="B1367" t="s">
        <v>2920</v>
      </c>
      <c r="C1367">
        <v>130712</v>
      </c>
      <c r="D1367" t="s">
        <v>96</v>
      </c>
      <c r="E1367">
        <v>10007621</v>
      </c>
      <c r="F1367" t="s">
        <v>107</v>
      </c>
      <c r="G1367" t="s">
        <v>11</v>
      </c>
      <c r="H1367" t="s">
        <v>382</v>
      </c>
      <c r="I1367" t="s">
        <v>161</v>
      </c>
      <c r="J1367" t="s">
        <v>161</v>
      </c>
      <c r="K1367" t="s">
        <v>2921</v>
      </c>
      <c r="L1367" s="161">
        <v>41757</v>
      </c>
      <c r="M1367" s="161">
        <v>41761</v>
      </c>
      <c r="N1367" t="s">
        <v>109</v>
      </c>
      <c r="O1367" t="s">
        <v>104</v>
      </c>
      <c r="P1367">
        <v>2</v>
      </c>
      <c r="Q1367" t="s">
        <v>2196</v>
      </c>
      <c r="R1367">
        <v>3</v>
      </c>
    </row>
    <row r="1368" spans="1:18" x14ac:dyDescent="0.2">
      <c r="A1368" t="s">
        <v>2922</v>
      </c>
      <c r="B1368" t="s">
        <v>2923</v>
      </c>
      <c r="C1368">
        <v>130714</v>
      </c>
      <c r="D1368">
        <v>108535</v>
      </c>
      <c r="E1368">
        <v>10003022</v>
      </c>
      <c r="F1368" t="s">
        <v>274</v>
      </c>
      <c r="G1368" t="s">
        <v>11</v>
      </c>
      <c r="H1368" t="s">
        <v>700</v>
      </c>
      <c r="I1368" t="s">
        <v>161</v>
      </c>
      <c r="J1368" t="s">
        <v>161</v>
      </c>
      <c r="K1368" t="s">
        <v>2924</v>
      </c>
      <c r="L1368" s="161">
        <v>41548</v>
      </c>
      <c r="M1368" s="161">
        <v>41551</v>
      </c>
      <c r="N1368" t="s">
        <v>109</v>
      </c>
      <c r="O1368" t="s">
        <v>104</v>
      </c>
      <c r="P1368">
        <v>2</v>
      </c>
      <c r="Q1368" t="s">
        <v>2196</v>
      </c>
      <c r="R1368">
        <v>3</v>
      </c>
    </row>
    <row r="1369" spans="1:18" x14ac:dyDescent="0.2">
      <c r="A1369" t="s">
        <v>2925</v>
      </c>
      <c r="B1369" t="s">
        <v>2926</v>
      </c>
      <c r="C1369">
        <v>130725</v>
      </c>
      <c r="D1369">
        <v>106734</v>
      </c>
      <c r="E1369">
        <v>10004721</v>
      </c>
      <c r="F1369" t="s">
        <v>107</v>
      </c>
      <c r="G1369" t="s">
        <v>11</v>
      </c>
      <c r="H1369" t="s">
        <v>221</v>
      </c>
      <c r="I1369" t="s">
        <v>177</v>
      </c>
      <c r="J1369" t="s">
        <v>177</v>
      </c>
      <c r="K1369" t="s">
        <v>2927</v>
      </c>
      <c r="L1369" s="161">
        <v>41680</v>
      </c>
      <c r="M1369" s="161">
        <v>41684</v>
      </c>
      <c r="N1369" t="s">
        <v>109</v>
      </c>
      <c r="O1369" t="s">
        <v>104</v>
      </c>
      <c r="P1369">
        <v>2</v>
      </c>
      <c r="Q1369" t="s">
        <v>2196</v>
      </c>
      <c r="R1369">
        <v>3</v>
      </c>
    </row>
    <row r="1370" spans="1:18" x14ac:dyDescent="0.2">
      <c r="A1370" t="s">
        <v>2928</v>
      </c>
      <c r="B1370" t="s">
        <v>2929</v>
      </c>
      <c r="C1370">
        <v>130727</v>
      </c>
      <c r="D1370">
        <v>105603</v>
      </c>
      <c r="E1370">
        <v>10007419</v>
      </c>
      <c r="F1370" t="s">
        <v>107</v>
      </c>
      <c r="G1370" t="s">
        <v>11</v>
      </c>
      <c r="H1370" t="s">
        <v>221</v>
      </c>
      <c r="I1370" t="s">
        <v>177</v>
      </c>
      <c r="J1370" t="s">
        <v>177</v>
      </c>
      <c r="K1370" t="s">
        <v>2930</v>
      </c>
      <c r="L1370" s="161">
        <v>41582</v>
      </c>
      <c r="M1370" s="161">
        <v>41586</v>
      </c>
      <c r="N1370" t="s">
        <v>109</v>
      </c>
      <c r="O1370" t="s">
        <v>104</v>
      </c>
      <c r="P1370">
        <v>4</v>
      </c>
      <c r="Q1370" t="s">
        <v>2196</v>
      </c>
      <c r="R1370">
        <v>3</v>
      </c>
    </row>
    <row r="1371" spans="1:18" x14ac:dyDescent="0.2">
      <c r="A1371" t="s">
        <v>2931</v>
      </c>
      <c r="B1371" t="s">
        <v>2091</v>
      </c>
      <c r="C1371">
        <v>130730</v>
      </c>
      <c r="D1371">
        <v>106717</v>
      </c>
      <c r="E1371">
        <v>10001144</v>
      </c>
      <c r="F1371" t="s">
        <v>107</v>
      </c>
      <c r="G1371" t="s">
        <v>11</v>
      </c>
      <c r="H1371" t="s">
        <v>221</v>
      </c>
      <c r="I1371" t="s">
        <v>177</v>
      </c>
      <c r="J1371" t="s">
        <v>177</v>
      </c>
      <c r="K1371" t="s">
        <v>2932</v>
      </c>
      <c r="L1371" s="161">
        <v>41589</v>
      </c>
      <c r="M1371" s="161">
        <v>41593</v>
      </c>
      <c r="N1371" t="s">
        <v>109</v>
      </c>
      <c r="O1371" t="s">
        <v>104</v>
      </c>
      <c r="P1371">
        <v>3</v>
      </c>
      <c r="Q1371" t="s">
        <v>2196</v>
      </c>
      <c r="R1371">
        <v>3</v>
      </c>
    </row>
    <row r="1372" spans="1:18" x14ac:dyDescent="0.2">
      <c r="A1372" t="s">
        <v>2933</v>
      </c>
      <c r="B1372" t="s">
        <v>2934</v>
      </c>
      <c r="C1372">
        <v>130739</v>
      </c>
      <c r="D1372">
        <v>108529</v>
      </c>
      <c r="E1372">
        <v>10000754</v>
      </c>
      <c r="F1372" t="s">
        <v>107</v>
      </c>
      <c r="G1372" t="s">
        <v>11</v>
      </c>
      <c r="H1372" t="s">
        <v>2935</v>
      </c>
      <c r="I1372" t="s">
        <v>131</v>
      </c>
      <c r="J1372" t="s">
        <v>131</v>
      </c>
      <c r="K1372" t="s">
        <v>2936</v>
      </c>
      <c r="L1372" s="161">
        <v>41554</v>
      </c>
      <c r="M1372" s="161">
        <v>41558</v>
      </c>
      <c r="N1372" t="s">
        <v>109</v>
      </c>
      <c r="O1372" t="s">
        <v>104</v>
      </c>
      <c r="P1372">
        <v>1</v>
      </c>
      <c r="Q1372" t="s">
        <v>2196</v>
      </c>
      <c r="R1372">
        <v>2</v>
      </c>
    </row>
    <row r="1373" spans="1:18" x14ac:dyDescent="0.2">
      <c r="A1373" t="s">
        <v>2937</v>
      </c>
      <c r="B1373" t="s">
        <v>394</v>
      </c>
      <c r="C1373">
        <v>130740</v>
      </c>
      <c r="D1373">
        <v>108623</v>
      </c>
      <c r="E1373">
        <v>10005200</v>
      </c>
      <c r="F1373" t="s">
        <v>107</v>
      </c>
      <c r="G1373" t="s">
        <v>11</v>
      </c>
      <c r="H1373" t="s">
        <v>395</v>
      </c>
      <c r="I1373" t="s">
        <v>131</v>
      </c>
      <c r="J1373" t="s">
        <v>131</v>
      </c>
      <c r="K1373" t="s">
        <v>396</v>
      </c>
      <c r="L1373" s="161">
        <v>41589</v>
      </c>
      <c r="M1373" s="161">
        <v>41593</v>
      </c>
      <c r="N1373" t="s">
        <v>109</v>
      </c>
      <c r="O1373" t="s">
        <v>104</v>
      </c>
      <c r="P1373">
        <v>2</v>
      </c>
      <c r="Q1373" t="s">
        <v>2196</v>
      </c>
      <c r="R1373">
        <v>3</v>
      </c>
    </row>
    <row r="1374" spans="1:18" x14ac:dyDescent="0.2">
      <c r="A1374" t="s">
        <v>2938</v>
      </c>
      <c r="B1374" t="s">
        <v>2939</v>
      </c>
      <c r="C1374">
        <v>130746</v>
      </c>
      <c r="D1374">
        <v>108339</v>
      </c>
      <c r="E1374">
        <v>10006226</v>
      </c>
      <c r="F1374" t="s">
        <v>100</v>
      </c>
      <c r="G1374" t="s">
        <v>11</v>
      </c>
      <c r="H1374" t="s">
        <v>741</v>
      </c>
      <c r="I1374" t="s">
        <v>131</v>
      </c>
      <c r="J1374" t="s">
        <v>131</v>
      </c>
      <c r="K1374" t="s">
        <v>2940</v>
      </c>
      <c r="L1374" s="161">
        <v>41534</v>
      </c>
      <c r="M1374" s="161">
        <v>41537</v>
      </c>
      <c r="N1374" t="s">
        <v>103</v>
      </c>
      <c r="O1374" t="s">
        <v>104</v>
      </c>
      <c r="P1374">
        <v>2</v>
      </c>
      <c r="Q1374" t="s">
        <v>2196</v>
      </c>
      <c r="R1374">
        <v>2</v>
      </c>
    </row>
    <row r="1375" spans="1:18" x14ac:dyDescent="0.2">
      <c r="A1375" t="s">
        <v>2941</v>
      </c>
      <c r="B1375" t="s">
        <v>2942</v>
      </c>
      <c r="C1375">
        <v>130747</v>
      </c>
      <c r="D1375">
        <v>105420</v>
      </c>
      <c r="E1375">
        <v>10006322</v>
      </c>
      <c r="F1375" t="s">
        <v>107</v>
      </c>
      <c r="G1375" t="s">
        <v>11</v>
      </c>
      <c r="H1375" t="s">
        <v>386</v>
      </c>
      <c r="I1375" t="s">
        <v>152</v>
      </c>
      <c r="J1375" t="s">
        <v>152</v>
      </c>
      <c r="K1375" t="s">
        <v>2943</v>
      </c>
      <c r="L1375" s="161">
        <v>41603</v>
      </c>
      <c r="M1375" s="161">
        <v>41607</v>
      </c>
      <c r="N1375" t="s">
        <v>109</v>
      </c>
      <c r="O1375" t="s">
        <v>104</v>
      </c>
      <c r="P1375">
        <v>2</v>
      </c>
      <c r="Q1375" t="s">
        <v>2196</v>
      </c>
      <c r="R1375">
        <v>3</v>
      </c>
    </row>
    <row r="1376" spans="1:18" x14ac:dyDescent="0.2">
      <c r="A1376" t="s">
        <v>2944</v>
      </c>
      <c r="B1376" t="s">
        <v>277</v>
      </c>
      <c r="C1376">
        <v>130755</v>
      </c>
      <c r="D1376">
        <v>108425</v>
      </c>
      <c r="E1376">
        <v>10002642</v>
      </c>
      <c r="F1376" t="s">
        <v>100</v>
      </c>
      <c r="G1376" t="s">
        <v>11</v>
      </c>
      <c r="H1376" t="s">
        <v>278</v>
      </c>
      <c r="I1376" t="s">
        <v>152</v>
      </c>
      <c r="J1376" t="s">
        <v>152</v>
      </c>
      <c r="K1376" t="s">
        <v>539</v>
      </c>
      <c r="L1376" s="161">
        <v>41667</v>
      </c>
      <c r="M1376" s="161">
        <v>41670</v>
      </c>
      <c r="N1376" t="s">
        <v>250</v>
      </c>
      <c r="O1376" t="s">
        <v>104</v>
      </c>
      <c r="P1376">
        <v>2</v>
      </c>
      <c r="Q1376" t="s">
        <v>2196</v>
      </c>
      <c r="R1376">
        <v>3</v>
      </c>
    </row>
    <row r="1377" spans="1:18" x14ac:dyDescent="0.2">
      <c r="A1377" t="s">
        <v>2945</v>
      </c>
      <c r="B1377" t="s">
        <v>2946</v>
      </c>
      <c r="C1377">
        <v>130761</v>
      </c>
      <c r="D1377">
        <v>107641</v>
      </c>
      <c r="E1377">
        <v>10000812</v>
      </c>
      <c r="F1377" t="s">
        <v>107</v>
      </c>
      <c r="G1377" t="s">
        <v>11</v>
      </c>
      <c r="H1377" t="s">
        <v>223</v>
      </c>
      <c r="I1377" t="s">
        <v>152</v>
      </c>
      <c r="J1377" t="s">
        <v>152</v>
      </c>
      <c r="K1377" t="s">
        <v>2947</v>
      </c>
      <c r="L1377" s="161">
        <v>41792</v>
      </c>
      <c r="M1377" s="161">
        <v>41796</v>
      </c>
      <c r="N1377" t="s">
        <v>146</v>
      </c>
      <c r="O1377" t="s">
        <v>104</v>
      </c>
      <c r="P1377">
        <v>2</v>
      </c>
      <c r="Q1377" t="s">
        <v>2196</v>
      </c>
      <c r="R1377">
        <v>3</v>
      </c>
    </row>
    <row r="1378" spans="1:18" x14ac:dyDescent="0.2">
      <c r="A1378" t="s">
        <v>2948</v>
      </c>
      <c r="B1378" t="s">
        <v>2949</v>
      </c>
      <c r="C1378">
        <v>130765</v>
      </c>
      <c r="D1378">
        <v>106950</v>
      </c>
      <c r="E1378">
        <v>10002755</v>
      </c>
      <c r="F1378" t="s">
        <v>107</v>
      </c>
      <c r="G1378" t="s">
        <v>11</v>
      </c>
      <c r="H1378" t="s">
        <v>108</v>
      </c>
      <c r="I1378" t="s">
        <v>102</v>
      </c>
      <c r="J1378" t="s">
        <v>102</v>
      </c>
      <c r="K1378" t="s">
        <v>2950</v>
      </c>
      <c r="L1378" s="161">
        <v>41548</v>
      </c>
      <c r="M1378" s="161">
        <v>41551</v>
      </c>
      <c r="N1378" t="s">
        <v>109</v>
      </c>
      <c r="O1378" t="s">
        <v>104</v>
      </c>
      <c r="P1378">
        <v>2</v>
      </c>
      <c r="Q1378" t="s">
        <v>2196</v>
      </c>
      <c r="R1378">
        <v>3</v>
      </c>
    </row>
    <row r="1379" spans="1:18" x14ac:dyDescent="0.2">
      <c r="A1379" t="s">
        <v>2951</v>
      </c>
      <c r="B1379" t="s">
        <v>376</v>
      </c>
      <c r="C1379">
        <v>130767</v>
      </c>
      <c r="D1379">
        <v>108429</v>
      </c>
      <c r="E1379">
        <v>10002122</v>
      </c>
      <c r="F1379" t="s">
        <v>100</v>
      </c>
      <c r="G1379" t="s">
        <v>11</v>
      </c>
      <c r="H1379" t="s">
        <v>108</v>
      </c>
      <c r="I1379" t="s">
        <v>102</v>
      </c>
      <c r="J1379" t="s">
        <v>102</v>
      </c>
      <c r="K1379" t="s">
        <v>377</v>
      </c>
      <c r="L1379" s="161">
        <v>41534</v>
      </c>
      <c r="M1379" s="161">
        <v>41537</v>
      </c>
      <c r="N1379" t="s">
        <v>103</v>
      </c>
      <c r="O1379" t="s">
        <v>104</v>
      </c>
      <c r="P1379">
        <v>2</v>
      </c>
      <c r="Q1379" t="s">
        <v>2196</v>
      </c>
      <c r="R1379">
        <v>2</v>
      </c>
    </row>
    <row r="1380" spans="1:18" x14ac:dyDescent="0.2">
      <c r="A1380" t="s">
        <v>2952</v>
      </c>
      <c r="B1380" t="s">
        <v>1400</v>
      </c>
      <c r="C1380">
        <v>130776</v>
      </c>
      <c r="D1380">
        <v>106985</v>
      </c>
      <c r="E1380">
        <v>10004577</v>
      </c>
      <c r="F1380" t="s">
        <v>107</v>
      </c>
      <c r="G1380" t="s">
        <v>11</v>
      </c>
      <c r="H1380" t="s">
        <v>202</v>
      </c>
      <c r="I1380" t="s">
        <v>152</v>
      </c>
      <c r="J1380" t="s">
        <v>152</v>
      </c>
      <c r="K1380" t="s">
        <v>2953</v>
      </c>
      <c r="L1380" s="161">
        <v>41771</v>
      </c>
      <c r="M1380" s="161">
        <v>41775</v>
      </c>
      <c r="N1380" t="s">
        <v>146</v>
      </c>
      <c r="O1380" t="s">
        <v>104</v>
      </c>
      <c r="P1380">
        <v>3</v>
      </c>
      <c r="Q1380" t="s">
        <v>2196</v>
      </c>
      <c r="R1380">
        <v>3</v>
      </c>
    </row>
    <row r="1381" spans="1:18" x14ac:dyDescent="0.2">
      <c r="A1381" t="s">
        <v>2954</v>
      </c>
      <c r="B1381" t="s">
        <v>2955</v>
      </c>
      <c r="C1381">
        <v>130793</v>
      </c>
      <c r="D1381">
        <v>112314</v>
      </c>
      <c r="E1381">
        <v>10000055</v>
      </c>
      <c r="F1381" t="s">
        <v>107</v>
      </c>
      <c r="G1381" t="s">
        <v>11</v>
      </c>
      <c r="H1381" t="s">
        <v>342</v>
      </c>
      <c r="I1381" t="s">
        <v>177</v>
      </c>
      <c r="J1381" t="s">
        <v>177</v>
      </c>
      <c r="K1381" t="s">
        <v>2956</v>
      </c>
      <c r="L1381" s="161">
        <v>41666</v>
      </c>
      <c r="M1381" s="161">
        <v>41670</v>
      </c>
      <c r="N1381" t="s">
        <v>109</v>
      </c>
      <c r="O1381" t="s">
        <v>104</v>
      </c>
      <c r="P1381">
        <v>2</v>
      </c>
      <c r="Q1381" t="s">
        <v>2196</v>
      </c>
      <c r="R1381">
        <v>3</v>
      </c>
    </row>
    <row r="1382" spans="1:18" x14ac:dyDescent="0.2">
      <c r="A1382" t="s">
        <v>2957</v>
      </c>
      <c r="B1382" t="s">
        <v>2958</v>
      </c>
      <c r="C1382">
        <v>130798</v>
      </c>
      <c r="D1382">
        <v>107008</v>
      </c>
      <c r="E1382">
        <v>10005821</v>
      </c>
      <c r="F1382" t="s">
        <v>107</v>
      </c>
      <c r="G1382" t="s">
        <v>11</v>
      </c>
      <c r="H1382" t="s">
        <v>398</v>
      </c>
      <c r="I1382" t="s">
        <v>161</v>
      </c>
      <c r="J1382" t="s">
        <v>161</v>
      </c>
      <c r="K1382" t="s">
        <v>2959</v>
      </c>
      <c r="L1382" s="161">
        <v>41792</v>
      </c>
      <c r="M1382" s="161">
        <v>41796</v>
      </c>
      <c r="N1382" t="s">
        <v>109</v>
      </c>
      <c r="O1382" t="s">
        <v>104</v>
      </c>
      <c r="P1382">
        <v>2</v>
      </c>
      <c r="Q1382" t="s">
        <v>2196</v>
      </c>
      <c r="R1382">
        <v>3</v>
      </c>
    </row>
    <row r="1383" spans="1:18" x14ac:dyDescent="0.2">
      <c r="A1383" t="s">
        <v>2960</v>
      </c>
      <c r="B1383" t="s">
        <v>2961</v>
      </c>
      <c r="C1383">
        <v>130800</v>
      </c>
      <c r="D1383">
        <v>108391</v>
      </c>
      <c r="E1383">
        <v>10005822</v>
      </c>
      <c r="F1383" t="s">
        <v>100</v>
      </c>
      <c r="G1383" t="s">
        <v>11</v>
      </c>
      <c r="H1383" t="s">
        <v>398</v>
      </c>
      <c r="I1383" t="s">
        <v>161</v>
      </c>
      <c r="J1383" t="s">
        <v>161</v>
      </c>
      <c r="K1383" t="s">
        <v>2962</v>
      </c>
      <c r="L1383" s="161">
        <v>41562</v>
      </c>
      <c r="M1383" s="161">
        <v>41565</v>
      </c>
      <c r="N1383" t="s">
        <v>103</v>
      </c>
      <c r="O1383" t="s">
        <v>104</v>
      </c>
      <c r="P1383">
        <v>2</v>
      </c>
      <c r="Q1383" t="s">
        <v>2196</v>
      </c>
      <c r="R1383">
        <v>2</v>
      </c>
    </row>
    <row r="1384" spans="1:18" x14ac:dyDescent="0.2">
      <c r="A1384" t="s">
        <v>2963</v>
      </c>
      <c r="B1384" t="s">
        <v>2964</v>
      </c>
      <c r="C1384">
        <v>130812</v>
      </c>
      <c r="D1384">
        <v>106068</v>
      </c>
      <c r="E1384">
        <v>10004603</v>
      </c>
      <c r="F1384" t="s">
        <v>107</v>
      </c>
      <c r="G1384" t="s">
        <v>11</v>
      </c>
      <c r="H1384" t="s">
        <v>160</v>
      </c>
      <c r="I1384" t="s">
        <v>161</v>
      </c>
      <c r="J1384" t="s">
        <v>161</v>
      </c>
      <c r="K1384" t="s">
        <v>241</v>
      </c>
      <c r="L1384" s="161">
        <v>41603</v>
      </c>
      <c r="M1384" s="161">
        <v>41607</v>
      </c>
      <c r="N1384" t="s">
        <v>109</v>
      </c>
      <c r="O1384" t="s">
        <v>104</v>
      </c>
      <c r="P1384">
        <v>2</v>
      </c>
      <c r="Q1384" t="s">
        <v>2196</v>
      </c>
      <c r="R1384">
        <v>2</v>
      </c>
    </row>
    <row r="1385" spans="1:18" x14ac:dyDescent="0.2">
      <c r="A1385" t="s">
        <v>2965</v>
      </c>
      <c r="B1385" t="s">
        <v>543</v>
      </c>
      <c r="C1385">
        <v>130815</v>
      </c>
      <c r="D1385">
        <v>107044</v>
      </c>
      <c r="E1385">
        <v>10006349</v>
      </c>
      <c r="F1385" t="s">
        <v>107</v>
      </c>
      <c r="G1385" t="s">
        <v>11</v>
      </c>
      <c r="H1385" t="s">
        <v>544</v>
      </c>
      <c r="I1385" t="s">
        <v>161</v>
      </c>
      <c r="J1385" t="s">
        <v>161</v>
      </c>
      <c r="K1385" t="s">
        <v>545</v>
      </c>
      <c r="L1385" s="161">
        <v>41610</v>
      </c>
      <c r="M1385" s="161">
        <v>41614</v>
      </c>
      <c r="N1385" t="s">
        <v>109</v>
      </c>
      <c r="O1385" t="s">
        <v>104</v>
      </c>
      <c r="P1385">
        <v>2</v>
      </c>
      <c r="Q1385" t="s">
        <v>2196</v>
      </c>
      <c r="R1385">
        <v>3</v>
      </c>
    </row>
    <row r="1386" spans="1:18" x14ac:dyDescent="0.2">
      <c r="A1386" t="s">
        <v>2966</v>
      </c>
      <c r="B1386" t="s">
        <v>2111</v>
      </c>
      <c r="C1386">
        <v>130817</v>
      </c>
      <c r="D1386">
        <v>108338</v>
      </c>
      <c r="E1386">
        <v>10001474</v>
      </c>
      <c r="F1386" t="s">
        <v>100</v>
      </c>
      <c r="G1386" t="s">
        <v>11</v>
      </c>
      <c r="H1386" t="s">
        <v>544</v>
      </c>
      <c r="I1386" t="s">
        <v>161</v>
      </c>
      <c r="J1386" t="s">
        <v>161</v>
      </c>
      <c r="K1386" t="s">
        <v>2967</v>
      </c>
      <c r="L1386" s="161">
        <v>41653</v>
      </c>
      <c r="M1386" s="161">
        <v>41656</v>
      </c>
      <c r="N1386" t="s">
        <v>250</v>
      </c>
      <c r="O1386" t="s">
        <v>104</v>
      </c>
      <c r="P1386">
        <v>3</v>
      </c>
      <c r="Q1386" t="s">
        <v>2196</v>
      </c>
      <c r="R1386">
        <v>3</v>
      </c>
    </row>
    <row r="1387" spans="1:18" x14ac:dyDescent="0.2">
      <c r="A1387" t="s">
        <v>2968</v>
      </c>
      <c r="B1387" t="s">
        <v>1417</v>
      </c>
      <c r="C1387">
        <v>130820</v>
      </c>
      <c r="D1387">
        <v>107059</v>
      </c>
      <c r="E1387">
        <v>10006398</v>
      </c>
      <c r="F1387" t="s">
        <v>107</v>
      </c>
      <c r="G1387" t="s">
        <v>11</v>
      </c>
      <c r="H1387" t="s">
        <v>793</v>
      </c>
      <c r="I1387" t="s">
        <v>102</v>
      </c>
      <c r="J1387" t="s">
        <v>102</v>
      </c>
      <c r="K1387" t="s">
        <v>2969</v>
      </c>
      <c r="L1387" s="161">
        <v>41778</v>
      </c>
      <c r="M1387" s="161">
        <v>41782</v>
      </c>
      <c r="N1387" t="s">
        <v>109</v>
      </c>
      <c r="O1387" t="s">
        <v>104</v>
      </c>
      <c r="P1387">
        <v>3</v>
      </c>
      <c r="Q1387" t="s">
        <v>2196</v>
      </c>
      <c r="R1387">
        <v>2</v>
      </c>
    </row>
    <row r="1388" spans="1:18" x14ac:dyDescent="0.2">
      <c r="A1388" t="s">
        <v>2970</v>
      </c>
      <c r="B1388" t="s">
        <v>2971</v>
      </c>
      <c r="C1388">
        <v>130825</v>
      </c>
      <c r="D1388">
        <v>107906</v>
      </c>
      <c r="E1388">
        <v>10000950</v>
      </c>
      <c r="F1388" t="s">
        <v>107</v>
      </c>
      <c r="G1388" t="s">
        <v>11</v>
      </c>
      <c r="H1388" t="s">
        <v>374</v>
      </c>
      <c r="I1388" t="s">
        <v>177</v>
      </c>
      <c r="J1388" t="s">
        <v>177</v>
      </c>
      <c r="K1388" t="s">
        <v>2972</v>
      </c>
      <c r="L1388" s="161">
        <v>41610</v>
      </c>
      <c r="M1388" s="161">
        <v>41614</v>
      </c>
      <c r="N1388" t="s">
        <v>109</v>
      </c>
      <c r="O1388" t="s">
        <v>104</v>
      </c>
      <c r="P1388">
        <v>2</v>
      </c>
      <c r="Q1388" t="s">
        <v>2196</v>
      </c>
      <c r="R1388">
        <v>3</v>
      </c>
    </row>
    <row r="1389" spans="1:18" x14ac:dyDescent="0.2">
      <c r="A1389" t="s">
        <v>2973</v>
      </c>
      <c r="B1389" t="s">
        <v>2126</v>
      </c>
      <c r="C1389">
        <v>130837</v>
      </c>
      <c r="D1389">
        <v>106445</v>
      </c>
      <c r="E1389">
        <v>10006002</v>
      </c>
      <c r="F1389" t="s">
        <v>107</v>
      </c>
      <c r="G1389" t="s">
        <v>11</v>
      </c>
      <c r="H1389" t="s">
        <v>315</v>
      </c>
      <c r="I1389" t="s">
        <v>161</v>
      </c>
      <c r="J1389" t="s">
        <v>161</v>
      </c>
      <c r="K1389" t="s">
        <v>2974</v>
      </c>
      <c r="L1389" s="161">
        <v>41548</v>
      </c>
      <c r="M1389" s="161">
        <v>41551</v>
      </c>
      <c r="N1389" t="s">
        <v>109</v>
      </c>
      <c r="O1389" t="s">
        <v>104</v>
      </c>
      <c r="P1389">
        <v>3</v>
      </c>
      <c r="Q1389" t="s">
        <v>2196</v>
      </c>
      <c r="R1389">
        <v>3</v>
      </c>
    </row>
    <row r="1390" spans="1:18" x14ac:dyDescent="0.2">
      <c r="A1390" t="s">
        <v>2975</v>
      </c>
      <c r="B1390" t="s">
        <v>2129</v>
      </c>
      <c r="C1390">
        <v>130840</v>
      </c>
      <c r="D1390">
        <v>108366</v>
      </c>
      <c r="E1390">
        <v>10003624</v>
      </c>
      <c r="F1390" t="s">
        <v>100</v>
      </c>
      <c r="G1390" t="s">
        <v>11</v>
      </c>
      <c r="H1390" t="s">
        <v>315</v>
      </c>
      <c r="I1390" t="s">
        <v>161</v>
      </c>
      <c r="J1390" t="s">
        <v>161</v>
      </c>
      <c r="K1390" t="s">
        <v>2976</v>
      </c>
      <c r="L1390" s="161">
        <v>41618</v>
      </c>
      <c r="M1390" s="161">
        <v>41621</v>
      </c>
      <c r="N1390" t="s">
        <v>103</v>
      </c>
      <c r="O1390" t="s">
        <v>104</v>
      </c>
      <c r="P1390">
        <v>3</v>
      </c>
      <c r="Q1390" t="s">
        <v>2196</v>
      </c>
      <c r="R1390">
        <v>3</v>
      </c>
    </row>
    <row r="1391" spans="1:18" x14ac:dyDescent="0.2">
      <c r="A1391" t="s">
        <v>2977</v>
      </c>
      <c r="B1391" t="s">
        <v>2978</v>
      </c>
      <c r="C1391">
        <v>130842</v>
      </c>
      <c r="D1391">
        <v>108501</v>
      </c>
      <c r="E1391">
        <v>10004736</v>
      </c>
      <c r="F1391" t="s">
        <v>107</v>
      </c>
      <c r="G1391" t="s">
        <v>11</v>
      </c>
      <c r="H1391" t="s">
        <v>255</v>
      </c>
      <c r="I1391" t="s">
        <v>177</v>
      </c>
      <c r="J1391" t="s">
        <v>177</v>
      </c>
      <c r="K1391" t="s">
        <v>2979</v>
      </c>
      <c r="L1391" s="161">
        <v>41561</v>
      </c>
      <c r="M1391" s="161">
        <v>41565</v>
      </c>
      <c r="N1391" t="s">
        <v>109</v>
      </c>
      <c r="O1391" t="s">
        <v>104</v>
      </c>
      <c r="P1391">
        <v>2</v>
      </c>
      <c r="Q1391" t="s">
        <v>2196</v>
      </c>
      <c r="R1391">
        <v>3</v>
      </c>
    </row>
    <row r="1392" spans="1:18" x14ac:dyDescent="0.2">
      <c r="A1392" t="s">
        <v>2980</v>
      </c>
      <c r="B1392" t="s">
        <v>2981</v>
      </c>
      <c r="C1392">
        <v>130843</v>
      </c>
      <c r="D1392">
        <v>107513</v>
      </c>
      <c r="E1392">
        <v>10007817</v>
      </c>
      <c r="F1392" t="s">
        <v>107</v>
      </c>
      <c r="G1392" t="s">
        <v>11</v>
      </c>
      <c r="H1392" t="s">
        <v>255</v>
      </c>
      <c r="I1392" t="s">
        <v>177</v>
      </c>
      <c r="J1392" t="s">
        <v>177</v>
      </c>
      <c r="K1392" t="s">
        <v>2982</v>
      </c>
      <c r="L1392" s="161">
        <v>41701</v>
      </c>
      <c r="M1392" s="161">
        <v>41705</v>
      </c>
      <c r="N1392" t="s">
        <v>109</v>
      </c>
      <c r="O1392" t="s">
        <v>104</v>
      </c>
      <c r="P1392">
        <v>1</v>
      </c>
      <c r="Q1392" t="s">
        <v>2196</v>
      </c>
      <c r="R1392">
        <v>2</v>
      </c>
    </row>
    <row r="1393" spans="1:18" x14ac:dyDescent="0.2">
      <c r="A1393" t="s">
        <v>2983</v>
      </c>
      <c r="B1393" t="s">
        <v>1425</v>
      </c>
      <c r="C1393">
        <v>131094</v>
      </c>
      <c r="D1393">
        <v>105156</v>
      </c>
      <c r="E1393">
        <v>10001467</v>
      </c>
      <c r="F1393" t="s">
        <v>107</v>
      </c>
      <c r="G1393" t="s">
        <v>11</v>
      </c>
      <c r="H1393" t="s">
        <v>260</v>
      </c>
      <c r="I1393" t="s">
        <v>155</v>
      </c>
      <c r="J1393" t="s">
        <v>155</v>
      </c>
      <c r="K1393" t="s">
        <v>2984</v>
      </c>
      <c r="L1393" s="161">
        <v>41771</v>
      </c>
      <c r="M1393" s="161">
        <v>41775</v>
      </c>
      <c r="N1393" t="s">
        <v>217</v>
      </c>
      <c r="O1393" t="s">
        <v>104</v>
      </c>
      <c r="P1393">
        <v>3</v>
      </c>
      <c r="Q1393" t="s">
        <v>2196</v>
      </c>
      <c r="R1393">
        <v>4</v>
      </c>
    </row>
    <row r="1394" spans="1:18" x14ac:dyDescent="0.2">
      <c r="A1394" t="s">
        <v>2985</v>
      </c>
      <c r="B1394" t="s">
        <v>2137</v>
      </c>
      <c r="C1394">
        <v>131095</v>
      </c>
      <c r="D1394">
        <v>108330</v>
      </c>
      <c r="E1394">
        <v>10005466</v>
      </c>
      <c r="F1394" t="s">
        <v>107</v>
      </c>
      <c r="G1394" t="s">
        <v>11</v>
      </c>
      <c r="H1394" t="s">
        <v>505</v>
      </c>
      <c r="I1394" t="s">
        <v>115</v>
      </c>
      <c r="J1394" t="s">
        <v>115</v>
      </c>
      <c r="K1394" t="s">
        <v>2986</v>
      </c>
      <c r="L1394" s="161">
        <v>41695</v>
      </c>
      <c r="M1394" s="161">
        <v>41698</v>
      </c>
      <c r="N1394" t="s">
        <v>109</v>
      </c>
      <c r="O1394" t="s">
        <v>104</v>
      </c>
      <c r="P1394">
        <v>3</v>
      </c>
      <c r="Q1394" t="s">
        <v>2196</v>
      </c>
      <c r="R1394">
        <v>1</v>
      </c>
    </row>
    <row r="1395" spans="1:18" x14ac:dyDescent="0.2">
      <c r="A1395" t="s">
        <v>2987</v>
      </c>
      <c r="B1395" t="s">
        <v>2988</v>
      </c>
      <c r="C1395">
        <v>131857</v>
      </c>
      <c r="D1395">
        <v>117294</v>
      </c>
      <c r="E1395">
        <v>10009120</v>
      </c>
      <c r="F1395" t="s">
        <v>1992</v>
      </c>
      <c r="G1395" t="s">
        <v>12</v>
      </c>
      <c r="H1395" t="s">
        <v>398</v>
      </c>
      <c r="I1395" t="s">
        <v>161</v>
      </c>
      <c r="J1395" t="s">
        <v>161</v>
      </c>
      <c r="K1395" t="s">
        <v>2989</v>
      </c>
      <c r="L1395" s="161">
        <v>41717</v>
      </c>
      <c r="M1395" s="161">
        <v>41719</v>
      </c>
      <c r="N1395" t="s">
        <v>547</v>
      </c>
      <c r="O1395" t="s">
        <v>104</v>
      </c>
      <c r="P1395">
        <v>2</v>
      </c>
      <c r="Q1395" t="s">
        <v>2196</v>
      </c>
      <c r="R1395">
        <v>3</v>
      </c>
    </row>
    <row r="1396" spans="1:18" x14ac:dyDescent="0.2">
      <c r="A1396" t="s">
        <v>2990</v>
      </c>
      <c r="B1396" t="s">
        <v>2991</v>
      </c>
      <c r="C1396">
        <v>131859</v>
      </c>
      <c r="D1396">
        <v>108659</v>
      </c>
      <c r="E1396">
        <v>10002111</v>
      </c>
      <c r="F1396" t="s">
        <v>107</v>
      </c>
      <c r="G1396" t="s">
        <v>11</v>
      </c>
      <c r="H1396" t="s">
        <v>442</v>
      </c>
      <c r="I1396" t="s">
        <v>92</v>
      </c>
      <c r="J1396" t="s">
        <v>93</v>
      </c>
      <c r="K1396" t="s">
        <v>2992</v>
      </c>
      <c r="L1396" s="161">
        <v>41694</v>
      </c>
      <c r="M1396" s="161">
        <v>41698</v>
      </c>
      <c r="N1396" t="s">
        <v>109</v>
      </c>
      <c r="O1396" t="s">
        <v>104</v>
      </c>
      <c r="P1396">
        <v>2</v>
      </c>
      <c r="Q1396" t="s">
        <v>2196</v>
      </c>
      <c r="R1396">
        <v>2</v>
      </c>
    </row>
    <row r="1397" spans="1:18" x14ac:dyDescent="0.2">
      <c r="A1397" t="s">
        <v>2993</v>
      </c>
      <c r="B1397" t="s">
        <v>2994</v>
      </c>
      <c r="C1397">
        <v>131867</v>
      </c>
      <c r="D1397">
        <v>108320</v>
      </c>
      <c r="E1397">
        <v>10000796</v>
      </c>
      <c r="F1397" t="s">
        <v>100</v>
      </c>
      <c r="G1397" t="s">
        <v>11</v>
      </c>
      <c r="H1397" t="s">
        <v>189</v>
      </c>
      <c r="I1397" t="s">
        <v>131</v>
      </c>
      <c r="J1397" t="s">
        <v>131</v>
      </c>
      <c r="K1397" t="s">
        <v>2995</v>
      </c>
      <c r="L1397" s="161">
        <v>41653</v>
      </c>
      <c r="M1397" s="161">
        <v>41656</v>
      </c>
      <c r="N1397" t="s">
        <v>103</v>
      </c>
      <c r="O1397" t="s">
        <v>104</v>
      </c>
      <c r="P1397">
        <v>2</v>
      </c>
      <c r="Q1397" t="s">
        <v>2196</v>
      </c>
      <c r="R1397">
        <v>3</v>
      </c>
    </row>
    <row r="1398" spans="1:18" x14ac:dyDescent="0.2">
      <c r="A1398" t="s">
        <v>2996</v>
      </c>
      <c r="B1398" t="s">
        <v>427</v>
      </c>
      <c r="C1398">
        <v>131888</v>
      </c>
      <c r="D1398">
        <v>117235</v>
      </c>
      <c r="E1398">
        <v>10007929</v>
      </c>
      <c r="F1398" t="s">
        <v>1992</v>
      </c>
      <c r="G1398" t="s">
        <v>12</v>
      </c>
      <c r="H1398" t="s">
        <v>428</v>
      </c>
      <c r="I1398" t="s">
        <v>155</v>
      </c>
      <c r="J1398" t="s">
        <v>155</v>
      </c>
      <c r="K1398" t="s">
        <v>429</v>
      </c>
      <c r="L1398" s="161">
        <v>41759</v>
      </c>
      <c r="M1398" s="161">
        <v>41761</v>
      </c>
      <c r="N1398" t="s">
        <v>127</v>
      </c>
      <c r="O1398" t="s">
        <v>104</v>
      </c>
      <c r="P1398">
        <v>2</v>
      </c>
      <c r="Q1398" t="s">
        <v>2196</v>
      </c>
      <c r="R1398">
        <v>2</v>
      </c>
    </row>
    <row r="1399" spans="1:18" x14ac:dyDescent="0.2">
      <c r="A1399" t="s">
        <v>2997</v>
      </c>
      <c r="B1399" t="s">
        <v>2998</v>
      </c>
      <c r="C1399">
        <v>131893</v>
      </c>
      <c r="D1399">
        <v>114859</v>
      </c>
      <c r="E1399">
        <v>10003136</v>
      </c>
      <c r="F1399" t="s">
        <v>1992</v>
      </c>
      <c r="G1399" t="s">
        <v>12</v>
      </c>
      <c r="H1399" t="s">
        <v>386</v>
      </c>
      <c r="I1399" t="s">
        <v>152</v>
      </c>
      <c r="J1399" t="s">
        <v>152</v>
      </c>
      <c r="K1399" t="s">
        <v>2999</v>
      </c>
      <c r="L1399" s="161">
        <v>41604</v>
      </c>
      <c r="M1399" s="161">
        <v>41606</v>
      </c>
      <c r="N1399" t="s">
        <v>127</v>
      </c>
      <c r="O1399" t="s">
        <v>104</v>
      </c>
      <c r="P1399">
        <v>2</v>
      </c>
      <c r="Q1399" t="s">
        <v>2196</v>
      </c>
      <c r="R1399">
        <v>2</v>
      </c>
    </row>
    <row r="1400" spans="1:18" x14ac:dyDescent="0.2">
      <c r="A1400" t="s">
        <v>3000</v>
      </c>
      <c r="B1400" t="s">
        <v>3001</v>
      </c>
      <c r="C1400">
        <v>131900</v>
      </c>
      <c r="D1400">
        <v>114861</v>
      </c>
      <c r="E1400">
        <v>10003774</v>
      </c>
      <c r="F1400" t="s">
        <v>1992</v>
      </c>
      <c r="G1400" t="s">
        <v>12</v>
      </c>
      <c r="H1400" t="s">
        <v>670</v>
      </c>
      <c r="I1400" t="s">
        <v>152</v>
      </c>
      <c r="J1400" t="s">
        <v>152</v>
      </c>
      <c r="K1400" t="s">
        <v>3002</v>
      </c>
      <c r="L1400" s="161">
        <v>41780</v>
      </c>
      <c r="M1400" s="161">
        <v>41782</v>
      </c>
      <c r="N1400" t="s">
        <v>547</v>
      </c>
      <c r="O1400" t="s">
        <v>104</v>
      </c>
      <c r="P1400">
        <v>2</v>
      </c>
      <c r="Q1400" t="s">
        <v>2196</v>
      </c>
      <c r="R1400">
        <v>3</v>
      </c>
    </row>
    <row r="1401" spans="1:18" x14ac:dyDescent="0.2">
      <c r="A1401" t="s">
        <v>3003</v>
      </c>
      <c r="B1401" t="s">
        <v>1443</v>
      </c>
      <c r="C1401">
        <v>131921</v>
      </c>
      <c r="D1401">
        <v>114865</v>
      </c>
      <c r="E1401">
        <v>10012804</v>
      </c>
      <c r="F1401" t="s">
        <v>1992</v>
      </c>
      <c r="G1401" t="s">
        <v>12</v>
      </c>
      <c r="H1401" t="s">
        <v>436</v>
      </c>
      <c r="I1401" t="s">
        <v>155</v>
      </c>
      <c r="J1401" t="s">
        <v>155</v>
      </c>
      <c r="K1401" t="s">
        <v>3004</v>
      </c>
      <c r="L1401" s="161">
        <v>41533</v>
      </c>
      <c r="M1401" s="161">
        <v>41535</v>
      </c>
      <c r="N1401" t="s">
        <v>127</v>
      </c>
      <c r="O1401" t="s">
        <v>104</v>
      </c>
      <c r="P1401">
        <v>2</v>
      </c>
      <c r="Q1401" t="s">
        <v>2196</v>
      </c>
      <c r="R1401">
        <v>3</v>
      </c>
    </row>
    <row r="1402" spans="1:18" x14ac:dyDescent="0.2">
      <c r="A1402" t="s">
        <v>3005</v>
      </c>
      <c r="B1402" t="s">
        <v>3006</v>
      </c>
      <c r="C1402">
        <v>131923</v>
      </c>
      <c r="D1402">
        <v>114890</v>
      </c>
      <c r="E1402">
        <v>10004444</v>
      </c>
      <c r="F1402" t="s">
        <v>1992</v>
      </c>
      <c r="G1402" t="s">
        <v>12</v>
      </c>
      <c r="H1402" t="s">
        <v>1349</v>
      </c>
      <c r="I1402" t="s">
        <v>177</v>
      </c>
      <c r="J1402" t="s">
        <v>177</v>
      </c>
      <c r="K1402" t="s">
        <v>3007</v>
      </c>
      <c r="L1402" s="161">
        <v>41829</v>
      </c>
      <c r="M1402" s="161">
        <v>41831</v>
      </c>
      <c r="N1402" t="s">
        <v>127</v>
      </c>
      <c r="O1402" t="s">
        <v>104</v>
      </c>
      <c r="P1402">
        <v>2</v>
      </c>
      <c r="Q1402" t="s">
        <v>2196</v>
      </c>
      <c r="R1402">
        <v>3</v>
      </c>
    </row>
    <row r="1403" spans="1:18" x14ac:dyDescent="0.2">
      <c r="A1403" t="s">
        <v>3008</v>
      </c>
      <c r="B1403" t="s">
        <v>3009</v>
      </c>
      <c r="C1403">
        <v>131935</v>
      </c>
      <c r="D1403">
        <v>114840</v>
      </c>
      <c r="E1403">
        <v>10000350</v>
      </c>
      <c r="F1403" t="s">
        <v>1992</v>
      </c>
      <c r="G1403" t="s">
        <v>12</v>
      </c>
      <c r="H1403" t="s">
        <v>729</v>
      </c>
      <c r="I1403" t="s">
        <v>131</v>
      </c>
      <c r="J1403" t="s">
        <v>131</v>
      </c>
      <c r="K1403" t="s">
        <v>3010</v>
      </c>
      <c r="L1403" s="161">
        <v>41793</v>
      </c>
      <c r="M1403" s="161">
        <v>41795</v>
      </c>
      <c r="N1403" t="s">
        <v>547</v>
      </c>
      <c r="O1403" t="s">
        <v>104</v>
      </c>
      <c r="P1403">
        <v>2</v>
      </c>
      <c r="Q1403" t="s">
        <v>2196</v>
      </c>
      <c r="R1403">
        <v>3</v>
      </c>
    </row>
    <row r="1404" spans="1:18" x14ac:dyDescent="0.2">
      <c r="A1404" t="s">
        <v>3011</v>
      </c>
      <c r="B1404" t="s">
        <v>3012</v>
      </c>
      <c r="C1404">
        <v>131948</v>
      </c>
      <c r="D1404" t="s">
        <v>96</v>
      </c>
      <c r="E1404">
        <v>10054747</v>
      </c>
      <c r="F1404" t="s">
        <v>1992</v>
      </c>
      <c r="G1404" t="s">
        <v>12</v>
      </c>
      <c r="H1404" t="s">
        <v>120</v>
      </c>
      <c r="I1404" t="s">
        <v>115</v>
      </c>
      <c r="J1404" t="s">
        <v>115</v>
      </c>
      <c r="K1404" t="s">
        <v>3013</v>
      </c>
      <c r="L1404" s="161">
        <v>41598</v>
      </c>
      <c r="M1404" s="161">
        <v>41600</v>
      </c>
      <c r="N1404" t="s">
        <v>127</v>
      </c>
      <c r="O1404" t="s">
        <v>104</v>
      </c>
      <c r="P1404">
        <v>1</v>
      </c>
      <c r="Q1404" t="s">
        <v>2196</v>
      </c>
      <c r="R1404">
        <v>2</v>
      </c>
    </row>
    <row r="1405" spans="1:18" x14ac:dyDescent="0.2">
      <c r="A1405" t="s">
        <v>3014</v>
      </c>
      <c r="B1405" t="s">
        <v>3015</v>
      </c>
      <c r="C1405">
        <v>131958</v>
      </c>
      <c r="D1405">
        <v>114870</v>
      </c>
      <c r="E1405">
        <v>10005036</v>
      </c>
      <c r="F1405" t="s">
        <v>1992</v>
      </c>
      <c r="G1405" t="s">
        <v>12</v>
      </c>
      <c r="H1405" t="s">
        <v>291</v>
      </c>
      <c r="I1405" t="s">
        <v>1993</v>
      </c>
      <c r="J1405" t="s">
        <v>93</v>
      </c>
      <c r="K1405" t="s">
        <v>3016</v>
      </c>
      <c r="L1405" s="161">
        <v>41779</v>
      </c>
      <c r="M1405" s="161">
        <v>41781</v>
      </c>
      <c r="N1405" t="s">
        <v>127</v>
      </c>
      <c r="O1405" t="s">
        <v>104</v>
      </c>
      <c r="P1405">
        <v>2</v>
      </c>
      <c r="Q1405" t="s">
        <v>2196</v>
      </c>
      <c r="R1405">
        <v>3</v>
      </c>
    </row>
    <row r="1406" spans="1:18" x14ac:dyDescent="0.2">
      <c r="A1406" t="s">
        <v>3017</v>
      </c>
      <c r="B1406" t="s">
        <v>3018</v>
      </c>
      <c r="C1406">
        <v>131959</v>
      </c>
      <c r="D1406">
        <v>114871</v>
      </c>
      <c r="E1406">
        <v>10005151</v>
      </c>
      <c r="F1406" t="s">
        <v>1992</v>
      </c>
      <c r="G1406" t="s">
        <v>12</v>
      </c>
      <c r="H1406" t="s">
        <v>151</v>
      </c>
      <c r="I1406" t="s">
        <v>152</v>
      </c>
      <c r="J1406" t="s">
        <v>152</v>
      </c>
      <c r="K1406" t="s">
        <v>3019</v>
      </c>
      <c r="L1406" s="161">
        <v>41717</v>
      </c>
      <c r="M1406" s="161">
        <v>41719</v>
      </c>
      <c r="N1406" t="s">
        <v>547</v>
      </c>
      <c r="O1406" t="s">
        <v>104</v>
      </c>
      <c r="P1406">
        <v>2</v>
      </c>
      <c r="Q1406" t="s">
        <v>2196</v>
      </c>
      <c r="R1406">
        <v>3</v>
      </c>
    </row>
    <row r="1407" spans="1:18" x14ac:dyDescent="0.2">
      <c r="A1407" t="s">
        <v>3020</v>
      </c>
      <c r="B1407" t="s">
        <v>1389</v>
      </c>
      <c r="C1407">
        <v>131968</v>
      </c>
      <c r="D1407">
        <v>117594</v>
      </c>
      <c r="E1407">
        <v>10008456</v>
      </c>
      <c r="F1407" t="s">
        <v>1992</v>
      </c>
      <c r="G1407" t="s">
        <v>12</v>
      </c>
      <c r="H1407" t="s">
        <v>544</v>
      </c>
      <c r="I1407" t="s">
        <v>161</v>
      </c>
      <c r="J1407" t="s">
        <v>161</v>
      </c>
      <c r="K1407" t="s">
        <v>3021</v>
      </c>
      <c r="L1407" s="161">
        <v>41675</v>
      </c>
      <c r="M1407" s="161">
        <v>41677</v>
      </c>
      <c r="N1407" t="s">
        <v>127</v>
      </c>
      <c r="O1407" t="s">
        <v>104</v>
      </c>
      <c r="P1407">
        <v>2</v>
      </c>
      <c r="Q1407" t="s">
        <v>2196</v>
      </c>
      <c r="R1407">
        <v>3</v>
      </c>
    </row>
    <row r="1408" spans="1:18" x14ac:dyDescent="0.2">
      <c r="A1408" t="s">
        <v>3022</v>
      </c>
      <c r="B1408" t="s">
        <v>3023</v>
      </c>
      <c r="C1408">
        <v>131990</v>
      </c>
      <c r="D1408">
        <v>109725</v>
      </c>
      <c r="E1408">
        <v>10027384</v>
      </c>
      <c r="F1408" t="s">
        <v>1992</v>
      </c>
      <c r="G1408" t="s">
        <v>12</v>
      </c>
      <c r="H1408" t="s">
        <v>386</v>
      </c>
      <c r="I1408" t="s">
        <v>152</v>
      </c>
      <c r="J1408" t="s">
        <v>152</v>
      </c>
      <c r="K1408" t="s">
        <v>3024</v>
      </c>
      <c r="L1408" s="161">
        <v>41597</v>
      </c>
      <c r="M1408" s="161">
        <v>41599</v>
      </c>
      <c r="N1408" t="s">
        <v>127</v>
      </c>
      <c r="O1408" t="s">
        <v>104</v>
      </c>
      <c r="P1408">
        <v>2</v>
      </c>
      <c r="Q1408" t="s">
        <v>2196</v>
      </c>
      <c r="R1408">
        <v>2</v>
      </c>
    </row>
    <row r="1409" spans="1:18" x14ac:dyDescent="0.2">
      <c r="A1409" t="s">
        <v>3025</v>
      </c>
      <c r="B1409" t="s">
        <v>3026</v>
      </c>
      <c r="C1409">
        <v>132001</v>
      </c>
      <c r="D1409">
        <v>119225</v>
      </c>
      <c r="E1409">
        <v>10024771</v>
      </c>
      <c r="F1409" t="s">
        <v>1992</v>
      </c>
      <c r="G1409" t="s">
        <v>12</v>
      </c>
      <c r="H1409" t="s">
        <v>252</v>
      </c>
      <c r="I1409" t="s">
        <v>155</v>
      </c>
      <c r="J1409" t="s">
        <v>155</v>
      </c>
      <c r="K1409" t="s">
        <v>3027</v>
      </c>
      <c r="L1409" s="161">
        <v>41773</v>
      </c>
      <c r="M1409" s="161">
        <v>41775</v>
      </c>
      <c r="N1409" t="s">
        <v>127</v>
      </c>
      <c r="O1409" t="s">
        <v>104</v>
      </c>
      <c r="P1409">
        <v>2</v>
      </c>
      <c r="Q1409" t="s">
        <v>2196</v>
      </c>
      <c r="R1409">
        <v>3</v>
      </c>
    </row>
    <row r="1410" spans="1:18" x14ac:dyDescent="0.2">
      <c r="A1410" t="s">
        <v>3028</v>
      </c>
      <c r="B1410" t="s">
        <v>124</v>
      </c>
      <c r="C1410">
        <v>132011</v>
      </c>
      <c r="D1410">
        <v>114876</v>
      </c>
      <c r="E1410">
        <v>10005748</v>
      </c>
      <c r="F1410" t="s">
        <v>1992</v>
      </c>
      <c r="G1410" t="s">
        <v>12</v>
      </c>
      <c r="H1410" t="s">
        <v>126</v>
      </c>
      <c r="I1410" t="s">
        <v>102</v>
      </c>
      <c r="J1410" t="s">
        <v>102</v>
      </c>
      <c r="K1410" t="s">
        <v>128</v>
      </c>
      <c r="L1410" s="161">
        <v>41806</v>
      </c>
      <c r="M1410" s="161">
        <v>41808</v>
      </c>
      <c r="N1410" t="s">
        <v>127</v>
      </c>
      <c r="O1410" t="s">
        <v>104</v>
      </c>
      <c r="P1410">
        <v>2</v>
      </c>
      <c r="Q1410" t="s">
        <v>2196</v>
      </c>
      <c r="R1410">
        <v>2</v>
      </c>
    </row>
    <row r="1411" spans="1:18" x14ac:dyDescent="0.2">
      <c r="A1411" t="s">
        <v>3029</v>
      </c>
      <c r="B1411" t="s">
        <v>1457</v>
      </c>
      <c r="C1411">
        <v>132015</v>
      </c>
      <c r="D1411">
        <v>115859</v>
      </c>
      <c r="E1411">
        <v>10006159</v>
      </c>
      <c r="F1411" t="s">
        <v>1992</v>
      </c>
      <c r="G1411" t="s">
        <v>12</v>
      </c>
      <c r="H1411" t="s">
        <v>724</v>
      </c>
      <c r="I1411" t="s">
        <v>102</v>
      </c>
      <c r="J1411" t="s">
        <v>102</v>
      </c>
      <c r="K1411" t="s">
        <v>3030</v>
      </c>
      <c r="L1411" s="161">
        <v>41794</v>
      </c>
      <c r="M1411" s="161">
        <v>41796</v>
      </c>
      <c r="N1411" t="s">
        <v>127</v>
      </c>
      <c r="O1411" t="s">
        <v>104</v>
      </c>
      <c r="P1411">
        <v>3</v>
      </c>
      <c r="Q1411" t="s">
        <v>2196</v>
      </c>
      <c r="R1411">
        <v>3</v>
      </c>
    </row>
    <row r="1412" spans="1:18" x14ac:dyDescent="0.2">
      <c r="A1412" t="s">
        <v>3031</v>
      </c>
      <c r="B1412" t="s">
        <v>2145</v>
      </c>
      <c r="C1412">
        <v>132021</v>
      </c>
      <c r="D1412">
        <v>114880</v>
      </c>
      <c r="E1412">
        <v>10006374</v>
      </c>
      <c r="F1412" t="s">
        <v>1992</v>
      </c>
      <c r="G1412" t="s">
        <v>12</v>
      </c>
      <c r="H1412" t="s">
        <v>544</v>
      </c>
      <c r="I1412" t="s">
        <v>161</v>
      </c>
      <c r="J1412" t="s">
        <v>161</v>
      </c>
      <c r="K1412" t="s">
        <v>3032</v>
      </c>
      <c r="L1412" s="161">
        <v>41695</v>
      </c>
      <c r="M1412" s="161">
        <v>41697</v>
      </c>
      <c r="N1412" t="s">
        <v>127</v>
      </c>
      <c r="O1412" t="s">
        <v>104</v>
      </c>
      <c r="P1412">
        <v>3</v>
      </c>
      <c r="Q1412" t="s">
        <v>2196</v>
      </c>
      <c r="R1412">
        <v>3</v>
      </c>
    </row>
    <row r="1413" spans="1:18" x14ac:dyDescent="0.2">
      <c r="A1413" t="s">
        <v>3033</v>
      </c>
      <c r="B1413" t="s">
        <v>1461</v>
      </c>
      <c r="C1413">
        <v>132042</v>
      </c>
      <c r="D1413">
        <v>114827</v>
      </c>
      <c r="E1413">
        <v>10012825</v>
      </c>
      <c r="F1413" t="s">
        <v>1992</v>
      </c>
      <c r="G1413" t="s">
        <v>12</v>
      </c>
      <c r="H1413" t="s">
        <v>252</v>
      </c>
      <c r="I1413" t="s">
        <v>155</v>
      </c>
      <c r="J1413" t="s">
        <v>155</v>
      </c>
      <c r="K1413" t="s">
        <v>3034</v>
      </c>
      <c r="L1413" s="161">
        <v>41779</v>
      </c>
      <c r="M1413" s="161">
        <v>41781</v>
      </c>
      <c r="N1413" t="s">
        <v>127</v>
      </c>
      <c r="O1413" t="s">
        <v>104</v>
      </c>
      <c r="P1413">
        <v>3</v>
      </c>
      <c r="Q1413" t="s">
        <v>2196</v>
      </c>
      <c r="R1413">
        <v>2</v>
      </c>
    </row>
    <row r="1414" spans="1:18" x14ac:dyDescent="0.2">
      <c r="A1414" t="s">
        <v>3035</v>
      </c>
      <c r="B1414" t="s">
        <v>2148</v>
      </c>
      <c r="C1414">
        <v>132779</v>
      </c>
      <c r="D1414">
        <v>109912</v>
      </c>
      <c r="E1414">
        <v>10007527</v>
      </c>
      <c r="F1414" t="s">
        <v>107</v>
      </c>
      <c r="G1414" t="s">
        <v>11</v>
      </c>
      <c r="H1414" t="s">
        <v>194</v>
      </c>
      <c r="I1414" t="s">
        <v>155</v>
      </c>
      <c r="J1414" t="s">
        <v>155</v>
      </c>
      <c r="K1414" t="s">
        <v>3036</v>
      </c>
      <c r="L1414" s="161">
        <v>41701</v>
      </c>
      <c r="M1414" s="161">
        <v>41705</v>
      </c>
      <c r="N1414" t="s">
        <v>109</v>
      </c>
      <c r="O1414" t="s">
        <v>104</v>
      </c>
      <c r="P1414">
        <v>3</v>
      </c>
      <c r="Q1414" t="s">
        <v>2196</v>
      </c>
      <c r="R1414">
        <v>3</v>
      </c>
    </row>
    <row r="1415" spans="1:18" x14ac:dyDescent="0.2">
      <c r="A1415" t="s">
        <v>3037</v>
      </c>
      <c r="B1415" t="s">
        <v>2151</v>
      </c>
      <c r="C1415">
        <v>133036</v>
      </c>
      <c r="D1415">
        <v>114875</v>
      </c>
      <c r="E1415">
        <v>10009031</v>
      </c>
      <c r="F1415" t="s">
        <v>1992</v>
      </c>
      <c r="G1415" t="s">
        <v>12</v>
      </c>
      <c r="H1415" t="s">
        <v>340</v>
      </c>
      <c r="I1415" t="s">
        <v>155</v>
      </c>
      <c r="J1415" t="s">
        <v>155</v>
      </c>
      <c r="K1415" t="s">
        <v>3038</v>
      </c>
      <c r="L1415" s="161">
        <v>41717</v>
      </c>
      <c r="M1415" s="161">
        <v>41719</v>
      </c>
      <c r="N1415" t="s">
        <v>127</v>
      </c>
      <c r="O1415" t="s">
        <v>104</v>
      </c>
      <c r="P1415">
        <v>4</v>
      </c>
      <c r="Q1415" t="s">
        <v>2196</v>
      </c>
      <c r="R1415">
        <v>1</v>
      </c>
    </row>
    <row r="1416" spans="1:18" x14ac:dyDescent="0.2">
      <c r="A1416" t="s">
        <v>3039</v>
      </c>
      <c r="B1416" t="s">
        <v>3040</v>
      </c>
      <c r="C1416">
        <v>133053</v>
      </c>
      <c r="D1416" t="s">
        <v>96</v>
      </c>
      <c r="E1416">
        <v>10003088</v>
      </c>
      <c r="F1416" t="s">
        <v>368</v>
      </c>
      <c r="G1416" t="s">
        <v>14</v>
      </c>
      <c r="H1416" t="s">
        <v>1250</v>
      </c>
      <c r="I1416" t="s">
        <v>115</v>
      </c>
      <c r="J1416" t="s">
        <v>115</v>
      </c>
      <c r="K1416" t="s">
        <v>3041</v>
      </c>
      <c r="L1416" s="161">
        <v>41667</v>
      </c>
      <c r="M1416" s="161">
        <v>41670</v>
      </c>
      <c r="N1416" t="s">
        <v>143</v>
      </c>
      <c r="O1416" t="s">
        <v>104</v>
      </c>
      <c r="P1416">
        <v>2</v>
      </c>
      <c r="Q1416" t="s">
        <v>2196</v>
      </c>
      <c r="R1416">
        <v>4</v>
      </c>
    </row>
    <row r="1417" spans="1:18" x14ac:dyDescent="0.2">
      <c r="A1417" t="s">
        <v>3042</v>
      </c>
      <c r="B1417" t="s">
        <v>3043</v>
      </c>
      <c r="C1417">
        <v>133108</v>
      </c>
      <c r="D1417">
        <v>114874</v>
      </c>
      <c r="E1417">
        <v>10005558</v>
      </c>
      <c r="F1417" t="s">
        <v>1992</v>
      </c>
      <c r="G1417" t="s">
        <v>12</v>
      </c>
      <c r="H1417" t="s">
        <v>700</v>
      </c>
      <c r="I1417" t="s">
        <v>161</v>
      </c>
      <c r="J1417" t="s">
        <v>161</v>
      </c>
      <c r="K1417" t="s">
        <v>3044</v>
      </c>
      <c r="L1417" s="161">
        <v>41556</v>
      </c>
      <c r="M1417" s="161">
        <v>41558</v>
      </c>
      <c r="N1417" t="s">
        <v>127</v>
      </c>
      <c r="O1417" t="s">
        <v>104</v>
      </c>
      <c r="P1417">
        <v>2</v>
      </c>
      <c r="Q1417" t="s">
        <v>2196</v>
      </c>
      <c r="R1417">
        <v>2</v>
      </c>
    </row>
    <row r="1418" spans="1:18" x14ac:dyDescent="0.2">
      <c r="A1418" t="s">
        <v>3045</v>
      </c>
      <c r="B1418" t="s">
        <v>1471</v>
      </c>
      <c r="C1418">
        <v>133435</v>
      </c>
      <c r="D1418">
        <v>111809</v>
      </c>
      <c r="E1418">
        <v>10006432</v>
      </c>
      <c r="F1418" t="s">
        <v>107</v>
      </c>
      <c r="G1418" t="s">
        <v>11</v>
      </c>
      <c r="H1418" t="s">
        <v>1349</v>
      </c>
      <c r="I1418" t="s">
        <v>177</v>
      </c>
      <c r="J1418" t="s">
        <v>177</v>
      </c>
      <c r="K1418" t="s">
        <v>3046</v>
      </c>
      <c r="L1418" s="161">
        <v>41757</v>
      </c>
      <c r="M1418" s="161">
        <v>41761</v>
      </c>
      <c r="N1418" t="s">
        <v>146</v>
      </c>
      <c r="O1418" t="s">
        <v>104</v>
      </c>
      <c r="P1418">
        <v>2</v>
      </c>
      <c r="Q1418" t="s">
        <v>2196</v>
      </c>
      <c r="R1418">
        <v>3</v>
      </c>
    </row>
    <row r="1419" spans="1:18" x14ac:dyDescent="0.2">
      <c r="A1419" t="s">
        <v>3047</v>
      </c>
      <c r="B1419" t="s">
        <v>1473</v>
      </c>
      <c r="C1419">
        <v>133585</v>
      </c>
      <c r="D1419">
        <v>112173</v>
      </c>
      <c r="E1419">
        <v>10001919</v>
      </c>
      <c r="F1419" t="s">
        <v>107</v>
      </c>
      <c r="G1419" t="s">
        <v>11</v>
      </c>
      <c r="H1419" t="s">
        <v>303</v>
      </c>
      <c r="I1419" t="s">
        <v>152</v>
      </c>
      <c r="J1419" t="s">
        <v>152</v>
      </c>
      <c r="K1419" t="s">
        <v>3048</v>
      </c>
      <c r="L1419" s="161">
        <v>41771</v>
      </c>
      <c r="M1419" s="161">
        <v>41775</v>
      </c>
      <c r="N1419" t="s">
        <v>109</v>
      </c>
      <c r="O1419" t="s">
        <v>104</v>
      </c>
      <c r="P1419">
        <v>3</v>
      </c>
      <c r="Q1419" t="s">
        <v>2196</v>
      </c>
      <c r="R1419">
        <v>3</v>
      </c>
    </row>
    <row r="1420" spans="1:18" x14ac:dyDescent="0.2">
      <c r="A1420" t="s">
        <v>3049</v>
      </c>
      <c r="B1420" t="s">
        <v>3050</v>
      </c>
      <c r="C1420">
        <v>133794</v>
      </c>
      <c r="D1420">
        <v>108273</v>
      </c>
      <c r="E1420">
        <v>10006841</v>
      </c>
      <c r="F1420" t="s">
        <v>2155</v>
      </c>
      <c r="G1420" t="s">
        <v>17</v>
      </c>
      <c r="H1420" t="s">
        <v>189</v>
      </c>
      <c r="I1420" t="s">
        <v>131</v>
      </c>
      <c r="J1420" t="s">
        <v>131</v>
      </c>
      <c r="K1420" t="s">
        <v>3051</v>
      </c>
      <c r="L1420" s="161">
        <v>41695</v>
      </c>
      <c r="M1420" s="161">
        <v>41698</v>
      </c>
      <c r="N1420" t="s">
        <v>572</v>
      </c>
      <c r="O1420" t="s">
        <v>104</v>
      </c>
      <c r="P1420">
        <v>2</v>
      </c>
      <c r="Q1420" t="s">
        <v>2196</v>
      </c>
      <c r="R1420" t="s">
        <v>195</v>
      </c>
    </row>
    <row r="1421" spans="1:18" x14ac:dyDescent="0.2">
      <c r="A1421" t="s">
        <v>3052</v>
      </c>
      <c r="B1421" t="s">
        <v>3053</v>
      </c>
      <c r="C1421">
        <v>133804</v>
      </c>
      <c r="D1421">
        <v>105500</v>
      </c>
      <c r="E1421">
        <v>10007657</v>
      </c>
      <c r="F1421" t="s">
        <v>2155</v>
      </c>
      <c r="G1421" t="s">
        <v>17</v>
      </c>
      <c r="H1421" t="s">
        <v>167</v>
      </c>
      <c r="I1421" t="s">
        <v>102</v>
      </c>
      <c r="J1421" t="s">
        <v>102</v>
      </c>
      <c r="K1421" t="s">
        <v>3054</v>
      </c>
      <c r="L1421" s="161">
        <v>41653</v>
      </c>
      <c r="M1421" s="161">
        <v>41656</v>
      </c>
      <c r="N1421" t="s">
        <v>572</v>
      </c>
      <c r="O1421" t="s">
        <v>104</v>
      </c>
      <c r="P1421">
        <v>2</v>
      </c>
      <c r="Q1421" t="s">
        <v>2196</v>
      </c>
      <c r="R1421">
        <v>3</v>
      </c>
    </row>
    <row r="1422" spans="1:18" x14ac:dyDescent="0.2">
      <c r="A1422" t="s">
        <v>3055</v>
      </c>
      <c r="B1422" t="s">
        <v>3056</v>
      </c>
      <c r="C1422">
        <v>133808</v>
      </c>
      <c r="D1422">
        <v>108253</v>
      </c>
      <c r="E1422">
        <v>10001726</v>
      </c>
      <c r="F1422" t="s">
        <v>2155</v>
      </c>
      <c r="G1422" t="s">
        <v>17</v>
      </c>
      <c r="H1422" t="s">
        <v>315</v>
      </c>
      <c r="I1422" t="s">
        <v>161</v>
      </c>
      <c r="J1422" t="s">
        <v>161</v>
      </c>
      <c r="K1422" t="s">
        <v>3057</v>
      </c>
      <c r="L1422" s="161">
        <v>41723</v>
      </c>
      <c r="M1422" s="161">
        <v>41726</v>
      </c>
      <c r="N1422" t="s">
        <v>572</v>
      </c>
      <c r="O1422" t="s">
        <v>104</v>
      </c>
      <c r="P1422">
        <v>2</v>
      </c>
      <c r="Q1422" t="s">
        <v>2196</v>
      </c>
      <c r="R1422" t="s">
        <v>195</v>
      </c>
    </row>
    <row r="1423" spans="1:18" x14ac:dyDescent="0.2">
      <c r="A1423" t="s">
        <v>3058</v>
      </c>
      <c r="B1423" t="s">
        <v>571</v>
      </c>
      <c r="C1423">
        <v>133811</v>
      </c>
      <c r="D1423">
        <v>105452</v>
      </c>
      <c r="E1423">
        <v>10007851</v>
      </c>
      <c r="F1423" t="s">
        <v>2155</v>
      </c>
      <c r="G1423" t="s">
        <v>17</v>
      </c>
      <c r="H1423" t="s">
        <v>303</v>
      </c>
      <c r="I1423" t="s">
        <v>152</v>
      </c>
      <c r="J1423" t="s">
        <v>152</v>
      </c>
      <c r="K1423" t="s">
        <v>573</v>
      </c>
      <c r="L1423" s="161">
        <v>41681</v>
      </c>
      <c r="M1423" s="161">
        <v>41684</v>
      </c>
      <c r="N1423" t="s">
        <v>572</v>
      </c>
      <c r="O1423" t="s">
        <v>104</v>
      </c>
      <c r="P1423">
        <v>2</v>
      </c>
      <c r="Q1423" t="s">
        <v>2196</v>
      </c>
      <c r="R1423">
        <v>3</v>
      </c>
    </row>
    <row r="1424" spans="1:18" x14ac:dyDescent="0.2">
      <c r="A1424" t="s">
        <v>3059</v>
      </c>
      <c r="B1424" t="s">
        <v>3060</v>
      </c>
      <c r="C1424">
        <v>133833</v>
      </c>
      <c r="D1424">
        <v>108264</v>
      </c>
      <c r="E1424">
        <v>10001883</v>
      </c>
      <c r="F1424" t="s">
        <v>2155</v>
      </c>
      <c r="G1424" t="s">
        <v>17</v>
      </c>
      <c r="H1424" t="s">
        <v>278</v>
      </c>
      <c r="I1424" t="s">
        <v>152</v>
      </c>
      <c r="J1424" t="s">
        <v>152</v>
      </c>
      <c r="K1424" t="s">
        <v>3061</v>
      </c>
      <c r="L1424" s="161">
        <v>41589</v>
      </c>
      <c r="M1424" s="161">
        <v>41592</v>
      </c>
      <c r="N1424" t="s">
        <v>572</v>
      </c>
      <c r="O1424" t="s">
        <v>104</v>
      </c>
      <c r="P1424">
        <v>2</v>
      </c>
      <c r="Q1424" t="s">
        <v>2196</v>
      </c>
      <c r="R1424" t="s">
        <v>195</v>
      </c>
    </row>
    <row r="1425" spans="1:18" x14ac:dyDescent="0.2">
      <c r="A1425" t="s">
        <v>3062</v>
      </c>
      <c r="B1425" t="s">
        <v>3063</v>
      </c>
      <c r="C1425">
        <v>133836</v>
      </c>
      <c r="D1425">
        <v>111634</v>
      </c>
      <c r="E1425">
        <v>10007151</v>
      </c>
      <c r="F1425" t="s">
        <v>2155</v>
      </c>
      <c r="G1425" t="s">
        <v>17</v>
      </c>
      <c r="H1425" t="s">
        <v>223</v>
      </c>
      <c r="I1425" t="s">
        <v>152</v>
      </c>
      <c r="J1425" t="s">
        <v>152</v>
      </c>
      <c r="K1425" t="s">
        <v>3064</v>
      </c>
      <c r="L1425" s="161">
        <v>41674</v>
      </c>
      <c r="M1425" s="161">
        <v>41677</v>
      </c>
      <c r="N1425" t="s">
        <v>572</v>
      </c>
      <c r="O1425" t="s">
        <v>104</v>
      </c>
      <c r="P1425">
        <v>2</v>
      </c>
      <c r="Q1425" t="s">
        <v>2196</v>
      </c>
      <c r="R1425">
        <v>3</v>
      </c>
    </row>
    <row r="1426" spans="1:18" x14ac:dyDescent="0.2">
      <c r="A1426" t="s">
        <v>3065</v>
      </c>
      <c r="B1426" t="s">
        <v>3066</v>
      </c>
      <c r="C1426">
        <v>133855</v>
      </c>
      <c r="D1426">
        <v>108274</v>
      </c>
      <c r="E1426">
        <v>10004797</v>
      </c>
      <c r="F1426" t="s">
        <v>2155</v>
      </c>
      <c r="G1426" t="s">
        <v>17</v>
      </c>
      <c r="H1426" t="s">
        <v>151</v>
      </c>
      <c r="I1426" t="s">
        <v>152</v>
      </c>
      <c r="J1426" t="s">
        <v>152</v>
      </c>
      <c r="K1426" t="s">
        <v>3067</v>
      </c>
      <c r="L1426" s="161">
        <v>41716</v>
      </c>
      <c r="M1426" s="161">
        <v>41719</v>
      </c>
      <c r="N1426" t="s">
        <v>3068</v>
      </c>
      <c r="O1426" t="s">
        <v>104</v>
      </c>
      <c r="P1426">
        <v>2</v>
      </c>
      <c r="Q1426" t="s">
        <v>2196</v>
      </c>
      <c r="R1426">
        <v>3</v>
      </c>
    </row>
    <row r="1427" spans="1:18" x14ac:dyDescent="0.2">
      <c r="A1427" t="s">
        <v>3069</v>
      </c>
      <c r="B1427" t="s">
        <v>3070</v>
      </c>
      <c r="C1427">
        <v>133864</v>
      </c>
      <c r="D1427">
        <v>108254</v>
      </c>
      <c r="E1427">
        <v>10004930</v>
      </c>
      <c r="F1427" t="s">
        <v>2155</v>
      </c>
      <c r="G1427" t="s">
        <v>17</v>
      </c>
      <c r="H1427" t="s">
        <v>342</v>
      </c>
      <c r="I1427" t="s">
        <v>177</v>
      </c>
      <c r="J1427" t="s">
        <v>177</v>
      </c>
      <c r="K1427" t="s">
        <v>3071</v>
      </c>
      <c r="L1427" s="161">
        <v>41604</v>
      </c>
      <c r="M1427" s="161">
        <v>41607</v>
      </c>
      <c r="N1427" t="s">
        <v>572</v>
      </c>
      <c r="O1427" t="s">
        <v>104</v>
      </c>
      <c r="P1427">
        <v>2</v>
      </c>
      <c r="Q1427" t="s">
        <v>2196</v>
      </c>
      <c r="R1427" t="s">
        <v>195</v>
      </c>
    </row>
    <row r="1428" spans="1:18" x14ac:dyDescent="0.2">
      <c r="A1428" t="s">
        <v>3072</v>
      </c>
      <c r="B1428" t="s">
        <v>3073</v>
      </c>
      <c r="C1428">
        <v>133881</v>
      </c>
      <c r="D1428">
        <v>108263</v>
      </c>
      <c r="E1428">
        <v>10007159</v>
      </c>
      <c r="F1428" t="s">
        <v>2155</v>
      </c>
      <c r="G1428" t="s">
        <v>17</v>
      </c>
      <c r="H1428" t="s">
        <v>467</v>
      </c>
      <c r="I1428" t="s">
        <v>92</v>
      </c>
      <c r="J1428" t="s">
        <v>93</v>
      </c>
      <c r="K1428" t="s">
        <v>3074</v>
      </c>
      <c r="L1428" s="161">
        <v>41702</v>
      </c>
      <c r="M1428" s="161">
        <v>41705</v>
      </c>
      <c r="N1428" t="s">
        <v>572</v>
      </c>
      <c r="O1428" t="s">
        <v>104</v>
      </c>
      <c r="P1428">
        <v>1</v>
      </c>
      <c r="Q1428" t="s">
        <v>2196</v>
      </c>
      <c r="R1428" t="s">
        <v>195</v>
      </c>
    </row>
    <row r="1429" spans="1:18" x14ac:dyDescent="0.2">
      <c r="A1429" t="s">
        <v>3075</v>
      </c>
      <c r="B1429" t="s">
        <v>3076</v>
      </c>
      <c r="C1429">
        <v>133901</v>
      </c>
      <c r="D1429">
        <v>108331</v>
      </c>
      <c r="E1429">
        <v>10006566</v>
      </c>
      <c r="F1429" t="s">
        <v>2155</v>
      </c>
      <c r="G1429" t="s">
        <v>17</v>
      </c>
      <c r="H1429" t="s">
        <v>683</v>
      </c>
      <c r="I1429" t="s">
        <v>115</v>
      </c>
      <c r="J1429" t="s">
        <v>115</v>
      </c>
      <c r="K1429" t="s">
        <v>3077</v>
      </c>
      <c r="L1429" s="161">
        <v>41618</v>
      </c>
      <c r="M1429" s="161">
        <v>41621</v>
      </c>
      <c r="N1429" t="s">
        <v>572</v>
      </c>
      <c r="O1429" t="s">
        <v>104</v>
      </c>
      <c r="P1429">
        <v>1</v>
      </c>
      <c r="Q1429" t="s">
        <v>2196</v>
      </c>
      <c r="R1429">
        <v>3</v>
      </c>
    </row>
    <row r="1430" spans="1:18" x14ac:dyDescent="0.2">
      <c r="A1430" t="s">
        <v>3078</v>
      </c>
      <c r="B1430" t="s">
        <v>1481</v>
      </c>
      <c r="C1430">
        <v>133991</v>
      </c>
      <c r="D1430">
        <v>115686</v>
      </c>
      <c r="E1430">
        <v>10008655</v>
      </c>
      <c r="F1430" t="s">
        <v>100</v>
      </c>
      <c r="G1430" t="s">
        <v>11</v>
      </c>
      <c r="H1430" t="s">
        <v>185</v>
      </c>
      <c r="I1430" t="s">
        <v>1993</v>
      </c>
      <c r="J1430" t="s">
        <v>93</v>
      </c>
      <c r="K1430" t="s">
        <v>3079</v>
      </c>
      <c r="L1430" s="161">
        <v>41758</v>
      </c>
      <c r="M1430" s="161">
        <v>41761</v>
      </c>
      <c r="N1430" t="s">
        <v>250</v>
      </c>
      <c r="O1430" t="s">
        <v>104</v>
      </c>
      <c r="P1430">
        <v>3</v>
      </c>
      <c r="Q1430" t="s">
        <v>2196</v>
      </c>
      <c r="R1430">
        <v>3</v>
      </c>
    </row>
    <row r="1431" spans="1:18" x14ac:dyDescent="0.2">
      <c r="A1431" t="s">
        <v>3080</v>
      </c>
      <c r="B1431" t="s">
        <v>3081</v>
      </c>
      <c r="C1431">
        <v>134143</v>
      </c>
      <c r="D1431">
        <v>114838</v>
      </c>
      <c r="E1431">
        <v>10000872</v>
      </c>
      <c r="F1431" t="s">
        <v>1992</v>
      </c>
      <c r="G1431" t="s">
        <v>12</v>
      </c>
      <c r="H1431" t="s">
        <v>266</v>
      </c>
      <c r="I1431" t="s">
        <v>131</v>
      </c>
      <c r="J1431" t="s">
        <v>131</v>
      </c>
      <c r="K1431" t="s">
        <v>3082</v>
      </c>
      <c r="L1431" s="161">
        <v>41535</v>
      </c>
      <c r="M1431" s="161">
        <v>41537</v>
      </c>
      <c r="N1431" t="s">
        <v>127</v>
      </c>
      <c r="O1431" t="s">
        <v>104</v>
      </c>
      <c r="P1431">
        <v>2</v>
      </c>
      <c r="Q1431" t="s">
        <v>2196</v>
      </c>
      <c r="R1431">
        <v>2</v>
      </c>
    </row>
    <row r="1432" spans="1:18" x14ac:dyDescent="0.2">
      <c r="A1432" t="s">
        <v>3083</v>
      </c>
      <c r="B1432" t="s">
        <v>3084</v>
      </c>
      <c r="C1432">
        <v>134153</v>
      </c>
      <c r="D1432">
        <v>116105</v>
      </c>
      <c r="E1432">
        <v>10004927</v>
      </c>
      <c r="F1432" t="s">
        <v>107</v>
      </c>
      <c r="G1432" t="s">
        <v>11</v>
      </c>
      <c r="H1432" t="s">
        <v>342</v>
      </c>
      <c r="I1432" t="s">
        <v>177</v>
      </c>
      <c r="J1432" t="s">
        <v>177</v>
      </c>
      <c r="K1432" t="s">
        <v>3085</v>
      </c>
      <c r="L1432" s="161">
        <v>41617</v>
      </c>
      <c r="M1432" s="161">
        <v>41621</v>
      </c>
      <c r="N1432" t="s">
        <v>109</v>
      </c>
      <c r="O1432" t="s">
        <v>104</v>
      </c>
      <c r="P1432">
        <v>2</v>
      </c>
      <c r="Q1432" t="s">
        <v>2196</v>
      </c>
      <c r="R1432">
        <v>2</v>
      </c>
    </row>
    <row r="1433" spans="1:18" x14ac:dyDescent="0.2">
      <c r="A1433" t="s">
        <v>3086</v>
      </c>
      <c r="B1433" t="s">
        <v>1483</v>
      </c>
      <c r="C1433">
        <v>134916</v>
      </c>
      <c r="D1433">
        <v>117297</v>
      </c>
      <c r="E1433">
        <v>10008569</v>
      </c>
      <c r="F1433" t="s">
        <v>107</v>
      </c>
      <c r="G1433" t="s">
        <v>11</v>
      </c>
      <c r="H1433" t="s">
        <v>1039</v>
      </c>
      <c r="I1433" t="s">
        <v>92</v>
      </c>
      <c r="J1433" t="s">
        <v>93</v>
      </c>
      <c r="K1433" t="s">
        <v>3087</v>
      </c>
      <c r="L1433" s="161">
        <v>41772</v>
      </c>
      <c r="M1433" s="161">
        <v>41775</v>
      </c>
      <c r="N1433" t="s">
        <v>109</v>
      </c>
      <c r="O1433" t="s">
        <v>104</v>
      </c>
      <c r="P1433">
        <v>2</v>
      </c>
      <c r="Q1433" t="s">
        <v>2196</v>
      </c>
      <c r="R1433">
        <v>3</v>
      </c>
    </row>
    <row r="1434" spans="1:18" x14ac:dyDescent="0.2">
      <c r="A1434" t="s">
        <v>3088</v>
      </c>
      <c r="B1434" t="s">
        <v>3089</v>
      </c>
      <c r="C1434">
        <v>135524</v>
      </c>
      <c r="D1434">
        <v>118446</v>
      </c>
      <c r="E1434">
        <v>10023139</v>
      </c>
      <c r="F1434" t="s">
        <v>107</v>
      </c>
      <c r="G1434" t="s">
        <v>11</v>
      </c>
      <c r="H1434" t="s">
        <v>266</v>
      </c>
      <c r="I1434" t="s">
        <v>131</v>
      </c>
      <c r="J1434" t="s">
        <v>131</v>
      </c>
      <c r="K1434" t="s">
        <v>3090</v>
      </c>
      <c r="L1434" s="161">
        <v>41771</v>
      </c>
      <c r="M1434" s="161">
        <v>41775</v>
      </c>
      <c r="N1434" t="s">
        <v>109</v>
      </c>
      <c r="O1434" t="s">
        <v>104</v>
      </c>
      <c r="P1434">
        <v>2</v>
      </c>
      <c r="Q1434" t="s">
        <v>2196</v>
      </c>
      <c r="R1434">
        <v>3</v>
      </c>
    </row>
    <row r="1435" spans="1:18" x14ac:dyDescent="0.2">
      <c r="A1435" t="s">
        <v>3091</v>
      </c>
      <c r="B1435" t="s">
        <v>2161</v>
      </c>
      <c r="C1435">
        <v>136255</v>
      </c>
      <c r="D1435">
        <v>119690</v>
      </c>
      <c r="E1435">
        <v>10029916</v>
      </c>
      <c r="F1435" t="s">
        <v>100</v>
      </c>
      <c r="G1435" t="s">
        <v>11</v>
      </c>
      <c r="H1435" t="s">
        <v>793</v>
      </c>
      <c r="I1435" t="s">
        <v>102</v>
      </c>
      <c r="J1435" t="s">
        <v>102</v>
      </c>
      <c r="K1435" t="s">
        <v>3092</v>
      </c>
      <c r="L1435" s="161">
        <v>41667</v>
      </c>
      <c r="M1435" s="161">
        <v>41670</v>
      </c>
      <c r="N1435" t="s">
        <v>103</v>
      </c>
      <c r="O1435" t="s">
        <v>104</v>
      </c>
      <c r="P1435">
        <v>3</v>
      </c>
      <c r="Q1435" t="s">
        <v>2196</v>
      </c>
      <c r="R1435" t="s">
        <v>195</v>
      </c>
    </row>
    <row r="1436" spans="1:18" x14ac:dyDescent="0.2">
      <c r="A1436" t="s">
        <v>3093</v>
      </c>
      <c r="B1436" t="s">
        <v>3094</v>
      </c>
      <c r="C1436">
        <v>138262</v>
      </c>
      <c r="D1436" t="s">
        <v>96</v>
      </c>
      <c r="E1436">
        <v>10037669</v>
      </c>
      <c r="F1436" t="s">
        <v>2174</v>
      </c>
      <c r="G1436" t="s">
        <v>15</v>
      </c>
      <c r="H1436" t="s">
        <v>135</v>
      </c>
      <c r="I1436" t="s">
        <v>115</v>
      </c>
      <c r="J1436" t="s">
        <v>115</v>
      </c>
      <c r="K1436" t="s">
        <v>3095</v>
      </c>
      <c r="L1436" s="161">
        <v>41765</v>
      </c>
      <c r="M1436" s="161">
        <v>41768</v>
      </c>
      <c r="N1436" t="s">
        <v>183</v>
      </c>
      <c r="O1436" t="s">
        <v>104</v>
      </c>
      <c r="P1436">
        <v>1</v>
      </c>
      <c r="Q1436" t="s">
        <v>2196</v>
      </c>
      <c r="R1436" t="s">
        <v>195</v>
      </c>
    </row>
    <row r="1437" spans="1:18" x14ac:dyDescent="0.2">
      <c r="A1437" t="s">
        <v>3096</v>
      </c>
      <c r="B1437" t="s">
        <v>3097</v>
      </c>
      <c r="C1437">
        <v>138403</v>
      </c>
      <c r="D1437">
        <v>121994</v>
      </c>
      <c r="E1437">
        <v>10037983</v>
      </c>
      <c r="F1437" t="s">
        <v>2174</v>
      </c>
      <c r="G1437" t="s">
        <v>15</v>
      </c>
      <c r="H1437" t="s">
        <v>447</v>
      </c>
      <c r="I1437" t="s">
        <v>115</v>
      </c>
      <c r="J1437" t="s">
        <v>115</v>
      </c>
      <c r="K1437" t="s">
        <v>3098</v>
      </c>
      <c r="L1437" s="161">
        <v>41716</v>
      </c>
      <c r="M1437" s="161">
        <v>41719</v>
      </c>
      <c r="N1437" t="s">
        <v>183</v>
      </c>
      <c r="O1437" t="s">
        <v>104</v>
      </c>
      <c r="P1437">
        <v>2</v>
      </c>
      <c r="Q1437" t="s">
        <v>2196</v>
      </c>
      <c r="R1437" t="s">
        <v>195</v>
      </c>
    </row>
    <row r="1438" spans="1:18" x14ac:dyDescent="0.2">
      <c r="A1438" t="s">
        <v>3099</v>
      </c>
      <c r="B1438" t="s">
        <v>3100</v>
      </c>
      <c r="C1438">
        <v>138670</v>
      </c>
      <c r="D1438">
        <v>122524</v>
      </c>
      <c r="E1438">
        <v>10037344</v>
      </c>
      <c r="F1438" t="s">
        <v>274</v>
      </c>
      <c r="G1438" t="s">
        <v>11</v>
      </c>
      <c r="H1438" t="s">
        <v>108</v>
      </c>
      <c r="I1438" t="s">
        <v>102</v>
      </c>
      <c r="J1438" t="s">
        <v>102</v>
      </c>
      <c r="K1438" t="s">
        <v>3101</v>
      </c>
      <c r="L1438" s="161">
        <v>41603</v>
      </c>
      <c r="M1438" s="161">
        <v>41607</v>
      </c>
      <c r="N1438" t="s">
        <v>109</v>
      </c>
      <c r="O1438" t="s">
        <v>104</v>
      </c>
      <c r="P1438">
        <v>2</v>
      </c>
      <c r="Q1438" t="s">
        <v>2196</v>
      </c>
      <c r="R1438" t="s">
        <v>195</v>
      </c>
    </row>
    <row r="1439" spans="1:18" x14ac:dyDescent="0.2">
      <c r="A1439" t="s">
        <v>3102</v>
      </c>
      <c r="B1439" t="s">
        <v>1487</v>
      </c>
      <c r="C1439">
        <v>138966</v>
      </c>
      <c r="D1439">
        <v>122727</v>
      </c>
      <c r="E1439">
        <v>10039420</v>
      </c>
      <c r="F1439" t="s">
        <v>3103</v>
      </c>
      <c r="G1439" t="s">
        <v>15</v>
      </c>
      <c r="H1439" t="s">
        <v>656</v>
      </c>
      <c r="I1439" t="s">
        <v>115</v>
      </c>
      <c r="J1439" t="s">
        <v>115</v>
      </c>
      <c r="K1439" t="s">
        <v>3104</v>
      </c>
      <c r="L1439" s="161">
        <v>41758</v>
      </c>
      <c r="M1439" s="161">
        <v>41761</v>
      </c>
      <c r="N1439" t="s">
        <v>183</v>
      </c>
      <c r="O1439" t="s">
        <v>104</v>
      </c>
      <c r="P1439">
        <v>3</v>
      </c>
      <c r="Q1439" t="s">
        <v>2196</v>
      </c>
      <c r="R1439" t="s">
        <v>195</v>
      </c>
    </row>
    <row r="1440" spans="1:18" x14ac:dyDescent="0.2">
      <c r="A1440" t="s">
        <v>3105</v>
      </c>
      <c r="B1440" t="s">
        <v>1491</v>
      </c>
      <c r="C1440">
        <v>139363</v>
      </c>
      <c r="D1440">
        <v>123244</v>
      </c>
      <c r="E1440">
        <v>10040630</v>
      </c>
      <c r="F1440" t="s">
        <v>3103</v>
      </c>
      <c r="G1440" t="s">
        <v>15</v>
      </c>
      <c r="H1440" t="s">
        <v>479</v>
      </c>
      <c r="I1440" t="s">
        <v>115</v>
      </c>
      <c r="J1440" t="s">
        <v>115</v>
      </c>
      <c r="K1440" t="s">
        <v>3106</v>
      </c>
      <c r="L1440" s="161">
        <v>41723</v>
      </c>
      <c r="M1440" s="161">
        <v>41726</v>
      </c>
      <c r="N1440" t="s">
        <v>183</v>
      </c>
      <c r="O1440" t="s">
        <v>104</v>
      </c>
      <c r="P1440">
        <v>3</v>
      </c>
      <c r="Q1440" t="s">
        <v>2196</v>
      </c>
      <c r="R1440" t="s">
        <v>195</v>
      </c>
    </row>
    <row r="1441" spans="1:18" x14ac:dyDescent="0.2">
      <c r="A1441" t="s">
        <v>3107</v>
      </c>
      <c r="B1441" t="s">
        <v>3108</v>
      </c>
      <c r="C1441">
        <v>141241</v>
      </c>
      <c r="D1441">
        <v>114831</v>
      </c>
      <c r="E1441">
        <v>10004502</v>
      </c>
      <c r="F1441" t="s">
        <v>1992</v>
      </c>
      <c r="G1441" t="s">
        <v>12</v>
      </c>
      <c r="H1441" t="s">
        <v>374</v>
      </c>
      <c r="I1441" t="s">
        <v>177</v>
      </c>
      <c r="J1441" t="s">
        <v>177</v>
      </c>
      <c r="K1441" t="s">
        <v>3109</v>
      </c>
      <c r="L1441" s="161">
        <v>41660</v>
      </c>
      <c r="M1441" s="161">
        <v>41663</v>
      </c>
      <c r="N1441" t="s">
        <v>127</v>
      </c>
      <c r="O1441" t="s">
        <v>104</v>
      </c>
      <c r="P1441">
        <v>2</v>
      </c>
      <c r="Q1441" t="s">
        <v>2196</v>
      </c>
      <c r="R1441">
        <v>3</v>
      </c>
    </row>
    <row r="1442" spans="1:18" x14ac:dyDescent="0.2">
      <c r="A1442" t="s">
        <v>3111</v>
      </c>
      <c r="B1442" t="s">
        <v>655</v>
      </c>
      <c r="C1442">
        <v>50013</v>
      </c>
      <c r="D1442">
        <v>112615</v>
      </c>
      <c r="E1442">
        <v>10004365</v>
      </c>
      <c r="F1442" t="s">
        <v>3112</v>
      </c>
      <c r="G1442" t="s">
        <v>16</v>
      </c>
      <c r="H1442" t="s">
        <v>656</v>
      </c>
      <c r="I1442" t="s">
        <v>115</v>
      </c>
      <c r="J1442" t="s">
        <v>115</v>
      </c>
      <c r="K1442" t="s">
        <v>3113</v>
      </c>
      <c r="L1442" s="161">
        <v>41338</v>
      </c>
      <c r="M1442" s="161">
        <v>41339</v>
      </c>
      <c r="N1442" t="s">
        <v>650</v>
      </c>
      <c r="O1442" t="s">
        <v>104</v>
      </c>
      <c r="P1442" t="s">
        <v>195</v>
      </c>
      <c r="Q1442" t="s">
        <v>3114</v>
      </c>
      <c r="R1442" t="s">
        <v>195</v>
      </c>
    </row>
    <row r="1443" spans="1:18" x14ac:dyDescent="0.2">
      <c r="A1443" t="s">
        <v>3115</v>
      </c>
      <c r="B1443" t="s">
        <v>1507</v>
      </c>
      <c r="C1443">
        <v>50083</v>
      </c>
      <c r="D1443">
        <v>105987</v>
      </c>
      <c r="E1443">
        <v>10000115</v>
      </c>
      <c r="F1443" t="s">
        <v>1508</v>
      </c>
      <c r="G1443" t="s">
        <v>13</v>
      </c>
      <c r="H1443" t="s">
        <v>185</v>
      </c>
      <c r="I1443" t="s">
        <v>186</v>
      </c>
      <c r="J1443" t="s">
        <v>93</v>
      </c>
      <c r="K1443" t="s">
        <v>3116</v>
      </c>
      <c r="L1443" s="161">
        <v>41309</v>
      </c>
      <c r="M1443" s="161">
        <v>41313</v>
      </c>
      <c r="N1443" t="s">
        <v>98</v>
      </c>
      <c r="O1443" t="s">
        <v>104</v>
      </c>
      <c r="P1443">
        <v>4</v>
      </c>
      <c r="Q1443" t="s">
        <v>3114</v>
      </c>
      <c r="R1443">
        <v>3</v>
      </c>
    </row>
    <row r="1444" spans="1:18" x14ac:dyDescent="0.2">
      <c r="A1444" t="s">
        <v>3117</v>
      </c>
      <c r="B1444" t="s">
        <v>3118</v>
      </c>
      <c r="C1444">
        <v>50084</v>
      </c>
      <c r="D1444">
        <v>119513</v>
      </c>
      <c r="E1444">
        <v>10032745</v>
      </c>
      <c r="F1444" t="s">
        <v>1508</v>
      </c>
      <c r="G1444" t="s">
        <v>13</v>
      </c>
      <c r="H1444" t="s">
        <v>291</v>
      </c>
      <c r="I1444" t="s">
        <v>186</v>
      </c>
      <c r="J1444" t="s">
        <v>93</v>
      </c>
      <c r="K1444" t="s">
        <v>3119</v>
      </c>
      <c r="L1444" s="161">
        <v>41295</v>
      </c>
      <c r="M1444" s="161">
        <v>41299</v>
      </c>
      <c r="N1444" t="s">
        <v>98</v>
      </c>
      <c r="O1444" t="s">
        <v>104</v>
      </c>
      <c r="P1444">
        <v>2</v>
      </c>
      <c r="Q1444" t="s">
        <v>3114</v>
      </c>
      <c r="R1444">
        <v>2</v>
      </c>
    </row>
    <row r="1445" spans="1:18" x14ac:dyDescent="0.2">
      <c r="A1445" t="s">
        <v>3120</v>
      </c>
      <c r="B1445" t="s">
        <v>674</v>
      </c>
      <c r="C1445">
        <v>50092</v>
      </c>
      <c r="D1445">
        <v>108680</v>
      </c>
      <c r="E1445">
        <v>10000673</v>
      </c>
      <c r="F1445" t="s">
        <v>1508</v>
      </c>
      <c r="G1445" t="s">
        <v>13</v>
      </c>
      <c r="H1445" t="s">
        <v>675</v>
      </c>
      <c r="I1445" t="s">
        <v>115</v>
      </c>
      <c r="J1445" t="s">
        <v>115</v>
      </c>
      <c r="K1445" t="s">
        <v>3121</v>
      </c>
      <c r="L1445" s="161">
        <v>41190</v>
      </c>
      <c r="M1445" s="161">
        <v>41194</v>
      </c>
      <c r="N1445" t="s">
        <v>123</v>
      </c>
      <c r="O1445" t="s">
        <v>104</v>
      </c>
      <c r="P1445">
        <v>2</v>
      </c>
      <c r="Q1445" t="s">
        <v>3114</v>
      </c>
      <c r="R1445">
        <v>2</v>
      </c>
    </row>
    <row r="1446" spans="1:18" x14ac:dyDescent="0.2">
      <c r="A1446" t="s">
        <v>3122</v>
      </c>
      <c r="B1446" t="s">
        <v>329</v>
      </c>
      <c r="C1446">
        <v>50103</v>
      </c>
      <c r="D1446">
        <v>116968</v>
      </c>
      <c r="E1446">
        <v>10001055</v>
      </c>
      <c r="F1446" t="s">
        <v>1508</v>
      </c>
      <c r="G1446" t="s">
        <v>13</v>
      </c>
      <c r="H1446" t="s">
        <v>330</v>
      </c>
      <c r="I1446" t="s">
        <v>161</v>
      </c>
      <c r="J1446" t="s">
        <v>161</v>
      </c>
      <c r="K1446" t="s">
        <v>331</v>
      </c>
      <c r="L1446" s="161">
        <v>41183</v>
      </c>
      <c r="M1446" s="161">
        <v>41187</v>
      </c>
      <c r="N1446" t="s">
        <v>98</v>
      </c>
      <c r="O1446" t="s">
        <v>104</v>
      </c>
      <c r="P1446">
        <v>2</v>
      </c>
      <c r="Q1446" t="s">
        <v>3114</v>
      </c>
      <c r="R1446">
        <v>3</v>
      </c>
    </row>
    <row r="1447" spans="1:18" x14ac:dyDescent="0.2">
      <c r="A1447" t="s">
        <v>3123</v>
      </c>
      <c r="B1447" t="s">
        <v>2200</v>
      </c>
      <c r="C1447">
        <v>50112</v>
      </c>
      <c r="D1447">
        <v>108109</v>
      </c>
      <c r="E1447">
        <v>10001492</v>
      </c>
      <c r="F1447" t="s">
        <v>1508</v>
      </c>
      <c r="G1447" t="s">
        <v>13</v>
      </c>
      <c r="H1447" t="s">
        <v>1349</v>
      </c>
      <c r="I1447" t="s">
        <v>177</v>
      </c>
      <c r="J1447" t="s">
        <v>177</v>
      </c>
      <c r="K1447" t="s">
        <v>3124</v>
      </c>
      <c r="L1447" s="161">
        <v>41304</v>
      </c>
      <c r="M1447" s="161">
        <v>41306</v>
      </c>
      <c r="N1447" t="s">
        <v>143</v>
      </c>
      <c r="O1447" t="s">
        <v>104</v>
      </c>
      <c r="P1447">
        <v>3</v>
      </c>
      <c r="Q1447" t="s">
        <v>3114</v>
      </c>
      <c r="R1447">
        <v>3</v>
      </c>
    </row>
    <row r="1448" spans="1:18" x14ac:dyDescent="0.2">
      <c r="A1448" t="s">
        <v>3125</v>
      </c>
      <c r="B1448" t="s">
        <v>2206</v>
      </c>
      <c r="C1448">
        <v>50124</v>
      </c>
      <c r="D1448">
        <v>117618</v>
      </c>
      <c r="E1448">
        <v>10008920</v>
      </c>
      <c r="F1448" t="s">
        <v>1536</v>
      </c>
      <c r="G1448" t="s">
        <v>14</v>
      </c>
      <c r="H1448" t="s">
        <v>219</v>
      </c>
      <c r="I1448" t="s">
        <v>177</v>
      </c>
      <c r="J1448" t="s">
        <v>177</v>
      </c>
      <c r="K1448" t="s">
        <v>3126</v>
      </c>
      <c r="L1448" s="161">
        <v>41289</v>
      </c>
      <c r="M1448" s="161">
        <v>41292</v>
      </c>
      <c r="N1448" t="s">
        <v>123</v>
      </c>
      <c r="O1448" t="s">
        <v>104</v>
      </c>
      <c r="P1448">
        <v>3</v>
      </c>
      <c r="Q1448" t="s">
        <v>3114</v>
      </c>
      <c r="R1448">
        <v>3</v>
      </c>
    </row>
    <row r="1449" spans="1:18" x14ac:dyDescent="0.2">
      <c r="A1449" t="s">
        <v>3127</v>
      </c>
      <c r="B1449" t="s">
        <v>1527</v>
      </c>
      <c r="C1449">
        <v>50138</v>
      </c>
      <c r="D1449">
        <v>106992</v>
      </c>
      <c r="E1449">
        <v>10003279</v>
      </c>
      <c r="F1449" t="s">
        <v>1508</v>
      </c>
      <c r="G1449" t="s">
        <v>13</v>
      </c>
      <c r="H1449" t="s">
        <v>185</v>
      </c>
      <c r="I1449" t="s">
        <v>186</v>
      </c>
      <c r="J1449" t="s">
        <v>93</v>
      </c>
      <c r="K1449" t="s">
        <v>3128</v>
      </c>
      <c r="L1449" s="161">
        <v>41407</v>
      </c>
      <c r="M1449" s="161">
        <v>41411</v>
      </c>
      <c r="N1449" t="s">
        <v>98</v>
      </c>
      <c r="O1449" t="s">
        <v>104</v>
      </c>
      <c r="P1449">
        <v>2</v>
      </c>
      <c r="Q1449" t="s">
        <v>3114</v>
      </c>
      <c r="R1449">
        <v>2</v>
      </c>
    </row>
    <row r="1450" spans="1:18" x14ac:dyDescent="0.2">
      <c r="A1450" t="s">
        <v>3129</v>
      </c>
      <c r="B1450" t="s">
        <v>1530</v>
      </c>
      <c r="C1450">
        <v>50139</v>
      </c>
      <c r="D1450">
        <v>105086</v>
      </c>
      <c r="E1450">
        <v>10003281</v>
      </c>
      <c r="F1450" t="s">
        <v>1508</v>
      </c>
      <c r="G1450" t="s">
        <v>13</v>
      </c>
      <c r="H1450" t="s">
        <v>508</v>
      </c>
      <c r="I1450" t="s">
        <v>161</v>
      </c>
      <c r="J1450" t="s">
        <v>161</v>
      </c>
      <c r="K1450" t="s">
        <v>3130</v>
      </c>
      <c r="L1450" s="161">
        <v>41205</v>
      </c>
      <c r="M1450" s="161">
        <v>41208</v>
      </c>
      <c r="N1450" t="s">
        <v>123</v>
      </c>
      <c r="O1450" t="s">
        <v>104</v>
      </c>
      <c r="P1450">
        <v>2</v>
      </c>
      <c r="Q1450" t="s">
        <v>3114</v>
      </c>
      <c r="R1450">
        <v>3</v>
      </c>
    </row>
    <row r="1451" spans="1:18" x14ac:dyDescent="0.2">
      <c r="A1451" t="s">
        <v>3131</v>
      </c>
      <c r="B1451" t="s">
        <v>679</v>
      </c>
      <c r="C1451">
        <v>50152</v>
      </c>
      <c r="D1451">
        <v>115072</v>
      </c>
      <c r="E1451">
        <v>10003720</v>
      </c>
      <c r="F1451" t="s">
        <v>1508</v>
      </c>
      <c r="G1451" t="s">
        <v>13</v>
      </c>
      <c r="H1451" t="s">
        <v>680</v>
      </c>
      <c r="I1451" t="s">
        <v>155</v>
      </c>
      <c r="J1451" t="s">
        <v>155</v>
      </c>
      <c r="K1451" t="s">
        <v>3132</v>
      </c>
      <c r="L1451" s="161">
        <v>41303</v>
      </c>
      <c r="M1451" s="161">
        <v>41306</v>
      </c>
      <c r="N1451" t="s">
        <v>123</v>
      </c>
      <c r="O1451" t="s">
        <v>104</v>
      </c>
      <c r="P1451">
        <v>2</v>
      </c>
      <c r="Q1451" t="s">
        <v>3114</v>
      </c>
      <c r="R1451">
        <v>2</v>
      </c>
    </row>
    <row r="1452" spans="1:18" x14ac:dyDescent="0.2">
      <c r="A1452" t="s">
        <v>3133</v>
      </c>
      <c r="B1452" t="s">
        <v>504</v>
      </c>
      <c r="C1452">
        <v>50165</v>
      </c>
      <c r="D1452">
        <v>107736</v>
      </c>
      <c r="E1452">
        <v>10005926</v>
      </c>
      <c r="F1452" t="s">
        <v>1508</v>
      </c>
      <c r="G1452" t="s">
        <v>13</v>
      </c>
      <c r="H1452" t="s">
        <v>505</v>
      </c>
      <c r="I1452" t="s">
        <v>115</v>
      </c>
      <c r="J1452" t="s">
        <v>115</v>
      </c>
      <c r="K1452" t="s">
        <v>506</v>
      </c>
      <c r="L1452" s="161">
        <v>41211</v>
      </c>
      <c r="M1452" s="161">
        <v>41215</v>
      </c>
      <c r="N1452" t="s">
        <v>98</v>
      </c>
      <c r="O1452" t="s">
        <v>104</v>
      </c>
      <c r="P1452">
        <v>2</v>
      </c>
      <c r="Q1452" t="s">
        <v>3114</v>
      </c>
      <c r="R1452">
        <v>2</v>
      </c>
    </row>
    <row r="1453" spans="1:18" x14ac:dyDescent="0.2">
      <c r="A1453" t="s">
        <v>3134</v>
      </c>
      <c r="B1453" t="s">
        <v>594</v>
      </c>
      <c r="C1453">
        <v>50169</v>
      </c>
      <c r="D1453">
        <v>108148</v>
      </c>
      <c r="E1453">
        <v>10004376</v>
      </c>
      <c r="F1453" t="s">
        <v>1512</v>
      </c>
      <c r="G1453" t="s">
        <v>14</v>
      </c>
      <c r="H1453" t="s">
        <v>595</v>
      </c>
      <c r="I1453" t="s">
        <v>177</v>
      </c>
      <c r="J1453" t="s">
        <v>177</v>
      </c>
      <c r="K1453" t="s">
        <v>596</v>
      </c>
      <c r="L1453" s="161">
        <v>41226</v>
      </c>
      <c r="M1453" s="161">
        <v>41229</v>
      </c>
      <c r="N1453" t="s">
        <v>352</v>
      </c>
      <c r="O1453" t="s">
        <v>104</v>
      </c>
      <c r="P1453">
        <v>2</v>
      </c>
      <c r="Q1453" t="s">
        <v>3114</v>
      </c>
      <c r="R1453">
        <v>3</v>
      </c>
    </row>
    <row r="1454" spans="1:18" x14ac:dyDescent="0.2">
      <c r="A1454" t="s">
        <v>3135</v>
      </c>
      <c r="B1454" t="s">
        <v>2217</v>
      </c>
      <c r="C1454">
        <v>50170</v>
      </c>
      <c r="D1454">
        <v>105008</v>
      </c>
      <c r="E1454">
        <v>10004486</v>
      </c>
      <c r="F1454" t="s">
        <v>1536</v>
      </c>
      <c r="G1454" t="s">
        <v>14</v>
      </c>
      <c r="H1454" t="s">
        <v>457</v>
      </c>
      <c r="I1454" t="s">
        <v>115</v>
      </c>
      <c r="J1454" t="s">
        <v>115</v>
      </c>
      <c r="K1454" t="s">
        <v>3136</v>
      </c>
      <c r="L1454" s="161">
        <v>41323</v>
      </c>
      <c r="M1454" s="161">
        <v>41327</v>
      </c>
      <c r="N1454" t="s">
        <v>98</v>
      </c>
      <c r="O1454" t="s">
        <v>104</v>
      </c>
      <c r="P1454">
        <v>4</v>
      </c>
      <c r="Q1454" t="s">
        <v>3114</v>
      </c>
      <c r="R1454">
        <v>3</v>
      </c>
    </row>
    <row r="1455" spans="1:18" x14ac:dyDescent="0.2">
      <c r="A1455" t="s">
        <v>3137</v>
      </c>
      <c r="B1455" t="s">
        <v>3138</v>
      </c>
      <c r="C1455">
        <v>50174</v>
      </c>
      <c r="D1455">
        <v>107074</v>
      </c>
      <c r="E1455">
        <v>10004558</v>
      </c>
      <c r="F1455" t="s">
        <v>1536</v>
      </c>
      <c r="G1455" t="s">
        <v>14</v>
      </c>
      <c r="H1455" t="s">
        <v>768</v>
      </c>
      <c r="I1455" t="s">
        <v>92</v>
      </c>
      <c r="J1455" t="s">
        <v>93</v>
      </c>
      <c r="K1455" t="s">
        <v>3139</v>
      </c>
      <c r="L1455" s="161">
        <v>41379</v>
      </c>
      <c r="M1455" s="161">
        <v>41383</v>
      </c>
      <c r="N1455" t="s">
        <v>98</v>
      </c>
      <c r="O1455" t="s">
        <v>104</v>
      </c>
      <c r="P1455">
        <v>2</v>
      </c>
      <c r="Q1455" t="s">
        <v>3114</v>
      </c>
      <c r="R1455">
        <v>2</v>
      </c>
    </row>
    <row r="1456" spans="1:18" x14ac:dyDescent="0.2">
      <c r="A1456" t="s">
        <v>3140</v>
      </c>
      <c r="B1456" t="s">
        <v>689</v>
      </c>
      <c r="C1456">
        <v>50192</v>
      </c>
      <c r="D1456">
        <v>118102</v>
      </c>
      <c r="E1456">
        <v>10010523</v>
      </c>
      <c r="F1456" t="s">
        <v>1508</v>
      </c>
      <c r="G1456" t="s">
        <v>13</v>
      </c>
      <c r="H1456" t="s">
        <v>382</v>
      </c>
      <c r="I1456" t="s">
        <v>161</v>
      </c>
      <c r="J1456" t="s">
        <v>161</v>
      </c>
      <c r="K1456" t="s">
        <v>3141</v>
      </c>
      <c r="L1456" s="161">
        <v>41449</v>
      </c>
      <c r="M1456" s="161">
        <v>41453</v>
      </c>
      <c r="N1456" t="s">
        <v>98</v>
      </c>
      <c r="O1456" t="s">
        <v>104</v>
      </c>
      <c r="P1456">
        <v>3</v>
      </c>
      <c r="Q1456" t="s">
        <v>3114</v>
      </c>
      <c r="R1456">
        <v>3</v>
      </c>
    </row>
    <row r="1457" spans="1:18" x14ac:dyDescent="0.2">
      <c r="A1457" t="s">
        <v>3142</v>
      </c>
      <c r="B1457" t="s">
        <v>3143</v>
      </c>
      <c r="C1457">
        <v>50210</v>
      </c>
      <c r="D1457">
        <v>117035</v>
      </c>
      <c r="E1457">
        <v>10007635</v>
      </c>
      <c r="F1457" t="s">
        <v>1508</v>
      </c>
      <c r="G1457" t="s">
        <v>13</v>
      </c>
      <c r="H1457" t="s">
        <v>563</v>
      </c>
      <c r="I1457" t="s">
        <v>115</v>
      </c>
      <c r="J1457" t="s">
        <v>115</v>
      </c>
      <c r="K1457" t="s">
        <v>3144</v>
      </c>
      <c r="L1457" s="161">
        <v>41254</v>
      </c>
      <c r="M1457" s="161">
        <v>41257</v>
      </c>
      <c r="N1457" t="s">
        <v>98</v>
      </c>
      <c r="O1457" t="s">
        <v>104</v>
      </c>
      <c r="P1457">
        <v>3</v>
      </c>
      <c r="Q1457" t="s">
        <v>3114</v>
      </c>
      <c r="R1457">
        <v>3</v>
      </c>
    </row>
    <row r="1458" spans="1:18" x14ac:dyDescent="0.2">
      <c r="A1458" t="s">
        <v>3145</v>
      </c>
      <c r="B1458" t="s">
        <v>3146</v>
      </c>
      <c r="C1458">
        <v>50228</v>
      </c>
      <c r="D1458">
        <v>108005</v>
      </c>
      <c r="E1458">
        <v>10004481</v>
      </c>
      <c r="F1458" t="s">
        <v>1536</v>
      </c>
      <c r="G1458" t="s">
        <v>14</v>
      </c>
      <c r="H1458" t="s">
        <v>744</v>
      </c>
      <c r="I1458" t="s">
        <v>115</v>
      </c>
      <c r="J1458" t="s">
        <v>115</v>
      </c>
      <c r="K1458" t="s">
        <v>3147</v>
      </c>
      <c r="L1458" s="161">
        <v>41346</v>
      </c>
      <c r="M1458" s="161">
        <v>41348</v>
      </c>
      <c r="N1458" t="s">
        <v>143</v>
      </c>
      <c r="O1458" t="s">
        <v>104</v>
      </c>
      <c r="P1458">
        <v>4</v>
      </c>
      <c r="Q1458" t="s">
        <v>3114</v>
      </c>
      <c r="R1458">
        <v>3</v>
      </c>
    </row>
    <row r="1459" spans="1:18" x14ac:dyDescent="0.2">
      <c r="A1459" t="s">
        <v>3148</v>
      </c>
      <c r="B1459" t="s">
        <v>1542</v>
      </c>
      <c r="C1459">
        <v>50229</v>
      </c>
      <c r="D1459">
        <v>108029</v>
      </c>
      <c r="E1459">
        <v>10004727</v>
      </c>
      <c r="F1459" t="s">
        <v>1512</v>
      </c>
      <c r="G1459" t="s">
        <v>14</v>
      </c>
      <c r="H1459" t="s">
        <v>559</v>
      </c>
      <c r="I1459" t="s">
        <v>186</v>
      </c>
      <c r="J1459" t="s">
        <v>93</v>
      </c>
      <c r="K1459" t="s">
        <v>3149</v>
      </c>
      <c r="L1459" s="161">
        <v>41414</v>
      </c>
      <c r="M1459" s="161">
        <v>41418</v>
      </c>
      <c r="N1459" t="s">
        <v>143</v>
      </c>
      <c r="O1459" t="s">
        <v>104</v>
      </c>
      <c r="P1459">
        <v>3</v>
      </c>
      <c r="Q1459" t="s">
        <v>3114</v>
      </c>
      <c r="R1459">
        <v>2</v>
      </c>
    </row>
    <row r="1460" spans="1:18" x14ac:dyDescent="0.2">
      <c r="A1460" t="s">
        <v>3150</v>
      </c>
      <c r="B1460" t="s">
        <v>2234</v>
      </c>
      <c r="C1460">
        <v>50234</v>
      </c>
      <c r="D1460">
        <v>106055</v>
      </c>
      <c r="E1460">
        <v>10005535</v>
      </c>
      <c r="F1460" t="s">
        <v>1512</v>
      </c>
      <c r="G1460" t="s">
        <v>14</v>
      </c>
      <c r="H1460" t="s">
        <v>511</v>
      </c>
      <c r="I1460" t="s">
        <v>186</v>
      </c>
      <c r="J1460" t="s">
        <v>93</v>
      </c>
      <c r="K1460" t="s">
        <v>3151</v>
      </c>
      <c r="L1460" s="161">
        <v>41331</v>
      </c>
      <c r="M1460" s="161">
        <v>41334</v>
      </c>
      <c r="N1460" t="s">
        <v>143</v>
      </c>
      <c r="O1460" t="s">
        <v>104</v>
      </c>
      <c r="P1460">
        <v>3</v>
      </c>
      <c r="Q1460" t="s">
        <v>3114</v>
      </c>
      <c r="R1460">
        <v>2</v>
      </c>
    </row>
    <row r="1461" spans="1:18" x14ac:dyDescent="0.2">
      <c r="A1461" t="s">
        <v>3152</v>
      </c>
      <c r="B1461" t="s">
        <v>704</v>
      </c>
      <c r="C1461">
        <v>50243</v>
      </c>
      <c r="D1461">
        <v>105809</v>
      </c>
      <c r="E1461">
        <v>10007002</v>
      </c>
      <c r="F1461" t="s">
        <v>1508</v>
      </c>
      <c r="G1461" t="s">
        <v>13</v>
      </c>
      <c r="H1461" t="s">
        <v>189</v>
      </c>
      <c r="I1461" t="s">
        <v>131</v>
      </c>
      <c r="J1461" t="s">
        <v>131</v>
      </c>
      <c r="K1461" t="s">
        <v>3153</v>
      </c>
      <c r="L1461" s="161">
        <v>41232</v>
      </c>
      <c r="M1461" s="161">
        <v>41236</v>
      </c>
      <c r="N1461" t="s">
        <v>123</v>
      </c>
      <c r="O1461" t="s">
        <v>104</v>
      </c>
      <c r="P1461">
        <v>3</v>
      </c>
      <c r="Q1461" t="s">
        <v>3114</v>
      </c>
      <c r="R1461">
        <v>2</v>
      </c>
    </row>
    <row r="1462" spans="1:18" x14ac:dyDescent="0.2">
      <c r="A1462" t="s">
        <v>3154</v>
      </c>
      <c r="B1462" t="s">
        <v>1547</v>
      </c>
      <c r="C1462">
        <v>50262</v>
      </c>
      <c r="D1462">
        <v>108702</v>
      </c>
      <c r="E1462">
        <v>10000028</v>
      </c>
      <c r="F1462" t="s">
        <v>1508</v>
      </c>
      <c r="G1462" t="s">
        <v>13</v>
      </c>
      <c r="H1462" t="s">
        <v>806</v>
      </c>
      <c r="I1462" t="s">
        <v>186</v>
      </c>
      <c r="J1462" t="s">
        <v>93</v>
      </c>
      <c r="K1462" t="s">
        <v>3155</v>
      </c>
      <c r="L1462" s="161">
        <v>41414</v>
      </c>
      <c r="M1462" s="161">
        <v>41418</v>
      </c>
      <c r="N1462" t="s">
        <v>123</v>
      </c>
      <c r="O1462" t="s">
        <v>104</v>
      </c>
      <c r="P1462">
        <v>3</v>
      </c>
      <c r="Q1462" t="s">
        <v>3114</v>
      </c>
      <c r="R1462">
        <v>3</v>
      </c>
    </row>
    <row r="1463" spans="1:18" x14ac:dyDescent="0.2">
      <c r="A1463" t="s">
        <v>3156</v>
      </c>
      <c r="B1463" t="s">
        <v>711</v>
      </c>
      <c r="C1463">
        <v>50304</v>
      </c>
      <c r="D1463">
        <v>115906</v>
      </c>
      <c r="E1463">
        <v>10000061</v>
      </c>
      <c r="F1463" t="s">
        <v>1508</v>
      </c>
      <c r="G1463" t="s">
        <v>13</v>
      </c>
      <c r="H1463" t="s">
        <v>544</v>
      </c>
      <c r="I1463" t="s">
        <v>161</v>
      </c>
      <c r="J1463" t="s">
        <v>161</v>
      </c>
      <c r="K1463" t="s">
        <v>3157</v>
      </c>
      <c r="L1463" s="161">
        <v>41379</v>
      </c>
      <c r="M1463" s="161">
        <v>41383</v>
      </c>
      <c r="N1463" t="s">
        <v>98</v>
      </c>
      <c r="O1463" t="s">
        <v>104</v>
      </c>
      <c r="P1463">
        <v>3</v>
      </c>
      <c r="Q1463" t="s">
        <v>3114</v>
      </c>
      <c r="R1463">
        <v>3</v>
      </c>
    </row>
    <row r="1464" spans="1:18" x14ac:dyDescent="0.2">
      <c r="A1464" t="s">
        <v>3158</v>
      </c>
      <c r="B1464" t="s">
        <v>2248</v>
      </c>
      <c r="C1464">
        <v>50305</v>
      </c>
      <c r="D1464">
        <v>109348</v>
      </c>
      <c r="E1464">
        <v>10000191</v>
      </c>
      <c r="F1464" t="s">
        <v>1508</v>
      </c>
      <c r="G1464" t="s">
        <v>13</v>
      </c>
      <c r="H1464" t="s">
        <v>366</v>
      </c>
      <c r="I1464" t="s">
        <v>115</v>
      </c>
      <c r="J1464" t="s">
        <v>115</v>
      </c>
      <c r="K1464" t="s">
        <v>3159</v>
      </c>
      <c r="L1464" s="161">
        <v>41310</v>
      </c>
      <c r="M1464" s="161">
        <v>41313</v>
      </c>
      <c r="N1464" t="s">
        <v>98</v>
      </c>
      <c r="O1464" t="s">
        <v>104</v>
      </c>
      <c r="P1464">
        <v>3</v>
      </c>
      <c r="Q1464" t="s">
        <v>3114</v>
      </c>
      <c r="R1464">
        <v>3</v>
      </c>
    </row>
    <row r="1465" spans="1:18" x14ac:dyDescent="0.2">
      <c r="A1465" t="s">
        <v>3160</v>
      </c>
      <c r="B1465" t="s">
        <v>716</v>
      </c>
      <c r="C1465">
        <v>50313</v>
      </c>
      <c r="D1465">
        <v>113004</v>
      </c>
      <c r="E1465">
        <v>10000080</v>
      </c>
      <c r="F1465" t="s">
        <v>1508</v>
      </c>
      <c r="G1465" t="s">
        <v>13</v>
      </c>
      <c r="H1465" t="s">
        <v>173</v>
      </c>
      <c r="I1465" t="s">
        <v>161</v>
      </c>
      <c r="J1465" t="s">
        <v>161</v>
      </c>
      <c r="K1465" t="s">
        <v>3161</v>
      </c>
      <c r="L1465" s="161">
        <v>41337</v>
      </c>
      <c r="M1465" s="161">
        <v>41341</v>
      </c>
      <c r="N1465" t="s">
        <v>98</v>
      </c>
      <c r="O1465" t="s">
        <v>104</v>
      </c>
      <c r="P1465">
        <v>2</v>
      </c>
      <c r="Q1465" t="s">
        <v>3114</v>
      </c>
      <c r="R1465">
        <v>3</v>
      </c>
    </row>
    <row r="1466" spans="1:18" x14ac:dyDescent="0.2">
      <c r="A1466" t="s">
        <v>3162</v>
      </c>
      <c r="B1466" t="s">
        <v>89</v>
      </c>
      <c r="C1466">
        <v>50315</v>
      </c>
      <c r="D1466">
        <v>115666</v>
      </c>
      <c r="E1466">
        <v>10000082</v>
      </c>
      <c r="F1466" t="s">
        <v>1508</v>
      </c>
      <c r="G1466" t="s">
        <v>13</v>
      </c>
      <c r="H1466" t="s">
        <v>91</v>
      </c>
      <c r="I1466" t="s">
        <v>92</v>
      </c>
      <c r="J1466" t="s">
        <v>93</v>
      </c>
      <c r="K1466" t="s">
        <v>97</v>
      </c>
      <c r="L1466" s="161">
        <v>41407</v>
      </c>
      <c r="M1466" s="161">
        <v>41411</v>
      </c>
      <c r="N1466" t="s">
        <v>98</v>
      </c>
      <c r="O1466" t="s">
        <v>104</v>
      </c>
      <c r="P1466">
        <v>2</v>
      </c>
      <c r="Q1466" t="s">
        <v>3114</v>
      </c>
      <c r="R1466">
        <v>2</v>
      </c>
    </row>
    <row r="1467" spans="1:18" x14ac:dyDescent="0.2">
      <c r="A1467" t="s">
        <v>3163</v>
      </c>
      <c r="B1467" t="s">
        <v>3164</v>
      </c>
      <c r="C1467">
        <v>50342</v>
      </c>
      <c r="D1467">
        <v>115608</v>
      </c>
      <c r="E1467">
        <v>10000124</v>
      </c>
      <c r="F1467" t="s">
        <v>1536</v>
      </c>
      <c r="G1467" t="s">
        <v>14</v>
      </c>
      <c r="H1467" t="s">
        <v>683</v>
      </c>
      <c r="I1467" t="s">
        <v>115</v>
      </c>
      <c r="J1467" t="s">
        <v>115</v>
      </c>
      <c r="K1467" t="s">
        <v>3165</v>
      </c>
      <c r="L1467" s="161">
        <v>41429</v>
      </c>
      <c r="M1467" s="161">
        <v>41432</v>
      </c>
      <c r="N1467" t="s">
        <v>123</v>
      </c>
      <c r="O1467" t="s">
        <v>104</v>
      </c>
      <c r="P1467">
        <v>4</v>
      </c>
      <c r="Q1467" t="s">
        <v>3114</v>
      </c>
      <c r="R1467">
        <v>3</v>
      </c>
    </row>
    <row r="1468" spans="1:18" x14ac:dyDescent="0.2">
      <c r="A1468" t="s">
        <v>3166</v>
      </c>
      <c r="B1468" t="s">
        <v>2251</v>
      </c>
      <c r="C1468">
        <v>50349</v>
      </c>
      <c r="D1468">
        <v>107975</v>
      </c>
      <c r="E1468">
        <v>10007111</v>
      </c>
      <c r="F1468" t="s">
        <v>1508</v>
      </c>
      <c r="G1468" t="s">
        <v>13</v>
      </c>
      <c r="H1468" t="s">
        <v>1349</v>
      </c>
      <c r="I1468" t="s">
        <v>177</v>
      </c>
      <c r="J1468" t="s">
        <v>177</v>
      </c>
      <c r="K1468" t="s">
        <v>3167</v>
      </c>
      <c r="L1468" s="161">
        <v>41310</v>
      </c>
      <c r="M1468" s="161">
        <v>41313</v>
      </c>
      <c r="N1468" t="s">
        <v>143</v>
      </c>
      <c r="O1468" t="s">
        <v>104</v>
      </c>
      <c r="P1468">
        <v>3</v>
      </c>
      <c r="Q1468" t="s">
        <v>3114</v>
      </c>
      <c r="R1468">
        <v>3</v>
      </c>
    </row>
    <row r="1469" spans="1:18" x14ac:dyDescent="0.2">
      <c r="A1469" t="s">
        <v>3168</v>
      </c>
      <c r="B1469" t="s">
        <v>3169</v>
      </c>
      <c r="C1469">
        <v>50387</v>
      </c>
      <c r="D1469">
        <v>105765</v>
      </c>
      <c r="E1469">
        <v>10000238</v>
      </c>
      <c r="F1469" t="s">
        <v>1536</v>
      </c>
      <c r="G1469" t="s">
        <v>14</v>
      </c>
      <c r="H1469" t="s">
        <v>189</v>
      </c>
      <c r="I1469" t="s">
        <v>131</v>
      </c>
      <c r="J1469" t="s">
        <v>131</v>
      </c>
      <c r="K1469" t="s">
        <v>3170</v>
      </c>
      <c r="L1469" s="161">
        <v>41456</v>
      </c>
      <c r="M1469" s="161">
        <v>41460</v>
      </c>
      <c r="N1469" t="s">
        <v>98</v>
      </c>
      <c r="O1469" t="s">
        <v>104</v>
      </c>
      <c r="P1469">
        <v>2</v>
      </c>
      <c r="Q1469" t="s">
        <v>3114</v>
      </c>
      <c r="R1469">
        <v>3</v>
      </c>
    </row>
    <row r="1470" spans="1:18" x14ac:dyDescent="0.2">
      <c r="A1470" t="s">
        <v>3171</v>
      </c>
      <c r="B1470" t="s">
        <v>3172</v>
      </c>
      <c r="C1470">
        <v>50524</v>
      </c>
      <c r="D1470">
        <v>107677</v>
      </c>
      <c r="E1470">
        <v>10000376</v>
      </c>
      <c r="F1470" t="s">
        <v>1536</v>
      </c>
      <c r="G1470" t="s">
        <v>14</v>
      </c>
      <c r="H1470" t="s">
        <v>315</v>
      </c>
      <c r="I1470" t="s">
        <v>161</v>
      </c>
      <c r="J1470" t="s">
        <v>161</v>
      </c>
      <c r="K1470" t="s">
        <v>3173</v>
      </c>
      <c r="L1470" s="161">
        <v>41177</v>
      </c>
      <c r="M1470" s="161">
        <v>41180</v>
      </c>
      <c r="N1470" t="s">
        <v>123</v>
      </c>
      <c r="O1470" t="s">
        <v>104</v>
      </c>
      <c r="P1470">
        <v>4</v>
      </c>
      <c r="Q1470" t="s">
        <v>3114</v>
      </c>
      <c r="R1470">
        <v>2</v>
      </c>
    </row>
    <row r="1471" spans="1:18" x14ac:dyDescent="0.2">
      <c r="A1471" t="s">
        <v>3174</v>
      </c>
      <c r="B1471" t="s">
        <v>2256</v>
      </c>
      <c r="C1471">
        <v>50582</v>
      </c>
      <c r="D1471">
        <v>115824</v>
      </c>
      <c r="E1471">
        <v>10005781</v>
      </c>
      <c r="F1471" t="s">
        <v>1536</v>
      </c>
      <c r="G1471" t="s">
        <v>14</v>
      </c>
      <c r="H1471" t="s">
        <v>1185</v>
      </c>
      <c r="I1471" t="s">
        <v>92</v>
      </c>
      <c r="J1471" t="s">
        <v>93</v>
      </c>
      <c r="K1471" t="s">
        <v>3175</v>
      </c>
      <c r="L1471" s="161">
        <v>41358</v>
      </c>
      <c r="M1471" s="161">
        <v>41360</v>
      </c>
      <c r="N1471" t="s">
        <v>123</v>
      </c>
      <c r="O1471" t="s">
        <v>104</v>
      </c>
      <c r="P1471">
        <v>3</v>
      </c>
      <c r="Q1471" t="s">
        <v>3114</v>
      </c>
      <c r="R1471">
        <v>3</v>
      </c>
    </row>
    <row r="1472" spans="1:18" x14ac:dyDescent="0.2">
      <c r="A1472" t="s">
        <v>3176</v>
      </c>
      <c r="B1472" t="s">
        <v>733</v>
      </c>
      <c r="C1472">
        <v>50585</v>
      </c>
      <c r="D1472">
        <v>107093</v>
      </c>
      <c r="E1472">
        <v>10000488</v>
      </c>
      <c r="F1472" t="s">
        <v>1508</v>
      </c>
      <c r="G1472" t="s">
        <v>13</v>
      </c>
      <c r="H1472" t="s">
        <v>440</v>
      </c>
      <c r="I1472" t="s">
        <v>92</v>
      </c>
      <c r="J1472" t="s">
        <v>93</v>
      </c>
      <c r="K1472" t="s">
        <v>3177</v>
      </c>
      <c r="L1472" s="161">
        <v>41288</v>
      </c>
      <c r="M1472" s="161">
        <v>41292</v>
      </c>
      <c r="N1472" t="s">
        <v>98</v>
      </c>
      <c r="O1472" t="s">
        <v>104</v>
      </c>
      <c r="P1472">
        <v>3</v>
      </c>
      <c r="Q1472" t="s">
        <v>3114</v>
      </c>
      <c r="R1472">
        <v>3</v>
      </c>
    </row>
    <row r="1473" spans="1:18" x14ac:dyDescent="0.2">
      <c r="A1473" t="s">
        <v>3178</v>
      </c>
      <c r="B1473" t="s">
        <v>346</v>
      </c>
      <c r="C1473">
        <v>50609</v>
      </c>
      <c r="D1473">
        <v>107015</v>
      </c>
      <c r="E1473">
        <v>10000538</v>
      </c>
      <c r="F1473" t="s">
        <v>1512</v>
      </c>
      <c r="G1473" t="s">
        <v>14</v>
      </c>
      <c r="H1473" t="s">
        <v>347</v>
      </c>
      <c r="I1473" t="s">
        <v>186</v>
      </c>
      <c r="J1473" t="s">
        <v>93</v>
      </c>
      <c r="K1473" t="s">
        <v>348</v>
      </c>
      <c r="L1473" s="161">
        <v>41247</v>
      </c>
      <c r="M1473" s="161">
        <v>41250</v>
      </c>
      <c r="N1473" t="s">
        <v>143</v>
      </c>
      <c r="O1473" t="s">
        <v>104</v>
      </c>
      <c r="P1473">
        <v>2</v>
      </c>
      <c r="Q1473" t="s">
        <v>3114</v>
      </c>
      <c r="R1473">
        <v>2</v>
      </c>
    </row>
    <row r="1474" spans="1:18" x14ac:dyDescent="0.2">
      <c r="A1474" t="s">
        <v>3179</v>
      </c>
      <c r="B1474" t="s">
        <v>3180</v>
      </c>
      <c r="C1474">
        <v>50621</v>
      </c>
      <c r="D1474">
        <v>107690</v>
      </c>
      <c r="E1474">
        <v>10000561</v>
      </c>
      <c r="F1474" t="s">
        <v>1536</v>
      </c>
      <c r="G1474" t="s">
        <v>14</v>
      </c>
      <c r="H1474" t="s">
        <v>219</v>
      </c>
      <c r="I1474" t="s">
        <v>177</v>
      </c>
      <c r="J1474" t="s">
        <v>177</v>
      </c>
      <c r="K1474" t="s">
        <v>3181</v>
      </c>
      <c r="L1474" s="161">
        <v>41226</v>
      </c>
      <c r="M1474" s="161">
        <v>41229</v>
      </c>
      <c r="N1474" t="s">
        <v>123</v>
      </c>
      <c r="O1474" t="s">
        <v>104</v>
      </c>
      <c r="P1474">
        <v>2</v>
      </c>
      <c r="Q1474" t="s">
        <v>3114</v>
      </c>
      <c r="R1474">
        <v>2</v>
      </c>
    </row>
    <row r="1475" spans="1:18" x14ac:dyDescent="0.2">
      <c r="A1475" t="s">
        <v>3182</v>
      </c>
      <c r="B1475" t="s">
        <v>3183</v>
      </c>
      <c r="C1475">
        <v>50638</v>
      </c>
      <c r="D1475">
        <v>118497</v>
      </c>
      <c r="E1475">
        <v>10022202</v>
      </c>
      <c r="F1475" t="s">
        <v>1536</v>
      </c>
      <c r="G1475" t="s">
        <v>14</v>
      </c>
      <c r="H1475" t="s">
        <v>180</v>
      </c>
      <c r="I1475" t="s">
        <v>102</v>
      </c>
      <c r="J1475" t="s">
        <v>102</v>
      </c>
      <c r="K1475" t="s">
        <v>3184</v>
      </c>
      <c r="L1475" s="161">
        <v>41338</v>
      </c>
      <c r="M1475" s="161">
        <v>41340</v>
      </c>
      <c r="N1475" t="s">
        <v>98</v>
      </c>
      <c r="O1475" t="s">
        <v>104</v>
      </c>
      <c r="P1475">
        <v>4</v>
      </c>
      <c r="Q1475" t="s">
        <v>3114</v>
      </c>
      <c r="R1475">
        <v>3</v>
      </c>
    </row>
    <row r="1476" spans="1:18" x14ac:dyDescent="0.2">
      <c r="A1476" t="s">
        <v>3185</v>
      </c>
      <c r="B1476" t="s">
        <v>1565</v>
      </c>
      <c r="C1476">
        <v>50713</v>
      </c>
      <c r="D1476">
        <v>107658</v>
      </c>
      <c r="E1476">
        <v>10000715</v>
      </c>
      <c r="F1476" t="s">
        <v>1508</v>
      </c>
      <c r="G1476" t="s">
        <v>13</v>
      </c>
      <c r="H1476" t="s">
        <v>173</v>
      </c>
      <c r="I1476" t="s">
        <v>161</v>
      </c>
      <c r="J1476" t="s">
        <v>161</v>
      </c>
      <c r="K1476" t="s">
        <v>3186</v>
      </c>
      <c r="L1476" s="161">
        <v>41212</v>
      </c>
      <c r="M1476" s="161">
        <v>41215</v>
      </c>
      <c r="N1476" t="s">
        <v>123</v>
      </c>
      <c r="O1476" t="s">
        <v>104</v>
      </c>
      <c r="P1476">
        <v>3</v>
      </c>
      <c r="Q1476" t="s">
        <v>3114</v>
      </c>
      <c r="R1476">
        <v>3</v>
      </c>
    </row>
    <row r="1477" spans="1:18" x14ac:dyDescent="0.2">
      <c r="A1477" t="s">
        <v>3187</v>
      </c>
      <c r="B1477" t="s">
        <v>3188</v>
      </c>
      <c r="C1477">
        <v>50737</v>
      </c>
      <c r="D1477">
        <v>115094</v>
      </c>
      <c r="E1477">
        <v>10000755</v>
      </c>
      <c r="F1477" t="s">
        <v>1512</v>
      </c>
      <c r="G1477" t="s">
        <v>14</v>
      </c>
      <c r="H1477" t="s">
        <v>2935</v>
      </c>
      <c r="I1477" t="s">
        <v>131</v>
      </c>
      <c r="J1477" t="s">
        <v>131</v>
      </c>
      <c r="K1477" t="s">
        <v>3189</v>
      </c>
      <c r="L1477" s="161">
        <v>41310</v>
      </c>
      <c r="M1477" s="161">
        <v>41313</v>
      </c>
      <c r="N1477" t="s">
        <v>143</v>
      </c>
      <c r="O1477" t="s">
        <v>104</v>
      </c>
      <c r="P1477">
        <v>2</v>
      </c>
      <c r="Q1477" t="s">
        <v>3114</v>
      </c>
      <c r="R1477">
        <v>3</v>
      </c>
    </row>
    <row r="1478" spans="1:18" x14ac:dyDescent="0.2">
      <c r="A1478" t="s">
        <v>3190</v>
      </c>
      <c r="B1478" t="s">
        <v>140</v>
      </c>
      <c r="C1478">
        <v>50743</v>
      </c>
      <c r="D1478">
        <v>119224</v>
      </c>
      <c r="E1478">
        <v>10030748</v>
      </c>
      <c r="F1478" t="s">
        <v>1508</v>
      </c>
      <c r="G1478" t="s">
        <v>13</v>
      </c>
      <c r="H1478" t="s">
        <v>563</v>
      </c>
      <c r="I1478" t="s">
        <v>115</v>
      </c>
      <c r="J1478" t="s">
        <v>115</v>
      </c>
      <c r="K1478" t="s">
        <v>142</v>
      </c>
      <c r="L1478" s="161">
        <v>41304</v>
      </c>
      <c r="M1478" s="161">
        <v>41306</v>
      </c>
      <c r="N1478" t="s">
        <v>143</v>
      </c>
      <c r="O1478" t="s">
        <v>104</v>
      </c>
      <c r="P1478">
        <v>2</v>
      </c>
      <c r="Q1478" t="s">
        <v>3114</v>
      </c>
      <c r="R1478">
        <v>3</v>
      </c>
    </row>
    <row r="1479" spans="1:18" x14ac:dyDescent="0.2">
      <c r="A1479" t="s">
        <v>3191</v>
      </c>
      <c r="B1479" t="s">
        <v>748</v>
      </c>
      <c r="C1479">
        <v>50798</v>
      </c>
      <c r="D1479">
        <v>112020</v>
      </c>
      <c r="E1479">
        <v>10000834</v>
      </c>
      <c r="F1479" t="s">
        <v>1512</v>
      </c>
      <c r="G1479" t="s">
        <v>14</v>
      </c>
      <c r="H1479" t="s">
        <v>476</v>
      </c>
      <c r="I1479" t="s">
        <v>177</v>
      </c>
      <c r="J1479" t="s">
        <v>177</v>
      </c>
      <c r="K1479" t="s">
        <v>3192</v>
      </c>
      <c r="L1479" s="161">
        <v>41234</v>
      </c>
      <c r="M1479" s="161">
        <v>41236</v>
      </c>
      <c r="N1479" t="s">
        <v>143</v>
      </c>
      <c r="O1479" t="s">
        <v>104</v>
      </c>
      <c r="P1479">
        <v>2</v>
      </c>
      <c r="Q1479" t="s">
        <v>3114</v>
      </c>
      <c r="R1479">
        <v>3</v>
      </c>
    </row>
    <row r="1480" spans="1:18" x14ac:dyDescent="0.2">
      <c r="A1480" t="s">
        <v>3193</v>
      </c>
      <c r="B1480" t="s">
        <v>761</v>
      </c>
      <c r="C1480">
        <v>50857</v>
      </c>
      <c r="D1480">
        <v>105458</v>
      </c>
      <c r="E1480">
        <v>10000929</v>
      </c>
      <c r="F1480" t="s">
        <v>1508</v>
      </c>
      <c r="G1480" t="s">
        <v>13</v>
      </c>
      <c r="H1480" t="s">
        <v>272</v>
      </c>
      <c r="I1480" t="s">
        <v>161</v>
      </c>
      <c r="J1480" t="s">
        <v>161</v>
      </c>
      <c r="K1480" t="s">
        <v>3194</v>
      </c>
      <c r="L1480" s="161">
        <v>41317</v>
      </c>
      <c r="M1480" s="161">
        <v>41320</v>
      </c>
      <c r="N1480" t="s">
        <v>98</v>
      </c>
      <c r="O1480" t="s">
        <v>104</v>
      </c>
      <c r="P1480">
        <v>2</v>
      </c>
      <c r="Q1480" t="s">
        <v>3114</v>
      </c>
      <c r="R1480">
        <v>3</v>
      </c>
    </row>
    <row r="1481" spans="1:18" x14ac:dyDescent="0.2">
      <c r="A1481" t="s">
        <v>3195</v>
      </c>
      <c r="B1481" t="s">
        <v>3196</v>
      </c>
      <c r="C1481">
        <v>50933</v>
      </c>
      <c r="D1481">
        <v>110238</v>
      </c>
      <c r="E1481">
        <v>10001062</v>
      </c>
      <c r="F1481" t="s">
        <v>1508</v>
      </c>
      <c r="G1481" t="s">
        <v>13</v>
      </c>
      <c r="H1481" t="s">
        <v>1250</v>
      </c>
      <c r="I1481" t="s">
        <v>115</v>
      </c>
      <c r="J1481" t="s">
        <v>115</v>
      </c>
      <c r="K1481" t="s">
        <v>3197</v>
      </c>
      <c r="L1481" s="161">
        <v>41352</v>
      </c>
      <c r="M1481" s="161">
        <v>41355</v>
      </c>
      <c r="N1481" t="s">
        <v>123</v>
      </c>
      <c r="O1481" t="s">
        <v>104</v>
      </c>
      <c r="P1481">
        <v>4</v>
      </c>
      <c r="Q1481" t="s">
        <v>3114</v>
      </c>
      <c r="R1481">
        <v>2</v>
      </c>
    </row>
    <row r="1482" spans="1:18" x14ac:dyDescent="0.2">
      <c r="A1482" t="s">
        <v>3198</v>
      </c>
      <c r="B1482" t="s">
        <v>169</v>
      </c>
      <c r="C1482">
        <v>50936</v>
      </c>
      <c r="D1482">
        <v>119214</v>
      </c>
      <c r="E1482">
        <v>10030637</v>
      </c>
      <c r="F1482" t="s">
        <v>1590</v>
      </c>
      <c r="G1482" t="s">
        <v>13</v>
      </c>
      <c r="H1482" t="s">
        <v>160</v>
      </c>
      <c r="I1482" t="s">
        <v>161</v>
      </c>
      <c r="J1482" t="s">
        <v>161</v>
      </c>
      <c r="K1482" t="s">
        <v>171</v>
      </c>
      <c r="L1482" s="161">
        <v>41198</v>
      </c>
      <c r="M1482" s="161">
        <v>41201</v>
      </c>
      <c r="N1482" t="s">
        <v>98</v>
      </c>
      <c r="O1482" t="s">
        <v>104</v>
      </c>
      <c r="P1482">
        <v>2</v>
      </c>
      <c r="Q1482" t="s">
        <v>3114</v>
      </c>
      <c r="R1482">
        <v>3</v>
      </c>
    </row>
    <row r="1483" spans="1:18" x14ac:dyDescent="0.2">
      <c r="A1483" t="s">
        <v>3199</v>
      </c>
      <c r="B1483" t="s">
        <v>537</v>
      </c>
      <c r="C1483">
        <v>50992</v>
      </c>
      <c r="D1483">
        <v>108825</v>
      </c>
      <c r="E1483">
        <v>10001145</v>
      </c>
      <c r="F1483" t="s">
        <v>1508</v>
      </c>
      <c r="G1483" t="s">
        <v>13</v>
      </c>
      <c r="H1483" t="s">
        <v>239</v>
      </c>
      <c r="I1483" t="s">
        <v>152</v>
      </c>
      <c r="J1483" t="s">
        <v>152</v>
      </c>
      <c r="K1483" t="s">
        <v>3200</v>
      </c>
      <c r="L1483" s="161">
        <v>41304</v>
      </c>
      <c r="M1483" s="161">
        <v>41306</v>
      </c>
      <c r="N1483" t="s">
        <v>123</v>
      </c>
      <c r="O1483" t="s">
        <v>104</v>
      </c>
      <c r="P1483">
        <v>3</v>
      </c>
      <c r="Q1483" t="s">
        <v>3114</v>
      </c>
      <c r="R1483">
        <v>3</v>
      </c>
    </row>
    <row r="1484" spans="1:18" x14ac:dyDescent="0.2">
      <c r="A1484" t="s">
        <v>3201</v>
      </c>
      <c r="B1484" t="s">
        <v>780</v>
      </c>
      <c r="C1484">
        <v>51025</v>
      </c>
      <c r="D1484">
        <v>115463</v>
      </c>
      <c r="E1484">
        <v>10001182</v>
      </c>
      <c r="F1484" t="s">
        <v>1508</v>
      </c>
      <c r="G1484" t="s">
        <v>13</v>
      </c>
      <c r="H1484" t="s">
        <v>358</v>
      </c>
      <c r="I1484" t="s">
        <v>186</v>
      </c>
      <c r="J1484" t="s">
        <v>93</v>
      </c>
      <c r="K1484" t="s">
        <v>3202</v>
      </c>
      <c r="L1484" s="161">
        <v>41288</v>
      </c>
      <c r="M1484" s="161">
        <v>41292</v>
      </c>
      <c r="N1484" t="s">
        <v>123</v>
      </c>
      <c r="O1484" t="s">
        <v>104</v>
      </c>
      <c r="P1484">
        <v>3</v>
      </c>
      <c r="Q1484" t="s">
        <v>3114</v>
      </c>
      <c r="R1484">
        <v>3</v>
      </c>
    </row>
    <row r="1485" spans="1:18" x14ac:dyDescent="0.2">
      <c r="A1485" t="s">
        <v>3203</v>
      </c>
      <c r="B1485" t="s">
        <v>3204</v>
      </c>
      <c r="C1485">
        <v>51030</v>
      </c>
      <c r="D1485">
        <v>115973</v>
      </c>
      <c r="E1485">
        <v>10001185</v>
      </c>
      <c r="F1485" t="s">
        <v>2300</v>
      </c>
      <c r="G1485" t="s">
        <v>18</v>
      </c>
      <c r="H1485" t="s">
        <v>595</v>
      </c>
      <c r="I1485" t="s">
        <v>177</v>
      </c>
      <c r="J1485" t="s">
        <v>177</v>
      </c>
      <c r="K1485" t="s">
        <v>3205</v>
      </c>
      <c r="L1485" s="161">
        <v>41470</v>
      </c>
      <c r="M1485" s="161">
        <v>41474</v>
      </c>
      <c r="N1485" t="s">
        <v>2302</v>
      </c>
      <c r="O1485" t="s">
        <v>104</v>
      </c>
      <c r="P1485">
        <v>2</v>
      </c>
      <c r="Q1485" t="s">
        <v>3114</v>
      </c>
      <c r="R1485">
        <v>3</v>
      </c>
    </row>
    <row r="1486" spans="1:18" x14ac:dyDescent="0.2">
      <c r="A1486" t="s">
        <v>3206</v>
      </c>
      <c r="B1486" t="s">
        <v>475</v>
      </c>
      <c r="C1486">
        <v>51036</v>
      </c>
      <c r="D1486">
        <v>109389</v>
      </c>
      <c r="E1486">
        <v>10001193</v>
      </c>
      <c r="F1486" t="s">
        <v>1590</v>
      </c>
      <c r="G1486" t="s">
        <v>13</v>
      </c>
      <c r="H1486" t="s">
        <v>1777</v>
      </c>
      <c r="I1486" t="s">
        <v>161</v>
      </c>
      <c r="J1486" t="s">
        <v>161</v>
      </c>
      <c r="K1486" t="s">
        <v>477</v>
      </c>
      <c r="L1486" s="161">
        <v>41484</v>
      </c>
      <c r="M1486" s="161">
        <v>41488</v>
      </c>
      <c r="N1486" t="s">
        <v>98</v>
      </c>
      <c r="O1486" t="s">
        <v>104</v>
      </c>
      <c r="P1486">
        <v>2</v>
      </c>
      <c r="Q1486" t="s">
        <v>3114</v>
      </c>
      <c r="R1486">
        <v>3</v>
      </c>
    </row>
    <row r="1487" spans="1:18" x14ac:dyDescent="0.2">
      <c r="A1487" t="s">
        <v>3207</v>
      </c>
      <c r="B1487" t="s">
        <v>3208</v>
      </c>
      <c r="C1487">
        <v>51071</v>
      </c>
      <c r="D1487">
        <v>105608</v>
      </c>
      <c r="E1487">
        <v>10001267</v>
      </c>
      <c r="F1487" t="s">
        <v>1508</v>
      </c>
      <c r="G1487" t="s">
        <v>13</v>
      </c>
      <c r="H1487" t="s">
        <v>1026</v>
      </c>
      <c r="I1487" t="s">
        <v>131</v>
      </c>
      <c r="J1487" t="s">
        <v>131</v>
      </c>
      <c r="K1487" t="s">
        <v>3209</v>
      </c>
      <c r="L1487" s="161">
        <v>41169</v>
      </c>
      <c r="M1487" s="161">
        <v>41173</v>
      </c>
      <c r="N1487" t="s">
        <v>98</v>
      </c>
      <c r="O1487" t="s">
        <v>104</v>
      </c>
      <c r="P1487">
        <v>4</v>
      </c>
      <c r="Q1487" t="s">
        <v>3114</v>
      </c>
      <c r="R1487">
        <v>2</v>
      </c>
    </row>
    <row r="1488" spans="1:18" x14ac:dyDescent="0.2">
      <c r="A1488" t="s">
        <v>3210</v>
      </c>
      <c r="B1488" t="s">
        <v>782</v>
      </c>
      <c r="C1488">
        <v>51090</v>
      </c>
      <c r="D1488">
        <v>110099</v>
      </c>
      <c r="E1488">
        <v>10001292</v>
      </c>
      <c r="F1488" t="s">
        <v>1508</v>
      </c>
      <c r="G1488" t="s">
        <v>13</v>
      </c>
      <c r="H1488" t="s">
        <v>210</v>
      </c>
      <c r="I1488" t="s">
        <v>115</v>
      </c>
      <c r="J1488" t="s">
        <v>115</v>
      </c>
      <c r="K1488" t="s">
        <v>3211</v>
      </c>
      <c r="L1488" s="161">
        <v>41443</v>
      </c>
      <c r="M1488" s="161">
        <v>41446</v>
      </c>
      <c r="N1488" t="s">
        <v>123</v>
      </c>
      <c r="O1488" t="s">
        <v>104</v>
      </c>
      <c r="P1488">
        <v>3</v>
      </c>
      <c r="Q1488" t="s">
        <v>3114</v>
      </c>
      <c r="R1488">
        <v>3</v>
      </c>
    </row>
    <row r="1489" spans="1:18" x14ac:dyDescent="0.2">
      <c r="A1489" t="s">
        <v>3212</v>
      </c>
      <c r="B1489" t="s">
        <v>2284</v>
      </c>
      <c r="C1489">
        <v>51097</v>
      </c>
      <c r="D1489">
        <v>121224</v>
      </c>
      <c r="E1489">
        <v>10032017</v>
      </c>
      <c r="F1489" t="s">
        <v>1536</v>
      </c>
      <c r="G1489" t="s">
        <v>14</v>
      </c>
      <c r="H1489" t="s">
        <v>223</v>
      </c>
      <c r="I1489" t="s">
        <v>152</v>
      </c>
      <c r="J1489" t="s">
        <v>152</v>
      </c>
      <c r="K1489" t="s">
        <v>3213</v>
      </c>
      <c r="L1489" s="161">
        <v>41177</v>
      </c>
      <c r="M1489" s="161">
        <v>41180</v>
      </c>
      <c r="N1489" t="s">
        <v>123</v>
      </c>
      <c r="O1489" t="s">
        <v>104</v>
      </c>
      <c r="P1489">
        <v>3</v>
      </c>
      <c r="Q1489" t="s">
        <v>3114</v>
      </c>
      <c r="R1489">
        <v>2</v>
      </c>
    </row>
    <row r="1490" spans="1:18" x14ac:dyDescent="0.2">
      <c r="A1490" t="s">
        <v>3214</v>
      </c>
      <c r="B1490" t="s">
        <v>1574</v>
      </c>
      <c r="C1490">
        <v>51104</v>
      </c>
      <c r="D1490">
        <v>106685</v>
      </c>
      <c r="E1490">
        <v>10001310</v>
      </c>
      <c r="F1490" t="s">
        <v>1508</v>
      </c>
      <c r="G1490" t="s">
        <v>13</v>
      </c>
      <c r="H1490" t="s">
        <v>379</v>
      </c>
      <c r="I1490" t="s">
        <v>186</v>
      </c>
      <c r="J1490" t="s">
        <v>93</v>
      </c>
      <c r="K1490" t="s">
        <v>3215</v>
      </c>
      <c r="L1490" s="161">
        <v>41471</v>
      </c>
      <c r="M1490" s="161">
        <v>41474</v>
      </c>
      <c r="N1490" t="s">
        <v>98</v>
      </c>
      <c r="O1490" t="s">
        <v>104</v>
      </c>
      <c r="P1490">
        <v>3</v>
      </c>
      <c r="Q1490" t="s">
        <v>3114</v>
      </c>
      <c r="R1490">
        <v>2</v>
      </c>
    </row>
    <row r="1491" spans="1:18" x14ac:dyDescent="0.2">
      <c r="A1491" t="s">
        <v>3216</v>
      </c>
      <c r="B1491" t="s">
        <v>3217</v>
      </c>
      <c r="C1491">
        <v>51137</v>
      </c>
      <c r="D1491">
        <v>108126</v>
      </c>
      <c r="E1491">
        <v>10001372</v>
      </c>
      <c r="F1491" t="s">
        <v>1536</v>
      </c>
      <c r="G1491" t="s">
        <v>14</v>
      </c>
      <c r="H1491" t="s">
        <v>374</v>
      </c>
      <c r="I1491" t="s">
        <v>177</v>
      </c>
      <c r="J1491" t="s">
        <v>177</v>
      </c>
      <c r="K1491" t="s">
        <v>3218</v>
      </c>
      <c r="L1491" s="161">
        <v>41199</v>
      </c>
      <c r="M1491" s="161">
        <v>41201</v>
      </c>
      <c r="N1491" t="s">
        <v>143</v>
      </c>
      <c r="O1491" t="s">
        <v>104</v>
      </c>
      <c r="P1491">
        <v>4</v>
      </c>
      <c r="Q1491" t="s">
        <v>3114</v>
      </c>
      <c r="R1491">
        <v>3</v>
      </c>
    </row>
    <row r="1492" spans="1:18" x14ac:dyDescent="0.2">
      <c r="A1492" t="s">
        <v>3219</v>
      </c>
      <c r="B1492" t="s">
        <v>2290</v>
      </c>
      <c r="C1492">
        <v>51142</v>
      </c>
      <c r="D1492">
        <v>108568</v>
      </c>
      <c r="E1492">
        <v>10008159</v>
      </c>
      <c r="F1492" t="s">
        <v>1508</v>
      </c>
      <c r="G1492" t="s">
        <v>13</v>
      </c>
      <c r="H1492" t="s">
        <v>1976</v>
      </c>
      <c r="I1492" t="s">
        <v>1101</v>
      </c>
      <c r="J1492" t="s">
        <v>115</v>
      </c>
      <c r="K1492" t="s">
        <v>3220</v>
      </c>
      <c r="L1492" s="161">
        <v>41323</v>
      </c>
      <c r="M1492" s="161">
        <v>41327</v>
      </c>
      <c r="N1492" t="s">
        <v>98</v>
      </c>
      <c r="O1492" t="s">
        <v>104</v>
      </c>
      <c r="P1492">
        <v>3</v>
      </c>
      <c r="Q1492" t="s">
        <v>3114</v>
      </c>
      <c r="R1492">
        <v>3</v>
      </c>
    </row>
    <row r="1493" spans="1:18" x14ac:dyDescent="0.2">
      <c r="A1493" t="s">
        <v>3221</v>
      </c>
      <c r="B1493" t="s">
        <v>3222</v>
      </c>
      <c r="C1493">
        <v>51170</v>
      </c>
      <c r="D1493">
        <v>105927</v>
      </c>
      <c r="E1493">
        <v>10001436</v>
      </c>
      <c r="F1493" t="s">
        <v>1536</v>
      </c>
      <c r="G1493" t="s">
        <v>14</v>
      </c>
      <c r="H1493" t="s">
        <v>108</v>
      </c>
      <c r="I1493" t="s">
        <v>102</v>
      </c>
      <c r="J1493" t="s">
        <v>102</v>
      </c>
      <c r="K1493" t="s">
        <v>3223</v>
      </c>
      <c r="L1493" s="161">
        <v>41239</v>
      </c>
      <c r="M1493" s="161">
        <v>41243</v>
      </c>
      <c r="N1493" t="s">
        <v>98</v>
      </c>
      <c r="O1493" t="s">
        <v>104</v>
      </c>
      <c r="P1493">
        <v>1</v>
      </c>
      <c r="Q1493" t="s">
        <v>3114</v>
      </c>
      <c r="R1493">
        <v>2</v>
      </c>
    </row>
    <row r="1494" spans="1:18" x14ac:dyDescent="0.2">
      <c r="A1494" t="s">
        <v>3224</v>
      </c>
      <c r="B1494" t="s">
        <v>788</v>
      </c>
      <c r="C1494">
        <v>51224</v>
      </c>
      <c r="D1494">
        <v>110066</v>
      </c>
      <c r="E1494">
        <v>10001539</v>
      </c>
      <c r="F1494" t="s">
        <v>1536</v>
      </c>
      <c r="G1494" t="s">
        <v>14</v>
      </c>
      <c r="H1494" t="s">
        <v>101</v>
      </c>
      <c r="I1494" t="s">
        <v>102</v>
      </c>
      <c r="J1494" t="s">
        <v>102</v>
      </c>
      <c r="K1494" t="s">
        <v>3225</v>
      </c>
      <c r="L1494" s="161">
        <v>41183</v>
      </c>
      <c r="M1494" s="161">
        <v>41187</v>
      </c>
      <c r="N1494" t="s">
        <v>98</v>
      </c>
      <c r="O1494" t="s">
        <v>104</v>
      </c>
      <c r="P1494">
        <v>2</v>
      </c>
      <c r="Q1494" t="s">
        <v>3114</v>
      </c>
      <c r="R1494">
        <v>2</v>
      </c>
    </row>
    <row r="1495" spans="1:18" x14ac:dyDescent="0.2">
      <c r="A1495" t="s">
        <v>3226</v>
      </c>
      <c r="B1495" t="s">
        <v>1580</v>
      </c>
      <c r="C1495">
        <v>51349</v>
      </c>
      <c r="D1495">
        <v>108108</v>
      </c>
      <c r="E1495">
        <v>10001695</v>
      </c>
      <c r="F1495" t="s">
        <v>1512</v>
      </c>
      <c r="G1495" t="s">
        <v>14</v>
      </c>
      <c r="H1495" t="s">
        <v>809</v>
      </c>
      <c r="I1495" t="s">
        <v>155</v>
      </c>
      <c r="J1495" t="s">
        <v>155</v>
      </c>
      <c r="K1495" t="s">
        <v>3227</v>
      </c>
      <c r="L1495" s="161">
        <v>41428</v>
      </c>
      <c r="M1495" s="161">
        <v>41432</v>
      </c>
      <c r="N1495" t="s">
        <v>143</v>
      </c>
      <c r="O1495" t="s">
        <v>104</v>
      </c>
      <c r="P1495">
        <v>3</v>
      </c>
      <c r="Q1495" t="s">
        <v>3114</v>
      </c>
      <c r="R1495">
        <v>3</v>
      </c>
    </row>
    <row r="1496" spans="1:18" x14ac:dyDescent="0.2">
      <c r="A1496" t="s">
        <v>3228</v>
      </c>
      <c r="B1496" t="s">
        <v>792</v>
      </c>
      <c r="C1496">
        <v>51435</v>
      </c>
      <c r="D1496">
        <v>117656</v>
      </c>
      <c r="E1496">
        <v>10001787</v>
      </c>
      <c r="F1496" t="s">
        <v>1536</v>
      </c>
      <c r="G1496" t="s">
        <v>14</v>
      </c>
      <c r="H1496" t="s">
        <v>793</v>
      </c>
      <c r="I1496" t="s">
        <v>102</v>
      </c>
      <c r="J1496" t="s">
        <v>102</v>
      </c>
      <c r="K1496" t="s">
        <v>3229</v>
      </c>
      <c r="L1496" s="161">
        <v>41338</v>
      </c>
      <c r="M1496" s="161">
        <v>41341</v>
      </c>
      <c r="N1496" t="s">
        <v>98</v>
      </c>
      <c r="O1496" t="s">
        <v>104</v>
      </c>
      <c r="P1496">
        <v>3</v>
      </c>
      <c r="Q1496" t="s">
        <v>3114</v>
      </c>
      <c r="R1496">
        <v>3</v>
      </c>
    </row>
    <row r="1497" spans="1:18" x14ac:dyDescent="0.2">
      <c r="A1497" t="s">
        <v>3230</v>
      </c>
      <c r="B1497" t="s">
        <v>3231</v>
      </c>
      <c r="C1497">
        <v>51510</v>
      </c>
      <c r="D1497">
        <v>106598</v>
      </c>
      <c r="E1497">
        <v>10011058</v>
      </c>
      <c r="F1497" t="s">
        <v>1590</v>
      </c>
      <c r="G1497" t="s">
        <v>13</v>
      </c>
      <c r="H1497" t="s">
        <v>219</v>
      </c>
      <c r="I1497" t="s">
        <v>177</v>
      </c>
      <c r="J1497" t="s">
        <v>177</v>
      </c>
      <c r="K1497" t="s">
        <v>3232</v>
      </c>
      <c r="L1497" s="161">
        <v>41232</v>
      </c>
      <c r="M1497" s="161">
        <v>41235</v>
      </c>
      <c r="N1497" t="s">
        <v>123</v>
      </c>
      <c r="O1497" t="s">
        <v>104</v>
      </c>
      <c r="P1497">
        <v>1</v>
      </c>
      <c r="Q1497" t="s">
        <v>3114</v>
      </c>
      <c r="R1497">
        <v>3</v>
      </c>
    </row>
    <row r="1498" spans="1:18" x14ac:dyDescent="0.2">
      <c r="A1498" t="s">
        <v>3233</v>
      </c>
      <c r="B1498" t="s">
        <v>3234</v>
      </c>
      <c r="C1498">
        <v>51536</v>
      </c>
      <c r="D1498">
        <v>106493</v>
      </c>
      <c r="E1498">
        <v>10009067</v>
      </c>
      <c r="F1498" t="s">
        <v>1508</v>
      </c>
      <c r="G1498" t="s">
        <v>13</v>
      </c>
      <c r="H1498" t="s">
        <v>252</v>
      </c>
      <c r="I1498" t="s">
        <v>155</v>
      </c>
      <c r="J1498" t="s">
        <v>155</v>
      </c>
      <c r="K1498" t="s">
        <v>3235</v>
      </c>
      <c r="L1498" s="161">
        <v>41254</v>
      </c>
      <c r="M1498" s="161">
        <v>41257</v>
      </c>
      <c r="N1498" t="s">
        <v>98</v>
      </c>
      <c r="O1498" t="s">
        <v>104</v>
      </c>
      <c r="P1498">
        <v>3</v>
      </c>
      <c r="Q1498" t="s">
        <v>3114</v>
      </c>
      <c r="R1498">
        <v>2</v>
      </c>
    </row>
    <row r="1499" spans="1:18" x14ac:dyDescent="0.2">
      <c r="A1499" t="s">
        <v>3236</v>
      </c>
      <c r="B1499" t="s">
        <v>3237</v>
      </c>
      <c r="C1499">
        <v>51540</v>
      </c>
      <c r="D1499">
        <v>110160</v>
      </c>
      <c r="E1499">
        <v>10001951</v>
      </c>
      <c r="F1499" t="s">
        <v>1512</v>
      </c>
      <c r="G1499" t="s">
        <v>14</v>
      </c>
      <c r="H1499" t="s">
        <v>252</v>
      </c>
      <c r="I1499" t="s">
        <v>155</v>
      </c>
      <c r="J1499" t="s">
        <v>155</v>
      </c>
      <c r="K1499" t="s">
        <v>3238</v>
      </c>
      <c r="L1499" s="161">
        <v>41386</v>
      </c>
      <c r="M1499" s="161">
        <v>41390</v>
      </c>
      <c r="N1499" t="s">
        <v>143</v>
      </c>
      <c r="O1499" t="s">
        <v>104</v>
      </c>
      <c r="P1499">
        <v>2</v>
      </c>
      <c r="Q1499" t="s">
        <v>3114</v>
      </c>
      <c r="R1499">
        <v>3</v>
      </c>
    </row>
    <row r="1500" spans="1:18" x14ac:dyDescent="0.2">
      <c r="A1500" t="s">
        <v>3239</v>
      </c>
      <c r="B1500" t="s">
        <v>808</v>
      </c>
      <c r="C1500">
        <v>51572</v>
      </c>
      <c r="D1500">
        <v>106491</v>
      </c>
      <c r="E1500">
        <v>10001997</v>
      </c>
      <c r="F1500" t="s">
        <v>1508</v>
      </c>
      <c r="G1500" t="s">
        <v>13</v>
      </c>
      <c r="H1500" t="s">
        <v>809</v>
      </c>
      <c r="I1500" t="s">
        <v>155</v>
      </c>
      <c r="J1500" t="s">
        <v>155</v>
      </c>
      <c r="K1500" t="s">
        <v>3240</v>
      </c>
      <c r="L1500" s="161">
        <v>41184</v>
      </c>
      <c r="M1500" s="161">
        <v>41187</v>
      </c>
      <c r="N1500" t="s">
        <v>123</v>
      </c>
      <c r="O1500" t="s">
        <v>104</v>
      </c>
      <c r="P1500">
        <v>2</v>
      </c>
      <c r="Q1500" t="s">
        <v>3114</v>
      </c>
      <c r="R1500">
        <v>3</v>
      </c>
    </row>
    <row r="1501" spans="1:18" x14ac:dyDescent="0.2">
      <c r="A1501" t="s">
        <v>3241</v>
      </c>
      <c r="B1501" t="s">
        <v>1593</v>
      </c>
      <c r="C1501">
        <v>51578</v>
      </c>
      <c r="D1501">
        <v>107022</v>
      </c>
      <c r="E1501">
        <v>10002008</v>
      </c>
      <c r="F1501" t="s">
        <v>1512</v>
      </c>
      <c r="G1501" t="s">
        <v>14</v>
      </c>
      <c r="H1501" t="s">
        <v>295</v>
      </c>
      <c r="I1501" t="s">
        <v>186</v>
      </c>
      <c r="J1501" t="s">
        <v>93</v>
      </c>
      <c r="K1501" t="s">
        <v>3242</v>
      </c>
      <c r="L1501" s="161">
        <v>41198</v>
      </c>
      <c r="M1501" s="161">
        <v>41201</v>
      </c>
      <c r="N1501" t="s">
        <v>143</v>
      </c>
      <c r="O1501" t="s">
        <v>104</v>
      </c>
      <c r="P1501">
        <v>2</v>
      </c>
      <c r="Q1501" t="s">
        <v>3114</v>
      </c>
      <c r="R1501">
        <v>3</v>
      </c>
    </row>
    <row r="1502" spans="1:18" x14ac:dyDescent="0.2">
      <c r="A1502" t="s">
        <v>3243</v>
      </c>
      <c r="B1502" t="s">
        <v>3244</v>
      </c>
      <c r="C1502">
        <v>51623</v>
      </c>
      <c r="D1502">
        <v>107610</v>
      </c>
      <c r="E1502">
        <v>10002085</v>
      </c>
      <c r="F1502" t="s">
        <v>1508</v>
      </c>
      <c r="G1502" t="s">
        <v>13</v>
      </c>
      <c r="H1502" t="s">
        <v>160</v>
      </c>
      <c r="I1502" t="s">
        <v>161</v>
      </c>
      <c r="J1502" t="s">
        <v>161</v>
      </c>
      <c r="K1502" t="s">
        <v>3245</v>
      </c>
      <c r="L1502" s="161">
        <v>41443</v>
      </c>
      <c r="M1502" s="161">
        <v>41446</v>
      </c>
      <c r="N1502" t="s">
        <v>123</v>
      </c>
      <c r="O1502" t="s">
        <v>104</v>
      </c>
      <c r="P1502">
        <v>2</v>
      </c>
      <c r="Q1502" t="s">
        <v>3114</v>
      </c>
      <c r="R1502">
        <v>3</v>
      </c>
    </row>
    <row r="1503" spans="1:18" x14ac:dyDescent="0.2">
      <c r="A1503" t="s">
        <v>3246</v>
      </c>
      <c r="B1503" t="s">
        <v>3247</v>
      </c>
      <c r="C1503">
        <v>51627</v>
      </c>
      <c r="D1503">
        <v>106948</v>
      </c>
      <c r="E1503">
        <v>10002088</v>
      </c>
      <c r="F1503" t="s">
        <v>1536</v>
      </c>
      <c r="G1503" t="s">
        <v>14</v>
      </c>
      <c r="H1503" t="s">
        <v>108</v>
      </c>
      <c r="I1503" t="s">
        <v>102</v>
      </c>
      <c r="J1503" t="s">
        <v>102</v>
      </c>
      <c r="K1503" t="s">
        <v>3248</v>
      </c>
      <c r="L1503" s="161">
        <v>41429</v>
      </c>
      <c r="M1503" s="161">
        <v>41432</v>
      </c>
      <c r="N1503" t="s">
        <v>123</v>
      </c>
      <c r="O1503" t="s">
        <v>104</v>
      </c>
      <c r="P1503">
        <v>4</v>
      </c>
      <c r="Q1503" t="s">
        <v>3114</v>
      </c>
      <c r="R1503">
        <v>2</v>
      </c>
    </row>
    <row r="1504" spans="1:18" x14ac:dyDescent="0.2">
      <c r="A1504" t="s">
        <v>3249</v>
      </c>
      <c r="B1504" t="s">
        <v>813</v>
      </c>
      <c r="C1504">
        <v>51653</v>
      </c>
      <c r="D1504">
        <v>108073</v>
      </c>
      <c r="E1504">
        <v>10008919</v>
      </c>
      <c r="F1504" t="s">
        <v>1512</v>
      </c>
      <c r="G1504" t="s">
        <v>14</v>
      </c>
      <c r="H1504" t="s">
        <v>275</v>
      </c>
      <c r="I1504" t="s">
        <v>186</v>
      </c>
      <c r="J1504" t="s">
        <v>93</v>
      </c>
      <c r="K1504" t="s">
        <v>3250</v>
      </c>
      <c r="L1504" s="161">
        <v>41218</v>
      </c>
      <c r="M1504" s="161">
        <v>41222</v>
      </c>
      <c r="N1504" t="s">
        <v>143</v>
      </c>
      <c r="O1504" t="s">
        <v>104</v>
      </c>
      <c r="P1504">
        <v>3</v>
      </c>
      <c r="Q1504" t="s">
        <v>3114</v>
      </c>
      <c r="R1504">
        <v>2</v>
      </c>
    </row>
    <row r="1505" spans="1:18" x14ac:dyDescent="0.2">
      <c r="A1505" t="s">
        <v>3251</v>
      </c>
      <c r="B1505" t="s">
        <v>2313</v>
      </c>
      <c r="C1505">
        <v>51686</v>
      </c>
      <c r="D1505">
        <v>106323</v>
      </c>
      <c r="E1505">
        <v>10000612</v>
      </c>
      <c r="F1505" t="s">
        <v>1508</v>
      </c>
      <c r="G1505" t="s">
        <v>13</v>
      </c>
      <c r="H1505" t="s">
        <v>1176</v>
      </c>
      <c r="I1505" t="s">
        <v>102</v>
      </c>
      <c r="J1505" t="s">
        <v>102</v>
      </c>
      <c r="K1505" t="s">
        <v>3252</v>
      </c>
      <c r="L1505" s="161">
        <v>41169</v>
      </c>
      <c r="M1505" s="161">
        <v>41173</v>
      </c>
      <c r="N1505" t="s">
        <v>98</v>
      </c>
      <c r="O1505" t="s">
        <v>104</v>
      </c>
      <c r="P1505">
        <v>3</v>
      </c>
      <c r="Q1505" t="s">
        <v>3114</v>
      </c>
      <c r="R1505">
        <v>3</v>
      </c>
    </row>
    <row r="1506" spans="1:18" x14ac:dyDescent="0.2">
      <c r="A1506" t="s">
        <v>3253</v>
      </c>
      <c r="B1506" t="s">
        <v>815</v>
      </c>
      <c r="C1506">
        <v>51687</v>
      </c>
      <c r="D1506">
        <v>109898</v>
      </c>
      <c r="E1506">
        <v>10002186</v>
      </c>
      <c r="F1506" t="s">
        <v>1508</v>
      </c>
      <c r="G1506" t="s">
        <v>13</v>
      </c>
      <c r="H1506" t="s">
        <v>724</v>
      </c>
      <c r="I1506" t="s">
        <v>102</v>
      </c>
      <c r="J1506" t="s">
        <v>102</v>
      </c>
      <c r="K1506" t="s">
        <v>3254</v>
      </c>
      <c r="L1506" s="161">
        <v>41330</v>
      </c>
      <c r="M1506" s="161">
        <v>41334</v>
      </c>
      <c r="N1506" t="s">
        <v>98</v>
      </c>
      <c r="O1506" t="s">
        <v>104</v>
      </c>
      <c r="P1506">
        <v>3</v>
      </c>
      <c r="Q1506" t="s">
        <v>3114</v>
      </c>
      <c r="R1506">
        <v>3</v>
      </c>
    </row>
    <row r="1507" spans="1:18" x14ac:dyDescent="0.2">
      <c r="A1507" t="s">
        <v>3255</v>
      </c>
      <c r="B1507" t="s">
        <v>415</v>
      </c>
      <c r="C1507">
        <v>51800</v>
      </c>
      <c r="D1507">
        <v>116500</v>
      </c>
      <c r="E1507">
        <v>10002375</v>
      </c>
      <c r="F1507" t="s">
        <v>1508</v>
      </c>
      <c r="G1507" t="s">
        <v>13</v>
      </c>
      <c r="H1507" t="s">
        <v>225</v>
      </c>
      <c r="I1507" t="s">
        <v>92</v>
      </c>
      <c r="J1507" t="s">
        <v>93</v>
      </c>
      <c r="K1507" t="s">
        <v>3256</v>
      </c>
      <c r="L1507" s="161">
        <v>41436</v>
      </c>
      <c r="M1507" s="161">
        <v>41439</v>
      </c>
      <c r="N1507" t="s">
        <v>98</v>
      </c>
      <c r="O1507" t="s">
        <v>104</v>
      </c>
      <c r="P1507">
        <v>3</v>
      </c>
      <c r="Q1507" t="s">
        <v>3114</v>
      </c>
      <c r="R1507">
        <v>3</v>
      </c>
    </row>
    <row r="1508" spans="1:18" x14ac:dyDescent="0.2">
      <c r="A1508" t="s">
        <v>3257</v>
      </c>
      <c r="B1508" t="s">
        <v>2324</v>
      </c>
      <c r="C1508">
        <v>51909</v>
      </c>
      <c r="D1508">
        <v>110554</v>
      </c>
      <c r="E1508">
        <v>10002602</v>
      </c>
      <c r="F1508" t="s">
        <v>1536</v>
      </c>
      <c r="G1508" t="s">
        <v>14</v>
      </c>
      <c r="H1508" t="s">
        <v>340</v>
      </c>
      <c r="I1508" t="s">
        <v>155</v>
      </c>
      <c r="J1508" t="s">
        <v>155</v>
      </c>
      <c r="K1508" t="s">
        <v>3258</v>
      </c>
      <c r="L1508" s="161">
        <v>41233</v>
      </c>
      <c r="M1508" s="161">
        <v>41235</v>
      </c>
      <c r="N1508" t="s">
        <v>123</v>
      </c>
      <c r="O1508" t="s">
        <v>104</v>
      </c>
      <c r="P1508">
        <v>3</v>
      </c>
      <c r="Q1508" t="s">
        <v>3114</v>
      </c>
      <c r="R1508">
        <v>3</v>
      </c>
    </row>
    <row r="1509" spans="1:18" x14ac:dyDescent="0.2">
      <c r="A1509" t="s">
        <v>3259</v>
      </c>
      <c r="B1509" t="s">
        <v>835</v>
      </c>
      <c r="C1509">
        <v>52004</v>
      </c>
      <c r="D1509">
        <v>108633</v>
      </c>
      <c r="E1509">
        <v>10000789</v>
      </c>
      <c r="F1509" t="s">
        <v>1590</v>
      </c>
      <c r="G1509" t="s">
        <v>13</v>
      </c>
      <c r="H1509" t="s">
        <v>395</v>
      </c>
      <c r="I1509" t="s">
        <v>131</v>
      </c>
      <c r="J1509" t="s">
        <v>131</v>
      </c>
      <c r="K1509" t="s">
        <v>3260</v>
      </c>
      <c r="L1509" s="161">
        <v>41471</v>
      </c>
      <c r="M1509" s="161">
        <v>41474</v>
      </c>
      <c r="N1509" t="s">
        <v>98</v>
      </c>
      <c r="O1509" t="s">
        <v>104</v>
      </c>
      <c r="P1509">
        <v>2</v>
      </c>
      <c r="Q1509" t="s">
        <v>3114</v>
      </c>
      <c r="R1509">
        <v>2</v>
      </c>
    </row>
    <row r="1510" spans="1:18" x14ac:dyDescent="0.2">
      <c r="A1510" t="s">
        <v>3261</v>
      </c>
      <c r="B1510" t="s">
        <v>3262</v>
      </c>
      <c r="C1510">
        <v>52104</v>
      </c>
      <c r="D1510">
        <v>106895</v>
      </c>
      <c r="E1510">
        <v>10002861</v>
      </c>
      <c r="F1510" t="s">
        <v>1512</v>
      </c>
      <c r="G1510" t="s">
        <v>14</v>
      </c>
      <c r="H1510" t="s">
        <v>1322</v>
      </c>
      <c r="I1510" t="s">
        <v>131</v>
      </c>
      <c r="J1510" t="s">
        <v>131</v>
      </c>
      <c r="K1510" t="s">
        <v>3263</v>
      </c>
      <c r="L1510" s="161">
        <v>41387</v>
      </c>
      <c r="M1510" s="161">
        <v>41390</v>
      </c>
      <c r="N1510" t="s">
        <v>143</v>
      </c>
      <c r="O1510" t="s">
        <v>104</v>
      </c>
      <c r="P1510">
        <v>2</v>
      </c>
      <c r="Q1510" t="s">
        <v>3114</v>
      </c>
      <c r="R1510">
        <v>2</v>
      </c>
    </row>
    <row r="1511" spans="1:18" x14ac:dyDescent="0.2">
      <c r="A1511" t="s">
        <v>3264</v>
      </c>
      <c r="B1511" t="s">
        <v>843</v>
      </c>
      <c r="C1511">
        <v>52150</v>
      </c>
      <c r="D1511">
        <v>106393</v>
      </c>
      <c r="E1511">
        <v>10002948</v>
      </c>
      <c r="F1511" t="s">
        <v>1508</v>
      </c>
      <c r="G1511" t="s">
        <v>13</v>
      </c>
      <c r="H1511" t="s">
        <v>176</v>
      </c>
      <c r="I1511" t="s">
        <v>177</v>
      </c>
      <c r="J1511" t="s">
        <v>177</v>
      </c>
      <c r="K1511" t="s">
        <v>3265</v>
      </c>
      <c r="L1511" s="161">
        <v>41450</v>
      </c>
      <c r="M1511" s="161">
        <v>41452</v>
      </c>
      <c r="N1511" t="s">
        <v>98</v>
      </c>
      <c r="O1511" t="s">
        <v>104</v>
      </c>
      <c r="P1511">
        <v>2</v>
      </c>
      <c r="Q1511" t="s">
        <v>3114</v>
      </c>
      <c r="R1511">
        <v>3</v>
      </c>
    </row>
    <row r="1512" spans="1:18" x14ac:dyDescent="0.2">
      <c r="A1512" t="s">
        <v>3266</v>
      </c>
      <c r="B1512" t="s">
        <v>2345</v>
      </c>
      <c r="C1512">
        <v>52157</v>
      </c>
      <c r="D1512">
        <v>108972</v>
      </c>
      <c r="E1512">
        <v>10009072</v>
      </c>
      <c r="F1512" t="s">
        <v>1590</v>
      </c>
      <c r="G1512" t="s">
        <v>13</v>
      </c>
      <c r="H1512" t="s">
        <v>1250</v>
      </c>
      <c r="I1512" t="s">
        <v>115</v>
      </c>
      <c r="J1512" t="s">
        <v>115</v>
      </c>
      <c r="K1512" t="s">
        <v>3267</v>
      </c>
      <c r="L1512" s="161">
        <v>41232</v>
      </c>
      <c r="M1512" s="161">
        <v>41235</v>
      </c>
      <c r="N1512" t="s">
        <v>123</v>
      </c>
      <c r="O1512" t="s">
        <v>104</v>
      </c>
      <c r="P1512">
        <v>3</v>
      </c>
      <c r="Q1512" t="s">
        <v>3114</v>
      </c>
      <c r="R1512">
        <v>3</v>
      </c>
    </row>
    <row r="1513" spans="1:18" x14ac:dyDescent="0.2">
      <c r="A1513" t="s">
        <v>3268</v>
      </c>
      <c r="B1513" t="s">
        <v>3269</v>
      </c>
      <c r="C1513">
        <v>52165</v>
      </c>
      <c r="D1513">
        <v>107733</v>
      </c>
      <c r="E1513">
        <v>10002979</v>
      </c>
      <c r="F1513" t="s">
        <v>1508</v>
      </c>
      <c r="G1513" t="s">
        <v>13</v>
      </c>
      <c r="H1513" t="s">
        <v>1349</v>
      </c>
      <c r="I1513" t="s">
        <v>177</v>
      </c>
      <c r="J1513" t="s">
        <v>177</v>
      </c>
      <c r="K1513" t="s">
        <v>3270</v>
      </c>
      <c r="L1513" s="161">
        <v>41176</v>
      </c>
      <c r="M1513" s="161">
        <v>41180</v>
      </c>
      <c r="N1513" t="s">
        <v>1834</v>
      </c>
      <c r="O1513" t="s">
        <v>104</v>
      </c>
      <c r="P1513">
        <v>2</v>
      </c>
      <c r="Q1513" t="s">
        <v>3114</v>
      </c>
      <c r="R1513">
        <v>4</v>
      </c>
    </row>
    <row r="1514" spans="1:18" x14ac:dyDescent="0.2">
      <c r="A1514" t="s">
        <v>3271</v>
      </c>
      <c r="B1514" t="s">
        <v>430</v>
      </c>
      <c r="C1514">
        <v>52210</v>
      </c>
      <c r="D1514">
        <v>116216</v>
      </c>
      <c r="E1514">
        <v>10003085</v>
      </c>
      <c r="F1514" t="s">
        <v>1508</v>
      </c>
      <c r="G1514" t="s">
        <v>13</v>
      </c>
      <c r="H1514" t="s">
        <v>223</v>
      </c>
      <c r="I1514" t="s">
        <v>152</v>
      </c>
      <c r="J1514" t="s">
        <v>152</v>
      </c>
      <c r="K1514" t="s">
        <v>3272</v>
      </c>
      <c r="L1514" s="161">
        <v>41338</v>
      </c>
      <c r="M1514" s="161">
        <v>41340</v>
      </c>
      <c r="N1514" t="s">
        <v>123</v>
      </c>
      <c r="O1514" t="s">
        <v>104</v>
      </c>
      <c r="P1514">
        <v>3</v>
      </c>
      <c r="Q1514" t="s">
        <v>3114</v>
      </c>
      <c r="R1514">
        <v>2</v>
      </c>
    </row>
    <row r="1515" spans="1:18" x14ac:dyDescent="0.2">
      <c r="A1515" t="s">
        <v>3273</v>
      </c>
      <c r="B1515" t="s">
        <v>847</v>
      </c>
      <c r="C1515">
        <v>52395</v>
      </c>
      <c r="D1515">
        <v>106060</v>
      </c>
      <c r="E1515">
        <v>10003190</v>
      </c>
      <c r="F1515" t="s">
        <v>1508</v>
      </c>
      <c r="G1515" t="s">
        <v>13</v>
      </c>
      <c r="H1515" t="s">
        <v>806</v>
      </c>
      <c r="I1515" t="s">
        <v>186</v>
      </c>
      <c r="J1515" t="s">
        <v>93</v>
      </c>
      <c r="K1515" t="s">
        <v>3274</v>
      </c>
      <c r="L1515" s="161">
        <v>41226</v>
      </c>
      <c r="M1515" s="161">
        <v>41228</v>
      </c>
      <c r="N1515" t="s">
        <v>98</v>
      </c>
      <c r="O1515" t="s">
        <v>104</v>
      </c>
      <c r="P1515">
        <v>2</v>
      </c>
      <c r="Q1515" t="s">
        <v>3114</v>
      </c>
      <c r="R1515">
        <v>3</v>
      </c>
    </row>
    <row r="1516" spans="1:18" x14ac:dyDescent="0.2">
      <c r="A1516" t="s">
        <v>3275</v>
      </c>
      <c r="B1516" t="s">
        <v>2357</v>
      </c>
      <c r="C1516">
        <v>52459</v>
      </c>
      <c r="D1516">
        <v>107016</v>
      </c>
      <c r="E1516">
        <v>10003289</v>
      </c>
      <c r="F1516" t="s">
        <v>1536</v>
      </c>
      <c r="G1516" t="s">
        <v>14</v>
      </c>
      <c r="H1516" t="s">
        <v>347</v>
      </c>
      <c r="I1516" t="s">
        <v>186</v>
      </c>
      <c r="J1516" t="s">
        <v>93</v>
      </c>
      <c r="K1516" t="s">
        <v>3276</v>
      </c>
      <c r="L1516" s="161">
        <v>41330</v>
      </c>
      <c r="M1516" s="161">
        <v>41334</v>
      </c>
      <c r="N1516" t="s">
        <v>123</v>
      </c>
      <c r="O1516" t="s">
        <v>104</v>
      </c>
      <c r="P1516">
        <v>3</v>
      </c>
      <c r="Q1516" t="s">
        <v>3114</v>
      </c>
      <c r="R1516">
        <v>2</v>
      </c>
    </row>
    <row r="1517" spans="1:18" x14ac:dyDescent="0.2">
      <c r="A1517" t="s">
        <v>3277</v>
      </c>
      <c r="B1517" t="s">
        <v>314</v>
      </c>
      <c r="C1517">
        <v>52487</v>
      </c>
      <c r="D1517">
        <v>105188</v>
      </c>
      <c r="E1517">
        <v>10003347</v>
      </c>
      <c r="F1517" t="s">
        <v>1508</v>
      </c>
      <c r="G1517" t="s">
        <v>13</v>
      </c>
      <c r="H1517" t="s">
        <v>315</v>
      </c>
      <c r="I1517" t="s">
        <v>161</v>
      </c>
      <c r="J1517" t="s">
        <v>161</v>
      </c>
      <c r="K1517" t="s">
        <v>316</v>
      </c>
      <c r="L1517" s="161">
        <v>41386</v>
      </c>
      <c r="M1517" s="161">
        <v>41390</v>
      </c>
      <c r="N1517" t="s">
        <v>98</v>
      </c>
      <c r="O1517" t="s">
        <v>104</v>
      </c>
      <c r="P1517">
        <v>2</v>
      </c>
      <c r="Q1517" t="s">
        <v>3114</v>
      </c>
      <c r="R1517">
        <v>3</v>
      </c>
    </row>
    <row r="1518" spans="1:18" x14ac:dyDescent="0.2">
      <c r="A1518" t="s">
        <v>3278</v>
      </c>
      <c r="B1518" t="s">
        <v>3279</v>
      </c>
      <c r="C1518">
        <v>52529</v>
      </c>
      <c r="D1518">
        <v>119816</v>
      </c>
      <c r="E1518">
        <v>10034022</v>
      </c>
      <c r="F1518" t="s">
        <v>1508</v>
      </c>
      <c r="G1518" t="s">
        <v>13</v>
      </c>
      <c r="H1518" t="s">
        <v>342</v>
      </c>
      <c r="I1518" t="s">
        <v>177</v>
      </c>
      <c r="J1518" t="s">
        <v>177</v>
      </c>
      <c r="K1518" t="s">
        <v>3280</v>
      </c>
      <c r="L1518" s="161">
        <v>41387</v>
      </c>
      <c r="M1518" s="161">
        <v>41390</v>
      </c>
      <c r="N1518" t="s">
        <v>123</v>
      </c>
      <c r="O1518" t="s">
        <v>104</v>
      </c>
      <c r="P1518">
        <v>2</v>
      </c>
      <c r="Q1518" t="s">
        <v>3114</v>
      </c>
      <c r="R1518">
        <v>2</v>
      </c>
    </row>
    <row r="1519" spans="1:18" x14ac:dyDescent="0.2">
      <c r="A1519" t="s">
        <v>3281</v>
      </c>
      <c r="B1519" t="s">
        <v>2363</v>
      </c>
      <c r="C1519">
        <v>52544</v>
      </c>
      <c r="D1519">
        <v>114962</v>
      </c>
      <c r="E1519">
        <v>10003407</v>
      </c>
      <c r="F1519" t="s">
        <v>1512</v>
      </c>
      <c r="G1519" t="s">
        <v>14</v>
      </c>
      <c r="H1519" t="s">
        <v>776</v>
      </c>
      <c r="I1519" t="s">
        <v>177</v>
      </c>
      <c r="J1519" t="s">
        <v>177</v>
      </c>
      <c r="K1519" t="s">
        <v>3282</v>
      </c>
      <c r="L1519" s="161">
        <v>41247</v>
      </c>
      <c r="M1519" s="161">
        <v>41250</v>
      </c>
      <c r="N1519" t="s">
        <v>143</v>
      </c>
      <c r="O1519" t="s">
        <v>104</v>
      </c>
      <c r="P1519">
        <v>3</v>
      </c>
      <c r="Q1519" t="s">
        <v>3114</v>
      </c>
      <c r="R1519">
        <v>2</v>
      </c>
    </row>
    <row r="1520" spans="1:18" x14ac:dyDescent="0.2">
      <c r="A1520" t="s">
        <v>3283</v>
      </c>
      <c r="B1520" t="s">
        <v>212</v>
      </c>
      <c r="C1520">
        <v>52550</v>
      </c>
      <c r="D1520">
        <v>110135</v>
      </c>
      <c r="E1520">
        <v>10001710</v>
      </c>
      <c r="F1520" t="s">
        <v>1512</v>
      </c>
      <c r="G1520" t="s">
        <v>14</v>
      </c>
      <c r="H1520" t="s">
        <v>213</v>
      </c>
      <c r="I1520" t="s">
        <v>155</v>
      </c>
      <c r="J1520" t="s">
        <v>155</v>
      </c>
      <c r="K1520" t="s">
        <v>214</v>
      </c>
      <c r="L1520" s="161">
        <v>41219</v>
      </c>
      <c r="M1520" s="161">
        <v>41222</v>
      </c>
      <c r="N1520" t="s">
        <v>143</v>
      </c>
      <c r="O1520" t="s">
        <v>104</v>
      </c>
      <c r="P1520">
        <v>2</v>
      </c>
      <c r="Q1520" t="s">
        <v>3114</v>
      </c>
      <c r="R1520">
        <v>3</v>
      </c>
    </row>
    <row r="1521" spans="1:18" x14ac:dyDescent="0.2">
      <c r="A1521" t="s">
        <v>3284</v>
      </c>
      <c r="B1521" t="s">
        <v>441</v>
      </c>
      <c r="C1521">
        <v>52563</v>
      </c>
      <c r="D1521">
        <v>106172</v>
      </c>
      <c r="E1521">
        <v>10003430</v>
      </c>
      <c r="F1521" t="s">
        <v>1536</v>
      </c>
      <c r="G1521" t="s">
        <v>14</v>
      </c>
      <c r="H1521" t="s">
        <v>442</v>
      </c>
      <c r="I1521" t="s">
        <v>92</v>
      </c>
      <c r="J1521" t="s">
        <v>93</v>
      </c>
      <c r="K1521" t="s">
        <v>444</v>
      </c>
      <c r="L1521" s="161">
        <v>41169</v>
      </c>
      <c r="M1521" s="161">
        <v>41173</v>
      </c>
      <c r="N1521" t="s">
        <v>123</v>
      </c>
      <c r="O1521" t="s">
        <v>104</v>
      </c>
      <c r="P1521">
        <v>2</v>
      </c>
      <c r="Q1521" t="s">
        <v>3114</v>
      </c>
      <c r="R1521">
        <v>3</v>
      </c>
    </row>
    <row r="1522" spans="1:18" x14ac:dyDescent="0.2">
      <c r="A1522" t="s">
        <v>3285</v>
      </c>
      <c r="B1522" t="s">
        <v>3286</v>
      </c>
      <c r="C1522">
        <v>52565</v>
      </c>
      <c r="D1522">
        <v>121491</v>
      </c>
      <c r="E1522">
        <v>10036282</v>
      </c>
      <c r="F1522" t="s">
        <v>1508</v>
      </c>
      <c r="G1522" t="s">
        <v>13</v>
      </c>
      <c r="H1522" t="s">
        <v>793</v>
      </c>
      <c r="I1522" t="s">
        <v>102</v>
      </c>
      <c r="J1522" t="s">
        <v>102</v>
      </c>
      <c r="K1522" t="s">
        <v>3287</v>
      </c>
      <c r="L1522" s="161">
        <v>41198</v>
      </c>
      <c r="M1522" s="161">
        <v>41201</v>
      </c>
      <c r="N1522" t="s">
        <v>98</v>
      </c>
      <c r="O1522" t="s">
        <v>104</v>
      </c>
      <c r="P1522">
        <v>2</v>
      </c>
      <c r="Q1522" t="s">
        <v>3114</v>
      </c>
      <c r="R1522">
        <v>2</v>
      </c>
    </row>
    <row r="1523" spans="1:18" x14ac:dyDescent="0.2">
      <c r="A1523" t="s">
        <v>3288</v>
      </c>
      <c r="B1523" t="s">
        <v>855</v>
      </c>
      <c r="C1523">
        <v>52585</v>
      </c>
      <c r="D1523">
        <v>117554</v>
      </c>
      <c r="E1523">
        <v>10007951</v>
      </c>
      <c r="F1523" t="s">
        <v>1508</v>
      </c>
      <c r="G1523" t="s">
        <v>13</v>
      </c>
      <c r="H1523" t="s">
        <v>768</v>
      </c>
      <c r="I1523" t="s">
        <v>92</v>
      </c>
      <c r="J1523" t="s">
        <v>93</v>
      </c>
      <c r="K1523" t="s">
        <v>3289</v>
      </c>
      <c r="L1523" s="161">
        <v>41317</v>
      </c>
      <c r="M1523" s="161">
        <v>41320</v>
      </c>
      <c r="N1523" t="s">
        <v>123</v>
      </c>
      <c r="O1523" t="s">
        <v>104</v>
      </c>
      <c r="P1523">
        <v>2</v>
      </c>
      <c r="Q1523" t="s">
        <v>3114</v>
      </c>
      <c r="R1523">
        <v>3</v>
      </c>
    </row>
    <row r="1524" spans="1:18" x14ac:dyDescent="0.2">
      <c r="A1524" t="s">
        <v>3290</v>
      </c>
      <c r="B1524" t="s">
        <v>859</v>
      </c>
      <c r="C1524">
        <v>52598</v>
      </c>
      <c r="D1524">
        <v>116378</v>
      </c>
      <c r="E1524">
        <v>10006710</v>
      </c>
      <c r="F1524" t="s">
        <v>1508</v>
      </c>
      <c r="G1524" t="s">
        <v>13</v>
      </c>
      <c r="H1524" t="s">
        <v>860</v>
      </c>
      <c r="I1524" t="s">
        <v>115</v>
      </c>
      <c r="J1524" t="s">
        <v>115</v>
      </c>
      <c r="K1524" t="s">
        <v>3291</v>
      </c>
      <c r="L1524" s="161">
        <v>41170</v>
      </c>
      <c r="M1524" s="161">
        <v>41173</v>
      </c>
      <c r="N1524" t="s">
        <v>98</v>
      </c>
      <c r="O1524" t="s">
        <v>104</v>
      </c>
      <c r="P1524">
        <v>3</v>
      </c>
      <c r="Q1524" t="s">
        <v>3114</v>
      </c>
      <c r="R1524">
        <v>2</v>
      </c>
    </row>
    <row r="1525" spans="1:18" x14ac:dyDescent="0.2">
      <c r="A1525" t="s">
        <v>3292</v>
      </c>
      <c r="B1525" t="s">
        <v>3293</v>
      </c>
      <c r="C1525">
        <v>52602</v>
      </c>
      <c r="D1525">
        <v>116503</v>
      </c>
      <c r="E1525">
        <v>10003471</v>
      </c>
      <c r="F1525" t="s">
        <v>1508</v>
      </c>
      <c r="G1525" t="s">
        <v>13</v>
      </c>
      <c r="H1525" t="s">
        <v>91</v>
      </c>
      <c r="I1525" t="s">
        <v>92</v>
      </c>
      <c r="J1525" t="s">
        <v>93</v>
      </c>
      <c r="K1525" t="s">
        <v>3294</v>
      </c>
      <c r="L1525" s="161">
        <v>41232</v>
      </c>
      <c r="M1525" s="161">
        <v>41234</v>
      </c>
      <c r="N1525" t="s">
        <v>98</v>
      </c>
      <c r="O1525" t="s">
        <v>104</v>
      </c>
      <c r="P1525">
        <v>3</v>
      </c>
      <c r="Q1525" t="s">
        <v>3114</v>
      </c>
      <c r="R1525">
        <v>2</v>
      </c>
    </row>
    <row r="1526" spans="1:18" x14ac:dyDescent="0.2">
      <c r="A1526" t="s">
        <v>3295</v>
      </c>
      <c r="B1526" t="s">
        <v>862</v>
      </c>
      <c r="C1526">
        <v>52627</v>
      </c>
      <c r="D1526">
        <v>108877</v>
      </c>
      <c r="E1526">
        <v>10003478</v>
      </c>
      <c r="F1526" t="s">
        <v>1508</v>
      </c>
      <c r="G1526" t="s">
        <v>13</v>
      </c>
      <c r="H1526" t="s">
        <v>141</v>
      </c>
      <c r="I1526" t="s">
        <v>115</v>
      </c>
      <c r="J1526" t="s">
        <v>115</v>
      </c>
      <c r="K1526" t="s">
        <v>3296</v>
      </c>
      <c r="L1526" s="161">
        <v>41442</v>
      </c>
      <c r="M1526" s="161">
        <v>41446</v>
      </c>
      <c r="N1526" t="s">
        <v>98</v>
      </c>
      <c r="O1526" t="s">
        <v>104</v>
      </c>
      <c r="P1526">
        <v>2</v>
      </c>
      <c r="Q1526" t="s">
        <v>3114</v>
      </c>
      <c r="R1526">
        <v>2</v>
      </c>
    </row>
    <row r="1527" spans="1:18" x14ac:dyDescent="0.2">
      <c r="A1527" t="s">
        <v>3297</v>
      </c>
      <c r="B1527" t="s">
        <v>864</v>
      </c>
      <c r="C1527">
        <v>52795</v>
      </c>
      <c r="D1527">
        <v>106907</v>
      </c>
      <c r="E1527">
        <v>10003508</v>
      </c>
      <c r="F1527" t="s">
        <v>1508</v>
      </c>
      <c r="G1527" t="s">
        <v>13</v>
      </c>
      <c r="H1527" t="s">
        <v>729</v>
      </c>
      <c r="I1527" t="s">
        <v>131</v>
      </c>
      <c r="J1527" t="s">
        <v>131</v>
      </c>
      <c r="K1527" t="s">
        <v>3298</v>
      </c>
      <c r="L1527" s="161">
        <v>41484</v>
      </c>
      <c r="M1527" s="161">
        <v>41488</v>
      </c>
      <c r="N1527" t="s">
        <v>98</v>
      </c>
      <c r="O1527" t="s">
        <v>104</v>
      </c>
      <c r="P1527">
        <v>2</v>
      </c>
      <c r="Q1527" t="s">
        <v>3114</v>
      </c>
      <c r="R1527">
        <v>3</v>
      </c>
    </row>
    <row r="1528" spans="1:18" x14ac:dyDescent="0.2">
      <c r="A1528" t="s">
        <v>3299</v>
      </c>
      <c r="B1528" t="s">
        <v>418</v>
      </c>
      <c r="C1528">
        <v>52804</v>
      </c>
      <c r="D1528">
        <v>105061</v>
      </c>
      <c r="E1528">
        <v>10003526</v>
      </c>
      <c r="F1528" t="s">
        <v>1536</v>
      </c>
      <c r="G1528" t="s">
        <v>14</v>
      </c>
      <c r="H1528" t="s">
        <v>419</v>
      </c>
      <c r="I1528" t="s">
        <v>115</v>
      </c>
      <c r="J1528" t="s">
        <v>115</v>
      </c>
      <c r="K1528" t="s">
        <v>420</v>
      </c>
      <c r="L1528" s="161">
        <v>41253</v>
      </c>
      <c r="M1528" s="161">
        <v>41257</v>
      </c>
      <c r="N1528" t="s">
        <v>98</v>
      </c>
      <c r="O1528" t="s">
        <v>104</v>
      </c>
      <c r="P1528">
        <v>2</v>
      </c>
      <c r="Q1528" t="s">
        <v>3114</v>
      </c>
      <c r="R1528">
        <v>2</v>
      </c>
    </row>
    <row r="1529" spans="1:18" x14ac:dyDescent="0.2">
      <c r="A1529" t="s">
        <v>3300</v>
      </c>
      <c r="B1529" t="s">
        <v>874</v>
      </c>
      <c r="C1529">
        <v>52843</v>
      </c>
      <c r="D1529">
        <v>106963</v>
      </c>
      <c r="E1529">
        <v>10003586</v>
      </c>
      <c r="F1529" t="s">
        <v>1512</v>
      </c>
      <c r="G1529" t="s">
        <v>14</v>
      </c>
      <c r="H1529" t="s">
        <v>239</v>
      </c>
      <c r="I1529" t="s">
        <v>152</v>
      </c>
      <c r="J1529" t="s">
        <v>152</v>
      </c>
      <c r="K1529" t="s">
        <v>3301</v>
      </c>
      <c r="L1529" s="161">
        <v>41240</v>
      </c>
      <c r="M1529" s="161">
        <v>41243</v>
      </c>
      <c r="N1529" t="s">
        <v>123</v>
      </c>
      <c r="O1529" t="s">
        <v>104</v>
      </c>
      <c r="P1529">
        <v>3</v>
      </c>
      <c r="Q1529" t="s">
        <v>3114</v>
      </c>
      <c r="R1529">
        <v>3</v>
      </c>
    </row>
    <row r="1530" spans="1:18" x14ac:dyDescent="0.2">
      <c r="A1530" t="s">
        <v>3302</v>
      </c>
      <c r="B1530" t="s">
        <v>878</v>
      </c>
      <c r="C1530">
        <v>52859</v>
      </c>
      <c r="D1530">
        <v>106358</v>
      </c>
      <c r="E1530">
        <v>10003666</v>
      </c>
      <c r="F1530" t="s">
        <v>1508</v>
      </c>
      <c r="G1530" t="s">
        <v>13</v>
      </c>
      <c r="H1530" t="s">
        <v>173</v>
      </c>
      <c r="I1530" t="s">
        <v>161</v>
      </c>
      <c r="J1530" t="s">
        <v>161</v>
      </c>
      <c r="K1530" t="s">
        <v>3303</v>
      </c>
      <c r="L1530" s="161">
        <v>41219</v>
      </c>
      <c r="M1530" s="161">
        <v>41221</v>
      </c>
      <c r="N1530" t="s">
        <v>123</v>
      </c>
      <c r="O1530" t="s">
        <v>104</v>
      </c>
      <c r="P1530">
        <v>3</v>
      </c>
      <c r="Q1530" t="s">
        <v>3114</v>
      </c>
      <c r="R1530">
        <v>3</v>
      </c>
    </row>
    <row r="1531" spans="1:18" x14ac:dyDescent="0.2">
      <c r="A1531" t="s">
        <v>3304</v>
      </c>
      <c r="B1531" t="s">
        <v>880</v>
      </c>
      <c r="C1531">
        <v>52883</v>
      </c>
      <c r="D1531">
        <v>108057</v>
      </c>
      <c r="E1531">
        <v>10003709</v>
      </c>
      <c r="F1531" t="s">
        <v>1512</v>
      </c>
      <c r="G1531" t="s">
        <v>14</v>
      </c>
      <c r="H1531" t="s">
        <v>881</v>
      </c>
      <c r="I1531" t="s">
        <v>131</v>
      </c>
      <c r="J1531" t="s">
        <v>131</v>
      </c>
      <c r="K1531" t="s">
        <v>3305</v>
      </c>
      <c r="L1531" s="161">
        <v>41303</v>
      </c>
      <c r="M1531" s="161">
        <v>41306</v>
      </c>
      <c r="N1531" t="s">
        <v>143</v>
      </c>
      <c r="O1531" t="s">
        <v>104</v>
      </c>
      <c r="P1531">
        <v>2</v>
      </c>
      <c r="Q1531" t="s">
        <v>3114</v>
      </c>
      <c r="R1531">
        <v>3</v>
      </c>
    </row>
    <row r="1532" spans="1:18" x14ac:dyDescent="0.2">
      <c r="A1532" t="s">
        <v>3306</v>
      </c>
      <c r="B1532" t="s">
        <v>590</v>
      </c>
      <c r="C1532">
        <v>52924</v>
      </c>
      <c r="D1532">
        <v>116980</v>
      </c>
      <c r="E1532">
        <v>10009671</v>
      </c>
      <c r="F1532" t="s">
        <v>1590</v>
      </c>
      <c r="G1532" t="s">
        <v>13</v>
      </c>
      <c r="H1532" t="s">
        <v>315</v>
      </c>
      <c r="I1532" t="s">
        <v>161</v>
      </c>
      <c r="J1532" t="s">
        <v>161</v>
      </c>
      <c r="K1532" t="s">
        <v>591</v>
      </c>
      <c r="L1532" s="161">
        <v>41240</v>
      </c>
      <c r="M1532" s="161">
        <v>41243</v>
      </c>
      <c r="N1532" t="s">
        <v>98</v>
      </c>
      <c r="O1532" t="s">
        <v>104</v>
      </c>
      <c r="P1532">
        <v>2</v>
      </c>
      <c r="Q1532" t="s">
        <v>3114</v>
      </c>
      <c r="R1532">
        <v>2</v>
      </c>
    </row>
    <row r="1533" spans="1:18" x14ac:dyDescent="0.2">
      <c r="A1533" t="s">
        <v>3307</v>
      </c>
      <c r="B1533" t="s">
        <v>206</v>
      </c>
      <c r="C1533">
        <v>52985</v>
      </c>
      <c r="D1533">
        <v>115315</v>
      </c>
      <c r="E1533">
        <v>10003853</v>
      </c>
      <c r="F1533" t="s">
        <v>1512</v>
      </c>
      <c r="G1533" t="s">
        <v>14</v>
      </c>
      <c r="H1533" t="s">
        <v>207</v>
      </c>
      <c r="I1533" t="s">
        <v>186</v>
      </c>
      <c r="J1533" t="s">
        <v>93</v>
      </c>
      <c r="K1533" t="s">
        <v>208</v>
      </c>
      <c r="L1533" s="161">
        <v>41379</v>
      </c>
      <c r="M1533" s="161">
        <v>41383</v>
      </c>
      <c r="N1533" t="s">
        <v>143</v>
      </c>
      <c r="O1533" t="s">
        <v>104</v>
      </c>
      <c r="P1533">
        <v>2</v>
      </c>
      <c r="Q1533" t="s">
        <v>3114</v>
      </c>
      <c r="R1533">
        <v>3</v>
      </c>
    </row>
    <row r="1534" spans="1:18" x14ac:dyDescent="0.2">
      <c r="A1534" t="s">
        <v>3308</v>
      </c>
      <c r="B1534" t="s">
        <v>1628</v>
      </c>
      <c r="C1534">
        <v>52998</v>
      </c>
      <c r="D1534">
        <v>106769</v>
      </c>
      <c r="E1534">
        <v>10003872</v>
      </c>
      <c r="F1534" t="s">
        <v>1512</v>
      </c>
      <c r="G1534" t="s">
        <v>14</v>
      </c>
      <c r="H1534" t="s">
        <v>386</v>
      </c>
      <c r="I1534" t="s">
        <v>152</v>
      </c>
      <c r="J1534" t="s">
        <v>152</v>
      </c>
      <c r="K1534" t="s">
        <v>3309</v>
      </c>
      <c r="L1534" s="161">
        <v>41190</v>
      </c>
      <c r="M1534" s="161">
        <v>41194</v>
      </c>
      <c r="N1534" t="s">
        <v>143</v>
      </c>
      <c r="O1534" t="s">
        <v>104</v>
      </c>
      <c r="P1534">
        <v>2</v>
      </c>
      <c r="Q1534" t="s">
        <v>3114</v>
      </c>
      <c r="R1534">
        <v>2</v>
      </c>
    </row>
    <row r="1535" spans="1:18" x14ac:dyDescent="0.2">
      <c r="A1535" t="s">
        <v>3310</v>
      </c>
      <c r="B1535" t="s">
        <v>893</v>
      </c>
      <c r="C1535">
        <v>53025</v>
      </c>
      <c r="D1535">
        <v>116638</v>
      </c>
      <c r="E1535">
        <v>10003909</v>
      </c>
      <c r="F1535" t="s">
        <v>1508</v>
      </c>
      <c r="G1535" t="s">
        <v>13</v>
      </c>
      <c r="H1535" t="s">
        <v>167</v>
      </c>
      <c r="I1535" t="s">
        <v>102</v>
      </c>
      <c r="J1535" t="s">
        <v>102</v>
      </c>
      <c r="K1535" t="s">
        <v>3311</v>
      </c>
      <c r="L1535" s="161">
        <v>41225</v>
      </c>
      <c r="M1535" s="161">
        <v>41229</v>
      </c>
      <c r="N1535" t="s">
        <v>98</v>
      </c>
      <c r="O1535" t="s">
        <v>104</v>
      </c>
      <c r="P1535">
        <v>3</v>
      </c>
      <c r="Q1535" t="s">
        <v>3114</v>
      </c>
      <c r="R1535">
        <v>2</v>
      </c>
    </row>
    <row r="1536" spans="1:18" x14ac:dyDescent="0.2">
      <c r="A1536" t="s">
        <v>3312</v>
      </c>
      <c r="B1536" t="s">
        <v>897</v>
      </c>
      <c r="C1536">
        <v>53042</v>
      </c>
      <c r="D1536">
        <v>110172</v>
      </c>
      <c r="E1536">
        <v>10003932</v>
      </c>
      <c r="F1536" t="s">
        <v>1512</v>
      </c>
      <c r="G1536" t="s">
        <v>14</v>
      </c>
      <c r="H1536" t="s">
        <v>223</v>
      </c>
      <c r="I1536" t="s">
        <v>152</v>
      </c>
      <c r="J1536" t="s">
        <v>152</v>
      </c>
      <c r="K1536" t="s">
        <v>3313</v>
      </c>
      <c r="L1536" s="161">
        <v>41316</v>
      </c>
      <c r="M1536" s="161">
        <v>41320</v>
      </c>
      <c r="N1536" t="s">
        <v>143</v>
      </c>
      <c r="O1536" t="s">
        <v>104</v>
      </c>
      <c r="P1536">
        <v>2</v>
      </c>
      <c r="Q1536" t="s">
        <v>3114</v>
      </c>
      <c r="R1536">
        <v>3</v>
      </c>
    </row>
    <row r="1537" spans="1:18" x14ac:dyDescent="0.2">
      <c r="A1537" t="s">
        <v>3314</v>
      </c>
      <c r="B1537" t="s">
        <v>349</v>
      </c>
      <c r="C1537">
        <v>53100</v>
      </c>
      <c r="D1537">
        <v>108156</v>
      </c>
      <c r="E1537">
        <v>10000143</v>
      </c>
      <c r="F1537" t="s">
        <v>1512</v>
      </c>
      <c r="G1537" t="s">
        <v>14</v>
      </c>
      <c r="H1537" t="s">
        <v>350</v>
      </c>
      <c r="I1537" t="s">
        <v>115</v>
      </c>
      <c r="J1537" t="s">
        <v>115</v>
      </c>
      <c r="K1537" t="s">
        <v>351</v>
      </c>
      <c r="L1537" s="161">
        <v>41386</v>
      </c>
      <c r="M1537" s="161">
        <v>41390</v>
      </c>
      <c r="N1537" t="s">
        <v>352</v>
      </c>
      <c r="O1537" t="s">
        <v>104</v>
      </c>
      <c r="P1537">
        <v>2</v>
      </c>
      <c r="Q1537" t="s">
        <v>3114</v>
      </c>
      <c r="R1537">
        <v>2</v>
      </c>
    </row>
    <row r="1538" spans="1:18" x14ac:dyDescent="0.2">
      <c r="A1538" t="s">
        <v>3315</v>
      </c>
      <c r="B1538" t="s">
        <v>903</v>
      </c>
      <c r="C1538">
        <v>53104</v>
      </c>
      <c r="D1538">
        <v>108155</v>
      </c>
      <c r="E1538">
        <v>10000146</v>
      </c>
      <c r="F1538" t="s">
        <v>1512</v>
      </c>
      <c r="G1538" t="s">
        <v>14</v>
      </c>
      <c r="H1538" t="s">
        <v>675</v>
      </c>
      <c r="I1538" t="s">
        <v>115</v>
      </c>
      <c r="J1538" t="s">
        <v>115</v>
      </c>
      <c r="K1538" t="s">
        <v>3316</v>
      </c>
      <c r="L1538" s="161">
        <v>41449</v>
      </c>
      <c r="M1538" s="161">
        <v>41453</v>
      </c>
      <c r="N1538" t="s">
        <v>143</v>
      </c>
      <c r="O1538" t="s">
        <v>104</v>
      </c>
      <c r="P1538">
        <v>2</v>
      </c>
      <c r="Q1538" t="s">
        <v>3114</v>
      </c>
      <c r="R1538">
        <v>3</v>
      </c>
    </row>
    <row r="1539" spans="1:18" x14ac:dyDescent="0.2">
      <c r="A1539" t="s">
        <v>3317</v>
      </c>
      <c r="B1539" t="s">
        <v>3318</v>
      </c>
      <c r="C1539">
        <v>53117</v>
      </c>
      <c r="D1539">
        <v>115752</v>
      </c>
      <c r="E1539">
        <v>10003990</v>
      </c>
      <c r="F1539" t="s">
        <v>1512</v>
      </c>
      <c r="G1539" t="s">
        <v>14</v>
      </c>
      <c r="H1539" t="s">
        <v>656</v>
      </c>
      <c r="I1539" t="s">
        <v>115</v>
      </c>
      <c r="J1539" t="s">
        <v>115</v>
      </c>
      <c r="K1539" t="s">
        <v>3319</v>
      </c>
      <c r="L1539" s="161">
        <v>41408</v>
      </c>
      <c r="M1539" s="161">
        <v>41411</v>
      </c>
      <c r="N1539" t="s">
        <v>143</v>
      </c>
      <c r="O1539" t="s">
        <v>104</v>
      </c>
      <c r="P1539">
        <v>2</v>
      </c>
      <c r="Q1539" t="s">
        <v>3114</v>
      </c>
      <c r="R1539">
        <v>3</v>
      </c>
    </row>
    <row r="1540" spans="1:18" x14ac:dyDescent="0.2">
      <c r="A1540" t="s">
        <v>3320</v>
      </c>
      <c r="B1540" t="s">
        <v>478</v>
      </c>
      <c r="C1540">
        <v>53124</v>
      </c>
      <c r="D1540">
        <v>107480</v>
      </c>
      <c r="E1540">
        <v>10002859</v>
      </c>
      <c r="F1540" t="s">
        <v>1512</v>
      </c>
      <c r="G1540" t="s">
        <v>14</v>
      </c>
      <c r="H1540" t="s">
        <v>479</v>
      </c>
      <c r="I1540" t="s">
        <v>115</v>
      </c>
      <c r="J1540" t="s">
        <v>115</v>
      </c>
      <c r="K1540" t="s">
        <v>3321</v>
      </c>
      <c r="L1540" s="161">
        <v>41407</v>
      </c>
      <c r="M1540" s="161">
        <v>41411</v>
      </c>
      <c r="N1540" t="s">
        <v>143</v>
      </c>
      <c r="O1540" t="s">
        <v>104</v>
      </c>
      <c r="P1540">
        <v>3</v>
      </c>
      <c r="Q1540" t="s">
        <v>3114</v>
      </c>
      <c r="R1540">
        <v>3</v>
      </c>
    </row>
    <row r="1541" spans="1:18" x14ac:dyDescent="0.2">
      <c r="A1541" t="s">
        <v>3322</v>
      </c>
      <c r="B1541" t="s">
        <v>495</v>
      </c>
      <c r="C1541">
        <v>53148</v>
      </c>
      <c r="D1541">
        <v>107980</v>
      </c>
      <c r="E1541">
        <v>10006964</v>
      </c>
      <c r="F1541" t="s">
        <v>1512</v>
      </c>
      <c r="G1541" t="s">
        <v>14</v>
      </c>
      <c r="H1541" t="s">
        <v>135</v>
      </c>
      <c r="I1541" t="s">
        <v>115</v>
      </c>
      <c r="J1541" t="s">
        <v>115</v>
      </c>
      <c r="K1541" t="s">
        <v>496</v>
      </c>
      <c r="L1541" s="161">
        <v>41330</v>
      </c>
      <c r="M1541" s="161">
        <v>41334</v>
      </c>
      <c r="N1541" t="s">
        <v>143</v>
      </c>
      <c r="O1541" t="s">
        <v>104</v>
      </c>
      <c r="P1541">
        <v>2</v>
      </c>
      <c r="Q1541" t="s">
        <v>3114</v>
      </c>
      <c r="R1541">
        <v>3</v>
      </c>
    </row>
    <row r="1542" spans="1:18" x14ac:dyDescent="0.2">
      <c r="A1542" t="s">
        <v>3323</v>
      </c>
      <c r="B1542" t="s">
        <v>3324</v>
      </c>
      <c r="C1542">
        <v>53160</v>
      </c>
      <c r="D1542">
        <v>112691</v>
      </c>
      <c r="E1542">
        <v>10004013</v>
      </c>
      <c r="F1542" t="s">
        <v>1508</v>
      </c>
      <c r="G1542" t="s">
        <v>13</v>
      </c>
      <c r="H1542" t="s">
        <v>563</v>
      </c>
      <c r="I1542" t="s">
        <v>115</v>
      </c>
      <c r="J1542" t="s">
        <v>115</v>
      </c>
      <c r="K1542" t="s">
        <v>3325</v>
      </c>
      <c r="L1542" s="161">
        <v>41442</v>
      </c>
      <c r="M1542" s="161">
        <v>41446</v>
      </c>
      <c r="N1542" t="s">
        <v>98</v>
      </c>
      <c r="O1542" t="s">
        <v>104</v>
      </c>
      <c r="P1542">
        <v>2</v>
      </c>
      <c r="Q1542" t="s">
        <v>3114</v>
      </c>
      <c r="R1542">
        <v>2</v>
      </c>
    </row>
    <row r="1543" spans="1:18" x14ac:dyDescent="0.2">
      <c r="A1543" t="s">
        <v>3326</v>
      </c>
      <c r="B1543" t="s">
        <v>421</v>
      </c>
      <c r="C1543">
        <v>53280</v>
      </c>
      <c r="D1543">
        <v>106702</v>
      </c>
      <c r="E1543">
        <v>10004257</v>
      </c>
      <c r="F1543" t="s">
        <v>1508</v>
      </c>
      <c r="G1543" t="s">
        <v>13</v>
      </c>
      <c r="H1543" t="s">
        <v>379</v>
      </c>
      <c r="I1543" t="s">
        <v>186</v>
      </c>
      <c r="J1543" t="s">
        <v>93</v>
      </c>
      <c r="K1543" t="s">
        <v>422</v>
      </c>
      <c r="L1543" s="161">
        <v>41254</v>
      </c>
      <c r="M1543" s="161">
        <v>41257</v>
      </c>
      <c r="N1543" t="s">
        <v>123</v>
      </c>
      <c r="O1543" t="s">
        <v>104</v>
      </c>
      <c r="P1543">
        <v>2</v>
      </c>
      <c r="Q1543" t="s">
        <v>3114</v>
      </c>
      <c r="R1543">
        <v>3</v>
      </c>
    </row>
    <row r="1544" spans="1:18" x14ac:dyDescent="0.2">
      <c r="A1544" t="s">
        <v>3327</v>
      </c>
      <c r="B1544" t="s">
        <v>1662</v>
      </c>
      <c r="C1544">
        <v>53295</v>
      </c>
      <c r="D1544">
        <v>108044</v>
      </c>
      <c r="E1544">
        <v>10004285</v>
      </c>
      <c r="F1544" t="s">
        <v>1512</v>
      </c>
      <c r="G1544" t="s">
        <v>14</v>
      </c>
      <c r="H1544" t="s">
        <v>228</v>
      </c>
      <c r="I1544" t="s">
        <v>177</v>
      </c>
      <c r="J1544" t="s">
        <v>177</v>
      </c>
      <c r="K1544" t="s">
        <v>3328</v>
      </c>
      <c r="L1544" s="161">
        <v>41309</v>
      </c>
      <c r="M1544" s="161">
        <v>41313</v>
      </c>
      <c r="N1544" t="s">
        <v>143</v>
      </c>
      <c r="O1544" t="s">
        <v>104</v>
      </c>
      <c r="P1544">
        <v>4</v>
      </c>
      <c r="Q1544" t="s">
        <v>3114</v>
      </c>
      <c r="R1544">
        <v>3</v>
      </c>
    </row>
    <row r="1545" spans="1:18" x14ac:dyDescent="0.2">
      <c r="A1545" t="s">
        <v>3329</v>
      </c>
      <c r="B1545" t="s">
        <v>3330</v>
      </c>
      <c r="C1545">
        <v>53388</v>
      </c>
      <c r="D1545">
        <v>107850</v>
      </c>
      <c r="E1545">
        <v>10004370</v>
      </c>
      <c r="F1545" t="s">
        <v>1508</v>
      </c>
      <c r="G1545" t="s">
        <v>13</v>
      </c>
      <c r="H1545" t="s">
        <v>467</v>
      </c>
      <c r="I1545" t="s">
        <v>92</v>
      </c>
      <c r="J1545" t="s">
        <v>93</v>
      </c>
      <c r="K1545" t="s">
        <v>3331</v>
      </c>
      <c r="L1545" s="161">
        <v>41443</v>
      </c>
      <c r="M1545" s="161">
        <v>41446</v>
      </c>
      <c r="N1545" t="s">
        <v>123</v>
      </c>
      <c r="O1545" t="s">
        <v>104</v>
      </c>
      <c r="P1545">
        <v>2</v>
      </c>
      <c r="Q1545" t="s">
        <v>3114</v>
      </c>
      <c r="R1545">
        <v>3</v>
      </c>
    </row>
    <row r="1546" spans="1:18" x14ac:dyDescent="0.2">
      <c r="A1546" t="s">
        <v>3332</v>
      </c>
      <c r="B1546" t="s">
        <v>2428</v>
      </c>
      <c r="C1546">
        <v>53392</v>
      </c>
      <c r="D1546">
        <v>108652</v>
      </c>
      <c r="E1546">
        <v>10004374</v>
      </c>
      <c r="F1546" t="s">
        <v>1536</v>
      </c>
      <c r="G1546" t="s">
        <v>14</v>
      </c>
      <c r="H1546" t="s">
        <v>595</v>
      </c>
      <c r="I1546" t="s">
        <v>177</v>
      </c>
      <c r="J1546" t="s">
        <v>177</v>
      </c>
      <c r="K1546" t="s">
        <v>3333</v>
      </c>
      <c r="L1546" s="161">
        <v>41254</v>
      </c>
      <c r="M1546" s="161">
        <v>41256</v>
      </c>
      <c r="N1546" t="s">
        <v>123</v>
      </c>
      <c r="O1546" t="s">
        <v>104</v>
      </c>
      <c r="P1546">
        <v>3</v>
      </c>
      <c r="Q1546" t="s">
        <v>3114</v>
      </c>
      <c r="R1546">
        <v>3</v>
      </c>
    </row>
    <row r="1547" spans="1:18" x14ac:dyDescent="0.2">
      <c r="A1547" t="s">
        <v>3334</v>
      </c>
      <c r="B1547" t="s">
        <v>929</v>
      </c>
      <c r="C1547">
        <v>53407</v>
      </c>
      <c r="D1547">
        <v>107108</v>
      </c>
      <c r="E1547">
        <v>10004404</v>
      </c>
      <c r="F1547" t="s">
        <v>1508</v>
      </c>
      <c r="G1547" t="s">
        <v>13</v>
      </c>
      <c r="H1547" t="s">
        <v>440</v>
      </c>
      <c r="I1547" t="s">
        <v>92</v>
      </c>
      <c r="J1547" t="s">
        <v>93</v>
      </c>
      <c r="K1547" t="s">
        <v>3335</v>
      </c>
      <c r="L1547" s="161">
        <v>41288</v>
      </c>
      <c r="M1547" s="161">
        <v>41292</v>
      </c>
      <c r="N1547" t="s">
        <v>123</v>
      </c>
      <c r="O1547" t="s">
        <v>104</v>
      </c>
      <c r="P1547">
        <v>2</v>
      </c>
      <c r="Q1547" t="s">
        <v>3114</v>
      </c>
      <c r="R1547">
        <v>3</v>
      </c>
    </row>
    <row r="1548" spans="1:18" x14ac:dyDescent="0.2">
      <c r="A1548" t="s">
        <v>3336</v>
      </c>
      <c r="B1548" t="s">
        <v>3337</v>
      </c>
      <c r="C1548">
        <v>53418</v>
      </c>
      <c r="D1548">
        <v>108590</v>
      </c>
      <c r="E1548">
        <v>10000424</v>
      </c>
      <c r="F1548" t="s">
        <v>1508</v>
      </c>
      <c r="G1548" t="s">
        <v>13</v>
      </c>
      <c r="H1548" t="s">
        <v>544</v>
      </c>
      <c r="I1548" t="s">
        <v>161</v>
      </c>
      <c r="J1548" t="s">
        <v>161</v>
      </c>
      <c r="K1548" t="s">
        <v>3338</v>
      </c>
      <c r="L1548" s="161">
        <v>41191</v>
      </c>
      <c r="M1548" s="161">
        <v>41193</v>
      </c>
      <c r="N1548" t="s">
        <v>98</v>
      </c>
      <c r="O1548" t="s">
        <v>104</v>
      </c>
      <c r="P1548">
        <v>3</v>
      </c>
      <c r="Q1548" t="s">
        <v>3114</v>
      </c>
      <c r="R1548">
        <v>3</v>
      </c>
    </row>
    <row r="1549" spans="1:18" x14ac:dyDescent="0.2">
      <c r="A1549" t="s">
        <v>3339</v>
      </c>
      <c r="B1549" t="s">
        <v>2431</v>
      </c>
      <c r="C1549">
        <v>53429</v>
      </c>
      <c r="D1549">
        <v>108786</v>
      </c>
      <c r="E1549">
        <v>10004440</v>
      </c>
      <c r="F1549" t="s">
        <v>1508</v>
      </c>
      <c r="G1549" t="s">
        <v>13</v>
      </c>
      <c r="H1549" t="s">
        <v>374</v>
      </c>
      <c r="I1549" t="s">
        <v>177</v>
      </c>
      <c r="J1549" t="s">
        <v>177</v>
      </c>
      <c r="K1549" t="s">
        <v>3340</v>
      </c>
      <c r="L1549" s="161">
        <v>41204</v>
      </c>
      <c r="M1549" s="161">
        <v>41208</v>
      </c>
      <c r="N1549" t="s">
        <v>98</v>
      </c>
      <c r="O1549" t="s">
        <v>104</v>
      </c>
      <c r="P1549">
        <v>3</v>
      </c>
      <c r="Q1549" t="s">
        <v>3114</v>
      </c>
      <c r="R1549">
        <v>3</v>
      </c>
    </row>
    <row r="1550" spans="1:18" x14ac:dyDescent="0.2">
      <c r="A1550" t="s">
        <v>3341</v>
      </c>
      <c r="B1550" t="s">
        <v>3342</v>
      </c>
      <c r="C1550">
        <v>53477</v>
      </c>
      <c r="D1550">
        <v>117951</v>
      </c>
      <c r="E1550">
        <v>10013544</v>
      </c>
      <c r="F1550" t="s">
        <v>1590</v>
      </c>
      <c r="G1550" t="s">
        <v>13</v>
      </c>
      <c r="H1550" t="s">
        <v>219</v>
      </c>
      <c r="I1550" t="s">
        <v>177</v>
      </c>
      <c r="J1550" t="s">
        <v>177</v>
      </c>
      <c r="K1550" t="s">
        <v>3343</v>
      </c>
      <c r="L1550" s="161">
        <v>41288</v>
      </c>
      <c r="M1550" s="161">
        <v>41292</v>
      </c>
      <c r="N1550" t="s">
        <v>98</v>
      </c>
      <c r="O1550" t="s">
        <v>104</v>
      </c>
      <c r="P1550">
        <v>2</v>
      </c>
      <c r="Q1550" t="s">
        <v>3114</v>
      </c>
      <c r="R1550">
        <v>2</v>
      </c>
    </row>
    <row r="1551" spans="1:18" x14ac:dyDescent="0.2">
      <c r="A1551" t="s">
        <v>3344</v>
      </c>
      <c r="B1551" t="s">
        <v>446</v>
      </c>
      <c r="C1551">
        <v>53508</v>
      </c>
      <c r="D1551">
        <v>108035</v>
      </c>
      <c r="E1551">
        <v>10004609</v>
      </c>
      <c r="F1551" t="s">
        <v>1536</v>
      </c>
      <c r="G1551" t="s">
        <v>14</v>
      </c>
      <c r="H1551" t="s">
        <v>447</v>
      </c>
      <c r="I1551" t="s">
        <v>115</v>
      </c>
      <c r="J1551" t="s">
        <v>115</v>
      </c>
      <c r="K1551" t="s">
        <v>448</v>
      </c>
      <c r="L1551" s="161">
        <v>41318</v>
      </c>
      <c r="M1551" s="161">
        <v>41320</v>
      </c>
      <c r="N1551" t="s">
        <v>143</v>
      </c>
      <c r="O1551" t="s">
        <v>104</v>
      </c>
      <c r="P1551">
        <v>2</v>
      </c>
      <c r="Q1551" t="s">
        <v>3114</v>
      </c>
      <c r="R1551">
        <v>3</v>
      </c>
    </row>
    <row r="1552" spans="1:18" x14ac:dyDescent="0.2">
      <c r="A1552" t="s">
        <v>3345</v>
      </c>
      <c r="B1552" t="s">
        <v>3346</v>
      </c>
      <c r="C1552">
        <v>53534</v>
      </c>
      <c r="D1552">
        <v>106968</v>
      </c>
      <c r="E1552">
        <v>10004643</v>
      </c>
      <c r="F1552" t="s">
        <v>1508</v>
      </c>
      <c r="G1552" t="s">
        <v>13</v>
      </c>
      <c r="H1552" t="s">
        <v>239</v>
      </c>
      <c r="I1552" t="s">
        <v>152</v>
      </c>
      <c r="J1552" t="s">
        <v>152</v>
      </c>
      <c r="K1552" t="s">
        <v>3347</v>
      </c>
      <c r="L1552" s="161">
        <v>41254</v>
      </c>
      <c r="M1552" s="161">
        <v>41257</v>
      </c>
      <c r="N1552" t="s">
        <v>98</v>
      </c>
      <c r="O1552" t="s">
        <v>104</v>
      </c>
      <c r="P1552">
        <v>2</v>
      </c>
      <c r="Q1552" t="s">
        <v>3114</v>
      </c>
      <c r="R1552">
        <v>2</v>
      </c>
    </row>
    <row r="1553" spans="1:18" x14ac:dyDescent="0.2">
      <c r="A1553" t="s">
        <v>3348</v>
      </c>
      <c r="B1553" t="s">
        <v>2437</v>
      </c>
      <c r="C1553">
        <v>53535</v>
      </c>
      <c r="D1553">
        <v>109052</v>
      </c>
      <c r="E1553">
        <v>10004645</v>
      </c>
      <c r="F1553" t="s">
        <v>1536</v>
      </c>
      <c r="G1553" t="s">
        <v>14</v>
      </c>
      <c r="H1553" t="s">
        <v>670</v>
      </c>
      <c r="I1553" t="s">
        <v>152</v>
      </c>
      <c r="J1553" t="s">
        <v>152</v>
      </c>
      <c r="K1553" t="s">
        <v>3349</v>
      </c>
      <c r="L1553" s="161">
        <v>41288</v>
      </c>
      <c r="M1553" s="161">
        <v>41292</v>
      </c>
      <c r="N1553" t="s">
        <v>98</v>
      </c>
      <c r="O1553" t="s">
        <v>104</v>
      </c>
      <c r="P1553">
        <v>3</v>
      </c>
      <c r="Q1553" t="s">
        <v>3114</v>
      </c>
      <c r="R1553">
        <v>3</v>
      </c>
    </row>
    <row r="1554" spans="1:18" x14ac:dyDescent="0.2">
      <c r="A1554" t="s">
        <v>3350</v>
      </c>
      <c r="B1554" t="s">
        <v>2442</v>
      </c>
      <c r="C1554">
        <v>53574</v>
      </c>
      <c r="D1554">
        <v>106183</v>
      </c>
      <c r="E1554">
        <v>10004547</v>
      </c>
      <c r="F1554" t="s">
        <v>1508</v>
      </c>
      <c r="G1554" t="s">
        <v>13</v>
      </c>
      <c r="H1554" t="s">
        <v>440</v>
      </c>
      <c r="I1554" t="s">
        <v>92</v>
      </c>
      <c r="J1554" t="s">
        <v>93</v>
      </c>
      <c r="K1554" t="s">
        <v>3351</v>
      </c>
      <c r="L1554" s="161">
        <v>41212</v>
      </c>
      <c r="M1554" s="161">
        <v>41215</v>
      </c>
      <c r="N1554" t="s">
        <v>123</v>
      </c>
      <c r="O1554" t="s">
        <v>104</v>
      </c>
      <c r="P1554">
        <v>3</v>
      </c>
      <c r="Q1554" t="s">
        <v>3114</v>
      </c>
      <c r="R1554">
        <v>3</v>
      </c>
    </row>
    <row r="1555" spans="1:18" x14ac:dyDescent="0.2">
      <c r="A1555" t="s">
        <v>3352</v>
      </c>
      <c r="B1555" t="s">
        <v>945</v>
      </c>
      <c r="C1555">
        <v>53589</v>
      </c>
      <c r="D1555">
        <v>108071</v>
      </c>
      <c r="E1555">
        <v>10004694</v>
      </c>
      <c r="F1555" t="s">
        <v>1512</v>
      </c>
      <c r="G1555" t="s">
        <v>14</v>
      </c>
      <c r="H1555" t="s">
        <v>946</v>
      </c>
      <c r="I1555" t="s">
        <v>186</v>
      </c>
      <c r="J1555" t="s">
        <v>93</v>
      </c>
      <c r="K1555" t="s">
        <v>3353</v>
      </c>
      <c r="L1555" s="161">
        <v>41352</v>
      </c>
      <c r="M1555" s="161">
        <v>41355</v>
      </c>
      <c r="N1555" t="s">
        <v>143</v>
      </c>
      <c r="O1555" t="s">
        <v>104</v>
      </c>
      <c r="P1555">
        <v>2</v>
      </c>
      <c r="Q1555" t="s">
        <v>3114</v>
      </c>
      <c r="R1555">
        <v>3</v>
      </c>
    </row>
    <row r="1556" spans="1:18" x14ac:dyDescent="0.2">
      <c r="A1556" t="s">
        <v>3354</v>
      </c>
      <c r="B1556" t="s">
        <v>3355</v>
      </c>
      <c r="C1556">
        <v>53603</v>
      </c>
      <c r="D1556">
        <v>107970</v>
      </c>
      <c r="E1556">
        <v>10004714</v>
      </c>
      <c r="F1556" t="s">
        <v>1512</v>
      </c>
      <c r="G1556" t="s">
        <v>14</v>
      </c>
      <c r="H1556" t="s">
        <v>1039</v>
      </c>
      <c r="I1556" t="s">
        <v>92</v>
      </c>
      <c r="J1556" t="s">
        <v>93</v>
      </c>
      <c r="K1556" t="s">
        <v>3356</v>
      </c>
      <c r="L1556" s="161">
        <v>41407</v>
      </c>
      <c r="M1556" s="161">
        <v>41411</v>
      </c>
      <c r="N1556" t="s">
        <v>98</v>
      </c>
      <c r="O1556" t="s">
        <v>104</v>
      </c>
      <c r="P1556">
        <v>2</v>
      </c>
      <c r="Q1556" t="s">
        <v>3114</v>
      </c>
      <c r="R1556">
        <v>2</v>
      </c>
    </row>
    <row r="1557" spans="1:18" x14ac:dyDescent="0.2">
      <c r="A1557" t="s">
        <v>3357</v>
      </c>
      <c r="B1557" t="s">
        <v>948</v>
      </c>
      <c r="C1557">
        <v>53611</v>
      </c>
      <c r="D1557">
        <v>107804</v>
      </c>
      <c r="E1557">
        <v>10004720</v>
      </c>
      <c r="F1557" t="s">
        <v>1508</v>
      </c>
      <c r="G1557" t="s">
        <v>13</v>
      </c>
      <c r="H1557" t="s">
        <v>130</v>
      </c>
      <c r="I1557" t="s">
        <v>131</v>
      </c>
      <c r="J1557" t="s">
        <v>131</v>
      </c>
      <c r="K1557" t="s">
        <v>3358</v>
      </c>
      <c r="L1557" s="161">
        <v>41428</v>
      </c>
      <c r="M1557" s="161">
        <v>41432</v>
      </c>
      <c r="N1557" t="s">
        <v>123</v>
      </c>
      <c r="O1557" t="s">
        <v>104</v>
      </c>
      <c r="P1557">
        <v>2</v>
      </c>
      <c r="Q1557" t="s">
        <v>3114</v>
      </c>
      <c r="R1557">
        <v>3</v>
      </c>
    </row>
    <row r="1558" spans="1:18" x14ac:dyDescent="0.2">
      <c r="A1558" t="s">
        <v>3359</v>
      </c>
      <c r="B1558" t="s">
        <v>1678</v>
      </c>
      <c r="C1558">
        <v>53615</v>
      </c>
      <c r="D1558">
        <v>105892</v>
      </c>
      <c r="E1558">
        <v>10004723</v>
      </c>
      <c r="F1558" t="s">
        <v>1536</v>
      </c>
      <c r="G1558" t="s">
        <v>14</v>
      </c>
      <c r="H1558" t="s">
        <v>729</v>
      </c>
      <c r="I1558" t="s">
        <v>131</v>
      </c>
      <c r="J1558" t="s">
        <v>131</v>
      </c>
      <c r="K1558" t="s">
        <v>3360</v>
      </c>
      <c r="L1558" s="161">
        <v>41169</v>
      </c>
      <c r="M1558" s="161">
        <v>41173</v>
      </c>
      <c r="N1558" t="s">
        <v>98</v>
      </c>
      <c r="O1558" t="s">
        <v>104</v>
      </c>
      <c r="P1558">
        <v>4</v>
      </c>
      <c r="Q1558" t="s">
        <v>3114</v>
      </c>
      <c r="R1558">
        <v>3</v>
      </c>
    </row>
    <row r="1559" spans="1:18" x14ac:dyDescent="0.2">
      <c r="A1559" t="s">
        <v>3361</v>
      </c>
      <c r="B1559" t="s">
        <v>1687</v>
      </c>
      <c r="C1559">
        <v>53674</v>
      </c>
      <c r="D1559">
        <v>107952</v>
      </c>
      <c r="E1559">
        <v>10004801</v>
      </c>
      <c r="F1559" t="s">
        <v>1512</v>
      </c>
      <c r="G1559" t="s">
        <v>14</v>
      </c>
      <c r="H1559" t="s">
        <v>151</v>
      </c>
      <c r="I1559" t="s">
        <v>152</v>
      </c>
      <c r="J1559" t="s">
        <v>152</v>
      </c>
      <c r="K1559" t="s">
        <v>3362</v>
      </c>
      <c r="L1559" s="161">
        <v>41225</v>
      </c>
      <c r="M1559" s="161">
        <v>41229</v>
      </c>
      <c r="N1559" t="s">
        <v>143</v>
      </c>
      <c r="O1559" t="s">
        <v>104</v>
      </c>
      <c r="P1559">
        <v>2</v>
      </c>
      <c r="Q1559" t="s">
        <v>3114</v>
      </c>
      <c r="R1559">
        <v>2</v>
      </c>
    </row>
    <row r="1560" spans="1:18" x14ac:dyDescent="0.2">
      <c r="A1560" t="s">
        <v>3363</v>
      </c>
      <c r="B1560" t="s">
        <v>1690</v>
      </c>
      <c r="C1560">
        <v>53693</v>
      </c>
      <c r="D1560">
        <v>107679</v>
      </c>
      <c r="E1560">
        <v>10004819</v>
      </c>
      <c r="F1560" t="s">
        <v>1508</v>
      </c>
      <c r="G1560" t="s">
        <v>13</v>
      </c>
      <c r="H1560" t="s">
        <v>315</v>
      </c>
      <c r="I1560" t="s">
        <v>161</v>
      </c>
      <c r="J1560" t="s">
        <v>161</v>
      </c>
      <c r="K1560" t="s">
        <v>3364</v>
      </c>
      <c r="L1560" s="161">
        <v>41205</v>
      </c>
      <c r="M1560" s="161">
        <v>41208</v>
      </c>
      <c r="N1560" t="s">
        <v>123</v>
      </c>
      <c r="O1560" t="s">
        <v>104</v>
      </c>
      <c r="P1560">
        <v>2</v>
      </c>
      <c r="Q1560" t="s">
        <v>3114</v>
      </c>
      <c r="R1560">
        <v>2</v>
      </c>
    </row>
    <row r="1561" spans="1:18" x14ac:dyDescent="0.2">
      <c r="A1561" t="s">
        <v>3365</v>
      </c>
      <c r="B1561" t="s">
        <v>2459</v>
      </c>
      <c r="C1561">
        <v>53749</v>
      </c>
      <c r="D1561">
        <v>107029</v>
      </c>
      <c r="E1561">
        <v>10004895</v>
      </c>
      <c r="F1561" t="s">
        <v>1508</v>
      </c>
      <c r="G1561" t="s">
        <v>13</v>
      </c>
      <c r="H1561" t="s">
        <v>295</v>
      </c>
      <c r="I1561" t="s">
        <v>186</v>
      </c>
      <c r="J1561" t="s">
        <v>93</v>
      </c>
      <c r="K1561" t="s">
        <v>3366</v>
      </c>
      <c r="L1561" s="161">
        <v>41324</v>
      </c>
      <c r="M1561" s="161">
        <v>41327</v>
      </c>
      <c r="N1561" t="s">
        <v>98</v>
      </c>
      <c r="O1561" t="s">
        <v>104</v>
      </c>
      <c r="P1561">
        <v>3</v>
      </c>
      <c r="Q1561" t="s">
        <v>3114</v>
      </c>
      <c r="R1561">
        <v>3</v>
      </c>
    </row>
    <row r="1562" spans="1:18" x14ac:dyDescent="0.2">
      <c r="A1562" t="s">
        <v>3367</v>
      </c>
      <c r="B1562" t="s">
        <v>3368</v>
      </c>
      <c r="C1562">
        <v>53808</v>
      </c>
      <c r="D1562">
        <v>112110</v>
      </c>
      <c r="E1562">
        <v>10001647</v>
      </c>
      <c r="F1562" t="s">
        <v>2300</v>
      </c>
      <c r="G1562" t="s">
        <v>18</v>
      </c>
      <c r="H1562" t="s">
        <v>202</v>
      </c>
      <c r="I1562" t="s">
        <v>152</v>
      </c>
      <c r="J1562" t="s">
        <v>152</v>
      </c>
      <c r="K1562" t="s">
        <v>3369</v>
      </c>
      <c r="L1562" s="161">
        <v>41505</v>
      </c>
      <c r="M1562" s="161">
        <v>41509</v>
      </c>
      <c r="N1562" t="s">
        <v>2302</v>
      </c>
      <c r="O1562" t="s">
        <v>104</v>
      </c>
      <c r="P1562">
        <v>2</v>
      </c>
      <c r="Q1562" t="s">
        <v>3114</v>
      </c>
      <c r="R1562">
        <v>3</v>
      </c>
    </row>
    <row r="1563" spans="1:18" x14ac:dyDescent="0.2">
      <c r="A1563" t="s">
        <v>3370</v>
      </c>
      <c r="B1563" t="s">
        <v>3371</v>
      </c>
      <c r="C1563">
        <v>53863</v>
      </c>
      <c r="D1563">
        <v>109962</v>
      </c>
      <c r="E1563">
        <v>10005069</v>
      </c>
      <c r="F1563" t="s">
        <v>1508</v>
      </c>
      <c r="G1563" t="s">
        <v>13</v>
      </c>
      <c r="H1563" t="s">
        <v>508</v>
      </c>
      <c r="I1563" t="s">
        <v>161</v>
      </c>
      <c r="J1563" t="s">
        <v>161</v>
      </c>
      <c r="K1563" t="s">
        <v>3372</v>
      </c>
      <c r="L1563" s="161">
        <v>41170</v>
      </c>
      <c r="M1563" s="161">
        <v>41173</v>
      </c>
      <c r="N1563" t="s">
        <v>123</v>
      </c>
      <c r="O1563" t="s">
        <v>104</v>
      </c>
      <c r="P1563">
        <v>3</v>
      </c>
      <c r="Q1563" t="s">
        <v>3114</v>
      </c>
      <c r="R1563">
        <v>3</v>
      </c>
    </row>
    <row r="1564" spans="1:18" x14ac:dyDescent="0.2">
      <c r="A1564" t="s">
        <v>3373</v>
      </c>
      <c r="B1564" t="s">
        <v>3374</v>
      </c>
      <c r="C1564">
        <v>53875</v>
      </c>
      <c r="D1564">
        <v>117556</v>
      </c>
      <c r="E1564">
        <v>10008426</v>
      </c>
      <c r="F1564" t="s">
        <v>1508</v>
      </c>
      <c r="G1564" t="s">
        <v>13</v>
      </c>
      <c r="H1564" t="s">
        <v>252</v>
      </c>
      <c r="I1564" t="s">
        <v>155</v>
      </c>
      <c r="J1564" t="s">
        <v>155</v>
      </c>
      <c r="K1564" t="s">
        <v>3375</v>
      </c>
      <c r="L1564" s="161">
        <v>41471</v>
      </c>
      <c r="M1564" s="161">
        <v>41474</v>
      </c>
      <c r="N1564" t="s">
        <v>123</v>
      </c>
      <c r="O1564" t="s">
        <v>104</v>
      </c>
      <c r="P1564">
        <v>2</v>
      </c>
      <c r="Q1564" t="s">
        <v>3114</v>
      </c>
      <c r="R1564">
        <v>2</v>
      </c>
    </row>
    <row r="1565" spans="1:18" x14ac:dyDescent="0.2">
      <c r="A1565" t="s">
        <v>3376</v>
      </c>
      <c r="B1565" t="s">
        <v>977</v>
      </c>
      <c r="C1565">
        <v>53948</v>
      </c>
      <c r="D1565">
        <v>109936</v>
      </c>
      <c r="E1565">
        <v>10005166</v>
      </c>
      <c r="F1565" t="s">
        <v>1508</v>
      </c>
      <c r="G1565" t="s">
        <v>13</v>
      </c>
      <c r="H1565" t="s">
        <v>670</v>
      </c>
      <c r="I1565" t="s">
        <v>152</v>
      </c>
      <c r="J1565" t="s">
        <v>152</v>
      </c>
      <c r="K1565" t="s">
        <v>3377</v>
      </c>
      <c r="L1565" s="161">
        <v>41302</v>
      </c>
      <c r="M1565" s="161">
        <v>41306</v>
      </c>
      <c r="N1565" t="s">
        <v>98</v>
      </c>
      <c r="O1565" t="s">
        <v>104</v>
      </c>
      <c r="P1565">
        <v>2</v>
      </c>
      <c r="Q1565" t="s">
        <v>3114</v>
      </c>
      <c r="R1565">
        <v>3</v>
      </c>
    </row>
    <row r="1566" spans="1:18" x14ac:dyDescent="0.2">
      <c r="A1566" t="s">
        <v>3378</v>
      </c>
      <c r="B1566" t="s">
        <v>1703</v>
      </c>
      <c r="C1566">
        <v>53982</v>
      </c>
      <c r="D1566">
        <v>117346</v>
      </c>
      <c r="E1566">
        <v>10005237</v>
      </c>
      <c r="F1566" t="s">
        <v>1508</v>
      </c>
      <c r="G1566" t="s">
        <v>13</v>
      </c>
      <c r="H1566" t="s">
        <v>675</v>
      </c>
      <c r="I1566" t="s">
        <v>115</v>
      </c>
      <c r="J1566" t="s">
        <v>115</v>
      </c>
      <c r="K1566" t="s">
        <v>3379</v>
      </c>
      <c r="L1566" s="161">
        <v>41198</v>
      </c>
      <c r="M1566" s="161">
        <v>41200</v>
      </c>
      <c r="N1566" t="s">
        <v>123</v>
      </c>
      <c r="O1566" t="s">
        <v>104</v>
      </c>
      <c r="P1566">
        <v>3</v>
      </c>
      <c r="Q1566" t="s">
        <v>3114</v>
      </c>
      <c r="R1566">
        <v>3</v>
      </c>
    </row>
    <row r="1567" spans="1:18" x14ac:dyDescent="0.2">
      <c r="A1567" t="s">
        <v>3380</v>
      </c>
      <c r="B1567" t="s">
        <v>989</v>
      </c>
      <c r="C1567">
        <v>54155</v>
      </c>
      <c r="D1567">
        <v>106854</v>
      </c>
      <c r="E1567">
        <v>10005509</v>
      </c>
      <c r="F1567" t="s">
        <v>1508</v>
      </c>
      <c r="G1567" t="s">
        <v>13</v>
      </c>
      <c r="H1567" t="s">
        <v>426</v>
      </c>
      <c r="I1567" t="s">
        <v>131</v>
      </c>
      <c r="J1567" t="s">
        <v>131</v>
      </c>
      <c r="K1567" t="s">
        <v>3381</v>
      </c>
      <c r="L1567" s="161">
        <v>41239</v>
      </c>
      <c r="M1567" s="161">
        <v>41243</v>
      </c>
      <c r="N1567" t="s">
        <v>98</v>
      </c>
      <c r="O1567" t="s">
        <v>104</v>
      </c>
      <c r="P1567">
        <v>2</v>
      </c>
      <c r="Q1567" t="s">
        <v>3114</v>
      </c>
      <c r="R1567">
        <v>3</v>
      </c>
    </row>
    <row r="1568" spans="1:18" x14ac:dyDescent="0.2">
      <c r="A1568" t="s">
        <v>3382</v>
      </c>
      <c r="B1568" t="s">
        <v>991</v>
      </c>
      <c r="C1568">
        <v>54158</v>
      </c>
      <c r="D1568">
        <v>106929</v>
      </c>
      <c r="E1568">
        <v>10005514</v>
      </c>
      <c r="F1568" t="s">
        <v>1508</v>
      </c>
      <c r="G1568" t="s">
        <v>13</v>
      </c>
      <c r="H1568" t="s">
        <v>130</v>
      </c>
      <c r="I1568" t="s">
        <v>131</v>
      </c>
      <c r="J1568" t="s">
        <v>131</v>
      </c>
      <c r="K1568" t="s">
        <v>3383</v>
      </c>
      <c r="L1568" s="161">
        <v>41450</v>
      </c>
      <c r="M1568" s="161">
        <v>41453</v>
      </c>
      <c r="N1568" t="s">
        <v>123</v>
      </c>
      <c r="O1568" t="s">
        <v>104</v>
      </c>
      <c r="P1568">
        <v>3</v>
      </c>
      <c r="Q1568" t="s">
        <v>3114</v>
      </c>
      <c r="R1568">
        <v>2</v>
      </c>
    </row>
    <row r="1569" spans="1:18" x14ac:dyDescent="0.2">
      <c r="A1569" t="s">
        <v>3384</v>
      </c>
      <c r="B1569" t="s">
        <v>3385</v>
      </c>
      <c r="C1569">
        <v>54170</v>
      </c>
      <c r="D1569">
        <v>118777</v>
      </c>
      <c r="E1569">
        <v>10013082</v>
      </c>
      <c r="F1569" t="s">
        <v>1508</v>
      </c>
      <c r="G1569" t="s">
        <v>13</v>
      </c>
      <c r="H1569" t="s">
        <v>440</v>
      </c>
      <c r="I1569" t="s">
        <v>92</v>
      </c>
      <c r="J1569" t="s">
        <v>93</v>
      </c>
      <c r="K1569" t="s">
        <v>3386</v>
      </c>
      <c r="L1569" s="161">
        <v>41309</v>
      </c>
      <c r="M1569" s="161">
        <v>41313</v>
      </c>
      <c r="N1569" t="s">
        <v>123</v>
      </c>
      <c r="O1569" t="s">
        <v>104</v>
      </c>
      <c r="P1569">
        <v>2</v>
      </c>
      <c r="Q1569" t="s">
        <v>3114</v>
      </c>
      <c r="R1569">
        <v>3</v>
      </c>
    </row>
    <row r="1570" spans="1:18" x14ac:dyDescent="0.2">
      <c r="A1570" t="s">
        <v>3387</v>
      </c>
      <c r="B1570" t="s">
        <v>993</v>
      </c>
      <c r="C1570">
        <v>54215</v>
      </c>
      <c r="D1570">
        <v>118766</v>
      </c>
      <c r="E1570">
        <v>10025727</v>
      </c>
      <c r="F1570" t="s">
        <v>1508</v>
      </c>
      <c r="G1570" t="s">
        <v>13</v>
      </c>
      <c r="H1570" t="s">
        <v>141</v>
      </c>
      <c r="I1570" t="s">
        <v>115</v>
      </c>
      <c r="J1570" t="s">
        <v>115</v>
      </c>
      <c r="K1570" t="s">
        <v>3388</v>
      </c>
      <c r="L1570" s="161">
        <v>41289</v>
      </c>
      <c r="M1570" s="161">
        <v>41292</v>
      </c>
      <c r="N1570" t="s">
        <v>123</v>
      </c>
      <c r="O1570" t="s">
        <v>104</v>
      </c>
      <c r="P1570">
        <v>3</v>
      </c>
      <c r="Q1570" t="s">
        <v>3114</v>
      </c>
      <c r="R1570">
        <v>3</v>
      </c>
    </row>
    <row r="1571" spans="1:18" x14ac:dyDescent="0.2">
      <c r="A1571" t="s">
        <v>3389</v>
      </c>
      <c r="B1571" t="s">
        <v>995</v>
      </c>
      <c r="C1571">
        <v>54232</v>
      </c>
      <c r="D1571">
        <v>106470</v>
      </c>
      <c r="E1571">
        <v>10005588</v>
      </c>
      <c r="F1571" t="s">
        <v>1508</v>
      </c>
      <c r="G1571" t="s">
        <v>13</v>
      </c>
      <c r="H1571" t="s">
        <v>494</v>
      </c>
      <c r="I1571" t="s">
        <v>131</v>
      </c>
      <c r="J1571" t="s">
        <v>131</v>
      </c>
      <c r="K1571" t="s">
        <v>3390</v>
      </c>
      <c r="L1571" s="161">
        <v>41372</v>
      </c>
      <c r="M1571" s="161">
        <v>41376</v>
      </c>
      <c r="N1571" t="s">
        <v>123</v>
      </c>
      <c r="O1571" t="s">
        <v>104</v>
      </c>
      <c r="P1571">
        <v>2</v>
      </c>
      <c r="Q1571" t="s">
        <v>3114</v>
      </c>
      <c r="R1571">
        <v>3</v>
      </c>
    </row>
    <row r="1572" spans="1:18" x14ac:dyDescent="0.2">
      <c r="A1572" t="s">
        <v>3391</v>
      </c>
      <c r="B1572" t="s">
        <v>3392</v>
      </c>
      <c r="C1572">
        <v>54237</v>
      </c>
      <c r="D1572">
        <v>106433</v>
      </c>
      <c r="E1572">
        <v>10005601</v>
      </c>
      <c r="F1572" t="s">
        <v>1508</v>
      </c>
      <c r="G1572" t="s">
        <v>13</v>
      </c>
      <c r="H1572" t="s">
        <v>442</v>
      </c>
      <c r="I1572" t="s">
        <v>92</v>
      </c>
      <c r="J1572" t="s">
        <v>93</v>
      </c>
      <c r="K1572" t="s">
        <v>3393</v>
      </c>
      <c r="L1572" s="161">
        <v>41457</v>
      </c>
      <c r="M1572" s="161">
        <v>41460</v>
      </c>
      <c r="N1572" t="s">
        <v>123</v>
      </c>
      <c r="O1572" t="s">
        <v>104</v>
      </c>
      <c r="P1572">
        <v>3</v>
      </c>
      <c r="Q1572" t="s">
        <v>3114</v>
      </c>
      <c r="R1572">
        <v>3</v>
      </c>
    </row>
    <row r="1573" spans="1:18" x14ac:dyDescent="0.2">
      <c r="A1573" t="s">
        <v>3394</v>
      </c>
      <c r="B1573" t="s">
        <v>1726</v>
      </c>
      <c r="C1573">
        <v>54245</v>
      </c>
      <c r="D1573">
        <v>117205</v>
      </c>
      <c r="E1573">
        <v>10005615</v>
      </c>
      <c r="F1573" t="s">
        <v>1536</v>
      </c>
      <c r="G1573" t="s">
        <v>14</v>
      </c>
      <c r="H1573" t="s">
        <v>768</v>
      </c>
      <c r="I1573" t="s">
        <v>92</v>
      </c>
      <c r="J1573" t="s">
        <v>93</v>
      </c>
      <c r="K1573" t="s">
        <v>3395</v>
      </c>
      <c r="L1573" s="161">
        <v>41239</v>
      </c>
      <c r="M1573" s="161">
        <v>41241</v>
      </c>
      <c r="N1573" t="s">
        <v>123</v>
      </c>
      <c r="O1573" t="s">
        <v>104</v>
      </c>
      <c r="P1573">
        <v>2</v>
      </c>
      <c r="Q1573" t="s">
        <v>3114</v>
      </c>
      <c r="R1573">
        <v>2</v>
      </c>
    </row>
    <row r="1574" spans="1:18" x14ac:dyDescent="0.2">
      <c r="A1574" t="s">
        <v>3396</v>
      </c>
      <c r="B1574" t="s">
        <v>997</v>
      </c>
      <c r="C1574">
        <v>54249</v>
      </c>
      <c r="D1574">
        <v>106862</v>
      </c>
      <c r="E1574">
        <v>10006317</v>
      </c>
      <c r="F1574" t="s">
        <v>1508</v>
      </c>
      <c r="G1574" t="s">
        <v>13</v>
      </c>
      <c r="H1574" t="s">
        <v>998</v>
      </c>
      <c r="I1574" t="s">
        <v>131</v>
      </c>
      <c r="J1574" t="s">
        <v>131</v>
      </c>
      <c r="K1574" t="s">
        <v>3397</v>
      </c>
      <c r="L1574" s="161">
        <v>41226</v>
      </c>
      <c r="M1574" s="161">
        <v>41229</v>
      </c>
      <c r="N1574" t="s">
        <v>123</v>
      </c>
      <c r="O1574" t="s">
        <v>104</v>
      </c>
      <c r="P1574">
        <v>2</v>
      </c>
      <c r="Q1574" t="s">
        <v>3114</v>
      </c>
      <c r="R1574">
        <v>2</v>
      </c>
    </row>
    <row r="1575" spans="1:18" x14ac:dyDescent="0.2">
      <c r="A1575" t="s">
        <v>3398</v>
      </c>
      <c r="B1575" t="s">
        <v>3399</v>
      </c>
      <c r="C1575">
        <v>54252</v>
      </c>
      <c r="D1575">
        <v>110143</v>
      </c>
      <c r="E1575">
        <v>10005648</v>
      </c>
      <c r="F1575" t="s">
        <v>1512</v>
      </c>
      <c r="G1575" t="s">
        <v>14</v>
      </c>
      <c r="H1575" t="s">
        <v>1278</v>
      </c>
      <c r="I1575" t="s">
        <v>131</v>
      </c>
      <c r="J1575" t="s">
        <v>131</v>
      </c>
      <c r="K1575" t="s">
        <v>3400</v>
      </c>
      <c r="L1575" s="161">
        <v>41183</v>
      </c>
      <c r="M1575" s="161">
        <v>41186</v>
      </c>
      <c r="N1575" t="s">
        <v>143</v>
      </c>
      <c r="O1575" t="s">
        <v>104</v>
      </c>
      <c r="P1575">
        <v>3</v>
      </c>
      <c r="Q1575" t="s">
        <v>3114</v>
      </c>
      <c r="R1575">
        <v>3</v>
      </c>
    </row>
    <row r="1576" spans="1:18" x14ac:dyDescent="0.2">
      <c r="A1576" t="s">
        <v>3401</v>
      </c>
      <c r="B1576" t="s">
        <v>439</v>
      </c>
      <c r="C1576">
        <v>54333</v>
      </c>
      <c r="D1576">
        <v>111892</v>
      </c>
      <c r="E1576">
        <v>10005752</v>
      </c>
      <c r="F1576" t="s">
        <v>1508</v>
      </c>
      <c r="G1576" t="s">
        <v>13</v>
      </c>
      <c r="H1576" t="s">
        <v>436</v>
      </c>
      <c r="I1576" t="s">
        <v>155</v>
      </c>
      <c r="J1576" t="s">
        <v>155</v>
      </c>
      <c r="K1576" t="s">
        <v>3402</v>
      </c>
      <c r="L1576" s="161">
        <v>41302</v>
      </c>
      <c r="M1576" s="161">
        <v>41306</v>
      </c>
      <c r="N1576" t="s">
        <v>123</v>
      </c>
      <c r="O1576" t="s">
        <v>104</v>
      </c>
      <c r="P1576">
        <v>3</v>
      </c>
      <c r="Q1576" t="s">
        <v>3114</v>
      </c>
      <c r="R1576">
        <v>2</v>
      </c>
    </row>
    <row r="1577" spans="1:18" x14ac:dyDescent="0.2">
      <c r="A1577" t="s">
        <v>3403</v>
      </c>
      <c r="B1577" t="s">
        <v>2516</v>
      </c>
      <c r="C1577">
        <v>54349</v>
      </c>
      <c r="D1577">
        <v>112753</v>
      </c>
      <c r="E1577">
        <v>10002244</v>
      </c>
      <c r="F1577" t="s">
        <v>1512</v>
      </c>
      <c r="G1577" t="s">
        <v>14</v>
      </c>
      <c r="H1577" t="s">
        <v>185</v>
      </c>
      <c r="I1577" t="s">
        <v>186</v>
      </c>
      <c r="J1577" t="s">
        <v>93</v>
      </c>
      <c r="K1577" t="s">
        <v>3404</v>
      </c>
      <c r="L1577" s="161">
        <v>41184</v>
      </c>
      <c r="M1577" s="161">
        <v>41187</v>
      </c>
      <c r="N1577" t="s">
        <v>143</v>
      </c>
      <c r="O1577" t="s">
        <v>104</v>
      </c>
      <c r="P1577">
        <v>3</v>
      </c>
      <c r="Q1577" t="s">
        <v>3114</v>
      </c>
      <c r="R1577">
        <v>3</v>
      </c>
    </row>
    <row r="1578" spans="1:18" x14ac:dyDescent="0.2">
      <c r="A1578" t="s">
        <v>3405</v>
      </c>
      <c r="B1578" t="s">
        <v>3406</v>
      </c>
      <c r="C1578">
        <v>54364</v>
      </c>
      <c r="D1578">
        <v>106587</v>
      </c>
      <c r="E1578">
        <v>10004965</v>
      </c>
      <c r="F1578" t="s">
        <v>1508</v>
      </c>
      <c r="G1578" t="s">
        <v>13</v>
      </c>
      <c r="H1578" t="s">
        <v>340</v>
      </c>
      <c r="I1578" t="s">
        <v>155</v>
      </c>
      <c r="J1578" t="s">
        <v>155</v>
      </c>
      <c r="K1578" t="s">
        <v>3407</v>
      </c>
      <c r="L1578" s="161">
        <v>41353</v>
      </c>
      <c r="M1578" s="161">
        <v>41355</v>
      </c>
      <c r="N1578" t="s">
        <v>123</v>
      </c>
      <c r="O1578" t="s">
        <v>104</v>
      </c>
      <c r="P1578">
        <v>4</v>
      </c>
      <c r="Q1578" t="s">
        <v>3114</v>
      </c>
      <c r="R1578">
        <v>3</v>
      </c>
    </row>
    <row r="1579" spans="1:18" x14ac:dyDescent="0.2">
      <c r="A1579" t="s">
        <v>3408</v>
      </c>
      <c r="B1579" t="s">
        <v>209</v>
      </c>
      <c r="C1579">
        <v>54414</v>
      </c>
      <c r="D1579">
        <v>108603</v>
      </c>
      <c r="E1579">
        <v>10005897</v>
      </c>
      <c r="F1579" t="s">
        <v>1508</v>
      </c>
      <c r="G1579" t="s">
        <v>13</v>
      </c>
      <c r="H1579" t="s">
        <v>210</v>
      </c>
      <c r="I1579" t="s">
        <v>115</v>
      </c>
      <c r="J1579" t="s">
        <v>115</v>
      </c>
      <c r="K1579" t="s">
        <v>3409</v>
      </c>
      <c r="L1579" s="161">
        <v>41169</v>
      </c>
      <c r="M1579" s="161">
        <v>41173</v>
      </c>
      <c r="N1579" t="s">
        <v>98</v>
      </c>
      <c r="O1579" t="s">
        <v>104</v>
      </c>
      <c r="P1579">
        <v>3</v>
      </c>
      <c r="Q1579" t="s">
        <v>3114</v>
      </c>
      <c r="R1579">
        <v>3</v>
      </c>
    </row>
    <row r="1580" spans="1:18" x14ac:dyDescent="0.2">
      <c r="A1580" t="s">
        <v>3410</v>
      </c>
      <c r="B1580" t="s">
        <v>3411</v>
      </c>
      <c r="C1580">
        <v>54434</v>
      </c>
      <c r="D1580">
        <v>108550</v>
      </c>
      <c r="E1580">
        <v>10005927</v>
      </c>
      <c r="F1580" t="s">
        <v>1508</v>
      </c>
      <c r="G1580" t="s">
        <v>13</v>
      </c>
      <c r="H1580" t="s">
        <v>776</v>
      </c>
      <c r="I1580" t="s">
        <v>177</v>
      </c>
      <c r="J1580" t="s">
        <v>177</v>
      </c>
      <c r="K1580" t="s">
        <v>3412</v>
      </c>
      <c r="L1580" s="161">
        <v>41288</v>
      </c>
      <c r="M1580" s="161">
        <v>41292</v>
      </c>
      <c r="N1580" t="s">
        <v>1834</v>
      </c>
      <c r="O1580" t="s">
        <v>104</v>
      </c>
      <c r="P1580">
        <v>2</v>
      </c>
      <c r="Q1580" t="s">
        <v>3114</v>
      </c>
      <c r="R1580">
        <v>4</v>
      </c>
    </row>
    <row r="1581" spans="1:18" x14ac:dyDescent="0.2">
      <c r="A1581" t="s">
        <v>3413</v>
      </c>
      <c r="B1581" t="s">
        <v>3414</v>
      </c>
      <c r="C1581">
        <v>54472</v>
      </c>
      <c r="D1581">
        <v>106710</v>
      </c>
      <c r="E1581">
        <v>10005966</v>
      </c>
      <c r="F1581" t="s">
        <v>1508</v>
      </c>
      <c r="G1581" t="s">
        <v>13</v>
      </c>
      <c r="H1581" t="s">
        <v>946</v>
      </c>
      <c r="I1581" t="s">
        <v>186</v>
      </c>
      <c r="J1581" t="s">
        <v>93</v>
      </c>
      <c r="K1581" t="s">
        <v>3415</v>
      </c>
      <c r="L1581" s="161">
        <v>41219</v>
      </c>
      <c r="M1581" s="161">
        <v>41222</v>
      </c>
      <c r="N1581" t="s">
        <v>1834</v>
      </c>
      <c r="O1581" t="s">
        <v>104</v>
      </c>
      <c r="P1581">
        <v>3</v>
      </c>
      <c r="Q1581" t="s">
        <v>3114</v>
      </c>
      <c r="R1581">
        <v>4</v>
      </c>
    </row>
    <row r="1582" spans="1:18" x14ac:dyDescent="0.2">
      <c r="A1582" t="s">
        <v>3416</v>
      </c>
      <c r="B1582" t="s">
        <v>224</v>
      </c>
      <c r="C1582">
        <v>54492</v>
      </c>
      <c r="D1582">
        <v>107989</v>
      </c>
      <c r="E1582">
        <v>10006000</v>
      </c>
      <c r="F1582" t="s">
        <v>1512</v>
      </c>
      <c r="G1582" t="s">
        <v>14</v>
      </c>
      <c r="H1582" t="s">
        <v>225</v>
      </c>
      <c r="I1582" t="s">
        <v>92</v>
      </c>
      <c r="J1582" t="s">
        <v>93</v>
      </c>
      <c r="K1582" t="s">
        <v>226</v>
      </c>
      <c r="L1582" s="161">
        <v>41344</v>
      </c>
      <c r="M1582" s="161">
        <v>41348</v>
      </c>
      <c r="N1582" t="s">
        <v>143</v>
      </c>
      <c r="O1582" t="s">
        <v>104</v>
      </c>
      <c r="P1582">
        <v>2</v>
      </c>
      <c r="Q1582" t="s">
        <v>3114</v>
      </c>
      <c r="R1582">
        <v>2</v>
      </c>
    </row>
    <row r="1583" spans="1:18" x14ac:dyDescent="0.2">
      <c r="A1583" t="s">
        <v>3417</v>
      </c>
      <c r="B1583" t="s">
        <v>2527</v>
      </c>
      <c r="C1583">
        <v>54495</v>
      </c>
      <c r="D1583">
        <v>105310</v>
      </c>
      <c r="E1583">
        <v>10006005</v>
      </c>
      <c r="F1583" t="s">
        <v>1508</v>
      </c>
      <c r="G1583" t="s">
        <v>13</v>
      </c>
      <c r="H1583" t="s">
        <v>442</v>
      </c>
      <c r="I1583" t="s">
        <v>92</v>
      </c>
      <c r="J1583" t="s">
        <v>93</v>
      </c>
      <c r="K1583" t="s">
        <v>3418</v>
      </c>
      <c r="L1583" s="161">
        <v>41344</v>
      </c>
      <c r="M1583" s="161">
        <v>41348</v>
      </c>
      <c r="N1583" t="s">
        <v>123</v>
      </c>
      <c r="O1583" t="s">
        <v>104</v>
      </c>
      <c r="P1583">
        <v>3</v>
      </c>
      <c r="Q1583" t="s">
        <v>3114</v>
      </c>
      <c r="R1583">
        <v>3</v>
      </c>
    </row>
    <row r="1584" spans="1:18" x14ac:dyDescent="0.2">
      <c r="A1584" t="s">
        <v>3419</v>
      </c>
      <c r="B1584" t="s">
        <v>153</v>
      </c>
      <c r="C1584">
        <v>54501</v>
      </c>
      <c r="D1584">
        <v>116226</v>
      </c>
      <c r="E1584">
        <v>10007872</v>
      </c>
      <c r="F1584" t="s">
        <v>1508</v>
      </c>
      <c r="G1584" t="s">
        <v>13</v>
      </c>
      <c r="H1584" t="s">
        <v>154</v>
      </c>
      <c r="I1584" t="s">
        <v>155</v>
      </c>
      <c r="J1584" t="s">
        <v>155</v>
      </c>
      <c r="K1584" t="s">
        <v>157</v>
      </c>
      <c r="L1584" s="161">
        <v>41435</v>
      </c>
      <c r="M1584" s="161">
        <v>41439</v>
      </c>
      <c r="N1584" t="s">
        <v>98</v>
      </c>
      <c r="O1584" t="s">
        <v>104</v>
      </c>
      <c r="P1584">
        <v>2</v>
      </c>
      <c r="Q1584" t="s">
        <v>3114</v>
      </c>
      <c r="R1584">
        <v>2</v>
      </c>
    </row>
    <row r="1585" spans="1:18" x14ac:dyDescent="0.2">
      <c r="A1585" t="s">
        <v>3420</v>
      </c>
      <c r="B1585" t="s">
        <v>184</v>
      </c>
      <c r="C1585">
        <v>54504</v>
      </c>
      <c r="D1585">
        <v>106993</v>
      </c>
      <c r="E1585">
        <v>10010846</v>
      </c>
      <c r="F1585" t="s">
        <v>1508</v>
      </c>
      <c r="G1585" t="s">
        <v>13</v>
      </c>
      <c r="H1585" t="s">
        <v>185</v>
      </c>
      <c r="I1585" t="s">
        <v>186</v>
      </c>
      <c r="J1585" t="s">
        <v>93</v>
      </c>
      <c r="K1585" t="s">
        <v>3421</v>
      </c>
      <c r="L1585" s="161">
        <v>41408</v>
      </c>
      <c r="M1585" s="161">
        <v>41411</v>
      </c>
      <c r="N1585" t="s">
        <v>123</v>
      </c>
      <c r="O1585" t="s">
        <v>104</v>
      </c>
      <c r="P1585">
        <v>3</v>
      </c>
      <c r="Q1585" t="s">
        <v>3114</v>
      </c>
      <c r="R1585">
        <v>3</v>
      </c>
    </row>
    <row r="1586" spans="1:18" x14ac:dyDescent="0.2">
      <c r="A1586" t="s">
        <v>3422</v>
      </c>
      <c r="B1586" t="s">
        <v>3423</v>
      </c>
      <c r="C1586">
        <v>54509</v>
      </c>
      <c r="D1586">
        <v>110203</v>
      </c>
      <c r="E1586">
        <v>10006021</v>
      </c>
      <c r="F1586" t="s">
        <v>1512</v>
      </c>
      <c r="G1586" t="s">
        <v>14</v>
      </c>
      <c r="H1586" t="s">
        <v>235</v>
      </c>
      <c r="I1586" t="s">
        <v>177</v>
      </c>
      <c r="J1586" t="s">
        <v>177</v>
      </c>
      <c r="K1586" t="s">
        <v>3424</v>
      </c>
      <c r="L1586" s="161">
        <v>41401</v>
      </c>
      <c r="M1586" s="161">
        <v>41404</v>
      </c>
      <c r="N1586" t="s">
        <v>143</v>
      </c>
      <c r="O1586" t="s">
        <v>104</v>
      </c>
      <c r="P1586">
        <v>2</v>
      </c>
      <c r="Q1586" t="s">
        <v>3114</v>
      </c>
      <c r="R1586">
        <v>3</v>
      </c>
    </row>
    <row r="1587" spans="1:18" x14ac:dyDescent="0.2">
      <c r="A1587" t="s">
        <v>3425</v>
      </c>
      <c r="B1587" t="s">
        <v>432</v>
      </c>
      <c r="C1587">
        <v>54510</v>
      </c>
      <c r="D1587">
        <v>106612</v>
      </c>
      <c r="E1587">
        <v>10005760</v>
      </c>
      <c r="F1587" t="s">
        <v>1508</v>
      </c>
      <c r="G1587" t="s">
        <v>13</v>
      </c>
      <c r="H1587" t="s">
        <v>235</v>
      </c>
      <c r="I1587" t="s">
        <v>177</v>
      </c>
      <c r="J1587" t="s">
        <v>177</v>
      </c>
      <c r="K1587" t="s">
        <v>433</v>
      </c>
      <c r="L1587" s="161">
        <v>41240</v>
      </c>
      <c r="M1587" s="161">
        <v>41243</v>
      </c>
      <c r="N1587" t="s">
        <v>98</v>
      </c>
      <c r="O1587" t="s">
        <v>104</v>
      </c>
      <c r="P1587">
        <v>2</v>
      </c>
      <c r="Q1587" t="s">
        <v>3114</v>
      </c>
      <c r="R1587">
        <v>3</v>
      </c>
    </row>
    <row r="1588" spans="1:18" x14ac:dyDescent="0.2">
      <c r="A1588" t="s">
        <v>3426</v>
      </c>
      <c r="B1588" t="s">
        <v>3427</v>
      </c>
      <c r="C1588">
        <v>54547</v>
      </c>
      <c r="D1588">
        <v>110185</v>
      </c>
      <c r="E1588">
        <v>10006082</v>
      </c>
      <c r="F1588" t="s">
        <v>1508</v>
      </c>
      <c r="G1588" t="s">
        <v>13</v>
      </c>
      <c r="H1588" t="s">
        <v>419</v>
      </c>
      <c r="I1588" t="s">
        <v>115</v>
      </c>
      <c r="J1588" t="s">
        <v>115</v>
      </c>
      <c r="K1588" t="s">
        <v>3428</v>
      </c>
      <c r="L1588" s="161">
        <v>41184</v>
      </c>
      <c r="M1588" s="161">
        <v>41187</v>
      </c>
      <c r="N1588" t="s">
        <v>123</v>
      </c>
      <c r="O1588" t="s">
        <v>104</v>
      </c>
      <c r="P1588">
        <v>3</v>
      </c>
      <c r="Q1588" t="s">
        <v>3114</v>
      </c>
      <c r="R1588">
        <v>3</v>
      </c>
    </row>
    <row r="1589" spans="1:18" x14ac:dyDescent="0.2">
      <c r="A1589" t="s">
        <v>3429</v>
      </c>
      <c r="B1589" t="s">
        <v>3430</v>
      </c>
      <c r="C1589">
        <v>54549</v>
      </c>
      <c r="D1589">
        <v>107475</v>
      </c>
      <c r="E1589">
        <v>10006080</v>
      </c>
      <c r="F1589" t="s">
        <v>1536</v>
      </c>
      <c r="G1589" t="s">
        <v>14</v>
      </c>
      <c r="H1589" t="s">
        <v>141</v>
      </c>
      <c r="I1589" t="s">
        <v>115</v>
      </c>
      <c r="J1589" t="s">
        <v>115</v>
      </c>
      <c r="K1589" t="s">
        <v>3431</v>
      </c>
      <c r="L1589" s="161">
        <v>41226</v>
      </c>
      <c r="M1589" s="161">
        <v>41228</v>
      </c>
      <c r="N1589" t="s">
        <v>123</v>
      </c>
      <c r="O1589" t="s">
        <v>104</v>
      </c>
      <c r="P1589">
        <v>3</v>
      </c>
      <c r="Q1589" t="s">
        <v>3114</v>
      </c>
      <c r="R1589">
        <v>3</v>
      </c>
    </row>
    <row r="1590" spans="1:18" x14ac:dyDescent="0.2">
      <c r="A1590" t="s">
        <v>3432</v>
      </c>
      <c r="B1590" t="s">
        <v>1025</v>
      </c>
      <c r="C1590">
        <v>54562</v>
      </c>
      <c r="D1590">
        <v>106937</v>
      </c>
      <c r="E1590">
        <v>10006173</v>
      </c>
      <c r="F1590" t="s">
        <v>1508</v>
      </c>
      <c r="G1590" t="s">
        <v>13</v>
      </c>
      <c r="H1590" t="s">
        <v>1026</v>
      </c>
      <c r="I1590" t="s">
        <v>131</v>
      </c>
      <c r="J1590" t="s">
        <v>131</v>
      </c>
      <c r="K1590" t="s">
        <v>3433</v>
      </c>
      <c r="L1590" s="161">
        <v>41253</v>
      </c>
      <c r="M1590" s="161">
        <v>41257</v>
      </c>
      <c r="N1590" t="s">
        <v>123</v>
      </c>
      <c r="O1590" t="s">
        <v>104</v>
      </c>
      <c r="P1590">
        <v>2</v>
      </c>
      <c r="Q1590" t="s">
        <v>3114</v>
      </c>
      <c r="R1590">
        <v>2</v>
      </c>
    </row>
    <row r="1591" spans="1:18" x14ac:dyDescent="0.2">
      <c r="A1591" t="s">
        <v>3434</v>
      </c>
      <c r="B1591" t="s">
        <v>158</v>
      </c>
      <c r="C1591">
        <v>54584</v>
      </c>
      <c r="D1591">
        <v>116188</v>
      </c>
      <c r="E1591">
        <v>10006296</v>
      </c>
      <c r="F1591" t="s">
        <v>1512</v>
      </c>
      <c r="G1591" t="s">
        <v>14</v>
      </c>
      <c r="H1591" t="s">
        <v>160</v>
      </c>
      <c r="I1591" t="s">
        <v>161</v>
      </c>
      <c r="J1591" t="s">
        <v>161</v>
      </c>
      <c r="K1591" t="s">
        <v>163</v>
      </c>
      <c r="L1591" s="161">
        <v>41232</v>
      </c>
      <c r="M1591" s="161">
        <v>41236</v>
      </c>
      <c r="N1591" t="s">
        <v>143</v>
      </c>
      <c r="O1591" t="s">
        <v>104</v>
      </c>
      <c r="P1591">
        <v>2</v>
      </c>
      <c r="Q1591" t="s">
        <v>3114</v>
      </c>
      <c r="R1591">
        <v>3</v>
      </c>
    </row>
    <row r="1592" spans="1:18" x14ac:dyDescent="0.2">
      <c r="A1592" t="s">
        <v>3435</v>
      </c>
      <c r="B1592" t="s">
        <v>1030</v>
      </c>
      <c r="C1592">
        <v>54624</v>
      </c>
      <c r="D1592">
        <v>106864</v>
      </c>
      <c r="E1592">
        <v>10006332</v>
      </c>
      <c r="F1592" t="s">
        <v>1536</v>
      </c>
      <c r="G1592" t="s">
        <v>14</v>
      </c>
      <c r="H1592" t="s">
        <v>299</v>
      </c>
      <c r="I1592" t="s">
        <v>131</v>
      </c>
      <c r="J1592" t="s">
        <v>131</v>
      </c>
      <c r="K1592" t="s">
        <v>3436</v>
      </c>
      <c r="L1592" s="161">
        <v>41324</v>
      </c>
      <c r="M1592" s="161">
        <v>41327</v>
      </c>
      <c r="N1592" t="s">
        <v>98</v>
      </c>
      <c r="O1592" t="s">
        <v>104</v>
      </c>
      <c r="P1592">
        <v>2</v>
      </c>
      <c r="Q1592" t="s">
        <v>3114</v>
      </c>
      <c r="R1592">
        <v>3</v>
      </c>
    </row>
    <row r="1593" spans="1:18" x14ac:dyDescent="0.2">
      <c r="A1593" t="s">
        <v>3437</v>
      </c>
      <c r="B1593" t="s">
        <v>1032</v>
      </c>
      <c r="C1593">
        <v>54636</v>
      </c>
      <c r="D1593">
        <v>116195</v>
      </c>
      <c r="E1593">
        <v>10001473</v>
      </c>
      <c r="F1593" t="s">
        <v>1512</v>
      </c>
      <c r="G1593" t="s">
        <v>14</v>
      </c>
      <c r="H1593" t="s">
        <v>544</v>
      </c>
      <c r="I1593" t="s">
        <v>161</v>
      </c>
      <c r="J1593" t="s">
        <v>161</v>
      </c>
      <c r="K1593" t="s">
        <v>3438</v>
      </c>
      <c r="L1593" s="161">
        <v>41240</v>
      </c>
      <c r="M1593" s="161">
        <v>41243</v>
      </c>
      <c r="N1593" t="s">
        <v>143</v>
      </c>
      <c r="O1593" t="s">
        <v>104</v>
      </c>
      <c r="P1593">
        <v>2</v>
      </c>
      <c r="Q1593" t="s">
        <v>3114</v>
      </c>
      <c r="R1593">
        <v>3</v>
      </c>
    </row>
    <row r="1594" spans="1:18" x14ac:dyDescent="0.2">
      <c r="A1594" t="s">
        <v>3439</v>
      </c>
      <c r="B1594" t="s">
        <v>502</v>
      </c>
      <c r="C1594">
        <v>54643</v>
      </c>
      <c r="D1594">
        <v>107957</v>
      </c>
      <c r="E1594">
        <v>10006367</v>
      </c>
      <c r="F1594" t="s">
        <v>1508</v>
      </c>
      <c r="G1594" t="s">
        <v>13</v>
      </c>
      <c r="H1594" t="s">
        <v>151</v>
      </c>
      <c r="I1594" t="s">
        <v>152</v>
      </c>
      <c r="J1594" t="s">
        <v>152</v>
      </c>
      <c r="K1594" t="s">
        <v>3440</v>
      </c>
      <c r="L1594" s="161">
        <v>41450</v>
      </c>
      <c r="M1594" s="161">
        <v>41452</v>
      </c>
      <c r="N1594" t="s">
        <v>98</v>
      </c>
      <c r="O1594" t="s">
        <v>104</v>
      </c>
      <c r="P1594">
        <v>3</v>
      </c>
      <c r="Q1594" t="s">
        <v>3114</v>
      </c>
      <c r="R1594">
        <v>3</v>
      </c>
    </row>
    <row r="1595" spans="1:18" x14ac:dyDescent="0.2">
      <c r="A1595" t="s">
        <v>3441</v>
      </c>
      <c r="B1595" t="s">
        <v>2536</v>
      </c>
      <c r="C1595">
        <v>54657</v>
      </c>
      <c r="D1595">
        <v>108002</v>
      </c>
      <c r="E1595">
        <v>10006399</v>
      </c>
      <c r="F1595" t="s">
        <v>1512</v>
      </c>
      <c r="G1595" t="s">
        <v>14</v>
      </c>
      <c r="H1595" t="s">
        <v>793</v>
      </c>
      <c r="I1595" t="s">
        <v>102</v>
      </c>
      <c r="J1595" t="s">
        <v>102</v>
      </c>
      <c r="K1595" t="s">
        <v>3442</v>
      </c>
      <c r="L1595" s="161">
        <v>41288</v>
      </c>
      <c r="M1595" s="161">
        <v>41292</v>
      </c>
      <c r="N1595" t="s">
        <v>143</v>
      </c>
      <c r="O1595" t="s">
        <v>104</v>
      </c>
      <c r="P1595">
        <v>3</v>
      </c>
      <c r="Q1595" t="s">
        <v>3114</v>
      </c>
      <c r="R1595">
        <v>3</v>
      </c>
    </row>
    <row r="1596" spans="1:18" x14ac:dyDescent="0.2">
      <c r="A1596" t="s">
        <v>3443</v>
      </c>
      <c r="B1596" t="s">
        <v>3444</v>
      </c>
      <c r="C1596">
        <v>54668</v>
      </c>
      <c r="D1596">
        <v>107123</v>
      </c>
      <c r="E1596">
        <v>10006408</v>
      </c>
      <c r="F1596" t="s">
        <v>1508</v>
      </c>
      <c r="G1596" t="s">
        <v>13</v>
      </c>
      <c r="H1596" t="s">
        <v>467</v>
      </c>
      <c r="I1596" t="s">
        <v>92</v>
      </c>
      <c r="J1596" t="s">
        <v>93</v>
      </c>
      <c r="K1596" t="s">
        <v>3445</v>
      </c>
      <c r="L1596" s="161">
        <v>41303</v>
      </c>
      <c r="M1596" s="161">
        <v>41306</v>
      </c>
      <c r="N1596" t="s">
        <v>123</v>
      </c>
      <c r="O1596" t="s">
        <v>104</v>
      </c>
      <c r="P1596">
        <v>2</v>
      </c>
      <c r="Q1596" t="s">
        <v>3114</v>
      </c>
      <c r="R1596">
        <v>3</v>
      </c>
    </row>
    <row r="1597" spans="1:18" x14ac:dyDescent="0.2">
      <c r="A1597" t="s">
        <v>3446</v>
      </c>
      <c r="B1597" t="s">
        <v>129</v>
      </c>
      <c r="C1597">
        <v>54726</v>
      </c>
      <c r="D1597">
        <v>112419</v>
      </c>
      <c r="E1597">
        <v>10006472</v>
      </c>
      <c r="F1597" t="s">
        <v>1508</v>
      </c>
      <c r="G1597" t="s">
        <v>13</v>
      </c>
      <c r="H1597" t="s">
        <v>494</v>
      </c>
      <c r="I1597" t="s">
        <v>131</v>
      </c>
      <c r="J1597" t="s">
        <v>131</v>
      </c>
      <c r="K1597" t="s">
        <v>3447</v>
      </c>
      <c r="L1597" s="161">
        <v>41169</v>
      </c>
      <c r="M1597" s="161">
        <v>41173</v>
      </c>
      <c r="N1597" t="s">
        <v>98</v>
      </c>
      <c r="O1597" t="s">
        <v>104</v>
      </c>
      <c r="P1597">
        <v>2</v>
      </c>
      <c r="Q1597" t="s">
        <v>3114</v>
      </c>
      <c r="R1597">
        <v>2</v>
      </c>
    </row>
    <row r="1598" spans="1:18" x14ac:dyDescent="0.2">
      <c r="A1598" t="s">
        <v>3448</v>
      </c>
      <c r="B1598" t="s">
        <v>1038</v>
      </c>
      <c r="C1598">
        <v>54755</v>
      </c>
      <c r="D1598">
        <v>107857</v>
      </c>
      <c r="E1598">
        <v>10006517</v>
      </c>
      <c r="F1598" t="s">
        <v>1508</v>
      </c>
      <c r="G1598" t="s">
        <v>13</v>
      </c>
      <c r="H1598" t="s">
        <v>1039</v>
      </c>
      <c r="I1598" t="s">
        <v>92</v>
      </c>
      <c r="J1598" t="s">
        <v>93</v>
      </c>
      <c r="K1598" t="s">
        <v>3449</v>
      </c>
      <c r="L1598" s="161">
        <v>41428</v>
      </c>
      <c r="M1598" s="161">
        <v>41432</v>
      </c>
      <c r="N1598" t="s">
        <v>123</v>
      </c>
      <c r="O1598" t="s">
        <v>104</v>
      </c>
      <c r="P1598">
        <v>2</v>
      </c>
      <c r="Q1598" t="s">
        <v>3114</v>
      </c>
      <c r="R1598">
        <v>2</v>
      </c>
    </row>
    <row r="1599" spans="1:18" x14ac:dyDescent="0.2">
      <c r="A1599" t="s">
        <v>3450</v>
      </c>
      <c r="B1599" t="s">
        <v>3451</v>
      </c>
      <c r="C1599">
        <v>54805</v>
      </c>
      <c r="D1599">
        <v>116973</v>
      </c>
      <c r="E1599">
        <v>10033440</v>
      </c>
      <c r="F1599" t="s">
        <v>1590</v>
      </c>
      <c r="G1599" t="s">
        <v>13</v>
      </c>
      <c r="H1599" t="s">
        <v>219</v>
      </c>
      <c r="I1599" t="s">
        <v>177</v>
      </c>
      <c r="J1599" t="s">
        <v>177</v>
      </c>
      <c r="K1599" t="s">
        <v>3452</v>
      </c>
      <c r="L1599" s="161">
        <v>41330</v>
      </c>
      <c r="M1599" s="161">
        <v>41334</v>
      </c>
      <c r="N1599" t="s">
        <v>98</v>
      </c>
      <c r="O1599" t="s">
        <v>104</v>
      </c>
      <c r="P1599">
        <v>2</v>
      </c>
      <c r="Q1599" t="s">
        <v>3114</v>
      </c>
      <c r="R1599">
        <v>3</v>
      </c>
    </row>
    <row r="1600" spans="1:18" x14ac:dyDescent="0.2">
      <c r="A1600" t="s">
        <v>3453</v>
      </c>
      <c r="B1600" t="s">
        <v>3454</v>
      </c>
      <c r="C1600">
        <v>54810</v>
      </c>
      <c r="D1600">
        <v>106975</v>
      </c>
      <c r="E1600">
        <v>10000565</v>
      </c>
      <c r="F1600" t="s">
        <v>1508</v>
      </c>
      <c r="G1600" t="s">
        <v>13</v>
      </c>
      <c r="H1600" t="s">
        <v>151</v>
      </c>
      <c r="I1600" t="s">
        <v>152</v>
      </c>
      <c r="J1600" t="s">
        <v>152</v>
      </c>
      <c r="K1600" t="s">
        <v>3455</v>
      </c>
      <c r="L1600" s="161">
        <v>41254</v>
      </c>
      <c r="M1600" s="161">
        <v>41256</v>
      </c>
      <c r="N1600" t="s">
        <v>123</v>
      </c>
      <c r="O1600" t="s">
        <v>104</v>
      </c>
      <c r="P1600">
        <v>2</v>
      </c>
      <c r="Q1600" t="s">
        <v>3114</v>
      </c>
      <c r="R1600">
        <v>3</v>
      </c>
    </row>
    <row r="1601" spans="1:18" x14ac:dyDescent="0.2">
      <c r="A1601" t="s">
        <v>3456</v>
      </c>
      <c r="B1601" t="s">
        <v>3457</v>
      </c>
      <c r="C1601">
        <v>54837</v>
      </c>
      <c r="D1601">
        <v>107700</v>
      </c>
      <c r="E1601">
        <v>10012865</v>
      </c>
      <c r="F1601" t="s">
        <v>1508</v>
      </c>
      <c r="G1601" t="s">
        <v>13</v>
      </c>
      <c r="H1601" t="s">
        <v>126</v>
      </c>
      <c r="I1601" t="s">
        <v>102</v>
      </c>
      <c r="J1601" t="s">
        <v>102</v>
      </c>
      <c r="K1601" t="s">
        <v>3458</v>
      </c>
      <c r="L1601" s="161">
        <v>41323</v>
      </c>
      <c r="M1601" s="161">
        <v>41327</v>
      </c>
      <c r="N1601" t="s">
        <v>98</v>
      </c>
      <c r="O1601" t="s">
        <v>104</v>
      </c>
      <c r="P1601">
        <v>4</v>
      </c>
      <c r="Q1601" t="s">
        <v>3114</v>
      </c>
      <c r="R1601">
        <v>2</v>
      </c>
    </row>
    <row r="1602" spans="1:18" x14ac:dyDescent="0.2">
      <c r="A1602" t="s">
        <v>3459</v>
      </c>
      <c r="B1602" t="s">
        <v>1051</v>
      </c>
      <c r="C1602">
        <v>54877</v>
      </c>
      <c r="D1602">
        <v>111901</v>
      </c>
      <c r="E1602">
        <v>10006734</v>
      </c>
      <c r="F1602" t="s">
        <v>1536</v>
      </c>
      <c r="G1602" t="s">
        <v>14</v>
      </c>
      <c r="H1602" t="s">
        <v>194</v>
      </c>
      <c r="I1602" t="s">
        <v>155</v>
      </c>
      <c r="J1602" t="s">
        <v>155</v>
      </c>
      <c r="K1602" t="s">
        <v>3460</v>
      </c>
      <c r="L1602" s="161">
        <v>41198</v>
      </c>
      <c r="M1602" s="161">
        <v>41200</v>
      </c>
      <c r="N1602" t="s">
        <v>143</v>
      </c>
      <c r="O1602" t="s">
        <v>104</v>
      </c>
      <c r="P1602">
        <v>2</v>
      </c>
      <c r="Q1602" t="s">
        <v>3114</v>
      </c>
      <c r="R1602">
        <v>3</v>
      </c>
    </row>
    <row r="1603" spans="1:18" x14ac:dyDescent="0.2">
      <c r="A1603" t="s">
        <v>3461</v>
      </c>
      <c r="B1603" t="s">
        <v>325</v>
      </c>
      <c r="C1603">
        <v>54895</v>
      </c>
      <c r="D1603">
        <v>116866</v>
      </c>
      <c r="E1603">
        <v>10006571</v>
      </c>
      <c r="F1603" t="s">
        <v>1508</v>
      </c>
      <c r="G1603" t="s">
        <v>13</v>
      </c>
      <c r="H1603" t="s">
        <v>326</v>
      </c>
      <c r="I1603" t="s">
        <v>177</v>
      </c>
      <c r="J1603" t="s">
        <v>177</v>
      </c>
      <c r="K1603" t="s">
        <v>327</v>
      </c>
      <c r="L1603" s="161">
        <v>41351</v>
      </c>
      <c r="M1603" s="161">
        <v>41354</v>
      </c>
      <c r="N1603" t="s">
        <v>98</v>
      </c>
      <c r="O1603" t="s">
        <v>104</v>
      </c>
      <c r="P1603">
        <v>2</v>
      </c>
      <c r="Q1603" t="s">
        <v>3114</v>
      </c>
      <c r="R1603">
        <v>2</v>
      </c>
    </row>
    <row r="1604" spans="1:18" x14ac:dyDescent="0.2">
      <c r="A1604" t="s">
        <v>3462</v>
      </c>
      <c r="B1604" t="s">
        <v>3463</v>
      </c>
      <c r="C1604">
        <v>54975</v>
      </c>
      <c r="D1604">
        <v>116171</v>
      </c>
      <c r="E1604">
        <v>10006907</v>
      </c>
      <c r="F1604" t="s">
        <v>1512</v>
      </c>
      <c r="G1604" t="s">
        <v>14</v>
      </c>
      <c r="H1604" t="s">
        <v>663</v>
      </c>
      <c r="I1604" t="s">
        <v>102</v>
      </c>
      <c r="J1604" t="s">
        <v>102</v>
      </c>
      <c r="K1604" t="s">
        <v>3464</v>
      </c>
      <c r="L1604" s="161">
        <v>41317</v>
      </c>
      <c r="M1604" s="161">
        <v>41320</v>
      </c>
      <c r="N1604" t="s">
        <v>143</v>
      </c>
      <c r="O1604" t="s">
        <v>104</v>
      </c>
      <c r="P1604">
        <v>2</v>
      </c>
      <c r="Q1604" t="s">
        <v>3114</v>
      </c>
      <c r="R1604">
        <v>3</v>
      </c>
    </row>
    <row r="1605" spans="1:18" x14ac:dyDescent="0.2">
      <c r="A1605" t="s">
        <v>3465</v>
      </c>
      <c r="B1605" t="s">
        <v>3466</v>
      </c>
      <c r="C1605">
        <v>55009</v>
      </c>
      <c r="D1605">
        <v>108996</v>
      </c>
      <c r="E1605">
        <v>10009098</v>
      </c>
      <c r="F1605" t="s">
        <v>1536</v>
      </c>
      <c r="G1605" t="s">
        <v>14</v>
      </c>
      <c r="H1605" t="s">
        <v>1349</v>
      </c>
      <c r="I1605" t="s">
        <v>177</v>
      </c>
      <c r="J1605" t="s">
        <v>177</v>
      </c>
      <c r="K1605" t="s">
        <v>3467</v>
      </c>
      <c r="L1605" s="161">
        <v>41464</v>
      </c>
      <c r="M1605" s="161">
        <v>41467</v>
      </c>
      <c r="N1605" t="s">
        <v>123</v>
      </c>
      <c r="O1605" t="s">
        <v>104</v>
      </c>
      <c r="P1605">
        <v>4</v>
      </c>
      <c r="Q1605" t="s">
        <v>3114</v>
      </c>
      <c r="R1605" t="s">
        <v>195</v>
      </c>
    </row>
    <row r="1606" spans="1:18" x14ac:dyDescent="0.2">
      <c r="A1606" t="s">
        <v>3468</v>
      </c>
      <c r="B1606" t="s">
        <v>3469</v>
      </c>
      <c r="C1606">
        <v>55022</v>
      </c>
      <c r="D1606">
        <v>118214</v>
      </c>
      <c r="E1606">
        <v>10021755</v>
      </c>
      <c r="F1606" t="s">
        <v>1536</v>
      </c>
      <c r="G1606" t="s">
        <v>14</v>
      </c>
      <c r="H1606" t="s">
        <v>1316</v>
      </c>
      <c r="I1606" t="s">
        <v>131</v>
      </c>
      <c r="J1606" t="s">
        <v>131</v>
      </c>
      <c r="K1606" t="s">
        <v>3470</v>
      </c>
      <c r="L1606" s="161">
        <v>41253</v>
      </c>
      <c r="M1606" s="161">
        <v>41257</v>
      </c>
      <c r="N1606" t="s">
        <v>98</v>
      </c>
      <c r="O1606" t="s">
        <v>104</v>
      </c>
      <c r="P1606">
        <v>2</v>
      </c>
      <c r="Q1606" t="s">
        <v>3114</v>
      </c>
      <c r="R1606">
        <v>2</v>
      </c>
    </row>
    <row r="1607" spans="1:18" x14ac:dyDescent="0.2">
      <c r="A1607" t="s">
        <v>3471</v>
      </c>
      <c r="B1607" t="s">
        <v>3472</v>
      </c>
      <c r="C1607">
        <v>55051</v>
      </c>
      <c r="D1607">
        <v>118417</v>
      </c>
      <c r="E1607">
        <v>10022627</v>
      </c>
      <c r="F1607" t="s">
        <v>1536</v>
      </c>
      <c r="G1607" t="s">
        <v>14</v>
      </c>
      <c r="H1607" t="s">
        <v>1518</v>
      </c>
      <c r="I1607" t="s">
        <v>1143</v>
      </c>
      <c r="J1607" t="s">
        <v>161</v>
      </c>
      <c r="K1607" t="s">
        <v>3473</v>
      </c>
      <c r="L1607" s="161">
        <v>41463</v>
      </c>
      <c r="M1607" s="161">
        <v>41467</v>
      </c>
      <c r="N1607" t="s">
        <v>98</v>
      </c>
      <c r="O1607" t="s">
        <v>104</v>
      </c>
      <c r="P1607">
        <v>1</v>
      </c>
      <c r="Q1607" t="s">
        <v>3114</v>
      </c>
      <c r="R1607">
        <v>2</v>
      </c>
    </row>
    <row r="1608" spans="1:18" x14ac:dyDescent="0.2">
      <c r="A1608" t="s">
        <v>3474</v>
      </c>
      <c r="B1608" t="s">
        <v>3475</v>
      </c>
      <c r="C1608">
        <v>55065</v>
      </c>
      <c r="D1608">
        <v>105855</v>
      </c>
      <c r="E1608">
        <v>10007004</v>
      </c>
      <c r="F1608" t="s">
        <v>1508</v>
      </c>
      <c r="G1608" t="s">
        <v>13</v>
      </c>
      <c r="H1608" t="s">
        <v>192</v>
      </c>
      <c r="I1608" t="s">
        <v>131</v>
      </c>
      <c r="J1608" t="s">
        <v>131</v>
      </c>
      <c r="K1608" t="s">
        <v>3476</v>
      </c>
      <c r="L1608" s="161">
        <v>41498</v>
      </c>
      <c r="M1608" s="161">
        <v>41502</v>
      </c>
      <c r="N1608" t="s">
        <v>98</v>
      </c>
      <c r="O1608" t="s">
        <v>104</v>
      </c>
      <c r="P1608">
        <v>4</v>
      </c>
      <c r="Q1608" t="s">
        <v>3114</v>
      </c>
      <c r="R1608">
        <v>3</v>
      </c>
    </row>
    <row r="1609" spans="1:18" x14ac:dyDescent="0.2">
      <c r="A1609" t="s">
        <v>3477</v>
      </c>
      <c r="B1609" t="s">
        <v>1055</v>
      </c>
      <c r="C1609">
        <v>55074</v>
      </c>
      <c r="D1609">
        <v>106956</v>
      </c>
      <c r="E1609">
        <v>10007320</v>
      </c>
      <c r="F1609" t="s">
        <v>1536</v>
      </c>
      <c r="G1609" t="s">
        <v>14</v>
      </c>
      <c r="H1609" t="s">
        <v>736</v>
      </c>
      <c r="I1609" t="s">
        <v>115</v>
      </c>
      <c r="J1609" t="s">
        <v>115</v>
      </c>
      <c r="K1609" t="s">
        <v>3478</v>
      </c>
      <c r="L1609" s="161">
        <v>41184</v>
      </c>
      <c r="M1609" s="161">
        <v>41187</v>
      </c>
      <c r="N1609" t="s">
        <v>98</v>
      </c>
      <c r="O1609" t="s">
        <v>104</v>
      </c>
      <c r="P1609">
        <v>2</v>
      </c>
      <c r="Q1609" t="s">
        <v>3114</v>
      </c>
      <c r="R1609">
        <v>2</v>
      </c>
    </row>
    <row r="1610" spans="1:18" x14ac:dyDescent="0.2">
      <c r="A1610" t="s">
        <v>3479</v>
      </c>
      <c r="B1610" t="s">
        <v>3480</v>
      </c>
      <c r="C1610">
        <v>55112</v>
      </c>
      <c r="D1610">
        <v>107086</v>
      </c>
      <c r="E1610">
        <v>10007070</v>
      </c>
      <c r="F1610" t="s">
        <v>1536</v>
      </c>
      <c r="G1610" t="s">
        <v>14</v>
      </c>
      <c r="H1610" t="s">
        <v>1298</v>
      </c>
      <c r="I1610" t="s">
        <v>92</v>
      </c>
      <c r="J1610" t="s">
        <v>93</v>
      </c>
      <c r="K1610" t="s">
        <v>3481</v>
      </c>
      <c r="L1610" s="161">
        <v>41498</v>
      </c>
      <c r="M1610" s="161">
        <v>41502</v>
      </c>
      <c r="N1610" t="s">
        <v>98</v>
      </c>
      <c r="O1610" t="s">
        <v>104</v>
      </c>
      <c r="P1610">
        <v>2</v>
      </c>
      <c r="Q1610" t="s">
        <v>3114</v>
      </c>
      <c r="R1610">
        <v>2</v>
      </c>
    </row>
    <row r="1611" spans="1:18" x14ac:dyDescent="0.2">
      <c r="A1611" t="s">
        <v>3482</v>
      </c>
      <c r="B1611" t="s">
        <v>3483</v>
      </c>
      <c r="C1611">
        <v>55141</v>
      </c>
      <c r="D1611">
        <v>112390</v>
      </c>
      <c r="E1611">
        <v>10003816</v>
      </c>
      <c r="F1611" t="s">
        <v>1508</v>
      </c>
      <c r="G1611" t="s">
        <v>13</v>
      </c>
      <c r="H1611" t="s">
        <v>185</v>
      </c>
      <c r="I1611" t="s">
        <v>186</v>
      </c>
      <c r="J1611" t="s">
        <v>93</v>
      </c>
      <c r="K1611" t="s">
        <v>3484</v>
      </c>
      <c r="L1611" s="161">
        <v>41345</v>
      </c>
      <c r="M1611" s="161">
        <v>41354</v>
      </c>
      <c r="N1611" t="s">
        <v>98</v>
      </c>
      <c r="O1611" t="s">
        <v>104</v>
      </c>
      <c r="P1611">
        <v>2</v>
      </c>
      <c r="Q1611" t="s">
        <v>3114</v>
      </c>
      <c r="R1611">
        <v>3</v>
      </c>
    </row>
    <row r="1612" spans="1:18" x14ac:dyDescent="0.2">
      <c r="A1612" t="s">
        <v>3485</v>
      </c>
      <c r="B1612" t="s">
        <v>3486</v>
      </c>
      <c r="C1612">
        <v>55149</v>
      </c>
      <c r="D1612">
        <v>105044</v>
      </c>
      <c r="E1612">
        <v>10007123</v>
      </c>
      <c r="F1612" t="s">
        <v>1508</v>
      </c>
      <c r="G1612" t="s">
        <v>13</v>
      </c>
      <c r="H1612" t="s">
        <v>724</v>
      </c>
      <c r="I1612" t="s">
        <v>102</v>
      </c>
      <c r="J1612" t="s">
        <v>102</v>
      </c>
      <c r="K1612" t="s">
        <v>3487</v>
      </c>
      <c r="L1612" s="161">
        <v>41176</v>
      </c>
      <c r="M1612" s="161">
        <v>41180</v>
      </c>
      <c r="N1612" t="s">
        <v>98</v>
      </c>
      <c r="O1612" t="s">
        <v>104</v>
      </c>
      <c r="P1612">
        <v>2</v>
      </c>
      <c r="Q1612" t="s">
        <v>3114</v>
      </c>
      <c r="R1612">
        <v>3</v>
      </c>
    </row>
    <row r="1613" spans="1:18" x14ac:dyDescent="0.2">
      <c r="A1613" t="s">
        <v>3488</v>
      </c>
      <c r="B1613" t="s">
        <v>507</v>
      </c>
      <c r="C1613">
        <v>55258</v>
      </c>
      <c r="D1613">
        <v>111355</v>
      </c>
      <c r="E1613">
        <v>10007318</v>
      </c>
      <c r="F1613" t="s">
        <v>1512</v>
      </c>
      <c r="G1613" t="s">
        <v>14</v>
      </c>
      <c r="H1613" t="s">
        <v>508</v>
      </c>
      <c r="I1613" t="s">
        <v>161</v>
      </c>
      <c r="J1613" t="s">
        <v>161</v>
      </c>
      <c r="K1613" t="s">
        <v>509</v>
      </c>
      <c r="L1613" s="161">
        <v>41246</v>
      </c>
      <c r="M1613" s="161">
        <v>41250</v>
      </c>
      <c r="N1613" t="s">
        <v>143</v>
      </c>
      <c r="O1613" t="s">
        <v>104</v>
      </c>
      <c r="P1613">
        <v>1</v>
      </c>
      <c r="Q1613" t="s">
        <v>3114</v>
      </c>
      <c r="R1613">
        <v>2</v>
      </c>
    </row>
    <row r="1614" spans="1:18" x14ac:dyDescent="0.2">
      <c r="A1614" t="s">
        <v>3489</v>
      </c>
      <c r="B1614" t="s">
        <v>516</v>
      </c>
      <c r="C1614">
        <v>55287</v>
      </c>
      <c r="D1614">
        <v>105529</v>
      </c>
      <c r="E1614">
        <v>10008986</v>
      </c>
      <c r="F1614" t="s">
        <v>1512</v>
      </c>
      <c r="G1614" t="s">
        <v>14</v>
      </c>
      <c r="H1614" t="s">
        <v>374</v>
      </c>
      <c r="I1614" t="s">
        <v>177</v>
      </c>
      <c r="J1614" t="s">
        <v>177</v>
      </c>
      <c r="K1614" t="s">
        <v>3490</v>
      </c>
      <c r="L1614" s="161">
        <v>41386</v>
      </c>
      <c r="M1614" s="161">
        <v>41390</v>
      </c>
      <c r="N1614" t="s">
        <v>123</v>
      </c>
      <c r="O1614" t="s">
        <v>104</v>
      </c>
      <c r="P1614">
        <v>3</v>
      </c>
      <c r="Q1614" t="s">
        <v>3114</v>
      </c>
      <c r="R1614">
        <v>3</v>
      </c>
    </row>
    <row r="1615" spans="1:18" x14ac:dyDescent="0.2">
      <c r="A1615" t="s">
        <v>3491</v>
      </c>
      <c r="B1615" t="s">
        <v>599</v>
      </c>
      <c r="C1615">
        <v>55306</v>
      </c>
      <c r="D1615">
        <v>107473</v>
      </c>
      <c r="E1615">
        <v>10007396</v>
      </c>
      <c r="F1615" t="s">
        <v>1536</v>
      </c>
      <c r="G1615" t="s">
        <v>14</v>
      </c>
      <c r="H1615" t="s">
        <v>101</v>
      </c>
      <c r="I1615" t="s">
        <v>102</v>
      </c>
      <c r="J1615" t="s">
        <v>102</v>
      </c>
      <c r="K1615" t="s">
        <v>3492</v>
      </c>
      <c r="L1615" s="161">
        <v>41184</v>
      </c>
      <c r="M1615" s="161">
        <v>41187</v>
      </c>
      <c r="N1615" t="s">
        <v>98</v>
      </c>
      <c r="O1615" t="s">
        <v>104</v>
      </c>
      <c r="P1615">
        <v>3</v>
      </c>
      <c r="Q1615" t="s">
        <v>3114</v>
      </c>
      <c r="R1615">
        <v>3</v>
      </c>
    </row>
    <row r="1616" spans="1:18" x14ac:dyDescent="0.2">
      <c r="A1616" t="s">
        <v>3493</v>
      </c>
      <c r="B1616" t="s">
        <v>1067</v>
      </c>
      <c r="C1616">
        <v>55307</v>
      </c>
      <c r="D1616">
        <v>110206</v>
      </c>
      <c r="E1616">
        <v>10007398</v>
      </c>
      <c r="F1616" t="s">
        <v>1512</v>
      </c>
      <c r="G1616" t="s">
        <v>14</v>
      </c>
      <c r="H1616" t="s">
        <v>326</v>
      </c>
      <c r="I1616" t="s">
        <v>177</v>
      </c>
      <c r="J1616" t="s">
        <v>177</v>
      </c>
      <c r="K1616" t="s">
        <v>3494</v>
      </c>
      <c r="L1616" s="161">
        <v>41247</v>
      </c>
      <c r="M1616" s="161">
        <v>41249</v>
      </c>
      <c r="N1616" t="s">
        <v>143</v>
      </c>
      <c r="O1616" t="s">
        <v>104</v>
      </c>
      <c r="P1616">
        <v>2</v>
      </c>
      <c r="Q1616" t="s">
        <v>3114</v>
      </c>
      <c r="R1616">
        <v>2</v>
      </c>
    </row>
    <row r="1617" spans="1:18" x14ac:dyDescent="0.2">
      <c r="A1617" t="s">
        <v>3495</v>
      </c>
      <c r="B1617" t="s">
        <v>3496</v>
      </c>
      <c r="C1617">
        <v>55308</v>
      </c>
      <c r="D1617">
        <v>106340</v>
      </c>
      <c r="E1617">
        <v>10007402</v>
      </c>
      <c r="F1617" t="s">
        <v>1536</v>
      </c>
      <c r="G1617" t="s">
        <v>14</v>
      </c>
      <c r="H1617" t="s">
        <v>326</v>
      </c>
      <c r="I1617" t="s">
        <v>177</v>
      </c>
      <c r="J1617" t="s">
        <v>177</v>
      </c>
      <c r="K1617" t="s">
        <v>3497</v>
      </c>
      <c r="L1617" s="161">
        <v>41407</v>
      </c>
      <c r="M1617" s="161">
        <v>41411</v>
      </c>
      <c r="N1617" t="s">
        <v>123</v>
      </c>
      <c r="O1617" t="s">
        <v>104</v>
      </c>
      <c r="P1617">
        <v>2</v>
      </c>
      <c r="Q1617" t="s">
        <v>3114</v>
      </c>
      <c r="R1617">
        <v>2</v>
      </c>
    </row>
    <row r="1618" spans="1:18" x14ac:dyDescent="0.2">
      <c r="A1618" t="s">
        <v>3498</v>
      </c>
      <c r="B1618" t="s">
        <v>1071</v>
      </c>
      <c r="C1618">
        <v>55378</v>
      </c>
      <c r="D1618">
        <v>106841</v>
      </c>
      <c r="E1618">
        <v>10007502</v>
      </c>
      <c r="F1618" t="s">
        <v>1512</v>
      </c>
      <c r="G1618" t="s">
        <v>14</v>
      </c>
      <c r="H1618" t="s">
        <v>149</v>
      </c>
      <c r="I1618" t="s">
        <v>131</v>
      </c>
      <c r="J1618" t="s">
        <v>131</v>
      </c>
      <c r="K1618" t="s">
        <v>3499</v>
      </c>
      <c r="L1618" s="161">
        <v>41289</v>
      </c>
      <c r="M1618" s="161">
        <v>41292</v>
      </c>
      <c r="N1618" t="s">
        <v>143</v>
      </c>
      <c r="O1618" t="s">
        <v>104</v>
      </c>
      <c r="P1618">
        <v>2</v>
      </c>
      <c r="Q1618" t="s">
        <v>3114</v>
      </c>
      <c r="R1618">
        <v>3</v>
      </c>
    </row>
    <row r="1619" spans="1:18" x14ac:dyDescent="0.2">
      <c r="A1619" t="s">
        <v>3500</v>
      </c>
      <c r="B1619" t="s">
        <v>3501</v>
      </c>
      <c r="C1619">
        <v>55448</v>
      </c>
      <c r="D1619">
        <v>106089</v>
      </c>
      <c r="E1619">
        <v>10007659</v>
      </c>
      <c r="F1619" t="s">
        <v>1508</v>
      </c>
      <c r="G1619" t="s">
        <v>13</v>
      </c>
      <c r="H1619" t="s">
        <v>793</v>
      </c>
      <c r="I1619" t="s">
        <v>102</v>
      </c>
      <c r="J1619" t="s">
        <v>102</v>
      </c>
      <c r="K1619" t="s">
        <v>3502</v>
      </c>
      <c r="L1619" s="161">
        <v>41309</v>
      </c>
      <c r="M1619" s="161">
        <v>41313</v>
      </c>
      <c r="N1619" t="s">
        <v>98</v>
      </c>
      <c r="O1619" t="s">
        <v>104</v>
      </c>
      <c r="P1619">
        <v>2</v>
      </c>
      <c r="Q1619" t="s">
        <v>3114</v>
      </c>
      <c r="R1619">
        <v>3</v>
      </c>
    </row>
    <row r="1620" spans="1:18" x14ac:dyDescent="0.2">
      <c r="A1620" t="s">
        <v>3503</v>
      </c>
      <c r="B1620" t="s">
        <v>1782</v>
      </c>
      <c r="C1620">
        <v>55459</v>
      </c>
      <c r="D1620">
        <v>115776</v>
      </c>
      <c r="E1620">
        <v>10000525</v>
      </c>
      <c r="F1620" t="s">
        <v>1508</v>
      </c>
      <c r="G1620" t="s">
        <v>13</v>
      </c>
      <c r="H1620" t="s">
        <v>167</v>
      </c>
      <c r="I1620" t="s">
        <v>102</v>
      </c>
      <c r="J1620" t="s">
        <v>102</v>
      </c>
      <c r="K1620" t="s">
        <v>3504</v>
      </c>
      <c r="L1620" s="161">
        <v>41428</v>
      </c>
      <c r="M1620" s="161">
        <v>41432</v>
      </c>
      <c r="N1620" t="s">
        <v>1834</v>
      </c>
      <c r="O1620" t="s">
        <v>104</v>
      </c>
      <c r="P1620">
        <v>3</v>
      </c>
      <c r="Q1620" t="s">
        <v>3114</v>
      </c>
      <c r="R1620">
        <v>4</v>
      </c>
    </row>
    <row r="1621" spans="1:18" x14ac:dyDescent="0.2">
      <c r="A1621" t="s">
        <v>3505</v>
      </c>
      <c r="B1621" t="s">
        <v>3506</v>
      </c>
      <c r="C1621">
        <v>55466</v>
      </c>
      <c r="D1621">
        <v>105958</v>
      </c>
      <c r="E1621">
        <v>10007697</v>
      </c>
      <c r="F1621" t="s">
        <v>1508</v>
      </c>
      <c r="G1621" t="s">
        <v>13</v>
      </c>
      <c r="H1621" t="s">
        <v>559</v>
      </c>
      <c r="I1621" t="s">
        <v>186</v>
      </c>
      <c r="J1621" t="s">
        <v>93</v>
      </c>
      <c r="K1621" t="s">
        <v>3507</v>
      </c>
      <c r="L1621" s="161">
        <v>41351</v>
      </c>
      <c r="M1621" s="161">
        <v>41355</v>
      </c>
      <c r="N1621" t="s">
        <v>98</v>
      </c>
      <c r="O1621" t="s">
        <v>104</v>
      </c>
      <c r="P1621">
        <v>2</v>
      </c>
      <c r="Q1621" t="s">
        <v>3114</v>
      </c>
      <c r="R1621">
        <v>3</v>
      </c>
    </row>
    <row r="1622" spans="1:18" x14ac:dyDescent="0.2">
      <c r="A1622" t="s">
        <v>3508</v>
      </c>
      <c r="B1622" t="s">
        <v>306</v>
      </c>
      <c r="C1622">
        <v>56776</v>
      </c>
      <c r="D1622">
        <v>118071</v>
      </c>
      <c r="E1622">
        <v>10019311</v>
      </c>
      <c r="F1622" t="s">
        <v>1508</v>
      </c>
      <c r="G1622" t="s">
        <v>13</v>
      </c>
      <c r="H1622" t="s">
        <v>173</v>
      </c>
      <c r="I1622" t="s">
        <v>161</v>
      </c>
      <c r="J1622" t="s">
        <v>161</v>
      </c>
      <c r="K1622" t="s">
        <v>307</v>
      </c>
      <c r="L1622" s="161">
        <v>41394</v>
      </c>
      <c r="M1622" s="161">
        <v>41397</v>
      </c>
      <c r="N1622" t="s">
        <v>123</v>
      </c>
      <c r="O1622" t="s">
        <v>104</v>
      </c>
      <c r="P1622">
        <v>2</v>
      </c>
      <c r="Q1622" t="s">
        <v>3114</v>
      </c>
      <c r="R1622">
        <v>3</v>
      </c>
    </row>
    <row r="1623" spans="1:18" x14ac:dyDescent="0.2">
      <c r="A1623" t="s">
        <v>3509</v>
      </c>
      <c r="B1623" t="s">
        <v>1084</v>
      </c>
      <c r="C1623">
        <v>56817</v>
      </c>
      <c r="D1623">
        <v>119809</v>
      </c>
      <c r="E1623">
        <v>10033129</v>
      </c>
      <c r="F1623" t="s">
        <v>1508</v>
      </c>
      <c r="G1623" t="s">
        <v>13</v>
      </c>
      <c r="H1623" t="s">
        <v>225</v>
      </c>
      <c r="I1623" t="s">
        <v>92</v>
      </c>
      <c r="J1623" t="s">
        <v>93</v>
      </c>
      <c r="K1623" t="s">
        <v>3510</v>
      </c>
      <c r="L1623" s="161">
        <v>41464</v>
      </c>
      <c r="M1623" s="161">
        <v>41467</v>
      </c>
      <c r="N1623" t="s">
        <v>123</v>
      </c>
      <c r="O1623" t="s">
        <v>104</v>
      </c>
      <c r="P1623">
        <v>3</v>
      </c>
      <c r="Q1623" t="s">
        <v>3114</v>
      </c>
      <c r="R1623" t="s">
        <v>195</v>
      </c>
    </row>
    <row r="1624" spans="1:18" x14ac:dyDescent="0.2">
      <c r="A1624" t="s">
        <v>3511</v>
      </c>
      <c r="B1624" t="s">
        <v>381</v>
      </c>
      <c r="C1624">
        <v>57680</v>
      </c>
      <c r="D1624">
        <v>116239</v>
      </c>
      <c r="E1624">
        <v>10000421</v>
      </c>
      <c r="F1624" t="s">
        <v>1508</v>
      </c>
      <c r="G1624" t="s">
        <v>13</v>
      </c>
      <c r="H1624" t="s">
        <v>382</v>
      </c>
      <c r="I1624" t="s">
        <v>161</v>
      </c>
      <c r="J1624" t="s">
        <v>161</v>
      </c>
      <c r="K1624" t="s">
        <v>3512</v>
      </c>
      <c r="L1624" s="161">
        <v>41477</v>
      </c>
      <c r="M1624" s="161">
        <v>41481</v>
      </c>
      <c r="N1624" t="s">
        <v>98</v>
      </c>
      <c r="O1624" t="s">
        <v>104</v>
      </c>
      <c r="P1624">
        <v>3</v>
      </c>
      <c r="Q1624" t="s">
        <v>3114</v>
      </c>
      <c r="R1624">
        <v>3</v>
      </c>
    </row>
    <row r="1625" spans="1:18" x14ac:dyDescent="0.2">
      <c r="A1625" t="s">
        <v>3513</v>
      </c>
      <c r="B1625" t="s">
        <v>3514</v>
      </c>
      <c r="C1625">
        <v>57820</v>
      </c>
      <c r="D1625">
        <v>117862</v>
      </c>
      <c r="E1625">
        <v>10010648</v>
      </c>
      <c r="F1625" t="s">
        <v>1590</v>
      </c>
      <c r="G1625" t="s">
        <v>13</v>
      </c>
      <c r="H1625" t="s">
        <v>395</v>
      </c>
      <c r="I1625" t="s">
        <v>131</v>
      </c>
      <c r="J1625" t="s">
        <v>131</v>
      </c>
      <c r="K1625" t="s">
        <v>3515</v>
      </c>
      <c r="L1625" s="161">
        <v>41205</v>
      </c>
      <c r="M1625" s="161">
        <v>41208</v>
      </c>
      <c r="N1625" t="s">
        <v>123</v>
      </c>
      <c r="O1625" t="s">
        <v>104</v>
      </c>
      <c r="P1625">
        <v>4</v>
      </c>
      <c r="Q1625" t="s">
        <v>3114</v>
      </c>
      <c r="R1625">
        <v>3</v>
      </c>
    </row>
    <row r="1626" spans="1:18" x14ac:dyDescent="0.2">
      <c r="A1626" t="s">
        <v>3516</v>
      </c>
      <c r="B1626" t="s">
        <v>1091</v>
      </c>
      <c r="C1626">
        <v>58047</v>
      </c>
      <c r="D1626">
        <v>117935</v>
      </c>
      <c r="E1626">
        <v>10013042</v>
      </c>
      <c r="F1626" t="s">
        <v>1508</v>
      </c>
      <c r="G1626" t="s">
        <v>13</v>
      </c>
      <c r="H1626" t="s">
        <v>185</v>
      </c>
      <c r="I1626" t="s">
        <v>186</v>
      </c>
      <c r="J1626" t="s">
        <v>93</v>
      </c>
      <c r="K1626" t="s">
        <v>3517</v>
      </c>
      <c r="L1626" s="161">
        <v>41415</v>
      </c>
      <c r="M1626" s="161">
        <v>41417</v>
      </c>
      <c r="N1626" t="s">
        <v>123</v>
      </c>
      <c r="O1626" t="s">
        <v>104</v>
      </c>
      <c r="P1626">
        <v>2</v>
      </c>
      <c r="Q1626" t="s">
        <v>3114</v>
      </c>
      <c r="R1626">
        <v>3</v>
      </c>
    </row>
    <row r="1627" spans="1:18" x14ac:dyDescent="0.2">
      <c r="A1627" t="s">
        <v>3518</v>
      </c>
      <c r="B1627" t="s">
        <v>1093</v>
      </c>
      <c r="C1627">
        <v>58054</v>
      </c>
      <c r="D1627">
        <v>117077</v>
      </c>
      <c r="E1627">
        <v>10005113</v>
      </c>
      <c r="F1627" t="s">
        <v>1536</v>
      </c>
      <c r="G1627" t="s">
        <v>14</v>
      </c>
      <c r="H1627" t="s">
        <v>389</v>
      </c>
      <c r="I1627" t="s">
        <v>177</v>
      </c>
      <c r="J1627" t="s">
        <v>177</v>
      </c>
      <c r="K1627" t="s">
        <v>3519</v>
      </c>
      <c r="L1627" s="161">
        <v>41206</v>
      </c>
      <c r="M1627" s="161">
        <v>41208</v>
      </c>
      <c r="N1627" t="s">
        <v>123</v>
      </c>
      <c r="O1627" t="s">
        <v>104</v>
      </c>
      <c r="P1627">
        <v>2</v>
      </c>
      <c r="Q1627" t="s">
        <v>3114</v>
      </c>
      <c r="R1627" t="s">
        <v>195</v>
      </c>
    </row>
    <row r="1628" spans="1:18" x14ac:dyDescent="0.2">
      <c r="A1628" t="s">
        <v>3520</v>
      </c>
      <c r="B1628" t="s">
        <v>2586</v>
      </c>
      <c r="C1628">
        <v>58118</v>
      </c>
      <c r="D1628">
        <v>117585</v>
      </c>
      <c r="E1628">
        <v>10008591</v>
      </c>
      <c r="F1628" t="s">
        <v>1536</v>
      </c>
      <c r="G1628" t="s">
        <v>14</v>
      </c>
      <c r="H1628" t="s">
        <v>358</v>
      </c>
      <c r="I1628" t="s">
        <v>186</v>
      </c>
      <c r="J1628" t="s">
        <v>93</v>
      </c>
      <c r="K1628" t="s">
        <v>3521</v>
      </c>
      <c r="L1628" s="161">
        <v>41246</v>
      </c>
      <c r="M1628" s="161">
        <v>41250</v>
      </c>
      <c r="N1628" t="s">
        <v>98</v>
      </c>
      <c r="O1628" t="s">
        <v>104</v>
      </c>
      <c r="P1628">
        <v>3</v>
      </c>
      <c r="Q1628" t="s">
        <v>3114</v>
      </c>
      <c r="R1628">
        <v>3</v>
      </c>
    </row>
    <row r="1629" spans="1:18" x14ac:dyDescent="0.2">
      <c r="A1629" t="s">
        <v>3522</v>
      </c>
      <c r="B1629" t="s">
        <v>1797</v>
      </c>
      <c r="C1629">
        <v>58132</v>
      </c>
      <c r="D1629">
        <v>115798</v>
      </c>
      <c r="E1629">
        <v>10007722</v>
      </c>
      <c r="F1629" t="s">
        <v>1508</v>
      </c>
      <c r="G1629" t="s">
        <v>13</v>
      </c>
      <c r="H1629" t="s">
        <v>511</v>
      </c>
      <c r="I1629" t="s">
        <v>186</v>
      </c>
      <c r="J1629" t="s">
        <v>93</v>
      </c>
      <c r="K1629" t="s">
        <v>3523</v>
      </c>
      <c r="L1629" s="161">
        <v>41239</v>
      </c>
      <c r="M1629" s="161">
        <v>41243</v>
      </c>
      <c r="N1629" t="s">
        <v>98</v>
      </c>
      <c r="O1629" t="s">
        <v>104</v>
      </c>
      <c r="P1629">
        <v>4</v>
      </c>
      <c r="Q1629" t="s">
        <v>3114</v>
      </c>
      <c r="R1629">
        <v>3</v>
      </c>
    </row>
    <row r="1630" spans="1:18" x14ac:dyDescent="0.2">
      <c r="A1630" t="s">
        <v>3524</v>
      </c>
      <c r="B1630" t="s">
        <v>3525</v>
      </c>
      <c r="C1630">
        <v>58148</v>
      </c>
      <c r="D1630">
        <v>118876</v>
      </c>
      <c r="E1630">
        <v>10022210</v>
      </c>
      <c r="F1630" t="s">
        <v>1508</v>
      </c>
      <c r="G1630" t="s">
        <v>13</v>
      </c>
      <c r="H1630" t="s">
        <v>108</v>
      </c>
      <c r="I1630" t="s">
        <v>102</v>
      </c>
      <c r="J1630" t="s">
        <v>102</v>
      </c>
      <c r="K1630" t="s">
        <v>3526</v>
      </c>
      <c r="L1630" s="161">
        <v>41211</v>
      </c>
      <c r="M1630" s="161">
        <v>41255</v>
      </c>
      <c r="N1630" t="s">
        <v>98</v>
      </c>
      <c r="O1630" t="s">
        <v>104</v>
      </c>
      <c r="P1630">
        <v>2</v>
      </c>
      <c r="Q1630" t="s">
        <v>3114</v>
      </c>
      <c r="R1630">
        <v>3</v>
      </c>
    </row>
    <row r="1631" spans="1:18" x14ac:dyDescent="0.2">
      <c r="A1631" t="s">
        <v>3527</v>
      </c>
      <c r="B1631" t="s">
        <v>3528</v>
      </c>
      <c r="C1631">
        <v>58152</v>
      </c>
      <c r="D1631">
        <v>119812</v>
      </c>
      <c r="E1631">
        <v>10033837</v>
      </c>
      <c r="F1631" t="s">
        <v>1536</v>
      </c>
      <c r="G1631" t="s">
        <v>14</v>
      </c>
      <c r="H1631" t="s">
        <v>683</v>
      </c>
      <c r="I1631" t="s">
        <v>115</v>
      </c>
      <c r="J1631" t="s">
        <v>115</v>
      </c>
      <c r="K1631" t="s">
        <v>3529</v>
      </c>
      <c r="L1631" s="161">
        <v>41233</v>
      </c>
      <c r="M1631" s="161">
        <v>41236</v>
      </c>
      <c r="N1631" t="s">
        <v>123</v>
      </c>
      <c r="O1631" t="s">
        <v>104</v>
      </c>
      <c r="P1631">
        <v>4</v>
      </c>
      <c r="Q1631" t="s">
        <v>3114</v>
      </c>
      <c r="R1631">
        <v>3</v>
      </c>
    </row>
    <row r="1632" spans="1:18" x14ac:dyDescent="0.2">
      <c r="A1632" t="s">
        <v>3530</v>
      </c>
      <c r="B1632" t="s">
        <v>1097</v>
      </c>
      <c r="C1632">
        <v>58161</v>
      </c>
      <c r="D1632">
        <v>117497</v>
      </c>
      <c r="E1632">
        <v>10004807</v>
      </c>
      <c r="F1632" t="s">
        <v>1508</v>
      </c>
      <c r="G1632" t="s">
        <v>13</v>
      </c>
      <c r="H1632" t="s">
        <v>151</v>
      </c>
      <c r="I1632" t="s">
        <v>152</v>
      </c>
      <c r="J1632" t="s">
        <v>152</v>
      </c>
      <c r="K1632" t="s">
        <v>3531</v>
      </c>
      <c r="L1632" s="161">
        <v>41218</v>
      </c>
      <c r="M1632" s="161">
        <v>41222</v>
      </c>
      <c r="N1632" t="s">
        <v>98</v>
      </c>
      <c r="O1632" t="s">
        <v>104</v>
      </c>
      <c r="P1632">
        <v>3</v>
      </c>
      <c r="Q1632" t="s">
        <v>3114</v>
      </c>
      <c r="R1632">
        <v>3</v>
      </c>
    </row>
    <row r="1633" spans="1:18" x14ac:dyDescent="0.2">
      <c r="A1633" t="s">
        <v>3532</v>
      </c>
      <c r="B1633" t="s">
        <v>1099</v>
      </c>
      <c r="C1633">
        <v>58166</v>
      </c>
      <c r="D1633">
        <v>117810</v>
      </c>
      <c r="E1633">
        <v>10010672</v>
      </c>
      <c r="F1633" t="s">
        <v>1508</v>
      </c>
      <c r="G1633" t="s">
        <v>13</v>
      </c>
      <c r="H1633" t="s">
        <v>1100</v>
      </c>
      <c r="I1633" t="s">
        <v>1101</v>
      </c>
      <c r="J1633" t="s">
        <v>115</v>
      </c>
      <c r="K1633" t="s">
        <v>3533</v>
      </c>
      <c r="L1633" s="161">
        <v>41240</v>
      </c>
      <c r="M1633" s="161">
        <v>41243</v>
      </c>
      <c r="N1633" t="s">
        <v>98</v>
      </c>
      <c r="O1633" t="s">
        <v>104</v>
      </c>
      <c r="P1633">
        <v>2</v>
      </c>
      <c r="Q1633" t="s">
        <v>3114</v>
      </c>
      <c r="R1633">
        <v>2</v>
      </c>
    </row>
    <row r="1634" spans="1:18" x14ac:dyDescent="0.2">
      <c r="A1634" t="s">
        <v>3534</v>
      </c>
      <c r="B1634" t="s">
        <v>1800</v>
      </c>
      <c r="C1634">
        <v>58168</v>
      </c>
      <c r="D1634">
        <v>117900</v>
      </c>
      <c r="E1634">
        <v>10010939</v>
      </c>
      <c r="F1634" t="s">
        <v>1508</v>
      </c>
      <c r="G1634" t="s">
        <v>13</v>
      </c>
      <c r="H1634" t="s">
        <v>239</v>
      </c>
      <c r="I1634" t="s">
        <v>152</v>
      </c>
      <c r="J1634" t="s">
        <v>152</v>
      </c>
      <c r="K1634" t="s">
        <v>3535</v>
      </c>
      <c r="L1634" s="161">
        <v>41428</v>
      </c>
      <c r="M1634" s="161">
        <v>41432</v>
      </c>
      <c r="N1634" t="s">
        <v>98</v>
      </c>
      <c r="O1634" t="s">
        <v>104</v>
      </c>
      <c r="P1634">
        <v>3</v>
      </c>
      <c r="Q1634" t="s">
        <v>3114</v>
      </c>
      <c r="R1634">
        <v>3</v>
      </c>
    </row>
    <row r="1635" spans="1:18" x14ac:dyDescent="0.2">
      <c r="A1635" t="s">
        <v>3536</v>
      </c>
      <c r="B1635" t="s">
        <v>1803</v>
      </c>
      <c r="C1635">
        <v>58170</v>
      </c>
      <c r="D1635">
        <v>117936</v>
      </c>
      <c r="E1635">
        <v>10013208</v>
      </c>
      <c r="F1635" t="s">
        <v>1508</v>
      </c>
      <c r="G1635" t="s">
        <v>13</v>
      </c>
      <c r="H1635" t="s">
        <v>264</v>
      </c>
      <c r="I1635" t="s">
        <v>131</v>
      </c>
      <c r="J1635" t="s">
        <v>131</v>
      </c>
      <c r="K1635" t="s">
        <v>3537</v>
      </c>
      <c r="L1635" s="161">
        <v>41176</v>
      </c>
      <c r="M1635" s="161">
        <v>41180</v>
      </c>
      <c r="N1635" t="s">
        <v>98</v>
      </c>
      <c r="O1635" t="s">
        <v>104</v>
      </c>
      <c r="P1635">
        <v>2</v>
      </c>
      <c r="Q1635" t="s">
        <v>3114</v>
      </c>
      <c r="R1635">
        <v>2</v>
      </c>
    </row>
    <row r="1636" spans="1:18" x14ac:dyDescent="0.2">
      <c r="A1636" t="s">
        <v>3538</v>
      </c>
      <c r="B1636" t="s">
        <v>3539</v>
      </c>
      <c r="C1636">
        <v>58171</v>
      </c>
      <c r="D1636">
        <v>117959</v>
      </c>
      <c r="E1636">
        <v>10013615</v>
      </c>
      <c r="F1636" t="s">
        <v>1508</v>
      </c>
      <c r="G1636" t="s">
        <v>13</v>
      </c>
      <c r="H1636" t="s">
        <v>505</v>
      </c>
      <c r="I1636" t="s">
        <v>115</v>
      </c>
      <c r="J1636" t="s">
        <v>115</v>
      </c>
      <c r="K1636" t="s">
        <v>3540</v>
      </c>
      <c r="L1636" s="161">
        <v>41226</v>
      </c>
      <c r="M1636" s="161">
        <v>41229</v>
      </c>
      <c r="N1636" t="s">
        <v>98</v>
      </c>
      <c r="O1636" t="s">
        <v>104</v>
      </c>
      <c r="P1636">
        <v>3</v>
      </c>
      <c r="Q1636" t="s">
        <v>3114</v>
      </c>
      <c r="R1636">
        <v>3</v>
      </c>
    </row>
    <row r="1637" spans="1:18" x14ac:dyDescent="0.2">
      <c r="A1637" t="s">
        <v>3541</v>
      </c>
      <c r="B1637" t="s">
        <v>3542</v>
      </c>
      <c r="C1637">
        <v>58173</v>
      </c>
      <c r="D1637">
        <v>117965</v>
      </c>
      <c r="E1637">
        <v>10013650</v>
      </c>
      <c r="F1637" t="s">
        <v>1508</v>
      </c>
      <c r="G1637" t="s">
        <v>13</v>
      </c>
      <c r="H1637" t="s">
        <v>235</v>
      </c>
      <c r="I1637" t="s">
        <v>177</v>
      </c>
      <c r="J1637" t="s">
        <v>177</v>
      </c>
      <c r="K1637" t="s">
        <v>3543</v>
      </c>
      <c r="L1637" s="161">
        <v>41240</v>
      </c>
      <c r="M1637" s="161">
        <v>41243</v>
      </c>
      <c r="N1637" t="s">
        <v>123</v>
      </c>
      <c r="O1637" t="s">
        <v>104</v>
      </c>
      <c r="P1637">
        <v>4</v>
      </c>
      <c r="Q1637" t="s">
        <v>3114</v>
      </c>
      <c r="R1637">
        <v>3</v>
      </c>
    </row>
    <row r="1638" spans="1:18" x14ac:dyDescent="0.2">
      <c r="A1638" t="s">
        <v>3544</v>
      </c>
      <c r="B1638" t="s">
        <v>3545</v>
      </c>
      <c r="C1638">
        <v>58176</v>
      </c>
      <c r="D1638">
        <v>117986</v>
      </c>
      <c r="E1638">
        <v>10011240</v>
      </c>
      <c r="F1638" t="s">
        <v>1590</v>
      </c>
      <c r="G1638" t="s">
        <v>13</v>
      </c>
      <c r="H1638" t="s">
        <v>135</v>
      </c>
      <c r="I1638" t="s">
        <v>115</v>
      </c>
      <c r="J1638" t="s">
        <v>115</v>
      </c>
      <c r="K1638" t="s">
        <v>3546</v>
      </c>
      <c r="L1638" s="161">
        <v>41491</v>
      </c>
      <c r="M1638" s="161">
        <v>41495</v>
      </c>
      <c r="N1638" t="s">
        <v>98</v>
      </c>
      <c r="O1638" t="s">
        <v>104</v>
      </c>
      <c r="P1638">
        <v>2</v>
      </c>
      <c r="Q1638" t="s">
        <v>3114</v>
      </c>
      <c r="R1638">
        <v>2</v>
      </c>
    </row>
    <row r="1639" spans="1:18" x14ac:dyDescent="0.2">
      <c r="A1639" t="s">
        <v>3547</v>
      </c>
      <c r="B1639" t="s">
        <v>3548</v>
      </c>
      <c r="C1639">
        <v>58177</v>
      </c>
      <c r="D1639">
        <v>117987</v>
      </c>
      <c r="E1639">
        <v>10001149</v>
      </c>
      <c r="F1639" t="s">
        <v>1590</v>
      </c>
      <c r="G1639" t="s">
        <v>13</v>
      </c>
      <c r="H1639" t="s">
        <v>173</v>
      </c>
      <c r="I1639" t="s">
        <v>161</v>
      </c>
      <c r="J1639" t="s">
        <v>161</v>
      </c>
      <c r="K1639" t="s">
        <v>3549</v>
      </c>
      <c r="L1639" s="161">
        <v>41204</v>
      </c>
      <c r="M1639" s="161">
        <v>41208</v>
      </c>
      <c r="N1639" t="s">
        <v>98</v>
      </c>
      <c r="O1639" t="s">
        <v>104</v>
      </c>
      <c r="P1639">
        <v>2</v>
      </c>
      <c r="Q1639" t="s">
        <v>3114</v>
      </c>
      <c r="R1639">
        <v>2</v>
      </c>
    </row>
    <row r="1640" spans="1:18" x14ac:dyDescent="0.2">
      <c r="A1640" t="s">
        <v>3550</v>
      </c>
      <c r="B1640" t="s">
        <v>3551</v>
      </c>
      <c r="C1640">
        <v>58187</v>
      </c>
      <c r="D1640">
        <v>118094</v>
      </c>
      <c r="E1640">
        <v>10019839</v>
      </c>
      <c r="F1640" t="s">
        <v>1508</v>
      </c>
      <c r="G1640" t="s">
        <v>13</v>
      </c>
      <c r="H1640" t="s">
        <v>1278</v>
      </c>
      <c r="I1640" t="s">
        <v>131</v>
      </c>
      <c r="J1640" t="s">
        <v>131</v>
      </c>
      <c r="K1640" t="s">
        <v>3552</v>
      </c>
      <c r="L1640" s="161">
        <v>41477</v>
      </c>
      <c r="M1640" s="161">
        <v>41481</v>
      </c>
      <c r="N1640" t="s">
        <v>98</v>
      </c>
      <c r="O1640" t="s">
        <v>104</v>
      </c>
      <c r="P1640">
        <v>2</v>
      </c>
      <c r="Q1640" t="s">
        <v>3114</v>
      </c>
      <c r="R1640">
        <v>2</v>
      </c>
    </row>
    <row r="1641" spans="1:18" x14ac:dyDescent="0.2">
      <c r="A1641" t="s">
        <v>3553</v>
      </c>
      <c r="B1641" t="s">
        <v>2603</v>
      </c>
      <c r="C1641">
        <v>58192</v>
      </c>
      <c r="D1641">
        <v>119189</v>
      </c>
      <c r="E1641">
        <v>10030462</v>
      </c>
      <c r="F1641" t="s">
        <v>1590</v>
      </c>
      <c r="G1641" t="s">
        <v>13</v>
      </c>
      <c r="H1641" t="s">
        <v>160</v>
      </c>
      <c r="I1641" t="s">
        <v>161</v>
      </c>
      <c r="J1641" t="s">
        <v>161</v>
      </c>
      <c r="K1641" t="s">
        <v>3554</v>
      </c>
      <c r="L1641" s="161">
        <v>41205</v>
      </c>
      <c r="M1641" s="161">
        <v>41208</v>
      </c>
      <c r="N1641" t="s">
        <v>98</v>
      </c>
      <c r="O1641" t="s">
        <v>104</v>
      </c>
      <c r="P1641">
        <v>3</v>
      </c>
      <c r="Q1641" t="s">
        <v>3114</v>
      </c>
      <c r="R1641">
        <v>3</v>
      </c>
    </row>
    <row r="1642" spans="1:18" x14ac:dyDescent="0.2">
      <c r="A1642" t="s">
        <v>3555</v>
      </c>
      <c r="B1642" t="s">
        <v>2606</v>
      </c>
      <c r="C1642">
        <v>58195</v>
      </c>
      <c r="D1642">
        <v>118151</v>
      </c>
      <c r="E1642">
        <v>10019980</v>
      </c>
      <c r="F1642" t="s">
        <v>1590</v>
      </c>
      <c r="G1642" t="s">
        <v>13</v>
      </c>
      <c r="H1642" t="s">
        <v>563</v>
      </c>
      <c r="I1642" t="s">
        <v>115</v>
      </c>
      <c r="J1642" t="s">
        <v>115</v>
      </c>
      <c r="K1642" t="s">
        <v>3556</v>
      </c>
      <c r="L1642" s="161">
        <v>41204</v>
      </c>
      <c r="M1642" s="161">
        <v>41208</v>
      </c>
      <c r="N1642" t="s">
        <v>98</v>
      </c>
      <c r="O1642" t="s">
        <v>104</v>
      </c>
      <c r="P1642">
        <v>3</v>
      </c>
      <c r="Q1642" t="s">
        <v>3114</v>
      </c>
      <c r="R1642">
        <v>3</v>
      </c>
    </row>
    <row r="1643" spans="1:18" x14ac:dyDescent="0.2">
      <c r="A1643" t="s">
        <v>3557</v>
      </c>
      <c r="B1643" t="s">
        <v>2609</v>
      </c>
      <c r="C1643">
        <v>58199</v>
      </c>
      <c r="D1643">
        <v>118186</v>
      </c>
      <c r="E1643">
        <v>10020811</v>
      </c>
      <c r="F1643" t="s">
        <v>1590</v>
      </c>
      <c r="G1643" t="s">
        <v>13</v>
      </c>
      <c r="H1643" t="s">
        <v>291</v>
      </c>
      <c r="I1643" t="s">
        <v>186</v>
      </c>
      <c r="J1643" t="s">
        <v>93</v>
      </c>
      <c r="K1643" t="s">
        <v>3558</v>
      </c>
      <c r="L1643" s="161">
        <v>41198</v>
      </c>
      <c r="M1643" s="161">
        <v>41201</v>
      </c>
      <c r="N1643" t="s">
        <v>98</v>
      </c>
      <c r="O1643" t="s">
        <v>104</v>
      </c>
      <c r="P1643">
        <v>4</v>
      </c>
      <c r="Q1643" t="s">
        <v>3114</v>
      </c>
      <c r="R1643">
        <v>2</v>
      </c>
    </row>
    <row r="1644" spans="1:18" x14ac:dyDescent="0.2">
      <c r="A1644" t="s">
        <v>3559</v>
      </c>
      <c r="B1644" t="s">
        <v>3560</v>
      </c>
      <c r="C1644">
        <v>58219</v>
      </c>
      <c r="D1644">
        <v>118204</v>
      </c>
      <c r="E1644">
        <v>10021665</v>
      </c>
      <c r="F1644" t="s">
        <v>1508</v>
      </c>
      <c r="G1644" t="s">
        <v>13</v>
      </c>
      <c r="H1644" t="s">
        <v>1039</v>
      </c>
      <c r="I1644" t="s">
        <v>92</v>
      </c>
      <c r="J1644" t="s">
        <v>93</v>
      </c>
      <c r="K1644" t="s">
        <v>3561</v>
      </c>
      <c r="L1644" s="161">
        <v>41450</v>
      </c>
      <c r="M1644" s="161">
        <v>41453</v>
      </c>
      <c r="N1644" t="s">
        <v>123</v>
      </c>
      <c r="O1644" t="s">
        <v>104</v>
      </c>
      <c r="P1644">
        <v>2</v>
      </c>
      <c r="Q1644" t="s">
        <v>3114</v>
      </c>
      <c r="R1644">
        <v>3</v>
      </c>
    </row>
    <row r="1645" spans="1:18" x14ac:dyDescent="0.2">
      <c r="A1645" t="s">
        <v>3562</v>
      </c>
      <c r="B1645" t="s">
        <v>3563</v>
      </c>
      <c r="C1645">
        <v>58231</v>
      </c>
      <c r="D1645">
        <v>118122</v>
      </c>
      <c r="E1645">
        <v>10013530</v>
      </c>
      <c r="F1645" t="s">
        <v>1508</v>
      </c>
      <c r="G1645" t="s">
        <v>13</v>
      </c>
      <c r="H1645" t="s">
        <v>1349</v>
      </c>
      <c r="I1645" t="s">
        <v>177</v>
      </c>
      <c r="J1645" t="s">
        <v>177</v>
      </c>
      <c r="K1645" t="s">
        <v>3564</v>
      </c>
      <c r="L1645" s="161">
        <v>41428</v>
      </c>
      <c r="M1645" s="161">
        <v>41431</v>
      </c>
      <c r="N1645" t="s">
        <v>123</v>
      </c>
      <c r="O1645" t="s">
        <v>104</v>
      </c>
      <c r="P1645">
        <v>2</v>
      </c>
      <c r="Q1645" t="s">
        <v>3114</v>
      </c>
      <c r="R1645">
        <v>2</v>
      </c>
    </row>
    <row r="1646" spans="1:18" x14ac:dyDescent="0.2">
      <c r="A1646" t="s">
        <v>3565</v>
      </c>
      <c r="B1646" t="s">
        <v>318</v>
      </c>
      <c r="C1646">
        <v>58273</v>
      </c>
      <c r="D1646">
        <v>117081</v>
      </c>
      <c r="E1646">
        <v>10005150</v>
      </c>
      <c r="F1646" t="s">
        <v>1508</v>
      </c>
      <c r="G1646" t="s">
        <v>13</v>
      </c>
      <c r="H1646" t="s">
        <v>299</v>
      </c>
      <c r="I1646" t="s">
        <v>131</v>
      </c>
      <c r="J1646" t="s">
        <v>131</v>
      </c>
      <c r="K1646" t="s">
        <v>3566</v>
      </c>
      <c r="L1646" s="161">
        <v>41191</v>
      </c>
      <c r="M1646" s="161">
        <v>41194</v>
      </c>
      <c r="N1646" t="s">
        <v>98</v>
      </c>
      <c r="O1646" t="s">
        <v>104</v>
      </c>
      <c r="P1646">
        <v>3</v>
      </c>
      <c r="Q1646" t="s">
        <v>3114</v>
      </c>
      <c r="R1646">
        <v>3</v>
      </c>
    </row>
    <row r="1647" spans="1:18" x14ac:dyDescent="0.2">
      <c r="A1647" t="s">
        <v>3567</v>
      </c>
      <c r="B1647" t="s">
        <v>581</v>
      </c>
      <c r="C1647">
        <v>58340</v>
      </c>
      <c r="D1647">
        <v>118131</v>
      </c>
      <c r="E1647">
        <v>10012834</v>
      </c>
      <c r="F1647" t="s">
        <v>1508</v>
      </c>
      <c r="G1647" t="s">
        <v>13</v>
      </c>
      <c r="H1647" t="s">
        <v>683</v>
      </c>
      <c r="I1647" t="s">
        <v>115</v>
      </c>
      <c r="J1647" t="s">
        <v>115</v>
      </c>
      <c r="K1647" t="s">
        <v>3568</v>
      </c>
      <c r="L1647" s="161">
        <v>41442</v>
      </c>
      <c r="M1647" s="161">
        <v>41446</v>
      </c>
      <c r="N1647" t="s">
        <v>98</v>
      </c>
      <c r="O1647" t="s">
        <v>104</v>
      </c>
      <c r="P1647">
        <v>3</v>
      </c>
      <c r="Q1647" t="s">
        <v>3114</v>
      </c>
      <c r="R1647">
        <v>3</v>
      </c>
    </row>
    <row r="1648" spans="1:18" x14ac:dyDescent="0.2">
      <c r="A1648" t="s">
        <v>3569</v>
      </c>
      <c r="B1648" t="s">
        <v>3570</v>
      </c>
      <c r="C1648">
        <v>58356</v>
      </c>
      <c r="D1648">
        <v>116978</v>
      </c>
      <c r="E1648">
        <v>10004952</v>
      </c>
      <c r="F1648" t="s">
        <v>1508</v>
      </c>
      <c r="G1648" t="s">
        <v>13</v>
      </c>
      <c r="H1648" t="s">
        <v>272</v>
      </c>
      <c r="I1648" t="s">
        <v>161</v>
      </c>
      <c r="J1648" t="s">
        <v>161</v>
      </c>
      <c r="K1648" t="s">
        <v>3571</v>
      </c>
      <c r="L1648" s="161">
        <v>41183</v>
      </c>
      <c r="M1648" s="161">
        <v>41187</v>
      </c>
      <c r="N1648" t="s">
        <v>98</v>
      </c>
      <c r="O1648" t="s">
        <v>104</v>
      </c>
      <c r="P1648">
        <v>4</v>
      </c>
      <c r="Q1648" t="s">
        <v>3114</v>
      </c>
      <c r="R1648">
        <v>3</v>
      </c>
    </row>
    <row r="1649" spans="1:18" x14ac:dyDescent="0.2">
      <c r="A1649" t="s">
        <v>3572</v>
      </c>
      <c r="B1649" t="s">
        <v>258</v>
      </c>
      <c r="C1649">
        <v>58437</v>
      </c>
      <c r="D1649">
        <v>124707</v>
      </c>
      <c r="E1649">
        <v>10038112</v>
      </c>
      <c r="F1649" t="s">
        <v>1536</v>
      </c>
      <c r="G1649" t="s">
        <v>14</v>
      </c>
      <c r="H1649" t="s">
        <v>260</v>
      </c>
      <c r="I1649" t="s">
        <v>155</v>
      </c>
      <c r="J1649" t="s">
        <v>155</v>
      </c>
      <c r="K1649" t="s">
        <v>3573</v>
      </c>
      <c r="L1649" s="161">
        <v>41386</v>
      </c>
      <c r="M1649" s="161">
        <v>41390</v>
      </c>
      <c r="N1649" t="s">
        <v>98</v>
      </c>
      <c r="O1649" t="s">
        <v>104</v>
      </c>
      <c r="P1649">
        <v>3</v>
      </c>
      <c r="Q1649" t="s">
        <v>3114</v>
      </c>
      <c r="R1649">
        <v>3</v>
      </c>
    </row>
    <row r="1650" spans="1:18" x14ac:dyDescent="0.2">
      <c r="A1650" t="s">
        <v>3574</v>
      </c>
      <c r="B1650" t="s">
        <v>3575</v>
      </c>
      <c r="C1650">
        <v>58439</v>
      </c>
      <c r="D1650">
        <v>117726</v>
      </c>
      <c r="E1650">
        <v>10010029</v>
      </c>
      <c r="F1650" t="s">
        <v>1508</v>
      </c>
      <c r="G1650" t="s">
        <v>13</v>
      </c>
      <c r="H1650" t="s">
        <v>108</v>
      </c>
      <c r="I1650" t="s">
        <v>102</v>
      </c>
      <c r="J1650" t="s">
        <v>102</v>
      </c>
      <c r="K1650" t="s">
        <v>3576</v>
      </c>
      <c r="L1650" s="161">
        <v>41310</v>
      </c>
      <c r="M1650" s="161">
        <v>41313</v>
      </c>
      <c r="N1650" t="s">
        <v>98</v>
      </c>
      <c r="O1650" t="s">
        <v>104</v>
      </c>
      <c r="P1650">
        <v>4</v>
      </c>
      <c r="Q1650" t="s">
        <v>3114</v>
      </c>
      <c r="R1650">
        <v>3</v>
      </c>
    </row>
    <row r="1651" spans="1:18" x14ac:dyDescent="0.2">
      <c r="A1651" t="s">
        <v>3577</v>
      </c>
      <c r="B1651" t="s">
        <v>3578</v>
      </c>
      <c r="C1651">
        <v>58454</v>
      </c>
      <c r="D1651">
        <v>118371</v>
      </c>
      <c r="E1651">
        <v>10022816</v>
      </c>
      <c r="F1651" t="s">
        <v>1508</v>
      </c>
      <c r="G1651" t="s">
        <v>13</v>
      </c>
      <c r="H1651" t="s">
        <v>189</v>
      </c>
      <c r="I1651" t="s">
        <v>131</v>
      </c>
      <c r="J1651" t="s">
        <v>131</v>
      </c>
      <c r="K1651" t="s">
        <v>3579</v>
      </c>
      <c r="L1651" s="161">
        <v>41190</v>
      </c>
      <c r="M1651" s="161">
        <v>41192</v>
      </c>
      <c r="N1651" t="s">
        <v>123</v>
      </c>
      <c r="O1651" t="s">
        <v>104</v>
      </c>
      <c r="P1651">
        <v>3</v>
      </c>
      <c r="Q1651" t="s">
        <v>3114</v>
      </c>
      <c r="R1651">
        <v>3</v>
      </c>
    </row>
    <row r="1652" spans="1:18" x14ac:dyDescent="0.2">
      <c r="A1652" t="s">
        <v>3580</v>
      </c>
      <c r="B1652" t="s">
        <v>3581</v>
      </c>
      <c r="C1652">
        <v>58456</v>
      </c>
      <c r="D1652">
        <v>118381</v>
      </c>
      <c r="E1652">
        <v>10022856</v>
      </c>
      <c r="F1652" t="s">
        <v>1590</v>
      </c>
      <c r="G1652" t="s">
        <v>13</v>
      </c>
      <c r="H1652" t="s">
        <v>595</v>
      </c>
      <c r="I1652" t="s">
        <v>177</v>
      </c>
      <c r="J1652" t="s">
        <v>177</v>
      </c>
      <c r="K1652" t="s">
        <v>3582</v>
      </c>
      <c r="L1652" s="161">
        <v>41226</v>
      </c>
      <c r="M1652" s="161">
        <v>41229</v>
      </c>
      <c r="N1652" t="s">
        <v>98</v>
      </c>
      <c r="O1652" t="s">
        <v>104</v>
      </c>
      <c r="P1652">
        <v>2</v>
      </c>
      <c r="Q1652" t="s">
        <v>3114</v>
      </c>
      <c r="R1652">
        <v>3</v>
      </c>
    </row>
    <row r="1653" spans="1:18" x14ac:dyDescent="0.2">
      <c r="A1653" t="s">
        <v>3583</v>
      </c>
      <c r="B1653" t="s">
        <v>2636</v>
      </c>
      <c r="C1653">
        <v>58472</v>
      </c>
      <c r="D1653">
        <v>117799</v>
      </c>
      <c r="E1653">
        <v>10010940</v>
      </c>
      <c r="F1653" t="s">
        <v>1508</v>
      </c>
      <c r="G1653" t="s">
        <v>13</v>
      </c>
      <c r="H1653" t="s">
        <v>1080</v>
      </c>
      <c r="I1653" t="s">
        <v>186</v>
      </c>
      <c r="J1653" t="s">
        <v>93</v>
      </c>
      <c r="K1653" t="s">
        <v>3584</v>
      </c>
      <c r="L1653" s="161">
        <v>41288</v>
      </c>
      <c r="M1653" s="161">
        <v>41292</v>
      </c>
      <c r="N1653" t="s">
        <v>98</v>
      </c>
      <c r="O1653" t="s">
        <v>104</v>
      </c>
      <c r="P1653">
        <v>3</v>
      </c>
      <c r="Q1653" t="s">
        <v>3114</v>
      </c>
      <c r="R1653">
        <v>3</v>
      </c>
    </row>
    <row r="1654" spans="1:18" x14ac:dyDescent="0.2">
      <c r="A1654" t="s">
        <v>3585</v>
      </c>
      <c r="B1654" t="s">
        <v>2641</v>
      </c>
      <c r="C1654">
        <v>58513</v>
      </c>
      <c r="D1654">
        <v>116413</v>
      </c>
      <c r="E1654">
        <v>10005204</v>
      </c>
      <c r="F1654" t="s">
        <v>1508</v>
      </c>
      <c r="G1654" t="s">
        <v>13</v>
      </c>
      <c r="H1654" t="s">
        <v>141</v>
      </c>
      <c r="I1654" t="s">
        <v>115</v>
      </c>
      <c r="J1654" t="s">
        <v>115</v>
      </c>
      <c r="K1654" t="s">
        <v>3586</v>
      </c>
      <c r="L1654" s="161">
        <v>41442</v>
      </c>
      <c r="M1654" s="161">
        <v>41446</v>
      </c>
      <c r="N1654" t="s">
        <v>98</v>
      </c>
      <c r="O1654" t="s">
        <v>104</v>
      </c>
      <c r="P1654">
        <v>4</v>
      </c>
      <c r="Q1654" t="s">
        <v>3114</v>
      </c>
      <c r="R1654">
        <v>3</v>
      </c>
    </row>
    <row r="1655" spans="1:18" x14ac:dyDescent="0.2">
      <c r="A1655" t="s">
        <v>3587</v>
      </c>
      <c r="B1655" t="s">
        <v>3588</v>
      </c>
      <c r="C1655">
        <v>58546</v>
      </c>
      <c r="D1655">
        <v>118460</v>
      </c>
      <c r="E1655">
        <v>10021574</v>
      </c>
      <c r="F1655" t="s">
        <v>1508</v>
      </c>
      <c r="G1655" t="s">
        <v>13</v>
      </c>
      <c r="H1655" t="s">
        <v>744</v>
      </c>
      <c r="I1655" t="s">
        <v>115</v>
      </c>
      <c r="J1655" t="s">
        <v>115</v>
      </c>
      <c r="K1655" t="s">
        <v>3589</v>
      </c>
      <c r="L1655" s="161">
        <v>41324</v>
      </c>
      <c r="M1655" s="161">
        <v>41327</v>
      </c>
      <c r="N1655" t="s">
        <v>123</v>
      </c>
      <c r="O1655" t="s">
        <v>104</v>
      </c>
      <c r="P1655">
        <v>2</v>
      </c>
      <c r="Q1655" t="s">
        <v>3114</v>
      </c>
      <c r="R1655">
        <v>3</v>
      </c>
    </row>
    <row r="1656" spans="1:18" x14ac:dyDescent="0.2">
      <c r="A1656" t="s">
        <v>3590</v>
      </c>
      <c r="B1656" t="s">
        <v>1133</v>
      </c>
      <c r="C1656">
        <v>58553</v>
      </c>
      <c r="D1656">
        <v>119011</v>
      </c>
      <c r="E1656">
        <v>10029186</v>
      </c>
      <c r="F1656" t="s">
        <v>1508</v>
      </c>
      <c r="G1656" t="s">
        <v>13</v>
      </c>
      <c r="H1656" t="s">
        <v>656</v>
      </c>
      <c r="I1656" t="s">
        <v>115</v>
      </c>
      <c r="J1656" t="s">
        <v>115</v>
      </c>
      <c r="K1656" t="s">
        <v>3591</v>
      </c>
      <c r="L1656" s="161">
        <v>41169</v>
      </c>
      <c r="M1656" s="161">
        <v>41173</v>
      </c>
      <c r="N1656" t="s">
        <v>98</v>
      </c>
      <c r="O1656" t="s">
        <v>104</v>
      </c>
      <c r="P1656">
        <v>2</v>
      </c>
      <c r="Q1656" t="s">
        <v>3114</v>
      </c>
      <c r="R1656">
        <v>3</v>
      </c>
    </row>
    <row r="1657" spans="1:18" x14ac:dyDescent="0.2">
      <c r="A1657" t="s">
        <v>3592</v>
      </c>
      <c r="B1657" t="s">
        <v>283</v>
      </c>
      <c r="C1657">
        <v>58560</v>
      </c>
      <c r="D1657">
        <v>118490</v>
      </c>
      <c r="E1657">
        <v>10022439</v>
      </c>
      <c r="F1657" t="s">
        <v>1508</v>
      </c>
      <c r="G1657" t="s">
        <v>13</v>
      </c>
      <c r="H1657" t="s">
        <v>194</v>
      </c>
      <c r="I1657" t="s">
        <v>155</v>
      </c>
      <c r="J1657" t="s">
        <v>155</v>
      </c>
      <c r="K1657" t="s">
        <v>285</v>
      </c>
      <c r="L1657" s="161">
        <v>41239</v>
      </c>
      <c r="M1657" s="161">
        <v>41243</v>
      </c>
      <c r="N1657" t="s">
        <v>98</v>
      </c>
      <c r="O1657" t="s">
        <v>104</v>
      </c>
      <c r="P1657">
        <v>2</v>
      </c>
      <c r="Q1657" t="s">
        <v>3114</v>
      </c>
      <c r="R1657">
        <v>3</v>
      </c>
    </row>
    <row r="1658" spans="1:18" x14ac:dyDescent="0.2">
      <c r="A1658" t="s">
        <v>3593</v>
      </c>
      <c r="B1658" t="s">
        <v>134</v>
      </c>
      <c r="C1658">
        <v>58587</v>
      </c>
      <c r="D1658">
        <v>118533</v>
      </c>
      <c r="E1658">
        <v>10022461</v>
      </c>
      <c r="F1658" t="s">
        <v>1508</v>
      </c>
      <c r="G1658" t="s">
        <v>13</v>
      </c>
      <c r="H1658" t="s">
        <v>482</v>
      </c>
      <c r="I1658" t="s">
        <v>115</v>
      </c>
      <c r="J1658" t="s">
        <v>115</v>
      </c>
      <c r="K1658" t="s">
        <v>3594</v>
      </c>
      <c r="L1658" s="161">
        <v>41254</v>
      </c>
      <c r="M1658" s="161">
        <v>41257</v>
      </c>
      <c r="N1658" t="s">
        <v>1834</v>
      </c>
      <c r="O1658" t="s">
        <v>104</v>
      </c>
      <c r="P1658">
        <v>3</v>
      </c>
      <c r="Q1658" t="s">
        <v>3114</v>
      </c>
      <c r="R1658">
        <v>4</v>
      </c>
    </row>
    <row r="1659" spans="1:18" x14ac:dyDescent="0.2">
      <c r="A1659" t="s">
        <v>3595</v>
      </c>
      <c r="B1659" t="s">
        <v>1141</v>
      </c>
      <c r="C1659">
        <v>58590</v>
      </c>
      <c r="D1659">
        <v>118470</v>
      </c>
      <c r="E1659">
        <v>10023368</v>
      </c>
      <c r="F1659" t="s">
        <v>1590</v>
      </c>
      <c r="G1659" t="s">
        <v>13</v>
      </c>
      <c r="H1659" t="s">
        <v>326</v>
      </c>
      <c r="I1659" t="s">
        <v>177</v>
      </c>
      <c r="J1659" t="s">
        <v>177</v>
      </c>
      <c r="K1659" t="s">
        <v>3596</v>
      </c>
      <c r="L1659" s="161">
        <v>41170</v>
      </c>
      <c r="M1659" s="161">
        <v>41173</v>
      </c>
      <c r="N1659" t="s">
        <v>98</v>
      </c>
      <c r="O1659" t="s">
        <v>104</v>
      </c>
      <c r="P1659">
        <v>2</v>
      </c>
      <c r="Q1659" t="s">
        <v>3114</v>
      </c>
      <c r="R1659">
        <v>3</v>
      </c>
    </row>
    <row r="1660" spans="1:18" x14ac:dyDescent="0.2">
      <c r="A1660" t="s">
        <v>3597</v>
      </c>
      <c r="B1660" t="s">
        <v>1850</v>
      </c>
      <c r="C1660">
        <v>58611</v>
      </c>
      <c r="D1660">
        <v>118798</v>
      </c>
      <c r="E1660">
        <v>10021684</v>
      </c>
      <c r="F1660" t="s">
        <v>1536</v>
      </c>
      <c r="G1660" t="s">
        <v>14</v>
      </c>
      <c r="H1660" t="s">
        <v>515</v>
      </c>
      <c r="I1660" t="s">
        <v>115</v>
      </c>
      <c r="J1660" t="s">
        <v>115</v>
      </c>
      <c r="K1660" t="s">
        <v>3598</v>
      </c>
      <c r="L1660" s="161">
        <v>41449</v>
      </c>
      <c r="M1660" s="161">
        <v>41453</v>
      </c>
      <c r="N1660" t="s">
        <v>123</v>
      </c>
      <c r="O1660" t="s">
        <v>104</v>
      </c>
      <c r="P1660">
        <v>3</v>
      </c>
      <c r="Q1660" t="s">
        <v>3114</v>
      </c>
      <c r="R1660">
        <v>3</v>
      </c>
    </row>
    <row r="1661" spans="1:18" x14ac:dyDescent="0.2">
      <c r="A1661" t="s">
        <v>3599</v>
      </c>
      <c r="B1661" t="s">
        <v>1853</v>
      </c>
      <c r="C1661">
        <v>58614</v>
      </c>
      <c r="D1661">
        <v>110023</v>
      </c>
      <c r="E1661">
        <v>10023047</v>
      </c>
      <c r="F1661" t="s">
        <v>1508</v>
      </c>
      <c r="G1661" t="s">
        <v>13</v>
      </c>
      <c r="H1661" t="s">
        <v>202</v>
      </c>
      <c r="I1661" t="s">
        <v>152</v>
      </c>
      <c r="J1661" t="s">
        <v>152</v>
      </c>
      <c r="K1661" t="s">
        <v>3600</v>
      </c>
      <c r="L1661" s="161">
        <v>41470</v>
      </c>
      <c r="M1661" s="161">
        <v>41474</v>
      </c>
      <c r="N1661" t="s">
        <v>98</v>
      </c>
      <c r="O1661" t="s">
        <v>104</v>
      </c>
      <c r="P1661">
        <v>3</v>
      </c>
      <c r="Q1661" t="s">
        <v>3114</v>
      </c>
      <c r="R1661">
        <v>3</v>
      </c>
    </row>
    <row r="1662" spans="1:18" x14ac:dyDescent="0.2">
      <c r="A1662" t="s">
        <v>3601</v>
      </c>
      <c r="B1662" t="s">
        <v>3602</v>
      </c>
      <c r="C1662">
        <v>58695</v>
      </c>
      <c r="D1662">
        <v>117829</v>
      </c>
      <c r="E1662">
        <v>10010125</v>
      </c>
      <c r="F1662" t="s">
        <v>1536</v>
      </c>
      <c r="G1662" t="s">
        <v>14</v>
      </c>
      <c r="H1662" t="s">
        <v>303</v>
      </c>
      <c r="I1662" t="s">
        <v>152</v>
      </c>
      <c r="J1662" t="s">
        <v>152</v>
      </c>
      <c r="K1662" t="s">
        <v>3603</v>
      </c>
      <c r="L1662" s="161">
        <v>41429</v>
      </c>
      <c r="M1662" s="161">
        <v>41431</v>
      </c>
      <c r="N1662" t="s">
        <v>143</v>
      </c>
      <c r="O1662" t="s">
        <v>104</v>
      </c>
      <c r="P1662">
        <v>3</v>
      </c>
      <c r="Q1662" t="s">
        <v>3114</v>
      </c>
      <c r="R1662" t="s">
        <v>195</v>
      </c>
    </row>
    <row r="1663" spans="1:18" x14ac:dyDescent="0.2">
      <c r="A1663" t="s">
        <v>3604</v>
      </c>
      <c r="B1663" t="s">
        <v>489</v>
      </c>
      <c r="C1663">
        <v>58782</v>
      </c>
      <c r="D1663">
        <v>118728</v>
      </c>
      <c r="E1663">
        <v>10024714</v>
      </c>
      <c r="F1663" t="s">
        <v>1590</v>
      </c>
      <c r="G1663" t="s">
        <v>13</v>
      </c>
      <c r="H1663" t="s">
        <v>386</v>
      </c>
      <c r="I1663" t="s">
        <v>152</v>
      </c>
      <c r="J1663" t="s">
        <v>152</v>
      </c>
      <c r="K1663" t="s">
        <v>490</v>
      </c>
      <c r="L1663" s="161">
        <v>41232</v>
      </c>
      <c r="M1663" s="161">
        <v>41236</v>
      </c>
      <c r="N1663" t="s">
        <v>98</v>
      </c>
      <c r="O1663" t="s">
        <v>104</v>
      </c>
      <c r="P1663">
        <v>2</v>
      </c>
      <c r="Q1663" t="s">
        <v>3114</v>
      </c>
      <c r="R1663" t="s">
        <v>195</v>
      </c>
    </row>
    <row r="1664" spans="1:18" x14ac:dyDescent="0.2">
      <c r="A1664" t="s">
        <v>3605</v>
      </c>
      <c r="B1664" t="s">
        <v>1861</v>
      </c>
      <c r="C1664">
        <v>58805</v>
      </c>
      <c r="D1664">
        <v>118703</v>
      </c>
      <c r="E1664">
        <v>10024317</v>
      </c>
      <c r="F1664" t="s">
        <v>1590</v>
      </c>
      <c r="G1664" t="s">
        <v>13</v>
      </c>
      <c r="H1664" t="s">
        <v>173</v>
      </c>
      <c r="I1664" t="s">
        <v>161</v>
      </c>
      <c r="J1664" t="s">
        <v>161</v>
      </c>
      <c r="K1664" t="s">
        <v>3606</v>
      </c>
      <c r="L1664" s="161">
        <v>41428</v>
      </c>
      <c r="M1664" s="161">
        <v>41432</v>
      </c>
      <c r="N1664" t="s">
        <v>98</v>
      </c>
      <c r="O1664" t="s">
        <v>104</v>
      </c>
      <c r="P1664">
        <v>3</v>
      </c>
      <c r="Q1664" t="s">
        <v>3114</v>
      </c>
      <c r="R1664">
        <v>3</v>
      </c>
    </row>
    <row r="1665" spans="1:18" x14ac:dyDescent="0.2">
      <c r="A1665" t="s">
        <v>3607</v>
      </c>
      <c r="B1665" t="s">
        <v>1163</v>
      </c>
      <c r="C1665">
        <v>58818</v>
      </c>
      <c r="D1665">
        <v>118164</v>
      </c>
      <c r="E1665">
        <v>10020561</v>
      </c>
      <c r="F1665" t="s">
        <v>1508</v>
      </c>
      <c r="G1665" t="s">
        <v>13</v>
      </c>
      <c r="H1665" t="s">
        <v>130</v>
      </c>
      <c r="I1665" t="s">
        <v>131</v>
      </c>
      <c r="J1665" t="s">
        <v>131</v>
      </c>
      <c r="K1665" t="s">
        <v>3608</v>
      </c>
      <c r="L1665" s="161">
        <v>41372</v>
      </c>
      <c r="M1665" s="161">
        <v>41376</v>
      </c>
      <c r="N1665" t="s">
        <v>123</v>
      </c>
      <c r="O1665" t="s">
        <v>104</v>
      </c>
      <c r="P1665">
        <v>2</v>
      </c>
      <c r="Q1665" t="s">
        <v>3114</v>
      </c>
      <c r="R1665">
        <v>2</v>
      </c>
    </row>
    <row r="1666" spans="1:18" x14ac:dyDescent="0.2">
      <c r="A1666" t="s">
        <v>3609</v>
      </c>
      <c r="B1666" t="s">
        <v>2665</v>
      </c>
      <c r="C1666">
        <v>58850</v>
      </c>
      <c r="D1666">
        <v>118469</v>
      </c>
      <c r="E1666">
        <v>10023403</v>
      </c>
      <c r="F1666" t="s">
        <v>1508</v>
      </c>
      <c r="G1666" t="s">
        <v>13</v>
      </c>
      <c r="H1666" t="s">
        <v>91</v>
      </c>
      <c r="I1666" t="s">
        <v>92</v>
      </c>
      <c r="J1666" t="s">
        <v>93</v>
      </c>
      <c r="K1666" t="s">
        <v>3610</v>
      </c>
      <c r="L1666" s="161">
        <v>41330</v>
      </c>
      <c r="M1666" s="161">
        <v>41334</v>
      </c>
      <c r="N1666" t="s">
        <v>98</v>
      </c>
      <c r="O1666" t="s">
        <v>104</v>
      </c>
      <c r="P1666">
        <v>3</v>
      </c>
      <c r="Q1666" t="s">
        <v>3114</v>
      </c>
      <c r="R1666">
        <v>3</v>
      </c>
    </row>
    <row r="1667" spans="1:18" x14ac:dyDescent="0.2">
      <c r="A1667" t="s">
        <v>3611</v>
      </c>
      <c r="B1667" t="s">
        <v>3612</v>
      </c>
      <c r="C1667">
        <v>58863</v>
      </c>
      <c r="D1667">
        <v>108002</v>
      </c>
      <c r="E1667">
        <v>10006399</v>
      </c>
      <c r="F1667" t="s">
        <v>2300</v>
      </c>
      <c r="G1667" t="s">
        <v>18</v>
      </c>
      <c r="H1667" t="s">
        <v>793</v>
      </c>
      <c r="I1667" t="s">
        <v>102</v>
      </c>
      <c r="J1667" t="s">
        <v>102</v>
      </c>
      <c r="K1667" t="s">
        <v>3613</v>
      </c>
      <c r="L1667" s="161">
        <v>41491</v>
      </c>
      <c r="M1667" s="161">
        <v>41495</v>
      </c>
      <c r="N1667" t="s">
        <v>2302</v>
      </c>
      <c r="O1667" t="s">
        <v>104</v>
      </c>
      <c r="P1667">
        <v>2</v>
      </c>
      <c r="Q1667" t="s">
        <v>3114</v>
      </c>
      <c r="R1667">
        <v>3</v>
      </c>
    </row>
    <row r="1668" spans="1:18" x14ac:dyDescent="0.2">
      <c r="A1668" t="s">
        <v>3614</v>
      </c>
      <c r="B1668" t="s">
        <v>3615</v>
      </c>
      <c r="C1668">
        <v>58865</v>
      </c>
      <c r="D1668">
        <v>116497</v>
      </c>
      <c r="E1668">
        <v>10002761</v>
      </c>
      <c r="F1668" t="s">
        <v>2300</v>
      </c>
      <c r="G1668" t="s">
        <v>18</v>
      </c>
      <c r="H1668" t="s">
        <v>130</v>
      </c>
      <c r="I1668" t="s">
        <v>131</v>
      </c>
      <c r="J1668" t="s">
        <v>131</v>
      </c>
      <c r="K1668" t="s">
        <v>3616</v>
      </c>
      <c r="L1668" s="161">
        <v>41456</v>
      </c>
      <c r="M1668" s="161">
        <v>41460</v>
      </c>
      <c r="N1668" t="s">
        <v>2302</v>
      </c>
      <c r="O1668" t="s">
        <v>104</v>
      </c>
      <c r="P1668">
        <v>2</v>
      </c>
      <c r="Q1668" t="s">
        <v>3114</v>
      </c>
      <c r="R1668">
        <v>3</v>
      </c>
    </row>
    <row r="1669" spans="1:18" x14ac:dyDescent="0.2">
      <c r="A1669" t="s">
        <v>3617</v>
      </c>
      <c r="B1669" t="s">
        <v>3618</v>
      </c>
      <c r="C1669">
        <v>58866</v>
      </c>
      <c r="D1669">
        <v>116386</v>
      </c>
      <c r="E1669">
        <v>10001639</v>
      </c>
      <c r="F1669" t="s">
        <v>2300</v>
      </c>
      <c r="G1669" t="s">
        <v>18</v>
      </c>
      <c r="H1669" t="s">
        <v>809</v>
      </c>
      <c r="I1669" t="s">
        <v>155</v>
      </c>
      <c r="J1669" t="s">
        <v>155</v>
      </c>
      <c r="K1669" t="s">
        <v>3619</v>
      </c>
      <c r="L1669" s="161">
        <v>41463</v>
      </c>
      <c r="M1669" s="161">
        <v>41467</v>
      </c>
      <c r="N1669" t="s">
        <v>2302</v>
      </c>
      <c r="O1669" t="s">
        <v>104</v>
      </c>
      <c r="P1669">
        <v>2</v>
      </c>
      <c r="Q1669" t="s">
        <v>3114</v>
      </c>
      <c r="R1669">
        <v>3</v>
      </c>
    </row>
    <row r="1670" spans="1:18" x14ac:dyDescent="0.2">
      <c r="A1670" t="s">
        <v>3620</v>
      </c>
      <c r="B1670" t="s">
        <v>3621</v>
      </c>
      <c r="C1670">
        <v>58867</v>
      </c>
      <c r="D1670">
        <v>115875</v>
      </c>
      <c r="E1670">
        <v>10005262</v>
      </c>
      <c r="F1670" t="s">
        <v>2300</v>
      </c>
      <c r="G1670" t="s">
        <v>18</v>
      </c>
      <c r="H1670" t="s">
        <v>419</v>
      </c>
      <c r="I1670" t="s">
        <v>115</v>
      </c>
      <c r="J1670" t="s">
        <v>115</v>
      </c>
      <c r="K1670" t="s">
        <v>3622</v>
      </c>
      <c r="L1670" s="161">
        <v>41442</v>
      </c>
      <c r="M1670" s="161">
        <v>41446</v>
      </c>
      <c r="N1670" t="s">
        <v>2302</v>
      </c>
      <c r="O1670" t="s">
        <v>104</v>
      </c>
      <c r="P1670">
        <v>2</v>
      </c>
      <c r="Q1670" t="s">
        <v>3114</v>
      </c>
      <c r="R1670">
        <v>3</v>
      </c>
    </row>
    <row r="1671" spans="1:18" x14ac:dyDescent="0.2">
      <c r="A1671" t="s">
        <v>3623</v>
      </c>
      <c r="B1671" t="s">
        <v>3624</v>
      </c>
      <c r="C1671">
        <v>58868</v>
      </c>
      <c r="D1671">
        <v>116164</v>
      </c>
      <c r="E1671">
        <v>10001189</v>
      </c>
      <c r="F1671" t="s">
        <v>2300</v>
      </c>
      <c r="G1671" t="s">
        <v>18</v>
      </c>
      <c r="H1671" t="s">
        <v>1080</v>
      </c>
      <c r="I1671" t="s">
        <v>186</v>
      </c>
      <c r="J1671" t="s">
        <v>93</v>
      </c>
      <c r="K1671" t="s">
        <v>3625</v>
      </c>
      <c r="L1671" s="161">
        <v>41484</v>
      </c>
      <c r="M1671" s="161">
        <v>41488</v>
      </c>
      <c r="N1671" t="s">
        <v>2302</v>
      </c>
      <c r="O1671" t="s">
        <v>104</v>
      </c>
      <c r="P1671">
        <v>2</v>
      </c>
      <c r="Q1671" t="s">
        <v>3114</v>
      </c>
      <c r="R1671">
        <v>3</v>
      </c>
    </row>
    <row r="1672" spans="1:18" x14ac:dyDescent="0.2">
      <c r="A1672" t="s">
        <v>3626</v>
      </c>
      <c r="B1672" t="s">
        <v>3627</v>
      </c>
      <c r="C1672">
        <v>58927</v>
      </c>
      <c r="D1672">
        <v>118861</v>
      </c>
      <c r="E1672">
        <v>10027719</v>
      </c>
      <c r="F1672" t="s">
        <v>1590</v>
      </c>
      <c r="G1672" t="s">
        <v>13</v>
      </c>
      <c r="H1672" t="s">
        <v>374</v>
      </c>
      <c r="I1672" t="s">
        <v>177</v>
      </c>
      <c r="J1672" t="s">
        <v>177</v>
      </c>
      <c r="K1672" t="s">
        <v>3628</v>
      </c>
      <c r="L1672" s="161">
        <v>41288</v>
      </c>
      <c r="M1672" s="161">
        <v>41292</v>
      </c>
      <c r="N1672" t="s">
        <v>1834</v>
      </c>
      <c r="O1672" t="s">
        <v>104</v>
      </c>
      <c r="P1672">
        <v>2</v>
      </c>
      <c r="Q1672" t="s">
        <v>3114</v>
      </c>
      <c r="R1672">
        <v>4</v>
      </c>
    </row>
    <row r="1673" spans="1:18" x14ac:dyDescent="0.2">
      <c r="A1673" t="s">
        <v>3629</v>
      </c>
      <c r="B1673" t="s">
        <v>3630</v>
      </c>
      <c r="C1673">
        <v>58935</v>
      </c>
      <c r="D1673">
        <v>118792</v>
      </c>
      <c r="E1673">
        <v>10026001</v>
      </c>
      <c r="F1673" t="s">
        <v>1508</v>
      </c>
      <c r="G1673" t="s">
        <v>13</v>
      </c>
      <c r="H1673" t="s">
        <v>173</v>
      </c>
      <c r="I1673" t="s">
        <v>161</v>
      </c>
      <c r="J1673" t="s">
        <v>161</v>
      </c>
      <c r="K1673" t="s">
        <v>3631</v>
      </c>
      <c r="L1673" s="161">
        <v>41331</v>
      </c>
      <c r="M1673" s="161">
        <v>41334</v>
      </c>
      <c r="N1673" t="s">
        <v>123</v>
      </c>
      <c r="O1673" t="s">
        <v>104</v>
      </c>
      <c r="P1673">
        <v>2</v>
      </c>
      <c r="Q1673" t="s">
        <v>3114</v>
      </c>
      <c r="R1673" t="s">
        <v>195</v>
      </c>
    </row>
    <row r="1674" spans="1:18" x14ac:dyDescent="0.2">
      <c r="A1674" t="s">
        <v>3632</v>
      </c>
      <c r="B1674" t="s">
        <v>3633</v>
      </c>
      <c r="C1674">
        <v>58951</v>
      </c>
      <c r="D1674">
        <v>118786</v>
      </c>
      <c r="E1674">
        <v>10026002</v>
      </c>
      <c r="F1674" t="s">
        <v>1508</v>
      </c>
      <c r="G1674" t="s">
        <v>13</v>
      </c>
      <c r="H1674" t="s">
        <v>312</v>
      </c>
      <c r="I1674" t="s">
        <v>131</v>
      </c>
      <c r="J1674" t="s">
        <v>131</v>
      </c>
      <c r="K1674" t="s">
        <v>3634</v>
      </c>
      <c r="L1674" s="161">
        <v>41435</v>
      </c>
      <c r="M1674" s="161">
        <v>41439</v>
      </c>
      <c r="N1674" t="s">
        <v>123</v>
      </c>
      <c r="O1674" t="s">
        <v>104</v>
      </c>
      <c r="P1674">
        <v>2</v>
      </c>
      <c r="Q1674" t="s">
        <v>3114</v>
      </c>
      <c r="R1674" t="s">
        <v>195</v>
      </c>
    </row>
    <row r="1675" spans="1:18" x14ac:dyDescent="0.2">
      <c r="A1675" t="s">
        <v>3635</v>
      </c>
      <c r="B1675" t="s">
        <v>1173</v>
      </c>
      <c r="C1675">
        <v>58966</v>
      </c>
      <c r="D1675">
        <v>118929</v>
      </c>
      <c r="E1675">
        <v>10027498</v>
      </c>
      <c r="F1675" t="s">
        <v>1590</v>
      </c>
      <c r="G1675" t="s">
        <v>13</v>
      </c>
      <c r="H1675" t="s">
        <v>239</v>
      </c>
      <c r="I1675" t="s">
        <v>152</v>
      </c>
      <c r="J1675" t="s">
        <v>152</v>
      </c>
      <c r="K1675" t="s">
        <v>3636</v>
      </c>
      <c r="L1675" s="161">
        <v>41226</v>
      </c>
      <c r="M1675" s="161">
        <v>41229</v>
      </c>
      <c r="N1675" t="s">
        <v>1834</v>
      </c>
      <c r="O1675" t="s">
        <v>104</v>
      </c>
      <c r="P1675">
        <v>3</v>
      </c>
      <c r="Q1675" t="s">
        <v>3114</v>
      </c>
      <c r="R1675">
        <v>4</v>
      </c>
    </row>
    <row r="1676" spans="1:18" x14ac:dyDescent="0.2">
      <c r="A1676" t="s">
        <v>3637</v>
      </c>
      <c r="B1676" t="s">
        <v>3638</v>
      </c>
      <c r="C1676">
        <v>59038</v>
      </c>
      <c r="D1676">
        <v>118915</v>
      </c>
      <c r="E1676">
        <v>10019194</v>
      </c>
      <c r="F1676" t="s">
        <v>1508</v>
      </c>
      <c r="G1676" t="s">
        <v>13</v>
      </c>
      <c r="H1676" t="s">
        <v>173</v>
      </c>
      <c r="I1676" t="s">
        <v>161</v>
      </c>
      <c r="J1676" t="s">
        <v>161</v>
      </c>
      <c r="K1676" t="s">
        <v>3639</v>
      </c>
      <c r="L1676" s="161">
        <v>41428</v>
      </c>
      <c r="M1676" s="161">
        <v>41432</v>
      </c>
      <c r="N1676" t="s">
        <v>98</v>
      </c>
      <c r="O1676" t="s">
        <v>104</v>
      </c>
      <c r="P1676">
        <v>4</v>
      </c>
      <c r="Q1676" t="s">
        <v>3114</v>
      </c>
      <c r="R1676">
        <v>3</v>
      </c>
    </row>
    <row r="1677" spans="1:18" x14ac:dyDescent="0.2">
      <c r="A1677" t="s">
        <v>3640</v>
      </c>
      <c r="B1677" t="s">
        <v>2681</v>
      </c>
      <c r="C1677">
        <v>59065</v>
      </c>
      <c r="D1677">
        <v>119231</v>
      </c>
      <c r="E1677">
        <v>10030877</v>
      </c>
      <c r="F1677" t="s">
        <v>1590</v>
      </c>
      <c r="G1677" t="s">
        <v>13</v>
      </c>
      <c r="H1677" t="s">
        <v>374</v>
      </c>
      <c r="I1677" t="s">
        <v>177</v>
      </c>
      <c r="J1677" t="s">
        <v>177</v>
      </c>
      <c r="K1677" t="s">
        <v>3641</v>
      </c>
      <c r="L1677" s="161">
        <v>41184</v>
      </c>
      <c r="M1677" s="161">
        <v>41187</v>
      </c>
      <c r="N1677" t="s">
        <v>98</v>
      </c>
      <c r="O1677" t="s">
        <v>104</v>
      </c>
      <c r="P1677">
        <v>3</v>
      </c>
      <c r="Q1677" t="s">
        <v>3114</v>
      </c>
      <c r="R1677" t="s">
        <v>195</v>
      </c>
    </row>
    <row r="1678" spans="1:18" x14ac:dyDescent="0.2">
      <c r="A1678" t="s">
        <v>3642</v>
      </c>
      <c r="B1678" t="s">
        <v>601</v>
      </c>
      <c r="C1678">
        <v>59066</v>
      </c>
      <c r="D1678">
        <v>114960</v>
      </c>
      <c r="E1678">
        <v>10030120</v>
      </c>
      <c r="F1678" t="s">
        <v>1508</v>
      </c>
      <c r="G1678" t="s">
        <v>13</v>
      </c>
      <c r="H1678" t="s">
        <v>467</v>
      </c>
      <c r="I1678" t="s">
        <v>92</v>
      </c>
      <c r="J1678" t="s">
        <v>93</v>
      </c>
      <c r="K1678" t="s">
        <v>602</v>
      </c>
      <c r="L1678" s="161">
        <v>41177</v>
      </c>
      <c r="M1678" s="161">
        <v>41180</v>
      </c>
      <c r="N1678" t="s">
        <v>123</v>
      </c>
      <c r="O1678" t="s">
        <v>104</v>
      </c>
      <c r="P1678">
        <v>2</v>
      </c>
      <c r="Q1678" t="s">
        <v>3114</v>
      </c>
      <c r="R1678" t="s">
        <v>195</v>
      </c>
    </row>
    <row r="1679" spans="1:18" x14ac:dyDescent="0.2">
      <c r="A1679" t="s">
        <v>3643</v>
      </c>
      <c r="B1679" t="s">
        <v>3644</v>
      </c>
      <c r="C1679">
        <v>59068</v>
      </c>
      <c r="D1679">
        <v>119306</v>
      </c>
      <c r="E1679">
        <v>10031110</v>
      </c>
      <c r="F1679" t="s">
        <v>1590</v>
      </c>
      <c r="G1679" t="s">
        <v>13</v>
      </c>
      <c r="H1679" t="s">
        <v>724</v>
      </c>
      <c r="I1679" t="s">
        <v>102</v>
      </c>
      <c r="J1679" t="s">
        <v>102</v>
      </c>
      <c r="K1679" t="s">
        <v>3645</v>
      </c>
      <c r="L1679" s="161">
        <v>41212</v>
      </c>
      <c r="M1679" s="161">
        <v>41215</v>
      </c>
      <c r="N1679" t="s">
        <v>98</v>
      </c>
      <c r="O1679" t="s">
        <v>104</v>
      </c>
      <c r="P1679">
        <v>4</v>
      </c>
      <c r="Q1679" t="s">
        <v>3114</v>
      </c>
      <c r="R1679" t="s">
        <v>195</v>
      </c>
    </row>
    <row r="1680" spans="1:18" x14ac:dyDescent="0.2">
      <c r="A1680" t="s">
        <v>3646</v>
      </c>
      <c r="B1680" t="s">
        <v>2695</v>
      </c>
      <c r="C1680">
        <v>59080</v>
      </c>
      <c r="D1680">
        <v>119806</v>
      </c>
      <c r="E1680">
        <v>10032393</v>
      </c>
      <c r="F1680" t="s">
        <v>1508</v>
      </c>
      <c r="G1680" t="s">
        <v>13</v>
      </c>
      <c r="H1680" t="s">
        <v>374</v>
      </c>
      <c r="I1680" t="s">
        <v>177</v>
      </c>
      <c r="J1680" t="s">
        <v>177</v>
      </c>
      <c r="K1680" t="s">
        <v>3647</v>
      </c>
      <c r="L1680" s="161">
        <v>41239</v>
      </c>
      <c r="M1680" s="161">
        <v>41243</v>
      </c>
      <c r="N1680" t="s">
        <v>123</v>
      </c>
      <c r="O1680" t="s">
        <v>104</v>
      </c>
      <c r="P1680">
        <v>3</v>
      </c>
      <c r="Q1680" t="s">
        <v>3114</v>
      </c>
      <c r="R1680" t="s">
        <v>195</v>
      </c>
    </row>
    <row r="1681" spans="1:18" x14ac:dyDescent="0.2">
      <c r="A1681" t="s">
        <v>3648</v>
      </c>
      <c r="B1681" t="s">
        <v>1180</v>
      </c>
      <c r="C1681">
        <v>59093</v>
      </c>
      <c r="D1681">
        <v>119803</v>
      </c>
      <c r="E1681">
        <v>10032119</v>
      </c>
      <c r="F1681" t="s">
        <v>1508</v>
      </c>
      <c r="G1681" t="s">
        <v>13</v>
      </c>
      <c r="H1681" t="s">
        <v>252</v>
      </c>
      <c r="I1681" t="s">
        <v>155</v>
      </c>
      <c r="J1681" t="s">
        <v>155</v>
      </c>
      <c r="K1681" t="s">
        <v>3649</v>
      </c>
      <c r="L1681" s="161">
        <v>41330</v>
      </c>
      <c r="M1681" s="161">
        <v>41334</v>
      </c>
      <c r="N1681" t="s">
        <v>123</v>
      </c>
      <c r="O1681" t="s">
        <v>104</v>
      </c>
      <c r="P1681">
        <v>2</v>
      </c>
      <c r="Q1681" t="s">
        <v>3114</v>
      </c>
      <c r="R1681" t="s">
        <v>195</v>
      </c>
    </row>
    <row r="1682" spans="1:18" x14ac:dyDescent="0.2">
      <c r="A1682" t="s">
        <v>3650</v>
      </c>
      <c r="B1682" t="s">
        <v>454</v>
      </c>
      <c r="C1682">
        <v>59109</v>
      </c>
      <c r="D1682">
        <v>120015</v>
      </c>
      <c r="E1682">
        <v>10034055</v>
      </c>
      <c r="F1682" t="s">
        <v>1508</v>
      </c>
      <c r="G1682" t="s">
        <v>13</v>
      </c>
      <c r="H1682" t="s">
        <v>342</v>
      </c>
      <c r="I1682" t="s">
        <v>177</v>
      </c>
      <c r="J1682" t="s">
        <v>177</v>
      </c>
      <c r="K1682" t="s">
        <v>3651</v>
      </c>
      <c r="L1682" s="161">
        <v>41254</v>
      </c>
      <c r="M1682" s="161">
        <v>41257</v>
      </c>
      <c r="N1682" t="s">
        <v>123</v>
      </c>
      <c r="O1682" t="s">
        <v>104</v>
      </c>
      <c r="P1682">
        <v>3</v>
      </c>
      <c r="Q1682" t="s">
        <v>3114</v>
      </c>
      <c r="R1682" t="s">
        <v>195</v>
      </c>
    </row>
    <row r="1683" spans="1:18" x14ac:dyDescent="0.2">
      <c r="A1683" t="s">
        <v>3652</v>
      </c>
      <c r="B1683" t="s">
        <v>1203</v>
      </c>
      <c r="C1683">
        <v>59202</v>
      </c>
      <c r="D1683">
        <v>130162</v>
      </c>
      <c r="E1683">
        <v>10042884</v>
      </c>
      <c r="F1683" t="s">
        <v>1508</v>
      </c>
      <c r="G1683" t="s">
        <v>13</v>
      </c>
      <c r="H1683" t="s">
        <v>299</v>
      </c>
      <c r="I1683" t="s">
        <v>131</v>
      </c>
      <c r="J1683" t="s">
        <v>131</v>
      </c>
      <c r="K1683" t="s">
        <v>3653</v>
      </c>
      <c r="L1683" s="161">
        <v>41449</v>
      </c>
      <c r="M1683" s="161">
        <v>41453</v>
      </c>
      <c r="N1683" t="s">
        <v>98</v>
      </c>
      <c r="O1683" t="s">
        <v>104</v>
      </c>
      <c r="P1683">
        <v>2</v>
      </c>
      <c r="Q1683" t="s">
        <v>3114</v>
      </c>
      <c r="R1683">
        <v>3</v>
      </c>
    </row>
    <row r="1684" spans="1:18" x14ac:dyDescent="0.2">
      <c r="A1684" t="s">
        <v>3654</v>
      </c>
      <c r="B1684" t="s">
        <v>527</v>
      </c>
      <c r="C1684">
        <v>129383</v>
      </c>
      <c r="D1684">
        <v>117454</v>
      </c>
      <c r="E1684">
        <v>10001744</v>
      </c>
      <c r="F1684" t="s">
        <v>107</v>
      </c>
      <c r="G1684" t="s">
        <v>11</v>
      </c>
      <c r="H1684" t="s">
        <v>255</v>
      </c>
      <c r="I1684" t="s">
        <v>177</v>
      </c>
      <c r="J1684" t="s">
        <v>177</v>
      </c>
      <c r="K1684" t="s">
        <v>3655</v>
      </c>
      <c r="L1684" s="161">
        <v>41386</v>
      </c>
      <c r="M1684" s="161">
        <v>41390</v>
      </c>
      <c r="N1684" t="s">
        <v>109</v>
      </c>
      <c r="O1684" t="s">
        <v>104</v>
      </c>
      <c r="P1684">
        <v>3</v>
      </c>
      <c r="Q1684" t="s">
        <v>3114</v>
      </c>
      <c r="R1684">
        <v>2</v>
      </c>
    </row>
    <row r="1685" spans="1:18" x14ac:dyDescent="0.2">
      <c r="A1685" t="s">
        <v>3656</v>
      </c>
      <c r="B1685" t="s">
        <v>3657</v>
      </c>
      <c r="C1685">
        <v>130403</v>
      </c>
      <c r="D1685">
        <v>108346</v>
      </c>
      <c r="E1685">
        <v>10007636</v>
      </c>
      <c r="F1685" t="s">
        <v>1998</v>
      </c>
      <c r="G1685" t="s">
        <v>14</v>
      </c>
      <c r="H1685" t="s">
        <v>114</v>
      </c>
      <c r="I1685" t="s">
        <v>115</v>
      </c>
      <c r="J1685" t="s">
        <v>115</v>
      </c>
      <c r="K1685" t="s">
        <v>3658</v>
      </c>
      <c r="L1685" s="161">
        <v>41351</v>
      </c>
      <c r="M1685" s="161">
        <v>41355</v>
      </c>
      <c r="N1685" t="s">
        <v>143</v>
      </c>
      <c r="O1685" t="s">
        <v>104</v>
      </c>
      <c r="P1685">
        <v>1</v>
      </c>
      <c r="Q1685" t="s">
        <v>3114</v>
      </c>
      <c r="R1685">
        <v>2</v>
      </c>
    </row>
    <row r="1686" spans="1:18" x14ac:dyDescent="0.2">
      <c r="A1686" t="s">
        <v>3659</v>
      </c>
      <c r="B1686" t="s">
        <v>1220</v>
      </c>
      <c r="C1686">
        <v>130405</v>
      </c>
      <c r="D1686">
        <v>108473</v>
      </c>
      <c r="E1686">
        <v>10002780</v>
      </c>
      <c r="F1686" t="s">
        <v>107</v>
      </c>
      <c r="G1686" t="s">
        <v>11</v>
      </c>
      <c r="H1686" t="s">
        <v>656</v>
      </c>
      <c r="I1686" t="s">
        <v>115</v>
      </c>
      <c r="J1686" t="s">
        <v>115</v>
      </c>
      <c r="K1686" t="s">
        <v>3660</v>
      </c>
      <c r="L1686" s="161">
        <v>41414</v>
      </c>
      <c r="M1686" s="161">
        <v>41418</v>
      </c>
      <c r="N1686" t="s">
        <v>109</v>
      </c>
      <c r="O1686" t="s">
        <v>104</v>
      </c>
      <c r="P1686">
        <v>3</v>
      </c>
      <c r="Q1686" t="s">
        <v>3114</v>
      </c>
      <c r="R1686">
        <v>3</v>
      </c>
    </row>
    <row r="1687" spans="1:18" x14ac:dyDescent="0.2">
      <c r="A1687" t="s">
        <v>3661</v>
      </c>
      <c r="B1687" t="s">
        <v>456</v>
      </c>
      <c r="C1687">
        <v>130413</v>
      </c>
      <c r="D1687">
        <v>106790</v>
      </c>
      <c r="E1687">
        <v>10003755</v>
      </c>
      <c r="F1687" t="s">
        <v>107</v>
      </c>
      <c r="G1687" t="s">
        <v>11</v>
      </c>
      <c r="H1687" t="s">
        <v>457</v>
      </c>
      <c r="I1687" t="s">
        <v>115</v>
      </c>
      <c r="J1687" t="s">
        <v>115</v>
      </c>
      <c r="K1687" t="s">
        <v>3662</v>
      </c>
      <c r="L1687" s="161">
        <v>41351</v>
      </c>
      <c r="M1687" s="161">
        <v>41355</v>
      </c>
      <c r="N1687" t="s">
        <v>217</v>
      </c>
      <c r="O1687" t="s">
        <v>104</v>
      </c>
      <c r="P1687">
        <v>3</v>
      </c>
      <c r="Q1687" t="s">
        <v>3114</v>
      </c>
      <c r="R1687">
        <v>4</v>
      </c>
    </row>
    <row r="1688" spans="1:18" x14ac:dyDescent="0.2">
      <c r="A1688" t="s">
        <v>3663</v>
      </c>
      <c r="B1688" t="s">
        <v>3664</v>
      </c>
      <c r="C1688">
        <v>130423</v>
      </c>
      <c r="D1688">
        <v>108526</v>
      </c>
      <c r="E1688">
        <v>10001476</v>
      </c>
      <c r="F1688" t="s">
        <v>107</v>
      </c>
      <c r="G1688" t="s">
        <v>11</v>
      </c>
      <c r="H1688" t="s">
        <v>563</v>
      </c>
      <c r="I1688" t="s">
        <v>115</v>
      </c>
      <c r="J1688" t="s">
        <v>115</v>
      </c>
      <c r="K1688" t="s">
        <v>3665</v>
      </c>
      <c r="L1688" s="161">
        <v>41428</v>
      </c>
      <c r="M1688" s="161">
        <v>41432</v>
      </c>
      <c r="N1688" t="s">
        <v>109</v>
      </c>
      <c r="O1688" t="s">
        <v>104</v>
      </c>
      <c r="P1688">
        <v>2</v>
      </c>
      <c r="Q1688" t="s">
        <v>3114</v>
      </c>
      <c r="R1688">
        <v>3</v>
      </c>
    </row>
    <row r="1689" spans="1:18" x14ac:dyDescent="0.2">
      <c r="A1689" t="s">
        <v>3666</v>
      </c>
      <c r="B1689" t="s">
        <v>3667</v>
      </c>
      <c r="C1689">
        <v>130424</v>
      </c>
      <c r="D1689">
        <v>106542</v>
      </c>
      <c r="E1689">
        <v>10000528</v>
      </c>
      <c r="F1689" t="s">
        <v>107</v>
      </c>
      <c r="G1689" t="s">
        <v>11</v>
      </c>
      <c r="H1689" t="s">
        <v>350</v>
      </c>
      <c r="I1689" t="s">
        <v>115</v>
      </c>
      <c r="J1689" t="s">
        <v>115</v>
      </c>
      <c r="K1689" t="s">
        <v>3668</v>
      </c>
      <c r="L1689" s="161">
        <v>41386</v>
      </c>
      <c r="M1689" s="161">
        <v>41390</v>
      </c>
      <c r="N1689" t="s">
        <v>109</v>
      </c>
      <c r="O1689" t="s">
        <v>104</v>
      </c>
      <c r="P1689">
        <v>2</v>
      </c>
      <c r="Q1689" t="s">
        <v>3114</v>
      </c>
      <c r="R1689">
        <v>2</v>
      </c>
    </row>
    <row r="1690" spans="1:18" x14ac:dyDescent="0.2">
      <c r="A1690" t="s">
        <v>3669</v>
      </c>
      <c r="B1690" t="s">
        <v>2752</v>
      </c>
      <c r="C1690">
        <v>130428</v>
      </c>
      <c r="D1690">
        <v>105658</v>
      </c>
      <c r="E1690">
        <v>10000671</v>
      </c>
      <c r="F1690" t="s">
        <v>107</v>
      </c>
      <c r="G1690" t="s">
        <v>11</v>
      </c>
      <c r="H1690" t="s">
        <v>675</v>
      </c>
      <c r="I1690" t="s">
        <v>115</v>
      </c>
      <c r="J1690" t="s">
        <v>115</v>
      </c>
      <c r="K1690" t="s">
        <v>3670</v>
      </c>
      <c r="L1690" s="161">
        <v>41338</v>
      </c>
      <c r="M1690" s="161">
        <v>41341</v>
      </c>
      <c r="N1690" t="s">
        <v>109</v>
      </c>
      <c r="O1690" t="s">
        <v>104</v>
      </c>
      <c r="P1690">
        <v>3</v>
      </c>
      <c r="Q1690" t="s">
        <v>3114</v>
      </c>
      <c r="R1690">
        <v>3</v>
      </c>
    </row>
    <row r="1691" spans="1:18" x14ac:dyDescent="0.2">
      <c r="A1691" t="s">
        <v>3671</v>
      </c>
      <c r="B1691" t="s">
        <v>3672</v>
      </c>
      <c r="C1691">
        <v>130430</v>
      </c>
      <c r="D1691">
        <v>105711</v>
      </c>
      <c r="E1691">
        <v>10000948</v>
      </c>
      <c r="F1691" t="s">
        <v>107</v>
      </c>
      <c r="G1691" t="s">
        <v>11</v>
      </c>
      <c r="H1691" t="s">
        <v>419</v>
      </c>
      <c r="I1691" t="s">
        <v>115</v>
      </c>
      <c r="J1691" t="s">
        <v>115</v>
      </c>
      <c r="K1691" t="s">
        <v>3673</v>
      </c>
      <c r="L1691" s="161">
        <v>41288</v>
      </c>
      <c r="M1691" s="161">
        <v>41292</v>
      </c>
      <c r="N1691" t="s">
        <v>109</v>
      </c>
      <c r="O1691" t="s">
        <v>104</v>
      </c>
      <c r="P1691">
        <v>2</v>
      </c>
      <c r="Q1691" t="s">
        <v>3114</v>
      </c>
      <c r="R1691">
        <v>3</v>
      </c>
    </row>
    <row r="1692" spans="1:18" x14ac:dyDescent="0.2">
      <c r="A1692" t="s">
        <v>3674</v>
      </c>
      <c r="B1692" t="s">
        <v>2757</v>
      </c>
      <c r="C1692">
        <v>130432</v>
      </c>
      <c r="D1692">
        <v>105714</v>
      </c>
      <c r="E1692">
        <v>10001778</v>
      </c>
      <c r="F1692" t="s">
        <v>107</v>
      </c>
      <c r="G1692" t="s">
        <v>11</v>
      </c>
      <c r="H1692" t="s">
        <v>515</v>
      </c>
      <c r="I1692" t="s">
        <v>115</v>
      </c>
      <c r="J1692" t="s">
        <v>115</v>
      </c>
      <c r="K1692" t="s">
        <v>3675</v>
      </c>
      <c r="L1692" s="161">
        <v>41253</v>
      </c>
      <c r="M1692" s="161">
        <v>41257</v>
      </c>
      <c r="N1692" t="s">
        <v>109</v>
      </c>
      <c r="O1692" t="s">
        <v>104</v>
      </c>
      <c r="P1692">
        <v>3</v>
      </c>
      <c r="Q1692" t="s">
        <v>3114</v>
      </c>
      <c r="R1692">
        <v>2</v>
      </c>
    </row>
    <row r="1693" spans="1:18" x14ac:dyDescent="0.2">
      <c r="A1693" t="s">
        <v>3676</v>
      </c>
      <c r="B1693" t="s">
        <v>2760</v>
      </c>
      <c r="C1693">
        <v>130433</v>
      </c>
      <c r="D1693">
        <v>108430</v>
      </c>
      <c r="E1693">
        <v>10001705</v>
      </c>
      <c r="F1693" t="s">
        <v>100</v>
      </c>
      <c r="G1693" t="s">
        <v>11</v>
      </c>
      <c r="H1693" t="s">
        <v>515</v>
      </c>
      <c r="I1693" t="s">
        <v>115</v>
      </c>
      <c r="J1693" t="s">
        <v>115</v>
      </c>
      <c r="K1693" t="s">
        <v>3677</v>
      </c>
      <c r="L1693" s="161">
        <v>41289</v>
      </c>
      <c r="M1693" s="161">
        <v>41292</v>
      </c>
      <c r="N1693" t="s">
        <v>520</v>
      </c>
      <c r="O1693" t="s">
        <v>104</v>
      </c>
      <c r="P1693">
        <v>4</v>
      </c>
      <c r="Q1693" t="s">
        <v>3114</v>
      </c>
      <c r="R1693">
        <v>4</v>
      </c>
    </row>
    <row r="1694" spans="1:18" x14ac:dyDescent="0.2">
      <c r="A1694" t="s">
        <v>3678</v>
      </c>
      <c r="B1694" t="s">
        <v>406</v>
      </c>
      <c r="C1694">
        <v>130438</v>
      </c>
      <c r="D1694">
        <v>108318</v>
      </c>
      <c r="E1694">
        <v>10001148</v>
      </c>
      <c r="F1694" t="s">
        <v>274</v>
      </c>
      <c r="G1694" t="s">
        <v>11</v>
      </c>
      <c r="H1694" t="s">
        <v>392</v>
      </c>
      <c r="I1694" t="s">
        <v>115</v>
      </c>
      <c r="J1694" t="s">
        <v>115</v>
      </c>
      <c r="K1694" t="s">
        <v>408</v>
      </c>
      <c r="L1694" s="161">
        <v>41303</v>
      </c>
      <c r="M1694" s="161">
        <v>41306</v>
      </c>
      <c r="N1694" t="s">
        <v>109</v>
      </c>
      <c r="O1694" t="s">
        <v>104</v>
      </c>
      <c r="P1694">
        <v>2</v>
      </c>
      <c r="Q1694" t="s">
        <v>3114</v>
      </c>
      <c r="R1694">
        <v>2</v>
      </c>
    </row>
    <row r="1695" spans="1:18" x14ac:dyDescent="0.2">
      <c r="A1695" t="s">
        <v>3679</v>
      </c>
      <c r="B1695" t="s">
        <v>247</v>
      </c>
      <c r="C1695">
        <v>130445</v>
      </c>
      <c r="D1695">
        <v>108421</v>
      </c>
      <c r="E1695">
        <v>10002937</v>
      </c>
      <c r="F1695" t="s">
        <v>100</v>
      </c>
      <c r="G1695" t="s">
        <v>11</v>
      </c>
      <c r="H1695" t="s">
        <v>248</v>
      </c>
      <c r="I1695" t="s">
        <v>115</v>
      </c>
      <c r="J1695" t="s">
        <v>115</v>
      </c>
      <c r="K1695" t="s">
        <v>3680</v>
      </c>
      <c r="L1695" s="161">
        <v>41317</v>
      </c>
      <c r="M1695" s="161">
        <v>41320</v>
      </c>
      <c r="N1695" t="s">
        <v>103</v>
      </c>
      <c r="O1695" t="s">
        <v>104</v>
      </c>
      <c r="P1695">
        <v>3</v>
      </c>
      <c r="Q1695" t="s">
        <v>3114</v>
      </c>
      <c r="R1695">
        <v>2</v>
      </c>
    </row>
    <row r="1696" spans="1:18" x14ac:dyDescent="0.2">
      <c r="A1696" t="s">
        <v>3681</v>
      </c>
      <c r="B1696" t="s">
        <v>1249</v>
      </c>
      <c r="C1696">
        <v>130448</v>
      </c>
      <c r="D1696">
        <v>108514</v>
      </c>
      <c r="E1696">
        <v>10003674</v>
      </c>
      <c r="F1696" t="s">
        <v>107</v>
      </c>
      <c r="G1696" t="s">
        <v>11</v>
      </c>
      <c r="H1696" t="s">
        <v>1250</v>
      </c>
      <c r="I1696" t="s">
        <v>115</v>
      </c>
      <c r="J1696" t="s">
        <v>115</v>
      </c>
      <c r="K1696" t="s">
        <v>3682</v>
      </c>
      <c r="L1696" s="161">
        <v>41316</v>
      </c>
      <c r="M1696" s="161">
        <v>41320</v>
      </c>
      <c r="N1696" t="s">
        <v>109</v>
      </c>
      <c r="O1696" t="s">
        <v>104</v>
      </c>
      <c r="P1696">
        <v>2</v>
      </c>
      <c r="Q1696" t="s">
        <v>3114</v>
      </c>
      <c r="R1696">
        <v>3</v>
      </c>
    </row>
    <row r="1697" spans="1:18" x14ac:dyDescent="0.2">
      <c r="A1697" t="s">
        <v>3683</v>
      </c>
      <c r="B1697" t="s">
        <v>1252</v>
      </c>
      <c r="C1697">
        <v>130451</v>
      </c>
      <c r="D1697">
        <v>108507</v>
      </c>
      <c r="E1697">
        <v>10004607</v>
      </c>
      <c r="F1697" t="s">
        <v>107</v>
      </c>
      <c r="G1697" t="s">
        <v>11</v>
      </c>
      <c r="H1697" t="s">
        <v>447</v>
      </c>
      <c r="I1697" t="s">
        <v>115</v>
      </c>
      <c r="J1697" t="s">
        <v>115</v>
      </c>
      <c r="K1697" t="s">
        <v>3684</v>
      </c>
      <c r="L1697" s="161">
        <v>41302</v>
      </c>
      <c r="M1697" s="161">
        <v>41306</v>
      </c>
      <c r="N1697" t="s">
        <v>109</v>
      </c>
      <c r="O1697" t="s">
        <v>104</v>
      </c>
      <c r="P1697">
        <v>2</v>
      </c>
      <c r="Q1697" t="s">
        <v>3114</v>
      </c>
      <c r="R1697">
        <v>1</v>
      </c>
    </row>
    <row r="1698" spans="1:18" x14ac:dyDescent="0.2">
      <c r="A1698" t="s">
        <v>3685</v>
      </c>
      <c r="B1698" t="s">
        <v>1258</v>
      </c>
      <c r="C1698">
        <v>130454</v>
      </c>
      <c r="D1698">
        <v>108449</v>
      </c>
      <c r="E1698">
        <v>10005469</v>
      </c>
      <c r="F1698" t="s">
        <v>107</v>
      </c>
      <c r="G1698" t="s">
        <v>11</v>
      </c>
      <c r="H1698" t="s">
        <v>505</v>
      </c>
      <c r="I1698" t="s">
        <v>115</v>
      </c>
      <c r="J1698" t="s">
        <v>115</v>
      </c>
      <c r="K1698" t="s">
        <v>3686</v>
      </c>
      <c r="L1698" s="161">
        <v>41253</v>
      </c>
      <c r="M1698" s="161">
        <v>41257</v>
      </c>
      <c r="N1698" t="s">
        <v>109</v>
      </c>
      <c r="O1698" t="s">
        <v>104</v>
      </c>
      <c r="P1698">
        <v>3</v>
      </c>
      <c r="Q1698" t="s">
        <v>3114</v>
      </c>
      <c r="R1698">
        <v>2</v>
      </c>
    </row>
    <row r="1699" spans="1:18" x14ac:dyDescent="0.2">
      <c r="A1699" t="s">
        <v>3687</v>
      </c>
      <c r="B1699" t="s">
        <v>402</v>
      </c>
      <c r="C1699">
        <v>130456</v>
      </c>
      <c r="D1699">
        <v>108478</v>
      </c>
      <c r="E1699">
        <v>10007321</v>
      </c>
      <c r="F1699" t="s">
        <v>107</v>
      </c>
      <c r="G1699" t="s">
        <v>11</v>
      </c>
      <c r="H1699" t="s">
        <v>403</v>
      </c>
      <c r="I1699" t="s">
        <v>115</v>
      </c>
      <c r="J1699" t="s">
        <v>115</v>
      </c>
      <c r="K1699" t="s">
        <v>3688</v>
      </c>
      <c r="L1699" s="161">
        <v>41407</v>
      </c>
      <c r="M1699" s="161">
        <v>41411</v>
      </c>
      <c r="N1699" t="s">
        <v>109</v>
      </c>
      <c r="O1699" t="s">
        <v>104</v>
      </c>
      <c r="P1699">
        <v>3</v>
      </c>
      <c r="Q1699" t="s">
        <v>3114</v>
      </c>
      <c r="R1699">
        <v>3</v>
      </c>
    </row>
    <row r="1700" spans="1:18" x14ac:dyDescent="0.2">
      <c r="A1700" t="s">
        <v>3689</v>
      </c>
      <c r="B1700" t="s">
        <v>1260</v>
      </c>
      <c r="C1700">
        <v>130457</v>
      </c>
      <c r="D1700">
        <v>108412</v>
      </c>
      <c r="E1700">
        <v>10003899</v>
      </c>
      <c r="F1700" t="s">
        <v>100</v>
      </c>
      <c r="G1700" t="s">
        <v>11</v>
      </c>
      <c r="H1700" t="s">
        <v>403</v>
      </c>
      <c r="I1700" t="s">
        <v>115</v>
      </c>
      <c r="J1700" t="s">
        <v>115</v>
      </c>
      <c r="K1700" t="s">
        <v>3690</v>
      </c>
      <c r="L1700" s="161">
        <v>41288</v>
      </c>
      <c r="M1700" s="161">
        <v>41291</v>
      </c>
      <c r="N1700" t="s">
        <v>103</v>
      </c>
      <c r="O1700" t="s">
        <v>104</v>
      </c>
      <c r="P1700">
        <v>2</v>
      </c>
      <c r="Q1700" t="s">
        <v>3114</v>
      </c>
      <c r="R1700">
        <v>2</v>
      </c>
    </row>
    <row r="1701" spans="1:18" x14ac:dyDescent="0.2">
      <c r="A1701" t="s">
        <v>3691</v>
      </c>
      <c r="B1701" t="s">
        <v>1262</v>
      </c>
      <c r="C1701">
        <v>130458</v>
      </c>
      <c r="D1701">
        <v>108393</v>
      </c>
      <c r="E1701">
        <v>10005859</v>
      </c>
      <c r="F1701" t="s">
        <v>100</v>
      </c>
      <c r="G1701" t="s">
        <v>11</v>
      </c>
      <c r="H1701" t="s">
        <v>403</v>
      </c>
      <c r="I1701" t="s">
        <v>115</v>
      </c>
      <c r="J1701" t="s">
        <v>115</v>
      </c>
      <c r="K1701" t="s">
        <v>3692</v>
      </c>
      <c r="L1701" s="161">
        <v>41184</v>
      </c>
      <c r="M1701" s="161">
        <v>41187</v>
      </c>
      <c r="N1701" t="s">
        <v>103</v>
      </c>
      <c r="O1701" t="s">
        <v>104</v>
      </c>
      <c r="P1701">
        <v>2</v>
      </c>
      <c r="Q1701" t="s">
        <v>3114</v>
      </c>
      <c r="R1701">
        <v>3</v>
      </c>
    </row>
    <row r="1702" spans="1:18" x14ac:dyDescent="0.2">
      <c r="A1702" t="s">
        <v>3693</v>
      </c>
      <c r="B1702" t="s">
        <v>2014</v>
      </c>
      <c r="C1702">
        <v>130468</v>
      </c>
      <c r="D1702">
        <v>108413</v>
      </c>
      <c r="E1702">
        <v>10003511</v>
      </c>
      <c r="F1702" t="s">
        <v>100</v>
      </c>
      <c r="G1702" t="s">
        <v>11</v>
      </c>
      <c r="H1702" t="s">
        <v>173</v>
      </c>
      <c r="I1702" t="s">
        <v>161</v>
      </c>
      <c r="J1702" t="s">
        <v>161</v>
      </c>
      <c r="K1702" t="s">
        <v>3694</v>
      </c>
      <c r="L1702" s="161">
        <v>41380</v>
      </c>
      <c r="M1702" s="161">
        <v>41383</v>
      </c>
      <c r="N1702" t="s">
        <v>103</v>
      </c>
      <c r="O1702" t="s">
        <v>104</v>
      </c>
      <c r="P1702">
        <v>3</v>
      </c>
      <c r="Q1702" t="s">
        <v>3114</v>
      </c>
      <c r="R1702">
        <v>1</v>
      </c>
    </row>
    <row r="1703" spans="1:18" x14ac:dyDescent="0.2">
      <c r="A1703" t="s">
        <v>3695</v>
      </c>
      <c r="B1703" t="s">
        <v>412</v>
      </c>
      <c r="C1703">
        <v>130469</v>
      </c>
      <c r="D1703">
        <v>108431</v>
      </c>
      <c r="E1703">
        <v>10001082</v>
      </c>
      <c r="F1703" t="s">
        <v>100</v>
      </c>
      <c r="G1703" t="s">
        <v>11</v>
      </c>
      <c r="H1703" t="s">
        <v>173</v>
      </c>
      <c r="I1703" t="s">
        <v>161</v>
      </c>
      <c r="J1703" t="s">
        <v>161</v>
      </c>
      <c r="K1703" t="s">
        <v>3696</v>
      </c>
      <c r="L1703" s="161">
        <v>41198</v>
      </c>
      <c r="M1703" s="161">
        <v>41201</v>
      </c>
      <c r="N1703" t="s">
        <v>103</v>
      </c>
      <c r="O1703" t="s">
        <v>104</v>
      </c>
      <c r="P1703">
        <v>3</v>
      </c>
      <c r="Q1703" t="s">
        <v>3114</v>
      </c>
      <c r="R1703">
        <v>3</v>
      </c>
    </row>
    <row r="1704" spans="1:18" x14ac:dyDescent="0.2">
      <c r="A1704" t="s">
        <v>3697</v>
      </c>
      <c r="B1704" t="s">
        <v>271</v>
      </c>
      <c r="C1704">
        <v>130473</v>
      </c>
      <c r="D1704">
        <v>112389</v>
      </c>
      <c r="E1704">
        <v>10001458</v>
      </c>
      <c r="F1704" t="s">
        <v>107</v>
      </c>
      <c r="G1704" t="s">
        <v>11</v>
      </c>
      <c r="H1704" t="s">
        <v>272</v>
      </c>
      <c r="I1704" t="s">
        <v>161</v>
      </c>
      <c r="J1704" t="s">
        <v>161</v>
      </c>
      <c r="K1704" t="s">
        <v>3698</v>
      </c>
      <c r="L1704" s="161">
        <v>41344</v>
      </c>
      <c r="M1704" s="161">
        <v>41348</v>
      </c>
      <c r="N1704" t="s">
        <v>109</v>
      </c>
      <c r="O1704" t="s">
        <v>104</v>
      </c>
      <c r="P1704">
        <v>4</v>
      </c>
      <c r="Q1704" t="s">
        <v>3114</v>
      </c>
      <c r="R1704">
        <v>3</v>
      </c>
    </row>
    <row r="1705" spans="1:18" x14ac:dyDescent="0.2">
      <c r="A1705" t="s">
        <v>3699</v>
      </c>
      <c r="B1705" t="s">
        <v>3700</v>
      </c>
      <c r="C1705">
        <v>130475</v>
      </c>
      <c r="D1705">
        <v>106374</v>
      </c>
      <c r="E1705">
        <v>10007924</v>
      </c>
      <c r="F1705" t="s">
        <v>107</v>
      </c>
      <c r="G1705" t="s">
        <v>11</v>
      </c>
      <c r="H1705" t="s">
        <v>697</v>
      </c>
      <c r="I1705" t="s">
        <v>161</v>
      </c>
      <c r="J1705" t="s">
        <v>161</v>
      </c>
      <c r="K1705" t="s">
        <v>3701</v>
      </c>
      <c r="L1705" s="161">
        <v>41330</v>
      </c>
      <c r="M1705" s="161">
        <v>41334</v>
      </c>
      <c r="N1705" t="s">
        <v>109</v>
      </c>
      <c r="O1705" t="s">
        <v>104</v>
      </c>
      <c r="P1705">
        <v>2</v>
      </c>
      <c r="Q1705" t="s">
        <v>3114</v>
      </c>
      <c r="R1705">
        <v>2</v>
      </c>
    </row>
    <row r="1706" spans="1:18" x14ac:dyDescent="0.2">
      <c r="A1706" t="s">
        <v>3702</v>
      </c>
      <c r="B1706" t="s">
        <v>3703</v>
      </c>
      <c r="C1706">
        <v>130476</v>
      </c>
      <c r="D1706">
        <v>108457</v>
      </c>
      <c r="E1706">
        <v>10002852</v>
      </c>
      <c r="F1706" t="s">
        <v>107</v>
      </c>
      <c r="G1706" t="s">
        <v>11</v>
      </c>
      <c r="H1706" t="s">
        <v>697</v>
      </c>
      <c r="I1706" t="s">
        <v>161</v>
      </c>
      <c r="J1706" t="s">
        <v>161</v>
      </c>
      <c r="K1706" t="s">
        <v>3704</v>
      </c>
      <c r="L1706" s="161">
        <v>41428</v>
      </c>
      <c r="M1706" s="161">
        <v>41432</v>
      </c>
      <c r="N1706" t="s">
        <v>109</v>
      </c>
      <c r="O1706" t="s">
        <v>104</v>
      </c>
      <c r="P1706">
        <v>2</v>
      </c>
      <c r="Q1706" t="s">
        <v>3114</v>
      </c>
      <c r="R1706">
        <v>2</v>
      </c>
    </row>
    <row r="1707" spans="1:18" x14ac:dyDescent="0.2">
      <c r="A1707" t="s">
        <v>3705</v>
      </c>
      <c r="B1707" t="s">
        <v>3706</v>
      </c>
      <c r="C1707">
        <v>130477</v>
      </c>
      <c r="D1707" t="s">
        <v>96</v>
      </c>
      <c r="E1707">
        <v>10006355</v>
      </c>
      <c r="F1707" t="s">
        <v>107</v>
      </c>
      <c r="G1707" t="s">
        <v>11</v>
      </c>
      <c r="H1707" t="s">
        <v>697</v>
      </c>
      <c r="I1707" t="s">
        <v>161</v>
      </c>
      <c r="J1707" t="s">
        <v>161</v>
      </c>
      <c r="K1707" t="s">
        <v>3707</v>
      </c>
      <c r="L1707" s="161">
        <v>41218</v>
      </c>
      <c r="M1707" s="161">
        <v>41222</v>
      </c>
      <c r="N1707" t="s">
        <v>109</v>
      </c>
      <c r="O1707" t="s">
        <v>104</v>
      </c>
      <c r="P1707">
        <v>2</v>
      </c>
      <c r="Q1707" t="s">
        <v>3114</v>
      </c>
      <c r="R1707">
        <v>2</v>
      </c>
    </row>
    <row r="1708" spans="1:18" x14ac:dyDescent="0.2">
      <c r="A1708" t="s">
        <v>3708</v>
      </c>
      <c r="B1708" t="s">
        <v>3709</v>
      </c>
      <c r="C1708">
        <v>130483</v>
      </c>
      <c r="D1708">
        <v>105118</v>
      </c>
      <c r="E1708">
        <v>10007315</v>
      </c>
      <c r="F1708" t="s">
        <v>107</v>
      </c>
      <c r="G1708" t="s">
        <v>11</v>
      </c>
      <c r="H1708" t="s">
        <v>508</v>
      </c>
      <c r="I1708" t="s">
        <v>161</v>
      </c>
      <c r="J1708" t="s">
        <v>161</v>
      </c>
      <c r="K1708" t="s">
        <v>3710</v>
      </c>
      <c r="L1708" s="161">
        <v>41316</v>
      </c>
      <c r="M1708" s="161">
        <v>41320</v>
      </c>
      <c r="N1708" t="s">
        <v>109</v>
      </c>
      <c r="O1708" t="s">
        <v>104</v>
      </c>
      <c r="P1708">
        <v>1</v>
      </c>
      <c r="Q1708" t="s">
        <v>3114</v>
      </c>
      <c r="R1708">
        <v>2</v>
      </c>
    </row>
    <row r="1709" spans="1:18" x14ac:dyDescent="0.2">
      <c r="A1709" t="s">
        <v>3711</v>
      </c>
      <c r="B1709" t="s">
        <v>2019</v>
      </c>
      <c r="C1709">
        <v>130484</v>
      </c>
      <c r="D1709">
        <v>106388</v>
      </c>
      <c r="E1709">
        <v>10007578</v>
      </c>
      <c r="F1709" t="s">
        <v>107</v>
      </c>
      <c r="G1709" t="s">
        <v>11</v>
      </c>
      <c r="H1709" t="s">
        <v>1777</v>
      </c>
      <c r="I1709" t="s">
        <v>161</v>
      </c>
      <c r="J1709" t="s">
        <v>161</v>
      </c>
      <c r="K1709" t="s">
        <v>3712</v>
      </c>
      <c r="L1709" s="161">
        <v>41393</v>
      </c>
      <c r="M1709" s="161">
        <v>41397</v>
      </c>
      <c r="N1709" t="s">
        <v>217</v>
      </c>
      <c r="O1709" t="s">
        <v>104</v>
      </c>
      <c r="P1709">
        <v>3</v>
      </c>
      <c r="Q1709" t="s">
        <v>3114</v>
      </c>
      <c r="R1709">
        <v>4</v>
      </c>
    </row>
    <row r="1710" spans="1:18" x14ac:dyDescent="0.2">
      <c r="A1710" t="s">
        <v>3713</v>
      </c>
      <c r="B1710" t="s">
        <v>1267</v>
      </c>
      <c r="C1710">
        <v>130486</v>
      </c>
      <c r="D1710">
        <v>106909</v>
      </c>
      <c r="E1710">
        <v>10003708</v>
      </c>
      <c r="F1710" t="s">
        <v>107</v>
      </c>
      <c r="G1710" t="s">
        <v>11</v>
      </c>
      <c r="H1710" t="s">
        <v>881</v>
      </c>
      <c r="I1710" t="s">
        <v>131</v>
      </c>
      <c r="J1710" t="s">
        <v>131</v>
      </c>
      <c r="K1710" t="s">
        <v>3714</v>
      </c>
      <c r="L1710" s="161">
        <v>41379</v>
      </c>
      <c r="M1710" s="161">
        <v>41383</v>
      </c>
      <c r="N1710" t="s">
        <v>217</v>
      </c>
      <c r="O1710" t="s">
        <v>104</v>
      </c>
      <c r="P1710">
        <v>2</v>
      </c>
      <c r="Q1710" t="s">
        <v>3114</v>
      </c>
      <c r="R1710">
        <v>4</v>
      </c>
    </row>
    <row r="1711" spans="1:18" x14ac:dyDescent="0.2">
      <c r="A1711" t="s">
        <v>3715</v>
      </c>
      <c r="B1711" t="s">
        <v>1269</v>
      </c>
      <c r="C1711">
        <v>130487</v>
      </c>
      <c r="D1711">
        <v>106915</v>
      </c>
      <c r="E1711">
        <v>10003955</v>
      </c>
      <c r="F1711" t="s">
        <v>107</v>
      </c>
      <c r="G1711" t="s">
        <v>11</v>
      </c>
      <c r="H1711" t="s">
        <v>130</v>
      </c>
      <c r="I1711" t="s">
        <v>131</v>
      </c>
      <c r="J1711" t="s">
        <v>131</v>
      </c>
      <c r="K1711" t="s">
        <v>3716</v>
      </c>
      <c r="L1711" s="161">
        <v>41309</v>
      </c>
      <c r="M1711" s="161">
        <v>41313</v>
      </c>
      <c r="N1711" t="s">
        <v>109</v>
      </c>
      <c r="O1711" t="s">
        <v>104</v>
      </c>
      <c r="P1711">
        <v>4</v>
      </c>
      <c r="Q1711" t="s">
        <v>3114</v>
      </c>
      <c r="R1711">
        <v>1</v>
      </c>
    </row>
    <row r="1712" spans="1:18" x14ac:dyDescent="0.2">
      <c r="A1712" t="s">
        <v>3717</v>
      </c>
      <c r="B1712" t="s">
        <v>1271</v>
      </c>
      <c r="C1712">
        <v>130491</v>
      </c>
      <c r="D1712">
        <v>106934</v>
      </c>
      <c r="E1712">
        <v>10006038</v>
      </c>
      <c r="F1712" t="s">
        <v>107</v>
      </c>
      <c r="G1712" t="s">
        <v>11</v>
      </c>
      <c r="H1712" t="s">
        <v>729</v>
      </c>
      <c r="I1712" t="s">
        <v>131</v>
      </c>
      <c r="J1712" t="s">
        <v>131</v>
      </c>
      <c r="K1712" t="s">
        <v>3718</v>
      </c>
      <c r="L1712" s="161">
        <v>41344</v>
      </c>
      <c r="M1712" s="161">
        <v>41348</v>
      </c>
      <c r="N1712" t="s">
        <v>109</v>
      </c>
      <c r="O1712" t="s">
        <v>104</v>
      </c>
      <c r="P1712">
        <v>2</v>
      </c>
      <c r="Q1712" t="s">
        <v>3114</v>
      </c>
      <c r="R1712">
        <v>2</v>
      </c>
    </row>
    <row r="1713" spans="1:18" x14ac:dyDescent="0.2">
      <c r="A1713" t="s">
        <v>3719</v>
      </c>
      <c r="B1713" t="s">
        <v>334</v>
      </c>
      <c r="C1713">
        <v>130494</v>
      </c>
      <c r="D1713">
        <v>108434</v>
      </c>
      <c r="E1713">
        <v>10000702</v>
      </c>
      <c r="F1713" t="s">
        <v>100</v>
      </c>
      <c r="G1713" t="s">
        <v>11</v>
      </c>
      <c r="H1713" t="s">
        <v>335</v>
      </c>
      <c r="I1713" t="s">
        <v>131</v>
      </c>
      <c r="J1713" t="s">
        <v>131</v>
      </c>
      <c r="K1713" t="s">
        <v>336</v>
      </c>
      <c r="L1713" s="161">
        <v>41247</v>
      </c>
      <c r="M1713" s="161">
        <v>41250</v>
      </c>
      <c r="N1713" t="s">
        <v>103</v>
      </c>
      <c r="O1713" t="s">
        <v>104</v>
      </c>
      <c r="P1713">
        <v>2</v>
      </c>
      <c r="Q1713" t="s">
        <v>3114</v>
      </c>
      <c r="R1713">
        <v>3</v>
      </c>
    </row>
    <row r="1714" spans="1:18" x14ac:dyDescent="0.2">
      <c r="A1714" t="s">
        <v>3720</v>
      </c>
      <c r="B1714" t="s">
        <v>575</v>
      </c>
      <c r="C1714">
        <v>130506</v>
      </c>
      <c r="D1714">
        <v>108401</v>
      </c>
      <c r="E1714">
        <v>10004861</v>
      </c>
      <c r="F1714" t="s">
        <v>100</v>
      </c>
      <c r="G1714" t="s">
        <v>11</v>
      </c>
      <c r="H1714" t="s">
        <v>264</v>
      </c>
      <c r="I1714" t="s">
        <v>131</v>
      </c>
      <c r="J1714" t="s">
        <v>131</v>
      </c>
      <c r="K1714" t="s">
        <v>576</v>
      </c>
      <c r="L1714" s="161">
        <v>41331</v>
      </c>
      <c r="M1714" s="161">
        <v>41334</v>
      </c>
      <c r="N1714" t="s">
        <v>103</v>
      </c>
      <c r="O1714" t="s">
        <v>104</v>
      </c>
      <c r="P1714">
        <v>2</v>
      </c>
      <c r="Q1714" t="s">
        <v>3114</v>
      </c>
      <c r="R1714">
        <v>1</v>
      </c>
    </row>
    <row r="1715" spans="1:18" x14ac:dyDescent="0.2">
      <c r="A1715" t="s">
        <v>3721</v>
      </c>
      <c r="B1715" t="s">
        <v>579</v>
      </c>
      <c r="C1715">
        <v>130515</v>
      </c>
      <c r="D1715">
        <v>106867</v>
      </c>
      <c r="E1715">
        <v>10001346</v>
      </c>
      <c r="F1715" t="s">
        <v>100</v>
      </c>
      <c r="G1715" t="s">
        <v>11</v>
      </c>
      <c r="H1715" t="s">
        <v>299</v>
      </c>
      <c r="I1715" t="s">
        <v>131</v>
      </c>
      <c r="J1715" t="s">
        <v>131</v>
      </c>
      <c r="K1715" t="s">
        <v>3722</v>
      </c>
      <c r="L1715" s="161">
        <v>41247</v>
      </c>
      <c r="M1715" s="161">
        <v>41250</v>
      </c>
      <c r="N1715" t="s">
        <v>103</v>
      </c>
      <c r="O1715" t="s">
        <v>104</v>
      </c>
      <c r="P1715">
        <v>3</v>
      </c>
      <c r="Q1715" t="s">
        <v>3114</v>
      </c>
      <c r="R1715">
        <v>3</v>
      </c>
    </row>
    <row r="1716" spans="1:18" x14ac:dyDescent="0.2">
      <c r="A1716" t="s">
        <v>3723</v>
      </c>
      <c r="B1716" t="s">
        <v>148</v>
      </c>
      <c r="C1716">
        <v>130523</v>
      </c>
      <c r="D1716">
        <v>108328</v>
      </c>
      <c r="E1716">
        <v>10006195</v>
      </c>
      <c r="F1716" t="s">
        <v>100</v>
      </c>
      <c r="G1716" t="s">
        <v>11</v>
      </c>
      <c r="H1716" t="s">
        <v>149</v>
      </c>
      <c r="I1716" t="s">
        <v>131</v>
      </c>
      <c r="J1716" t="s">
        <v>131</v>
      </c>
      <c r="K1716" t="s">
        <v>150</v>
      </c>
      <c r="L1716" s="161">
        <v>41219</v>
      </c>
      <c r="M1716" s="161">
        <v>41222</v>
      </c>
      <c r="N1716" t="s">
        <v>103</v>
      </c>
      <c r="O1716" t="s">
        <v>104</v>
      </c>
      <c r="P1716">
        <v>2</v>
      </c>
      <c r="Q1716" t="s">
        <v>3114</v>
      </c>
      <c r="R1716">
        <v>3</v>
      </c>
    </row>
    <row r="1717" spans="1:18" x14ac:dyDescent="0.2">
      <c r="A1717" t="s">
        <v>3724</v>
      </c>
      <c r="B1717" t="s">
        <v>1282</v>
      </c>
      <c r="C1717">
        <v>130526</v>
      </c>
      <c r="D1717">
        <v>107019</v>
      </c>
      <c r="E1717">
        <v>10002005</v>
      </c>
      <c r="F1717" t="s">
        <v>107</v>
      </c>
      <c r="G1717" t="s">
        <v>11</v>
      </c>
      <c r="H1717" t="s">
        <v>295</v>
      </c>
      <c r="I1717" t="s">
        <v>1993</v>
      </c>
      <c r="J1717" t="s">
        <v>93</v>
      </c>
      <c r="K1717" t="s">
        <v>3725</v>
      </c>
      <c r="L1717" s="161">
        <v>41393</v>
      </c>
      <c r="M1717" s="161">
        <v>41397</v>
      </c>
      <c r="N1717" t="s">
        <v>109</v>
      </c>
      <c r="O1717" t="s">
        <v>104</v>
      </c>
      <c r="P1717">
        <v>2</v>
      </c>
      <c r="Q1717" t="s">
        <v>3114</v>
      </c>
      <c r="R1717">
        <v>3</v>
      </c>
    </row>
    <row r="1718" spans="1:18" x14ac:dyDescent="0.2">
      <c r="A1718" t="s">
        <v>3726</v>
      </c>
      <c r="B1718" t="s">
        <v>3727</v>
      </c>
      <c r="C1718">
        <v>130527</v>
      </c>
      <c r="D1718">
        <v>108493</v>
      </c>
      <c r="E1718">
        <v>10005534</v>
      </c>
      <c r="F1718" t="s">
        <v>107</v>
      </c>
      <c r="G1718" t="s">
        <v>11</v>
      </c>
      <c r="H1718" t="s">
        <v>511</v>
      </c>
      <c r="I1718" t="s">
        <v>1993</v>
      </c>
      <c r="J1718" t="s">
        <v>93</v>
      </c>
      <c r="K1718" t="s">
        <v>3728</v>
      </c>
      <c r="L1718" s="161">
        <v>41414</v>
      </c>
      <c r="M1718" s="161">
        <v>41418</v>
      </c>
      <c r="N1718" t="s">
        <v>109</v>
      </c>
      <c r="O1718" t="s">
        <v>104</v>
      </c>
      <c r="P1718">
        <v>2</v>
      </c>
      <c r="Q1718" t="s">
        <v>3114</v>
      </c>
      <c r="R1718">
        <v>3</v>
      </c>
    </row>
    <row r="1719" spans="1:18" x14ac:dyDescent="0.2">
      <c r="A1719" t="s">
        <v>3729</v>
      </c>
      <c r="B1719" t="s">
        <v>2813</v>
      </c>
      <c r="C1719">
        <v>130530</v>
      </c>
      <c r="D1719">
        <v>108383</v>
      </c>
      <c r="E1719">
        <v>10006892</v>
      </c>
      <c r="F1719" t="s">
        <v>100</v>
      </c>
      <c r="G1719" t="s">
        <v>11</v>
      </c>
      <c r="H1719" t="s">
        <v>511</v>
      </c>
      <c r="I1719" t="s">
        <v>1993</v>
      </c>
      <c r="J1719" t="s">
        <v>93</v>
      </c>
      <c r="K1719" t="s">
        <v>3730</v>
      </c>
      <c r="L1719" s="161">
        <v>41184</v>
      </c>
      <c r="M1719" s="161">
        <v>41187</v>
      </c>
      <c r="N1719" t="s">
        <v>103</v>
      </c>
      <c r="O1719" t="s">
        <v>104</v>
      </c>
      <c r="P1719">
        <v>3</v>
      </c>
      <c r="Q1719" t="s">
        <v>3114</v>
      </c>
      <c r="R1719">
        <v>3</v>
      </c>
    </row>
    <row r="1720" spans="1:18" x14ac:dyDescent="0.2">
      <c r="A1720" t="s">
        <v>3731</v>
      </c>
      <c r="B1720" t="s">
        <v>1284</v>
      </c>
      <c r="C1720">
        <v>130531</v>
      </c>
      <c r="D1720">
        <v>106996</v>
      </c>
      <c r="E1720">
        <v>10005788</v>
      </c>
      <c r="F1720" t="s">
        <v>107</v>
      </c>
      <c r="G1720" t="s">
        <v>11</v>
      </c>
      <c r="H1720" t="s">
        <v>185</v>
      </c>
      <c r="I1720" t="s">
        <v>1993</v>
      </c>
      <c r="J1720" t="s">
        <v>93</v>
      </c>
      <c r="K1720" t="s">
        <v>3732</v>
      </c>
      <c r="L1720" s="161">
        <v>41393</v>
      </c>
      <c r="M1720" s="161">
        <v>41397</v>
      </c>
      <c r="N1720" t="s">
        <v>109</v>
      </c>
      <c r="O1720" t="s">
        <v>104</v>
      </c>
      <c r="P1720">
        <v>2</v>
      </c>
      <c r="Q1720" t="s">
        <v>3114</v>
      </c>
      <c r="R1720">
        <v>3</v>
      </c>
    </row>
    <row r="1721" spans="1:18" x14ac:dyDescent="0.2">
      <c r="A1721" t="s">
        <v>3733</v>
      </c>
      <c r="B1721" t="s">
        <v>471</v>
      </c>
      <c r="C1721">
        <v>130534</v>
      </c>
      <c r="D1721">
        <v>107170</v>
      </c>
      <c r="E1721">
        <v>10005810</v>
      </c>
      <c r="F1721" t="s">
        <v>107</v>
      </c>
      <c r="G1721" t="s">
        <v>11</v>
      </c>
      <c r="H1721" t="s">
        <v>358</v>
      </c>
      <c r="I1721" t="s">
        <v>1993</v>
      </c>
      <c r="J1721" t="s">
        <v>93</v>
      </c>
      <c r="K1721" t="s">
        <v>472</v>
      </c>
      <c r="L1721" s="161">
        <v>41317</v>
      </c>
      <c r="M1721" s="161">
        <v>41320</v>
      </c>
      <c r="N1721" t="s">
        <v>109</v>
      </c>
      <c r="O1721" t="s">
        <v>104</v>
      </c>
      <c r="P1721">
        <v>2</v>
      </c>
      <c r="Q1721" t="s">
        <v>3114</v>
      </c>
      <c r="R1721">
        <v>3</v>
      </c>
    </row>
    <row r="1722" spans="1:18" x14ac:dyDescent="0.2">
      <c r="A1722" t="s">
        <v>3734</v>
      </c>
      <c r="B1722" t="s">
        <v>3735</v>
      </c>
      <c r="C1722">
        <v>130537</v>
      </c>
      <c r="D1722">
        <v>107157</v>
      </c>
      <c r="E1722">
        <v>10003189</v>
      </c>
      <c r="F1722" t="s">
        <v>107</v>
      </c>
      <c r="G1722" t="s">
        <v>11</v>
      </c>
      <c r="H1722" t="s">
        <v>806</v>
      </c>
      <c r="I1722" t="s">
        <v>1993</v>
      </c>
      <c r="J1722" t="s">
        <v>93</v>
      </c>
      <c r="K1722" t="s">
        <v>3736</v>
      </c>
      <c r="L1722" s="161">
        <v>41218</v>
      </c>
      <c r="M1722" s="161">
        <v>41222</v>
      </c>
      <c r="N1722" t="s">
        <v>217</v>
      </c>
      <c r="O1722" t="s">
        <v>104</v>
      </c>
      <c r="P1722">
        <v>2</v>
      </c>
      <c r="Q1722" t="s">
        <v>3114</v>
      </c>
      <c r="R1722">
        <v>4</v>
      </c>
    </row>
    <row r="1723" spans="1:18" x14ac:dyDescent="0.2">
      <c r="A1723" t="s">
        <v>3737</v>
      </c>
      <c r="B1723" t="s">
        <v>2819</v>
      </c>
      <c r="C1723">
        <v>130542</v>
      </c>
      <c r="D1723">
        <v>107582</v>
      </c>
      <c r="E1723">
        <v>10003855</v>
      </c>
      <c r="F1723" t="s">
        <v>107</v>
      </c>
      <c r="G1723" t="s">
        <v>11</v>
      </c>
      <c r="H1723" t="s">
        <v>207</v>
      </c>
      <c r="I1723" t="s">
        <v>1993</v>
      </c>
      <c r="J1723" t="s">
        <v>93</v>
      </c>
      <c r="K1723" t="s">
        <v>3738</v>
      </c>
      <c r="L1723" s="161">
        <v>41302</v>
      </c>
      <c r="M1723" s="161">
        <v>41306</v>
      </c>
      <c r="N1723" t="s">
        <v>109</v>
      </c>
      <c r="O1723" t="s">
        <v>104</v>
      </c>
      <c r="P1723">
        <v>3</v>
      </c>
      <c r="Q1723" t="s">
        <v>3114</v>
      </c>
      <c r="R1723">
        <v>2</v>
      </c>
    </row>
    <row r="1724" spans="1:18" x14ac:dyDescent="0.2">
      <c r="A1724" t="s">
        <v>3739</v>
      </c>
      <c r="B1724" t="s">
        <v>1292</v>
      </c>
      <c r="C1724">
        <v>130555</v>
      </c>
      <c r="D1724">
        <v>107121</v>
      </c>
      <c r="E1724">
        <v>10005999</v>
      </c>
      <c r="F1724" t="s">
        <v>107</v>
      </c>
      <c r="G1724" t="s">
        <v>11</v>
      </c>
      <c r="H1724" t="s">
        <v>225</v>
      </c>
      <c r="I1724" t="s">
        <v>92</v>
      </c>
      <c r="J1724" t="s">
        <v>93</v>
      </c>
      <c r="K1724" t="s">
        <v>3740</v>
      </c>
      <c r="L1724" s="161">
        <v>41197</v>
      </c>
      <c r="M1724" s="161">
        <v>41201</v>
      </c>
      <c r="N1724" t="s">
        <v>109</v>
      </c>
      <c r="O1724" t="s">
        <v>104</v>
      </c>
      <c r="P1724">
        <v>2</v>
      </c>
      <c r="Q1724" t="s">
        <v>3114</v>
      </c>
      <c r="R1724">
        <v>3</v>
      </c>
    </row>
    <row r="1725" spans="1:18" x14ac:dyDescent="0.2">
      <c r="A1725" t="s">
        <v>3741</v>
      </c>
      <c r="B1725" t="s">
        <v>3742</v>
      </c>
      <c r="C1725">
        <v>130558</v>
      </c>
      <c r="D1725">
        <v>105154</v>
      </c>
      <c r="E1725">
        <v>10001465</v>
      </c>
      <c r="F1725" t="s">
        <v>107</v>
      </c>
      <c r="G1725" t="s">
        <v>11</v>
      </c>
      <c r="H1725" t="s">
        <v>2831</v>
      </c>
      <c r="I1725" t="s">
        <v>155</v>
      </c>
      <c r="J1725" t="s">
        <v>155</v>
      </c>
      <c r="K1725" t="s">
        <v>3743</v>
      </c>
      <c r="L1725" s="161">
        <v>41302</v>
      </c>
      <c r="M1725" s="161">
        <v>41306</v>
      </c>
      <c r="N1725" t="s">
        <v>109</v>
      </c>
      <c r="O1725" t="s">
        <v>104</v>
      </c>
      <c r="P1725">
        <v>2</v>
      </c>
      <c r="Q1725" t="s">
        <v>3114</v>
      </c>
      <c r="R1725">
        <v>3</v>
      </c>
    </row>
    <row r="1726" spans="1:18" x14ac:dyDescent="0.2">
      <c r="A1726" t="s">
        <v>3744</v>
      </c>
      <c r="B1726" t="s">
        <v>2830</v>
      </c>
      <c r="C1726">
        <v>130559</v>
      </c>
      <c r="D1726" t="s">
        <v>96</v>
      </c>
      <c r="E1726">
        <v>10004771</v>
      </c>
      <c r="F1726" t="s">
        <v>107</v>
      </c>
      <c r="G1726" t="s">
        <v>11</v>
      </c>
      <c r="H1726" t="s">
        <v>2831</v>
      </c>
      <c r="I1726" t="s">
        <v>155</v>
      </c>
      <c r="J1726" t="s">
        <v>155</v>
      </c>
      <c r="K1726" t="s">
        <v>3745</v>
      </c>
      <c r="L1726" s="161">
        <v>41233</v>
      </c>
      <c r="M1726" s="161">
        <v>41236</v>
      </c>
      <c r="N1726" t="s">
        <v>109</v>
      </c>
      <c r="O1726" t="s">
        <v>104</v>
      </c>
      <c r="P1726">
        <v>3</v>
      </c>
      <c r="Q1726" t="s">
        <v>3114</v>
      </c>
      <c r="R1726">
        <v>3</v>
      </c>
    </row>
    <row r="1727" spans="1:18" x14ac:dyDescent="0.2">
      <c r="A1727" t="s">
        <v>3746</v>
      </c>
      <c r="B1727" t="s">
        <v>286</v>
      </c>
      <c r="C1727">
        <v>130563</v>
      </c>
      <c r="D1727">
        <v>108361</v>
      </c>
      <c r="E1727">
        <v>10006130</v>
      </c>
      <c r="F1727" t="s">
        <v>100</v>
      </c>
      <c r="G1727" t="s">
        <v>11</v>
      </c>
      <c r="H1727" t="s">
        <v>260</v>
      </c>
      <c r="I1727" t="s">
        <v>155</v>
      </c>
      <c r="J1727" t="s">
        <v>155</v>
      </c>
      <c r="K1727" t="s">
        <v>288</v>
      </c>
      <c r="L1727" s="161">
        <v>41198</v>
      </c>
      <c r="M1727" s="161">
        <v>41201</v>
      </c>
      <c r="N1727" t="s">
        <v>103</v>
      </c>
      <c r="O1727" t="s">
        <v>104</v>
      </c>
      <c r="P1727">
        <v>2</v>
      </c>
      <c r="Q1727" t="s">
        <v>3114</v>
      </c>
      <c r="R1727">
        <v>2</v>
      </c>
    </row>
    <row r="1728" spans="1:18" x14ac:dyDescent="0.2">
      <c r="A1728" t="s">
        <v>3747</v>
      </c>
      <c r="B1728" t="s">
        <v>2838</v>
      </c>
      <c r="C1728">
        <v>130567</v>
      </c>
      <c r="D1728">
        <v>107069</v>
      </c>
      <c r="E1728">
        <v>10002917</v>
      </c>
      <c r="F1728" t="s">
        <v>107</v>
      </c>
      <c r="G1728" t="s">
        <v>11</v>
      </c>
      <c r="H1728" t="s">
        <v>1295</v>
      </c>
      <c r="I1728" t="s">
        <v>92</v>
      </c>
      <c r="J1728" t="s">
        <v>93</v>
      </c>
      <c r="K1728" t="s">
        <v>3748</v>
      </c>
      <c r="L1728" s="161">
        <v>41330</v>
      </c>
      <c r="M1728" s="161">
        <v>41334</v>
      </c>
      <c r="N1728" t="s">
        <v>109</v>
      </c>
      <c r="O1728" t="s">
        <v>104</v>
      </c>
      <c r="P1728">
        <v>3</v>
      </c>
      <c r="Q1728" t="s">
        <v>3114</v>
      </c>
      <c r="R1728">
        <v>2</v>
      </c>
    </row>
    <row r="1729" spans="1:18" x14ac:dyDescent="0.2">
      <c r="A1729" t="s">
        <v>3749</v>
      </c>
      <c r="B1729" t="s">
        <v>1297</v>
      </c>
      <c r="C1729">
        <v>130573</v>
      </c>
      <c r="D1729">
        <v>107079</v>
      </c>
      <c r="E1729">
        <v>10005414</v>
      </c>
      <c r="F1729" t="s">
        <v>107</v>
      </c>
      <c r="G1729" t="s">
        <v>11</v>
      </c>
      <c r="H1729" t="s">
        <v>1298</v>
      </c>
      <c r="I1729" t="s">
        <v>92</v>
      </c>
      <c r="J1729" t="s">
        <v>93</v>
      </c>
      <c r="K1729" t="s">
        <v>3750</v>
      </c>
      <c r="L1729" s="161">
        <v>41289</v>
      </c>
      <c r="M1729" s="161">
        <v>41292</v>
      </c>
      <c r="N1729" t="s">
        <v>109</v>
      </c>
      <c r="O1729" t="s">
        <v>104</v>
      </c>
      <c r="P1729">
        <v>3</v>
      </c>
      <c r="Q1729" t="s">
        <v>3114</v>
      </c>
      <c r="R1729">
        <v>2</v>
      </c>
    </row>
    <row r="1730" spans="1:18" x14ac:dyDescent="0.2">
      <c r="A1730" t="s">
        <v>3751</v>
      </c>
      <c r="B1730" t="s">
        <v>2845</v>
      </c>
      <c r="C1730">
        <v>130576</v>
      </c>
      <c r="D1730">
        <v>107083</v>
      </c>
      <c r="E1730">
        <v>10006341</v>
      </c>
      <c r="F1730" t="s">
        <v>107</v>
      </c>
      <c r="G1730" t="s">
        <v>11</v>
      </c>
      <c r="H1730" t="s">
        <v>768</v>
      </c>
      <c r="I1730" t="s">
        <v>92</v>
      </c>
      <c r="J1730" t="s">
        <v>93</v>
      </c>
      <c r="K1730" t="s">
        <v>3752</v>
      </c>
      <c r="L1730" s="161">
        <v>41225</v>
      </c>
      <c r="M1730" s="161">
        <v>41229</v>
      </c>
      <c r="N1730" t="s">
        <v>109</v>
      </c>
      <c r="O1730" t="s">
        <v>104</v>
      </c>
      <c r="P1730">
        <v>3</v>
      </c>
      <c r="Q1730" t="s">
        <v>3114</v>
      </c>
      <c r="R1730">
        <v>3</v>
      </c>
    </row>
    <row r="1731" spans="1:18" x14ac:dyDescent="0.2">
      <c r="A1731" t="s">
        <v>3753</v>
      </c>
      <c r="B1731" t="s">
        <v>2848</v>
      </c>
      <c r="C1731">
        <v>130577</v>
      </c>
      <c r="D1731">
        <v>108386</v>
      </c>
      <c r="E1731">
        <v>10006342</v>
      </c>
      <c r="F1731" t="s">
        <v>100</v>
      </c>
      <c r="G1731" t="s">
        <v>11</v>
      </c>
      <c r="H1731" t="s">
        <v>768</v>
      </c>
      <c r="I1731" t="s">
        <v>92</v>
      </c>
      <c r="J1731" t="s">
        <v>93</v>
      </c>
      <c r="K1731" t="s">
        <v>3754</v>
      </c>
      <c r="L1731" s="161">
        <v>41198</v>
      </c>
      <c r="M1731" s="161">
        <v>41201</v>
      </c>
      <c r="N1731" t="s">
        <v>103</v>
      </c>
      <c r="O1731" t="s">
        <v>104</v>
      </c>
      <c r="P1731">
        <v>3</v>
      </c>
      <c r="Q1731" t="s">
        <v>3114</v>
      </c>
      <c r="R1731">
        <v>3</v>
      </c>
    </row>
    <row r="1732" spans="1:18" x14ac:dyDescent="0.2">
      <c r="A1732" t="s">
        <v>3755</v>
      </c>
      <c r="B1732" t="s">
        <v>518</v>
      </c>
      <c r="C1732">
        <v>130586</v>
      </c>
      <c r="D1732">
        <v>108335</v>
      </c>
      <c r="E1732">
        <v>10002570</v>
      </c>
      <c r="F1732" t="s">
        <v>100</v>
      </c>
      <c r="G1732" t="s">
        <v>11</v>
      </c>
      <c r="H1732" t="s">
        <v>354</v>
      </c>
      <c r="I1732" t="s">
        <v>1993</v>
      </c>
      <c r="J1732" t="s">
        <v>93</v>
      </c>
      <c r="K1732" t="s">
        <v>519</v>
      </c>
      <c r="L1732" s="161">
        <v>41387</v>
      </c>
      <c r="M1732" s="161">
        <v>41390</v>
      </c>
      <c r="N1732" t="s">
        <v>520</v>
      </c>
      <c r="O1732" t="s">
        <v>104</v>
      </c>
      <c r="P1732">
        <v>2</v>
      </c>
      <c r="Q1732" t="s">
        <v>3114</v>
      </c>
      <c r="R1732">
        <v>4</v>
      </c>
    </row>
    <row r="1733" spans="1:18" x14ac:dyDescent="0.2">
      <c r="A1733" t="s">
        <v>3756</v>
      </c>
      <c r="B1733" t="s">
        <v>2863</v>
      </c>
      <c r="C1733">
        <v>130588</v>
      </c>
      <c r="D1733">
        <v>108415</v>
      </c>
      <c r="E1733">
        <v>10003491</v>
      </c>
      <c r="F1733" t="s">
        <v>100</v>
      </c>
      <c r="G1733" t="s">
        <v>11</v>
      </c>
      <c r="H1733" t="s">
        <v>946</v>
      </c>
      <c r="I1733" t="s">
        <v>1993</v>
      </c>
      <c r="J1733" t="s">
        <v>93</v>
      </c>
      <c r="K1733" t="s">
        <v>3757</v>
      </c>
      <c r="L1733" s="161">
        <v>41317</v>
      </c>
      <c r="M1733" s="161">
        <v>41320</v>
      </c>
      <c r="N1733" t="s">
        <v>520</v>
      </c>
      <c r="O1733" t="s">
        <v>104</v>
      </c>
      <c r="P1733">
        <v>3</v>
      </c>
      <c r="Q1733" t="s">
        <v>3114</v>
      </c>
      <c r="R1733">
        <v>4</v>
      </c>
    </row>
    <row r="1734" spans="1:18" x14ac:dyDescent="0.2">
      <c r="A1734" t="s">
        <v>3758</v>
      </c>
      <c r="B1734" t="s">
        <v>388</v>
      </c>
      <c r="C1734">
        <v>130604</v>
      </c>
      <c r="D1734">
        <v>107745</v>
      </c>
      <c r="E1734">
        <v>10002107</v>
      </c>
      <c r="F1734" t="s">
        <v>107</v>
      </c>
      <c r="G1734" t="s">
        <v>11</v>
      </c>
      <c r="H1734" t="s">
        <v>389</v>
      </c>
      <c r="I1734" t="s">
        <v>177</v>
      </c>
      <c r="J1734" t="s">
        <v>177</v>
      </c>
      <c r="K1734" t="s">
        <v>390</v>
      </c>
      <c r="L1734" s="161">
        <v>41330</v>
      </c>
      <c r="M1734" s="161">
        <v>41334</v>
      </c>
      <c r="N1734" t="s">
        <v>109</v>
      </c>
      <c r="O1734" t="s">
        <v>104</v>
      </c>
      <c r="P1734">
        <v>2</v>
      </c>
      <c r="Q1734" t="s">
        <v>3114</v>
      </c>
      <c r="R1734">
        <v>2</v>
      </c>
    </row>
    <row r="1735" spans="1:18" x14ac:dyDescent="0.2">
      <c r="A1735" t="s">
        <v>3759</v>
      </c>
      <c r="B1735" t="s">
        <v>3760</v>
      </c>
      <c r="C1735">
        <v>130607</v>
      </c>
      <c r="D1735">
        <v>108983</v>
      </c>
      <c r="E1735">
        <v>10000473</v>
      </c>
      <c r="F1735" t="s">
        <v>107</v>
      </c>
      <c r="G1735" t="s">
        <v>11</v>
      </c>
      <c r="H1735" t="s">
        <v>176</v>
      </c>
      <c r="I1735" t="s">
        <v>177</v>
      </c>
      <c r="J1735" t="s">
        <v>177</v>
      </c>
      <c r="K1735" t="s">
        <v>3761</v>
      </c>
      <c r="L1735" s="161">
        <v>41407</v>
      </c>
      <c r="M1735" s="161">
        <v>41411</v>
      </c>
      <c r="N1735" t="s">
        <v>109</v>
      </c>
      <c r="O1735" t="s">
        <v>104</v>
      </c>
      <c r="P1735">
        <v>2</v>
      </c>
      <c r="Q1735" t="s">
        <v>3114</v>
      </c>
      <c r="R1735">
        <v>3</v>
      </c>
    </row>
    <row r="1736" spans="1:18" x14ac:dyDescent="0.2">
      <c r="A1736" t="s">
        <v>3762</v>
      </c>
      <c r="B1736" t="s">
        <v>175</v>
      </c>
      <c r="C1736">
        <v>130608</v>
      </c>
      <c r="D1736">
        <v>105019</v>
      </c>
      <c r="E1736">
        <v>10000275</v>
      </c>
      <c r="F1736" t="s">
        <v>107</v>
      </c>
      <c r="G1736" t="s">
        <v>11</v>
      </c>
      <c r="H1736" t="s">
        <v>176</v>
      </c>
      <c r="I1736" t="s">
        <v>177</v>
      </c>
      <c r="J1736" t="s">
        <v>177</v>
      </c>
      <c r="K1736" t="s">
        <v>3763</v>
      </c>
      <c r="L1736" s="161">
        <v>41428</v>
      </c>
      <c r="M1736" s="161">
        <v>41432</v>
      </c>
      <c r="N1736" t="s">
        <v>109</v>
      </c>
      <c r="O1736" t="s">
        <v>104</v>
      </c>
      <c r="P1736">
        <v>3</v>
      </c>
      <c r="Q1736" t="s">
        <v>3114</v>
      </c>
      <c r="R1736">
        <v>3</v>
      </c>
    </row>
    <row r="1737" spans="1:18" x14ac:dyDescent="0.2">
      <c r="A1737" t="s">
        <v>3764</v>
      </c>
      <c r="B1737" t="s">
        <v>529</v>
      </c>
      <c r="C1737">
        <v>130610</v>
      </c>
      <c r="D1737">
        <v>108527</v>
      </c>
      <c r="E1737">
        <v>10001116</v>
      </c>
      <c r="F1737" t="s">
        <v>107</v>
      </c>
      <c r="G1737" t="s">
        <v>11</v>
      </c>
      <c r="H1737" t="s">
        <v>101</v>
      </c>
      <c r="I1737" t="s">
        <v>102</v>
      </c>
      <c r="J1737" t="s">
        <v>102</v>
      </c>
      <c r="K1737" t="s">
        <v>530</v>
      </c>
      <c r="L1737" s="161">
        <v>41204</v>
      </c>
      <c r="M1737" s="161">
        <v>41208</v>
      </c>
      <c r="N1737" t="s">
        <v>109</v>
      </c>
      <c r="O1737" t="s">
        <v>104</v>
      </c>
      <c r="P1737">
        <v>2</v>
      </c>
      <c r="Q1737" t="s">
        <v>3114</v>
      </c>
      <c r="R1737">
        <v>2</v>
      </c>
    </row>
    <row r="1738" spans="1:18" x14ac:dyDescent="0.2">
      <c r="A1738" t="s">
        <v>3765</v>
      </c>
      <c r="B1738" t="s">
        <v>535</v>
      </c>
      <c r="C1738">
        <v>130612</v>
      </c>
      <c r="D1738">
        <v>106402</v>
      </c>
      <c r="E1738">
        <v>10007949</v>
      </c>
      <c r="F1738" t="s">
        <v>107</v>
      </c>
      <c r="G1738" t="s">
        <v>11</v>
      </c>
      <c r="H1738" t="s">
        <v>101</v>
      </c>
      <c r="I1738" t="s">
        <v>102</v>
      </c>
      <c r="J1738" t="s">
        <v>102</v>
      </c>
      <c r="K1738" t="s">
        <v>3766</v>
      </c>
      <c r="L1738" s="161">
        <v>41429</v>
      </c>
      <c r="M1738" s="161">
        <v>41432</v>
      </c>
      <c r="N1738" t="s">
        <v>109</v>
      </c>
      <c r="O1738" t="s">
        <v>104</v>
      </c>
      <c r="P1738">
        <v>3</v>
      </c>
      <c r="Q1738" t="s">
        <v>3114</v>
      </c>
      <c r="R1738">
        <v>3</v>
      </c>
    </row>
    <row r="1739" spans="1:18" x14ac:dyDescent="0.2">
      <c r="A1739" t="s">
        <v>3767</v>
      </c>
      <c r="B1739" t="s">
        <v>1319</v>
      </c>
      <c r="C1739">
        <v>130621</v>
      </c>
      <c r="D1739">
        <v>108345</v>
      </c>
      <c r="E1739">
        <v>10004144</v>
      </c>
      <c r="F1739" t="s">
        <v>107</v>
      </c>
      <c r="G1739" t="s">
        <v>11</v>
      </c>
      <c r="H1739" t="s">
        <v>1316</v>
      </c>
      <c r="I1739" t="s">
        <v>131</v>
      </c>
      <c r="J1739" t="s">
        <v>131</v>
      </c>
      <c r="K1739" t="s">
        <v>3768</v>
      </c>
      <c r="L1739" s="161">
        <v>41415</v>
      </c>
      <c r="M1739" s="161">
        <v>41418</v>
      </c>
      <c r="N1739" t="s">
        <v>217</v>
      </c>
      <c r="O1739" t="s">
        <v>104</v>
      </c>
      <c r="P1739">
        <v>2</v>
      </c>
      <c r="Q1739" t="s">
        <v>3114</v>
      </c>
      <c r="R1739">
        <v>4</v>
      </c>
    </row>
    <row r="1740" spans="1:18" x14ac:dyDescent="0.2">
      <c r="A1740" t="s">
        <v>3769</v>
      </c>
      <c r="B1740" t="s">
        <v>1334</v>
      </c>
      <c r="C1740">
        <v>130649</v>
      </c>
      <c r="D1740">
        <v>108499</v>
      </c>
      <c r="E1740">
        <v>10005128</v>
      </c>
      <c r="F1740" t="s">
        <v>107</v>
      </c>
      <c r="G1740" t="s">
        <v>11</v>
      </c>
      <c r="H1740" t="s">
        <v>719</v>
      </c>
      <c r="I1740" t="s">
        <v>155</v>
      </c>
      <c r="J1740" t="s">
        <v>155</v>
      </c>
      <c r="K1740" t="s">
        <v>3770</v>
      </c>
      <c r="L1740" s="161">
        <v>41183</v>
      </c>
      <c r="M1740" s="161">
        <v>41187</v>
      </c>
      <c r="N1740" t="s">
        <v>109</v>
      </c>
      <c r="O1740" t="s">
        <v>104</v>
      </c>
      <c r="P1740">
        <v>2</v>
      </c>
      <c r="Q1740" t="s">
        <v>3114</v>
      </c>
      <c r="R1740">
        <v>3</v>
      </c>
    </row>
    <row r="1741" spans="1:18" x14ac:dyDescent="0.2">
      <c r="A1741" t="s">
        <v>3771</v>
      </c>
      <c r="B1741" t="s">
        <v>3772</v>
      </c>
      <c r="C1741">
        <v>130650</v>
      </c>
      <c r="D1741">
        <v>106513</v>
      </c>
      <c r="E1741">
        <v>10005127</v>
      </c>
      <c r="F1741" t="s">
        <v>2155</v>
      </c>
      <c r="G1741" t="s">
        <v>17</v>
      </c>
      <c r="H1741" t="s">
        <v>719</v>
      </c>
      <c r="I1741" t="s">
        <v>155</v>
      </c>
      <c r="J1741" t="s">
        <v>155</v>
      </c>
      <c r="K1741" t="s">
        <v>3773</v>
      </c>
      <c r="L1741" s="161">
        <v>41394</v>
      </c>
      <c r="M1741" s="161">
        <v>41397</v>
      </c>
      <c r="N1741" t="s">
        <v>109</v>
      </c>
      <c r="O1741" t="s">
        <v>104</v>
      </c>
      <c r="P1741">
        <v>2</v>
      </c>
      <c r="Q1741" t="s">
        <v>3114</v>
      </c>
      <c r="R1741">
        <v>2</v>
      </c>
    </row>
    <row r="1742" spans="1:18" x14ac:dyDescent="0.2">
      <c r="A1742" t="s">
        <v>3774</v>
      </c>
      <c r="B1742" t="s">
        <v>3775</v>
      </c>
      <c r="C1742">
        <v>130651</v>
      </c>
      <c r="D1742" t="s">
        <v>96</v>
      </c>
      <c r="E1742">
        <v>10000683</v>
      </c>
      <c r="F1742" t="s">
        <v>274</v>
      </c>
      <c r="G1742" t="s">
        <v>11</v>
      </c>
      <c r="H1742" t="s">
        <v>252</v>
      </c>
      <c r="I1742" t="s">
        <v>155</v>
      </c>
      <c r="J1742" t="s">
        <v>155</v>
      </c>
      <c r="K1742" t="s">
        <v>3776</v>
      </c>
      <c r="L1742" s="161">
        <v>41198</v>
      </c>
      <c r="M1742" s="161">
        <v>41232</v>
      </c>
      <c r="N1742" t="s">
        <v>109</v>
      </c>
      <c r="O1742" t="s">
        <v>104</v>
      </c>
      <c r="P1742">
        <v>2</v>
      </c>
      <c r="Q1742" t="s">
        <v>3114</v>
      </c>
      <c r="R1742">
        <v>3</v>
      </c>
    </row>
    <row r="1743" spans="1:18" x14ac:dyDescent="0.2">
      <c r="A1743" t="s">
        <v>3777</v>
      </c>
      <c r="B1743" t="s">
        <v>1338</v>
      </c>
      <c r="C1743">
        <v>130653</v>
      </c>
      <c r="D1743">
        <v>106540</v>
      </c>
      <c r="E1743">
        <v>10007469</v>
      </c>
      <c r="F1743" t="s">
        <v>107</v>
      </c>
      <c r="G1743" t="s">
        <v>11</v>
      </c>
      <c r="H1743" t="s">
        <v>555</v>
      </c>
      <c r="I1743" t="s">
        <v>155</v>
      </c>
      <c r="J1743" t="s">
        <v>155</v>
      </c>
      <c r="K1743" t="s">
        <v>3778</v>
      </c>
      <c r="L1743" s="161">
        <v>41429</v>
      </c>
      <c r="M1743" s="161">
        <v>41432</v>
      </c>
      <c r="N1743" t="s">
        <v>109</v>
      </c>
      <c r="O1743" t="s">
        <v>104</v>
      </c>
      <c r="P1743">
        <v>3</v>
      </c>
      <c r="Q1743" t="s">
        <v>3114</v>
      </c>
      <c r="R1743">
        <v>3</v>
      </c>
    </row>
    <row r="1744" spans="1:18" x14ac:dyDescent="0.2">
      <c r="A1744" t="s">
        <v>3779</v>
      </c>
      <c r="B1744" t="s">
        <v>2074</v>
      </c>
      <c r="C1744">
        <v>130655</v>
      </c>
      <c r="D1744">
        <v>106536</v>
      </c>
      <c r="E1744">
        <v>10003676</v>
      </c>
      <c r="F1744" t="s">
        <v>274</v>
      </c>
      <c r="G1744" t="s">
        <v>11</v>
      </c>
      <c r="H1744" t="s">
        <v>555</v>
      </c>
      <c r="I1744" t="s">
        <v>155</v>
      </c>
      <c r="J1744" t="s">
        <v>155</v>
      </c>
      <c r="K1744" t="s">
        <v>3780</v>
      </c>
      <c r="L1744" s="161">
        <v>41394</v>
      </c>
      <c r="M1744" s="161">
        <v>41397</v>
      </c>
      <c r="N1744" t="s">
        <v>109</v>
      </c>
      <c r="O1744" t="s">
        <v>104</v>
      </c>
      <c r="P1744">
        <v>3</v>
      </c>
      <c r="Q1744" t="s">
        <v>3114</v>
      </c>
      <c r="R1744">
        <v>2</v>
      </c>
    </row>
    <row r="1745" spans="1:18" x14ac:dyDescent="0.2">
      <c r="A1745" t="s">
        <v>3781</v>
      </c>
      <c r="B1745" t="s">
        <v>2892</v>
      </c>
      <c r="C1745">
        <v>130665</v>
      </c>
      <c r="D1745">
        <v>107520</v>
      </c>
      <c r="E1745">
        <v>10002923</v>
      </c>
      <c r="F1745" t="s">
        <v>107</v>
      </c>
      <c r="G1745" t="s">
        <v>11</v>
      </c>
      <c r="H1745" t="s">
        <v>1349</v>
      </c>
      <c r="I1745" t="s">
        <v>177</v>
      </c>
      <c r="J1745" t="s">
        <v>177</v>
      </c>
      <c r="K1745" t="s">
        <v>3782</v>
      </c>
      <c r="L1745" s="161">
        <v>41295</v>
      </c>
      <c r="M1745" s="161">
        <v>41299</v>
      </c>
      <c r="N1745" t="s">
        <v>217</v>
      </c>
      <c r="O1745" t="s">
        <v>104</v>
      </c>
      <c r="P1745">
        <v>3</v>
      </c>
      <c r="Q1745" t="s">
        <v>3114</v>
      </c>
      <c r="R1745">
        <v>4</v>
      </c>
    </row>
    <row r="1746" spans="1:18" x14ac:dyDescent="0.2">
      <c r="A1746" t="s">
        <v>3783</v>
      </c>
      <c r="B1746" t="s">
        <v>588</v>
      </c>
      <c r="C1746">
        <v>130668</v>
      </c>
      <c r="D1746">
        <v>108380</v>
      </c>
      <c r="E1746">
        <v>10007212</v>
      </c>
      <c r="F1746" t="s">
        <v>100</v>
      </c>
      <c r="G1746" t="s">
        <v>11</v>
      </c>
      <c r="H1746" t="s">
        <v>243</v>
      </c>
      <c r="I1746" t="s">
        <v>177</v>
      </c>
      <c r="J1746" t="s">
        <v>177</v>
      </c>
      <c r="K1746" t="s">
        <v>589</v>
      </c>
      <c r="L1746" s="161">
        <v>41177</v>
      </c>
      <c r="M1746" s="161">
        <v>41180</v>
      </c>
      <c r="N1746" t="s">
        <v>103</v>
      </c>
      <c r="O1746" t="s">
        <v>104</v>
      </c>
      <c r="P1746">
        <v>2</v>
      </c>
      <c r="Q1746" t="s">
        <v>3114</v>
      </c>
      <c r="R1746">
        <v>2</v>
      </c>
    </row>
    <row r="1747" spans="1:18" x14ac:dyDescent="0.2">
      <c r="A1747" t="s">
        <v>3784</v>
      </c>
      <c r="B1747" t="s">
        <v>3785</v>
      </c>
      <c r="C1747">
        <v>130669</v>
      </c>
      <c r="D1747">
        <v>108432</v>
      </c>
      <c r="E1747">
        <v>10000887</v>
      </c>
      <c r="F1747" t="s">
        <v>100</v>
      </c>
      <c r="G1747" t="s">
        <v>11</v>
      </c>
      <c r="H1747" t="s">
        <v>243</v>
      </c>
      <c r="I1747" t="s">
        <v>177</v>
      </c>
      <c r="J1747" t="s">
        <v>177</v>
      </c>
      <c r="K1747" t="s">
        <v>3786</v>
      </c>
      <c r="L1747" s="161">
        <v>41191</v>
      </c>
      <c r="M1747" s="161">
        <v>41194</v>
      </c>
      <c r="N1747" t="s">
        <v>103</v>
      </c>
      <c r="O1747" t="s">
        <v>104</v>
      </c>
      <c r="P1747">
        <v>1</v>
      </c>
      <c r="Q1747" t="s">
        <v>3114</v>
      </c>
      <c r="R1747">
        <v>2</v>
      </c>
    </row>
    <row r="1748" spans="1:18" x14ac:dyDescent="0.2">
      <c r="A1748" t="s">
        <v>3787</v>
      </c>
      <c r="B1748" t="s">
        <v>166</v>
      </c>
      <c r="C1748">
        <v>130677</v>
      </c>
      <c r="D1748">
        <v>108461</v>
      </c>
      <c r="E1748">
        <v>10002297</v>
      </c>
      <c r="F1748" t="s">
        <v>107</v>
      </c>
      <c r="G1748" t="s">
        <v>11</v>
      </c>
      <c r="H1748" t="s">
        <v>167</v>
      </c>
      <c r="I1748" t="s">
        <v>102</v>
      </c>
      <c r="J1748" t="s">
        <v>102</v>
      </c>
      <c r="K1748" t="s">
        <v>3788</v>
      </c>
      <c r="L1748" s="161">
        <v>41407</v>
      </c>
      <c r="M1748" s="161">
        <v>41411</v>
      </c>
      <c r="N1748" t="s">
        <v>109</v>
      </c>
      <c r="O1748" t="s">
        <v>104</v>
      </c>
      <c r="P1748">
        <v>3</v>
      </c>
      <c r="Q1748" t="s">
        <v>3114</v>
      </c>
      <c r="R1748">
        <v>3</v>
      </c>
    </row>
    <row r="1749" spans="1:18" x14ac:dyDescent="0.2">
      <c r="A1749" t="s">
        <v>3789</v>
      </c>
      <c r="B1749" t="s">
        <v>3790</v>
      </c>
      <c r="C1749">
        <v>130680</v>
      </c>
      <c r="D1749">
        <v>108395</v>
      </c>
      <c r="E1749">
        <v>10005881</v>
      </c>
      <c r="F1749" t="s">
        <v>100</v>
      </c>
      <c r="G1749" t="s">
        <v>11</v>
      </c>
      <c r="H1749" t="s">
        <v>167</v>
      </c>
      <c r="I1749" t="s">
        <v>102</v>
      </c>
      <c r="J1749" t="s">
        <v>102</v>
      </c>
      <c r="K1749" t="s">
        <v>3791</v>
      </c>
      <c r="L1749" s="161">
        <v>41310</v>
      </c>
      <c r="M1749" s="161">
        <v>41313</v>
      </c>
      <c r="N1749" t="s">
        <v>103</v>
      </c>
      <c r="O1749" t="s">
        <v>104</v>
      </c>
      <c r="P1749">
        <v>2</v>
      </c>
      <c r="Q1749" t="s">
        <v>3114</v>
      </c>
      <c r="R1749">
        <v>1</v>
      </c>
    </row>
    <row r="1750" spans="1:18" x14ac:dyDescent="0.2">
      <c r="A1750" t="s">
        <v>3792</v>
      </c>
      <c r="B1750" t="s">
        <v>320</v>
      </c>
      <c r="C1750">
        <v>130681</v>
      </c>
      <c r="D1750">
        <v>108340</v>
      </c>
      <c r="E1750">
        <v>10005736</v>
      </c>
      <c r="F1750" t="s">
        <v>107</v>
      </c>
      <c r="G1750" t="s">
        <v>11</v>
      </c>
      <c r="H1750" t="s">
        <v>167</v>
      </c>
      <c r="I1750" t="s">
        <v>102</v>
      </c>
      <c r="J1750" t="s">
        <v>102</v>
      </c>
      <c r="K1750" t="s">
        <v>3793</v>
      </c>
      <c r="L1750" s="161">
        <v>41379</v>
      </c>
      <c r="M1750" s="161">
        <v>41383</v>
      </c>
      <c r="N1750" t="s">
        <v>109</v>
      </c>
      <c r="O1750" t="s">
        <v>104</v>
      </c>
      <c r="P1750">
        <v>3</v>
      </c>
      <c r="Q1750" t="s">
        <v>3114</v>
      </c>
      <c r="R1750">
        <v>2</v>
      </c>
    </row>
    <row r="1751" spans="1:18" x14ac:dyDescent="0.2">
      <c r="A1751" t="s">
        <v>3794</v>
      </c>
      <c r="B1751" t="s">
        <v>560</v>
      </c>
      <c r="C1751">
        <v>130683</v>
      </c>
      <c r="D1751">
        <v>106583</v>
      </c>
      <c r="E1751">
        <v>10002696</v>
      </c>
      <c r="F1751" t="s">
        <v>107</v>
      </c>
      <c r="G1751" t="s">
        <v>11</v>
      </c>
      <c r="H1751" t="s">
        <v>340</v>
      </c>
      <c r="I1751" t="s">
        <v>155</v>
      </c>
      <c r="J1751" t="s">
        <v>155</v>
      </c>
      <c r="K1751" t="s">
        <v>561</v>
      </c>
      <c r="L1751" s="161">
        <v>41351</v>
      </c>
      <c r="M1751" s="161">
        <v>41355</v>
      </c>
      <c r="N1751" t="s">
        <v>109</v>
      </c>
      <c r="O1751" t="s">
        <v>104</v>
      </c>
      <c r="P1751">
        <v>2</v>
      </c>
      <c r="Q1751" t="s">
        <v>3114</v>
      </c>
      <c r="R1751">
        <v>2</v>
      </c>
    </row>
    <row r="1752" spans="1:18" x14ac:dyDescent="0.2">
      <c r="A1752" t="s">
        <v>3795</v>
      </c>
      <c r="B1752" t="s">
        <v>1360</v>
      </c>
      <c r="C1752">
        <v>130688</v>
      </c>
      <c r="D1752">
        <v>106596</v>
      </c>
      <c r="E1752">
        <v>10000560</v>
      </c>
      <c r="F1752" t="s">
        <v>107</v>
      </c>
      <c r="G1752" t="s">
        <v>11</v>
      </c>
      <c r="H1752" t="s">
        <v>219</v>
      </c>
      <c r="I1752" t="s">
        <v>177</v>
      </c>
      <c r="J1752" t="s">
        <v>177</v>
      </c>
      <c r="K1752" t="s">
        <v>3796</v>
      </c>
      <c r="L1752" s="161">
        <v>41414</v>
      </c>
      <c r="M1752" s="161">
        <v>41418</v>
      </c>
      <c r="N1752" t="s">
        <v>109</v>
      </c>
      <c r="O1752" t="s">
        <v>104</v>
      </c>
      <c r="P1752">
        <v>2</v>
      </c>
      <c r="Q1752" t="s">
        <v>3114</v>
      </c>
      <c r="R1752">
        <v>3</v>
      </c>
    </row>
    <row r="1753" spans="1:18" x14ac:dyDescent="0.2">
      <c r="A1753" t="s">
        <v>3797</v>
      </c>
      <c r="B1753" t="s">
        <v>3798</v>
      </c>
      <c r="C1753">
        <v>130693</v>
      </c>
      <c r="D1753">
        <v>108459</v>
      </c>
      <c r="E1753">
        <v>10007928</v>
      </c>
      <c r="F1753" t="s">
        <v>107</v>
      </c>
      <c r="G1753" t="s">
        <v>11</v>
      </c>
      <c r="H1753" t="s">
        <v>219</v>
      </c>
      <c r="I1753" t="s">
        <v>177</v>
      </c>
      <c r="J1753" t="s">
        <v>177</v>
      </c>
      <c r="K1753" t="s">
        <v>3799</v>
      </c>
      <c r="L1753" s="161">
        <v>41393</v>
      </c>
      <c r="M1753" s="161">
        <v>41397</v>
      </c>
      <c r="N1753" t="s">
        <v>109</v>
      </c>
      <c r="O1753" t="s">
        <v>104</v>
      </c>
      <c r="P1753">
        <v>2</v>
      </c>
      <c r="Q1753" t="s">
        <v>3114</v>
      </c>
      <c r="R1753">
        <v>3</v>
      </c>
    </row>
    <row r="1754" spans="1:18" x14ac:dyDescent="0.2">
      <c r="A1754" t="s">
        <v>3800</v>
      </c>
      <c r="B1754" t="s">
        <v>2087</v>
      </c>
      <c r="C1754">
        <v>130699</v>
      </c>
      <c r="D1754">
        <v>108382</v>
      </c>
      <c r="E1754">
        <v>10006958</v>
      </c>
      <c r="F1754" t="s">
        <v>100</v>
      </c>
      <c r="G1754" t="s">
        <v>11</v>
      </c>
      <c r="H1754" t="s">
        <v>219</v>
      </c>
      <c r="I1754" t="s">
        <v>177</v>
      </c>
      <c r="J1754" t="s">
        <v>177</v>
      </c>
      <c r="K1754" t="s">
        <v>3801</v>
      </c>
      <c r="L1754" s="161">
        <v>41219</v>
      </c>
      <c r="M1754" s="161">
        <v>41222</v>
      </c>
      <c r="N1754" t="s">
        <v>520</v>
      </c>
      <c r="O1754" t="s">
        <v>104</v>
      </c>
      <c r="P1754">
        <v>3</v>
      </c>
      <c r="Q1754" t="s">
        <v>3114</v>
      </c>
      <c r="R1754">
        <v>4</v>
      </c>
    </row>
    <row r="1755" spans="1:18" x14ac:dyDescent="0.2">
      <c r="A1755" t="s">
        <v>3802</v>
      </c>
      <c r="B1755" t="s">
        <v>1366</v>
      </c>
      <c r="C1755">
        <v>130702</v>
      </c>
      <c r="D1755">
        <v>108422</v>
      </c>
      <c r="E1755">
        <v>10002929</v>
      </c>
      <c r="F1755" t="s">
        <v>100</v>
      </c>
      <c r="G1755" t="s">
        <v>11</v>
      </c>
      <c r="H1755" t="s">
        <v>219</v>
      </c>
      <c r="I1755" t="s">
        <v>177</v>
      </c>
      <c r="J1755" t="s">
        <v>177</v>
      </c>
      <c r="K1755" t="s">
        <v>3803</v>
      </c>
      <c r="L1755" s="161">
        <v>41338</v>
      </c>
      <c r="M1755" s="161">
        <v>41341</v>
      </c>
      <c r="N1755" t="s">
        <v>103</v>
      </c>
      <c r="O1755" t="s">
        <v>104</v>
      </c>
      <c r="P1755">
        <v>2</v>
      </c>
      <c r="Q1755" t="s">
        <v>3114</v>
      </c>
      <c r="R1755">
        <v>3</v>
      </c>
    </row>
    <row r="1756" spans="1:18" x14ac:dyDescent="0.2">
      <c r="A1756" t="s">
        <v>3804</v>
      </c>
      <c r="B1756" t="s">
        <v>1368</v>
      </c>
      <c r="C1756">
        <v>130705</v>
      </c>
      <c r="D1756">
        <v>108387</v>
      </c>
      <c r="E1756">
        <v>10006268</v>
      </c>
      <c r="F1756" t="s">
        <v>100</v>
      </c>
      <c r="G1756" t="s">
        <v>11</v>
      </c>
      <c r="H1756" t="s">
        <v>219</v>
      </c>
      <c r="I1756" t="s">
        <v>177</v>
      </c>
      <c r="J1756" t="s">
        <v>177</v>
      </c>
      <c r="K1756" t="s">
        <v>3805</v>
      </c>
      <c r="L1756" s="161">
        <v>41345</v>
      </c>
      <c r="M1756" s="161">
        <v>41348</v>
      </c>
      <c r="N1756" t="s">
        <v>103</v>
      </c>
      <c r="O1756" t="s">
        <v>104</v>
      </c>
      <c r="P1756">
        <v>3</v>
      </c>
      <c r="Q1756" t="s">
        <v>3114</v>
      </c>
      <c r="R1756">
        <v>3</v>
      </c>
    </row>
    <row r="1757" spans="1:18" x14ac:dyDescent="0.2">
      <c r="A1757" t="s">
        <v>3806</v>
      </c>
      <c r="B1757" t="s">
        <v>3807</v>
      </c>
      <c r="C1757">
        <v>130706</v>
      </c>
      <c r="D1757">
        <v>108402</v>
      </c>
      <c r="E1757">
        <v>10005158</v>
      </c>
      <c r="F1757" t="s">
        <v>100</v>
      </c>
      <c r="G1757" t="s">
        <v>11</v>
      </c>
      <c r="H1757" t="s">
        <v>975</v>
      </c>
      <c r="I1757" t="s">
        <v>177</v>
      </c>
      <c r="J1757" t="s">
        <v>177</v>
      </c>
      <c r="K1757" t="s">
        <v>3808</v>
      </c>
      <c r="L1757" s="161">
        <v>41345</v>
      </c>
      <c r="M1757" s="161">
        <v>41348</v>
      </c>
      <c r="N1757" t="s">
        <v>103</v>
      </c>
      <c r="O1757" t="s">
        <v>104</v>
      </c>
      <c r="P1757">
        <v>2</v>
      </c>
      <c r="Q1757" t="s">
        <v>3114</v>
      </c>
      <c r="R1757">
        <v>3</v>
      </c>
    </row>
    <row r="1758" spans="1:18" x14ac:dyDescent="0.2">
      <c r="A1758" t="s">
        <v>3809</v>
      </c>
      <c r="B1758" t="s">
        <v>2914</v>
      </c>
      <c r="C1758">
        <v>130709</v>
      </c>
      <c r="D1758">
        <v>109884</v>
      </c>
      <c r="E1758">
        <v>10002356</v>
      </c>
      <c r="F1758" t="s">
        <v>107</v>
      </c>
      <c r="G1758" t="s">
        <v>11</v>
      </c>
      <c r="H1758" t="s">
        <v>382</v>
      </c>
      <c r="I1758" t="s">
        <v>161</v>
      </c>
      <c r="J1758" t="s">
        <v>161</v>
      </c>
      <c r="K1758" t="s">
        <v>3810</v>
      </c>
      <c r="L1758" s="161">
        <v>41205</v>
      </c>
      <c r="M1758" s="161">
        <v>41208</v>
      </c>
      <c r="N1758" t="s">
        <v>109</v>
      </c>
      <c r="O1758" t="s">
        <v>104</v>
      </c>
      <c r="P1758">
        <v>4</v>
      </c>
      <c r="Q1758" t="s">
        <v>3114</v>
      </c>
      <c r="R1758">
        <v>3</v>
      </c>
    </row>
    <row r="1759" spans="1:18" x14ac:dyDescent="0.2">
      <c r="A1759" t="s">
        <v>3811</v>
      </c>
      <c r="B1759" t="s">
        <v>1373</v>
      </c>
      <c r="C1759">
        <v>130713</v>
      </c>
      <c r="D1759">
        <v>106641</v>
      </c>
      <c r="E1759">
        <v>10007977</v>
      </c>
      <c r="F1759" t="s">
        <v>107</v>
      </c>
      <c r="G1759" t="s">
        <v>11</v>
      </c>
      <c r="H1759" t="s">
        <v>382</v>
      </c>
      <c r="I1759" t="s">
        <v>161</v>
      </c>
      <c r="J1759" t="s">
        <v>161</v>
      </c>
      <c r="K1759" t="s">
        <v>3812</v>
      </c>
      <c r="L1759" s="161">
        <v>41435</v>
      </c>
      <c r="M1759" s="161">
        <v>41439</v>
      </c>
      <c r="N1759" t="s">
        <v>109</v>
      </c>
      <c r="O1759" t="s">
        <v>104</v>
      </c>
      <c r="P1759">
        <v>3</v>
      </c>
      <c r="Q1759" t="s">
        <v>3114</v>
      </c>
      <c r="R1759">
        <v>2</v>
      </c>
    </row>
    <row r="1760" spans="1:18" x14ac:dyDescent="0.2">
      <c r="A1760" t="s">
        <v>3813</v>
      </c>
      <c r="B1760" t="s">
        <v>1375</v>
      </c>
      <c r="C1760">
        <v>130719</v>
      </c>
      <c r="D1760">
        <v>108377</v>
      </c>
      <c r="E1760">
        <v>10008025</v>
      </c>
      <c r="F1760" t="s">
        <v>100</v>
      </c>
      <c r="G1760" t="s">
        <v>11</v>
      </c>
      <c r="H1760" t="s">
        <v>382</v>
      </c>
      <c r="I1760" t="s">
        <v>161</v>
      </c>
      <c r="J1760" t="s">
        <v>161</v>
      </c>
      <c r="K1760" t="s">
        <v>3814</v>
      </c>
      <c r="L1760" s="161">
        <v>41191</v>
      </c>
      <c r="M1760" s="161">
        <v>41194</v>
      </c>
      <c r="N1760" t="s">
        <v>103</v>
      </c>
      <c r="O1760" t="s">
        <v>104</v>
      </c>
      <c r="P1760">
        <v>2</v>
      </c>
      <c r="Q1760" t="s">
        <v>3114</v>
      </c>
      <c r="R1760">
        <v>2</v>
      </c>
    </row>
    <row r="1761" spans="1:18" x14ac:dyDescent="0.2">
      <c r="A1761" t="s">
        <v>3815</v>
      </c>
      <c r="B1761" t="s">
        <v>1379</v>
      </c>
      <c r="C1761">
        <v>130722</v>
      </c>
      <c r="D1761">
        <v>106658</v>
      </c>
      <c r="E1761">
        <v>10003035</v>
      </c>
      <c r="F1761" t="s">
        <v>107</v>
      </c>
      <c r="G1761" t="s">
        <v>11</v>
      </c>
      <c r="H1761" t="s">
        <v>724</v>
      </c>
      <c r="I1761" t="s">
        <v>102</v>
      </c>
      <c r="J1761" t="s">
        <v>102</v>
      </c>
      <c r="K1761" t="s">
        <v>3816</v>
      </c>
      <c r="L1761" s="161">
        <v>41393</v>
      </c>
      <c r="M1761" s="161">
        <v>41397</v>
      </c>
      <c r="N1761" t="s">
        <v>109</v>
      </c>
      <c r="O1761" t="s">
        <v>104</v>
      </c>
      <c r="P1761">
        <v>2</v>
      </c>
      <c r="Q1761" t="s">
        <v>3114</v>
      </c>
      <c r="R1761">
        <v>3</v>
      </c>
    </row>
    <row r="1762" spans="1:18" x14ac:dyDescent="0.2">
      <c r="A1762" t="s">
        <v>3817</v>
      </c>
      <c r="B1762" t="s">
        <v>220</v>
      </c>
      <c r="C1762">
        <v>130728</v>
      </c>
      <c r="D1762">
        <v>106743</v>
      </c>
      <c r="E1762">
        <v>10006570</v>
      </c>
      <c r="F1762" t="s">
        <v>107</v>
      </c>
      <c r="G1762" t="s">
        <v>11</v>
      </c>
      <c r="H1762" t="s">
        <v>221</v>
      </c>
      <c r="I1762" t="s">
        <v>177</v>
      </c>
      <c r="J1762" t="s">
        <v>177</v>
      </c>
      <c r="K1762" t="s">
        <v>222</v>
      </c>
      <c r="L1762" s="161">
        <v>41337</v>
      </c>
      <c r="M1762" s="161">
        <v>41341</v>
      </c>
      <c r="N1762" t="s">
        <v>109</v>
      </c>
      <c r="O1762" t="s">
        <v>104</v>
      </c>
      <c r="P1762">
        <v>2</v>
      </c>
      <c r="Q1762" t="s">
        <v>3114</v>
      </c>
      <c r="R1762">
        <v>3</v>
      </c>
    </row>
    <row r="1763" spans="1:18" x14ac:dyDescent="0.2">
      <c r="A1763" t="s">
        <v>3818</v>
      </c>
      <c r="B1763" t="s">
        <v>1385</v>
      </c>
      <c r="C1763">
        <v>130737</v>
      </c>
      <c r="D1763">
        <v>106466</v>
      </c>
      <c r="E1763">
        <v>10003768</v>
      </c>
      <c r="F1763" t="s">
        <v>107</v>
      </c>
      <c r="G1763" t="s">
        <v>11</v>
      </c>
      <c r="H1763" t="s">
        <v>395</v>
      </c>
      <c r="I1763" t="s">
        <v>131</v>
      </c>
      <c r="J1763" t="s">
        <v>131</v>
      </c>
      <c r="K1763" t="s">
        <v>3819</v>
      </c>
      <c r="L1763" s="161">
        <v>41253</v>
      </c>
      <c r="M1763" s="161">
        <v>41257</v>
      </c>
      <c r="N1763" t="s">
        <v>109</v>
      </c>
      <c r="O1763" t="s">
        <v>104</v>
      </c>
      <c r="P1763">
        <v>2</v>
      </c>
      <c r="Q1763" t="s">
        <v>3114</v>
      </c>
      <c r="R1763">
        <v>3</v>
      </c>
    </row>
    <row r="1764" spans="1:18" x14ac:dyDescent="0.2">
      <c r="A1764" t="s">
        <v>3820</v>
      </c>
      <c r="B1764" t="s">
        <v>3821</v>
      </c>
      <c r="C1764">
        <v>130743</v>
      </c>
      <c r="D1764">
        <v>106924</v>
      </c>
      <c r="E1764">
        <v>10004478</v>
      </c>
      <c r="F1764" t="s">
        <v>274</v>
      </c>
      <c r="G1764" t="s">
        <v>11</v>
      </c>
      <c r="H1764" t="s">
        <v>395</v>
      </c>
      <c r="I1764" t="s">
        <v>131</v>
      </c>
      <c r="J1764" t="s">
        <v>131</v>
      </c>
      <c r="K1764" t="s">
        <v>3822</v>
      </c>
      <c r="L1764" s="161">
        <v>41428</v>
      </c>
      <c r="M1764" s="161">
        <v>41432</v>
      </c>
      <c r="N1764" t="s">
        <v>109</v>
      </c>
      <c r="O1764" t="s">
        <v>104</v>
      </c>
      <c r="P1764">
        <v>2</v>
      </c>
      <c r="Q1764" t="s">
        <v>3114</v>
      </c>
      <c r="R1764">
        <v>3</v>
      </c>
    </row>
    <row r="1765" spans="1:18" x14ac:dyDescent="0.2">
      <c r="A1765" t="s">
        <v>3823</v>
      </c>
      <c r="B1765" t="s">
        <v>3824</v>
      </c>
      <c r="C1765">
        <v>130748</v>
      </c>
      <c r="D1765">
        <v>109293</v>
      </c>
      <c r="E1765">
        <v>10004112</v>
      </c>
      <c r="F1765" t="s">
        <v>107</v>
      </c>
      <c r="G1765" t="s">
        <v>11</v>
      </c>
      <c r="H1765" t="s">
        <v>386</v>
      </c>
      <c r="I1765" t="s">
        <v>152</v>
      </c>
      <c r="J1765" t="s">
        <v>152</v>
      </c>
      <c r="K1765" t="s">
        <v>3825</v>
      </c>
      <c r="L1765" s="161">
        <v>41330</v>
      </c>
      <c r="M1765" s="161">
        <v>41334</v>
      </c>
      <c r="N1765" t="s">
        <v>109</v>
      </c>
      <c r="O1765" t="s">
        <v>104</v>
      </c>
      <c r="P1765">
        <v>2</v>
      </c>
      <c r="Q1765" t="s">
        <v>3114</v>
      </c>
      <c r="R1765">
        <v>2</v>
      </c>
    </row>
    <row r="1766" spans="1:18" x14ac:dyDescent="0.2">
      <c r="A1766" t="s">
        <v>3826</v>
      </c>
      <c r="B1766" t="s">
        <v>2094</v>
      </c>
      <c r="C1766">
        <v>130750</v>
      </c>
      <c r="D1766">
        <v>106775</v>
      </c>
      <c r="E1766">
        <v>10005989</v>
      </c>
      <c r="F1766" t="s">
        <v>107</v>
      </c>
      <c r="G1766" t="s">
        <v>11</v>
      </c>
      <c r="H1766" t="s">
        <v>386</v>
      </c>
      <c r="I1766" t="s">
        <v>152</v>
      </c>
      <c r="J1766" t="s">
        <v>152</v>
      </c>
      <c r="K1766" t="s">
        <v>3827</v>
      </c>
      <c r="L1766" s="161">
        <v>41435</v>
      </c>
      <c r="M1766" s="161">
        <v>41439</v>
      </c>
      <c r="N1766" t="s">
        <v>109</v>
      </c>
      <c r="O1766" t="s">
        <v>104</v>
      </c>
      <c r="P1766">
        <v>3</v>
      </c>
      <c r="Q1766" t="s">
        <v>3114</v>
      </c>
      <c r="R1766">
        <v>3</v>
      </c>
    </row>
    <row r="1767" spans="1:18" x14ac:dyDescent="0.2">
      <c r="A1767" t="s">
        <v>3828</v>
      </c>
      <c r="B1767" t="s">
        <v>497</v>
      </c>
      <c r="C1767">
        <v>130754</v>
      </c>
      <c r="D1767">
        <v>106763</v>
      </c>
      <c r="E1767">
        <v>10000952</v>
      </c>
      <c r="F1767" t="s">
        <v>274</v>
      </c>
      <c r="G1767" t="s">
        <v>11</v>
      </c>
      <c r="H1767" t="s">
        <v>386</v>
      </c>
      <c r="I1767" t="s">
        <v>152</v>
      </c>
      <c r="J1767" t="s">
        <v>152</v>
      </c>
      <c r="K1767" t="s">
        <v>498</v>
      </c>
      <c r="L1767" s="161">
        <v>41226</v>
      </c>
      <c r="M1767" s="161">
        <v>41229</v>
      </c>
      <c r="N1767" t="s">
        <v>109</v>
      </c>
      <c r="O1767" t="s">
        <v>104</v>
      </c>
      <c r="P1767">
        <v>2</v>
      </c>
      <c r="Q1767" t="s">
        <v>3114</v>
      </c>
      <c r="R1767">
        <v>3</v>
      </c>
    </row>
    <row r="1768" spans="1:18" x14ac:dyDescent="0.2">
      <c r="A1768" t="s">
        <v>3829</v>
      </c>
      <c r="B1768" t="s">
        <v>277</v>
      </c>
      <c r="C1768">
        <v>130755</v>
      </c>
      <c r="D1768">
        <v>108425</v>
      </c>
      <c r="E1768">
        <v>10002642</v>
      </c>
      <c r="F1768" t="s">
        <v>100</v>
      </c>
      <c r="G1768" t="s">
        <v>11</v>
      </c>
      <c r="H1768" t="s">
        <v>278</v>
      </c>
      <c r="I1768" t="s">
        <v>152</v>
      </c>
      <c r="J1768" t="s">
        <v>152</v>
      </c>
      <c r="K1768" t="s">
        <v>3830</v>
      </c>
      <c r="L1768" s="161">
        <v>41177</v>
      </c>
      <c r="M1768" s="161">
        <v>41180</v>
      </c>
      <c r="N1768" t="s">
        <v>103</v>
      </c>
      <c r="O1768" t="s">
        <v>104</v>
      </c>
      <c r="P1768">
        <v>3</v>
      </c>
      <c r="Q1768" t="s">
        <v>3114</v>
      </c>
      <c r="R1768">
        <v>3</v>
      </c>
    </row>
    <row r="1769" spans="1:18" x14ac:dyDescent="0.2">
      <c r="A1769" t="s">
        <v>3831</v>
      </c>
      <c r="B1769" t="s">
        <v>1389</v>
      </c>
      <c r="C1769">
        <v>130757</v>
      </c>
      <c r="D1769">
        <v>108327</v>
      </c>
      <c r="E1769">
        <v>10005429</v>
      </c>
      <c r="F1769" t="s">
        <v>100</v>
      </c>
      <c r="G1769" t="s">
        <v>11</v>
      </c>
      <c r="H1769" t="s">
        <v>278</v>
      </c>
      <c r="I1769" t="s">
        <v>152</v>
      </c>
      <c r="J1769" t="s">
        <v>152</v>
      </c>
      <c r="K1769" t="s">
        <v>3832</v>
      </c>
      <c r="L1769" s="161">
        <v>41352</v>
      </c>
      <c r="M1769" s="161">
        <v>41355</v>
      </c>
      <c r="N1769" t="s">
        <v>103</v>
      </c>
      <c r="O1769" t="s">
        <v>104</v>
      </c>
      <c r="P1769">
        <v>2</v>
      </c>
      <c r="Q1769" t="s">
        <v>3114</v>
      </c>
      <c r="R1769">
        <v>3</v>
      </c>
    </row>
    <row r="1770" spans="1:18" x14ac:dyDescent="0.2">
      <c r="A1770" t="s">
        <v>3833</v>
      </c>
      <c r="B1770" t="s">
        <v>2946</v>
      </c>
      <c r="C1770">
        <v>130761</v>
      </c>
      <c r="D1770">
        <v>107641</v>
      </c>
      <c r="E1770">
        <v>10000812</v>
      </c>
      <c r="F1770" t="s">
        <v>107</v>
      </c>
      <c r="G1770" t="s">
        <v>11</v>
      </c>
      <c r="H1770" t="s">
        <v>223</v>
      </c>
      <c r="I1770" t="s">
        <v>152</v>
      </c>
      <c r="J1770" t="s">
        <v>152</v>
      </c>
      <c r="K1770" t="s">
        <v>3834</v>
      </c>
      <c r="L1770" s="161">
        <v>41302</v>
      </c>
      <c r="M1770" s="161">
        <v>41306</v>
      </c>
      <c r="N1770" t="s">
        <v>109</v>
      </c>
      <c r="O1770" t="s">
        <v>104</v>
      </c>
      <c r="P1770">
        <v>3</v>
      </c>
      <c r="Q1770" t="s">
        <v>3114</v>
      </c>
      <c r="R1770">
        <v>2</v>
      </c>
    </row>
    <row r="1771" spans="1:18" x14ac:dyDescent="0.2">
      <c r="A1771" t="s">
        <v>3835</v>
      </c>
      <c r="B1771" t="s">
        <v>199</v>
      </c>
      <c r="C1771">
        <v>130763</v>
      </c>
      <c r="D1771">
        <v>105939</v>
      </c>
      <c r="E1771">
        <v>10007916</v>
      </c>
      <c r="F1771" t="s">
        <v>107</v>
      </c>
      <c r="G1771" t="s">
        <v>11</v>
      </c>
      <c r="H1771" t="s">
        <v>108</v>
      </c>
      <c r="I1771" t="s">
        <v>102</v>
      </c>
      <c r="J1771" t="s">
        <v>102</v>
      </c>
      <c r="K1771" t="s">
        <v>200</v>
      </c>
      <c r="L1771" s="161">
        <v>41288</v>
      </c>
      <c r="M1771" s="161">
        <v>41292</v>
      </c>
      <c r="N1771" t="s">
        <v>109</v>
      </c>
      <c r="O1771" t="s">
        <v>104</v>
      </c>
      <c r="P1771">
        <v>2</v>
      </c>
      <c r="Q1771" t="s">
        <v>3114</v>
      </c>
      <c r="R1771">
        <v>1</v>
      </c>
    </row>
    <row r="1772" spans="1:18" x14ac:dyDescent="0.2">
      <c r="A1772" t="s">
        <v>3836</v>
      </c>
      <c r="B1772" t="s">
        <v>106</v>
      </c>
      <c r="C1772">
        <v>130764</v>
      </c>
      <c r="D1772">
        <v>106947</v>
      </c>
      <c r="E1772">
        <v>10004772</v>
      </c>
      <c r="F1772" t="s">
        <v>107</v>
      </c>
      <c r="G1772" t="s">
        <v>11</v>
      </c>
      <c r="H1772" t="s">
        <v>108</v>
      </c>
      <c r="I1772" t="s">
        <v>102</v>
      </c>
      <c r="J1772" t="s">
        <v>102</v>
      </c>
      <c r="K1772" t="s">
        <v>110</v>
      </c>
      <c r="L1772" s="161">
        <v>41351</v>
      </c>
      <c r="M1772" s="161">
        <v>41355</v>
      </c>
      <c r="N1772" t="s">
        <v>109</v>
      </c>
      <c r="O1772" t="s">
        <v>104</v>
      </c>
      <c r="P1772">
        <v>2</v>
      </c>
      <c r="Q1772" t="s">
        <v>3114</v>
      </c>
      <c r="R1772">
        <v>3</v>
      </c>
    </row>
    <row r="1773" spans="1:18" x14ac:dyDescent="0.2">
      <c r="A1773" t="s">
        <v>3837</v>
      </c>
      <c r="B1773" t="s">
        <v>3838</v>
      </c>
      <c r="C1773">
        <v>130769</v>
      </c>
      <c r="D1773">
        <v>106970</v>
      </c>
      <c r="E1773">
        <v>10007011</v>
      </c>
      <c r="F1773" t="s">
        <v>107</v>
      </c>
      <c r="G1773" t="s">
        <v>11</v>
      </c>
      <c r="H1773" t="s">
        <v>239</v>
      </c>
      <c r="I1773" t="s">
        <v>152</v>
      </c>
      <c r="J1773" t="s">
        <v>152</v>
      </c>
      <c r="K1773" t="s">
        <v>3839</v>
      </c>
      <c r="L1773" s="161">
        <v>41309</v>
      </c>
      <c r="M1773" s="161">
        <v>41313</v>
      </c>
      <c r="N1773" t="s">
        <v>109</v>
      </c>
      <c r="O1773" t="s">
        <v>104</v>
      </c>
      <c r="P1773">
        <v>2</v>
      </c>
      <c r="Q1773" t="s">
        <v>3114</v>
      </c>
      <c r="R1773">
        <v>3</v>
      </c>
    </row>
    <row r="1774" spans="1:18" x14ac:dyDescent="0.2">
      <c r="A1774" t="s">
        <v>3840</v>
      </c>
      <c r="B1774" t="s">
        <v>3841</v>
      </c>
      <c r="C1774">
        <v>130773</v>
      </c>
      <c r="D1774">
        <v>107495</v>
      </c>
      <c r="E1774">
        <v>10004760</v>
      </c>
      <c r="F1774" t="s">
        <v>107</v>
      </c>
      <c r="G1774" t="s">
        <v>11</v>
      </c>
      <c r="H1774" t="s">
        <v>1185</v>
      </c>
      <c r="I1774" t="s">
        <v>92</v>
      </c>
      <c r="J1774" t="s">
        <v>93</v>
      </c>
      <c r="K1774" t="s">
        <v>3842</v>
      </c>
      <c r="L1774" s="161">
        <v>41302</v>
      </c>
      <c r="M1774" s="161">
        <v>41306</v>
      </c>
      <c r="N1774" t="s">
        <v>109</v>
      </c>
      <c r="O1774" t="s">
        <v>104</v>
      </c>
      <c r="P1774">
        <v>2</v>
      </c>
      <c r="Q1774" t="s">
        <v>3114</v>
      </c>
      <c r="R1774">
        <v>3</v>
      </c>
    </row>
    <row r="1775" spans="1:18" x14ac:dyDescent="0.2">
      <c r="A1775" t="s">
        <v>3843</v>
      </c>
      <c r="B1775" t="s">
        <v>1400</v>
      </c>
      <c r="C1775">
        <v>130776</v>
      </c>
      <c r="D1775">
        <v>106985</v>
      </c>
      <c r="E1775">
        <v>10004577</v>
      </c>
      <c r="F1775" t="s">
        <v>107</v>
      </c>
      <c r="G1775" t="s">
        <v>11</v>
      </c>
      <c r="H1775" t="s">
        <v>202</v>
      </c>
      <c r="I1775" t="s">
        <v>152</v>
      </c>
      <c r="J1775" t="s">
        <v>152</v>
      </c>
      <c r="K1775" t="s">
        <v>3844</v>
      </c>
      <c r="L1775" s="161">
        <v>41295</v>
      </c>
      <c r="M1775" s="161">
        <v>41299</v>
      </c>
      <c r="N1775" t="s">
        <v>109</v>
      </c>
      <c r="O1775" t="s">
        <v>104</v>
      </c>
      <c r="P1775">
        <v>3</v>
      </c>
      <c r="Q1775" t="s">
        <v>3114</v>
      </c>
      <c r="R1775">
        <v>2</v>
      </c>
    </row>
    <row r="1776" spans="1:18" x14ac:dyDescent="0.2">
      <c r="A1776" t="s">
        <v>3845</v>
      </c>
      <c r="B1776" t="s">
        <v>3846</v>
      </c>
      <c r="C1776">
        <v>130779</v>
      </c>
      <c r="D1776">
        <v>107949</v>
      </c>
      <c r="E1776">
        <v>10004705</v>
      </c>
      <c r="F1776" t="s">
        <v>107</v>
      </c>
      <c r="G1776" t="s">
        <v>11</v>
      </c>
      <c r="H1776" t="s">
        <v>151</v>
      </c>
      <c r="I1776" t="s">
        <v>152</v>
      </c>
      <c r="J1776" t="s">
        <v>152</v>
      </c>
      <c r="K1776" t="s">
        <v>3847</v>
      </c>
      <c r="L1776" s="161">
        <v>41253</v>
      </c>
      <c r="M1776" s="161">
        <v>41257</v>
      </c>
      <c r="N1776" t="s">
        <v>109</v>
      </c>
      <c r="O1776" t="s">
        <v>104</v>
      </c>
      <c r="P1776">
        <v>2</v>
      </c>
      <c r="Q1776" t="s">
        <v>3114</v>
      </c>
      <c r="R1776">
        <v>3</v>
      </c>
    </row>
    <row r="1777" spans="1:18" x14ac:dyDescent="0.2">
      <c r="A1777" t="s">
        <v>3848</v>
      </c>
      <c r="B1777" t="s">
        <v>1402</v>
      </c>
      <c r="C1777">
        <v>130783</v>
      </c>
      <c r="D1777">
        <v>108485</v>
      </c>
      <c r="E1777">
        <v>10005991</v>
      </c>
      <c r="F1777" t="s">
        <v>107</v>
      </c>
      <c r="G1777" t="s">
        <v>11</v>
      </c>
      <c r="H1777" t="s">
        <v>151</v>
      </c>
      <c r="I1777" t="s">
        <v>152</v>
      </c>
      <c r="J1777" t="s">
        <v>152</v>
      </c>
      <c r="K1777" t="s">
        <v>3849</v>
      </c>
      <c r="L1777" s="161">
        <v>41414</v>
      </c>
      <c r="M1777" s="161">
        <v>41418</v>
      </c>
      <c r="N1777" t="s">
        <v>109</v>
      </c>
      <c r="O1777" t="s">
        <v>104</v>
      </c>
      <c r="P1777">
        <v>3</v>
      </c>
      <c r="Q1777" t="s">
        <v>3114</v>
      </c>
      <c r="R1777">
        <v>2</v>
      </c>
    </row>
    <row r="1778" spans="1:18" x14ac:dyDescent="0.2">
      <c r="A1778" t="s">
        <v>3850</v>
      </c>
      <c r="B1778" t="s">
        <v>583</v>
      </c>
      <c r="C1778">
        <v>130794</v>
      </c>
      <c r="D1778">
        <v>108348</v>
      </c>
      <c r="E1778">
        <v>10005583</v>
      </c>
      <c r="F1778" t="s">
        <v>1998</v>
      </c>
      <c r="G1778" t="s">
        <v>14</v>
      </c>
      <c r="H1778" t="s">
        <v>342</v>
      </c>
      <c r="I1778" t="s">
        <v>177</v>
      </c>
      <c r="J1778" t="s">
        <v>177</v>
      </c>
      <c r="K1778" t="s">
        <v>585</v>
      </c>
      <c r="L1778" s="161">
        <v>41233</v>
      </c>
      <c r="M1778" s="161">
        <v>41236</v>
      </c>
      <c r="N1778" t="s">
        <v>143</v>
      </c>
      <c r="O1778" t="s">
        <v>104</v>
      </c>
      <c r="P1778">
        <v>2</v>
      </c>
      <c r="Q1778" t="s">
        <v>3114</v>
      </c>
      <c r="R1778">
        <v>2</v>
      </c>
    </row>
    <row r="1779" spans="1:18" x14ac:dyDescent="0.2">
      <c r="A1779" t="s">
        <v>3851</v>
      </c>
      <c r="B1779" t="s">
        <v>397</v>
      </c>
      <c r="C1779">
        <v>130797</v>
      </c>
      <c r="D1779">
        <v>108452</v>
      </c>
      <c r="E1779">
        <v>10007299</v>
      </c>
      <c r="F1779" t="s">
        <v>107</v>
      </c>
      <c r="G1779" t="s">
        <v>11</v>
      </c>
      <c r="H1779" t="s">
        <v>398</v>
      </c>
      <c r="I1779" t="s">
        <v>161</v>
      </c>
      <c r="J1779" t="s">
        <v>161</v>
      </c>
      <c r="K1779" t="s">
        <v>3852</v>
      </c>
      <c r="L1779" s="161">
        <v>41394</v>
      </c>
      <c r="M1779" s="161">
        <v>41397</v>
      </c>
      <c r="N1779" t="s">
        <v>109</v>
      </c>
      <c r="O1779" t="s">
        <v>104</v>
      </c>
      <c r="P1779">
        <v>3</v>
      </c>
      <c r="Q1779" t="s">
        <v>3114</v>
      </c>
      <c r="R1779">
        <v>3</v>
      </c>
    </row>
    <row r="1780" spans="1:18" x14ac:dyDescent="0.2">
      <c r="A1780" t="s">
        <v>3853</v>
      </c>
      <c r="B1780" t="s">
        <v>370</v>
      </c>
      <c r="C1780">
        <v>130801</v>
      </c>
      <c r="D1780">
        <v>108408</v>
      </c>
      <c r="E1780">
        <v>10004580</v>
      </c>
      <c r="F1780" t="s">
        <v>100</v>
      </c>
      <c r="G1780" t="s">
        <v>11</v>
      </c>
      <c r="H1780" t="s">
        <v>330</v>
      </c>
      <c r="I1780" t="s">
        <v>161</v>
      </c>
      <c r="J1780" t="s">
        <v>161</v>
      </c>
      <c r="K1780" t="s">
        <v>3854</v>
      </c>
      <c r="L1780" s="161">
        <v>41352</v>
      </c>
      <c r="M1780" s="161">
        <v>41355</v>
      </c>
      <c r="N1780" t="s">
        <v>103</v>
      </c>
      <c r="O1780" t="s">
        <v>104</v>
      </c>
      <c r="P1780">
        <v>2</v>
      </c>
      <c r="Q1780" t="s">
        <v>3114</v>
      </c>
      <c r="R1780">
        <v>3</v>
      </c>
    </row>
    <row r="1781" spans="1:18" x14ac:dyDescent="0.2">
      <c r="A1781" t="s">
        <v>3855</v>
      </c>
      <c r="B1781" t="s">
        <v>1411</v>
      </c>
      <c r="C1781">
        <v>130813</v>
      </c>
      <c r="D1781">
        <v>105114</v>
      </c>
      <c r="E1781">
        <v>10006293</v>
      </c>
      <c r="F1781" t="s">
        <v>107</v>
      </c>
      <c r="G1781" t="s">
        <v>11</v>
      </c>
      <c r="H1781" t="s">
        <v>160</v>
      </c>
      <c r="I1781" t="s">
        <v>161</v>
      </c>
      <c r="J1781" t="s">
        <v>161</v>
      </c>
      <c r="K1781" t="s">
        <v>3856</v>
      </c>
      <c r="L1781" s="161">
        <v>41379</v>
      </c>
      <c r="M1781" s="161">
        <v>41383</v>
      </c>
      <c r="N1781" t="s">
        <v>217</v>
      </c>
      <c r="O1781" t="s">
        <v>104</v>
      </c>
      <c r="P1781">
        <v>3</v>
      </c>
      <c r="Q1781" t="s">
        <v>3114</v>
      </c>
      <c r="R1781">
        <v>4</v>
      </c>
    </row>
    <row r="1782" spans="1:18" x14ac:dyDescent="0.2">
      <c r="A1782" t="s">
        <v>3857</v>
      </c>
      <c r="B1782" t="s">
        <v>2111</v>
      </c>
      <c r="C1782">
        <v>130817</v>
      </c>
      <c r="D1782">
        <v>108338</v>
      </c>
      <c r="E1782">
        <v>10001474</v>
      </c>
      <c r="F1782" t="s">
        <v>100</v>
      </c>
      <c r="G1782" t="s">
        <v>11</v>
      </c>
      <c r="H1782" t="s">
        <v>544</v>
      </c>
      <c r="I1782" t="s">
        <v>161</v>
      </c>
      <c r="J1782" t="s">
        <v>161</v>
      </c>
      <c r="K1782" t="s">
        <v>3858</v>
      </c>
      <c r="L1782" s="161">
        <v>41184</v>
      </c>
      <c r="M1782" s="161">
        <v>41187</v>
      </c>
      <c r="N1782" t="s">
        <v>103</v>
      </c>
      <c r="O1782" t="s">
        <v>104</v>
      </c>
      <c r="P1782">
        <v>3</v>
      </c>
      <c r="Q1782" t="s">
        <v>3114</v>
      </c>
      <c r="R1782">
        <v>3</v>
      </c>
    </row>
    <row r="1783" spans="1:18" x14ac:dyDescent="0.2">
      <c r="A1783" t="s">
        <v>3859</v>
      </c>
      <c r="B1783" t="s">
        <v>1415</v>
      </c>
      <c r="C1783">
        <v>130819</v>
      </c>
      <c r="D1783">
        <v>107462</v>
      </c>
      <c r="E1783">
        <v>10004116</v>
      </c>
      <c r="F1783" t="s">
        <v>107</v>
      </c>
      <c r="G1783" t="s">
        <v>11</v>
      </c>
      <c r="H1783" t="s">
        <v>793</v>
      </c>
      <c r="I1783" t="s">
        <v>102</v>
      </c>
      <c r="J1783" t="s">
        <v>102</v>
      </c>
      <c r="K1783" t="s">
        <v>3860</v>
      </c>
      <c r="L1783" s="161">
        <v>41435</v>
      </c>
      <c r="M1783" s="161">
        <v>41439</v>
      </c>
      <c r="N1783" t="s">
        <v>109</v>
      </c>
      <c r="O1783" t="s">
        <v>104</v>
      </c>
      <c r="P1783">
        <v>3</v>
      </c>
      <c r="Q1783" t="s">
        <v>3114</v>
      </c>
      <c r="R1783">
        <v>3</v>
      </c>
    </row>
    <row r="1784" spans="1:18" x14ac:dyDescent="0.2">
      <c r="A1784" t="s">
        <v>3861</v>
      </c>
      <c r="B1784" t="s">
        <v>1423</v>
      </c>
      <c r="C1784">
        <v>130845</v>
      </c>
      <c r="D1784">
        <v>108375</v>
      </c>
      <c r="E1784">
        <v>10007643</v>
      </c>
      <c r="F1784" t="s">
        <v>107</v>
      </c>
      <c r="G1784" t="s">
        <v>11</v>
      </c>
      <c r="H1784" t="s">
        <v>255</v>
      </c>
      <c r="I1784" t="s">
        <v>177</v>
      </c>
      <c r="J1784" t="s">
        <v>177</v>
      </c>
      <c r="K1784" t="s">
        <v>3862</v>
      </c>
      <c r="L1784" s="161">
        <v>41387</v>
      </c>
      <c r="M1784" s="161">
        <v>41390</v>
      </c>
      <c r="N1784" t="s">
        <v>109</v>
      </c>
      <c r="O1784" t="s">
        <v>104</v>
      </c>
      <c r="P1784">
        <v>3</v>
      </c>
      <c r="Q1784" t="s">
        <v>3114</v>
      </c>
      <c r="R1784">
        <v>3</v>
      </c>
    </row>
    <row r="1785" spans="1:18" x14ac:dyDescent="0.2">
      <c r="A1785" t="s">
        <v>3863</v>
      </c>
      <c r="B1785" t="s">
        <v>3864</v>
      </c>
      <c r="C1785">
        <v>130849</v>
      </c>
      <c r="D1785">
        <v>109044</v>
      </c>
      <c r="E1785">
        <v>10006463</v>
      </c>
      <c r="F1785" t="s">
        <v>107</v>
      </c>
      <c r="G1785" t="s">
        <v>11</v>
      </c>
      <c r="H1785" t="s">
        <v>428</v>
      </c>
      <c r="I1785" t="s">
        <v>155</v>
      </c>
      <c r="J1785" t="s">
        <v>155</v>
      </c>
      <c r="K1785" t="s">
        <v>3865</v>
      </c>
      <c r="L1785" s="161">
        <v>41330</v>
      </c>
      <c r="M1785" s="161">
        <v>41334</v>
      </c>
      <c r="N1785" t="s">
        <v>109</v>
      </c>
      <c r="O1785" t="s">
        <v>104</v>
      </c>
      <c r="P1785">
        <v>1</v>
      </c>
      <c r="Q1785" t="s">
        <v>3114</v>
      </c>
      <c r="R1785">
        <v>3</v>
      </c>
    </row>
    <row r="1786" spans="1:18" x14ac:dyDescent="0.2">
      <c r="A1786" t="s">
        <v>3866</v>
      </c>
      <c r="B1786" t="s">
        <v>1425</v>
      </c>
      <c r="C1786">
        <v>131094</v>
      </c>
      <c r="D1786">
        <v>105156</v>
      </c>
      <c r="E1786">
        <v>10001467</v>
      </c>
      <c r="F1786" t="s">
        <v>107</v>
      </c>
      <c r="G1786" t="s">
        <v>11</v>
      </c>
      <c r="H1786" t="s">
        <v>260</v>
      </c>
      <c r="I1786" t="s">
        <v>155</v>
      </c>
      <c r="J1786" t="s">
        <v>155</v>
      </c>
      <c r="K1786" t="s">
        <v>3867</v>
      </c>
      <c r="L1786" s="161">
        <v>41323</v>
      </c>
      <c r="M1786" s="161">
        <v>41327</v>
      </c>
      <c r="N1786" t="s">
        <v>109</v>
      </c>
      <c r="O1786" t="s">
        <v>104</v>
      </c>
      <c r="P1786">
        <v>4</v>
      </c>
      <c r="Q1786" t="s">
        <v>3114</v>
      </c>
      <c r="R1786">
        <v>2</v>
      </c>
    </row>
    <row r="1787" spans="1:18" x14ac:dyDescent="0.2">
      <c r="A1787" t="s">
        <v>3868</v>
      </c>
      <c r="B1787" t="s">
        <v>2988</v>
      </c>
      <c r="C1787">
        <v>131857</v>
      </c>
      <c r="D1787">
        <v>117294</v>
      </c>
      <c r="E1787">
        <v>10009120</v>
      </c>
      <c r="F1787" t="s">
        <v>1992</v>
      </c>
      <c r="G1787" t="s">
        <v>12</v>
      </c>
      <c r="H1787" t="s">
        <v>398</v>
      </c>
      <c r="I1787" t="s">
        <v>161</v>
      </c>
      <c r="J1787" t="s">
        <v>161</v>
      </c>
      <c r="K1787" t="s">
        <v>3869</v>
      </c>
      <c r="L1787" s="161">
        <v>41198</v>
      </c>
      <c r="M1787" s="161">
        <v>41200</v>
      </c>
      <c r="N1787" t="s">
        <v>127</v>
      </c>
      <c r="O1787" t="s">
        <v>104</v>
      </c>
      <c r="P1787">
        <v>3</v>
      </c>
      <c r="Q1787" t="s">
        <v>3114</v>
      </c>
      <c r="R1787">
        <v>3</v>
      </c>
    </row>
    <row r="1788" spans="1:18" x14ac:dyDescent="0.2">
      <c r="A1788" t="s">
        <v>3870</v>
      </c>
      <c r="B1788" t="s">
        <v>3871</v>
      </c>
      <c r="C1788">
        <v>131860</v>
      </c>
      <c r="D1788">
        <v>111827</v>
      </c>
      <c r="E1788">
        <v>10001867</v>
      </c>
      <c r="F1788" t="s">
        <v>1992</v>
      </c>
      <c r="G1788" t="s">
        <v>12</v>
      </c>
      <c r="H1788" t="s">
        <v>1316</v>
      </c>
      <c r="I1788" t="s">
        <v>131</v>
      </c>
      <c r="J1788" t="s">
        <v>131</v>
      </c>
      <c r="K1788" t="s">
        <v>3872</v>
      </c>
      <c r="L1788" s="161">
        <v>41353</v>
      </c>
      <c r="M1788" s="161">
        <v>41355</v>
      </c>
      <c r="N1788" t="s">
        <v>127</v>
      </c>
      <c r="O1788" t="s">
        <v>104</v>
      </c>
      <c r="P1788">
        <v>1</v>
      </c>
      <c r="Q1788" t="s">
        <v>3114</v>
      </c>
      <c r="R1788">
        <v>2</v>
      </c>
    </row>
    <row r="1789" spans="1:18" x14ac:dyDescent="0.2">
      <c r="A1789" t="s">
        <v>3873</v>
      </c>
      <c r="B1789" t="s">
        <v>1433</v>
      </c>
      <c r="C1789">
        <v>131864</v>
      </c>
      <c r="D1789">
        <v>108767</v>
      </c>
      <c r="E1789">
        <v>10002907</v>
      </c>
      <c r="F1789" t="s">
        <v>107</v>
      </c>
      <c r="G1789" t="s">
        <v>11</v>
      </c>
      <c r="H1789" t="s">
        <v>216</v>
      </c>
      <c r="I1789" t="s">
        <v>115</v>
      </c>
      <c r="J1789" t="s">
        <v>115</v>
      </c>
      <c r="K1789" t="s">
        <v>3874</v>
      </c>
      <c r="L1789" s="161">
        <v>41386</v>
      </c>
      <c r="M1789" s="161">
        <v>41390</v>
      </c>
      <c r="N1789" t="s">
        <v>109</v>
      </c>
      <c r="O1789" t="s">
        <v>104</v>
      </c>
      <c r="P1789">
        <v>2</v>
      </c>
      <c r="Q1789" t="s">
        <v>3114</v>
      </c>
      <c r="R1789">
        <v>3</v>
      </c>
    </row>
    <row r="1790" spans="1:18" x14ac:dyDescent="0.2">
      <c r="A1790" t="s">
        <v>3875</v>
      </c>
      <c r="B1790" t="s">
        <v>3876</v>
      </c>
      <c r="C1790">
        <v>131868</v>
      </c>
      <c r="D1790">
        <v>114848</v>
      </c>
      <c r="E1790">
        <v>10012822</v>
      </c>
      <c r="F1790" t="s">
        <v>1992</v>
      </c>
      <c r="G1790" t="s">
        <v>12</v>
      </c>
      <c r="H1790" t="s">
        <v>1185</v>
      </c>
      <c r="I1790" t="s">
        <v>92</v>
      </c>
      <c r="J1790" t="s">
        <v>93</v>
      </c>
      <c r="K1790" t="s">
        <v>3877</v>
      </c>
      <c r="L1790" s="161">
        <v>41290</v>
      </c>
      <c r="M1790" s="161">
        <v>41292</v>
      </c>
      <c r="N1790" t="s">
        <v>127</v>
      </c>
      <c r="O1790" t="s">
        <v>104</v>
      </c>
      <c r="P1790">
        <v>2</v>
      </c>
      <c r="Q1790" t="s">
        <v>3114</v>
      </c>
      <c r="R1790">
        <v>2</v>
      </c>
    </row>
    <row r="1791" spans="1:18" x14ac:dyDescent="0.2">
      <c r="A1791" t="s">
        <v>3878</v>
      </c>
      <c r="B1791" t="s">
        <v>1437</v>
      </c>
      <c r="C1791">
        <v>131878</v>
      </c>
      <c r="D1791">
        <v>114892</v>
      </c>
      <c r="E1791">
        <v>10002409</v>
      </c>
      <c r="F1791" t="s">
        <v>1992</v>
      </c>
      <c r="G1791" t="s">
        <v>12</v>
      </c>
      <c r="H1791" t="s">
        <v>436</v>
      </c>
      <c r="I1791" t="s">
        <v>155</v>
      </c>
      <c r="J1791" t="s">
        <v>155</v>
      </c>
      <c r="K1791" t="s">
        <v>3879</v>
      </c>
      <c r="L1791" s="161">
        <v>41345</v>
      </c>
      <c r="M1791" s="161">
        <v>41347</v>
      </c>
      <c r="N1791" t="s">
        <v>127</v>
      </c>
      <c r="O1791" t="s">
        <v>104</v>
      </c>
      <c r="P1791">
        <v>2</v>
      </c>
      <c r="Q1791" t="s">
        <v>3114</v>
      </c>
      <c r="R1791">
        <v>2</v>
      </c>
    </row>
    <row r="1792" spans="1:18" x14ac:dyDescent="0.2">
      <c r="A1792" t="s">
        <v>3880</v>
      </c>
      <c r="B1792" t="s">
        <v>3881</v>
      </c>
      <c r="C1792">
        <v>131892</v>
      </c>
      <c r="D1792">
        <v>114855</v>
      </c>
      <c r="E1792">
        <v>10002560</v>
      </c>
      <c r="F1792" t="s">
        <v>1992</v>
      </c>
      <c r="G1792" t="s">
        <v>12</v>
      </c>
      <c r="H1792" t="s">
        <v>436</v>
      </c>
      <c r="I1792" t="s">
        <v>155</v>
      </c>
      <c r="J1792" t="s">
        <v>155</v>
      </c>
      <c r="K1792" t="s">
        <v>3882</v>
      </c>
      <c r="L1792" s="161">
        <v>41408</v>
      </c>
      <c r="M1792" s="161">
        <v>41410</v>
      </c>
      <c r="N1792" t="s">
        <v>127</v>
      </c>
      <c r="O1792" t="s">
        <v>104</v>
      </c>
      <c r="P1792">
        <v>1</v>
      </c>
      <c r="Q1792" t="s">
        <v>3114</v>
      </c>
      <c r="R1792">
        <v>1</v>
      </c>
    </row>
    <row r="1793" spans="1:18" x14ac:dyDescent="0.2">
      <c r="A1793" t="s">
        <v>3883</v>
      </c>
      <c r="B1793" t="s">
        <v>3001</v>
      </c>
      <c r="C1793">
        <v>131900</v>
      </c>
      <c r="D1793">
        <v>114861</v>
      </c>
      <c r="E1793">
        <v>10003774</v>
      </c>
      <c r="F1793" t="s">
        <v>1992</v>
      </c>
      <c r="G1793" t="s">
        <v>12</v>
      </c>
      <c r="H1793" t="s">
        <v>670</v>
      </c>
      <c r="I1793" t="s">
        <v>152</v>
      </c>
      <c r="J1793" t="s">
        <v>152</v>
      </c>
      <c r="K1793" t="s">
        <v>3884</v>
      </c>
      <c r="L1793" s="161">
        <v>41310</v>
      </c>
      <c r="M1793" s="161">
        <v>41312</v>
      </c>
      <c r="N1793" t="s">
        <v>127</v>
      </c>
      <c r="O1793" t="s">
        <v>104</v>
      </c>
      <c r="P1793">
        <v>3</v>
      </c>
      <c r="Q1793" t="s">
        <v>3114</v>
      </c>
      <c r="R1793">
        <v>3</v>
      </c>
    </row>
    <row r="1794" spans="1:18" x14ac:dyDescent="0.2">
      <c r="A1794" t="s">
        <v>3885</v>
      </c>
      <c r="B1794" t="s">
        <v>1441</v>
      </c>
      <c r="C1794">
        <v>131910</v>
      </c>
      <c r="D1794">
        <v>114889</v>
      </c>
      <c r="E1794">
        <v>10003775</v>
      </c>
      <c r="F1794" t="s">
        <v>1992</v>
      </c>
      <c r="G1794" t="s">
        <v>12</v>
      </c>
      <c r="H1794" t="s">
        <v>1278</v>
      </c>
      <c r="I1794" t="s">
        <v>131</v>
      </c>
      <c r="J1794" t="s">
        <v>131</v>
      </c>
      <c r="K1794" t="s">
        <v>3886</v>
      </c>
      <c r="L1794" s="161">
        <v>41436</v>
      </c>
      <c r="M1794" s="161">
        <v>41438</v>
      </c>
      <c r="N1794" t="s">
        <v>127</v>
      </c>
      <c r="O1794" t="s">
        <v>104</v>
      </c>
      <c r="P1794">
        <v>2</v>
      </c>
      <c r="Q1794" t="s">
        <v>3114</v>
      </c>
      <c r="R1794">
        <v>2</v>
      </c>
    </row>
    <row r="1795" spans="1:18" x14ac:dyDescent="0.2">
      <c r="A1795" t="s">
        <v>3887</v>
      </c>
      <c r="B1795" t="s">
        <v>3888</v>
      </c>
      <c r="C1795">
        <v>131912</v>
      </c>
      <c r="D1795">
        <v>114862</v>
      </c>
      <c r="E1795">
        <v>10012811</v>
      </c>
      <c r="F1795" t="s">
        <v>1992</v>
      </c>
      <c r="G1795" t="s">
        <v>12</v>
      </c>
      <c r="H1795" t="s">
        <v>494</v>
      </c>
      <c r="I1795" t="s">
        <v>131</v>
      </c>
      <c r="J1795" t="s">
        <v>131</v>
      </c>
      <c r="K1795" t="s">
        <v>3889</v>
      </c>
      <c r="L1795" s="161">
        <v>41443</v>
      </c>
      <c r="M1795" s="161">
        <v>41445</v>
      </c>
      <c r="N1795" t="s">
        <v>127</v>
      </c>
      <c r="O1795" t="s">
        <v>104</v>
      </c>
      <c r="P1795">
        <v>3</v>
      </c>
      <c r="Q1795" t="s">
        <v>3114</v>
      </c>
      <c r="R1795">
        <v>3</v>
      </c>
    </row>
    <row r="1796" spans="1:18" x14ac:dyDescent="0.2">
      <c r="A1796" t="s">
        <v>3890</v>
      </c>
      <c r="B1796" t="s">
        <v>399</v>
      </c>
      <c r="C1796">
        <v>131913</v>
      </c>
      <c r="D1796">
        <v>116139</v>
      </c>
      <c r="E1796">
        <v>10003940</v>
      </c>
      <c r="F1796" t="s">
        <v>1992</v>
      </c>
      <c r="G1796" t="s">
        <v>12</v>
      </c>
      <c r="H1796" t="s">
        <v>354</v>
      </c>
      <c r="I1796" t="s">
        <v>1993</v>
      </c>
      <c r="J1796" t="s">
        <v>93</v>
      </c>
      <c r="K1796" t="s">
        <v>401</v>
      </c>
      <c r="L1796" s="161">
        <v>41311</v>
      </c>
      <c r="M1796" s="161">
        <v>41313</v>
      </c>
      <c r="N1796" t="s">
        <v>127</v>
      </c>
      <c r="O1796" t="s">
        <v>104</v>
      </c>
      <c r="P1796">
        <v>2</v>
      </c>
      <c r="Q1796" t="s">
        <v>3114</v>
      </c>
      <c r="R1796">
        <v>1</v>
      </c>
    </row>
    <row r="1797" spans="1:18" x14ac:dyDescent="0.2">
      <c r="A1797" t="s">
        <v>3891</v>
      </c>
      <c r="B1797" t="s">
        <v>1445</v>
      </c>
      <c r="C1797">
        <v>131924</v>
      </c>
      <c r="D1797">
        <v>114867</v>
      </c>
      <c r="E1797">
        <v>10012810</v>
      </c>
      <c r="F1797" t="s">
        <v>1992</v>
      </c>
      <c r="G1797" t="s">
        <v>12</v>
      </c>
      <c r="H1797" t="s">
        <v>419</v>
      </c>
      <c r="I1797" t="s">
        <v>115</v>
      </c>
      <c r="J1797" t="s">
        <v>115</v>
      </c>
      <c r="K1797" t="s">
        <v>3892</v>
      </c>
      <c r="L1797" s="161">
        <v>41338</v>
      </c>
      <c r="M1797" s="161">
        <v>41340</v>
      </c>
      <c r="N1797" t="s">
        <v>127</v>
      </c>
      <c r="O1797" t="s">
        <v>104</v>
      </c>
      <c r="P1797">
        <v>2</v>
      </c>
      <c r="Q1797" t="s">
        <v>3114</v>
      </c>
      <c r="R1797">
        <v>3</v>
      </c>
    </row>
    <row r="1798" spans="1:18" x14ac:dyDescent="0.2">
      <c r="A1798" t="s">
        <v>3893</v>
      </c>
      <c r="B1798" t="s">
        <v>3009</v>
      </c>
      <c r="C1798">
        <v>131935</v>
      </c>
      <c r="D1798">
        <v>114840</v>
      </c>
      <c r="E1798">
        <v>10000350</v>
      </c>
      <c r="F1798" t="s">
        <v>1992</v>
      </c>
      <c r="G1798" t="s">
        <v>12</v>
      </c>
      <c r="H1798" t="s">
        <v>729</v>
      </c>
      <c r="I1798" t="s">
        <v>131</v>
      </c>
      <c r="J1798" t="s">
        <v>131</v>
      </c>
      <c r="K1798" t="s">
        <v>3894</v>
      </c>
      <c r="L1798" s="161">
        <v>41402</v>
      </c>
      <c r="M1798" s="161">
        <v>41404</v>
      </c>
      <c r="N1798" t="s">
        <v>127</v>
      </c>
      <c r="O1798" t="s">
        <v>104</v>
      </c>
      <c r="P1798">
        <v>3</v>
      </c>
      <c r="Q1798" t="s">
        <v>3114</v>
      </c>
      <c r="R1798">
        <v>3</v>
      </c>
    </row>
    <row r="1799" spans="1:18" x14ac:dyDescent="0.2">
      <c r="A1799" t="s">
        <v>3895</v>
      </c>
      <c r="B1799" t="s">
        <v>1447</v>
      </c>
      <c r="C1799">
        <v>131947</v>
      </c>
      <c r="D1799">
        <v>114869</v>
      </c>
      <c r="E1799">
        <v>10004841</v>
      </c>
      <c r="F1799" t="s">
        <v>1992</v>
      </c>
      <c r="G1799" t="s">
        <v>12</v>
      </c>
      <c r="H1799" t="s">
        <v>252</v>
      </c>
      <c r="I1799" t="s">
        <v>155</v>
      </c>
      <c r="J1799" t="s">
        <v>155</v>
      </c>
      <c r="K1799" t="s">
        <v>3896</v>
      </c>
      <c r="L1799" s="161">
        <v>41227</v>
      </c>
      <c r="M1799" s="161">
        <v>41229</v>
      </c>
      <c r="N1799" t="s">
        <v>127</v>
      </c>
      <c r="O1799" t="s">
        <v>104</v>
      </c>
      <c r="P1799">
        <v>2</v>
      </c>
      <c r="Q1799" t="s">
        <v>3114</v>
      </c>
      <c r="R1799">
        <v>3</v>
      </c>
    </row>
    <row r="1800" spans="1:18" x14ac:dyDescent="0.2">
      <c r="A1800" t="s">
        <v>3897</v>
      </c>
      <c r="B1800" t="s">
        <v>3018</v>
      </c>
      <c r="C1800">
        <v>131959</v>
      </c>
      <c r="D1800">
        <v>114871</v>
      </c>
      <c r="E1800">
        <v>10005151</v>
      </c>
      <c r="F1800" t="s">
        <v>1992</v>
      </c>
      <c r="G1800" t="s">
        <v>12</v>
      </c>
      <c r="H1800" t="s">
        <v>151</v>
      </c>
      <c r="I1800" t="s">
        <v>152</v>
      </c>
      <c r="J1800" t="s">
        <v>152</v>
      </c>
      <c r="K1800" t="s">
        <v>3898</v>
      </c>
      <c r="L1800" s="161">
        <v>41177</v>
      </c>
      <c r="M1800" s="161">
        <v>41179</v>
      </c>
      <c r="N1800" t="s">
        <v>127</v>
      </c>
      <c r="O1800" t="s">
        <v>104</v>
      </c>
      <c r="P1800">
        <v>3</v>
      </c>
      <c r="Q1800" t="s">
        <v>3114</v>
      </c>
      <c r="R1800">
        <v>2</v>
      </c>
    </row>
    <row r="1801" spans="1:18" x14ac:dyDescent="0.2">
      <c r="A1801" t="s">
        <v>3899</v>
      </c>
      <c r="B1801" t="s">
        <v>242</v>
      </c>
      <c r="C1801">
        <v>132016</v>
      </c>
      <c r="D1801">
        <v>116895</v>
      </c>
      <c r="E1801">
        <v>10006199</v>
      </c>
      <c r="F1801" t="s">
        <v>1992</v>
      </c>
      <c r="G1801" t="s">
        <v>12</v>
      </c>
      <c r="H1801" t="s">
        <v>243</v>
      </c>
      <c r="I1801" t="s">
        <v>177</v>
      </c>
      <c r="J1801" t="s">
        <v>177</v>
      </c>
      <c r="K1801" t="s">
        <v>244</v>
      </c>
      <c r="L1801" s="161">
        <v>41206</v>
      </c>
      <c r="M1801" s="161">
        <v>41208</v>
      </c>
      <c r="N1801" t="s">
        <v>127</v>
      </c>
      <c r="O1801" t="s">
        <v>104</v>
      </c>
      <c r="P1801">
        <v>2</v>
      </c>
      <c r="Q1801" t="s">
        <v>3114</v>
      </c>
      <c r="R1801">
        <v>3</v>
      </c>
    </row>
    <row r="1802" spans="1:18" x14ac:dyDescent="0.2">
      <c r="A1802" t="s">
        <v>3900</v>
      </c>
      <c r="B1802" t="s">
        <v>360</v>
      </c>
      <c r="C1802">
        <v>132980</v>
      </c>
      <c r="D1802">
        <v>114864</v>
      </c>
      <c r="E1802">
        <v>10007031</v>
      </c>
      <c r="F1802" t="s">
        <v>1992</v>
      </c>
      <c r="G1802" t="s">
        <v>12</v>
      </c>
      <c r="H1802" t="s">
        <v>219</v>
      </c>
      <c r="I1802" t="s">
        <v>177</v>
      </c>
      <c r="J1802" t="s">
        <v>177</v>
      </c>
      <c r="K1802" t="s">
        <v>361</v>
      </c>
      <c r="L1802" s="161">
        <v>41318</v>
      </c>
      <c r="M1802" s="161">
        <v>41320</v>
      </c>
      <c r="N1802" t="s">
        <v>362</v>
      </c>
      <c r="O1802" t="s">
        <v>104</v>
      </c>
      <c r="P1802">
        <v>2</v>
      </c>
      <c r="Q1802" t="s">
        <v>3114</v>
      </c>
      <c r="R1802">
        <v>4</v>
      </c>
    </row>
    <row r="1803" spans="1:18" x14ac:dyDescent="0.2">
      <c r="A1803" t="s">
        <v>3901</v>
      </c>
      <c r="B1803" t="s">
        <v>3040</v>
      </c>
      <c r="C1803">
        <v>133053</v>
      </c>
      <c r="D1803" t="s">
        <v>96</v>
      </c>
      <c r="E1803">
        <v>10003088</v>
      </c>
      <c r="F1803" t="s">
        <v>368</v>
      </c>
      <c r="G1803" t="s">
        <v>14</v>
      </c>
      <c r="H1803" t="s">
        <v>1250</v>
      </c>
      <c r="I1803" t="s">
        <v>115</v>
      </c>
      <c r="J1803" t="s">
        <v>115</v>
      </c>
      <c r="K1803" t="s">
        <v>3902</v>
      </c>
      <c r="L1803" s="161">
        <v>41256</v>
      </c>
      <c r="M1803" s="161">
        <v>41260</v>
      </c>
      <c r="N1803" t="s">
        <v>143</v>
      </c>
      <c r="O1803" t="s">
        <v>104</v>
      </c>
      <c r="P1803">
        <v>4</v>
      </c>
      <c r="Q1803" t="s">
        <v>3114</v>
      </c>
      <c r="R1803">
        <v>2</v>
      </c>
    </row>
    <row r="1804" spans="1:18" x14ac:dyDescent="0.2">
      <c r="A1804" t="s">
        <v>3903</v>
      </c>
      <c r="B1804" t="s">
        <v>3904</v>
      </c>
      <c r="C1804">
        <v>133250</v>
      </c>
      <c r="D1804">
        <v>108271</v>
      </c>
      <c r="E1804">
        <v>10008640</v>
      </c>
      <c r="F1804" t="s">
        <v>2155</v>
      </c>
      <c r="G1804" t="s">
        <v>17</v>
      </c>
      <c r="H1804" t="s">
        <v>809</v>
      </c>
      <c r="I1804" t="s">
        <v>155</v>
      </c>
      <c r="J1804" t="s">
        <v>155</v>
      </c>
      <c r="K1804" t="s">
        <v>3905</v>
      </c>
      <c r="L1804" s="161">
        <v>41331</v>
      </c>
      <c r="M1804" s="161">
        <v>41334</v>
      </c>
      <c r="N1804" t="s">
        <v>572</v>
      </c>
      <c r="O1804" t="s">
        <v>104</v>
      </c>
      <c r="P1804">
        <v>2</v>
      </c>
      <c r="Q1804" t="s">
        <v>3114</v>
      </c>
      <c r="R1804" t="s">
        <v>195</v>
      </c>
    </row>
    <row r="1805" spans="1:18" x14ac:dyDescent="0.2">
      <c r="A1805" t="s">
        <v>3906</v>
      </c>
      <c r="B1805" t="s">
        <v>1471</v>
      </c>
      <c r="C1805">
        <v>133435</v>
      </c>
      <c r="D1805">
        <v>111809</v>
      </c>
      <c r="E1805">
        <v>10006432</v>
      </c>
      <c r="F1805" t="s">
        <v>107</v>
      </c>
      <c r="G1805" t="s">
        <v>11</v>
      </c>
      <c r="H1805" t="s">
        <v>1349</v>
      </c>
      <c r="I1805" t="s">
        <v>177</v>
      </c>
      <c r="J1805" t="s">
        <v>177</v>
      </c>
      <c r="K1805" t="s">
        <v>3907</v>
      </c>
      <c r="L1805" s="161">
        <v>41225</v>
      </c>
      <c r="M1805" s="161">
        <v>41229</v>
      </c>
      <c r="N1805" t="s">
        <v>109</v>
      </c>
      <c r="O1805" t="s">
        <v>104</v>
      </c>
      <c r="P1805">
        <v>3</v>
      </c>
      <c r="Q1805" t="s">
        <v>3114</v>
      </c>
      <c r="R1805">
        <v>2</v>
      </c>
    </row>
    <row r="1806" spans="1:18" x14ac:dyDescent="0.2">
      <c r="A1806" t="s">
        <v>3908</v>
      </c>
      <c r="B1806" t="s">
        <v>1475</v>
      </c>
      <c r="C1806">
        <v>133608</v>
      </c>
      <c r="D1806">
        <v>112729</v>
      </c>
      <c r="E1806">
        <v>10006813</v>
      </c>
      <c r="F1806" t="s">
        <v>100</v>
      </c>
      <c r="G1806" t="s">
        <v>11</v>
      </c>
      <c r="H1806" t="s">
        <v>1206</v>
      </c>
      <c r="I1806" t="s">
        <v>115</v>
      </c>
      <c r="J1806" t="s">
        <v>115</v>
      </c>
      <c r="K1806" t="s">
        <v>3909</v>
      </c>
      <c r="L1806" s="161">
        <v>41352</v>
      </c>
      <c r="M1806" s="161">
        <v>41355</v>
      </c>
      <c r="N1806" t="s">
        <v>103</v>
      </c>
      <c r="O1806" t="s">
        <v>104</v>
      </c>
      <c r="P1806">
        <v>2</v>
      </c>
      <c r="Q1806" t="s">
        <v>3114</v>
      </c>
      <c r="R1806">
        <v>3</v>
      </c>
    </row>
    <row r="1807" spans="1:18" x14ac:dyDescent="0.2">
      <c r="A1807" t="s">
        <v>3910</v>
      </c>
      <c r="B1807" t="s">
        <v>3911</v>
      </c>
      <c r="C1807">
        <v>133797</v>
      </c>
      <c r="D1807">
        <v>108270</v>
      </c>
      <c r="E1807">
        <v>10005389</v>
      </c>
      <c r="F1807" t="s">
        <v>2155</v>
      </c>
      <c r="G1807" t="s">
        <v>17</v>
      </c>
      <c r="H1807" t="s">
        <v>656</v>
      </c>
      <c r="I1807" t="s">
        <v>115</v>
      </c>
      <c r="J1807" t="s">
        <v>115</v>
      </c>
      <c r="K1807" t="s">
        <v>3912</v>
      </c>
      <c r="L1807" s="161">
        <v>41247</v>
      </c>
      <c r="M1807" s="161">
        <v>41250</v>
      </c>
      <c r="N1807" t="s">
        <v>572</v>
      </c>
      <c r="O1807" t="s">
        <v>104</v>
      </c>
      <c r="P1807">
        <v>2</v>
      </c>
      <c r="Q1807" t="s">
        <v>3114</v>
      </c>
      <c r="R1807" t="s">
        <v>195</v>
      </c>
    </row>
    <row r="1808" spans="1:18" x14ac:dyDescent="0.2">
      <c r="A1808" t="s">
        <v>3913</v>
      </c>
      <c r="B1808" t="s">
        <v>3914</v>
      </c>
      <c r="C1808">
        <v>133823</v>
      </c>
      <c r="D1808">
        <v>108245</v>
      </c>
      <c r="E1808">
        <v>10000975</v>
      </c>
      <c r="F1808" t="s">
        <v>2155</v>
      </c>
      <c r="G1808" t="s">
        <v>17</v>
      </c>
      <c r="H1808" t="s">
        <v>176</v>
      </c>
      <c r="I1808" t="s">
        <v>177</v>
      </c>
      <c r="J1808" t="s">
        <v>177</v>
      </c>
      <c r="K1808" t="s">
        <v>3915</v>
      </c>
      <c r="L1808" s="161">
        <v>41205</v>
      </c>
      <c r="M1808" s="161">
        <v>41208</v>
      </c>
      <c r="N1808" t="s">
        <v>572</v>
      </c>
      <c r="O1808" t="s">
        <v>104</v>
      </c>
      <c r="P1808">
        <v>2</v>
      </c>
      <c r="Q1808" t="s">
        <v>3114</v>
      </c>
      <c r="R1808" t="s">
        <v>195</v>
      </c>
    </row>
    <row r="1809" spans="1:18" x14ac:dyDescent="0.2">
      <c r="A1809" t="s">
        <v>3916</v>
      </c>
      <c r="B1809" t="s">
        <v>3917</v>
      </c>
      <c r="C1809">
        <v>133834</v>
      </c>
      <c r="D1809">
        <v>108247</v>
      </c>
      <c r="E1809">
        <v>10004113</v>
      </c>
      <c r="F1809" t="s">
        <v>2155</v>
      </c>
      <c r="G1809" t="s">
        <v>17</v>
      </c>
      <c r="H1809" t="s">
        <v>386</v>
      </c>
      <c r="I1809" t="s">
        <v>152</v>
      </c>
      <c r="J1809" t="s">
        <v>152</v>
      </c>
      <c r="K1809" t="s">
        <v>3918</v>
      </c>
      <c r="L1809" s="161">
        <v>41226</v>
      </c>
      <c r="M1809" s="161">
        <v>41229</v>
      </c>
      <c r="N1809" t="s">
        <v>572</v>
      </c>
      <c r="O1809" t="s">
        <v>104</v>
      </c>
      <c r="P1809">
        <v>2</v>
      </c>
      <c r="Q1809" t="s">
        <v>3114</v>
      </c>
      <c r="R1809" t="s">
        <v>195</v>
      </c>
    </row>
    <row r="1810" spans="1:18" x14ac:dyDescent="0.2">
      <c r="A1810" t="s">
        <v>3919</v>
      </c>
      <c r="B1810" t="s">
        <v>3920</v>
      </c>
      <c r="C1810">
        <v>133844</v>
      </c>
      <c r="D1810">
        <v>108252</v>
      </c>
      <c r="E1810">
        <v>10004180</v>
      </c>
      <c r="F1810" t="s">
        <v>2155</v>
      </c>
      <c r="G1810" t="s">
        <v>17</v>
      </c>
      <c r="H1810" t="s">
        <v>266</v>
      </c>
      <c r="I1810" t="s">
        <v>131</v>
      </c>
      <c r="J1810" t="s">
        <v>131</v>
      </c>
      <c r="K1810" t="s">
        <v>3921</v>
      </c>
      <c r="L1810" s="161">
        <v>41247</v>
      </c>
      <c r="M1810" s="161">
        <v>41250</v>
      </c>
      <c r="N1810" t="s">
        <v>572</v>
      </c>
      <c r="O1810" t="s">
        <v>104</v>
      </c>
      <c r="P1810">
        <v>1</v>
      </c>
      <c r="Q1810" t="s">
        <v>3114</v>
      </c>
      <c r="R1810" t="s">
        <v>195</v>
      </c>
    </row>
    <row r="1811" spans="1:18" x14ac:dyDescent="0.2">
      <c r="A1811" t="s">
        <v>3922</v>
      </c>
      <c r="B1811" t="s">
        <v>3066</v>
      </c>
      <c r="C1811">
        <v>133855</v>
      </c>
      <c r="D1811">
        <v>108274</v>
      </c>
      <c r="E1811">
        <v>10004797</v>
      </c>
      <c r="F1811" t="s">
        <v>2155</v>
      </c>
      <c r="G1811" t="s">
        <v>17</v>
      </c>
      <c r="H1811" t="s">
        <v>151</v>
      </c>
      <c r="I1811" t="s">
        <v>152</v>
      </c>
      <c r="J1811" t="s">
        <v>152</v>
      </c>
      <c r="K1811" t="s">
        <v>3923</v>
      </c>
      <c r="L1811" s="161">
        <v>41233</v>
      </c>
      <c r="M1811" s="161">
        <v>41236</v>
      </c>
      <c r="N1811" t="s">
        <v>572</v>
      </c>
      <c r="O1811" t="s">
        <v>104</v>
      </c>
      <c r="P1811">
        <v>3</v>
      </c>
      <c r="Q1811" t="s">
        <v>3114</v>
      </c>
      <c r="R1811" t="s">
        <v>195</v>
      </c>
    </row>
    <row r="1812" spans="1:18" x14ac:dyDescent="0.2">
      <c r="A1812" t="s">
        <v>3924</v>
      </c>
      <c r="B1812" t="s">
        <v>1481</v>
      </c>
      <c r="C1812">
        <v>133991</v>
      </c>
      <c r="D1812">
        <v>115686</v>
      </c>
      <c r="E1812">
        <v>10008655</v>
      </c>
      <c r="F1812" t="s">
        <v>100</v>
      </c>
      <c r="G1812" t="s">
        <v>11</v>
      </c>
      <c r="H1812" t="s">
        <v>185</v>
      </c>
      <c r="I1812" t="s">
        <v>1993</v>
      </c>
      <c r="J1812" t="s">
        <v>93</v>
      </c>
      <c r="K1812" t="s">
        <v>3925</v>
      </c>
      <c r="L1812" s="161">
        <v>41345</v>
      </c>
      <c r="M1812" s="161">
        <v>41348</v>
      </c>
      <c r="N1812" t="s">
        <v>103</v>
      </c>
      <c r="O1812" t="s">
        <v>104</v>
      </c>
      <c r="P1812">
        <v>3</v>
      </c>
      <c r="Q1812" t="s">
        <v>3114</v>
      </c>
      <c r="R1812">
        <v>3</v>
      </c>
    </row>
    <row r="1813" spans="1:18" x14ac:dyDescent="0.2">
      <c r="A1813" t="s">
        <v>3926</v>
      </c>
      <c r="B1813" t="s">
        <v>409</v>
      </c>
      <c r="C1813">
        <v>135658</v>
      </c>
      <c r="D1813">
        <v>118791</v>
      </c>
      <c r="E1813">
        <v>10023526</v>
      </c>
      <c r="F1813" t="s">
        <v>107</v>
      </c>
      <c r="G1813" t="s">
        <v>11</v>
      </c>
      <c r="H1813" t="s">
        <v>160</v>
      </c>
      <c r="I1813" t="s">
        <v>161</v>
      </c>
      <c r="J1813" t="s">
        <v>161</v>
      </c>
      <c r="K1813" t="s">
        <v>410</v>
      </c>
      <c r="L1813" s="161">
        <v>41379</v>
      </c>
      <c r="M1813" s="161">
        <v>41383</v>
      </c>
      <c r="N1813" t="s">
        <v>109</v>
      </c>
      <c r="O1813" t="s">
        <v>104</v>
      </c>
      <c r="P1813">
        <v>2</v>
      </c>
      <c r="Q1813" t="s">
        <v>3114</v>
      </c>
      <c r="R1813">
        <v>3</v>
      </c>
    </row>
    <row r="1814" spans="1:18" x14ac:dyDescent="0.2">
      <c r="A1814" t="s">
        <v>3927</v>
      </c>
      <c r="B1814" t="s">
        <v>3928</v>
      </c>
      <c r="C1814">
        <v>135659</v>
      </c>
      <c r="D1814">
        <v>118701</v>
      </c>
      <c r="E1814">
        <v>10023525</v>
      </c>
      <c r="F1814" t="s">
        <v>100</v>
      </c>
      <c r="G1814" t="s">
        <v>11</v>
      </c>
      <c r="H1814" t="s">
        <v>426</v>
      </c>
      <c r="I1814" t="s">
        <v>131</v>
      </c>
      <c r="J1814" t="s">
        <v>131</v>
      </c>
      <c r="K1814" t="s">
        <v>3929</v>
      </c>
      <c r="L1814" s="161">
        <v>41338</v>
      </c>
      <c r="M1814" s="161">
        <v>41341</v>
      </c>
      <c r="N1814" t="s">
        <v>103</v>
      </c>
      <c r="O1814" t="s">
        <v>104</v>
      </c>
      <c r="P1814">
        <v>1</v>
      </c>
      <c r="Q1814" t="s">
        <v>3114</v>
      </c>
      <c r="R1814" t="s">
        <v>195</v>
      </c>
    </row>
    <row r="1815" spans="1:18" x14ac:dyDescent="0.2">
      <c r="A1815" t="s">
        <v>3930</v>
      </c>
      <c r="B1815" t="s">
        <v>3931</v>
      </c>
      <c r="C1815">
        <v>139218</v>
      </c>
      <c r="D1815">
        <v>118858</v>
      </c>
      <c r="E1815">
        <v>10024772</v>
      </c>
      <c r="F1815" t="s">
        <v>1992</v>
      </c>
      <c r="G1815" t="s">
        <v>12</v>
      </c>
      <c r="H1815" t="s">
        <v>299</v>
      </c>
      <c r="I1815" t="s">
        <v>131</v>
      </c>
      <c r="J1815" t="s">
        <v>131</v>
      </c>
      <c r="K1815" t="s">
        <v>3932</v>
      </c>
      <c r="L1815" s="161">
        <v>41458</v>
      </c>
      <c r="M1815" s="161">
        <v>41460</v>
      </c>
      <c r="N1815" t="s">
        <v>127</v>
      </c>
      <c r="O1815" t="s">
        <v>104</v>
      </c>
      <c r="P1815">
        <v>1</v>
      </c>
      <c r="Q1815" t="s">
        <v>3114</v>
      </c>
      <c r="R1815">
        <v>2</v>
      </c>
    </row>
  </sheetData>
  <autoFilter ref="A1:R1815" xr:uid="{00000000-0009-0000-0000-000012000000}"/>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H122"/>
  <sheetViews>
    <sheetView showGridLines="0" showRowColHeaders="0" workbookViewId="0"/>
  </sheetViews>
  <sheetFormatPr defaultRowHeight="15" x14ac:dyDescent="0.2"/>
  <cols>
    <col min="1" max="1" width="5.42578125" style="319" customWidth="1"/>
    <col min="2" max="2" width="40.140625" style="321" customWidth="1"/>
    <col min="3" max="3" width="45" style="319" customWidth="1"/>
    <col min="4" max="4" width="18.42578125" style="319" customWidth="1"/>
    <col min="5" max="14" width="9.7109375" style="319" customWidth="1"/>
    <col min="15" max="250" width="8.85546875" style="319"/>
    <col min="251" max="251" width="2.85546875" style="319" customWidth="1"/>
    <col min="252" max="267" width="9.7109375" style="319" customWidth="1"/>
    <col min="268" max="506" width="8.85546875" style="319"/>
    <col min="507" max="507" width="2.85546875" style="319" customWidth="1"/>
    <col min="508" max="523" width="9.7109375" style="319" customWidth="1"/>
    <col min="524" max="762" width="8.85546875" style="319"/>
    <col min="763" max="763" width="2.85546875" style="319" customWidth="1"/>
    <col min="764" max="779" width="9.7109375" style="319" customWidth="1"/>
    <col min="780" max="1018" width="8.85546875" style="319"/>
    <col min="1019" max="1019" width="2.85546875" style="319" customWidth="1"/>
    <col min="1020" max="1035" width="9.7109375" style="319" customWidth="1"/>
    <col min="1036" max="1274" width="8.85546875" style="319"/>
    <col min="1275" max="1275" width="2.85546875" style="319" customWidth="1"/>
    <col min="1276" max="1291" width="9.7109375" style="319" customWidth="1"/>
    <col min="1292" max="1530" width="8.85546875" style="319"/>
    <col min="1531" max="1531" width="2.85546875" style="319" customWidth="1"/>
    <col min="1532" max="1547" width="9.7109375" style="319" customWidth="1"/>
    <col min="1548" max="1786" width="8.85546875" style="319"/>
    <col min="1787" max="1787" width="2.85546875" style="319" customWidth="1"/>
    <col min="1788" max="1803" width="9.7109375" style="319" customWidth="1"/>
    <col min="1804" max="2042" width="8.85546875" style="319"/>
    <col min="2043" max="2043" width="2.85546875" style="319" customWidth="1"/>
    <col min="2044" max="2059" width="9.7109375" style="319" customWidth="1"/>
    <col min="2060" max="2298" width="8.85546875" style="319"/>
    <col min="2299" max="2299" width="2.85546875" style="319" customWidth="1"/>
    <col min="2300" max="2315" width="9.7109375" style="319" customWidth="1"/>
    <col min="2316" max="2554" width="8.85546875" style="319"/>
    <col min="2555" max="2555" width="2.85546875" style="319" customWidth="1"/>
    <col min="2556" max="2571" width="9.7109375" style="319" customWidth="1"/>
    <col min="2572" max="2810" width="8.85546875" style="319"/>
    <col min="2811" max="2811" width="2.85546875" style="319" customWidth="1"/>
    <col min="2812" max="2827" width="9.7109375" style="319" customWidth="1"/>
    <col min="2828" max="3066" width="8.85546875" style="319"/>
    <col min="3067" max="3067" width="2.85546875" style="319" customWidth="1"/>
    <col min="3068" max="3083" width="9.7109375" style="319" customWidth="1"/>
    <col min="3084" max="3322" width="8.85546875" style="319"/>
    <col min="3323" max="3323" width="2.85546875" style="319" customWidth="1"/>
    <col min="3324" max="3339" width="9.7109375" style="319" customWidth="1"/>
    <col min="3340" max="3578" width="8.85546875" style="319"/>
    <col min="3579" max="3579" width="2.85546875" style="319" customWidth="1"/>
    <col min="3580" max="3595" width="9.7109375" style="319" customWidth="1"/>
    <col min="3596" max="3834" width="8.85546875" style="319"/>
    <col min="3835" max="3835" width="2.85546875" style="319" customWidth="1"/>
    <col min="3836" max="3851" width="9.7109375" style="319" customWidth="1"/>
    <col min="3852" max="4090" width="8.85546875" style="319"/>
    <col min="4091" max="4091" width="2.85546875" style="319" customWidth="1"/>
    <col min="4092" max="4107" width="9.7109375" style="319" customWidth="1"/>
    <col min="4108" max="4346" width="8.85546875" style="319"/>
    <col min="4347" max="4347" width="2.85546875" style="319" customWidth="1"/>
    <col min="4348" max="4363" width="9.7109375" style="319" customWidth="1"/>
    <col min="4364" max="4602" width="8.85546875" style="319"/>
    <col min="4603" max="4603" width="2.85546875" style="319" customWidth="1"/>
    <col min="4604" max="4619" width="9.7109375" style="319" customWidth="1"/>
    <col min="4620" max="4858" width="8.85546875" style="319"/>
    <col min="4859" max="4859" width="2.85546875" style="319" customWidth="1"/>
    <col min="4860" max="4875" width="9.7109375" style="319" customWidth="1"/>
    <col min="4876" max="5114" width="8.85546875" style="319"/>
    <col min="5115" max="5115" width="2.85546875" style="319" customWidth="1"/>
    <col min="5116" max="5131" width="9.7109375" style="319" customWidth="1"/>
    <col min="5132" max="5370" width="8.85546875" style="319"/>
    <col min="5371" max="5371" width="2.85546875" style="319" customWidth="1"/>
    <col min="5372" max="5387" width="9.7109375" style="319" customWidth="1"/>
    <col min="5388" max="5626" width="8.85546875" style="319"/>
    <col min="5627" max="5627" width="2.85546875" style="319" customWidth="1"/>
    <col min="5628" max="5643" width="9.7109375" style="319" customWidth="1"/>
    <col min="5644" max="5882" width="8.85546875" style="319"/>
    <col min="5883" max="5883" width="2.85546875" style="319" customWidth="1"/>
    <col min="5884" max="5899" width="9.7109375" style="319" customWidth="1"/>
    <col min="5900" max="6138" width="8.85546875" style="319"/>
    <col min="6139" max="6139" width="2.85546875" style="319" customWidth="1"/>
    <col min="6140" max="6155" width="9.7109375" style="319" customWidth="1"/>
    <col min="6156" max="6394" width="8.85546875" style="319"/>
    <col min="6395" max="6395" width="2.85546875" style="319" customWidth="1"/>
    <col min="6396" max="6411" width="9.7109375" style="319" customWidth="1"/>
    <col min="6412" max="6650" width="8.85546875" style="319"/>
    <col min="6651" max="6651" width="2.85546875" style="319" customWidth="1"/>
    <col min="6652" max="6667" width="9.7109375" style="319" customWidth="1"/>
    <col min="6668" max="6906" width="8.85546875" style="319"/>
    <col min="6907" max="6907" width="2.85546875" style="319" customWidth="1"/>
    <col min="6908" max="6923" width="9.7109375" style="319" customWidth="1"/>
    <col min="6924" max="7162" width="8.85546875" style="319"/>
    <col min="7163" max="7163" width="2.85546875" style="319" customWidth="1"/>
    <col min="7164" max="7179" width="9.7109375" style="319" customWidth="1"/>
    <col min="7180" max="7418" width="8.85546875" style="319"/>
    <col min="7419" max="7419" width="2.85546875" style="319" customWidth="1"/>
    <col min="7420" max="7435" width="9.7109375" style="319" customWidth="1"/>
    <col min="7436" max="7674" width="8.85546875" style="319"/>
    <col min="7675" max="7675" width="2.85546875" style="319" customWidth="1"/>
    <col min="7676" max="7691" width="9.7109375" style="319" customWidth="1"/>
    <col min="7692" max="7930" width="8.85546875" style="319"/>
    <col min="7931" max="7931" width="2.85546875" style="319" customWidth="1"/>
    <col min="7932" max="7947" width="9.7109375" style="319" customWidth="1"/>
    <col min="7948" max="8186" width="8.85546875" style="319"/>
    <col min="8187" max="8187" width="2.85546875" style="319" customWidth="1"/>
    <col min="8188" max="8203" width="9.7109375" style="319" customWidth="1"/>
    <col min="8204" max="8442" width="8.85546875" style="319"/>
    <col min="8443" max="8443" width="2.85546875" style="319" customWidth="1"/>
    <col min="8444" max="8459" width="9.7109375" style="319" customWidth="1"/>
    <col min="8460" max="8698" width="8.85546875" style="319"/>
    <col min="8699" max="8699" width="2.85546875" style="319" customWidth="1"/>
    <col min="8700" max="8715" width="9.7109375" style="319" customWidth="1"/>
    <col min="8716" max="8954" width="8.85546875" style="319"/>
    <col min="8955" max="8955" width="2.85546875" style="319" customWidth="1"/>
    <col min="8956" max="8971" width="9.7109375" style="319" customWidth="1"/>
    <col min="8972" max="9210" width="8.85546875" style="319"/>
    <col min="9211" max="9211" width="2.85546875" style="319" customWidth="1"/>
    <col min="9212" max="9227" width="9.7109375" style="319" customWidth="1"/>
    <col min="9228" max="9466" width="8.85546875" style="319"/>
    <col min="9467" max="9467" width="2.85546875" style="319" customWidth="1"/>
    <col min="9468" max="9483" width="9.7109375" style="319" customWidth="1"/>
    <col min="9484" max="9722" width="8.85546875" style="319"/>
    <col min="9723" max="9723" width="2.85546875" style="319" customWidth="1"/>
    <col min="9724" max="9739" width="9.7109375" style="319" customWidth="1"/>
    <col min="9740" max="9978" width="8.85546875" style="319"/>
    <col min="9979" max="9979" width="2.85546875" style="319" customWidth="1"/>
    <col min="9980" max="9995" width="9.7109375" style="319" customWidth="1"/>
    <col min="9996" max="10234" width="8.85546875" style="319"/>
    <col min="10235" max="10235" width="2.85546875" style="319" customWidth="1"/>
    <col min="10236" max="10251" width="9.7109375" style="319" customWidth="1"/>
    <col min="10252" max="10490" width="8.85546875" style="319"/>
    <col min="10491" max="10491" width="2.85546875" style="319" customWidth="1"/>
    <col min="10492" max="10507" width="9.7109375" style="319" customWidth="1"/>
    <col min="10508" max="10746" width="8.85546875" style="319"/>
    <col min="10747" max="10747" width="2.85546875" style="319" customWidth="1"/>
    <col min="10748" max="10763" width="9.7109375" style="319" customWidth="1"/>
    <col min="10764" max="11002" width="8.85546875" style="319"/>
    <col min="11003" max="11003" width="2.85546875" style="319" customWidth="1"/>
    <col min="11004" max="11019" width="9.7109375" style="319" customWidth="1"/>
    <col min="11020" max="11258" width="8.85546875" style="319"/>
    <col min="11259" max="11259" width="2.85546875" style="319" customWidth="1"/>
    <col min="11260" max="11275" width="9.7109375" style="319" customWidth="1"/>
    <col min="11276" max="11514" width="8.85546875" style="319"/>
    <col min="11515" max="11515" width="2.85546875" style="319" customWidth="1"/>
    <col min="11516" max="11531" width="9.7109375" style="319" customWidth="1"/>
    <col min="11532" max="11770" width="8.85546875" style="319"/>
    <col min="11771" max="11771" width="2.85546875" style="319" customWidth="1"/>
    <col min="11772" max="11787" width="9.7109375" style="319" customWidth="1"/>
    <col min="11788" max="12026" width="8.85546875" style="319"/>
    <col min="12027" max="12027" width="2.85546875" style="319" customWidth="1"/>
    <col min="12028" max="12043" width="9.7109375" style="319" customWidth="1"/>
    <col min="12044" max="12282" width="8.85546875" style="319"/>
    <col min="12283" max="12283" width="2.85546875" style="319" customWidth="1"/>
    <col min="12284" max="12299" width="9.7109375" style="319" customWidth="1"/>
    <col min="12300" max="12538" width="8.85546875" style="319"/>
    <col min="12539" max="12539" width="2.85546875" style="319" customWidth="1"/>
    <col min="12540" max="12555" width="9.7109375" style="319" customWidth="1"/>
    <col min="12556" max="12794" width="8.85546875" style="319"/>
    <col min="12795" max="12795" width="2.85546875" style="319" customWidth="1"/>
    <col min="12796" max="12811" width="9.7109375" style="319" customWidth="1"/>
    <col min="12812" max="13050" width="8.85546875" style="319"/>
    <col min="13051" max="13051" width="2.85546875" style="319" customWidth="1"/>
    <col min="13052" max="13067" width="9.7109375" style="319" customWidth="1"/>
    <col min="13068" max="13306" width="8.85546875" style="319"/>
    <col min="13307" max="13307" width="2.85546875" style="319" customWidth="1"/>
    <col min="13308" max="13323" width="9.7109375" style="319" customWidth="1"/>
    <col min="13324" max="13562" width="8.85546875" style="319"/>
    <col min="13563" max="13563" width="2.85546875" style="319" customWidth="1"/>
    <col min="13564" max="13579" width="9.7109375" style="319" customWidth="1"/>
    <col min="13580" max="13818" width="8.85546875" style="319"/>
    <col min="13819" max="13819" width="2.85546875" style="319" customWidth="1"/>
    <col min="13820" max="13835" width="9.7109375" style="319" customWidth="1"/>
    <col min="13836" max="14074" width="8.85546875" style="319"/>
    <col min="14075" max="14075" width="2.85546875" style="319" customWidth="1"/>
    <col min="14076" max="14091" width="9.7109375" style="319" customWidth="1"/>
    <col min="14092" max="14330" width="8.85546875" style="319"/>
    <col min="14331" max="14331" width="2.85546875" style="319" customWidth="1"/>
    <col min="14332" max="14347" width="9.7109375" style="319" customWidth="1"/>
    <col min="14348" max="14586" width="8.85546875" style="319"/>
    <col min="14587" max="14587" width="2.85546875" style="319" customWidth="1"/>
    <col min="14588" max="14603" width="9.7109375" style="319" customWidth="1"/>
    <col min="14604" max="14842" width="8.85546875" style="319"/>
    <col min="14843" max="14843" width="2.85546875" style="319" customWidth="1"/>
    <col min="14844" max="14859" width="9.7109375" style="319" customWidth="1"/>
    <col min="14860" max="15098" width="8.85546875" style="319"/>
    <col min="15099" max="15099" width="2.85546875" style="319" customWidth="1"/>
    <col min="15100" max="15115" width="9.7109375" style="319" customWidth="1"/>
    <col min="15116" max="15354" width="8.85546875" style="319"/>
    <col min="15355" max="15355" width="2.85546875" style="319" customWidth="1"/>
    <col min="15356" max="15371" width="9.7109375" style="319" customWidth="1"/>
    <col min="15372" max="15610" width="8.85546875" style="319"/>
    <col min="15611" max="15611" width="2.85546875" style="319" customWidth="1"/>
    <col min="15612" max="15627" width="9.7109375" style="319" customWidth="1"/>
    <col min="15628" max="15866" width="8.85546875" style="319"/>
    <col min="15867" max="15867" width="2.85546875" style="319" customWidth="1"/>
    <col min="15868" max="15883" width="9.7109375" style="319" customWidth="1"/>
    <col min="15884" max="16122" width="8.85546875" style="319"/>
    <col min="16123" max="16123" width="2.85546875" style="319" customWidth="1"/>
    <col min="16124" max="16139" width="9.7109375" style="319" customWidth="1"/>
    <col min="16140" max="16378" width="8.85546875" style="319"/>
    <col min="16379" max="16384" width="8.85546875" style="319" customWidth="1"/>
  </cols>
  <sheetData>
    <row r="2" spans="2:8" ht="18" customHeight="1" x14ac:dyDescent="0.2">
      <c r="B2" s="318" t="s">
        <v>4032</v>
      </c>
      <c r="H2" s="320"/>
    </row>
    <row r="3" spans="2:8" ht="5.25" customHeight="1" x14ac:dyDescent="0.2"/>
    <row r="4" spans="2:8" ht="13.15" customHeight="1" x14ac:dyDescent="0.2">
      <c r="B4" s="475" t="s">
        <v>6017</v>
      </c>
      <c r="C4" s="475"/>
      <c r="D4" s="475"/>
    </row>
    <row r="5" spans="2:8" ht="13.15" customHeight="1" x14ac:dyDescent="0.2">
      <c r="B5" s="473" t="s">
        <v>6014</v>
      </c>
      <c r="C5" s="408"/>
      <c r="D5" s="408"/>
    </row>
    <row r="6" spans="2:8" ht="13.15" customHeight="1" x14ac:dyDescent="0.2">
      <c r="B6" s="473" t="s">
        <v>6015</v>
      </c>
      <c r="C6" s="408"/>
      <c r="D6" s="408"/>
    </row>
    <row r="7" spans="2:8" ht="28.35" customHeight="1" x14ac:dyDescent="0.2">
      <c r="B7" s="473" t="s">
        <v>6016</v>
      </c>
      <c r="C7" s="408"/>
      <c r="D7" s="408"/>
    </row>
    <row r="8" spans="2:8" ht="15" customHeight="1" x14ac:dyDescent="0.2">
      <c r="B8" s="468" t="s">
        <v>6001</v>
      </c>
      <c r="C8" s="468"/>
      <c r="D8" s="468"/>
    </row>
    <row r="9" spans="2:8" ht="5.25" customHeight="1" x14ac:dyDescent="0.2">
      <c r="B9" s="322"/>
      <c r="C9" s="323"/>
      <c r="D9" s="323"/>
    </row>
    <row r="10" spans="2:8" ht="14.1" customHeight="1" x14ac:dyDescent="0.2">
      <c r="B10" s="475" t="s">
        <v>6019</v>
      </c>
      <c r="C10" s="475"/>
      <c r="D10" s="475"/>
    </row>
    <row r="11" spans="2:8" ht="14.1" customHeight="1" x14ac:dyDescent="0.2">
      <c r="B11" s="475" t="s">
        <v>6018</v>
      </c>
      <c r="C11" s="474"/>
      <c r="D11" s="474"/>
    </row>
    <row r="12" spans="2:8" ht="14.1" customHeight="1" x14ac:dyDescent="0.2">
      <c r="B12" s="474" t="s">
        <v>6020</v>
      </c>
      <c r="C12" s="474"/>
      <c r="D12" s="474"/>
    </row>
    <row r="13" spans="2:8" ht="15.75" customHeight="1" x14ac:dyDescent="0.2">
      <c r="B13" s="325" t="s">
        <v>6000</v>
      </c>
      <c r="C13" s="325"/>
      <c r="D13" s="325"/>
    </row>
    <row r="14" spans="2:8" ht="5.25" customHeight="1" x14ac:dyDescent="0.2">
      <c r="B14" s="324"/>
      <c r="C14" s="323"/>
      <c r="D14" s="323"/>
    </row>
    <row r="15" spans="2:8" ht="14.1" customHeight="1" x14ac:dyDescent="0.2">
      <c r="B15" s="470" t="s">
        <v>6023</v>
      </c>
      <c r="C15" s="470"/>
      <c r="D15" s="470"/>
    </row>
    <row r="16" spans="2:8" ht="14.1" customHeight="1" x14ac:dyDescent="0.2">
      <c r="B16" s="334" t="s">
        <v>6021</v>
      </c>
      <c r="C16" s="409"/>
      <c r="D16" s="409"/>
    </row>
    <row r="17" spans="2:7" ht="14.1" customHeight="1" x14ac:dyDescent="0.2">
      <c r="B17" s="409" t="s">
        <v>6022</v>
      </c>
      <c r="C17" s="409"/>
      <c r="D17" s="409"/>
    </row>
    <row r="18" spans="2:7" ht="20.25" customHeight="1" x14ac:dyDescent="0.2">
      <c r="B18" s="469" t="s">
        <v>4033</v>
      </c>
      <c r="C18" s="469"/>
      <c r="D18" s="469"/>
    </row>
    <row r="19" spans="2:7" ht="26.25" customHeight="1" x14ac:dyDescent="0.2">
      <c r="B19" s="469" t="s">
        <v>4034</v>
      </c>
      <c r="C19" s="469"/>
      <c r="D19" s="469"/>
    </row>
    <row r="20" spans="2:7" ht="19.5" customHeight="1" x14ac:dyDescent="0.2">
      <c r="B20" s="469" t="s">
        <v>4035</v>
      </c>
      <c r="C20" s="469"/>
      <c r="D20" s="469"/>
    </row>
    <row r="21" spans="2:7" ht="14.1" customHeight="1" x14ac:dyDescent="0.2">
      <c r="B21" s="483" t="s">
        <v>6025</v>
      </c>
      <c r="C21" s="483"/>
      <c r="D21" s="483"/>
    </row>
    <row r="22" spans="2:7" ht="14.1" customHeight="1" x14ac:dyDescent="0.2">
      <c r="B22" s="476" t="s">
        <v>6024</v>
      </c>
      <c r="C22" s="410"/>
      <c r="D22" s="410"/>
    </row>
    <row r="23" spans="2:7" ht="5.25" customHeight="1" x14ac:dyDescent="0.2">
      <c r="B23" s="325"/>
    </row>
    <row r="24" spans="2:7" ht="18" customHeight="1" x14ac:dyDescent="0.2">
      <c r="B24" s="326" t="s">
        <v>4036</v>
      </c>
    </row>
    <row r="25" spans="2:7" ht="14.1" customHeight="1" x14ac:dyDescent="0.2">
      <c r="B25" s="406" t="s">
        <v>6026</v>
      </c>
      <c r="C25" s="406"/>
      <c r="D25" s="406"/>
      <c r="E25" s="327"/>
      <c r="F25" s="327"/>
      <c r="G25" s="327"/>
    </row>
    <row r="26" spans="2:7" ht="14.1" customHeight="1" x14ac:dyDescent="0.2">
      <c r="B26" s="477" t="s">
        <v>6031</v>
      </c>
      <c r="C26" s="411"/>
      <c r="D26" s="411"/>
      <c r="E26" s="327"/>
      <c r="F26" s="327"/>
      <c r="G26" s="327"/>
    </row>
    <row r="27" spans="2:7" ht="21.95" customHeight="1" x14ac:dyDescent="0.2">
      <c r="B27" s="478" t="s">
        <v>6032</v>
      </c>
      <c r="C27" s="411"/>
      <c r="D27" s="411"/>
      <c r="E27" s="327"/>
      <c r="F27" s="327"/>
      <c r="G27" s="327"/>
    </row>
    <row r="28" spans="2:7" ht="14.1" customHeight="1" x14ac:dyDescent="0.2">
      <c r="B28" s="387" t="s">
        <v>6034</v>
      </c>
      <c r="C28" s="411"/>
      <c r="D28" s="411"/>
      <c r="E28" s="327"/>
      <c r="F28" s="327"/>
      <c r="G28" s="327"/>
    </row>
    <row r="29" spans="2:7" s="480" customFormat="1" ht="15.6" customHeight="1" x14ac:dyDescent="0.2">
      <c r="B29" s="414" t="s">
        <v>6033</v>
      </c>
      <c r="C29" s="414"/>
      <c r="D29" s="414"/>
      <c r="E29" s="479"/>
      <c r="F29" s="479"/>
      <c r="G29" s="479"/>
    </row>
    <row r="30" spans="2:7" ht="6" customHeight="1" x14ac:dyDescent="0.2">
      <c r="B30" s="411"/>
      <c r="C30" s="411"/>
      <c r="D30" s="411"/>
      <c r="E30" s="327"/>
      <c r="F30" s="327"/>
      <c r="G30" s="327"/>
    </row>
    <row r="31" spans="2:7" ht="23.65" customHeight="1" x14ac:dyDescent="0.2">
      <c r="B31" s="481" t="s">
        <v>4037</v>
      </c>
    </row>
    <row r="32" spans="2:7" ht="14.1" customHeight="1" x14ac:dyDescent="0.2">
      <c r="B32" s="470" t="s">
        <v>6030</v>
      </c>
      <c r="C32" s="470"/>
      <c r="D32" s="470"/>
      <c r="E32" s="327"/>
      <c r="F32" s="327"/>
      <c r="G32" s="327"/>
    </row>
    <row r="33" spans="2:7" ht="14.1" customHeight="1" x14ac:dyDescent="0.2">
      <c r="B33" s="334" t="s">
        <v>6027</v>
      </c>
      <c r="C33" s="409"/>
      <c r="D33" s="409"/>
      <c r="E33" s="327"/>
      <c r="F33" s="327"/>
      <c r="G33" s="327"/>
    </row>
    <row r="34" spans="2:7" ht="14.1" customHeight="1" x14ac:dyDescent="0.2">
      <c r="B34" s="334" t="s">
        <v>6028</v>
      </c>
      <c r="C34" s="409"/>
      <c r="D34" s="409"/>
      <c r="E34" s="327"/>
      <c r="F34" s="327"/>
      <c r="G34" s="327"/>
    </row>
    <row r="35" spans="2:7" ht="14.1" customHeight="1" x14ac:dyDescent="0.2">
      <c r="B35" s="334" t="s">
        <v>6029</v>
      </c>
      <c r="C35" s="409"/>
      <c r="D35" s="409"/>
      <c r="E35" s="327"/>
      <c r="F35" s="327"/>
      <c r="G35" s="327"/>
    </row>
    <row r="36" spans="2:7" ht="5.25" customHeight="1" x14ac:dyDescent="0.2"/>
    <row r="37" spans="2:7" ht="23.25" customHeight="1" x14ac:dyDescent="0.2">
      <c r="B37" s="328" t="s">
        <v>4038</v>
      </c>
    </row>
    <row r="38" spans="2:7" s="330" customFormat="1" ht="24" customHeight="1" x14ac:dyDescent="0.2">
      <c r="B38" s="329" t="s">
        <v>56</v>
      </c>
      <c r="C38" s="484" t="s">
        <v>57</v>
      </c>
      <c r="D38" s="484"/>
    </row>
    <row r="39" spans="2:7" ht="20.100000000000001" customHeight="1" x14ac:dyDescent="0.2">
      <c r="B39" s="331" t="s">
        <v>107</v>
      </c>
      <c r="C39" s="485"/>
      <c r="D39" s="486"/>
    </row>
    <row r="40" spans="2:7" ht="20.100000000000001" customHeight="1" x14ac:dyDescent="0.2">
      <c r="B40" s="331" t="s">
        <v>100</v>
      </c>
      <c r="C40" s="412" t="s">
        <v>11</v>
      </c>
      <c r="D40" s="488"/>
    </row>
    <row r="41" spans="2:7" ht="20.100000000000001" customHeight="1" x14ac:dyDescent="0.2">
      <c r="B41" s="331" t="s">
        <v>274</v>
      </c>
      <c r="C41" s="413"/>
      <c r="D41" s="488"/>
    </row>
    <row r="42" spans="2:7" ht="20.100000000000001" customHeight="1" x14ac:dyDescent="0.2">
      <c r="B42" s="331" t="s">
        <v>125</v>
      </c>
      <c r="C42" s="332" t="s">
        <v>12</v>
      </c>
      <c r="D42" s="488"/>
    </row>
    <row r="43" spans="2:7" ht="20.100000000000001" customHeight="1" x14ac:dyDescent="0.2">
      <c r="B43" s="331" t="s">
        <v>90</v>
      </c>
      <c r="C43" s="492" t="s">
        <v>6012</v>
      </c>
      <c r="D43" s="488"/>
    </row>
    <row r="44" spans="2:7" ht="20.100000000000001" customHeight="1" x14ac:dyDescent="0.2">
      <c r="B44" s="331" t="s">
        <v>170</v>
      </c>
      <c r="C44" s="491" t="s">
        <v>6013</v>
      </c>
      <c r="D44" s="488"/>
    </row>
    <row r="45" spans="2:7" ht="20.100000000000001" customHeight="1" x14ac:dyDescent="0.2">
      <c r="B45" s="331" t="s">
        <v>159</v>
      </c>
      <c r="C45" s="485"/>
      <c r="D45" s="488"/>
    </row>
    <row r="46" spans="2:7" ht="24.4" customHeight="1" x14ac:dyDescent="0.2">
      <c r="B46" s="331" t="s">
        <v>259</v>
      </c>
      <c r="C46" s="488" t="s">
        <v>14</v>
      </c>
      <c r="D46" s="490" t="s">
        <v>4039</v>
      </c>
    </row>
    <row r="47" spans="2:7" ht="20.100000000000001" customHeight="1" x14ac:dyDescent="0.2">
      <c r="B47" s="331" t="s">
        <v>368</v>
      </c>
      <c r="C47" s="487"/>
      <c r="D47" s="489"/>
    </row>
    <row r="48" spans="2:7" ht="20.100000000000001" customHeight="1" x14ac:dyDescent="0.2">
      <c r="B48" s="331" t="s">
        <v>631</v>
      </c>
      <c r="D48" s="488"/>
    </row>
    <row r="49" spans="2:5" ht="20.100000000000001" customHeight="1" x14ac:dyDescent="0.2">
      <c r="B49" s="331" t="s">
        <v>633</v>
      </c>
      <c r="C49" s="488" t="s">
        <v>15</v>
      </c>
      <c r="D49" s="488"/>
    </row>
    <row r="50" spans="2:5" ht="20.100000000000001" customHeight="1" x14ac:dyDescent="0.2">
      <c r="B50" s="331" t="s">
        <v>179</v>
      </c>
      <c r="C50" s="487"/>
      <c r="D50" s="488"/>
    </row>
    <row r="51" spans="2:5" ht="20.100000000000001" customHeight="1" x14ac:dyDescent="0.2">
      <c r="B51" s="331" t="s">
        <v>632</v>
      </c>
      <c r="C51" s="332" t="s">
        <v>16</v>
      </c>
      <c r="D51" s="488"/>
    </row>
    <row r="52" spans="2:5" ht="20.100000000000001" customHeight="1" x14ac:dyDescent="0.2">
      <c r="B52" s="331" t="s">
        <v>4040</v>
      </c>
      <c r="C52" s="332" t="s">
        <v>17</v>
      </c>
      <c r="D52" s="488"/>
    </row>
    <row r="53" spans="2:5" ht="20.100000000000001" customHeight="1" x14ac:dyDescent="0.2">
      <c r="B53" s="331" t="s">
        <v>231</v>
      </c>
      <c r="C53" s="332" t="s">
        <v>27</v>
      </c>
      <c r="D53" s="487"/>
    </row>
    <row r="54" spans="2:5" ht="20.100000000000001" customHeight="1" x14ac:dyDescent="0.2">
      <c r="B54" s="333" t="s">
        <v>634</v>
      </c>
      <c r="C54" s="471" t="s">
        <v>4041</v>
      </c>
      <c r="D54" s="482"/>
    </row>
    <row r="55" spans="2:5" ht="15" customHeight="1" x14ac:dyDescent="0.2">
      <c r="B55" s="334" t="s">
        <v>4042</v>
      </c>
    </row>
    <row r="56" spans="2:5" ht="5.25" customHeight="1" x14ac:dyDescent="0.2">
      <c r="B56" s="335"/>
    </row>
    <row r="57" spans="2:5" ht="21" customHeight="1" x14ac:dyDescent="0.2">
      <c r="B57" s="328" t="s">
        <v>4043</v>
      </c>
    </row>
    <row r="58" spans="2:5" ht="15.75" customHeight="1" x14ac:dyDescent="0.2">
      <c r="B58" s="472" t="s">
        <v>4044</v>
      </c>
      <c r="C58" s="472"/>
      <c r="D58" s="472"/>
    </row>
    <row r="59" spans="2:5" ht="15.75" customHeight="1" x14ac:dyDescent="0.2">
      <c r="B59" s="598" t="s">
        <v>6049</v>
      </c>
      <c r="C59" s="580"/>
      <c r="D59" s="580"/>
      <c r="E59" s="320"/>
    </row>
    <row r="60" spans="2:5" ht="6.75" customHeight="1" x14ac:dyDescent="0.2">
      <c r="B60" s="387"/>
      <c r="C60" s="388"/>
      <c r="D60" s="388"/>
    </row>
    <row r="61" spans="2:5" ht="14.1" customHeight="1" x14ac:dyDescent="0.2">
      <c r="B61" s="467" t="s">
        <v>6035</v>
      </c>
      <c r="C61" s="467"/>
      <c r="D61" s="467"/>
    </row>
    <row r="62" spans="2:5" s="320" customFormat="1" ht="14.1" customHeight="1" x14ac:dyDescent="0.2">
      <c r="B62" s="467" t="s">
        <v>6036</v>
      </c>
      <c r="C62" s="467"/>
      <c r="D62" s="467"/>
    </row>
    <row r="63" spans="2:5" s="320" customFormat="1" x14ac:dyDescent="0.2">
      <c r="B63" s="467"/>
      <c r="C63" s="467"/>
      <c r="D63" s="467"/>
    </row>
    <row r="64" spans="2:5" s="320" customFormat="1" x14ac:dyDescent="0.2">
      <c r="B64" s="467"/>
      <c r="C64" s="467"/>
      <c r="D64" s="467"/>
    </row>
    <row r="65" spans="2:4" ht="5.25" customHeight="1" x14ac:dyDescent="0.2">
      <c r="B65" s="493"/>
      <c r="C65" s="493"/>
      <c r="D65" s="493"/>
    </row>
    <row r="96" ht="18" customHeight="1" x14ac:dyDescent="0.2"/>
    <row r="97" ht="19.5" customHeight="1" x14ac:dyDescent="0.2"/>
    <row r="119" spans="2:2" ht="15" customHeight="1" x14ac:dyDescent="0.2">
      <c r="B119" s="336"/>
    </row>
    <row r="120" spans="2:2" ht="15" customHeight="1" x14ac:dyDescent="0.2">
      <c r="B120" s="336"/>
    </row>
    <row r="121" spans="2:2" ht="15" customHeight="1" x14ac:dyDescent="0.2">
      <c r="B121" s="336"/>
    </row>
    <row r="122" spans="2:2" ht="15" customHeight="1" x14ac:dyDescent="0.2">
      <c r="B122" s="336"/>
    </row>
  </sheetData>
  <hyperlinks>
    <hyperlink ref="B8" r:id="rId1" display="https://www.gov.uk/government/publications/common-inspection-framework-education-skills-and-early-years-from-september-2015" xr:uid="{00000000-0004-0000-0100-000000000000}"/>
    <hyperlink ref="B13" r:id="rId2" display="https://www.gov.uk/government/publications/further-education-and-skills-inspection-handbook-from-september-2015" xr:uid="{00000000-0004-0000-0100-000001000000}"/>
    <hyperlink ref="B13:D13" r:id="rId3" display="https://www.gov.uk/government/publications/further-education-and-skills-inspection-handbook" xr:uid="{00000000-0004-0000-0100-000004000000}"/>
    <hyperlink ref="B8:D8" r:id="rId4" display="https://www.gov.uk/government/publications/common-inspection-framework-education-skills-and-early-years" xr:uid="{00000000-0004-0000-0100-000005000000}"/>
    <hyperlink ref="B59" r:id="rId5" xr:uid="{394BFFAA-B03F-4EC7-8458-5B4726C9CC82}"/>
  </hyperlinks>
  <pageMargins left="0.7" right="0.7" top="0.75" bottom="0.75" header="0.3" footer="0.3"/>
  <pageSetup paperSize="8" orientation="portrait" r:id="rId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AI1686"/>
  <sheetViews>
    <sheetView showGridLines="0" zoomScaleNormal="100" workbookViewId="0"/>
  </sheetViews>
  <sheetFormatPr defaultColWidth="8.85546875" defaultRowHeight="12.75" x14ac:dyDescent="0.2"/>
  <cols>
    <col min="1" max="1" width="16" style="370" customWidth="1"/>
    <col min="2" max="2" width="11.85546875" style="370" bestFit="1" customWidth="1"/>
    <col min="3" max="3" width="12.28515625" style="370" bestFit="1" customWidth="1"/>
    <col min="4" max="4" width="14.140625" style="370" bestFit="1" customWidth="1"/>
    <col min="5" max="5" width="38.140625" style="370" customWidth="1"/>
    <col min="6" max="6" width="30.7109375" style="370" bestFit="1" customWidth="1"/>
    <col min="7" max="7" width="53.28515625" style="370" bestFit="1" customWidth="1"/>
    <col min="8" max="8" width="26.42578125" style="370" bestFit="1" customWidth="1"/>
    <col min="9" max="9" width="23.28515625" style="370" bestFit="1" customWidth="1"/>
    <col min="10" max="10" width="32.85546875" style="370" bestFit="1" customWidth="1"/>
    <col min="11" max="11" width="26.42578125" style="371" bestFit="1" customWidth="1"/>
    <col min="12" max="12" width="26.42578125" style="370" customWidth="1"/>
    <col min="13" max="13" width="16.42578125" style="370" bestFit="1" customWidth="1"/>
    <col min="14" max="14" width="45.7109375" style="370" customWidth="1"/>
    <col min="15" max="15" width="18.7109375" style="370" customWidth="1"/>
    <col min="16" max="18" width="13.7109375" style="371" customWidth="1"/>
    <col min="19" max="24" width="23.5703125" style="370" customWidth="1"/>
    <col min="25" max="27" width="19.7109375" style="370" customWidth="1"/>
    <col min="28" max="28" width="23.5703125" style="370" customWidth="1"/>
    <col min="29" max="29" width="25.140625" style="370" bestFit="1" customWidth="1"/>
    <col min="30" max="35" width="19.5703125" style="370" customWidth="1"/>
    <col min="36" max="16384" width="8.85546875" style="370"/>
  </cols>
  <sheetData>
    <row r="1" spans="1:35" customFormat="1" ht="15" x14ac:dyDescent="0.2">
      <c r="A1" s="162" t="s">
        <v>3945</v>
      </c>
      <c r="K1" s="161"/>
      <c r="P1" s="161"/>
      <c r="Q1" s="161"/>
      <c r="R1" s="161"/>
    </row>
    <row r="2" spans="1:35" customFormat="1" ht="15" x14ac:dyDescent="0.2">
      <c r="A2" s="163" t="str">
        <f>"for all open and funded providers as at "&amp;lookups!A2</f>
        <v>for all open and funded providers as at 31 August 2018</v>
      </c>
      <c r="K2" s="161"/>
      <c r="P2" s="161"/>
      <c r="Q2" s="161"/>
      <c r="R2" s="161"/>
    </row>
    <row r="3" spans="1:35" customFormat="1" x14ac:dyDescent="0.2">
      <c r="K3" s="161"/>
      <c r="P3" s="161"/>
      <c r="Q3" s="161"/>
      <c r="R3" s="161"/>
    </row>
    <row r="4" spans="1:35" customFormat="1" ht="50.45" customHeight="1" x14ac:dyDescent="0.2">
      <c r="A4" s="386" t="s">
        <v>51</v>
      </c>
      <c r="B4" s="386" t="s">
        <v>52</v>
      </c>
      <c r="C4" s="386" t="s">
        <v>53</v>
      </c>
      <c r="D4" s="386" t="s">
        <v>54</v>
      </c>
      <c r="E4" s="386" t="s">
        <v>55</v>
      </c>
      <c r="F4" s="386" t="s">
        <v>56</v>
      </c>
      <c r="G4" s="386" t="s">
        <v>626</v>
      </c>
      <c r="H4" s="386" t="s">
        <v>58</v>
      </c>
      <c r="I4" s="386" t="s">
        <v>59</v>
      </c>
      <c r="J4" s="386" t="s">
        <v>60</v>
      </c>
      <c r="K4" s="386" t="s">
        <v>3946</v>
      </c>
      <c r="L4" s="386" t="s">
        <v>3947</v>
      </c>
      <c r="M4" s="386" t="s">
        <v>61</v>
      </c>
      <c r="N4" s="386" t="s">
        <v>62</v>
      </c>
      <c r="O4" s="386" t="s">
        <v>606</v>
      </c>
      <c r="P4" s="386" t="s">
        <v>65</v>
      </c>
      <c r="Q4" s="386" t="s">
        <v>66</v>
      </c>
      <c r="R4" s="386" t="s">
        <v>67</v>
      </c>
      <c r="S4" s="386" t="s">
        <v>68</v>
      </c>
      <c r="T4" s="386" t="s">
        <v>69</v>
      </c>
      <c r="U4" s="386" t="s">
        <v>70</v>
      </c>
      <c r="V4" s="386" t="s">
        <v>71</v>
      </c>
      <c r="W4" s="386" t="s">
        <v>72</v>
      </c>
      <c r="X4" s="386" t="s">
        <v>79</v>
      </c>
      <c r="Y4" s="386" t="s">
        <v>80</v>
      </c>
      <c r="Z4" s="386" t="s">
        <v>3948</v>
      </c>
      <c r="AA4" s="386" t="s">
        <v>81</v>
      </c>
      <c r="AB4" s="386" t="s">
        <v>82</v>
      </c>
      <c r="AC4" s="386" t="s">
        <v>3949</v>
      </c>
      <c r="AD4" s="386" t="s">
        <v>83</v>
      </c>
      <c r="AE4" s="386" t="s">
        <v>84</v>
      </c>
      <c r="AF4" s="386" t="s">
        <v>85</v>
      </c>
      <c r="AG4" s="386" t="s">
        <v>86</v>
      </c>
      <c r="AH4" s="386" t="s">
        <v>87</v>
      </c>
      <c r="AI4" s="386" t="s">
        <v>3950</v>
      </c>
    </row>
    <row r="5" spans="1:35" ht="12.75" customHeight="1" x14ac:dyDescent="0.2">
      <c r="A5" s="397" t="str">
        <f t="shared" ref="A5:A68" si="0">IF(B5&lt;&gt;"",HYPERLINK(CONCATENATE("http://reports.ofsted.gov.uk/inspection-reports/find-inspection-report/provider/ELS/",B5),"Ofsted Webpage"),"")</f>
        <v>Ofsted Webpage</v>
      </c>
      <c r="B5" s="388">
        <v>50009</v>
      </c>
      <c r="C5" s="388">
        <v>116244</v>
      </c>
      <c r="D5" s="388">
        <v>10009064</v>
      </c>
      <c r="E5" s="388" t="s">
        <v>4985</v>
      </c>
      <c r="F5" s="388" t="s">
        <v>632</v>
      </c>
      <c r="G5" s="388" t="s">
        <v>16</v>
      </c>
      <c r="H5" s="388" t="s">
        <v>101</v>
      </c>
      <c r="I5" s="388" t="s">
        <v>102</v>
      </c>
      <c r="J5" s="388" t="s">
        <v>102</v>
      </c>
      <c r="K5" s="400" t="s">
        <v>195</v>
      </c>
      <c r="L5" s="388" t="s">
        <v>195</v>
      </c>
      <c r="M5" s="403">
        <v>10004842</v>
      </c>
      <c r="N5" s="388" t="s">
        <v>650</v>
      </c>
      <c r="O5" s="388" t="s">
        <v>104</v>
      </c>
      <c r="P5" s="400">
        <v>42382</v>
      </c>
      <c r="Q5" s="400">
        <v>42383</v>
      </c>
      <c r="R5" s="400">
        <v>42412</v>
      </c>
      <c r="S5" s="388">
        <v>2</v>
      </c>
      <c r="T5" s="388">
        <v>2</v>
      </c>
      <c r="U5" s="388">
        <v>2</v>
      </c>
      <c r="V5" s="388">
        <v>2</v>
      </c>
      <c r="W5" s="388">
        <v>2</v>
      </c>
      <c r="X5" s="388" t="s">
        <v>4480</v>
      </c>
      <c r="Y5" s="401" t="s">
        <v>4986</v>
      </c>
      <c r="Z5" s="400">
        <v>41087</v>
      </c>
      <c r="AA5" s="400">
        <v>41088</v>
      </c>
      <c r="AB5" s="388" t="s">
        <v>650</v>
      </c>
      <c r="AC5" s="388" t="s">
        <v>4660</v>
      </c>
      <c r="AD5" s="388" t="s">
        <v>96</v>
      </c>
      <c r="AE5" s="388" t="s">
        <v>96</v>
      </c>
      <c r="AF5" s="388" t="s">
        <v>96</v>
      </c>
      <c r="AG5" s="388" t="s">
        <v>96</v>
      </c>
      <c r="AH5" s="388" t="s">
        <v>96</v>
      </c>
      <c r="AI5" s="388" t="s">
        <v>4479</v>
      </c>
    </row>
    <row r="6" spans="1:35" ht="12.75" customHeight="1" x14ac:dyDescent="0.2">
      <c r="A6" s="397" t="str">
        <f t="shared" si="0"/>
        <v>Ofsted Webpage</v>
      </c>
      <c r="B6" s="388">
        <v>50010</v>
      </c>
      <c r="C6" s="388">
        <v>106918</v>
      </c>
      <c r="D6" s="388">
        <v>10003959</v>
      </c>
      <c r="E6" s="388" t="s">
        <v>1503</v>
      </c>
      <c r="F6" s="388" t="s">
        <v>632</v>
      </c>
      <c r="G6" s="388" t="s">
        <v>16</v>
      </c>
      <c r="H6" s="388" t="s">
        <v>130</v>
      </c>
      <c r="I6" s="388" t="s">
        <v>131</v>
      </c>
      <c r="J6" s="388" t="s">
        <v>131</v>
      </c>
      <c r="K6" s="400" t="s">
        <v>195</v>
      </c>
      <c r="L6" s="388" t="s">
        <v>195</v>
      </c>
      <c r="M6" s="403">
        <v>10004843</v>
      </c>
      <c r="N6" s="388" t="s">
        <v>650</v>
      </c>
      <c r="O6" s="388" t="s">
        <v>104</v>
      </c>
      <c r="P6" s="400">
        <v>42382</v>
      </c>
      <c r="Q6" s="400">
        <v>42383</v>
      </c>
      <c r="R6" s="400">
        <v>42408</v>
      </c>
      <c r="S6" s="388">
        <v>2</v>
      </c>
      <c r="T6" s="388">
        <v>2</v>
      </c>
      <c r="U6" s="388">
        <v>2</v>
      </c>
      <c r="V6" s="388">
        <v>2</v>
      </c>
      <c r="W6" s="388">
        <v>2</v>
      </c>
      <c r="X6" s="388" t="s">
        <v>4480</v>
      </c>
      <c r="Y6" s="401" t="s">
        <v>4987</v>
      </c>
      <c r="Z6" s="400">
        <v>40506</v>
      </c>
      <c r="AA6" s="400">
        <v>40507</v>
      </c>
      <c r="AB6" s="388" t="s">
        <v>650</v>
      </c>
      <c r="AC6" s="388" t="s">
        <v>4660</v>
      </c>
      <c r="AD6" s="388" t="s">
        <v>96</v>
      </c>
      <c r="AE6" s="388" t="s">
        <v>96</v>
      </c>
      <c r="AF6" s="388" t="s">
        <v>96</v>
      </c>
      <c r="AG6" s="388" t="s">
        <v>96</v>
      </c>
      <c r="AH6" s="388" t="s">
        <v>96</v>
      </c>
      <c r="AI6" s="388" t="s">
        <v>4479</v>
      </c>
    </row>
    <row r="7" spans="1:35" ht="12.75" customHeight="1" x14ac:dyDescent="0.2">
      <c r="A7" s="397" t="str">
        <f t="shared" si="0"/>
        <v>Ofsted Webpage</v>
      </c>
      <c r="B7" s="388">
        <v>50012</v>
      </c>
      <c r="C7" s="388">
        <v>108303</v>
      </c>
      <c r="D7" s="388">
        <v>10003746</v>
      </c>
      <c r="E7" s="388" t="s">
        <v>653</v>
      </c>
      <c r="F7" s="388" t="s">
        <v>632</v>
      </c>
      <c r="G7" s="388" t="s">
        <v>16</v>
      </c>
      <c r="H7" s="388" t="s">
        <v>374</v>
      </c>
      <c r="I7" s="388" t="s">
        <v>177</v>
      </c>
      <c r="J7" s="388" t="s">
        <v>177</v>
      </c>
      <c r="K7" s="400" t="s">
        <v>195</v>
      </c>
      <c r="L7" s="388" t="s">
        <v>195</v>
      </c>
      <c r="M7" s="403">
        <v>10004844</v>
      </c>
      <c r="N7" s="388" t="s">
        <v>650</v>
      </c>
      <c r="O7" s="388" t="s">
        <v>104</v>
      </c>
      <c r="P7" s="400">
        <v>42396</v>
      </c>
      <c r="Q7" s="400">
        <v>42397</v>
      </c>
      <c r="R7" s="400">
        <v>42431</v>
      </c>
      <c r="S7" s="388">
        <v>1</v>
      </c>
      <c r="T7" s="388">
        <v>1</v>
      </c>
      <c r="U7" s="388">
        <v>1</v>
      </c>
      <c r="V7" s="388">
        <v>1</v>
      </c>
      <c r="W7" s="388">
        <v>1</v>
      </c>
      <c r="X7" s="388" t="s">
        <v>4480</v>
      </c>
      <c r="Y7" s="401" t="s">
        <v>4988</v>
      </c>
      <c r="Z7" s="400">
        <v>40484</v>
      </c>
      <c r="AA7" s="400">
        <v>40485</v>
      </c>
      <c r="AB7" s="388" t="s">
        <v>650</v>
      </c>
      <c r="AC7" s="388" t="s">
        <v>4660</v>
      </c>
      <c r="AD7" s="388" t="s">
        <v>96</v>
      </c>
      <c r="AE7" s="388" t="s">
        <v>96</v>
      </c>
      <c r="AF7" s="388" t="s">
        <v>96</v>
      </c>
      <c r="AG7" s="388" t="s">
        <v>96</v>
      </c>
      <c r="AH7" s="388" t="s">
        <v>96</v>
      </c>
      <c r="AI7" s="388" t="s">
        <v>4479</v>
      </c>
    </row>
    <row r="8" spans="1:35" ht="12.75" customHeight="1" x14ac:dyDescent="0.2">
      <c r="A8" s="397" t="str">
        <f t="shared" si="0"/>
        <v>Ofsted Webpage</v>
      </c>
      <c r="B8" s="388">
        <v>50013</v>
      </c>
      <c r="C8" s="388">
        <v>113615</v>
      </c>
      <c r="D8" s="388">
        <v>10004365</v>
      </c>
      <c r="E8" s="388" t="s">
        <v>655</v>
      </c>
      <c r="F8" s="388" t="s">
        <v>632</v>
      </c>
      <c r="G8" s="388" t="s">
        <v>16</v>
      </c>
      <c r="H8" s="388" t="s">
        <v>656</v>
      </c>
      <c r="I8" s="388" t="s">
        <v>115</v>
      </c>
      <c r="J8" s="388" t="s">
        <v>115</v>
      </c>
      <c r="K8" s="400" t="s">
        <v>195</v>
      </c>
      <c r="L8" s="388" t="s">
        <v>195</v>
      </c>
      <c r="M8" s="403">
        <v>10004845</v>
      </c>
      <c r="N8" s="388" t="s">
        <v>650</v>
      </c>
      <c r="O8" s="388" t="s">
        <v>104</v>
      </c>
      <c r="P8" s="400">
        <v>42403</v>
      </c>
      <c r="Q8" s="400">
        <v>42404</v>
      </c>
      <c r="R8" s="400">
        <v>42440</v>
      </c>
      <c r="S8" s="388">
        <v>3</v>
      </c>
      <c r="T8" s="388">
        <v>3</v>
      </c>
      <c r="U8" s="388">
        <v>3</v>
      </c>
      <c r="V8" s="388">
        <v>3</v>
      </c>
      <c r="W8" s="388">
        <v>3</v>
      </c>
      <c r="X8" s="388" t="s">
        <v>4480</v>
      </c>
      <c r="Y8" s="401" t="s">
        <v>3113</v>
      </c>
      <c r="Z8" s="400">
        <v>41338</v>
      </c>
      <c r="AA8" s="400">
        <v>41339</v>
      </c>
      <c r="AB8" s="388" t="s">
        <v>650</v>
      </c>
      <c r="AC8" s="388" t="s">
        <v>4660</v>
      </c>
      <c r="AD8" s="388" t="s">
        <v>96</v>
      </c>
      <c r="AE8" s="388" t="s">
        <v>96</v>
      </c>
      <c r="AF8" s="388" t="s">
        <v>96</v>
      </c>
      <c r="AG8" s="388" t="s">
        <v>96</v>
      </c>
      <c r="AH8" s="388" t="s">
        <v>96</v>
      </c>
      <c r="AI8" s="388" t="s">
        <v>4479</v>
      </c>
    </row>
    <row r="9" spans="1:35" ht="12.75" customHeight="1" x14ac:dyDescent="0.2">
      <c r="A9" s="397" t="str">
        <f t="shared" si="0"/>
        <v>Ofsted Webpage</v>
      </c>
      <c r="B9" s="388">
        <v>50029</v>
      </c>
      <c r="C9" s="388">
        <v>108287</v>
      </c>
      <c r="D9" s="388">
        <v>10009099</v>
      </c>
      <c r="E9" s="388" t="s">
        <v>658</v>
      </c>
      <c r="F9" s="388" t="s">
        <v>632</v>
      </c>
      <c r="G9" s="388" t="s">
        <v>16</v>
      </c>
      <c r="H9" s="388" t="s">
        <v>141</v>
      </c>
      <c r="I9" s="388" t="s">
        <v>115</v>
      </c>
      <c r="J9" s="388" t="s">
        <v>115</v>
      </c>
      <c r="K9" s="400" t="s">
        <v>195</v>
      </c>
      <c r="L9" s="388" t="s">
        <v>195</v>
      </c>
      <c r="M9" s="403">
        <v>10004846</v>
      </c>
      <c r="N9" s="388" t="s">
        <v>650</v>
      </c>
      <c r="O9" s="388" t="s">
        <v>104</v>
      </c>
      <c r="P9" s="400">
        <v>42298</v>
      </c>
      <c r="Q9" s="400">
        <v>42299</v>
      </c>
      <c r="R9" s="400">
        <v>42321</v>
      </c>
      <c r="S9" s="388">
        <v>1</v>
      </c>
      <c r="T9" s="388">
        <v>1</v>
      </c>
      <c r="U9" s="388">
        <v>1</v>
      </c>
      <c r="V9" s="388">
        <v>1</v>
      </c>
      <c r="W9" s="388">
        <v>1</v>
      </c>
      <c r="X9" s="388" t="s">
        <v>4480</v>
      </c>
      <c r="Y9" s="401" t="s">
        <v>4989</v>
      </c>
      <c r="Z9" s="400">
        <v>40610</v>
      </c>
      <c r="AA9" s="400">
        <v>40611</v>
      </c>
      <c r="AB9" s="388" t="s">
        <v>650</v>
      </c>
      <c r="AC9" s="388" t="s">
        <v>4660</v>
      </c>
      <c r="AD9" s="388" t="s">
        <v>96</v>
      </c>
      <c r="AE9" s="388" t="s">
        <v>96</v>
      </c>
      <c r="AF9" s="388" t="s">
        <v>96</v>
      </c>
      <c r="AG9" s="388" t="s">
        <v>96</v>
      </c>
      <c r="AH9" s="388" t="s">
        <v>96</v>
      </c>
      <c r="AI9" s="388" t="s">
        <v>4479</v>
      </c>
    </row>
    <row r="10" spans="1:35" ht="12.75" customHeight="1" x14ac:dyDescent="0.2">
      <c r="A10" s="397" t="str">
        <f t="shared" si="0"/>
        <v>Ofsted Webpage</v>
      </c>
      <c r="B10" s="388">
        <v>50030</v>
      </c>
      <c r="C10" s="388">
        <v>108288</v>
      </c>
      <c r="D10" s="388">
        <v>10003425</v>
      </c>
      <c r="E10" s="388" t="s">
        <v>1505</v>
      </c>
      <c r="F10" s="388" t="s">
        <v>632</v>
      </c>
      <c r="G10" s="388" t="s">
        <v>16</v>
      </c>
      <c r="H10" s="388" t="s">
        <v>141</v>
      </c>
      <c r="I10" s="388" t="s">
        <v>115</v>
      </c>
      <c r="J10" s="388" t="s">
        <v>115</v>
      </c>
      <c r="K10" s="400" t="s">
        <v>195</v>
      </c>
      <c r="L10" s="388" t="s">
        <v>195</v>
      </c>
      <c r="M10" s="403">
        <v>10004847</v>
      </c>
      <c r="N10" s="388" t="s">
        <v>650</v>
      </c>
      <c r="O10" s="388" t="s">
        <v>104</v>
      </c>
      <c r="P10" s="400">
        <v>42389</v>
      </c>
      <c r="Q10" s="400">
        <v>42390</v>
      </c>
      <c r="R10" s="400">
        <v>42415</v>
      </c>
      <c r="S10" s="388">
        <v>1</v>
      </c>
      <c r="T10" s="388">
        <v>1</v>
      </c>
      <c r="U10" s="388">
        <v>1</v>
      </c>
      <c r="V10" s="388">
        <v>1</v>
      </c>
      <c r="W10" s="388">
        <v>1</v>
      </c>
      <c r="X10" s="388" t="s">
        <v>4480</v>
      </c>
      <c r="Y10" s="401" t="s">
        <v>4990</v>
      </c>
      <c r="Z10" s="400">
        <v>40631</v>
      </c>
      <c r="AA10" s="400">
        <v>40632</v>
      </c>
      <c r="AB10" s="388" t="s">
        <v>650</v>
      </c>
      <c r="AC10" s="388" t="s">
        <v>4660</v>
      </c>
      <c r="AD10" s="388" t="s">
        <v>96</v>
      </c>
      <c r="AE10" s="388" t="s">
        <v>96</v>
      </c>
      <c r="AF10" s="388" t="s">
        <v>96</v>
      </c>
      <c r="AG10" s="388" t="s">
        <v>96</v>
      </c>
      <c r="AH10" s="388" t="s">
        <v>96</v>
      </c>
      <c r="AI10" s="388" t="s">
        <v>4479</v>
      </c>
    </row>
    <row r="11" spans="1:35" ht="12.75" customHeight="1" x14ac:dyDescent="0.2">
      <c r="A11" s="397" t="str">
        <f t="shared" si="0"/>
        <v>Ofsted Webpage</v>
      </c>
      <c r="B11" s="388">
        <v>50032</v>
      </c>
      <c r="C11" s="388">
        <v>108290</v>
      </c>
      <c r="D11" s="388">
        <v>10008637</v>
      </c>
      <c r="E11" s="388" t="s">
        <v>4991</v>
      </c>
      <c r="F11" s="388" t="s">
        <v>632</v>
      </c>
      <c r="G11" s="388" t="s">
        <v>16</v>
      </c>
      <c r="H11" s="388" t="s">
        <v>173</v>
      </c>
      <c r="I11" s="388" t="s">
        <v>161</v>
      </c>
      <c r="J11" s="388" t="s">
        <v>161</v>
      </c>
      <c r="K11" s="400" t="s">
        <v>195</v>
      </c>
      <c r="L11" s="388" t="s">
        <v>195</v>
      </c>
      <c r="M11" s="403">
        <v>10004849</v>
      </c>
      <c r="N11" s="388" t="s">
        <v>650</v>
      </c>
      <c r="O11" s="388" t="s">
        <v>104</v>
      </c>
      <c r="P11" s="400">
        <v>42326</v>
      </c>
      <c r="Q11" s="400">
        <v>42327</v>
      </c>
      <c r="R11" s="400">
        <v>42348</v>
      </c>
      <c r="S11" s="388">
        <v>1</v>
      </c>
      <c r="T11" s="388">
        <v>1</v>
      </c>
      <c r="U11" s="388">
        <v>1</v>
      </c>
      <c r="V11" s="388">
        <v>1</v>
      </c>
      <c r="W11" s="388">
        <v>1</v>
      </c>
      <c r="X11" s="388" t="s">
        <v>4480</v>
      </c>
      <c r="Y11" s="401" t="s">
        <v>4992</v>
      </c>
      <c r="Z11" s="400">
        <v>40687</v>
      </c>
      <c r="AA11" s="400">
        <v>40688</v>
      </c>
      <c r="AB11" s="388" t="s">
        <v>650</v>
      </c>
      <c r="AC11" s="388" t="s">
        <v>4660</v>
      </c>
      <c r="AD11" s="388" t="s">
        <v>96</v>
      </c>
      <c r="AE11" s="388" t="s">
        <v>96</v>
      </c>
      <c r="AF11" s="388" t="s">
        <v>96</v>
      </c>
      <c r="AG11" s="388" t="s">
        <v>96</v>
      </c>
      <c r="AH11" s="388" t="s">
        <v>96</v>
      </c>
      <c r="AI11" s="388" t="s">
        <v>4479</v>
      </c>
    </row>
    <row r="12" spans="1:35" ht="12.75" customHeight="1" x14ac:dyDescent="0.2">
      <c r="A12" s="397" t="str">
        <f t="shared" si="0"/>
        <v>Ofsted Webpage</v>
      </c>
      <c r="B12" s="388">
        <v>50067</v>
      </c>
      <c r="C12" s="388">
        <v>108297</v>
      </c>
      <c r="D12" s="388">
        <v>10011264</v>
      </c>
      <c r="E12" s="388" t="s">
        <v>662</v>
      </c>
      <c r="F12" s="388" t="s">
        <v>632</v>
      </c>
      <c r="G12" s="388" t="s">
        <v>16</v>
      </c>
      <c r="H12" s="388" t="s">
        <v>663</v>
      </c>
      <c r="I12" s="388" t="s">
        <v>102</v>
      </c>
      <c r="J12" s="388" t="s">
        <v>102</v>
      </c>
      <c r="K12" s="400" t="s">
        <v>195</v>
      </c>
      <c r="L12" s="388" t="s">
        <v>195</v>
      </c>
      <c r="M12" s="403">
        <v>10004850</v>
      </c>
      <c r="N12" s="388" t="s">
        <v>650</v>
      </c>
      <c r="O12" s="388" t="s">
        <v>104</v>
      </c>
      <c r="P12" s="400">
        <v>42291</v>
      </c>
      <c r="Q12" s="400">
        <v>42292</v>
      </c>
      <c r="R12" s="400">
        <v>42317</v>
      </c>
      <c r="S12" s="388">
        <v>1</v>
      </c>
      <c r="T12" s="388">
        <v>1</v>
      </c>
      <c r="U12" s="388">
        <v>1</v>
      </c>
      <c r="V12" s="388">
        <v>1</v>
      </c>
      <c r="W12" s="388">
        <v>1</v>
      </c>
      <c r="X12" s="388" t="s">
        <v>4480</v>
      </c>
      <c r="Y12" s="401" t="s">
        <v>4993</v>
      </c>
      <c r="Z12" s="400">
        <v>40828</v>
      </c>
      <c r="AA12" s="400">
        <v>40829</v>
      </c>
      <c r="AB12" s="388" t="s">
        <v>650</v>
      </c>
      <c r="AC12" s="388" t="s">
        <v>4660</v>
      </c>
      <c r="AD12" s="388" t="s">
        <v>96</v>
      </c>
      <c r="AE12" s="388" t="s">
        <v>96</v>
      </c>
      <c r="AF12" s="388" t="s">
        <v>96</v>
      </c>
      <c r="AG12" s="388" t="s">
        <v>96</v>
      </c>
      <c r="AH12" s="388" t="s">
        <v>96</v>
      </c>
      <c r="AI12" s="388" t="s">
        <v>4479</v>
      </c>
    </row>
    <row r="13" spans="1:35" ht="12.75" customHeight="1" x14ac:dyDescent="0.2">
      <c r="A13" s="397" t="str">
        <f t="shared" si="0"/>
        <v>Ofsted Webpage</v>
      </c>
      <c r="B13" s="388">
        <v>50070</v>
      </c>
      <c r="C13" s="388">
        <v>108294</v>
      </c>
      <c r="D13" s="388">
        <v>10012385</v>
      </c>
      <c r="E13" s="388" t="s">
        <v>665</v>
      </c>
      <c r="F13" s="388" t="s">
        <v>632</v>
      </c>
      <c r="G13" s="388" t="s">
        <v>16</v>
      </c>
      <c r="H13" s="388" t="s">
        <v>207</v>
      </c>
      <c r="I13" s="388" t="s">
        <v>186</v>
      </c>
      <c r="J13" s="388" t="s">
        <v>93</v>
      </c>
      <c r="K13" s="400" t="s">
        <v>195</v>
      </c>
      <c r="L13" s="388" t="s">
        <v>195</v>
      </c>
      <c r="M13" s="403">
        <v>10011461</v>
      </c>
      <c r="N13" s="388" t="s">
        <v>650</v>
      </c>
      <c r="O13" s="388" t="s">
        <v>104</v>
      </c>
      <c r="P13" s="400">
        <v>42473</v>
      </c>
      <c r="Q13" s="400">
        <v>42474</v>
      </c>
      <c r="R13" s="400">
        <v>42493</v>
      </c>
      <c r="S13" s="388">
        <v>1</v>
      </c>
      <c r="T13" s="388">
        <v>1</v>
      </c>
      <c r="U13" s="388">
        <v>1</v>
      </c>
      <c r="V13" s="388">
        <v>1</v>
      </c>
      <c r="W13" s="388">
        <v>1</v>
      </c>
      <c r="X13" s="388" t="s">
        <v>4480</v>
      </c>
      <c r="Y13" s="401" t="s">
        <v>4994</v>
      </c>
      <c r="Z13" s="400">
        <v>40505</v>
      </c>
      <c r="AA13" s="400">
        <v>40506</v>
      </c>
      <c r="AB13" s="388" t="s">
        <v>650</v>
      </c>
      <c r="AC13" s="388" t="s">
        <v>4660</v>
      </c>
      <c r="AD13" s="388" t="s">
        <v>96</v>
      </c>
      <c r="AE13" s="388" t="s">
        <v>96</v>
      </c>
      <c r="AF13" s="388" t="s">
        <v>96</v>
      </c>
      <c r="AG13" s="388" t="s">
        <v>96</v>
      </c>
      <c r="AH13" s="388" t="s">
        <v>96</v>
      </c>
      <c r="AI13" s="388" t="s">
        <v>4479</v>
      </c>
    </row>
    <row r="14" spans="1:35" ht="12.75" customHeight="1" x14ac:dyDescent="0.2">
      <c r="A14" s="397" t="str">
        <f t="shared" si="0"/>
        <v>Ofsted Webpage</v>
      </c>
      <c r="B14" s="388">
        <v>50080</v>
      </c>
      <c r="C14" s="388">
        <v>117783</v>
      </c>
      <c r="D14" s="388">
        <v>10010584</v>
      </c>
      <c r="E14" s="388" t="s">
        <v>667</v>
      </c>
      <c r="F14" s="388" t="s">
        <v>90</v>
      </c>
      <c r="G14" s="388" t="s">
        <v>13</v>
      </c>
      <c r="H14" s="388" t="s">
        <v>202</v>
      </c>
      <c r="I14" s="388" t="s">
        <v>152</v>
      </c>
      <c r="J14" s="388" t="s">
        <v>152</v>
      </c>
      <c r="K14" s="400">
        <v>42313</v>
      </c>
      <c r="L14" s="388">
        <v>1</v>
      </c>
      <c r="M14" s="403" t="s">
        <v>5186</v>
      </c>
      <c r="N14" s="388" t="s">
        <v>4695</v>
      </c>
      <c r="O14" s="388" t="s">
        <v>104</v>
      </c>
      <c r="P14" s="400">
        <v>40322</v>
      </c>
      <c r="Q14" s="400">
        <v>40326</v>
      </c>
      <c r="R14" s="400">
        <v>40364</v>
      </c>
      <c r="S14" s="388">
        <v>2</v>
      </c>
      <c r="T14" s="388">
        <v>2</v>
      </c>
      <c r="U14" s="388">
        <v>2</v>
      </c>
      <c r="V14" s="388" t="s">
        <v>96</v>
      </c>
      <c r="W14" s="388">
        <v>2</v>
      </c>
      <c r="X14" s="388" t="s">
        <v>96</v>
      </c>
      <c r="Y14" s="401" t="s">
        <v>5187</v>
      </c>
      <c r="Z14" s="400">
        <v>39308</v>
      </c>
      <c r="AA14" s="400">
        <v>39311</v>
      </c>
      <c r="AB14" s="388" t="s">
        <v>4695</v>
      </c>
      <c r="AC14" s="388" t="s">
        <v>4660</v>
      </c>
      <c r="AD14" s="388">
        <v>3</v>
      </c>
      <c r="AE14" s="388">
        <v>3</v>
      </c>
      <c r="AF14" s="388">
        <v>3</v>
      </c>
      <c r="AG14" s="388" t="s">
        <v>96</v>
      </c>
      <c r="AH14" s="388">
        <v>3</v>
      </c>
      <c r="AI14" s="388" t="s">
        <v>118</v>
      </c>
    </row>
    <row r="15" spans="1:35" ht="12.75" customHeight="1" x14ac:dyDescent="0.2">
      <c r="A15" s="397" t="str">
        <f t="shared" si="0"/>
        <v>Ofsted Webpage</v>
      </c>
      <c r="B15" s="388">
        <v>50082</v>
      </c>
      <c r="C15" s="388">
        <v>105353</v>
      </c>
      <c r="D15" s="388">
        <v>10000108</v>
      </c>
      <c r="E15" s="388" t="s">
        <v>669</v>
      </c>
      <c r="F15" s="388" t="s">
        <v>90</v>
      </c>
      <c r="G15" s="388" t="s">
        <v>13</v>
      </c>
      <c r="H15" s="388" t="s">
        <v>670</v>
      </c>
      <c r="I15" s="388" t="s">
        <v>152</v>
      </c>
      <c r="J15" s="388" t="s">
        <v>152</v>
      </c>
      <c r="K15" s="400" t="s">
        <v>195</v>
      </c>
      <c r="L15" s="400" t="s">
        <v>195</v>
      </c>
      <c r="M15" s="403">
        <v>10004853</v>
      </c>
      <c r="N15" s="400" t="s">
        <v>121</v>
      </c>
      <c r="O15" s="400" t="s">
        <v>104</v>
      </c>
      <c r="P15" s="400">
        <v>42388</v>
      </c>
      <c r="Q15" s="400">
        <v>42390</v>
      </c>
      <c r="R15" s="400">
        <v>42430</v>
      </c>
      <c r="S15" s="404">
        <v>2</v>
      </c>
      <c r="T15" s="404">
        <v>2</v>
      </c>
      <c r="U15" s="404">
        <v>2</v>
      </c>
      <c r="V15" s="404">
        <v>2</v>
      </c>
      <c r="W15" s="404">
        <v>2</v>
      </c>
      <c r="X15" s="400" t="s">
        <v>4480</v>
      </c>
      <c r="Y15" s="402" t="s">
        <v>5191</v>
      </c>
      <c r="Z15" s="400">
        <v>41114</v>
      </c>
      <c r="AA15" s="400">
        <v>41117</v>
      </c>
      <c r="AB15" s="400" t="s">
        <v>4695</v>
      </c>
      <c r="AC15" s="400" t="s">
        <v>4660</v>
      </c>
      <c r="AD15" s="404">
        <v>2</v>
      </c>
      <c r="AE15" s="404">
        <v>2</v>
      </c>
      <c r="AF15" s="404">
        <v>2</v>
      </c>
      <c r="AG15" s="404" t="s">
        <v>96</v>
      </c>
      <c r="AH15" s="404">
        <v>2</v>
      </c>
      <c r="AI15" s="400" t="s">
        <v>4537</v>
      </c>
    </row>
    <row r="16" spans="1:35" ht="12.75" customHeight="1" x14ac:dyDescent="0.2">
      <c r="A16" s="397" t="str">
        <f t="shared" si="0"/>
        <v>Ofsted Webpage</v>
      </c>
      <c r="B16" s="388">
        <v>50092</v>
      </c>
      <c r="C16" s="388">
        <v>108680</v>
      </c>
      <c r="D16" s="388">
        <v>10000673</v>
      </c>
      <c r="E16" s="388" t="s">
        <v>5217</v>
      </c>
      <c r="F16" s="388" t="s">
        <v>90</v>
      </c>
      <c r="G16" s="388" t="s">
        <v>13</v>
      </c>
      <c r="H16" s="388" t="s">
        <v>675</v>
      </c>
      <c r="I16" s="388" t="s">
        <v>115</v>
      </c>
      <c r="J16" s="388" t="s">
        <v>115</v>
      </c>
      <c r="K16" s="400" t="s">
        <v>195</v>
      </c>
      <c r="L16" s="388" t="s">
        <v>195</v>
      </c>
      <c r="M16" s="403">
        <v>10038736</v>
      </c>
      <c r="N16" s="388" t="s">
        <v>309</v>
      </c>
      <c r="O16" s="388" t="s">
        <v>104</v>
      </c>
      <c r="P16" s="400">
        <v>43081</v>
      </c>
      <c r="Q16" s="400">
        <v>43084</v>
      </c>
      <c r="R16" s="400">
        <v>43124</v>
      </c>
      <c r="S16" s="388">
        <v>2</v>
      </c>
      <c r="T16" s="388">
        <v>2</v>
      </c>
      <c r="U16" s="388">
        <v>2</v>
      </c>
      <c r="V16" s="388">
        <v>2</v>
      </c>
      <c r="W16" s="388">
        <v>2</v>
      </c>
      <c r="X16" s="388" t="s">
        <v>4480</v>
      </c>
      <c r="Y16" s="401">
        <v>10011462</v>
      </c>
      <c r="Z16" s="400">
        <v>42556</v>
      </c>
      <c r="AA16" s="400">
        <v>42559</v>
      </c>
      <c r="AB16" s="388" t="s">
        <v>121</v>
      </c>
      <c r="AC16" s="388" t="s">
        <v>4660</v>
      </c>
      <c r="AD16" s="388">
        <v>3</v>
      </c>
      <c r="AE16" s="388">
        <v>3</v>
      </c>
      <c r="AF16" s="388">
        <v>3</v>
      </c>
      <c r="AG16" s="388">
        <v>3</v>
      </c>
      <c r="AH16" s="388">
        <v>3</v>
      </c>
      <c r="AI16" s="388" t="s">
        <v>118</v>
      </c>
    </row>
    <row r="17" spans="1:35" ht="12.75" customHeight="1" x14ac:dyDescent="0.2">
      <c r="A17" s="397" t="str">
        <f t="shared" si="0"/>
        <v>Ofsted Webpage</v>
      </c>
      <c r="B17" s="388">
        <v>50098</v>
      </c>
      <c r="C17" s="388">
        <v>106945</v>
      </c>
      <c r="D17" s="388">
        <v>10000941</v>
      </c>
      <c r="E17" s="388" t="s">
        <v>196</v>
      </c>
      <c r="F17" s="388" t="s">
        <v>159</v>
      </c>
      <c r="G17" s="388" t="s">
        <v>14</v>
      </c>
      <c r="H17" s="388" t="s">
        <v>108</v>
      </c>
      <c r="I17" s="388" t="s">
        <v>102</v>
      </c>
      <c r="J17" s="388" t="s">
        <v>102</v>
      </c>
      <c r="K17" s="400" t="s">
        <v>195</v>
      </c>
      <c r="L17" s="388" t="s">
        <v>195</v>
      </c>
      <c r="M17" s="403">
        <v>10022597</v>
      </c>
      <c r="N17" s="388" t="s">
        <v>197</v>
      </c>
      <c r="O17" s="388" t="s">
        <v>104</v>
      </c>
      <c r="P17" s="400">
        <v>42759</v>
      </c>
      <c r="Q17" s="400">
        <v>42762</v>
      </c>
      <c r="R17" s="400">
        <v>42808</v>
      </c>
      <c r="S17" s="388">
        <v>2</v>
      </c>
      <c r="T17" s="388">
        <v>2</v>
      </c>
      <c r="U17" s="388">
        <v>2</v>
      </c>
      <c r="V17" s="388">
        <v>2</v>
      </c>
      <c r="W17" s="388">
        <v>2</v>
      </c>
      <c r="X17" s="388" t="s">
        <v>4480</v>
      </c>
      <c r="Y17" s="401" t="s">
        <v>198</v>
      </c>
      <c r="Z17" s="400">
        <v>42072</v>
      </c>
      <c r="AA17" s="400">
        <v>42076</v>
      </c>
      <c r="AB17" s="388" t="s">
        <v>123</v>
      </c>
      <c r="AC17" s="388" t="s">
        <v>4660</v>
      </c>
      <c r="AD17" s="388">
        <v>3</v>
      </c>
      <c r="AE17" s="388">
        <v>3</v>
      </c>
      <c r="AF17" s="388">
        <v>3</v>
      </c>
      <c r="AG17" s="388" t="s">
        <v>96</v>
      </c>
      <c r="AH17" s="388">
        <v>3</v>
      </c>
      <c r="AI17" s="388" t="s">
        <v>118</v>
      </c>
    </row>
    <row r="18" spans="1:35" ht="12.75" customHeight="1" x14ac:dyDescent="0.2">
      <c r="A18" s="397" t="str">
        <f t="shared" si="0"/>
        <v>Ofsted Webpage</v>
      </c>
      <c r="B18" s="388">
        <v>50099</v>
      </c>
      <c r="C18" s="388">
        <v>108149</v>
      </c>
      <c r="D18" s="388">
        <v>10000976</v>
      </c>
      <c r="E18" s="388" t="s">
        <v>677</v>
      </c>
      <c r="F18" s="388" t="s">
        <v>159</v>
      </c>
      <c r="G18" s="388" t="s">
        <v>14</v>
      </c>
      <c r="H18" s="388" t="s">
        <v>176</v>
      </c>
      <c r="I18" s="388" t="s">
        <v>177</v>
      </c>
      <c r="J18" s="388" t="s">
        <v>177</v>
      </c>
      <c r="K18" s="400" t="s">
        <v>195</v>
      </c>
      <c r="L18" s="388" t="s">
        <v>195</v>
      </c>
      <c r="M18" s="403">
        <v>10006631</v>
      </c>
      <c r="N18" s="388" t="s">
        <v>257</v>
      </c>
      <c r="O18" s="388" t="s">
        <v>104</v>
      </c>
      <c r="P18" s="400">
        <v>42311</v>
      </c>
      <c r="Q18" s="400">
        <v>42314</v>
      </c>
      <c r="R18" s="400">
        <v>42349</v>
      </c>
      <c r="S18" s="388">
        <v>2</v>
      </c>
      <c r="T18" s="388">
        <v>2</v>
      </c>
      <c r="U18" s="388">
        <v>2</v>
      </c>
      <c r="V18" s="388">
        <v>2</v>
      </c>
      <c r="W18" s="388">
        <v>2</v>
      </c>
      <c r="X18" s="388" t="s">
        <v>4480</v>
      </c>
      <c r="Y18" s="401" t="s">
        <v>4767</v>
      </c>
      <c r="Z18" s="400">
        <v>39734</v>
      </c>
      <c r="AA18" s="400">
        <v>39738</v>
      </c>
      <c r="AB18" s="388" t="s">
        <v>143</v>
      </c>
      <c r="AC18" s="388" t="s">
        <v>4660</v>
      </c>
      <c r="AD18" s="388">
        <v>2</v>
      </c>
      <c r="AE18" s="388">
        <v>2</v>
      </c>
      <c r="AF18" s="388">
        <v>3</v>
      </c>
      <c r="AG18" s="388" t="s">
        <v>96</v>
      </c>
      <c r="AH18" s="388">
        <v>2</v>
      </c>
      <c r="AI18" s="388" t="s">
        <v>4537</v>
      </c>
    </row>
    <row r="19" spans="1:35" ht="12.75" customHeight="1" x14ac:dyDescent="0.2">
      <c r="A19" s="397" t="str">
        <f t="shared" si="0"/>
        <v>Ofsted Webpage</v>
      </c>
      <c r="B19" s="388">
        <v>50103</v>
      </c>
      <c r="C19" s="388">
        <v>116968</v>
      </c>
      <c r="D19" s="388">
        <v>10001055</v>
      </c>
      <c r="E19" s="388" t="s">
        <v>329</v>
      </c>
      <c r="F19" s="388" t="s">
        <v>90</v>
      </c>
      <c r="G19" s="388" t="s">
        <v>13</v>
      </c>
      <c r="H19" s="388" t="s">
        <v>330</v>
      </c>
      <c r="I19" s="388" t="s">
        <v>161</v>
      </c>
      <c r="J19" s="388" t="s">
        <v>161</v>
      </c>
      <c r="K19" s="400" t="s">
        <v>195</v>
      </c>
      <c r="L19" s="388" t="s">
        <v>195</v>
      </c>
      <c r="M19" s="403">
        <v>10022588</v>
      </c>
      <c r="N19" s="388" t="s">
        <v>136</v>
      </c>
      <c r="O19" s="388" t="s">
        <v>104</v>
      </c>
      <c r="P19" s="400">
        <v>42745</v>
      </c>
      <c r="Q19" s="400">
        <v>42748</v>
      </c>
      <c r="R19" s="400">
        <v>42767</v>
      </c>
      <c r="S19" s="388">
        <v>2</v>
      </c>
      <c r="T19" s="388">
        <v>2</v>
      </c>
      <c r="U19" s="388">
        <v>2</v>
      </c>
      <c r="V19" s="388">
        <v>2</v>
      </c>
      <c r="W19" s="388">
        <v>2</v>
      </c>
      <c r="X19" s="388" t="s">
        <v>4480</v>
      </c>
      <c r="Y19" s="401" t="s">
        <v>331</v>
      </c>
      <c r="Z19" s="400">
        <v>41183</v>
      </c>
      <c r="AA19" s="400">
        <v>41187</v>
      </c>
      <c r="AB19" s="388" t="s">
        <v>98</v>
      </c>
      <c r="AC19" s="388" t="s">
        <v>4660</v>
      </c>
      <c r="AD19" s="388">
        <v>2</v>
      </c>
      <c r="AE19" s="388">
        <v>2</v>
      </c>
      <c r="AF19" s="388">
        <v>2</v>
      </c>
      <c r="AG19" s="388" t="s">
        <v>96</v>
      </c>
      <c r="AH19" s="388">
        <v>2</v>
      </c>
      <c r="AI19" s="388" t="s">
        <v>4537</v>
      </c>
    </row>
    <row r="20" spans="1:35" ht="12.75" customHeight="1" x14ac:dyDescent="0.2">
      <c r="A20" s="397" t="str">
        <f t="shared" si="0"/>
        <v>Ofsted Webpage</v>
      </c>
      <c r="B20" s="388">
        <v>50110</v>
      </c>
      <c r="C20" s="388">
        <v>107947</v>
      </c>
      <c r="D20" s="388">
        <v>10001326</v>
      </c>
      <c r="E20" s="388" t="s">
        <v>5230</v>
      </c>
      <c r="F20" s="388" t="s">
        <v>90</v>
      </c>
      <c r="G20" s="388" t="s">
        <v>13</v>
      </c>
      <c r="H20" s="388" t="s">
        <v>151</v>
      </c>
      <c r="I20" s="388" t="s">
        <v>152</v>
      </c>
      <c r="J20" s="388" t="s">
        <v>152</v>
      </c>
      <c r="K20" s="400" t="s">
        <v>195</v>
      </c>
      <c r="L20" s="388" t="s">
        <v>195</v>
      </c>
      <c r="M20" s="403" t="s">
        <v>5231</v>
      </c>
      <c r="N20" s="388" t="s">
        <v>98</v>
      </c>
      <c r="O20" s="388" t="s">
        <v>104</v>
      </c>
      <c r="P20" s="400">
        <v>40812</v>
      </c>
      <c r="Q20" s="400">
        <v>40816</v>
      </c>
      <c r="R20" s="400">
        <v>40851</v>
      </c>
      <c r="S20" s="388">
        <v>2</v>
      </c>
      <c r="T20" s="388">
        <v>2</v>
      </c>
      <c r="U20" s="388">
        <v>2</v>
      </c>
      <c r="V20" s="388" t="s">
        <v>96</v>
      </c>
      <c r="W20" s="388">
        <v>2</v>
      </c>
      <c r="X20" s="388" t="s">
        <v>96</v>
      </c>
      <c r="Y20" s="401" t="s">
        <v>5232</v>
      </c>
      <c r="Z20" s="400">
        <v>39293</v>
      </c>
      <c r="AA20" s="400">
        <v>39296</v>
      </c>
      <c r="AB20" s="388" t="s">
        <v>4695</v>
      </c>
      <c r="AC20" s="388" t="s">
        <v>4660</v>
      </c>
      <c r="AD20" s="388">
        <v>2</v>
      </c>
      <c r="AE20" s="388">
        <v>2</v>
      </c>
      <c r="AF20" s="388">
        <v>2</v>
      </c>
      <c r="AG20" s="388" t="s">
        <v>96</v>
      </c>
      <c r="AH20" s="388">
        <v>2</v>
      </c>
      <c r="AI20" s="388" t="s">
        <v>4537</v>
      </c>
    </row>
    <row r="21" spans="1:35" ht="12.75" customHeight="1" x14ac:dyDescent="0.2">
      <c r="A21" s="397" t="str">
        <f t="shared" si="0"/>
        <v>Ofsted Webpage</v>
      </c>
      <c r="B21" s="388">
        <v>50116</v>
      </c>
      <c r="C21" s="388">
        <v>116831</v>
      </c>
      <c r="D21" s="388">
        <v>10001927</v>
      </c>
      <c r="E21" s="388" t="s">
        <v>5250</v>
      </c>
      <c r="F21" s="388" t="s">
        <v>90</v>
      </c>
      <c r="G21" s="388" t="s">
        <v>13</v>
      </c>
      <c r="H21" s="388" t="s">
        <v>670</v>
      </c>
      <c r="I21" s="388" t="s">
        <v>152</v>
      </c>
      <c r="J21" s="388" t="s">
        <v>152</v>
      </c>
      <c r="K21" s="400" t="s">
        <v>195</v>
      </c>
      <c r="L21" s="388" t="s">
        <v>195</v>
      </c>
      <c r="M21" s="403">
        <v>10022564</v>
      </c>
      <c r="N21" s="388" t="s">
        <v>121</v>
      </c>
      <c r="O21" s="388" t="s">
        <v>104</v>
      </c>
      <c r="P21" s="400">
        <v>42906</v>
      </c>
      <c r="Q21" s="400">
        <v>42909</v>
      </c>
      <c r="R21" s="400">
        <v>42944</v>
      </c>
      <c r="S21" s="388">
        <v>3</v>
      </c>
      <c r="T21" s="388">
        <v>3</v>
      </c>
      <c r="U21" s="388">
        <v>3</v>
      </c>
      <c r="V21" s="388">
        <v>3</v>
      </c>
      <c r="W21" s="388">
        <v>3</v>
      </c>
      <c r="X21" s="388" t="s">
        <v>4480</v>
      </c>
      <c r="Y21" s="401" t="s">
        <v>2204</v>
      </c>
      <c r="Z21" s="400">
        <v>41869</v>
      </c>
      <c r="AA21" s="400">
        <v>41873</v>
      </c>
      <c r="AB21" s="388" t="s">
        <v>98</v>
      </c>
      <c r="AC21" s="388" t="s">
        <v>4660</v>
      </c>
      <c r="AD21" s="388">
        <v>2</v>
      </c>
      <c r="AE21" s="388">
        <v>2</v>
      </c>
      <c r="AF21" s="388">
        <v>2</v>
      </c>
      <c r="AG21" s="388" t="s">
        <v>96</v>
      </c>
      <c r="AH21" s="388">
        <v>2</v>
      </c>
      <c r="AI21" s="388" t="s">
        <v>139</v>
      </c>
    </row>
    <row r="22" spans="1:35" ht="12.75" customHeight="1" x14ac:dyDescent="0.2">
      <c r="A22" s="397" t="str">
        <f t="shared" si="0"/>
        <v>Ofsted Webpage</v>
      </c>
      <c r="B22" s="388">
        <v>50120</v>
      </c>
      <c r="C22" s="388">
        <v>114813</v>
      </c>
      <c r="D22" s="388">
        <v>10002131</v>
      </c>
      <c r="E22" s="388" t="s">
        <v>3951</v>
      </c>
      <c r="F22" s="388" t="s">
        <v>159</v>
      </c>
      <c r="G22" s="388" t="s">
        <v>14</v>
      </c>
      <c r="H22" s="388" t="s">
        <v>1349</v>
      </c>
      <c r="I22" s="388" t="s">
        <v>177</v>
      </c>
      <c r="J22" s="388" t="s">
        <v>177</v>
      </c>
      <c r="K22" s="400">
        <v>42872</v>
      </c>
      <c r="L22" s="388">
        <v>1</v>
      </c>
      <c r="M22" s="403" t="s">
        <v>4798</v>
      </c>
      <c r="N22" s="388" t="s">
        <v>143</v>
      </c>
      <c r="O22" s="388" t="s">
        <v>104</v>
      </c>
      <c r="P22" s="400">
        <v>40336</v>
      </c>
      <c r="Q22" s="400">
        <v>40340</v>
      </c>
      <c r="R22" s="400">
        <v>40375</v>
      </c>
      <c r="S22" s="388">
        <v>2</v>
      </c>
      <c r="T22" s="388">
        <v>2</v>
      </c>
      <c r="U22" s="388">
        <v>3</v>
      </c>
      <c r="V22" s="388" t="s">
        <v>96</v>
      </c>
      <c r="W22" s="388">
        <v>2</v>
      </c>
      <c r="X22" s="388" t="s">
        <v>96</v>
      </c>
      <c r="Y22" s="401" t="s">
        <v>4799</v>
      </c>
      <c r="Z22" s="400">
        <v>39216</v>
      </c>
      <c r="AA22" s="400">
        <v>39219</v>
      </c>
      <c r="AB22" s="388" t="s">
        <v>4797</v>
      </c>
      <c r="AC22" s="388" t="s">
        <v>4660</v>
      </c>
      <c r="AD22" s="388">
        <v>2</v>
      </c>
      <c r="AE22" s="388">
        <v>2</v>
      </c>
      <c r="AF22" s="388" t="s">
        <v>96</v>
      </c>
      <c r="AG22" s="388" t="s">
        <v>96</v>
      </c>
      <c r="AH22" s="388" t="s">
        <v>96</v>
      </c>
      <c r="AI22" s="388" t="s">
        <v>4537</v>
      </c>
    </row>
    <row r="23" spans="1:35" ht="12.75" customHeight="1" x14ac:dyDescent="0.2">
      <c r="A23" s="397" t="str">
        <f t="shared" si="0"/>
        <v>Ofsted Webpage</v>
      </c>
      <c r="B23" s="388">
        <v>50124</v>
      </c>
      <c r="C23" s="388">
        <v>117618</v>
      </c>
      <c r="D23" s="388">
        <v>10008920</v>
      </c>
      <c r="E23" s="388" t="s">
        <v>2206</v>
      </c>
      <c r="F23" s="388" t="s">
        <v>259</v>
      </c>
      <c r="G23" s="388" t="s">
        <v>14</v>
      </c>
      <c r="H23" s="388" t="s">
        <v>219</v>
      </c>
      <c r="I23" s="388" t="s">
        <v>177</v>
      </c>
      <c r="J23" s="388" t="s">
        <v>177</v>
      </c>
      <c r="K23" s="400">
        <v>43166</v>
      </c>
      <c r="L23" s="388">
        <v>1</v>
      </c>
      <c r="M23" s="403" t="s">
        <v>2207</v>
      </c>
      <c r="N23" s="388" t="s">
        <v>138</v>
      </c>
      <c r="O23" s="388" t="s">
        <v>104</v>
      </c>
      <c r="P23" s="400">
        <v>41828</v>
      </c>
      <c r="Q23" s="400">
        <v>41831</v>
      </c>
      <c r="R23" s="400">
        <v>41866</v>
      </c>
      <c r="S23" s="388">
        <v>2</v>
      </c>
      <c r="T23" s="388">
        <v>2</v>
      </c>
      <c r="U23" s="388">
        <v>2</v>
      </c>
      <c r="V23" s="388" t="s">
        <v>96</v>
      </c>
      <c r="W23" s="388">
        <v>2</v>
      </c>
      <c r="X23" s="388" t="s">
        <v>96</v>
      </c>
      <c r="Y23" s="401" t="s">
        <v>3126</v>
      </c>
      <c r="Z23" s="400">
        <v>41289</v>
      </c>
      <c r="AA23" s="400">
        <v>41292</v>
      </c>
      <c r="AB23" s="388" t="s">
        <v>123</v>
      </c>
      <c r="AC23" s="388" t="s">
        <v>4660</v>
      </c>
      <c r="AD23" s="388">
        <v>3</v>
      </c>
      <c r="AE23" s="388">
        <v>3</v>
      </c>
      <c r="AF23" s="388">
        <v>3</v>
      </c>
      <c r="AG23" s="388" t="s">
        <v>96</v>
      </c>
      <c r="AH23" s="388">
        <v>3</v>
      </c>
      <c r="AI23" s="388" t="s">
        <v>118</v>
      </c>
    </row>
    <row r="24" spans="1:35" ht="12.75" customHeight="1" x14ac:dyDescent="0.2">
      <c r="A24" s="397" t="str">
        <f t="shared" si="0"/>
        <v>Ofsted Webpage</v>
      </c>
      <c r="B24" s="388">
        <v>50126</v>
      </c>
      <c r="C24" s="388">
        <v>118845</v>
      </c>
      <c r="D24" s="388">
        <v>10026590</v>
      </c>
      <c r="E24" s="388" t="s">
        <v>1521</v>
      </c>
      <c r="F24" s="388" t="s">
        <v>90</v>
      </c>
      <c r="G24" s="388" t="s">
        <v>13</v>
      </c>
      <c r="H24" s="388" t="s">
        <v>719</v>
      </c>
      <c r="I24" s="388" t="s">
        <v>155</v>
      </c>
      <c r="J24" s="388" t="s">
        <v>155</v>
      </c>
      <c r="K24" s="400">
        <v>43266</v>
      </c>
      <c r="L24" s="388">
        <v>1</v>
      </c>
      <c r="M24" s="403" t="s">
        <v>1522</v>
      </c>
      <c r="N24" s="388" t="s">
        <v>123</v>
      </c>
      <c r="O24" s="388" t="s">
        <v>104</v>
      </c>
      <c r="P24" s="400">
        <v>42079</v>
      </c>
      <c r="Q24" s="400">
        <v>42083</v>
      </c>
      <c r="R24" s="400">
        <v>42125</v>
      </c>
      <c r="S24" s="388">
        <v>2</v>
      </c>
      <c r="T24" s="388">
        <v>2</v>
      </c>
      <c r="U24" s="388">
        <v>2</v>
      </c>
      <c r="V24" s="388" t="s">
        <v>96</v>
      </c>
      <c r="W24" s="388">
        <v>2</v>
      </c>
      <c r="X24" s="388" t="s">
        <v>96</v>
      </c>
      <c r="Y24" s="401" t="s">
        <v>5280</v>
      </c>
      <c r="Z24" s="400">
        <v>40812</v>
      </c>
      <c r="AA24" s="400">
        <v>40816</v>
      </c>
      <c r="AB24" s="388" t="s">
        <v>4695</v>
      </c>
      <c r="AC24" s="388" t="s">
        <v>4660</v>
      </c>
      <c r="AD24" s="388">
        <v>2</v>
      </c>
      <c r="AE24" s="388">
        <v>2</v>
      </c>
      <c r="AF24" s="388">
        <v>2</v>
      </c>
      <c r="AG24" s="388" t="s">
        <v>96</v>
      </c>
      <c r="AH24" s="388">
        <v>2</v>
      </c>
      <c r="AI24" s="388" t="s">
        <v>4537</v>
      </c>
    </row>
    <row r="25" spans="1:35" ht="12.75" customHeight="1" x14ac:dyDescent="0.2">
      <c r="A25" s="397" t="str">
        <f t="shared" si="0"/>
        <v>Ofsted Webpage</v>
      </c>
      <c r="B25" s="388">
        <v>50128</v>
      </c>
      <c r="C25" s="388">
        <v>105505</v>
      </c>
      <c r="D25" s="388">
        <v>10002697</v>
      </c>
      <c r="E25" s="388" t="s">
        <v>2209</v>
      </c>
      <c r="F25" s="388" t="s">
        <v>159</v>
      </c>
      <c r="G25" s="388" t="s">
        <v>14</v>
      </c>
      <c r="H25" s="388" t="s">
        <v>340</v>
      </c>
      <c r="I25" s="388" t="s">
        <v>155</v>
      </c>
      <c r="J25" s="388" t="s">
        <v>155</v>
      </c>
      <c r="K25" s="400">
        <v>43012</v>
      </c>
      <c r="L25" s="388">
        <v>1</v>
      </c>
      <c r="M25" s="403" t="s">
        <v>2210</v>
      </c>
      <c r="N25" s="388" t="s">
        <v>143</v>
      </c>
      <c r="O25" s="388" t="s">
        <v>104</v>
      </c>
      <c r="P25" s="400">
        <v>41666</v>
      </c>
      <c r="Q25" s="400">
        <v>41670</v>
      </c>
      <c r="R25" s="400">
        <v>41705</v>
      </c>
      <c r="S25" s="388">
        <v>2</v>
      </c>
      <c r="T25" s="388">
        <v>2</v>
      </c>
      <c r="U25" s="388">
        <v>2</v>
      </c>
      <c r="V25" s="388" t="s">
        <v>96</v>
      </c>
      <c r="W25" s="388">
        <v>2</v>
      </c>
      <c r="X25" s="388" t="s">
        <v>96</v>
      </c>
      <c r="Y25" s="401" t="s">
        <v>4757</v>
      </c>
      <c r="Z25" s="400">
        <v>40945</v>
      </c>
      <c r="AA25" s="400">
        <v>40949</v>
      </c>
      <c r="AB25" s="388" t="s">
        <v>143</v>
      </c>
      <c r="AC25" s="388" t="s">
        <v>4660</v>
      </c>
      <c r="AD25" s="388">
        <v>3</v>
      </c>
      <c r="AE25" s="388">
        <v>3</v>
      </c>
      <c r="AF25" s="388">
        <v>3</v>
      </c>
      <c r="AG25" s="388" t="s">
        <v>96</v>
      </c>
      <c r="AH25" s="388">
        <v>3</v>
      </c>
      <c r="AI25" s="388" t="s">
        <v>118</v>
      </c>
    </row>
    <row r="26" spans="1:35" ht="12.75" customHeight="1" x14ac:dyDescent="0.2">
      <c r="A26" s="397" t="str">
        <f t="shared" si="0"/>
        <v>Ofsted Webpage</v>
      </c>
      <c r="B26" s="388">
        <v>50129</v>
      </c>
      <c r="C26" s="388">
        <v>106585</v>
      </c>
      <c r="D26" s="388">
        <v>10002704</v>
      </c>
      <c r="E26" s="388" t="s">
        <v>534</v>
      </c>
      <c r="F26" s="388" t="s">
        <v>259</v>
      </c>
      <c r="G26" s="388" t="s">
        <v>14</v>
      </c>
      <c r="H26" s="388" t="s">
        <v>340</v>
      </c>
      <c r="I26" s="388" t="s">
        <v>155</v>
      </c>
      <c r="J26" s="388" t="s">
        <v>155</v>
      </c>
      <c r="K26" s="400" t="s">
        <v>195</v>
      </c>
      <c r="L26" s="388" t="s">
        <v>195</v>
      </c>
      <c r="M26" s="403">
        <v>10020151</v>
      </c>
      <c r="N26" s="388" t="s">
        <v>261</v>
      </c>
      <c r="O26" s="388" t="s">
        <v>104</v>
      </c>
      <c r="P26" s="400">
        <v>42647</v>
      </c>
      <c r="Q26" s="400">
        <v>42650</v>
      </c>
      <c r="R26" s="400">
        <v>42692</v>
      </c>
      <c r="S26" s="388">
        <v>2</v>
      </c>
      <c r="T26" s="388">
        <v>2</v>
      </c>
      <c r="U26" s="388">
        <v>2</v>
      </c>
      <c r="V26" s="388">
        <v>2</v>
      </c>
      <c r="W26" s="388">
        <v>1</v>
      </c>
      <c r="X26" s="388" t="s">
        <v>4480</v>
      </c>
      <c r="Y26" s="401" t="s">
        <v>4939</v>
      </c>
      <c r="Z26" s="400">
        <v>40715</v>
      </c>
      <c r="AA26" s="400">
        <v>40718</v>
      </c>
      <c r="AB26" s="388" t="s">
        <v>4695</v>
      </c>
      <c r="AC26" s="388" t="s">
        <v>4660</v>
      </c>
      <c r="AD26" s="388">
        <v>2</v>
      </c>
      <c r="AE26" s="388">
        <v>3</v>
      </c>
      <c r="AF26" s="388">
        <v>3</v>
      </c>
      <c r="AG26" s="388" t="s">
        <v>96</v>
      </c>
      <c r="AH26" s="388">
        <v>2</v>
      </c>
      <c r="AI26" s="388" t="s">
        <v>4537</v>
      </c>
    </row>
    <row r="27" spans="1:35" ht="12.75" customHeight="1" x14ac:dyDescent="0.2">
      <c r="A27" s="397" t="str">
        <f t="shared" si="0"/>
        <v>Ofsted Webpage</v>
      </c>
      <c r="B27" s="388">
        <v>50133</v>
      </c>
      <c r="C27" s="388">
        <v>110147</v>
      </c>
      <c r="D27" s="388">
        <v>10003039</v>
      </c>
      <c r="E27" s="388" t="s">
        <v>3933</v>
      </c>
      <c r="F27" s="388" t="s">
        <v>159</v>
      </c>
      <c r="G27" s="388" t="s">
        <v>14</v>
      </c>
      <c r="H27" s="388" t="s">
        <v>724</v>
      </c>
      <c r="I27" s="388" t="s">
        <v>102</v>
      </c>
      <c r="J27" s="388" t="s">
        <v>102</v>
      </c>
      <c r="K27" s="400">
        <v>42908</v>
      </c>
      <c r="L27" s="388">
        <v>1</v>
      </c>
      <c r="M27" s="403" t="s">
        <v>4809</v>
      </c>
      <c r="N27" s="388" t="s">
        <v>143</v>
      </c>
      <c r="O27" s="388" t="s">
        <v>104</v>
      </c>
      <c r="P27" s="400">
        <v>41057</v>
      </c>
      <c r="Q27" s="400">
        <v>41061</v>
      </c>
      <c r="R27" s="400">
        <v>41100</v>
      </c>
      <c r="S27" s="388">
        <v>2</v>
      </c>
      <c r="T27" s="388">
        <v>2</v>
      </c>
      <c r="U27" s="388">
        <v>2</v>
      </c>
      <c r="V27" s="388" t="s">
        <v>96</v>
      </c>
      <c r="W27" s="388">
        <v>2</v>
      </c>
      <c r="X27" s="388" t="s">
        <v>96</v>
      </c>
      <c r="Y27" s="401" t="s">
        <v>4810</v>
      </c>
      <c r="Z27" s="400">
        <v>39776</v>
      </c>
      <c r="AA27" s="400">
        <v>39780</v>
      </c>
      <c r="AB27" s="388" t="s">
        <v>143</v>
      </c>
      <c r="AC27" s="388" t="s">
        <v>4660</v>
      </c>
      <c r="AD27" s="388">
        <v>3</v>
      </c>
      <c r="AE27" s="388">
        <v>3</v>
      </c>
      <c r="AF27" s="388">
        <v>3</v>
      </c>
      <c r="AG27" s="388" t="s">
        <v>96</v>
      </c>
      <c r="AH27" s="388">
        <v>3</v>
      </c>
      <c r="AI27" s="388" t="s">
        <v>118</v>
      </c>
    </row>
    <row r="28" spans="1:35" ht="12.75" customHeight="1" x14ac:dyDescent="0.2">
      <c r="A28" s="397" t="str">
        <f t="shared" si="0"/>
        <v>Ofsted Webpage</v>
      </c>
      <c r="B28" s="388">
        <v>50162</v>
      </c>
      <c r="C28" s="388">
        <v>110138</v>
      </c>
      <c r="D28" s="388">
        <v>10009206</v>
      </c>
      <c r="E28" s="388" t="s">
        <v>682</v>
      </c>
      <c r="F28" s="388" t="s">
        <v>159</v>
      </c>
      <c r="G28" s="388" t="s">
        <v>14</v>
      </c>
      <c r="H28" s="388" t="s">
        <v>683</v>
      </c>
      <c r="I28" s="388" t="s">
        <v>115</v>
      </c>
      <c r="J28" s="388" t="s">
        <v>115</v>
      </c>
      <c r="K28" s="400">
        <v>42438</v>
      </c>
      <c r="L28" s="388">
        <v>1</v>
      </c>
      <c r="M28" s="403" t="s">
        <v>4795</v>
      </c>
      <c r="N28" s="388" t="s">
        <v>143</v>
      </c>
      <c r="O28" s="388" t="s">
        <v>104</v>
      </c>
      <c r="P28" s="400">
        <v>40322</v>
      </c>
      <c r="Q28" s="400">
        <v>40326</v>
      </c>
      <c r="R28" s="400">
        <v>40365</v>
      </c>
      <c r="S28" s="388">
        <v>2</v>
      </c>
      <c r="T28" s="388">
        <v>2</v>
      </c>
      <c r="U28" s="388">
        <v>2</v>
      </c>
      <c r="V28" s="388" t="s">
        <v>96</v>
      </c>
      <c r="W28" s="388">
        <v>2</v>
      </c>
      <c r="X28" s="388" t="s">
        <v>96</v>
      </c>
      <c r="Y28" s="401" t="s">
        <v>4796</v>
      </c>
      <c r="Z28" s="400">
        <v>39195</v>
      </c>
      <c r="AA28" s="400">
        <v>39198</v>
      </c>
      <c r="AB28" s="388" t="s">
        <v>4797</v>
      </c>
      <c r="AC28" s="388" t="s">
        <v>4660</v>
      </c>
      <c r="AD28" s="388">
        <v>3</v>
      </c>
      <c r="AE28" s="388">
        <v>3</v>
      </c>
      <c r="AF28" s="388" t="s">
        <v>96</v>
      </c>
      <c r="AG28" s="388" t="s">
        <v>96</v>
      </c>
      <c r="AH28" s="388" t="s">
        <v>96</v>
      </c>
      <c r="AI28" s="388" t="s">
        <v>118</v>
      </c>
    </row>
    <row r="29" spans="1:35" ht="12.75" customHeight="1" x14ac:dyDescent="0.2">
      <c r="A29" s="397" t="str">
        <f t="shared" si="0"/>
        <v>Ofsted Webpage</v>
      </c>
      <c r="B29" s="388">
        <v>50166</v>
      </c>
      <c r="C29" s="388">
        <v>105884</v>
      </c>
      <c r="D29" s="388">
        <v>10014196</v>
      </c>
      <c r="E29" s="388" t="s">
        <v>685</v>
      </c>
      <c r="F29" s="388" t="s">
        <v>90</v>
      </c>
      <c r="G29" s="388" t="s">
        <v>13</v>
      </c>
      <c r="H29" s="388" t="s">
        <v>130</v>
      </c>
      <c r="I29" s="388" t="s">
        <v>131</v>
      </c>
      <c r="J29" s="388" t="s">
        <v>131</v>
      </c>
      <c r="K29" s="400">
        <v>42599</v>
      </c>
      <c r="L29" s="388">
        <v>1</v>
      </c>
      <c r="M29" s="403" t="s">
        <v>5362</v>
      </c>
      <c r="N29" s="388" t="s">
        <v>4695</v>
      </c>
      <c r="O29" s="388" t="s">
        <v>104</v>
      </c>
      <c r="P29" s="400">
        <v>40994</v>
      </c>
      <c r="Q29" s="400">
        <v>40997</v>
      </c>
      <c r="R29" s="400">
        <v>41032</v>
      </c>
      <c r="S29" s="388">
        <v>2</v>
      </c>
      <c r="T29" s="388">
        <v>2</v>
      </c>
      <c r="U29" s="388">
        <v>2</v>
      </c>
      <c r="V29" s="388" t="s">
        <v>96</v>
      </c>
      <c r="W29" s="388">
        <v>2</v>
      </c>
      <c r="X29" s="388" t="s">
        <v>96</v>
      </c>
      <c r="Y29" s="401" t="s">
        <v>5363</v>
      </c>
      <c r="Z29" s="400">
        <v>39238</v>
      </c>
      <c r="AA29" s="400">
        <v>39240</v>
      </c>
      <c r="AB29" s="388" t="s">
        <v>4695</v>
      </c>
      <c r="AC29" s="388" t="s">
        <v>4660</v>
      </c>
      <c r="AD29" s="388">
        <v>2</v>
      </c>
      <c r="AE29" s="388">
        <v>2</v>
      </c>
      <c r="AF29" s="388">
        <v>2</v>
      </c>
      <c r="AG29" s="388" t="s">
        <v>96</v>
      </c>
      <c r="AH29" s="388">
        <v>2</v>
      </c>
      <c r="AI29" s="388" t="s">
        <v>4537</v>
      </c>
    </row>
    <row r="30" spans="1:35" ht="12.75" customHeight="1" x14ac:dyDescent="0.2">
      <c r="A30" s="397" t="str">
        <f t="shared" si="0"/>
        <v>Ofsted Webpage</v>
      </c>
      <c r="B30" s="388">
        <v>50168</v>
      </c>
      <c r="C30" s="388">
        <v>107072</v>
      </c>
      <c r="D30" s="388">
        <v>10004343</v>
      </c>
      <c r="E30" s="388" t="s">
        <v>687</v>
      </c>
      <c r="F30" s="388" t="s">
        <v>159</v>
      </c>
      <c r="G30" s="388" t="s">
        <v>14</v>
      </c>
      <c r="H30" s="388" t="s">
        <v>557</v>
      </c>
      <c r="I30" s="388" t="s">
        <v>92</v>
      </c>
      <c r="J30" s="388" t="s">
        <v>93</v>
      </c>
      <c r="K30" s="400" t="s">
        <v>195</v>
      </c>
      <c r="L30" s="388" t="s">
        <v>195</v>
      </c>
      <c r="M30" s="403">
        <v>10008480</v>
      </c>
      <c r="N30" s="388" t="s">
        <v>257</v>
      </c>
      <c r="O30" s="388" t="s">
        <v>104</v>
      </c>
      <c r="P30" s="400">
        <v>42395</v>
      </c>
      <c r="Q30" s="400">
        <v>42398</v>
      </c>
      <c r="R30" s="400">
        <v>42415</v>
      </c>
      <c r="S30" s="388">
        <v>2</v>
      </c>
      <c r="T30" s="388">
        <v>1</v>
      </c>
      <c r="U30" s="388">
        <v>2</v>
      </c>
      <c r="V30" s="388">
        <v>1</v>
      </c>
      <c r="W30" s="388">
        <v>2</v>
      </c>
      <c r="X30" s="388" t="s">
        <v>4480</v>
      </c>
      <c r="Y30" s="401" t="s">
        <v>4827</v>
      </c>
      <c r="Z30" s="400">
        <v>40574</v>
      </c>
      <c r="AA30" s="400">
        <v>40578</v>
      </c>
      <c r="AB30" s="388" t="s">
        <v>143</v>
      </c>
      <c r="AC30" s="388" t="s">
        <v>4660</v>
      </c>
      <c r="AD30" s="388">
        <v>2</v>
      </c>
      <c r="AE30" s="388">
        <v>2</v>
      </c>
      <c r="AF30" s="388">
        <v>2</v>
      </c>
      <c r="AG30" s="388" t="s">
        <v>96</v>
      </c>
      <c r="AH30" s="388">
        <v>2</v>
      </c>
      <c r="AI30" s="388" t="s">
        <v>4537</v>
      </c>
    </row>
    <row r="31" spans="1:35" ht="12.75" customHeight="1" x14ac:dyDescent="0.2">
      <c r="A31" s="397" t="str">
        <f t="shared" si="0"/>
        <v>Ofsted Webpage</v>
      </c>
      <c r="B31" s="388">
        <v>50169</v>
      </c>
      <c r="C31" s="388">
        <v>108148</v>
      </c>
      <c r="D31" s="388">
        <v>10004376</v>
      </c>
      <c r="E31" s="388" t="s">
        <v>4755</v>
      </c>
      <c r="F31" s="388" t="s">
        <v>159</v>
      </c>
      <c r="G31" s="388" t="s">
        <v>14</v>
      </c>
      <c r="H31" s="388" t="s">
        <v>595</v>
      </c>
      <c r="I31" s="388" t="s">
        <v>177</v>
      </c>
      <c r="J31" s="388" t="s">
        <v>177</v>
      </c>
      <c r="K31" s="400">
        <v>42641</v>
      </c>
      <c r="L31" s="388">
        <v>1</v>
      </c>
      <c r="M31" s="403" t="s">
        <v>596</v>
      </c>
      <c r="N31" s="388" t="s">
        <v>352</v>
      </c>
      <c r="O31" s="388" t="s">
        <v>104</v>
      </c>
      <c r="P31" s="400">
        <v>41226</v>
      </c>
      <c r="Q31" s="400">
        <v>41229</v>
      </c>
      <c r="R31" s="400">
        <v>41264</v>
      </c>
      <c r="S31" s="388">
        <v>2</v>
      </c>
      <c r="T31" s="388">
        <v>2</v>
      </c>
      <c r="U31" s="388">
        <v>2</v>
      </c>
      <c r="V31" s="388" t="s">
        <v>96</v>
      </c>
      <c r="W31" s="388">
        <v>2</v>
      </c>
      <c r="X31" s="388" t="s">
        <v>96</v>
      </c>
      <c r="Y31" s="401" t="s">
        <v>4756</v>
      </c>
      <c r="Z31" s="400">
        <v>39755</v>
      </c>
      <c r="AA31" s="400">
        <v>39759</v>
      </c>
      <c r="AB31" s="388" t="s">
        <v>143</v>
      </c>
      <c r="AC31" s="388" t="s">
        <v>4660</v>
      </c>
      <c r="AD31" s="388">
        <v>3</v>
      </c>
      <c r="AE31" s="388">
        <v>3</v>
      </c>
      <c r="AF31" s="388">
        <v>3</v>
      </c>
      <c r="AG31" s="388" t="s">
        <v>96</v>
      </c>
      <c r="AH31" s="388">
        <v>3</v>
      </c>
      <c r="AI31" s="388" t="s">
        <v>118</v>
      </c>
    </row>
    <row r="32" spans="1:35" ht="12.75" customHeight="1" x14ac:dyDescent="0.2">
      <c r="A32" s="397" t="str">
        <f t="shared" si="0"/>
        <v>Ofsted Webpage</v>
      </c>
      <c r="B32" s="388">
        <v>50170</v>
      </c>
      <c r="C32" s="388">
        <v>105008</v>
      </c>
      <c r="D32" s="388">
        <v>10004486</v>
      </c>
      <c r="E32" s="388" t="s">
        <v>2217</v>
      </c>
      <c r="F32" s="388" t="s">
        <v>259</v>
      </c>
      <c r="G32" s="388" t="s">
        <v>14</v>
      </c>
      <c r="H32" s="388" t="s">
        <v>744</v>
      </c>
      <c r="I32" s="388" t="s">
        <v>115</v>
      </c>
      <c r="J32" s="388" t="s">
        <v>115</v>
      </c>
      <c r="K32" s="400" t="s">
        <v>195</v>
      </c>
      <c r="L32" s="388" t="s">
        <v>195</v>
      </c>
      <c r="M32" s="403">
        <v>10022545</v>
      </c>
      <c r="N32" s="388" t="s">
        <v>261</v>
      </c>
      <c r="O32" s="388" t="s">
        <v>104</v>
      </c>
      <c r="P32" s="400">
        <v>42864</v>
      </c>
      <c r="Q32" s="400">
        <v>42867</v>
      </c>
      <c r="R32" s="400">
        <v>42935</v>
      </c>
      <c r="S32" s="388">
        <v>3</v>
      </c>
      <c r="T32" s="388">
        <v>3</v>
      </c>
      <c r="U32" s="388">
        <v>3</v>
      </c>
      <c r="V32" s="388">
        <v>2</v>
      </c>
      <c r="W32" s="388">
        <v>3</v>
      </c>
      <c r="X32" s="388" t="s">
        <v>4480</v>
      </c>
      <c r="Y32" s="401" t="s">
        <v>2218</v>
      </c>
      <c r="Z32" s="400">
        <v>41757</v>
      </c>
      <c r="AA32" s="400">
        <v>41761</v>
      </c>
      <c r="AB32" s="388" t="s">
        <v>1834</v>
      </c>
      <c r="AC32" s="388" t="s">
        <v>4660</v>
      </c>
      <c r="AD32" s="388">
        <v>2</v>
      </c>
      <c r="AE32" s="388">
        <v>2</v>
      </c>
      <c r="AF32" s="388">
        <v>2</v>
      </c>
      <c r="AG32" s="388" t="s">
        <v>96</v>
      </c>
      <c r="AH32" s="388">
        <v>3</v>
      </c>
      <c r="AI32" s="388" t="s">
        <v>139</v>
      </c>
    </row>
    <row r="33" spans="1:35" ht="12.75" customHeight="1" x14ac:dyDescent="0.2">
      <c r="A33" s="397" t="str">
        <f t="shared" si="0"/>
        <v>Ofsted Webpage</v>
      </c>
      <c r="B33" s="388">
        <v>50178</v>
      </c>
      <c r="C33" s="388">
        <v>110164</v>
      </c>
      <c r="D33" s="388">
        <v>10004733</v>
      </c>
      <c r="E33" s="388" t="s">
        <v>565</v>
      </c>
      <c r="F33" s="388" t="s">
        <v>159</v>
      </c>
      <c r="G33" s="388" t="s">
        <v>14</v>
      </c>
      <c r="H33" s="388" t="s">
        <v>239</v>
      </c>
      <c r="I33" s="388" t="s">
        <v>152</v>
      </c>
      <c r="J33" s="388" t="s">
        <v>152</v>
      </c>
      <c r="K33" s="400">
        <v>42641</v>
      </c>
      <c r="L33" s="388">
        <v>1</v>
      </c>
      <c r="M33" s="403" t="s">
        <v>4831</v>
      </c>
      <c r="N33" s="388" t="s">
        <v>143</v>
      </c>
      <c r="O33" s="388" t="s">
        <v>104</v>
      </c>
      <c r="P33" s="400">
        <v>40336</v>
      </c>
      <c r="Q33" s="400">
        <v>40340</v>
      </c>
      <c r="R33" s="400">
        <v>40375</v>
      </c>
      <c r="S33" s="388">
        <v>2</v>
      </c>
      <c r="T33" s="388">
        <v>2</v>
      </c>
      <c r="U33" s="388">
        <v>2</v>
      </c>
      <c r="V33" s="388" t="s">
        <v>96</v>
      </c>
      <c r="W33" s="388">
        <v>2</v>
      </c>
      <c r="X33" s="388" t="s">
        <v>96</v>
      </c>
      <c r="Y33" s="401" t="s">
        <v>4832</v>
      </c>
      <c r="Z33" s="400">
        <v>39195</v>
      </c>
      <c r="AA33" s="400">
        <v>39199</v>
      </c>
      <c r="AB33" s="388" t="s">
        <v>4797</v>
      </c>
      <c r="AC33" s="388" t="s">
        <v>4660</v>
      </c>
      <c r="AD33" s="388">
        <v>3</v>
      </c>
      <c r="AE33" s="388">
        <v>3</v>
      </c>
      <c r="AF33" s="388" t="s">
        <v>96</v>
      </c>
      <c r="AG33" s="388" t="s">
        <v>96</v>
      </c>
      <c r="AH33" s="388" t="s">
        <v>96</v>
      </c>
      <c r="AI33" s="388" t="s">
        <v>118</v>
      </c>
    </row>
    <row r="34" spans="1:35" ht="12.75" customHeight="1" x14ac:dyDescent="0.2">
      <c r="A34" s="397" t="str">
        <f t="shared" si="0"/>
        <v>Ofsted Webpage</v>
      </c>
      <c r="B34" s="388">
        <v>50192</v>
      </c>
      <c r="C34" s="388">
        <v>118102</v>
      </c>
      <c r="D34" s="388">
        <v>10010523</v>
      </c>
      <c r="E34" s="388" t="s">
        <v>689</v>
      </c>
      <c r="F34" s="388" t="s">
        <v>90</v>
      </c>
      <c r="G34" s="388" t="s">
        <v>13</v>
      </c>
      <c r="H34" s="388" t="s">
        <v>382</v>
      </c>
      <c r="I34" s="388" t="s">
        <v>161</v>
      </c>
      <c r="J34" s="388" t="s">
        <v>161</v>
      </c>
      <c r="K34" s="400" t="s">
        <v>195</v>
      </c>
      <c r="L34" s="388" t="s">
        <v>195</v>
      </c>
      <c r="M34" s="403">
        <v>10008481</v>
      </c>
      <c r="N34" s="388" t="s">
        <v>416</v>
      </c>
      <c r="O34" s="388" t="s">
        <v>104</v>
      </c>
      <c r="P34" s="400">
        <v>42395</v>
      </c>
      <c r="Q34" s="400">
        <v>42398</v>
      </c>
      <c r="R34" s="400">
        <v>42424</v>
      </c>
      <c r="S34" s="388">
        <v>2</v>
      </c>
      <c r="T34" s="388">
        <v>2</v>
      </c>
      <c r="U34" s="388">
        <v>2</v>
      </c>
      <c r="V34" s="388">
        <v>2</v>
      </c>
      <c r="W34" s="388">
        <v>2</v>
      </c>
      <c r="X34" s="388" t="s">
        <v>4480</v>
      </c>
      <c r="Y34" s="401" t="s">
        <v>1533</v>
      </c>
      <c r="Z34" s="400">
        <v>41904</v>
      </c>
      <c r="AA34" s="400">
        <v>41908</v>
      </c>
      <c r="AB34" s="388" t="s">
        <v>138</v>
      </c>
      <c r="AC34" s="388" t="s">
        <v>4660</v>
      </c>
      <c r="AD34" s="388">
        <v>3</v>
      </c>
      <c r="AE34" s="388">
        <v>3</v>
      </c>
      <c r="AF34" s="388">
        <v>3</v>
      </c>
      <c r="AG34" s="388" t="s">
        <v>96</v>
      </c>
      <c r="AH34" s="388">
        <v>3</v>
      </c>
      <c r="AI34" s="388" t="s">
        <v>118</v>
      </c>
    </row>
    <row r="35" spans="1:35" ht="12.75" customHeight="1" x14ac:dyDescent="0.2">
      <c r="A35" s="397" t="str">
        <f t="shared" si="0"/>
        <v>Ofsted Webpage</v>
      </c>
      <c r="B35" s="388">
        <v>50193</v>
      </c>
      <c r="C35" s="388">
        <v>105498</v>
      </c>
      <c r="D35" s="388">
        <v>10005735</v>
      </c>
      <c r="E35" s="388" t="s">
        <v>2220</v>
      </c>
      <c r="F35" s="388" t="s">
        <v>90</v>
      </c>
      <c r="G35" s="388" t="s">
        <v>13</v>
      </c>
      <c r="H35" s="388" t="s">
        <v>167</v>
      </c>
      <c r="I35" s="388" t="s">
        <v>102</v>
      </c>
      <c r="J35" s="388" t="s">
        <v>102</v>
      </c>
      <c r="K35" s="400">
        <v>42943</v>
      </c>
      <c r="L35" s="388">
        <v>1</v>
      </c>
      <c r="M35" s="403" t="s">
        <v>2221</v>
      </c>
      <c r="N35" s="388" t="s">
        <v>98</v>
      </c>
      <c r="O35" s="388" t="s">
        <v>104</v>
      </c>
      <c r="P35" s="400">
        <v>41673</v>
      </c>
      <c r="Q35" s="400">
        <v>41677</v>
      </c>
      <c r="R35" s="400">
        <v>41709</v>
      </c>
      <c r="S35" s="388">
        <v>2</v>
      </c>
      <c r="T35" s="388">
        <v>2</v>
      </c>
      <c r="U35" s="388">
        <v>2</v>
      </c>
      <c r="V35" s="388" t="s">
        <v>96</v>
      </c>
      <c r="W35" s="388">
        <v>2</v>
      </c>
      <c r="X35" s="388" t="s">
        <v>96</v>
      </c>
      <c r="Y35" s="401" t="s">
        <v>5418</v>
      </c>
      <c r="Z35" s="400">
        <v>40889</v>
      </c>
      <c r="AA35" s="400">
        <v>40893</v>
      </c>
      <c r="AB35" s="388" t="s">
        <v>98</v>
      </c>
      <c r="AC35" s="388" t="s">
        <v>4660</v>
      </c>
      <c r="AD35" s="388">
        <v>3</v>
      </c>
      <c r="AE35" s="388">
        <v>2</v>
      </c>
      <c r="AF35" s="388">
        <v>3</v>
      </c>
      <c r="AG35" s="388" t="s">
        <v>96</v>
      </c>
      <c r="AH35" s="388">
        <v>3</v>
      </c>
      <c r="AI35" s="388" t="s">
        <v>118</v>
      </c>
    </row>
    <row r="36" spans="1:35" ht="12.75" customHeight="1" x14ac:dyDescent="0.2">
      <c r="A36" s="397" t="str">
        <f t="shared" si="0"/>
        <v>Ofsted Webpage</v>
      </c>
      <c r="B36" s="388">
        <v>50199</v>
      </c>
      <c r="C36" s="388">
        <v>106195</v>
      </c>
      <c r="D36" s="388">
        <v>10006086</v>
      </c>
      <c r="E36" s="388" t="s">
        <v>4962</v>
      </c>
      <c r="F36" s="388" t="s">
        <v>259</v>
      </c>
      <c r="G36" s="388" t="s">
        <v>14</v>
      </c>
      <c r="H36" s="388" t="s">
        <v>467</v>
      </c>
      <c r="I36" s="388" t="s">
        <v>92</v>
      </c>
      <c r="J36" s="388" t="s">
        <v>93</v>
      </c>
      <c r="K36" s="400" t="s">
        <v>195</v>
      </c>
      <c r="L36" s="388" t="s">
        <v>195</v>
      </c>
      <c r="M36" s="403">
        <v>10005153</v>
      </c>
      <c r="N36" s="388" t="s">
        <v>136</v>
      </c>
      <c r="O36" s="388" t="s">
        <v>104</v>
      </c>
      <c r="P36" s="400">
        <v>42430</v>
      </c>
      <c r="Q36" s="400">
        <v>42433</v>
      </c>
      <c r="R36" s="400">
        <v>42459</v>
      </c>
      <c r="S36" s="388">
        <v>2</v>
      </c>
      <c r="T36" s="388">
        <v>2</v>
      </c>
      <c r="U36" s="388">
        <v>2</v>
      </c>
      <c r="V36" s="388">
        <v>2</v>
      </c>
      <c r="W36" s="388">
        <v>2</v>
      </c>
      <c r="X36" s="388" t="s">
        <v>4480</v>
      </c>
      <c r="Y36" s="401" t="s">
        <v>4963</v>
      </c>
      <c r="Z36" s="400">
        <v>40959</v>
      </c>
      <c r="AA36" s="400">
        <v>40963</v>
      </c>
      <c r="AB36" s="388" t="s">
        <v>4695</v>
      </c>
      <c r="AC36" s="388" t="s">
        <v>4660</v>
      </c>
      <c r="AD36" s="388">
        <v>2</v>
      </c>
      <c r="AE36" s="388">
        <v>2</v>
      </c>
      <c r="AF36" s="388">
        <v>3</v>
      </c>
      <c r="AG36" s="388" t="s">
        <v>96</v>
      </c>
      <c r="AH36" s="388">
        <v>2</v>
      </c>
      <c r="AI36" s="388" t="s">
        <v>4537</v>
      </c>
    </row>
    <row r="37" spans="1:35" ht="12.75" customHeight="1" x14ac:dyDescent="0.2">
      <c r="A37" s="397" t="str">
        <f t="shared" si="0"/>
        <v>Ofsted Webpage</v>
      </c>
      <c r="B37" s="388">
        <v>50202</v>
      </c>
      <c r="C37" s="388">
        <v>117170</v>
      </c>
      <c r="D37" s="388">
        <v>10006325</v>
      </c>
      <c r="E37" s="388" t="s">
        <v>1535</v>
      </c>
      <c r="F37" s="388" t="s">
        <v>259</v>
      </c>
      <c r="G37" s="388" t="s">
        <v>14</v>
      </c>
      <c r="H37" s="388" t="s">
        <v>508</v>
      </c>
      <c r="I37" s="388" t="s">
        <v>161</v>
      </c>
      <c r="J37" s="388" t="s">
        <v>161</v>
      </c>
      <c r="K37" s="400" t="s">
        <v>195</v>
      </c>
      <c r="L37" s="388" t="s">
        <v>195</v>
      </c>
      <c r="M37" s="403" t="s">
        <v>1537</v>
      </c>
      <c r="N37" s="388" t="s">
        <v>143</v>
      </c>
      <c r="O37" s="388" t="s">
        <v>104</v>
      </c>
      <c r="P37" s="400">
        <v>42116</v>
      </c>
      <c r="Q37" s="400">
        <v>42118</v>
      </c>
      <c r="R37" s="400">
        <v>42157</v>
      </c>
      <c r="S37" s="388">
        <v>3</v>
      </c>
      <c r="T37" s="388">
        <v>2</v>
      </c>
      <c r="U37" s="388">
        <v>3</v>
      </c>
      <c r="V37" s="388" t="s">
        <v>96</v>
      </c>
      <c r="W37" s="388">
        <v>3</v>
      </c>
      <c r="X37" s="388" t="s">
        <v>96</v>
      </c>
      <c r="Y37" s="401" t="s">
        <v>195</v>
      </c>
      <c r="Z37" s="400" t="s">
        <v>195</v>
      </c>
      <c r="AA37" s="400" t="s">
        <v>195</v>
      </c>
      <c r="AB37" s="388" t="s">
        <v>195</v>
      </c>
      <c r="AC37" s="388" t="s">
        <v>195</v>
      </c>
      <c r="AD37" s="388" t="s">
        <v>195</v>
      </c>
      <c r="AE37" s="388" t="s">
        <v>195</v>
      </c>
      <c r="AF37" s="388" t="s">
        <v>195</v>
      </c>
      <c r="AG37" s="388" t="s">
        <v>195</v>
      </c>
      <c r="AH37" s="388" t="s">
        <v>195</v>
      </c>
      <c r="AI37" s="388" t="s">
        <v>4479</v>
      </c>
    </row>
    <row r="38" spans="1:35" ht="12.75" customHeight="1" x14ac:dyDescent="0.2">
      <c r="A38" s="397" t="str">
        <f t="shared" si="0"/>
        <v>Ofsted Webpage</v>
      </c>
      <c r="B38" s="388">
        <v>50208</v>
      </c>
      <c r="C38" s="388">
        <v>107962</v>
      </c>
      <c r="D38" s="388">
        <v>10007432</v>
      </c>
      <c r="E38" s="388" t="s">
        <v>254</v>
      </c>
      <c r="F38" s="388" t="s">
        <v>159</v>
      </c>
      <c r="G38" s="388" t="s">
        <v>14</v>
      </c>
      <c r="H38" s="388" t="s">
        <v>255</v>
      </c>
      <c r="I38" s="388" t="s">
        <v>177</v>
      </c>
      <c r="J38" s="388" t="s">
        <v>177</v>
      </c>
      <c r="K38" s="400" t="s">
        <v>195</v>
      </c>
      <c r="L38" s="388" t="s">
        <v>195</v>
      </c>
      <c r="M38" s="403">
        <v>10022533</v>
      </c>
      <c r="N38" s="388" t="s">
        <v>256</v>
      </c>
      <c r="O38" s="388" t="s">
        <v>104</v>
      </c>
      <c r="P38" s="400">
        <v>42759</v>
      </c>
      <c r="Q38" s="400">
        <v>42762</v>
      </c>
      <c r="R38" s="400">
        <v>42790</v>
      </c>
      <c r="S38" s="388">
        <v>2</v>
      </c>
      <c r="T38" s="388">
        <v>2</v>
      </c>
      <c r="U38" s="388">
        <v>2</v>
      </c>
      <c r="V38" s="388">
        <v>2</v>
      </c>
      <c r="W38" s="388">
        <v>2</v>
      </c>
      <c r="X38" s="388" t="s">
        <v>4480</v>
      </c>
      <c r="Y38" s="401">
        <v>10004865</v>
      </c>
      <c r="Z38" s="400">
        <v>42318</v>
      </c>
      <c r="AA38" s="400">
        <v>42321</v>
      </c>
      <c r="AB38" s="388" t="s">
        <v>257</v>
      </c>
      <c r="AC38" s="388" t="s">
        <v>4660</v>
      </c>
      <c r="AD38" s="388">
        <v>4</v>
      </c>
      <c r="AE38" s="388">
        <v>4</v>
      </c>
      <c r="AF38" s="388">
        <v>2</v>
      </c>
      <c r="AG38" s="388">
        <v>2</v>
      </c>
      <c r="AH38" s="388">
        <v>2</v>
      </c>
      <c r="AI38" s="388" t="s">
        <v>118</v>
      </c>
    </row>
    <row r="39" spans="1:35" ht="12.75" customHeight="1" x14ac:dyDescent="0.2">
      <c r="A39" s="397" t="str">
        <f t="shared" si="0"/>
        <v>Ofsted Webpage</v>
      </c>
      <c r="B39" s="388">
        <v>50210</v>
      </c>
      <c r="C39" s="388">
        <v>117035</v>
      </c>
      <c r="D39" s="388">
        <v>10007635</v>
      </c>
      <c r="E39" s="388" t="s">
        <v>3143</v>
      </c>
      <c r="F39" s="388" t="s">
        <v>90</v>
      </c>
      <c r="G39" s="388" t="s">
        <v>13</v>
      </c>
      <c r="H39" s="388" t="s">
        <v>563</v>
      </c>
      <c r="I39" s="388" t="s">
        <v>115</v>
      </c>
      <c r="J39" s="388" t="s">
        <v>115</v>
      </c>
      <c r="K39" s="400" t="s">
        <v>195</v>
      </c>
      <c r="L39" s="388" t="s">
        <v>195</v>
      </c>
      <c r="M39" s="403" t="s">
        <v>3144</v>
      </c>
      <c r="N39" s="388" t="s">
        <v>98</v>
      </c>
      <c r="O39" s="388" t="s">
        <v>104</v>
      </c>
      <c r="P39" s="400">
        <v>41254</v>
      </c>
      <c r="Q39" s="400">
        <v>41257</v>
      </c>
      <c r="R39" s="400">
        <v>41297</v>
      </c>
      <c r="S39" s="388">
        <v>3</v>
      </c>
      <c r="T39" s="388">
        <v>3</v>
      </c>
      <c r="U39" s="388">
        <v>3</v>
      </c>
      <c r="V39" s="388" t="s">
        <v>96</v>
      </c>
      <c r="W39" s="388">
        <v>3</v>
      </c>
      <c r="X39" s="388" t="s">
        <v>96</v>
      </c>
      <c r="Y39" s="401" t="s">
        <v>5469</v>
      </c>
      <c r="Z39" s="400">
        <v>39889</v>
      </c>
      <c r="AA39" s="400">
        <v>39892</v>
      </c>
      <c r="AB39" s="388" t="s">
        <v>4695</v>
      </c>
      <c r="AC39" s="388" t="s">
        <v>4660</v>
      </c>
      <c r="AD39" s="388">
        <v>3</v>
      </c>
      <c r="AE39" s="388">
        <v>3</v>
      </c>
      <c r="AF39" s="388">
        <v>3</v>
      </c>
      <c r="AG39" s="388" t="s">
        <v>96</v>
      </c>
      <c r="AH39" s="388">
        <v>3</v>
      </c>
      <c r="AI39" s="388" t="s">
        <v>4537</v>
      </c>
    </row>
    <row r="40" spans="1:35" ht="12.75" customHeight="1" x14ac:dyDescent="0.2">
      <c r="A40" s="397" t="str">
        <f t="shared" si="0"/>
        <v>Ofsted Webpage</v>
      </c>
      <c r="B40" s="388">
        <v>50213</v>
      </c>
      <c r="C40" s="388">
        <v>108141</v>
      </c>
      <c r="D40" s="388">
        <v>10000703</v>
      </c>
      <c r="E40" s="388" t="s">
        <v>2223</v>
      </c>
      <c r="F40" s="388" t="s">
        <v>159</v>
      </c>
      <c r="G40" s="388" t="s">
        <v>14</v>
      </c>
      <c r="H40" s="388" t="s">
        <v>173</v>
      </c>
      <c r="I40" s="388" t="s">
        <v>161</v>
      </c>
      <c r="J40" s="388" t="s">
        <v>161</v>
      </c>
      <c r="K40" s="400" t="s">
        <v>195</v>
      </c>
      <c r="L40" s="388" t="s">
        <v>195</v>
      </c>
      <c r="M40" s="403">
        <v>10037350</v>
      </c>
      <c r="N40" s="388" t="s">
        <v>257</v>
      </c>
      <c r="O40" s="388" t="s">
        <v>117</v>
      </c>
      <c r="P40" s="400">
        <v>43004</v>
      </c>
      <c r="Q40" s="400">
        <v>43007</v>
      </c>
      <c r="R40" s="400">
        <v>43042</v>
      </c>
      <c r="S40" s="388">
        <v>3</v>
      </c>
      <c r="T40" s="388">
        <v>3</v>
      </c>
      <c r="U40" s="388">
        <v>3</v>
      </c>
      <c r="V40" s="388">
        <v>2</v>
      </c>
      <c r="W40" s="388">
        <v>3</v>
      </c>
      <c r="X40" s="388" t="s">
        <v>4480</v>
      </c>
      <c r="Y40" s="401" t="s">
        <v>2224</v>
      </c>
      <c r="Z40" s="400">
        <v>41694</v>
      </c>
      <c r="AA40" s="400">
        <v>41698</v>
      </c>
      <c r="AB40" s="388" t="s">
        <v>143</v>
      </c>
      <c r="AC40" s="388" t="s">
        <v>4660</v>
      </c>
      <c r="AD40" s="388">
        <v>2</v>
      </c>
      <c r="AE40" s="388">
        <v>2</v>
      </c>
      <c r="AF40" s="388">
        <v>2</v>
      </c>
      <c r="AG40" s="388" t="s">
        <v>96</v>
      </c>
      <c r="AH40" s="388">
        <v>2</v>
      </c>
      <c r="AI40" s="388" t="s">
        <v>139</v>
      </c>
    </row>
    <row r="41" spans="1:35" ht="12.75" customHeight="1" x14ac:dyDescent="0.2">
      <c r="A41" s="397" t="str">
        <f t="shared" si="0"/>
        <v>Ofsted Webpage</v>
      </c>
      <c r="B41" s="388">
        <v>50215</v>
      </c>
      <c r="C41" s="388">
        <v>107150</v>
      </c>
      <c r="D41" s="388">
        <v>10001230</v>
      </c>
      <c r="E41" s="388" t="s">
        <v>2226</v>
      </c>
      <c r="F41" s="388" t="s">
        <v>259</v>
      </c>
      <c r="G41" s="388" t="s">
        <v>14</v>
      </c>
      <c r="H41" s="388" t="s">
        <v>358</v>
      </c>
      <c r="I41" s="388" t="s">
        <v>186</v>
      </c>
      <c r="J41" s="388" t="s">
        <v>93</v>
      </c>
      <c r="K41" s="400" t="s">
        <v>195</v>
      </c>
      <c r="L41" s="388" t="s">
        <v>195</v>
      </c>
      <c r="M41" s="403" t="s">
        <v>2227</v>
      </c>
      <c r="N41" s="388" t="s">
        <v>143</v>
      </c>
      <c r="O41" s="388" t="s">
        <v>104</v>
      </c>
      <c r="P41" s="400">
        <v>41674</v>
      </c>
      <c r="Q41" s="400">
        <v>41677</v>
      </c>
      <c r="R41" s="400">
        <v>41710</v>
      </c>
      <c r="S41" s="388">
        <v>2</v>
      </c>
      <c r="T41" s="388">
        <v>2</v>
      </c>
      <c r="U41" s="388">
        <v>2</v>
      </c>
      <c r="V41" s="388" t="s">
        <v>96</v>
      </c>
      <c r="W41" s="388">
        <v>2</v>
      </c>
      <c r="X41" s="388" t="s">
        <v>96</v>
      </c>
      <c r="Y41" s="401" t="s">
        <v>4936</v>
      </c>
      <c r="Z41" s="400">
        <v>40680</v>
      </c>
      <c r="AA41" s="400">
        <v>40683</v>
      </c>
      <c r="AB41" s="388" t="s">
        <v>143</v>
      </c>
      <c r="AC41" s="388" t="s">
        <v>4660</v>
      </c>
      <c r="AD41" s="388">
        <v>3</v>
      </c>
      <c r="AE41" s="388">
        <v>3</v>
      </c>
      <c r="AF41" s="388">
        <v>3</v>
      </c>
      <c r="AG41" s="388" t="s">
        <v>96</v>
      </c>
      <c r="AH41" s="388">
        <v>3</v>
      </c>
      <c r="AI41" s="388" t="s">
        <v>118</v>
      </c>
    </row>
    <row r="42" spans="1:35" ht="12.75" customHeight="1" x14ac:dyDescent="0.2">
      <c r="A42" s="397" t="str">
        <f t="shared" si="0"/>
        <v>Ofsted Webpage</v>
      </c>
      <c r="B42" s="388">
        <v>50216</v>
      </c>
      <c r="C42" s="388">
        <v>112617</v>
      </c>
      <c r="D42" s="388">
        <v>10001918</v>
      </c>
      <c r="E42" s="388" t="s">
        <v>694</v>
      </c>
      <c r="F42" s="388" t="s">
        <v>159</v>
      </c>
      <c r="G42" s="388" t="s">
        <v>14</v>
      </c>
      <c r="H42" s="388" t="s">
        <v>303</v>
      </c>
      <c r="I42" s="388" t="s">
        <v>152</v>
      </c>
      <c r="J42" s="388" t="s">
        <v>152</v>
      </c>
      <c r="K42" s="400" t="s">
        <v>195</v>
      </c>
      <c r="L42" s="388" t="s">
        <v>195</v>
      </c>
      <c r="M42" s="403">
        <v>10004866</v>
      </c>
      <c r="N42" s="388" t="s">
        <v>257</v>
      </c>
      <c r="O42" s="388" t="s">
        <v>104</v>
      </c>
      <c r="P42" s="400">
        <v>42381</v>
      </c>
      <c r="Q42" s="400">
        <v>42384</v>
      </c>
      <c r="R42" s="400">
        <v>42412</v>
      </c>
      <c r="S42" s="388">
        <v>2</v>
      </c>
      <c r="T42" s="388">
        <v>2</v>
      </c>
      <c r="U42" s="388">
        <v>2</v>
      </c>
      <c r="V42" s="388">
        <v>2</v>
      </c>
      <c r="W42" s="388">
        <v>2</v>
      </c>
      <c r="X42" s="388" t="s">
        <v>4480</v>
      </c>
      <c r="Y42" s="401" t="s">
        <v>4789</v>
      </c>
      <c r="Z42" s="400">
        <v>40581</v>
      </c>
      <c r="AA42" s="400">
        <v>40585</v>
      </c>
      <c r="AB42" s="388" t="s">
        <v>143</v>
      </c>
      <c r="AC42" s="388" t="s">
        <v>4660</v>
      </c>
      <c r="AD42" s="388">
        <v>2</v>
      </c>
      <c r="AE42" s="388">
        <v>2</v>
      </c>
      <c r="AF42" s="388">
        <v>2</v>
      </c>
      <c r="AG42" s="388" t="s">
        <v>96</v>
      </c>
      <c r="AH42" s="388">
        <v>2</v>
      </c>
      <c r="AI42" s="388" t="s">
        <v>4537</v>
      </c>
    </row>
    <row r="43" spans="1:35" ht="12.75" customHeight="1" x14ac:dyDescent="0.2">
      <c r="A43" s="397" t="str">
        <f t="shared" si="0"/>
        <v>Ofsted Webpage</v>
      </c>
      <c r="B43" s="388">
        <v>50217</v>
      </c>
      <c r="C43" s="388">
        <v>112616</v>
      </c>
      <c r="D43" s="388">
        <v>10001928</v>
      </c>
      <c r="E43" s="388" t="s">
        <v>3934</v>
      </c>
      <c r="F43" s="388" t="s">
        <v>159</v>
      </c>
      <c r="G43" s="388" t="s">
        <v>14</v>
      </c>
      <c r="H43" s="388" t="s">
        <v>670</v>
      </c>
      <c r="I43" s="388" t="s">
        <v>152</v>
      </c>
      <c r="J43" s="388" t="s">
        <v>152</v>
      </c>
      <c r="K43" s="400">
        <v>42908</v>
      </c>
      <c r="L43" s="388">
        <v>1</v>
      </c>
      <c r="M43" s="403" t="s">
        <v>4790</v>
      </c>
      <c r="N43" s="388" t="s">
        <v>352</v>
      </c>
      <c r="O43" s="388" t="s">
        <v>104</v>
      </c>
      <c r="P43" s="400">
        <v>41050</v>
      </c>
      <c r="Q43" s="400">
        <v>41054</v>
      </c>
      <c r="R43" s="400">
        <v>41093</v>
      </c>
      <c r="S43" s="388">
        <v>2</v>
      </c>
      <c r="T43" s="388">
        <v>2</v>
      </c>
      <c r="U43" s="388">
        <v>2</v>
      </c>
      <c r="V43" s="388" t="s">
        <v>96</v>
      </c>
      <c r="W43" s="388">
        <v>2</v>
      </c>
      <c r="X43" s="388" t="s">
        <v>96</v>
      </c>
      <c r="Y43" s="401" t="s">
        <v>4791</v>
      </c>
      <c r="Z43" s="400">
        <v>39202</v>
      </c>
      <c r="AA43" s="400">
        <v>39206</v>
      </c>
      <c r="AB43" s="388" t="s">
        <v>143</v>
      </c>
      <c r="AC43" s="388" t="s">
        <v>4660</v>
      </c>
      <c r="AD43" s="388">
        <v>2</v>
      </c>
      <c r="AE43" s="388">
        <v>2</v>
      </c>
      <c r="AF43" s="388">
        <v>2</v>
      </c>
      <c r="AG43" s="388" t="s">
        <v>96</v>
      </c>
      <c r="AH43" s="388">
        <v>2</v>
      </c>
      <c r="AI43" s="388" t="s">
        <v>4537</v>
      </c>
    </row>
    <row r="44" spans="1:35" ht="12.75" customHeight="1" x14ac:dyDescent="0.2">
      <c r="A44" s="397" t="str">
        <f t="shared" si="0"/>
        <v>Ofsted Webpage</v>
      </c>
      <c r="B44" s="388">
        <v>50218</v>
      </c>
      <c r="C44" s="388">
        <v>111333</v>
      </c>
      <c r="D44" s="388">
        <v>10002054</v>
      </c>
      <c r="E44" s="388" t="s">
        <v>696</v>
      </c>
      <c r="F44" s="388" t="s">
        <v>159</v>
      </c>
      <c r="G44" s="388" t="s">
        <v>14</v>
      </c>
      <c r="H44" s="388" t="s">
        <v>697</v>
      </c>
      <c r="I44" s="388" t="s">
        <v>161</v>
      </c>
      <c r="J44" s="388" t="s">
        <v>161</v>
      </c>
      <c r="K44" s="400">
        <v>42439</v>
      </c>
      <c r="L44" s="388">
        <v>1</v>
      </c>
      <c r="M44" s="403" t="s">
        <v>4793</v>
      </c>
      <c r="N44" s="388" t="s">
        <v>143</v>
      </c>
      <c r="O44" s="388" t="s">
        <v>104</v>
      </c>
      <c r="P44" s="400">
        <v>40973</v>
      </c>
      <c r="Q44" s="400">
        <v>40977</v>
      </c>
      <c r="R44" s="400">
        <v>41016</v>
      </c>
      <c r="S44" s="388">
        <v>2</v>
      </c>
      <c r="T44" s="388">
        <v>2</v>
      </c>
      <c r="U44" s="388">
        <v>2</v>
      </c>
      <c r="V44" s="388" t="s">
        <v>96</v>
      </c>
      <c r="W44" s="388">
        <v>2</v>
      </c>
      <c r="X44" s="388" t="s">
        <v>96</v>
      </c>
      <c r="Y44" s="401" t="s">
        <v>4794</v>
      </c>
      <c r="Z44" s="400">
        <v>39398</v>
      </c>
      <c r="AA44" s="400">
        <v>39402</v>
      </c>
      <c r="AB44" s="388" t="s">
        <v>143</v>
      </c>
      <c r="AC44" s="388" t="s">
        <v>4660</v>
      </c>
      <c r="AD44" s="388">
        <v>3</v>
      </c>
      <c r="AE44" s="388">
        <v>3</v>
      </c>
      <c r="AF44" s="388">
        <v>3</v>
      </c>
      <c r="AG44" s="388" t="s">
        <v>96</v>
      </c>
      <c r="AH44" s="388">
        <v>2</v>
      </c>
      <c r="AI44" s="388" t="s">
        <v>118</v>
      </c>
    </row>
    <row r="45" spans="1:35" ht="12.75" customHeight="1" x14ac:dyDescent="0.2">
      <c r="A45" s="397" t="str">
        <f t="shared" si="0"/>
        <v>Ofsted Webpage</v>
      </c>
      <c r="B45" s="388">
        <v>50219</v>
      </c>
      <c r="C45" s="388">
        <v>108668</v>
      </c>
      <c r="D45" s="388">
        <v>10002064</v>
      </c>
      <c r="E45" s="388" t="s">
        <v>1539</v>
      </c>
      <c r="F45" s="388" t="s">
        <v>159</v>
      </c>
      <c r="G45" s="388" t="s">
        <v>14</v>
      </c>
      <c r="H45" s="388" t="s">
        <v>442</v>
      </c>
      <c r="I45" s="388" t="s">
        <v>92</v>
      </c>
      <c r="J45" s="388" t="s">
        <v>93</v>
      </c>
      <c r="K45" s="400">
        <v>43222</v>
      </c>
      <c r="L45" s="388">
        <v>1</v>
      </c>
      <c r="M45" s="403" t="s">
        <v>1540</v>
      </c>
      <c r="N45" s="388" t="s">
        <v>282</v>
      </c>
      <c r="O45" s="388" t="s">
        <v>104</v>
      </c>
      <c r="P45" s="400">
        <v>42023</v>
      </c>
      <c r="Q45" s="400">
        <v>42027</v>
      </c>
      <c r="R45" s="400">
        <v>42069</v>
      </c>
      <c r="S45" s="388">
        <v>2</v>
      </c>
      <c r="T45" s="388">
        <v>2</v>
      </c>
      <c r="U45" s="388">
        <v>2</v>
      </c>
      <c r="V45" s="388" t="s">
        <v>96</v>
      </c>
      <c r="W45" s="388">
        <v>2</v>
      </c>
      <c r="X45" s="388" t="s">
        <v>96</v>
      </c>
      <c r="Y45" s="401" t="s">
        <v>2229</v>
      </c>
      <c r="Z45" s="400">
        <v>41554</v>
      </c>
      <c r="AA45" s="400">
        <v>41558</v>
      </c>
      <c r="AB45" s="388" t="s">
        <v>143</v>
      </c>
      <c r="AC45" s="388" t="s">
        <v>4660</v>
      </c>
      <c r="AD45" s="388">
        <v>3</v>
      </c>
      <c r="AE45" s="388">
        <v>3</v>
      </c>
      <c r="AF45" s="388">
        <v>3</v>
      </c>
      <c r="AG45" s="388" t="s">
        <v>96</v>
      </c>
      <c r="AH45" s="388">
        <v>2</v>
      </c>
      <c r="AI45" s="388" t="s">
        <v>118</v>
      </c>
    </row>
    <row r="46" spans="1:35" ht="12.75" customHeight="1" x14ac:dyDescent="0.2">
      <c r="A46" s="397" t="str">
        <f t="shared" si="0"/>
        <v>Ofsted Webpage</v>
      </c>
      <c r="B46" s="388">
        <v>50221</v>
      </c>
      <c r="C46" s="388">
        <v>110153</v>
      </c>
      <c r="D46" s="388">
        <v>10003025</v>
      </c>
      <c r="E46" s="388" t="s">
        <v>699</v>
      </c>
      <c r="F46" s="388" t="s">
        <v>159</v>
      </c>
      <c r="G46" s="388" t="s">
        <v>14</v>
      </c>
      <c r="H46" s="388" t="s">
        <v>700</v>
      </c>
      <c r="I46" s="388" t="s">
        <v>161</v>
      </c>
      <c r="J46" s="388" t="s">
        <v>161</v>
      </c>
      <c r="K46" s="400" t="s">
        <v>195</v>
      </c>
      <c r="L46" s="388" t="s">
        <v>195</v>
      </c>
      <c r="M46" s="403">
        <v>10004868</v>
      </c>
      <c r="N46" s="388" t="s">
        <v>257</v>
      </c>
      <c r="O46" s="388" t="s">
        <v>104</v>
      </c>
      <c r="P46" s="400">
        <v>42387</v>
      </c>
      <c r="Q46" s="400">
        <v>42390</v>
      </c>
      <c r="R46" s="400">
        <v>42425</v>
      </c>
      <c r="S46" s="388">
        <v>2</v>
      </c>
      <c r="T46" s="388">
        <v>2</v>
      </c>
      <c r="U46" s="388">
        <v>2</v>
      </c>
      <c r="V46" s="388">
        <v>2</v>
      </c>
      <c r="W46" s="388">
        <v>2</v>
      </c>
      <c r="X46" s="388" t="s">
        <v>4480</v>
      </c>
      <c r="Y46" s="401" t="s">
        <v>4808</v>
      </c>
      <c r="Z46" s="400">
        <v>41071</v>
      </c>
      <c r="AA46" s="400">
        <v>41075</v>
      </c>
      <c r="AB46" s="388" t="s">
        <v>143</v>
      </c>
      <c r="AC46" s="388" t="s">
        <v>4660</v>
      </c>
      <c r="AD46" s="388">
        <v>2</v>
      </c>
      <c r="AE46" s="388">
        <v>2</v>
      </c>
      <c r="AF46" s="388">
        <v>2</v>
      </c>
      <c r="AG46" s="388" t="s">
        <v>96</v>
      </c>
      <c r="AH46" s="388">
        <v>2</v>
      </c>
      <c r="AI46" s="388" t="s">
        <v>4537</v>
      </c>
    </row>
    <row r="47" spans="1:35" ht="12.75" customHeight="1" x14ac:dyDescent="0.2">
      <c r="A47" s="397" t="str">
        <f t="shared" si="0"/>
        <v>Ofsted Webpage</v>
      </c>
      <c r="B47" s="388">
        <v>50227</v>
      </c>
      <c r="C47" s="388">
        <v>115318</v>
      </c>
      <c r="D47" s="388">
        <v>10002910</v>
      </c>
      <c r="E47" s="388" t="s">
        <v>2231</v>
      </c>
      <c r="F47" s="388" t="s">
        <v>159</v>
      </c>
      <c r="G47" s="388" t="s">
        <v>14</v>
      </c>
      <c r="H47" s="388" t="s">
        <v>216</v>
      </c>
      <c r="I47" s="388" t="s">
        <v>115</v>
      </c>
      <c r="J47" s="388" t="s">
        <v>115</v>
      </c>
      <c r="K47" s="400">
        <v>43006</v>
      </c>
      <c r="L47" s="388">
        <v>1</v>
      </c>
      <c r="M47" s="403" t="s">
        <v>2232</v>
      </c>
      <c r="N47" s="388" t="s">
        <v>143</v>
      </c>
      <c r="O47" s="388" t="s">
        <v>104</v>
      </c>
      <c r="P47" s="400">
        <v>41562</v>
      </c>
      <c r="Q47" s="400">
        <v>41565</v>
      </c>
      <c r="R47" s="400">
        <v>41600</v>
      </c>
      <c r="S47" s="388">
        <v>2</v>
      </c>
      <c r="T47" s="388">
        <v>2</v>
      </c>
      <c r="U47" s="388">
        <v>2</v>
      </c>
      <c r="V47" s="388" t="s">
        <v>96</v>
      </c>
      <c r="W47" s="388">
        <v>2</v>
      </c>
      <c r="X47" s="388" t="s">
        <v>96</v>
      </c>
      <c r="Y47" s="401" t="s">
        <v>4805</v>
      </c>
      <c r="Z47" s="400">
        <v>39384</v>
      </c>
      <c r="AA47" s="400">
        <v>39388</v>
      </c>
      <c r="AB47" s="388" t="s">
        <v>143</v>
      </c>
      <c r="AC47" s="388" t="s">
        <v>4660</v>
      </c>
      <c r="AD47" s="388">
        <v>2</v>
      </c>
      <c r="AE47" s="388">
        <v>2</v>
      </c>
      <c r="AF47" s="388">
        <v>3</v>
      </c>
      <c r="AG47" s="388" t="s">
        <v>96</v>
      </c>
      <c r="AH47" s="388">
        <v>2</v>
      </c>
      <c r="AI47" s="388" t="s">
        <v>4537</v>
      </c>
    </row>
    <row r="48" spans="1:35" ht="12.75" customHeight="1" x14ac:dyDescent="0.2">
      <c r="A48" s="397" t="str">
        <f t="shared" si="0"/>
        <v>Ofsted Webpage</v>
      </c>
      <c r="B48" s="388">
        <v>50229</v>
      </c>
      <c r="C48" s="388">
        <v>108029</v>
      </c>
      <c r="D48" s="388">
        <v>10004727</v>
      </c>
      <c r="E48" s="388" t="s">
        <v>1542</v>
      </c>
      <c r="F48" s="388" t="s">
        <v>159</v>
      </c>
      <c r="G48" s="388" t="s">
        <v>14</v>
      </c>
      <c r="H48" s="388" t="s">
        <v>559</v>
      </c>
      <c r="I48" s="388" t="s">
        <v>186</v>
      </c>
      <c r="J48" s="388" t="s">
        <v>93</v>
      </c>
      <c r="K48" s="400" t="s">
        <v>195</v>
      </c>
      <c r="L48" s="388" t="s">
        <v>195</v>
      </c>
      <c r="M48" s="403">
        <v>10022479</v>
      </c>
      <c r="N48" s="388" t="s">
        <v>257</v>
      </c>
      <c r="O48" s="388" t="s">
        <v>104</v>
      </c>
      <c r="P48" s="400">
        <v>42892</v>
      </c>
      <c r="Q48" s="400">
        <v>42895</v>
      </c>
      <c r="R48" s="400">
        <v>42928</v>
      </c>
      <c r="S48" s="388">
        <v>3</v>
      </c>
      <c r="T48" s="388">
        <v>3</v>
      </c>
      <c r="U48" s="388">
        <v>3</v>
      </c>
      <c r="V48" s="388">
        <v>3</v>
      </c>
      <c r="W48" s="388">
        <v>3</v>
      </c>
      <c r="X48" s="388" t="s">
        <v>4480</v>
      </c>
      <c r="Y48" s="401" t="s">
        <v>1543</v>
      </c>
      <c r="Z48" s="400">
        <v>41946</v>
      </c>
      <c r="AA48" s="400">
        <v>41950</v>
      </c>
      <c r="AB48" s="388" t="s">
        <v>282</v>
      </c>
      <c r="AC48" s="388" t="s">
        <v>4660</v>
      </c>
      <c r="AD48" s="388">
        <v>2</v>
      </c>
      <c r="AE48" s="388">
        <v>2</v>
      </c>
      <c r="AF48" s="388">
        <v>2</v>
      </c>
      <c r="AG48" s="388" t="s">
        <v>96</v>
      </c>
      <c r="AH48" s="388">
        <v>2</v>
      </c>
      <c r="AI48" s="388" t="s">
        <v>139</v>
      </c>
    </row>
    <row r="49" spans="1:35" ht="12.75" customHeight="1" x14ac:dyDescent="0.2">
      <c r="A49" s="397" t="str">
        <f t="shared" si="0"/>
        <v>Ofsted Webpage</v>
      </c>
      <c r="B49" s="388">
        <v>50230</v>
      </c>
      <c r="C49" s="388">
        <v>108012</v>
      </c>
      <c r="D49" s="388">
        <v>10000239</v>
      </c>
      <c r="E49" s="388" t="s">
        <v>578</v>
      </c>
      <c r="F49" s="388" t="s">
        <v>259</v>
      </c>
      <c r="G49" s="388" t="s">
        <v>14</v>
      </c>
      <c r="H49" s="388" t="s">
        <v>141</v>
      </c>
      <c r="I49" s="388" t="s">
        <v>115</v>
      </c>
      <c r="J49" s="388" t="s">
        <v>115</v>
      </c>
      <c r="K49" s="400">
        <v>42634</v>
      </c>
      <c r="L49" s="388">
        <v>1</v>
      </c>
      <c r="M49" s="403" t="s">
        <v>4955</v>
      </c>
      <c r="N49" s="388" t="s">
        <v>352</v>
      </c>
      <c r="O49" s="388" t="s">
        <v>104</v>
      </c>
      <c r="P49" s="400">
        <v>41058</v>
      </c>
      <c r="Q49" s="400">
        <v>41061</v>
      </c>
      <c r="R49" s="400">
        <v>41100</v>
      </c>
      <c r="S49" s="388">
        <v>2</v>
      </c>
      <c r="T49" s="388">
        <v>2</v>
      </c>
      <c r="U49" s="388">
        <v>2</v>
      </c>
      <c r="V49" s="388" t="s">
        <v>96</v>
      </c>
      <c r="W49" s="388">
        <v>2</v>
      </c>
      <c r="X49" s="388" t="s">
        <v>96</v>
      </c>
      <c r="Y49" s="401" t="s">
        <v>4956</v>
      </c>
      <c r="Z49" s="400">
        <v>39258</v>
      </c>
      <c r="AA49" s="400">
        <v>39262</v>
      </c>
      <c r="AB49" s="388" t="s">
        <v>143</v>
      </c>
      <c r="AC49" s="388" t="s">
        <v>4660</v>
      </c>
      <c r="AD49" s="388">
        <v>2</v>
      </c>
      <c r="AE49" s="388">
        <v>2</v>
      </c>
      <c r="AF49" s="388">
        <v>2</v>
      </c>
      <c r="AG49" s="388" t="s">
        <v>96</v>
      </c>
      <c r="AH49" s="388">
        <v>2</v>
      </c>
      <c r="AI49" s="388" t="s">
        <v>4537</v>
      </c>
    </row>
    <row r="50" spans="1:35" ht="12.75" customHeight="1" x14ac:dyDescent="0.2">
      <c r="A50" s="397" t="str">
        <f t="shared" si="0"/>
        <v>Ofsted Webpage</v>
      </c>
      <c r="B50" s="388">
        <v>50237</v>
      </c>
      <c r="C50" s="388">
        <v>107988</v>
      </c>
      <c r="D50" s="388">
        <v>10006335</v>
      </c>
      <c r="E50" s="388" t="s">
        <v>702</v>
      </c>
      <c r="F50" s="388" t="s">
        <v>159</v>
      </c>
      <c r="G50" s="388" t="s">
        <v>14</v>
      </c>
      <c r="H50" s="388" t="s">
        <v>299</v>
      </c>
      <c r="I50" s="388" t="s">
        <v>131</v>
      </c>
      <c r="J50" s="388" t="s">
        <v>131</v>
      </c>
      <c r="K50" s="400" t="s">
        <v>195</v>
      </c>
      <c r="L50" s="388" t="s">
        <v>195</v>
      </c>
      <c r="M50" s="403">
        <v>10041159</v>
      </c>
      <c r="N50" s="388" t="s">
        <v>197</v>
      </c>
      <c r="O50" s="388" t="s">
        <v>104</v>
      </c>
      <c r="P50" s="400">
        <v>43165</v>
      </c>
      <c r="Q50" s="400">
        <v>43168</v>
      </c>
      <c r="R50" s="400">
        <v>43207</v>
      </c>
      <c r="S50" s="388">
        <v>2</v>
      </c>
      <c r="T50" s="388">
        <v>2</v>
      </c>
      <c r="U50" s="388">
        <v>2</v>
      </c>
      <c r="V50" s="388">
        <v>2</v>
      </c>
      <c r="W50" s="388">
        <v>2</v>
      </c>
      <c r="X50" s="388" t="s">
        <v>4480</v>
      </c>
      <c r="Y50" s="401">
        <v>10011466</v>
      </c>
      <c r="Z50" s="400">
        <v>42493</v>
      </c>
      <c r="AA50" s="400">
        <v>42496</v>
      </c>
      <c r="AB50" s="388" t="s">
        <v>257</v>
      </c>
      <c r="AC50" s="388" t="s">
        <v>4660</v>
      </c>
      <c r="AD50" s="388">
        <v>3</v>
      </c>
      <c r="AE50" s="388">
        <v>3</v>
      </c>
      <c r="AF50" s="388">
        <v>3</v>
      </c>
      <c r="AG50" s="388">
        <v>3</v>
      </c>
      <c r="AH50" s="388">
        <v>3</v>
      </c>
      <c r="AI50" s="388" t="s">
        <v>118</v>
      </c>
    </row>
    <row r="51" spans="1:35" ht="12.75" customHeight="1" x14ac:dyDescent="0.2">
      <c r="A51" s="397" t="str">
        <f t="shared" si="0"/>
        <v>Ofsted Webpage</v>
      </c>
      <c r="B51" s="388">
        <v>50243</v>
      </c>
      <c r="C51" s="388">
        <v>105809</v>
      </c>
      <c r="D51" s="388">
        <v>10007002</v>
      </c>
      <c r="E51" s="388" t="s">
        <v>704</v>
      </c>
      <c r="F51" s="388" t="s">
        <v>90</v>
      </c>
      <c r="G51" s="388" t="s">
        <v>13</v>
      </c>
      <c r="H51" s="388" t="s">
        <v>189</v>
      </c>
      <c r="I51" s="388" t="s">
        <v>131</v>
      </c>
      <c r="J51" s="388" t="s">
        <v>131</v>
      </c>
      <c r="K51" s="400" t="s">
        <v>195</v>
      </c>
      <c r="L51" s="388" t="s">
        <v>195</v>
      </c>
      <c r="M51" s="403">
        <v>10019113</v>
      </c>
      <c r="N51" s="388" t="s">
        <v>121</v>
      </c>
      <c r="O51" s="388" t="s">
        <v>104</v>
      </c>
      <c r="P51" s="400">
        <v>42555</v>
      </c>
      <c r="Q51" s="400">
        <v>42558</v>
      </c>
      <c r="R51" s="400">
        <v>42585</v>
      </c>
      <c r="S51" s="388">
        <v>2</v>
      </c>
      <c r="T51" s="388">
        <v>2</v>
      </c>
      <c r="U51" s="388">
        <v>2</v>
      </c>
      <c r="V51" s="388">
        <v>2</v>
      </c>
      <c r="W51" s="388">
        <v>2</v>
      </c>
      <c r="X51" s="388" t="s">
        <v>4480</v>
      </c>
      <c r="Y51" s="401" t="s">
        <v>2240</v>
      </c>
      <c r="Z51" s="400">
        <v>41771</v>
      </c>
      <c r="AA51" s="400">
        <v>41775</v>
      </c>
      <c r="AB51" s="388" t="s">
        <v>138</v>
      </c>
      <c r="AC51" s="388" t="s">
        <v>4660</v>
      </c>
      <c r="AD51" s="388">
        <v>2</v>
      </c>
      <c r="AE51" s="388">
        <v>2</v>
      </c>
      <c r="AF51" s="388">
        <v>2</v>
      </c>
      <c r="AG51" s="388" t="s">
        <v>96</v>
      </c>
      <c r="AH51" s="388">
        <v>2</v>
      </c>
      <c r="AI51" s="388" t="s">
        <v>4537</v>
      </c>
    </row>
    <row r="52" spans="1:35" ht="12.75" customHeight="1" x14ac:dyDescent="0.2">
      <c r="A52" s="397" t="str">
        <f t="shared" si="0"/>
        <v>Ofsted Webpage</v>
      </c>
      <c r="B52" s="388">
        <v>50244</v>
      </c>
      <c r="C52" s="388">
        <v>105913</v>
      </c>
      <c r="D52" s="388">
        <v>10007013</v>
      </c>
      <c r="E52" s="388" t="s">
        <v>706</v>
      </c>
      <c r="F52" s="388" t="s">
        <v>90</v>
      </c>
      <c r="G52" s="388" t="s">
        <v>13</v>
      </c>
      <c r="H52" s="388" t="s">
        <v>130</v>
      </c>
      <c r="I52" s="388" t="s">
        <v>131</v>
      </c>
      <c r="J52" s="388" t="s">
        <v>131</v>
      </c>
      <c r="K52" s="400">
        <v>42531</v>
      </c>
      <c r="L52" s="388">
        <v>1</v>
      </c>
      <c r="M52" s="403" t="s">
        <v>5457</v>
      </c>
      <c r="N52" s="388" t="s">
        <v>4695</v>
      </c>
      <c r="O52" s="388" t="s">
        <v>104</v>
      </c>
      <c r="P52" s="400">
        <v>40882</v>
      </c>
      <c r="Q52" s="400">
        <v>40886</v>
      </c>
      <c r="R52" s="400">
        <v>40929</v>
      </c>
      <c r="S52" s="388">
        <v>2</v>
      </c>
      <c r="T52" s="388">
        <v>2</v>
      </c>
      <c r="U52" s="388">
        <v>2</v>
      </c>
      <c r="V52" s="388" t="s">
        <v>96</v>
      </c>
      <c r="W52" s="388">
        <v>2</v>
      </c>
      <c r="X52" s="388" t="s">
        <v>96</v>
      </c>
      <c r="Y52" s="401" t="s">
        <v>5458</v>
      </c>
      <c r="Z52" s="400">
        <v>39293</v>
      </c>
      <c r="AA52" s="400">
        <v>39296</v>
      </c>
      <c r="AB52" s="388" t="s">
        <v>4695</v>
      </c>
      <c r="AC52" s="388" t="s">
        <v>4660</v>
      </c>
      <c r="AD52" s="388">
        <v>2</v>
      </c>
      <c r="AE52" s="388">
        <v>2</v>
      </c>
      <c r="AF52" s="388">
        <v>2</v>
      </c>
      <c r="AG52" s="388" t="s">
        <v>96</v>
      </c>
      <c r="AH52" s="388">
        <v>2</v>
      </c>
      <c r="AI52" s="388" t="s">
        <v>4537</v>
      </c>
    </row>
    <row r="53" spans="1:35" ht="12.75" customHeight="1" x14ac:dyDescent="0.2">
      <c r="A53" s="397" t="str">
        <f t="shared" si="0"/>
        <v>Ofsted Webpage</v>
      </c>
      <c r="B53" s="388">
        <v>50245</v>
      </c>
      <c r="C53" s="388">
        <v>110145</v>
      </c>
      <c r="D53" s="388">
        <v>10007528</v>
      </c>
      <c r="E53" s="388" t="s">
        <v>322</v>
      </c>
      <c r="F53" s="388" t="s">
        <v>159</v>
      </c>
      <c r="G53" s="388" t="s">
        <v>14</v>
      </c>
      <c r="H53" s="388" t="s">
        <v>194</v>
      </c>
      <c r="I53" s="388" t="s">
        <v>155</v>
      </c>
      <c r="J53" s="388" t="s">
        <v>155</v>
      </c>
      <c r="K53" s="400" t="s">
        <v>195</v>
      </c>
      <c r="L53" s="388" t="s">
        <v>195</v>
      </c>
      <c r="M53" s="403">
        <v>10037392</v>
      </c>
      <c r="N53" s="388" t="s">
        <v>256</v>
      </c>
      <c r="O53" s="388" t="s">
        <v>104</v>
      </c>
      <c r="P53" s="400">
        <v>43074</v>
      </c>
      <c r="Q53" s="400">
        <v>43076</v>
      </c>
      <c r="R53" s="400">
        <v>43110</v>
      </c>
      <c r="S53" s="388">
        <v>3</v>
      </c>
      <c r="T53" s="388">
        <v>3</v>
      </c>
      <c r="U53" s="388">
        <v>3</v>
      </c>
      <c r="V53" s="388">
        <v>2</v>
      </c>
      <c r="W53" s="388">
        <v>3</v>
      </c>
      <c r="X53" s="388" t="s">
        <v>4480</v>
      </c>
      <c r="Y53" s="401">
        <v>10020100</v>
      </c>
      <c r="Z53" s="400">
        <v>42661</v>
      </c>
      <c r="AA53" s="400">
        <v>42664</v>
      </c>
      <c r="AB53" s="388" t="s">
        <v>257</v>
      </c>
      <c r="AC53" s="388" t="s">
        <v>4660</v>
      </c>
      <c r="AD53" s="388">
        <v>4</v>
      </c>
      <c r="AE53" s="388">
        <v>4</v>
      </c>
      <c r="AF53" s="388">
        <v>4</v>
      </c>
      <c r="AG53" s="388">
        <v>3</v>
      </c>
      <c r="AH53" s="388">
        <v>4</v>
      </c>
      <c r="AI53" s="388" t="s">
        <v>118</v>
      </c>
    </row>
    <row r="54" spans="1:35" ht="12.75" customHeight="1" x14ac:dyDescent="0.2">
      <c r="A54" s="397" t="str">
        <f t="shared" si="0"/>
        <v>Ofsted Webpage</v>
      </c>
      <c r="B54" s="388">
        <v>50246</v>
      </c>
      <c r="C54" s="388">
        <v>112016</v>
      </c>
      <c r="D54" s="388">
        <v>10007567</v>
      </c>
      <c r="E54" s="388" t="s">
        <v>708</v>
      </c>
      <c r="F54" s="388" t="s">
        <v>159</v>
      </c>
      <c r="G54" s="388" t="s">
        <v>14</v>
      </c>
      <c r="H54" s="388" t="s">
        <v>709</v>
      </c>
      <c r="I54" s="388" t="s">
        <v>177</v>
      </c>
      <c r="J54" s="388" t="s">
        <v>177</v>
      </c>
      <c r="K54" s="400" t="s">
        <v>195</v>
      </c>
      <c r="L54" s="388" t="s">
        <v>195</v>
      </c>
      <c r="M54" s="403">
        <v>10011468</v>
      </c>
      <c r="N54" s="388" t="s">
        <v>197</v>
      </c>
      <c r="O54" s="388" t="s">
        <v>104</v>
      </c>
      <c r="P54" s="400">
        <v>42556</v>
      </c>
      <c r="Q54" s="400">
        <v>42559</v>
      </c>
      <c r="R54" s="400">
        <v>42590</v>
      </c>
      <c r="S54" s="388">
        <v>2</v>
      </c>
      <c r="T54" s="388">
        <v>2</v>
      </c>
      <c r="U54" s="388">
        <v>2</v>
      </c>
      <c r="V54" s="388">
        <v>2</v>
      </c>
      <c r="W54" s="388">
        <v>2</v>
      </c>
      <c r="X54" s="388" t="s">
        <v>4480</v>
      </c>
      <c r="Y54" s="401" t="s">
        <v>1545</v>
      </c>
      <c r="Z54" s="400">
        <v>41954</v>
      </c>
      <c r="AA54" s="400">
        <v>41956</v>
      </c>
      <c r="AB54" s="388" t="s">
        <v>143</v>
      </c>
      <c r="AC54" s="388" t="s">
        <v>4660</v>
      </c>
      <c r="AD54" s="388">
        <v>3</v>
      </c>
      <c r="AE54" s="388">
        <v>3</v>
      </c>
      <c r="AF54" s="388">
        <v>2</v>
      </c>
      <c r="AG54" s="388" t="s">
        <v>96</v>
      </c>
      <c r="AH54" s="388">
        <v>3</v>
      </c>
      <c r="AI54" s="388" t="s">
        <v>118</v>
      </c>
    </row>
    <row r="55" spans="1:35" ht="12.75" customHeight="1" x14ac:dyDescent="0.2">
      <c r="A55" s="397" t="str">
        <f t="shared" si="0"/>
        <v>Ofsted Webpage</v>
      </c>
      <c r="B55" s="388">
        <v>50257</v>
      </c>
      <c r="C55" s="388">
        <v>108801</v>
      </c>
      <c r="D55" s="388">
        <v>10000020</v>
      </c>
      <c r="E55" s="388" t="s">
        <v>2242</v>
      </c>
      <c r="F55" s="388" t="s">
        <v>90</v>
      </c>
      <c r="G55" s="388" t="s">
        <v>13</v>
      </c>
      <c r="H55" s="388" t="s">
        <v>479</v>
      </c>
      <c r="I55" s="388" t="s">
        <v>115</v>
      </c>
      <c r="J55" s="388" t="s">
        <v>115</v>
      </c>
      <c r="K55" s="400">
        <v>43042</v>
      </c>
      <c r="L55" s="388">
        <v>1</v>
      </c>
      <c r="M55" s="403" t="s">
        <v>2243</v>
      </c>
      <c r="N55" s="388" t="s">
        <v>98</v>
      </c>
      <c r="O55" s="388" t="s">
        <v>104</v>
      </c>
      <c r="P55" s="400">
        <v>41855</v>
      </c>
      <c r="Q55" s="400">
        <v>41859</v>
      </c>
      <c r="R55" s="400">
        <v>41911</v>
      </c>
      <c r="S55" s="388">
        <v>2</v>
      </c>
      <c r="T55" s="388">
        <v>2</v>
      </c>
      <c r="U55" s="388">
        <v>2</v>
      </c>
      <c r="V55" s="388" t="s">
        <v>96</v>
      </c>
      <c r="W55" s="388">
        <v>2</v>
      </c>
      <c r="X55" s="388" t="s">
        <v>96</v>
      </c>
      <c r="Y55" s="401" t="s">
        <v>5183</v>
      </c>
      <c r="Z55" s="400">
        <v>39707</v>
      </c>
      <c r="AA55" s="400">
        <v>39710</v>
      </c>
      <c r="AB55" s="388" t="s">
        <v>4695</v>
      </c>
      <c r="AC55" s="388" t="s">
        <v>4660</v>
      </c>
      <c r="AD55" s="388">
        <v>1</v>
      </c>
      <c r="AE55" s="388">
        <v>1</v>
      </c>
      <c r="AF55" s="388">
        <v>2</v>
      </c>
      <c r="AG55" s="388" t="s">
        <v>96</v>
      </c>
      <c r="AH55" s="388">
        <v>1</v>
      </c>
      <c r="AI55" s="388" t="s">
        <v>139</v>
      </c>
    </row>
    <row r="56" spans="1:35" ht="12.75" customHeight="1" x14ac:dyDescent="0.2">
      <c r="A56" s="397" t="str">
        <f t="shared" si="0"/>
        <v>Ofsted Webpage</v>
      </c>
      <c r="B56" s="388">
        <v>50262</v>
      </c>
      <c r="C56" s="388">
        <v>108702</v>
      </c>
      <c r="D56" s="388">
        <v>10000028</v>
      </c>
      <c r="E56" s="388" t="s">
        <v>1547</v>
      </c>
      <c r="F56" s="388" t="s">
        <v>90</v>
      </c>
      <c r="G56" s="388" t="s">
        <v>13</v>
      </c>
      <c r="H56" s="388" t="s">
        <v>806</v>
      </c>
      <c r="I56" s="388" t="s">
        <v>186</v>
      </c>
      <c r="J56" s="388" t="s">
        <v>93</v>
      </c>
      <c r="K56" s="400" t="s">
        <v>195</v>
      </c>
      <c r="L56" s="388" t="s">
        <v>195</v>
      </c>
      <c r="M56" s="403">
        <v>10040419</v>
      </c>
      <c r="N56" s="388" t="s">
        <v>136</v>
      </c>
      <c r="O56" s="388" t="s">
        <v>104</v>
      </c>
      <c r="P56" s="400">
        <v>42968</v>
      </c>
      <c r="Q56" s="400">
        <v>42971</v>
      </c>
      <c r="R56" s="400">
        <v>43000</v>
      </c>
      <c r="S56" s="388">
        <v>3</v>
      </c>
      <c r="T56" s="388">
        <v>3</v>
      </c>
      <c r="U56" s="388">
        <v>3</v>
      </c>
      <c r="V56" s="388">
        <v>3</v>
      </c>
      <c r="W56" s="388">
        <v>3</v>
      </c>
      <c r="X56" s="388" t="s">
        <v>4480</v>
      </c>
      <c r="Y56" s="401" t="s">
        <v>1548</v>
      </c>
      <c r="Z56" s="400">
        <v>41925</v>
      </c>
      <c r="AA56" s="400">
        <v>41929</v>
      </c>
      <c r="AB56" s="388" t="s">
        <v>138</v>
      </c>
      <c r="AC56" s="388" t="s">
        <v>4660</v>
      </c>
      <c r="AD56" s="388">
        <v>2</v>
      </c>
      <c r="AE56" s="388">
        <v>2</v>
      </c>
      <c r="AF56" s="388">
        <v>2</v>
      </c>
      <c r="AG56" s="388" t="s">
        <v>96</v>
      </c>
      <c r="AH56" s="388">
        <v>2</v>
      </c>
      <c r="AI56" s="388" t="s">
        <v>139</v>
      </c>
    </row>
    <row r="57" spans="1:35" ht="12.75" customHeight="1" x14ac:dyDescent="0.2">
      <c r="A57" s="397" t="str">
        <f t="shared" si="0"/>
        <v>Ofsted Webpage</v>
      </c>
      <c r="B57" s="388">
        <v>50303</v>
      </c>
      <c r="C57" s="388">
        <v>106486</v>
      </c>
      <c r="D57" s="388">
        <v>10000060</v>
      </c>
      <c r="E57" s="388" t="s">
        <v>2245</v>
      </c>
      <c r="F57" s="388" t="s">
        <v>90</v>
      </c>
      <c r="G57" s="388" t="s">
        <v>13</v>
      </c>
      <c r="H57" s="388" t="s">
        <v>719</v>
      </c>
      <c r="I57" s="388" t="s">
        <v>155</v>
      </c>
      <c r="J57" s="388" t="s">
        <v>155</v>
      </c>
      <c r="K57" s="400" t="s">
        <v>195</v>
      </c>
      <c r="L57" s="388" t="s">
        <v>195</v>
      </c>
      <c r="M57" s="403">
        <v>10043305</v>
      </c>
      <c r="N57" s="388" t="s">
        <v>121</v>
      </c>
      <c r="O57" s="388" t="s">
        <v>117</v>
      </c>
      <c r="P57" s="400">
        <v>43171</v>
      </c>
      <c r="Q57" s="400">
        <v>43182</v>
      </c>
      <c r="R57" s="400">
        <v>43221</v>
      </c>
      <c r="S57" s="388">
        <v>3</v>
      </c>
      <c r="T57" s="388">
        <v>3</v>
      </c>
      <c r="U57" s="388">
        <v>3</v>
      </c>
      <c r="V57" s="388">
        <v>2</v>
      </c>
      <c r="W57" s="388">
        <v>3</v>
      </c>
      <c r="X57" s="388" t="s">
        <v>4480</v>
      </c>
      <c r="Y57" s="401" t="s">
        <v>2246</v>
      </c>
      <c r="Z57" s="400">
        <v>41813</v>
      </c>
      <c r="AA57" s="400">
        <v>41817</v>
      </c>
      <c r="AB57" s="388" t="s">
        <v>123</v>
      </c>
      <c r="AC57" s="388" t="s">
        <v>4660</v>
      </c>
      <c r="AD57" s="388">
        <v>2</v>
      </c>
      <c r="AE57" s="388">
        <v>2</v>
      </c>
      <c r="AF57" s="388">
        <v>2</v>
      </c>
      <c r="AG57" s="388" t="s">
        <v>96</v>
      </c>
      <c r="AH57" s="388">
        <v>2</v>
      </c>
      <c r="AI57" s="388" t="s">
        <v>139</v>
      </c>
    </row>
    <row r="58" spans="1:35" ht="12.75" customHeight="1" x14ac:dyDescent="0.2">
      <c r="A58" s="397" t="str">
        <f t="shared" si="0"/>
        <v>Ofsted Webpage</v>
      </c>
      <c r="B58" s="388">
        <v>50304</v>
      </c>
      <c r="C58" s="388">
        <v>115906</v>
      </c>
      <c r="D58" s="388">
        <v>10000061</v>
      </c>
      <c r="E58" s="388" t="s">
        <v>711</v>
      </c>
      <c r="F58" s="388" t="s">
        <v>90</v>
      </c>
      <c r="G58" s="388" t="s">
        <v>13</v>
      </c>
      <c r="H58" s="388" t="s">
        <v>544</v>
      </c>
      <c r="I58" s="388" t="s">
        <v>161</v>
      </c>
      <c r="J58" s="388" t="s">
        <v>161</v>
      </c>
      <c r="K58" s="400" t="s">
        <v>195</v>
      </c>
      <c r="L58" s="388" t="s">
        <v>195</v>
      </c>
      <c r="M58" s="403">
        <v>10004873</v>
      </c>
      <c r="N58" s="388" t="s">
        <v>416</v>
      </c>
      <c r="O58" s="388" t="s">
        <v>104</v>
      </c>
      <c r="P58" s="400">
        <v>42388</v>
      </c>
      <c r="Q58" s="400">
        <v>42391</v>
      </c>
      <c r="R58" s="400">
        <v>42416</v>
      </c>
      <c r="S58" s="388">
        <v>2</v>
      </c>
      <c r="T58" s="388">
        <v>2</v>
      </c>
      <c r="U58" s="388">
        <v>2</v>
      </c>
      <c r="V58" s="388">
        <v>2</v>
      </c>
      <c r="W58" s="388">
        <v>2</v>
      </c>
      <c r="X58" s="388" t="s">
        <v>4480</v>
      </c>
      <c r="Y58" s="401" t="s">
        <v>1550</v>
      </c>
      <c r="Z58" s="400">
        <v>41911</v>
      </c>
      <c r="AA58" s="400">
        <v>41915</v>
      </c>
      <c r="AB58" s="388" t="s">
        <v>138</v>
      </c>
      <c r="AC58" s="388" t="s">
        <v>4660</v>
      </c>
      <c r="AD58" s="388">
        <v>3</v>
      </c>
      <c r="AE58" s="388">
        <v>3</v>
      </c>
      <c r="AF58" s="388">
        <v>3</v>
      </c>
      <c r="AG58" s="388" t="s">
        <v>96</v>
      </c>
      <c r="AH58" s="388">
        <v>3</v>
      </c>
      <c r="AI58" s="388" t="s">
        <v>118</v>
      </c>
    </row>
    <row r="59" spans="1:35" ht="12.75" customHeight="1" x14ac:dyDescent="0.2">
      <c r="A59" s="397" t="str">
        <f t="shared" si="0"/>
        <v>Ofsted Webpage</v>
      </c>
      <c r="B59" s="388">
        <v>50308</v>
      </c>
      <c r="C59" s="388">
        <v>108307</v>
      </c>
      <c r="D59" s="388">
        <v>10000248</v>
      </c>
      <c r="E59" s="388" t="s">
        <v>713</v>
      </c>
      <c r="F59" s="388" t="s">
        <v>632</v>
      </c>
      <c r="G59" s="388" t="s">
        <v>16</v>
      </c>
      <c r="H59" s="388" t="s">
        <v>714</v>
      </c>
      <c r="I59" s="388" t="s">
        <v>115</v>
      </c>
      <c r="J59" s="388" t="s">
        <v>115</v>
      </c>
      <c r="K59" s="400" t="s">
        <v>195</v>
      </c>
      <c r="L59" s="388" t="s">
        <v>195</v>
      </c>
      <c r="M59" s="403">
        <v>10004874</v>
      </c>
      <c r="N59" s="388" t="s">
        <v>650</v>
      </c>
      <c r="O59" s="388" t="s">
        <v>104</v>
      </c>
      <c r="P59" s="400">
        <v>42298</v>
      </c>
      <c r="Q59" s="400">
        <v>42299</v>
      </c>
      <c r="R59" s="400">
        <v>42325</v>
      </c>
      <c r="S59" s="388">
        <v>2</v>
      </c>
      <c r="T59" s="388">
        <v>2</v>
      </c>
      <c r="U59" s="388">
        <v>2</v>
      </c>
      <c r="V59" s="388">
        <v>2</v>
      </c>
      <c r="W59" s="388">
        <v>2</v>
      </c>
      <c r="X59" s="388" t="s">
        <v>4480</v>
      </c>
      <c r="Y59" s="401" t="s">
        <v>4995</v>
      </c>
      <c r="Z59" s="400">
        <v>40938</v>
      </c>
      <c r="AA59" s="400">
        <v>40939</v>
      </c>
      <c r="AB59" s="388" t="s">
        <v>650</v>
      </c>
      <c r="AC59" s="388" t="s">
        <v>4660</v>
      </c>
      <c r="AD59" s="388" t="s">
        <v>96</v>
      </c>
      <c r="AE59" s="388" t="s">
        <v>96</v>
      </c>
      <c r="AF59" s="388" t="s">
        <v>96</v>
      </c>
      <c r="AG59" s="388" t="s">
        <v>96</v>
      </c>
      <c r="AH59" s="388" t="s">
        <v>96</v>
      </c>
      <c r="AI59" s="388" t="s">
        <v>4479</v>
      </c>
    </row>
    <row r="60" spans="1:35" ht="12.75" customHeight="1" x14ac:dyDescent="0.2">
      <c r="A60" s="397" t="str">
        <f t="shared" si="0"/>
        <v>Ofsted Webpage</v>
      </c>
      <c r="B60" s="388">
        <v>50313</v>
      </c>
      <c r="C60" s="388">
        <v>113004</v>
      </c>
      <c r="D60" s="388">
        <v>10000080</v>
      </c>
      <c r="E60" s="388" t="s">
        <v>716</v>
      </c>
      <c r="F60" s="388" t="s">
        <v>90</v>
      </c>
      <c r="G60" s="388" t="s">
        <v>13</v>
      </c>
      <c r="H60" s="388" t="s">
        <v>173</v>
      </c>
      <c r="I60" s="388" t="s">
        <v>161</v>
      </c>
      <c r="J60" s="388" t="s">
        <v>161</v>
      </c>
      <c r="K60" s="400" t="s">
        <v>195</v>
      </c>
      <c r="L60" s="388" t="s">
        <v>195</v>
      </c>
      <c r="M60" s="403">
        <v>10004875</v>
      </c>
      <c r="N60" s="388" t="s">
        <v>136</v>
      </c>
      <c r="O60" s="388" t="s">
        <v>104</v>
      </c>
      <c r="P60" s="400">
        <v>42507</v>
      </c>
      <c r="Q60" s="400">
        <v>42510</v>
      </c>
      <c r="R60" s="400">
        <v>42542</v>
      </c>
      <c r="S60" s="388">
        <v>2</v>
      </c>
      <c r="T60" s="388">
        <v>2</v>
      </c>
      <c r="U60" s="388">
        <v>2</v>
      </c>
      <c r="V60" s="388">
        <v>2</v>
      </c>
      <c r="W60" s="388">
        <v>2</v>
      </c>
      <c r="X60" s="388" t="s">
        <v>4480</v>
      </c>
      <c r="Y60" s="401" t="s">
        <v>3161</v>
      </c>
      <c r="Z60" s="400">
        <v>41337</v>
      </c>
      <c r="AA60" s="400">
        <v>41341</v>
      </c>
      <c r="AB60" s="388" t="s">
        <v>98</v>
      </c>
      <c r="AC60" s="388" t="s">
        <v>4660</v>
      </c>
      <c r="AD60" s="388">
        <v>2</v>
      </c>
      <c r="AE60" s="388">
        <v>2</v>
      </c>
      <c r="AF60" s="388">
        <v>2</v>
      </c>
      <c r="AG60" s="388" t="s">
        <v>96</v>
      </c>
      <c r="AH60" s="388">
        <v>2</v>
      </c>
      <c r="AI60" s="388" t="s">
        <v>4537</v>
      </c>
    </row>
    <row r="61" spans="1:35" ht="12.75" customHeight="1" x14ac:dyDescent="0.2">
      <c r="A61" s="397" t="str">
        <f t="shared" si="0"/>
        <v>Ofsted Webpage</v>
      </c>
      <c r="B61" s="388">
        <v>50314</v>
      </c>
      <c r="C61" s="388">
        <v>107088</v>
      </c>
      <c r="D61" s="388">
        <v>10009059</v>
      </c>
      <c r="E61" s="388" t="s">
        <v>1552</v>
      </c>
      <c r="F61" s="388" t="s">
        <v>90</v>
      </c>
      <c r="G61" s="388" t="s">
        <v>13</v>
      </c>
      <c r="H61" s="388" t="s">
        <v>91</v>
      </c>
      <c r="I61" s="388" t="s">
        <v>92</v>
      </c>
      <c r="J61" s="388" t="s">
        <v>93</v>
      </c>
      <c r="K61" s="400">
        <v>43215</v>
      </c>
      <c r="L61" s="388">
        <v>1</v>
      </c>
      <c r="M61" s="403" t="s">
        <v>1553</v>
      </c>
      <c r="N61" s="388" t="s">
        <v>123</v>
      </c>
      <c r="O61" s="388" t="s">
        <v>104</v>
      </c>
      <c r="P61" s="400">
        <v>42177</v>
      </c>
      <c r="Q61" s="400">
        <v>42181</v>
      </c>
      <c r="R61" s="400">
        <v>42207</v>
      </c>
      <c r="S61" s="388">
        <v>2</v>
      </c>
      <c r="T61" s="388">
        <v>2</v>
      </c>
      <c r="U61" s="388">
        <v>2</v>
      </c>
      <c r="V61" s="388" t="s">
        <v>96</v>
      </c>
      <c r="W61" s="388">
        <v>2</v>
      </c>
      <c r="X61" s="388" t="s">
        <v>96</v>
      </c>
      <c r="Y61" s="401" t="s">
        <v>5188</v>
      </c>
      <c r="Z61" s="400">
        <v>40938</v>
      </c>
      <c r="AA61" s="400">
        <v>40942</v>
      </c>
      <c r="AB61" s="388" t="s">
        <v>4695</v>
      </c>
      <c r="AC61" s="388" t="s">
        <v>4660</v>
      </c>
      <c r="AD61" s="388">
        <v>2</v>
      </c>
      <c r="AE61" s="388">
        <v>2</v>
      </c>
      <c r="AF61" s="388">
        <v>2</v>
      </c>
      <c r="AG61" s="388" t="s">
        <v>96</v>
      </c>
      <c r="AH61" s="388">
        <v>2</v>
      </c>
      <c r="AI61" s="388" t="s">
        <v>4537</v>
      </c>
    </row>
    <row r="62" spans="1:35" ht="12.75" customHeight="1" x14ac:dyDescent="0.2">
      <c r="A62" s="397" t="str">
        <f t="shared" si="0"/>
        <v>Ofsted Webpage</v>
      </c>
      <c r="B62" s="388">
        <v>50315</v>
      </c>
      <c r="C62" s="388">
        <v>115666</v>
      </c>
      <c r="D62" s="388">
        <v>10000082</v>
      </c>
      <c r="E62" s="388" t="s">
        <v>89</v>
      </c>
      <c r="F62" s="388" t="s">
        <v>90</v>
      </c>
      <c r="G62" s="388" t="s">
        <v>13</v>
      </c>
      <c r="H62" s="388" t="s">
        <v>91</v>
      </c>
      <c r="I62" s="388" t="s">
        <v>92</v>
      </c>
      <c r="J62" s="388" t="s">
        <v>93</v>
      </c>
      <c r="K62" s="400">
        <v>42788</v>
      </c>
      <c r="L62" s="388">
        <v>1</v>
      </c>
      <c r="M62" s="403" t="s">
        <v>97</v>
      </c>
      <c r="N62" s="388" t="s">
        <v>98</v>
      </c>
      <c r="O62" s="388" t="s">
        <v>104</v>
      </c>
      <c r="P62" s="400">
        <v>41407</v>
      </c>
      <c r="Q62" s="400">
        <v>41411</v>
      </c>
      <c r="R62" s="400">
        <v>41445</v>
      </c>
      <c r="S62" s="388">
        <v>2</v>
      </c>
      <c r="T62" s="388">
        <v>2</v>
      </c>
      <c r="U62" s="388">
        <v>2</v>
      </c>
      <c r="V62" s="388" t="s">
        <v>96</v>
      </c>
      <c r="W62" s="388">
        <v>2</v>
      </c>
      <c r="X62" s="388" t="s">
        <v>96</v>
      </c>
      <c r="Y62" s="401" t="s">
        <v>5461</v>
      </c>
      <c r="Z62" s="400">
        <v>39895</v>
      </c>
      <c r="AA62" s="400">
        <v>39898</v>
      </c>
      <c r="AB62" s="388" t="s">
        <v>4695</v>
      </c>
      <c r="AC62" s="388" t="s">
        <v>4660</v>
      </c>
      <c r="AD62" s="388">
        <v>2</v>
      </c>
      <c r="AE62" s="388">
        <v>2</v>
      </c>
      <c r="AF62" s="388">
        <v>2</v>
      </c>
      <c r="AG62" s="388" t="s">
        <v>96</v>
      </c>
      <c r="AH62" s="388">
        <v>2</v>
      </c>
      <c r="AI62" s="388" t="s">
        <v>4537</v>
      </c>
    </row>
    <row r="63" spans="1:35" ht="12.75" customHeight="1" x14ac:dyDescent="0.2">
      <c r="A63" s="397" t="str">
        <f t="shared" si="0"/>
        <v>Ofsted Webpage</v>
      </c>
      <c r="B63" s="388">
        <v>50322</v>
      </c>
      <c r="C63" s="388">
        <v>109848</v>
      </c>
      <c r="D63" s="388">
        <v>10000099</v>
      </c>
      <c r="E63" s="388" t="s">
        <v>718</v>
      </c>
      <c r="F63" s="388" t="s">
        <v>90</v>
      </c>
      <c r="G63" s="388" t="s">
        <v>13</v>
      </c>
      <c r="H63" s="388" t="s">
        <v>719</v>
      </c>
      <c r="I63" s="388" t="s">
        <v>155</v>
      </c>
      <c r="J63" s="388" t="s">
        <v>155</v>
      </c>
      <c r="K63" s="400">
        <v>42390</v>
      </c>
      <c r="L63" s="388">
        <v>1</v>
      </c>
      <c r="M63" s="403" t="s">
        <v>5190</v>
      </c>
      <c r="N63" s="388" t="s">
        <v>4695</v>
      </c>
      <c r="O63" s="388" t="s">
        <v>104</v>
      </c>
      <c r="P63" s="400">
        <v>40728</v>
      </c>
      <c r="Q63" s="400">
        <v>40732</v>
      </c>
      <c r="R63" s="400">
        <v>40765</v>
      </c>
      <c r="S63" s="388">
        <v>2</v>
      </c>
      <c r="T63" s="388">
        <v>2</v>
      </c>
      <c r="U63" s="388">
        <v>2</v>
      </c>
      <c r="V63" s="388" t="s">
        <v>96</v>
      </c>
      <c r="W63" s="388">
        <v>2</v>
      </c>
      <c r="X63" s="388" t="s">
        <v>96</v>
      </c>
      <c r="Y63" s="401" t="s">
        <v>195</v>
      </c>
      <c r="Z63" s="400" t="s">
        <v>195</v>
      </c>
      <c r="AA63" s="400" t="s">
        <v>195</v>
      </c>
      <c r="AB63" s="388" t="s">
        <v>195</v>
      </c>
      <c r="AC63" s="388" t="s">
        <v>195</v>
      </c>
      <c r="AD63" s="388" t="s">
        <v>195</v>
      </c>
      <c r="AE63" s="388" t="s">
        <v>195</v>
      </c>
      <c r="AF63" s="388" t="s">
        <v>195</v>
      </c>
      <c r="AG63" s="388" t="s">
        <v>195</v>
      </c>
      <c r="AH63" s="388" t="s">
        <v>195</v>
      </c>
      <c r="AI63" s="388" t="s">
        <v>4479</v>
      </c>
    </row>
    <row r="64" spans="1:35" ht="12.75" customHeight="1" x14ac:dyDescent="0.2">
      <c r="A64" s="397" t="str">
        <f t="shared" si="0"/>
        <v>Ofsted Webpage</v>
      </c>
      <c r="B64" s="388">
        <v>50349</v>
      </c>
      <c r="C64" s="388">
        <v>107975</v>
      </c>
      <c r="D64" s="388">
        <v>10007111</v>
      </c>
      <c r="E64" s="388" t="s">
        <v>2251</v>
      </c>
      <c r="F64" s="388" t="s">
        <v>90</v>
      </c>
      <c r="G64" s="388" t="s">
        <v>13</v>
      </c>
      <c r="H64" s="388" t="s">
        <v>1349</v>
      </c>
      <c r="I64" s="388" t="s">
        <v>177</v>
      </c>
      <c r="J64" s="388" t="s">
        <v>177</v>
      </c>
      <c r="K64" s="400">
        <v>43061</v>
      </c>
      <c r="L64" s="388">
        <v>1</v>
      </c>
      <c r="M64" s="403" t="s">
        <v>2252</v>
      </c>
      <c r="N64" s="388" t="s">
        <v>282</v>
      </c>
      <c r="O64" s="388" t="s">
        <v>104</v>
      </c>
      <c r="P64" s="400">
        <v>41772</v>
      </c>
      <c r="Q64" s="400">
        <v>41774</v>
      </c>
      <c r="R64" s="400">
        <v>41810</v>
      </c>
      <c r="S64" s="388">
        <v>2</v>
      </c>
      <c r="T64" s="388">
        <v>2</v>
      </c>
      <c r="U64" s="388">
        <v>2</v>
      </c>
      <c r="V64" s="388" t="s">
        <v>96</v>
      </c>
      <c r="W64" s="388">
        <v>2</v>
      </c>
      <c r="X64" s="388" t="s">
        <v>96</v>
      </c>
      <c r="Y64" s="401" t="s">
        <v>3167</v>
      </c>
      <c r="Z64" s="400">
        <v>41310</v>
      </c>
      <c r="AA64" s="400">
        <v>41313</v>
      </c>
      <c r="AB64" s="388" t="s">
        <v>143</v>
      </c>
      <c r="AC64" s="388" t="s">
        <v>4660</v>
      </c>
      <c r="AD64" s="388">
        <v>3</v>
      </c>
      <c r="AE64" s="388">
        <v>3</v>
      </c>
      <c r="AF64" s="388">
        <v>3</v>
      </c>
      <c r="AG64" s="388" t="s">
        <v>96</v>
      </c>
      <c r="AH64" s="388">
        <v>3</v>
      </c>
      <c r="AI64" s="388" t="s">
        <v>118</v>
      </c>
    </row>
    <row r="65" spans="1:35" ht="12.75" customHeight="1" x14ac:dyDescent="0.2">
      <c r="A65" s="397" t="str">
        <f t="shared" si="0"/>
        <v>Ofsted Webpage</v>
      </c>
      <c r="B65" s="388">
        <v>50376</v>
      </c>
      <c r="C65" s="388">
        <v>106879</v>
      </c>
      <c r="D65" s="388">
        <v>10000201</v>
      </c>
      <c r="E65" s="388" t="s">
        <v>721</v>
      </c>
      <c r="F65" s="388" t="s">
        <v>90</v>
      </c>
      <c r="G65" s="388" t="s">
        <v>13</v>
      </c>
      <c r="H65" s="388" t="s">
        <v>130</v>
      </c>
      <c r="I65" s="388" t="s">
        <v>131</v>
      </c>
      <c r="J65" s="388" t="s">
        <v>131</v>
      </c>
      <c r="K65" s="400">
        <v>42411</v>
      </c>
      <c r="L65" s="388">
        <v>1</v>
      </c>
      <c r="M65" s="403" t="s">
        <v>5192</v>
      </c>
      <c r="N65" s="388" t="s">
        <v>4695</v>
      </c>
      <c r="O65" s="388" t="s">
        <v>104</v>
      </c>
      <c r="P65" s="400">
        <v>40518</v>
      </c>
      <c r="Q65" s="400">
        <v>40522</v>
      </c>
      <c r="R65" s="400">
        <v>40562</v>
      </c>
      <c r="S65" s="388">
        <v>2</v>
      </c>
      <c r="T65" s="388">
        <v>2</v>
      </c>
      <c r="U65" s="388">
        <v>2</v>
      </c>
      <c r="V65" s="388" t="s">
        <v>96</v>
      </c>
      <c r="W65" s="388">
        <v>2</v>
      </c>
      <c r="X65" s="388" t="s">
        <v>96</v>
      </c>
      <c r="Y65" s="401" t="s">
        <v>195</v>
      </c>
      <c r="Z65" s="400" t="s">
        <v>195</v>
      </c>
      <c r="AA65" s="400" t="s">
        <v>195</v>
      </c>
      <c r="AB65" s="388" t="s">
        <v>195</v>
      </c>
      <c r="AC65" s="388" t="s">
        <v>195</v>
      </c>
      <c r="AD65" s="388" t="s">
        <v>195</v>
      </c>
      <c r="AE65" s="388" t="s">
        <v>195</v>
      </c>
      <c r="AF65" s="388" t="s">
        <v>195</v>
      </c>
      <c r="AG65" s="388" t="s">
        <v>195</v>
      </c>
      <c r="AH65" s="388" t="s">
        <v>195</v>
      </c>
      <c r="AI65" s="388" t="s">
        <v>4479</v>
      </c>
    </row>
    <row r="66" spans="1:35" ht="12.75" customHeight="1" x14ac:dyDescent="0.2">
      <c r="A66" s="397" t="str">
        <f t="shared" si="0"/>
        <v>Ofsted Webpage</v>
      </c>
      <c r="B66" s="388">
        <v>50387</v>
      </c>
      <c r="C66" s="388">
        <v>105765</v>
      </c>
      <c r="D66" s="388">
        <v>10000238</v>
      </c>
      <c r="E66" s="388" t="s">
        <v>3169</v>
      </c>
      <c r="F66" s="388" t="s">
        <v>259</v>
      </c>
      <c r="G66" s="388" t="s">
        <v>14</v>
      </c>
      <c r="H66" s="388" t="s">
        <v>189</v>
      </c>
      <c r="I66" s="388" t="s">
        <v>131</v>
      </c>
      <c r="J66" s="388" t="s">
        <v>131</v>
      </c>
      <c r="K66" s="400">
        <v>42879</v>
      </c>
      <c r="L66" s="388">
        <v>1</v>
      </c>
      <c r="M66" s="403" t="s">
        <v>3170</v>
      </c>
      <c r="N66" s="388" t="s">
        <v>98</v>
      </c>
      <c r="O66" s="388" t="s">
        <v>104</v>
      </c>
      <c r="P66" s="400">
        <v>41456</v>
      </c>
      <c r="Q66" s="400">
        <v>41460</v>
      </c>
      <c r="R66" s="400">
        <v>41495</v>
      </c>
      <c r="S66" s="388">
        <v>2</v>
      </c>
      <c r="T66" s="388">
        <v>2</v>
      </c>
      <c r="U66" s="388">
        <v>2</v>
      </c>
      <c r="V66" s="388" t="s">
        <v>96</v>
      </c>
      <c r="W66" s="388">
        <v>2</v>
      </c>
      <c r="X66" s="388" t="s">
        <v>96</v>
      </c>
      <c r="Y66" s="401" t="s">
        <v>4921</v>
      </c>
      <c r="Z66" s="400">
        <v>40399</v>
      </c>
      <c r="AA66" s="400">
        <v>40403</v>
      </c>
      <c r="AB66" s="388" t="s">
        <v>4695</v>
      </c>
      <c r="AC66" s="388" t="s">
        <v>4660</v>
      </c>
      <c r="AD66" s="388">
        <v>3</v>
      </c>
      <c r="AE66" s="388">
        <v>3</v>
      </c>
      <c r="AF66" s="388">
        <v>3</v>
      </c>
      <c r="AG66" s="388" t="s">
        <v>96</v>
      </c>
      <c r="AH66" s="388">
        <v>3</v>
      </c>
      <c r="AI66" s="388" t="s">
        <v>118</v>
      </c>
    </row>
    <row r="67" spans="1:35" ht="12.75" customHeight="1" x14ac:dyDescent="0.2">
      <c r="A67" s="397" t="str">
        <f t="shared" si="0"/>
        <v>Ofsted Webpage</v>
      </c>
      <c r="B67" s="388">
        <v>50410</v>
      </c>
      <c r="C67" s="388">
        <v>118821</v>
      </c>
      <c r="D67" s="388">
        <v>10023918</v>
      </c>
      <c r="E67" s="388" t="s">
        <v>269</v>
      </c>
      <c r="F67" s="388" t="s">
        <v>90</v>
      </c>
      <c r="G67" s="388" t="s">
        <v>13</v>
      </c>
      <c r="H67" s="388" t="s">
        <v>239</v>
      </c>
      <c r="I67" s="388" t="s">
        <v>152</v>
      </c>
      <c r="J67" s="388" t="s">
        <v>152</v>
      </c>
      <c r="K67" s="400" t="s">
        <v>195</v>
      </c>
      <c r="L67" s="400" t="s">
        <v>195</v>
      </c>
      <c r="M67" s="403">
        <v>10011469</v>
      </c>
      <c r="N67" s="400" t="s">
        <v>132</v>
      </c>
      <c r="O67" s="400" t="s">
        <v>104</v>
      </c>
      <c r="P67" s="400">
        <v>42759</v>
      </c>
      <c r="Q67" s="400">
        <v>42762</v>
      </c>
      <c r="R67" s="400">
        <v>42788</v>
      </c>
      <c r="S67" s="404">
        <v>2</v>
      </c>
      <c r="T67" s="404">
        <v>2</v>
      </c>
      <c r="U67" s="404">
        <v>2</v>
      </c>
      <c r="V67" s="404">
        <v>2</v>
      </c>
      <c r="W67" s="404">
        <v>3</v>
      </c>
      <c r="X67" s="400" t="s">
        <v>4480</v>
      </c>
      <c r="Y67" s="402" t="s">
        <v>270</v>
      </c>
      <c r="Z67" s="400">
        <v>42038</v>
      </c>
      <c r="AA67" s="400">
        <v>42040</v>
      </c>
      <c r="AB67" s="400" t="s">
        <v>98</v>
      </c>
      <c r="AC67" s="400" t="s">
        <v>4660</v>
      </c>
      <c r="AD67" s="404">
        <v>3</v>
      </c>
      <c r="AE67" s="404">
        <v>3</v>
      </c>
      <c r="AF67" s="404">
        <v>3</v>
      </c>
      <c r="AG67" s="404" t="s">
        <v>96</v>
      </c>
      <c r="AH67" s="404">
        <v>3</v>
      </c>
      <c r="AI67" s="400" t="s">
        <v>118</v>
      </c>
    </row>
    <row r="68" spans="1:35" ht="12.75" customHeight="1" x14ac:dyDescent="0.2">
      <c r="A68" s="397" t="str">
        <f t="shared" si="0"/>
        <v>Ofsted Webpage</v>
      </c>
      <c r="B68" s="388">
        <v>50411</v>
      </c>
      <c r="C68" s="388">
        <v>105859</v>
      </c>
      <c r="D68" s="388">
        <v>10000285</v>
      </c>
      <c r="E68" s="388" t="s">
        <v>3952</v>
      </c>
      <c r="F68" s="388" t="s">
        <v>90</v>
      </c>
      <c r="G68" s="388" t="s">
        <v>13</v>
      </c>
      <c r="H68" s="388" t="s">
        <v>130</v>
      </c>
      <c r="I68" s="388" t="s">
        <v>131</v>
      </c>
      <c r="J68" s="388" t="s">
        <v>131</v>
      </c>
      <c r="K68" s="400" t="s">
        <v>195</v>
      </c>
      <c r="L68" s="388" t="s">
        <v>195</v>
      </c>
      <c r="M68" s="403">
        <v>10030789</v>
      </c>
      <c r="N68" s="388" t="s">
        <v>121</v>
      </c>
      <c r="O68" s="388" t="s">
        <v>104</v>
      </c>
      <c r="P68" s="400">
        <v>42906</v>
      </c>
      <c r="Q68" s="400">
        <v>42909</v>
      </c>
      <c r="R68" s="400">
        <v>42940</v>
      </c>
      <c r="S68" s="388">
        <v>2</v>
      </c>
      <c r="T68" s="388">
        <v>2</v>
      </c>
      <c r="U68" s="388">
        <v>2</v>
      </c>
      <c r="V68" s="388">
        <v>1</v>
      </c>
      <c r="W68" s="388">
        <v>2</v>
      </c>
      <c r="X68" s="388" t="s">
        <v>4480</v>
      </c>
      <c r="Y68" s="401" t="s">
        <v>5195</v>
      </c>
      <c r="Z68" s="400">
        <v>39336</v>
      </c>
      <c r="AA68" s="400">
        <v>39339</v>
      </c>
      <c r="AB68" s="388" t="s">
        <v>4695</v>
      </c>
      <c r="AC68" s="388" t="s">
        <v>4660</v>
      </c>
      <c r="AD68" s="388">
        <v>1</v>
      </c>
      <c r="AE68" s="388">
        <v>2</v>
      </c>
      <c r="AF68" s="388">
        <v>1</v>
      </c>
      <c r="AG68" s="388" t="s">
        <v>96</v>
      </c>
      <c r="AH68" s="388">
        <v>1</v>
      </c>
      <c r="AI68" s="388" t="s">
        <v>139</v>
      </c>
    </row>
    <row r="69" spans="1:35" ht="12.75" customHeight="1" x14ac:dyDescent="0.2">
      <c r="A69" s="397" t="str">
        <f t="shared" ref="A69:A132" si="1">IF(B69&lt;&gt;"",HYPERLINK(CONCATENATE("http://reports.ofsted.gov.uk/inspection-reports/find-inspection-report/provider/ELS/",B69),"Ofsted Webpage"),"")</f>
        <v>Ofsted Webpage</v>
      </c>
      <c r="B69" s="388">
        <v>50442</v>
      </c>
      <c r="C69" s="388">
        <v>116562</v>
      </c>
      <c r="D69" s="388">
        <v>10000348</v>
      </c>
      <c r="E69" s="388" t="s">
        <v>1556</v>
      </c>
      <c r="F69" s="388" t="s">
        <v>90</v>
      </c>
      <c r="G69" s="388" t="s">
        <v>13</v>
      </c>
      <c r="H69" s="388" t="s">
        <v>173</v>
      </c>
      <c r="I69" s="388" t="s">
        <v>161</v>
      </c>
      <c r="J69" s="388" t="s">
        <v>161</v>
      </c>
      <c r="K69" s="400" t="s">
        <v>195</v>
      </c>
      <c r="L69" s="388" t="s">
        <v>195</v>
      </c>
      <c r="M69" s="403">
        <v>10030711</v>
      </c>
      <c r="N69" s="388" t="s">
        <v>121</v>
      </c>
      <c r="O69" s="388" t="s">
        <v>104</v>
      </c>
      <c r="P69" s="400">
        <v>42913</v>
      </c>
      <c r="Q69" s="400">
        <v>42916</v>
      </c>
      <c r="R69" s="400">
        <v>42935</v>
      </c>
      <c r="S69" s="388">
        <v>3</v>
      </c>
      <c r="T69" s="388">
        <v>3</v>
      </c>
      <c r="U69" s="388">
        <v>3</v>
      </c>
      <c r="V69" s="388">
        <v>3</v>
      </c>
      <c r="W69" s="388">
        <v>3</v>
      </c>
      <c r="X69" s="388" t="s">
        <v>4480</v>
      </c>
      <c r="Y69" s="401" t="s">
        <v>1557</v>
      </c>
      <c r="Z69" s="400">
        <v>42129</v>
      </c>
      <c r="AA69" s="400">
        <v>42132</v>
      </c>
      <c r="AB69" s="388" t="s">
        <v>138</v>
      </c>
      <c r="AC69" s="388" t="s">
        <v>4660</v>
      </c>
      <c r="AD69" s="388">
        <v>2</v>
      </c>
      <c r="AE69" s="388">
        <v>2</v>
      </c>
      <c r="AF69" s="388">
        <v>2</v>
      </c>
      <c r="AG69" s="388" t="s">
        <v>96</v>
      </c>
      <c r="AH69" s="388">
        <v>2</v>
      </c>
      <c r="AI69" s="388" t="s">
        <v>139</v>
      </c>
    </row>
    <row r="70" spans="1:35" ht="12.75" customHeight="1" x14ac:dyDescent="0.2">
      <c r="A70" s="397" t="str">
        <f t="shared" si="1"/>
        <v>Ofsted Webpage</v>
      </c>
      <c r="B70" s="388">
        <v>50525</v>
      </c>
      <c r="C70" s="388">
        <v>108291</v>
      </c>
      <c r="D70" s="388">
        <v>10008074</v>
      </c>
      <c r="E70" s="388" t="s">
        <v>723</v>
      </c>
      <c r="F70" s="388" t="s">
        <v>632</v>
      </c>
      <c r="G70" s="388" t="s">
        <v>16</v>
      </c>
      <c r="H70" s="388" t="s">
        <v>724</v>
      </c>
      <c r="I70" s="388" t="s">
        <v>102</v>
      </c>
      <c r="J70" s="388" t="s">
        <v>102</v>
      </c>
      <c r="K70" s="400" t="s">
        <v>195</v>
      </c>
      <c r="L70" s="388" t="s">
        <v>195</v>
      </c>
      <c r="M70" s="403">
        <v>10004879</v>
      </c>
      <c r="N70" s="388" t="s">
        <v>650</v>
      </c>
      <c r="O70" s="388" t="s">
        <v>104</v>
      </c>
      <c r="P70" s="400">
        <v>42312</v>
      </c>
      <c r="Q70" s="400">
        <v>42313</v>
      </c>
      <c r="R70" s="400">
        <v>42335</v>
      </c>
      <c r="S70" s="388">
        <v>1</v>
      </c>
      <c r="T70" s="388">
        <v>1</v>
      </c>
      <c r="U70" s="388">
        <v>1</v>
      </c>
      <c r="V70" s="388">
        <v>1</v>
      </c>
      <c r="W70" s="388">
        <v>1</v>
      </c>
      <c r="X70" s="388" t="s">
        <v>4480</v>
      </c>
      <c r="Y70" s="401" t="s">
        <v>4996</v>
      </c>
      <c r="Z70" s="400">
        <v>40933</v>
      </c>
      <c r="AA70" s="400">
        <v>40934</v>
      </c>
      <c r="AB70" s="388" t="s">
        <v>650</v>
      </c>
      <c r="AC70" s="388" t="s">
        <v>4660</v>
      </c>
      <c r="AD70" s="388" t="s">
        <v>96</v>
      </c>
      <c r="AE70" s="388" t="s">
        <v>96</v>
      </c>
      <c r="AF70" s="388" t="s">
        <v>96</v>
      </c>
      <c r="AG70" s="388" t="s">
        <v>96</v>
      </c>
      <c r="AH70" s="388" t="s">
        <v>96</v>
      </c>
      <c r="AI70" s="388" t="s">
        <v>4479</v>
      </c>
    </row>
    <row r="71" spans="1:35" ht="12.75" customHeight="1" x14ac:dyDescent="0.2">
      <c r="A71" s="397" t="str">
        <f t="shared" si="1"/>
        <v>Ofsted Webpage</v>
      </c>
      <c r="B71" s="388">
        <v>50527</v>
      </c>
      <c r="C71" s="388">
        <v>108292</v>
      </c>
      <c r="D71" s="388">
        <v>10000381</v>
      </c>
      <c r="E71" s="388" t="s">
        <v>726</v>
      </c>
      <c r="F71" s="388" t="s">
        <v>632</v>
      </c>
      <c r="G71" s="388" t="s">
        <v>16</v>
      </c>
      <c r="H71" s="388" t="s">
        <v>551</v>
      </c>
      <c r="I71" s="388" t="s">
        <v>115</v>
      </c>
      <c r="J71" s="388" t="s">
        <v>115</v>
      </c>
      <c r="K71" s="400" t="s">
        <v>195</v>
      </c>
      <c r="L71" s="388" t="s">
        <v>195</v>
      </c>
      <c r="M71" s="403">
        <v>10004880</v>
      </c>
      <c r="N71" s="388" t="s">
        <v>650</v>
      </c>
      <c r="O71" s="388" t="s">
        <v>104</v>
      </c>
      <c r="P71" s="400">
        <v>42319</v>
      </c>
      <c r="Q71" s="400">
        <v>42320</v>
      </c>
      <c r="R71" s="400">
        <v>42341</v>
      </c>
      <c r="S71" s="388">
        <v>1</v>
      </c>
      <c r="T71" s="388">
        <v>1</v>
      </c>
      <c r="U71" s="388">
        <v>1</v>
      </c>
      <c r="V71" s="388">
        <v>1</v>
      </c>
      <c r="W71" s="388">
        <v>1</v>
      </c>
      <c r="X71" s="388" t="s">
        <v>4480</v>
      </c>
      <c r="Y71" s="401" t="s">
        <v>4997</v>
      </c>
      <c r="Z71" s="400">
        <v>40918</v>
      </c>
      <c r="AA71" s="400">
        <v>40920</v>
      </c>
      <c r="AB71" s="388" t="s">
        <v>650</v>
      </c>
      <c r="AC71" s="388" t="s">
        <v>4660</v>
      </c>
      <c r="AD71" s="388" t="s">
        <v>96</v>
      </c>
      <c r="AE71" s="388" t="s">
        <v>96</v>
      </c>
      <c r="AF71" s="388" t="s">
        <v>96</v>
      </c>
      <c r="AG71" s="388" t="s">
        <v>96</v>
      </c>
      <c r="AH71" s="388" t="s">
        <v>96</v>
      </c>
      <c r="AI71" s="388" t="s">
        <v>4479</v>
      </c>
    </row>
    <row r="72" spans="1:35" ht="12.75" customHeight="1" x14ac:dyDescent="0.2">
      <c r="A72" s="397" t="str">
        <f t="shared" si="1"/>
        <v>Ofsted Webpage</v>
      </c>
      <c r="B72" s="388">
        <v>50537</v>
      </c>
      <c r="C72" s="388">
        <v>116184</v>
      </c>
      <c r="D72" s="388">
        <v>10000417</v>
      </c>
      <c r="E72" s="388" t="s">
        <v>4650</v>
      </c>
      <c r="F72" s="388" t="s">
        <v>90</v>
      </c>
      <c r="G72" s="388" t="s">
        <v>13</v>
      </c>
      <c r="H72" s="388" t="s">
        <v>185</v>
      </c>
      <c r="I72" s="388" t="s">
        <v>186</v>
      </c>
      <c r="J72" s="388" t="s">
        <v>93</v>
      </c>
      <c r="K72" s="400" t="s">
        <v>195</v>
      </c>
      <c r="L72" s="388" t="s">
        <v>195</v>
      </c>
      <c r="M72" s="403" t="s">
        <v>195</v>
      </c>
      <c r="N72" s="388" t="s">
        <v>195</v>
      </c>
      <c r="O72" s="388" t="s">
        <v>195</v>
      </c>
      <c r="P72" s="400" t="s">
        <v>195</v>
      </c>
      <c r="Q72" s="400" t="s">
        <v>195</v>
      </c>
      <c r="R72" s="400" t="s">
        <v>195</v>
      </c>
      <c r="S72" s="388" t="s">
        <v>195</v>
      </c>
      <c r="T72" s="388" t="s">
        <v>195</v>
      </c>
      <c r="U72" s="388" t="s">
        <v>195</v>
      </c>
      <c r="V72" s="388" t="s">
        <v>195</v>
      </c>
      <c r="W72" s="388" t="s">
        <v>195</v>
      </c>
      <c r="X72" s="388" t="s">
        <v>195</v>
      </c>
      <c r="Y72" s="401" t="s">
        <v>195</v>
      </c>
      <c r="Z72" s="400" t="s">
        <v>195</v>
      </c>
      <c r="AA72" s="400" t="s">
        <v>195</v>
      </c>
      <c r="AB72" s="388" t="s">
        <v>195</v>
      </c>
      <c r="AC72" s="388" t="s">
        <v>195</v>
      </c>
      <c r="AD72" s="388" t="s">
        <v>195</v>
      </c>
      <c r="AE72" s="388" t="s">
        <v>195</v>
      </c>
      <c r="AF72" s="388" t="s">
        <v>195</v>
      </c>
      <c r="AG72" s="388" t="s">
        <v>195</v>
      </c>
      <c r="AH72" s="388" t="s">
        <v>195</v>
      </c>
      <c r="AI72" s="388" t="s">
        <v>195</v>
      </c>
    </row>
    <row r="73" spans="1:35" ht="12.75" customHeight="1" x14ac:dyDescent="0.2">
      <c r="A73" s="397" t="str">
        <f t="shared" si="1"/>
        <v>Ofsted Webpage</v>
      </c>
      <c r="B73" s="388">
        <v>50544</v>
      </c>
      <c r="C73" s="388">
        <v>106881</v>
      </c>
      <c r="D73" s="388">
        <v>10000427</v>
      </c>
      <c r="E73" s="388" t="s">
        <v>728</v>
      </c>
      <c r="F73" s="388" t="s">
        <v>90</v>
      </c>
      <c r="G73" s="388" t="s">
        <v>13</v>
      </c>
      <c r="H73" s="388" t="s">
        <v>729</v>
      </c>
      <c r="I73" s="388" t="s">
        <v>131</v>
      </c>
      <c r="J73" s="388" t="s">
        <v>131</v>
      </c>
      <c r="K73" s="400" t="s">
        <v>195</v>
      </c>
      <c r="L73" s="388" t="s">
        <v>195</v>
      </c>
      <c r="M73" s="403">
        <v>10004881</v>
      </c>
      <c r="N73" s="388" t="s">
        <v>136</v>
      </c>
      <c r="O73" s="388" t="s">
        <v>104</v>
      </c>
      <c r="P73" s="400">
        <v>42402</v>
      </c>
      <c r="Q73" s="400">
        <v>42405</v>
      </c>
      <c r="R73" s="400">
        <v>42438</v>
      </c>
      <c r="S73" s="388">
        <v>2</v>
      </c>
      <c r="T73" s="388">
        <v>2</v>
      </c>
      <c r="U73" s="388">
        <v>2</v>
      </c>
      <c r="V73" s="388">
        <v>2</v>
      </c>
      <c r="W73" s="388">
        <v>2</v>
      </c>
      <c r="X73" s="388" t="s">
        <v>4480</v>
      </c>
      <c r="Y73" s="401" t="s">
        <v>5200</v>
      </c>
      <c r="Z73" s="400">
        <v>40134</v>
      </c>
      <c r="AA73" s="400">
        <v>40137</v>
      </c>
      <c r="AB73" s="388" t="s">
        <v>4695</v>
      </c>
      <c r="AC73" s="388" t="s">
        <v>4660</v>
      </c>
      <c r="AD73" s="388">
        <v>2</v>
      </c>
      <c r="AE73" s="388">
        <v>2</v>
      </c>
      <c r="AF73" s="388">
        <v>2</v>
      </c>
      <c r="AG73" s="388" t="s">
        <v>96</v>
      </c>
      <c r="AH73" s="388">
        <v>1</v>
      </c>
      <c r="AI73" s="388" t="s">
        <v>4537</v>
      </c>
    </row>
    <row r="74" spans="1:35" ht="12.75" customHeight="1" x14ac:dyDescent="0.2">
      <c r="A74" s="397" t="str">
        <f t="shared" si="1"/>
        <v>Ofsted Webpage</v>
      </c>
      <c r="B74" s="388">
        <v>50547</v>
      </c>
      <c r="C74" s="388">
        <v>107902</v>
      </c>
      <c r="D74" s="388">
        <v>10011286</v>
      </c>
      <c r="E74" s="388" t="s">
        <v>5201</v>
      </c>
      <c r="F74" s="388" t="s">
        <v>90</v>
      </c>
      <c r="G74" s="388" t="s">
        <v>13</v>
      </c>
      <c r="H74" s="388" t="s">
        <v>374</v>
      </c>
      <c r="I74" s="388" t="s">
        <v>177</v>
      </c>
      <c r="J74" s="388" t="s">
        <v>177</v>
      </c>
      <c r="K74" s="400" t="s">
        <v>195</v>
      </c>
      <c r="L74" s="388" t="s">
        <v>195</v>
      </c>
      <c r="M74" s="403" t="s">
        <v>5202</v>
      </c>
      <c r="N74" s="388" t="s">
        <v>4695</v>
      </c>
      <c r="O74" s="388" t="s">
        <v>104</v>
      </c>
      <c r="P74" s="400">
        <v>40442</v>
      </c>
      <c r="Q74" s="400">
        <v>40445</v>
      </c>
      <c r="R74" s="400">
        <v>40466</v>
      </c>
      <c r="S74" s="388">
        <v>2</v>
      </c>
      <c r="T74" s="388">
        <v>3</v>
      </c>
      <c r="U74" s="388">
        <v>2</v>
      </c>
      <c r="V74" s="388" t="s">
        <v>96</v>
      </c>
      <c r="W74" s="388">
        <v>2</v>
      </c>
      <c r="X74" s="388" t="s">
        <v>96</v>
      </c>
      <c r="Y74" s="401" t="s">
        <v>5203</v>
      </c>
      <c r="Z74" s="400">
        <v>38989</v>
      </c>
      <c r="AA74" s="400">
        <v>38989</v>
      </c>
      <c r="AB74" s="388" t="s">
        <v>4879</v>
      </c>
      <c r="AC74" s="388" t="s">
        <v>4660</v>
      </c>
      <c r="AD74" s="388">
        <v>2</v>
      </c>
      <c r="AE74" s="388">
        <v>2</v>
      </c>
      <c r="AF74" s="388" t="s">
        <v>96</v>
      </c>
      <c r="AG74" s="388" t="s">
        <v>96</v>
      </c>
      <c r="AH74" s="388" t="s">
        <v>96</v>
      </c>
      <c r="AI74" s="388" t="s">
        <v>4537</v>
      </c>
    </row>
    <row r="75" spans="1:35" ht="12.75" customHeight="1" x14ac:dyDescent="0.2">
      <c r="A75" s="397" t="str">
        <f t="shared" si="1"/>
        <v>Ofsted Webpage</v>
      </c>
      <c r="B75" s="388">
        <v>50579</v>
      </c>
      <c r="C75" s="405">
        <v>107033</v>
      </c>
      <c r="D75" s="388">
        <v>10000470</v>
      </c>
      <c r="E75" s="405" t="s">
        <v>5992</v>
      </c>
      <c r="F75" s="388" t="s">
        <v>90</v>
      </c>
      <c r="G75" s="388" t="s">
        <v>13</v>
      </c>
      <c r="H75" s="388" t="s">
        <v>544</v>
      </c>
      <c r="I75" s="388" t="s">
        <v>161</v>
      </c>
      <c r="J75" s="388" t="s">
        <v>161</v>
      </c>
      <c r="K75" s="400" t="s">
        <v>195</v>
      </c>
      <c r="L75" s="404" t="s">
        <v>195</v>
      </c>
      <c r="M75" s="388" t="s">
        <v>5989</v>
      </c>
      <c r="N75" s="388" t="s">
        <v>98</v>
      </c>
      <c r="O75" s="388" t="s">
        <v>5986</v>
      </c>
      <c r="P75" s="400">
        <v>40883</v>
      </c>
      <c r="Q75" s="400">
        <v>40886</v>
      </c>
      <c r="R75" s="400">
        <v>40926</v>
      </c>
      <c r="S75" s="388">
        <v>1</v>
      </c>
      <c r="T75" s="388">
        <v>1</v>
      </c>
      <c r="U75" s="388">
        <v>1</v>
      </c>
      <c r="V75" s="388" t="s">
        <v>96</v>
      </c>
      <c r="W75" s="388">
        <v>1</v>
      </c>
      <c r="X75" s="388" t="s">
        <v>96</v>
      </c>
      <c r="Y75" s="388" t="s">
        <v>5990</v>
      </c>
      <c r="Z75" s="400">
        <v>38989</v>
      </c>
      <c r="AA75" s="400">
        <v>38989</v>
      </c>
      <c r="AB75" s="388" t="s">
        <v>4879</v>
      </c>
      <c r="AC75" s="388" t="s">
        <v>4660</v>
      </c>
      <c r="AD75" s="388">
        <v>2</v>
      </c>
      <c r="AE75" s="388">
        <v>2</v>
      </c>
      <c r="AF75" s="388" t="s">
        <v>96</v>
      </c>
      <c r="AG75" s="388" t="s">
        <v>96</v>
      </c>
      <c r="AH75" s="388" t="s">
        <v>96</v>
      </c>
      <c r="AI75" s="388" t="s">
        <v>118</v>
      </c>
    </row>
    <row r="76" spans="1:35" ht="12.75" customHeight="1" x14ac:dyDescent="0.2">
      <c r="A76" s="397" t="str">
        <f t="shared" si="1"/>
        <v>Ofsted Webpage</v>
      </c>
      <c r="B76" s="388">
        <v>50580</v>
      </c>
      <c r="C76" s="388">
        <v>107940</v>
      </c>
      <c r="D76" s="388">
        <v>10000476</v>
      </c>
      <c r="E76" s="388" t="s">
        <v>731</v>
      </c>
      <c r="F76" s="388" t="s">
        <v>259</v>
      </c>
      <c r="G76" s="388" t="s">
        <v>14</v>
      </c>
      <c r="H76" s="388" t="s">
        <v>176</v>
      </c>
      <c r="I76" s="388" t="s">
        <v>177</v>
      </c>
      <c r="J76" s="388" t="s">
        <v>177</v>
      </c>
      <c r="K76" s="400">
        <v>42383</v>
      </c>
      <c r="L76" s="388">
        <v>1</v>
      </c>
      <c r="M76" s="403" t="s">
        <v>4922</v>
      </c>
      <c r="N76" s="388" t="s">
        <v>4695</v>
      </c>
      <c r="O76" s="388" t="s">
        <v>104</v>
      </c>
      <c r="P76" s="400">
        <v>40378</v>
      </c>
      <c r="Q76" s="400">
        <v>40382</v>
      </c>
      <c r="R76" s="400">
        <v>40417</v>
      </c>
      <c r="S76" s="388">
        <v>2</v>
      </c>
      <c r="T76" s="388">
        <v>2</v>
      </c>
      <c r="U76" s="388">
        <v>2</v>
      </c>
      <c r="V76" s="388" t="s">
        <v>96</v>
      </c>
      <c r="W76" s="388">
        <v>2</v>
      </c>
      <c r="X76" s="388" t="s">
        <v>96</v>
      </c>
      <c r="Y76" s="401" t="s">
        <v>4923</v>
      </c>
      <c r="Z76" s="400">
        <v>38835</v>
      </c>
      <c r="AA76" s="400">
        <v>38835</v>
      </c>
      <c r="AB76" s="388" t="s">
        <v>4879</v>
      </c>
      <c r="AC76" s="388" t="s">
        <v>4660</v>
      </c>
      <c r="AD76" s="388">
        <v>3</v>
      </c>
      <c r="AE76" s="388">
        <v>2</v>
      </c>
      <c r="AF76" s="388" t="s">
        <v>96</v>
      </c>
      <c r="AG76" s="388" t="s">
        <v>96</v>
      </c>
      <c r="AH76" s="388" t="s">
        <v>96</v>
      </c>
      <c r="AI76" s="388" t="s">
        <v>118</v>
      </c>
    </row>
    <row r="77" spans="1:35" ht="12.75" customHeight="1" x14ac:dyDescent="0.2">
      <c r="A77" s="397" t="str">
        <f t="shared" si="1"/>
        <v>Ofsted Webpage</v>
      </c>
      <c r="B77" s="388">
        <v>50582</v>
      </c>
      <c r="C77" s="388">
        <v>115824</v>
      </c>
      <c r="D77" s="388">
        <v>10005781</v>
      </c>
      <c r="E77" s="388" t="s">
        <v>2256</v>
      </c>
      <c r="F77" s="388" t="s">
        <v>259</v>
      </c>
      <c r="G77" s="388" t="s">
        <v>14</v>
      </c>
      <c r="H77" s="388" t="s">
        <v>1185</v>
      </c>
      <c r="I77" s="388" t="s">
        <v>92</v>
      </c>
      <c r="J77" s="388" t="s">
        <v>93</v>
      </c>
      <c r="K77" s="400">
        <v>43165</v>
      </c>
      <c r="L77" s="388">
        <v>1</v>
      </c>
      <c r="M77" s="403" t="s">
        <v>2257</v>
      </c>
      <c r="N77" s="388" t="s">
        <v>138</v>
      </c>
      <c r="O77" s="388" t="s">
        <v>104</v>
      </c>
      <c r="P77" s="400">
        <v>41800</v>
      </c>
      <c r="Q77" s="400">
        <v>41802</v>
      </c>
      <c r="R77" s="400">
        <v>41835</v>
      </c>
      <c r="S77" s="388">
        <v>2</v>
      </c>
      <c r="T77" s="388">
        <v>2</v>
      </c>
      <c r="U77" s="388">
        <v>2</v>
      </c>
      <c r="V77" s="388" t="s">
        <v>96</v>
      </c>
      <c r="W77" s="388">
        <v>2</v>
      </c>
      <c r="X77" s="388" t="s">
        <v>96</v>
      </c>
      <c r="Y77" s="401" t="s">
        <v>3175</v>
      </c>
      <c r="Z77" s="400">
        <v>41358</v>
      </c>
      <c r="AA77" s="400">
        <v>41360</v>
      </c>
      <c r="AB77" s="388" t="s">
        <v>123</v>
      </c>
      <c r="AC77" s="388" t="s">
        <v>4660</v>
      </c>
      <c r="AD77" s="388">
        <v>3</v>
      </c>
      <c r="AE77" s="388">
        <v>3</v>
      </c>
      <c r="AF77" s="388">
        <v>3</v>
      </c>
      <c r="AG77" s="388" t="s">
        <v>96</v>
      </c>
      <c r="AH77" s="388">
        <v>2</v>
      </c>
      <c r="AI77" s="388" t="s">
        <v>118</v>
      </c>
    </row>
    <row r="78" spans="1:35" ht="12.75" customHeight="1" x14ac:dyDescent="0.2">
      <c r="A78" s="397" t="str">
        <f t="shared" si="1"/>
        <v>Ofsted Webpage</v>
      </c>
      <c r="B78" s="388">
        <v>50584</v>
      </c>
      <c r="C78" s="388">
        <v>105975</v>
      </c>
      <c r="D78" s="388">
        <v>10000486</v>
      </c>
      <c r="E78" s="388" t="s">
        <v>1559</v>
      </c>
      <c r="F78" s="388" t="s">
        <v>90</v>
      </c>
      <c r="G78" s="388" t="s">
        <v>13</v>
      </c>
      <c r="H78" s="388" t="s">
        <v>440</v>
      </c>
      <c r="I78" s="388" t="s">
        <v>92</v>
      </c>
      <c r="J78" s="388" t="s">
        <v>93</v>
      </c>
      <c r="K78" s="400">
        <v>43278</v>
      </c>
      <c r="L78" s="388">
        <v>1</v>
      </c>
      <c r="M78" s="403" t="s">
        <v>1560</v>
      </c>
      <c r="N78" s="388" t="s">
        <v>123</v>
      </c>
      <c r="O78" s="388" t="s">
        <v>104</v>
      </c>
      <c r="P78" s="400">
        <v>42170</v>
      </c>
      <c r="Q78" s="400">
        <v>42174</v>
      </c>
      <c r="R78" s="400">
        <v>42206</v>
      </c>
      <c r="S78" s="388">
        <v>2</v>
      </c>
      <c r="T78" s="388">
        <v>2</v>
      </c>
      <c r="U78" s="388">
        <v>2</v>
      </c>
      <c r="V78" s="388" t="s">
        <v>96</v>
      </c>
      <c r="W78" s="388">
        <v>2</v>
      </c>
      <c r="X78" s="388" t="s">
        <v>96</v>
      </c>
      <c r="Y78" s="401" t="s">
        <v>5208</v>
      </c>
      <c r="Z78" s="400">
        <v>40945</v>
      </c>
      <c r="AA78" s="400">
        <v>40949</v>
      </c>
      <c r="AB78" s="388" t="s">
        <v>4695</v>
      </c>
      <c r="AC78" s="388" t="s">
        <v>4660</v>
      </c>
      <c r="AD78" s="388">
        <v>2</v>
      </c>
      <c r="AE78" s="388">
        <v>2</v>
      </c>
      <c r="AF78" s="388">
        <v>2</v>
      </c>
      <c r="AG78" s="388" t="s">
        <v>96</v>
      </c>
      <c r="AH78" s="388">
        <v>2</v>
      </c>
      <c r="AI78" s="388" t="s">
        <v>4537</v>
      </c>
    </row>
    <row r="79" spans="1:35" ht="12.75" customHeight="1" x14ac:dyDescent="0.2">
      <c r="A79" s="397" t="str">
        <f t="shared" si="1"/>
        <v>Ofsted Webpage</v>
      </c>
      <c r="B79" s="388">
        <v>50585</v>
      </c>
      <c r="C79" s="388">
        <v>107093</v>
      </c>
      <c r="D79" s="388">
        <v>10000488</v>
      </c>
      <c r="E79" s="388" t="s">
        <v>733</v>
      </c>
      <c r="F79" s="388" t="s">
        <v>90</v>
      </c>
      <c r="G79" s="388" t="s">
        <v>13</v>
      </c>
      <c r="H79" s="388" t="s">
        <v>440</v>
      </c>
      <c r="I79" s="388" t="s">
        <v>92</v>
      </c>
      <c r="J79" s="388" t="s">
        <v>93</v>
      </c>
      <c r="K79" s="400" t="s">
        <v>195</v>
      </c>
      <c r="L79" s="388" t="s">
        <v>195</v>
      </c>
      <c r="M79" s="403">
        <v>10004882</v>
      </c>
      <c r="N79" s="388" t="s">
        <v>416</v>
      </c>
      <c r="O79" s="388" t="s">
        <v>104</v>
      </c>
      <c r="P79" s="400">
        <v>42339</v>
      </c>
      <c r="Q79" s="400">
        <v>42342</v>
      </c>
      <c r="R79" s="400">
        <v>42373</v>
      </c>
      <c r="S79" s="388">
        <v>2</v>
      </c>
      <c r="T79" s="388">
        <v>2</v>
      </c>
      <c r="U79" s="388">
        <v>2</v>
      </c>
      <c r="V79" s="388">
        <v>2</v>
      </c>
      <c r="W79" s="388">
        <v>2</v>
      </c>
      <c r="X79" s="388" t="s">
        <v>4480</v>
      </c>
      <c r="Y79" s="401" t="s">
        <v>2259</v>
      </c>
      <c r="Z79" s="400">
        <v>41834</v>
      </c>
      <c r="AA79" s="400">
        <v>41838</v>
      </c>
      <c r="AB79" s="388" t="s">
        <v>138</v>
      </c>
      <c r="AC79" s="388" t="s">
        <v>4660</v>
      </c>
      <c r="AD79" s="388">
        <v>3</v>
      </c>
      <c r="AE79" s="388">
        <v>3</v>
      </c>
      <c r="AF79" s="388">
        <v>3</v>
      </c>
      <c r="AG79" s="388" t="s">
        <v>96</v>
      </c>
      <c r="AH79" s="388">
        <v>3</v>
      </c>
      <c r="AI79" s="388" t="s">
        <v>118</v>
      </c>
    </row>
    <row r="80" spans="1:35" ht="12.75" customHeight="1" x14ac:dyDescent="0.2">
      <c r="A80" s="397" t="str">
        <f t="shared" si="1"/>
        <v>Ofsted Webpage</v>
      </c>
      <c r="B80" s="388">
        <v>50586</v>
      </c>
      <c r="C80" s="388">
        <v>105360</v>
      </c>
      <c r="D80" s="388">
        <v>10000494</v>
      </c>
      <c r="E80" s="388" t="s">
        <v>1562</v>
      </c>
      <c r="F80" s="388" t="s">
        <v>90</v>
      </c>
      <c r="G80" s="388" t="s">
        <v>13</v>
      </c>
      <c r="H80" s="388" t="s">
        <v>303</v>
      </c>
      <c r="I80" s="388" t="s">
        <v>152</v>
      </c>
      <c r="J80" s="388" t="s">
        <v>152</v>
      </c>
      <c r="K80" s="400" t="s">
        <v>195</v>
      </c>
      <c r="L80" s="388" t="s">
        <v>195</v>
      </c>
      <c r="M80" s="403" t="s">
        <v>1563</v>
      </c>
      <c r="N80" s="388" t="s">
        <v>98</v>
      </c>
      <c r="O80" s="388" t="s">
        <v>104</v>
      </c>
      <c r="P80" s="400">
        <v>42065</v>
      </c>
      <c r="Q80" s="400">
        <v>42069</v>
      </c>
      <c r="R80" s="400">
        <v>42101</v>
      </c>
      <c r="S80" s="388">
        <v>2</v>
      </c>
      <c r="T80" s="388">
        <v>2</v>
      </c>
      <c r="U80" s="388">
        <v>2</v>
      </c>
      <c r="V80" s="388" t="s">
        <v>96</v>
      </c>
      <c r="W80" s="388">
        <v>2</v>
      </c>
      <c r="X80" s="388" t="s">
        <v>96</v>
      </c>
      <c r="Y80" s="401" t="s">
        <v>5213</v>
      </c>
      <c r="Z80" s="400">
        <v>40861</v>
      </c>
      <c r="AA80" s="400">
        <v>40865</v>
      </c>
      <c r="AB80" s="388" t="s">
        <v>98</v>
      </c>
      <c r="AC80" s="388" t="s">
        <v>4660</v>
      </c>
      <c r="AD80" s="388">
        <v>2</v>
      </c>
      <c r="AE80" s="388">
        <v>2</v>
      </c>
      <c r="AF80" s="388">
        <v>2</v>
      </c>
      <c r="AG80" s="388" t="s">
        <v>96</v>
      </c>
      <c r="AH80" s="388">
        <v>2</v>
      </c>
      <c r="AI80" s="388" t="s">
        <v>4537</v>
      </c>
    </row>
    <row r="81" spans="1:35" ht="12.75" customHeight="1" x14ac:dyDescent="0.2">
      <c r="A81" s="397" t="str">
        <f t="shared" si="1"/>
        <v>Ofsted Webpage</v>
      </c>
      <c r="B81" s="388">
        <v>50592</v>
      </c>
      <c r="C81" s="388">
        <v>108629</v>
      </c>
      <c r="D81" s="388">
        <v>10000501</v>
      </c>
      <c r="E81" s="388" t="s">
        <v>4873</v>
      </c>
      <c r="F81" s="388" t="s">
        <v>170</v>
      </c>
      <c r="G81" s="388" t="s">
        <v>13</v>
      </c>
      <c r="H81" s="388" t="s">
        <v>395</v>
      </c>
      <c r="I81" s="388" t="s">
        <v>131</v>
      </c>
      <c r="J81" s="388" t="s">
        <v>131</v>
      </c>
      <c r="K81" s="400" t="s">
        <v>195</v>
      </c>
      <c r="L81" s="388" t="s">
        <v>195</v>
      </c>
      <c r="M81" s="403" t="s">
        <v>4874</v>
      </c>
      <c r="N81" s="388" t="s">
        <v>98</v>
      </c>
      <c r="O81" s="388" t="s">
        <v>104</v>
      </c>
      <c r="P81" s="400">
        <v>40343</v>
      </c>
      <c r="Q81" s="400">
        <v>40347</v>
      </c>
      <c r="R81" s="400">
        <v>40374</v>
      </c>
      <c r="S81" s="388">
        <v>1</v>
      </c>
      <c r="T81" s="388">
        <v>2</v>
      </c>
      <c r="U81" s="388">
        <v>1</v>
      </c>
      <c r="V81" s="388" t="s">
        <v>96</v>
      </c>
      <c r="W81" s="388">
        <v>1</v>
      </c>
      <c r="X81" s="388" t="s">
        <v>96</v>
      </c>
      <c r="Y81" s="401" t="s">
        <v>4875</v>
      </c>
      <c r="Z81" s="400">
        <v>39286</v>
      </c>
      <c r="AA81" s="400">
        <v>39290</v>
      </c>
      <c r="AB81" s="388" t="s">
        <v>4695</v>
      </c>
      <c r="AC81" s="388" t="s">
        <v>4660</v>
      </c>
      <c r="AD81" s="388">
        <v>2</v>
      </c>
      <c r="AE81" s="388">
        <v>2</v>
      </c>
      <c r="AF81" s="388">
        <v>2</v>
      </c>
      <c r="AG81" s="388" t="s">
        <v>96</v>
      </c>
      <c r="AH81" s="388">
        <v>2</v>
      </c>
      <c r="AI81" s="388" t="s">
        <v>118</v>
      </c>
    </row>
    <row r="82" spans="1:35" ht="12.75" customHeight="1" x14ac:dyDescent="0.2">
      <c r="A82" s="397" t="str">
        <f t="shared" si="1"/>
        <v>Ofsted Webpage</v>
      </c>
      <c r="B82" s="388">
        <v>50604</v>
      </c>
      <c r="C82" s="388">
        <v>106160</v>
      </c>
      <c r="D82" s="388">
        <v>10000532</v>
      </c>
      <c r="E82" s="388" t="s">
        <v>4924</v>
      </c>
      <c r="F82" s="388" t="s">
        <v>90</v>
      </c>
      <c r="G82" s="388" t="s">
        <v>13</v>
      </c>
      <c r="H82" s="388" t="s">
        <v>736</v>
      </c>
      <c r="I82" s="388" t="s">
        <v>115</v>
      </c>
      <c r="J82" s="388" t="s">
        <v>93</v>
      </c>
      <c r="K82" s="400" t="s">
        <v>195</v>
      </c>
      <c r="L82" s="388" t="s">
        <v>195</v>
      </c>
      <c r="M82" s="403">
        <v>10005151</v>
      </c>
      <c r="N82" s="388" t="s">
        <v>132</v>
      </c>
      <c r="O82" s="388" t="s">
        <v>104</v>
      </c>
      <c r="P82" s="400">
        <v>42325</v>
      </c>
      <c r="Q82" s="400">
        <v>42328</v>
      </c>
      <c r="R82" s="400">
        <v>42347</v>
      </c>
      <c r="S82" s="388">
        <v>2</v>
      </c>
      <c r="T82" s="388">
        <v>2</v>
      </c>
      <c r="U82" s="388">
        <v>2</v>
      </c>
      <c r="V82" s="388">
        <v>2</v>
      </c>
      <c r="W82" s="388">
        <v>2</v>
      </c>
      <c r="X82" s="388" t="s">
        <v>4480</v>
      </c>
      <c r="Y82" s="401" t="s">
        <v>2262</v>
      </c>
      <c r="Z82" s="400">
        <v>41834</v>
      </c>
      <c r="AA82" s="400">
        <v>41838</v>
      </c>
      <c r="AB82" s="388" t="s">
        <v>123</v>
      </c>
      <c r="AC82" s="388" t="s">
        <v>4660</v>
      </c>
      <c r="AD82" s="388">
        <v>3</v>
      </c>
      <c r="AE82" s="388">
        <v>3</v>
      </c>
      <c r="AF82" s="388">
        <v>3</v>
      </c>
      <c r="AG82" s="388" t="s">
        <v>96</v>
      </c>
      <c r="AH82" s="388">
        <v>3</v>
      </c>
      <c r="AI82" s="388" t="s">
        <v>118</v>
      </c>
    </row>
    <row r="83" spans="1:35" ht="12.75" customHeight="1" x14ac:dyDescent="0.2">
      <c r="A83" s="397" t="str">
        <f t="shared" si="1"/>
        <v>Ofsted Webpage</v>
      </c>
      <c r="B83" s="388">
        <v>50609</v>
      </c>
      <c r="C83" s="388">
        <v>107015</v>
      </c>
      <c r="D83" s="388">
        <v>10000538</v>
      </c>
      <c r="E83" s="388" t="s">
        <v>346</v>
      </c>
      <c r="F83" s="388" t="s">
        <v>159</v>
      </c>
      <c r="G83" s="388" t="s">
        <v>14</v>
      </c>
      <c r="H83" s="388" t="s">
        <v>347</v>
      </c>
      <c r="I83" s="388" t="s">
        <v>186</v>
      </c>
      <c r="J83" s="388" t="s">
        <v>93</v>
      </c>
      <c r="K83" s="400" t="s">
        <v>195</v>
      </c>
      <c r="L83" s="388" t="s">
        <v>195</v>
      </c>
      <c r="M83" s="403">
        <v>10020192</v>
      </c>
      <c r="N83" s="388" t="s">
        <v>257</v>
      </c>
      <c r="O83" s="388" t="s">
        <v>104</v>
      </c>
      <c r="P83" s="400">
        <v>42710</v>
      </c>
      <c r="Q83" s="400">
        <v>42713</v>
      </c>
      <c r="R83" s="400">
        <v>42755</v>
      </c>
      <c r="S83" s="388">
        <v>3</v>
      </c>
      <c r="T83" s="388">
        <v>3</v>
      </c>
      <c r="U83" s="388">
        <v>3</v>
      </c>
      <c r="V83" s="388">
        <v>3</v>
      </c>
      <c r="W83" s="388">
        <v>3</v>
      </c>
      <c r="X83" s="388" t="s">
        <v>4480</v>
      </c>
      <c r="Y83" s="401" t="s">
        <v>348</v>
      </c>
      <c r="Z83" s="400">
        <v>41247</v>
      </c>
      <c r="AA83" s="400">
        <v>41250</v>
      </c>
      <c r="AB83" s="388" t="s">
        <v>143</v>
      </c>
      <c r="AC83" s="388" t="s">
        <v>4660</v>
      </c>
      <c r="AD83" s="388">
        <v>2</v>
      </c>
      <c r="AE83" s="388">
        <v>2</v>
      </c>
      <c r="AF83" s="388">
        <v>2</v>
      </c>
      <c r="AG83" s="388" t="s">
        <v>96</v>
      </c>
      <c r="AH83" s="388">
        <v>2</v>
      </c>
      <c r="AI83" s="388" t="s">
        <v>139</v>
      </c>
    </row>
    <row r="84" spans="1:35" ht="12.75" customHeight="1" x14ac:dyDescent="0.2">
      <c r="A84" s="397" t="str">
        <f t="shared" si="1"/>
        <v>Ofsted Webpage</v>
      </c>
      <c r="B84" s="388">
        <v>50621</v>
      </c>
      <c r="C84" s="388">
        <v>107690</v>
      </c>
      <c r="D84" s="388">
        <v>10000561</v>
      </c>
      <c r="E84" s="388" t="s">
        <v>3180</v>
      </c>
      <c r="F84" s="388" t="s">
        <v>259</v>
      </c>
      <c r="G84" s="388" t="s">
        <v>14</v>
      </c>
      <c r="H84" s="388" t="s">
        <v>219</v>
      </c>
      <c r="I84" s="388" t="s">
        <v>177</v>
      </c>
      <c r="J84" s="388" t="s">
        <v>177</v>
      </c>
      <c r="K84" s="400">
        <v>42860</v>
      </c>
      <c r="L84" s="388">
        <v>1</v>
      </c>
      <c r="M84" s="403" t="s">
        <v>3181</v>
      </c>
      <c r="N84" s="388" t="s">
        <v>123</v>
      </c>
      <c r="O84" s="388" t="s">
        <v>104</v>
      </c>
      <c r="P84" s="400">
        <v>41226</v>
      </c>
      <c r="Q84" s="400">
        <v>41229</v>
      </c>
      <c r="R84" s="400">
        <v>41264</v>
      </c>
      <c r="S84" s="388">
        <v>2</v>
      </c>
      <c r="T84" s="388">
        <v>2</v>
      </c>
      <c r="U84" s="388">
        <v>2</v>
      </c>
      <c r="V84" s="388" t="s">
        <v>96</v>
      </c>
      <c r="W84" s="388">
        <v>1</v>
      </c>
      <c r="X84" s="388" t="s">
        <v>96</v>
      </c>
      <c r="Y84" s="401" t="s">
        <v>4925</v>
      </c>
      <c r="Z84" s="400">
        <v>39392</v>
      </c>
      <c r="AA84" s="400">
        <v>39395</v>
      </c>
      <c r="AB84" s="388" t="s">
        <v>4695</v>
      </c>
      <c r="AC84" s="388" t="s">
        <v>4660</v>
      </c>
      <c r="AD84" s="388">
        <v>2</v>
      </c>
      <c r="AE84" s="388">
        <v>2</v>
      </c>
      <c r="AF84" s="388">
        <v>2</v>
      </c>
      <c r="AG84" s="388" t="s">
        <v>96</v>
      </c>
      <c r="AH84" s="388">
        <v>2</v>
      </c>
      <c r="AI84" s="388" t="s">
        <v>4537</v>
      </c>
    </row>
    <row r="85" spans="1:35" ht="12.75" customHeight="1" x14ac:dyDescent="0.2">
      <c r="A85" s="397" t="str">
        <f t="shared" si="1"/>
        <v>Ofsted Webpage</v>
      </c>
      <c r="B85" s="388">
        <v>50701</v>
      </c>
      <c r="C85" s="388">
        <v>108305</v>
      </c>
      <c r="D85" s="388">
        <v>10002011</v>
      </c>
      <c r="E85" s="388" t="s">
        <v>738</v>
      </c>
      <c r="F85" s="388" t="s">
        <v>632</v>
      </c>
      <c r="G85" s="388" t="s">
        <v>16</v>
      </c>
      <c r="H85" s="388" t="s">
        <v>675</v>
      </c>
      <c r="I85" s="388" t="s">
        <v>115</v>
      </c>
      <c r="J85" s="388" t="s">
        <v>115</v>
      </c>
      <c r="K85" s="400" t="s">
        <v>195</v>
      </c>
      <c r="L85" s="388" t="s">
        <v>195</v>
      </c>
      <c r="M85" s="403">
        <v>10004883</v>
      </c>
      <c r="N85" s="388" t="s">
        <v>650</v>
      </c>
      <c r="O85" s="388" t="s">
        <v>104</v>
      </c>
      <c r="P85" s="400">
        <v>42340</v>
      </c>
      <c r="Q85" s="400">
        <v>42341</v>
      </c>
      <c r="R85" s="400">
        <v>42381</v>
      </c>
      <c r="S85" s="388">
        <v>1</v>
      </c>
      <c r="T85" s="388">
        <v>1</v>
      </c>
      <c r="U85" s="388">
        <v>1</v>
      </c>
      <c r="V85" s="388">
        <v>1</v>
      </c>
      <c r="W85" s="388">
        <v>1</v>
      </c>
      <c r="X85" s="388" t="s">
        <v>4480</v>
      </c>
      <c r="Y85" s="401" t="s">
        <v>4998</v>
      </c>
      <c r="Z85" s="400">
        <v>41030</v>
      </c>
      <c r="AA85" s="400">
        <v>41031</v>
      </c>
      <c r="AB85" s="388" t="s">
        <v>650</v>
      </c>
      <c r="AC85" s="388" t="s">
        <v>4660</v>
      </c>
      <c r="AD85" s="388" t="s">
        <v>96</v>
      </c>
      <c r="AE85" s="388" t="s">
        <v>96</v>
      </c>
      <c r="AF85" s="388" t="s">
        <v>96</v>
      </c>
      <c r="AG85" s="388" t="s">
        <v>96</v>
      </c>
      <c r="AH85" s="388" t="s">
        <v>96</v>
      </c>
      <c r="AI85" s="388" t="s">
        <v>4479</v>
      </c>
    </row>
    <row r="86" spans="1:35" ht="12.75" customHeight="1" x14ac:dyDescent="0.2">
      <c r="A86" s="397" t="str">
        <f t="shared" si="1"/>
        <v>Ofsted Webpage</v>
      </c>
      <c r="B86" s="388">
        <v>50713</v>
      </c>
      <c r="C86" s="388">
        <v>107658</v>
      </c>
      <c r="D86" s="388">
        <v>10000715</v>
      </c>
      <c r="E86" s="388" t="s">
        <v>1565</v>
      </c>
      <c r="F86" s="388" t="s">
        <v>90</v>
      </c>
      <c r="G86" s="388" t="s">
        <v>13</v>
      </c>
      <c r="H86" s="388" t="s">
        <v>173</v>
      </c>
      <c r="I86" s="388" t="s">
        <v>161</v>
      </c>
      <c r="J86" s="388" t="s">
        <v>161</v>
      </c>
      <c r="K86" s="400">
        <v>43223</v>
      </c>
      <c r="L86" s="388">
        <v>1</v>
      </c>
      <c r="M86" s="403" t="s">
        <v>1566</v>
      </c>
      <c r="N86" s="388" t="s">
        <v>1567</v>
      </c>
      <c r="O86" s="388" t="s">
        <v>104</v>
      </c>
      <c r="P86" s="400">
        <v>42178</v>
      </c>
      <c r="Q86" s="400">
        <v>42181</v>
      </c>
      <c r="R86" s="400">
        <v>42201</v>
      </c>
      <c r="S86" s="388">
        <v>2</v>
      </c>
      <c r="T86" s="388">
        <v>2</v>
      </c>
      <c r="U86" s="388">
        <v>2</v>
      </c>
      <c r="V86" s="388" t="s">
        <v>96</v>
      </c>
      <c r="W86" s="388">
        <v>2</v>
      </c>
      <c r="X86" s="388" t="s">
        <v>96</v>
      </c>
      <c r="Y86" s="401" t="s">
        <v>2264</v>
      </c>
      <c r="Z86" s="400">
        <v>41688</v>
      </c>
      <c r="AA86" s="400">
        <v>41691</v>
      </c>
      <c r="AB86" s="388" t="s">
        <v>138</v>
      </c>
      <c r="AC86" s="388" t="s">
        <v>4660</v>
      </c>
      <c r="AD86" s="388">
        <v>3</v>
      </c>
      <c r="AE86" s="388">
        <v>3</v>
      </c>
      <c r="AF86" s="388">
        <v>3</v>
      </c>
      <c r="AG86" s="388" t="s">
        <v>96</v>
      </c>
      <c r="AH86" s="388">
        <v>3</v>
      </c>
      <c r="AI86" s="388" t="s">
        <v>118</v>
      </c>
    </row>
    <row r="87" spans="1:35" ht="12.75" customHeight="1" x14ac:dyDescent="0.2">
      <c r="A87" s="397" t="str">
        <f t="shared" si="1"/>
        <v>Ofsted Webpage</v>
      </c>
      <c r="B87" s="388">
        <v>50729</v>
      </c>
      <c r="C87" s="388">
        <v>111994</v>
      </c>
      <c r="D87" s="388">
        <v>10006600</v>
      </c>
      <c r="E87" s="388" t="s">
        <v>541</v>
      </c>
      <c r="F87" s="388" t="s">
        <v>90</v>
      </c>
      <c r="G87" s="388" t="s">
        <v>13</v>
      </c>
      <c r="H87" s="388" t="s">
        <v>542</v>
      </c>
      <c r="I87" s="388" t="s">
        <v>161</v>
      </c>
      <c r="J87" s="388" t="s">
        <v>161</v>
      </c>
      <c r="K87" s="400" t="s">
        <v>195</v>
      </c>
      <c r="L87" s="388" t="s">
        <v>195</v>
      </c>
      <c r="M87" s="403">
        <v>10046747</v>
      </c>
      <c r="N87" s="388" t="s">
        <v>132</v>
      </c>
      <c r="O87" s="388" t="s">
        <v>104</v>
      </c>
      <c r="P87" s="400">
        <v>43263</v>
      </c>
      <c r="Q87" s="400">
        <v>43266</v>
      </c>
      <c r="R87" s="400">
        <v>43301</v>
      </c>
      <c r="S87" s="388">
        <v>2</v>
      </c>
      <c r="T87" s="388">
        <v>2</v>
      </c>
      <c r="U87" s="388">
        <v>2</v>
      </c>
      <c r="V87" s="388">
        <v>2</v>
      </c>
      <c r="W87" s="388">
        <v>2</v>
      </c>
      <c r="X87" s="388" t="s">
        <v>4480</v>
      </c>
      <c r="Y87" s="401">
        <v>10020081</v>
      </c>
      <c r="Z87" s="400">
        <v>42647</v>
      </c>
      <c r="AA87" s="400">
        <v>42650</v>
      </c>
      <c r="AB87" s="388" t="s">
        <v>136</v>
      </c>
      <c r="AC87" s="388" t="s">
        <v>4660</v>
      </c>
      <c r="AD87" s="388">
        <v>3</v>
      </c>
      <c r="AE87" s="388">
        <v>3</v>
      </c>
      <c r="AF87" s="388">
        <v>3</v>
      </c>
      <c r="AG87" s="388">
        <v>3</v>
      </c>
      <c r="AH87" s="388">
        <v>3</v>
      </c>
      <c r="AI87" s="388" t="s">
        <v>118</v>
      </c>
    </row>
    <row r="88" spans="1:35" ht="12.75" customHeight="1" x14ac:dyDescent="0.2">
      <c r="A88" s="397" t="str">
        <f t="shared" si="1"/>
        <v>Ofsted Webpage</v>
      </c>
      <c r="B88" s="388">
        <v>50732</v>
      </c>
      <c r="C88" s="388">
        <v>115093</v>
      </c>
      <c r="D88" s="388">
        <v>10000748</v>
      </c>
      <c r="E88" s="388" t="s">
        <v>740</v>
      </c>
      <c r="F88" s="388" t="s">
        <v>159</v>
      </c>
      <c r="G88" s="388" t="s">
        <v>14</v>
      </c>
      <c r="H88" s="388" t="s">
        <v>741</v>
      </c>
      <c r="I88" s="388" t="s">
        <v>131</v>
      </c>
      <c r="J88" s="388" t="s">
        <v>131</v>
      </c>
      <c r="K88" s="400">
        <v>42293</v>
      </c>
      <c r="L88" s="388">
        <v>1</v>
      </c>
      <c r="M88" s="403" t="s">
        <v>4759</v>
      </c>
      <c r="N88" s="388" t="s">
        <v>143</v>
      </c>
      <c r="O88" s="388" t="s">
        <v>104</v>
      </c>
      <c r="P88" s="400">
        <v>40210</v>
      </c>
      <c r="Q88" s="400">
        <v>40214</v>
      </c>
      <c r="R88" s="400">
        <v>40249</v>
      </c>
      <c r="S88" s="388">
        <v>2</v>
      </c>
      <c r="T88" s="388">
        <v>2</v>
      </c>
      <c r="U88" s="388">
        <v>2</v>
      </c>
      <c r="V88" s="388" t="s">
        <v>96</v>
      </c>
      <c r="W88" s="388">
        <v>2</v>
      </c>
      <c r="X88" s="388" t="s">
        <v>96</v>
      </c>
      <c r="Y88" s="401" t="s">
        <v>4760</v>
      </c>
      <c r="Z88" s="400">
        <v>38667</v>
      </c>
      <c r="AA88" s="400">
        <v>38667</v>
      </c>
      <c r="AB88" s="388" t="s">
        <v>4754</v>
      </c>
      <c r="AC88" s="388" t="s">
        <v>4660</v>
      </c>
      <c r="AD88" s="388">
        <v>2</v>
      </c>
      <c r="AE88" s="388">
        <v>2</v>
      </c>
      <c r="AF88" s="388" t="s">
        <v>96</v>
      </c>
      <c r="AG88" s="388" t="s">
        <v>96</v>
      </c>
      <c r="AH88" s="388" t="s">
        <v>96</v>
      </c>
      <c r="AI88" s="388" t="s">
        <v>4537</v>
      </c>
    </row>
    <row r="89" spans="1:35" ht="12.75" customHeight="1" x14ac:dyDescent="0.2">
      <c r="A89" s="397" t="str">
        <f t="shared" si="1"/>
        <v>Ofsted Webpage</v>
      </c>
      <c r="B89" s="388">
        <v>50737</v>
      </c>
      <c r="C89" s="388">
        <v>115094</v>
      </c>
      <c r="D89" s="388">
        <v>10000755</v>
      </c>
      <c r="E89" s="388" t="s">
        <v>3188</v>
      </c>
      <c r="F89" s="388" t="s">
        <v>159</v>
      </c>
      <c r="G89" s="388" t="s">
        <v>14</v>
      </c>
      <c r="H89" s="388" t="s">
        <v>2935</v>
      </c>
      <c r="I89" s="388" t="s">
        <v>131</v>
      </c>
      <c r="J89" s="388" t="s">
        <v>131</v>
      </c>
      <c r="K89" s="400" t="s">
        <v>195</v>
      </c>
      <c r="L89" s="388" t="s">
        <v>195</v>
      </c>
      <c r="M89" s="403">
        <v>10022617</v>
      </c>
      <c r="N89" s="388" t="s">
        <v>257</v>
      </c>
      <c r="O89" s="388" t="s">
        <v>117</v>
      </c>
      <c r="P89" s="400">
        <v>42913</v>
      </c>
      <c r="Q89" s="400">
        <v>42921</v>
      </c>
      <c r="R89" s="400">
        <v>42986</v>
      </c>
      <c r="S89" s="388">
        <v>3</v>
      </c>
      <c r="T89" s="388">
        <v>3</v>
      </c>
      <c r="U89" s="388">
        <v>3</v>
      </c>
      <c r="V89" s="388">
        <v>3</v>
      </c>
      <c r="W89" s="388">
        <v>3</v>
      </c>
      <c r="X89" s="388" t="s">
        <v>4480</v>
      </c>
      <c r="Y89" s="401" t="s">
        <v>3189</v>
      </c>
      <c r="Z89" s="400">
        <v>41310</v>
      </c>
      <c r="AA89" s="400">
        <v>41313</v>
      </c>
      <c r="AB89" s="388" t="s">
        <v>143</v>
      </c>
      <c r="AC89" s="388" t="s">
        <v>4660</v>
      </c>
      <c r="AD89" s="388">
        <v>2</v>
      </c>
      <c r="AE89" s="388">
        <v>2</v>
      </c>
      <c r="AF89" s="388">
        <v>2</v>
      </c>
      <c r="AG89" s="388" t="s">
        <v>96</v>
      </c>
      <c r="AH89" s="388">
        <v>2</v>
      </c>
      <c r="AI89" s="388" t="s">
        <v>139</v>
      </c>
    </row>
    <row r="90" spans="1:35" ht="12.75" customHeight="1" x14ac:dyDescent="0.2">
      <c r="A90" s="397" t="str">
        <f t="shared" si="1"/>
        <v>Ofsted Webpage</v>
      </c>
      <c r="B90" s="388">
        <v>50766</v>
      </c>
      <c r="C90" s="388">
        <v>116165</v>
      </c>
      <c r="D90" s="388">
        <v>10000795</v>
      </c>
      <c r="E90" s="388" t="s">
        <v>411</v>
      </c>
      <c r="F90" s="388" t="s">
        <v>159</v>
      </c>
      <c r="G90" s="388" t="s">
        <v>14</v>
      </c>
      <c r="H90" s="388" t="s">
        <v>189</v>
      </c>
      <c r="I90" s="388" t="s">
        <v>131</v>
      </c>
      <c r="J90" s="388" t="s">
        <v>131</v>
      </c>
      <c r="K90" s="400" t="s">
        <v>195</v>
      </c>
      <c r="L90" s="388" t="s">
        <v>195</v>
      </c>
      <c r="M90" s="403">
        <v>10022095</v>
      </c>
      <c r="N90" s="388" t="s">
        <v>257</v>
      </c>
      <c r="O90" s="388" t="s">
        <v>104</v>
      </c>
      <c r="P90" s="400">
        <v>42696</v>
      </c>
      <c r="Q90" s="400">
        <v>42699</v>
      </c>
      <c r="R90" s="400">
        <v>42741</v>
      </c>
      <c r="S90" s="388">
        <v>3</v>
      </c>
      <c r="T90" s="388">
        <v>3</v>
      </c>
      <c r="U90" s="388">
        <v>3</v>
      </c>
      <c r="V90" s="388">
        <v>3</v>
      </c>
      <c r="W90" s="388">
        <v>3</v>
      </c>
      <c r="X90" s="388" t="s">
        <v>4480</v>
      </c>
      <c r="Y90" s="401" t="s">
        <v>4761</v>
      </c>
      <c r="Z90" s="400">
        <v>40308</v>
      </c>
      <c r="AA90" s="400">
        <v>40312</v>
      </c>
      <c r="AB90" s="388" t="s">
        <v>143</v>
      </c>
      <c r="AC90" s="388" t="s">
        <v>4660</v>
      </c>
      <c r="AD90" s="388">
        <v>2</v>
      </c>
      <c r="AE90" s="388">
        <v>2</v>
      </c>
      <c r="AF90" s="388">
        <v>3</v>
      </c>
      <c r="AG90" s="388" t="s">
        <v>96</v>
      </c>
      <c r="AH90" s="388">
        <v>2</v>
      </c>
      <c r="AI90" s="388" t="s">
        <v>139</v>
      </c>
    </row>
    <row r="91" spans="1:35" ht="12.75" customHeight="1" x14ac:dyDescent="0.2">
      <c r="A91" s="397" t="str">
        <f t="shared" si="1"/>
        <v>Ofsted Webpage</v>
      </c>
      <c r="B91" s="388">
        <v>50782</v>
      </c>
      <c r="C91" s="388">
        <v>131505</v>
      </c>
      <c r="D91" s="388">
        <v>10047306</v>
      </c>
      <c r="E91" s="388" t="s">
        <v>743</v>
      </c>
      <c r="F91" s="388" t="s">
        <v>259</v>
      </c>
      <c r="G91" s="388" t="s">
        <v>14</v>
      </c>
      <c r="H91" s="388" t="s">
        <v>744</v>
      </c>
      <c r="I91" s="388" t="s">
        <v>115</v>
      </c>
      <c r="J91" s="388" t="s">
        <v>115</v>
      </c>
      <c r="K91" s="400" t="s">
        <v>195</v>
      </c>
      <c r="L91" s="388" t="s">
        <v>195</v>
      </c>
      <c r="M91" s="403">
        <v>10004888</v>
      </c>
      <c r="N91" s="388" t="s">
        <v>309</v>
      </c>
      <c r="O91" s="388" t="s">
        <v>104</v>
      </c>
      <c r="P91" s="400">
        <v>42296</v>
      </c>
      <c r="Q91" s="400">
        <v>42299</v>
      </c>
      <c r="R91" s="400">
        <v>42338</v>
      </c>
      <c r="S91" s="388">
        <v>2</v>
      </c>
      <c r="T91" s="388">
        <v>2</v>
      </c>
      <c r="U91" s="388">
        <v>2</v>
      </c>
      <c r="V91" s="388">
        <v>2</v>
      </c>
      <c r="W91" s="388">
        <v>2</v>
      </c>
      <c r="X91" s="388" t="s">
        <v>4480</v>
      </c>
      <c r="Y91" s="401" t="s">
        <v>2266</v>
      </c>
      <c r="Z91" s="400">
        <v>41695</v>
      </c>
      <c r="AA91" s="400">
        <v>41698</v>
      </c>
      <c r="AB91" s="388" t="s">
        <v>123</v>
      </c>
      <c r="AC91" s="388" t="s">
        <v>4660</v>
      </c>
      <c r="AD91" s="388">
        <v>3</v>
      </c>
      <c r="AE91" s="388">
        <v>3</v>
      </c>
      <c r="AF91" s="388">
        <v>3</v>
      </c>
      <c r="AG91" s="388" t="s">
        <v>96</v>
      </c>
      <c r="AH91" s="388">
        <v>3</v>
      </c>
      <c r="AI91" s="388" t="s">
        <v>118</v>
      </c>
    </row>
    <row r="92" spans="1:35" ht="12.75" customHeight="1" x14ac:dyDescent="0.2">
      <c r="A92" s="397" t="str">
        <f t="shared" si="1"/>
        <v>Ofsted Webpage</v>
      </c>
      <c r="B92" s="388">
        <v>50795</v>
      </c>
      <c r="C92" s="388">
        <v>109371</v>
      </c>
      <c r="D92" s="388">
        <v>10000831</v>
      </c>
      <c r="E92" s="388" t="s">
        <v>746</v>
      </c>
      <c r="F92" s="388" t="s">
        <v>90</v>
      </c>
      <c r="G92" s="388" t="s">
        <v>13</v>
      </c>
      <c r="H92" s="388" t="s">
        <v>232</v>
      </c>
      <c r="I92" s="388" t="s">
        <v>177</v>
      </c>
      <c r="J92" s="388" t="s">
        <v>177</v>
      </c>
      <c r="K92" s="400" t="s">
        <v>195</v>
      </c>
      <c r="L92" s="388" t="s">
        <v>195</v>
      </c>
      <c r="M92" s="403">
        <v>10039585</v>
      </c>
      <c r="N92" s="388" t="s">
        <v>136</v>
      </c>
      <c r="O92" s="388" t="s">
        <v>104</v>
      </c>
      <c r="P92" s="400">
        <v>43004</v>
      </c>
      <c r="Q92" s="400">
        <v>43007</v>
      </c>
      <c r="R92" s="400">
        <v>43041</v>
      </c>
      <c r="S92" s="388">
        <v>2</v>
      </c>
      <c r="T92" s="388">
        <v>2</v>
      </c>
      <c r="U92" s="388">
        <v>2</v>
      </c>
      <c r="V92" s="388">
        <v>2</v>
      </c>
      <c r="W92" s="388">
        <v>2</v>
      </c>
      <c r="X92" s="388" t="s">
        <v>4480</v>
      </c>
      <c r="Y92" s="401" t="s">
        <v>4641</v>
      </c>
      <c r="Z92" s="400">
        <v>40442</v>
      </c>
      <c r="AA92" s="400">
        <v>40445</v>
      </c>
      <c r="AB92" s="388" t="s">
        <v>4695</v>
      </c>
      <c r="AC92" s="388" t="s">
        <v>4660</v>
      </c>
      <c r="AD92" s="388">
        <v>2</v>
      </c>
      <c r="AE92" s="388">
        <v>2</v>
      </c>
      <c r="AF92" s="388">
        <v>2</v>
      </c>
      <c r="AG92" s="388" t="s">
        <v>96</v>
      </c>
      <c r="AH92" s="388">
        <v>2</v>
      </c>
      <c r="AI92" s="388" t="s">
        <v>4537</v>
      </c>
    </row>
    <row r="93" spans="1:35" ht="12.75" customHeight="1" x14ac:dyDescent="0.2">
      <c r="A93" s="397" t="str">
        <f t="shared" si="1"/>
        <v>Ofsted Webpage</v>
      </c>
      <c r="B93" s="388">
        <v>50798</v>
      </c>
      <c r="C93" s="388">
        <v>112020</v>
      </c>
      <c r="D93" s="388">
        <v>10000834</v>
      </c>
      <c r="E93" s="388" t="s">
        <v>748</v>
      </c>
      <c r="F93" s="388" t="s">
        <v>159</v>
      </c>
      <c r="G93" s="388" t="s">
        <v>14</v>
      </c>
      <c r="H93" s="388" t="s">
        <v>476</v>
      </c>
      <c r="I93" s="388" t="s">
        <v>177</v>
      </c>
      <c r="J93" s="388" t="s">
        <v>177</v>
      </c>
      <c r="K93" s="400" t="s">
        <v>195</v>
      </c>
      <c r="L93" s="388" t="s">
        <v>195</v>
      </c>
      <c r="M93" s="403">
        <v>10030744</v>
      </c>
      <c r="N93" s="388" t="s">
        <v>197</v>
      </c>
      <c r="O93" s="388" t="s">
        <v>104</v>
      </c>
      <c r="P93" s="400">
        <v>43061</v>
      </c>
      <c r="Q93" s="400">
        <v>43063</v>
      </c>
      <c r="R93" s="400">
        <v>43111</v>
      </c>
      <c r="S93" s="388">
        <v>2</v>
      </c>
      <c r="T93" s="388">
        <v>2</v>
      </c>
      <c r="U93" s="388">
        <v>2</v>
      </c>
      <c r="V93" s="388">
        <v>2</v>
      </c>
      <c r="W93" s="388">
        <v>2</v>
      </c>
      <c r="X93" s="388" t="s">
        <v>4480</v>
      </c>
      <c r="Y93" s="401">
        <v>10004890</v>
      </c>
      <c r="Z93" s="400">
        <v>42409</v>
      </c>
      <c r="AA93" s="400">
        <v>42412</v>
      </c>
      <c r="AB93" s="388" t="s">
        <v>257</v>
      </c>
      <c r="AC93" s="388" t="s">
        <v>4660</v>
      </c>
      <c r="AD93" s="388">
        <v>3</v>
      </c>
      <c r="AE93" s="388">
        <v>3</v>
      </c>
      <c r="AF93" s="388">
        <v>3</v>
      </c>
      <c r="AG93" s="388">
        <v>3</v>
      </c>
      <c r="AH93" s="388">
        <v>3</v>
      </c>
      <c r="AI93" s="388" t="s">
        <v>118</v>
      </c>
    </row>
    <row r="94" spans="1:35" ht="12.75" customHeight="1" x14ac:dyDescent="0.2">
      <c r="A94" s="397" t="str">
        <f t="shared" si="1"/>
        <v>Ofsted Webpage</v>
      </c>
      <c r="B94" s="388">
        <v>50806</v>
      </c>
      <c r="C94" s="388">
        <v>108791</v>
      </c>
      <c r="D94" s="388">
        <v>10000850</v>
      </c>
      <c r="E94" s="388" t="s">
        <v>2268</v>
      </c>
      <c r="F94" s="388" t="s">
        <v>159</v>
      </c>
      <c r="G94" s="388" t="s">
        <v>14</v>
      </c>
      <c r="H94" s="388" t="s">
        <v>358</v>
      </c>
      <c r="I94" s="388" t="s">
        <v>186</v>
      </c>
      <c r="J94" s="388" t="s">
        <v>93</v>
      </c>
      <c r="K94" s="400">
        <v>43076</v>
      </c>
      <c r="L94" s="388">
        <v>1</v>
      </c>
      <c r="M94" s="403" t="s">
        <v>2269</v>
      </c>
      <c r="N94" s="388" t="s">
        <v>143</v>
      </c>
      <c r="O94" s="388" t="s">
        <v>104</v>
      </c>
      <c r="P94" s="400">
        <v>41723</v>
      </c>
      <c r="Q94" s="400">
        <v>41725</v>
      </c>
      <c r="R94" s="400">
        <v>41757</v>
      </c>
      <c r="S94" s="388">
        <v>2</v>
      </c>
      <c r="T94" s="388">
        <v>2</v>
      </c>
      <c r="U94" s="388">
        <v>2</v>
      </c>
      <c r="V94" s="388" t="s">
        <v>96</v>
      </c>
      <c r="W94" s="388">
        <v>2</v>
      </c>
      <c r="X94" s="388" t="s">
        <v>96</v>
      </c>
      <c r="Y94" s="401" t="s">
        <v>4779</v>
      </c>
      <c r="Z94" s="400">
        <v>40826</v>
      </c>
      <c r="AA94" s="400">
        <v>40830</v>
      </c>
      <c r="AB94" s="388" t="s">
        <v>143</v>
      </c>
      <c r="AC94" s="388" t="s">
        <v>4660</v>
      </c>
      <c r="AD94" s="388">
        <v>3</v>
      </c>
      <c r="AE94" s="388">
        <v>2</v>
      </c>
      <c r="AF94" s="388">
        <v>2</v>
      </c>
      <c r="AG94" s="388" t="s">
        <v>96</v>
      </c>
      <c r="AH94" s="388">
        <v>3</v>
      </c>
      <c r="AI94" s="388" t="s">
        <v>118</v>
      </c>
    </row>
    <row r="95" spans="1:35" ht="12.75" customHeight="1" x14ac:dyDescent="0.2">
      <c r="A95" s="397" t="str">
        <f t="shared" si="1"/>
        <v>Ofsted Webpage</v>
      </c>
      <c r="B95" s="388">
        <v>50809</v>
      </c>
      <c r="C95" s="388">
        <v>107148</v>
      </c>
      <c r="D95" s="388">
        <v>10000848</v>
      </c>
      <c r="E95" s="388" t="s">
        <v>750</v>
      </c>
      <c r="F95" s="388" t="s">
        <v>259</v>
      </c>
      <c r="G95" s="388" t="s">
        <v>14</v>
      </c>
      <c r="H95" s="388" t="s">
        <v>358</v>
      </c>
      <c r="I95" s="388" t="s">
        <v>186</v>
      </c>
      <c r="J95" s="388" t="s">
        <v>93</v>
      </c>
      <c r="K95" s="400" t="s">
        <v>195</v>
      </c>
      <c r="L95" s="388" t="s">
        <v>195</v>
      </c>
      <c r="M95" s="403">
        <v>10030671</v>
      </c>
      <c r="N95" s="388" t="s">
        <v>296</v>
      </c>
      <c r="O95" s="388" t="s">
        <v>104</v>
      </c>
      <c r="P95" s="400">
        <v>43053</v>
      </c>
      <c r="Q95" s="400">
        <v>43056</v>
      </c>
      <c r="R95" s="400">
        <v>43088</v>
      </c>
      <c r="S95" s="388">
        <v>2</v>
      </c>
      <c r="T95" s="388">
        <v>2</v>
      </c>
      <c r="U95" s="388">
        <v>2</v>
      </c>
      <c r="V95" s="388">
        <v>1</v>
      </c>
      <c r="W95" s="388">
        <v>2</v>
      </c>
      <c r="X95" s="388" t="s">
        <v>4480</v>
      </c>
      <c r="Y95" s="401">
        <v>10005135</v>
      </c>
      <c r="Z95" s="400">
        <v>42345</v>
      </c>
      <c r="AA95" s="400">
        <v>42348</v>
      </c>
      <c r="AB95" s="388" t="s">
        <v>94</v>
      </c>
      <c r="AC95" s="388" t="s">
        <v>4770</v>
      </c>
      <c r="AD95" s="388">
        <v>3</v>
      </c>
      <c r="AE95" s="388">
        <v>3</v>
      </c>
      <c r="AF95" s="388">
        <v>3</v>
      </c>
      <c r="AG95" s="388">
        <v>2</v>
      </c>
      <c r="AH95" s="388">
        <v>3</v>
      </c>
      <c r="AI95" s="388" t="s">
        <v>118</v>
      </c>
    </row>
    <row r="96" spans="1:35" ht="12.75" customHeight="1" x14ac:dyDescent="0.2">
      <c r="A96" s="397" t="str">
        <f t="shared" si="1"/>
        <v>Ofsted Webpage</v>
      </c>
      <c r="B96" s="388">
        <v>50827</v>
      </c>
      <c r="C96" s="388">
        <v>106578</v>
      </c>
      <c r="D96" s="388">
        <v>10000874</v>
      </c>
      <c r="E96" s="388" t="s">
        <v>753</v>
      </c>
      <c r="F96" s="388" t="s">
        <v>90</v>
      </c>
      <c r="G96" s="388" t="s">
        <v>13</v>
      </c>
      <c r="H96" s="388" t="s">
        <v>340</v>
      </c>
      <c r="I96" s="388" t="s">
        <v>155</v>
      </c>
      <c r="J96" s="388" t="s">
        <v>155</v>
      </c>
      <c r="K96" s="400" t="s">
        <v>195</v>
      </c>
      <c r="L96" s="388" t="s">
        <v>195</v>
      </c>
      <c r="M96" s="403">
        <v>10030676</v>
      </c>
      <c r="N96" s="388" t="s">
        <v>383</v>
      </c>
      <c r="O96" s="388" t="s">
        <v>104</v>
      </c>
      <c r="P96" s="400">
        <v>42870</v>
      </c>
      <c r="Q96" s="400">
        <v>42873</v>
      </c>
      <c r="R96" s="400">
        <v>42899</v>
      </c>
      <c r="S96" s="388">
        <v>2</v>
      </c>
      <c r="T96" s="388">
        <v>2</v>
      </c>
      <c r="U96" s="388">
        <v>2</v>
      </c>
      <c r="V96" s="388">
        <v>2</v>
      </c>
      <c r="W96" s="388">
        <v>2</v>
      </c>
      <c r="X96" s="388" t="s">
        <v>4480</v>
      </c>
      <c r="Y96" s="401">
        <v>10006354</v>
      </c>
      <c r="Z96" s="400">
        <v>42331</v>
      </c>
      <c r="AA96" s="400">
        <v>42334</v>
      </c>
      <c r="AB96" s="388" t="s">
        <v>309</v>
      </c>
      <c r="AC96" s="388" t="s">
        <v>4660</v>
      </c>
      <c r="AD96" s="388">
        <v>3</v>
      </c>
      <c r="AE96" s="388">
        <v>3</v>
      </c>
      <c r="AF96" s="388">
        <v>3</v>
      </c>
      <c r="AG96" s="388">
        <v>3</v>
      </c>
      <c r="AH96" s="388">
        <v>3</v>
      </c>
      <c r="AI96" s="388" t="s">
        <v>118</v>
      </c>
    </row>
    <row r="97" spans="1:35" ht="12.75" customHeight="1" x14ac:dyDescent="0.2">
      <c r="A97" s="397" t="str">
        <f t="shared" si="1"/>
        <v>Ofsted Webpage</v>
      </c>
      <c r="B97" s="388">
        <v>50832</v>
      </c>
      <c r="C97" s="388">
        <v>109545</v>
      </c>
      <c r="D97" s="388">
        <v>10003609</v>
      </c>
      <c r="E97" s="388" t="s">
        <v>755</v>
      </c>
      <c r="F97" s="388" t="s">
        <v>170</v>
      </c>
      <c r="G97" s="388" t="s">
        <v>13</v>
      </c>
      <c r="H97" s="388" t="s">
        <v>563</v>
      </c>
      <c r="I97" s="388" t="s">
        <v>115</v>
      </c>
      <c r="J97" s="388" t="s">
        <v>115</v>
      </c>
      <c r="K97" s="400" t="s">
        <v>195</v>
      </c>
      <c r="L97" s="388" t="s">
        <v>195</v>
      </c>
      <c r="M97" s="403">
        <v>10011470</v>
      </c>
      <c r="N97" s="388" t="s">
        <v>136</v>
      </c>
      <c r="O97" s="388" t="s">
        <v>104</v>
      </c>
      <c r="P97" s="400">
        <v>42535</v>
      </c>
      <c r="Q97" s="400">
        <v>42538</v>
      </c>
      <c r="R97" s="400">
        <v>42559</v>
      </c>
      <c r="S97" s="388">
        <v>3</v>
      </c>
      <c r="T97" s="388">
        <v>3</v>
      </c>
      <c r="U97" s="388">
        <v>3</v>
      </c>
      <c r="V97" s="388">
        <v>3</v>
      </c>
      <c r="W97" s="388">
        <v>3</v>
      </c>
      <c r="X97" s="388" t="s">
        <v>4480</v>
      </c>
      <c r="Y97" s="401" t="s">
        <v>4878</v>
      </c>
      <c r="Z97" s="400">
        <v>38604</v>
      </c>
      <c r="AA97" s="400">
        <v>38604</v>
      </c>
      <c r="AB97" s="388" t="s">
        <v>4879</v>
      </c>
      <c r="AC97" s="388" t="s">
        <v>4660</v>
      </c>
      <c r="AD97" s="388">
        <v>3</v>
      </c>
      <c r="AE97" s="388">
        <v>2</v>
      </c>
      <c r="AF97" s="388" t="s">
        <v>96</v>
      </c>
      <c r="AG97" s="388" t="s">
        <v>96</v>
      </c>
      <c r="AH97" s="388" t="s">
        <v>96</v>
      </c>
      <c r="AI97" s="388" t="s">
        <v>4537</v>
      </c>
    </row>
    <row r="98" spans="1:35" ht="12.75" customHeight="1" x14ac:dyDescent="0.2">
      <c r="A98" s="397" t="str">
        <f t="shared" si="1"/>
        <v>Ofsted Webpage</v>
      </c>
      <c r="B98" s="388">
        <v>50835</v>
      </c>
      <c r="C98" s="388">
        <v>110173</v>
      </c>
      <c r="D98" s="388">
        <v>10000883</v>
      </c>
      <c r="E98" s="388" t="s">
        <v>757</v>
      </c>
      <c r="F98" s="388" t="s">
        <v>159</v>
      </c>
      <c r="G98" s="388" t="s">
        <v>14</v>
      </c>
      <c r="H98" s="388" t="s">
        <v>243</v>
      </c>
      <c r="I98" s="388" t="s">
        <v>177</v>
      </c>
      <c r="J98" s="388" t="s">
        <v>177</v>
      </c>
      <c r="K98" s="400">
        <v>42383</v>
      </c>
      <c r="L98" s="388">
        <v>1</v>
      </c>
      <c r="M98" s="403" t="s">
        <v>4764</v>
      </c>
      <c r="N98" s="388" t="s">
        <v>143</v>
      </c>
      <c r="O98" s="388" t="s">
        <v>104</v>
      </c>
      <c r="P98" s="400">
        <v>40217</v>
      </c>
      <c r="Q98" s="400">
        <v>40221</v>
      </c>
      <c r="R98" s="400">
        <v>40252</v>
      </c>
      <c r="S98" s="388">
        <v>2</v>
      </c>
      <c r="T98" s="388">
        <v>3</v>
      </c>
      <c r="U98" s="388">
        <v>2</v>
      </c>
      <c r="V98" s="388" t="s">
        <v>96</v>
      </c>
      <c r="W98" s="388">
        <v>2</v>
      </c>
      <c r="X98" s="388" t="s">
        <v>96</v>
      </c>
      <c r="Y98" s="401" t="s">
        <v>4765</v>
      </c>
      <c r="Z98" s="400">
        <v>38646</v>
      </c>
      <c r="AA98" s="400">
        <v>38646</v>
      </c>
      <c r="AB98" s="388" t="s">
        <v>4754</v>
      </c>
      <c r="AC98" s="388" t="s">
        <v>4660</v>
      </c>
      <c r="AD98" s="388">
        <v>2</v>
      </c>
      <c r="AE98" s="388">
        <v>2</v>
      </c>
      <c r="AF98" s="388" t="s">
        <v>96</v>
      </c>
      <c r="AG98" s="388" t="s">
        <v>96</v>
      </c>
      <c r="AH98" s="388" t="s">
        <v>96</v>
      </c>
      <c r="AI98" s="388" t="s">
        <v>4537</v>
      </c>
    </row>
    <row r="99" spans="1:35" ht="12.75" customHeight="1" x14ac:dyDescent="0.2">
      <c r="A99" s="397" t="str">
        <f t="shared" si="1"/>
        <v>Ofsted Webpage</v>
      </c>
      <c r="B99" s="388">
        <v>50846</v>
      </c>
      <c r="C99" s="388">
        <v>108133</v>
      </c>
      <c r="D99" s="388">
        <v>10000896</v>
      </c>
      <c r="E99" s="388" t="s">
        <v>759</v>
      </c>
      <c r="F99" s="388" t="s">
        <v>159</v>
      </c>
      <c r="G99" s="388" t="s">
        <v>14</v>
      </c>
      <c r="H99" s="388" t="s">
        <v>260</v>
      </c>
      <c r="I99" s="388" t="s">
        <v>155</v>
      </c>
      <c r="J99" s="388" t="s">
        <v>155</v>
      </c>
      <c r="K99" s="400" t="s">
        <v>195</v>
      </c>
      <c r="L99" s="388" t="s">
        <v>195</v>
      </c>
      <c r="M99" s="403">
        <v>10004892</v>
      </c>
      <c r="N99" s="388" t="s">
        <v>257</v>
      </c>
      <c r="O99" s="388" t="s">
        <v>104</v>
      </c>
      <c r="P99" s="400">
        <v>42422</v>
      </c>
      <c r="Q99" s="400">
        <v>42425</v>
      </c>
      <c r="R99" s="400">
        <v>42464</v>
      </c>
      <c r="S99" s="388">
        <v>2</v>
      </c>
      <c r="T99" s="388">
        <v>2</v>
      </c>
      <c r="U99" s="388">
        <v>2</v>
      </c>
      <c r="V99" s="388">
        <v>2</v>
      </c>
      <c r="W99" s="388">
        <v>2</v>
      </c>
      <c r="X99" s="388" t="s">
        <v>4480</v>
      </c>
      <c r="Y99" s="401" t="s">
        <v>4766</v>
      </c>
      <c r="Z99" s="400">
        <v>41022</v>
      </c>
      <c r="AA99" s="400">
        <v>41026</v>
      </c>
      <c r="AB99" s="388" t="s">
        <v>143</v>
      </c>
      <c r="AC99" s="388" t="s">
        <v>4660</v>
      </c>
      <c r="AD99" s="388">
        <v>2</v>
      </c>
      <c r="AE99" s="388">
        <v>2</v>
      </c>
      <c r="AF99" s="388">
        <v>2</v>
      </c>
      <c r="AG99" s="388" t="s">
        <v>96</v>
      </c>
      <c r="AH99" s="388">
        <v>2</v>
      </c>
      <c r="AI99" s="388" t="s">
        <v>4537</v>
      </c>
    </row>
    <row r="100" spans="1:35" ht="12.75" customHeight="1" x14ac:dyDescent="0.2">
      <c r="A100" s="397" t="str">
        <f t="shared" si="1"/>
        <v>Ofsted Webpage</v>
      </c>
      <c r="B100" s="388">
        <v>50855</v>
      </c>
      <c r="C100" s="388">
        <v>109374</v>
      </c>
      <c r="D100" s="388">
        <v>10000915</v>
      </c>
      <c r="E100" s="388" t="s">
        <v>4880</v>
      </c>
      <c r="F100" s="388" t="s">
        <v>170</v>
      </c>
      <c r="G100" s="388" t="s">
        <v>13</v>
      </c>
      <c r="H100" s="388" t="s">
        <v>386</v>
      </c>
      <c r="I100" s="388" t="s">
        <v>152</v>
      </c>
      <c r="J100" s="388" t="s">
        <v>152</v>
      </c>
      <c r="K100" s="400" t="s">
        <v>195</v>
      </c>
      <c r="L100" s="388" t="s">
        <v>195</v>
      </c>
      <c r="M100" s="403" t="s">
        <v>4881</v>
      </c>
      <c r="N100" s="388" t="s">
        <v>4695</v>
      </c>
      <c r="O100" s="388" t="s">
        <v>104</v>
      </c>
      <c r="P100" s="400">
        <v>39272</v>
      </c>
      <c r="Q100" s="400">
        <v>39275</v>
      </c>
      <c r="R100" s="400">
        <v>39308</v>
      </c>
      <c r="S100" s="388">
        <v>1</v>
      </c>
      <c r="T100" s="388">
        <v>1</v>
      </c>
      <c r="U100" s="388">
        <v>1</v>
      </c>
      <c r="V100" s="388" t="s">
        <v>96</v>
      </c>
      <c r="W100" s="388">
        <v>1</v>
      </c>
      <c r="X100" s="388" t="s">
        <v>96</v>
      </c>
      <c r="Y100" s="401" t="s">
        <v>195</v>
      </c>
      <c r="Z100" s="400" t="s">
        <v>195</v>
      </c>
      <c r="AA100" s="400" t="s">
        <v>195</v>
      </c>
      <c r="AB100" s="388" t="s">
        <v>195</v>
      </c>
      <c r="AC100" s="388" t="s">
        <v>195</v>
      </c>
      <c r="AD100" s="388" t="s">
        <v>195</v>
      </c>
      <c r="AE100" s="388" t="s">
        <v>195</v>
      </c>
      <c r="AF100" s="388" t="s">
        <v>195</v>
      </c>
      <c r="AG100" s="388" t="s">
        <v>195</v>
      </c>
      <c r="AH100" s="388" t="s">
        <v>195</v>
      </c>
      <c r="AI100" s="388" t="s">
        <v>4479</v>
      </c>
    </row>
    <row r="101" spans="1:35" ht="12.75" customHeight="1" x14ac:dyDescent="0.2">
      <c r="A101" s="397" t="str">
        <f t="shared" si="1"/>
        <v>Ofsted Webpage</v>
      </c>
      <c r="B101" s="388">
        <v>50857</v>
      </c>
      <c r="C101" s="388">
        <v>105458</v>
      </c>
      <c r="D101" s="388">
        <v>10000929</v>
      </c>
      <c r="E101" s="388" t="s">
        <v>761</v>
      </c>
      <c r="F101" s="388" t="s">
        <v>90</v>
      </c>
      <c r="G101" s="388" t="s">
        <v>13</v>
      </c>
      <c r="H101" s="388" t="s">
        <v>272</v>
      </c>
      <c r="I101" s="388" t="s">
        <v>161</v>
      </c>
      <c r="J101" s="388" t="s">
        <v>161</v>
      </c>
      <c r="K101" s="400" t="s">
        <v>195</v>
      </c>
      <c r="L101" s="388" t="s">
        <v>195</v>
      </c>
      <c r="M101" s="403">
        <v>10041161</v>
      </c>
      <c r="N101" s="388" t="s">
        <v>132</v>
      </c>
      <c r="O101" s="388" t="s">
        <v>104</v>
      </c>
      <c r="P101" s="400">
        <v>43165</v>
      </c>
      <c r="Q101" s="400">
        <v>43168</v>
      </c>
      <c r="R101" s="400">
        <v>43200</v>
      </c>
      <c r="S101" s="388">
        <v>3</v>
      </c>
      <c r="T101" s="388">
        <v>3</v>
      </c>
      <c r="U101" s="388">
        <v>3</v>
      </c>
      <c r="V101" s="388">
        <v>3</v>
      </c>
      <c r="W101" s="388">
        <v>3</v>
      </c>
      <c r="X101" s="388" t="s">
        <v>4480</v>
      </c>
      <c r="Y101" s="401">
        <v>10011471</v>
      </c>
      <c r="Z101" s="400">
        <v>42549</v>
      </c>
      <c r="AA101" s="400">
        <v>42552</v>
      </c>
      <c r="AB101" s="388" t="s">
        <v>136</v>
      </c>
      <c r="AC101" s="388" t="s">
        <v>4660</v>
      </c>
      <c r="AD101" s="388">
        <v>3</v>
      </c>
      <c r="AE101" s="388">
        <v>3</v>
      </c>
      <c r="AF101" s="388">
        <v>3</v>
      </c>
      <c r="AG101" s="388">
        <v>3</v>
      </c>
      <c r="AH101" s="388">
        <v>3</v>
      </c>
      <c r="AI101" s="388" t="s">
        <v>4537</v>
      </c>
    </row>
    <row r="102" spans="1:35" ht="12.75" customHeight="1" x14ac:dyDescent="0.2">
      <c r="A102" s="397" t="str">
        <f t="shared" si="1"/>
        <v>Ofsted Webpage</v>
      </c>
      <c r="B102" s="388">
        <v>50888</v>
      </c>
      <c r="C102" s="388">
        <v>108146</v>
      </c>
      <c r="D102" s="388">
        <v>10009063</v>
      </c>
      <c r="E102" s="388" t="s">
        <v>2273</v>
      </c>
      <c r="F102" s="388" t="s">
        <v>259</v>
      </c>
      <c r="G102" s="388" t="s">
        <v>14</v>
      </c>
      <c r="H102" s="388" t="s">
        <v>447</v>
      </c>
      <c r="I102" s="388" t="s">
        <v>115</v>
      </c>
      <c r="J102" s="388" t="s">
        <v>115</v>
      </c>
      <c r="K102" s="400">
        <v>42900</v>
      </c>
      <c r="L102" s="388">
        <v>1</v>
      </c>
      <c r="M102" s="403" t="s">
        <v>2274</v>
      </c>
      <c r="N102" s="388" t="s">
        <v>143</v>
      </c>
      <c r="O102" s="388" t="s">
        <v>104</v>
      </c>
      <c r="P102" s="400">
        <v>41673</v>
      </c>
      <c r="Q102" s="400">
        <v>41675</v>
      </c>
      <c r="R102" s="400">
        <v>41710</v>
      </c>
      <c r="S102" s="388">
        <v>2</v>
      </c>
      <c r="T102" s="388">
        <v>2</v>
      </c>
      <c r="U102" s="388">
        <v>2</v>
      </c>
      <c r="V102" s="388" t="s">
        <v>96</v>
      </c>
      <c r="W102" s="388">
        <v>2</v>
      </c>
      <c r="X102" s="388" t="s">
        <v>96</v>
      </c>
      <c r="Y102" s="401" t="s">
        <v>4926</v>
      </c>
      <c r="Z102" s="400">
        <v>39882</v>
      </c>
      <c r="AA102" s="400">
        <v>39885</v>
      </c>
      <c r="AB102" s="388" t="s">
        <v>143</v>
      </c>
      <c r="AC102" s="388" t="s">
        <v>4660</v>
      </c>
      <c r="AD102" s="388">
        <v>2</v>
      </c>
      <c r="AE102" s="388">
        <v>2</v>
      </c>
      <c r="AF102" s="388">
        <v>2</v>
      </c>
      <c r="AG102" s="388" t="s">
        <v>96</v>
      </c>
      <c r="AH102" s="388">
        <v>2</v>
      </c>
      <c r="AI102" s="388" t="s">
        <v>4537</v>
      </c>
    </row>
    <row r="103" spans="1:35" ht="12.75" customHeight="1" x14ac:dyDescent="0.2">
      <c r="A103" s="397" t="str">
        <f t="shared" si="1"/>
        <v>Ofsted Webpage</v>
      </c>
      <c r="B103" s="388">
        <v>50893</v>
      </c>
      <c r="C103" s="388">
        <v>106807</v>
      </c>
      <c r="D103" s="388">
        <v>10000994</v>
      </c>
      <c r="E103" s="388" t="s">
        <v>5219</v>
      </c>
      <c r="F103" s="388" t="s">
        <v>90</v>
      </c>
      <c r="G103" s="388" t="s">
        <v>13</v>
      </c>
      <c r="H103" s="388" t="s">
        <v>284</v>
      </c>
      <c r="I103" s="388" t="s">
        <v>115</v>
      </c>
      <c r="J103" s="388" t="s">
        <v>115</v>
      </c>
      <c r="K103" s="400" t="s">
        <v>195</v>
      </c>
      <c r="L103" s="388" t="s">
        <v>195</v>
      </c>
      <c r="M103" s="403" t="s">
        <v>5220</v>
      </c>
      <c r="N103" s="388" t="s">
        <v>4695</v>
      </c>
      <c r="O103" s="388" t="s">
        <v>104</v>
      </c>
      <c r="P103" s="400">
        <v>39671</v>
      </c>
      <c r="Q103" s="400">
        <v>39673</v>
      </c>
      <c r="R103" s="400">
        <v>39716</v>
      </c>
      <c r="S103" s="388">
        <v>3</v>
      </c>
      <c r="T103" s="388">
        <v>3</v>
      </c>
      <c r="U103" s="388">
        <v>3</v>
      </c>
      <c r="V103" s="388" t="s">
        <v>96</v>
      </c>
      <c r="W103" s="388">
        <v>4</v>
      </c>
      <c r="X103" s="388" t="s">
        <v>96</v>
      </c>
      <c r="Y103" s="401" t="s">
        <v>195</v>
      </c>
      <c r="Z103" s="400" t="s">
        <v>195</v>
      </c>
      <c r="AA103" s="400" t="s">
        <v>195</v>
      </c>
      <c r="AB103" s="388" t="s">
        <v>195</v>
      </c>
      <c r="AC103" s="388" t="s">
        <v>195</v>
      </c>
      <c r="AD103" s="388" t="s">
        <v>195</v>
      </c>
      <c r="AE103" s="388" t="s">
        <v>195</v>
      </c>
      <c r="AF103" s="388" t="s">
        <v>195</v>
      </c>
      <c r="AG103" s="388" t="s">
        <v>195</v>
      </c>
      <c r="AH103" s="388" t="s">
        <v>195</v>
      </c>
      <c r="AI103" s="388" t="s">
        <v>4479</v>
      </c>
    </row>
    <row r="104" spans="1:35" ht="12.75" customHeight="1" x14ac:dyDescent="0.2">
      <c r="A104" s="397" t="str">
        <f t="shared" si="1"/>
        <v>Ofsted Webpage</v>
      </c>
      <c r="B104" s="388">
        <v>50898</v>
      </c>
      <c r="C104" s="388">
        <v>108127</v>
      </c>
      <c r="D104" s="388">
        <v>10001008</v>
      </c>
      <c r="E104" s="388" t="s">
        <v>765</v>
      </c>
      <c r="F104" s="388" t="s">
        <v>159</v>
      </c>
      <c r="G104" s="388" t="s">
        <v>14</v>
      </c>
      <c r="H104" s="388" t="s">
        <v>192</v>
      </c>
      <c r="I104" s="388" t="s">
        <v>131</v>
      </c>
      <c r="J104" s="388" t="s">
        <v>131</v>
      </c>
      <c r="K104" s="400">
        <v>42333</v>
      </c>
      <c r="L104" s="388">
        <v>1</v>
      </c>
      <c r="M104" s="403" t="s">
        <v>4768</v>
      </c>
      <c r="N104" s="388" t="s">
        <v>143</v>
      </c>
      <c r="O104" s="388" t="s">
        <v>104</v>
      </c>
      <c r="P104" s="400">
        <v>40252</v>
      </c>
      <c r="Q104" s="400">
        <v>40256</v>
      </c>
      <c r="R104" s="400">
        <v>40319</v>
      </c>
      <c r="S104" s="388">
        <v>2</v>
      </c>
      <c r="T104" s="388">
        <v>2</v>
      </c>
      <c r="U104" s="388">
        <v>2</v>
      </c>
      <c r="V104" s="388" t="s">
        <v>96</v>
      </c>
      <c r="W104" s="388">
        <v>2</v>
      </c>
      <c r="X104" s="388" t="s">
        <v>96</v>
      </c>
      <c r="Y104" s="401" t="s">
        <v>4769</v>
      </c>
      <c r="Z104" s="400">
        <v>38751</v>
      </c>
      <c r="AA104" s="400">
        <v>38751</v>
      </c>
      <c r="AB104" s="388" t="s">
        <v>4754</v>
      </c>
      <c r="AC104" s="388" t="s">
        <v>4660</v>
      </c>
      <c r="AD104" s="388">
        <v>2</v>
      </c>
      <c r="AE104" s="388">
        <v>2</v>
      </c>
      <c r="AF104" s="388" t="s">
        <v>96</v>
      </c>
      <c r="AG104" s="388" t="s">
        <v>96</v>
      </c>
      <c r="AH104" s="388" t="s">
        <v>96</v>
      </c>
      <c r="AI104" s="388" t="s">
        <v>4537</v>
      </c>
    </row>
    <row r="105" spans="1:35" ht="12.75" customHeight="1" x14ac:dyDescent="0.2">
      <c r="A105" s="397" t="str">
        <f t="shared" si="1"/>
        <v>Ofsted Webpage</v>
      </c>
      <c r="B105" s="388">
        <v>50936</v>
      </c>
      <c r="C105" s="388">
        <v>119214</v>
      </c>
      <c r="D105" s="388">
        <v>10030637</v>
      </c>
      <c r="E105" s="388" t="s">
        <v>169</v>
      </c>
      <c r="F105" s="388" t="s">
        <v>170</v>
      </c>
      <c r="G105" s="388" t="s">
        <v>13</v>
      </c>
      <c r="H105" s="388" t="s">
        <v>160</v>
      </c>
      <c r="I105" s="388" t="s">
        <v>161</v>
      </c>
      <c r="J105" s="388" t="s">
        <v>161</v>
      </c>
      <c r="K105" s="400" t="s">
        <v>195</v>
      </c>
      <c r="L105" s="388" t="s">
        <v>195</v>
      </c>
      <c r="M105" s="403">
        <v>10022580</v>
      </c>
      <c r="N105" s="388" t="s">
        <v>136</v>
      </c>
      <c r="O105" s="388" t="s">
        <v>117</v>
      </c>
      <c r="P105" s="400">
        <v>42767</v>
      </c>
      <c r="Q105" s="400">
        <v>42775</v>
      </c>
      <c r="R105" s="400">
        <v>42810</v>
      </c>
      <c r="S105" s="388">
        <v>1</v>
      </c>
      <c r="T105" s="388">
        <v>1</v>
      </c>
      <c r="U105" s="388">
        <v>1</v>
      </c>
      <c r="V105" s="388">
        <v>1</v>
      </c>
      <c r="W105" s="388">
        <v>1</v>
      </c>
      <c r="X105" s="388" t="s">
        <v>4480</v>
      </c>
      <c r="Y105" s="401" t="s">
        <v>171</v>
      </c>
      <c r="Z105" s="400">
        <v>41198</v>
      </c>
      <c r="AA105" s="400">
        <v>41201</v>
      </c>
      <c r="AB105" s="388" t="s">
        <v>98</v>
      </c>
      <c r="AC105" s="388" t="s">
        <v>4660</v>
      </c>
      <c r="AD105" s="388">
        <v>2</v>
      </c>
      <c r="AE105" s="388">
        <v>2</v>
      </c>
      <c r="AF105" s="388">
        <v>2</v>
      </c>
      <c r="AG105" s="388" t="s">
        <v>96</v>
      </c>
      <c r="AH105" s="388">
        <v>2</v>
      </c>
      <c r="AI105" s="388" t="s">
        <v>118</v>
      </c>
    </row>
    <row r="106" spans="1:35" ht="12.75" customHeight="1" x14ac:dyDescent="0.2">
      <c r="A106" s="397" t="str">
        <f t="shared" si="1"/>
        <v>Ofsted Webpage</v>
      </c>
      <c r="B106" s="388">
        <v>50949</v>
      </c>
      <c r="C106" s="388">
        <v>112646</v>
      </c>
      <c r="D106" s="388">
        <v>10001078</v>
      </c>
      <c r="E106" s="388" t="s">
        <v>767</v>
      </c>
      <c r="F106" s="388" t="s">
        <v>90</v>
      </c>
      <c r="G106" s="388" t="s">
        <v>13</v>
      </c>
      <c r="H106" s="388" t="s">
        <v>768</v>
      </c>
      <c r="I106" s="388" t="s">
        <v>92</v>
      </c>
      <c r="J106" s="388" t="s">
        <v>93</v>
      </c>
      <c r="K106" s="400">
        <v>42467</v>
      </c>
      <c r="L106" s="388">
        <v>1</v>
      </c>
      <c r="M106" s="403" t="s">
        <v>5224</v>
      </c>
      <c r="N106" s="388" t="s">
        <v>98</v>
      </c>
      <c r="O106" s="388" t="s">
        <v>104</v>
      </c>
      <c r="P106" s="400">
        <v>40750</v>
      </c>
      <c r="Q106" s="400">
        <v>40753</v>
      </c>
      <c r="R106" s="400">
        <v>40779</v>
      </c>
      <c r="S106" s="388">
        <v>2</v>
      </c>
      <c r="T106" s="388">
        <v>2</v>
      </c>
      <c r="U106" s="388">
        <v>3</v>
      </c>
      <c r="V106" s="388" t="s">
        <v>96</v>
      </c>
      <c r="W106" s="388">
        <v>2</v>
      </c>
      <c r="X106" s="388" t="s">
        <v>96</v>
      </c>
      <c r="Y106" s="401" t="s">
        <v>5225</v>
      </c>
      <c r="Z106" s="400">
        <v>38953</v>
      </c>
      <c r="AA106" s="400">
        <v>38953</v>
      </c>
      <c r="AB106" s="388" t="s">
        <v>4879</v>
      </c>
      <c r="AC106" s="388" t="s">
        <v>4660</v>
      </c>
      <c r="AD106" s="388">
        <v>2</v>
      </c>
      <c r="AE106" s="388">
        <v>2</v>
      </c>
      <c r="AF106" s="388" t="s">
        <v>96</v>
      </c>
      <c r="AG106" s="388" t="s">
        <v>96</v>
      </c>
      <c r="AH106" s="388" t="s">
        <v>96</v>
      </c>
      <c r="AI106" s="388" t="s">
        <v>4537</v>
      </c>
    </row>
    <row r="107" spans="1:35" ht="12.75" customHeight="1" x14ac:dyDescent="0.2">
      <c r="A107" s="397" t="str">
        <f t="shared" si="1"/>
        <v>Ofsted Webpage</v>
      </c>
      <c r="B107" s="388">
        <v>50958</v>
      </c>
      <c r="C107" s="388">
        <v>114810</v>
      </c>
      <c r="D107" s="388">
        <v>10001094</v>
      </c>
      <c r="E107" s="388" t="s">
        <v>770</v>
      </c>
      <c r="F107" s="388" t="s">
        <v>159</v>
      </c>
      <c r="G107" s="388" t="s">
        <v>14</v>
      </c>
      <c r="H107" s="388" t="s">
        <v>771</v>
      </c>
      <c r="I107" s="388" t="s">
        <v>186</v>
      </c>
      <c r="J107" s="388" t="s">
        <v>93</v>
      </c>
      <c r="K107" s="400" t="s">
        <v>195</v>
      </c>
      <c r="L107" s="388" t="s">
        <v>195</v>
      </c>
      <c r="M107" s="403">
        <v>10030745</v>
      </c>
      <c r="N107" s="388" t="s">
        <v>197</v>
      </c>
      <c r="O107" s="388" t="s">
        <v>104</v>
      </c>
      <c r="P107" s="400">
        <v>43130</v>
      </c>
      <c r="Q107" s="400">
        <v>43133</v>
      </c>
      <c r="R107" s="400">
        <v>43171</v>
      </c>
      <c r="S107" s="388">
        <v>2</v>
      </c>
      <c r="T107" s="388">
        <v>2</v>
      </c>
      <c r="U107" s="388">
        <v>2</v>
      </c>
      <c r="V107" s="388">
        <v>2</v>
      </c>
      <c r="W107" s="388">
        <v>2</v>
      </c>
      <c r="X107" s="388" t="s">
        <v>4480</v>
      </c>
      <c r="Y107" s="401">
        <v>10004896</v>
      </c>
      <c r="Z107" s="400">
        <v>42422</v>
      </c>
      <c r="AA107" s="400">
        <v>42437</v>
      </c>
      <c r="AB107" s="388" t="s">
        <v>162</v>
      </c>
      <c r="AC107" s="388" t="s">
        <v>4770</v>
      </c>
      <c r="AD107" s="388">
        <v>3</v>
      </c>
      <c r="AE107" s="388">
        <v>3</v>
      </c>
      <c r="AF107" s="388">
        <v>3</v>
      </c>
      <c r="AG107" s="388">
        <v>3</v>
      </c>
      <c r="AH107" s="388">
        <v>3</v>
      </c>
      <c r="AI107" s="388" t="s">
        <v>118</v>
      </c>
    </row>
    <row r="108" spans="1:35" ht="12.75" customHeight="1" x14ac:dyDescent="0.2">
      <c r="A108" s="397" t="str">
        <f t="shared" si="1"/>
        <v>Ofsted Webpage</v>
      </c>
      <c r="B108" s="388">
        <v>50971</v>
      </c>
      <c r="C108" s="388">
        <v>107891</v>
      </c>
      <c r="D108" s="388">
        <v>10001123</v>
      </c>
      <c r="E108" s="388" t="s">
        <v>773</v>
      </c>
      <c r="F108" s="388" t="s">
        <v>159</v>
      </c>
      <c r="G108" s="388" t="s">
        <v>14</v>
      </c>
      <c r="H108" s="388" t="s">
        <v>101</v>
      </c>
      <c r="I108" s="388" t="s">
        <v>102</v>
      </c>
      <c r="J108" s="388" t="s">
        <v>102</v>
      </c>
      <c r="K108" s="400">
        <v>42517</v>
      </c>
      <c r="L108" s="388">
        <v>1</v>
      </c>
      <c r="M108" s="403" t="s">
        <v>4771</v>
      </c>
      <c r="N108" s="388" t="s">
        <v>143</v>
      </c>
      <c r="O108" s="388" t="s">
        <v>104</v>
      </c>
      <c r="P108" s="400">
        <v>40609</v>
      </c>
      <c r="Q108" s="400">
        <v>40613</v>
      </c>
      <c r="R108" s="400">
        <v>40648</v>
      </c>
      <c r="S108" s="388">
        <v>2</v>
      </c>
      <c r="T108" s="388">
        <v>2</v>
      </c>
      <c r="U108" s="388">
        <v>2</v>
      </c>
      <c r="V108" s="388" t="s">
        <v>96</v>
      </c>
      <c r="W108" s="388">
        <v>2</v>
      </c>
      <c r="X108" s="388" t="s">
        <v>96</v>
      </c>
      <c r="Y108" s="401" t="s">
        <v>4772</v>
      </c>
      <c r="Z108" s="400">
        <v>39052</v>
      </c>
      <c r="AA108" s="400">
        <v>39052</v>
      </c>
      <c r="AB108" s="388" t="s">
        <v>4754</v>
      </c>
      <c r="AC108" s="388" t="s">
        <v>4660</v>
      </c>
      <c r="AD108" s="388">
        <v>3</v>
      </c>
      <c r="AE108" s="388">
        <v>3</v>
      </c>
      <c r="AF108" s="388" t="s">
        <v>96</v>
      </c>
      <c r="AG108" s="388" t="s">
        <v>96</v>
      </c>
      <c r="AH108" s="388" t="s">
        <v>96</v>
      </c>
      <c r="AI108" s="388" t="s">
        <v>118</v>
      </c>
    </row>
    <row r="109" spans="1:35" ht="12.75" customHeight="1" x14ac:dyDescent="0.2">
      <c r="A109" s="397" t="str">
        <f t="shared" si="1"/>
        <v>Ofsted Webpage</v>
      </c>
      <c r="B109" s="388">
        <v>50992</v>
      </c>
      <c r="C109" s="388">
        <v>108825</v>
      </c>
      <c r="D109" s="388">
        <v>10001145</v>
      </c>
      <c r="E109" s="388" t="s">
        <v>537</v>
      </c>
      <c r="F109" s="388" t="s">
        <v>90</v>
      </c>
      <c r="G109" s="388" t="s">
        <v>13</v>
      </c>
      <c r="H109" s="388" t="s">
        <v>239</v>
      </c>
      <c r="I109" s="388" t="s">
        <v>152</v>
      </c>
      <c r="J109" s="388" t="s">
        <v>152</v>
      </c>
      <c r="K109" s="400" t="s">
        <v>195</v>
      </c>
      <c r="L109" s="388" t="s">
        <v>195</v>
      </c>
      <c r="M109" s="403">
        <v>10022565</v>
      </c>
      <c r="N109" s="388" t="s">
        <v>121</v>
      </c>
      <c r="O109" s="388" t="s">
        <v>104</v>
      </c>
      <c r="P109" s="400">
        <v>42654</v>
      </c>
      <c r="Q109" s="400">
        <v>42656</v>
      </c>
      <c r="R109" s="400">
        <v>42691</v>
      </c>
      <c r="S109" s="388">
        <v>2</v>
      </c>
      <c r="T109" s="388">
        <v>2</v>
      </c>
      <c r="U109" s="388">
        <v>2</v>
      </c>
      <c r="V109" s="388">
        <v>2</v>
      </c>
      <c r="W109" s="388">
        <v>2</v>
      </c>
      <c r="X109" s="388" t="s">
        <v>4480</v>
      </c>
      <c r="Y109" s="401" t="s">
        <v>538</v>
      </c>
      <c r="Z109" s="400">
        <v>41828</v>
      </c>
      <c r="AA109" s="400">
        <v>41830</v>
      </c>
      <c r="AB109" s="388" t="s">
        <v>138</v>
      </c>
      <c r="AC109" s="388" t="s">
        <v>4660</v>
      </c>
      <c r="AD109" s="388">
        <v>2</v>
      </c>
      <c r="AE109" s="388">
        <v>2</v>
      </c>
      <c r="AF109" s="388">
        <v>2</v>
      </c>
      <c r="AG109" s="388" t="s">
        <v>96</v>
      </c>
      <c r="AH109" s="388">
        <v>2</v>
      </c>
      <c r="AI109" s="388" t="s">
        <v>4537</v>
      </c>
    </row>
    <row r="110" spans="1:35" ht="12.75" customHeight="1" x14ac:dyDescent="0.2">
      <c r="A110" s="397" t="str">
        <f t="shared" si="1"/>
        <v>Ofsted Webpage</v>
      </c>
      <c r="B110" s="388">
        <v>51002</v>
      </c>
      <c r="C110" s="388">
        <v>108548</v>
      </c>
      <c r="D110" s="388">
        <v>10006622</v>
      </c>
      <c r="E110" s="388" t="s">
        <v>775</v>
      </c>
      <c r="F110" s="388" t="s">
        <v>90</v>
      </c>
      <c r="G110" s="388" t="s">
        <v>13</v>
      </c>
      <c r="H110" s="388" t="s">
        <v>776</v>
      </c>
      <c r="I110" s="388" t="s">
        <v>177</v>
      </c>
      <c r="J110" s="388" t="s">
        <v>177</v>
      </c>
      <c r="K110" s="400" t="s">
        <v>195</v>
      </c>
      <c r="L110" s="388" t="s">
        <v>195</v>
      </c>
      <c r="M110" s="403">
        <v>10011473</v>
      </c>
      <c r="N110" s="388" t="s">
        <v>136</v>
      </c>
      <c r="O110" s="388" t="s">
        <v>104</v>
      </c>
      <c r="P110" s="400">
        <v>42514</v>
      </c>
      <c r="Q110" s="400">
        <v>42517</v>
      </c>
      <c r="R110" s="400">
        <v>42544</v>
      </c>
      <c r="S110" s="388">
        <v>2</v>
      </c>
      <c r="T110" s="388">
        <v>2</v>
      </c>
      <c r="U110" s="388">
        <v>2</v>
      </c>
      <c r="V110" s="388">
        <v>2</v>
      </c>
      <c r="W110" s="388">
        <v>2</v>
      </c>
      <c r="X110" s="388" t="s">
        <v>4480</v>
      </c>
      <c r="Y110" s="401" t="s">
        <v>5448</v>
      </c>
      <c r="Z110" s="400">
        <v>40204</v>
      </c>
      <c r="AA110" s="400">
        <v>40207</v>
      </c>
      <c r="AB110" s="388" t="s">
        <v>4695</v>
      </c>
      <c r="AC110" s="388" t="s">
        <v>4660</v>
      </c>
      <c r="AD110" s="388">
        <v>2</v>
      </c>
      <c r="AE110" s="388">
        <v>2</v>
      </c>
      <c r="AF110" s="388">
        <v>2</v>
      </c>
      <c r="AG110" s="388" t="s">
        <v>96</v>
      </c>
      <c r="AH110" s="388">
        <v>2</v>
      </c>
      <c r="AI110" s="388" t="s">
        <v>4537</v>
      </c>
    </row>
    <row r="111" spans="1:35" ht="12.75" customHeight="1" x14ac:dyDescent="0.2">
      <c r="A111" s="397" t="str">
        <f t="shared" si="1"/>
        <v>Ofsted Webpage</v>
      </c>
      <c r="B111" s="388">
        <v>51005</v>
      </c>
      <c r="C111" s="388">
        <v>116671</v>
      </c>
      <c r="D111" s="388">
        <v>10001174</v>
      </c>
      <c r="E111" s="388" t="s">
        <v>778</v>
      </c>
      <c r="F111" s="388" t="s">
        <v>90</v>
      </c>
      <c r="G111" s="388" t="s">
        <v>13</v>
      </c>
      <c r="H111" s="388" t="s">
        <v>151</v>
      </c>
      <c r="I111" s="388" t="s">
        <v>152</v>
      </c>
      <c r="J111" s="388" t="s">
        <v>152</v>
      </c>
      <c r="K111" s="400" t="s">
        <v>195</v>
      </c>
      <c r="L111" s="388" t="s">
        <v>195</v>
      </c>
      <c r="M111" s="403">
        <v>10004899</v>
      </c>
      <c r="N111" s="388" t="s">
        <v>121</v>
      </c>
      <c r="O111" s="388" t="s">
        <v>104</v>
      </c>
      <c r="P111" s="400">
        <v>42598</v>
      </c>
      <c r="Q111" s="400">
        <v>42601</v>
      </c>
      <c r="R111" s="400">
        <v>42626</v>
      </c>
      <c r="S111" s="388">
        <v>2</v>
      </c>
      <c r="T111" s="388">
        <v>2</v>
      </c>
      <c r="U111" s="388">
        <v>2</v>
      </c>
      <c r="V111" s="388">
        <v>2</v>
      </c>
      <c r="W111" s="388">
        <v>2</v>
      </c>
      <c r="X111" s="388" t="s">
        <v>4480</v>
      </c>
      <c r="Y111" s="401" t="s">
        <v>2277</v>
      </c>
      <c r="Z111" s="400">
        <v>41722</v>
      </c>
      <c r="AA111" s="400">
        <v>41726</v>
      </c>
      <c r="AB111" s="388" t="s">
        <v>98</v>
      </c>
      <c r="AC111" s="388" t="s">
        <v>4660</v>
      </c>
      <c r="AD111" s="388">
        <v>2</v>
      </c>
      <c r="AE111" s="388">
        <v>2</v>
      </c>
      <c r="AF111" s="388">
        <v>2</v>
      </c>
      <c r="AG111" s="388" t="s">
        <v>96</v>
      </c>
      <c r="AH111" s="388">
        <v>2</v>
      </c>
      <c r="AI111" s="388" t="s">
        <v>4537</v>
      </c>
    </row>
    <row r="112" spans="1:35" ht="12.75" customHeight="1" x14ac:dyDescent="0.2">
      <c r="A112" s="397" t="str">
        <f t="shared" si="1"/>
        <v>Ofsted Webpage</v>
      </c>
      <c r="B112" s="388">
        <v>51025</v>
      </c>
      <c r="C112" s="388">
        <v>115463</v>
      </c>
      <c r="D112" s="388">
        <v>10001182</v>
      </c>
      <c r="E112" s="388" t="s">
        <v>5199</v>
      </c>
      <c r="F112" s="388" t="s">
        <v>90</v>
      </c>
      <c r="G112" s="388" t="s">
        <v>13</v>
      </c>
      <c r="H112" s="388" t="s">
        <v>358</v>
      </c>
      <c r="I112" s="388" t="s">
        <v>186</v>
      </c>
      <c r="J112" s="388" t="s">
        <v>93</v>
      </c>
      <c r="K112" s="400" t="s">
        <v>195</v>
      </c>
      <c r="L112" s="400" t="s">
        <v>195</v>
      </c>
      <c r="M112" s="403">
        <v>10008484</v>
      </c>
      <c r="N112" s="400" t="s">
        <v>383</v>
      </c>
      <c r="O112" s="400" t="s">
        <v>104</v>
      </c>
      <c r="P112" s="400">
        <v>42395</v>
      </c>
      <c r="Q112" s="400">
        <v>42398</v>
      </c>
      <c r="R112" s="400">
        <v>42416</v>
      </c>
      <c r="S112" s="404">
        <v>2</v>
      </c>
      <c r="T112" s="404">
        <v>2</v>
      </c>
      <c r="U112" s="404">
        <v>2</v>
      </c>
      <c r="V112" s="404">
        <v>2</v>
      </c>
      <c r="W112" s="404">
        <v>2</v>
      </c>
      <c r="X112" s="400" t="s">
        <v>4480</v>
      </c>
      <c r="Y112" s="402" t="s">
        <v>2282</v>
      </c>
      <c r="Z112" s="400">
        <v>41820</v>
      </c>
      <c r="AA112" s="400">
        <v>41824</v>
      </c>
      <c r="AB112" s="400" t="s">
        <v>138</v>
      </c>
      <c r="AC112" s="400" t="s">
        <v>4660</v>
      </c>
      <c r="AD112" s="404">
        <v>3</v>
      </c>
      <c r="AE112" s="404">
        <v>3</v>
      </c>
      <c r="AF112" s="404">
        <v>3</v>
      </c>
      <c r="AG112" s="404" t="s">
        <v>96</v>
      </c>
      <c r="AH112" s="404">
        <v>3</v>
      </c>
      <c r="AI112" s="400" t="s">
        <v>118</v>
      </c>
    </row>
    <row r="113" spans="1:35" ht="12.75" customHeight="1" x14ac:dyDescent="0.2">
      <c r="A113" s="397" t="str">
        <f t="shared" si="1"/>
        <v>Ofsted Webpage</v>
      </c>
      <c r="B113" s="388">
        <v>51052</v>
      </c>
      <c r="C113" s="388">
        <v>106561</v>
      </c>
      <c r="D113" s="388">
        <v>10001235</v>
      </c>
      <c r="E113" s="388" t="s">
        <v>5229</v>
      </c>
      <c r="F113" s="388" t="s">
        <v>90</v>
      </c>
      <c r="G113" s="388" t="s">
        <v>13</v>
      </c>
      <c r="H113" s="388" t="s">
        <v>167</v>
      </c>
      <c r="I113" s="388" t="s">
        <v>102</v>
      </c>
      <c r="J113" s="388" t="s">
        <v>102</v>
      </c>
      <c r="K113" s="400" t="s">
        <v>195</v>
      </c>
      <c r="L113" s="388" t="s">
        <v>195</v>
      </c>
      <c r="M113" s="403" t="s">
        <v>195</v>
      </c>
      <c r="N113" s="388" t="s">
        <v>195</v>
      </c>
      <c r="O113" s="388" t="s">
        <v>195</v>
      </c>
      <c r="P113" s="400" t="s">
        <v>195</v>
      </c>
      <c r="Q113" s="400" t="s">
        <v>195</v>
      </c>
      <c r="R113" s="400" t="s">
        <v>195</v>
      </c>
      <c r="S113" s="388" t="s">
        <v>195</v>
      </c>
      <c r="T113" s="388" t="s">
        <v>195</v>
      </c>
      <c r="U113" s="388" t="s">
        <v>195</v>
      </c>
      <c r="V113" s="388" t="s">
        <v>195</v>
      </c>
      <c r="W113" s="388" t="s">
        <v>195</v>
      </c>
      <c r="X113" s="388" t="s">
        <v>195</v>
      </c>
      <c r="Y113" s="401" t="s">
        <v>195</v>
      </c>
      <c r="Z113" s="400" t="s">
        <v>195</v>
      </c>
      <c r="AA113" s="400" t="s">
        <v>195</v>
      </c>
      <c r="AB113" s="388" t="s">
        <v>195</v>
      </c>
      <c r="AC113" s="388" t="s">
        <v>195</v>
      </c>
      <c r="AD113" s="388" t="s">
        <v>195</v>
      </c>
      <c r="AE113" s="388" t="s">
        <v>195</v>
      </c>
      <c r="AF113" s="388" t="s">
        <v>195</v>
      </c>
      <c r="AG113" s="388" t="s">
        <v>195</v>
      </c>
      <c r="AH113" s="388" t="s">
        <v>195</v>
      </c>
      <c r="AI113" s="388" t="s">
        <v>195</v>
      </c>
    </row>
    <row r="114" spans="1:35" ht="12.75" customHeight="1" x14ac:dyDescent="0.2">
      <c r="A114" s="397" t="str">
        <f t="shared" si="1"/>
        <v>Ofsted Webpage</v>
      </c>
      <c r="B114" s="388">
        <v>51072</v>
      </c>
      <c r="C114" s="388">
        <v>106548</v>
      </c>
      <c r="D114" s="388">
        <v>10001259</v>
      </c>
      <c r="E114" s="388" t="s">
        <v>1569</v>
      </c>
      <c r="F114" s="388" t="s">
        <v>90</v>
      </c>
      <c r="G114" s="388" t="s">
        <v>13</v>
      </c>
      <c r="H114" s="388" t="s">
        <v>485</v>
      </c>
      <c r="I114" s="388" t="s">
        <v>102</v>
      </c>
      <c r="J114" s="388" t="s">
        <v>102</v>
      </c>
      <c r="K114" s="400" t="s">
        <v>195</v>
      </c>
      <c r="L114" s="388" t="s">
        <v>195</v>
      </c>
      <c r="M114" s="403">
        <v>10041100</v>
      </c>
      <c r="N114" s="388" t="s">
        <v>136</v>
      </c>
      <c r="O114" s="388" t="s">
        <v>117</v>
      </c>
      <c r="P114" s="400">
        <v>43151</v>
      </c>
      <c r="Q114" s="400">
        <v>43159</v>
      </c>
      <c r="R114" s="400">
        <v>43221</v>
      </c>
      <c r="S114" s="388">
        <v>3</v>
      </c>
      <c r="T114" s="388">
        <v>3</v>
      </c>
      <c r="U114" s="388">
        <v>3</v>
      </c>
      <c r="V114" s="388">
        <v>2</v>
      </c>
      <c r="W114" s="388">
        <v>3</v>
      </c>
      <c r="X114" s="388" t="s">
        <v>4480</v>
      </c>
      <c r="Y114" s="401" t="s">
        <v>1570</v>
      </c>
      <c r="Z114" s="400">
        <v>42065</v>
      </c>
      <c r="AA114" s="400">
        <v>42069</v>
      </c>
      <c r="AB114" s="388" t="s">
        <v>98</v>
      </c>
      <c r="AC114" s="388" t="s">
        <v>4660</v>
      </c>
      <c r="AD114" s="388">
        <v>2</v>
      </c>
      <c r="AE114" s="388">
        <v>2</v>
      </c>
      <c r="AF114" s="388">
        <v>2</v>
      </c>
      <c r="AG114" s="388" t="s">
        <v>96</v>
      </c>
      <c r="AH114" s="388">
        <v>2</v>
      </c>
      <c r="AI114" s="388" t="s">
        <v>139</v>
      </c>
    </row>
    <row r="115" spans="1:35" ht="12.75" customHeight="1" x14ac:dyDescent="0.2">
      <c r="A115" s="397" t="str">
        <f t="shared" si="1"/>
        <v>Ofsted Webpage</v>
      </c>
      <c r="B115" s="388">
        <v>51097</v>
      </c>
      <c r="C115" s="388">
        <v>121224</v>
      </c>
      <c r="D115" s="388">
        <v>10032017</v>
      </c>
      <c r="E115" s="388" t="s">
        <v>2284</v>
      </c>
      <c r="F115" s="388" t="s">
        <v>259</v>
      </c>
      <c r="G115" s="388" t="s">
        <v>14</v>
      </c>
      <c r="H115" s="388" t="s">
        <v>223</v>
      </c>
      <c r="I115" s="388" t="s">
        <v>152</v>
      </c>
      <c r="J115" s="388" t="s">
        <v>152</v>
      </c>
      <c r="K115" s="400">
        <v>43012</v>
      </c>
      <c r="L115" s="388">
        <v>1</v>
      </c>
      <c r="M115" s="403" t="s">
        <v>2285</v>
      </c>
      <c r="N115" s="388" t="s">
        <v>138</v>
      </c>
      <c r="O115" s="388" t="s">
        <v>104</v>
      </c>
      <c r="P115" s="400">
        <v>41674</v>
      </c>
      <c r="Q115" s="400">
        <v>41677</v>
      </c>
      <c r="R115" s="400">
        <v>41710</v>
      </c>
      <c r="S115" s="388">
        <v>2</v>
      </c>
      <c r="T115" s="388">
        <v>2</v>
      </c>
      <c r="U115" s="388">
        <v>2</v>
      </c>
      <c r="V115" s="388" t="s">
        <v>96</v>
      </c>
      <c r="W115" s="388">
        <v>2</v>
      </c>
      <c r="X115" s="388" t="s">
        <v>96</v>
      </c>
      <c r="Y115" s="401" t="s">
        <v>3213</v>
      </c>
      <c r="Z115" s="400">
        <v>41177</v>
      </c>
      <c r="AA115" s="400">
        <v>41180</v>
      </c>
      <c r="AB115" s="388" t="s">
        <v>123</v>
      </c>
      <c r="AC115" s="388" t="s">
        <v>4660</v>
      </c>
      <c r="AD115" s="388">
        <v>3</v>
      </c>
      <c r="AE115" s="388">
        <v>3</v>
      </c>
      <c r="AF115" s="388">
        <v>3</v>
      </c>
      <c r="AG115" s="388" t="s">
        <v>96</v>
      </c>
      <c r="AH115" s="388">
        <v>3</v>
      </c>
      <c r="AI115" s="388" t="s">
        <v>118</v>
      </c>
    </row>
    <row r="116" spans="1:35" ht="12.75" customHeight="1" x14ac:dyDescent="0.2">
      <c r="A116" s="397" t="str">
        <f t="shared" si="1"/>
        <v>Ofsted Webpage</v>
      </c>
      <c r="B116" s="388">
        <v>51104</v>
      </c>
      <c r="C116" s="388">
        <v>106685</v>
      </c>
      <c r="D116" s="388">
        <v>10001310</v>
      </c>
      <c r="E116" s="388" t="s">
        <v>1574</v>
      </c>
      <c r="F116" s="388" t="s">
        <v>90</v>
      </c>
      <c r="G116" s="388" t="s">
        <v>13</v>
      </c>
      <c r="H116" s="388" t="s">
        <v>379</v>
      </c>
      <c r="I116" s="388" t="s">
        <v>186</v>
      </c>
      <c r="J116" s="388" t="s">
        <v>93</v>
      </c>
      <c r="K116" s="400" t="s">
        <v>195</v>
      </c>
      <c r="L116" s="400" t="s">
        <v>195</v>
      </c>
      <c r="M116" s="403">
        <v>10041121</v>
      </c>
      <c r="N116" s="400" t="s">
        <v>121</v>
      </c>
      <c r="O116" s="400" t="s">
        <v>117</v>
      </c>
      <c r="P116" s="400">
        <v>43157</v>
      </c>
      <c r="Q116" s="400">
        <v>43160</v>
      </c>
      <c r="R116" s="400">
        <v>43202</v>
      </c>
      <c r="S116" s="404">
        <v>3</v>
      </c>
      <c r="T116" s="404">
        <v>3</v>
      </c>
      <c r="U116" s="404">
        <v>3</v>
      </c>
      <c r="V116" s="404">
        <v>2</v>
      </c>
      <c r="W116" s="404">
        <v>3</v>
      </c>
      <c r="X116" s="400" t="s">
        <v>4480</v>
      </c>
      <c r="Y116" s="402" t="s">
        <v>1575</v>
      </c>
      <c r="Z116" s="400">
        <v>42016</v>
      </c>
      <c r="AA116" s="400">
        <v>42020</v>
      </c>
      <c r="AB116" s="400" t="s">
        <v>138</v>
      </c>
      <c r="AC116" s="400" t="s">
        <v>4660</v>
      </c>
      <c r="AD116" s="404">
        <v>2</v>
      </c>
      <c r="AE116" s="404">
        <v>2</v>
      </c>
      <c r="AF116" s="404">
        <v>2</v>
      </c>
      <c r="AG116" s="404" t="s">
        <v>96</v>
      </c>
      <c r="AH116" s="404">
        <v>2</v>
      </c>
      <c r="AI116" s="400" t="s">
        <v>139</v>
      </c>
    </row>
    <row r="117" spans="1:35" ht="12.75" customHeight="1" x14ac:dyDescent="0.2">
      <c r="A117" s="397" t="str">
        <f t="shared" si="1"/>
        <v>Ofsted Webpage</v>
      </c>
      <c r="B117" s="388">
        <v>51142</v>
      </c>
      <c r="C117" s="388">
        <v>108568</v>
      </c>
      <c r="D117" s="388">
        <v>10008159</v>
      </c>
      <c r="E117" s="388" t="s">
        <v>4548</v>
      </c>
      <c r="F117" s="388" t="s">
        <v>90</v>
      </c>
      <c r="G117" s="388" t="s">
        <v>13</v>
      </c>
      <c r="H117" s="388" t="s">
        <v>1976</v>
      </c>
      <c r="I117" s="388" t="s">
        <v>1101</v>
      </c>
      <c r="J117" s="388" t="s">
        <v>115</v>
      </c>
      <c r="K117" s="400">
        <v>43257</v>
      </c>
      <c r="L117" s="388">
        <v>1</v>
      </c>
      <c r="M117" s="403" t="s">
        <v>2291</v>
      </c>
      <c r="N117" s="388" t="s">
        <v>138</v>
      </c>
      <c r="O117" s="388" t="s">
        <v>104</v>
      </c>
      <c r="P117" s="400">
        <v>41869</v>
      </c>
      <c r="Q117" s="400">
        <v>41873</v>
      </c>
      <c r="R117" s="400">
        <v>41911</v>
      </c>
      <c r="S117" s="388">
        <v>2</v>
      </c>
      <c r="T117" s="388">
        <v>2</v>
      </c>
      <c r="U117" s="388">
        <v>2</v>
      </c>
      <c r="V117" s="388" t="s">
        <v>96</v>
      </c>
      <c r="W117" s="388">
        <v>2</v>
      </c>
      <c r="X117" s="388" t="s">
        <v>96</v>
      </c>
      <c r="Y117" s="401" t="s">
        <v>3220</v>
      </c>
      <c r="Z117" s="400">
        <v>41323</v>
      </c>
      <c r="AA117" s="400">
        <v>41327</v>
      </c>
      <c r="AB117" s="388" t="s">
        <v>98</v>
      </c>
      <c r="AC117" s="388" t="s">
        <v>4660</v>
      </c>
      <c r="AD117" s="388">
        <v>3</v>
      </c>
      <c r="AE117" s="388">
        <v>3</v>
      </c>
      <c r="AF117" s="388">
        <v>3</v>
      </c>
      <c r="AG117" s="388" t="s">
        <v>96</v>
      </c>
      <c r="AH117" s="388">
        <v>3</v>
      </c>
      <c r="AI117" s="388" t="s">
        <v>118</v>
      </c>
    </row>
    <row r="118" spans="1:35" ht="12.75" customHeight="1" x14ac:dyDescent="0.2">
      <c r="A118" s="397" t="str">
        <f t="shared" si="1"/>
        <v>Ofsted Webpage</v>
      </c>
      <c r="B118" s="388">
        <v>51149</v>
      </c>
      <c r="C118" s="388">
        <v>106328</v>
      </c>
      <c r="D118" s="388">
        <v>10001394</v>
      </c>
      <c r="E118" s="388" t="s">
        <v>372</v>
      </c>
      <c r="F118" s="388" t="s">
        <v>90</v>
      </c>
      <c r="G118" s="388" t="s">
        <v>13</v>
      </c>
      <c r="H118" s="388" t="s">
        <v>232</v>
      </c>
      <c r="I118" s="388" t="s">
        <v>177</v>
      </c>
      <c r="J118" s="388" t="s">
        <v>177</v>
      </c>
      <c r="K118" s="400">
        <v>42711</v>
      </c>
      <c r="L118" s="388">
        <v>1</v>
      </c>
      <c r="M118" s="403" t="s">
        <v>5233</v>
      </c>
      <c r="N118" s="388" t="s">
        <v>98</v>
      </c>
      <c r="O118" s="388" t="s">
        <v>104</v>
      </c>
      <c r="P118" s="400">
        <v>40994</v>
      </c>
      <c r="Q118" s="400">
        <v>40998</v>
      </c>
      <c r="R118" s="400">
        <v>41038</v>
      </c>
      <c r="S118" s="388">
        <v>2</v>
      </c>
      <c r="T118" s="388">
        <v>2</v>
      </c>
      <c r="U118" s="388">
        <v>2</v>
      </c>
      <c r="V118" s="388" t="s">
        <v>96</v>
      </c>
      <c r="W118" s="388">
        <v>2</v>
      </c>
      <c r="X118" s="388" t="s">
        <v>96</v>
      </c>
      <c r="Y118" s="401" t="s">
        <v>5234</v>
      </c>
      <c r="Z118" s="400">
        <v>39065</v>
      </c>
      <c r="AA118" s="400">
        <v>39065</v>
      </c>
      <c r="AB118" s="388" t="s">
        <v>4879</v>
      </c>
      <c r="AC118" s="388" t="s">
        <v>4660</v>
      </c>
      <c r="AD118" s="388">
        <v>2</v>
      </c>
      <c r="AE118" s="388">
        <v>1</v>
      </c>
      <c r="AF118" s="388" t="s">
        <v>96</v>
      </c>
      <c r="AG118" s="388" t="s">
        <v>96</v>
      </c>
      <c r="AH118" s="388" t="s">
        <v>96</v>
      </c>
      <c r="AI118" s="388" t="s">
        <v>4537</v>
      </c>
    </row>
    <row r="119" spans="1:35" ht="12.75" customHeight="1" x14ac:dyDescent="0.2">
      <c r="A119" s="397" t="str">
        <f t="shared" si="1"/>
        <v>Ofsted Webpage</v>
      </c>
      <c r="B119" s="388">
        <v>51170</v>
      </c>
      <c r="C119" s="388">
        <v>105927</v>
      </c>
      <c r="D119" s="388">
        <v>10001436</v>
      </c>
      <c r="E119" s="388" t="s">
        <v>4633</v>
      </c>
      <c r="F119" s="388" t="s">
        <v>259</v>
      </c>
      <c r="G119" s="388" t="s">
        <v>14</v>
      </c>
      <c r="H119" s="388" t="s">
        <v>108</v>
      </c>
      <c r="I119" s="388" t="s">
        <v>102</v>
      </c>
      <c r="J119" s="388" t="s">
        <v>102</v>
      </c>
      <c r="K119" s="400" t="s">
        <v>195</v>
      </c>
      <c r="L119" s="388" t="s">
        <v>195</v>
      </c>
      <c r="M119" s="403">
        <v>10030785</v>
      </c>
      <c r="N119" s="388" t="s">
        <v>261</v>
      </c>
      <c r="O119" s="388" t="s">
        <v>104</v>
      </c>
      <c r="P119" s="400">
        <v>43018</v>
      </c>
      <c r="Q119" s="400">
        <v>43021</v>
      </c>
      <c r="R119" s="400">
        <v>43063</v>
      </c>
      <c r="S119" s="388">
        <v>1</v>
      </c>
      <c r="T119" s="388">
        <v>1</v>
      </c>
      <c r="U119" s="388">
        <v>1</v>
      </c>
      <c r="V119" s="388">
        <v>1</v>
      </c>
      <c r="W119" s="388">
        <v>1</v>
      </c>
      <c r="X119" s="388" t="s">
        <v>4480</v>
      </c>
      <c r="Y119" s="401" t="s">
        <v>3223</v>
      </c>
      <c r="Z119" s="400">
        <v>41239</v>
      </c>
      <c r="AA119" s="400">
        <v>41243</v>
      </c>
      <c r="AB119" s="388" t="s">
        <v>98</v>
      </c>
      <c r="AC119" s="388" t="s">
        <v>4660</v>
      </c>
      <c r="AD119" s="388">
        <v>1</v>
      </c>
      <c r="AE119" s="388">
        <v>1</v>
      </c>
      <c r="AF119" s="388">
        <v>1</v>
      </c>
      <c r="AG119" s="388" t="s">
        <v>96</v>
      </c>
      <c r="AH119" s="388">
        <v>1</v>
      </c>
      <c r="AI119" s="388" t="s">
        <v>4537</v>
      </c>
    </row>
    <row r="120" spans="1:35" ht="12.75" customHeight="1" x14ac:dyDescent="0.2">
      <c r="A120" s="397" t="str">
        <f t="shared" si="1"/>
        <v>Ofsted Webpage</v>
      </c>
      <c r="B120" s="388">
        <v>51201</v>
      </c>
      <c r="C120" s="388">
        <v>107149</v>
      </c>
      <c r="D120" s="388">
        <v>10001515</v>
      </c>
      <c r="E120" s="388" t="s">
        <v>5236</v>
      </c>
      <c r="F120" s="388" t="s">
        <v>90</v>
      </c>
      <c r="G120" s="388" t="s">
        <v>13</v>
      </c>
      <c r="H120" s="388" t="s">
        <v>806</v>
      </c>
      <c r="I120" s="388" t="s">
        <v>186</v>
      </c>
      <c r="J120" s="388" t="s">
        <v>93</v>
      </c>
      <c r="K120" s="400" t="s">
        <v>195</v>
      </c>
      <c r="L120" s="388" t="s">
        <v>195</v>
      </c>
      <c r="M120" s="403" t="s">
        <v>5237</v>
      </c>
      <c r="N120" s="388" t="s">
        <v>4695</v>
      </c>
      <c r="O120" s="388" t="s">
        <v>104</v>
      </c>
      <c r="P120" s="400">
        <v>39350</v>
      </c>
      <c r="Q120" s="400">
        <v>39352</v>
      </c>
      <c r="R120" s="400">
        <v>39393</v>
      </c>
      <c r="S120" s="388">
        <v>2</v>
      </c>
      <c r="T120" s="388">
        <v>2</v>
      </c>
      <c r="U120" s="388">
        <v>3</v>
      </c>
      <c r="V120" s="388" t="s">
        <v>96</v>
      </c>
      <c r="W120" s="388">
        <v>2</v>
      </c>
      <c r="X120" s="388" t="s">
        <v>96</v>
      </c>
      <c r="Y120" s="401" t="s">
        <v>195</v>
      </c>
      <c r="Z120" s="400" t="s">
        <v>195</v>
      </c>
      <c r="AA120" s="400" t="s">
        <v>195</v>
      </c>
      <c r="AB120" s="388" t="s">
        <v>195</v>
      </c>
      <c r="AC120" s="388" t="s">
        <v>195</v>
      </c>
      <c r="AD120" s="388" t="s">
        <v>195</v>
      </c>
      <c r="AE120" s="388" t="s">
        <v>195</v>
      </c>
      <c r="AF120" s="388" t="s">
        <v>195</v>
      </c>
      <c r="AG120" s="388" t="s">
        <v>195</v>
      </c>
      <c r="AH120" s="388" t="s">
        <v>195</v>
      </c>
      <c r="AI120" s="388" t="s">
        <v>4479</v>
      </c>
    </row>
    <row r="121" spans="1:35" ht="12.75" customHeight="1" x14ac:dyDescent="0.2">
      <c r="A121" s="397" t="str">
        <f t="shared" si="1"/>
        <v>Ofsted Webpage</v>
      </c>
      <c r="B121" s="388">
        <v>51224</v>
      </c>
      <c r="C121" s="388">
        <v>110066</v>
      </c>
      <c r="D121" s="388">
        <v>10001539</v>
      </c>
      <c r="E121" s="388" t="s">
        <v>788</v>
      </c>
      <c r="F121" s="388" t="s">
        <v>259</v>
      </c>
      <c r="G121" s="388" t="s">
        <v>14</v>
      </c>
      <c r="H121" s="388" t="s">
        <v>101</v>
      </c>
      <c r="I121" s="388" t="s">
        <v>102</v>
      </c>
      <c r="J121" s="388" t="s">
        <v>102</v>
      </c>
      <c r="K121" s="400" t="s">
        <v>195</v>
      </c>
      <c r="L121" s="388" t="s">
        <v>195</v>
      </c>
      <c r="M121" s="403">
        <v>10004903</v>
      </c>
      <c r="N121" s="388" t="s">
        <v>136</v>
      </c>
      <c r="O121" s="388" t="s">
        <v>104</v>
      </c>
      <c r="P121" s="400">
        <v>42408</v>
      </c>
      <c r="Q121" s="400">
        <v>42411</v>
      </c>
      <c r="R121" s="400">
        <v>42440</v>
      </c>
      <c r="S121" s="388">
        <v>2</v>
      </c>
      <c r="T121" s="388">
        <v>2</v>
      </c>
      <c r="U121" s="388">
        <v>2</v>
      </c>
      <c r="V121" s="388">
        <v>2</v>
      </c>
      <c r="W121" s="388">
        <v>2</v>
      </c>
      <c r="X121" s="388" t="s">
        <v>4480</v>
      </c>
      <c r="Y121" s="401" t="s">
        <v>3225</v>
      </c>
      <c r="Z121" s="400">
        <v>41183</v>
      </c>
      <c r="AA121" s="400">
        <v>41187</v>
      </c>
      <c r="AB121" s="388" t="s">
        <v>98</v>
      </c>
      <c r="AC121" s="388" t="s">
        <v>4660</v>
      </c>
      <c r="AD121" s="388">
        <v>2</v>
      </c>
      <c r="AE121" s="388">
        <v>2</v>
      </c>
      <c r="AF121" s="388">
        <v>2</v>
      </c>
      <c r="AG121" s="388" t="s">
        <v>96</v>
      </c>
      <c r="AH121" s="388">
        <v>2</v>
      </c>
      <c r="AI121" s="388" t="s">
        <v>4537</v>
      </c>
    </row>
    <row r="122" spans="1:35" ht="12.75" customHeight="1" x14ac:dyDescent="0.2">
      <c r="A122" s="397" t="str">
        <f t="shared" si="1"/>
        <v>Ofsted Webpage</v>
      </c>
      <c r="B122" s="388">
        <v>51259</v>
      </c>
      <c r="C122" s="388">
        <v>109908</v>
      </c>
      <c r="D122" s="388">
        <v>10001602</v>
      </c>
      <c r="E122" s="388" t="s">
        <v>5238</v>
      </c>
      <c r="F122" s="388" t="s">
        <v>90</v>
      </c>
      <c r="G122" s="388" t="s">
        <v>13</v>
      </c>
      <c r="H122" s="388" t="s">
        <v>185</v>
      </c>
      <c r="I122" s="388" t="s">
        <v>186</v>
      </c>
      <c r="J122" s="388" t="s">
        <v>93</v>
      </c>
      <c r="K122" s="400" t="s">
        <v>195</v>
      </c>
      <c r="L122" s="388" t="s">
        <v>195</v>
      </c>
      <c r="M122" s="403">
        <v>10022471</v>
      </c>
      <c r="N122" s="388" t="s">
        <v>136</v>
      </c>
      <c r="O122" s="388" t="s">
        <v>104</v>
      </c>
      <c r="P122" s="400">
        <v>42787</v>
      </c>
      <c r="Q122" s="400">
        <v>42790</v>
      </c>
      <c r="R122" s="400">
        <v>42828</v>
      </c>
      <c r="S122" s="388">
        <v>3</v>
      </c>
      <c r="T122" s="388">
        <v>3</v>
      </c>
      <c r="U122" s="388">
        <v>3</v>
      </c>
      <c r="V122" s="388">
        <v>3</v>
      </c>
      <c r="W122" s="388">
        <v>3</v>
      </c>
      <c r="X122" s="388" t="s">
        <v>4480</v>
      </c>
      <c r="Y122" s="401" t="s">
        <v>1578</v>
      </c>
      <c r="Z122" s="400">
        <v>42016</v>
      </c>
      <c r="AA122" s="400">
        <v>42020</v>
      </c>
      <c r="AB122" s="388" t="s">
        <v>123</v>
      </c>
      <c r="AC122" s="388" t="s">
        <v>4660</v>
      </c>
      <c r="AD122" s="388">
        <v>2</v>
      </c>
      <c r="AE122" s="388">
        <v>2</v>
      </c>
      <c r="AF122" s="388">
        <v>2</v>
      </c>
      <c r="AG122" s="388" t="s">
        <v>96</v>
      </c>
      <c r="AH122" s="388">
        <v>3</v>
      </c>
      <c r="AI122" s="388" t="s">
        <v>139</v>
      </c>
    </row>
    <row r="123" spans="1:35" ht="12.75" customHeight="1" x14ac:dyDescent="0.2">
      <c r="A123" s="397" t="str">
        <f t="shared" si="1"/>
        <v>Ofsted Webpage</v>
      </c>
      <c r="B123" s="388">
        <v>51336</v>
      </c>
      <c r="C123" s="388">
        <v>116950</v>
      </c>
      <c r="D123" s="388">
        <v>10001664</v>
      </c>
      <c r="E123" s="388" t="s">
        <v>4651</v>
      </c>
      <c r="F123" s="388" t="s">
        <v>90</v>
      </c>
      <c r="G123" s="388" t="s">
        <v>13</v>
      </c>
      <c r="H123" s="388" t="s">
        <v>108</v>
      </c>
      <c r="I123" s="388" t="s">
        <v>102</v>
      </c>
      <c r="J123" s="388" t="s">
        <v>102</v>
      </c>
      <c r="K123" s="400" t="s">
        <v>195</v>
      </c>
      <c r="L123" s="388" t="s">
        <v>195</v>
      </c>
      <c r="M123" s="403" t="s">
        <v>195</v>
      </c>
      <c r="N123" s="388" t="s">
        <v>195</v>
      </c>
      <c r="O123" s="388" t="s">
        <v>195</v>
      </c>
      <c r="P123" s="400" t="s">
        <v>195</v>
      </c>
      <c r="Q123" s="400" t="s">
        <v>195</v>
      </c>
      <c r="R123" s="400" t="s">
        <v>195</v>
      </c>
      <c r="S123" s="388" t="s">
        <v>195</v>
      </c>
      <c r="T123" s="388" t="s">
        <v>195</v>
      </c>
      <c r="U123" s="388" t="s">
        <v>195</v>
      </c>
      <c r="V123" s="388" t="s">
        <v>195</v>
      </c>
      <c r="W123" s="388" t="s">
        <v>195</v>
      </c>
      <c r="X123" s="388" t="s">
        <v>195</v>
      </c>
      <c r="Y123" s="401" t="s">
        <v>195</v>
      </c>
      <c r="Z123" s="400" t="s">
        <v>195</v>
      </c>
      <c r="AA123" s="400" t="s">
        <v>195</v>
      </c>
      <c r="AB123" s="388" t="s">
        <v>195</v>
      </c>
      <c r="AC123" s="388" t="s">
        <v>195</v>
      </c>
      <c r="AD123" s="388" t="s">
        <v>195</v>
      </c>
      <c r="AE123" s="388" t="s">
        <v>195</v>
      </c>
      <c r="AF123" s="388" t="s">
        <v>195</v>
      </c>
      <c r="AG123" s="388" t="s">
        <v>195</v>
      </c>
      <c r="AH123" s="388" t="s">
        <v>195</v>
      </c>
      <c r="AI123" s="388" t="s">
        <v>195</v>
      </c>
    </row>
    <row r="124" spans="1:35" ht="12.75" customHeight="1" x14ac:dyDescent="0.2">
      <c r="A124" s="397" t="str">
        <f t="shared" si="1"/>
        <v>Ofsted Webpage</v>
      </c>
      <c r="B124" s="388">
        <v>51349</v>
      </c>
      <c r="C124" s="388">
        <v>108108</v>
      </c>
      <c r="D124" s="388">
        <v>10001695</v>
      </c>
      <c r="E124" s="388" t="s">
        <v>1580</v>
      </c>
      <c r="F124" s="388" t="s">
        <v>159</v>
      </c>
      <c r="G124" s="388" t="s">
        <v>14</v>
      </c>
      <c r="H124" s="388" t="s">
        <v>809</v>
      </c>
      <c r="I124" s="388" t="s">
        <v>155</v>
      </c>
      <c r="J124" s="388" t="s">
        <v>155</v>
      </c>
      <c r="K124" s="400">
        <v>43152</v>
      </c>
      <c r="L124" s="388">
        <v>1</v>
      </c>
      <c r="M124" s="403" t="s">
        <v>1581</v>
      </c>
      <c r="N124" s="388" t="s">
        <v>282</v>
      </c>
      <c r="O124" s="388" t="s">
        <v>104</v>
      </c>
      <c r="P124" s="400">
        <v>41960</v>
      </c>
      <c r="Q124" s="400">
        <v>41964</v>
      </c>
      <c r="R124" s="400">
        <v>42018</v>
      </c>
      <c r="S124" s="388">
        <v>2</v>
      </c>
      <c r="T124" s="388">
        <v>2</v>
      </c>
      <c r="U124" s="388">
        <v>2</v>
      </c>
      <c r="V124" s="388" t="s">
        <v>96</v>
      </c>
      <c r="W124" s="388">
        <v>2</v>
      </c>
      <c r="X124" s="388" t="s">
        <v>96</v>
      </c>
      <c r="Y124" s="401" t="s">
        <v>3227</v>
      </c>
      <c r="Z124" s="400">
        <v>41428</v>
      </c>
      <c r="AA124" s="400">
        <v>41432</v>
      </c>
      <c r="AB124" s="388" t="s">
        <v>143</v>
      </c>
      <c r="AC124" s="388" t="s">
        <v>4660</v>
      </c>
      <c r="AD124" s="388">
        <v>3</v>
      </c>
      <c r="AE124" s="388">
        <v>3</v>
      </c>
      <c r="AF124" s="388">
        <v>3</v>
      </c>
      <c r="AG124" s="388" t="s">
        <v>96</v>
      </c>
      <c r="AH124" s="388">
        <v>3</v>
      </c>
      <c r="AI124" s="388" t="s">
        <v>118</v>
      </c>
    </row>
    <row r="125" spans="1:35" ht="12.75" customHeight="1" x14ac:dyDescent="0.2">
      <c r="A125" s="397" t="str">
        <f t="shared" si="1"/>
        <v>Ofsted Webpage</v>
      </c>
      <c r="B125" s="388">
        <v>51359</v>
      </c>
      <c r="C125" s="388">
        <v>110175</v>
      </c>
      <c r="D125" s="388">
        <v>10008915</v>
      </c>
      <c r="E125" s="388" t="s">
        <v>790</v>
      </c>
      <c r="F125" s="388" t="s">
        <v>159</v>
      </c>
      <c r="G125" s="388" t="s">
        <v>14</v>
      </c>
      <c r="H125" s="388" t="s">
        <v>141</v>
      </c>
      <c r="I125" s="388" t="s">
        <v>115</v>
      </c>
      <c r="J125" s="388" t="s">
        <v>115</v>
      </c>
      <c r="K125" s="400" t="s">
        <v>195</v>
      </c>
      <c r="L125" s="388" t="s">
        <v>195</v>
      </c>
      <c r="M125" s="403">
        <v>10004904</v>
      </c>
      <c r="N125" s="388" t="s">
        <v>257</v>
      </c>
      <c r="O125" s="388" t="s">
        <v>104</v>
      </c>
      <c r="P125" s="400">
        <v>42513</v>
      </c>
      <c r="Q125" s="400">
        <v>42516</v>
      </c>
      <c r="R125" s="400">
        <v>42542</v>
      </c>
      <c r="S125" s="388">
        <v>2</v>
      </c>
      <c r="T125" s="388">
        <v>2</v>
      </c>
      <c r="U125" s="388">
        <v>2</v>
      </c>
      <c r="V125" s="388">
        <v>2</v>
      </c>
      <c r="W125" s="388">
        <v>2</v>
      </c>
      <c r="X125" s="388" t="s">
        <v>4480</v>
      </c>
      <c r="Y125" s="401" t="s">
        <v>4780</v>
      </c>
      <c r="Z125" s="400">
        <v>40351</v>
      </c>
      <c r="AA125" s="400">
        <v>40352</v>
      </c>
      <c r="AB125" s="388" t="s">
        <v>143</v>
      </c>
      <c r="AC125" s="388" t="s">
        <v>4660</v>
      </c>
      <c r="AD125" s="388">
        <v>2</v>
      </c>
      <c r="AE125" s="388">
        <v>2</v>
      </c>
      <c r="AF125" s="388">
        <v>2</v>
      </c>
      <c r="AG125" s="388" t="s">
        <v>96</v>
      </c>
      <c r="AH125" s="388">
        <v>2</v>
      </c>
      <c r="AI125" s="388" t="s">
        <v>4537</v>
      </c>
    </row>
    <row r="126" spans="1:35" ht="12.75" customHeight="1" x14ac:dyDescent="0.2">
      <c r="A126" s="397" t="str">
        <f t="shared" si="1"/>
        <v>Ofsted Webpage</v>
      </c>
      <c r="B126" s="388">
        <v>51385</v>
      </c>
      <c r="C126" s="388">
        <v>108101</v>
      </c>
      <c r="D126" s="388">
        <v>10001723</v>
      </c>
      <c r="E126" s="388" t="s">
        <v>2295</v>
      </c>
      <c r="F126" s="388" t="s">
        <v>159</v>
      </c>
      <c r="G126" s="388" t="s">
        <v>14</v>
      </c>
      <c r="H126" s="388" t="s">
        <v>272</v>
      </c>
      <c r="I126" s="388" t="s">
        <v>161</v>
      </c>
      <c r="J126" s="388" t="s">
        <v>161</v>
      </c>
      <c r="K126" s="400">
        <v>42803</v>
      </c>
      <c r="L126" s="388">
        <v>1</v>
      </c>
      <c r="M126" s="403" t="s">
        <v>2296</v>
      </c>
      <c r="N126" s="388" t="s">
        <v>143</v>
      </c>
      <c r="O126" s="388" t="s">
        <v>104</v>
      </c>
      <c r="P126" s="400">
        <v>41589</v>
      </c>
      <c r="Q126" s="400">
        <v>41593</v>
      </c>
      <c r="R126" s="400">
        <v>41624</v>
      </c>
      <c r="S126" s="388">
        <v>2</v>
      </c>
      <c r="T126" s="388">
        <v>2</v>
      </c>
      <c r="U126" s="388">
        <v>2</v>
      </c>
      <c r="V126" s="388" t="s">
        <v>96</v>
      </c>
      <c r="W126" s="388">
        <v>2</v>
      </c>
      <c r="X126" s="388" t="s">
        <v>96</v>
      </c>
      <c r="Y126" s="401" t="s">
        <v>4784</v>
      </c>
      <c r="Z126" s="400">
        <v>39356</v>
      </c>
      <c r="AA126" s="400">
        <v>39360</v>
      </c>
      <c r="AB126" s="388" t="s">
        <v>143</v>
      </c>
      <c r="AC126" s="388" t="s">
        <v>4660</v>
      </c>
      <c r="AD126" s="388">
        <v>2</v>
      </c>
      <c r="AE126" s="388">
        <v>2</v>
      </c>
      <c r="AF126" s="388">
        <v>3</v>
      </c>
      <c r="AG126" s="388" t="s">
        <v>96</v>
      </c>
      <c r="AH126" s="388">
        <v>2</v>
      </c>
      <c r="AI126" s="388" t="s">
        <v>4537</v>
      </c>
    </row>
    <row r="127" spans="1:35" ht="12.75" customHeight="1" x14ac:dyDescent="0.2">
      <c r="A127" s="397" t="str">
        <f t="shared" si="1"/>
        <v>Ofsted Webpage</v>
      </c>
      <c r="B127" s="388">
        <v>51395</v>
      </c>
      <c r="C127" s="388">
        <v>117100</v>
      </c>
      <c r="D127" s="388">
        <v>10001736</v>
      </c>
      <c r="E127" s="388" t="s">
        <v>5242</v>
      </c>
      <c r="F127" s="388" t="s">
        <v>90</v>
      </c>
      <c r="G127" s="388" t="s">
        <v>13</v>
      </c>
      <c r="H127" s="388" t="s">
        <v>173</v>
      </c>
      <c r="I127" s="388" t="s">
        <v>161</v>
      </c>
      <c r="J127" s="388" t="s">
        <v>161</v>
      </c>
      <c r="K127" s="400" t="s">
        <v>195</v>
      </c>
      <c r="L127" s="388" t="s">
        <v>195</v>
      </c>
      <c r="M127" s="403" t="s">
        <v>5243</v>
      </c>
      <c r="N127" s="388" t="s">
        <v>4695</v>
      </c>
      <c r="O127" s="388" t="s">
        <v>104</v>
      </c>
      <c r="P127" s="400">
        <v>40673</v>
      </c>
      <c r="Q127" s="400">
        <v>40676</v>
      </c>
      <c r="R127" s="400">
        <v>40714</v>
      </c>
      <c r="S127" s="388">
        <v>1</v>
      </c>
      <c r="T127" s="388">
        <v>1</v>
      </c>
      <c r="U127" s="388">
        <v>2</v>
      </c>
      <c r="V127" s="388" t="s">
        <v>96</v>
      </c>
      <c r="W127" s="388">
        <v>1</v>
      </c>
      <c r="X127" s="388" t="s">
        <v>96</v>
      </c>
      <c r="Y127" s="401" t="s">
        <v>5244</v>
      </c>
      <c r="Z127" s="400">
        <v>39399</v>
      </c>
      <c r="AA127" s="400">
        <v>39402</v>
      </c>
      <c r="AB127" s="388" t="s">
        <v>4695</v>
      </c>
      <c r="AC127" s="388" t="s">
        <v>4660</v>
      </c>
      <c r="AD127" s="388">
        <v>2</v>
      </c>
      <c r="AE127" s="388">
        <v>2</v>
      </c>
      <c r="AF127" s="388">
        <v>2</v>
      </c>
      <c r="AG127" s="388" t="s">
        <v>96</v>
      </c>
      <c r="AH127" s="388">
        <v>1</v>
      </c>
      <c r="AI127" s="388" t="s">
        <v>118</v>
      </c>
    </row>
    <row r="128" spans="1:35" ht="12.75" customHeight="1" x14ac:dyDescent="0.2">
      <c r="A128" s="397" t="str">
        <f t="shared" si="1"/>
        <v>Ofsted Webpage</v>
      </c>
      <c r="B128" s="388">
        <v>51433</v>
      </c>
      <c r="C128" s="388">
        <v>116954</v>
      </c>
      <c r="D128" s="388">
        <v>10001786</v>
      </c>
      <c r="E128" s="388" t="s">
        <v>597</v>
      </c>
      <c r="F128" s="388" t="s">
        <v>90</v>
      </c>
      <c r="G128" s="388" t="s">
        <v>13</v>
      </c>
      <c r="H128" s="388" t="s">
        <v>436</v>
      </c>
      <c r="I128" s="388" t="s">
        <v>155</v>
      </c>
      <c r="J128" s="388" t="s">
        <v>155</v>
      </c>
      <c r="K128" s="400" t="s">
        <v>195</v>
      </c>
      <c r="L128" s="388" t="s">
        <v>195</v>
      </c>
      <c r="M128" s="403">
        <v>10037411</v>
      </c>
      <c r="N128" s="388" t="s">
        <v>132</v>
      </c>
      <c r="O128" s="388" t="s">
        <v>104</v>
      </c>
      <c r="P128" s="400">
        <v>43166</v>
      </c>
      <c r="Q128" s="400">
        <v>43168</v>
      </c>
      <c r="R128" s="400">
        <v>43195</v>
      </c>
      <c r="S128" s="388">
        <v>2</v>
      </c>
      <c r="T128" s="388">
        <v>2</v>
      </c>
      <c r="U128" s="388">
        <v>2</v>
      </c>
      <c r="V128" s="388">
        <v>2</v>
      </c>
      <c r="W128" s="388">
        <v>2</v>
      </c>
      <c r="X128" s="388" t="s">
        <v>4480</v>
      </c>
      <c r="Y128" s="401">
        <v>10020135</v>
      </c>
      <c r="Z128" s="400">
        <v>42626</v>
      </c>
      <c r="AA128" s="400">
        <v>42629</v>
      </c>
      <c r="AB128" s="388" t="s">
        <v>136</v>
      </c>
      <c r="AC128" s="388" t="s">
        <v>4660</v>
      </c>
      <c r="AD128" s="388">
        <v>3</v>
      </c>
      <c r="AE128" s="388">
        <v>3</v>
      </c>
      <c r="AF128" s="388">
        <v>3</v>
      </c>
      <c r="AG128" s="388">
        <v>2</v>
      </c>
      <c r="AH128" s="388">
        <v>3</v>
      </c>
      <c r="AI128" s="388" t="s">
        <v>118</v>
      </c>
    </row>
    <row r="129" spans="1:35" ht="12.75" customHeight="1" x14ac:dyDescent="0.2">
      <c r="A129" s="397" t="str">
        <f t="shared" si="1"/>
        <v>Ofsted Webpage</v>
      </c>
      <c r="B129" s="388">
        <v>51435</v>
      </c>
      <c r="C129" s="388">
        <v>117656</v>
      </c>
      <c r="D129" s="388">
        <v>10001787</v>
      </c>
      <c r="E129" s="388" t="s">
        <v>792</v>
      </c>
      <c r="F129" s="388" t="s">
        <v>259</v>
      </c>
      <c r="G129" s="388" t="s">
        <v>14</v>
      </c>
      <c r="H129" s="388" t="s">
        <v>793</v>
      </c>
      <c r="I129" s="388" t="s">
        <v>102</v>
      </c>
      <c r="J129" s="388" t="s">
        <v>102</v>
      </c>
      <c r="K129" s="400" t="s">
        <v>195</v>
      </c>
      <c r="L129" s="388" t="s">
        <v>195</v>
      </c>
      <c r="M129" s="403">
        <v>10030746</v>
      </c>
      <c r="N129" s="388" t="s">
        <v>280</v>
      </c>
      <c r="O129" s="388" t="s">
        <v>104</v>
      </c>
      <c r="P129" s="400">
        <v>43061</v>
      </c>
      <c r="Q129" s="400">
        <v>43063</v>
      </c>
      <c r="R129" s="400">
        <v>43137</v>
      </c>
      <c r="S129" s="388">
        <v>4</v>
      </c>
      <c r="T129" s="388">
        <v>4</v>
      </c>
      <c r="U129" s="388">
        <v>4</v>
      </c>
      <c r="V129" s="388">
        <v>3</v>
      </c>
      <c r="W129" s="388">
        <v>4</v>
      </c>
      <c r="X129" s="388" t="s">
        <v>4480</v>
      </c>
      <c r="Y129" s="401">
        <v>10006595</v>
      </c>
      <c r="Z129" s="400">
        <v>42382</v>
      </c>
      <c r="AA129" s="400">
        <v>42384</v>
      </c>
      <c r="AB129" s="388" t="s">
        <v>121</v>
      </c>
      <c r="AC129" s="388" t="s">
        <v>4660</v>
      </c>
      <c r="AD129" s="388">
        <v>3</v>
      </c>
      <c r="AE129" s="388">
        <v>3</v>
      </c>
      <c r="AF129" s="388">
        <v>3</v>
      </c>
      <c r="AG129" s="388">
        <v>3</v>
      </c>
      <c r="AH129" s="388">
        <v>3</v>
      </c>
      <c r="AI129" s="388" t="s">
        <v>139</v>
      </c>
    </row>
    <row r="130" spans="1:35" ht="12.75" customHeight="1" x14ac:dyDescent="0.2">
      <c r="A130" s="397" t="str">
        <f t="shared" si="1"/>
        <v>Ofsted Webpage</v>
      </c>
      <c r="B130" s="388">
        <v>51448</v>
      </c>
      <c r="C130" s="388">
        <v>108122</v>
      </c>
      <c r="D130" s="388">
        <v>10001800</v>
      </c>
      <c r="E130" s="388" t="s">
        <v>795</v>
      </c>
      <c r="F130" s="388" t="s">
        <v>159</v>
      </c>
      <c r="G130" s="388" t="s">
        <v>14</v>
      </c>
      <c r="H130" s="388" t="s">
        <v>494</v>
      </c>
      <c r="I130" s="388" t="s">
        <v>131</v>
      </c>
      <c r="J130" s="388" t="s">
        <v>131</v>
      </c>
      <c r="K130" s="400" t="s">
        <v>195</v>
      </c>
      <c r="L130" s="388" t="s">
        <v>195</v>
      </c>
      <c r="M130" s="403">
        <v>10041162</v>
      </c>
      <c r="N130" s="388" t="s">
        <v>197</v>
      </c>
      <c r="O130" s="388" t="s">
        <v>104</v>
      </c>
      <c r="P130" s="400">
        <v>43130</v>
      </c>
      <c r="Q130" s="400">
        <v>43133</v>
      </c>
      <c r="R130" s="400">
        <v>43171</v>
      </c>
      <c r="S130" s="388">
        <v>2</v>
      </c>
      <c r="T130" s="388">
        <v>2</v>
      </c>
      <c r="U130" s="388">
        <v>2</v>
      </c>
      <c r="V130" s="388">
        <v>2</v>
      </c>
      <c r="W130" s="388">
        <v>2</v>
      </c>
      <c r="X130" s="388" t="s">
        <v>4480</v>
      </c>
      <c r="Y130" s="401">
        <v>10011475</v>
      </c>
      <c r="Z130" s="400">
        <v>42514</v>
      </c>
      <c r="AA130" s="400">
        <v>42517</v>
      </c>
      <c r="AB130" s="388" t="s">
        <v>257</v>
      </c>
      <c r="AC130" s="388" t="s">
        <v>4660</v>
      </c>
      <c r="AD130" s="388">
        <v>3</v>
      </c>
      <c r="AE130" s="388">
        <v>3</v>
      </c>
      <c r="AF130" s="388">
        <v>3</v>
      </c>
      <c r="AG130" s="388">
        <v>3</v>
      </c>
      <c r="AH130" s="388">
        <v>3</v>
      </c>
      <c r="AI130" s="388" t="s">
        <v>118</v>
      </c>
    </row>
    <row r="131" spans="1:35" ht="12.75" customHeight="1" x14ac:dyDescent="0.2">
      <c r="A131" s="397" t="str">
        <f t="shared" si="1"/>
        <v>Ofsted Webpage</v>
      </c>
      <c r="B131" s="388">
        <v>51459</v>
      </c>
      <c r="C131" s="388">
        <v>106437</v>
      </c>
      <c r="D131" s="388">
        <v>10001309</v>
      </c>
      <c r="E131" s="388" t="s">
        <v>797</v>
      </c>
      <c r="F131" s="388" t="s">
        <v>90</v>
      </c>
      <c r="G131" s="388" t="s">
        <v>13</v>
      </c>
      <c r="H131" s="388" t="s">
        <v>272</v>
      </c>
      <c r="I131" s="388" t="s">
        <v>161</v>
      </c>
      <c r="J131" s="388" t="s">
        <v>161</v>
      </c>
      <c r="K131" s="400">
        <v>42425</v>
      </c>
      <c r="L131" s="388">
        <v>1</v>
      </c>
      <c r="M131" s="403" t="s">
        <v>5241</v>
      </c>
      <c r="N131" s="388" t="s">
        <v>4695</v>
      </c>
      <c r="O131" s="388" t="s">
        <v>104</v>
      </c>
      <c r="P131" s="400">
        <v>40119</v>
      </c>
      <c r="Q131" s="400">
        <v>40123</v>
      </c>
      <c r="R131" s="400">
        <v>40165</v>
      </c>
      <c r="S131" s="388">
        <v>2</v>
      </c>
      <c r="T131" s="388">
        <v>2</v>
      </c>
      <c r="U131" s="388">
        <v>2</v>
      </c>
      <c r="V131" s="388" t="s">
        <v>96</v>
      </c>
      <c r="W131" s="388">
        <v>2</v>
      </c>
      <c r="X131" s="388" t="s">
        <v>96</v>
      </c>
      <c r="Y131" s="401" t="s">
        <v>195</v>
      </c>
      <c r="Z131" s="400" t="s">
        <v>195</v>
      </c>
      <c r="AA131" s="400" t="s">
        <v>195</v>
      </c>
      <c r="AB131" s="388" t="s">
        <v>195</v>
      </c>
      <c r="AC131" s="388" t="s">
        <v>195</v>
      </c>
      <c r="AD131" s="388" t="s">
        <v>195</v>
      </c>
      <c r="AE131" s="388" t="s">
        <v>195</v>
      </c>
      <c r="AF131" s="388" t="s">
        <v>195</v>
      </c>
      <c r="AG131" s="388" t="s">
        <v>195</v>
      </c>
      <c r="AH131" s="388" t="s">
        <v>195</v>
      </c>
      <c r="AI131" s="388" t="s">
        <v>4479</v>
      </c>
    </row>
    <row r="132" spans="1:35" ht="12.75" customHeight="1" x14ac:dyDescent="0.2">
      <c r="A132" s="397" t="str">
        <f t="shared" si="1"/>
        <v>Ofsted Webpage</v>
      </c>
      <c r="B132" s="388">
        <v>51468</v>
      </c>
      <c r="C132" s="388">
        <v>105372</v>
      </c>
      <c r="D132" s="388">
        <v>10001828</v>
      </c>
      <c r="E132" s="388" t="s">
        <v>799</v>
      </c>
      <c r="F132" s="388" t="s">
        <v>90</v>
      </c>
      <c r="G132" s="388" t="s">
        <v>13</v>
      </c>
      <c r="H132" s="388" t="s">
        <v>670</v>
      </c>
      <c r="I132" s="388" t="s">
        <v>152</v>
      </c>
      <c r="J132" s="388" t="s">
        <v>152</v>
      </c>
      <c r="K132" s="400" t="s">
        <v>195</v>
      </c>
      <c r="L132" s="388" t="s">
        <v>195</v>
      </c>
      <c r="M132" s="403">
        <v>10004907</v>
      </c>
      <c r="N132" s="388" t="s">
        <v>136</v>
      </c>
      <c r="O132" s="388" t="s">
        <v>104</v>
      </c>
      <c r="P132" s="400">
        <v>42283</v>
      </c>
      <c r="Q132" s="400">
        <v>42286</v>
      </c>
      <c r="R132" s="400">
        <v>42312</v>
      </c>
      <c r="S132" s="388">
        <v>2</v>
      </c>
      <c r="T132" s="388">
        <v>2</v>
      </c>
      <c r="U132" s="388">
        <v>2</v>
      </c>
      <c r="V132" s="388">
        <v>2</v>
      </c>
      <c r="W132" s="388">
        <v>2</v>
      </c>
      <c r="X132" s="388" t="s">
        <v>4480</v>
      </c>
      <c r="Y132" s="401" t="s">
        <v>5247</v>
      </c>
      <c r="Z132" s="400">
        <v>40603</v>
      </c>
      <c r="AA132" s="400">
        <v>40606</v>
      </c>
      <c r="AB132" s="388" t="s">
        <v>4695</v>
      </c>
      <c r="AC132" s="388" t="s">
        <v>4660</v>
      </c>
      <c r="AD132" s="388">
        <v>2</v>
      </c>
      <c r="AE132" s="388">
        <v>2</v>
      </c>
      <c r="AF132" s="388">
        <v>2</v>
      </c>
      <c r="AG132" s="388" t="s">
        <v>96</v>
      </c>
      <c r="AH132" s="388">
        <v>2</v>
      </c>
      <c r="AI132" s="388" t="s">
        <v>4537</v>
      </c>
    </row>
    <row r="133" spans="1:35" ht="12.75" customHeight="1" x14ac:dyDescent="0.2">
      <c r="A133" s="397" t="str">
        <f t="shared" ref="A133:A196" si="2">IF(B133&lt;&gt;"",HYPERLINK(CONCATENATE("http://reports.ofsted.gov.uk/inspection-reports/find-inspection-report/provider/ELS/",B133),"Ofsted Webpage"),"")</f>
        <v>Ofsted Webpage</v>
      </c>
      <c r="B133" s="388">
        <v>51469</v>
      </c>
      <c r="C133" s="388">
        <v>105780</v>
      </c>
      <c r="D133" s="388">
        <v>10001831</v>
      </c>
      <c r="E133" s="388" t="s">
        <v>801</v>
      </c>
      <c r="F133" s="388" t="s">
        <v>90</v>
      </c>
      <c r="G133" s="388" t="s">
        <v>13</v>
      </c>
      <c r="H133" s="388" t="s">
        <v>299</v>
      </c>
      <c r="I133" s="388" t="s">
        <v>131</v>
      </c>
      <c r="J133" s="388" t="s">
        <v>131</v>
      </c>
      <c r="K133" s="400">
        <v>42467</v>
      </c>
      <c r="L133" s="388">
        <v>1</v>
      </c>
      <c r="M133" s="403" t="s">
        <v>5245</v>
      </c>
      <c r="N133" s="388" t="s">
        <v>98</v>
      </c>
      <c r="O133" s="388" t="s">
        <v>104</v>
      </c>
      <c r="P133" s="400">
        <v>41120</v>
      </c>
      <c r="Q133" s="400">
        <v>41124</v>
      </c>
      <c r="R133" s="400">
        <v>41159</v>
      </c>
      <c r="S133" s="388">
        <v>2</v>
      </c>
      <c r="T133" s="388">
        <v>2</v>
      </c>
      <c r="U133" s="388">
        <v>2</v>
      </c>
      <c r="V133" s="388" t="s">
        <v>96</v>
      </c>
      <c r="W133" s="388">
        <v>1</v>
      </c>
      <c r="X133" s="388" t="s">
        <v>96</v>
      </c>
      <c r="Y133" s="401" t="s">
        <v>5246</v>
      </c>
      <c r="Z133" s="400">
        <v>38898</v>
      </c>
      <c r="AA133" s="400">
        <v>38898</v>
      </c>
      <c r="AB133" s="388" t="s">
        <v>4879</v>
      </c>
      <c r="AC133" s="388" t="s">
        <v>4660</v>
      </c>
      <c r="AD133" s="388">
        <v>2</v>
      </c>
      <c r="AE133" s="388">
        <v>2</v>
      </c>
      <c r="AF133" s="388" t="s">
        <v>96</v>
      </c>
      <c r="AG133" s="388" t="s">
        <v>96</v>
      </c>
      <c r="AH133" s="388" t="s">
        <v>96</v>
      </c>
      <c r="AI133" s="388" t="s">
        <v>4537</v>
      </c>
    </row>
    <row r="134" spans="1:35" ht="12.75" customHeight="1" x14ac:dyDescent="0.2">
      <c r="A134" s="397" t="str">
        <f t="shared" si="2"/>
        <v>Ofsted Webpage</v>
      </c>
      <c r="B134" s="388">
        <v>51474</v>
      </c>
      <c r="C134" s="388">
        <v>107066</v>
      </c>
      <c r="D134" s="388">
        <v>10001848</v>
      </c>
      <c r="E134" s="388" t="s">
        <v>803</v>
      </c>
      <c r="F134" s="388" t="s">
        <v>159</v>
      </c>
      <c r="G134" s="388" t="s">
        <v>14</v>
      </c>
      <c r="H134" s="388" t="s">
        <v>487</v>
      </c>
      <c r="I134" s="388" t="s">
        <v>92</v>
      </c>
      <c r="J134" s="388" t="s">
        <v>93</v>
      </c>
      <c r="K134" s="400">
        <v>42439</v>
      </c>
      <c r="L134" s="388">
        <v>1</v>
      </c>
      <c r="M134" s="403" t="s">
        <v>4787</v>
      </c>
      <c r="N134" s="388" t="s">
        <v>143</v>
      </c>
      <c r="O134" s="388" t="s">
        <v>104</v>
      </c>
      <c r="P134" s="400">
        <v>40924</v>
      </c>
      <c r="Q134" s="400">
        <v>40928</v>
      </c>
      <c r="R134" s="400">
        <v>40962</v>
      </c>
      <c r="S134" s="388">
        <v>2</v>
      </c>
      <c r="T134" s="388">
        <v>2</v>
      </c>
      <c r="U134" s="388">
        <v>3</v>
      </c>
      <c r="V134" s="388" t="s">
        <v>96</v>
      </c>
      <c r="W134" s="388">
        <v>2</v>
      </c>
      <c r="X134" s="388" t="s">
        <v>96</v>
      </c>
      <c r="Y134" s="401" t="s">
        <v>4788</v>
      </c>
      <c r="Z134" s="400">
        <v>39419</v>
      </c>
      <c r="AA134" s="400">
        <v>39423</v>
      </c>
      <c r="AB134" s="388" t="s">
        <v>143</v>
      </c>
      <c r="AC134" s="388" t="s">
        <v>4660</v>
      </c>
      <c r="AD134" s="388">
        <v>2</v>
      </c>
      <c r="AE134" s="388">
        <v>2</v>
      </c>
      <c r="AF134" s="388">
        <v>3</v>
      </c>
      <c r="AG134" s="388" t="s">
        <v>96</v>
      </c>
      <c r="AH134" s="388">
        <v>2</v>
      </c>
      <c r="AI134" s="388" t="s">
        <v>4537</v>
      </c>
    </row>
    <row r="135" spans="1:35" ht="12.75" customHeight="1" x14ac:dyDescent="0.2">
      <c r="A135" s="397" t="str">
        <f t="shared" si="2"/>
        <v>Ofsted Webpage</v>
      </c>
      <c r="B135" s="388">
        <v>51492</v>
      </c>
      <c r="C135" s="388">
        <v>109420</v>
      </c>
      <c r="D135" s="388">
        <v>10001869</v>
      </c>
      <c r="E135" s="388" t="s">
        <v>5248</v>
      </c>
      <c r="F135" s="388" t="s">
        <v>90</v>
      </c>
      <c r="G135" s="388" t="s">
        <v>13</v>
      </c>
      <c r="H135" s="388" t="s">
        <v>663</v>
      </c>
      <c r="I135" s="388" t="s">
        <v>102</v>
      </c>
      <c r="J135" s="388" t="s">
        <v>102</v>
      </c>
      <c r="K135" s="400" t="s">
        <v>195</v>
      </c>
      <c r="L135" s="388" t="s">
        <v>195</v>
      </c>
      <c r="M135" s="403" t="s">
        <v>5249</v>
      </c>
      <c r="N135" s="388" t="s">
        <v>4695</v>
      </c>
      <c r="O135" s="388" t="s">
        <v>104</v>
      </c>
      <c r="P135" s="400">
        <v>40099</v>
      </c>
      <c r="Q135" s="400">
        <v>40102</v>
      </c>
      <c r="R135" s="400">
        <v>40136</v>
      </c>
      <c r="S135" s="388">
        <v>1</v>
      </c>
      <c r="T135" s="388">
        <v>1</v>
      </c>
      <c r="U135" s="388">
        <v>2</v>
      </c>
      <c r="V135" s="388" t="s">
        <v>96</v>
      </c>
      <c r="W135" s="388">
        <v>1</v>
      </c>
      <c r="X135" s="388" t="s">
        <v>96</v>
      </c>
      <c r="Y135" s="401" t="s">
        <v>195</v>
      </c>
      <c r="Z135" s="400" t="s">
        <v>195</v>
      </c>
      <c r="AA135" s="400" t="s">
        <v>195</v>
      </c>
      <c r="AB135" s="388" t="s">
        <v>195</v>
      </c>
      <c r="AC135" s="388" t="s">
        <v>195</v>
      </c>
      <c r="AD135" s="388" t="s">
        <v>195</v>
      </c>
      <c r="AE135" s="388" t="s">
        <v>195</v>
      </c>
      <c r="AF135" s="388" t="s">
        <v>195</v>
      </c>
      <c r="AG135" s="388" t="s">
        <v>195</v>
      </c>
      <c r="AH135" s="388" t="s">
        <v>195</v>
      </c>
      <c r="AI135" s="388" t="s">
        <v>4479</v>
      </c>
    </row>
    <row r="136" spans="1:35" ht="12.75" customHeight="1" x14ac:dyDescent="0.2">
      <c r="A136" s="397" t="str">
        <f t="shared" si="2"/>
        <v>Ofsted Webpage</v>
      </c>
      <c r="B136" s="388">
        <v>51510</v>
      </c>
      <c r="C136" s="388">
        <v>106598</v>
      </c>
      <c r="D136" s="388">
        <v>10011058</v>
      </c>
      <c r="E136" s="388" t="s">
        <v>3231</v>
      </c>
      <c r="F136" s="388" t="s">
        <v>170</v>
      </c>
      <c r="G136" s="388" t="s">
        <v>13</v>
      </c>
      <c r="H136" s="388" t="s">
        <v>219</v>
      </c>
      <c r="I136" s="388" t="s">
        <v>177</v>
      </c>
      <c r="J136" s="388" t="s">
        <v>177</v>
      </c>
      <c r="K136" s="400" t="s">
        <v>195</v>
      </c>
      <c r="L136" s="388" t="s">
        <v>195</v>
      </c>
      <c r="M136" s="403" t="s">
        <v>3232</v>
      </c>
      <c r="N136" s="388" t="s">
        <v>123</v>
      </c>
      <c r="O136" s="388" t="s">
        <v>104</v>
      </c>
      <c r="P136" s="400">
        <v>41232</v>
      </c>
      <c r="Q136" s="400">
        <v>41235</v>
      </c>
      <c r="R136" s="400">
        <v>41268</v>
      </c>
      <c r="S136" s="388">
        <v>1</v>
      </c>
      <c r="T136" s="388">
        <v>1</v>
      </c>
      <c r="U136" s="388">
        <v>1</v>
      </c>
      <c r="V136" s="388" t="s">
        <v>96</v>
      </c>
      <c r="W136" s="388">
        <v>1</v>
      </c>
      <c r="X136" s="388" t="s">
        <v>96</v>
      </c>
      <c r="Y136" s="401" t="s">
        <v>4883</v>
      </c>
      <c r="Z136" s="400">
        <v>40072</v>
      </c>
      <c r="AA136" s="400">
        <v>40074</v>
      </c>
      <c r="AB136" s="388" t="s">
        <v>4695</v>
      </c>
      <c r="AC136" s="388" t="s">
        <v>4660</v>
      </c>
      <c r="AD136" s="388">
        <v>3</v>
      </c>
      <c r="AE136" s="388">
        <v>3</v>
      </c>
      <c r="AF136" s="388">
        <v>3</v>
      </c>
      <c r="AG136" s="388" t="s">
        <v>96</v>
      </c>
      <c r="AH136" s="388">
        <v>2</v>
      </c>
      <c r="AI136" s="388" t="s">
        <v>118</v>
      </c>
    </row>
    <row r="137" spans="1:35" ht="12.75" customHeight="1" x14ac:dyDescent="0.2">
      <c r="A137" s="397" t="str">
        <f t="shared" si="2"/>
        <v>Ofsted Webpage</v>
      </c>
      <c r="B137" s="388">
        <v>51525</v>
      </c>
      <c r="C137" s="388">
        <v>117534</v>
      </c>
      <c r="D137" s="388">
        <v>10007922</v>
      </c>
      <c r="E137" s="388" t="s">
        <v>1583</v>
      </c>
      <c r="F137" s="388" t="s">
        <v>259</v>
      </c>
      <c r="G137" s="388" t="s">
        <v>14</v>
      </c>
      <c r="H137" s="388" t="s">
        <v>303</v>
      </c>
      <c r="I137" s="388" t="s">
        <v>152</v>
      </c>
      <c r="J137" s="388" t="s">
        <v>152</v>
      </c>
      <c r="K137" s="400">
        <v>42915</v>
      </c>
      <c r="L137" s="388">
        <v>1</v>
      </c>
      <c r="M137" s="403" t="s">
        <v>1584</v>
      </c>
      <c r="N137" s="388" t="s">
        <v>138</v>
      </c>
      <c r="O137" s="388" t="s">
        <v>104</v>
      </c>
      <c r="P137" s="400">
        <v>42080</v>
      </c>
      <c r="Q137" s="400">
        <v>42082</v>
      </c>
      <c r="R137" s="400">
        <v>42118</v>
      </c>
      <c r="S137" s="388">
        <v>2</v>
      </c>
      <c r="T137" s="388">
        <v>2</v>
      </c>
      <c r="U137" s="388">
        <v>2</v>
      </c>
      <c r="V137" s="388" t="s">
        <v>96</v>
      </c>
      <c r="W137" s="388">
        <v>2</v>
      </c>
      <c r="X137" s="388" t="s">
        <v>96</v>
      </c>
      <c r="Y137" s="401" t="s">
        <v>2304</v>
      </c>
      <c r="Z137" s="400">
        <v>41569</v>
      </c>
      <c r="AA137" s="400">
        <v>41572</v>
      </c>
      <c r="AB137" s="388" t="s">
        <v>123</v>
      </c>
      <c r="AC137" s="388" t="s">
        <v>4660</v>
      </c>
      <c r="AD137" s="388">
        <v>3</v>
      </c>
      <c r="AE137" s="388">
        <v>3</v>
      </c>
      <c r="AF137" s="388">
        <v>2</v>
      </c>
      <c r="AG137" s="388" t="s">
        <v>96</v>
      </c>
      <c r="AH137" s="388">
        <v>2</v>
      </c>
      <c r="AI137" s="388" t="s">
        <v>118</v>
      </c>
    </row>
    <row r="138" spans="1:35" ht="12.75" customHeight="1" x14ac:dyDescent="0.2">
      <c r="A138" s="397" t="str">
        <f t="shared" si="2"/>
        <v>Ofsted Webpage</v>
      </c>
      <c r="B138" s="388">
        <v>51531</v>
      </c>
      <c r="C138" s="388">
        <v>107553</v>
      </c>
      <c r="D138" s="388">
        <v>10009389</v>
      </c>
      <c r="E138" s="388" t="s">
        <v>5251</v>
      </c>
      <c r="F138" s="388" t="s">
        <v>90</v>
      </c>
      <c r="G138" s="388" t="s">
        <v>13</v>
      </c>
      <c r="H138" s="388" t="s">
        <v>559</v>
      </c>
      <c r="I138" s="388" t="s">
        <v>186</v>
      </c>
      <c r="J138" s="388" t="s">
        <v>93</v>
      </c>
      <c r="K138" s="400" t="s">
        <v>195</v>
      </c>
      <c r="L138" s="388" t="s">
        <v>195</v>
      </c>
      <c r="M138" s="403" t="s">
        <v>5252</v>
      </c>
      <c r="N138" s="388" t="s">
        <v>4879</v>
      </c>
      <c r="O138" s="388" t="s">
        <v>104</v>
      </c>
      <c r="P138" s="400">
        <v>38961</v>
      </c>
      <c r="Q138" s="400">
        <v>38961</v>
      </c>
      <c r="R138" s="400">
        <v>38989</v>
      </c>
      <c r="S138" s="388">
        <v>2</v>
      </c>
      <c r="T138" s="388">
        <v>2</v>
      </c>
      <c r="U138" s="388" t="s">
        <v>96</v>
      </c>
      <c r="V138" s="388" t="s">
        <v>96</v>
      </c>
      <c r="W138" s="388" t="s">
        <v>96</v>
      </c>
      <c r="X138" s="388" t="s">
        <v>96</v>
      </c>
      <c r="Y138" s="401" t="s">
        <v>195</v>
      </c>
      <c r="Z138" s="400" t="s">
        <v>195</v>
      </c>
      <c r="AA138" s="400" t="s">
        <v>195</v>
      </c>
      <c r="AB138" s="388" t="s">
        <v>195</v>
      </c>
      <c r="AC138" s="388" t="s">
        <v>195</v>
      </c>
      <c r="AD138" s="388" t="s">
        <v>195</v>
      </c>
      <c r="AE138" s="388" t="s">
        <v>195</v>
      </c>
      <c r="AF138" s="388" t="s">
        <v>195</v>
      </c>
      <c r="AG138" s="388" t="s">
        <v>195</v>
      </c>
      <c r="AH138" s="388" t="s">
        <v>195</v>
      </c>
      <c r="AI138" s="388" t="s">
        <v>4479</v>
      </c>
    </row>
    <row r="139" spans="1:35" ht="12.75" customHeight="1" x14ac:dyDescent="0.2">
      <c r="A139" s="397" t="str">
        <f t="shared" si="2"/>
        <v>Ofsted Webpage</v>
      </c>
      <c r="B139" s="388">
        <v>51535</v>
      </c>
      <c r="C139" s="388">
        <v>108657</v>
      </c>
      <c r="D139" s="388">
        <v>10001944</v>
      </c>
      <c r="E139" s="388" t="s">
        <v>2306</v>
      </c>
      <c r="F139" s="388" t="s">
        <v>259</v>
      </c>
      <c r="G139" s="388" t="s">
        <v>14</v>
      </c>
      <c r="H139" s="388" t="s">
        <v>442</v>
      </c>
      <c r="I139" s="388" t="s">
        <v>92</v>
      </c>
      <c r="J139" s="388" t="s">
        <v>93</v>
      </c>
      <c r="K139" s="400" t="s">
        <v>195</v>
      </c>
      <c r="L139" s="388" t="s">
        <v>195</v>
      </c>
      <c r="M139" s="403" t="s">
        <v>2307</v>
      </c>
      <c r="N139" s="388" t="s">
        <v>123</v>
      </c>
      <c r="O139" s="388" t="s">
        <v>104</v>
      </c>
      <c r="P139" s="400">
        <v>41702</v>
      </c>
      <c r="Q139" s="400">
        <v>41705</v>
      </c>
      <c r="R139" s="400">
        <v>41738</v>
      </c>
      <c r="S139" s="388">
        <v>1</v>
      </c>
      <c r="T139" s="388">
        <v>1</v>
      </c>
      <c r="U139" s="388">
        <v>1</v>
      </c>
      <c r="V139" s="388" t="s">
        <v>96</v>
      </c>
      <c r="W139" s="388">
        <v>1</v>
      </c>
      <c r="X139" s="388" t="s">
        <v>96</v>
      </c>
      <c r="Y139" s="401" t="s">
        <v>4927</v>
      </c>
      <c r="Z139" s="400">
        <v>40820</v>
      </c>
      <c r="AA139" s="400">
        <v>40823</v>
      </c>
      <c r="AB139" s="388" t="s">
        <v>4695</v>
      </c>
      <c r="AC139" s="388" t="s">
        <v>4660</v>
      </c>
      <c r="AD139" s="388">
        <v>3</v>
      </c>
      <c r="AE139" s="388">
        <v>3</v>
      </c>
      <c r="AF139" s="388">
        <v>3</v>
      </c>
      <c r="AG139" s="388" t="s">
        <v>96</v>
      </c>
      <c r="AH139" s="388">
        <v>3</v>
      </c>
      <c r="AI139" s="388" t="s">
        <v>118</v>
      </c>
    </row>
    <row r="140" spans="1:35" ht="12.75" customHeight="1" x14ac:dyDescent="0.2">
      <c r="A140" s="397" t="str">
        <f t="shared" si="2"/>
        <v>Ofsted Webpage</v>
      </c>
      <c r="B140" s="388">
        <v>51540</v>
      </c>
      <c r="C140" s="388">
        <v>110160</v>
      </c>
      <c r="D140" s="388">
        <v>10001951</v>
      </c>
      <c r="E140" s="388" t="s">
        <v>3237</v>
      </c>
      <c r="F140" s="388" t="s">
        <v>159</v>
      </c>
      <c r="G140" s="388" t="s">
        <v>14</v>
      </c>
      <c r="H140" s="388" t="s">
        <v>252</v>
      </c>
      <c r="I140" s="388" t="s">
        <v>155</v>
      </c>
      <c r="J140" s="388" t="s">
        <v>155</v>
      </c>
      <c r="K140" s="400">
        <v>42795</v>
      </c>
      <c r="L140" s="388">
        <v>1</v>
      </c>
      <c r="M140" s="403" t="s">
        <v>3238</v>
      </c>
      <c r="N140" s="388" t="s">
        <v>143</v>
      </c>
      <c r="O140" s="388" t="s">
        <v>104</v>
      </c>
      <c r="P140" s="400">
        <v>41386</v>
      </c>
      <c r="Q140" s="400">
        <v>41390</v>
      </c>
      <c r="R140" s="400">
        <v>41429</v>
      </c>
      <c r="S140" s="388">
        <v>2</v>
      </c>
      <c r="T140" s="388">
        <v>2</v>
      </c>
      <c r="U140" s="388">
        <v>2</v>
      </c>
      <c r="V140" s="388" t="s">
        <v>96</v>
      </c>
      <c r="W140" s="388">
        <v>2</v>
      </c>
      <c r="X140" s="388" t="s">
        <v>96</v>
      </c>
      <c r="Y140" s="401" t="s">
        <v>4792</v>
      </c>
      <c r="Z140" s="400">
        <v>40679</v>
      </c>
      <c r="AA140" s="400">
        <v>40683</v>
      </c>
      <c r="AB140" s="388" t="s">
        <v>143</v>
      </c>
      <c r="AC140" s="388" t="s">
        <v>4660</v>
      </c>
      <c r="AD140" s="388">
        <v>3</v>
      </c>
      <c r="AE140" s="388">
        <v>3</v>
      </c>
      <c r="AF140" s="388">
        <v>3</v>
      </c>
      <c r="AG140" s="388" t="s">
        <v>96</v>
      </c>
      <c r="AH140" s="388">
        <v>3</v>
      </c>
      <c r="AI140" s="388" t="s">
        <v>118</v>
      </c>
    </row>
    <row r="141" spans="1:35" ht="12.75" customHeight="1" x14ac:dyDescent="0.2">
      <c r="A141" s="397" t="str">
        <f t="shared" si="2"/>
        <v>Ofsted Webpage</v>
      </c>
      <c r="B141" s="388">
        <v>51550</v>
      </c>
      <c r="C141" s="388">
        <v>107825</v>
      </c>
      <c r="D141" s="388">
        <v>10001967</v>
      </c>
      <c r="E141" s="388" t="s">
        <v>1586</v>
      </c>
      <c r="F141" s="388" t="s">
        <v>90</v>
      </c>
      <c r="G141" s="388" t="s">
        <v>13</v>
      </c>
      <c r="H141" s="388" t="s">
        <v>260</v>
      </c>
      <c r="I141" s="388" t="s">
        <v>155</v>
      </c>
      <c r="J141" s="388" t="s">
        <v>155</v>
      </c>
      <c r="K141" s="400">
        <v>43292</v>
      </c>
      <c r="L141" s="388">
        <v>1</v>
      </c>
      <c r="M141" s="403" t="s">
        <v>1587</v>
      </c>
      <c r="N141" s="388" t="s">
        <v>98</v>
      </c>
      <c r="O141" s="388" t="s">
        <v>104</v>
      </c>
      <c r="P141" s="400">
        <v>42073</v>
      </c>
      <c r="Q141" s="400">
        <v>42076</v>
      </c>
      <c r="R141" s="400">
        <v>42115</v>
      </c>
      <c r="S141" s="388">
        <v>2</v>
      </c>
      <c r="T141" s="388">
        <v>2</v>
      </c>
      <c r="U141" s="388">
        <v>2</v>
      </c>
      <c r="V141" s="388" t="s">
        <v>96</v>
      </c>
      <c r="W141" s="388">
        <v>3</v>
      </c>
      <c r="X141" s="388" t="s">
        <v>96</v>
      </c>
      <c r="Y141" s="401" t="s">
        <v>5258</v>
      </c>
      <c r="Z141" s="400">
        <v>41071</v>
      </c>
      <c r="AA141" s="400">
        <v>41074</v>
      </c>
      <c r="AB141" s="388" t="s">
        <v>98</v>
      </c>
      <c r="AC141" s="388" t="s">
        <v>4660</v>
      </c>
      <c r="AD141" s="388">
        <v>1</v>
      </c>
      <c r="AE141" s="388">
        <v>1</v>
      </c>
      <c r="AF141" s="388">
        <v>1</v>
      </c>
      <c r="AG141" s="388" t="s">
        <v>96</v>
      </c>
      <c r="AH141" s="388">
        <v>1</v>
      </c>
      <c r="AI141" s="388" t="s">
        <v>139</v>
      </c>
    </row>
    <row r="142" spans="1:35" ht="12.75" customHeight="1" x14ac:dyDescent="0.2">
      <c r="A142" s="397" t="str">
        <f t="shared" si="2"/>
        <v>Ofsted Webpage</v>
      </c>
      <c r="B142" s="388">
        <v>51551</v>
      </c>
      <c r="C142" s="388">
        <v>106039</v>
      </c>
      <c r="D142" s="388">
        <v>10001971</v>
      </c>
      <c r="E142" s="388" t="s">
        <v>805</v>
      </c>
      <c r="F142" s="388" t="s">
        <v>90</v>
      </c>
      <c r="G142" s="388" t="s">
        <v>13</v>
      </c>
      <c r="H142" s="388" t="s">
        <v>278</v>
      </c>
      <c r="I142" s="388" t="s">
        <v>152</v>
      </c>
      <c r="J142" s="388" t="s">
        <v>152</v>
      </c>
      <c r="K142" s="400" t="s">
        <v>195</v>
      </c>
      <c r="L142" s="388" t="s">
        <v>195</v>
      </c>
      <c r="M142" s="403">
        <v>10004910</v>
      </c>
      <c r="N142" s="388" t="s">
        <v>309</v>
      </c>
      <c r="O142" s="388" t="s">
        <v>104</v>
      </c>
      <c r="P142" s="400">
        <v>42269</v>
      </c>
      <c r="Q142" s="400">
        <v>42272</v>
      </c>
      <c r="R142" s="400">
        <v>42311</v>
      </c>
      <c r="S142" s="388">
        <v>2</v>
      </c>
      <c r="T142" s="388">
        <v>2</v>
      </c>
      <c r="U142" s="388">
        <v>2</v>
      </c>
      <c r="V142" s="388">
        <v>2</v>
      </c>
      <c r="W142" s="388">
        <v>2</v>
      </c>
      <c r="X142" s="388" t="s">
        <v>4480</v>
      </c>
      <c r="Y142" s="401" t="s">
        <v>2309</v>
      </c>
      <c r="Z142" s="400">
        <v>41722</v>
      </c>
      <c r="AA142" s="400">
        <v>41726</v>
      </c>
      <c r="AB142" s="388" t="s">
        <v>123</v>
      </c>
      <c r="AC142" s="388" t="s">
        <v>4660</v>
      </c>
      <c r="AD142" s="388">
        <v>3</v>
      </c>
      <c r="AE142" s="388">
        <v>3</v>
      </c>
      <c r="AF142" s="388">
        <v>3</v>
      </c>
      <c r="AG142" s="388" t="s">
        <v>96</v>
      </c>
      <c r="AH142" s="388">
        <v>3</v>
      </c>
      <c r="AI142" s="388" t="s">
        <v>118</v>
      </c>
    </row>
    <row r="143" spans="1:35" ht="12.75" customHeight="1" x14ac:dyDescent="0.2">
      <c r="A143" s="397" t="str">
        <f t="shared" si="2"/>
        <v>Ofsted Webpage</v>
      </c>
      <c r="B143" s="388">
        <v>51552</v>
      </c>
      <c r="C143" s="388">
        <v>131108</v>
      </c>
      <c r="D143" s="388">
        <v>10010178</v>
      </c>
      <c r="E143" s="388" t="s">
        <v>4862</v>
      </c>
      <c r="F143" s="388" t="s">
        <v>90</v>
      </c>
      <c r="G143" s="388" t="s">
        <v>13</v>
      </c>
      <c r="H143" s="388" t="s">
        <v>806</v>
      </c>
      <c r="I143" s="388" t="s">
        <v>186</v>
      </c>
      <c r="J143" s="388" t="s">
        <v>93</v>
      </c>
      <c r="K143" s="400" t="s">
        <v>195</v>
      </c>
      <c r="L143" s="388" t="s">
        <v>195</v>
      </c>
      <c r="M143" s="403" t="s">
        <v>4863</v>
      </c>
      <c r="N143" s="388" t="s">
        <v>4864</v>
      </c>
      <c r="O143" s="388" t="s">
        <v>104</v>
      </c>
      <c r="P143" s="400">
        <v>39540</v>
      </c>
      <c r="Q143" s="400">
        <v>39541</v>
      </c>
      <c r="R143" s="400">
        <v>39589</v>
      </c>
      <c r="S143" s="388">
        <v>2</v>
      </c>
      <c r="T143" s="388">
        <v>2</v>
      </c>
      <c r="U143" s="388">
        <v>2</v>
      </c>
      <c r="V143" s="388" t="s">
        <v>96</v>
      </c>
      <c r="W143" s="388">
        <v>1</v>
      </c>
      <c r="X143" s="388" t="s">
        <v>96</v>
      </c>
      <c r="Y143" s="401" t="s">
        <v>195</v>
      </c>
      <c r="Z143" s="400" t="s">
        <v>195</v>
      </c>
      <c r="AA143" s="400" t="s">
        <v>195</v>
      </c>
      <c r="AB143" s="388" t="s">
        <v>195</v>
      </c>
      <c r="AC143" s="388" t="s">
        <v>195</v>
      </c>
      <c r="AD143" s="388" t="s">
        <v>195</v>
      </c>
      <c r="AE143" s="388" t="s">
        <v>195</v>
      </c>
      <c r="AF143" s="388" t="s">
        <v>195</v>
      </c>
      <c r="AG143" s="388" t="s">
        <v>195</v>
      </c>
      <c r="AH143" s="388" t="s">
        <v>195</v>
      </c>
      <c r="AI143" s="388" t="s">
        <v>4479</v>
      </c>
    </row>
    <row r="144" spans="1:35" ht="12.75" customHeight="1" x14ac:dyDescent="0.2">
      <c r="A144" s="397" t="str">
        <f t="shared" si="2"/>
        <v>Ofsted Webpage</v>
      </c>
      <c r="B144" s="388">
        <v>51573</v>
      </c>
      <c r="C144" s="388">
        <v>118936</v>
      </c>
      <c r="D144" s="388">
        <v>10028930</v>
      </c>
      <c r="E144" s="388" t="s">
        <v>1589</v>
      </c>
      <c r="F144" s="388" t="s">
        <v>170</v>
      </c>
      <c r="G144" s="388" t="s">
        <v>13</v>
      </c>
      <c r="H144" s="388" t="s">
        <v>173</v>
      </c>
      <c r="I144" s="388" t="s">
        <v>161</v>
      </c>
      <c r="J144" s="388" t="s">
        <v>161</v>
      </c>
      <c r="K144" s="400" t="s">
        <v>195</v>
      </c>
      <c r="L144" s="388" t="s">
        <v>195</v>
      </c>
      <c r="M144" s="403">
        <v>10030712</v>
      </c>
      <c r="N144" s="388" t="s">
        <v>132</v>
      </c>
      <c r="O144" s="388" t="s">
        <v>104</v>
      </c>
      <c r="P144" s="400">
        <v>42864</v>
      </c>
      <c r="Q144" s="400">
        <v>42867</v>
      </c>
      <c r="R144" s="400">
        <v>42893</v>
      </c>
      <c r="S144" s="388">
        <v>3</v>
      </c>
      <c r="T144" s="388">
        <v>3</v>
      </c>
      <c r="U144" s="388">
        <v>3</v>
      </c>
      <c r="V144" s="388">
        <v>2</v>
      </c>
      <c r="W144" s="388">
        <v>3</v>
      </c>
      <c r="X144" s="388" t="s">
        <v>4480</v>
      </c>
      <c r="Y144" s="401" t="s">
        <v>1591</v>
      </c>
      <c r="Z144" s="400">
        <v>42136</v>
      </c>
      <c r="AA144" s="400">
        <v>42139</v>
      </c>
      <c r="AB144" s="388" t="s">
        <v>98</v>
      </c>
      <c r="AC144" s="388" t="s">
        <v>4660</v>
      </c>
      <c r="AD144" s="388">
        <v>3</v>
      </c>
      <c r="AE144" s="388">
        <v>3</v>
      </c>
      <c r="AF144" s="388">
        <v>3</v>
      </c>
      <c r="AG144" s="388" t="s">
        <v>96</v>
      </c>
      <c r="AH144" s="388">
        <v>3</v>
      </c>
      <c r="AI144" s="388" t="s">
        <v>4537</v>
      </c>
    </row>
    <row r="145" spans="1:35" ht="12.75" customHeight="1" x14ac:dyDescent="0.2">
      <c r="A145" s="397" t="str">
        <f t="shared" si="2"/>
        <v>Ofsted Webpage</v>
      </c>
      <c r="B145" s="388">
        <v>51578</v>
      </c>
      <c r="C145" s="388">
        <v>107022</v>
      </c>
      <c r="D145" s="388">
        <v>10002008</v>
      </c>
      <c r="E145" s="388" t="s">
        <v>1593</v>
      </c>
      <c r="F145" s="388" t="s">
        <v>159</v>
      </c>
      <c r="G145" s="388" t="s">
        <v>14</v>
      </c>
      <c r="H145" s="388" t="s">
        <v>295</v>
      </c>
      <c r="I145" s="388" t="s">
        <v>186</v>
      </c>
      <c r="J145" s="388" t="s">
        <v>93</v>
      </c>
      <c r="K145" s="400" t="s">
        <v>195</v>
      </c>
      <c r="L145" s="388" t="s">
        <v>195</v>
      </c>
      <c r="M145" s="403">
        <v>10030658</v>
      </c>
      <c r="N145" s="388" t="s">
        <v>257</v>
      </c>
      <c r="O145" s="388" t="s">
        <v>104</v>
      </c>
      <c r="P145" s="400">
        <v>42878</v>
      </c>
      <c r="Q145" s="400">
        <v>42881</v>
      </c>
      <c r="R145" s="400">
        <v>42907</v>
      </c>
      <c r="S145" s="388">
        <v>2</v>
      </c>
      <c r="T145" s="388">
        <v>2</v>
      </c>
      <c r="U145" s="388">
        <v>2</v>
      </c>
      <c r="V145" s="388">
        <v>2</v>
      </c>
      <c r="W145" s="388">
        <v>2</v>
      </c>
      <c r="X145" s="388" t="s">
        <v>4480</v>
      </c>
      <c r="Y145" s="401" t="s">
        <v>1594</v>
      </c>
      <c r="Z145" s="400">
        <v>42143</v>
      </c>
      <c r="AA145" s="400">
        <v>42146</v>
      </c>
      <c r="AB145" s="388" t="s">
        <v>143</v>
      </c>
      <c r="AC145" s="388" t="s">
        <v>4660</v>
      </c>
      <c r="AD145" s="388">
        <v>2</v>
      </c>
      <c r="AE145" s="388">
        <v>2</v>
      </c>
      <c r="AF145" s="388">
        <v>2</v>
      </c>
      <c r="AG145" s="388" t="s">
        <v>96</v>
      </c>
      <c r="AH145" s="388">
        <v>2</v>
      </c>
      <c r="AI145" s="388" t="s">
        <v>4537</v>
      </c>
    </row>
    <row r="146" spans="1:35" ht="12.75" customHeight="1" x14ac:dyDescent="0.2">
      <c r="A146" s="397" t="str">
        <f t="shared" si="2"/>
        <v>Ofsted Webpage</v>
      </c>
      <c r="B146" s="388">
        <v>51579</v>
      </c>
      <c r="C146" s="388">
        <v>107023</v>
      </c>
      <c r="D146" s="388">
        <v>10002009</v>
      </c>
      <c r="E146" s="388" t="s">
        <v>811</v>
      </c>
      <c r="F146" s="388" t="s">
        <v>259</v>
      </c>
      <c r="G146" s="388" t="s">
        <v>14</v>
      </c>
      <c r="H146" s="388" t="s">
        <v>295</v>
      </c>
      <c r="I146" s="388" t="s">
        <v>186</v>
      </c>
      <c r="J146" s="388" t="s">
        <v>93</v>
      </c>
      <c r="K146" s="400">
        <v>42515</v>
      </c>
      <c r="L146" s="388">
        <v>1</v>
      </c>
      <c r="M146" s="403" t="s">
        <v>4928</v>
      </c>
      <c r="N146" s="388" t="s">
        <v>4695</v>
      </c>
      <c r="O146" s="388" t="s">
        <v>104</v>
      </c>
      <c r="P146" s="400">
        <v>40673</v>
      </c>
      <c r="Q146" s="400">
        <v>40676</v>
      </c>
      <c r="R146" s="400">
        <v>40710</v>
      </c>
      <c r="S146" s="388">
        <v>2</v>
      </c>
      <c r="T146" s="388">
        <v>2</v>
      </c>
      <c r="U146" s="388">
        <v>2</v>
      </c>
      <c r="V146" s="388" t="s">
        <v>96</v>
      </c>
      <c r="W146" s="388">
        <v>2</v>
      </c>
      <c r="X146" s="388" t="s">
        <v>96</v>
      </c>
      <c r="Y146" s="401" t="s">
        <v>4929</v>
      </c>
      <c r="Z146" s="400">
        <v>39385</v>
      </c>
      <c r="AA146" s="400">
        <v>39388</v>
      </c>
      <c r="AB146" s="388" t="s">
        <v>4695</v>
      </c>
      <c r="AC146" s="388" t="s">
        <v>4660</v>
      </c>
      <c r="AD146" s="388">
        <v>2</v>
      </c>
      <c r="AE146" s="388">
        <v>2</v>
      </c>
      <c r="AF146" s="388">
        <v>2</v>
      </c>
      <c r="AG146" s="388" t="s">
        <v>96</v>
      </c>
      <c r="AH146" s="388">
        <v>2</v>
      </c>
      <c r="AI146" s="388" t="s">
        <v>4537</v>
      </c>
    </row>
    <row r="147" spans="1:35" ht="12.75" customHeight="1" x14ac:dyDescent="0.2">
      <c r="A147" s="397" t="str">
        <f t="shared" si="2"/>
        <v>Ofsted Webpage</v>
      </c>
      <c r="B147" s="388">
        <v>51619</v>
      </c>
      <c r="C147" s="388">
        <v>110017</v>
      </c>
      <c r="D147" s="388">
        <v>10002073</v>
      </c>
      <c r="E147" s="388" t="s">
        <v>1596</v>
      </c>
      <c r="F147" s="388" t="s">
        <v>90</v>
      </c>
      <c r="G147" s="388" t="s">
        <v>13</v>
      </c>
      <c r="H147" s="388" t="s">
        <v>403</v>
      </c>
      <c r="I147" s="388" t="s">
        <v>115</v>
      </c>
      <c r="J147" s="388" t="s">
        <v>115</v>
      </c>
      <c r="K147" s="400" t="s">
        <v>195</v>
      </c>
      <c r="L147" s="388" t="s">
        <v>195</v>
      </c>
      <c r="M147" s="403">
        <v>10022538</v>
      </c>
      <c r="N147" s="388" t="s">
        <v>309</v>
      </c>
      <c r="O147" s="388" t="s">
        <v>104</v>
      </c>
      <c r="P147" s="400">
        <v>42809</v>
      </c>
      <c r="Q147" s="400">
        <v>42811</v>
      </c>
      <c r="R147" s="400">
        <v>42845</v>
      </c>
      <c r="S147" s="388">
        <v>2</v>
      </c>
      <c r="T147" s="388">
        <v>2</v>
      </c>
      <c r="U147" s="388">
        <v>2</v>
      </c>
      <c r="V147" s="388">
        <v>2</v>
      </c>
      <c r="W147" s="388">
        <v>2</v>
      </c>
      <c r="X147" s="388" t="s">
        <v>4480</v>
      </c>
      <c r="Y147" s="401" t="s">
        <v>1597</v>
      </c>
      <c r="Z147" s="400">
        <v>42072</v>
      </c>
      <c r="AA147" s="400">
        <v>42076</v>
      </c>
      <c r="AB147" s="388" t="s">
        <v>123</v>
      </c>
      <c r="AC147" s="388" t="s">
        <v>4660</v>
      </c>
      <c r="AD147" s="388">
        <v>3</v>
      </c>
      <c r="AE147" s="388">
        <v>3</v>
      </c>
      <c r="AF147" s="388">
        <v>3</v>
      </c>
      <c r="AG147" s="388" t="s">
        <v>96</v>
      </c>
      <c r="AH147" s="388">
        <v>3</v>
      </c>
      <c r="AI147" s="388" t="s">
        <v>118</v>
      </c>
    </row>
    <row r="148" spans="1:35" ht="12.75" customHeight="1" x14ac:dyDescent="0.2">
      <c r="A148" s="397" t="str">
        <f t="shared" si="2"/>
        <v>Ofsted Webpage</v>
      </c>
      <c r="B148" s="388">
        <v>51623</v>
      </c>
      <c r="C148" s="388">
        <v>107610</v>
      </c>
      <c r="D148" s="388">
        <v>10002085</v>
      </c>
      <c r="E148" s="388" t="s">
        <v>3244</v>
      </c>
      <c r="F148" s="388" t="s">
        <v>90</v>
      </c>
      <c r="G148" s="388" t="s">
        <v>13</v>
      </c>
      <c r="H148" s="388" t="s">
        <v>160</v>
      </c>
      <c r="I148" s="388" t="s">
        <v>161</v>
      </c>
      <c r="J148" s="388" t="s">
        <v>161</v>
      </c>
      <c r="K148" s="400">
        <v>42810</v>
      </c>
      <c r="L148" s="388">
        <v>1</v>
      </c>
      <c r="M148" s="403" t="s">
        <v>3245</v>
      </c>
      <c r="N148" s="388" t="s">
        <v>123</v>
      </c>
      <c r="O148" s="388" t="s">
        <v>104</v>
      </c>
      <c r="P148" s="400">
        <v>41443</v>
      </c>
      <c r="Q148" s="400">
        <v>41446</v>
      </c>
      <c r="R148" s="400">
        <v>41481</v>
      </c>
      <c r="S148" s="388">
        <v>2</v>
      </c>
      <c r="T148" s="388">
        <v>2</v>
      </c>
      <c r="U148" s="388">
        <v>2</v>
      </c>
      <c r="V148" s="388" t="s">
        <v>96</v>
      </c>
      <c r="W148" s="388">
        <v>2</v>
      </c>
      <c r="X148" s="388" t="s">
        <v>96</v>
      </c>
      <c r="Y148" s="401" t="s">
        <v>5259</v>
      </c>
      <c r="Z148" s="400">
        <v>40385</v>
      </c>
      <c r="AA148" s="400">
        <v>40388</v>
      </c>
      <c r="AB148" s="388" t="s">
        <v>4695</v>
      </c>
      <c r="AC148" s="388" t="s">
        <v>4660</v>
      </c>
      <c r="AD148" s="388">
        <v>3</v>
      </c>
      <c r="AE148" s="388">
        <v>3</v>
      </c>
      <c r="AF148" s="388">
        <v>3</v>
      </c>
      <c r="AG148" s="388" t="s">
        <v>96</v>
      </c>
      <c r="AH148" s="388">
        <v>3</v>
      </c>
      <c r="AI148" s="388" t="s">
        <v>118</v>
      </c>
    </row>
    <row r="149" spans="1:35" ht="12.75" customHeight="1" x14ac:dyDescent="0.2">
      <c r="A149" s="397" t="str">
        <f t="shared" si="2"/>
        <v>Ofsted Webpage</v>
      </c>
      <c r="B149" s="388">
        <v>51632</v>
      </c>
      <c r="C149" s="388">
        <v>116062</v>
      </c>
      <c r="D149" s="388">
        <v>10002098</v>
      </c>
      <c r="E149" s="388" t="s">
        <v>5260</v>
      </c>
      <c r="F149" s="388" t="s">
        <v>90</v>
      </c>
      <c r="G149" s="388" t="s">
        <v>13</v>
      </c>
      <c r="H149" s="388" t="s">
        <v>167</v>
      </c>
      <c r="I149" s="388" t="s">
        <v>102</v>
      </c>
      <c r="J149" s="388" t="s">
        <v>102</v>
      </c>
      <c r="K149" s="400" t="s">
        <v>195</v>
      </c>
      <c r="L149" s="388" t="s">
        <v>195</v>
      </c>
      <c r="M149" s="403" t="s">
        <v>195</v>
      </c>
      <c r="N149" s="388" t="s">
        <v>195</v>
      </c>
      <c r="O149" s="388" t="s">
        <v>195</v>
      </c>
      <c r="P149" s="400" t="s">
        <v>195</v>
      </c>
      <c r="Q149" s="400" t="s">
        <v>195</v>
      </c>
      <c r="R149" s="400" t="s">
        <v>195</v>
      </c>
      <c r="S149" s="388" t="s">
        <v>195</v>
      </c>
      <c r="T149" s="388" t="s">
        <v>195</v>
      </c>
      <c r="U149" s="388" t="s">
        <v>195</v>
      </c>
      <c r="V149" s="388" t="s">
        <v>195</v>
      </c>
      <c r="W149" s="388" t="s">
        <v>195</v>
      </c>
      <c r="X149" s="388" t="s">
        <v>195</v>
      </c>
      <c r="Y149" s="401" t="s">
        <v>195</v>
      </c>
      <c r="Z149" s="400" t="s">
        <v>195</v>
      </c>
      <c r="AA149" s="400" t="s">
        <v>195</v>
      </c>
      <c r="AB149" s="388" t="s">
        <v>195</v>
      </c>
      <c r="AC149" s="388" t="s">
        <v>195</v>
      </c>
      <c r="AD149" s="388" t="s">
        <v>195</v>
      </c>
      <c r="AE149" s="388" t="s">
        <v>195</v>
      </c>
      <c r="AF149" s="388" t="s">
        <v>195</v>
      </c>
      <c r="AG149" s="388" t="s">
        <v>195</v>
      </c>
      <c r="AH149" s="388" t="s">
        <v>195</v>
      </c>
      <c r="AI149" s="388" t="s">
        <v>195</v>
      </c>
    </row>
    <row r="150" spans="1:35" ht="12.75" customHeight="1" x14ac:dyDescent="0.2">
      <c r="A150" s="397" t="str">
        <f t="shared" si="2"/>
        <v>Ofsted Webpage</v>
      </c>
      <c r="B150" s="388">
        <v>51635</v>
      </c>
      <c r="C150" s="388">
        <v>133702</v>
      </c>
      <c r="D150" s="388">
        <v>10019812</v>
      </c>
      <c r="E150" s="388" t="s">
        <v>4652</v>
      </c>
      <c r="F150" s="388" t="s">
        <v>90</v>
      </c>
      <c r="G150" s="388" t="s">
        <v>13</v>
      </c>
      <c r="H150" s="388" t="s">
        <v>173</v>
      </c>
      <c r="I150" s="388" t="s">
        <v>161</v>
      </c>
      <c r="J150" s="388" t="s">
        <v>161</v>
      </c>
      <c r="K150" s="400" t="s">
        <v>195</v>
      </c>
      <c r="L150" s="388" t="s">
        <v>195</v>
      </c>
      <c r="M150" s="403" t="s">
        <v>195</v>
      </c>
      <c r="N150" s="388" t="s">
        <v>195</v>
      </c>
      <c r="O150" s="388" t="s">
        <v>195</v>
      </c>
      <c r="P150" s="400" t="s">
        <v>195</v>
      </c>
      <c r="Q150" s="400" t="s">
        <v>195</v>
      </c>
      <c r="R150" s="400" t="s">
        <v>195</v>
      </c>
      <c r="S150" s="388" t="s">
        <v>195</v>
      </c>
      <c r="T150" s="388" t="s">
        <v>195</v>
      </c>
      <c r="U150" s="388" t="s">
        <v>195</v>
      </c>
      <c r="V150" s="388" t="s">
        <v>195</v>
      </c>
      <c r="W150" s="388" t="s">
        <v>195</v>
      </c>
      <c r="X150" s="388" t="s">
        <v>195</v>
      </c>
      <c r="Y150" s="401" t="s">
        <v>195</v>
      </c>
      <c r="Z150" s="400" t="s">
        <v>195</v>
      </c>
      <c r="AA150" s="400" t="s">
        <v>195</v>
      </c>
      <c r="AB150" s="388" t="s">
        <v>195</v>
      </c>
      <c r="AC150" s="388" t="s">
        <v>195</v>
      </c>
      <c r="AD150" s="388" t="s">
        <v>195</v>
      </c>
      <c r="AE150" s="388" t="s">
        <v>195</v>
      </c>
      <c r="AF150" s="388" t="s">
        <v>195</v>
      </c>
      <c r="AG150" s="388" t="s">
        <v>195</v>
      </c>
      <c r="AH150" s="388" t="s">
        <v>195</v>
      </c>
      <c r="AI150" s="388" t="s">
        <v>195</v>
      </c>
    </row>
    <row r="151" spans="1:35" ht="12.75" customHeight="1" x14ac:dyDescent="0.2">
      <c r="A151" s="397" t="str">
        <f t="shared" si="2"/>
        <v>Ofsted Webpage</v>
      </c>
      <c r="B151" s="388">
        <v>51646</v>
      </c>
      <c r="C151" s="388">
        <v>108088</v>
      </c>
      <c r="D151" s="388">
        <v>10002118</v>
      </c>
      <c r="E151" s="388" t="s">
        <v>1599</v>
      </c>
      <c r="F151" s="388" t="s">
        <v>259</v>
      </c>
      <c r="G151" s="388" t="s">
        <v>14</v>
      </c>
      <c r="H151" s="388" t="s">
        <v>1206</v>
      </c>
      <c r="I151" s="388" t="s">
        <v>115</v>
      </c>
      <c r="J151" s="388" t="s">
        <v>115</v>
      </c>
      <c r="K151" s="400" t="s">
        <v>195</v>
      </c>
      <c r="L151" s="388" t="s">
        <v>195</v>
      </c>
      <c r="M151" s="403" t="s">
        <v>1600</v>
      </c>
      <c r="N151" s="388" t="s">
        <v>143</v>
      </c>
      <c r="O151" s="388" t="s">
        <v>104</v>
      </c>
      <c r="P151" s="400">
        <v>42018</v>
      </c>
      <c r="Q151" s="400">
        <v>42020</v>
      </c>
      <c r="R151" s="400">
        <v>42055</v>
      </c>
      <c r="S151" s="388">
        <v>1</v>
      </c>
      <c r="T151" s="388">
        <v>1</v>
      </c>
      <c r="U151" s="388">
        <v>1</v>
      </c>
      <c r="V151" s="388" t="s">
        <v>96</v>
      </c>
      <c r="W151" s="388">
        <v>1</v>
      </c>
      <c r="X151" s="388" t="s">
        <v>96</v>
      </c>
      <c r="Y151" s="401" t="s">
        <v>4930</v>
      </c>
      <c r="Z151" s="400">
        <v>39923</v>
      </c>
      <c r="AA151" s="400">
        <v>39927</v>
      </c>
      <c r="AB151" s="388" t="s">
        <v>143</v>
      </c>
      <c r="AC151" s="388" t="s">
        <v>4660</v>
      </c>
      <c r="AD151" s="388">
        <v>2</v>
      </c>
      <c r="AE151" s="388">
        <v>2</v>
      </c>
      <c r="AF151" s="388">
        <v>3</v>
      </c>
      <c r="AG151" s="388" t="s">
        <v>96</v>
      </c>
      <c r="AH151" s="388">
        <v>2</v>
      </c>
      <c r="AI151" s="388" t="s">
        <v>118</v>
      </c>
    </row>
    <row r="152" spans="1:35" ht="12.75" customHeight="1" x14ac:dyDescent="0.2">
      <c r="A152" s="397" t="str">
        <f t="shared" si="2"/>
        <v>Ofsted Webpage</v>
      </c>
      <c r="B152" s="388">
        <v>51653</v>
      </c>
      <c r="C152" s="388">
        <v>108073</v>
      </c>
      <c r="D152" s="388">
        <v>10008919</v>
      </c>
      <c r="E152" s="388" t="s">
        <v>813</v>
      </c>
      <c r="F152" s="388" t="s">
        <v>159</v>
      </c>
      <c r="G152" s="388" t="s">
        <v>14</v>
      </c>
      <c r="H152" s="388" t="s">
        <v>275</v>
      </c>
      <c r="I152" s="388" t="s">
        <v>186</v>
      </c>
      <c r="J152" s="388" t="s">
        <v>93</v>
      </c>
      <c r="K152" s="400" t="s">
        <v>195</v>
      </c>
      <c r="L152" s="388" t="s">
        <v>195</v>
      </c>
      <c r="M152" s="403">
        <v>10004911</v>
      </c>
      <c r="N152" s="388" t="s">
        <v>355</v>
      </c>
      <c r="O152" s="388" t="s">
        <v>104</v>
      </c>
      <c r="P152" s="400">
        <v>42269</v>
      </c>
      <c r="Q152" s="400">
        <v>42272</v>
      </c>
      <c r="R152" s="400">
        <v>42312</v>
      </c>
      <c r="S152" s="388">
        <v>2</v>
      </c>
      <c r="T152" s="388">
        <v>2</v>
      </c>
      <c r="U152" s="388">
        <v>2</v>
      </c>
      <c r="V152" s="388">
        <v>2</v>
      </c>
      <c r="W152" s="388">
        <v>2</v>
      </c>
      <c r="X152" s="388" t="s">
        <v>4480</v>
      </c>
      <c r="Y152" s="401" t="s">
        <v>2311</v>
      </c>
      <c r="Z152" s="400">
        <v>41757</v>
      </c>
      <c r="AA152" s="400">
        <v>41761</v>
      </c>
      <c r="AB152" s="388" t="s">
        <v>282</v>
      </c>
      <c r="AC152" s="388" t="s">
        <v>4660</v>
      </c>
      <c r="AD152" s="388">
        <v>3</v>
      </c>
      <c r="AE152" s="388">
        <v>3</v>
      </c>
      <c r="AF152" s="388">
        <v>3</v>
      </c>
      <c r="AG152" s="388" t="s">
        <v>96</v>
      </c>
      <c r="AH152" s="388">
        <v>3</v>
      </c>
      <c r="AI152" s="388" t="s">
        <v>118</v>
      </c>
    </row>
    <row r="153" spans="1:35" ht="12.75" customHeight="1" x14ac:dyDescent="0.2">
      <c r="A153" s="397" t="str">
        <f t="shared" si="2"/>
        <v>Ofsted Webpage</v>
      </c>
      <c r="B153" s="388">
        <v>51686</v>
      </c>
      <c r="C153" s="388">
        <v>106323</v>
      </c>
      <c r="D153" s="388">
        <v>10000612</v>
      </c>
      <c r="E153" s="388" t="s">
        <v>2313</v>
      </c>
      <c r="F153" s="388" t="s">
        <v>90</v>
      </c>
      <c r="G153" s="388" t="s">
        <v>13</v>
      </c>
      <c r="H153" s="388" t="s">
        <v>1176</v>
      </c>
      <c r="I153" s="388" t="s">
        <v>102</v>
      </c>
      <c r="J153" s="388" t="s">
        <v>102</v>
      </c>
      <c r="K153" s="400">
        <v>43222</v>
      </c>
      <c r="L153" s="388">
        <v>1</v>
      </c>
      <c r="M153" s="403" t="s">
        <v>2314</v>
      </c>
      <c r="N153" s="388" t="s">
        <v>138</v>
      </c>
      <c r="O153" s="388" t="s">
        <v>104</v>
      </c>
      <c r="P153" s="400">
        <v>41659</v>
      </c>
      <c r="Q153" s="400">
        <v>41663</v>
      </c>
      <c r="R153" s="400">
        <v>41688</v>
      </c>
      <c r="S153" s="388">
        <v>2</v>
      </c>
      <c r="T153" s="388">
        <v>2</v>
      </c>
      <c r="U153" s="388">
        <v>2</v>
      </c>
      <c r="V153" s="388" t="s">
        <v>96</v>
      </c>
      <c r="W153" s="388">
        <v>2</v>
      </c>
      <c r="X153" s="388" t="s">
        <v>96</v>
      </c>
      <c r="Y153" s="401" t="s">
        <v>3252</v>
      </c>
      <c r="Z153" s="400">
        <v>41169</v>
      </c>
      <c r="AA153" s="400">
        <v>41173</v>
      </c>
      <c r="AB153" s="388" t="s">
        <v>98</v>
      </c>
      <c r="AC153" s="388" t="s">
        <v>4660</v>
      </c>
      <c r="AD153" s="388">
        <v>3</v>
      </c>
      <c r="AE153" s="388">
        <v>3</v>
      </c>
      <c r="AF153" s="388">
        <v>3</v>
      </c>
      <c r="AG153" s="388" t="s">
        <v>96</v>
      </c>
      <c r="AH153" s="388">
        <v>3</v>
      </c>
      <c r="AI153" s="388" t="s">
        <v>118</v>
      </c>
    </row>
    <row r="154" spans="1:35" ht="12.75" customHeight="1" x14ac:dyDescent="0.2">
      <c r="A154" s="397" t="str">
        <f t="shared" si="2"/>
        <v>Ofsted Webpage</v>
      </c>
      <c r="B154" s="388">
        <v>51688</v>
      </c>
      <c r="C154" s="388">
        <v>106499</v>
      </c>
      <c r="D154" s="388">
        <v>10002187</v>
      </c>
      <c r="E154" s="388" t="s">
        <v>4931</v>
      </c>
      <c r="F154" s="388" t="s">
        <v>259</v>
      </c>
      <c r="G154" s="388" t="s">
        <v>14</v>
      </c>
      <c r="H154" s="388" t="s">
        <v>252</v>
      </c>
      <c r="I154" s="388" t="s">
        <v>155</v>
      </c>
      <c r="J154" s="388" t="s">
        <v>155</v>
      </c>
      <c r="K154" s="400" t="s">
        <v>195</v>
      </c>
      <c r="L154" s="388" t="s">
        <v>195</v>
      </c>
      <c r="M154" s="403" t="s">
        <v>4932</v>
      </c>
      <c r="N154" s="388" t="s">
        <v>4695</v>
      </c>
      <c r="O154" s="388" t="s">
        <v>104</v>
      </c>
      <c r="P154" s="400">
        <v>41085</v>
      </c>
      <c r="Q154" s="400">
        <v>41089</v>
      </c>
      <c r="R154" s="400">
        <v>41124</v>
      </c>
      <c r="S154" s="388">
        <v>1</v>
      </c>
      <c r="T154" s="388">
        <v>1</v>
      </c>
      <c r="U154" s="388">
        <v>2</v>
      </c>
      <c r="V154" s="388" t="s">
        <v>96</v>
      </c>
      <c r="W154" s="388">
        <v>1</v>
      </c>
      <c r="X154" s="388" t="s">
        <v>96</v>
      </c>
      <c r="Y154" s="401" t="s">
        <v>4933</v>
      </c>
      <c r="Z154" s="400">
        <v>39052</v>
      </c>
      <c r="AA154" s="400">
        <v>39052</v>
      </c>
      <c r="AB154" s="388" t="s">
        <v>4879</v>
      </c>
      <c r="AC154" s="388" t="s">
        <v>4660</v>
      </c>
      <c r="AD154" s="388">
        <v>2</v>
      </c>
      <c r="AE154" s="388">
        <v>2</v>
      </c>
      <c r="AF154" s="388" t="s">
        <v>96</v>
      </c>
      <c r="AG154" s="388" t="s">
        <v>96</v>
      </c>
      <c r="AH154" s="388" t="s">
        <v>96</v>
      </c>
      <c r="AI154" s="388" t="s">
        <v>118</v>
      </c>
    </row>
    <row r="155" spans="1:35" ht="12.75" customHeight="1" x14ac:dyDescent="0.2">
      <c r="A155" s="397" t="str">
        <f t="shared" si="2"/>
        <v>Ofsted Webpage</v>
      </c>
      <c r="B155" s="388">
        <v>51693</v>
      </c>
      <c r="C155" s="388">
        <v>118837</v>
      </c>
      <c r="D155" s="388">
        <v>10025384</v>
      </c>
      <c r="E155" s="388" t="s">
        <v>817</v>
      </c>
      <c r="F155" s="388" t="s">
        <v>90</v>
      </c>
      <c r="G155" s="388" t="s">
        <v>13</v>
      </c>
      <c r="H155" s="388" t="s">
        <v>173</v>
      </c>
      <c r="I155" s="388" t="s">
        <v>161</v>
      </c>
      <c r="J155" s="388" t="s">
        <v>161</v>
      </c>
      <c r="K155" s="400" t="s">
        <v>195</v>
      </c>
      <c r="L155" s="388" t="s">
        <v>195</v>
      </c>
      <c r="M155" s="403">
        <v>10011477</v>
      </c>
      <c r="N155" s="388" t="s">
        <v>121</v>
      </c>
      <c r="O155" s="388" t="s">
        <v>104</v>
      </c>
      <c r="P155" s="400">
        <v>42507</v>
      </c>
      <c r="Q155" s="400">
        <v>42510</v>
      </c>
      <c r="R155" s="400">
        <v>42542</v>
      </c>
      <c r="S155" s="388">
        <v>2</v>
      </c>
      <c r="T155" s="388">
        <v>2</v>
      </c>
      <c r="U155" s="388">
        <v>2</v>
      </c>
      <c r="V155" s="388">
        <v>2</v>
      </c>
      <c r="W155" s="388">
        <v>2</v>
      </c>
      <c r="X155" s="388" t="s">
        <v>4480</v>
      </c>
      <c r="Y155" s="401" t="s">
        <v>5262</v>
      </c>
      <c r="Z155" s="400">
        <v>40183</v>
      </c>
      <c r="AA155" s="400">
        <v>40186</v>
      </c>
      <c r="AB155" s="388" t="s">
        <v>4695</v>
      </c>
      <c r="AC155" s="388" t="s">
        <v>4660</v>
      </c>
      <c r="AD155" s="388">
        <v>2</v>
      </c>
      <c r="AE155" s="388">
        <v>3</v>
      </c>
      <c r="AF155" s="388">
        <v>2</v>
      </c>
      <c r="AG155" s="388" t="s">
        <v>96</v>
      </c>
      <c r="AH155" s="388">
        <v>2</v>
      </c>
      <c r="AI155" s="388" t="s">
        <v>4537</v>
      </c>
    </row>
    <row r="156" spans="1:35" ht="12.75" customHeight="1" x14ac:dyDescent="0.2">
      <c r="A156" s="397" t="str">
        <f t="shared" si="2"/>
        <v>Ofsted Webpage</v>
      </c>
      <c r="B156" s="388">
        <v>51701</v>
      </c>
      <c r="C156" s="388">
        <v>108087</v>
      </c>
      <c r="D156" s="388">
        <v>10002214</v>
      </c>
      <c r="E156" s="388" t="s">
        <v>819</v>
      </c>
      <c r="F156" s="388" t="s">
        <v>90</v>
      </c>
      <c r="G156" s="388" t="s">
        <v>13</v>
      </c>
      <c r="H156" s="388" t="s">
        <v>114</v>
      </c>
      <c r="I156" s="388" t="s">
        <v>115</v>
      </c>
      <c r="J156" s="388" t="s">
        <v>115</v>
      </c>
      <c r="K156" s="400">
        <v>42438</v>
      </c>
      <c r="L156" s="388">
        <v>1</v>
      </c>
      <c r="M156" s="403" t="s">
        <v>5263</v>
      </c>
      <c r="N156" s="388" t="s">
        <v>143</v>
      </c>
      <c r="O156" s="388" t="s">
        <v>104</v>
      </c>
      <c r="P156" s="400">
        <v>40505</v>
      </c>
      <c r="Q156" s="400">
        <v>40508</v>
      </c>
      <c r="R156" s="400">
        <v>40550</v>
      </c>
      <c r="S156" s="388">
        <v>2</v>
      </c>
      <c r="T156" s="388">
        <v>2</v>
      </c>
      <c r="U156" s="388">
        <v>2</v>
      </c>
      <c r="V156" s="388" t="s">
        <v>96</v>
      </c>
      <c r="W156" s="388">
        <v>2</v>
      </c>
      <c r="X156" s="388" t="s">
        <v>96</v>
      </c>
      <c r="Y156" s="401" t="s">
        <v>5264</v>
      </c>
      <c r="Z156" s="400">
        <v>39030</v>
      </c>
      <c r="AA156" s="400">
        <v>39030</v>
      </c>
      <c r="AB156" s="388" t="s">
        <v>4754</v>
      </c>
      <c r="AC156" s="388" t="s">
        <v>4660</v>
      </c>
      <c r="AD156" s="388">
        <v>2</v>
      </c>
      <c r="AE156" s="388">
        <v>2</v>
      </c>
      <c r="AF156" s="388" t="s">
        <v>96</v>
      </c>
      <c r="AG156" s="388" t="s">
        <v>96</v>
      </c>
      <c r="AH156" s="388" t="s">
        <v>96</v>
      </c>
      <c r="AI156" s="388" t="s">
        <v>4537</v>
      </c>
    </row>
    <row r="157" spans="1:35" ht="12.75" customHeight="1" x14ac:dyDescent="0.2">
      <c r="A157" s="397" t="str">
        <f t="shared" si="2"/>
        <v>Ofsted Webpage</v>
      </c>
      <c r="B157" s="388">
        <v>51708</v>
      </c>
      <c r="C157" s="388">
        <v>107792</v>
      </c>
      <c r="D157" s="388">
        <v>10002230</v>
      </c>
      <c r="E157" s="388" t="s">
        <v>4539</v>
      </c>
      <c r="F157" s="388" t="s">
        <v>90</v>
      </c>
      <c r="G157" s="388" t="s">
        <v>13</v>
      </c>
      <c r="H157" s="388" t="s">
        <v>1976</v>
      </c>
      <c r="I157" s="388" t="s">
        <v>1101</v>
      </c>
      <c r="J157" s="388" t="s">
        <v>115</v>
      </c>
      <c r="K157" s="400" t="s">
        <v>195</v>
      </c>
      <c r="L157" s="388" t="s">
        <v>195</v>
      </c>
      <c r="M157" s="403" t="s">
        <v>195</v>
      </c>
      <c r="N157" s="388" t="s">
        <v>195</v>
      </c>
      <c r="O157" s="388" t="s">
        <v>195</v>
      </c>
      <c r="P157" s="400" t="s">
        <v>195</v>
      </c>
      <c r="Q157" s="400" t="s">
        <v>195</v>
      </c>
      <c r="R157" s="400" t="s">
        <v>195</v>
      </c>
      <c r="S157" s="388" t="s">
        <v>195</v>
      </c>
      <c r="T157" s="388" t="s">
        <v>195</v>
      </c>
      <c r="U157" s="388" t="s">
        <v>195</v>
      </c>
      <c r="V157" s="388" t="s">
        <v>195</v>
      </c>
      <c r="W157" s="388" t="s">
        <v>195</v>
      </c>
      <c r="X157" s="388" t="s">
        <v>195</v>
      </c>
      <c r="Y157" s="401" t="s">
        <v>195</v>
      </c>
      <c r="Z157" s="400" t="s">
        <v>195</v>
      </c>
      <c r="AA157" s="400" t="s">
        <v>195</v>
      </c>
      <c r="AB157" s="388" t="s">
        <v>195</v>
      </c>
      <c r="AC157" s="388" t="s">
        <v>195</v>
      </c>
      <c r="AD157" s="388" t="s">
        <v>195</v>
      </c>
      <c r="AE157" s="388" t="s">
        <v>195</v>
      </c>
      <c r="AF157" s="388" t="s">
        <v>195</v>
      </c>
      <c r="AG157" s="388" t="s">
        <v>195</v>
      </c>
      <c r="AH157" s="388" t="s">
        <v>195</v>
      </c>
      <c r="AI157" s="388" t="s">
        <v>195</v>
      </c>
    </row>
    <row r="158" spans="1:35" ht="12.75" customHeight="1" x14ac:dyDescent="0.2">
      <c r="A158" s="397" t="str">
        <f t="shared" si="2"/>
        <v>Ofsted Webpage</v>
      </c>
      <c r="B158" s="388">
        <v>51731</v>
      </c>
      <c r="C158" s="388">
        <v>108304</v>
      </c>
      <c r="D158" s="388">
        <v>10002269</v>
      </c>
      <c r="E158" s="388" t="s">
        <v>821</v>
      </c>
      <c r="F158" s="388" t="s">
        <v>632</v>
      </c>
      <c r="G158" s="388" t="s">
        <v>16</v>
      </c>
      <c r="H158" s="388" t="s">
        <v>204</v>
      </c>
      <c r="I158" s="388" t="s">
        <v>115</v>
      </c>
      <c r="J158" s="388" t="s">
        <v>115</v>
      </c>
      <c r="K158" s="400" t="s">
        <v>195</v>
      </c>
      <c r="L158" s="388" t="s">
        <v>195</v>
      </c>
      <c r="M158" s="403">
        <v>10004915</v>
      </c>
      <c r="N158" s="388" t="s">
        <v>650</v>
      </c>
      <c r="O158" s="388" t="s">
        <v>104</v>
      </c>
      <c r="P158" s="400">
        <v>42438</v>
      </c>
      <c r="Q158" s="400">
        <v>42439</v>
      </c>
      <c r="R158" s="400">
        <v>42480</v>
      </c>
      <c r="S158" s="388">
        <v>1</v>
      </c>
      <c r="T158" s="388">
        <v>1</v>
      </c>
      <c r="U158" s="388">
        <v>1</v>
      </c>
      <c r="V158" s="388">
        <v>1</v>
      </c>
      <c r="W158" s="388">
        <v>1</v>
      </c>
      <c r="X158" s="388" t="s">
        <v>4480</v>
      </c>
      <c r="Y158" s="401" t="s">
        <v>4999</v>
      </c>
      <c r="Z158" s="400">
        <v>41059</v>
      </c>
      <c r="AA158" s="400">
        <v>41060</v>
      </c>
      <c r="AB158" s="388" t="s">
        <v>650</v>
      </c>
      <c r="AC158" s="388" t="s">
        <v>4660</v>
      </c>
      <c r="AD158" s="388" t="s">
        <v>96</v>
      </c>
      <c r="AE158" s="388" t="s">
        <v>96</v>
      </c>
      <c r="AF158" s="388" t="s">
        <v>96</v>
      </c>
      <c r="AG158" s="388" t="s">
        <v>96</v>
      </c>
      <c r="AH158" s="388" t="s">
        <v>96</v>
      </c>
      <c r="AI158" s="388" t="s">
        <v>4479</v>
      </c>
    </row>
    <row r="159" spans="1:35" ht="12.75" customHeight="1" x14ac:dyDescent="0.2">
      <c r="A159" s="397" t="str">
        <f t="shared" si="2"/>
        <v>Ofsted Webpage</v>
      </c>
      <c r="B159" s="388">
        <v>51762</v>
      </c>
      <c r="C159" s="388">
        <v>112455</v>
      </c>
      <c r="D159" s="388">
        <v>10008227</v>
      </c>
      <c r="E159" s="388" t="s">
        <v>5271</v>
      </c>
      <c r="F159" s="388" t="s">
        <v>90</v>
      </c>
      <c r="G159" s="388" t="s">
        <v>13</v>
      </c>
      <c r="H159" s="388" t="s">
        <v>299</v>
      </c>
      <c r="I159" s="388" t="s">
        <v>131</v>
      </c>
      <c r="J159" s="388" t="s">
        <v>131</v>
      </c>
      <c r="K159" s="400" t="s">
        <v>195</v>
      </c>
      <c r="L159" s="388" t="s">
        <v>195</v>
      </c>
      <c r="M159" s="403" t="s">
        <v>5272</v>
      </c>
      <c r="N159" s="388" t="s">
        <v>4879</v>
      </c>
      <c r="O159" s="388" t="s">
        <v>104</v>
      </c>
      <c r="P159" s="400">
        <v>38736</v>
      </c>
      <c r="Q159" s="400">
        <v>38736</v>
      </c>
      <c r="R159" s="400">
        <v>38765</v>
      </c>
      <c r="S159" s="388">
        <v>3</v>
      </c>
      <c r="T159" s="388">
        <v>3</v>
      </c>
      <c r="U159" s="388" t="s">
        <v>96</v>
      </c>
      <c r="V159" s="388" t="s">
        <v>96</v>
      </c>
      <c r="W159" s="388" t="s">
        <v>96</v>
      </c>
      <c r="X159" s="388" t="s">
        <v>96</v>
      </c>
      <c r="Y159" s="401" t="s">
        <v>195</v>
      </c>
      <c r="Z159" s="388" t="s">
        <v>195</v>
      </c>
      <c r="AA159" s="388" t="s">
        <v>195</v>
      </c>
      <c r="AB159" s="388" t="s">
        <v>195</v>
      </c>
      <c r="AC159" s="388" t="s">
        <v>195</v>
      </c>
      <c r="AD159" s="388" t="s">
        <v>195</v>
      </c>
      <c r="AE159" s="388" t="s">
        <v>195</v>
      </c>
      <c r="AF159" s="388" t="s">
        <v>195</v>
      </c>
      <c r="AG159" s="388" t="s">
        <v>195</v>
      </c>
      <c r="AH159" s="388" t="s">
        <v>195</v>
      </c>
      <c r="AI159" s="388" t="s">
        <v>4479</v>
      </c>
    </row>
    <row r="160" spans="1:35" ht="12.75" customHeight="1" x14ac:dyDescent="0.2">
      <c r="A160" s="397" t="str">
        <f t="shared" si="2"/>
        <v>Ofsted Webpage</v>
      </c>
      <c r="B160" s="388">
        <v>51766</v>
      </c>
      <c r="C160" s="388">
        <v>110116</v>
      </c>
      <c r="D160" s="388">
        <v>10002327</v>
      </c>
      <c r="E160" s="388" t="s">
        <v>323</v>
      </c>
      <c r="F160" s="388" t="s">
        <v>159</v>
      </c>
      <c r="G160" s="388" t="s">
        <v>14</v>
      </c>
      <c r="H160" s="388" t="s">
        <v>167</v>
      </c>
      <c r="I160" s="388" t="s">
        <v>102</v>
      </c>
      <c r="J160" s="388" t="s">
        <v>102</v>
      </c>
      <c r="K160" s="400" t="s">
        <v>195</v>
      </c>
      <c r="L160" s="388" t="s">
        <v>195</v>
      </c>
      <c r="M160" s="403">
        <v>10041138</v>
      </c>
      <c r="N160" s="388" t="s">
        <v>256</v>
      </c>
      <c r="O160" s="388" t="s">
        <v>104</v>
      </c>
      <c r="P160" s="400">
        <v>43151</v>
      </c>
      <c r="Q160" s="400">
        <v>43154</v>
      </c>
      <c r="R160" s="400">
        <v>43188</v>
      </c>
      <c r="S160" s="388">
        <v>2</v>
      </c>
      <c r="T160" s="388">
        <v>2</v>
      </c>
      <c r="U160" s="388">
        <v>2</v>
      </c>
      <c r="V160" s="388">
        <v>2</v>
      </c>
      <c r="W160" s="388">
        <v>2</v>
      </c>
      <c r="X160" s="388" t="s">
        <v>4480</v>
      </c>
      <c r="Y160" s="401">
        <v>10020145</v>
      </c>
      <c r="Z160" s="400">
        <v>42710</v>
      </c>
      <c r="AA160" s="400">
        <v>42713</v>
      </c>
      <c r="AB160" s="388" t="s">
        <v>197</v>
      </c>
      <c r="AC160" s="388" t="s">
        <v>4660</v>
      </c>
      <c r="AD160" s="388">
        <v>4</v>
      </c>
      <c r="AE160" s="388">
        <v>4</v>
      </c>
      <c r="AF160" s="388">
        <v>3</v>
      </c>
      <c r="AG160" s="388">
        <v>4</v>
      </c>
      <c r="AH160" s="388">
        <v>3</v>
      </c>
      <c r="AI160" s="388" t="s">
        <v>118</v>
      </c>
    </row>
    <row r="161" spans="1:35" ht="12.75" customHeight="1" x14ac:dyDescent="0.2">
      <c r="A161" s="397" t="str">
        <f t="shared" si="2"/>
        <v>Ofsted Webpage</v>
      </c>
      <c r="B161" s="388">
        <v>51779</v>
      </c>
      <c r="C161" s="388">
        <v>110182</v>
      </c>
      <c r="D161" s="388">
        <v>10002078</v>
      </c>
      <c r="E161" s="388" t="s">
        <v>2318</v>
      </c>
      <c r="F161" s="388" t="s">
        <v>90</v>
      </c>
      <c r="G161" s="388" t="s">
        <v>13</v>
      </c>
      <c r="H161" s="388" t="s">
        <v>419</v>
      </c>
      <c r="I161" s="388" t="s">
        <v>115</v>
      </c>
      <c r="J161" s="388" t="s">
        <v>115</v>
      </c>
      <c r="K161" s="400">
        <v>43075</v>
      </c>
      <c r="L161" s="388">
        <v>1</v>
      </c>
      <c r="M161" s="403" t="s">
        <v>2319</v>
      </c>
      <c r="N161" s="388" t="s">
        <v>123</v>
      </c>
      <c r="O161" s="388" t="s">
        <v>104</v>
      </c>
      <c r="P161" s="400">
        <v>41821</v>
      </c>
      <c r="Q161" s="400">
        <v>41824</v>
      </c>
      <c r="R161" s="400">
        <v>41859</v>
      </c>
      <c r="S161" s="388">
        <v>2</v>
      </c>
      <c r="T161" s="388">
        <v>2</v>
      </c>
      <c r="U161" s="388">
        <v>2</v>
      </c>
      <c r="V161" s="388" t="s">
        <v>96</v>
      </c>
      <c r="W161" s="388">
        <v>1</v>
      </c>
      <c r="X161" s="388" t="s">
        <v>96</v>
      </c>
      <c r="Y161" s="401" t="s">
        <v>195</v>
      </c>
      <c r="Z161" s="400" t="s">
        <v>195</v>
      </c>
      <c r="AA161" s="400" t="s">
        <v>195</v>
      </c>
      <c r="AB161" s="388" t="s">
        <v>195</v>
      </c>
      <c r="AC161" s="388" t="s">
        <v>195</v>
      </c>
      <c r="AD161" s="388" t="s">
        <v>195</v>
      </c>
      <c r="AE161" s="388" t="s">
        <v>195</v>
      </c>
      <c r="AF161" s="388" t="s">
        <v>195</v>
      </c>
      <c r="AG161" s="388" t="s">
        <v>195</v>
      </c>
      <c r="AH161" s="388" t="s">
        <v>195</v>
      </c>
      <c r="AI161" s="388" t="s">
        <v>4479</v>
      </c>
    </row>
    <row r="162" spans="1:35" ht="12.75" customHeight="1" x14ac:dyDescent="0.2">
      <c r="A162" s="397" t="str">
        <f t="shared" si="2"/>
        <v>Ofsted Webpage</v>
      </c>
      <c r="B162" s="388">
        <v>51807</v>
      </c>
      <c r="C162" s="388">
        <v>118787</v>
      </c>
      <c r="D162" s="388">
        <v>10002387</v>
      </c>
      <c r="E162" s="388" t="s">
        <v>4869</v>
      </c>
      <c r="F162" s="388" t="s">
        <v>90</v>
      </c>
      <c r="G162" s="388" t="s">
        <v>13</v>
      </c>
      <c r="H162" s="388" t="s">
        <v>108</v>
      </c>
      <c r="I162" s="388" t="s">
        <v>102</v>
      </c>
      <c r="J162" s="388" t="s">
        <v>102</v>
      </c>
      <c r="K162" s="400" t="s">
        <v>195</v>
      </c>
      <c r="L162" s="388" t="s">
        <v>195</v>
      </c>
      <c r="M162" s="403" t="s">
        <v>195</v>
      </c>
      <c r="N162" s="388" t="s">
        <v>195</v>
      </c>
      <c r="O162" s="388" t="s">
        <v>195</v>
      </c>
      <c r="P162" s="400" t="s">
        <v>195</v>
      </c>
      <c r="Q162" s="400" t="s">
        <v>195</v>
      </c>
      <c r="R162" s="400" t="s">
        <v>195</v>
      </c>
      <c r="S162" s="388" t="s">
        <v>195</v>
      </c>
      <c r="T162" s="388" t="s">
        <v>195</v>
      </c>
      <c r="U162" s="388" t="s">
        <v>195</v>
      </c>
      <c r="V162" s="388" t="s">
        <v>195</v>
      </c>
      <c r="W162" s="388" t="s">
        <v>195</v>
      </c>
      <c r="X162" s="388" t="s">
        <v>195</v>
      </c>
      <c r="Y162" s="401" t="s">
        <v>195</v>
      </c>
      <c r="Z162" s="400" t="s">
        <v>195</v>
      </c>
      <c r="AA162" s="400" t="s">
        <v>195</v>
      </c>
      <c r="AB162" s="388" t="s">
        <v>195</v>
      </c>
      <c r="AC162" s="388" t="s">
        <v>195</v>
      </c>
      <c r="AD162" s="388" t="s">
        <v>195</v>
      </c>
      <c r="AE162" s="388" t="s">
        <v>195</v>
      </c>
      <c r="AF162" s="388" t="s">
        <v>195</v>
      </c>
      <c r="AG162" s="388" t="s">
        <v>195</v>
      </c>
      <c r="AH162" s="388" t="s">
        <v>195</v>
      </c>
      <c r="AI162" s="388" t="s">
        <v>195</v>
      </c>
    </row>
    <row r="163" spans="1:35" ht="12.75" customHeight="1" x14ac:dyDescent="0.2">
      <c r="A163" s="397" t="str">
        <f t="shared" si="2"/>
        <v>Ofsted Webpage</v>
      </c>
      <c r="B163" s="388">
        <v>51815</v>
      </c>
      <c r="C163" s="388">
        <v>106601</v>
      </c>
      <c r="D163" s="388">
        <v>10002407</v>
      </c>
      <c r="E163" s="388" t="s">
        <v>5275</v>
      </c>
      <c r="F163" s="388" t="s">
        <v>90</v>
      </c>
      <c r="G163" s="388" t="s">
        <v>13</v>
      </c>
      <c r="H163" s="388" t="s">
        <v>219</v>
      </c>
      <c r="I163" s="388" t="s">
        <v>177</v>
      </c>
      <c r="J163" s="388" t="s">
        <v>177</v>
      </c>
      <c r="K163" s="400" t="s">
        <v>195</v>
      </c>
      <c r="L163" s="388" t="s">
        <v>195</v>
      </c>
      <c r="M163" s="403" t="s">
        <v>5276</v>
      </c>
      <c r="N163" s="388" t="s">
        <v>4695</v>
      </c>
      <c r="O163" s="388" t="s">
        <v>104</v>
      </c>
      <c r="P163" s="400">
        <v>40728</v>
      </c>
      <c r="Q163" s="400">
        <v>40732</v>
      </c>
      <c r="R163" s="400">
        <v>40767</v>
      </c>
      <c r="S163" s="388">
        <v>1</v>
      </c>
      <c r="T163" s="388">
        <v>1</v>
      </c>
      <c r="U163" s="388">
        <v>1</v>
      </c>
      <c r="V163" s="388" t="s">
        <v>96</v>
      </c>
      <c r="W163" s="388">
        <v>2</v>
      </c>
      <c r="X163" s="388" t="s">
        <v>96</v>
      </c>
      <c r="Y163" s="401" t="s">
        <v>195</v>
      </c>
      <c r="Z163" s="400" t="s">
        <v>195</v>
      </c>
      <c r="AA163" s="400" t="s">
        <v>195</v>
      </c>
      <c r="AB163" s="388" t="s">
        <v>195</v>
      </c>
      <c r="AC163" s="388" t="s">
        <v>195</v>
      </c>
      <c r="AD163" s="388" t="s">
        <v>195</v>
      </c>
      <c r="AE163" s="388" t="s">
        <v>195</v>
      </c>
      <c r="AF163" s="388" t="s">
        <v>195</v>
      </c>
      <c r="AG163" s="388" t="s">
        <v>195</v>
      </c>
      <c r="AH163" s="388" t="s">
        <v>195</v>
      </c>
      <c r="AI163" s="388" t="s">
        <v>4479</v>
      </c>
    </row>
    <row r="164" spans="1:35" ht="12.75" customHeight="1" x14ac:dyDescent="0.2">
      <c r="A164" s="397" t="str">
        <f t="shared" si="2"/>
        <v>Ofsted Webpage</v>
      </c>
      <c r="B164" s="388">
        <v>51835</v>
      </c>
      <c r="C164" s="388">
        <v>106661</v>
      </c>
      <c r="D164" s="388">
        <v>10002463</v>
      </c>
      <c r="E164" s="388" t="s">
        <v>3940</v>
      </c>
      <c r="F164" s="388" t="s">
        <v>170</v>
      </c>
      <c r="G164" s="388" t="s">
        <v>13</v>
      </c>
      <c r="H164" s="388" t="s">
        <v>160</v>
      </c>
      <c r="I164" s="388" t="s">
        <v>161</v>
      </c>
      <c r="J164" s="388" t="s">
        <v>161</v>
      </c>
      <c r="K164" s="400" t="s">
        <v>195</v>
      </c>
      <c r="L164" s="388" t="s">
        <v>195</v>
      </c>
      <c r="M164" s="403">
        <v>10030778</v>
      </c>
      <c r="N164" s="388" t="s">
        <v>121</v>
      </c>
      <c r="O164" s="388" t="s">
        <v>104</v>
      </c>
      <c r="P164" s="400">
        <v>42871</v>
      </c>
      <c r="Q164" s="400">
        <v>42873</v>
      </c>
      <c r="R164" s="400">
        <v>42898</v>
      </c>
      <c r="S164" s="388">
        <v>2</v>
      </c>
      <c r="T164" s="388">
        <v>2</v>
      </c>
      <c r="U164" s="388">
        <v>2</v>
      </c>
      <c r="V164" s="388">
        <v>2</v>
      </c>
      <c r="W164" s="388">
        <v>2</v>
      </c>
      <c r="X164" s="388" t="s">
        <v>4480</v>
      </c>
      <c r="Y164" s="401" t="s">
        <v>4888</v>
      </c>
      <c r="Z164" s="400">
        <v>40519</v>
      </c>
      <c r="AA164" s="400">
        <v>40522</v>
      </c>
      <c r="AB164" s="388" t="s">
        <v>1834</v>
      </c>
      <c r="AC164" s="388" t="s">
        <v>4660</v>
      </c>
      <c r="AD164" s="388">
        <v>1</v>
      </c>
      <c r="AE164" s="388">
        <v>1</v>
      </c>
      <c r="AF164" s="388">
        <v>1</v>
      </c>
      <c r="AG164" s="388" t="s">
        <v>96</v>
      </c>
      <c r="AH164" s="388">
        <v>1</v>
      </c>
      <c r="AI164" s="388" t="s">
        <v>139</v>
      </c>
    </row>
    <row r="165" spans="1:35" ht="12.75" customHeight="1" x14ac:dyDescent="0.2">
      <c r="A165" s="397" t="str">
        <f t="shared" si="2"/>
        <v>Ofsted Webpage</v>
      </c>
      <c r="B165" s="388">
        <v>51841</v>
      </c>
      <c r="C165" s="388">
        <v>108720</v>
      </c>
      <c r="D165" s="388">
        <v>10002471</v>
      </c>
      <c r="E165" s="388" t="s">
        <v>823</v>
      </c>
      <c r="F165" s="388" t="s">
        <v>259</v>
      </c>
      <c r="G165" s="388" t="s">
        <v>14</v>
      </c>
      <c r="H165" s="388" t="s">
        <v>223</v>
      </c>
      <c r="I165" s="388" t="s">
        <v>152</v>
      </c>
      <c r="J165" s="388" t="s">
        <v>152</v>
      </c>
      <c r="K165" s="400">
        <v>42439</v>
      </c>
      <c r="L165" s="388">
        <v>1</v>
      </c>
      <c r="M165" s="403" t="s">
        <v>4934</v>
      </c>
      <c r="N165" s="388" t="s">
        <v>4695</v>
      </c>
      <c r="O165" s="388" t="s">
        <v>104</v>
      </c>
      <c r="P165" s="400">
        <v>40253</v>
      </c>
      <c r="Q165" s="400">
        <v>40256</v>
      </c>
      <c r="R165" s="400">
        <v>40295</v>
      </c>
      <c r="S165" s="388">
        <v>2</v>
      </c>
      <c r="T165" s="388">
        <v>2</v>
      </c>
      <c r="U165" s="388">
        <v>1</v>
      </c>
      <c r="V165" s="388" t="s">
        <v>96</v>
      </c>
      <c r="W165" s="388">
        <v>2</v>
      </c>
      <c r="X165" s="388" t="s">
        <v>96</v>
      </c>
      <c r="Y165" s="401" t="s">
        <v>4935</v>
      </c>
      <c r="Z165" s="400">
        <v>38667</v>
      </c>
      <c r="AA165" s="400">
        <v>38667</v>
      </c>
      <c r="AB165" s="388" t="s">
        <v>4879</v>
      </c>
      <c r="AC165" s="388" t="s">
        <v>4660</v>
      </c>
      <c r="AD165" s="388">
        <v>3</v>
      </c>
      <c r="AE165" s="388">
        <v>2</v>
      </c>
      <c r="AF165" s="388" t="s">
        <v>96</v>
      </c>
      <c r="AG165" s="388" t="s">
        <v>96</v>
      </c>
      <c r="AH165" s="388" t="s">
        <v>96</v>
      </c>
      <c r="AI165" s="388" t="s">
        <v>118</v>
      </c>
    </row>
    <row r="166" spans="1:35" ht="12.75" customHeight="1" x14ac:dyDescent="0.2">
      <c r="A166" s="397" t="str">
        <f t="shared" si="2"/>
        <v>Ofsted Webpage</v>
      </c>
      <c r="B166" s="388">
        <v>51850</v>
      </c>
      <c r="C166" s="388">
        <v>107942</v>
      </c>
      <c r="D166" s="388">
        <v>10002483</v>
      </c>
      <c r="E166" s="388" t="s">
        <v>391</v>
      </c>
      <c r="F166" s="388" t="s">
        <v>259</v>
      </c>
      <c r="G166" s="388" t="s">
        <v>14</v>
      </c>
      <c r="H166" s="388" t="s">
        <v>392</v>
      </c>
      <c r="I166" s="388" t="s">
        <v>115</v>
      </c>
      <c r="J166" s="388" t="s">
        <v>115</v>
      </c>
      <c r="K166" s="400" t="s">
        <v>195</v>
      </c>
      <c r="L166" s="388" t="s">
        <v>195</v>
      </c>
      <c r="M166" s="403">
        <v>10017525</v>
      </c>
      <c r="N166" s="388" t="s">
        <v>261</v>
      </c>
      <c r="O166" s="388" t="s">
        <v>104</v>
      </c>
      <c r="P166" s="400">
        <v>42696</v>
      </c>
      <c r="Q166" s="400">
        <v>42699</v>
      </c>
      <c r="R166" s="400">
        <v>42747</v>
      </c>
      <c r="S166" s="388">
        <v>2</v>
      </c>
      <c r="T166" s="388">
        <v>2</v>
      </c>
      <c r="U166" s="388">
        <v>2</v>
      </c>
      <c r="V166" s="388">
        <v>2</v>
      </c>
      <c r="W166" s="388">
        <v>2</v>
      </c>
      <c r="X166" s="388" t="s">
        <v>4480</v>
      </c>
      <c r="Y166" s="401" t="s">
        <v>393</v>
      </c>
      <c r="Z166" s="400">
        <v>41582</v>
      </c>
      <c r="AA166" s="400">
        <v>41586</v>
      </c>
      <c r="AB166" s="388" t="s">
        <v>123</v>
      </c>
      <c r="AC166" s="388" t="s">
        <v>4660</v>
      </c>
      <c r="AD166" s="388">
        <v>2</v>
      </c>
      <c r="AE166" s="388">
        <v>2</v>
      </c>
      <c r="AF166" s="388">
        <v>2</v>
      </c>
      <c r="AG166" s="388" t="s">
        <v>96</v>
      </c>
      <c r="AH166" s="388">
        <v>2</v>
      </c>
      <c r="AI166" s="388" t="s">
        <v>4537</v>
      </c>
    </row>
    <row r="167" spans="1:35" ht="12.75" customHeight="1" x14ac:dyDescent="0.2">
      <c r="A167" s="397" t="str">
        <f t="shared" si="2"/>
        <v>Ofsted Webpage</v>
      </c>
      <c r="B167" s="388">
        <v>51856</v>
      </c>
      <c r="C167" s="388">
        <v>110079</v>
      </c>
      <c r="D167" s="388">
        <v>10003915</v>
      </c>
      <c r="E167" s="388" t="s">
        <v>825</v>
      </c>
      <c r="F167" s="388" t="s">
        <v>90</v>
      </c>
      <c r="G167" s="388" t="s">
        <v>13</v>
      </c>
      <c r="H167" s="388" t="s">
        <v>260</v>
      </c>
      <c r="I167" s="388" t="s">
        <v>155</v>
      </c>
      <c r="J167" s="388" t="s">
        <v>155</v>
      </c>
      <c r="K167" s="400">
        <v>42509</v>
      </c>
      <c r="L167" s="388">
        <v>1</v>
      </c>
      <c r="M167" s="403" t="s">
        <v>5340</v>
      </c>
      <c r="N167" s="388" t="s">
        <v>98</v>
      </c>
      <c r="O167" s="388" t="s">
        <v>104</v>
      </c>
      <c r="P167" s="400">
        <v>41099</v>
      </c>
      <c r="Q167" s="400">
        <v>41103</v>
      </c>
      <c r="R167" s="400">
        <v>41139</v>
      </c>
      <c r="S167" s="388">
        <v>2</v>
      </c>
      <c r="T167" s="388">
        <v>2</v>
      </c>
      <c r="U167" s="388">
        <v>2</v>
      </c>
      <c r="V167" s="388" t="s">
        <v>96</v>
      </c>
      <c r="W167" s="388">
        <v>2</v>
      </c>
      <c r="X167" s="388" t="s">
        <v>96</v>
      </c>
      <c r="Y167" s="401" t="s">
        <v>5341</v>
      </c>
      <c r="Z167" s="400">
        <v>39644</v>
      </c>
      <c r="AA167" s="400">
        <v>39647</v>
      </c>
      <c r="AB167" s="388" t="s">
        <v>98</v>
      </c>
      <c r="AC167" s="388" t="s">
        <v>4660</v>
      </c>
      <c r="AD167" s="388">
        <v>2</v>
      </c>
      <c r="AE167" s="388">
        <v>2</v>
      </c>
      <c r="AF167" s="388">
        <v>2</v>
      </c>
      <c r="AG167" s="388" t="s">
        <v>96</v>
      </c>
      <c r="AH167" s="388">
        <v>3</v>
      </c>
      <c r="AI167" s="388" t="s">
        <v>4537</v>
      </c>
    </row>
    <row r="168" spans="1:35" ht="12.75" customHeight="1" x14ac:dyDescent="0.2">
      <c r="A168" s="397" t="str">
        <f t="shared" si="2"/>
        <v>Ofsted Webpage</v>
      </c>
      <c r="B168" s="388">
        <v>51859</v>
      </c>
      <c r="C168" s="388">
        <v>122925</v>
      </c>
      <c r="D168" s="388">
        <v>10037348</v>
      </c>
      <c r="E168" s="388" t="s">
        <v>5209</v>
      </c>
      <c r="F168" s="388" t="s">
        <v>90</v>
      </c>
      <c r="G168" s="388" t="s">
        <v>13</v>
      </c>
      <c r="H168" s="388" t="s">
        <v>680</v>
      </c>
      <c r="I168" s="388" t="s">
        <v>155</v>
      </c>
      <c r="J168" s="388" t="s">
        <v>155</v>
      </c>
      <c r="K168" s="400" t="s">
        <v>195</v>
      </c>
      <c r="L168" s="388" t="s">
        <v>195</v>
      </c>
      <c r="M168" s="403" t="s">
        <v>5210</v>
      </c>
      <c r="N168" s="388" t="s">
        <v>4695</v>
      </c>
      <c r="O168" s="388" t="s">
        <v>104</v>
      </c>
      <c r="P168" s="400">
        <v>40449</v>
      </c>
      <c r="Q168" s="400">
        <v>40452</v>
      </c>
      <c r="R168" s="400">
        <v>40487</v>
      </c>
      <c r="S168" s="388">
        <v>1</v>
      </c>
      <c r="T168" s="388">
        <v>1</v>
      </c>
      <c r="U168" s="388">
        <v>2</v>
      </c>
      <c r="V168" s="388" t="s">
        <v>96</v>
      </c>
      <c r="W168" s="388">
        <v>1</v>
      </c>
      <c r="X168" s="388" t="s">
        <v>96</v>
      </c>
      <c r="Y168" s="401" t="s">
        <v>5211</v>
      </c>
      <c r="Z168" s="400">
        <v>38870</v>
      </c>
      <c r="AA168" s="400">
        <v>38870</v>
      </c>
      <c r="AB168" s="388" t="s">
        <v>4879</v>
      </c>
      <c r="AC168" s="388" t="s">
        <v>4660</v>
      </c>
      <c r="AD168" s="388">
        <v>2</v>
      </c>
      <c r="AE168" s="388">
        <v>2</v>
      </c>
      <c r="AF168" s="388" t="s">
        <v>96</v>
      </c>
      <c r="AG168" s="388" t="s">
        <v>96</v>
      </c>
      <c r="AH168" s="388" t="s">
        <v>96</v>
      </c>
      <c r="AI168" s="388" t="s">
        <v>118</v>
      </c>
    </row>
    <row r="169" spans="1:35" ht="12.75" customHeight="1" x14ac:dyDescent="0.2">
      <c r="A169" s="397" t="str">
        <f t="shared" si="2"/>
        <v>Ofsted Webpage</v>
      </c>
      <c r="B169" s="388">
        <v>51862</v>
      </c>
      <c r="C169" s="388">
        <v>106603</v>
      </c>
      <c r="D169" s="388">
        <v>10002424</v>
      </c>
      <c r="E169" s="388" t="s">
        <v>827</v>
      </c>
      <c r="F169" s="388" t="s">
        <v>90</v>
      </c>
      <c r="G169" s="388" t="s">
        <v>13</v>
      </c>
      <c r="H169" s="388" t="s">
        <v>219</v>
      </c>
      <c r="I169" s="388" t="s">
        <v>177</v>
      </c>
      <c r="J169" s="388" t="s">
        <v>177</v>
      </c>
      <c r="K169" s="400">
        <v>42453</v>
      </c>
      <c r="L169" s="388">
        <v>1</v>
      </c>
      <c r="M169" s="403" t="s">
        <v>5278</v>
      </c>
      <c r="N169" s="388" t="s">
        <v>4695</v>
      </c>
      <c r="O169" s="388" t="s">
        <v>104</v>
      </c>
      <c r="P169" s="400">
        <v>40833</v>
      </c>
      <c r="Q169" s="400">
        <v>40837</v>
      </c>
      <c r="R169" s="400">
        <v>40872</v>
      </c>
      <c r="S169" s="388">
        <v>2</v>
      </c>
      <c r="T169" s="388">
        <v>2</v>
      </c>
      <c r="U169" s="388">
        <v>2</v>
      </c>
      <c r="V169" s="388" t="s">
        <v>96</v>
      </c>
      <c r="W169" s="388">
        <v>2</v>
      </c>
      <c r="X169" s="388" t="s">
        <v>96</v>
      </c>
      <c r="Y169" s="401" t="s">
        <v>5279</v>
      </c>
      <c r="Z169" s="400">
        <v>38695</v>
      </c>
      <c r="AA169" s="400">
        <v>38695</v>
      </c>
      <c r="AB169" s="388" t="s">
        <v>4879</v>
      </c>
      <c r="AC169" s="388" t="s">
        <v>4660</v>
      </c>
      <c r="AD169" s="388">
        <v>2</v>
      </c>
      <c r="AE169" s="388">
        <v>2</v>
      </c>
      <c r="AF169" s="388" t="s">
        <v>96</v>
      </c>
      <c r="AG169" s="388" t="s">
        <v>96</v>
      </c>
      <c r="AH169" s="388" t="s">
        <v>96</v>
      </c>
      <c r="AI169" s="388" t="s">
        <v>4537</v>
      </c>
    </row>
    <row r="170" spans="1:35" ht="12.75" customHeight="1" x14ac:dyDescent="0.2">
      <c r="A170" s="397" t="str">
        <f t="shared" si="2"/>
        <v>Ofsted Webpage</v>
      </c>
      <c r="B170" s="388">
        <v>51873</v>
      </c>
      <c r="C170" s="388">
        <v>118244</v>
      </c>
      <c r="D170" s="388">
        <v>10010401</v>
      </c>
      <c r="E170" s="388" t="s">
        <v>3953</v>
      </c>
      <c r="F170" s="388" t="s">
        <v>90</v>
      </c>
      <c r="G170" s="388" t="s">
        <v>13</v>
      </c>
      <c r="H170" s="388" t="s">
        <v>189</v>
      </c>
      <c r="I170" s="388" t="s">
        <v>131</v>
      </c>
      <c r="J170" s="388" t="s">
        <v>131</v>
      </c>
      <c r="K170" s="400" t="s">
        <v>195</v>
      </c>
      <c r="L170" s="388" t="s">
        <v>195</v>
      </c>
      <c r="M170" s="403">
        <v>10030760</v>
      </c>
      <c r="N170" s="388" t="s">
        <v>136</v>
      </c>
      <c r="O170" s="388" t="s">
        <v>117</v>
      </c>
      <c r="P170" s="400">
        <v>42845</v>
      </c>
      <c r="Q170" s="400">
        <v>42851</v>
      </c>
      <c r="R170" s="400">
        <v>42877</v>
      </c>
      <c r="S170" s="388">
        <v>3</v>
      </c>
      <c r="T170" s="388">
        <v>3</v>
      </c>
      <c r="U170" s="388">
        <v>3</v>
      </c>
      <c r="V170" s="388">
        <v>3</v>
      </c>
      <c r="W170" s="388">
        <v>3</v>
      </c>
      <c r="X170" s="388" t="s">
        <v>4480</v>
      </c>
      <c r="Y170" s="401" t="s">
        <v>5281</v>
      </c>
      <c r="Z170" s="400">
        <v>40029</v>
      </c>
      <c r="AA170" s="400">
        <v>40031</v>
      </c>
      <c r="AB170" s="388" t="s">
        <v>4893</v>
      </c>
      <c r="AC170" s="388" t="s">
        <v>4660</v>
      </c>
      <c r="AD170" s="388">
        <v>2</v>
      </c>
      <c r="AE170" s="388">
        <v>2</v>
      </c>
      <c r="AF170" s="388">
        <v>2</v>
      </c>
      <c r="AG170" s="388" t="s">
        <v>96</v>
      </c>
      <c r="AH170" s="388">
        <v>2</v>
      </c>
      <c r="AI170" s="388" t="s">
        <v>139</v>
      </c>
    </row>
    <row r="171" spans="1:35" ht="12.75" customHeight="1" x14ac:dyDescent="0.2">
      <c r="A171" s="397" t="str">
        <f t="shared" si="2"/>
        <v>Ofsted Webpage</v>
      </c>
      <c r="B171" s="388">
        <v>51895</v>
      </c>
      <c r="C171" s="388">
        <v>106024</v>
      </c>
      <c r="D171" s="388">
        <v>10002565</v>
      </c>
      <c r="E171" s="388" t="s">
        <v>3935</v>
      </c>
      <c r="F171" s="388" t="s">
        <v>90</v>
      </c>
      <c r="G171" s="388" t="s">
        <v>13</v>
      </c>
      <c r="H171" s="388" t="s">
        <v>160</v>
      </c>
      <c r="I171" s="388" t="s">
        <v>161</v>
      </c>
      <c r="J171" s="388" t="s">
        <v>161</v>
      </c>
      <c r="K171" s="400" t="s">
        <v>195</v>
      </c>
      <c r="L171" s="388" t="s">
        <v>195</v>
      </c>
      <c r="M171" s="403">
        <v>10022589</v>
      </c>
      <c r="N171" s="388" t="s">
        <v>136</v>
      </c>
      <c r="O171" s="388" t="s">
        <v>104</v>
      </c>
      <c r="P171" s="400">
        <v>42822</v>
      </c>
      <c r="Q171" s="400">
        <v>42825</v>
      </c>
      <c r="R171" s="400">
        <v>42846</v>
      </c>
      <c r="S171" s="388">
        <v>3</v>
      </c>
      <c r="T171" s="388">
        <v>3</v>
      </c>
      <c r="U171" s="388">
        <v>3</v>
      </c>
      <c r="V171" s="388">
        <v>2</v>
      </c>
      <c r="W171" s="388">
        <v>3</v>
      </c>
      <c r="X171" s="388" t="s">
        <v>4480</v>
      </c>
      <c r="Y171" s="401" t="s">
        <v>5282</v>
      </c>
      <c r="Z171" s="400">
        <v>41099</v>
      </c>
      <c r="AA171" s="400">
        <v>41102</v>
      </c>
      <c r="AB171" s="388" t="s">
        <v>98</v>
      </c>
      <c r="AC171" s="388" t="s">
        <v>4660</v>
      </c>
      <c r="AD171" s="388">
        <v>2</v>
      </c>
      <c r="AE171" s="388">
        <v>3</v>
      </c>
      <c r="AF171" s="388">
        <v>2</v>
      </c>
      <c r="AG171" s="388" t="s">
        <v>96</v>
      </c>
      <c r="AH171" s="388">
        <v>1</v>
      </c>
      <c r="AI171" s="388" t="s">
        <v>139</v>
      </c>
    </row>
    <row r="172" spans="1:35" ht="12.75" customHeight="1" x14ac:dyDescent="0.2">
      <c r="A172" s="397" t="str">
        <f t="shared" si="2"/>
        <v>Ofsted Webpage</v>
      </c>
      <c r="B172" s="388">
        <v>51905</v>
      </c>
      <c r="C172" s="388">
        <v>107983</v>
      </c>
      <c r="D172" s="388">
        <v>10002578</v>
      </c>
      <c r="E172" s="388" t="s">
        <v>279</v>
      </c>
      <c r="F172" s="388" t="s">
        <v>259</v>
      </c>
      <c r="G172" s="388" t="s">
        <v>14</v>
      </c>
      <c r="H172" s="388" t="s">
        <v>243</v>
      </c>
      <c r="I172" s="388" t="s">
        <v>177</v>
      </c>
      <c r="J172" s="388" t="s">
        <v>177</v>
      </c>
      <c r="K172" s="400" t="s">
        <v>195</v>
      </c>
      <c r="L172" s="388" t="s">
        <v>195</v>
      </c>
      <c r="M172" s="403">
        <v>10022520</v>
      </c>
      <c r="N172" s="388" t="s">
        <v>280</v>
      </c>
      <c r="O172" s="388" t="s">
        <v>104</v>
      </c>
      <c r="P172" s="400">
        <v>42758</v>
      </c>
      <c r="Q172" s="400">
        <v>42760</v>
      </c>
      <c r="R172" s="400">
        <v>42787</v>
      </c>
      <c r="S172" s="388">
        <v>2</v>
      </c>
      <c r="T172" s="388">
        <v>2</v>
      </c>
      <c r="U172" s="388">
        <v>2</v>
      </c>
      <c r="V172" s="388">
        <v>2</v>
      </c>
      <c r="W172" s="388">
        <v>2</v>
      </c>
      <c r="X172" s="388" t="s">
        <v>4480</v>
      </c>
      <c r="Y172" s="401" t="s">
        <v>281</v>
      </c>
      <c r="Z172" s="400">
        <v>42165</v>
      </c>
      <c r="AA172" s="400">
        <v>42167</v>
      </c>
      <c r="AB172" s="388" t="s">
        <v>282</v>
      </c>
      <c r="AC172" s="388" t="s">
        <v>4660</v>
      </c>
      <c r="AD172" s="388">
        <v>3</v>
      </c>
      <c r="AE172" s="388">
        <v>3</v>
      </c>
      <c r="AF172" s="388">
        <v>3</v>
      </c>
      <c r="AG172" s="388" t="s">
        <v>96</v>
      </c>
      <c r="AH172" s="388">
        <v>3</v>
      </c>
      <c r="AI172" s="388" t="s">
        <v>118</v>
      </c>
    </row>
    <row r="173" spans="1:35" ht="12.75" customHeight="1" x14ac:dyDescent="0.2">
      <c r="A173" s="397" t="str">
        <f t="shared" si="2"/>
        <v>Ofsted Webpage</v>
      </c>
      <c r="B173" s="388">
        <v>51938</v>
      </c>
      <c r="C173" s="388">
        <v>107102</v>
      </c>
      <c r="D173" s="388">
        <v>10002639</v>
      </c>
      <c r="E173" s="388" t="s">
        <v>831</v>
      </c>
      <c r="F173" s="388" t="s">
        <v>159</v>
      </c>
      <c r="G173" s="388" t="s">
        <v>14</v>
      </c>
      <c r="H173" s="388" t="s">
        <v>91</v>
      </c>
      <c r="I173" s="388" t="s">
        <v>92</v>
      </c>
      <c r="J173" s="388" t="s">
        <v>93</v>
      </c>
      <c r="K173" s="400">
        <v>42432</v>
      </c>
      <c r="L173" s="388">
        <v>1</v>
      </c>
      <c r="M173" s="403" t="s">
        <v>4800</v>
      </c>
      <c r="N173" s="388" t="s">
        <v>143</v>
      </c>
      <c r="O173" s="388" t="s">
        <v>104</v>
      </c>
      <c r="P173" s="400">
        <v>40469</v>
      </c>
      <c r="Q173" s="400">
        <v>40473</v>
      </c>
      <c r="R173" s="400">
        <v>40508</v>
      </c>
      <c r="S173" s="388">
        <v>2</v>
      </c>
      <c r="T173" s="388">
        <v>2</v>
      </c>
      <c r="U173" s="388">
        <v>3</v>
      </c>
      <c r="V173" s="388" t="s">
        <v>96</v>
      </c>
      <c r="W173" s="388">
        <v>2</v>
      </c>
      <c r="X173" s="388" t="s">
        <v>96</v>
      </c>
      <c r="Y173" s="401" t="s">
        <v>4801</v>
      </c>
      <c r="Z173" s="400">
        <v>39052</v>
      </c>
      <c r="AA173" s="400">
        <v>39052</v>
      </c>
      <c r="AB173" s="388" t="s">
        <v>4754</v>
      </c>
      <c r="AC173" s="388" t="s">
        <v>4660</v>
      </c>
      <c r="AD173" s="388">
        <v>2</v>
      </c>
      <c r="AE173" s="388">
        <v>2</v>
      </c>
      <c r="AF173" s="388" t="s">
        <v>96</v>
      </c>
      <c r="AG173" s="388" t="s">
        <v>96</v>
      </c>
      <c r="AH173" s="388" t="s">
        <v>96</v>
      </c>
      <c r="AI173" s="388" t="s">
        <v>4537</v>
      </c>
    </row>
    <row r="174" spans="1:35" ht="12.75" customHeight="1" x14ac:dyDescent="0.2">
      <c r="A174" s="397" t="str">
        <f t="shared" si="2"/>
        <v>Ofsted Webpage</v>
      </c>
      <c r="B174" s="388">
        <v>51944</v>
      </c>
      <c r="C174" s="388">
        <v>115208</v>
      </c>
      <c r="D174" s="388">
        <v>10002618</v>
      </c>
      <c r="E174" s="388" t="s">
        <v>1608</v>
      </c>
      <c r="F174" s="388" t="s">
        <v>90</v>
      </c>
      <c r="G174" s="388" t="s">
        <v>13</v>
      </c>
      <c r="H174" s="388" t="s">
        <v>173</v>
      </c>
      <c r="I174" s="388" t="s">
        <v>161</v>
      </c>
      <c r="J174" s="388" t="s">
        <v>161</v>
      </c>
      <c r="K174" s="400">
        <v>43146</v>
      </c>
      <c r="L174" s="388">
        <v>1</v>
      </c>
      <c r="M174" s="403" t="s">
        <v>1609</v>
      </c>
      <c r="N174" s="388" t="s">
        <v>123</v>
      </c>
      <c r="O174" s="388" t="s">
        <v>104</v>
      </c>
      <c r="P174" s="400">
        <v>42023</v>
      </c>
      <c r="Q174" s="400">
        <v>42027</v>
      </c>
      <c r="R174" s="400">
        <v>42066</v>
      </c>
      <c r="S174" s="388">
        <v>2</v>
      </c>
      <c r="T174" s="388">
        <v>2</v>
      </c>
      <c r="U174" s="388">
        <v>2</v>
      </c>
      <c r="V174" s="388" t="s">
        <v>96</v>
      </c>
      <c r="W174" s="388">
        <v>2</v>
      </c>
      <c r="X174" s="388" t="s">
        <v>96</v>
      </c>
      <c r="Y174" s="401" t="s">
        <v>5283</v>
      </c>
      <c r="Z174" s="400">
        <v>38967</v>
      </c>
      <c r="AA174" s="400">
        <v>38967</v>
      </c>
      <c r="AB174" s="388" t="s">
        <v>4879</v>
      </c>
      <c r="AC174" s="388" t="s">
        <v>4660</v>
      </c>
      <c r="AD174" s="388">
        <v>3</v>
      </c>
      <c r="AE174" s="388">
        <v>3</v>
      </c>
      <c r="AF174" s="388" t="s">
        <v>96</v>
      </c>
      <c r="AG174" s="388" t="s">
        <v>96</v>
      </c>
      <c r="AH174" s="388" t="s">
        <v>96</v>
      </c>
      <c r="AI174" s="388" t="s">
        <v>118</v>
      </c>
    </row>
    <row r="175" spans="1:35" ht="12.75" customHeight="1" x14ac:dyDescent="0.2">
      <c r="A175" s="397" t="str">
        <f t="shared" si="2"/>
        <v>Ofsted Webpage</v>
      </c>
      <c r="B175" s="388">
        <v>51952</v>
      </c>
      <c r="C175" s="388">
        <v>106458</v>
      </c>
      <c r="D175" s="388">
        <v>10002655</v>
      </c>
      <c r="E175" s="388" t="s">
        <v>5284</v>
      </c>
      <c r="F175" s="388" t="s">
        <v>90</v>
      </c>
      <c r="G175" s="388" t="s">
        <v>13</v>
      </c>
      <c r="H175" s="388" t="s">
        <v>494</v>
      </c>
      <c r="I175" s="388" t="s">
        <v>131</v>
      </c>
      <c r="J175" s="388" t="s">
        <v>131</v>
      </c>
      <c r="K175" s="400" t="s">
        <v>195</v>
      </c>
      <c r="L175" s="388" t="s">
        <v>195</v>
      </c>
      <c r="M175" s="403" t="s">
        <v>5285</v>
      </c>
      <c r="N175" s="388" t="s">
        <v>4695</v>
      </c>
      <c r="O175" s="388" t="s">
        <v>104</v>
      </c>
      <c r="P175" s="400">
        <v>40595</v>
      </c>
      <c r="Q175" s="400">
        <v>40599</v>
      </c>
      <c r="R175" s="400">
        <v>40634</v>
      </c>
      <c r="S175" s="388">
        <v>1</v>
      </c>
      <c r="T175" s="388">
        <v>1</v>
      </c>
      <c r="U175" s="388">
        <v>1</v>
      </c>
      <c r="V175" s="388" t="s">
        <v>96</v>
      </c>
      <c r="W175" s="388">
        <v>1</v>
      </c>
      <c r="X175" s="388" t="s">
        <v>96</v>
      </c>
      <c r="Y175" s="401" t="s">
        <v>195</v>
      </c>
      <c r="Z175" s="400" t="s">
        <v>195</v>
      </c>
      <c r="AA175" s="400" t="s">
        <v>195</v>
      </c>
      <c r="AB175" s="388" t="s">
        <v>195</v>
      </c>
      <c r="AC175" s="388" t="s">
        <v>195</v>
      </c>
      <c r="AD175" s="388" t="s">
        <v>195</v>
      </c>
      <c r="AE175" s="388" t="s">
        <v>195</v>
      </c>
      <c r="AF175" s="388" t="s">
        <v>195</v>
      </c>
      <c r="AG175" s="388" t="s">
        <v>195</v>
      </c>
      <c r="AH175" s="388" t="s">
        <v>195</v>
      </c>
      <c r="AI175" s="388" t="s">
        <v>4479</v>
      </c>
    </row>
    <row r="176" spans="1:35" ht="12.75" customHeight="1" x14ac:dyDescent="0.2">
      <c r="A176" s="397" t="str">
        <f t="shared" si="2"/>
        <v>Ofsted Webpage</v>
      </c>
      <c r="B176" s="388">
        <v>51954</v>
      </c>
      <c r="C176" s="388">
        <v>122238</v>
      </c>
      <c r="D176" s="388">
        <v>10036952</v>
      </c>
      <c r="E176" s="388" t="s">
        <v>833</v>
      </c>
      <c r="F176" s="388" t="s">
        <v>90</v>
      </c>
      <c r="G176" s="388" t="s">
        <v>13</v>
      </c>
      <c r="H176" s="388" t="s">
        <v>299</v>
      </c>
      <c r="I176" s="388" t="s">
        <v>131</v>
      </c>
      <c r="J176" s="388" t="s">
        <v>131</v>
      </c>
      <c r="K176" s="400">
        <v>42482</v>
      </c>
      <c r="L176" s="388">
        <v>1</v>
      </c>
      <c r="M176" s="403" t="s">
        <v>5289</v>
      </c>
      <c r="N176" s="388" t="s">
        <v>98</v>
      </c>
      <c r="O176" s="388" t="s">
        <v>104</v>
      </c>
      <c r="P176" s="400">
        <v>41113</v>
      </c>
      <c r="Q176" s="400">
        <v>41117</v>
      </c>
      <c r="R176" s="400">
        <v>41145</v>
      </c>
      <c r="S176" s="388">
        <v>2</v>
      </c>
      <c r="T176" s="388">
        <v>1</v>
      </c>
      <c r="U176" s="388">
        <v>1</v>
      </c>
      <c r="V176" s="388" t="s">
        <v>96</v>
      </c>
      <c r="W176" s="388">
        <v>2</v>
      </c>
      <c r="X176" s="388" t="s">
        <v>96</v>
      </c>
      <c r="Y176" s="401" t="s">
        <v>5290</v>
      </c>
      <c r="Z176" s="400">
        <v>38919</v>
      </c>
      <c r="AA176" s="400">
        <v>38919</v>
      </c>
      <c r="AB176" s="388" t="s">
        <v>4879</v>
      </c>
      <c r="AC176" s="388" t="s">
        <v>4660</v>
      </c>
      <c r="AD176" s="388">
        <v>2</v>
      </c>
      <c r="AE176" s="388">
        <v>2</v>
      </c>
      <c r="AF176" s="388" t="s">
        <v>96</v>
      </c>
      <c r="AG176" s="388" t="s">
        <v>96</v>
      </c>
      <c r="AH176" s="388" t="s">
        <v>96</v>
      </c>
      <c r="AI176" s="388" t="s">
        <v>4537</v>
      </c>
    </row>
    <row r="177" spans="1:35" ht="12.75" customHeight="1" x14ac:dyDescent="0.2">
      <c r="A177" s="397" t="str">
        <f t="shared" si="2"/>
        <v>Ofsted Webpage</v>
      </c>
      <c r="B177" s="388">
        <v>51961</v>
      </c>
      <c r="C177" s="388">
        <v>119808</v>
      </c>
      <c r="D177" s="388">
        <v>10012171</v>
      </c>
      <c r="E177" s="388" t="s">
        <v>1611</v>
      </c>
      <c r="F177" s="388" t="s">
        <v>90</v>
      </c>
      <c r="G177" s="388" t="s">
        <v>13</v>
      </c>
      <c r="H177" s="388" t="s">
        <v>719</v>
      </c>
      <c r="I177" s="388" t="s">
        <v>155</v>
      </c>
      <c r="J177" s="388" t="s">
        <v>155</v>
      </c>
      <c r="K177" s="400">
        <v>43068</v>
      </c>
      <c r="L177" s="388">
        <v>1</v>
      </c>
      <c r="M177" s="403" t="s">
        <v>1612</v>
      </c>
      <c r="N177" s="388" t="s">
        <v>123</v>
      </c>
      <c r="O177" s="388" t="s">
        <v>104</v>
      </c>
      <c r="P177" s="400">
        <v>41960</v>
      </c>
      <c r="Q177" s="400">
        <v>41963</v>
      </c>
      <c r="R177" s="400">
        <v>41998</v>
      </c>
      <c r="S177" s="388">
        <v>2</v>
      </c>
      <c r="T177" s="388">
        <v>2</v>
      </c>
      <c r="U177" s="388">
        <v>2</v>
      </c>
      <c r="V177" s="388" t="s">
        <v>96</v>
      </c>
      <c r="W177" s="388">
        <v>2</v>
      </c>
      <c r="X177" s="388" t="s">
        <v>96</v>
      </c>
      <c r="Y177" s="401" t="s">
        <v>5286</v>
      </c>
      <c r="Z177" s="400">
        <v>40869</v>
      </c>
      <c r="AA177" s="400">
        <v>40872</v>
      </c>
      <c r="AB177" s="388" t="s">
        <v>4695</v>
      </c>
      <c r="AC177" s="388" t="s">
        <v>4660</v>
      </c>
      <c r="AD177" s="388">
        <v>2</v>
      </c>
      <c r="AE177" s="388">
        <v>2</v>
      </c>
      <c r="AF177" s="388">
        <v>2</v>
      </c>
      <c r="AG177" s="388" t="s">
        <v>96</v>
      </c>
      <c r="AH177" s="388">
        <v>2</v>
      </c>
      <c r="AI177" s="388" t="s">
        <v>4537</v>
      </c>
    </row>
    <row r="178" spans="1:35" ht="12.75" customHeight="1" x14ac:dyDescent="0.2">
      <c r="A178" s="397" t="str">
        <f t="shared" si="2"/>
        <v>Ofsted Webpage</v>
      </c>
      <c r="B178" s="388">
        <v>52037</v>
      </c>
      <c r="C178" s="388">
        <v>108080</v>
      </c>
      <c r="D178" s="388">
        <v>10002767</v>
      </c>
      <c r="E178" s="388" t="s">
        <v>837</v>
      </c>
      <c r="F178" s="388" t="s">
        <v>259</v>
      </c>
      <c r="G178" s="388" t="s">
        <v>14</v>
      </c>
      <c r="H178" s="388" t="s">
        <v>130</v>
      </c>
      <c r="I178" s="388" t="s">
        <v>131</v>
      </c>
      <c r="J178" s="388" t="s">
        <v>131</v>
      </c>
      <c r="K178" s="400" t="s">
        <v>195</v>
      </c>
      <c r="L178" s="388" t="s">
        <v>195</v>
      </c>
      <c r="M178" s="403">
        <v>10041163</v>
      </c>
      <c r="N178" s="388" t="s">
        <v>296</v>
      </c>
      <c r="O178" s="388" t="s">
        <v>104</v>
      </c>
      <c r="P178" s="400">
        <v>43116</v>
      </c>
      <c r="Q178" s="400">
        <v>43119</v>
      </c>
      <c r="R178" s="400">
        <v>43154</v>
      </c>
      <c r="S178" s="388">
        <v>2</v>
      </c>
      <c r="T178" s="388">
        <v>2</v>
      </c>
      <c r="U178" s="388">
        <v>2</v>
      </c>
      <c r="V178" s="388">
        <v>2</v>
      </c>
      <c r="W178" s="388">
        <v>2</v>
      </c>
      <c r="X178" s="388" t="s">
        <v>4480</v>
      </c>
      <c r="Y178" s="401">
        <v>10004925</v>
      </c>
      <c r="Z178" s="400">
        <v>42423</v>
      </c>
      <c r="AA178" s="400">
        <v>42426</v>
      </c>
      <c r="AB178" s="388" t="s">
        <v>261</v>
      </c>
      <c r="AC178" s="388" t="s">
        <v>4660</v>
      </c>
      <c r="AD178" s="388">
        <v>3</v>
      </c>
      <c r="AE178" s="388">
        <v>3</v>
      </c>
      <c r="AF178" s="388">
        <v>3</v>
      </c>
      <c r="AG178" s="388">
        <v>2</v>
      </c>
      <c r="AH178" s="388">
        <v>3</v>
      </c>
      <c r="AI178" s="388" t="s">
        <v>118</v>
      </c>
    </row>
    <row r="179" spans="1:35" ht="12.75" customHeight="1" x14ac:dyDescent="0.2">
      <c r="A179" s="397" t="str">
        <f t="shared" si="2"/>
        <v>Ofsted Webpage</v>
      </c>
      <c r="B179" s="388">
        <v>52093</v>
      </c>
      <c r="C179" s="388">
        <v>109470</v>
      </c>
      <c r="D179" s="388">
        <v>10002841</v>
      </c>
      <c r="E179" s="388" t="s">
        <v>5291</v>
      </c>
      <c r="F179" s="388" t="s">
        <v>90</v>
      </c>
      <c r="G179" s="388" t="s">
        <v>13</v>
      </c>
      <c r="H179" s="388" t="s">
        <v>194</v>
      </c>
      <c r="I179" s="388" t="s">
        <v>155</v>
      </c>
      <c r="J179" s="388" t="s">
        <v>155</v>
      </c>
      <c r="K179" s="400" t="s">
        <v>195</v>
      </c>
      <c r="L179" s="388" t="s">
        <v>195</v>
      </c>
      <c r="M179" s="403" t="s">
        <v>5292</v>
      </c>
      <c r="N179" s="388" t="s">
        <v>4695</v>
      </c>
      <c r="O179" s="388" t="s">
        <v>104</v>
      </c>
      <c r="P179" s="400">
        <v>40701</v>
      </c>
      <c r="Q179" s="400">
        <v>40704</v>
      </c>
      <c r="R179" s="400">
        <v>40737</v>
      </c>
      <c r="S179" s="388">
        <v>1</v>
      </c>
      <c r="T179" s="388">
        <v>1</v>
      </c>
      <c r="U179" s="388">
        <v>1</v>
      </c>
      <c r="V179" s="388" t="s">
        <v>96</v>
      </c>
      <c r="W179" s="388">
        <v>1</v>
      </c>
      <c r="X179" s="388" t="s">
        <v>96</v>
      </c>
      <c r="Y179" s="401" t="s">
        <v>195</v>
      </c>
      <c r="Z179" s="400" t="s">
        <v>195</v>
      </c>
      <c r="AA179" s="400" t="s">
        <v>195</v>
      </c>
      <c r="AB179" s="388" t="s">
        <v>195</v>
      </c>
      <c r="AC179" s="388" t="s">
        <v>195</v>
      </c>
      <c r="AD179" s="388" t="s">
        <v>195</v>
      </c>
      <c r="AE179" s="388" t="s">
        <v>195</v>
      </c>
      <c r="AF179" s="388" t="s">
        <v>195</v>
      </c>
      <c r="AG179" s="388" t="s">
        <v>195</v>
      </c>
      <c r="AH179" s="388" t="s">
        <v>195</v>
      </c>
      <c r="AI179" s="388" t="s">
        <v>4479</v>
      </c>
    </row>
    <row r="180" spans="1:35" ht="12.75" customHeight="1" x14ac:dyDescent="0.2">
      <c r="A180" s="397" t="str">
        <f t="shared" si="2"/>
        <v>Ofsted Webpage</v>
      </c>
      <c r="B180" s="388">
        <v>52094</v>
      </c>
      <c r="C180" s="388">
        <v>116022</v>
      </c>
      <c r="D180" s="388">
        <v>10002834</v>
      </c>
      <c r="E180" s="388" t="s">
        <v>2330</v>
      </c>
      <c r="F180" s="388" t="s">
        <v>90</v>
      </c>
      <c r="G180" s="388" t="s">
        <v>13</v>
      </c>
      <c r="H180" s="388" t="s">
        <v>442</v>
      </c>
      <c r="I180" s="388" t="s">
        <v>92</v>
      </c>
      <c r="J180" s="388" t="s">
        <v>93</v>
      </c>
      <c r="K180" s="400">
        <v>43034</v>
      </c>
      <c r="L180" s="388">
        <v>1</v>
      </c>
      <c r="M180" s="403" t="s">
        <v>2331</v>
      </c>
      <c r="N180" s="388" t="s">
        <v>98</v>
      </c>
      <c r="O180" s="388" t="s">
        <v>104</v>
      </c>
      <c r="P180" s="400">
        <v>41589</v>
      </c>
      <c r="Q180" s="400">
        <v>41592</v>
      </c>
      <c r="R180" s="400">
        <v>41621</v>
      </c>
      <c r="S180" s="388">
        <v>2</v>
      </c>
      <c r="T180" s="388">
        <v>2</v>
      </c>
      <c r="U180" s="388">
        <v>2</v>
      </c>
      <c r="V180" s="388" t="s">
        <v>96</v>
      </c>
      <c r="W180" s="388">
        <v>2</v>
      </c>
      <c r="X180" s="388" t="s">
        <v>96</v>
      </c>
      <c r="Y180" s="401" t="s">
        <v>5295</v>
      </c>
      <c r="Z180" s="400">
        <v>39678</v>
      </c>
      <c r="AA180" s="400">
        <v>39681</v>
      </c>
      <c r="AB180" s="388" t="s">
        <v>4695</v>
      </c>
      <c r="AC180" s="388" t="s">
        <v>4660</v>
      </c>
      <c r="AD180" s="388">
        <v>2</v>
      </c>
      <c r="AE180" s="388">
        <v>2</v>
      </c>
      <c r="AF180" s="388">
        <v>2</v>
      </c>
      <c r="AG180" s="388" t="s">
        <v>96</v>
      </c>
      <c r="AH180" s="388">
        <v>2</v>
      </c>
      <c r="AI180" s="388" t="s">
        <v>4537</v>
      </c>
    </row>
    <row r="181" spans="1:35" ht="12.75" customHeight="1" x14ac:dyDescent="0.2">
      <c r="A181" s="397" t="str">
        <f t="shared" si="2"/>
        <v>Ofsted Webpage</v>
      </c>
      <c r="B181" s="388">
        <v>52095</v>
      </c>
      <c r="C181" s="388">
        <v>107452</v>
      </c>
      <c r="D181" s="388">
        <v>10002850</v>
      </c>
      <c r="E181" s="388" t="s">
        <v>839</v>
      </c>
      <c r="F181" s="388" t="s">
        <v>90</v>
      </c>
      <c r="G181" s="388" t="s">
        <v>13</v>
      </c>
      <c r="H181" s="388" t="s">
        <v>436</v>
      </c>
      <c r="I181" s="388" t="s">
        <v>155</v>
      </c>
      <c r="J181" s="388" t="s">
        <v>155</v>
      </c>
      <c r="K181" s="400">
        <v>42433</v>
      </c>
      <c r="L181" s="388">
        <v>1</v>
      </c>
      <c r="M181" s="403" t="s">
        <v>5293</v>
      </c>
      <c r="N181" s="388" t="s">
        <v>4695</v>
      </c>
      <c r="O181" s="388" t="s">
        <v>104</v>
      </c>
      <c r="P181" s="400">
        <v>40504</v>
      </c>
      <c r="Q181" s="400">
        <v>40507</v>
      </c>
      <c r="R181" s="400">
        <v>40536</v>
      </c>
      <c r="S181" s="388">
        <v>2</v>
      </c>
      <c r="T181" s="388">
        <v>2</v>
      </c>
      <c r="U181" s="388">
        <v>2</v>
      </c>
      <c r="V181" s="388" t="s">
        <v>96</v>
      </c>
      <c r="W181" s="388">
        <v>2</v>
      </c>
      <c r="X181" s="388" t="s">
        <v>96</v>
      </c>
      <c r="Y181" s="401" t="s">
        <v>5294</v>
      </c>
      <c r="Z181" s="400">
        <v>39114</v>
      </c>
      <c r="AA181" s="400">
        <v>39114</v>
      </c>
      <c r="AB181" s="388" t="s">
        <v>4879</v>
      </c>
      <c r="AC181" s="388" t="s">
        <v>4660</v>
      </c>
      <c r="AD181" s="388">
        <v>3</v>
      </c>
      <c r="AE181" s="388">
        <v>3</v>
      </c>
      <c r="AF181" s="388" t="s">
        <v>96</v>
      </c>
      <c r="AG181" s="388" t="s">
        <v>96</v>
      </c>
      <c r="AH181" s="388" t="s">
        <v>96</v>
      </c>
      <c r="AI181" s="388" t="s">
        <v>118</v>
      </c>
    </row>
    <row r="182" spans="1:35" ht="12.75" customHeight="1" x14ac:dyDescent="0.2">
      <c r="A182" s="397" t="str">
        <f t="shared" si="2"/>
        <v>Ofsted Webpage</v>
      </c>
      <c r="B182" s="388">
        <v>52104</v>
      </c>
      <c r="C182" s="388">
        <v>106895</v>
      </c>
      <c r="D182" s="388">
        <v>10002861</v>
      </c>
      <c r="E182" s="388" t="s">
        <v>3262</v>
      </c>
      <c r="F182" s="388" t="s">
        <v>159</v>
      </c>
      <c r="G182" s="388" t="s">
        <v>14</v>
      </c>
      <c r="H182" s="388" t="s">
        <v>1322</v>
      </c>
      <c r="I182" s="388" t="s">
        <v>131</v>
      </c>
      <c r="J182" s="388" t="s">
        <v>131</v>
      </c>
      <c r="K182" s="400">
        <v>42810</v>
      </c>
      <c r="L182" s="388">
        <v>1</v>
      </c>
      <c r="M182" s="403" t="s">
        <v>3263</v>
      </c>
      <c r="N182" s="388" t="s">
        <v>143</v>
      </c>
      <c r="O182" s="388" t="s">
        <v>104</v>
      </c>
      <c r="P182" s="400">
        <v>41387</v>
      </c>
      <c r="Q182" s="400">
        <v>41390</v>
      </c>
      <c r="R182" s="400">
        <v>41418</v>
      </c>
      <c r="S182" s="388">
        <v>2</v>
      </c>
      <c r="T182" s="388">
        <v>1</v>
      </c>
      <c r="U182" s="388">
        <v>2</v>
      </c>
      <c r="V182" s="388" t="s">
        <v>96</v>
      </c>
      <c r="W182" s="388">
        <v>1</v>
      </c>
      <c r="X182" s="388" t="s">
        <v>96</v>
      </c>
      <c r="Y182" s="401" t="s">
        <v>4802</v>
      </c>
      <c r="Z182" s="400">
        <v>39965</v>
      </c>
      <c r="AA182" s="400">
        <v>39969</v>
      </c>
      <c r="AB182" s="388" t="s">
        <v>143</v>
      </c>
      <c r="AC182" s="388" t="s">
        <v>4660</v>
      </c>
      <c r="AD182" s="388">
        <v>2</v>
      </c>
      <c r="AE182" s="388">
        <v>2</v>
      </c>
      <c r="AF182" s="388">
        <v>2</v>
      </c>
      <c r="AG182" s="388" t="s">
        <v>96</v>
      </c>
      <c r="AH182" s="388">
        <v>2</v>
      </c>
      <c r="AI182" s="388" t="s">
        <v>4537</v>
      </c>
    </row>
    <row r="183" spans="1:35" ht="12.75" customHeight="1" x14ac:dyDescent="0.2">
      <c r="A183" s="397" t="str">
        <f t="shared" si="2"/>
        <v>Ofsted Webpage</v>
      </c>
      <c r="B183" s="388">
        <v>52116</v>
      </c>
      <c r="C183" s="388">
        <v>110121</v>
      </c>
      <c r="D183" s="388">
        <v>10002872</v>
      </c>
      <c r="E183" s="388" t="s">
        <v>841</v>
      </c>
      <c r="F183" s="388" t="s">
        <v>159</v>
      </c>
      <c r="G183" s="388" t="s">
        <v>14</v>
      </c>
      <c r="H183" s="388" t="s">
        <v>219</v>
      </c>
      <c r="I183" s="388" t="s">
        <v>177</v>
      </c>
      <c r="J183" s="388" t="s">
        <v>177</v>
      </c>
      <c r="K183" s="400" t="s">
        <v>195</v>
      </c>
      <c r="L183" s="388" t="s">
        <v>195</v>
      </c>
      <c r="M183" s="403">
        <v>10041164</v>
      </c>
      <c r="N183" s="388" t="s">
        <v>197</v>
      </c>
      <c r="O183" s="388" t="s">
        <v>104</v>
      </c>
      <c r="P183" s="400">
        <v>43137</v>
      </c>
      <c r="Q183" s="400">
        <v>43140</v>
      </c>
      <c r="R183" s="400">
        <v>43178</v>
      </c>
      <c r="S183" s="388">
        <v>2</v>
      </c>
      <c r="T183" s="388">
        <v>2</v>
      </c>
      <c r="U183" s="388">
        <v>2</v>
      </c>
      <c r="V183" s="388">
        <v>2</v>
      </c>
      <c r="W183" s="388">
        <v>2</v>
      </c>
      <c r="X183" s="388" t="s">
        <v>4480</v>
      </c>
      <c r="Y183" s="401">
        <v>10011482</v>
      </c>
      <c r="Z183" s="400">
        <v>42486</v>
      </c>
      <c r="AA183" s="400">
        <v>42489</v>
      </c>
      <c r="AB183" s="388" t="s">
        <v>257</v>
      </c>
      <c r="AC183" s="388" t="s">
        <v>4660</v>
      </c>
      <c r="AD183" s="388">
        <v>3</v>
      </c>
      <c r="AE183" s="388">
        <v>3</v>
      </c>
      <c r="AF183" s="388">
        <v>3</v>
      </c>
      <c r="AG183" s="388">
        <v>3</v>
      </c>
      <c r="AH183" s="388">
        <v>3</v>
      </c>
      <c r="AI183" s="388" t="s">
        <v>118</v>
      </c>
    </row>
    <row r="184" spans="1:35" ht="12.75" customHeight="1" x14ac:dyDescent="0.2">
      <c r="A184" s="397" t="str">
        <f t="shared" si="2"/>
        <v>Ofsted Webpage</v>
      </c>
      <c r="B184" s="388">
        <v>52137</v>
      </c>
      <c r="C184" s="388">
        <v>115616</v>
      </c>
      <c r="D184" s="388">
        <v>10002916</v>
      </c>
      <c r="E184" s="388" t="s">
        <v>2336</v>
      </c>
      <c r="F184" s="388" t="s">
        <v>159</v>
      </c>
      <c r="G184" s="388" t="s">
        <v>14</v>
      </c>
      <c r="H184" s="388" t="s">
        <v>1295</v>
      </c>
      <c r="I184" s="388" t="s">
        <v>92</v>
      </c>
      <c r="J184" s="388" t="s">
        <v>93</v>
      </c>
      <c r="K184" s="400">
        <v>43062</v>
      </c>
      <c r="L184" s="388">
        <v>1</v>
      </c>
      <c r="M184" s="403" t="s">
        <v>2337</v>
      </c>
      <c r="N184" s="388" t="s">
        <v>143</v>
      </c>
      <c r="O184" s="388" t="s">
        <v>104</v>
      </c>
      <c r="P184" s="400">
        <v>41611</v>
      </c>
      <c r="Q184" s="400">
        <v>41614</v>
      </c>
      <c r="R184" s="400">
        <v>41648</v>
      </c>
      <c r="S184" s="388">
        <v>2</v>
      </c>
      <c r="T184" s="388">
        <v>2</v>
      </c>
      <c r="U184" s="388">
        <v>2</v>
      </c>
      <c r="V184" s="388" t="s">
        <v>96</v>
      </c>
      <c r="W184" s="388">
        <v>2</v>
      </c>
      <c r="X184" s="388" t="s">
        <v>96</v>
      </c>
      <c r="Y184" s="401" t="s">
        <v>4806</v>
      </c>
      <c r="Z184" s="400">
        <v>39419</v>
      </c>
      <c r="AA184" s="400">
        <v>39423</v>
      </c>
      <c r="AB184" s="388" t="s">
        <v>143</v>
      </c>
      <c r="AC184" s="388" t="s">
        <v>4660</v>
      </c>
      <c r="AD184" s="388">
        <v>2</v>
      </c>
      <c r="AE184" s="388">
        <v>2</v>
      </c>
      <c r="AF184" s="388">
        <v>3</v>
      </c>
      <c r="AG184" s="388" t="s">
        <v>96</v>
      </c>
      <c r="AH184" s="388">
        <v>2</v>
      </c>
      <c r="AI184" s="388" t="s">
        <v>4537</v>
      </c>
    </row>
    <row r="185" spans="1:35" ht="12.75" customHeight="1" x14ac:dyDescent="0.2">
      <c r="A185" s="397" t="str">
        <f t="shared" si="2"/>
        <v>Ofsted Webpage</v>
      </c>
      <c r="B185" s="388">
        <v>52147</v>
      </c>
      <c r="C185" s="388">
        <v>108578</v>
      </c>
      <c r="D185" s="388">
        <v>10009600</v>
      </c>
      <c r="E185" s="388" t="s">
        <v>2339</v>
      </c>
      <c r="F185" s="388" t="s">
        <v>90</v>
      </c>
      <c r="G185" s="388" t="s">
        <v>13</v>
      </c>
      <c r="H185" s="388" t="s">
        <v>505</v>
      </c>
      <c r="I185" s="388" t="s">
        <v>115</v>
      </c>
      <c r="J185" s="388" t="s">
        <v>115</v>
      </c>
      <c r="K185" s="400" t="s">
        <v>195</v>
      </c>
      <c r="L185" s="388" t="s">
        <v>195</v>
      </c>
      <c r="M185" s="403" t="s">
        <v>2340</v>
      </c>
      <c r="N185" s="388" t="s">
        <v>98</v>
      </c>
      <c r="O185" s="388" t="s">
        <v>104</v>
      </c>
      <c r="P185" s="400">
        <v>41540</v>
      </c>
      <c r="Q185" s="400">
        <v>41544</v>
      </c>
      <c r="R185" s="400">
        <v>41579</v>
      </c>
      <c r="S185" s="388">
        <v>1</v>
      </c>
      <c r="T185" s="388">
        <v>1</v>
      </c>
      <c r="U185" s="388">
        <v>1</v>
      </c>
      <c r="V185" s="388" t="s">
        <v>96</v>
      </c>
      <c r="W185" s="388">
        <v>2</v>
      </c>
      <c r="X185" s="388" t="s">
        <v>96</v>
      </c>
      <c r="Y185" s="401" t="s">
        <v>5298</v>
      </c>
      <c r="Z185" s="400">
        <v>39672</v>
      </c>
      <c r="AA185" s="400">
        <v>39675</v>
      </c>
      <c r="AB185" s="388" t="s">
        <v>4695</v>
      </c>
      <c r="AC185" s="388" t="s">
        <v>4660</v>
      </c>
      <c r="AD185" s="388">
        <v>2</v>
      </c>
      <c r="AE185" s="388">
        <v>2</v>
      </c>
      <c r="AF185" s="388">
        <v>2</v>
      </c>
      <c r="AG185" s="388" t="s">
        <v>96</v>
      </c>
      <c r="AH185" s="388">
        <v>2</v>
      </c>
      <c r="AI185" s="388" t="s">
        <v>118</v>
      </c>
    </row>
    <row r="186" spans="1:35" ht="12.75" customHeight="1" x14ac:dyDescent="0.2">
      <c r="A186" s="397" t="str">
        <f t="shared" si="2"/>
        <v>Ofsted Webpage</v>
      </c>
      <c r="B186" s="388">
        <v>52157</v>
      </c>
      <c r="C186" s="388">
        <v>108972</v>
      </c>
      <c r="D186" s="388">
        <v>10009072</v>
      </c>
      <c r="E186" s="388" t="s">
        <v>2345</v>
      </c>
      <c r="F186" s="388" t="s">
        <v>170</v>
      </c>
      <c r="G186" s="388" t="s">
        <v>13</v>
      </c>
      <c r="H186" s="388" t="s">
        <v>1250</v>
      </c>
      <c r="I186" s="388" t="s">
        <v>115</v>
      </c>
      <c r="J186" s="388" t="s">
        <v>115</v>
      </c>
      <c r="K186" s="400" t="s">
        <v>195</v>
      </c>
      <c r="L186" s="388" t="s">
        <v>195</v>
      </c>
      <c r="M186" s="403">
        <v>10043201</v>
      </c>
      <c r="N186" s="388" t="s">
        <v>121</v>
      </c>
      <c r="O186" s="388" t="s">
        <v>117</v>
      </c>
      <c r="P186" s="400">
        <v>43123</v>
      </c>
      <c r="Q186" s="400">
        <v>43131</v>
      </c>
      <c r="R186" s="400">
        <v>43166</v>
      </c>
      <c r="S186" s="388">
        <v>3</v>
      </c>
      <c r="T186" s="388">
        <v>3</v>
      </c>
      <c r="U186" s="388">
        <v>3</v>
      </c>
      <c r="V186" s="388">
        <v>3</v>
      </c>
      <c r="W186" s="388">
        <v>3</v>
      </c>
      <c r="X186" s="388" t="s">
        <v>4480</v>
      </c>
      <c r="Y186" s="401" t="s">
        <v>2346</v>
      </c>
      <c r="Z186" s="400">
        <v>41765</v>
      </c>
      <c r="AA186" s="400">
        <v>41768</v>
      </c>
      <c r="AB186" s="388" t="s">
        <v>138</v>
      </c>
      <c r="AC186" s="388" t="s">
        <v>4660</v>
      </c>
      <c r="AD186" s="388">
        <v>2</v>
      </c>
      <c r="AE186" s="388">
        <v>2</v>
      </c>
      <c r="AF186" s="388">
        <v>2</v>
      </c>
      <c r="AG186" s="388" t="s">
        <v>96</v>
      </c>
      <c r="AH186" s="388">
        <v>2</v>
      </c>
      <c r="AI186" s="388" t="s">
        <v>139</v>
      </c>
    </row>
    <row r="187" spans="1:35" ht="12.75" customHeight="1" x14ac:dyDescent="0.2">
      <c r="A187" s="397" t="str">
        <f t="shared" si="2"/>
        <v>Ofsted Webpage</v>
      </c>
      <c r="B187" s="388">
        <v>52163</v>
      </c>
      <c r="C187" s="388">
        <v>105055</v>
      </c>
      <c r="D187" s="388">
        <v>10002976</v>
      </c>
      <c r="E187" s="388" t="s">
        <v>3941</v>
      </c>
      <c r="F187" s="388" t="s">
        <v>90</v>
      </c>
      <c r="G187" s="388" t="s">
        <v>13</v>
      </c>
      <c r="H187" s="388" t="s">
        <v>315</v>
      </c>
      <c r="I187" s="388" t="s">
        <v>161</v>
      </c>
      <c r="J187" s="388" t="s">
        <v>161</v>
      </c>
      <c r="K187" s="400" t="s">
        <v>195</v>
      </c>
      <c r="L187" s="388" t="s">
        <v>195</v>
      </c>
      <c r="M187" s="403">
        <v>10030779</v>
      </c>
      <c r="N187" s="388" t="s">
        <v>121</v>
      </c>
      <c r="O187" s="388" t="s">
        <v>104</v>
      </c>
      <c r="P187" s="400">
        <v>42913</v>
      </c>
      <c r="Q187" s="400">
        <v>42916</v>
      </c>
      <c r="R187" s="400">
        <v>42947</v>
      </c>
      <c r="S187" s="388">
        <v>2</v>
      </c>
      <c r="T187" s="388">
        <v>2</v>
      </c>
      <c r="U187" s="388">
        <v>2</v>
      </c>
      <c r="V187" s="388">
        <v>2</v>
      </c>
      <c r="W187" s="388">
        <v>2</v>
      </c>
      <c r="X187" s="388" t="s">
        <v>4480</v>
      </c>
      <c r="Y187" s="401" t="s">
        <v>5300</v>
      </c>
      <c r="Z187" s="400">
        <v>40462</v>
      </c>
      <c r="AA187" s="400">
        <v>40466</v>
      </c>
      <c r="AB187" s="388" t="s">
        <v>4695</v>
      </c>
      <c r="AC187" s="388" t="s">
        <v>4660</v>
      </c>
      <c r="AD187" s="388">
        <v>1</v>
      </c>
      <c r="AE187" s="388">
        <v>1</v>
      </c>
      <c r="AF187" s="388">
        <v>2</v>
      </c>
      <c r="AG187" s="388" t="s">
        <v>96</v>
      </c>
      <c r="AH187" s="388">
        <v>1</v>
      </c>
      <c r="AI187" s="388" t="s">
        <v>139</v>
      </c>
    </row>
    <row r="188" spans="1:35" ht="12.75" customHeight="1" x14ac:dyDescent="0.2">
      <c r="A188" s="397" t="str">
        <f t="shared" si="2"/>
        <v>Ofsted Webpage</v>
      </c>
      <c r="B188" s="388">
        <v>52165</v>
      </c>
      <c r="C188" s="388">
        <v>107733</v>
      </c>
      <c r="D188" s="388">
        <v>10002979</v>
      </c>
      <c r="E188" s="388" t="s">
        <v>3269</v>
      </c>
      <c r="F188" s="388" t="s">
        <v>90</v>
      </c>
      <c r="G188" s="388" t="s">
        <v>13</v>
      </c>
      <c r="H188" s="388" t="s">
        <v>1349</v>
      </c>
      <c r="I188" s="388" t="s">
        <v>177</v>
      </c>
      <c r="J188" s="388" t="s">
        <v>177</v>
      </c>
      <c r="K188" s="400">
        <v>42943</v>
      </c>
      <c r="L188" s="404">
        <v>1</v>
      </c>
      <c r="M188" s="403" t="s">
        <v>3270</v>
      </c>
      <c r="N188" s="400" t="s">
        <v>1834</v>
      </c>
      <c r="O188" s="400" t="s">
        <v>104</v>
      </c>
      <c r="P188" s="400">
        <v>41176</v>
      </c>
      <c r="Q188" s="400">
        <v>41180</v>
      </c>
      <c r="R188" s="400">
        <v>41215</v>
      </c>
      <c r="S188" s="404">
        <v>2</v>
      </c>
      <c r="T188" s="404">
        <v>2</v>
      </c>
      <c r="U188" s="404">
        <v>2</v>
      </c>
      <c r="V188" s="404" t="s">
        <v>96</v>
      </c>
      <c r="W188" s="404">
        <v>2</v>
      </c>
      <c r="X188" s="400" t="s">
        <v>96</v>
      </c>
      <c r="Y188" s="402" t="s">
        <v>5301</v>
      </c>
      <c r="Z188" s="400">
        <v>40715</v>
      </c>
      <c r="AA188" s="400">
        <v>40718</v>
      </c>
      <c r="AB188" s="400" t="s">
        <v>4695</v>
      </c>
      <c r="AC188" s="400" t="s">
        <v>4660</v>
      </c>
      <c r="AD188" s="404">
        <v>4</v>
      </c>
      <c r="AE188" s="404">
        <v>4</v>
      </c>
      <c r="AF188" s="404">
        <v>3</v>
      </c>
      <c r="AG188" s="404" t="s">
        <v>96</v>
      </c>
      <c r="AH188" s="404">
        <v>4</v>
      </c>
      <c r="AI188" s="400" t="s">
        <v>118</v>
      </c>
    </row>
    <row r="189" spans="1:35" ht="12.75" customHeight="1" x14ac:dyDescent="0.2">
      <c r="A189" s="397" t="str">
        <f t="shared" si="2"/>
        <v>Ofsted Webpage</v>
      </c>
      <c r="B189" s="388">
        <v>52179</v>
      </c>
      <c r="C189" s="388">
        <v>107701</v>
      </c>
      <c r="D189" s="388">
        <v>10003026</v>
      </c>
      <c r="E189" s="388" t="s">
        <v>845</v>
      </c>
      <c r="F189" s="388" t="s">
        <v>259</v>
      </c>
      <c r="G189" s="388" t="s">
        <v>14</v>
      </c>
      <c r="H189" s="388" t="s">
        <v>700</v>
      </c>
      <c r="I189" s="388" t="s">
        <v>161</v>
      </c>
      <c r="J189" s="388" t="s">
        <v>161</v>
      </c>
      <c r="K189" s="400" t="s">
        <v>195</v>
      </c>
      <c r="L189" s="388" t="s">
        <v>195</v>
      </c>
      <c r="M189" s="403">
        <v>10005137</v>
      </c>
      <c r="N189" s="388" t="s">
        <v>121</v>
      </c>
      <c r="O189" s="388" t="s">
        <v>117</v>
      </c>
      <c r="P189" s="400">
        <v>42424</v>
      </c>
      <c r="Q189" s="400">
        <v>42431</v>
      </c>
      <c r="R189" s="400">
        <v>42460</v>
      </c>
      <c r="S189" s="388">
        <v>1</v>
      </c>
      <c r="T189" s="388">
        <v>1</v>
      </c>
      <c r="U189" s="388">
        <v>1</v>
      </c>
      <c r="V189" s="388">
        <v>1</v>
      </c>
      <c r="W189" s="388">
        <v>1</v>
      </c>
      <c r="X189" s="388" t="s">
        <v>4480</v>
      </c>
      <c r="Y189" s="401" t="s">
        <v>4940</v>
      </c>
      <c r="Z189" s="400">
        <v>40099</v>
      </c>
      <c r="AA189" s="400">
        <v>40102</v>
      </c>
      <c r="AB189" s="388" t="s">
        <v>4695</v>
      </c>
      <c r="AC189" s="388" t="s">
        <v>4660</v>
      </c>
      <c r="AD189" s="388">
        <v>2</v>
      </c>
      <c r="AE189" s="388">
        <v>2</v>
      </c>
      <c r="AF189" s="388">
        <v>2</v>
      </c>
      <c r="AG189" s="388" t="s">
        <v>96</v>
      </c>
      <c r="AH189" s="388">
        <v>2</v>
      </c>
      <c r="AI189" s="388" t="s">
        <v>118</v>
      </c>
    </row>
    <row r="190" spans="1:35" ht="12.75" customHeight="1" x14ac:dyDescent="0.2">
      <c r="A190" s="397" t="str">
        <f t="shared" si="2"/>
        <v>Ofsted Webpage</v>
      </c>
      <c r="B190" s="388">
        <v>52210</v>
      </c>
      <c r="C190" s="388">
        <v>116216</v>
      </c>
      <c r="D190" s="388">
        <v>10003085</v>
      </c>
      <c r="E190" s="388" t="s">
        <v>430</v>
      </c>
      <c r="F190" s="388" t="s">
        <v>90</v>
      </c>
      <c r="G190" s="388" t="s">
        <v>13</v>
      </c>
      <c r="H190" s="388" t="s">
        <v>223</v>
      </c>
      <c r="I190" s="388" t="s">
        <v>152</v>
      </c>
      <c r="J190" s="388" t="s">
        <v>152</v>
      </c>
      <c r="K190" s="400" t="s">
        <v>195</v>
      </c>
      <c r="L190" s="388" t="s">
        <v>195</v>
      </c>
      <c r="M190" s="403">
        <v>10046752</v>
      </c>
      <c r="N190" s="388" t="s">
        <v>309</v>
      </c>
      <c r="O190" s="388" t="s">
        <v>104</v>
      </c>
      <c r="P190" s="400">
        <v>43235</v>
      </c>
      <c r="Q190" s="400">
        <v>43237</v>
      </c>
      <c r="R190" s="400">
        <v>43265</v>
      </c>
      <c r="S190" s="388">
        <v>2</v>
      </c>
      <c r="T190" s="388">
        <v>2</v>
      </c>
      <c r="U190" s="388">
        <v>2</v>
      </c>
      <c r="V190" s="388">
        <v>2</v>
      </c>
      <c r="W190" s="388">
        <v>2</v>
      </c>
      <c r="X190" s="388" t="s">
        <v>4480</v>
      </c>
      <c r="Y190" s="401">
        <v>10022566</v>
      </c>
      <c r="Z190" s="400">
        <v>42703</v>
      </c>
      <c r="AA190" s="400">
        <v>42705</v>
      </c>
      <c r="AB190" s="388" t="s">
        <v>121</v>
      </c>
      <c r="AC190" s="388" t="s">
        <v>4660</v>
      </c>
      <c r="AD190" s="388">
        <v>3</v>
      </c>
      <c r="AE190" s="388">
        <v>3</v>
      </c>
      <c r="AF190" s="388">
        <v>3</v>
      </c>
      <c r="AG190" s="388">
        <v>3</v>
      </c>
      <c r="AH190" s="388">
        <v>3</v>
      </c>
      <c r="AI190" s="388" t="s">
        <v>118</v>
      </c>
    </row>
    <row r="191" spans="1:35" ht="12.75" customHeight="1" x14ac:dyDescent="0.2">
      <c r="A191" s="397" t="str">
        <f t="shared" si="2"/>
        <v>Ofsted Webpage</v>
      </c>
      <c r="B191" s="388">
        <v>52212</v>
      </c>
      <c r="C191" s="388">
        <v>116502</v>
      </c>
      <c r="D191" s="388">
        <v>10003093</v>
      </c>
      <c r="E191" s="388" t="s">
        <v>550</v>
      </c>
      <c r="F191" s="388" t="s">
        <v>90</v>
      </c>
      <c r="G191" s="388" t="s">
        <v>13</v>
      </c>
      <c r="H191" s="388" t="s">
        <v>551</v>
      </c>
      <c r="I191" s="388" t="s">
        <v>115</v>
      </c>
      <c r="J191" s="388" t="s">
        <v>115</v>
      </c>
      <c r="K191" s="400" t="s">
        <v>195</v>
      </c>
      <c r="L191" s="400" t="s">
        <v>195</v>
      </c>
      <c r="M191" s="403">
        <v>10011566</v>
      </c>
      <c r="N191" s="400" t="s">
        <v>136</v>
      </c>
      <c r="O191" s="400" t="s">
        <v>104</v>
      </c>
      <c r="P191" s="400">
        <v>42654</v>
      </c>
      <c r="Q191" s="400">
        <v>42657</v>
      </c>
      <c r="R191" s="400">
        <v>42688</v>
      </c>
      <c r="S191" s="404">
        <v>2</v>
      </c>
      <c r="T191" s="404">
        <v>2</v>
      </c>
      <c r="U191" s="404">
        <v>2</v>
      </c>
      <c r="V191" s="404">
        <v>2</v>
      </c>
      <c r="W191" s="404">
        <v>2</v>
      </c>
      <c r="X191" s="400" t="s">
        <v>4480</v>
      </c>
      <c r="Y191" s="402" t="s">
        <v>5302</v>
      </c>
      <c r="Z191" s="400">
        <v>41149</v>
      </c>
      <c r="AA191" s="400">
        <v>41152</v>
      </c>
      <c r="AB191" s="400" t="s">
        <v>4695</v>
      </c>
      <c r="AC191" s="400" t="s">
        <v>4660</v>
      </c>
      <c r="AD191" s="404">
        <v>1</v>
      </c>
      <c r="AE191" s="404">
        <v>1</v>
      </c>
      <c r="AF191" s="404">
        <v>2</v>
      </c>
      <c r="AG191" s="404" t="s">
        <v>96</v>
      </c>
      <c r="AH191" s="404">
        <v>1</v>
      </c>
      <c r="AI191" s="400" t="s">
        <v>139</v>
      </c>
    </row>
    <row r="192" spans="1:35" ht="12.75" customHeight="1" x14ac:dyDescent="0.2">
      <c r="A192" s="397" t="str">
        <f t="shared" si="2"/>
        <v>Ofsted Webpage</v>
      </c>
      <c r="B192" s="388">
        <v>52377</v>
      </c>
      <c r="C192" s="388">
        <v>110620</v>
      </c>
      <c r="D192" s="388">
        <v>10011941</v>
      </c>
      <c r="E192" s="388" t="s">
        <v>4889</v>
      </c>
      <c r="F192" s="388" t="s">
        <v>170</v>
      </c>
      <c r="G192" s="388" t="s">
        <v>13</v>
      </c>
      <c r="H192" s="388" t="s">
        <v>295</v>
      </c>
      <c r="I192" s="388" t="s">
        <v>186</v>
      </c>
      <c r="J192" s="388" t="s">
        <v>93</v>
      </c>
      <c r="K192" s="400" t="s">
        <v>195</v>
      </c>
      <c r="L192" s="388" t="s">
        <v>195</v>
      </c>
      <c r="M192" s="403" t="s">
        <v>4890</v>
      </c>
      <c r="N192" s="388" t="s">
        <v>98</v>
      </c>
      <c r="O192" s="388" t="s">
        <v>104</v>
      </c>
      <c r="P192" s="400">
        <v>40932</v>
      </c>
      <c r="Q192" s="400">
        <v>40935</v>
      </c>
      <c r="R192" s="400">
        <v>40970</v>
      </c>
      <c r="S192" s="388">
        <v>1</v>
      </c>
      <c r="T192" s="388">
        <v>1</v>
      </c>
      <c r="U192" s="388">
        <v>1</v>
      </c>
      <c r="V192" s="388" t="s">
        <v>96</v>
      </c>
      <c r="W192" s="388">
        <v>1</v>
      </c>
      <c r="X192" s="388" t="s">
        <v>96</v>
      </c>
      <c r="Y192" s="401" t="s">
        <v>4891</v>
      </c>
      <c r="Z192" s="400">
        <v>38968</v>
      </c>
      <c r="AA192" s="400">
        <v>38968</v>
      </c>
      <c r="AB192" s="388" t="s">
        <v>4879</v>
      </c>
      <c r="AC192" s="388" t="s">
        <v>4660</v>
      </c>
      <c r="AD192" s="388">
        <v>2</v>
      </c>
      <c r="AE192" s="388">
        <v>2</v>
      </c>
      <c r="AF192" s="388" t="s">
        <v>96</v>
      </c>
      <c r="AG192" s="388" t="s">
        <v>96</v>
      </c>
      <c r="AH192" s="388" t="s">
        <v>96</v>
      </c>
      <c r="AI192" s="388" t="s">
        <v>118</v>
      </c>
    </row>
    <row r="193" spans="1:35" ht="12.75" customHeight="1" x14ac:dyDescent="0.2">
      <c r="A193" s="397" t="str">
        <f t="shared" si="2"/>
        <v>Ofsted Webpage</v>
      </c>
      <c r="B193" s="388">
        <v>52386</v>
      </c>
      <c r="C193" s="388">
        <v>108552</v>
      </c>
      <c r="D193" s="388">
        <v>10003162</v>
      </c>
      <c r="E193" s="388" t="s">
        <v>5306</v>
      </c>
      <c r="F193" s="388" t="s">
        <v>90</v>
      </c>
      <c r="G193" s="388" t="s">
        <v>13</v>
      </c>
      <c r="H193" s="388" t="s">
        <v>776</v>
      </c>
      <c r="I193" s="388" t="s">
        <v>177</v>
      </c>
      <c r="J193" s="388" t="s">
        <v>177</v>
      </c>
      <c r="K193" s="400" t="s">
        <v>195</v>
      </c>
      <c r="L193" s="388" t="s">
        <v>195</v>
      </c>
      <c r="M193" s="403" t="s">
        <v>5307</v>
      </c>
      <c r="N193" s="388" t="s">
        <v>4695</v>
      </c>
      <c r="O193" s="388" t="s">
        <v>104</v>
      </c>
      <c r="P193" s="400">
        <v>39762</v>
      </c>
      <c r="Q193" s="400">
        <v>39766</v>
      </c>
      <c r="R193" s="400">
        <v>39798</v>
      </c>
      <c r="S193" s="388">
        <v>1</v>
      </c>
      <c r="T193" s="388">
        <v>1</v>
      </c>
      <c r="U193" s="388">
        <v>1</v>
      </c>
      <c r="V193" s="388" t="s">
        <v>96</v>
      </c>
      <c r="W193" s="388">
        <v>1</v>
      </c>
      <c r="X193" s="388" t="s">
        <v>96</v>
      </c>
      <c r="Y193" s="401" t="s">
        <v>195</v>
      </c>
      <c r="Z193" s="400" t="s">
        <v>195</v>
      </c>
      <c r="AA193" s="400" t="s">
        <v>195</v>
      </c>
      <c r="AB193" s="388" t="s">
        <v>195</v>
      </c>
      <c r="AC193" s="388" t="s">
        <v>195</v>
      </c>
      <c r="AD193" s="388" t="s">
        <v>195</v>
      </c>
      <c r="AE193" s="388" t="s">
        <v>195</v>
      </c>
      <c r="AF193" s="388" t="s">
        <v>195</v>
      </c>
      <c r="AG193" s="388" t="s">
        <v>195</v>
      </c>
      <c r="AH193" s="388" t="s">
        <v>195</v>
      </c>
      <c r="AI193" s="388" t="s">
        <v>4479</v>
      </c>
    </row>
    <row r="194" spans="1:35" ht="12.75" customHeight="1" x14ac:dyDescent="0.2">
      <c r="A194" s="397" t="str">
        <f t="shared" si="2"/>
        <v>Ofsted Webpage</v>
      </c>
      <c r="B194" s="388">
        <v>52395</v>
      </c>
      <c r="C194" s="388">
        <v>106060</v>
      </c>
      <c r="D194" s="388">
        <v>10003190</v>
      </c>
      <c r="E194" s="388" t="s">
        <v>847</v>
      </c>
      <c r="F194" s="388" t="s">
        <v>90</v>
      </c>
      <c r="G194" s="388" t="s">
        <v>13</v>
      </c>
      <c r="H194" s="388" t="s">
        <v>806</v>
      </c>
      <c r="I194" s="388" t="s">
        <v>186</v>
      </c>
      <c r="J194" s="388" t="s">
        <v>93</v>
      </c>
      <c r="K194" s="400" t="s">
        <v>195</v>
      </c>
      <c r="L194" s="388" t="s">
        <v>195</v>
      </c>
      <c r="M194" s="403">
        <v>10011484</v>
      </c>
      <c r="N194" s="388" t="s">
        <v>121</v>
      </c>
      <c r="O194" s="388" t="s">
        <v>104</v>
      </c>
      <c r="P194" s="400">
        <v>42555</v>
      </c>
      <c r="Q194" s="400">
        <v>42558</v>
      </c>
      <c r="R194" s="400">
        <v>42584</v>
      </c>
      <c r="S194" s="388">
        <v>2</v>
      </c>
      <c r="T194" s="388">
        <v>2</v>
      </c>
      <c r="U194" s="388">
        <v>2</v>
      </c>
      <c r="V194" s="388">
        <v>2</v>
      </c>
      <c r="W194" s="388">
        <v>2</v>
      </c>
      <c r="X194" s="388" t="s">
        <v>4480</v>
      </c>
      <c r="Y194" s="401" t="s">
        <v>3274</v>
      </c>
      <c r="Z194" s="400">
        <v>41226</v>
      </c>
      <c r="AA194" s="400">
        <v>41228</v>
      </c>
      <c r="AB194" s="388" t="s">
        <v>98</v>
      </c>
      <c r="AC194" s="388" t="s">
        <v>4660</v>
      </c>
      <c r="AD194" s="388">
        <v>2</v>
      </c>
      <c r="AE194" s="388">
        <v>2</v>
      </c>
      <c r="AF194" s="388">
        <v>2</v>
      </c>
      <c r="AG194" s="388" t="s">
        <v>96</v>
      </c>
      <c r="AH194" s="388">
        <v>2</v>
      </c>
      <c r="AI194" s="388" t="s">
        <v>4537</v>
      </c>
    </row>
    <row r="195" spans="1:35" ht="12.75" customHeight="1" x14ac:dyDescent="0.2">
      <c r="A195" s="397" t="str">
        <f t="shared" si="2"/>
        <v>Ofsted Webpage</v>
      </c>
      <c r="B195" s="388">
        <v>52396</v>
      </c>
      <c r="C195" s="388">
        <v>116610</v>
      </c>
      <c r="D195" s="388">
        <v>10003192</v>
      </c>
      <c r="E195" s="388" t="s">
        <v>1614</v>
      </c>
      <c r="F195" s="388" t="s">
        <v>90</v>
      </c>
      <c r="G195" s="388" t="s">
        <v>13</v>
      </c>
      <c r="H195" s="388" t="s">
        <v>436</v>
      </c>
      <c r="I195" s="388" t="s">
        <v>155</v>
      </c>
      <c r="J195" s="388" t="s">
        <v>155</v>
      </c>
      <c r="K195" s="400" t="s">
        <v>195</v>
      </c>
      <c r="L195" s="388" t="s">
        <v>195</v>
      </c>
      <c r="M195" s="403" t="s">
        <v>1615</v>
      </c>
      <c r="N195" s="388" t="s">
        <v>123</v>
      </c>
      <c r="O195" s="388" t="s">
        <v>104</v>
      </c>
      <c r="P195" s="400">
        <v>42087</v>
      </c>
      <c r="Q195" s="400">
        <v>42090</v>
      </c>
      <c r="R195" s="400">
        <v>42124</v>
      </c>
      <c r="S195" s="388">
        <v>2</v>
      </c>
      <c r="T195" s="388">
        <v>2</v>
      </c>
      <c r="U195" s="388">
        <v>2</v>
      </c>
      <c r="V195" s="388" t="s">
        <v>96</v>
      </c>
      <c r="W195" s="388">
        <v>2</v>
      </c>
      <c r="X195" s="388" t="s">
        <v>96</v>
      </c>
      <c r="Y195" s="401" t="s">
        <v>5308</v>
      </c>
      <c r="Z195" s="400">
        <v>40687</v>
      </c>
      <c r="AA195" s="400">
        <v>40690</v>
      </c>
      <c r="AB195" s="388" t="s">
        <v>4893</v>
      </c>
      <c r="AC195" s="388" t="s">
        <v>4660</v>
      </c>
      <c r="AD195" s="388">
        <v>2</v>
      </c>
      <c r="AE195" s="388">
        <v>2</v>
      </c>
      <c r="AF195" s="388">
        <v>2</v>
      </c>
      <c r="AG195" s="388" t="s">
        <v>96</v>
      </c>
      <c r="AH195" s="388">
        <v>2</v>
      </c>
      <c r="AI195" s="388" t="s">
        <v>4537</v>
      </c>
    </row>
    <row r="196" spans="1:35" ht="12.75" customHeight="1" x14ac:dyDescent="0.2">
      <c r="A196" s="397" t="str">
        <f t="shared" si="2"/>
        <v>Ofsted Webpage</v>
      </c>
      <c r="B196" s="388">
        <v>52402</v>
      </c>
      <c r="C196" s="388">
        <v>106687</v>
      </c>
      <c r="D196" s="388">
        <v>10003197</v>
      </c>
      <c r="E196" s="388" t="s">
        <v>849</v>
      </c>
      <c r="F196" s="388" t="s">
        <v>90</v>
      </c>
      <c r="G196" s="388" t="s">
        <v>13</v>
      </c>
      <c r="H196" s="388" t="s">
        <v>379</v>
      </c>
      <c r="I196" s="388" t="s">
        <v>186</v>
      </c>
      <c r="J196" s="388" t="s">
        <v>93</v>
      </c>
      <c r="K196" s="400">
        <v>42284</v>
      </c>
      <c r="L196" s="404">
        <v>1</v>
      </c>
      <c r="M196" s="403" t="s">
        <v>5309</v>
      </c>
      <c r="N196" s="400" t="s">
        <v>4695</v>
      </c>
      <c r="O196" s="400" t="s">
        <v>104</v>
      </c>
      <c r="P196" s="400">
        <v>40190</v>
      </c>
      <c r="Q196" s="400">
        <v>40193</v>
      </c>
      <c r="R196" s="400">
        <v>40228</v>
      </c>
      <c r="S196" s="404">
        <v>2</v>
      </c>
      <c r="T196" s="404">
        <v>2</v>
      </c>
      <c r="U196" s="404">
        <v>3</v>
      </c>
      <c r="V196" s="404" t="s">
        <v>96</v>
      </c>
      <c r="W196" s="404">
        <v>2</v>
      </c>
      <c r="X196" s="400" t="s">
        <v>96</v>
      </c>
      <c r="Y196" s="402" t="s">
        <v>5310</v>
      </c>
      <c r="Z196" s="400">
        <v>38639</v>
      </c>
      <c r="AA196" s="400">
        <v>38639</v>
      </c>
      <c r="AB196" s="400" t="s">
        <v>4879</v>
      </c>
      <c r="AC196" s="400" t="s">
        <v>4660</v>
      </c>
      <c r="AD196" s="404">
        <v>2</v>
      </c>
      <c r="AE196" s="404">
        <v>2</v>
      </c>
      <c r="AF196" s="404" t="s">
        <v>96</v>
      </c>
      <c r="AG196" s="404" t="s">
        <v>96</v>
      </c>
      <c r="AH196" s="404" t="s">
        <v>96</v>
      </c>
      <c r="AI196" s="400" t="s">
        <v>4537</v>
      </c>
    </row>
    <row r="197" spans="1:35" ht="12.75" customHeight="1" x14ac:dyDescent="0.2">
      <c r="A197" s="397" t="str">
        <f t="shared" ref="A197:A260" si="3">IF(B197&lt;&gt;"",HYPERLINK(CONCATENATE("http://reports.ofsted.gov.uk/inspection-reports/find-inspection-report/provider/ELS/",B197),"Ofsted Webpage"),"")</f>
        <v>Ofsted Webpage</v>
      </c>
      <c r="B197" s="388">
        <v>52403</v>
      </c>
      <c r="C197" s="388">
        <v>108072</v>
      </c>
      <c r="D197" s="388">
        <v>10003198</v>
      </c>
      <c r="E197" s="388" t="s">
        <v>378</v>
      </c>
      <c r="F197" s="388" t="s">
        <v>159</v>
      </c>
      <c r="G197" s="388" t="s">
        <v>14</v>
      </c>
      <c r="H197" s="388" t="s">
        <v>379</v>
      </c>
      <c r="I197" s="388" t="s">
        <v>186</v>
      </c>
      <c r="J197" s="388" t="s">
        <v>93</v>
      </c>
      <c r="K197" s="400" t="s">
        <v>195</v>
      </c>
      <c r="L197" s="388" t="s">
        <v>195</v>
      </c>
      <c r="M197" s="403">
        <v>10020163</v>
      </c>
      <c r="N197" s="388" t="s">
        <v>257</v>
      </c>
      <c r="O197" s="388" t="s">
        <v>104</v>
      </c>
      <c r="P197" s="400">
        <v>42703</v>
      </c>
      <c r="Q197" s="400">
        <v>42706</v>
      </c>
      <c r="R197" s="400">
        <v>42748</v>
      </c>
      <c r="S197" s="388">
        <v>3</v>
      </c>
      <c r="T197" s="388">
        <v>3</v>
      </c>
      <c r="U197" s="388">
        <v>3</v>
      </c>
      <c r="V197" s="388">
        <v>3</v>
      </c>
      <c r="W197" s="388">
        <v>3</v>
      </c>
      <c r="X197" s="388" t="s">
        <v>4480</v>
      </c>
      <c r="Y197" s="401" t="s">
        <v>4815</v>
      </c>
      <c r="Z197" s="400">
        <v>41071</v>
      </c>
      <c r="AA197" s="400">
        <v>41075</v>
      </c>
      <c r="AB197" s="388" t="s">
        <v>143</v>
      </c>
      <c r="AC197" s="388" t="s">
        <v>4660</v>
      </c>
      <c r="AD197" s="388">
        <v>2</v>
      </c>
      <c r="AE197" s="388">
        <v>2</v>
      </c>
      <c r="AF197" s="388">
        <v>2</v>
      </c>
      <c r="AG197" s="388" t="s">
        <v>96</v>
      </c>
      <c r="AH197" s="388">
        <v>2</v>
      </c>
      <c r="AI197" s="388" t="s">
        <v>139</v>
      </c>
    </row>
    <row r="198" spans="1:35" ht="12.75" customHeight="1" x14ac:dyDescent="0.2">
      <c r="A198" s="397" t="str">
        <f t="shared" si="3"/>
        <v>Ofsted Webpage</v>
      </c>
      <c r="B198" s="388">
        <v>52410</v>
      </c>
      <c r="C198" s="388">
        <v>106693</v>
      </c>
      <c r="D198" s="388">
        <v>10003206</v>
      </c>
      <c r="E198" s="388" t="s">
        <v>2349</v>
      </c>
      <c r="F198" s="388" t="s">
        <v>259</v>
      </c>
      <c r="G198" s="388" t="s">
        <v>14</v>
      </c>
      <c r="H198" s="388" t="s">
        <v>379</v>
      </c>
      <c r="I198" s="388" t="s">
        <v>186</v>
      </c>
      <c r="J198" s="388" t="s">
        <v>93</v>
      </c>
      <c r="K198" s="400">
        <v>43055</v>
      </c>
      <c r="L198" s="388">
        <v>1</v>
      </c>
      <c r="M198" s="403" t="s">
        <v>2350</v>
      </c>
      <c r="N198" s="388" t="s">
        <v>123</v>
      </c>
      <c r="O198" s="388" t="s">
        <v>104</v>
      </c>
      <c r="P198" s="400">
        <v>41582</v>
      </c>
      <c r="Q198" s="400">
        <v>41586</v>
      </c>
      <c r="R198" s="400">
        <v>41619</v>
      </c>
      <c r="S198" s="388">
        <v>2</v>
      </c>
      <c r="T198" s="388">
        <v>2</v>
      </c>
      <c r="U198" s="388">
        <v>2</v>
      </c>
      <c r="V198" s="388" t="s">
        <v>96</v>
      </c>
      <c r="W198" s="388">
        <v>2</v>
      </c>
      <c r="X198" s="388" t="s">
        <v>96</v>
      </c>
      <c r="Y198" s="401" t="s">
        <v>4942</v>
      </c>
      <c r="Z198" s="400">
        <v>39504</v>
      </c>
      <c r="AA198" s="400">
        <v>39507</v>
      </c>
      <c r="AB198" s="388" t="s">
        <v>4695</v>
      </c>
      <c r="AC198" s="388" t="s">
        <v>4660</v>
      </c>
      <c r="AD198" s="388">
        <v>2</v>
      </c>
      <c r="AE198" s="388">
        <v>2</v>
      </c>
      <c r="AF198" s="388">
        <v>2</v>
      </c>
      <c r="AG198" s="388" t="s">
        <v>96</v>
      </c>
      <c r="AH198" s="388">
        <v>2</v>
      </c>
      <c r="AI198" s="388" t="s">
        <v>4537</v>
      </c>
    </row>
    <row r="199" spans="1:35" ht="12.75" customHeight="1" x14ac:dyDescent="0.2">
      <c r="A199" s="397" t="str">
        <f t="shared" si="3"/>
        <v>Ofsted Webpage</v>
      </c>
      <c r="B199" s="388">
        <v>52418</v>
      </c>
      <c r="C199" s="388">
        <v>106695</v>
      </c>
      <c r="D199" s="388">
        <v>10003219</v>
      </c>
      <c r="E199" s="388" t="s">
        <v>1617</v>
      </c>
      <c r="F199" s="388" t="s">
        <v>90</v>
      </c>
      <c r="G199" s="388" t="s">
        <v>13</v>
      </c>
      <c r="H199" s="388" t="s">
        <v>379</v>
      </c>
      <c r="I199" s="388" t="s">
        <v>186</v>
      </c>
      <c r="J199" s="388" t="s">
        <v>93</v>
      </c>
      <c r="K199" s="400" t="s">
        <v>195</v>
      </c>
      <c r="L199" s="388" t="s">
        <v>195</v>
      </c>
      <c r="M199" s="403">
        <v>10030659</v>
      </c>
      <c r="N199" s="388" t="s">
        <v>121</v>
      </c>
      <c r="O199" s="388" t="s">
        <v>104</v>
      </c>
      <c r="P199" s="400">
        <v>42934</v>
      </c>
      <c r="Q199" s="400">
        <v>42936</v>
      </c>
      <c r="R199" s="400">
        <v>42971</v>
      </c>
      <c r="S199" s="388">
        <v>2</v>
      </c>
      <c r="T199" s="388">
        <v>2</v>
      </c>
      <c r="U199" s="388">
        <v>2</v>
      </c>
      <c r="V199" s="388">
        <v>2</v>
      </c>
      <c r="W199" s="388">
        <v>2</v>
      </c>
      <c r="X199" s="388" t="s">
        <v>4480</v>
      </c>
      <c r="Y199" s="401" t="s">
        <v>1618</v>
      </c>
      <c r="Z199" s="400">
        <v>42143</v>
      </c>
      <c r="AA199" s="400">
        <v>42146</v>
      </c>
      <c r="AB199" s="388" t="s">
        <v>138</v>
      </c>
      <c r="AC199" s="388" t="s">
        <v>4660</v>
      </c>
      <c r="AD199" s="388">
        <v>2</v>
      </c>
      <c r="AE199" s="388">
        <v>2</v>
      </c>
      <c r="AF199" s="388">
        <v>2</v>
      </c>
      <c r="AG199" s="388" t="s">
        <v>96</v>
      </c>
      <c r="AH199" s="388">
        <v>2</v>
      </c>
      <c r="AI199" s="388" t="s">
        <v>4537</v>
      </c>
    </row>
    <row r="200" spans="1:35" ht="12.75" customHeight="1" x14ac:dyDescent="0.2">
      <c r="A200" s="397" t="str">
        <f t="shared" si="3"/>
        <v>Ofsted Webpage</v>
      </c>
      <c r="B200" s="388">
        <v>52434</v>
      </c>
      <c r="C200" s="388">
        <v>107136</v>
      </c>
      <c r="D200" s="388">
        <v>10003240</v>
      </c>
      <c r="E200" s="388" t="s">
        <v>5311</v>
      </c>
      <c r="F200" s="388" t="s">
        <v>90</v>
      </c>
      <c r="G200" s="388" t="s">
        <v>13</v>
      </c>
      <c r="H200" s="388" t="s">
        <v>5312</v>
      </c>
      <c r="I200" s="388" t="s">
        <v>1143</v>
      </c>
      <c r="J200" s="388" t="s">
        <v>177</v>
      </c>
      <c r="K200" s="400" t="s">
        <v>195</v>
      </c>
      <c r="L200" s="388" t="s">
        <v>195</v>
      </c>
      <c r="M200" s="403" t="s">
        <v>5313</v>
      </c>
      <c r="N200" s="388" t="s">
        <v>98</v>
      </c>
      <c r="O200" s="388" t="s">
        <v>104</v>
      </c>
      <c r="P200" s="400">
        <v>40959</v>
      </c>
      <c r="Q200" s="400">
        <v>40963</v>
      </c>
      <c r="R200" s="400">
        <v>40998</v>
      </c>
      <c r="S200" s="388">
        <v>1</v>
      </c>
      <c r="T200" s="388">
        <v>1</v>
      </c>
      <c r="U200" s="388">
        <v>1</v>
      </c>
      <c r="V200" s="388" t="s">
        <v>96</v>
      </c>
      <c r="W200" s="388">
        <v>1</v>
      </c>
      <c r="X200" s="388" t="s">
        <v>96</v>
      </c>
      <c r="Y200" s="401" t="s">
        <v>195</v>
      </c>
      <c r="Z200" s="400" t="s">
        <v>195</v>
      </c>
      <c r="AA200" s="400" t="s">
        <v>195</v>
      </c>
      <c r="AB200" s="388" t="s">
        <v>195</v>
      </c>
      <c r="AC200" s="388" t="s">
        <v>195</v>
      </c>
      <c r="AD200" s="388" t="s">
        <v>195</v>
      </c>
      <c r="AE200" s="388" t="s">
        <v>195</v>
      </c>
      <c r="AF200" s="388" t="s">
        <v>195</v>
      </c>
      <c r="AG200" s="388" t="s">
        <v>195</v>
      </c>
      <c r="AH200" s="388" t="s">
        <v>195</v>
      </c>
      <c r="AI200" s="388" t="s">
        <v>4479</v>
      </c>
    </row>
    <row r="201" spans="1:35" ht="12.75" customHeight="1" x14ac:dyDescent="0.2">
      <c r="A201" s="397" t="str">
        <f t="shared" si="3"/>
        <v>Ofsted Webpage</v>
      </c>
      <c r="B201" s="388">
        <v>52459</v>
      </c>
      <c r="C201" s="388">
        <v>107016</v>
      </c>
      <c r="D201" s="388">
        <v>10003289</v>
      </c>
      <c r="E201" s="388" t="s">
        <v>2357</v>
      </c>
      <c r="F201" s="388" t="s">
        <v>90</v>
      </c>
      <c r="G201" s="388" t="s">
        <v>13</v>
      </c>
      <c r="H201" s="388" t="s">
        <v>347</v>
      </c>
      <c r="I201" s="388" t="s">
        <v>186</v>
      </c>
      <c r="J201" s="388" t="s">
        <v>93</v>
      </c>
      <c r="K201" s="400">
        <v>43012</v>
      </c>
      <c r="L201" s="388">
        <v>1</v>
      </c>
      <c r="M201" s="403" t="s">
        <v>2358</v>
      </c>
      <c r="N201" s="388" t="s">
        <v>138</v>
      </c>
      <c r="O201" s="388" t="s">
        <v>104</v>
      </c>
      <c r="P201" s="400">
        <v>41708</v>
      </c>
      <c r="Q201" s="400">
        <v>41712</v>
      </c>
      <c r="R201" s="400">
        <v>41745</v>
      </c>
      <c r="S201" s="388">
        <v>2</v>
      </c>
      <c r="T201" s="388">
        <v>2</v>
      </c>
      <c r="U201" s="388">
        <v>2</v>
      </c>
      <c r="V201" s="388" t="s">
        <v>96</v>
      </c>
      <c r="W201" s="388">
        <v>2</v>
      </c>
      <c r="X201" s="388" t="s">
        <v>96</v>
      </c>
      <c r="Y201" s="401" t="s">
        <v>3276</v>
      </c>
      <c r="Z201" s="400">
        <v>41330</v>
      </c>
      <c r="AA201" s="400">
        <v>41334</v>
      </c>
      <c r="AB201" s="388" t="s">
        <v>123</v>
      </c>
      <c r="AC201" s="388" t="s">
        <v>4660</v>
      </c>
      <c r="AD201" s="388">
        <v>3</v>
      </c>
      <c r="AE201" s="388">
        <v>3</v>
      </c>
      <c r="AF201" s="388">
        <v>3</v>
      </c>
      <c r="AG201" s="388" t="s">
        <v>96</v>
      </c>
      <c r="AH201" s="388">
        <v>3</v>
      </c>
      <c r="AI201" s="388" t="s">
        <v>118</v>
      </c>
    </row>
    <row r="202" spans="1:35" ht="12.75" customHeight="1" x14ac:dyDescent="0.2">
      <c r="A202" s="397" t="str">
        <f t="shared" si="3"/>
        <v>Ofsted Webpage</v>
      </c>
      <c r="B202" s="388">
        <v>52487</v>
      </c>
      <c r="C202" s="388">
        <v>105188</v>
      </c>
      <c r="D202" s="388">
        <v>10003347</v>
      </c>
      <c r="E202" s="388" t="s">
        <v>314</v>
      </c>
      <c r="F202" s="388" t="s">
        <v>90</v>
      </c>
      <c r="G202" s="388" t="s">
        <v>13</v>
      </c>
      <c r="H202" s="388" t="s">
        <v>315</v>
      </c>
      <c r="I202" s="388" t="s">
        <v>161</v>
      </c>
      <c r="J202" s="388" t="s">
        <v>161</v>
      </c>
      <c r="K202" s="400">
        <v>42754</v>
      </c>
      <c r="L202" s="388">
        <v>1</v>
      </c>
      <c r="M202" s="403" t="s">
        <v>316</v>
      </c>
      <c r="N202" s="388" t="s">
        <v>98</v>
      </c>
      <c r="O202" s="388" t="s">
        <v>104</v>
      </c>
      <c r="P202" s="400">
        <v>41386</v>
      </c>
      <c r="Q202" s="400">
        <v>41390</v>
      </c>
      <c r="R202" s="400">
        <v>41429</v>
      </c>
      <c r="S202" s="388">
        <v>2</v>
      </c>
      <c r="T202" s="388">
        <v>2</v>
      </c>
      <c r="U202" s="388">
        <v>2</v>
      </c>
      <c r="V202" s="388" t="s">
        <v>96</v>
      </c>
      <c r="W202" s="388">
        <v>2</v>
      </c>
      <c r="X202" s="388" t="s">
        <v>96</v>
      </c>
      <c r="Y202" s="401" t="s">
        <v>5315</v>
      </c>
      <c r="Z202" s="400">
        <v>40357</v>
      </c>
      <c r="AA202" s="400">
        <v>40361</v>
      </c>
      <c r="AB202" s="388" t="s">
        <v>4695</v>
      </c>
      <c r="AC202" s="388" t="s">
        <v>4660</v>
      </c>
      <c r="AD202" s="388">
        <v>3</v>
      </c>
      <c r="AE202" s="388">
        <v>3</v>
      </c>
      <c r="AF202" s="388">
        <v>3</v>
      </c>
      <c r="AG202" s="388" t="s">
        <v>96</v>
      </c>
      <c r="AH202" s="388">
        <v>3</v>
      </c>
      <c r="AI202" s="388" t="s">
        <v>118</v>
      </c>
    </row>
    <row r="203" spans="1:35" ht="12.75" customHeight="1" x14ac:dyDescent="0.2">
      <c r="A203" s="397" t="str">
        <f t="shared" si="3"/>
        <v>Ofsted Webpage</v>
      </c>
      <c r="B203" s="388">
        <v>52489</v>
      </c>
      <c r="C203" s="388">
        <v>107912</v>
      </c>
      <c r="D203" s="388">
        <v>10003354</v>
      </c>
      <c r="E203" s="388" t="s">
        <v>2360</v>
      </c>
      <c r="F203" s="388" t="s">
        <v>90</v>
      </c>
      <c r="G203" s="388" t="s">
        <v>13</v>
      </c>
      <c r="H203" s="388" t="s">
        <v>219</v>
      </c>
      <c r="I203" s="388" t="s">
        <v>177</v>
      </c>
      <c r="J203" s="388" t="s">
        <v>177</v>
      </c>
      <c r="K203" s="400">
        <v>43125</v>
      </c>
      <c r="L203" s="388">
        <v>1</v>
      </c>
      <c r="M203" s="403" t="s">
        <v>2361</v>
      </c>
      <c r="N203" s="388" t="s">
        <v>123</v>
      </c>
      <c r="O203" s="388" t="s">
        <v>104</v>
      </c>
      <c r="P203" s="400">
        <v>41834</v>
      </c>
      <c r="Q203" s="400">
        <v>41838</v>
      </c>
      <c r="R203" s="400">
        <v>41873</v>
      </c>
      <c r="S203" s="388">
        <v>2</v>
      </c>
      <c r="T203" s="388">
        <v>2</v>
      </c>
      <c r="U203" s="388">
        <v>2</v>
      </c>
      <c r="V203" s="388" t="s">
        <v>96</v>
      </c>
      <c r="W203" s="388">
        <v>2</v>
      </c>
      <c r="X203" s="388" t="s">
        <v>96</v>
      </c>
      <c r="Y203" s="403" t="s">
        <v>5318</v>
      </c>
      <c r="Z203" s="400">
        <v>40792</v>
      </c>
      <c r="AA203" s="400">
        <v>40795</v>
      </c>
      <c r="AB203" s="388" t="s">
        <v>1834</v>
      </c>
      <c r="AC203" s="388" t="s">
        <v>4660</v>
      </c>
      <c r="AD203" s="388">
        <v>2</v>
      </c>
      <c r="AE203" s="388">
        <v>2</v>
      </c>
      <c r="AF203" s="388">
        <v>2</v>
      </c>
      <c r="AG203" s="388" t="s">
        <v>96</v>
      </c>
      <c r="AH203" s="388">
        <v>2</v>
      </c>
      <c r="AI203" s="388" t="s">
        <v>4537</v>
      </c>
    </row>
    <row r="204" spans="1:35" ht="12.75" customHeight="1" x14ac:dyDescent="0.2">
      <c r="A204" s="397" t="str">
        <f t="shared" si="3"/>
        <v>Ofsted Webpage</v>
      </c>
      <c r="B204" s="388">
        <v>52529</v>
      </c>
      <c r="C204" s="388">
        <v>119816</v>
      </c>
      <c r="D204" s="388">
        <v>10034022</v>
      </c>
      <c r="E204" s="388" t="s">
        <v>3279</v>
      </c>
      <c r="F204" s="388" t="s">
        <v>90</v>
      </c>
      <c r="G204" s="388" t="s">
        <v>13</v>
      </c>
      <c r="H204" s="388" t="s">
        <v>342</v>
      </c>
      <c r="I204" s="388" t="s">
        <v>177</v>
      </c>
      <c r="J204" s="388" t="s">
        <v>177</v>
      </c>
      <c r="K204" s="400">
        <v>42907</v>
      </c>
      <c r="L204" s="388">
        <v>1</v>
      </c>
      <c r="M204" s="403" t="s">
        <v>3280</v>
      </c>
      <c r="N204" s="388" t="s">
        <v>123</v>
      </c>
      <c r="O204" s="388" t="s">
        <v>104</v>
      </c>
      <c r="P204" s="400">
        <v>41387</v>
      </c>
      <c r="Q204" s="400">
        <v>41390</v>
      </c>
      <c r="R204" s="400">
        <v>41431</v>
      </c>
      <c r="S204" s="388">
        <v>2</v>
      </c>
      <c r="T204" s="388">
        <v>2</v>
      </c>
      <c r="U204" s="388">
        <v>2</v>
      </c>
      <c r="V204" s="388" t="s">
        <v>96</v>
      </c>
      <c r="W204" s="388">
        <v>1</v>
      </c>
      <c r="X204" s="388" t="s">
        <v>96</v>
      </c>
      <c r="Y204" s="403" t="s">
        <v>5319</v>
      </c>
      <c r="Z204" s="400">
        <v>38855</v>
      </c>
      <c r="AA204" s="400">
        <v>38855</v>
      </c>
      <c r="AB204" s="388" t="s">
        <v>4879</v>
      </c>
      <c r="AC204" s="388" t="s">
        <v>4660</v>
      </c>
      <c r="AD204" s="388">
        <v>2</v>
      </c>
      <c r="AE204" s="388">
        <v>2</v>
      </c>
      <c r="AF204" s="388" t="s">
        <v>96</v>
      </c>
      <c r="AG204" s="388" t="s">
        <v>96</v>
      </c>
      <c r="AH204" s="388" t="s">
        <v>96</v>
      </c>
      <c r="AI204" s="388" t="s">
        <v>4537</v>
      </c>
    </row>
    <row r="205" spans="1:35" ht="12.75" customHeight="1" x14ac:dyDescent="0.2">
      <c r="A205" s="397" t="str">
        <f t="shared" si="3"/>
        <v>Ofsted Webpage</v>
      </c>
      <c r="B205" s="388">
        <v>52531</v>
      </c>
      <c r="C205" s="388">
        <v>107560</v>
      </c>
      <c r="D205" s="388">
        <v>10003382</v>
      </c>
      <c r="E205" s="388" t="s">
        <v>851</v>
      </c>
      <c r="F205" s="388" t="s">
        <v>90</v>
      </c>
      <c r="G205" s="388" t="s">
        <v>13</v>
      </c>
      <c r="H205" s="388" t="s">
        <v>559</v>
      </c>
      <c r="I205" s="388" t="s">
        <v>186</v>
      </c>
      <c r="J205" s="388" t="s">
        <v>93</v>
      </c>
      <c r="K205" s="400" t="s">
        <v>195</v>
      </c>
      <c r="L205" s="400" t="s">
        <v>195</v>
      </c>
      <c r="M205" s="403">
        <v>10004933</v>
      </c>
      <c r="N205" s="400" t="s">
        <v>121</v>
      </c>
      <c r="O205" s="400" t="s">
        <v>104</v>
      </c>
      <c r="P205" s="400">
        <v>42409</v>
      </c>
      <c r="Q205" s="400">
        <v>42412</v>
      </c>
      <c r="R205" s="400">
        <v>42443</v>
      </c>
      <c r="S205" s="404">
        <v>2</v>
      </c>
      <c r="T205" s="404">
        <v>1</v>
      </c>
      <c r="U205" s="404">
        <v>2</v>
      </c>
      <c r="V205" s="404">
        <v>2</v>
      </c>
      <c r="W205" s="404">
        <v>2</v>
      </c>
      <c r="X205" s="400" t="s">
        <v>4480</v>
      </c>
      <c r="Y205" s="403" t="s">
        <v>5320</v>
      </c>
      <c r="Z205" s="400">
        <v>40470</v>
      </c>
      <c r="AA205" s="400">
        <v>40473</v>
      </c>
      <c r="AB205" s="400" t="s">
        <v>4695</v>
      </c>
      <c r="AC205" s="400" t="s">
        <v>4660</v>
      </c>
      <c r="AD205" s="404">
        <v>1</v>
      </c>
      <c r="AE205" s="404">
        <v>1</v>
      </c>
      <c r="AF205" s="404">
        <v>2</v>
      </c>
      <c r="AG205" s="404" t="s">
        <v>96</v>
      </c>
      <c r="AH205" s="404">
        <v>1</v>
      </c>
      <c r="AI205" s="400" t="s">
        <v>139</v>
      </c>
    </row>
    <row r="206" spans="1:35" ht="12.75" customHeight="1" x14ac:dyDescent="0.2">
      <c r="A206" s="397" t="str">
        <f t="shared" si="3"/>
        <v>Ofsted Webpage</v>
      </c>
      <c r="B206" s="388">
        <v>52533</v>
      </c>
      <c r="C206" s="388">
        <v>106723</v>
      </c>
      <c r="D206" s="388">
        <v>10003385</v>
      </c>
      <c r="E206" s="388" t="s">
        <v>853</v>
      </c>
      <c r="F206" s="388" t="s">
        <v>90</v>
      </c>
      <c r="G206" s="388" t="s">
        <v>13</v>
      </c>
      <c r="H206" s="388" t="s">
        <v>228</v>
      </c>
      <c r="I206" s="388" t="s">
        <v>177</v>
      </c>
      <c r="J206" s="388" t="s">
        <v>177</v>
      </c>
      <c r="K206" s="400" t="s">
        <v>195</v>
      </c>
      <c r="L206" s="400" t="s">
        <v>195</v>
      </c>
      <c r="M206" s="403">
        <v>10037412</v>
      </c>
      <c r="N206" s="400" t="s">
        <v>309</v>
      </c>
      <c r="O206" s="400" t="s">
        <v>104</v>
      </c>
      <c r="P206" s="400">
        <v>43053</v>
      </c>
      <c r="Q206" s="400">
        <v>43056</v>
      </c>
      <c r="R206" s="400">
        <v>43089</v>
      </c>
      <c r="S206" s="404">
        <v>2</v>
      </c>
      <c r="T206" s="404">
        <v>2</v>
      </c>
      <c r="U206" s="404">
        <v>2</v>
      </c>
      <c r="V206" s="404">
        <v>2</v>
      </c>
      <c r="W206" s="404">
        <v>2</v>
      </c>
      <c r="X206" s="400" t="s">
        <v>4480</v>
      </c>
      <c r="Y206" s="403">
        <v>10004934</v>
      </c>
      <c r="Z206" s="400">
        <v>42431</v>
      </c>
      <c r="AA206" s="400">
        <v>42446</v>
      </c>
      <c r="AB206" s="400" t="s">
        <v>94</v>
      </c>
      <c r="AC206" s="400" t="s">
        <v>4770</v>
      </c>
      <c r="AD206" s="404">
        <v>3</v>
      </c>
      <c r="AE206" s="404">
        <v>3</v>
      </c>
      <c r="AF206" s="404">
        <v>3</v>
      </c>
      <c r="AG206" s="404">
        <v>3</v>
      </c>
      <c r="AH206" s="404">
        <v>3</v>
      </c>
      <c r="AI206" s="400" t="s">
        <v>118</v>
      </c>
    </row>
    <row r="207" spans="1:35" ht="12.75" customHeight="1" x14ac:dyDescent="0.2">
      <c r="A207" s="397" t="str">
        <f t="shared" si="3"/>
        <v>Ofsted Webpage</v>
      </c>
      <c r="B207" s="388">
        <v>52540</v>
      </c>
      <c r="C207" s="388">
        <v>107590</v>
      </c>
      <c r="D207" s="388">
        <v>10003402</v>
      </c>
      <c r="E207" s="388" t="s">
        <v>405</v>
      </c>
      <c r="F207" s="388" t="s">
        <v>90</v>
      </c>
      <c r="G207" s="388" t="s">
        <v>13</v>
      </c>
      <c r="H207" s="388" t="s">
        <v>342</v>
      </c>
      <c r="I207" s="388" t="s">
        <v>177</v>
      </c>
      <c r="J207" s="388" t="s">
        <v>177</v>
      </c>
      <c r="K207" s="400">
        <v>42704</v>
      </c>
      <c r="L207" s="388">
        <v>1</v>
      </c>
      <c r="M207" s="403" t="s">
        <v>5266</v>
      </c>
      <c r="N207" s="388" t="s">
        <v>4695</v>
      </c>
      <c r="O207" s="388" t="s">
        <v>104</v>
      </c>
      <c r="P207" s="400">
        <v>40239</v>
      </c>
      <c r="Q207" s="400">
        <v>40242</v>
      </c>
      <c r="R207" s="400">
        <v>40267</v>
      </c>
      <c r="S207" s="388">
        <v>2</v>
      </c>
      <c r="T207" s="388">
        <v>2</v>
      </c>
      <c r="U207" s="388">
        <v>2</v>
      </c>
      <c r="V207" s="388" t="s">
        <v>96</v>
      </c>
      <c r="W207" s="388">
        <v>2</v>
      </c>
      <c r="X207" s="388" t="s">
        <v>96</v>
      </c>
      <c r="Y207" s="401" t="s">
        <v>5267</v>
      </c>
      <c r="Z207" s="400">
        <v>38597</v>
      </c>
      <c r="AA207" s="400">
        <v>38597</v>
      </c>
      <c r="AB207" s="388" t="s">
        <v>4879</v>
      </c>
      <c r="AC207" s="388" t="s">
        <v>4660</v>
      </c>
      <c r="AD207" s="388">
        <v>3</v>
      </c>
      <c r="AE207" s="388">
        <v>3</v>
      </c>
      <c r="AF207" s="388" t="s">
        <v>96</v>
      </c>
      <c r="AG207" s="388" t="s">
        <v>96</v>
      </c>
      <c r="AH207" s="388" t="s">
        <v>96</v>
      </c>
      <c r="AI207" s="388" t="s">
        <v>118</v>
      </c>
    </row>
    <row r="208" spans="1:35" ht="12.75" customHeight="1" x14ac:dyDescent="0.2">
      <c r="A208" s="397" t="str">
        <f t="shared" si="3"/>
        <v>Ofsted Webpage</v>
      </c>
      <c r="B208" s="388">
        <v>52544</v>
      </c>
      <c r="C208" s="388">
        <v>114962</v>
      </c>
      <c r="D208" s="388">
        <v>10003407</v>
      </c>
      <c r="E208" s="388" t="s">
        <v>2363</v>
      </c>
      <c r="F208" s="388" t="s">
        <v>159</v>
      </c>
      <c r="G208" s="388" t="s">
        <v>14</v>
      </c>
      <c r="H208" s="388" t="s">
        <v>776</v>
      </c>
      <c r="I208" s="388" t="s">
        <v>177</v>
      </c>
      <c r="J208" s="388" t="s">
        <v>177</v>
      </c>
      <c r="K208" s="400" t="s">
        <v>195</v>
      </c>
      <c r="L208" s="388" t="s">
        <v>195</v>
      </c>
      <c r="M208" s="403">
        <v>10037336</v>
      </c>
      <c r="N208" s="388" t="s">
        <v>257</v>
      </c>
      <c r="O208" s="388" t="s">
        <v>104</v>
      </c>
      <c r="P208" s="400">
        <v>43012</v>
      </c>
      <c r="Q208" s="400">
        <v>43014</v>
      </c>
      <c r="R208" s="400">
        <v>43049</v>
      </c>
      <c r="S208" s="388">
        <v>3</v>
      </c>
      <c r="T208" s="388">
        <v>3</v>
      </c>
      <c r="U208" s="388">
        <v>3</v>
      </c>
      <c r="V208" s="388">
        <v>3</v>
      </c>
      <c r="W208" s="388">
        <v>3</v>
      </c>
      <c r="X208" s="388" t="s">
        <v>4480</v>
      </c>
      <c r="Y208" s="401" t="s">
        <v>2364</v>
      </c>
      <c r="Z208" s="400">
        <v>41793</v>
      </c>
      <c r="AA208" s="400">
        <v>41796</v>
      </c>
      <c r="AB208" s="388" t="s">
        <v>282</v>
      </c>
      <c r="AC208" s="388" t="s">
        <v>4660</v>
      </c>
      <c r="AD208" s="388">
        <v>2</v>
      </c>
      <c r="AE208" s="388">
        <v>2</v>
      </c>
      <c r="AF208" s="388">
        <v>2</v>
      </c>
      <c r="AG208" s="388" t="s">
        <v>96</v>
      </c>
      <c r="AH208" s="388">
        <v>2</v>
      </c>
      <c r="AI208" s="388" t="s">
        <v>139</v>
      </c>
    </row>
    <row r="209" spans="1:35" ht="12.75" customHeight="1" x14ac:dyDescent="0.2">
      <c r="A209" s="397" t="str">
        <f t="shared" si="3"/>
        <v>Ofsted Webpage</v>
      </c>
      <c r="B209" s="388">
        <v>52550</v>
      </c>
      <c r="C209" s="388">
        <v>110135</v>
      </c>
      <c r="D209" s="388">
        <v>10001710</v>
      </c>
      <c r="E209" s="388" t="s">
        <v>212</v>
      </c>
      <c r="F209" s="388" t="s">
        <v>159</v>
      </c>
      <c r="G209" s="388" t="s">
        <v>14</v>
      </c>
      <c r="H209" s="388" t="s">
        <v>213</v>
      </c>
      <c r="I209" s="388" t="s">
        <v>155</v>
      </c>
      <c r="J209" s="388" t="s">
        <v>155</v>
      </c>
      <c r="K209" s="400">
        <v>42781</v>
      </c>
      <c r="L209" s="388">
        <v>1</v>
      </c>
      <c r="M209" s="403" t="s">
        <v>214</v>
      </c>
      <c r="N209" s="388" t="s">
        <v>143</v>
      </c>
      <c r="O209" s="388" t="s">
        <v>104</v>
      </c>
      <c r="P209" s="400">
        <v>41219</v>
      </c>
      <c r="Q209" s="400">
        <v>41222</v>
      </c>
      <c r="R209" s="400">
        <v>41257</v>
      </c>
      <c r="S209" s="388">
        <v>2</v>
      </c>
      <c r="T209" s="388">
        <v>2</v>
      </c>
      <c r="U209" s="388">
        <v>2</v>
      </c>
      <c r="V209" s="388" t="s">
        <v>96</v>
      </c>
      <c r="W209" s="388">
        <v>2</v>
      </c>
      <c r="X209" s="388" t="s">
        <v>96</v>
      </c>
      <c r="Y209" s="401" t="s">
        <v>4783</v>
      </c>
      <c r="Z209" s="400">
        <v>39762</v>
      </c>
      <c r="AA209" s="400">
        <v>39766</v>
      </c>
      <c r="AB209" s="388" t="s">
        <v>143</v>
      </c>
      <c r="AC209" s="388" t="s">
        <v>4660</v>
      </c>
      <c r="AD209" s="388">
        <v>3</v>
      </c>
      <c r="AE209" s="388">
        <v>3</v>
      </c>
      <c r="AF209" s="388">
        <v>3</v>
      </c>
      <c r="AG209" s="388" t="s">
        <v>96</v>
      </c>
      <c r="AH209" s="388">
        <v>3</v>
      </c>
      <c r="AI209" s="388" t="s">
        <v>118</v>
      </c>
    </row>
    <row r="210" spans="1:35" ht="12.75" customHeight="1" x14ac:dyDescent="0.2">
      <c r="A210" s="397" t="str">
        <f t="shared" si="3"/>
        <v>Ofsted Webpage</v>
      </c>
      <c r="B210" s="388">
        <v>52561</v>
      </c>
      <c r="C210" s="388">
        <v>106559</v>
      </c>
      <c r="D210" s="388">
        <v>10003429</v>
      </c>
      <c r="E210" s="388" t="s">
        <v>5321</v>
      </c>
      <c r="F210" s="388" t="s">
        <v>90</v>
      </c>
      <c r="G210" s="388" t="s">
        <v>13</v>
      </c>
      <c r="H210" s="388" t="s">
        <v>167</v>
      </c>
      <c r="I210" s="388" t="s">
        <v>102</v>
      </c>
      <c r="J210" s="388" t="s">
        <v>102</v>
      </c>
      <c r="K210" s="400" t="s">
        <v>195</v>
      </c>
      <c r="L210" s="388" t="s">
        <v>195</v>
      </c>
      <c r="M210" s="403" t="s">
        <v>195</v>
      </c>
      <c r="N210" s="388" t="s">
        <v>195</v>
      </c>
      <c r="O210" s="388" t="s">
        <v>195</v>
      </c>
      <c r="P210" s="400" t="s">
        <v>195</v>
      </c>
      <c r="Q210" s="400" t="s">
        <v>195</v>
      </c>
      <c r="R210" s="400" t="s">
        <v>195</v>
      </c>
      <c r="S210" s="388" t="s">
        <v>195</v>
      </c>
      <c r="T210" s="388" t="s">
        <v>195</v>
      </c>
      <c r="U210" s="388" t="s">
        <v>195</v>
      </c>
      <c r="V210" s="388" t="s">
        <v>195</v>
      </c>
      <c r="W210" s="388" t="s">
        <v>195</v>
      </c>
      <c r="X210" s="388" t="s">
        <v>195</v>
      </c>
      <c r="Y210" s="403" t="s">
        <v>195</v>
      </c>
      <c r="Z210" s="400" t="s">
        <v>195</v>
      </c>
      <c r="AA210" s="400" t="s">
        <v>195</v>
      </c>
      <c r="AB210" s="388" t="s">
        <v>195</v>
      </c>
      <c r="AC210" s="388" t="s">
        <v>195</v>
      </c>
      <c r="AD210" s="388" t="s">
        <v>195</v>
      </c>
      <c r="AE210" s="388" t="s">
        <v>195</v>
      </c>
      <c r="AF210" s="388" t="s">
        <v>195</v>
      </c>
      <c r="AG210" s="388" t="s">
        <v>195</v>
      </c>
      <c r="AH210" s="388" t="s">
        <v>195</v>
      </c>
      <c r="AI210" s="388" t="s">
        <v>195</v>
      </c>
    </row>
    <row r="211" spans="1:35" ht="12.75" customHeight="1" x14ac:dyDescent="0.2">
      <c r="A211" s="397" t="str">
        <f t="shared" si="3"/>
        <v>Ofsted Webpage</v>
      </c>
      <c r="B211" s="388">
        <v>52563</v>
      </c>
      <c r="C211" s="388">
        <v>106172</v>
      </c>
      <c r="D211" s="388">
        <v>10003430</v>
      </c>
      <c r="E211" s="388" t="s">
        <v>441</v>
      </c>
      <c r="F211" s="388" t="s">
        <v>259</v>
      </c>
      <c r="G211" s="388" t="s">
        <v>14</v>
      </c>
      <c r="H211" s="388" t="s">
        <v>442</v>
      </c>
      <c r="I211" s="388" t="s">
        <v>92</v>
      </c>
      <c r="J211" s="388" t="s">
        <v>93</v>
      </c>
      <c r="K211" s="400">
        <v>42690</v>
      </c>
      <c r="L211" s="388">
        <v>1</v>
      </c>
      <c r="M211" s="403" t="s">
        <v>444</v>
      </c>
      <c r="N211" s="388" t="s">
        <v>123</v>
      </c>
      <c r="O211" s="388" t="s">
        <v>104</v>
      </c>
      <c r="P211" s="400">
        <v>41169</v>
      </c>
      <c r="Q211" s="400">
        <v>41173</v>
      </c>
      <c r="R211" s="400">
        <v>41208</v>
      </c>
      <c r="S211" s="388">
        <v>2</v>
      </c>
      <c r="T211" s="388">
        <v>2</v>
      </c>
      <c r="U211" s="388">
        <v>2</v>
      </c>
      <c r="V211" s="388" t="s">
        <v>96</v>
      </c>
      <c r="W211" s="388">
        <v>2</v>
      </c>
      <c r="X211" s="388" t="s">
        <v>96</v>
      </c>
      <c r="Y211" s="401" t="s">
        <v>4943</v>
      </c>
      <c r="Z211" s="400">
        <v>40098</v>
      </c>
      <c r="AA211" s="400">
        <v>40101</v>
      </c>
      <c r="AB211" s="388" t="s">
        <v>4695</v>
      </c>
      <c r="AC211" s="388" t="s">
        <v>4660</v>
      </c>
      <c r="AD211" s="388">
        <v>3</v>
      </c>
      <c r="AE211" s="388">
        <v>3</v>
      </c>
      <c r="AF211" s="388">
        <v>3</v>
      </c>
      <c r="AG211" s="388" t="s">
        <v>96</v>
      </c>
      <c r="AH211" s="388">
        <v>3</v>
      </c>
      <c r="AI211" s="388" t="s">
        <v>118</v>
      </c>
    </row>
    <row r="212" spans="1:35" ht="12.75" customHeight="1" x14ac:dyDescent="0.2">
      <c r="A212" s="397" t="str">
        <f t="shared" si="3"/>
        <v>Ofsted Webpage</v>
      </c>
      <c r="B212" s="388">
        <v>52566</v>
      </c>
      <c r="C212" s="388">
        <v>116168</v>
      </c>
      <c r="D212" s="388">
        <v>10003440</v>
      </c>
      <c r="E212" s="388" t="s">
        <v>5322</v>
      </c>
      <c r="F212" s="388" t="s">
        <v>90</v>
      </c>
      <c r="G212" s="388" t="s">
        <v>13</v>
      </c>
      <c r="H212" s="388" t="s">
        <v>167</v>
      </c>
      <c r="I212" s="388" t="s">
        <v>102</v>
      </c>
      <c r="J212" s="388" t="s">
        <v>102</v>
      </c>
      <c r="K212" s="400" t="s">
        <v>195</v>
      </c>
      <c r="L212" s="400" t="s">
        <v>195</v>
      </c>
      <c r="M212" s="403" t="s">
        <v>195</v>
      </c>
      <c r="N212" s="400" t="s">
        <v>195</v>
      </c>
      <c r="O212" s="400" t="s">
        <v>195</v>
      </c>
      <c r="P212" s="400" t="s">
        <v>195</v>
      </c>
      <c r="Q212" s="400" t="s">
        <v>195</v>
      </c>
      <c r="R212" s="400" t="s">
        <v>195</v>
      </c>
      <c r="S212" s="400" t="s">
        <v>195</v>
      </c>
      <c r="T212" s="400" t="s">
        <v>195</v>
      </c>
      <c r="U212" s="400" t="s">
        <v>195</v>
      </c>
      <c r="V212" s="400" t="s">
        <v>195</v>
      </c>
      <c r="W212" s="400" t="s">
        <v>195</v>
      </c>
      <c r="X212" s="400" t="s">
        <v>195</v>
      </c>
      <c r="Y212" s="403" t="s">
        <v>195</v>
      </c>
      <c r="Z212" s="400" t="s">
        <v>195</v>
      </c>
      <c r="AA212" s="400" t="s">
        <v>195</v>
      </c>
      <c r="AB212" s="400" t="s">
        <v>195</v>
      </c>
      <c r="AC212" s="400" t="s">
        <v>195</v>
      </c>
      <c r="AD212" s="400" t="s">
        <v>195</v>
      </c>
      <c r="AE212" s="400" t="s">
        <v>195</v>
      </c>
      <c r="AF212" s="400" t="s">
        <v>195</v>
      </c>
      <c r="AG212" s="400" t="s">
        <v>195</v>
      </c>
      <c r="AH212" s="400" t="s">
        <v>195</v>
      </c>
      <c r="AI212" s="400" t="s">
        <v>195</v>
      </c>
    </row>
    <row r="213" spans="1:35" ht="12.75" customHeight="1" x14ac:dyDescent="0.2">
      <c r="A213" s="397" t="str">
        <f t="shared" si="3"/>
        <v>Ofsted Webpage</v>
      </c>
      <c r="B213" s="388">
        <v>52587</v>
      </c>
      <c r="C213" s="388">
        <v>116615</v>
      </c>
      <c r="D213" s="388">
        <v>10003456</v>
      </c>
      <c r="E213" s="388" t="s">
        <v>857</v>
      </c>
      <c r="F213" s="388" t="s">
        <v>90</v>
      </c>
      <c r="G213" s="388" t="s">
        <v>13</v>
      </c>
      <c r="H213" s="388" t="s">
        <v>130</v>
      </c>
      <c r="I213" s="388" t="s">
        <v>131</v>
      </c>
      <c r="J213" s="388" t="s">
        <v>131</v>
      </c>
      <c r="K213" s="400">
        <v>42496</v>
      </c>
      <c r="L213" s="388">
        <v>1</v>
      </c>
      <c r="M213" s="403" t="s">
        <v>5323</v>
      </c>
      <c r="N213" s="388" t="s">
        <v>98</v>
      </c>
      <c r="O213" s="388" t="s">
        <v>104</v>
      </c>
      <c r="P213" s="400">
        <v>41085</v>
      </c>
      <c r="Q213" s="400">
        <v>41089</v>
      </c>
      <c r="R213" s="400">
        <v>41115</v>
      </c>
      <c r="S213" s="388">
        <v>2</v>
      </c>
      <c r="T213" s="388">
        <v>2</v>
      </c>
      <c r="U213" s="388">
        <v>2</v>
      </c>
      <c r="V213" s="388" t="s">
        <v>96</v>
      </c>
      <c r="W213" s="388">
        <v>2</v>
      </c>
      <c r="X213" s="388" t="s">
        <v>96</v>
      </c>
      <c r="Y213" s="403" t="s">
        <v>5324</v>
      </c>
      <c r="Z213" s="400">
        <v>39637</v>
      </c>
      <c r="AA213" s="400">
        <v>39640</v>
      </c>
      <c r="AB213" s="388" t="s">
        <v>98</v>
      </c>
      <c r="AC213" s="388" t="s">
        <v>4660</v>
      </c>
      <c r="AD213" s="388">
        <v>3</v>
      </c>
      <c r="AE213" s="388">
        <v>3</v>
      </c>
      <c r="AF213" s="388">
        <v>3</v>
      </c>
      <c r="AG213" s="388" t="s">
        <v>96</v>
      </c>
      <c r="AH213" s="388">
        <v>3</v>
      </c>
      <c r="AI213" s="388" t="s">
        <v>118</v>
      </c>
    </row>
    <row r="214" spans="1:35" ht="12.75" customHeight="1" x14ac:dyDescent="0.2">
      <c r="A214" s="397" t="str">
        <f t="shared" si="3"/>
        <v>Ofsted Webpage</v>
      </c>
      <c r="B214" s="388">
        <v>52598</v>
      </c>
      <c r="C214" s="388">
        <v>116378</v>
      </c>
      <c r="D214" s="388">
        <v>10006710</v>
      </c>
      <c r="E214" s="388" t="s">
        <v>859</v>
      </c>
      <c r="F214" s="388" t="s">
        <v>90</v>
      </c>
      <c r="G214" s="388" t="s">
        <v>13</v>
      </c>
      <c r="H214" s="388" t="s">
        <v>860</v>
      </c>
      <c r="I214" s="388" t="s">
        <v>115</v>
      </c>
      <c r="J214" s="388" t="s">
        <v>115</v>
      </c>
      <c r="K214" s="400" t="s">
        <v>195</v>
      </c>
      <c r="L214" s="388" t="s">
        <v>195</v>
      </c>
      <c r="M214" s="403">
        <v>10004937</v>
      </c>
      <c r="N214" s="388" t="s">
        <v>383</v>
      </c>
      <c r="O214" s="388" t="s">
        <v>104</v>
      </c>
      <c r="P214" s="400">
        <v>42345</v>
      </c>
      <c r="Q214" s="400">
        <v>42348</v>
      </c>
      <c r="R214" s="400">
        <v>42380</v>
      </c>
      <c r="S214" s="388">
        <v>2</v>
      </c>
      <c r="T214" s="388">
        <v>2</v>
      </c>
      <c r="U214" s="388">
        <v>2</v>
      </c>
      <c r="V214" s="388">
        <v>2</v>
      </c>
      <c r="W214" s="388">
        <v>2</v>
      </c>
      <c r="X214" s="388" t="s">
        <v>4480</v>
      </c>
      <c r="Y214" s="401" t="s">
        <v>2366</v>
      </c>
      <c r="Z214" s="400">
        <v>41716</v>
      </c>
      <c r="AA214" s="400">
        <v>41719</v>
      </c>
      <c r="AB214" s="388" t="s">
        <v>138</v>
      </c>
      <c r="AC214" s="388" t="s">
        <v>4660</v>
      </c>
      <c r="AD214" s="388">
        <v>3</v>
      </c>
      <c r="AE214" s="388">
        <v>3</v>
      </c>
      <c r="AF214" s="388">
        <v>3</v>
      </c>
      <c r="AG214" s="388" t="s">
        <v>96</v>
      </c>
      <c r="AH214" s="388">
        <v>3</v>
      </c>
      <c r="AI214" s="388" t="s">
        <v>118</v>
      </c>
    </row>
    <row r="215" spans="1:35" ht="12.75" customHeight="1" x14ac:dyDescent="0.2">
      <c r="A215" s="397" t="str">
        <f t="shared" si="3"/>
        <v>Ofsted Webpage</v>
      </c>
      <c r="B215" s="388">
        <v>52601</v>
      </c>
      <c r="C215" s="388">
        <v>118129</v>
      </c>
      <c r="D215" s="388">
        <v>10019565</v>
      </c>
      <c r="E215" s="388" t="s">
        <v>4589</v>
      </c>
      <c r="F215" s="388" t="s">
        <v>90</v>
      </c>
      <c r="G215" s="388" t="s">
        <v>13</v>
      </c>
      <c r="H215" s="388" t="s">
        <v>395</v>
      </c>
      <c r="I215" s="388" t="s">
        <v>131</v>
      </c>
      <c r="J215" s="388" t="s">
        <v>131</v>
      </c>
      <c r="K215" s="400" t="s">
        <v>195</v>
      </c>
      <c r="L215" s="388" t="s">
        <v>195</v>
      </c>
      <c r="M215" s="403" t="s">
        <v>4590</v>
      </c>
      <c r="N215" s="388" t="s">
        <v>4893</v>
      </c>
      <c r="O215" s="388" t="s">
        <v>104</v>
      </c>
      <c r="P215" s="400">
        <v>40330</v>
      </c>
      <c r="Q215" s="400">
        <v>40333</v>
      </c>
      <c r="R215" s="400">
        <v>40369</v>
      </c>
      <c r="S215" s="388">
        <v>2</v>
      </c>
      <c r="T215" s="388">
        <v>2</v>
      </c>
      <c r="U215" s="388">
        <v>2</v>
      </c>
      <c r="V215" s="388" t="s">
        <v>96</v>
      </c>
      <c r="W215" s="388">
        <v>2</v>
      </c>
      <c r="X215" s="388" t="s">
        <v>96</v>
      </c>
      <c r="Y215" s="401" t="s">
        <v>5325</v>
      </c>
      <c r="Z215" s="400">
        <v>38793</v>
      </c>
      <c r="AA215" s="400">
        <v>38793</v>
      </c>
      <c r="AB215" s="388" t="s">
        <v>4879</v>
      </c>
      <c r="AC215" s="388" t="s">
        <v>4660</v>
      </c>
      <c r="AD215" s="388">
        <v>3</v>
      </c>
      <c r="AE215" s="388">
        <v>3</v>
      </c>
      <c r="AF215" s="388" t="s">
        <v>96</v>
      </c>
      <c r="AG215" s="388" t="s">
        <v>96</v>
      </c>
      <c r="AH215" s="388" t="s">
        <v>96</v>
      </c>
      <c r="AI215" s="388" t="s">
        <v>118</v>
      </c>
    </row>
    <row r="216" spans="1:35" ht="12.75" customHeight="1" x14ac:dyDescent="0.2">
      <c r="A216" s="397" t="str">
        <f t="shared" si="3"/>
        <v>Ofsted Webpage</v>
      </c>
      <c r="B216" s="388">
        <v>52627</v>
      </c>
      <c r="C216" s="388">
        <v>108877</v>
      </c>
      <c r="D216" s="388">
        <v>10003478</v>
      </c>
      <c r="E216" s="388" t="s">
        <v>862</v>
      </c>
      <c r="F216" s="388" t="s">
        <v>90</v>
      </c>
      <c r="G216" s="388" t="s">
        <v>13</v>
      </c>
      <c r="H216" s="388" t="s">
        <v>141</v>
      </c>
      <c r="I216" s="388" t="s">
        <v>115</v>
      </c>
      <c r="J216" s="388" t="s">
        <v>115</v>
      </c>
      <c r="K216" s="400" t="s">
        <v>195</v>
      </c>
      <c r="L216" s="388" t="s">
        <v>195</v>
      </c>
      <c r="M216" s="403">
        <v>10011486</v>
      </c>
      <c r="N216" s="388" t="s">
        <v>121</v>
      </c>
      <c r="O216" s="388" t="s">
        <v>104</v>
      </c>
      <c r="P216" s="400">
        <v>42542</v>
      </c>
      <c r="Q216" s="400">
        <v>42545</v>
      </c>
      <c r="R216" s="400">
        <v>42578</v>
      </c>
      <c r="S216" s="388">
        <v>2</v>
      </c>
      <c r="T216" s="388">
        <v>2</v>
      </c>
      <c r="U216" s="388">
        <v>2</v>
      </c>
      <c r="V216" s="388">
        <v>2</v>
      </c>
      <c r="W216" s="388">
        <v>2</v>
      </c>
      <c r="X216" s="388" t="s">
        <v>4480</v>
      </c>
      <c r="Y216" s="401" t="s">
        <v>3296</v>
      </c>
      <c r="Z216" s="400">
        <v>41442</v>
      </c>
      <c r="AA216" s="400">
        <v>41446</v>
      </c>
      <c r="AB216" s="388" t="s">
        <v>98</v>
      </c>
      <c r="AC216" s="388" t="s">
        <v>4660</v>
      </c>
      <c r="AD216" s="388">
        <v>2</v>
      </c>
      <c r="AE216" s="388">
        <v>2</v>
      </c>
      <c r="AF216" s="388">
        <v>2</v>
      </c>
      <c r="AG216" s="388" t="s">
        <v>96</v>
      </c>
      <c r="AH216" s="388">
        <v>1</v>
      </c>
      <c r="AI216" s="388" t="s">
        <v>4537</v>
      </c>
    </row>
    <row r="217" spans="1:35" ht="12.75" customHeight="1" x14ac:dyDescent="0.2">
      <c r="A217" s="397" t="str">
        <f t="shared" si="3"/>
        <v>Ofsted Webpage</v>
      </c>
      <c r="B217" s="388">
        <v>52632</v>
      </c>
      <c r="C217" s="388">
        <v>108673</v>
      </c>
      <c r="D217" s="388">
        <v>10011332</v>
      </c>
      <c r="E217" s="388" t="s">
        <v>5326</v>
      </c>
      <c r="F217" s="388" t="s">
        <v>90</v>
      </c>
      <c r="G217" s="388" t="s">
        <v>13</v>
      </c>
      <c r="H217" s="388" t="s">
        <v>108</v>
      </c>
      <c r="I217" s="388" t="s">
        <v>102</v>
      </c>
      <c r="J217" s="388" t="s">
        <v>102</v>
      </c>
      <c r="K217" s="400" t="s">
        <v>195</v>
      </c>
      <c r="L217" s="400" t="s">
        <v>195</v>
      </c>
      <c r="M217" s="403" t="s">
        <v>5327</v>
      </c>
      <c r="N217" s="400" t="s">
        <v>4695</v>
      </c>
      <c r="O217" s="400" t="s">
        <v>104</v>
      </c>
      <c r="P217" s="400">
        <v>40085</v>
      </c>
      <c r="Q217" s="400">
        <v>40088</v>
      </c>
      <c r="R217" s="400">
        <v>40130</v>
      </c>
      <c r="S217" s="404">
        <v>2</v>
      </c>
      <c r="T217" s="404">
        <v>2</v>
      </c>
      <c r="U217" s="404">
        <v>2</v>
      </c>
      <c r="V217" s="404" t="s">
        <v>96</v>
      </c>
      <c r="W217" s="404">
        <v>2</v>
      </c>
      <c r="X217" s="400" t="s">
        <v>96</v>
      </c>
      <c r="Y217" s="402" t="s">
        <v>5328</v>
      </c>
      <c r="Z217" s="400">
        <v>38597</v>
      </c>
      <c r="AA217" s="400">
        <v>38597</v>
      </c>
      <c r="AB217" s="400" t="s">
        <v>4879</v>
      </c>
      <c r="AC217" s="400" t="s">
        <v>4660</v>
      </c>
      <c r="AD217" s="404">
        <v>2</v>
      </c>
      <c r="AE217" s="404">
        <v>2</v>
      </c>
      <c r="AF217" s="404" t="s">
        <v>96</v>
      </c>
      <c r="AG217" s="404" t="s">
        <v>96</v>
      </c>
      <c r="AH217" s="404" t="s">
        <v>96</v>
      </c>
      <c r="AI217" s="400" t="s">
        <v>4537</v>
      </c>
    </row>
    <row r="218" spans="1:35" ht="12.75" customHeight="1" x14ac:dyDescent="0.2">
      <c r="A218" s="397" t="str">
        <f t="shared" si="3"/>
        <v>Ofsted Webpage</v>
      </c>
      <c r="B218" s="388">
        <v>52638</v>
      </c>
      <c r="C218" s="388">
        <v>109905</v>
      </c>
      <c r="D218" s="388">
        <v>10003490</v>
      </c>
      <c r="E218" s="388" t="s">
        <v>1620</v>
      </c>
      <c r="F218" s="388" t="s">
        <v>90</v>
      </c>
      <c r="G218" s="388" t="s">
        <v>13</v>
      </c>
      <c r="H218" s="388" t="s">
        <v>724</v>
      </c>
      <c r="I218" s="388" t="s">
        <v>102</v>
      </c>
      <c r="J218" s="388" t="s">
        <v>102</v>
      </c>
      <c r="K218" s="400">
        <v>42915</v>
      </c>
      <c r="L218" s="388">
        <v>1</v>
      </c>
      <c r="M218" s="403" t="s">
        <v>1621</v>
      </c>
      <c r="N218" s="388" t="s">
        <v>98</v>
      </c>
      <c r="O218" s="388" t="s">
        <v>104</v>
      </c>
      <c r="P218" s="400">
        <v>42052</v>
      </c>
      <c r="Q218" s="400">
        <v>42055</v>
      </c>
      <c r="R218" s="400">
        <v>42088</v>
      </c>
      <c r="S218" s="388">
        <v>2</v>
      </c>
      <c r="T218" s="388">
        <v>2</v>
      </c>
      <c r="U218" s="388">
        <v>2</v>
      </c>
      <c r="V218" s="388" t="s">
        <v>96</v>
      </c>
      <c r="W218" s="388">
        <v>2</v>
      </c>
      <c r="X218" s="388" t="s">
        <v>96</v>
      </c>
      <c r="Y218" s="401" t="s">
        <v>5329</v>
      </c>
      <c r="Z218" s="400">
        <v>40134</v>
      </c>
      <c r="AA218" s="400">
        <v>40137</v>
      </c>
      <c r="AB218" s="388" t="s">
        <v>4893</v>
      </c>
      <c r="AC218" s="388" t="s">
        <v>4660</v>
      </c>
      <c r="AD218" s="388">
        <v>3</v>
      </c>
      <c r="AE218" s="388">
        <v>2</v>
      </c>
      <c r="AF218" s="388">
        <v>3</v>
      </c>
      <c r="AG218" s="388" t="s">
        <v>96</v>
      </c>
      <c r="AH218" s="388">
        <v>3</v>
      </c>
      <c r="AI218" s="388" t="s">
        <v>118</v>
      </c>
    </row>
    <row r="219" spans="1:35" ht="12.75" customHeight="1" x14ac:dyDescent="0.2">
      <c r="A219" s="397" t="str">
        <f t="shared" si="3"/>
        <v>Ofsted Webpage</v>
      </c>
      <c r="B219" s="388">
        <v>52794</v>
      </c>
      <c r="C219" s="388">
        <v>126205</v>
      </c>
      <c r="D219" s="388">
        <v>10042190</v>
      </c>
      <c r="E219" s="388" t="s">
        <v>267</v>
      </c>
      <c r="F219" s="388" t="s">
        <v>90</v>
      </c>
      <c r="G219" s="388" t="s">
        <v>13</v>
      </c>
      <c r="H219" s="388" t="s">
        <v>120</v>
      </c>
      <c r="I219" s="388" t="s">
        <v>115</v>
      </c>
      <c r="J219" s="388" t="s">
        <v>115</v>
      </c>
      <c r="K219" s="400" t="s">
        <v>195</v>
      </c>
      <c r="L219" s="388" t="s">
        <v>195</v>
      </c>
      <c r="M219" s="403">
        <v>10022553</v>
      </c>
      <c r="N219" s="388" t="s">
        <v>121</v>
      </c>
      <c r="O219" s="388" t="s">
        <v>104</v>
      </c>
      <c r="P219" s="400">
        <v>42752</v>
      </c>
      <c r="Q219" s="400">
        <v>42755</v>
      </c>
      <c r="R219" s="400">
        <v>42789</v>
      </c>
      <c r="S219" s="388">
        <v>3</v>
      </c>
      <c r="T219" s="388">
        <v>3</v>
      </c>
      <c r="U219" s="388">
        <v>3</v>
      </c>
      <c r="V219" s="388">
        <v>2</v>
      </c>
      <c r="W219" s="388">
        <v>3</v>
      </c>
      <c r="X219" s="388" t="s">
        <v>4480</v>
      </c>
      <c r="Y219" s="403" t="s">
        <v>268</v>
      </c>
      <c r="Z219" s="400">
        <v>41603</v>
      </c>
      <c r="AA219" s="400">
        <v>41607</v>
      </c>
      <c r="AB219" s="388" t="s">
        <v>123</v>
      </c>
      <c r="AC219" s="388" t="s">
        <v>4660</v>
      </c>
      <c r="AD219" s="388">
        <v>2</v>
      </c>
      <c r="AE219" s="388">
        <v>2</v>
      </c>
      <c r="AF219" s="388">
        <v>2</v>
      </c>
      <c r="AG219" s="388" t="s">
        <v>96</v>
      </c>
      <c r="AH219" s="388">
        <v>2</v>
      </c>
      <c r="AI219" s="388" t="s">
        <v>139</v>
      </c>
    </row>
    <row r="220" spans="1:35" ht="12.75" customHeight="1" x14ac:dyDescent="0.2">
      <c r="A220" s="397" t="str">
        <f t="shared" si="3"/>
        <v>Ofsted Webpage</v>
      </c>
      <c r="B220" s="388">
        <v>52804</v>
      </c>
      <c r="C220" s="388">
        <v>105061</v>
      </c>
      <c r="D220" s="388">
        <v>10003526</v>
      </c>
      <c r="E220" s="388" t="s">
        <v>418</v>
      </c>
      <c r="F220" s="388" t="s">
        <v>90</v>
      </c>
      <c r="G220" s="388" t="s">
        <v>13</v>
      </c>
      <c r="H220" s="388" t="s">
        <v>419</v>
      </c>
      <c r="I220" s="388" t="s">
        <v>115</v>
      </c>
      <c r="J220" s="388" t="s">
        <v>115</v>
      </c>
      <c r="K220" s="400" t="s">
        <v>195</v>
      </c>
      <c r="L220" s="388" t="s">
        <v>195</v>
      </c>
      <c r="M220" s="403">
        <v>10020162</v>
      </c>
      <c r="N220" s="388" t="s">
        <v>261</v>
      </c>
      <c r="O220" s="388" t="s">
        <v>104</v>
      </c>
      <c r="P220" s="400">
        <v>42695</v>
      </c>
      <c r="Q220" s="400">
        <v>42698</v>
      </c>
      <c r="R220" s="400">
        <v>42740</v>
      </c>
      <c r="S220" s="388">
        <v>2</v>
      </c>
      <c r="T220" s="388">
        <v>2</v>
      </c>
      <c r="U220" s="388">
        <v>2</v>
      </c>
      <c r="V220" s="388">
        <v>2</v>
      </c>
      <c r="W220" s="388">
        <v>3</v>
      </c>
      <c r="X220" s="388" t="s">
        <v>4480</v>
      </c>
      <c r="Y220" s="401" t="s">
        <v>420</v>
      </c>
      <c r="Z220" s="400">
        <v>41253</v>
      </c>
      <c r="AA220" s="400">
        <v>41257</v>
      </c>
      <c r="AB220" s="388" t="s">
        <v>98</v>
      </c>
      <c r="AC220" s="388" t="s">
        <v>4660</v>
      </c>
      <c r="AD220" s="388">
        <v>2</v>
      </c>
      <c r="AE220" s="388">
        <v>2</v>
      </c>
      <c r="AF220" s="388">
        <v>2</v>
      </c>
      <c r="AG220" s="388" t="s">
        <v>96</v>
      </c>
      <c r="AH220" s="388">
        <v>2</v>
      </c>
      <c r="AI220" s="388" t="s">
        <v>4537</v>
      </c>
    </row>
    <row r="221" spans="1:35" ht="12.75" customHeight="1" x14ac:dyDescent="0.2">
      <c r="A221" s="397" t="str">
        <f t="shared" si="3"/>
        <v>Ofsted Webpage</v>
      </c>
      <c r="B221" s="388">
        <v>52805</v>
      </c>
      <c r="C221" s="388">
        <v>106372</v>
      </c>
      <c r="D221" s="388">
        <v>10003529</v>
      </c>
      <c r="E221" s="388" t="s">
        <v>866</v>
      </c>
      <c r="F221" s="388" t="s">
        <v>90</v>
      </c>
      <c r="G221" s="388" t="s">
        <v>13</v>
      </c>
      <c r="H221" s="388" t="s">
        <v>160</v>
      </c>
      <c r="I221" s="388" t="s">
        <v>161</v>
      </c>
      <c r="J221" s="388" t="s">
        <v>161</v>
      </c>
      <c r="K221" s="400" t="s">
        <v>195</v>
      </c>
      <c r="L221" s="388" t="s">
        <v>195</v>
      </c>
      <c r="M221" s="403">
        <v>10030747</v>
      </c>
      <c r="N221" s="388" t="s">
        <v>309</v>
      </c>
      <c r="O221" s="388" t="s">
        <v>104</v>
      </c>
      <c r="P221" s="400">
        <v>42927</v>
      </c>
      <c r="Q221" s="400">
        <v>42930</v>
      </c>
      <c r="R221" s="400">
        <v>42948</v>
      </c>
      <c r="S221" s="388">
        <v>2</v>
      </c>
      <c r="T221" s="388">
        <v>2</v>
      </c>
      <c r="U221" s="388">
        <v>2</v>
      </c>
      <c r="V221" s="388">
        <v>2</v>
      </c>
      <c r="W221" s="388">
        <v>2</v>
      </c>
      <c r="X221" s="388" t="s">
        <v>4480</v>
      </c>
      <c r="Y221" s="401">
        <v>10004939</v>
      </c>
      <c r="Z221" s="400">
        <v>42409</v>
      </c>
      <c r="AA221" s="400">
        <v>42433</v>
      </c>
      <c r="AB221" s="388" t="s">
        <v>94</v>
      </c>
      <c r="AC221" s="388" t="s">
        <v>4770</v>
      </c>
      <c r="AD221" s="388">
        <v>3</v>
      </c>
      <c r="AE221" s="388">
        <v>3</v>
      </c>
      <c r="AF221" s="388">
        <v>3</v>
      </c>
      <c r="AG221" s="388">
        <v>3</v>
      </c>
      <c r="AH221" s="388">
        <v>3</v>
      </c>
      <c r="AI221" s="388" t="s">
        <v>118</v>
      </c>
    </row>
    <row r="222" spans="1:35" ht="12.75" customHeight="1" x14ac:dyDescent="0.2">
      <c r="A222" s="397" t="str">
        <f t="shared" si="3"/>
        <v>Ofsted Webpage</v>
      </c>
      <c r="B222" s="388">
        <v>52814</v>
      </c>
      <c r="C222" s="388">
        <v>106838</v>
      </c>
      <c r="D222" s="388">
        <v>10003538</v>
      </c>
      <c r="E222" s="388" t="s">
        <v>5332</v>
      </c>
      <c r="F222" s="388" t="s">
        <v>90</v>
      </c>
      <c r="G222" s="388" t="s">
        <v>13</v>
      </c>
      <c r="H222" s="388" t="s">
        <v>426</v>
      </c>
      <c r="I222" s="388" t="s">
        <v>131</v>
      </c>
      <c r="J222" s="388" t="s">
        <v>131</v>
      </c>
      <c r="K222" s="400" t="s">
        <v>195</v>
      </c>
      <c r="L222" s="388" t="s">
        <v>195</v>
      </c>
      <c r="M222" s="403" t="s">
        <v>195</v>
      </c>
      <c r="N222" s="388" t="s">
        <v>195</v>
      </c>
      <c r="O222" s="388" t="s">
        <v>195</v>
      </c>
      <c r="P222" s="400" t="s">
        <v>195</v>
      </c>
      <c r="Q222" s="400" t="s">
        <v>195</v>
      </c>
      <c r="R222" s="400" t="s">
        <v>195</v>
      </c>
      <c r="S222" s="388" t="s">
        <v>195</v>
      </c>
      <c r="T222" s="388" t="s">
        <v>195</v>
      </c>
      <c r="U222" s="388" t="s">
        <v>195</v>
      </c>
      <c r="V222" s="388" t="s">
        <v>195</v>
      </c>
      <c r="W222" s="388" t="s">
        <v>195</v>
      </c>
      <c r="X222" s="388" t="s">
        <v>195</v>
      </c>
      <c r="Y222" s="401" t="s">
        <v>195</v>
      </c>
      <c r="Z222" s="400" t="s">
        <v>195</v>
      </c>
      <c r="AA222" s="400" t="s">
        <v>195</v>
      </c>
      <c r="AB222" s="388" t="s">
        <v>195</v>
      </c>
      <c r="AC222" s="388" t="s">
        <v>195</v>
      </c>
      <c r="AD222" s="388" t="s">
        <v>195</v>
      </c>
      <c r="AE222" s="388" t="s">
        <v>195</v>
      </c>
      <c r="AF222" s="388" t="s">
        <v>195</v>
      </c>
      <c r="AG222" s="388" t="s">
        <v>195</v>
      </c>
      <c r="AH222" s="388" t="s">
        <v>195</v>
      </c>
      <c r="AI222" s="388" t="s">
        <v>195</v>
      </c>
    </row>
    <row r="223" spans="1:35" ht="12.75" customHeight="1" x14ac:dyDescent="0.2">
      <c r="A223" s="397" t="str">
        <f t="shared" si="3"/>
        <v>Ofsted Webpage</v>
      </c>
      <c r="B223" s="388">
        <v>52824</v>
      </c>
      <c r="C223" s="388">
        <v>119752</v>
      </c>
      <c r="D223" s="388">
        <v>10033723</v>
      </c>
      <c r="E223" s="388" t="s">
        <v>868</v>
      </c>
      <c r="F223" s="388" t="s">
        <v>90</v>
      </c>
      <c r="G223" s="388" t="s">
        <v>13</v>
      </c>
      <c r="H223" s="388" t="s">
        <v>221</v>
      </c>
      <c r="I223" s="388" t="s">
        <v>177</v>
      </c>
      <c r="J223" s="388" t="s">
        <v>177</v>
      </c>
      <c r="K223" s="400">
        <v>42467</v>
      </c>
      <c r="L223" s="388">
        <v>1</v>
      </c>
      <c r="M223" s="403" t="s">
        <v>5330</v>
      </c>
      <c r="N223" s="388" t="s">
        <v>4695</v>
      </c>
      <c r="O223" s="388" t="s">
        <v>104</v>
      </c>
      <c r="P223" s="400">
        <v>40365</v>
      </c>
      <c r="Q223" s="400">
        <v>40368</v>
      </c>
      <c r="R223" s="400">
        <v>40403</v>
      </c>
      <c r="S223" s="388">
        <v>2</v>
      </c>
      <c r="T223" s="388">
        <v>2</v>
      </c>
      <c r="U223" s="388">
        <v>3</v>
      </c>
      <c r="V223" s="388" t="s">
        <v>96</v>
      </c>
      <c r="W223" s="388">
        <v>2</v>
      </c>
      <c r="X223" s="388" t="s">
        <v>96</v>
      </c>
      <c r="Y223" s="401" t="s">
        <v>5331</v>
      </c>
      <c r="Z223" s="400">
        <v>38597</v>
      </c>
      <c r="AA223" s="400">
        <v>38597</v>
      </c>
      <c r="AB223" s="388" t="s">
        <v>4879</v>
      </c>
      <c r="AC223" s="388" t="s">
        <v>4660</v>
      </c>
      <c r="AD223" s="388">
        <v>2</v>
      </c>
      <c r="AE223" s="388">
        <v>2</v>
      </c>
      <c r="AF223" s="388" t="s">
        <v>96</v>
      </c>
      <c r="AG223" s="388" t="s">
        <v>96</v>
      </c>
      <c r="AH223" s="388" t="s">
        <v>96</v>
      </c>
      <c r="AI223" s="388" t="s">
        <v>4537</v>
      </c>
    </row>
    <row r="224" spans="1:35" ht="12.75" customHeight="1" x14ac:dyDescent="0.2">
      <c r="A224" s="397" t="str">
        <f t="shared" si="3"/>
        <v>Ofsted Webpage</v>
      </c>
      <c r="B224" s="388">
        <v>52836</v>
      </c>
      <c r="C224" s="388">
        <v>110202</v>
      </c>
      <c r="D224" s="388">
        <v>10003570</v>
      </c>
      <c r="E224" s="388" t="s">
        <v>870</v>
      </c>
      <c r="F224" s="388" t="s">
        <v>159</v>
      </c>
      <c r="G224" s="388" t="s">
        <v>14</v>
      </c>
      <c r="H224" s="388" t="s">
        <v>221</v>
      </c>
      <c r="I224" s="388" t="s">
        <v>177</v>
      </c>
      <c r="J224" s="388" t="s">
        <v>177</v>
      </c>
      <c r="K224" s="400" t="s">
        <v>195</v>
      </c>
      <c r="L224" s="388" t="s">
        <v>195</v>
      </c>
      <c r="M224" s="403">
        <v>10011488</v>
      </c>
      <c r="N224" s="388" t="s">
        <v>257</v>
      </c>
      <c r="O224" s="388" t="s">
        <v>104</v>
      </c>
      <c r="P224" s="400">
        <v>42535</v>
      </c>
      <c r="Q224" s="400">
        <v>42538</v>
      </c>
      <c r="R224" s="400">
        <v>42578</v>
      </c>
      <c r="S224" s="388">
        <v>2</v>
      </c>
      <c r="T224" s="388">
        <v>2</v>
      </c>
      <c r="U224" s="388">
        <v>2</v>
      </c>
      <c r="V224" s="388">
        <v>2</v>
      </c>
      <c r="W224" s="388">
        <v>2</v>
      </c>
      <c r="X224" s="388" t="s">
        <v>4480</v>
      </c>
      <c r="Y224" s="401" t="s">
        <v>4814</v>
      </c>
      <c r="Z224" s="400">
        <v>40350</v>
      </c>
      <c r="AA224" s="400">
        <v>40354</v>
      </c>
      <c r="AB224" s="388" t="s">
        <v>143</v>
      </c>
      <c r="AC224" s="388" t="s">
        <v>4660</v>
      </c>
      <c r="AD224" s="388">
        <v>2</v>
      </c>
      <c r="AE224" s="388">
        <v>2</v>
      </c>
      <c r="AF224" s="388">
        <v>2</v>
      </c>
      <c r="AG224" s="388" t="s">
        <v>96</v>
      </c>
      <c r="AH224" s="388">
        <v>2</v>
      </c>
      <c r="AI224" s="388" t="s">
        <v>4537</v>
      </c>
    </row>
    <row r="225" spans="1:35" ht="12.75" customHeight="1" x14ac:dyDescent="0.2">
      <c r="A225" s="397" t="str">
        <f t="shared" si="3"/>
        <v>Ofsted Webpage</v>
      </c>
      <c r="B225" s="388">
        <v>52838</v>
      </c>
      <c r="C225" s="388">
        <v>107471</v>
      </c>
      <c r="D225" s="388">
        <v>10003571</v>
      </c>
      <c r="E225" s="388" t="s">
        <v>872</v>
      </c>
      <c r="F225" s="388" t="s">
        <v>90</v>
      </c>
      <c r="G225" s="388" t="s">
        <v>13</v>
      </c>
      <c r="H225" s="388" t="s">
        <v>724</v>
      </c>
      <c r="I225" s="388" t="s">
        <v>102</v>
      </c>
      <c r="J225" s="388" t="s">
        <v>102</v>
      </c>
      <c r="K225" s="400">
        <v>42383</v>
      </c>
      <c r="L225" s="388">
        <v>1</v>
      </c>
      <c r="M225" s="403" t="s">
        <v>5333</v>
      </c>
      <c r="N225" s="388" t="s">
        <v>4695</v>
      </c>
      <c r="O225" s="388" t="s">
        <v>104</v>
      </c>
      <c r="P225" s="400">
        <v>40253</v>
      </c>
      <c r="Q225" s="400">
        <v>40256</v>
      </c>
      <c r="R225" s="400">
        <v>40295</v>
      </c>
      <c r="S225" s="388">
        <v>2</v>
      </c>
      <c r="T225" s="388">
        <v>2</v>
      </c>
      <c r="U225" s="388">
        <v>2</v>
      </c>
      <c r="V225" s="388" t="s">
        <v>96</v>
      </c>
      <c r="W225" s="388">
        <v>2</v>
      </c>
      <c r="X225" s="388" t="s">
        <v>96</v>
      </c>
      <c r="Y225" s="401" t="s">
        <v>5334</v>
      </c>
      <c r="Z225" s="400">
        <v>38666</v>
      </c>
      <c r="AA225" s="400">
        <v>38666</v>
      </c>
      <c r="AB225" s="388" t="s">
        <v>4879</v>
      </c>
      <c r="AC225" s="388" t="s">
        <v>4660</v>
      </c>
      <c r="AD225" s="388">
        <v>3</v>
      </c>
      <c r="AE225" s="388">
        <v>3</v>
      </c>
      <c r="AF225" s="388" t="s">
        <v>96</v>
      </c>
      <c r="AG225" s="388" t="s">
        <v>96</v>
      </c>
      <c r="AH225" s="388" t="s">
        <v>96</v>
      </c>
      <c r="AI225" s="388" t="s">
        <v>118</v>
      </c>
    </row>
    <row r="226" spans="1:35" ht="12.75" customHeight="1" x14ac:dyDescent="0.2">
      <c r="A226" s="397" t="str">
        <f t="shared" si="3"/>
        <v>Ofsted Webpage</v>
      </c>
      <c r="B226" s="388">
        <v>52843</v>
      </c>
      <c r="C226" s="388">
        <v>106963</v>
      </c>
      <c r="D226" s="388">
        <v>10003586</v>
      </c>
      <c r="E226" s="388" t="s">
        <v>874</v>
      </c>
      <c r="F226" s="388" t="s">
        <v>159</v>
      </c>
      <c r="G226" s="388" t="s">
        <v>14</v>
      </c>
      <c r="H226" s="388" t="s">
        <v>239</v>
      </c>
      <c r="I226" s="388" t="s">
        <v>152</v>
      </c>
      <c r="J226" s="388" t="s">
        <v>152</v>
      </c>
      <c r="K226" s="400" t="s">
        <v>195</v>
      </c>
      <c r="L226" s="388" t="s">
        <v>195</v>
      </c>
      <c r="M226" s="403">
        <v>10030708</v>
      </c>
      <c r="N226" s="388" t="s">
        <v>197</v>
      </c>
      <c r="O226" s="388" t="s">
        <v>104</v>
      </c>
      <c r="P226" s="400">
        <v>42998</v>
      </c>
      <c r="Q226" s="400">
        <v>43000</v>
      </c>
      <c r="R226" s="400">
        <v>43041</v>
      </c>
      <c r="S226" s="388">
        <v>3</v>
      </c>
      <c r="T226" s="388">
        <v>3</v>
      </c>
      <c r="U226" s="388">
        <v>3</v>
      </c>
      <c r="V226" s="388">
        <v>3</v>
      </c>
      <c r="W226" s="388">
        <v>3</v>
      </c>
      <c r="X226" s="388" t="s">
        <v>4480</v>
      </c>
      <c r="Y226" s="401">
        <v>10005149</v>
      </c>
      <c r="Z226" s="400">
        <v>42283</v>
      </c>
      <c r="AA226" s="400">
        <v>42285</v>
      </c>
      <c r="AB226" s="388" t="s">
        <v>355</v>
      </c>
      <c r="AC226" s="388" t="s">
        <v>4660</v>
      </c>
      <c r="AD226" s="388">
        <v>3</v>
      </c>
      <c r="AE226" s="388">
        <v>3</v>
      </c>
      <c r="AF226" s="388">
        <v>3</v>
      </c>
      <c r="AG226" s="388">
        <v>3</v>
      </c>
      <c r="AH226" s="388">
        <v>3</v>
      </c>
      <c r="AI226" s="388" t="s">
        <v>4537</v>
      </c>
    </row>
    <row r="227" spans="1:35" ht="12.75" customHeight="1" x14ac:dyDescent="0.2">
      <c r="A227" s="397" t="str">
        <f t="shared" si="3"/>
        <v>Ofsted Webpage</v>
      </c>
      <c r="B227" s="388">
        <v>52847</v>
      </c>
      <c r="C227" s="388">
        <v>106311</v>
      </c>
      <c r="D227" s="388">
        <v>10003593</v>
      </c>
      <c r="E227" s="388" t="s">
        <v>876</v>
      </c>
      <c r="F227" s="388" t="s">
        <v>90</v>
      </c>
      <c r="G227" s="388" t="s">
        <v>13</v>
      </c>
      <c r="H227" s="388" t="s">
        <v>476</v>
      </c>
      <c r="I227" s="388" t="s">
        <v>177</v>
      </c>
      <c r="J227" s="388" t="s">
        <v>177</v>
      </c>
      <c r="K227" s="400" t="s">
        <v>195</v>
      </c>
      <c r="L227" s="388" t="s">
        <v>195</v>
      </c>
      <c r="M227" s="403">
        <v>10041165</v>
      </c>
      <c r="N227" s="388" t="s">
        <v>132</v>
      </c>
      <c r="O227" s="388" t="s">
        <v>104</v>
      </c>
      <c r="P227" s="400">
        <v>43151</v>
      </c>
      <c r="Q227" s="400">
        <v>43154</v>
      </c>
      <c r="R227" s="400">
        <v>43182</v>
      </c>
      <c r="S227" s="388">
        <v>2</v>
      </c>
      <c r="T227" s="388">
        <v>2</v>
      </c>
      <c r="U227" s="388">
        <v>2</v>
      </c>
      <c r="V227" s="388">
        <v>2</v>
      </c>
      <c r="W227" s="388">
        <v>2</v>
      </c>
      <c r="X227" s="388" t="s">
        <v>4480</v>
      </c>
      <c r="Y227" s="401">
        <v>10011489</v>
      </c>
      <c r="Z227" s="400">
        <v>42465</v>
      </c>
      <c r="AA227" s="400">
        <v>42468</v>
      </c>
      <c r="AB227" s="388" t="s">
        <v>136</v>
      </c>
      <c r="AC227" s="388" t="s">
        <v>4660</v>
      </c>
      <c r="AD227" s="388">
        <v>3</v>
      </c>
      <c r="AE227" s="388">
        <v>3</v>
      </c>
      <c r="AF227" s="388">
        <v>3</v>
      </c>
      <c r="AG227" s="388">
        <v>3</v>
      </c>
      <c r="AH227" s="388">
        <v>3</v>
      </c>
      <c r="AI227" s="388" t="s">
        <v>118</v>
      </c>
    </row>
    <row r="228" spans="1:35" ht="12.75" customHeight="1" x14ac:dyDescent="0.2">
      <c r="A228" s="397" t="str">
        <f t="shared" si="3"/>
        <v>Ofsted Webpage</v>
      </c>
      <c r="B228" s="388">
        <v>52867</v>
      </c>
      <c r="C228" s="388">
        <v>106273</v>
      </c>
      <c r="D228" s="388">
        <v>10003688</v>
      </c>
      <c r="E228" s="388" t="s">
        <v>2373</v>
      </c>
      <c r="F228" s="388" t="s">
        <v>259</v>
      </c>
      <c r="G228" s="388" t="s">
        <v>14</v>
      </c>
      <c r="H228" s="388" t="s">
        <v>771</v>
      </c>
      <c r="I228" s="388" t="s">
        <v>186</v>
      </c>
      <c r="J228" s="388" t="s">
        <v>93</v>
      </c>
      <c r="K228" s="400">
        <v>42811</v>
      </c>
      <c r="L228" s="388">
        <v>1</v>
      </c>
      <c r="M228" s="403" t="s">
        <v>2374</v>
      </c>
      <c r="N228" s="388" t="s">
        <v>123</v>
      </c>
      <c r="O228" s="388" t="s">
        <v>104</v>
      </c>
      <c r="P228" s="400">
        <v>41653</v>
      </c>
      <c r="Q228" s="400">
        <v>41656</v>
      </c>
      <c r="R228" s="400">
        <v>41688</v>
      </c>
      <c r="S228" s="388">
        <v>2</v>
      </c>
      <c r="T228" s="388">
        <v>2</v>
      </c>
      <c r="U228" s="388">
        <v>2</v>
      </c>
      <c r="V228" s="388" t="s">
        <v>96</v>
      </c>
      <c r="W228" s="388">
        <v>2</v>
      </c>
      <c r="X228" s="388" t="s">
        <v>96</v>
      </c>
      <c r="Y228" s="401" t="s">
        <v>4944</v>
      </c>
      <c r="Z228" s="400">
        <v>41029</v>
      </c>
      <c r="AA228" s="400">
        <v>41032</v>
      </c>
      <c r="AB228" s="388" t="s">
        <v>4695</v>
      </c>
      <c r="AC228" s="388" t="s">
        <v>4660</v>
      </c>
      <c r="AD228" s="388">
        <v>3</v>
      </c>
      <c r="AE228" s="388">
        <v>3</v>
      </c>
      <c r="AF228" s="388">
        <v>3</v>
      </c>
      <c r="AG228" s="388" t="s">
        <v>96</v>
      </c>
      <c r="AH228" s="388">
        <v>3</v>
      </c>
      <c r="AI228" s="388" t="s">
        <v>118</v>
      </c>
    </row>
    <row r="229" spans="1:35" ht="12.75" customHeight="1" x14ac:dyDescent="0.2">
      <c r="A229" s="397" t="str">
        <f t="shared" si="3"/>
        <v>Ofsted Webpage</v>
      </c>
      <c r="B229" s="388">
        <v>52870</v>
      </c>
      <c r="C229" s="388">
        <v>115465</v>
      </c>
      <c r="D229" s="388">
        <v>10003692</v>
      </c>
      <c r="E229" s="388" t="s">
        <v>2376</v>
      </c>
      <c r="F229" s="388" t="s">
        <v>159</v>
      </c>
      <c r="G229" s="388" t="s">
        <v>14</v>
      </c>
      <c r="H229" s="388" t="s">
        <v>806</v>
      </c>
      <c r="I229" s="388" t="s">
        <v>186</v>
      </c>
      <c r="J229" s="388" t="s">
        <v>93</v>
      </c>
      <c r="K229" s="400" t="s">
        <v>195</v>
      </c>
      <c r="L229" s="388" t="s">
        <v>195</v>
      </c>
      <c r="M229" s="403" t="s">
        <v>2377</v>
      </c>
      <c r="N229" s="388" t="s">
        <v>143</v>
      </c>
      <c r="O229" s="388" t="s">
        <v>104</v>
      </c>
      <c r="P229" s="400">
        <v>41603</v>
      </c>
      <c r="Q229" s="400">
        <v>41605</v>
      </c>
      <c r="R229" s="400">
        <v>41626</v>
      </c>
      <c r="S229" s="388">
        <v>1</v>
      </c>
      <c r="T229" s="388">
        <v>1</v>
      </c>
      <c r="U229" s="388">
        <v>1</v>
      </c>
      <c r="V229" s="388" t="s">
        <v>96</v>
      </c>
      <c r="W229" s="388">
        <v>1</v>
      </c>
      <c r="X229" s="388" t="s">
        <v>96</v>
      </c>
      <c r="Y229" s="401" t="s">
        <v>4816</v>
      </c>
      <c r="Z229" s="400">
        <v>39349</v>
      </c>
      <c r="AA229" s="400">
        <v>39353</v>
      </c>
      <c r="AB229" s="388" t="s">
        <v>143</v>
      </c>
      <c r="AC229" s="388" t="s">
        <v>4660</v>
      </c>
      <c r="AD229" s="388">
        <v>1</v>
      </c>
      <c r="AE229" s="388">
        <v>1</v>
      </c>
      <c r="AF229" s="388">
        <v>1</v>
      </c>
      <c r="AG229" s="388" t="s">
        <v>96</v>
      </c>
      <c r="AH229" s="388">
        <v>1</v>
      </c>
      <c r="AI229" s="388" t="s">
        <v>4537</v>
      </c>
    </row>
    <row r="230" spans="1:35" ht="12.75" customHeight="1" x14ac:dyDescent="0.2">
      <c r="A230" s="397" t="str">
        <f t="shared" si="3"/>
        <v>Ofsted Webpage</v>
      </c>
      <c r="B230" s="388">
        <v>52883</v>
      </c>
      <c r="C230" s="388">
        <v>108057</v>
      </c>
      <c r="D230" s="388">
        <v>10003709</v>
      </c>
      <c r="E230" s="388" t="s">
        <v>880</v>
      </c>
      <c r="F230" s="388" t="s">
        <v>159</v>
      </c>
      <c r="G230" s="388" t="s">
        <v>14</v>
      </c>
      <c r="H230" s="388" t="s">
        <v>881</v>
      </c>
      <c r="I230" s="388" t="s">
        <v>131</v>
      </c>
      <c r="J230" s="388" t="s">
        <v>131</v>
      </c>
      <c r="K230" s="400" t="s">
        <v>195</v>
      </c>
      <c r="L230" s="388" t="s">
        <v>195</v>
      </c>
      <c r="M230" s="403">
        <v>10004945</v>
      </c>
      <c r="N230" s="388" t="s">
        <v>257</v>
      </c>
      <c r="O230" s="388" t="s">
        <v>117</v>
      </c>
      <c r="P230" s="400">
        <v>42380</v>
      </c>
      <c r="Q230" s="400">
        <v>42384</v>
      </c>
      <c r="R230" s="400">
        <v>42405</v>
      </c>
      <c r="S230" s="388">
        <v>2</v>
      </c>
      <c r="T230" s="388">
        <v>2</v>
      </c>
      <c r="U230" s="388">
        <v>2</v>
      </c>
      <c r="V230" s="388">
        <v>2</v>
      </c>
      <c r="W230" s="388">
        <v>2</v>
      </c>
      <c r="X230" s="388" t="s">
        <v>4480</v>
      </c>
      <c r="Y230" s="401" t="s">
        <v>3305</v>
      </c>
      <c r="Z230" s="400">
        <v>41303</v>
      </c>
      <c r="AA230" s="400">
        <v>41306</v>
      </c>
      <c r="AB230" s="388" t="s">
        <v>143</v>
      </c>
      <c r="AC230" s="388" t="s">
        <v>4660</v>
      </c>
      <c r="AD230" s="388">
        <v>2</v>
      </c>
      <c r="AE230" s="388">
        <v>2</v>
      </c>
      <c r="AF230" s="388">
        <v>2</v>
      </c>
      <c r="AG230" s="388" t="s">
        <v>96</v>
      </c>
      <c r="AH230" s="388">
        <v>2</v>
      </c>
      <c r="AI230" s="388" t="s">
        <v>4537</v>
      </c>
    </row>
    <row r="231" spans="1:35" ht="12.75" customHeight="1" x14ac:dyDescent="0.2">
      <c r="A231" s="397" t="str">
        <f t="shared" si="3"/>
        <v>Ofsted Webpage</v>
      </c>
      <c r="B231" s="388">
        <v>52887</v>
      </c>
      <c r="C231" s="388">
        <v>116232</v>
      </c>
      <c r="D231" s="388">
        <v>10003717</v>
      </c>
      <c r="E231" s="388" t="s">
        <v>4527</v>
      </c>
      <c r="F231" s="388" t="s">
        <v>90</v>
      </c>
      <c r="G231" s="388" t="s">
        <v>13</v>
      </c>
      <c r="H231" s="388" t="s">
        <v>173</v>
      </c>
      <c r="I231" s="388" t="s">
        <v>161</v>
      </c>
      <c r="J231" s="388" t="s">
        <v>161</v>
      </c>
      <c r="K231" s="400" t="s">
        <v>195</v>
      </c>
      <c r="L231" s="388" t="s">
        <v>195</v>
      </c>
      <c r="M231" s="403" t="s">
        <v>195</v>
      </c>
      <c r="N231" s="388" t="s">
        <v>195</v>
      </c>
      <c r="O231" s="388" t="s">
        <v>195</v>
      </c>
      <c r="P231" s="400" t="s">
        <v>195</v>
      </c>
      <c r="Q231" s="400" t="s">
        <v>195</v>
      </c>
      <c r="R231" s="400" t="s">
        <v>195</v>
      </c>
      <c r="S231" s="388" t="s">
        <v>195</v>
      </c>
      <c r="T231" s="388" t="s">
        <v>195</v>
      </c>
      <c r="U231" s="388" t="s">
        <v>195</v>
      </c>
      <c r="V231" s="388" t="s">
        <v>195</v>
      </c>
      <c r="W231" s="388" t="s">
        <v>195</v>
      </c>
      <c r="X231" s="388" t="s">
        <v>195</v>
      </c>
      <c r="Y231" s="401" t="s">
        <v>195</v>
      </c>
      <c r="Z231" s="400" t="s">
        <v>195</v>
      </c>
      <c r="AA231" s="400" t="s">
        <v>195</v>
      </c>
      <c r="AB231" s="388" t="s">
        <v>195</v>
      </c>
      <c r="AC231" s="388" t="s">
        <v>195</v>
      </c>
      <c r="AD231" s="388" t="s">
        <v>195</v>
      </c>
      <c r="AE231" s="388" t="s">
        <v>195</v>
      </c>
      <c r="AF231" s="388" t="s">
        <v>195</v>
      </c>
      <c r="AG231" s="388" t="s">
        <v>195</v>
      </c>
      <c r="AH231" s="388" t="s">
        <v>195</v>
      </c>
      <c r="AI231" s="388" t="s">
        <v>195</v>
      </c>
    </row>
    <row r="232" spans="1:35" ht="12.75" customHeight="1" x14ac:dyDescent="0.2">
      <c r="A232" s="397" t="str">
        <f t="shared" si="3"/>
        <v>Ofsted Webpage</v>
      </c>
      <c r="B232" s="388">
        <v>52888</v>
      </c>
      <c r="C232" s="388">
        <v>114988</v>
      </c>
      <c r="D232" s="388">
        <v>10013665</v>
      </c>
      <c r="E232" s="388" t="s">
        <v>4570</v>
      </c>
      <c r="F232" s="388" t="s">
        <v>90</v>
      </c>
      <c r="G232" s="388" t="s">
        <v>13</v>
      </c>
      <c r="H232" s="388" t="s">
        <v>768</v>
      </c>
      <c r="I232" s="388" t="s">
        <v>92</v>
      </c>
      <c r="J232" s="388" t="s">
        <v>93</v>
      </c>
      <c r="K232" s="400" t="s">
        <v>195</v>
      </c>
      <c r="L232" s="388" t="s">
        <v>195</v>
      </c>
      <c r="M232" s="403">
        <v>10030732</v>
      </c>
      <c r="N232" s="388" t="s">
        <v>121</v>
      </c>
      <c r="O232" s="388" t="s">
        <v>104</v>
      </c>
      <c r="P232" s="400">
        <v>43032</v>
      </c>
      <c r="Q232" s="400">
        <v>43035</v>
      </c>
      <c r="R232" s="400">
        <v>43070</v>
      </c>
      <c r="S232" s="388">
        <v>4</v>
      </c>
      <c r="T232" s="388">
        <v>4</v>
      </c>
      <c r="U232" s="388">
        <v>4</v>
      </c>
      <c r="V232" s="388">
        <v>4</v>
      </c>
      <c r="W232" s="388">
        <v>4</v>
      </c>
      <c r="X232" s="388" t="s">
        <v>4511</v>
      </c>
      <c r="Y232" s="401" t="s">
        <v>4630</v>
      </c>
      <c r="Z232" s="400">
        <v>38772</v>
      </c>
      <c r="AA232" s="400">
        <v>38772</v>
      </c>
      <c r="AB232" s="388" t="s">
        <v>4879</v>
      </c>
      <c r="AC232" s="388" t="s">
        <v>4660</v>
      </c>
      <c r="AD232" s="388">
        <v>2</v>
      </c>
      <c r="AE232" s="388">
        <v>2</v>
      </c>
      <c r="AF232" s="388" t="s">
        <v>96</v>
      </c>
      <c r="AG232" s="388" t="s">
        <v>96</v>
      </c>
      <c r="AH232" s="388" t="s">
        <v>96</v>
      </c>
      <c r="AI232" s="388" t="s">
        <v>139</v>
      </c>
    </row>
    <row r="233" spans="1:35" ht="12.75" customHeight="1" x14ac:dyDescent="0.2">
      <c r="A233" s="397" t="str">
        <f t="shared" si="3"/>
        <v>Ofsted Webpage</v>
      </c>
      <c r="B233" s="388">
        <v>52896</v>
      </c>
      <c r="C233" s="388">
        <v>110078</v>
      </c>
      <c r="D233" s="388">
        <v>10003724</v>
      </c>
      <c r="E233" s="388" t="s">
        <v>1623</v>
      </c>
      <c r="F233" s="388" t="s">
        <v>170</v>
      </c>
      <c r="G233" s="388" t="s">
        <v>13</v>
      </c>
      <c r="H233" s="388" t="s">
        <v>303</v>
      </c>
      <c r="I233" s="388" t="s">
        <v>152</v>
      </c>
      <c r="J233" s="388" t="s">
        <v>152</v>
      </c>
      <c r="K233" s="400" t="s">
        <v>195</v>
      </c>
      <c r="L233" s="388" t="s">
        <v>195</v>
      </c>
      <c r="M233" s="403" t="s">
        <v>1624</v>
      </c>
      <c r="N233" s="388" t="s">
        <v>138</v>
      </c>
      <c r="O233" s="388" t="s">
        <v>104</v>
      </c>
      <c r="P233" s="400">
        <v>42114</v>
      </c>
      <c r="Q233" s="400">
        <v>42118</v>
      </c>
      <c r="R233" s="400">
        <v>42144</v>
      </c>
      <c r="S233" s="388">
        <v>1</v>
      </c>
      <c r="T233" s="388">
        <v>1</v>
      </c>
      <c r="U233" s="388">
        <v>1</v>
      </c>
      <c r="V233" s="388" t="s">
        <v>96</v>
      </c>
      <c r="W233" s="388">
        <v>1</v>
      </c>
      <c r="X233" s="388" t="s">
        <v>96</v>
      </c>
      <c r="Y233" s="401" t="s">
        <v>2379</v>
      </c>
      <c r="Z233" s="400">
        <v>41575</v>
      </c>
      <c r="AA233" s="400">
        <v>41579</v>
      </c>
      <c r="AB233" s="388" t="s">
        <v>98</v>
      </c>
      <c r="AC233" s="388" t="s">
        <v>4660</v>
      </c>
      <c r="AD233" s="388">
        <v>3</v>
      </c>
      <c r="AE233" s="388">
        <v>3</v>
      </c>
      <c r="AF233" s="388">
        <v>3</v>
      </c>
      <c r="AG233" s="388" t="s">
        <v>96</v>
      </c>
      <c r="AH233" s="388">
        <v>3</v>
      </c>
      <c r="AI233" s="388" t="s">
        <v>118</v>
      </c>
    </row>
    <row r="234" spans="1:35" ht="12.75" customHeight="1" x14ac:dyDescent="0.2">
      <c r="A234" s="397" t="str">
        <f t="shared" si="3"/>
        <v>Ofsted Webpage</v>
      </c>
      <c r="B234" s="388">
        <v>52902</v>
      </c>
      <c r="C234" s="388">
        <v>108718</v>
      </c>
      <c r="D234" s="388">
        <v>10003744</v>
      </c>
      <c r="E234" s="388" t="s">
        <v>883</v>
      </c>
      <c r="F234" s="388" t="s">
        <v>90</v>
      </c>
      <c r="G234" s="388" t="s">
        <v>13</v>
      </c>
      <c r="H234" s="388" t="s">
        <v>223</v>
      </c>
      <c r="I234" s="388" t="s">
        <v>152</v>
      </c>
      <c r="J234" s="388" t="s">
        <v>152</v>
      </c>
      <c r="K234" s="400" t="s">
        <v>195</v>
      </c>
      <c r="L234" s="388" t="s">
        <v>195</v>
      </c>
      <c r="M234" s="403">
        <v>10030748</v>
      </c>
      <c r="N234" s="388" t="s">
        <v>309</v>
      </c>
      <c r="O234" s="388" t="s">
        <v>104</v>
      </c>
      <c r="P234" s="400">
        <v>42948</v>
      </c>
      <c r="Q234" s="400">
        <v>42951</v>
      </c>
      <c r="R234" s="400">
        <v>42979</v>
      </c>
      <c r="S234" s="388">
        <v>2</v>
      </c>
      <c r="T234" s="388">
        <v>2</v>
      </c>
      <c r="U234" s="388">
        <v>2</v>
      </c>
      <c r="V234" s="388">
        <v>2</v>
      </c>
      <c r="W234" s="388">
        <v>2</v>
      </c>
      <c r="X234" s="388" t="s">
        <v>4480</v>
      </c>
      <c r="Y234" s="401">
        <v>10004946</v>
      </c>
      <c r="Z234" s="400">
        <v>42402</v>
      </c>
      <c r="AA234" s="400">
        <v>42405</v>
      </c>
      <c r="AB234" s="388" t="s">
        <v>121</v>
      </c>
      <c r="AC234" s="388" t="s">
        <v>4660</v>
      </c>
      <c r="AD234" s="388">
        <v>3</v>
      </c>
      <c r="AE234" s="388">
        <v>3</v>
      </c>
      <c r="AF234" s="388">
        <v>3</v>
      </c>
      <c r="AG234" s="388">
        <v>3</v>
      </c>
      <c r="AH234" s="388">
        <v>3</v>
      </c>
      <c r="AI234" s="388" t="s">
        <v>118</v>
      </c>
    </row>
    <row r="235" spans="1:35" ht="12.75" customHeight="1" x14ac:dyDescent="0.2">
      <c r="A235" s="397" t="str">
        <f t="shared" si="3"/>
        <v>Ofsted Webpage</v>
      </c>
      <c r="B235" s="388">
        <v>52919</v>
      </c>
      <c r="C235" s="388">
        <v>117215</v>
      </c>
      <c r="D235" s="388">
        <v>10011018</v>
      </c>
      <c r="E235" s="388" t="s">
        <v>4507</v>
      </c>
      <c r="F235" s="388" t="s">
        <v>90</v>
      </c>
      <c r="G235" s="388" t="s">
        <v>13</v>
      </c>
      <c r="H235" s="388" t="s">
        <v>395</v>
      </c>
      <c r="I235" s="388" t="s">
        <v>131</v>
      </c>
      <c r="J235" s="388" t="s">
        <v>131</v>
      </c>
      <c r="K235" s="400" t="s">
        <v>195</v>
      </c>
      <c r="L235" s="388" t="s">
        <v>195</v>
      </c>
      <c r="M235" s="403" t="s">
        <v>4508</v>
      </c>
      <c r="N235" s="388" t="s">
        <v>4893</v>
      </c>
      <c r="O235" s="388" t="s">
        <v>104</v>
      </c>
      <c r="P235" s="400">
        <v>39756</v>
      </c>
      <c r="Q235" s="400">
        <v>39759</v>
      </c>
      <c r="R235" s="400">
        <v>39801</v>
      </c>
      <c r="S235" s="388">
        <v>2</v>
      </c>
      <c r="T235" s="388">
        <v>2</v>
      </c>
      <c r="U235" s="388">
        <v>3</v>
      </c>
      <c r="V235" s="388" t="s">
        <v>96</v>
      </c>
      <c r="W235" s="388">
        <v>2</v>
      </c>
      <c r="X235" s="388" t="s">
        <v>96</v>
      </c>
      <c r="Y235" s="401" t="s">
        <v>195</v>
      </c>
      <c r="Z235" s="400" t="s">
        <v>195</v>
      </c>
      <c r="AA235" s="400" t="s">
        <v>195</v>
      </c>
      <c r="AB235" s="388" t="s">
        <v>195</v>
      </c>
      <c r="AC235" s="388" t="s">
        <v>195</v>
      </c>
      <c r="AD235" s="388" t="s">
        <v>195</v>
      </c>
      <c r="AE235" s="388" t="s">
        <v>195</v>
      </c>
      <c r="AF235" s="388" t="s">
        <v>195</v>
      </c>
      <c r="AG235" s="388" t="s">
        <v>195</v>
      </c>
      <c r="AH235" s="388" t="s">
        <v>195</v>
      </c>
      <c r="AI235" s="388" t="s">
        <v>4479</v>
      </c>
    </row>
    <row r="236" spans="1:35" ht="12.75" customHeight="1" x14ac:dyDescent="0.2">
      <c r="A236" s="397" t="str">
        <f t="shared" si="3"/>
        <v>Ofsted Webpage</v>
      </c>
      <c r="B236" s="388">
        <v>52923</v>
      </c>
      <c r="C236" s="388">
        <v>106467</v>
      </c>
      <c r="D236" s="388">
        <v>10003771</v>
      </c>
      <c r="E236" s="388" t="s">
        <v>887</v>
      </c>
      <c r="F236" s="388" t="s">
        <v>259</v>
      </c>
      <c r="G236" s="388" t="s">
        <v>14</v>
      </c>
      <c r="H236" s="388" t="s">
        <v>395</v>
      </c>
      <c r="I236" s="388" t="s">
        <v>131</v>
      </c>
      <c r="J236" s="388" t="s">
        <v>131</v>
      </c>
      <c r="K236" s="400">
        <v>42572</v>
      </c>
      <c r="L236" s="388">
        <v>1</v>
      </c>
      <c r="M236" s="403" t="s">
        <v>4945</v>
      </c>
      <c r="N236" s="388" t="s">
        <v>4695</v>
      </c>
      <c r="O236" s="388" t="s">
        <v>104</v>
      </c>
      <c r="P236" s="400">
        <v>40805</v>
      </c>
      <c r="Q236" s="400">
        <v>40808</v>
      </c>
      <c r="R236" s="400">
        <v>40836</v>
      </c>
      <c r="S236" s="388">
        <v>2</v>
      </c>
      <c r="T236" s="388">
        <v>2</v>
      </c>
      <c r="U236" s="388">
        <v>2</v>
      </c>
      <c r="V236" s="388" t="s">
        <v>96</v>
      </c>
      <c r="W236" s="388">
        <v>2</v>
      </c>
      <c r="X236" s="388" t="s">
        <v>96</v>
      </c>
      <c r="Y236" s="401" t="s">
        <v>4946</v>
      </c>
      <c r="Z236" s="400">
        <v>38694</v>
      </c>
      <c r="AA236" s="400">
        <v>38694</v>
      </c>
      <c r="AB236" s="388" t="s">
        <v>4879</v>
      </c>
      <c r="AC236" s="388" t="s">
        <v>4660</v>
      </c>
      <c r="AD236" s="388">
        <v>2</v>
      </c>
      <c r="AE236" s="388">
        <v>2</v>
      </c>
      <c r="AF236" s="388" t="s">
        <v>96</v>
      </c>
      <c r="AG236" s="388" t="s">
        <v>96</v>
      </c>
      <c r="AH236" s="388" t="s">
        <v>96</v>
      </c>
      <c r="AI236" s="388" t="s">
        <v>4537</v>
      </c>
    </row>
    <row r="237" spans="1:35" ht="12.75" customHeight="1" x14ac:dyDescent="0.2">
      <c r="A237" s="397" t="str">
        <f t="shared" si="3"/>
        <v>Ofsted Webpage</v>
      </c>
      <c r="B237" s="388">
        <v>52928</v>
      </c>
      <c r="C237" s="388">
        <v>116052</v>
      </c>
      <c r="D237" s="388">
        <v>10003784</v>
      </c>
      <c r="E237" s="388" t="s">
        <v>2381</v>
      </c>
      <c r="F237" s="388" t="s">
        <v>90</v>
      </c>
      <c r="G237" s="388" t="s">
        <v>13</v>
      </c>
      <c r="H237" s="388" t="s">
        <v>342</v>
      </c>
      <c r="I237" s="388" t="s">
        <v>177</v>
      </c>
      <c r="J237" s="388" t="s">
        <v>177</v>
      </c>
      <c r="K237" s="400" t="s">
        <v>195</v>
      </c>
      <c r="L237" s="388" t="s">
        <v>195</v>
      </c>
      <c r="M237" s="403" t="s">
        <v>2382</v>
      </c>
      <c r="N237" s="388" t="s">
        <v>123</v>
      </c>
      <c r="O237" s="388" t="s">
        <v>104</v>
      </c>
      <c r="P237" s="400">
        <v>41792</v>
      </c>
      <c r="Q237" s="400">
        <v>41795</v>
      </c>
      <c r="R237" s="400">
        <v>41830</v>
      </c>
      <c r="S237" s="388">
        <v>3</v>
      </c>
      <c r="T237" s="388">
        <v>3</v>
      </c>
      <c r="U237" s="388">
        <v>3</v>
      </c>
      <c r="V237" s="388" t="s">
        <v>96</v>
      </c>
      <c r="W237" s="388">
        <v>3</v>
      </c>
      <c r="X237" s="388" t="s">
        <v>96</v>
      </c>
      <c r="Y237" s="401" t="s">
        <v>5335</v>
      </c>
      <c r="Z237" s="400">
        <v>40519</v>
      </c>
      <c r="AA237" s="400">
        <v>40522</v>
      </c>
      <c r="AB237" s="388" t="s">
        <v>98</v>
      </c>
      <c r="AC237" s="388" t="s">
        <v>4660</v>
      </c>
      <c r="AD237" s="388">
        <v>3</v>
      </c>
      <c r="AE237" s="388">
        <v>3</v>
      </c>
      <c r="AF237" s="388">
        <v>3</v>
      </c>
      <c r="AG237" s="388" t="s">
        <v>96</v>
      </c>
      <c r="AH237" s="388">
        <v>3</v>
      </c>
      <c r="AI237" s="388" t="s">
        <v>4537</v>
      </c>
    </row>
    <row r="238" spans="1:35" ht="12.75" customHeight="1" x14ac:dyDescent="0.2">
      <c r="A238" s="397" t="str">
        <f t="shared" si="3"/>
        <v>Ofsted Webpage</v>
      </c>
      <c r="B238" s="388">
        <v>52949</v>
      </c>
      <c r="C238" s="388">
        <v>116979</v>
      </c>
      <c r="D238" s="388">
        <v>10003808</v>
      </c>
      <c r="E238" s="388" t="s">
        <v>4947</v>
      </c>
      <c r="F238" s="388" t="s">
        <v>259</v>
      </c>
      <c r="G238" s="388" t="s">
        <v>14</v>
      </c>
      <c r="H238" s="388" t="s">
        <v>395</v>
      </c>
      <c r="I238" s="388" t="s">
        <v>131</v>
      </c>
      <c r="J238" s="388" t="s">
        <v>131</v>
      </c>
      <c r="K238" s="400" t="s">
        <v>195</v>
      </c>
      <c r="L238" s="388" t="s">
        <v>195</v>
      </c>
      <c r="M238" s="403" t="s">
        <v>4948</v>
      </c>
      <c r="N238" s="388" t="s">
        <v>98</v>
      </c>
      <c r="O238" s="388" t="s">
        <v>104</v>
      </c>
      <c r="P238" s="400">
        <v>41015</v>
      </c>
      <c r="Q238" s="400">
        <v>41019</v>
      </c>
      <c r="R238" s="400">
        <v>41057</v>
      </c>
      <c r="S238" s="388">
        <v>1</v>
      </c>
      <c r="T238" s="388">
        <v>1</v>
      </c>
      <c r="U238" s="388">
        <v>1</v>
      </c>
      <c r="V238" s="388" t="s">
        <v>96</v>
      </c>
      <c r="W238" s="388">
        <v>1</v>
      </c>
      <c r="X238" s="388" t="s">
        <v>96</v>
      </c>
      <c r="Y238" s="401" t="s">
        <v>4949</v>
      </c>
      <c r="Z238" s="400">
        <v>39066</v>
      </c>
      <c r="AA238" s="400">
        <v>39066</v>
      </c>
      <c r="AB238" s="388" t="s">
        <v>4879</v>
      </c>
      <c r="AC238" s="388" t="s">
        <v>4660</v>
      </c>
      <c r="AD238" s="388">
        <v>2</v>
      </c>
      <c r="AE238" s="388">
        <v>2</v>
      </c>
      <c r="AF238" s="388" t="s">
        <v>96</v>
      </c>
      <c r="AG238" s="388" t="s">
        <v>96</v>
      </c>
      <c r="AH238" s="388" t="s">
        <v>96</v>
      </c>
      <c r="AI238" s="388" t="s">
        <v>118</v>
      </c>
    </row>
    <row r="239" spans="1:35" ht="12.75" customHeight="1" x14ac:dyDescent="0.2">
      <c r="A239" s="397" t="str">
        <f t="shared" si="3"/>
        <v>Ofsted Webpage</v>
      </c>
      <c r="B239" s="388">
        <v>52954</v>
      </c>
      <c r="C239" s="388">
        <v>118925</v>
      </c>
      <c r="D239" s="388">
        <v>10028742</v>
      </c>
      <c r="E239" s="388" t="s">
        <v>889</v>
      </c>
      <c r="F239" s="388" t="s">
        <v>259</v>
      </c>
      <c r="G239" s="388" t="s">
        <v>14</v>
      </c>
      <c r="H239" s="388" t="s">
        <v>221</v>
      </c>
      <c r="I239" s="388" t="s">
        <v>177</v>
      </c>
      <c r="J239" s="388" t="s">
        <v>177</v>
      </c>
      <c r="K239" s="400">
        <v>42390</v>
      </c>
      <c r="L239" s="388">
        <v>1</v>
      </c>
      <c r="M239" s="403" t="s">
        <v>4960</v>
      </c>
      <c r="N239" s="388" t="s">
        <v>4893</v>
      </c>
      <c r="O239" s="388" t="s">
        <v>104</v>
      </c>
      <c r="P239" s="400">
        <v>40351</v>
      </c>
      <c r="Q239" s="400">
        <v>40354</v>
      </c>
      <c r="R239" s="400">
        <v>40389</v>
      </c>
      <c r="S239" s="388">
        <v>2</v>
      </c>
      <c r="T239" s="388">
        <v>2</v>
      </c>
      <c r="U239" s="388">
        <v>3</v>
      </c>
      <c r="V239" s="388" t="s">
        <v>96</v>
      </c>
      <c r="W239" s="388">
        <v>2</v>
      </c>
      <c r="X239" s="388" t="s">
        <v>96</v>
      </c>
      <c r="Y239" s="401" t="s">
        <v>4961</v>
      </c>
      <c r="Z239" s="400">
        <v>38870</v>
      </c>
      <c r="AA239" s="400">
        <v>38870</v>
      </c>
      <c r="AB239" s="388" t="s">
        <v>4879</v>
      </c>
      <c r="AC239" s="388" t="s">
        <v>4660</v>
      </c>
      <c r="AD239" s="388">
        <v>3</v>
      </c>
      <c r="AE239" s="388">
        <v>3</v>
      </c>
      <c r="AF239" s="388" t="s">
        <v>96</v>
      </c>
      <c r="AG239" s="388" t="s">
        <v>96</v>
      </c>
      <c r="AH239" s="388" t="s">
        <v>96</v>
      </c>
      <c r="AI239" s="388" t="s">
        <v>118</v>
      </c>
    </row>
    <row r="240" spans="1:35" ht="12.75" customHeight="1" x14ac:dyDescent="0.2">
      <c r="A240" s="397" t="str">
        <f t="shared" si="3"/>
        <v>Ofsted Webpage</v>
      </c>
      <c r="B240" s="388">
        <v>52975</v>
      </c>
      <c r="C240" s="388">
        <v>119037</v>
      </c>
      <c r="D240" s="388">
        <v>10010534</v>
      </c>
      <c r="E240" s="388" t="s">
        <v>4865</v>
      </c>
      <c r="F240" s="388" t="s">
        <v>90</v>
      </c>
      <c r="G240" s="388" t="s">
        <v>13</v>
      </c>
      <c r="H240" s="388" t="s">
        <v>467</v>
      </c>
      <c r="I240" s="388" t="s">
        <v>92</v>
      </c>
      <c r="J240" s="388" t="s">
        <v>93</v>
      </c>
      <c r="K240" s="400" t="s">
        <v>195</v>
      </c>
      <c r="L240" s="388" t="s">
        <v>195</v>
      </c>
      <c r="M240" s="403" t="s">
        <v>4866</v>
      </c>
      <c r="N240" s="388" t="s">
        <v>4864</v>
      </c>
      <c r="O240" s="388" t="s">
        <v>104</v>
      </c>
      <c r="P240" s="400">
        <v>39266</v>
      </c>
      <c r="Q240" s="400">
        <v>39267</v>
      </c>
      <c r="R240" s="400">
        <v>39308</v>
      </c>
      <c r="S240" s="388">
        <v>3</v>
      </c>
      <c r="T240" s="388">
        <v>3</v>
      </c>
      <c r="U240" s="388">
        <v>3</v>
      </c>
      <c r="V240" s="388" t="s">
        <v>96</v>
      </c>
      <c r="W240" s="388">
        <v>2</v>
      </c>
      <c r="X240" s="388" t="s">
        <v>96</v>
      </c>
      <c r="Y240" s="401" t="s">
        <v>195</v>
      </c>
      <c r="Z240" s="400" t="s">
        <v>195</v>
      </c>
      <c r="AA240" s="400" t="s">
        <v>195</v>
      </c>
      <c r="AB240" s="388" t="s">
        <v>195</v>
      </c>
      <c r="AC240" s="388" t="s">
        <v>195</v>
      </c>
      <c r="AD240" s="388" t="s">
        <v>195</v>
      </c>
      <c r="AE240" s="388" t="s">
        <v>195</v>
      </c>
      <c r="AF240" s="388" t="s">
        <v>195</v>
      </c>
      <c r="AG240" s="388" t="s">
        <v>195</v>
      </c>
      <c r="AH240" s="388" t="s">
        <v>195</v>
      </c>
      <c r="AI240" s="388" t="s">
        <v>4479</v>
      </c>
    </row>
    <row r="241" spans="1:35" ht="12.75" customHeight="1" x14ac:dyDescent="0.2">
      <c r="A241" s="397" t="str">
        <f t="shared" si="3"/>
        <v>Ofsted Webpage</v>
      </c>
      <c r="B241" s="388">
        <v>52983</v>
      </c>
      <c r="C241" s="388">
        <v>115916</v>
      </c>
      <c r="D241" s="388">
        <v>10003841</v>
      </c>
      <c r="E241" s="388" t="s">
        <v>891</v>
      </c>
      <c r="F241" s="388" t="s">
        <v>259</v>
      </c>
      <c r="G241" s="388" t="s">
        <v>14</v>
      </c>
      <c r="H241" s="388" t="s">
        <v>809</v>
      </c>
      <c r="I241" s="388" t="s">
        <v>155</v>
      </c>
      <c r="J241" s="388" t="s">
        <v>155</v>
      </c>
      <c r="K241" s="400">
        <v>42312</v>
      </c>
      <c r="L241" s="388">
        <v>1</v>
      </c>
      <c r="M241" s="403" t="s">
        <v>4972</v>
      </c>
      <c r="N241" s="388" t="s">
        <v>143</v>
      </c>
      <c r="O241" s="388" t="s">
        <v>104</v>
      </c>
      <c r="P241" s="400">
        <v>40141</v>
      </c>
      <c r="Q241" s="400">
        <v>40144</v>
      </c>
      <c r="R241" s="400">
        <v>40186</v>
      </c>
      <c r="S241" s="388">
        <v>2</v>
      </c>
      <c r="T241" s="388">
        <v>2</v>
      </c>
      <c r="U241" s="388">
        <v>2</v>
      </c>
      <c r="V241" s="388" t="s">
        <v>96</v>
      </c>
      <c r="W241" s="388">
        <v>2</v>
      </c>
      <c r="X241" s="388" t="s">
        <v>96</v>
      </c>
      <c r="Y241" s="401" t="s">
        <v>4973</v>
      </c>
      <c r="Z241" s="400">
        <v>38786</v>
      </c>
      <c r="AA241" s="400">
        <v>38786</v>
      </c>
      <c r="AB241" s="388" t="s">
        <v>4754</v>
      </c>
      <c r="AC241" s="388" t="s">
        <v>4660</v>
      </c>
      <c r="AD241" s="388">
        <v>3</v>
      </c>
      <c r="AE241" s="388">
        <v>3</v>
      </c>
      <c r="AF241" s="388" t="s">
        <v>96</v>
      </c>
      <c r="AG241" s="388" t="s">
        <v>96</v>
      </c>
      <c r="AH241" s="388" t="s">
        <v>96</v>
      </c>
      <c r="AI241" s="388" t="s">
        <v>118</v>
      </c>
    </row>
    <row r="242" spans="1:35" ht="12.75" customHeight="1" x14ac:dyDescent="0.2">
      <c r="A242" s="397" t="str">
        <f t="shared" si="3"/>
        <v>Ofsted Webpage</v>
      </c>
      <c r="B242" s="388">
        <v>52985</v>
      </c>
      <c r="C242" s="388">
        <v>115315</v>
      </c>
      <c r="D242" s="388">
        <v>10003853</v>
      </c>
      <c r="E242" s="388" t="s">
        <v>206</v>
      </c>
      <c r="F242" s="388" t="s">
        <v>159</v>
      </c>
      <c r="G242" s="388" t="s">
        <v>14</v>
      </c>
      <c r="H242" s="388" t="s">
        <v>207</v>
      </c>
      <c r="I242" s="388" t="s">
        <v>186</v>
      </c>
      <c r="J242" s="388" t="s">
        <v>93</v>
      </c>
      <c r="K242" s="400">
        <v>42775</v>
      </c>
      <c r="L242" s="388">
        <v>1</v>
      </c>
      <c r="M242" s="403" t="s">
        <v>208</v>
      </c>
      <c r="N242" s="388" t="s">
        <v>143</v>
      </c>
      <c r="O242" s="388" t="s">
        <v>104</v>
      </c>
      <c r="P242" s="400">
        <v>41379</v>
      </c>
      <c r="Q242" s="400">
        <v>41383</v>
      </c>
      <c r="R242" s="400">
        <v>41417</v>
      </c>
      <c r="S242" s="388">
        <v>2</v>
      </c>
      <c r="T242" s="388">
        <v>2</v>
      </c>
      <c r="U242" s="388">
        <v>2</v>
      </c>
      <c r="V242" s="388" t="s">
        <v>96</v>
      </c>
      <c r="W242" s="388">
        <v>2</v>
      </c>
      <c r="X242" s="388" t="s">
        <v>96</v>
      </c>
      <c r="Y242" s="401" t="s">
        <v>4817</v>
      </c>
      <c r="Z242" s="400">
        <v>39965</v>
      </c>
      <c r="AA242" s="400">
        <v>39969</v>
      </c>
      <c r="AB242" s="388" t="s">
        <v>143</v>
      </c>
      <c r="AC242" s="388" t="s">
        <v>4660</v>
      </c>
      <c r="AD242" s="388">
        <v>3</v>
      </c>
      <c r="AE242" s="388">
        <v>3</v>
      </c>
      <c r="AF242" s="388">
        <v>3</v>
      </c>
      <c r="AG242" s="388" t="s">
        <v>96</v>
      </c>
      <c r="AH242" s="388">
        <v>3</v>
      </c>
      <c r="AI242" s="388" t="s">
        <v>118</v>
      </c>
    </row>
    <row r="243" spans="1:35" ht="12.75" customHeight="1" x14ac:dyDescent="0.2">
      <c r="A243" s="397" t="str">
        <f t="shared" si="3"/>
        <v>Ofsted Webpage</v>
      </c>
      <c r="B243" s="388">
        <v>52988</v>
      </c>
      <c r="C243" s="388">
        <v>109038</v>
      </c>
      <c r="D243" s="388">
        <v>10011138</v>
      </c>
      <c r="E243" s="388" t="s">
        <v>5338</v>
      </c>
      <c r="F243" s="388" t="s">
        <v>170</v>
      </c>
      <c r="G243" s="388" t="s">
        <v>13</v>
      </c>
      <c r="H243" s="388" t="s">
        <v>207</v>
      </c>
      <c r="I243" s="388" t="s">
        <v>186</v>
      </c>
      <c r="J243" s="388" t="s">
        <v>93</v>
      </c>
      <c r="K243" s="400" t="s">
        <v>195</v>
      </c>
      <c r="L243" s="388" t="s">
        <v>195</v>
      </c>
      <c r="M243" s="403" t="s">
        <v>195</v>
      </c>
      <c r="N243" s="388" t="s">
        <v>195</v>
      </c>
      <c r="O243" s="388" t="s">
        <v>195</v>
      </c>
      <c r="P243" s="400" t="s">
        <v>195</v>
      </c>
      <c r="Q243" s="400" t="s">
        <v>195</v>
      </c>
      <c r="R243" s="400" t="s">
        <v>195</v>
      </c>
      <c r="S243" s="388" t="s">
        <v>195</v>
      </c>
      <c r="T243" s="388" t="s">
        <v>195</v>
      </c>
      <c r="U243" s="388" t="s">
        <v>195</v>
      </c>
      <c r="V243" s="388" t="s">
        <v>195</v>
      </c>
      <c r="W243" s="388" t="s">
        <v>195</v>
      </c>
      <c r="X243" s="388" t="s">
        <v>195</v>
      </c>
      <c r="Y243" s="401" t="s">
        <v>195</v>
      </c>
      <c r="Z243" s="400" t="s">
        <v>195</v>
      </c>
      <c r="AA243" s="400" t="s">
        <v>195</v>
      </c>
      <c r="AB243" s="388" t="s">
        <v>195</v>
      </c>
      <c r="AC243" s="388" t="s">
        <v>195</v>
      </c>
      <c r="AD243" s="388" t="s">
        <v>195</v>
      </c>
      <c r="AE243" s="388" t="s">
        <v>195</v>
      </c>
      <c r="AF243" s="388" t="s">
        <v>195</v>
      </c>
      <c r="AG243" s="388" t="s">
        <v>195</v>
      </c>
      <c r="AH243" s="388" t="s">
        <v>195</v>
      </c>
      <c r="AI243" s="388" t="s">
        <v>195</v>
      </c>
    </row>
    <row r="244" spans="1:35" ht="12.75" customHeight="1" x14ac:dyDescent="0.2">
      <c r="A244" s="397" t="str">
        <f t="shared" si="3"/>
        <v>Ofsted Webpage</v>
      </c>
      <c r="B244" s="388">
        <v>52994</v>
      </c>
      <c r="C244" s="388">
        <v>112414</v>
      </c>
      <c r="D244" s="388">
        <v>10003866</v>
      </c>
      <c r="E244" s="388" t="s">
        <v>2384</v>
      </c>
      <c r="F244" s="388" t="s">
        <v>159</v>
      </c>
      <c r="G244" s="388" t="s">
        <v>14</v>
      </c>
      <c r="H244" s="388" t="s">
        <v>278</v>
      </c>
      <c r="I244" s="388" t="s">
        <v>152</v>
      </c>
      <c r="J244" s="388" t="s">
        <v>152</v>
      </c>
      <c r="K244" s="400">
        <v>43152</v>
      </c>
      <c r="L244" s="388">
        <v>1</v>
      </c>
      <c r="M244" s="403" t="s">
        <v>2385</v>
      </c>
      <c r="N244" s="388" t="s">
        <v>143</v>
      </c>
      <c r="O244" s="388" t="s">
        <v>104</v>
      </c>
      <c r="P244" s="400">
        <v>41603</v>
      </c>
      <c r="Q244" s="400">
        <v>41607</v>
      </c>
      <c r="R244" s="400">
        <v>41647</v>
      </c>
      <c r="S244" s="388">
        <v>2</v>
      </c>
      <c r="T244" s="388">
        <v>1</v>
      </c>
      <c r="U244" s="388">
        <v>2</v>
      </c>
      <c r="V244" s="388" t="s">
        <v>96</v>
      </c>
      <c r="W244" s="388">
        <v>2</v>
      </c>
      <c r="X244" s="388" t="s">
        <v>96</v>
      </c>
      <c r="Y244" s="401" t="s">
        <v>4818</v>
      </c>
      <c r="Z244" s="400">
        <v>39839</v>
      </c>
      <c r="AA244" s="400">
        <v>39843</v>
      </c>
      <c r="AB244" s="388" t="s">
        <v>143</v>
      </c>
      <c r="AC244" s="388" t="s">
        <v>4660</v>
      </c>
      <c r="AD244" s="388">
        <v>2</v>
      </c>
      <c r="AE244" s="388">
        <v>2</v>
      </c>
      <c r="AF244" s="388">
        <v>2</v>
      </c>
      <c r="AG244" s="388" t="s">
        <v>96</v>
      </c>
      <c r="AH244" s="388">
        <v>2</v>
      </c>
      <c r="AI244" s="388" t="s">
        <v>4537</v>
      </c>
    </row>
    <row r="245" spans="1:35" ht="12.75" customHeight="1" x14ac:dyDescent="0.2">
      <c r="A245" s="397" t="str">
        <f t="shared" si="3"/>
        <v>Ofsted Webpage</v>
      </c>
      <c r="B245" s="388">
        <v>52998</v>
      </c>
      <c r="C245" s="388">
        <v>106769</v>
      </c>
      <c r="D245" s="388">
        <v>10003872</v>
      </c>
      <c r="E245" s="388" t="s">
        <v>1628</v>
      </c>
      <c r="F245" s="388" t="s">
        <v>159</v>
      </c>
      <c r="G245" s="388" t="s">
        <v>14</v>
      </c>
      <c r="H245" s="388" t="s">
        <v>386</v>
      </c>
      <c r="I245" s="388" t="s">
        <v>152</v>
      </c>
      <c r="J245" s="388" t="s">
        <v>152</v>
      </c>
      <c r="K245" s="400">
        <v>43137</v>
      </c>
      <c r="L245" s="388">
        <v>1</v>
      </c>
      <c r="M245" s="403" t="s">
        <v>1629</v>
      </c>
      <c r="N245" s="388" t="s">
        <v>143</v>
      </c>
      <c r="O245" s="388" t="s">
        <v>104</v>
      </c>
      <c r="P245" s="400">
        <v>42135</v>
      </c>
      <c r="Q245" s="400">
        <v>42139</v>
      </c>
      <c r="R245" s="400">
        <v>42170</v>
      </c>
      <c r="S245" s="388">
        <v>2</v>
      </c>
      <c r="T245" s="388">
        <v>2</v>
      </c>
      <c r="U245" s="388">
        <v>2</v>
      </c>
      <c r="V245" s="388" t="s">
        <v>96</v>
      </c>
      <c r="W245" s="388">
        <v>2</v>
      </c>
      <c r="X245" s="388" t="s">
        <v>96</v>
      </c>
      <c r="Y245" s="401" t="s">
        <v>3309</v>
      </c>
      <c r="Z245" s="400">
        <v>41190</v>
      </c>
      <c r="AA245" s="400">
        <v>41194</v>
      </c>
      <c r="AB245" s="388" t="s">
        <v>143</v>
      </c>
      <c r="AC245" s="388" t="s">
        <v>4660</v>
      </c>
      <c r="AD245" s="388">
        <v>2</v>
      </c>
      <c r="AE245" s="388">
        <v>2</v>
      </c>
      <c r="AF245" s="388">
        <v>2</v>
      </c>
      <c r="AG245" s="388" t="s">
        <v>96</v>
      </c>
      <c r="AH245" s="388">
        <v>2</v>
      </c>
      <c r="AI245" s="388" t="s">
        <v>4537</v>
      </c>
    </row>
    <row r="246" spans="1:35" ht="12.75" customHeight="1" x14ac:dyDescent="0.2">
      <c r="A246" s="397" t="str">
        <f t="shared" si="3"/>
        <v>Ofsted Webpage</v>
      </c>
      <c r="B246" s="388">
        <v>53010</v>
      </c>
      <c r="C246" s="388">
        <v>107027</v>
      </c>
      <c r="D246" s="388">
        <v>10003889</v>
      </c>
      <c r="E246" s="388" t="s">
        <v>2387</v>
      </c>
      <c r="F246" s="388" t="s">
        <v>90</v>
      </c>
      <c r="G246" s="388" t="s">
        <v>13</v>
      </c>
      <c r="H246" s="388" t="s">
        <v>347</v>
      </c>
      <c r="I246" s="388" t="s">
        <v>186</v>
      </c>
      <c r="J246" s="388" t="s">
        <v>93</v>
      </c>
      <c r="K246" s="400">
        <v>43027</v>
      </c>
      <c r="L246" s="388">
        <v>1</v>
      </c>
      <c r="M246" s="403" t="s">
        <v>2388</v>
      </c>
      <c r="N246" s="388" t="s">
        <v>123</v>
      </c>
      <c r="O246" s="388" t="s">
        <v>104</v>
      </c>
      <c r="P246" s="400">
        <v>41540</v>
      </c>
      <c r="Q246" s="400">
        <v>41543</v>
      </c>
      <c r="R246" s="400">
        <v>41578</v>
      </c>
      <c r="S246" s="388">
        <v>2</v>
      </c>
      <c r="T246" s="388">
        <v>2</v>
      </c>
      <c r="U246" s="388">
        <v>2</v>
      </c>
      <c r="V246" s="388" t="s">
        <v>96</v>
      </c>
      <c r="W246" s="388">
        <v>2</v>
      </c>
      <c r="X246" s="388" t="s">
        <v>96</v>
      </c>
      <c r="Y246" s="401" t="s">
        <v>5339</v>
      </c>
      <c r="Z246" s="400">
        <v>39539</v>
      </c>
      <c r="AA246" s="400">
        <v>39541</v>
      </c>
      <c r="AB246" s="388" t="s">
        <v>4695</v>
      </c>
      <c r="AC246" s="388" t="s">
        <v>4660</v>
      </c>
      <c r="AD246" s="388">
        <v>2</v>
      </c>
      <c r="AE246" s="388">
        <v>2</v>
      </c>
      <c r="AF246" s="388">
        <v>2</v>
      </c>
      <c r="AG246" s="388" t="s">
        <v>96</v>
      </c>
      <c r="AH246" s="388">
        <v>3</v>
      </c>
      <c r="AI246" s="388" t="s">
        <v>4537</v>
      </c>
    </row>
    <row r="247" spans="1:35" ht="12.75" customHeight="1" x14ac:dyDescent="0.2">
      <c r="A247" s="397" t="str">
        <f t="shared" si="3"/>
        <v>Ofsted Webpage</v>
      </c>
      <c r="B247" s="388">
        <v>53025</v>
      </c>
      <c r="C247" s="388">
        <v>116638</v>
      </c>
      <c r="D247" s="388">
        <v>10003909</v>
      </c>
      <c r="E247" s="388" t="s">
        <v>893</v>
      </c>
      <c r="F247" s="388" t="s">
        <v>90</v>
      </c>
      <c r="G247" s="388" t="s">
        <v>13</v>
      </c>
      <c r="H247" s="388" t="s">
        <v>511</v>
      </c>
      <c r="I247" s="388" t="s">
        <v>186</v>
      </c>
      <c r="J247" s="388" t="s">
        <v>93</v>
      </c>
      <c r="K247" s="400" t="s">
        <v>195</v>
      </c>
      <c r="L247" s="388" t="s">
        <v>195</v>
      </c>
      <c r="M247" s="403">
        <v>10011491</v>
      </c>
      <c r="N247" s="388" t="s">
        <v>136</v>
      </c>
      <c r="O247" s="388" t="s">
        <v>104</v>
      </c>
      <c r="P247" s="400">
        <v>42541</v>
      </c>
      <c r="Q247" s="400">
        <v>42544</v>
      </c>
      <c r="R247" s="400">
        <v>42583</v>
      </c>
      <c r="S247" s="388">
        <v>2</v>
      </c>
      <c r="T247" s="388">
        <v>2</v>
      </c>
      <c r="U247" s="388">
        <v>2</v>
      </c>
      <c r="V247" s="388">
        <v>2</v>
      </c>
      <c r="W247" s="388">
        <v>2</v>
      </c>
      <c r="X247" s="388" t="s">
        <v>4480</v>
      </c>
      <c r="Y247" s="401" t="s">
        <v>2390</v>
      </c>
      <c r="Z247" s="400">
        <v>41771</v>
      </c>
      <c r="AA247" s="400">
        <v>41775</v>
      </c>
      <c r="AB247" s="388" t="s">
        <v>138</v>
      </c>
      <c r="AC247" s="388" t="s">
        <v>4660</v>
      </c>
      <c r="AD247" s="388">
        <v>2</v>
      </c>
      <c r="AE247" s="388">
        <v>2</v>
      </c>
      <c r="AF247" s="388">
        <v>2</v>
      </c>
      <c r="AG247" s="388" t="s">
        <v>96</v>
      </c>
      <c r="AH247" s="388">
        <v>2</v>
      </c>
      <c r="AI247" s="388" t="s">
        <v>4537</v>
      </c>
    </row>
    <row r="248" spans="1:35" ht="12.75" customHeight="1" x14ac:dyDescent="0.2">
      <c r="A248" s="397" t="str">
        <f t="shared" si="3"/>
        <v>Ofsted Webpage</v>
      </c>
      <c r="B248" s="388">
        <v>53032</v>
      </c>
      <c r="C248" s="388">
        <v>116639</v>
      </c>
      <c r="D248" s="388">
        <v>10003919</v>
      </c>
      <c r="E248" s="388" t="s">
        <v>895</v>
      </c>
      <c r="F248" s="388" t="s">
        <v>90</v>
      </c>
      <c r="G248" s="388" t="s">
        <v>13</v>
      </c>
      <c r="H248" s="388" t="s">
        <v>167</v>
      </c>
      <c r="I248" s="388" t="s">
        <v>102</v>
      </c>
      <c r="J248" s="388" t="s">
        <v>102</v>
      </c>
      <c r="K248" s="400" t="s">
        <v>195</v>
      </c>
      <c r="L248" s="388" t="s">
        <v>195</v>
      </c>
      <c r="M248" s="403">
        <v>10004951</v>
      </c>
      <c r="N248" s="388" t="s">
        <v>309</v>
      </c>
      <c r="O248" s="388" t="s">
        <v>104</v>
      </c>
      <c r="P248" s="400">
        <v>42395</v>
      </c>
      <c r="Q248" s="400">
        <v>42398</v>
      </c>
      <c r="R248" s="400">
        <v>42422</v>
      </c>
      <c r="S248" s="388">
        <v>2</v>
      </c>
      <c r="T248" s="388">
        <v>2</v>
      </c>
      <c r="U248" s="388">
        <v>2</v>
      </c>
      <c r="V248" s="388">
        <v>2</v>
      </c>
      <c r="W248" s="388">
        <v>2</v>
      </c>
      <c r="X248" s="388" t="s">
        <v>4480</v>
      </c>
      <c r="Y248" s="401" t="s">
        <v>2392</v>
      </c>
      <c r="Z248" s="400">
        <v>41869</v>
      </c>
      <c r="AA248" s="400">
        <v>41873</v>
      </c>
      <c r="AB248" s="388" t="s">
        <v>98</v>
      </c>
      <c r="AC248" s="388" t="s">
        <v>4660</v>
      </c>
      <c r="AD248" s="388">
        <v>3</v>
      </c>
      <c r="AE248" s="388">
        <v>3</v>
      </c>
      <c r="AF248" s="388">
        <v>3</v>
      </c>
      <c r="AG248" s="388" t="s">
        <v>96</v>
      </c>
      <c r="AH248" s="388">
        <v>3</v>
      </c>
      <c r="AI248" s="388" t="s">
        <v>118</v>
      </c>
    </row>
    <row r="249" spans="1:35" ht="12.75" customHeight="1" x14ac:dyDescent="0.2">
      <c r="A249" s="397" t="str">
        <f t="shared" si="3"/>
        <v>Ofsted Webpage</v>
      </c>
      <c r="B249" s="388">
        <v>53042</v>
      </c>
      <c r="C249" s="388">
        <v>110172</v>
      </c>
      <c r="D249" s="388">
        <v>10003932</v>
      </c>
      <c r="E249" s="388" t="s">
        <v>897</v>
      </c>
      <c r="F249" s="388" t="s">
        <v>159</v>
      </c>
      <c r="G249" s="388" t="s">
        <v>14</v>
      </c>
      <c r="H249" s="388" t="s">
        <v>223</v>
      </c>
      <c r="I249" s="388" t="s">
        <v>152</v>
      </c>
      <c r="J249" s="388" t="s">
        <v>152</v>
      </c>
      <c r="K249" s="400">
        <v>42488</v>
      </c>
      <c r="L249" s="388">
        <v>1</v>
      </c>
      <c r="M249" s="403" t="s">
        <v>3313</v>
      </c>
      <c r="N249" s="388" t="s">
        <v>143</v>
      </c>
      <c r="O249" s="388" t="s">
        <v>104</v>
      </c>
      <c r="P249" s="400">
        <v>41316</v>
      </c>
      <c r="Q249" s="400">
        <v>41320</v>
      </c>
      <c r="R249" s="400">
        <v>41355</v>
      </c>
      <c r="S249" s="388">
        <v>2</v>
      </c>
      <c r="T249" s="388">
        <v>2</v>
      </c>
      <c r="U249" s="388">
        <v>2</v>
      </c>
      <c r="V249" s="388" t="s">
        <v>96</v>
      </c>
      <c r="W249" s="388">
        <v>2</v>
      </c>
      <c r="X249" s="388" t="s">
        <v>96</v>
      </c>
      <c r="Y249" s="401" t="s">
        <v>4821</v>
      </c>
      <c r="Z249" s="400">
        <v>39965</v>
      </c>
      <c r="AA249" s="400">
        <v>39969</v>
      </c>
      <c r="AB249" s="388" t="s">
        <v>2421</v>
      </c>
      <c r="AC249" s="388" t="s">
        <v>4660</v>
      </c>
      <c r="AD249" s="388">
        <v>3</v>
      </c>
      <c r="AE249" s="388">
        <v>3</v>
      </c>
      <c r="AF249" s="388">
        <v>3</v>
      </c>
      <c r="AG249" s="388" t="s">
        <v>96</v>
      </c>
      <c r="AH249" s="388">
        <v>2</v>
      </c>
      <c r="AI249" s="388" t="s">
        <v>118</v>
      </c>
    </row>
    <row r="250" spans="1:35" ht="12.75" customHeight="1" x14ac:dyDescent="0.2">
      <c r="A250" s="397" t="str">
        <f t="shared" si="3"/>
        <v>Ofsted Webpage</v>
      </c>
      <c r="B250" s="388">
        <v>53068</v>
      </c>
      <c r="C250" s="388">
        <v>116017</v>
      </c>
      <c r="D250" s="388">
        <v>10008354</v>
      </c>
      <c r="E250" s="388" t="s">
        <v>1631</v>
      </c>
      <c r="F250" s="388" t="s">
        <v>90</v>
      </c>
      <c r="G250" s="388" t="s">
        <v>13</v>
      </c>
      <c r="H250" s="388" t="s">
        <v>299</v>
      </c>
      <c r="I250" s="388" t="s">
        <v>131</v>
      </c>
      <c r="J250" s="388" t="s">
        <v>131</v>
      </c>
      <c r="K250" s="400">
        <v>43271</v>
      </c>
      <c r="L250" s="388">
        <v>1</v>
      </c>
      <c r="M250" s="403" t="s">
        <v>1632</v>
      </c>
      <c r="N250" s="388" t="s">
        <v>123</v>
      </c>
      <c r="O250" s="388" t="s">
        <v>104</v>
      </c>
      <c r="P250" s="400">
        <v>42185</v>
      </c>
      <c r="Q250" s="400">
        <v>42188</v>
      </c>
      <c r="R250" s="400">
        <v>42216</v>
      </c>
      <c r="S250" s="388">
        <v>2</v>
      </c>
      <c r="T250" s="388">
        <v>2</v>
      </c>
      <c r="U250" s="388">
        <v>2</v>
      </c>
      <c r="V250" s="388" t="s">
        <v>96</v>
      </c>
      <c r="W250" s="388">
        <v>2</v>
      </c>
      <c r="X250" s="388" t="s">
        <v>96</v>
      </c>
      <c r="Y250" s="401" t="s">
        <v>5342</v>
      </c>
      <c r="Z250" s="400">
        <v>39538</v>
      </c>
      <c r="AA250" s="400">
        <v>39540</v>
      </c>
      <c r="AB250" s="388" t="s">
        <v>4695</v>
      </c>
      <c r="AC250" s="388" t="s">
        <v>4660</v>
      </c>
      <c r="AD250" s="388">
        <v>1</v>
      </c>
      <c r="AE250" s="388">
        <v>1</v>
      </c>
      <c r="AF250" s="388">
        <v>1</v>
      </c>
      <c r="AG250" s="388" t="s">
        <v>96</v>
      </c>
      <c r="AH250" s="388">
        <v>1</v>
      </c>
      <c r="AI250" s="388" t="s">
        <v>139</v>
      </c>
    </row>
    <row r="251" spans="1:35" ht="12.75" customHeight="1" x14ac:dyDescent="0.2">
      <c r="A251" s="397" t="str">
        <f t="shared" si="3"/>
        <v>Ofsted Webpage</v>
      </c>
      <c r="B251" s="388">
        <v>53069</v>
      </c>
      <c r="C251" s="388">
        <v>105607</v>
      </c>
      <c r="D251" s="388">
        <v>10003728</v>
      </c>
      <c r="E251" s="388" t="s">
        <v>899</v>
      </c>
      <c r="F251" s="388" t="s">
        <v>90</v>
      </c>
      <c r="G251" s="388" t="s">
        <v>13</v>
      </c>
      <c r="H251" s="388" t="s">
        <v>419</v>
      </c>
      <c r="I251" s="388" t="s">
        <v>115</v>
      </c>
      <c r="J251" s="388" t="s">
        <v>115</v>
      </c>
      <c r="K251" s="400" t="s">
        <v>195</v>
      </c>
      <c r="L251" s="388" t="s">
        <v>195</v>
      </c>
      <c r="M251" s="403">
        <v>10004952</v>
      </c>
      <c r="N251" s="388" t="s">
        <v>132</v>
      </c>
      <c r="O251" s="388" t="s">
        <v>104</v>
      </c>
      <c r="P251" s="400">
        <v>42298</v>
      </c>
      <c r="Q251" s="400">
        <v>42300</v>
      </c>
      <c r="R251" s="400">
        <v>42328</v>
      </c>
      <c r="S251" s="388">
        <v>2</v>
      </c>
      <c r="T251" s="388">
        <v>2</v>
      </c>
      <c r="U251" s="388">
        <v>2</v>
      </c>
      <c r="V251" s="388">
        <v>2</v>
      </c>
      <c r="W251" s="388">
        <v>2</v>
      </c>
      <c r="X251" s="388" t="s">
        <v>4480</v>
      </c>
      <c r="Y251" s="401" t="s">
        <v>2394</v>
      </c>
      <c r="Z251" s="400">
        <v>41842</v>
      </c>
      <c r="AA251" s="400">
        <v>41845</v>
      </c>
      <c r="AB251" s="388" t="s">
        <v>98</v>
      </c>
      <c r="AC251" s="388" t="s">
        <v>4660</v>
      </c>
      <c r="AD251" s="388">
        <v>3</v>
      </c>
      <c r="AE251" s="388">
        <v>3</v>
      </c>
      <c r="AF251" s="388">
        <v>3</v>
      </c>
      <c r="AG251" s="388" t="s">
        <v>96</v>
      </c>
      <c r="AH251" s="388">
        <v>3</v>
      </c>
      <c r="AI251" s="388" t="s">
        <v>118</v>
      </c>
    </row>
    <row r="252" spans="1:35" ht="12.75" customHeight="1" x14ac:dyDescent="0.2">
      <c r="A252" s="397" t="str">
        <f t="shared" si="3"/>
        <v>Ofsted Webpage</v>
      </c>
      <c r="B252" s="388">
        <v>53073</v>
      </c>
      <c r="C252" s="388">
        <v>108048</v>
      </c>
      <c r="D252" s="388">
        <v>10003954</v>
      </c>
      <c r="E252" s="388" t="s">
        <v>380</v>
      </c>
      <c r="F252" s="388" t="s">
        <v>159</v>
      </c>
      <c r="G252" s="388" t="s">
        <v>14</v>
      </c>
      <c r="H252" s="388" t="s">
        <v>130</v>
      </c>
      <c r="I252" s="388" t="s">
        <v>131</v>
      </c>
      <c r="J252" s="388" t="s">
        <v>131</v>
      </c>
      <c r="K252" s="400">
        <v>42706</v>
      </c>
      <c r="L252" s="388">
        <v>1</v>
      </c>
      <c r="M252" s="403" t="s">
        <v>4822</v>
      </c>
      <c r="N252" s="388" t="s">
        <v>143</v>
      </c>
      <c r="O252" s="388" t="s">
        <v>104</v>
      </c>
      <c r="P252" s="400">
        <v>40294</v>
      </c>
      <c r="Q252" s="400">
        <v>40298</v>
      </c>
      <c r="R252" s="400">
        <v>40339</v>
      </c>
      <c r="S252" s="388">
        <v>2</v>
      </c>
      <c r="T252" s="388">
        <v>2</v>
      </c>
      <c r="U252" s="388">
        <v>2</v>
      </c>
      <c r="V252" s="388" t="s">
        <v>96</v>
      </c>
      <c r="W252" s="388">
        <v>2</v>
      </c>
      <c r="X252" s="388" t="s">
        <v>96</v>
      </c>
      <c r="Y252" s="401" t="s">
        <v>4823</v>
      </c>
      <c r="Z252" s="400">
        <v>39052</v>
      </c>
      <c r="AA252" s="400">
        <v>39052</v>
      </c>
      <c r="AB252" s="388" t="s">
        <v>4797</v>
      </c>
      <c r="AC252" s="388" t="s">
        <v>4660</v>
      </c>
      <c r="AD252" s="388">
        <v>3</v>
      </c>
      <c r="AE252" s="388">
        <v>3</v>
      </c>
      <c r="AF252" s="388" t="s">
        <v>96</v>
      </c>
      <c r="AG252" s="388" t="s">
        <v>96</v>
      </c>
      <c r="AH252" s="388" t="s">
        <v>96</v>
      </c>
      <c r="AI252" s="388" t="s">
        <v>118</v>
      </c>
    </row>
    <row r="253" spans="1:35" ht="12.75" customHeight="1" x14ac:dyDescent="0.2">
      <c r="A253" s="397" t="str">
        <f t="shared" si="3"/>
        <v>Ofsted Webpage</v>
      </c>
      <c r="B253" s="388">
        <v>53094</v>
      </c>
      <c r="C253" s="388">
        <v>106537</v>
      </c>
      <c r="D253" s="388">
        <v>10003976</v>
      </c>
      <c r="E253" s="388" t="s">
        <v>901</v>
      </c>
      <c r="F253" s="388" t="s">
        <v>90</v>
      </c>
      <c r="G253" s="388" t="s">
        <v>13</v>
      </c>
      <c r="H253" s="388" t="s">
        <v>154</v>
      </c>
      <c r="I253" s="388" t="s">
        <v>155</v>
      </c>
      <c r="J253" s="388" t="s">
        <v>155</v>
      </c>
      <c r="K253" s="400">
        <v>42291</v>
      </c>
      <c r="L253" s="388">
        <v>1</v>
      </c>
      <c r="M253" s="403" t="s">
        <v>5343</v>
      </c>
      <c r="N253" s="388" t="s">
        <v>4695</v>
      </c>
      <c r="O253" s="388" t="s">
        <v>104</v>
      </c>
      <c r="P253" s="400">
        <v>40252</v>
      </c>
      <c r="Q253" s="400">
        <v>40256</v>
      </c>
      <c r="R253" s="400">
        <v>40284</v>
      </c>
      <c r="S253" s="388">
        <v>2</v>
      </c>
      <c r="T253" s="388">
        <v>2</v>
      </c>
      <c r="U253" s="388">
        <v>3</v>
      </c>
      <c r="V253" s="388" t="s">
        <v>96</v>
      </c>
      <c r="W253" s="388">
        <v>2</v>
      </c>
      <c r="X253" s="388" t="s">
        <v>96</v>
      </c>
      <c r="Y253" s="401" t="s">
        <v>5344</v>
      </c>
      <c r="Z253" s="400">
        <v>39419</v>
      </c>
      <c r="AA253" s="400">
        <v>39422</v>
      </c>
      <c r="AB253" s="388" t="s">
        <v>4695</v>
      </c>
      <c r="AC253" s="388" t="s">
        <v>4660</v>
      </c>
      <c r="AD253" s="388">
        <v>2</v>
      </c>
      <c r="AE253" s="388">
        <v>2</v>
      </c>
      <c r="AF253" s="388">
        <v>2</v>
      </c>
      <c r="AG253" s="388" t="s">
        <v>96</v>
      </c>
      <c r="AH253" s="388">
        <v>2</v>
      </c>
      <c r="AI253" s="388" t="s">
        <v>4537</v>
      </c>
    </row>
    <row r="254" spans="1:35" ht="12.75" customHeight="1" x14ac:dyDescent="0.2">
      <c r="A254" s="397" t="str">
        <f t="shared" si="3"/>
        <v>Ofsted Webpage</v>
      </c>
      <c r="B254" s="388">
        <v>53100</v>
      </c>
      <c r="C254" s="388">
        <v>108156</v>
      </c>
      <c r="D254" s="388">
        <v>10000143</v>
      </c>
      <c r="E254" s="388" t="s">
        <v>349</v>
      </c>
      <c r="F254" s="388" t="s">
        <v>159</v>
      </c>
      <c r="G254" s="388" t="s">
        <v>14</v>
      </c>
      <c r="H254" s="388" t="s">
        <v>350</v>
      </c>
      <c r="I254" s="388" t="s">
        <v>115</v>
      </c>
      <c r="J254" s="388" t="s">
        <v>115</v>
      </c>
      <c r="K254" s="400" t="s">
        <v>195</v>
      </c>
      <c r="L254" s="388" t="s">
        <v>195</v>
      </c>
      <c r="M254" s="403">
        <v>10020127</v>
      </c>
      <c r="N254" s="388" t="s">
        <v>257</v>
      </c>
      <c r="O254" s="388" t="s">
        <v>104</v>
      </c>
      <c r="P254" s="400">
        <v>42710</v>
      </c>
      <c r="Q254" s="400">
        <v>42713</v>
      </c>
      <c r="R254" s="400">
        <v>42755</v>
      </c>
      <c r="S254" s="388">
        <v>2</v>
      </c>
      <c r="T254" s="388">
        <v>2</v>
      </c>
      <c r="U254" s="388">
        <v>2</v>
      </c>
      <c r="V254" s="388">
        <v>2</v>
      </c>
      <c r="W254" s="388">
        <v>2</v>
      </c>
      <c r="X254" s="388" t="s">
        <v>4480</v>
      </c>
      <c r="Y254" s="401" t="s">
        <v>351</v>
      </c>
      <c r="Z254" s="400">
        <v>41386</v>
      </c>
      <c r="AA254" s="400">
        <v>41390</v>
      </c>
      <c r="AB254" s="388" t="s">
        <v>352</v>
      </c>
      <c r="AC254" s="388" t="s">
        <v>4660</v>
      </c>
      <c r="AD254" s="388">
        <v>2</v>
      </c>
      <c r="AE254" s="388">
        <v>2</v>
      </c>
      <c r="AF254" s="388">
        <v>2</v>
      </c>
      <c r="AG254" s="388" t="s">
        <v>96</v>
      </c>
      <c r="AH254" s="388">
        <v>2</v>
      </c>
      <c r="AI254" s="388" t="s">
        <v>4537</v>
      </c>
    </row>
    <row r="255" spans="1:35" ht="12.75" customHeight="1" x14ac:dyDescent="0.2">
      <c r="A255" s="397" t="str">
        <f t="shared" si="3"/>
        <v>Ofsted Webpage</v>
      </c>
      <c r="B255" s="388">
        <v>53104</v>
      </c>
      <c r="C255" s="388">
        <v>108155</v>
      </c>
      <c r="D255" s="388">
        <v>10000146</v>
      </c>
      <c r="E255" s="388" t="s">
        <v>4610</v>
      </c>
      <c r="F255" s="388" t="s">
        <v>159</v>
      </c>
      <c r="G255" s="388" t="s">
        <v>14</v>
      </c>
      <c r="H255" s="388" t="s">
        <v>675</v>
      </c>
      <c r="I255" s="388" t="s">
        <v>115</v>
      </c>
      <c r="J255" s="388" t="s">
        <v>115</v>
      </c>
      <c r="K255" s="400" t="s">
        <v>195</v>
      </c>
      <c r="L255" s="388" t="s">
        <v>195</v>
      </c>
      <c r="M255" s="403">
        <v>10041166</v>
      </c>
      <c r="N255" s="388" t="s">
        <v>197</v>
      </c>
      <c r="O255" s="388" t="s">
        <v>104</v>
      </c>
      <c r="P255" s="400">
        <v>43109</v>
      </c>
      <c r="Q255" s="400">
        <v>43112</v>
      </c>
      <c r="R255" s="400">
        <v>43147</v>
      </c>
      <c r="S255" s="388">
        <v>3</v>
      </c>
      <c r="T255" s="388">
        <v>3</v>
      </c>
      <c r="U255" s="388">
        <v>3</v>
      </c>
      <c r="V255" s="388">
        <v>2</v>
      </c>
      <c r="W255" s="388">
        <v>3</v>
      </c>
      <c r="X255" s="388" t="s">
        <v>4480</v>
      </c>
      <c r="Y255" s="401">
        <v>10011492</v>
      </c>
      <c r="Z255" s="400">
        <v>42506</v>
      </c>
      <c r="AA255" s="400">
        <v>42509</v>
      </c>
      <c r="AB255" s="388" t="s">
        <v>257</v>
      </c>
      <c r="AC255" s="388" t="s">
        <v>4660</v>
      </c>
      <c r="AD255" s="388">
        <v>3</v>
      </c>
      <c r="AE255" s="388">
        <v>3</v>
      </c>
      <c r="AF255" s="388">
        <v>3</v>
      </c>
      <c r="AG255" s="388">
        <v>3</v>
      </c>
      <c r="AH255" s="388">
        <v>3</v>
      </c>
      <c r="AI255" s="388" t="s">
        <v>4537</v>
      </c>
    </row>
    <row r="256" spans="1:35" ht="12.75" customHeight="1" x14ac:dyDescent="0.2">
      <c r="A256" s="397" t="str">
        <f t="shared" si="3"/>
        <v>Ofsted Webpage</v>
      </c>
      <c r="B256" s="388">
        <v>53106</v>
      </c>
      <c r="C256" s="388">
        <v>108130</v>
      </c>
      <c r="D256" s="388">
        <v>10000863</v>
      </c>
      <c r="E256" s="388" t="s">
        <v>3936</v>
      </c>
      <c r="F256" s="388" t="s">
        <v>159</v>
      </c>
      <c r="G256" s="388" t="s">
        <v>14</v>
      </c>
      <c r="H256" s="388" t="s">
        <v>210</v>
      </c>
      <c r="I256" s="388" t="s">
        <v>115</v>
      </c>
      <c r="J256" s="388" t="s">
        <v>115</v>
      </c>
      <c r="K256" s="400">
        <v>42816</v>
      </c>
      <c r="L256" s="388">
        <v>1</v>
      </c>
      <c r="M256" s="403" t="s">
        <v>4762</v>
      </c>
      <c r="N256" s="388" t="s">
        <v>143</v>
      </c>
      <c r="O256" s="388" t="s">
        <v>104</v>
      </c>
      <c r="P256" s="400">
        <v>40987</v>
      </c>
      <c r="Q256" s="400">
        <v>40991</v>
      </c>
      <c r="R256" s="400">
        <v>41030</v>
      </c>
      <c r="S256" s="388">
        <v>2</v>
      </c>
      <c r="T256" s="388">
        <v>2</v>
      </c>
      <c r="U256" s="388">
        <v>2</v>
      </c>
      <c r="V256" s="388" t="s">
        <v>96</v>
      </c>
      <c r="W256" s="388">
        <v>2</v>
      </c>
      <c r="X256" s="388" t="s">
        <v>96</v>
      </c>
      <c r="Y256" s="401" t="s">
        <v>4763</v>
      </c>
      <c r="Z256" s="400">
        <v>39930</v>
      </c>
      <c r="AA256" s="400">
        <v>39934</v>
      </c>
      <c r="AB256" s="388" t="s">
        <v>143</v>
      </c>
      <c r="AC256" s="388" t="s">
        <v>4660</v>
      </c>
      <c r="AD256" s="388">
        <v>3</v>
      </c>
      <c r="AE256" s="388">
        <v>3</v>
      </c>
      <c r="AF256" s="388">
        <v>3</v>
      </c>
      <c r="AG256" s="388" t="s">
        <v>96</v>
      </c>
      <c r="AH256" s="388">
        <v>3</v>
      </c>
      <c r="AI256" s="388" t="s">
        <v>118</v>
      </c>
    </row>
    <row r="257" spans="1:35" ht="12.75" customHeight="1" x14ac:dyDescent="0.2">
      <c r="A257" s="397" t="str">
        <f t="shared" si="3"/>
        <v>Ofsted Webpage</v>
      </c>
      <c r="B257" s="388">
        <v>53108</v>
      </c>
      <c r="C257" s="388">
        <v>115154</v>
      </c>
      <c r="D257" s="388">
        <v>10003987</v>
      </c>
      <c r="E257" s="388" t="s">
        <v>1634</v>
      </c>
      <c r="F257" s="388" t="s">
        <v>159</v>
      </c>
      <c r="G257" s="388" t="s">
        <v>14</v>
      </c>
      <c r="H257" s="388" t="s">
        <v>419</v>
      </c>
      <c r="I257" s="388" t="s">
        <v>115</v>
      </c>
      <c r="J257" s="388" t="s">
        <v>115</v>
      </c>
      <c r="K257" s="400" t="s">
        <v>195</v>
      </c>
      <c r="L257" s="388" t="s">
        <v>195</v>
      </c>
      <c r="M257" s="403">
        <v>10020118</v>
      </c>
      <c r="N257" s="388" t="s">
        <v>197</v>
      </c>
      <c r="O257" s="388" t="s">
        <v>104</v>
      </c>
      <c r="P257" s="400">
        <v>42773</v>
      </c>
      <c r="Q257" s="400">
        <v>42776</v>
      </c>
      <c r="R257" s="400">
        <v>42828</v>
      </c>
      <c r="S257" s="388">
        <v>3</v>
      </c>
      <c r="T257" s="388">
        <v>3</v>
      </c>
      <c r="U257" s="388">
        <v>3</v>
      </c>
      <c r="V257" s="388">
        <v>3</v>
      </c>
      <c r="W257" s="388">
        <v>3</v>
      </c>
      <c r="X257" s="388" t="s">
        <v>4480</v>
      </c>
      <c r="Y257" s="401" t="s">
        <v>1635</v>
      </c>
      <c r="Z257" s="400">
        <v>42073</v>
      </c>
      <c r="AA257" s="400">
        <v>42076</v>
      </c>
      <c r="AB257" s="388" t="s">
        <v>143</v>
      </c>
      <c r="AC257" s="388" t="s">
        <v>4660</v>
      </c>
      <c r="AD257" s="388">
        <v>3</v>
      </c>
      <c r="AE257" s="388">
        <v>3</v>
      </c>
      <c r="AF257" s="388">
        <v>2</v>
      </c>
      <c r="AG257" s="388" t="s">
        <v>96</v>
      </c>
      <c r="AH257" s="388">
        <v>3</v>
      </c>
      <c r="AI257" s="388" t="s">
        <v>4537</v>
      </c>
    </row>
    <row r="258" spans="1:35" ht="12.75" customHeight="1" x14ac:dyDescent="0.2">
      <c r="A258" s="397" t="str">
        <f t="shared" si="3"/>
        <v>Ofsted Webpage</v>
      </c>
      <c r="B258" s="388">
        <v>53110</v>
      </c>
      <c r="C258" s="388">
        <v>111617</v>
      </c>
      <c r="D258" s="388">
        <v>10003988</v>
      </c>
      <c r="E258" s="388" t="s">
        <v>905</v>
      </c>
      <c r="F258" s="388" t="s">
        <v>159</v>
      </c>
      <c r="G258" s="388" t="s">
        <v>14</v>
      </c>
      <c r="H258" s="388" t="s">
        <v>114</v>
      </c>
      <c r="I258" s="388" t="s">
        <v>115</v>
      </c>
      <c r="J258" s="388" t="s">
        <v>115</v>
      </c>
      <c r="K258" s="400">
        <v>42530</v>
      </c>
      <c r="L258" s="388">
        <v>1</v>
      </c>
      <c r="M258" s="403" t="s">
        <v>4773</v>
      </c>
      <c r="N258" s="388" t="s">
        <v>143</v>
      </c>
      <c r="O258" s="388" t="s">
        <v>104</v>
      </c>
      <c r="P258" s="400">
        <v>40672</v>
      </c>
      <c r="Q258" s="400">
        <v>40676</v>
      </c>
      <c r="R258" s="400">
        <v>40714</v>
      </c>
      <c r="S258" s="388">
        <v>2</v>
      </c>
      <c r="T258" s="388">
        <v>2</v>
      </c>
      <c r="U258" s="388">
        <v>3</v>
      </c>
      <c r="V258" s="388" t="s">
        <v>96</v>
      </c>
      <c r="W258" s="388">
        <v>2</v>
      </c>
      <c r="X258" s="388" t="s">
        <v>96</v>
      </c>
      <c r="Y258" s="401" t="s">
        <v>4774</v>
      </c>
      <c r="Z258" s="400">
        <v>39601</v>
      </c>
      <c r="AA258" s="400">
        <v>39605</v>
      </c>
      <c r="AB258" s="388" t="s">
        <v>143</v>
      </c>
      <c r="AC258" s="388" t="s">
        <v>4660</v>
      </c>
      <c r="AD258" s="388">
        <v>3</v>
      </c>
      <c r="AE258" s="388">
        <v>3</v>
      </c>
      <c r="AF258" s="388">
        <v>3</v>
      </c>
      <c r="AG258" s="388" t="s">
        <v>96</v>
      </c>
      <c r="AH258" s="388">
        <v>3</v>
      </c>
      <c r="AI258" s="388" t="s">
        <v>118</v>
      </c>
    </row>
    <row r="259" spans="1:35" ht="12.75" customHeight="1" x14ac:dyDescent="0.2">
      <c r="A259" s="397" t="str">
        <f t="shared" si="3"/>
        <v>Ofsted Webpage</v>
      </c>
      <c r="B259" s="388">
        <v>53112</v>
      </c>
      <c r="C259" s="388">
        <v>108123</v>
      </c>
      <c r="D259" s="388">
        <v>10003989</v>
      </c>
      <c r="E259" s="388" t="s">
        <v>514</v>
      </c>
      <c r="F259" s="388" t="s">
        <v>159</v>
      </c>
      <c r="G259" s="388" t="s">
        <v>14</v>
      </c>
      <c r="H259" s="388" t="s">
        <v>515</v>
      </c>
      <c r="I259" s="388" t="s">
        <v>115</v>
      </c>
      <c r="J259" s="388" t="s">
        <v>115</v>
      </c>
      <c r="K259" s="400">
        <v>42656</v>
      </c>
      <c r="L259" s="388">
        <v>1</v>
      </c>
      <c r="M259" s="403" t="s">
        <v>4785</v>
      </c>
      <c r="N259" s="388" t="s">
        <v>143</v>
      </c>
      <c r="O259" s="388" t="s">
        <v>104</v>
      </c>
      <c r="P259" s="400">
        <v>40336</v>
      </c>
      <c r="Q259" s="400">
        <v>40340</v>
      </c>
      <c r="R259" s="400">
        <v>40375</v>
      </c>
      <c r="S259" s="388">
        <v>2</v>
      </c>
      <c r="T259" s="388">
        <v>2</v>
      </c>
      <c r="U259" s="388">
        <v>2</v>
      </c>
      <c r="V259" s="388" t="s">
        <v>96</v>
      </c>
      <c r="W259" s="388">
        <v>3</v>
      </c>
      <c r="X259" s="388" t="s">
        <v>96</v>
      </c>
      <c r="Y259" s="401" t="s">
        <v>4786</v>
      </c>
      <c r="Z259" s="400">
        <v>38779</v>
      </c>
      <c r="AA259" s="400">
        <v>38779</v>
      </c>
      <c r="AB259" s="388" t="s">
        <v>4754</v>
      </c>
      <c r="AC259" s="388" t="s">
        <v>4660</v>
      </c>
      <c r="AD259" s="388">
        <v>2</v>
      </c>
      <c r="AE259" s="388">
        <v>2</v>
      </c>
      <c r="AF259" s="388" t="s">
        <v>96</v>
      </c>
      <c r="AG259" s="388" t="s">
        <v>96</v>
      </c>
      <c r="AH259" s="388" t="s">
        <v>96</v>
      </c>
      <c r="AI259" s="388" t="s">
        <v>4537</v>
      </c>
    </row>
    <row r="260" spans="1:35" ht="12.75" customHeight="1" x14ac:dyDescent="0.2">
      <c r="A260" s="397" t="str">
        <f t="shared" si="3"/>
        <v>Ofsted Webpage</v>
      </c>
      <c r="B260" s="388">
        <v>53116</v>
      </c>
      <c r="C260" s="388">
        <v>109443</v>
      </c>
      <c r="D260" s="388">
        <v>10002260</v>
      </c>
      <c r="E260" s="388" t="s">
        <v>1637</v>
      </c>
      <c r="F260" s="388" t="s">
        <v>159</v>
      </c>
      <c r="G260" s="388" t="s">
        <v>14</v>
      </c>
      <c r="H260" s="388" t="s">
        <v>392</v>
      </c>
      <c r="I260" s="388" t="s">
        <v>115</v>
      </c>
      <c r="J260" s="388" t="s">
        <v>115</v>
      </c>
      <c r="K260" s="400" t="s">
        <v>195</v>
      </c>
      <c r="L260" s="388" t="s">
        <v>195</v>
      </c>
      <c r="M260" s="403">
        <v>10052055</v>
      </c>
      <c r="N260" s="388" t="s">
        <v>257</v>
      </c>
      <c r="O260" s="388" t="s">
        <v>104</v>
      </c>
      <c r="P260" s="400">
        <v>43269</v>
      </c>
      <c r="Q260" s="400">
        <v>43271</v>
      </c>
      <c r="R260" s="400">
        <v>43290</v>
      </c>
      <c r="S260" s="388">
        <v>2</v>
      </c>
      <c r="T260" s="388">
        <v>2</v>
      </c>
      <c r="U260" s="388">
        <v>2</v>
      </c>
      <c r="V260" s="388">
        <v>2</v>
      </c>
      <c r="W260" s="388">
        <v>2</v>
      </c>
      <c r="X260" s="388" t="s">
        <v>4480</v>
      </c>
      <c r="Y260" s="401" t="s">
        <v>1638</v>
      </c>
      <c r="Z260" s="400">
        <v>42087</v>
      </c>
      <c r="AA260" s="400">
        <v>42090</v>
      </c>
      <c r="AB260" s="388" t="s">
        <v>352</v>
      </c>
      <c r="AC260" s="388" t="s">
        <v>4660</v>
      </c>
      <c r="AD260" s="388">
        <v>2</v>
      </c>
      <c r="AE260" s="388">
        <v>2</v>
      </c>
      <c r="AF260" s="388">
        <v>2</v>
      </c>
      <c r="AG260" s="388" t="s">
        <v>96</v>
      </c>
      <c r="AH260" s="388">
        <v>2</v>
      </c>
      <c r="AI260" s="388" t="s">
        <v>4537</v>
      </c>
    </row>
    <row r="261" spans="1:35" ht="12.75" customHeight="1" x14ac:dyDescent="0.2">
      <c r="A261" s="397" t="str">
        <f t="shared" ref="A261:A324" si="4">IF(B261&lt;&gt;"",HYPERLINK(CONCATENATE("http://reports.ofsted.gov.uk/inspection-reports/find-inspection-report/provider/ELS/",B261),"Ofsted Webpage"),"")</f>
        <v>Ofsted Webpage</v>
      </c>
      <c r="B261" s="388">
        <v>53117</v>
      </c>
      <c r="C261" s="388">
        <v>115752</v>
      </c>
      <c r="D261" s="388">
        <v>10003990</v>
      </c>
      <c r="E261" s="388" t="s">
        <v>3318</v>
      </c>
      <c r="F261" s="388" t="s">
        <v>159</v>
      </c>
      <c r="G261" s="388" t="s">
        <v>14</v>
      </c>
      <c r="H261" s="388" t="s">
        <v>656</v>
      </c>
      <c r="I261" s="388" t="s">
        <v>115</v>
      </c>
      <c r="J261" s="388" t="s">
        <v>115</v>
      </c>
      <c r="K261" s="400">
        <v>42873</v>
      </c>
      <c r="L261" s="388">
        <v>1</v>
      </c>
      <c r="M261" s="403" t="s">
        <v>3319</v>
      </c>
      <c r="N261" s="388" t="s">
        <v>143</v>
      </c>
      <c r="O261" s="388" t="s">
        <v>104</v>
      </c>
      <c r="P261" s="400">
        <v>41408</v>
      </c>
      <c r="Q261" s="400">
        <v>41411</v>
      </c>
      <c r="R261" s="400">
        <v>41449</v>
      </c>
      <c r="S261" s="388">
        <v>2</v>
      </c>
      <c r="T261" s="388">
        <v>2</v>
      </c>
      <c r="U261" s="388">
        <v>2</v>
      </c>
      <c r="V261" s="388" t="s">
        <v>96</v>
      </c>
      <c r="W261" s="388">
        <v>2</v>
      </c>
      <c r="X261" s="388" t="s">
        <v>96</v>
      </c>
      <c r="Y261" s="401" t="s">
        <v>4839</v>
      </c>
      <c r="Z261" s="400">
        <v>39930</v>
      </c>
      <c r="AA261" s="400">
        <v>39934</v>
      </c>
      <c r="AB261" s="388" t="s">
        <v>143</v>
      </c>
      <c r="AC261" s="388" t="s">
        <v>4660</v>
      </c>
      <c r="AD261" s="388">
        <v>3</v>
      </c>
      <c r="AE261" s="388">
        <v>3</v>
      </c>
      <c r="AF261" s="388">
        <v>3</v>
      </c>
      <c r="AG261" s="388" t="s">
        <v>96</v>
      </c>
      <c r="AH261" s="388">
        <v>3</v>
      </c>
      <c r="AI261" s="388" t="s">
        <v>118</v>
      </c>
    </row>
    <row r="262" spans="1:35" ht="12.75" customHeight="1" x14ac:dyDescent="0.2">
      <c r="A262" s="397" t="str">
        <f t="shared" si="4"/>
        <v>Ofsted Webpage</v>
      </c>
      <c r="B262" s="388">
        <v>53121</v>
      </c>
      <c r="C262" s="388">
        <v>115106</v>
      </c>
      <c r="D262" s="388">
        <v>10002868</v>
      </c>
      <c r="E262" s="388" t="s">
        <v>445</v>
      </c>
      <c r="F262" s="388" t="s">
        <v>159</v>
      </c>
      <c r="G262" s="388" t="s">
        <v>14</v>
      </c>
      <c r="H262" s="388" t="s">
        <v>284</v>
      </c>
      <c r="I262" s="388" t="s">
        <v>115</v>
      </c>
      <c r="J262" s="388" t="s">
        <v>115</v>
      </c>
      <c r="K262" s="400">
        <v>42691</v>
      </c>
      <c r="L262" s="388">
        <v>1</v>
      </c>
      <c r="M262" s="403" t="s">
        <v>4803</v>
      </c>
      <c r="N262" s="388" t="s">
        <v>143</v>
      </c>
      <c r="O262" s="388" t="s">
        <v>104</v>
      </c>
      <c r="P262" s="400">
        <v>40350</v>
      </c>
      <c r="Q262" s="400">
        <v>40354</v>
      </c>
      <c r="R262" s="400">
        <v>40389</v>
      </c>
      <c r="S262" s="388">
        <v>2</v>
      </c>
      <c r="T262" s="388">
        <v>1</v>
      </c>
      <c r="U262" s="388">
        <v>2</v>
      </c>
      <c r="V262" s="388" t="s">
        <v>96</v>
      </c>
      <c r="W262" s="388">
        <v>2</v>
      </c>
      <c r="X262" s="388" t="s">
        <v>96</v>
      </c>
      <c r="Y262" s="401" t="s">
        <v>4804</v>
      </c>
      <c r="Z262" s="400">
        <v>38786</v>
      </c>
      <c r="AA262" s="400">
        <v>38786</v>
      </c>
      <c r="AB262" s="388" t="s">
        <v>4754</v>
      </c>
      <c r="AC262" s="388" t="s">
        <v>4660</v>
      </c>
      <c r="AD262" s="388">
        <v>3</v>
      </c>
      <c r="AE262" s="388">
        <v>3</v>
      </c>
      <c r="AF262" s="388" t="s">
        <v>96</v>
      </c>
      <c r="AG262" s="388" t="s">
        <v>96</v>
      </c>
      <c r="AH262" s="388" t="s">
        <v>96</v>
      </c>
      <c r="AI262" s="388" t="s">
        <v>118</v>
      </c>
    </row>
    <row r="263" spans="1:35" ht="12.75" customHeight="1" x14ac:dyDescent="0.2">
      <c r="A263" s="397" t="str">
        <f t="shared" si="4"/>
        <v>Ofsted Webpage</v>
      </c>
      <c r="B263" s="388">
        <v>53124</v>
      </c>
      <c r="C263" s="388">
        <v>107480</v>
      </c>
      <c r="D263" s="388">
        <v>10002859</v>
      </c>
      <c r="E263" s="388" t="s">
        <v>478</v>
      </c>
      <c r="F263" s="388" t="s">
        <v>159</v>
      </c>
      <c r="G263" s="388" t="s">
        <v>14</v>
      </c>
      <c r="H263" s="388" t="s">
        <v>479</v>
      </c>
      <c r="I263" s="388" t="s">
        <v>115</v>
      </c>
      <c r="J263" s="388" t="s">
        <v>115</v>
      </c>
      <c r="K263" s="400" t="s">
        <v>195</v>
      </c>
      <c r="L263" s="388" t="s">
        <v>195</v>
      </c>
      <c r="M263" s="403">
        <v>10008488</v>
      </c>
      <c r="N263" s="388" t="s">
        <v>355</v>
      </c>
      <c r="O263" s="388" t="s">
        <v>104</v>
      </c>
      <c r="P263" s="400">
        <v>42675</v>
      </c>
      <c r="Q263" s="400">
        <v>42678</v>
      </c>
      <c r="R263" s="400">
        <v>42716</v>
      </c>
      <c r="S263" s="388">
        <v>2</v>
      </c>
      <c r="T263" s="388">
        <v>2</v>
      </c>
      <c r="U263" s="388">
        <v>2</v>
      </c>
      <c r="V263" s="388">
        <v>2</v>
      </c>
      <c r="W263" s="388">
        <v>2</v>
      </c>
      <c r="X263" s="388" t="s">
        <v>4480</v>
      </c>
      <c r="Y263" s="401" t="s">
        <v>480</v>
      </c>
      <c r="Z263" s="400">
        <v>41953</v>
      </c>
      <c r="AA263" s="400">
        <v>41957</v>
      </c>
      <c r="AB263" s="388" t="s">
        <v>282</v>
      </c>
      <c r="AC263" s="388" t="s">
        <v>4660</v>
      </c>
      <c r="AD263" s="388">
        <v>3</v>
      </c>
      <c r="AE263" s="388">
        <v>3</v>
      </c>
      <c r="AF263" s="388">
        <v>3</v>
      </c>
      <c r="AG263" s="388" t="s">
        <v>96</v>
      </c>
      <c r="AH263" s="388">
        <v>3</v>
      </c>
      <c r="AI263" s="388" t="s">
        <v>118</v>
      </c>
    </row>
    <row r="264" spans="1:35" ht="12.75" customHeight="1" x14ac:dyDescent="0.2">
      <c r="A264" s="397" t="str">
        <f t="shared" si="4"/>
        <v>Ofsted Webpage</v>
      </c>
      <c r="B264" s="388">
        <v>53127</v>
      </c>
      <c r="C264" s="388">
        <v>108069</v>
      </c>
      <c r="D264" s="388">
        <v>10003993</v>
      </c>
      <c r="E264" s="388" t="s">
        <v>1641</v>
      </c>
      <c r="F264" s="388" t="s">
        <v>159</v>
      </c>
      <c r="G264" s="388" t="s">
        <v>14</v>
      </c>
      <c r="H264" s="388" t="s">
        <v>248</v>
      </c>
      <c r="I264" s="388" t="s">
        <v>115</v>
      </c>
      <c r="J264" s="388" t="s">
        <v>115</v>
      </c>
      <c r="K264" s="400">
        <v>43020</v>
      </c>
      <c r="L264" s="388">
        <v>1</v>
      </c>
      <c r="M264" s="403" t="s">
        <v>1642</v>
      </c>
      <c r="N264" s="388" t="s">
        <v>352</v>
      </c>
      <c r="O264" s="388" t="s">
        <v>104</v>
      </c>
      <c r="P264" s="400">
        <v>41925</v>
      </c>
      <c r="Q264" s="400">
        <v>41929</v>
      </c>
      <c r="R264" s="400">
        <v>41977</v>
      </c>
      <c r="S264" s="388">
        <v>2</v>
      </c>
      <c r="T264" s="388">
        <v>2</v>
      </c>
      <c r="U264" s="388">
        <v>2</v>
      </c>
      <c r="V264" s="388" t="s">
        <v>96</v>
      </c>
      <c r="W264" s="388">
        <v>2</v>
      </c>
      <c r="X264" s="388" t="s">
        <v>96</v>
      </c>
      <c r="Y264" s="401" t="s">
        <v>4807</v>
      </c>
      <c r="Z264" s="400">
        <v>41029</v>
      </c>
      <c r="AA264" s="400">
        <v>41033</v>
      </c>
      <c r="AB264" s="388" t="s">
        <v>143</v>
      </c>
      <c r="AC264" s="388" t="s">
        <v>4660</v>
      </c>
      <c r="AD264" s="388">
        <v>3</v>
      </c>
      <c r="AE264" s="388">
        <v>3</v>
      </c>
      <c r="AF264" s="388">
        <v>2</v>
      </c>
      <c r="AG264" s="388" t="s">
        <v>96</v>
      </c>
      <c r="AH264" s="388">
        <v>3</v>
      </c>
      <c r="AI264" s="388" t="s">
        <v>118</v>
      </c>
    </row>
    <row r="265" spans="1:35" ht="12.75" customHeight="1" x14ac:dyDescent="0.2">
      <c r="A265" s="397" t="str">
        <f t="shared" si="4"/>
        <v>Ofsted Webpage</v>
      </c>
      <c r="B265" s="388">
        <v>53129</v>
      </c>
      <c r="C265" s="388">
        <v>108078</v>
      </c>
      <c r="D265" s="388">
        <v>10003089</v>
      </c>
      <c r="E265" s="388" t="s">
        <v>907</v>
      </c>
      <c r="F265" s="388" t="s">
        <v>159</v>
      </c>
      <c r="G265" s="388" t="s">
        <v>14</v>
      </c>
      <c r="H265" s="388" t="s">
        <v>860</v>
      </c>
      <c r="I265" s="388" t="s">
        <v>115</v>
      </c>
      <c r="J265" s="388" t="s">
        <v>115</v>
      </c>
      <c r="K265" s="400">
        <v>42383</v>
      </c>
      <c r="L265" s="388">
        <v>1</v>
      </c>
      <c r="M265" s="403" t="s">
        <v>4811</v>
      </c>
      <c r="N265" s="388" t="s">
        <v>143</v>
      </c>
      <c r="O265" s="388" t="s">
        <v>104</v>
      </c>
      <c r="P265" s="400">
        <v>40588</v>
      </c>
      <c r="Q265" s="400">
        <v>40592</v>
      </c>
      <c r="R265" s="400">
        <v>40627</v>
      </c>
      <c r="S265" s="388">
        <v>2</v>
      </c>
      <c r="T265" s="388">
        <v>2</v>
      </c>
      <c r="U265" s="388">
        <v>2</v>
      </c>
      <c r="V265" s="388" t="s">
        <v>96</v>
      </c>
      <c r="W265" s="388">
        <v>2</v>
      </c>
      <c r="X265" s="388" t="s">
        <v>96</v>
      </c>
      <c r="Y265" s="401" t="s">
        <v>4812</v>
      </c>
      <c r="Z265" s="400">
        <v>39216</v>
      </c>
      <c r="AA265" s="400">
        <v>39220</v>
      </c>
      <c r="AB265" s="388" t="s">
        <v>143</v>
      </c>
      <c r="AC265" s="388" t="s">
        <v>4660</v>
      </c>
      <c r="AD265" s="388">
        <v>2</v>
      </c>
      <c r="AE265" s="388">
        <v>2</v>
      </c>
      <c r="AF265" s="388">
        <v>3</v>
      </c>
      <c r="AG265" s="388" t="s">
        <v>96</v>
      </c>
      <c r="AH265" s="388">
        <v>2</v>
      </c>
      <c r="AI265" s="388" t="s">
        <v>4537</v>
      </c>
    </row>
    <row r="266" spans="1:35" ht="12.75" customHeight="1" x14ac:dyDescent="0.2">
      <c r="A266" s="397" t="str">
        <f t="shared" si="4"/>
        <v>Ofsted Webpage</v>
      </c>
      <c r="B266" s="388">
        <v>53132</v>
      </c>
      <c r="C266" s="388">
        <v>107138</v>
      </c>
      <c r="D266" s="388">
        <v>10003165</v>
      </c>
      <c r="E266" s="388" t="s">
        <v>1644</v>
      </c>
      <c r="F266" s="388" t="s">
        <v>159</v>
      </c>
      <c r="G266" s="388" t="s">
        <v>14</v>
      </c>
      <c r="H266" s="388" t="s">
        <v>551</v>
      </c>
      <c r="I266" s="388" t="s">
        <v>115</v>
      </c>
      <c r="J266" s="388" t="s">
        <v>115</v>
      </c>
      <c r="K266" s="400">
        <v>43118</v>
      </c>
      <c r="L266" s="388">
        <v>1</v>
      </c>
      <c r="M266" s="403" t="s">
        <v>1645</v>
      </c>
      <c r="N266" s="388" t="s">
        <v>143</v>
      </c>
      <c r="O266" s="388" t="s">
        <v>104</v>
      </c>
      <c r="P266" s="400">
        <v>41974</v>
      </c>
      <c r="Q266" s="400">
        <v>41978</v>
      </c>
      <c r="R266" s="400">
        <v>42018</v>
      </c>
      <c r="S266" s="388">
        <v>2</v>
      </c>
      <c r="T266" s="388">
        <v>2</v>
      </c>
      <c r="U266" s="388">
        <v>2</v>
      </c>
      <c r="V266" s="388" t="s">
        <v>96</v>
      </c>
      <c r="W266" s="388">
        <v>2</v>
      </c>
      <c r="X266" s="388" t="s">
        <v>96</v>
      </c>
      <c r="Y266" s="401" t="s">
        <v>4813</v>
      </c>
      <c r="Z266" s="400">
        <v>39783</v>
      </c>
      <c r="AA266" s="400">
        <v>39787</v>
      </c>
      <c r="AB266" s="388" t="s">
        <v>143</v>
      </c>
      <c r="AC266" s="388" t="s">
        <v>4660</v>
      </c>
      <c r="AD266" s="388">
        <v>2</v>
      </c>
      <c r="AE266" s="388">
        <v>2</v>
      </c>
      <c r="AF266" s="388">
        <v>2</v>
      </c>
      <c r="AG266" s="388" t="s">
        <v>96</v>
      </c>
      <c r="AH266" s="388">
        <v>2</v>
      </c>
      <c r="AI266" s="388" t="s">
        <v>4537</v>
      </c>
    </row>
    <row r="267" spans="1:35" ht="12.75" customHeight="1" x14ac:dyDescent="0.2">
      <c r="A267" s="397" t="str">
        <f t="shared" si="4"/>
        <v>Ofsted Webpage</v>
      </c>
      <c r="B267" s="388">
        <v>53133</v>
      </c>
      <c r="C267" s="388">
        <v>115525</v>
      </c>
      <c r="D267" s="388">
        <v>10003414</v>
      </c>
      <c r="E267" s="388" t="s">
        <v>909</v>
      </c>
      <c r="F267" s="388" t="s">
        <v>159</v>
      </c>
      <c r="G267" s="388" t="s">
        <v>14</v>
      </c>
      <c r="H267" s="388" t="s">
        <v>141</v>
      </c>
      <c r="I267" s="388" t="s">
        <v>115</v>
      </c>
      <c r="J267" s="388" t="s">
        <v>115</v>
      </c>
      <c r="K267" s="400">
        <v>42432</v>
      </c>
      <c r="L267" s="388">
        <v>1</v>
      </c>
      <c r="M267" s="403" t="s">
        <v>4752</v>
      </c>
      <c r="N267" s="388" t="s">
        <v>143</v>
      </c>
      <c r="O267" s="388" t="s">
        <v>104</v>
      </c>
      <c r="P267" s="400">
        <v>40588</v>
      </c>
      <c r="Q267" s="400">
        <v>40592</v>
      </c>
      <c r="R267" s="400">
        <v>40627</v>
      </c>
      <c r="S267" s="388">
        <v>2</v>
      </c>
      <c r="T267" s="388">
        <v>2</v>
      </c>
      <c r="U267" s="388">
        <v>2</v>
      </c>
      <c r="V267" s="388" t="s">
        <v>96</v>
      </c>
      <c r="W267" s="388">
        <v>2</v>
      </c>
      <c r="X267" s="388" t="s">
        <v>96</v>
      </c>
      <c r="Y267" s="401" t="s">
        <v>4753</v>
      </c>
      <c r="Z267" s="400">
        <v>39003</v>
      </c>
      <c r="AA267" s="400">
        <v>39003</v>
      </c>
      <c r="AB267" s="388" t="s">
        <v>4754</v>
      </c>
      <c r="AC267" s="388" t="s">
        <v>4660</v>
      </c>
      <c r="AD267" s="388">
        <v>3</v>
      </c>
      <c r="AE267" s="388">
        <v>3</v>
      </c>
      <c r="AF267" s="388" t="s">
        <v>96</v>
      </c>
      <c r="AG267" s="388" t="s">
        <v>96</v>
      </c>
      <c r="AH267" s="388" t="s">
        <v>96</v>
      </c>
      <c r="AI267" s="388" t="s">
        <v>118</v>
      </c>
    </row>
    <row r="268" spans="1:35" ht="12.75" customHeight="1" x14ac:dyDescent="0.2">
      <c r="A268" s="397" t="str">
        <f t="shared" si="4"/>
        <v>Ofsted Webpage</v>
      </c>
      <c r="B268" s="388">
        <v>53135</v>
      </c>
      <c r="C268" s="388">
        <v>111722</v>
      </c>
      <c r="D268" s="388">
        <v>10003995</v>
      </c>
      <c r="E268" s="388" t="s">
        <v>911</v>
      </c>
      <c r="F268" s="388" t="s">
        <v>159</v>
      </c>
      <c r="G268" s="388" t="s">
        <v>14</v>
      </c>
      <c r="H268" s="388" t="s">
        <v>457</v>
      </c>
      <c r="I268" s="388" t="s">
        <v>115</v>
      </c>
      <c r="J268" s="388" t="s">
        <v>115</v>
      </c>
      <c r="K268" s="400" t="s">
        <v>195</v>
      </c>
      <c r="L268" s="388" t="s">
        <v>195</v>
      </c>
      <c r="M268" s="403">
        <v>10005431</v>
      </c>
      <c r="N268" s="388" t="s">
        <v>257</v>
      </c>
      <c r="O268" s="388" t="s">
        <v>104</v>
      </c>
      <c r="P268" s="400">
        <v>42283</v>
      </c>
      <c r="Q268" s="400">
        <v>42286</v>
      </c>
      <c r="R268" s="400">
        <v>42325</v>
      </c>
      <c r="S268" s="388">
        <v>2</v>
      </c>
      <c r="T268" s="388">
        <v>2</v>
      </c>
      <c r="U268" s="388">
        <v>2</v>
      </c>
      <c r="V268" s="388">
        <v>2</v>
      </c>
      <c r="W268" s="388">
        <v>2</v>
      </c>
      <c r="X268" s="388" t="s">
        <v>4480</v>
      </c>
      <c r="Y268" s="401" t="s">
        <v>4751</v>
      </c>
      <c r="Z268" s="400">
        <v>40497</v>
      </c>
      <c r="AA268" s="400">
        <v>40501</v>
      </c>
      <c r="AB268" s="388" t="s">
        <v>143</v>
      </c>
      <c r="AC268" s="388" t="s">
        <v>4660</v>
      </c>
      <c r="AD268" s="388">
        <v>2</v>
      </c>
      <c r="AE268" s="388">
        <v>2</v>
      </c>
      <c r="AF268" s="388">
        <v>3</v>
      </c>
      <c r="AG268" s="388" t="s">
        <v>96</v>
      </c>
      <c r="AH268" s="388">
        <v>2</v>
      </c>
      <c r="AI268" s="388" t="s">
        <v>4537</v>
      </c>
    </row>
    <row r="269" spans="1:35" ht="12.75" customHeight="1" x14ac:dyDescent="0.2">
      <c r="A269" s="397" t="str">
        <f t="shared" si="4"/>
        <v>Ofsted Webpage</v>
      </c>
      <c r="B269" s="388">
        <v>53137</v>
      </c>
      <c r="C269" s="388">
        <v>108119</v>
      </c>
      <c r="D269" s="388">
        <v>10003895</v>
      </c>
      <c r="E269" s="388" t="s">
        <v>2396</v>
      </c>
      <c r="F269" s="388" t="s">
        <v>159</v>
      </c>
      <c r="G269" s="388" t="s">
        <v>14</v>
      </c>
      <c r="H269" s="388" t="s">
        <v>1233</v>
      </c>
      <c r="I269" s="388" t="s">
        <v>115</v>
      </c>
      <c r="J269" s="388" t="s">
        <v>115</v>
      </c>
      <c r="K269" s="400">
        <v>43020</v>
      </c>
      <c r="L269" s="388">
        <v>1</v>
      </c>
      <c r="M269" s="403" t="s">
        <v>2397</v>
      </c>
      <c r="N269" s="388" t="s">
        <v>143</v>
      </c>
      <c r="O269" s="388" t="s">
        <v>104</v>
      </c>
      <c r="P269" s="400">
        <v>41673</v>
      </c>
      <c r="Q269" s="400">
        <v>41677</v>
      </c>
      <c r="R269" s="400">
        <v>41712</v>
      </c>
      <c r="S269" s="388">
        <v>2</v>
      </c>
      <c r="T269" s="388">
        <v>2</v>
      </c>
      <c r="U269" s="388">
        <v>2</v>
      </c>
      <c r="V269" s="388" t="s">
        <v>96</v>
      </c>
      <c r="W269" s="388">
        <v>2</v>
      </c>
      <c r="X269" s="388" t="s">
        <v>96</v>
      </c>
      <c r="Y269" s="401" t="s">
        <v>4819</v>
      </c>
      <c r="Z269" s="400">
        <v>40959</v>
      </c>
      <c r="AA269" s="400">
        <v>40963</v>
      </c>
      <c r="AB269" s="388" t="s">
        <v>4820</v>
      </c>
      <c r="AC269" s="388" t="s">
        <v>4660</v>
      </c>
      <c r="AD269" s="388">
        <v>3</v>
      </c>
      <c r="AE269" s="388">
        <v>2</v>
      </c>
      <c r="AF269" s="388">
        <v>3</v>
      </c>
      <c r="AG269" s="388" t="s">
        <v>96</v>
      </c>
      <c r="AH269" s="388">
        <v>3</v>
      </c>
      <c r="AI269" s="388" t="s">
        <v>118</v>
      </c>
    </row>
    <row r="270" spans="1:35" ht="12.75" customHeight="1" x14ac:dyDescent="0.2">
      <c r="A270" s="397" t="str">
        <f t="shared" si="4"/>
        <v>Ofsted Webpage</v>
      </c>
      <c r="B270" s="388">
        <v>53139</v>
      </c>
      <c r="C270" s="388">
        <v>108036</v>
      </c>
      <c r="D270" s="388">
        <v>10003997</v>
      </c>
      <c r="E270" s="388" t="s">
        <v>913</v>
      </c>
      <c r="F270" s="388" t="s">
        <v>159</v>
      </c>
      <c r="G270" s="388" t="s">
        <v>14</v>
      </c>
      <c r="H270" s="388" t="s">
        <v>447</v>
      </c>
      <c r="I270" s="388" t="s">
        <v>115</v>
      </c>
      <c r="J270" s="388" t="s">
        <v>115</v>
      </c>
      <c r="K270" s="400" t="s">
        <v>195</v>
      </c>
      <c r="L270" s="388" t="s">
        <v>195</v>
      </c>
      <c r="M270" s="403">
        <v>10004960</v>
      </c>
      <c r="N270" s="388" t="s">
        <v>257</v>
      </c>
      <c r="O270" s="388" t="s">
        <v>117</v>
      </c>
      <c r="P270" s="400">
        <v>42438</v>
      </c>
      <c r="Q270" s="400">
        <v>42444</v>
      </c>
      <c r="R270" s="400">
        <v>42475</v>
      </c>
      <c r="S270" s="388">
        <v>2</v>
      </c>
      <c r="T270" s="388">
        <v>2</v>
      </c>
      <c r="U270" s="388">
        <v>2</v>
      </c>
      <c r="V270" s="388">
        <v>2</v>
      </c>
      <c r="W270" s="388">
        <v>2</v>
      </c>
      <c r="X270" s="388" t="s">
        <v>4480</v>
      </c>
      <c r="Y270" s="401" t="s">
        <v>4824</v>
      </c>
      <c r="Z270" s="400">
        <v>40336</v>
      </c>
      <c r="AA270" s="400">
        <v>40340</v>
      </c>
      <c r="AB270" s="388" t="s">
        <v>143</v>
      </c>
      <c r="AC270" s="388" t="s">
        <v>4660</v>
      </c>
      <c r="AD270" s="388">
        <v>2</v>
      </c>
      <c r="AE270" s="388">
        <v>3</v>
      </c>
      <c r="AF270" s="388">
        <v>2</v>
      </c>
      <c r="AG270" s="388" t="s">
        <v>96</v>
      </c>
      <c r="AH270" s="388">
        <v>2</v>
      </c>
      <c r="AI270" s="388" t="s">
        <v>4537</v>
      </c>
    </row>
    <row r="271" spans="1:35" ht="12.75" customHeight="1" x14ac:dyDescent="0.2">
      <c r="A271" s="397" t="str">
        <f t="shared" si="4"/>
        <v>Ofsted Webpage</v>
      </c>
      <c r="B271" s="388">
        <v>53141</v>
      </c>
      <c r="C271" s="388">
        <v>108009</v>
      </c>
      <c r="D271" s="388">
        <v>10005412</v>
      </c>
      <c r="E271" s="388" t="s">
        <v>1647</v>
      </c>
      <c r="F271" s="388" t="s">
        <v>159</v>
      </c>
      <c r="G271" s="388" t="s">
        <v>14</v>
      </c>
      <c r="H271" s="388" t="s">
        <v>736</v>
      </c>
      <c r="I271" s="388" t="s">
        <v>115</v>
      </c>
      <c r="J271" s="388" t="s">
        <v>115</v>
      </c>
      <c r="K271" s="400" t="s">
        <v>195</v>
      </c>
      <c r="L271" s="388" t="s">
        <v>195</v>
      </c>
      <c r="M271" s="403">
        <v>10046756</v>
      </c>
      <c r="N271" s="388" t="s">
        <v>257</v>
      </c>
      <c r="O271" s="388" t="s">
        <v>117</v>
      </c>
      <c r="P271" s="400">
        <v>43221</v>
      </c>
      <c r="Q271" s="400">
        <v>43229</v>
      </c>
      <c r="R271" s="400">
        <v>43263</v>
      </c>
      <c r="S271" s="388">
        <v>1</v>
      </c>
      <c r="T271" s="388">
        <v>1</v>
      </c>
      <c r="U271" s="388">
        <v>1</v>
      </c>
      <c r="V271" s="388">
        <v>1</v>
      </c>
      <c r="W271" s="388">
        <v>1</v>
      </c>
      <c r="X271" s="388" t="s">
        <v>4480</v>
      </c>
      <c r="Y271" s="401" t="s">
        <v>1648</v>
      </c>
      <c r="Z271" s="400">
        <v>42086</v>
      </c>
      <c r="AA271" s="400">
        <v>42090</v>
      </c>
      <c r="AB271" s="388" t="s">
        <v>143</v>
      </c>
      <c r="AC271" s="388" t="s">
        <v>4660</v>
      </c>
      <c r="AD271" s="388">
        <v>2</v>
      </c>
      <c r="AE271" s="388">
        <v>2</v>
      </c>
      <c r="AF271" s="388">
        <v>2</v>
      </c>
      <c r="AG271" s="388" t="s">
        <v>96</v>
      </c>
      <c r="AH271" s="388">
        <v>2</v>
      </c>
      <c r="AI271" s="388" t="s">
        <v>118</v>
      </c>
    </row>
    <row r="272" spans="1:35" ht="12.75" customHeight="1" x14ac:dyDescent="0.2">
      <c r="A272" s="397" t="str">
        <f t="shared" si="4"/>
        <v>Ofsted Webpage</v>
      </c>
      <c r="B272" s="388">
        <v>53144</v>
      </c>
      <c r="C272" s="388">
        <v>116192</v>
      </c>
      <c r="D272" s="388">
        <v>10007362</v>
      </c>
      <c r="E272" s="388" t="s">
        <v>915</v>
      </c>
      <c r="F272" s="388" t="s">
        <v>159</v>
      </c>
      <c r="G272" s="388" t="s">
        <v>14</v>
      </c>
      <c r="H272" s="388" t="s">
        <v>505</v>
      </c>
      <c r="I272" s="388" t="s">
        <v>115</v>
      </c>
      <c r="J272" s="388" t="s">
        <v>115</v>
      </c>
      <c r="K272" s="400">
        <v>42383</v>
      </c>
      <c r="L272" s="388">
        <v>1</v>
      </c>
      <c r="M272" s="403" t="s">
        <v>4837</v>
      </c>
      <c r="N272" s="388" t="s">
        <v>143</v>
      </c>
      <c r="O272" s="388" t="s">
        <v>104</v>
      </c>
      <c r="P272" s="400">
        <v>40315</v>
      </c>
      <c r="Q272" s="400">
        <v>40319</v>
      </c>
      <c r="R272" s="400">
        <v>40357</v>
      </c>
      <c r="S272" s="388">
        <v>2</v>
      </c>
      <c r="T272" s="388">
        <v>2</v>
      </c>
      <c r="U272" s="388">
        <v>2</v>
      </c>
      <c r="V272" s="388" t="s">
        <v>96</v>
      </c>
      <c r="W272" s="388">
        <v>2</v>
      </c>
      <c r="X272" s="388" t="s">
        <v>96</v>
      </c>
      <c r="Y272" s="401" t="s">
        <v>4838</v>
      </c>
      <c r="Z272" s="400">
        <v>38863</v>
      </c>
      <c r="AA272" s="400">
        <v>38863</v>
      </c>
      <c r="AB272" s="388" t="s">
        <v>4754</v>
      </c>
      <c r="AC272" s="388" t="s">
        <v>4660</v>
      </c>
      <c r="AD272" s="388">
        <v>3</v>
      </c>
      <c r="AE272" s="388">
        <v>3</v>
      </c>
      <c r="AF272" s="388" t="s">
        <v>96</v>
      </c>
      <c r="AG272" s="388" t="s">
        <v>96</v>
      </c>
      <c r="AH272" s="388" t="s">
        <v>96</v>
      </c>
      <c r="AI272" s="388" t="s">
        <v>118</v>
      </c>
    </row>
    <row r="273" spans="1:35" ht="12.75" customHeight="1" x14ac:dyDescent="0.2">
      <c r="A273" s="397" t="str">
        <f t="shared" si="4"/>
        <v>Ofsted Webpage</v>
      </c>
      <c r="B273" s="388">
        <v>53145</v>
      </c>
      <c r="C273" s="388">
        <v>110176</v>
      </c>
      <c r="D273" s="388">
        <v>10006042</v>
      </c>
      <c r="E273" s="388" t="s">
        <v>917</v>
      </c>
      <c r="F273" s="388" t="s">
        <v>159</v>
      </c>
      <c r="G273" s="388" t="s">
        <v>14</v>
      </c>
      <c r="H273" s="388" t="s">
        <v>744</v>
      </c>
      <c r="I273" s="388" t="s">
        <v>115</v>
      </c>
      <c r="J273" s="388" t="s">
        <v>115</v>
      </c>
      <c r="K273" s="400">
        <v>42508</v>
      </c>
      <c r="L273" s="388">
        <v>1</v>
      </c>
      <c r="M273" s="403" t="s">
        <v>4845</v>
      </c>
      <c r="N273" s="388" t="s">
        <v>143</v>
      </c>
      <c r="O273" s="388" t="s">
        <v>104</v>
      </c>
      <c r="P273" s="400">
        <v>40973</v>
      </c>
      <c r="Q273" s="400">
        <v>40977</v>
      </c>
      <c r="R273" s="400">
        <v>41016</v>
      </c>
      <c r="S273" s="388">
        <v>2</v>
      </c>
      <c r="T273" s="388">
        <v>2</v>
      </c>
      <c r="U273" s="388">
        <v>2</v>
      </c>
      <c r="V273" s="388" t="s">
        <v>96</v>
      </c>
      <c r="W273" s="388">
        <v>2</v>
      </c>
      <c r="X273" s="388" t="s">
        <v>96</v>
      </c>
      <c r="Y273" s="401" t="s">
        <v>4846</v>
      </c>
      <c r="Z273" s="400">
        <v>39944</v>
      </c>
      <c r="AA273" s="400">
        <v>39948</v>
      </c>
      <c r="AB273" s="388" t="s">
        <v>143</v>
      </c>
      <c r="AC273" s="388" t="s">
        <v>4660</v>
      </c>
      <c r="AD273" s="388">
        <v>3</v>
      </c>
      <c r="AE273" s="388">
        <v>3</v>
      </c>
      <c r="AF273" s="388">
        <v>3</v>
      </c>
      <c r="AG273" s="388" t="s">
        <v>96</v>
      </c>
      <c r="AH273" s="388">
        <v>3</v>
      </c>
      <c r="AI273" s="388" t="s">
        <v>118</v>
      </c>
    </row>
    <row r="274" spans="1:35" ht="12.75" customHeight="1" x14ac:dyDescent="0.2">
      <c r="A274" s="397" t="str">
        <f t="shared" si="4"/>
        <v>Ofsted Webpage</v>
      </c>
      <c r="B274" s="388">
        <v>53146</v>
      </c>
      <c r="C274" s="388">
        <v>115153</v>
      </c>
      <c r="D274" s="388">
        <v>10004000</v>
      </c>
      <c r="E274" s="388" t="s">
        <v>2399</v>
      </c>
      <c r="F274" s="388" t="s">
        <v>159</v>
      </c>
      <c r="G274" s="388" t="s">
        <v>14</v>
      </c>
      <c r="H274" s="388" t="s">
        <v>120</v>
      </c>
      <c r="I274" s="388" t="s">
        <v>115</v>
      </c>
      <c r="J274" s="388" t="s">
        <v>115</v>
      </c>
      <c r="K274" s="400">
        <v>42446</v>
      </c>
      <c r="L274" s="388">
        <v>1</v>
      </c>
      <c r="M274" s="403" t="s">
        <v>2400</v>
      </c>
      <c r="N274" s="388" t="s">
        <v>143</v>
      </c>
      <c r="O274" s="388" t="s">
        <v>104</v>
      </c>
      <c r="P274" s="400">
        <v>41815</v>
      </c>
      <c r="Q274" s="400">
        <v>41817</v>
      </c>
      <c r="R274" s="400">
        <v>41858</v>
      </c>
      <c r="S274" s="388">
        <v>2</v>
      </c>
      <c r="T274" s="388">
        <v>2</v>
      </c>
      <c r="U274" s="388">
        <v>2</v>
      </c>
      <c r="V274" s="388" t="s">
        <v>96</v>
      </c>
      <c r="W274" s="388">
        <v>2</v>
      </c>
      <c r="X274" s="388" t="s">
        <v>96</v>
      </c>
      <c r="Y274" s="401" t="s">
        <v>4850</v>
      </c>
      <c r="Z274" s="400">
        <v>38800</v>
      </c>
      <c r="AA274" s="400">
        <v>38800</v>
      </c>
      <c r="AB274" s="388" t="s">
        <v>4754</v>
      </c>
      <c r="AC274" s="388" t="s">
        <v>4660</v>
      </c>
      <c r="AD274" s="388">
        <v>3</v>
      </c>
      <c r="AE274" s="388">
        <v>2</v>
      </c>
      <c r="AF274" s="388" t="s">
        <v>96</v>
      </c>
      <c r="AG274" s="388" t="s">
        <v>96</v>
      </c>
      <c r="AH274" s="388" t="s">
        <v>96</v>
      </c>
      <c r="AI274" s="388" t="s">
        <v>118</v>
      </c>
    </row>
    <row r="275" spans="1:35" ht="12.75" customHeight="1" x14ac:dyDescent="0.2">
      <c r="A275" s="397" t="str">
        <f t="shared" si="4"/>
        <v>Ofsted Webpage</v>
      </c>
      <c r="B275" s="388">
        <v>53148</v>
      </c>
      <c r="C275" s="405">
        <v>107980</v>
      </c>
      <c r="D275" s="388">
        <v>10006964</v>
      </c>
      <c r="E275" s="388" t="s">
        <v>5993</v>
      </c>
      <c r="F275" s="388" t="s">
        <v>159</v>
      </c>
      <c r="G275" s="388" t="s">
        <v>14</v>
      </c>
      <c r="H275" s="388" t="s">
        <v>135</v>
      </c>
      <c r="I275" s="388" t="s">
        <v>115</v>
      </c>
      <c r="J275" s="388" t="s">
        <v>115</v>
      </c>
      <c r="K275" s="400">
        <v>42676</v>
      </c>
      <c r="L275" s="388">
        <v>1</v>
      </c>
      <c r="M275" s="388" t="s">
        <v>496</v>
      </c>
      <c r="N275" s="388" t="s">
        <v>143</v>
      </c>
      <c r="O275" s="388" t="s">
        <v>5986</v>
      </c>
      <c r="P275" s="400">
        <v>41330</v>
      </c>
      <c r="Q275" s="400">
        <v>41334</v>
      </c>
      <c r="R275" s="400">
        <v>41373</v>
      </c>
      <c r="S275" s="388">
        <v>2</v>
      </c>
      <c r="T275" s="388">
        <v>2</v>
      </c>
      <c r="U275" s="388">
        <v>2</v>
      </c>
      <c r="V275" s="388" t="s">
        <v>96</v>
      </c>
      <c r="W275" s="388">
        <v>2</v>
      </c>
      <c r="X275" s="388" t="s">
        <v>96</v>
      </c>
      <c r="Y275" s="388" t="s">
        <v>5994</v>
      </c>
      <c r="Z275" s="400">
        <v>39888</v>
      </c>
      <c r="AA275" s="400">
        <v>39892</v>
      </c>
      <c r="AB275" s="407" t="s">
        <v>143</v>
      </c>
      <c r="AC275" s="388" t="s">
        <v>4660</v>
      </c>
      <c r="AD275" s="388">
        <v>3</v>
      </c>
      <c r="AE275" s="388">
        <v>3</v>
      </c>
      <c r="AF275" s="388">
        <v>3</v>
      </c>
      <c r="AG275" s="388" t="s">
        <v>96</v>
      </c>
      <c r="AH275" s="388">
        <v>2</v>
      </c>
      <c r="AI275" s="388" t="s">
        <v>118</v>
      </c>
    </row>
    <row r="276" spans="1:35" ht="12.75" customHeight="1" x14ac:dyDescent="0.2">
      <c r="A276" s="397" t="str">
        <f t="shared" si="4"/>
        <v>Ofsted Webpage</v>
      </c>
      <c r="B276" s="388">
        <v>53150</v>
      </c>
      <c r="C276" s="388">
        <v>109899</v>
      </c>
      <c r="D276" s="388">
        <v>10007322</v>
      </c>
      <c r="E276" s="388" t="s">
        <v>919</v>
      </c>
      <c r="F276" s="388" t="s">
        <v>159</v>
      </c>
      <c r="G276" s="388" t="s">
        <v>14</v>
      </c>
      <c r="H276" s="388" t="s">
        <v>403</v>
      </c>
      <c r="I276" s="388" t="s">
        <v>115</v>
      </c>
      <c r="J276" s="388" t="s">
        <v>115</v>
      </c>
      <c r="K276" s="400" t="s">
        <v>195</v>
      </c>
      <c r="L276" s="388" t="s">
        <v>195</v>
      </c>
      <c r="M276" s="403">
        <v>10011495</v>
      </c>
      <c r="N276" s="388" t="s">
        <v>257</v>
      </c>
      <c r="O276" s="388" t="s">
        <v>104</v>
      </c>
      <c r="P276" s="400">
        <v>42542</v>
      </c>
      <c r="Q276" s="400">
        <v>42545</v>
      </c>
      <c r="R276" s="400">
        <v>42592</v>
      </c>
      <c r="S276" s="388">
        <v>2</v>
      </c>
      <c r="T276" s="388">
        <v>2</v>
      </c>
      <c r="U276" s="388">
        <v>2</v>
      </c>
      <c r="V276" s="388">
        <v>2</v>
      </c>
      <c r="W276" s="388">
        <v>3</v>
      </c>
      <c r="X276" s="388" t="s">
        <v>4480</v>
      </c>
      <c r="Y276" s="401" t="s">
        <v>4856</v>
      </c>
      <c r="Z276" s="400">
        <v>41071</v>
      </c>
      <c r="AA276" s="400">
        <v>41075</v>
      </c>
      <c r="AB276" s="388" t="s">
        <v>143</v>
      </c>
      <c r="AC276" s="388" t="s">
        <v>4660</v>
      </c>
      <c r="AD276" s="388">
        <v>2</v>
      </c>
      <c r="AE276" s="388">
        <v>2</v>
      </c>
      <c r="AF276" s="388">
        <v>2</v>
      </c>
      <c r="AG276" s="388" t="s">
        <v>96</v>
      </c>
      <c r="AH276" s="388">
        <v>2</v>
      </c>
      <c r="AI276" s="388" t="s">
        <v>4537</v>
      </c>
    </row>
    <row r="277" spans="1:35" ht="12.75" customHeight="1" x14ac:dyDescent="0.2">
      <c r="A277" s="397" t="str">
        <f t="shared" si="4"/>
        <v>Ofsted Webpage</v>
      </c>
      <c r="B277" s="388">
        <v>53152</v>
      </c>
      <c r="C277" s="388">
        <v>108973</v>
      </c>
      <c r="D277" s="388">
        <v>10004002</v>
      </c>
      <c r="E277" s="388" t="s">
        <v>921</v>
      </c>
      <c r="F277" s="388" t="s">
        <v>159</v>
      </c>
      <c r="G277" s="388" t="s">
        <v>14</v>
      </c>
      <c r="H277" s="388" t="s">
        <v>714</v>
      </c>
      <c r="I277" s="388" t="s">
        <v>115</v>
      </c>
      <c r="J277" s="388" t="s">
        <v>115</v>
      </c>
      <c r="K277" s="400" t="s">
        <v>195</v>
      </c>
      <c r="L277" s="388" t="s">
        <v>195</v>
      </c>
      <c r="M277" s="403">
        <v>10004964</v>
      </c>
      <c r="N277" s="388" t="s">
        <v>256</v>
      </c>
      <c r="O277" s="388" t="s">
        <v>104</v>
      </c>
      <c r="P277" s="400">
        <v>42430</v>
      </c>
      <c r="Q277" s="400">
        <v>42433</v>
      </c>
      <c r="R277" s="400">
        <v>42472</v>
      </c>
      <c r="S277" s="388">
        <v>2</v>
      </c>
      <c r="T277" s="388">
        <v>2</v>
      </c>
      <c r="U277" s="388">
        <v>2</v>
      </c>
      <c r="V277" s="388">
        <v>2</v>
      </c>
      <c r="W277" s="388">
        <v>2</v>
      </c>
      <c r="X277" s="388" t="s">
        <v>4480</v>
      </c>
      <c r="Y277" s="401" t="s">
        <v>1650</v>
      </c>
      <c r="Z277" s="400">
        <v>41981</v>
      </c>
      <c r="AA277" s="400">
        <v>41985</v>
      </c>
      <c r="AB277" s="388" t="s">
        <v>143</v>
      </c>
      <c r="AC277" s="388" t="s">
        <v>4660</v>
      </c>
      <c r="AD277" s="388">
        <v>4</v>
      </c>
      <c r="AE277" s="388">
        <v>4</v>
      </c>
      <c r="AF277" s="388">
        <v>3</v>
      </c>
      <c r="AG277" s="388" t="s">
        <v>96</v>
      </c>
      <c r="AH277" s="388">
        <v>3</v>
      </c>
      <c r="AI277" s="388" t="s">
        <v>118</v>
      </c>
    </row>
    <row r="278" spans="1:35" ht="12.75" customHeight="1" x14ac:dyDescent="0.2">
      <c r="A278" s="397" t="str">
        <f t="shared" si="4"/>
        <v>Ofsted Webpage</v>
      </c>
      <c r="B278" s="388">
        <v>53160</v>
      </c>
      <c r="C278" s="388">
        <v>112691</v>
      </c>
      <c r="D278" s="388">
        <v>10004013</v>
      </c>
      <c r="E278" s="388" t="s">
        <v>3324</v>
      </c>
      <c r="F278" s="388" t="s">
        <v>90</v>
      </c>
      <c r="G278" s="388" t="s">
        <v>13</v>
      </c>
      <c r="H278" s="388" t="s">
        <v>563</v>
      </c>
      <c r="I278" s="388" t="s">
        <v>115</v>
      </c>
      <c r="J278" s="388" t="s">
        <v>115</v>
      </c>
      <c r="K278" s="400" t="s">
        <v>195</v>
      </c>
      <c r="L278" s="388" t="s">
        <v>195</v>
      </c>
      <c r="M278" s="403">
        <v>10022562</v>
      </c>
      <c r="N278" s="388" t="s">
        <v>121</v>
      </c>
      <c r="O278" s="388" t="s">
        <v>104</v>
      </c>
      <c r="P278" s="400">
        <v>42899</v>
      </c>
      <c r="Q278" s="400">
        <v>42902</v>
      </c>
      <c r="R278" s="400">
        <v>42941</v>
      </c>
      <c r="S278" s="388">
        <v>3</v>
      </c>
      <c r="T278" s="388">
        <v>3</v>
      </c>
      <c r="U278" s="388">
        <v>3</v>
      </c>
      <c r="V278" s="388">
        <v>2</v>
      </c>
      <c r="W278" s="388">
        <v>3</v>
      </c>
      <c r="X278" s="388" t="s">
        <v>4480</v>
      </c>
      <c r="Y278" s="401" t="s">
        <v>3325</v>
      </c>
      <c r="Z278" s="400">
        <v>41442</v>
      </c>
      <c r="AA278" s="400">
        <v>41446</v>
      </c>
      <c r="AB278" s="388" t="s">
        <v>98</v>
      </c>
      <c r="AC278" s="388" t="s">
        <v>4660</v>
      </c>
      <c r="AD278" s="388">
        <v>2</v>
      </c>
      <c r="AE278" s="388">
        <v>2</v>
      </c>
      <c r="AF278" s="388">
        <v>2</v>
      </c>
      <c r="AG278" s="388" t="s">
        <v>96</v>
      </c>
      <c r="AH278" s="388">
        <v>2</v>
      </c>
      <c r="AI278" s="388" t="s">
        <v>139</v>
      </c>
    </row>
    <row r="279" spans="1:35" ht="12.75" customHeight="1" x14ac:dyDescent="0.2">
      <c r="A279" s="397" t="str">
        <f t="shared" si="4"/>
        <v>Ofsted Webpage</v>
      </c>
      <c r="B279" s="388">
        <v>53201</v>
      </c>
      <c r="C279" s="388">
        <v>110033</v>
      </c>
      <c r="D279" s="388">
        <v>10004124</v>
      </c>
      <c r="E279" s="388" t="s">
        <v>1652</v>
      </c>
      <c r="F279" s="388" t="s">
        <v>159</v>
      </c>
      <c r="G279" s="388" t="s">
        <v>14</v>
      </c>
      <c r="H279" s="388" t="s">
        <v>1058</v>
      </c>
      <c r="I279" s="388" t="s">
        <v>102</v>
      </c>
      <c r="J279" s="388" t="s">
        <v>102</v>
      </c>
      <c r="K279" s="400">
        <v>43006</v>
      </c>
      <c r="L279" s="388">
        <v>1</v>
      </c>
      <c r="M279" s="403" t="s">
        <v>1653</v>
      </c>
      <c r="N279" s="388" t="s">
        <v>352</v>
      </c>
      <c r="O279" s="388" t="s">
        <v>104</v>
      </c>
      <c r="P279" s="400">
        <v>41911</v>
      </c>
      <c r="Q279" s="400">
        <v>41915</v>
      </c>
      <c r="R279" s="400">
        <v>41950</v>
      </c>
      <c r="S279" s="388">
        <v>2</v>
      </c>
      <c r="T279" s="388">
        <v>2</v>
      </c>
      <c r="U279" s="388">
        <v>2</v>
      </c>
      <c r="V279" s="388" t="s">
        <v>96</v>
      </c>
      <c r="W279" s="388">
        <v>2</v>
      </c>
      <c r="X279" s="388" t="s">
        <v>96</v>
      </c>
      <c r="Y279" s="401" t="s">
        <v>4825</v>
      </c>
      <c r="Z279" s="400">
        <v>41071</v>
      </c>
      <c r="AA279" s="400">
        <v>41075</v>
      </c>
      <c r="AB279" s="388" t="s">
        <v>352</v>
      </c>
      <c r="AC279" s="388" t="s">
        <v>4660</v>
      </c>
      <c r="AD279" s="388">
        <v>3</v>
      </c>
      <c r="AE279" s="388">
        <v>3</v>
      </c>
      <c r="AF279" s="388">
        <v>3</v>
      </c>
      <c r="AG279" s="388" t="s">
        <v>96</v>
      </c>
      <c r="AH279" s="388">
        <v>3</v>
      </c>
      <c r="AI279" s="388" t="s">
        <v>118</v>
      </c>
    </row>
    <row r="280" spans="1:35" ht="12.75" customHeight="1" x14ac:dyDescent="0.2">
      <c r="A280" s="397" t="str">
        <f t="shared" si="4"/>
        <v>Ofsted Webpage</v>
      </c>
      <c r="B280" s="388">
        <v>53230</v>
      </c>
      <c r="C280" s="388">
        <v>108046</v>
      </c>
      <c r="D280" s="388">
        <v>10004175</v>
      </c>
      <c r="E280" s="388" t="s">
        <v>2408</v>
      </c>
      <c r="F280" s="388" t="s">
        <v>159</v>
      </c>
      <c r="G280" s="388" t="s">
        <v>14</v>
      </c>
      <c r="H280" s="388" t="s">
        <v>266</v>
      </c>
      <c r="I280" s="388" t="s">
        <v>131</v>
      </c>
      <c r="J280" s="388" t="s">
        <v>131</v>
      </c>
      <c r="K280" s="400">
        <v>42794</v>
      </c>
      <c r="L280" s="388">
        <v>1</v>
      </c>
      <c r="M280" s="403" t="s">
        <v>2409</v>
      </c>
      <c r="N280" s="388" t="s">
        <v>143</v>
      </c>
      <c r="O280" s="388" t="s">
        <v>104</v>
      </c>
      <c r="P280" s="400">
        <v>41568</v>
      </c>
      <c r="Q280" s="400">
        <v>41572</v>
      </c>
      <c r="R280" s="400">
        <v>41607</v>
      </c>
      <c r="S280" s="388">
        <v>2</v>
      </c>
      <c r="T280" s="388">
        <v>2</v>
      </c>
      <c r="U280" s="388">
        <v>2</v>
      </c>
      <c r="V280" s="388" t="s">
        <v>96</v>
      </c>
      <c r="W280" s="388">
        <v>2</v>
      </c>
      <c r="X280" s="388" t="s">
        <v>96</v>
      </c>
      <c r="Y280" s="401" t="s">
        <v>4826</v>
      </c>
      <c r="Z280" s="400">
        <v>39552</v>
      </c>
      <c r="AA280" s="400">
        <v>39556</v>
      </c>
      <c r="AB280" s="388" t="s">
        <v>143</v>
      </c>
      <c r="AC280" s="388" t="s">
        <v>4660</v>
      </c>
      <c r="AD280" s="388">
        <v>2</v>
      </c>
      <c r="AE280" s="388">
        <v>2</v>
      </c>
      <c r="AF280" s="388">
        <v>2</v>
      </c>
      <c r="AG280" s="388" t="s">
        <v>96</v>
      </c>
      <c r="AH280" s="388">
        <v>2</v>
      </c>
      <c r="AI280" s="388" t="s">
        <v>4537</v>
      </c>
    </row>
    <row r="281" spans="1:35" ht="12.75" customHeight="1" x14ac:dyDescent="0.2">
      <c r="A281" s="397" t="str">
        <f t="shared" si="4"/>
        <v>Ofsted Webpage</v>
      </c>
      <c r="B281" s="388">
        <v>53233</v>
      </c>
      <c r="C281" s="388">
        <v>109219</v>
      </c>
      <c r="D281" s="388">
        <v>10004177</v>
      </c>
      <c r="E281" s="388" t="s">
        <v>5261</v>
      </c>
      <c r="F281" s="388" t="s">
        <v>90</v>
      </c>
      <c r="G281" s="388" t="s">
        <v>13</v>
      </c>
      <c r="H281" s="388" t="s">
        <v>266</v>
      </c>
      <c r="I281" s="388" t="s">
        <v>131</v>
      </c>
      <c r="J281" s="388" t="s">
        <v>131</v>
      </c>
      <c r="K281" s="400" t="s">
        <v>195</v>
      </c>
      <c r="L281" s="400" t="s">
        <v>195</v>
      </c>
      <c r="M281" s="403">
        <v>10004965</v>
      </c>
      <c r="N281" s="400" t="s">
        <v>309</v>
      </c>
      <c r="O281" s="400" t="s">
        <v>104</v>
      </c>
      <c r="P281" s="400">
        <v>42647</v>
      </c>
      <c r="Q281" s="400">
        <v>42650</v>
      </c>
      <c r="R281" s="400">
        <v>42685</v>
      </c>
      <c r="S281" s="404">
        <v>3</v>
      </c>
      <c r="T281" s="404">
        <v>3</v>
      </c>
      <c r="U281" s="404">
        <v>3</v>
      </c>
      <c r="V281" s="404">
        <v>3</v>
      </c>
      <c r="W281" s="404">
        <v>3</v>
      </c>
      <c r="X281" s="400" t="s">
        <v>4480</v>
      </c>
      <c r="Y281" s="402" t="s">
        <v>553</v>
      </c>
      <c r="Z281" s="400">
        <v>41967</v>
      </c>
      <c r="AA281" s="400">
        <v>41971</v>
      </c>
      <c r="AB281" s="400" t="s">
        <v>98</v>
      </c>
      <c r="AC281" s="400" t="s">
        <v>4660</v>
      </c>
      <c r="AD281" s="404">
        <v>3</v>
      </c>
      <c r="AE281" s="404">
        <v>3</v>
      </c>
      <c r="AF281" s="404">
        <v>3</v>
      </c>
      <c r="AG281" s="404" t="s">
        <v>96</v>
      </c>
      <c r="AH281" s="404">
        <v>3</v>
      </c>
      <c r="AI281" s="400" t="s">
        <v>4537</v>
      </c>
    </row>
    <row r="282" spans="1:35" ht="12.75" customHeight="1" x14ac:dyDescent="0.2">
      <c r="A282" s="397" t="str">
        <f t="shared" si="4"/>
        <v>Ofsted Webpage</v>
      </c>
      <c r="B282" s="388">
        <v>53237</v>
      </c>
      <c r="C282" s="388">
        <v>105804</v>
      </c>
      <c r="D282" s="388">
        <v>10004181</v>
      </c>
      <c r="E282" s="388" t="s">
        <v>2414</v>
      </c>
      <c r="F282" s="388" t="s">
        <v>90</v>
      </c>
      <c r="G282" s="388" t="s">
        <v>13</v>
      </c>
      <c r="H282" s="388" t="s">
        <v>264</v>
      </c>
      <c r="I282" s="388" t="s">
        <v>131</v>
      </c>
      <c r="J282" s="388" t="s">
        <v>131</v>
      </c>
      <c r="K282" s="400">
        <v>42895</v>
      </c>
      <c r="L282" s="388">
        <v>1</v>
      </c>
      <c r="M282" s="403" t="s">
        <v>2415</v>
      </c>
      <c r="N282" s="388" t="s">
        <v>98</v>
      </c>
      <c r="O282" s="388" t="s">
        <v>104</v>
      </c>
      <c r="P282" s="400">
        <v>41708</v>
      </c>
      <c r="Q282" s="400">
        <v>41712</v>
      </c>
      <c r="R282" s="400">
        <v>41745</v>
      </c>
      <c r="S282" s="388">
        <v>2</v>
      </c>
      <c r="T282" s="388">
        <v>2</v>
      </c>
      <c r="U282" s="388">
        <v>2</v>
      </c>
      <c r="V282" s="388" t="s">
        <v>96</v>
      </c>
      <c r="W282" s="388">
        <v>2</v>
      </c>
      <c r="X282" s="388" t="s">
        <v>96</v>
      </c>
      <c r="Y282" s="401" t="s">
        <v>5348</v>
      </c>
      <c r="Z282" s="400">
        <v>38645</v>
      </c>
      <c r="AA282" s="400">
        <v>38645</v>
      </c>
      <c r="AB282" s="388" t="s">
        <v>4879</v>
      </c>
      <c r="AC282" s="388" t="s">
        <v>4660</v>
      </c>
      <c r="AD282" s="388">
        <v>1</v>
      </c>
      <c r="AE282" s="388">
        <v>1</v>
      </c>
      <c r="AF282" s="388" t="s">
        <v>96</v>
      </c>
      <c r="AG282" s="388" t="s">
        <v>96</v>
      </c>
      <c r="AH282" s="388" t="s">
        <v>96</v>
      </c>
      <c r="AI282" s="388" t="s">
        <v>139</v>
      </c>
    </row>
    <row r="283" spans="1:35" ht="12.75" customHeight="1" x14ac:dyDescent="0.2">
      <c r="A283" s="397" t="str">
        <f t="shared" si="4"/>
        <v>Ofsted Webpage</v>
      </c>
      <c r="B283" s="388">
        <v>53247</v>
      </c>
      <c r="C283" s="388">
        <v>115855</v>
      </c>
      <c r="D283" s="388">
        <v>10009005</v>
      </c>
      <c r="E283" s="388" t="s">
        <v>5350</v>
      </c>
      <c r="F283" s="388" t="s">
        <v>90</v>
      </c>
      <c r="G283" s="388" t="s">
        <v>13</v>
      </c>
      <c r="H283" s="388" t="s">
        <v>440</v>
      </c>
      <c r="I283" s="388" t="s">
        <v>92</v>
      </c>
      <c r="J283" s="388" t="s">
        <v>93</v>
      </c>
      <c r="K283" s="400" t="s">
        <v>195</v>
      </c>
      <c r="L283" s="388" t="s">
        <v>195</v>
      </c>
      <c r="M283" s="403" t="s">
        <v>5351</v>
      </c>
      <c r="N283" s="388" t="s">
        <v>4695</v>
      </c>
      <c r="O283" s="388" t="s">
        <v>104</v>
      </c>
      <c r="P283" s="400">
        <v>39889</v>
      </c>
      <c r="Q283" s="400">
        <v>39892</v>
      </c>
      <c r="R283" s="400">
        <v>39924</v>
      </c>
      <c r="S283" s="388">
        <v>2</v>
      </c>
      <c r="T283" s="388">
        <v>2</v>
      </c>
      <c r="U283" s="388">
        <v>2</v>
      </c>
      <c r="V283" s="388" t="s">
        <v>96</v>
      </c>
      <c r="W283" s="388">
        <v>2</v>
      </c>
      <c r="X283" s="388" t="s">
        <v>96</v>
      </c>
      <c r="Y283" s="401" t="s">
        <v>195</v>
      </c>
      <c r="Z283" s="400" t="s">
        <v>195</v>
      </c>
      <c r="AA283" s="400" t="s">
        <v>195</v>
      </c>
      <c r="AB283" s="388" t="s">
        <v>195</v>
      </c>
      <c r="AC283" s="388" t="s">
        <v>195</v>
      </c>
      <c r="AD283" s="388" t="s">
        <v>195</v>
      </c>
      <c r="AE283" s="388" t="s">
        <v>195</v>
      </c>
      <c r="AF283" s="388" t="s">
        <v>195</v>
      </c>
      <c r="AG283" s="388" t="s">
        <v>195</v>
      </c>
      <c r="AH283" s="388" t="s">
        <v>195</v>
      </c>
      <c r="AI283" s="388" t="s">
        <v>4479</v>
      </c>
    </row>
    <row r="284" spans="1:35" ht="12.75" customHeight="1" x14ac:dyDescent="0.2">
      <c r="A284" s="397" t="str">
        <f t="shared" si="4"/>
        <v>Ofsted Webpage</v>
      </c>
      <c r="B284" s="388">
        <v>53257</v>
      </c>
      <c r="C284" s="388">
        <v>106404</v>
      </c>
      <c r="D284" s="388">
        <v>10004222</v>
      </c>
      <c r="E284" s="388" t="s">
        <v>5352</v>
      </c>
      <c r="F284" s="388" t="s">
        <v>170</v>
      </c>
      <c r="G284" s="388" t="s">
        <v>13</v>
      </c>
      <c r="H284" s="388" t="s">
        <v>101</v>
      </c>
      <c r="I284" s="388" t="s">
        <v>102</v>
      </c>
      <c r="J284" s="388" t="s">
        <v>102</v>
      </c>
      <c r="K284" s="400" t="s">
        <v>195</v>
      </c>
      <c r="L284" s="388" t="s">
        <v>195</v>
      </c>
      <c r="M284" s="403" t="s">
        <v>5353</v>
      </c>
      <c r="N284" s="388" t="s">
        <v>4879</v>
      </c>
      <c r="O284" s="388" t="s">
        <v>104</v>
      </c>
      <c r="P284" s="400">
        <v>38680</v>
      </c>
      <c r="Q284" s="400">
        <v>38680</v>
      </c>
      <c r="R284" s="400">
        <v>38730</v>
      </c>
      <c r="S284" s="388">
        <v>2</v>
      </c>
      <c r="T284" s="388">
        <v>2</v>
      </c>
      <c r="U284" s="388" t="s">
        <v>96</v>
      </c>
      <c r="V284" s="388" t="s">
        <v>96</v>
      </c>
      <c r="W284" s="388" t="s">
        <v>96</v>
      </c>
      <c r="X284" s="388" t="s">
        <v>96</v>
      </c>
      <c r="Y284" s="401" t="s">
        <v>195</v>
      </c>
      <c r="Z284" s="400" t="s">
        <v>195</v>
      </c>
      <c r="AA284" s="400" t="s">
        <v>195</v>
      </c>
      <c r="AB284" s="388" t="s">
        <v>195</v>
      </c>
      <c r="AC284" s="388" t="s">
        <v>195</v>
      </c>
      <c r="AD284" s="388" t="s">
        <v>195</v>
      </c>
      <c r="AE284" s="388" t="s">
        <v>195</v>
      </c>
      <c r="AF284" s="388" t="s">
        <v>195</v>
      </c>
      <c r="AG284" s="388" t="s">
        <v>195</v>
      </c>
      <c r="AH284" s="388" t="s">
        <v>195</v>
      </c>
      <c r="AI284" s="388" t="s">
        <v>4479</v>
      </c>
    </row>
    <row r="285" spans="1:35" ht="12.75" customHeight="1" x14ac:dyDescent="0.2">
      <c r="A285" s="397" t="str">
        <f t="shared" si="4"/>
        <v>Ofsted Webpage</v>
      </c>
      <c r="B285" s="388">
        <v>53259</v>
      </c>
      <c r="C285" s="388">
        <v>107613</v>
      </c>
      <c r="D285" s="388">
        <v>10004223</v>
      </c>
      <c r="E285" s="388" t="s">
        <v>2417</v>
      </c>
      <c r="F285" s="388" t="s">
        <v>90</v>
      </c>
      <c r="G285" s="388" t="s">
        <v>13</v>
      </c>
      <c r="H285" s="388" t="s">
        <v>160</v>
      </c>
      <c r="I285" s="388" t="s">
        <v>161</v>
      </c>
      <c r="J285" s="388" t="s">
        <v>161</v>
      </c>
      <c r="K285" s="400" t="s">
        <v>195</v>
      </c>
      <c r="L285" s="388" t="s">
        <v>195</v>
      </c>
      <c r="M285" s="403">
        <v>10030715</v>
      </c>
      <c r="N285" s="388" t="s">
        <v>121</v>
      </c>
      <c r="O285" s="388" t="s">
        <v>104</v>
      </c>
      <c r="P285" s="400">
        <v>42850</v>
      </c>
      <c r="Q285" s="400">
        <v>42852</v>
      </c>
      <c r="R285" s="400">
        <v>42877</v>
      </c>
      <c r="S285" s="388">
        <v>3</v>
      </c>
      <c r="T285" s="388">
        <v>3</v>
      </c>
      <c r="U285" s="388">
        <v>3</v>
      </c>
      <c r="V285" s="388">
        <v>3</v>
      </c>
      <c r="W285" s="388">
        <v>3</v>
      </c>
      <c r="X285" s="388" t="s">
        <v>4480</v>
      </c>
      <c r="Y285" s="401" t="s">
        <v>2418</v>
      </c>
      <c r="Z285" s="400">
        <v>41618</v>
      </c>
      <c r="AA285" s="400">
        <v>41621</v>
      </c>
      <c r="AB285" s="388" t="s">
        <v>98</v>
      </c>
      <c r="AC285" s="388" t="s">
        <v>4660</v>
      </c>
      <c r="AD285" s="388">
        <v>2</v>
      </c>
      <c r="AE285" s="388">
        <v>2</v>
      </c>
      <c r="AF285" s="388">
        <v>2</v>
      </c>
      <c r="AG285" s="388" t="s">
        <v>96</v>
      </c>
      <c r="AH285" s="388">
        <v>2</v>
      </c>
      <c r="AI285" s="388" t="s">
        <v>139</v>
      </c>
    </row>
    <row r="286" spans="1:35" ht="12.75" customHeight="1" x14ac:dyDescent="0.2">
      <c r="A286" s="397" t="str">
        <f t="shared" si="4"/>
        <v>Ofsted Webpage</v>
      </c>
      <c r="B286" s="388">
        <v>53268</v>
      </c>
      <c r="C286" s="388">
        <v>112654</v>
      </c>
      <c r="D286" s="388">
        <v>10004240</v>
      </c>
      <c r="E286" s="388" t="s">
        <v>1659</v>
      </c>
      <c r="F286" s="388" t="s">
        <v>90</v>
      </c>
      <c r="G286" s="388" t="s">
        <v>13</v>
      </c>
      <c r="H286" s="388" t="s">
        <v>330</v>
      </c>
      <c r="I286" s="388" t="s">
        <v>161</v>
      </c>
      <c r="J286" s="388" t="s">
        <v>161</v>
      </c>
      <c r="K286" s="400" t="s">
        <v>195</v>
      </c>
      <c r="L286" s="388" t="s">
        <v>195</v>
      </c>
      <c r="M286" s="403">
        <v>10035682</v>
      </c>
      <c r="N286" s="388" t="s">
        <v>121</v>
      </c>
      <c r="O286" s="388" t="s">
        <v>117</v>
      </c>
      <c r="P286" s="400">
        <v>42872</v>
      </c>
      <c r="Q286" s="400">
        <v>42888</v>
      </c>
      <c r="R286" s="400">
        <v>42921</v>
      </c>
      <c r="S286" s="388">
        <v>4</v>
      </c>
      <c r="T286" s="388">
        <v>4</v>
      </c>
      <c r="U286" s="388">
        <v>4</v>
      </c>
      <c r="V286" s="388">
        <v>4</v>
      </c>
      <c r="W286" s="388">
        <v>4</v>
      </c>
      <c r="X286" s="388" t="s">
        <v>4511</v>
      </c>
      <c r="Y286" s="401" t="s">
        <v>1660</v>
      </c>
      <c r="Z286" s="400">
        <v>41926</v>
      </c>
      <c r="AA286" s="400">
        <v>41928</v>
      </c>
      <c r="AB286" s="388" t="s">
        <v>123</v>
      </c>
      <c r="AC286" s="388" t="s">
        <v>4660</v>
      </c>
      <c r="AD286" s="388">
        <v>2</v>
      </c>
      <c r="AE286" s="388">
        <v>2</v>
      </c>
      <c r="AF286" s="388">
        <v>2</v>
      </c>
      <c r="AG286" s="388" t="s">
        <v>96</v>
      </c>
      <c r="AH286" s="388">
        <v>2</v>
      </c>
      <c r="AI286" s="388" t="s">
        <v>139</v>
      </c>
    </row>
    <row r="287" spans="1:35" ht="12.75" customHeight="1" x14ac:dyDescent="0.2">
      <c r="A287" s="397" t="str">
        <f t="shared" si="4"/>
        <v>Ofsted Webpage</v>
      </c>
      <c r="B287" s="388">
        <v>53280</v>
      </c>
      <c r="C287" s="388">
        <v>106702</v>
      </c>
      <c r="D287" s="388">
        <v>10004257</v>
      </c>
      <c r="E287" s="388" t="s">
        <v>421</v>
      </c>
      <c r="F287" s="388" t="s">
        <v>90</v>
      </c>
      <c r="G287" s="388" t="s">
        <v>13</v>
      </c>
      <c r="H287" s="388" t="s">
        <v>379</v>
      </c>
      <c r="I287" s="388" t="s">
        <v>186</v>
      </c>
      <c r="J287" s="388" t="s">
        <v>93</v>
      </c>
      <c r="K287" s="400">
        <v>42698</v>
      </c>
      <c r="L287" s="388">
        <v>1</v>
      </c>
      <c r="M287" s="403" t="s">
        <v>422</v>
      </c>
      <c r="N287" s="388" t="s">
        <v>123</v>
      </c>
      <c r="O287" s="388" t="s">
        <v>104</v>
      </c>
      <c r="P287" s="400">
        <v>41254</v>
      </c>
      <c r="Q287" s="400">
        <v>41257</v>
      </c>
      <c r="R287" s="400">
        <v>41291</v>
      </c>
      <c r="S287" s="388">
        <v>2</v>
      </c>
      <c r="T287" s="388">
        <v>2</v>
      </c>
      <c r="U287" s="388">
        <v>2</v>
      </c>
      <c r="V287" s="388" t="s">
        <v>96</v>
      </c>
      <c r="W287" s="388">
        <v>2</v>
      </c>
      <c r="X287" s="388" t="s">
        <v>96</v>
      </c>
      <c r="Y287" s="401" t="s">
        <v>5354</v>
      </c>
      <c r="Z287" s="400">
        <v>40617</v>
      </c>
      <c r="AA287" s="400">
        <v>40620</v>
      </c>
      <c r="AB287" s="388" t="s">
        <v>4695</v>
      </c>
      <c r="AC287" s="388" t="s">
        <v>4660</v>
      </c>
      <c r="AD287" s="388">
        <v>3</v>
      </c>
      <c r="AE287" s="388">
        <v>3</v>
      </c>
      <c r="AF287" s="388">
        <v>2</v>
      </c>
      <c r="AG287" s="388" t="s">
        <v>96</v>
      </c>
      <c r="AH287" s="388">
        <v>3</v>
      </c>
      <c r="AI287" s="388" t="s">
        <v>118</v>
      </c>
    </row>
    <row r="288" spans="1:35" ht="12.75" customHeight="1" x14ac:dyDescent="0.2">
      <c r="A288" s="397" t="str">
        <f t="shared" si="4"/>
        <v>Ofsted Webpage</v>
      </c>
      <c r="B288" s="388">
        <v>53290</v>
      </c>
      <c r="C288" s="388">
        <v>107056</v>
      </c>
      <c r="D288" s="388">
        <v>10004140</v>
      </c>
      <c r="E288" s="388" t="s">
        <v>5355</v>
      </c>
      <c r="F288" s="388" t="s">
        <v>90</v>
      </c>
      <c r="G288" s="388" t="s">
        <v>13</v>
      </c>
      <c r="H288" s="388" t="s">
        <v>793</v>
      </c>
      <c r="I288" s="388" t="s">
        <v>102</v>
      </c>
      <c r="J288" s="388" t="s">
        <v>102</v>
      </c>
      <c r="K288" s="400" t="s">
        <v>195</v>
      </c>
      <c r="L288" s="388" t="s">
        <v>195</v>
      </c>
      <c r="M288" s="403" t="s">
        <v>5356</v>
      </c>
      <c r="N288" s="388" t="s">
        <v>4695</v>
      </c>
      <c r="O288" s="388" t="s">
        <v>104</v>
      </c>
      <c r="P288" s="400">
        <v>40358</v>
      </c>
      <c r="Q288" s="400">
        <v>40361</v>
      </c>
      <c r="R288" s="400">
        <v>40396</v>
      </c>
      <c r="S288" s="388">
        <v>3</v>
      </c>
      <c r="T288" s="388">
        <v>2</v>
      </c>
      <c r="U288" s="388">
        <v>2</v>
      </c>
      <c r="V288" s="388" t="s">
        <v>96</v>
      </c>
      <c r="W288" s="388">
        <v>3</v>
      </c>
      <c r="X288" s="388" t="s">
        <v>96</v>
      </c>
      <c r="Y288" s="401" t="s">
        <v>195</v>
      </c>
      <c r="Z288" s="400" t="s">
        <v>195</v>
      </c>
      <c r="AA288" s="400" t="s">
        <v>195</v>
      </c>
      <c r="AB288" s="388" t="s">
        <v>195</v>
      </c>
      <c r="AC288" s="388" t="s">
        <v>195</v>
      </c>
      <c r="AD288" s="388" t="s">
        <v>195</v>
      </c>
      <c r="AE288" s="388" t="s">
        <v>195</v>
      </c>
      <c r="AF288" s="388" t="s">
        <v>195</v>
      </c>
      <c r="AG288" s="388" t="s">
        <v>195</v>
      </c>
      <c r="AH288" s="388" t="s">
        <v>195</v>
      </c>
      <c r="AI288" s="388" t="s">
        <v>4479</v>
      </c>
    </row>
    <row r="289" spans="1:35" ht="12.75" customHeight="1" x14ac:dyDescent="0.2">
      <c r="A289" s="397" t="str">
        <f t="shared" si="4"/>
        <v>Ofsted Webpage</v>
      </c>
      <c r="B289" s="388">
        <v>53292</v>
      </c>
      <c r="C289" s="388">
        <v>112590</v>
      </c>
      <c r="D289" s="388">
        <v>10004283</v>
      </c>
      <c r="E289" s="388" t="s">
        <v>5357</v>
      </c>
      <c r="F289" s="388" t="s">
        <v>170</v>
      </c>
      <c r="G289" s="388" t="s">
        <v>13</v>
      </c>
      <c r="H289" s="388" t="s">
        <v>724</v>
      </c>
      <c r="I289" s="388" t="s">
        <v>102</v>
      </c>
      <c r="J289" s="388" t="s">
        <v>102</v>
      </c>
      <c r="K289" s="400" t="s">
        <v>195</v>
      </c>
      <c r="L289" s="388" t="s">
        <v>195</v>
      </c>
      <c r="M289" s="403" t="s">
        <v>5358</v>
      </c>
      <c r="N289" s="388" t="s">
        <v>4695</v>
      </c>
      <c r="O289" s="388" t="s">
        <v>104</v>
      </c>
      <c r="P289" s="400">
        <v>40582</v>
      </c>
      <c r="Q289" s="400">
        <v>40585</v>
      </c>
      <c r="R289" s="400">
        <v>40620</v>
      </c>
      <c r="S289" s="388">
        <v>3</v>
      </c>
      <c r="T289" s="388">
        <v>3</v>
      </c>
      <c r="U289" s="388">
        <v>2</v>
      </c>
      <c r="V289" s="388" t="s">
        <v>96</v>
      </c>
      <c r="W289" s="388">
        <v>3</v>
      </c>
      <c r="X289" s="388" t="s">
        <v>96</v>
      </c>
      <c r="Y289" s="401" t="s">
        <v>5359</v>
      </c>
      <c r="Z289" s="400">
        <v>38617</v>
      </c>
      <c r="AA289" s="400">
        <v>38617</v>
      </c>
      <c r="AB289" s="388" t="s">
        <v>4879</v>
      </c>
      <c r="AC289" s="388" t="s">
        <v>4660</v>
      </c>
      <c r="AD289" s="388">
        <v>2</v>
      </c>
      <c r="AE289" s="388">
        <v>2</v>
      </c>
      <c r="AF289" s="388" t="s">
        <v>96</v>
      </c>
      <c r="AG289" s="388" t="s">
        <v>96</v>
      </c>
      <c r="AH289" s="388" t="s">
        <v>96</v>
      </c>
      <c r="AI289" s="388" t="s">
        <v>139</v>
      </c>
    </row>
    <row r="290" spans="1:35" ht="12.75" customHeight="1" x14ac:dyDescent="0.2">
      <c r="A290" s="397" t="str">
        <f t="shared" si="4"/>
        <v>Ofsted Webpage</v>
      </c>
      <c r="B290" s="388">
        <v>53295</v>
      </c>
      <c r="C290" s="388">
        <v>108044</v>
      </c>
      <c r="D290" s="388">
        <v>10004285</v>
      </c>
      <c r="E290" s="388" t="s">
        <v>1662</v>
      </c>
      <c r="F290" s="388" t="s">
        <v>159</v>
      </c>
      <c r="G290" s="388" t="s">
        <v>14</v>
      </c>
      <c r="H290" s="388" t="s">
        <v>228</v>
      </c>
      <c r="I290" s="388" t="s">
        <v>177</v>
      </c>
      <c r="J290" s="388" t="s">
        <v>177</v>
      </c>
      <c r="K290" s="400">
        <v>43223</v>
      </c>
      <c r="L290" s="388">
        <v>1</v>
      </c>
      <c r="M290" s="403" t="s">
        <v>1663</v>
      </c>
      <c r="N290" s="388" t="s">
        <v>282</v>
      </c>
      <c r="O290" s="388" t="s">
        <v>104</v>
      </c>
      <c r="P290" s="400">
        <v>42178</v>
      </c>
      <c r="Q290" s="400">
        <v>42181</v>
      </c>
      <c r="R290" s="400">
        <v>42213</v>
      </c>
      <c r="S290" s="388">
        <v>2</v>
      </c>
      <c r="T290" s="388">
        <v>2</v>
      </c>
      <c r="U290" s="388">
        <v>2</v>
      </c>
      <c r="V290" s="388" t="s">
        <v>96</v>
      </c>
      <c r="W290" s="388">
        <v>2</v>
      </c>
      <c r="X290" s="388" t="s">
        <v>96</v>
      </c>
      <c r="Y290" s="401" t="s">
        <v>2420</v>
      </c>
      <c r="Z290" s="400">
        <v>41673</v>
      </c>
      <c r="AA290" s="400">
        <v>41677</v>
      </c>
      <c r="AB290" s="388" t="s">
        <v>2421</v>
      </c>
      <c r="AC290" s="388" t="s">
        <v>4660</v>
      </c>
      <c r="AD290" s="388">
        <v>3</v>
      </c>
      <c r="AE290" s="388">
        <v>3</v>
      </c>
      <c r="AF290" s="388">
        <v>3</v>
      </c>
      <c r="AG290" s="388" t="s">
        <v>96</v>
      </c>
      <c r="AH290" s="388">
        <v>3</v>
      </c>
      <c r="AI290" s="388" t="s">
        <v>118</v>
      </c>
    </row>
    <row r="291" spans="1:35" ht="12.75" customHeight="1" x14ac:dyDescent="0.2">
      <c r="A291" s="397" t="str">
        <f t="shared" si="4"/>
        <v>Ofsted Webpage</v>
      </c>
      <c r="B291" s="388">
        <v>53305</v>
      </c>
      <c r="C291" s="388">
        <v>112720</v>
      </c>
      <c r="D291" s="388">
        <v>10004303</v>
      </c>
      <c r="E291" s="388" t="s">
        <v>923</v>
      </c>
      <c r="F291" s="388" t="s">
        <v>90</v>
      </c>
      <c r="G291" s="388" t="s">
        <v>13</v>
      </c>
      <c r="H291" s="388" t="s">
        <v>881</v>
      </c>
      <c r="I291" s="388" t="s">
        <v>131</v>
      </c>
      <c r="J291" s="388" t="s">
        <v>131</v>
      </c>
      <c r="K291" s="400" t="s">
        <v>195</v>
      </c>
      <c r="L291" s="388" t="s">
        <v>195</v>
      </c>
      <c r="M291" s="403">
        <v>10005186</v>
      </c>
      <c r="N291" s="388" t="s">
        <v>309</v>
      </c>
      <c r="O291" s="388" t="s">
        <v>104</v>
      </c>
      <c r="P291" s="400">
        <v>42311</v>
      </c>
      <c r="Q291" s="400">
        <v>42314</v>
      </c>
      <c r="R291" s="400">
        <v>42347</v>
      </c>
      <c r="S291" s="388">
        <v>2</v>
      </c>
      <c r="T291" s="388">
        <v>2</v>
      </c>
      <c r="U291" s="388">
        <v>2</v>
      </c>
      <c r="V291" s="388">
        <v>2</v>
      </c>
      <c r="W291" s="388">
        <v>2</v>
      </c>
      <c r="X291" s="388" t="s">
        <v>4480</v>
      </c>
      <c r="Y291" s="401" t="s">
        <v>2423</v>
      </c>
      <c r="Z291" s="400">
        <v>41709</v>
      </c>
      <c r="AA291" s="400">
        <v>41712</v>
      </c>
      <c r="AB291" s="388" t="s">
        <v>123</v>
      </c>
      <c r="AC291" s="388" t="s">
        <v>4660</v>
      </c>
      <c r="AD291" s="388">
        <v>3</v>
      </c>
      <c r="AE291" s="388">
        <v>3</v>
      </c>
      <c r="AF291" s="388">
        <v>3</v>
      </c>
      <c r="AG291" s="388" t="s">
        <v>96</v>
      </c>
      <c r="AH291" s="388">
        <v>3</v>
      </c>
      <c r="AI291" s="388" t="s">
        <v>118</v>
      </c>
    </row>
    <row r="292" spans="1:35" ht="12.75" customHeight="1" x14ac:dyDescent="0.2">
      <c r="A292" s="397" t="str">
        <f t="shared" si="4"/>
        <v>Ofsted Webpage</v>
      </c>
      <c r="B292" s="388">
        <v>53314</v>
      </c>
      <c r="C292" s="388">
        <v>115401</v>
      </c>
      <c r="D292" s="388">
        <v>10007214</v>
      </c>
      <c r="E292" s="388" t="s">
        <v>5360</v>
      </c>
      <c r="F292" s="388" t="s">
        <v>90</v>
      </c>
      <c r="G292" s="388" t="s">
        <v>13</v>
      </c>
      <c r="H292" s="388" t="s">
        <v>130</v>
      </c>
      <c r="I292" s="388" t="s">
        <v>131</v>
      </c>
      <c r="J292" s="388" t="s">
        <v>131</v>
      </c>
      <c r="K292" s="400" t="s">
        <v>195</v>
      </c>
      <c r="L292" s="388" t="s">
        <v>195</v>
      </c>
      <c r="M292" s="403" t="s">
        <v>5361</v>
      </c>
      <c r="N292" s="388" t="s">
        <v>4695</v>
      </c>
      <c r="O292" s="388" t="s">
        <v>104</v>
      </c>
      <c r="P292" s="400">
        <v>38800</v>
      </c>
      <c r="Q292" s="400">
        <v>38800</v>
      </c>
      <c r="R292" s="400">
        <v>38842</v>
      </c>
      <c r="S292" s="388" t="s">
        <v>195</v>
      </c>
      <c r="T292" s="388" t="s">
        <v>195</v>
      </c>
      <c r="U292" s="388" t="s">
        <v>195</v>
      </c>
      <c r="V292" s="388" t="s">
        <v>195</v>
      </c>
      <c r="W292" s="388" t="s">
        <v>195</v>
      </c>
      <c r="X292" s="388" t="s">
        <v>195</v>
      </c>
      <c r="Y292" s="401" t="s">
        <v>195</v>
      </c>
      <c r="Z292" s="400" t="s">
        <v>195</v>
      </c>
      <c r="AA292" s="400" t="s">
        <v>195</v>
      </c>
      <c r="AB292" s="388" t="s">
        <v>195</v>
      </c>
      <c r="AC292" s="388" t="s">
        <v>195</v>
      </c>
      <c r="AD292" s="388" t="s">
        <v>195</v>
      </c>
      <c r="AE292" s="388" t="s">
        <v>195</v>
      </c>
      <c r="AF292" s="388" t="s">
        <v>195</v>
      </c>
      <c r="AG292" s="388" t="s">
        <v>195</v>
      </c>
      <c r="AH292" s="388" t="s">
        <v>195</v>
      </c>
      <c r="AI292" s="388" t="s">
        <v>4479</v>
      </c>
    </row>
    <row r="293" spans="1:35" ht="12.75" customHeight="1" x14ac:dyDescent="0.2">
      <c r="A293" s="397" t="str">
        <f t="shared" si="4"/>
        <v>Ofsted Webpage</v>
      </c>
      <c r="B293" s="388">
        <v>53325</v>
      </c>
      <c r="C293" s="388">
        <v>115152</v>
      </c>
      <c r="D293" s="388">
        <v>10003996</v>
      </c>
      <c r="E293" s="388" t="s">
        <v>925</v>
      </c>
      <c r="F293" s="388" t="s">
        <v>159</v>
      </c>
      <c r="G293" s="388" t="s">
        <v>14</v>
      </c>
      <c r="H293" s="388" t="s">
        <v>482</v>
      </c>
      <c r="I293" s="388" t="s">
        <v>115</v>
      </c>
      <c r="J293" s="388" t="s">
        <v>115</v>
      </c>
      <c r="K293" s="400" t="s">
        <v>195</v>
      </c>
      <c r="L293" s="388" t="s">
        <v>195</v>
      </c>
      <c r="M293" s="403">
        <v>10037413</v>
      </c>
      <c r="N293" s="388" t="s">
        <v>197</v>
      </c>
      <c r="O293" s="388" t="s">
        <v>104</v>
      </c>
      <c r="P293" s="400">
        <v>43052</v>
      </c>
      <c r="Q293" s="400">
        <v>43055</v>
      </c>
      <c r="R293" s="400">
        <v>43091</v>
      </c>
      <c r="S293" s="388">
        <v>3</v>
      </c>
      <c r="T293" s="388">
        <v>3</v>
      </c>
      <c r="U293" s="388">
        <v>3</v>
      </c>
      <c r="V293" s="388">
        <v>2</v>
      </c>
      <c r="W293" s="388">
        <v>3</v>
      </c>
      <c r="X293" s="388" t="s">
        <v>4480</v>
      </c>
      <c r="Y293" s="401">
        <v>10004968</v>
      </c>
      <c r="Z293" s="400">
        <v>42325</v>
      </c>
      <c r="AA293" s="400">
        <v>42328</v>
      </c>
      <c r="AB293" s="388" t="s">
        <v>257</v>
      </c>
      <c r="AC293" s="388" t="s">
        <v>4660</v>
      </c>
      <c r="AD293" s="388">
        <v>3</v>
      </c>
      <c r="AE293" s="388">
        <v>3</v>
      </c>
      <c r="AF293" s="388">
        <v>3</v>
      </c>
      <c r="AG293" s="388">
        <v>3</v>
      </c>
      <c r="AH293" s="388">
        <v>3</v>
      </c>
      <c r="AI293" s="388" t="s">
        <v>4537</v>
      </c>
    </row>
    <row r="294" spans="1:35" ht="12.75" customHeight="1" x14ac:dyDescent="0.2">
      <c r="A294" s="397" t="str">
        <f t="shared" si="4"/>
        <v>Ofsted Webpage</v>
      </c>
      <c r="B294" s="388">
        <v>53330</v>
      </c>
      <c r="C294" s="388">
        <v>106007</v>
      </c>
      <c r="D294" s="388">
        <v>10004319</v>
      </c>
      <c r="E294" s="388" t="s">
        <v>451</v>
      </c>
      <c r="F294" s="388" t="s">
        <v>259</v>
      </c>
      <c r="G294" s="388" t="s">
        <v>14</v>
      </c>
      <c r="H294" s="388" t="s">
        <v>185</v>
      </c>
      <c r="I294" s="388" t="s">
        <v>186</v>
      </c>
      <c r="J294" s="388" t="s">
        <v>93</v>
      </c>
      <c r="K294" s="400" t="s">
        <v>195</v>
      </c>
      <c r="L294" s="388" t="s">
        <v>195</v>
      </c>
      <c r="M294" s="403">
        <v>10005140</v>
      </c>
      <c r="N294" s="388" t="s">
        <v>132</v>
      </c>
      <c r="O294" s="388" t="s">
        <v>104</v>
      </c>
      <c r="P294" s="400">
        <v>42689</v>
      </c>
      <c r="Q294" s="400">
        <v>42692</v>
      </c>
      <c r="R294" s="400">
        <v>42725</v>
      </c>
      <c r="S294" s="388">
        <v>2</v>
      </c>
      <c r="T294" s="388">
        <v>2</v>
      </c>
      <c r="U294" s="388">
        <v>2</v>
      </c>
      <c r="V294" s="388">
        <v>2</v>
      </c>
      <c r="W294" s="388">
        <v>2</v>
      </c>
      <c r="X294" s="388" t="s">
        <v>4480</v>
      </c>
      <c r="Y294" s="401" t="s">
        <v>452</v>
      </c>
      <c r="Z294" s="400">
        <v>42044</v>
      </c>
      <c r="AA294" s="400">
        <v>42048</v>
      </c>
      <c r="AB294" s="388" t="s">
        <v>98</v>
      </c>
      <c r="AC294" s="388" t="s">
        <v>4660</v>
      </c>
      <c r="AD294" s="388">
        <v>3</v>
      </c>
      <c r="AE294" s="388">
        <v>3</v>
      </c>
      <c r="AF294" s="388">
        <v>3</v>
      </c>
      <c r="AG294" s="388" t="s">
        <v>96</v>
      </c>
      <c r="AH294" s="388">
        <v>3</v>
      </c>
      <c r="AI294" s="388" t="s">
        <v>118</v>
      </c>
    </row>
    <row r="295" spans="1:35" ht="12.75" customHeight="1" x14ac:dyDescent="0.2">
      <c r="A295" s="397" t="str">
        <f t="shared" si="4"/>
        <v>Ofsted Webpage</v>
      </c>
      <c r="B295" s="388">
        <v>53349</v>
      </c>
      <c r="C295" s="388">
        <v>105810</v>
      </c>
      <c r="D295" s="388">
        <v>10012892</v>
      </c>
      <c r="E295" s="388" t="s">
        <v>586</v>
      </c>
      <c r="F295" s="388" t="s">
        <v>90</v>
      </c>
      <c r="G295" s="388" t="s">
        <v>13</v>
      </c>
      <c r="H295" s="388" t="s">
        <v>266</v>
      </c>
      <c r="I295" s="388" t="s">
        <v>131</v>
      </c>
      <c r="J295" s="388" t="s">
        <v>131</v>
      </c>
      <c r="K295" s="400">
        <v>42628</v>
      </c>
      <c r="L295" s="388">
        <v>1</v>
      </c>
      <c r="M295" s="403" t="s">
        <v>5364</v>
      </c>
      <c r="N295" s="388" t="s">
        <v>98</v>
      </c>
      <c r="O295" s="388" t="s">
        <v>104</v>
      </c>
      <c r="P295" s="400">
        <v>40791</v>
      </c>
      <c r="Q295" s="400">
        <v>40794</v>
      </c>
      <c r="R295" s="400">
        <v>40826</v>
      </c>
      <c r="S295" s="388">
        <v>2</v>
      </c>
      <c r="T295" s="388">
        <v>2</v>
      </c>
      <c r="U295" s="388">
        <v>2</v>
      </c>
      <c r="V295" s="388" t="s">
        <v>96</v>
      </c>
      <c r="W295" s="388">
        <v>2</v>
      </c>
      <c r="X295" s="388" t="s">
        <v>96</v>
      </c>
      <c r="Y295" s="401" t="s">
        <v>5365</v>
      </c>
      <c r="Z295" s="400">
        <v>39038</v>
      </c>
      <c r="AA295" s="400">
        <v>39038</v>
      </c>
      <c r="AB295" s="388" t="s">
        <v>4879</v>
      </c>
      <c r="AC295" s="388" t="s">
        <v>4660</v>
      </c>
      <c r="AD295" s="388">
        <v>2</v>
      </c>
      <c r="AE295" s="388">
        <v>2</v>
      </c>
      <c r="AF295" s="388" t="s">
        <v>96</v>
      </c>
      <c r="AG295" s="388" t="s">
        <v>96</v>
      </c>
      <c r="AH295" s="388" t="s">
        <v>96</v>
      </c>
      <c r="AI295" s="388" t="s">
        <v>4537</v>
      </c>
    </row>
    <row r="296" spans="1:35" ht="12.75" customHeight="1" x14ac:dyDescent="0.2">
      <c r="A296" s="397" t="str">
        <f t="shared" si="4"/>
        <v>Ofsted Webpage</v>
      </c>
      <c r="B296" s="388">
        <v>53373</v>
      </c>
      <c r="C296" s="388">
        <v>105318</v>
      </c>
      <c r="D296" s="388">
        <v>10004355</v>
      </c>
      <c r="E296" s="388" t="s">
        <v>2425</v>
      </c>
      <c r="F296" s="388" t="s">
        <v>90</v>
      </c>
      <c r="G296" s="388" t="s">
        <v>13</v>
      </c>
      <c r="H296" s="388" t="s">
        <v>272</v>
      </c>
      <c r="I296" s="388" t="s">
        <v>161</v>
      </c>
      <c r="J296" s="388" t="s">
        <v>161</v>
      </c>
      <c r="K296" s="400">
        <v>42908</v>
      </c>
      <c r="L296" s="404">
        <v>1</v>
      </c>
      <c r="M296" s="403" t="s">
        <v>2426</v>
      </c>
      <c r="N296" s="400" t="s">
        <v>98</v>
      </c>
      <c r="O296" s="400" t="s">
        <v>104</v>
      </c>
      <c r="P296" s="400">
        <v>41596</v>
      </c>
      <c r="Q296" s="400">
        <v>41600</v>
      </c>
      <c r="R296" s="400">
        <v>41627</v>
      </c>
      <c r="S296" s="404">
        <v>2</v>
      </c>
      <c r="T296" s="404">
        <v>2</v>
      </c>
      <c r="U296" s="404">
        <v>2</v>
      </c>
      <c r="V296" s="404" t="s">
        <v>96</v>
      </c>
      <c r="W296" s="404">
        <v>2</v>
      </c>
      <c r="X296" s="400" t="s">
        <v>96</v>
      </c>
      <c r="Y296" s="402" t="s">
        <v>5366</v>
      </c>
      <c r="Z296" s="400">
        <v>39518</v>
      </c>
      <c r="AA296" s="400">
        <v>39521</v>
      </c>
      <c r="AB296" s="400" t="s">
        <v>4695</v>
      </c>
      <c r="AC296" s="400" t="s">
        <v>4660</v>
      </c>
      <c r="AD296" s="404">
        <v>1</v>
      </c>
      <c r="AE296" s="404">
        <v>1</v>
      </c>
      <c r="AF296" s="404">
        <v>2</v>
      </c>
      <c r="AG296" s="404" t="s">
        <v>96</v>
      </c>
      <c r="AH296" s="404">
        <v>1</v>
      </c>
      <c r="AI296" s="400" t="s">
        <v>139</v>
      </c>
    </row>
    <row r="297" spans="1:35" ht="12.75" customHeight="1" x14ac:dyDescent="0.2">
      <c r="A297" s="397" t="str">
        <f t="shared" si="4"/>
        <v>Ofsted Webpage</v>
      </c>
      <c r="B297" s="388">
        <v>53388</v>
      </c>
      <c r="C297" s="388">
        <v>107850</v>
      </c>
      <c r="D297" s="388">
        <v>10004370</v>
      </c>
      <c r="E297" s="388" t="s">
        <v>3330</v>
      </c>
      <c r="F297" s="388" t="s">
        <v>90</v>
      </c>
      <c r="G297" s="388" t="s">
        <v>13</v>
      </c>
      <c r="H297" s="388" t="s">
        <v>467</v>
      </c>
      <c r="I297" s="388" t="s">
        <v>92</v>
      </c>
      <c r="J297" s="388" t="s">
        <v>93</v>
      </c>
      <c r="K297" s="400">
        <v>42915</v>
      </c>
      <c r="L297" s="388">
        <v>1</v>
      </c>
      <c r="M297" s="403" t="s">
        <v>3331</v>
      </c>
      <c r="N297" s="388" t="s">
        <v>123</v>
      </c>
      <c r="O297" s="388" t="s">
        <v>104</v>
      </c>
      <c r="P297" s="400">
        <v>41443</v>
      </c>
      <c r="Q297" s="400">
        <v>41446</v>
      </c>
      <c r="R297" s="400">
        <v>41479</v>
      </c>
      <c r="S297" s="388">
        <v>2</v>
      </c>
      <c r="T297" s="388">
        <v>2</v>
      </c>
      <c r="U297" s="388">
        <v>2</v>
      </c>
      <c r="V297" s="388" t="s">
        <v>96</v>
      </c>
      <c r="W297" s="388">
        <v>2</v>
      </c>
      <c r="X297" s="388" t="s">
        <v>96</v>
      </c>
      <c r="Y297" s="401" t="s">
        <v>5472</v>
      </c>
      <c r="Z297" s="400">
        <v>40603</v>
      </c>
      <c r="AA297" s="400">
        <v>40606</v>
      </c>
      <c r="AB297" s="388" t="s">
        <v>4695</v>
      </c>
      <c r="AC297" s="388" t="s">
        <v>4660</v>
      </c>
      <c r="AD297" s="388">
        <v>3</v>
      </c>
      <c r="AE297" s="388">
        <v>3</v>
      </c>
      <c r="AF297" s="388">
        <v>3</v>
      </c>
      <c r="AG297" s="388" t="s">
        <v>96</v>
      </c>
      <c r="AH297" s="388">
        <v>3</v>
      </c>
      <c r="AI297" s="388" t="s">
        <v>118</v>
      </c>
    </row>
    <row r="298" spans="1:35" ht="12.75" customHeight="1" x14ac:dyDescent="0.2">
      <c r="A298" s="397" t="str">
        <f t="shared" si="4"/>
        <v>Ofsted Webpage</v>
      </c>
      <c r="B298" s="388">
        <v>53392</v>
      </c>
      <c r="C298" s="388">
        <v>108652</v>
      </c>
      <c r="D298" s="388">
        <v>10004374</v>
      </c>
      <c r="E298" s="388" t="s">
        <v>2428</v>
      </c>
      <c r="F298" s="388" t="s">
        <v>259</v>
      </c>
      <c r="G298" s="388" t="s">
        <v>14</v>
      </c>
      <c r="H298" s="388" t="s">
        <v>595</v>
      </c>
      <c r="I298" s="388" t="s">
        <v>177</v>
      </c>
      <c r="J298" s="388" t="s">
        <v>177</v>
      </c>
      <c r="K298" s="400">
        <v>43131</v>
      </c>
      <c r="L298" s="388">
        <v>1</v>
      </c>
      <c r="M298" s="403" t="s">
        <v>2429</v>
      </c>
      <c r="N298" s="388" t="s">
        <v>138</v>
      </c>
      <c r="O298" s="388" t="s">
        <v>104</v>
      </c>
      <c r="P298" s="400">
        <v>41799</v>
      </c>
      <c r="Q298" s="400">
        <v>41802</v>
      </c>
      <c r="R298" s="400">
        <v>41837</v>
      </c>
      <c r="S298" s="388">
        <v>2</v>
      </c>
      <c r="T298" s="388">
        <v>2</v>
      </c>
      <c r="U298" s="388">
        <v>2</v>
      </c>
      <c r="V298" s="388" t="s">
        <v>96</v>
      </c>
      <c r="W298" s="388">
        <v>2</v>
      </c>
      <c r="X298" s="388" t="s">
        <v>96</v>
      </c>
      <c r="Y298" s="401" t="s">
        <v>3333</v>
      </c>
      <c r="Z298" s="400">
        <v>41254</v>
      </c>
      <c r="AA298" s="400">
        <v>41256</v>
      </c>
      <c r="AB298" s="388" t="s">
        <v>123</v>
      </c>
      <c r="AC298" s="388" t="s">
        <v>4660</v>
      </c>
      <c r="AD298" s="388">
        <v>3</v>
      </c>
      <c r="AE298" s="388">
        <v>3</v>
      </c>
      <c r="AF298" s="388">
        <v>3</v>
      </c>
      <c r="AG298" s="388" t="s">
        <v>96</v>
      </c>
      <c r="AH298" s="388">
        <v>3</v>
      </c>
      <c r="AI298" s="388" t="s">
        <v>118</v>
      </c>
    </row>
    <row r="299" spans="1:35" ht="12.75" customHeight="1" x14ac:dyDescent="0.2">
      <c r="A299" s="397" t="str">
        <f t="shared" si="4"/>
        <v>Ofsted Webpage</v>
      </c>
      <c r="B299" s="388">
        <v>53403</v>
      </c>
      <c r="C299" s="388">
        <v>112486</v>
      </c>
      <c r="D299" s="388">
        <v>10024055</v>
      </c>
      <c r="E299" s="388" t="s">
        <v>4486</v>
      </c>
      <c r="F299" s="388" t="s">
        <v>159</v>
      </c>
      <c r="G299" s="388" t="s">
        <v>14</v>
      </c>
      <c r="H299" s="388" t="s">
        <v>670</v>
      </c>
      <c r="I299" s="388" t="s">
        <v>152</v>
      </c>
      <c r="J299" s="388" t="s">
        <v>152</v>
      </c>
      <c r="K299" s="400" t="s">
        <v>195</v>
      </c>
      <c r="L299" s="388" t="s">
        <v>195</v>
      </c>
      <c r="M299" s="403" t="s">
        <v>4487</v>
      </c>
      <c r="N299" s="388" t="s">
        <v>4754</v>
      </c>
      <c r="O299" s="388" t="s">
        <v>104</v>
      </c>
      <c r="P299" s="400">
        <v>39129</v>
      </c>
      <c r="Q299" s="400">
        <v>39129</v>
      </c>
      <c r="R299" s="400">
        <v>39233</v>
      </c>
      <c r="S299" s="388">
        <v>2</v>
      </c>
      <c r="T299" s="388">
        <v>2</v>
      </c>
      <c r="U299" s="388" t="s">
        <v>96</v>
      </c>
      <c r="V299" s="388" t="s">
        <v>96</v>
      </c>
      <c r="W299" s="388" t="s">
        <v>96</v>
      </c>
      <c r="X299" s="388" t="s">
        <v>96</v>
      </c>
      <c r="Y299" s="401" t="s">
        <v>195</v>
      </c>
      <c r="Z299" s="400" t="s">
        <v>195</v>
      </c>
      <c r="AA299" s="400" t="s">
        <v>195</v>
      </c>
      <c r="AB299" s="388" t="s">
        <v>195</v>
      </c>
      <c r="AC299" s="388" t="s">
        <v>195</v>
      </c>
      <c r="AD299" s="388" t="s">
        <v>195</v>
      </c>
      <c r="AE299" s="388" t="s">
        <v>195</v>
      </c>
      <c r="AF299" s="388" t="s">
        <v>195</v>
      </c>
      <c r="AG299" s="388" t="s">
        <v>195</v>
      </c>
      <c r="AH299" s="388" t="s">
        <v>195</v>
      </c>
      <c r="AI299" s="388" t="s">
        <v>4479</v>
      </c>
    </row>
    <row r="300" spans="1:35" ht="12.75" customHeight="1" x14ac:dyDescent="0.2">
      <c r="A300" s="397" t="str">
        <f t="shared" si="4"/>
        <v>Ofsted Webpage</v>
      </c>
      <c r="B300" s="388">
        <v>53404</v>
      </c>
      <c r="C300" s="388">
        <v>116012</v>
      </c>
      <c r="D300" s="388">
        <v>10004399</v>
      </c>
      <c r="E300" s="388" t="s">
        <v>927</v>
      </c>
      <c r="F300" s="388" t="s">
        <v>170</v>
      </c>
      <c r="G300" s="388" t="s">
        <v>13</v>
      </c>
      <c r="H300" s="388" t="s">
        <v>542</v>
      </c>
      <c r="I300" s="388" t="s">
        <v>161</v>
      </c>
      <c r="J300" s="388" t="s">
        <v>161</v>
      </c>
      <c r="K300" s="400">
        <v>42383</v>
      </c>
      <c r="L300" s="388">
        <v>1</v>
      </c>
      <c r="M300" s="403" t="s">
        <v>4884</v>
      </c>
      <c r="N300" s="388" t="s">
        <v>4695</v>
      </c>
      <c r="O300" s="388" t="s">
        <v>104</v>
      </c>
      <c r="P300" s="400">
        <v>41142</v>
      </c>
      <c r="Q300" s="400">
        <v>41145</v>
      </c>
      <c r="R300" s="400">
        <v>41183</v>
      </c>
      <c r="S300" s="388">
        <v>2</v>
      </c>
      <c r="T300" s="388">
        <v>2</v>
      </c>
      <c r="U300" s="388">
        <v>2</v>
      </c>
      <c r="V300" s="388" t="s">
        <v>96</v>
      </c>
      <c r="W300" s="388">
        <v>2</v>
      </c>
      <c r="X300" s="388" t="s">
        <v>96</v>
      </c>
      <c r="Y300" s="401" t="s">
        <v>4885</v>
      </c>
      <c r="Z300" s="400">
        <v>39343</v>
      </c>
      <c r="AA300" s="400">
        <v>39346</v>
      </c>
      <c r="AB300" s="388" t="s">
        <v>4695</v>
      </c>
      <c r="AC300" s="388" t="s">
        <v>4660</v>
      </c>
      <c r="AD300" s="388">
        <v>2</v>
      </c>
      <c r="AE300" s="388">
        <v>2</v>
      </c>
      <c r="AF300" s="388">
        <v>2</v>
      </c>
      <c r="AG300" s="388" t="s">
        <v>96</v>
      </c>
      <c r="AH300" s="388">
        <v>2</v>
      </c>
      <c r="AI300" s="388" t="s">
        <v>4537</v>
      </c>
    </row>
    <row r="301" spans="1:35" ht="12.75" customHeight="1" x14ac:dyDescent="0.2">
      <c r="A301" s="397" t="str">
        <f t="shared" si="4"/>
        <v>Ofsted Webpage</v>
      </c>
      <c r="B301" s="388">
        <v>53407</v>
      </c>
      <c r="C301" s="388">
        <v>107108</v>
      </c>
      <c r="D301" s="388">
        <v>10004404</v>
      </c>
      <c r="E301" s="388" t="s">
        <v>929</v>
      </c>
      <c r="F301" s="388" t="s">
        <v>90</v>
      </c>
      <c r="G301" s="388" t="s">
        <v>13</v>
      </c>
      <c r="H301" s="388" t="s">
        <v>440</v>
      </c>
      <c r="I301" s="388" t="s">
        <v>92</v>
      </c>
      <c r="J301" s="388" t="s">
        <v>93</v>
      </c>
      <c r="K301" s="400" t="s">
        <v>195</v>
      </c>
      <c r="L301" s="388" t="s">
        <v>195</v>
      </c>
      <c r="M301" s="403">
        <v>10004970</v>
      </c>
      <c r="N301" s="388" t="s">
        <v>121</v>
      </c>
      <c r="O301" s="388" t="s">
        <v>104</v>
      </c>
      <c r="P301" s="400">
        <v>42444</v>
      </c>
      <c r="Q301" s="400">
        <v>42447</v>
      </c>
      <c r="R301" s="400">
        <v>42482</v>
      </c>
      <c r="S301" s="388">
        <v>2</v>
      </c>
      <c r="T301" s="388">
        <v>2</v>
      </c>
      <c r="U301" s="388">
        <v>2</v>
      </c>
      <c r="V301" s="388">
        <v>2</v>
      </c>
      <c r="W301" s="388">
        <v>2</v>
      </c>
      <c r="X301" s="388" t="s">
        <v>4480</v>
      </c>
      <c r="Y301" s="401" t="s">
        <v>3335</v>
      </c>
      <c r="Z301" s="400">
        <v>41288</v>
      </c>
      <c r="AA301" s="400">
        <v>41292</v>
      </c>
      <c r="AB301" s="388" t="s">
        <v>123</v>
      </c>
      <c r="AC301" s="388" t="s">
        <v>4660</v>
      </c>
      <c r="AD301" s="388">
        <v>2</v>
      </c>
      <c r="AE301" s="388">
        <v>2</v>
      </c>
      <c r="AF301" s="388">
        <v>2</v>
      </c>
      <c r="AG301" s="388" t="s">
        <v>96</v>
      </c>
      <c r="AH301" s="388">
        <v>2</v>
      </c>
      <c r="AI301" s="388" t="s">
        <v>4537</v>
      </c>
    </row>
    <row r="302" spans="1:35" ht="12.75" customHeight="1" x14ac:dyDescent="0.2">
      <c r="A302" s="397" t="str">
        <f t="shared" si="4"/>
        <v>Ofsted Webpage</v>
      </c>
      <c r="B302" s="388">
        <v>53411</v>
      </c>
      <c r="C302" s="388">
        <v>107801</v>
      </c>
      <c r="D302" s="388">
        <v>10004406</v>
      </c>
      <c r="E302" s="388" t="s">
        <v>5367</v>
      </c>
      <c r="F302" s="388" t="s">
        <v>90</v>
      </c>
      <c r="G302" s="388" t="s">
        <v>13</v>
      </c>
      <c r="H302" s="388" t="s">
        <v>130</v>
      </c>
      <c r="I302" s="388" t="s">
        <v>131</v>
      </c>
      <c r="J302" s="388" t="s">
        <v>131</v>
      </c>
      <c r="K302" s="400" t="s">
        <v>195</v>
      </c>
      <c r="L302" s="388" t="s">
        <v>195</v>
      </c>
      <c r="M302" s="403" t="s">
        <v>5368</v>
      </c>
      <c r="N302" s="388" t="s">
        <v>4695</v>
      </c>
      <c r="O302" s="388" t="s">
        <v>104</v>
      </c>
      <c r="P302" s="400">
        <v>40092</v>
      </c>
      <c r="Q302" s="400">
        <v>40095</v>
      </c>
      <c r="R302" s="400">
        <v>40136</v>
      </c>
      <c r="S302" s="388">
        <v>2</v>
      </c>
      <c r="T302" s="388">
        <v>2</v>
      </c>
      <c r="U302" s="388">
        <v>2</v>
      </c>
      <c r="V302" s="388" t="s">
        <v>96</v>
      </c>
      <c r="W302" s="388">
        <v>2</v>
      </c>
      <c r="X302" s="388" t="s">
        <v>96</v>
      </c>
      <c r="Y302" s="401" t="s">
        <v>195</v>
      </c>
      <c r="Z302" s="400" t="s">
        <v>195</v>
      </c>
      <c r="AA302" s="400" t="s">
        <v>195</v>
      </c>
      <c r="AB302" s="388" t="s">
        <v>195</v>
      </c>
      <c r="AC302" s="388" t="s">
        <v>195</v>
      </c>
      <c r="AD302" s="388" t="s">
        <v>195</v>
      </c>
      <c r="AE302" s="388" t="s">
        <v>195</v>
      </c>
      <c r="AF302" s="388" t="s">
        <v>195</v>
      </c>
      <c r="AG302" s="388" t="s">
        <v>195</v>
      </c>
      <c r="AH302" s="388" t="s">
        <v>195</v>
      </c>
      <c r="AI302" s="388" t="s">
        <v>4479</v>
      </c>
    </row>
    <row r="303" spans="1:35" ht="12.75" customHeight="1" x14ac:dyDescent="0.2">
      <c r="A303" s="397" t="str">
        <f t="shared" si="4"/>
        <v>Ofsted Webpage</v>
      </c>
      <c r="B303" s="388">
        <v>53422</v>
      </c>
      <c r="C303" s="388">
        <v>107028</v>
      </c>
      <c r="D303" s="388">
        <v>10004434</v>
      </c>
      <c r="E303" s="388" t="s">
        <v>1666</v>
      </c>
      <c r="F303" s="388" t="s">
        <v>259</v>
      </c>
      <c r="G303" s="388" t="s">
        <v>14</v>
      </c>
      <c r="H303" s="388" t="s">
        <v>511</v>
      </c>
      <c r="I303" s="388" t="s">
        <v>186</v>
      </c>
      <c r="J303" s="388" t="s">
        <v>93</v>
      </c>
      <c r="K303" s="400" t="s">
        <v>195</v>
      </c>
      <c r="L303" s="388" t="s">
        <v>195</v>
      </c>
      <c r="M303" s="403">
        <v>10022480</v>
      </c>
      <c r="N303" s="388" t="s">
        <v>261</v>
      </c>
      <c r="O303" s="388" t="s">
        <v>104</v>
      </c>
      <c r="P303" s="400">
        <v>42990</v>
      </c>
      <c r="Q303" s="400">
        <v>42993</v>
      </c>
      <c r="R303" s="400">
        <v>43019</v>
      </c>
      <c r="S303" s="388">
        <v>2</v>
      </c>
      <c r="T303" s="388">
        <v>2</v>
      </c>
      <c r="U303" s="388">
        <v>2</v>
      </c>
      <c r="V303" s="388">
        <v>2</v>
      </c>
      <c r="W303" s="388">
        <v>2</v>
      </c>
      <c r="X303" s="388" t="s">
        <v>4480</v>
      </c>
      <c r="Y303" s="401" t="s">
        <v>1667</v>
      </c>
      <c r="Z303" s="400">
        <v>41925</v>
      </c>
      <c r="AA303" s="400">
        <v>41929</v>
      </c>
      <c r="AB303" s="388" t="s">
        <v>123</v>
      </c>
      <c r="AC303" s="388" t="s">
        <v>4660</v>
      </c>
      <c r="AD303" s="388">
        <v>2</v>
      </c>
      <c r="AE303" s="388">
        <v>2</v>
      </c>
      <c r="AF303" s="388">
        <v>2</v>
      </c>
      <c r="AG303" s="388" t="s">
        <v>96</v>
      </c>
      <c r="AH303" s="388">
        <v>2</v>
      </c>
      <c r="AI303" s="388" t="s">
        <v>4537</v>
      </c>
    </row>
    <row r="304" spans="1:35" ht="12.75" customHeight="1" x14ac:dyDescent="0.2">
      <c r="A304" s="397" t="str">
        <f t="shared" si="4"/>
        <v>Ofsted Webpage</v>
      </c>
      <c r="B304" s="388">
        <v>53429</v>
      </c>
      <c r="C304" s="388">
        <v>108786</v>
      </c>
      <c r="D304" s="388">
        <v>10004440</v>
      </c>
      <c r="E304" s="388" t="s">
        <v>2431</v>
      </c>
      <c r="F304" s="388" t="s">
        <v>90</v>
      </c>
      <c r="G304" s="388" t="s">
        <v>13</v>
      </c>
      <c r="H304" s="388" t="s">
        <v>374</v>
      </c>
      <c r="I304" s="388" t="s">
        <v>177</v>
      </c>
      <c r="J304" s="388" t="s">
        <v>177</v>
      </c>
      <c r="K304" s="400" t="s">
        <v>195</v>
      </c>
      <c r="L304" s="388" t="s">
        <v>195</v>
      </c>
      <c r="M304" s="403">
        <v>10022522</v>
      </c>
      <c r="N304" s="388" t="s">
        <v>136</v>
      </c>
      <c r="O304" s="388" t="s">
        <v>104</v>
      </c>
      <c r="P304" s="400">
        <v>42808</v>
      </c>
      <c r="Q304" s="400">
        <v>42811</v>
      </c>
      <c r="R304" s="400">
        <v>42837</v>
      </c>
      <c r="S304" s="388">
        <v>2</v>
      </c>
      <c r="T304" s="388">
        <v>2</v>
      </c>
      <c r="U304" s="388">
        <v>2</v>
      </c>
      <c r="V304" s="388">
        <v>2</v>
      </c>
      <c r="W304" s="388">
        <v>2</v>
      </c>
      <c r="X304" s="388" t="s">
        <v>4480</v>
      </c>
      <c r="Y304" s="401" t="s">
        <v>2432</v>
      </c>
      <c r="Z304" s="400">
        <v>41680</v>
      </c>
      <c r="AA304" s="400">
        <v>41684</v>
      </c>
      <c r="AB304" s="388" t="s">
        <v>138</v>
      </c>
      <c r="AC304" s="388" t="s">
        <v>4660</v>
      </c>
      <c r="AD304" s="388">
        <v>2</v>
      </c>
      <c r="AE304" s="388">
        <v>2</v>
      </c>
      <c r="AF304" s="388">
        <v>2</v>
      </c>
      <c r="AG304" s="388" t="s">
        <v>96</v>
      </c>
      <c r="AH304" s="388">
        <v>2</v>
      </c>
      <c r="AI304" s="388" t="s">
        <v>4537</v>
      </c>
    </row>
    <row r="305" spans="1:35" ht="12.75" customHeight="1" x14ac:dyDescent="0.2">
      <c r="A305" s="397" t="str">
        <f t="shared" si="4"/>
        <v>Ofsted Webpage</v>
      </c>
      <c r="B305" s="388">
        <v>53432</v>
      </c>
      <c r="C305" s="388">
        <v>108279</v>
      </c>
      <c r="D305" s="388">
        <v>10004450</v>
      </c>
      <c r="E305" s="388" t="s">
        <v>931</v>
      </c>
      <c r="F305" s="388" t="s">
        <v>632</v>
      </c>
      <c r="G305" s="388" t="s">
        <v>16</v>
      </c>
      <c r="H305" s="388" t="s">
        <v>479</v>
      </c>
      <c r="I305" s="388" t="s">
        <v>115</v>
      </c>
      <c r="J305" s="388" t="s">
        <v>115</v>
      </c>
      <c r="K305" s="400" t="s">
        <v>195</v>
      </c>
      <c r="L305" s="388" t="s">
        <v>195</v>
      </c>
      <c r="M305" s="403">
        <v>10004971</v>
      </c>
      <c r="N305" s="388" t="s">
        <v>650</v>
      </c>
      <c r="O305" s="388" t="s">
        <v>104</v>
      </c>
      <c r="P305" s="400">
        <v>42284</v>
      </c>
      <c r="Q305" s="400">
        <v>42285</v>
      </c>
      <c r="R305" s="400">
        <v>42319</v>
      </c>
      <c r="S305" s="388">
        <v>1</v>
      </c>
      <c r="T305" s="388">
        <v>2</v>
      </c>
      <c r="U305" s="388">
        <v>1</v>
      </c>
      <c r="V305" s="388">
        <v>1</v>
      </c>
      <c r="W305" s="388">
        <v>1</v>
      </c>
      <c r="X305" s="388" t="s">
        <v>4480</v>
      </c>
      <c r="Y305" s="401" t="s">
        <v>5000</v>
      </c>
      <c r="Z305" s="400">
        <v>40700</v>
      </c>
      <c r="AA305" s="400">
        <v>40703</v>
      </c>
      <c r="AB305" s="388" t="s">
        <v>650</v>
      </c>
      <c r="AC305" s="388" t="s">
        <v>4660</v>
      </c>
      <c r="AD305" s="388" t="s">
        <v>96</v>
      </c>
      <c r="AE305" s="388" t="s">
        <v>96</v>
      </c>
      <c r="AF305" s="388" t="s">
        <v>96</v>
      </c>
      <c r="AG305" s="388" t="s">
        <v>96</v>
      </c>
      <c r="AH305" s="388" t="s">
        <v>96</v>
      </c>
      <c r="AI305" s="388" t="s">
        <v>4479</v>
      </c>
    </row>
    <row r="306" spans="1:35" ht="12.75" customHeight="1" x14ac:dyDescent="0.2">
      <c r="A306" s="397" t="str">
        <f t="shared" si="4"/>
        <v>Ofsted Webpage</v>
      </c>
      <c r="B306" s="388">
        <v>53446</v>
      </c>
      <c r="C306" s="388">
        <v>107765</v>
      </c>
      <c r="D306" s="388">
        <v>10004484</v>
      </c>
      <c r="E306" s="388" t="s">
        <v>933</v>
      </c>
      <c r="F306" s="388" t="s">
        <v>90</v>
      </c>
      <c r="G306" s="388" t="s">
        <v>13</v>
      </c>
      <c r="H306" s="388" t="s">
        <v>374</v>
      </c>
      <c r="I306" s="388" t="s">
        <v>177</v>
      </c>
      <c r="J306" s="388" t="s">
        <v>177</v>
      </c>
      <c r="K306" s="400" t="s">
        <v>195</v>
      </c>
      <c r="L306" s="388" t="s">
        <v>195</v>
      </c>
      <c r="M306" s="403">
        <v>10004972</v>
      </c>
      <c r="N306" s="388" t="s">
        <v>121</v>
      </c>
      <c r="O306" s="388" t="s">
        <v>104</v>
      </c>
      <c r="P306" s="400">
        <v>42353</v>
      </c>
      <c r="Q306" s="400">
        <v>42356</v>
      </c>
      <c r="R306" s="400">
        <v>42384</v>
      </c>
      <c r="S306" s="388">
        <v>2</v>
      </c>
      <c r="T306" s="388">
        <v>2</v>
      </c>
      <c r="U306" s="388">
        <v>2</v>
      </c>
      <c r="V306" s="388">
        <v>2</v>
      </c>
      <c r="W306" s="388">
        <v>2</v>
      </c>
      <c r="X306" s="388" t="s">
        <v>4480</v>
      </c>
      <c r="Y306" s="401" t="s">
        <v>5369</v>
      </c>
      <c r="Z306" s="400">
        <v>39037</v>
      </c>
      <c r="AA306" s="400">
        <v>39037</v>
      </c>
      <c r="AB306" s="388" t="s">
        <v>4879</v>
      </c>
      <c r="AC306" s="388" t="s">
        <v>4660</v>
      </c>
      <c r="AD306" s="388">
        <v>3</v>
      </c>
      <c r="AE306" s="388">
        <v>3</v>
      </c>
      <c r="AF306" s="388" t="s">
        <v>96</v>
      </c>
      <c r="AG306" s="388" t="s">
        <v>96</v>
      </c>
      <c r="AH306" s="388" t="s">
        <v>96</v>
      </c>
      <c r="AI306" s="388" t="s">
        <v>118</v>
      </c>
    </row>
    <row r="307" spans="1:35" ht="12.75" customHeight="1" x14ac:dyDescent="0.2">
      <c r="A307" s="397" t="str">
        <f t="shared" si="4"/>
        <v>Ofsted Webpage</v>
      </c>
      <c r="B307" s="388">
        <v>53451</v>
      </c>
      <c r="C307" s="388">
        <v>107164</v>
      </c>
      <c r="D307" s="388">
        <v>10004499</v>
      </c>
      <c r="E307" s="388" t="s">
        <v>935</v>
      </c>
      <c r="F307" s="388" t="s">
        <v>90</v>
      </c>
      <c r="G307" s="388" t="s">
        <v>13</v>
      </c>
      <c r="H307" s="388" t="s">
        <v>806</v>
      </c>
      <c r="I307" s="388" t="s">
        <v>186</v>
      </c>
      <c r="J307" s="388" t="s">
        <v>93</v>
      </c>
      <c r="K307" s="400">
        <v>42446</v>
      </c>
      <c r="L307" s="388">
        <v>1</v>
      </c>
      <c r="M307" s="403" t="s">
        <v>5370</v>
      </c>
      <c r="N307" s="388" t="s">
        <v>4695</v>
      </c>
      <c r="O307" s="388" t="s">
        <v>104</v>
      </c>
      <c r="P307" s="400">
        <v>40071</v>
      </c>
      <c r="Q307" s="400">
        <v>40074</v>
      </c>
      <c r="R307" s="400">
        <v>40137</v>
      </c>
      <c r="S307" s="388">
        <v>2</v>
      </c>
      <c r="T307" s="388">
        <v>2</v>
      </c>
      <c r="U307" s="388">
        <v>2</v>
      </c>
      <c r="V307" s="388" t="s">
        <v>96</v>
      </c>
      <c r="W307" s="388">
        <v>2</v>
      </c>
      <c r="X307" s="388" t="s">
        <v>96</v>
      </c>
      <c r="Y307" s="401" t="s">
        <v>195</v>
      </c>
      <c r="Z307" s="400" t="s">
        <v>195</v>
      </c>
      <c r="AA307" s="400" t="s">
        <v>195</v>
      </c>
      <c r="AB307" s="388" t="s">
        <v>195</v>
      </c>
      <c r="AC307" s="388" t="s">
        <v>195</v>
      </c>
      <c r="AD307" s="388" t="s">
        <v>195</v>
      </c>
      <c r="AE307" s="388" t="s">
        <v>195</v>
      </c>
      <c r="AF307" s="388" t="s">
        <v>195</v>
      </c>
      <c r="AG307" s="388" t="s">
        <v>195</v>
      </c>
      <c r="AH307" s="388" t="s">
        <v>195</v>
      </c>
      <c r="AI307" s="388" t="s">
        <v>4479</v>
      </c>
    </row>
    <row r="308" spans="1:35" ht="12.75" customHeight="1" x14ac:dyDescent="0.2">
      <c r="A308" s="397" t="str">
        <f t="shared" si="4"/>
        <v>Ofsted Webpage</v>
      </c>
      <c r="B308" s="388">
        <v>53457</v>
      </c>
      <c r="C308" s="388">
        <v>108663</v>
      </c>
      <c r="D308" s="388">
        <v>10004512</v>
      </c>
      <c r="E308" s="388" t="s">
        <v>434</v>
      </c>
      <c r="F308" s="388" t="s">
        <v>170</v>
      </c>
      <c r="G308" s="388" t="s">
        <v>13</v>
      </c>
      <c r="H308" s="388" t="s">
        <v>151</v>
      </c>
      <c r="I308" s="388" t="s">
        <v>152</v>
      </c>
      <c r="J308" s="388" t="s">
        <v>152</v>
      </c>
      <c r="K308" s="400" t="s">
        <v>195</v>
      </c>
      <c r="L308" s="388" t="s">
        <v>195</v>
      </c>
      <c r="M308" s="403">
        <v>10020177</v>
      </c>
      <c r="N308" s="388" t="s">
        <v>136</v>
      </c>
      <c r="O308" s="388" t="s">
        <v>104</v>
      </c>
      <c r="P308" s="400">
        <v>42689</v>
      </c>
      <c r="Q308" s="400">
        <v>42692</v>
      </c>
      <c r="R308" s="400">
        <v>42732</v>
      </c>
      <c r="S308" s="388">
        <v>1</v>
      </c>
      <c r="T308" s="388">
        <v>1</v>
      </c>
      <c r="U308" s="388">
        <v>1</v>
      </c>
      <c r="V308" s="388">
        <v>1</v>
      </c>
      <c r="W308" s="388">
        <v>1</v>
      </c>
      <c r="X308" s="388" t="s">
        <v>4480</v>
      </c>
      <c r="Y308" s="401" t="s">
        <v>4897</v>
      </c>
      <c r="Z308" s="400">
        <v>40197</v>
      </c>
      <c r="AA308" s="400">
        <v>40200</v>
      </c>
      <c r="AB308" s="388" t="s">
        <v>98</v>
      </c>
      <c r="AC308" s="388" t="s">
        <v>4660</v>
      </c>
      <c r="AD308" s="388">
        <v>1</v>
      </c>
      <c r="AE308" s="388">
        <v>1</v>
      </c>
      <c r="AF308" s="388">
        <v>1</v>
      </c>
      <c r="AG308" s="388" t="s">
        <v>96</v>
      </c>
      <c r="AH308" s="388">
        <v>1</v>
      </c>
      <c r="AI308" s="388" t="s">
        <v>4537</v>
      </c>
    </row>
    <row r="309" spans="1:35" ht="12.75" customHeight="1" x14ac:dyDescent="0.2">
      <c r="A309" s="397" t="str">
        <f t="shared" si="4"/>
        <v>Ofsted Webpage</v>
      </c>
      <c r="B309" s="388">
        <v>53465</v>
      </c>
      <c r="C309" s="388">
        <v>106927</v>
      </c>
      <c r="D309" s="388">
        <v>10004530</v>
      </c>
      <c r="E309" s="388" t="s">
        <v>937</v>
      </c>
      <c r="F309" s="388" t="s">
        <v>170</v>
      </c>
      <c r="G309" s="388" t="s">
        <v>13</v>
      </c>
      <c r="H309" s="388" t="s">
        <v>299</v>
      </c>
      <c r="I309" s="388" t="s">
        <v>131</v>
      </c>
      <c r="J309" s="388" t="s">
        <v>131</v>
      </c>
      <c r="K309" s="400">
        <v>42437</v>
      </c>
      <c r="L309" s="388">
        <v>1</v>
      </c>
      <c r="M309" s="403" t="s">
        <v>4898</v>
      </c>
      <c r="N309" s="388" t="s">
        <v>4695</v>
      </c>
      <c r="O309" s="388" t="s">
        <v>104</v>
      </c>
      <c r="P309" s="400">
        <v>40190</v>
      </c>
      <c r="Q309" s="400">
        <v>40193</v>
      </c>
      <c r="R309" s="400">
        <v>40234</v>
      </c>
      <c r="S309" s="388">
        <v>2</v>
      </c>
      <c r="T309" s="388">
        <v>2</v>
      </c>
      <c r="U309" s="388">
        <v>3</v>
      </c>
      <c r="V309" s="388" t="s">
        <v>96</v>
      </c>
      <c r="W309" s="388">
        <v>2</v>
      </c>
      <c r="X309" s="388" t="s">
        <v>96</v>
      </c>
      <c r="Y309" s="401" t="s">
        <v>195</v>
      </c>
      <c r="Z309" s="400" t="s">
        <v>195</v>
      </c>
      <c r="AA309" s="400" t="s">
        <v>195</v>
      </c>
      <c r="AB309" s="388" t="s">
        <v>195</v>
      </c>
      <c r="AC309" s="388" t="s">
        <v>195</v>
      </c>
      <c r="AD309" s="388" t="s">
        <v>195</v>
      </c>
      <c r="AE309" s="388" t="s">
        <v>195</v>
      </c>
      <c r="AF309" s="388" t="s">
        <v>195</v>
      </c>
      <c r="AG309" s="388" t="s">
        <v>195</v>
      </c>
      <c r="AH309" s="388" t="s">
        <v>195</v>
      </c>
      <c r="AI309" s="388" t="s">
        <v>4479</v>
      </c>
    </row>
    <row r="310" spans="1:35" ht="12.75" customHeight="1" x14ac:dyDescent="0.2">
      <c r="A310" s="397" t="str">
        <f t="shared" si="4"/>
        <v>Ofsted Webpage</v>
      </c>
      <c r="B310" s="388">
        <v>53504</v>
      </c>
      <c r="C310" s="388">
        <v>108039</v>
      </c>
      <c r="D310" s="388">
        <v>10004601</v>
      </c>
      <c r="E310" s="388" t="s">
        <v>2434</v>
      </c>
      <c r="F310" s="388" t="s">
        <v>159</v>
      </c>
      <c r="G310" s="388" t="s">
        <v>14</v>
      </c>
      <c r="H310" s="388" t="s">
        <v>440</v>
      </c>
      <c r="I310" s="388" t="s">
        <v>92</v>
      </c>
      <c r="J310" s="388" t="s">
        <v>93</v>
      </c>
      <c r="K310" s="400" t="s">
        <v>195</v>
      </c>
      <c r="L310" s="388" t="s">
        <v>195</v>
      </c>
      <c r="M310" s="403">
        <v>10049215</v>
      </c>
      <c r="N310" s="388" t="s">
        <v>257</v>
      </c>
      <c r="O310" s="388" t="s">
        <v>104</v>
      </c>
      <c r="P310" s="400">
        <v>43172</v>
      </c>
      <c r="Q310" s="400">
        <v>43175</v>
      </c>
      <c r="R310" s="400">
        <v>43202</v>
      </c>
      <c r="S310" s="388">
        <v>3</v>
      </c>
      <c r="T310" s="388">
        <v>3</v>
      </c>
      <c r="U310" s="388">
        <v>3</v>
      </c>
      <c r="V310" s="388">
        <v>3</v>
      </c>
      <c r="W310" s="388">
        <v>3</v>
      </c>
      <c r="X310" s="388" t="s">
        <v>4480</v>
      </c>
      <c r="Y310" s="401" t="s">
        <v>2435</v>
      </c>
      <c r="Z310" s="400">
        <v>41778</v>
      </c>
      <c r="AA310" s="400">
        <v>41782</v>
      </c>
      <c r="AB310" s="388" t="s">
        <v>352</v>
      </c>
      <c r="AC310" s="388" t="s">
        <v>4660</v>
      </c>
      <c r="AD310" s="388">
        <v>2</v>
      </c>
      <c r="AE310" s="388">
        <v>2</v>
      </c>
      <c r="AF310" s="388">
        <v>2</v>
      </c>
      <c r="AG310" s="388" t="s">
        <v>96</v>
      </c>
      <c r="AH310" s="388">
        <v>2</v>
      </c>
      <c r="AI310" s="388" t="s">
        <v>139</v>
      </c>
    </row>
    <row r="311" spans="1:35" ht="12.75" customHeight="1" x14ac:dyDescent="0.2">
      <c r="A311" s="397" t="str">
        <f t="shared" si="4"/>
        <v>Ofsted Webpage</v>
      </c>
      <c r="B311" s="388">
        <v>53508</v>
      </c>
      <c r="C311" s="388">
        <v>108035</v>
      </c>
      <c r="D311" s="388">
        <v>10004609</v>
      </c>
      <c r="E311" s="388" t="s">
        <v>446</v>
      </c>
      <c r="F311" s="388" t="s">
        <v>259</v>
      </c>
      <c r="G311" s="388" t="s">
        <v>14</v>
      </c>
      <c r="H311" s="388" t="s">
        <v>447</v>
      </c>
      <c r="I311" s="388" t="s">
        <v>115</v>
      </c>
      <c r="J311" s="388" t="s">
        <v>115</v>
      </c>
      <c r="K311" s="400">
        <v>42677</v>
      </c>
      <c r="L311" s="388">
        <v>1</v>
      </c>
      <c r="M311" s="403" t="s">
        <v>448</v>
      </c>
      <c r="N311" s="388" t="s">
        <v>143</v>
      </c>
      <c r="O311" s="388" t="s">
        <v>104</v>
      </c>
      <c r="P311" s="400">
        <v>41318</v>
      </c>
      <c r="Q311" s="400">
        <v>41320</v>
      </c>
      <c r="R311" s="400">
        <v>41355</v>
      </c>
      <c r="S311" s="388">
        <v>2</v>
      </c>
      <c r="T311" s="388">
        <v>1</v>
      </c>
      <c r="U311" s="388">
        <v>2</v>
      </c>
      <c r="V311" s="388" t="s">
        <v>96</v>
      </c>
      <c r="W311" s="388">
        <v>2</v>
      </c>
      <c r="X311" s="388" t="s">
        <v>96</v>
      </c>
      <c r="Y311" s="401" t="s">
        <v>4950</v>
      </c>
      <c r="Z311" s="400">
        <v>40134</v>
      </c>
      <c r="AA311" s="400">
        <v>40137</v>
      </c>
      <c r="AB311" s="388" t="s">
        <v>2421</v>
      </c>
      <c r="AC311" s="388" t="s">
        <v>4660</v>
      </c>
      <c r="AD311" s="388">
        <v>3</v>
      </c>
      <c r="AE311" s="388">
        <v>2</v>
      </c>
      <c r="AF311" s="388">
        <v>2</v>
      </c>
      <c r="AG311" s="388" t="s">
        <v>96</v>
      </c>
      <c r="AH311" s="388">
        <v>3</v>
      </c>
      <c r="AI311" s="388" t="s">
        <v>118</v>
      </c>
    </row>
    <row r="312" spans="1:35" ht="12.75" customHeight="1" x14ac:dyDescent="0.2">
      <c r="A312" s="397" t="str">
        <f t="shared" si="4"/>
        <v>Ofsted Webpage</v>
      </c>
      <c r="B312" s="388">
        <v>53533</v>
      </c>
      <c r="C312" s="388">
        <v>124265</v>
      </c>
      <c r="D312" s="388">
        <v>10026702</v>
      </c>
      <c r="E312" s="388" t="s">
        <v>4523</v>
      </c>
      <c r="F312" s="388" t="s">
        <v>170</v>
      </c>
      <c r="G312" s="388" t="s">
        <v>13</v>
      </c>
      <c r="H312" s="388" t="s">
        <v>467</v>
      </c>
      <c r="I312" s="388" t="s">
        <v>92</v>
      </c>
      <c r="J312" s="388" t="s">
        <v>93</v>
      </c>
      <c r="K312" s="400" t="s">
        <v>195</v>
      </c>
      <c r="L312" s="388" t="s">
        <v>195</v>
      </c>
      <c r="M312" s="403">
        <v>10037430</v>
      </c>
      <c r="N312" s="388" t="s">
        <v>136</v>
      </c>
      <c r="O312" s="388" t="s">
        <v>104</v>
      </c>
      <c r="P312" s="400">
        <v>43270</v>
      </c>
      <c r="Q312" s="400">
        <v>43273</v>
      </c>
      <c r="R312" s="400">
        <v>43325</v>
      </c>
      <c r="S312" s="388">
        <v>2</v>
      </c>
      <c r="T312" s="388">
        <v>2</v>
      </c>
      <c r="U312" s="388">
        <v>2</v>
      </c>
      <c r="V312" s="388">
        <v>2</v>
      </c>
      <c r="W312" s="388">
        <v>2</v>
      </c>
      <c r="X312" s="388" t="s">
        <v>4480</v>
      </c>
      <c r="Y312" s="401" t="s">
        <v>195</v>
      </c>
      <c r="Z312" s="400" t="s">
        <v>195</v>
      </c>
      <c r="AA312" s="400" t="s">
        <v>195</v>
      </c>
      <c r="AB312" s="388" t="s">
        <v>195</v>
      </c>
      <c r="AC312" s="388" t="s">
        <v>195</v>
      </c>
      <c r="AD312" s="388" t="s">
        <v>195</v>
      </c>
      <c r="AE312" s="388" t="s">
        <v>195</v>
      </c>
      <c r="AF312" s="388" t="s">
        <v>195</v>
      </c>
      <c r="AG312" s="388" t="s">
        <v>195</v>
      </c>
      <c r="AH312" s="388" t="s">
        <v>195</v>
      </c>
      <c r="AI312" s="388" t="s">
        <v>4479</v>
      </c>
    </row>
    <row r="313" spans="1:35" ht="12.75" customHeight="1" x14ac:dyDescent="0.2">
      <c r="A313" s="397" t="str">
        <f t="shared" si="4"/>
        <v>Ofsted Webpage</v>
      </c>
      <c r="B313" s="388">
        <v>53534</v>
      </c>
      <c r="C313" s="388">
        <v>106968</v>
      </c>
      <c r="D313" s="388">
        <v>10004643</v>
      </c>
      <c r="E313" s="388" t="s">
        <v>3346</v>
      </c>
      <c r="F313" s="388" t="s">
        <v>90</v>
      </c>
      <c r="G313" s="388" t="s">
        <v>13</v>
      </c>
      <c r="H313" s="388" t="s">
        <v>239</v>
      </c>
      <c r="I313" s="388" t="s">
        <v>152</v>
      </c>
      <c r="J313" s="388" t="s">
        <v>152</v>
      </c>
      <c r="K313" s="400">
        <v>42712</v>
      </c>
      <c r="L313" s="388">
        <v>1</v>
      </c>
      <c r="M313" s="403" t="s">
        <v>3347</v>
      </c>
      <c r="N313" s="388" t="s">
        <v>98</v>
      </c>
      <c r="O313" s="388" t="s">
        <v>104</v>
      </c>
      <c r="P313" s="400">
        <v>41254</v>
      </c>
      <c r="Q313" s="400">
        <v>41257</v>
      </c>
      <c r="R313" s="400">
        <v>41297</v>
      </c>
      <c r="S313" s="388">
        <v>2</v>
      </c>
      <c r="T313" s="388">
        <v>2</v>
      </c>
      <c r="U313" s="388">
        <v>2</v>
      </c>
      <c r="V313" s="388" t="s">
        <v>96</v>
      </c>
      <c r="W313" s="388">
        <v>2</v>
      </c>
      <c r="X313" s="388" t="s">
        <v>96</v>
      </c>
      <c r="Y313" s="401" t="s">
        <v>5371</v>
      </c>
      <c r="Z313" s="400">
        <v>40414</v>
      </c>
      <c r="AA313" s="400">
        <v>40417</v>
      </c>
      <c r="AB313" s="388" t="s">
        <v>4695</v>
      </c>
      <c r="AC313" s="388" t="s">
        <v>4660</v>
      </c>
      <c r="AD313" s="388">
        <v>2</v>
      </c>
      <c r="AE313" s="388">
        <v>2</v>
      </c>
      <c r="AF313" s="388">
        <v>2</v>
      </c>
      <c r="AG313" s="388" t="s">
        <v>96</v>
      </c>
      <c r="AH313" s="388">
        <v>2</v>
      </c>
      <c r="AI313" s="388" t="s">
        <v>4537</v>
      </c>
    </row>
    <row r="314" spans="1:35" ht="12.75" customHeight="1" x14ac:dyDescent="0.2">
      <c r="A314" s="397" t="str">
        <f t="shared" si="4"/>
        <v>Ofsted Webpage</v>
      </c>
      <c r="B314" s="388">
        <v>53545</v>
      </c>
      <c r="C314" s="388">
        <v>108038</v>
      </c>
      <c r="D314" s="388">
        <v>10004657</v>
      </c>
      <c r="E314" s="388" t="s">
        <v>939</v>
      </c>
      <c r="F314" s="388" t="s">
        <v>159</v>
      </c>
      <c r="G314" s="388" t="s">
        <v>14</v>
      </c>
      <c r="H314" s="388" t="s">
        <v>108</v>
      </c>
      <c r="I314" s="388" t="s">
        <v>102</v>
      </c>
      <c r="J314" s="388" t="s">
        <v>102</v>
      </c>
      <c r="K314" s="400" t="s">
        <v>195</v>
      </c>
      <c r="L314" s="388" t="s">
        <v>195</v>
      </c>
      <c r="M314" s="403">
        <v>10011497</v>
      </c>
      <c r="N314" s="388" t="s">
        <v>256</v>
      </c>
      <c r="O314" s="388" t="s">
        <v>104</v>
      </c>
      <c r="P314" s="400">
        <v>42478</v>
      </c>
      <c r="Q314" s="400">
        <v>42481</v>
      </c>
      <c r="R314" s="400">
        <v>42513</v>
      </c>
      <c r="S314" s="388">
        <v>2</v>
      </c>
      <c r="T314" s="388">
        <v>2</v>
      </c>
      <c r="U314" s="388">
        <v>2</v>
      </c>
      <c r="V314" s="388">
        <v>2</v>
      </c>
      <c r="W314" s="388">
        <v>2</v>
      </c>
      <c r="X314" s="388" t="s">
        <v>4480</v>
      </c>
      <c r="Y314" s="401" t="s">
        <v>1669</v>
      </c>
      <c r="Z314" s="400">
        <v>42023</v>
      </c>
      <c r="AA314" s="400">
        <v>42027</v>
      </c>
      <c r="AB314" s="388" t="s">
        <v>143</v>
      </c>
      <c r="AC314" s="388" t="s">
        <v>4660</v>
      </c>
      <c r="AD314" s="388">
        <v>4</v>
      </c>
      <c r="AE314" s="388">
        <v>4</v>
      </c>
      <c r="AF314" s="388">
        <v>3</v>
      </c>
      <c r="AG314" s="388" t="s">
        <v>96</v>
      </c>
      <c r="AH314" s="388">
        <v>3</v>
      </c>
      <c r="AI314" s="388" t="s">
        <v>118</v>
      </c>
    </row>
    <row r="315" spans="1:35" ht="12.75" customHeight="1" x14ac:dyDescent="0.2">
      <c r="A315" s="397" t="str">
        <f t="shared" si="4"/>
        <v>Ofsted Webpage</v>
      </c>
      <c r="B315" s="388">
        <v>53574</v>
      </c>
      <c r="C315" s="388">
        <v>106183</v>
      </c>
      <c r="D315" s="388">
        <v>10004547</v>
      </c>
      <c r="E315" s="388" t="s">
        <v>2442</v>
      </c>
      <c r="F315" s="388" t="s">
        <v>90</v>
      </c>
      <c r="G315" s="388" t="s">
        <v>13</v>
      </c>
      <c r="H315" s="388" t="s">
        <v>1039</v>
      </c>
      <c r="I315" s="388" t="s">
        <v>92</v>
      </c>
      <c r="J315" s="388" t="s">
        <v>93</v>
      </c>
      <c r="K315" s="400">
        <v>42991</v>
      </c>
      <c r="L315" s="388">
        <v>1</v>
      </c>
      <c r="M315" s="403" t="s">
        <v>2443</v>
      </c>
      <c r="N315" s="388" t="s">
        <v>138</v>
      </c>
      <c r="O315" s="388" t="s">
        <v>104</v>
      </c>
      <c r="P315" s="400">
        <v>41814</v>
      </c>
      <c r="Q315" s="400">
        <v>41817</v>
      </c>
      <c r="R315" s="400">
        <v>41850</v>
      </c>
      <c r="S315" s="388">
        <v>2</v>
      </c>
      <c r="T315" s="388">
        <v>2</v>
      </c>
      <c r="U315" s="388">
        <v>2</v>
      </c>
      <c r="V315" s="388" t="s">
        <v>96</v>
      </c>
      <c r="W315" s="388">
        <v>2</v>
      </c>
      <c r="X315" s="388" t="s">
        <v>96</v>
      </c>
      <c r="Y315" s="401" t="s">
        <v>3351</v>
      </c>
      <c r="Z315" s="400">
        <v>41212</v>
      </c>
      <c r="AA315" s="400">
        <v>41215</v>
      </c>
      <c r="AB315" s="388" t="s">
        <v>123</v>
      </c>
      <c r="AC315" s="388" t="s">
        <v>4660</v>
      </c>
      <c r="AD315" s="388">
        <v>3</v>
      </c>
      <c r="AE315" s="388">
        <v>3</v>
      </c>
      <c r="AF315" s="388">
        <v>3</v>
      </c>
      <c r="AG315" s="388" t="s">
        <v>96</v>
      </c>
      <c r="AH315" s="388">
        <v>3</v>
      </c>
      <c r="AI315" s="388" t="s">
        <v>118</v>
      </c>
    </row>
    <row r="316" spans="1:35" ht="12.75" customHeight="1" x14ac:dyDescent="0.2">
      <c r="A316" s="397" t="str">
        <f t="shared" si="4"/>
        <v>Ofsted Webpage</v>
      </c>
      <c r="B316" s="388">
        <v>53575</v>
      </c>
      <c r="C316" s="388">
        <v>108070</v>
      </c>
      <c r="D316" s="388">
        <v>10004684</v>
      </c>
      <c r="E316" s="388" t="s">
        <v>353</v>
      </c>
      <c r="F316" s="388" t="s">
        <v>159</v>
      </c>
      <c r="G316" s="388" t="s">
        <v>14</v>
      </c>
      <c r="H316" s="388" t="s">
        <v>354</v>
      </c>
      <c r="I316" s="388" t="s">
        <v>186</v>
      </c>
      <c r="J316" s="388" t="s">
        <v>93</v>
      </c>
      <c r="K316" s="400" t="s">
        <v>195</v>
      </c>
      <c r="L316" s="388" t="s">
        <v>195</v>
      </c>
      <c r="M316" s="403">
        <v>10019054</v>
      </c>
      <c r="N316" s="388" t="s">
        <v>355</v>
      </c>
      <c r="O316" s="388" t="s">
        <v>104</v>
      </c>
      <c r="P316" s="400">
        <v>42710</v>
      </c>
      <c r="Q316" s="400">
        <v>42713</v>
      </c>
      <c r="R316" s="400">
        <v>42755</v>
      </c>
      <c r="S316" s="388">
        <v>3</v>
      </c>
      <c r="T316" s="388">
        <v>3</v>
      </c>
      <c r="U316" s="388">
        <v>3</v>
      </c>
      <c r="V316" s="388">
        <v>3</v>
      </c>
      <c r="W316" s="388">
        <v>3</v>
      </c>
      <c r="X316" s="388" t="s">
        <v>4480</v>
      </c>
      <c r="Y316" s="401" t="s">
        <v>356</v>
      </c>
      <c r="Z316" s="400">
        <v>42122</v>
      </c>
      <c r="AA316" s="400">
        <v>42125</v>
      </c>
      <c r="AB316" s="388" t="s">
        <v>282</v>
      </c>
      <c r="AC316" s="388" t="s">
        <v>4660</v>
      </c>
      <c r="AD316" s="388">
        <v>3</v>
      </c>
      <c r="AE316" s="388">
        <v>3</v>
      </c>
      <c r="AF316" s="388">
        <v>3</v>
      </c>
      <c r="AG316" s="388" t="s">
        <v>96</v>
      </c>
      <c r="AH316" s="388">
        <v>3</v>
      </c>
      <c r="AI316" s="388" t="s">
        <v>4537</v>
      </c>
    </row>
    <row r="317" spans="1:35" ht="12.75" customHeight="1" x14ac:dyDescent="0.2">
      <c r="A317" s="397" t="str">
        <f t="shared" si="4"/>
        <v>Ofsted Webpage</v>
      </c>
      <c r="B317" s="388">
        <v>53586</v>
      </c>
      <c r="C317" s="388">
        <v>106704</v>
      </c>
      <c r="D317" s="388">
        <v>10009085</v>
      </c>
      <c r="E317" s="388" t="s">
        <v>5372</v>
      </c>
      <c r="F317" s="388" t="s">
        <v>90</v>
      </c>
      <c r="G317" s="388" t="s">
        <v>13</v>
      </c>
      <c r="H317" s="388" t="s">
        <v>379</v>
      </c>
      <c r="I317" s="388" t="s">
        <v>186</v>
      </c>
      <c r="J317" s="388" t="s">
        <v>93</v>
      </c>
      <c r="K317" s="400" t="s">
        <v>195</v>
      </c>
      <c r="L317" s="388" t="s">
        <v>195</v>
      </c>
      <c r="M317" s="403" t="s">
        <v>5373</v>
      </c>
      <c r="N317" s="388" t="s">
        <v>4879</v>
      </c>
      <c r="O317" s="388" t="s">
        <v>104</v>
      </c>
      <c r="P317" s="400">
        <v>38968</v>
      </c>
      <c r="Q317" s="400">
        <v>38968</v>
      </c>
      <c r="R317" s="400">
        <v>39003</v>
      </c>
      <c r="S317" s="388">
        <v>3</v>
      </c>
      <c r="T317" s="388">
        <v>3</v>
      </c>
      <c r="U317" s="388" t="s">
        <v>96</v>
      </c>
      <c r="V317" s="388" t="s">
        <v>96</v>
      </c>
      <c r="W317" s="388" t="s">
        <v>96</v>
      </c>
      <c r="X317" s="388" t="s">
        <v>96</v>
      </c>
      <c r="Y317" s="401" t="s">
        <v>195</v>
      </c>
      <c r="Z317" s="400" t="s">
        <v>195</v>
      </c>
      <c r="AA317" s="400" t="s">
        <v>195</v>
      </c>
      <c r="AB317" s="388" t="s">
        <v>195</v>
      </c>
      <c r="AC317" s="388" t="s">
        <v>195</v>
      </c>
      <c r="AD317" s="388" t="s">
        <v>195</v>
      </c>
      <c r="AE317" s="388" t="s">
        <v>195</v>
      </c>
      <c r="AF317" s="388" t="s">
        <v>195</v>
      </c>
      <c r="AG317" s="388" t="s">
        <v>195</v>
      </c>
      <c r="AH317" s="388" t="s">
        <v>195</v>
      </c>
      <c r="AI317" s="388" t="s">
        <v>4479</v>
      </c>
    </row>
    <row r="318" spans="1:35" ht="12.75" customHeight="1" x14ac:dyDescent="0.2">
      <c r="A318" s="397" t="str">
        <f t="shared" si="4"/>
        <v>Ofsted Webpage</v>
      </c>
      <c r="B318" s="388">
        <v>53588</v>
      </c>
      <c r="C318" s="388">
        <v>105819</v>
      </c>
      <c r="D318" s="388">
        <v>10004692</v>
      </c>
      <c r="E318" s="388" t="s">
        <v>943</v>
      </c>
      <c r="F318" s="388" t="s">
        <v>90</v>
      </c>
      <c r="G318" s="388" t="s">
        <v>13</v>
      </c>
      <c r="H318" s="388" t="s">
        <v>395</v>
      </c>
      <c r="I318" s="388" t="s">
        <v>131</v>
      </c>
      <c r="J318" s="388" t="s">
        <v>131</v>
      </c>
      <c r="K318" s="400" t="s">
        <v>195</v>
      </c>
      <c r="L318" s="388" t="s">
        <v>195</v>
      </c>
      <c r="M318" s="403">
        <v>10004979</v>
      </c>
      <c r="N318" s="388" t="s">
        <v>136</v>
      </c>
      <c r="O318" s="388" t="s">
        <v>104</v>
      </c>
      <c r="P318" s="400">
        <v>42318</v>
      </c>
      <c r="Q318" s="400">
        <v>42321</v>
      </c>
      <c r="R318" s="400">
        <v>42349</v>
      </c>
      <c r="S318" s="388">
        <v>2</v>
      </c>
      <c r="T318" s="388">
        <v>2</v>
      </c>
      <c r="U318" s="388">
        <v>2</v>
      </c>
      <c r="V318" s="388">
        <v>2</v>
      </c>
      <c r="W318" s="388">
        <v>2</v>
      </c>
      <c r="X318" s="388" t="s">
        <v>4480</v>
      </c>
      <c r="Y318" s="401" t="s">
        <v>5374</v>
      </c>
      <c r="Z318" s="400">
        <v>41113</v>
      </c>
      <c r="AA318" s="400">
        <v>41117</v>
      </c>
      <c r="AB318" s="388" t="s">
        <v>98</v>
      </c>
      <c r="AC318" s="388" t="s">
        <v>4660</v>
      </c>
      <c r="AD318" s="388">
        <v>2</v>
      </c>
      <c r="AE318" s="388">
        <v>2</v>
      </c>
      <c r="AF318" s="388">
        <v>2</v>
      </c>
      <c r="AG318" s="388" t="s">
        <v>96</v>
      </c>
      <c r="AH318" s="388">
        <v>2</v>
      </c>
      <c r="AI318" s="388" t="s">
        <v>4537</v>
      </c>
    </row>
    <row r="319" spans="1:35" ht="12.75" customHeight="1" x14ac:dyDescent="0.2">
      <c r="A319" s="397" t="str">
        <f t="shared" si="4"/>
        <v>Ofsted Webpage</v>
      </c>
      <c r="B319" s="388">
        <v>53589</v>
      </c>
      <c r="C319" s="388">
        <v>108071</v>
      </c>
      <c r="D319" s="388">
        <v>10004694</v>
      </c>
      <c r="E319" s="388" t="s">
        <v>945</v>
      </c>
      <c r="F319" s="388" t="s">
        <v>159</v>
      </c>
      <c r="G319" s="388" t="s">
        <v>14</v>
      </c>
      <c r="H319" s="388" t="s">
        <v>946</v>
      </c>
      <c r="I319" s="388" t="s">
        <v>186</v>
      </c>
      <c r="J319" s="388" t="s">
        <v>93</v>
      </c>
      <c r="K319" s="400" t="s">
        <v>195</v>
      </c>
      <c r="L319" s="388" t="s">
        <v>195</v>
      </c>
      <c r="M319" s="403">
        <v>10011498</v>
      </c>
      <c r="N319" s="388" t="s">
        <v>257</v>
      </c>
      <c r="O319" s="388" t="s">
        <v>104</v>
      </c>
      <c r="P319" s="400">
        <v>42535</v>
      </c>
      <c r="Q319" s="400">
        <v>42538</v>
      </c>
      <c r="R319" s="400">
        <v>42573</v>
      </c>
      <c r="S319" s="388">
        <v>2</v>
      </c>
      <c r="T319" s="388">
        <v>2</v>
      </c>
      <c r="U319" s="388">
        <v>2</v>
      </c>
      <c r="V319" s="388">
        <v>2</v>
      </c>
      <c r="W319" s="388">
        <v>2</v>
      </c>
      <c r="X319" s="388" t="s">
        <v>4480</v>
      </c>
      <c r="Y319" s="401" t="s">
        <v>3353</v>
      </c>
      <c r="Z319" s="400">
        <v>41352</v>
      </c>
      <c r="AA319" s="400">
        <v>41355</v>
      </c>
      <c r="AB319" s="388" t="s">
        <v>143</v>
      </c>
      <c r="AC319" s="388" t="s">
        <v>4660</v>
      </c>
      <c r="AD319" s="388">
        <v>2</v>
      </c>
      <c r="AE319" s="388">
        <v>2</v>
      </c>
      <c r="AF319" s="388">
        <v>2</v>
      </c>
      <c r="AG319" s="388" t="s">
        <v>96</v>
      </c>
      <c r="AH319" s="388">
        <v>2</v>
      </c>
      <c r="AI319" s="388" t="s">
        <v>4537</v>
      </c>
    </row>
    <row r="320" spans="1:35" ht="12.75" customHeight="1" x14ac:dyDescent="0.2">
      <c r="A320" s="397" t="str">
        <f t="shared" si="4"/>
        <v>Ofsted Webpage</v>
      </c>
      <c r="B320" s="388">
        <v>53591</v>
      </c>
      <c r="C320" s="388">
        <v>106805</v>
      </c>
      <c r="D320" s="388">
        <v>10009257</v>
      </c>
      <c r="E320" s="388" t="s">
        <v>5375</v>
      </c>
      <c r="F320" s="388" t="s">
        <v>90</v>
      </c>
      <c r="G320" s="388" t="s">
        <v>13</v>
      </c>
      <c r="H320" s="388" t="s">
        <v>392</v>
      </c>
      <c r="I320" s="388" t="s">
        <v>115</v>
      </c>
      <c r="J320" s="388" t="s">
        <v>115</v>
      </c>
      <c r="K320" s="400" t="s">
        <v>195</v>
      </c>
      <c r="L320" s="388" t="s">
        <v>195</v>
      </c>
      <c r="M320" s="403" t="s">
        <v>5376</v>
      </c>
      <c r="N320" s="388" t="s">
        <v>4695</v>
      </c>
      <c r="O320" s="388" t="s">
        <v>104</v>
      </c>
      <c r="P320" s="400">
        <v>40575</v>
      </c>
      <c r="Q320" s="400">
        <v>40578</v>
      </c>
      <c r="R320" s="400">
        <v>40613</v>
      </c>
      <c r="S320" s="388">
        <v>2</v>
      </c>
      <c r="T320" s="388">
        <v>3</v>
      </c>
      <c r="U320" s="388">
        <v>2</v>
      </c>
      <c r="V320" s="388" t="s">
        <v>96</v>
      </c>
      <c r="W320" s="388">
        <v>2</v>
      </c>
      <c r="X320" s="388" t="s">
        <v>96</v>
      </c>
      <c r="Y320" s="401" t="s">
        <v>5377</v>
      </c>
      <c r="Z320" s="400">
        <v>39686</v>
      </c>
      <c r="AA320" s="400">
        <v>39689</v>
      </c>
      <c r="AB320" s="388" t="s">
        <v>4695</v>
      </c>
      <c r="AC320" s="388" t="s">
        <v>4660</v>
      </c>
      <c r="AD320" s="388">
        <v>3</v>
      </c>
      <c r="AE320" s="388">
        <v>3</v>
      </c>
      <c r="AF320" s="388">
        <v>3</v>
      </c>
      <c r="AG320" s="388" t="s">
        <v>96</v>
      </c>
      <c r="AH320" s="388">
        <v>3</v>
      </c>
      <c r="AI320" s="388" t="s">
        <v>118</v>
      </c>
    </row>
    <row r="321" spans="1:35" ht="12.75" customHeight="1" x14ac:dyDescent="0.2">
      <c r="A321" s="397" t="str">
        <f t="shared" si="4"/>
        <v>Ofsted Webpage</v>
      </c>
      <c r="B321" s="388">
        <v>53603</v>
      </c>
      <c r="C321" s="388">
        <v>107970</v>
      </c>
      <c r="D321" s="388">
        <v>10004714</v>
      </c>
      <c r="E321" s="388" t="s">
        <v>3355</v>
      </c>
      <c r="F321" s="388" t="s">
        <v>159</v>
      </c>
      <c r="G321" s="388" t="s">
        <v>14</v>
      </c>
      <c r="H321" s="388" t="s">
        <v>1039</v>
      </c>
      <c r="I321" s="388" t="s">
        <v>92</v>
      </c>
      <c r="J321" s="388" t="s">
        <v>93</v>
      </c>
      <c r="K321" s="400">
        <v>43208</v>
      </c>
      <c r="L321" s="388">
        <v>1</v>
      </c>
      <c r="M321" s="403" t="s">
        <v>3356</v>
      </c>
      <c r="N321" s="388" t="s">
        <v>98</v>
      </c>
      <c r="O321" s="388" t="s">
        <v>104</v>
      </c>
      <c r="P321" s="400">
        <v>41407</v>
      </c>
      <c r="Q321" s="400">
        <v>41411</v>
      </c>
      <c r="R321" s="400">
        <v>41445</v>
      </c>
      <c r="S321" s="388">
        <v>2</v>
      </c>
      <c r="T321" s="388">
        <v>2</v>
      </c>
      <c r="U321" s="388">
        <v>2</v>
      </c>
      <c r="V321" s="388" t="s">
        <v>96</v>
      </c>
      <c r="W321" s="388">
        <v>2</v>
      </c>
      <c r="X321" s="388" t="s">
        <v>96</v>
      </c>
      <c r="Y321" s="401" t="s">
        <v>4830</v>
      </c>
      <c r="Z321" s="400">
        <v>39503</v>
      </c>
      <c r="AA321" s="400">
        <v>39507</v>
      </c>
      <c r="AB321" s="388" t="s">
        <v>4695</v>
      </c>
      <c r="AC321" s="388" t="s">
        <v>4660</v>
      </c>
      <c r="AD321" s="388">
        <v>2</v>
      </c>
      <c r="AE321" s="388">
        <v>2</v>
      </c>
      <c r="AF321" s="388">
        <v>2</v>
      </c>
      <c r="AG321" s="388" t="s">
        <v>96</v>
      </c>
      <c r="AH321" s="388">
        <v>2</v>
      </c>
      <c r="AI321" s="388" t="s">
        <v>4537</v>
      </c>
    </row>
    <row r="322" spans="1:35" ht="12.75" customHeight="1" x14ac:dyDescent="0.2">
      <c r="A322" s="397" t="str">
        <f t="shared" si="4"/>
        <v>Ofsted Webpage</v>
      </c>
      <c r="B322" s="388">
        <v>53611</v>
      </c>
      <c r="C322" s="388">
        <v>107804</v>
      </c>
      <c r="D322" s="388">
        <v>10004720</v>
      </c>
      <c r="E322" s="388" t="s">
        <v>948</v>
      </c>
      <c r="F322" s="388" t="s">
        <v>90</v>
      </c>
      <c r="G322" s="388" t="s">
        <v>13</v>
      </c>
      <c r="H322" s="388" t="s">
        <v>130</v>
      </c>
      <c r="I322" s="388" t="s">
        <v>131</v>
      </c>
      <c r="J322" s="388" t="s">
        <v>131</v>
      </c>
      <c r="K322" s="400">
        <v>42572</v>
      </c>
      <c r="L322" s="388">
        <v>1</v>
      </c>
      <c r="M322" s="403" t="s">
        <v>3358</v>
      </c>
      <c r="N322" s="388" t="s">
        <v>123</v>
      </c>
      <c r="O322" s="388" t="s">
        <v>104</v>
      </c>
      <c r="P322" s="400">
        <v>41428</v>
      </c>
      <c r="Q322" s="400">
        <v>41432</v>
      </c>
      <c r="R322" s="400">
        <v>41463</v>
      </c>
      <c r="S322" s="388">
        <v>2</v>
      </c>
      <c r="T322" s="388">
        <v>2</v>
      </c>
      <c r="U322" s="388">
        <v>2</v>
      </c>
      <c r="V322" s="388" t="s">
        <v>96</v>
      </c>
      <c r="W322" s="388">
        <v>2</v>
      </c>
      <c r="X322" s="388" t="s">
        <v>96</v>
      </c>
      <c r="Y322" s="401" t="s">
        <v>5378</v>
      </c>
      <c r="Z322" s="400">
        <v>40218</v>
      </c>
      <c r="AA322" s="400">
        <v>40221</v>
      </c>
      <c r="AB322" s="388" t="s">
        <v>4695</v>
      </c>
      <c r="AC322" s="388" t="s">
        <v>4660</v>
      </c>
      <c r="AD322" s="388">
        <v>3</v>
      </c>
      <c r="AE322" s="388">
        <v>3</v>
      </c>
      <c r="AF322" s="388">
        <v>3</v>
      </c>
      <c r="AG322" s="388" t="s">
        <v>96</v>
      </c>
      <c r="AH322" s="388">
        <v>3</v>
      </c>
      <c r="AI322" s="388" t="s">
        <v>118</v>
      </c>
    </row>
    <row r="323" spans="1:35" ht="12.75" customHeight="1" x14ac:dyDescent="0.2">
      <c r="A323" s="397" t="str">
        <f t="shared" si="4"/>
        <v>Ofsted Webpage</v>
      </c>
      <c r="B323" s="388">
        <v>53615</v>
      </c>
      <c r="C323" s="388">
        <v>105892</v>
      </c>
      <c r="D323" s="388">
        <v>10004723</v>
      </c>
      <c r="E323" s="388" t="s">
        <v>1678</v>
      </c>
      <c r="F323" s="388" t="s">
        <v>259</v>
      </c>
      <c r="G323" s="388" t="s">
        <v>14</v>
      </c>
      <c r="H323" s="388" t="s">
        <v>729</v>
      </c>
      <c r="I323" s="388" t="s">
        <v>131</v>
      </c>
      <c r="J323" s="388" t="s">
        <v>131</v>
      </c>
      <c r="K323" s="400">
        <v>43041</v>
      </c>
      <c r="L323" s="388">
        <v>1</v>
      </c>
      <c r="M323" s="403" t="s">
        <v>1679</v>
      </c>
      <c r="N323" s="388" t="s">
        <v>138</v>
      </c>
      <c r="O323" s="388" t="s">
        <v>104</v>
      </c>
      <c r="P323" s="400">
        <v>42114</v>
      </c>
      <c r="Q323" s="400">
        <v>42118</v>
      </c>
      <c r="R323" s="400">
        <v>42157</v>
      </c>
      <c r="S323" s="388">
        <v>2</v>
      </c>
      <c r="T323" s="388">
        <v>2</v>
      </c>
      <c r="U323" s="388">
        <v>2</v>
      </c>
      <c r="V323" s="388" t="s">
        <v>96</v>
      </c>
      <c r="W323" s="388">
        <v>2</v>
      </c>
      <c r="X323" s="388" t="s">
        <v>96</v>
      </c>
      <c r="Y323" s="401" t="s">
        <v>2447</v>
      </c>
      <c r="Z323" s="400">
        <v>41589</v>
      </c>
      <c r="AA323" s="400">
        <v>41593</v>
      </c>
      <c r="AB323" s="388" t="s">
        <v>1834</v>
      </c>
      <c r="AC323" s="388" t="s">
        <v>4660</v>
      </c>
      <c r="AD323" s="388">
        <v>3</v>
      </c>
      <c r="AE323" s="388">
        <v>3</v>
      </c>
      <c r="AF323" s="388">
        <v>3</v>
      </c>
      <c r="AG323" s="388" t="s">
        <v>96</v>
      </c>
      <c r="AH323" s="388">
        <v>3</v>
      </c>
      <c r="AI323" s="388" t="s">
        <v>118</v>
      </c>
    </row>
    <row r="324" spans="1:35" ht="12.75" customHeight="1" x14ac:dyDescent="0.2">
      <c r="A324" s="397" t="str">
        <f t="shared" si="4"/>
        <v>Ofsted Webpage</v>
      </c>
      <c r="B324" s="388">
        <v>53634</v>
      </c>
      <c r="C324" s="388">
        <v>108299</v>
      </c>
      <c r="D324" s="388">
        <v>10004738</v>
      </c>
      <c r="E324" s="388" t="s">
        <v>950</v>
      </c>
      <c r="F324" s="388" t="s">
        <v>632</v>
      </c>
      <c r="G324" s="388" t="s">
        <v>16</v>
      </c>
      <c r="H324" s="388" t="s">
        <v>266</v>
      </c>
      <c r="I324" s="388" t="s">
        <v>131</v>
      </c>
      <c r="J324" s="388" t="s">
        <v>131</v>
      </c>
      <c r="K324" s="400" t="s">
        <v>195</v>
      </c>
      <c r="L324" s="388" t="s">
        <v>195</v>
      </c>
      <c r="M324" s="403">
        <v>10004981</v>
      </c>
      <c r="N324" s="388" t="s">
        <v>650</v>
      </c>
      <c r="O324" s="388" t="s">
        <v>104</v>
      </c>
      <c r="P324" s="400">
        <v>42284</v>
      </c>
      <c r="Q324" s="400">
        <v>42285</v>
      </c>
      <c r="R324" s="400">
        <v>42307</v>
      </c>
      <c r="S324" s="388">
        <v>1</v>
      </c>
      <c r="T324" s="388">
        <v>1</v>
      </c>
      <c r="U324" s="388">
        <v>1</v>
      </c>
      <c r="V324" s="388">
        <v>1</v>
      </c>
      <c r="W324" s="388">
        <v>1</v>
      </c>
      <c r="X324" s="388" t="s">
        <v>4480</v>
      </c>
      <c r="Y324" s="401" t="s">
        <v>5001</v>
      </c>
      <c r="Z324" s="400">
        <v>40638</v>
      </c>
      <c r="AA324" s="400">
        <v>40639</v>
      </c>
      <c r="AB324" s="388" t="s">
        <v>650</v>
      </c>
      <c r="AC324" s="388" t="s">
        <v>4660</v>
      </c>
      <c r="AD324" s="388" t="s">
        <v>96</v>
      </c>
      <c r="AE324" s="388" t="s">
        <v>96</v>
      </c>
      <c r="AF324" s="388" t="s">
        <v>96</v>
      </c>
      <c r="AG324" s="388" t="s">
        <v>96</v>
      </c>
      <c r="AH324" s="388" t="s">
        <v>96</v>
      </c>
      <c r="AI324" s="388" t="s">
        <v>4479</v>
      </c>
    </row>
    <row r="325" spans="1:35" ht="12.75" customHeight="1" x14ac:dyDescent="0.2">
      <c r="A325" s="397" t="str">
        <f t="shared" ref="A325:A388" si="5">IF(B325&lt;&gt;"",HYPERLINK(CONCATENATE("http://reports.ofsted.gov.uk/inspection-reports/find-inspection-report/provider/ELS/",B325),"Ofsted Webpage"),"")</f>
        <v>Ofsted Webpage</v>
      </c>
      <c r="B325" s="388">
        <v>53644</v>
      </c>
      <c r="C325" s="388">
        <v>112727</v>
      </c>
      <c r="D325" s="388">
        <v>10004762</v>
      </c>
      <c r="E325" s="388" t="s">
        <v>2449</v>
      </c>
      <c r="F325" s="388" t="s">
        <v>159</v>
      </c>
      <c r="G325" s="388" t="s">
        <v>14</v>
      </c>
      <c r="H325" s="388" t="s">
        <v>1185</v>
      </c>
      <c r="I325" s="388" t="s">
        <v>92</v>
      </c>
      <c r="J325" s="388" t="s">
        <v>93</v>
      </c>
      <c r="K325" s="400">
        <v>43272</v>
      </c>
      <c r="L325" s="388">
        <v>1</v>
      </c>
      <c r="M325" s="403" t="s">
        <v>2450</v>
      </c>
      <c r="N325" s="388" t="s">
        <v>143</v>
      </c>
      <c r="O325" s="388" t="s">
        <v>104</v>
      </c>
      <c r="P325" s="400">
        <v>41806</v>
      </c>
      <c r="Q325" s="400">
        <v>41810</v>
      </c>
      <c r="R325" s="400">
        <v>41843</v>
      </c>
      <c r="S325" s="388">
        <v>2</v>
      </c>
      <c r="T325" s="388">
        <v>1</v>
      </c>
      <c r="U325" s="388">
        <v>2</v>
      </c>
      <c r="V325" s="388" t="s">
        <v>96</v>
      </c>
      <c r="W325" s="388">
        <v>2</v>
      </c>
      <c r="X325" s="388" t="s">
        <v>96</v>
      </c>
      <c r="Y325" s="401" t="s">
        <v>4854</v>
      </c>
      <c r="Z325" s="400">
        <v>40980</v>
      </c>
      <c r="AA325" s="400">
        <v>40984</v>
      </c>
      <c r="AB325" s="388" t="s">
        <v>143</v>
      </c>
      <c r="AC325" s="388" t="s">
        <v>4660</v>
      </c>
      <c r="AD325" s="388">
        <v>3</v>
      </c>
      <c r="AE325" s="388">
        <v>3</v>
      </c>
      <c r="AF325" s="388">
        <v>3</v>
      </c>
      <c r="AG325" s="388" t="s">
        <v>96</v>
      </c>
      <c r="AH325" s="388">
        <v>3</v>
      </c>
      <c r="AI325" s="388" t="s">
        <v>118</v>
      </c>
    </row>
    <row r="326" spans="1:35" ht="12.75" customHeight="1" x14ac:dyDescent="0.2">
      <c r="A326" s="397" t="str">
        <f t="shared" si="5"/>
        <v>Ofsted Webpage</v>
      </c>
      <c r="B326" s="388">
        <v>53664</v>
      </c>
      <c r="C326" s="388">
        <v>116162</v>
      </c>
      <c r="D326" s="388">
        <v>10004791</v>
      </c>
      <c r="E326" s="388" t="s">
        <v>1681</v>
      </c>
      <c r="F326" s="388" t="s">
        <v>159</v>
      </c>
      <c r="G326" s="388" t="s">
        <v>14</v>
      </c>
      <c r="H326" s="388" t="s">
        <v>202</v>
      </c>
      <c r="I326" s="388" t="s">
        <v>152</v>
      </c>
      <c r="J326" s="388" t="s">
        <v>152</v>
      </c>
      <c r="K326" s="400">
        <v>43164</v>
      </c>
      <c r="L326" s="388">
        <v>1</v>
      </c>
      <c r="M326" s="403" t="s">
        <v>1682</v>
      </c>
      <c r="N326" s="388" t="s">
        <v>143</v>
      </c>
      <c r="O326" s="388" t="s">
        <v>104</v>
      </c>
      <c r="P326" s="400">
        <v>42039</v>
      </c>
      <c r="Q326" s="400">
        <v>42041</v>
      </c>
      <c r="R326" s="400">
        <v>42076</v>
      </c>
      <c r="S326" s="388">
        <v>2</v>
      </c>
      <c r="T326" s="388">
        <v>2</v>
      </c>
      <c r="U326" s="388">
        <v>2</v>
      </c>
      <c r="V326" s="388" t="s">
        <v>96</v>
      </c>
      <c r="W326" s="388">
        <v>2</v>
      </c>
      <c r="X326" s="388" t="s">
        <v>96</v>
      </c>
      <c r="Y326" s="401" t="s">
        <v>4833</v>
      </c>
      <c r="Z326" s="400">
        <v>39776</v>
      </c>
      <c r="AA326" s="400">
        <v>39780</v>
      </c>
      <c r="AB326" s="388" t="s">
        <v>143</v>
      </c>
      <c r="AC326" s="388" t="s">
        <v>4660</v>
      </c>
      <c r="AD326" s="388">
        <v>2</v>
      </c>
      <c r="AE326" s="388">
        <v>2</v>
      </c>
      <c r="AF326" s="388">
        <v>2</v>
      </c>
      <c r="AG326" s="388" t="s">
        <v>96</v>
      </c>
      <c r="AH326" s="388">
        <v>2</v>
      </c>
      <c r="AI326" s="388" t="s">
        <v>4537</v>
      </c>
    </row>
    <row r="327" spans="1:35" ht="12.75" customHeight="1" x14ac:dyDescent="0.2">
      <c r="A327" s="397" t="str">
        <f t="shared" si="5"/>
        <v>Ofsted Webpage</v>
      </c>
      <c r="B327" s="388">
        <v>53671</v>
      </c>
      <c r="C327" s="388">
        <v>108694</v>
      </c>
      <c r="D327" s="388">
        <v>10004632</v>
      </c>
      <c r="E327" s="388" t="s">
        <v>1684</v>
      </c>
      <c r="F327" s="388" t="s">
        <v>90</v>
      </c>
      <c r="G327" s="388" t="s">
        <v>13</v>
      </c>
      <c r="H327" s="388" t="s">
        <v>202</v>
      </c>
      <c r="I327" s="388" t="s">
        <v>152</v>
      </c>
      <c r="J327" s="388" t="s">
        <v>152</v>
      </c>
      <c r="K327" s="400" t="s">
        <v>195</v>
      </c>
      <c r="L327" s="388" t="s">
        <v>195</v>
      </c>
      <c r="M327" s="403" t="s">
        <v>1685</v>
      </c>
      <c r="N327" s="388" t="s">
        <v>138</v>
      </c>
      <c r="O327" s="388" t="s">
        <v>104</v>
      </c>
      <c r="P327" s="400">
        <v>42142</v>
      </c>
      <c r="Q327" s="400">
        <v>42145</v>
      </c>
      <c r="R327" s="400">
        <v>42174</v>
      </c>
      <c r="S327" s="388">
        <v>1</v>
      </c>
      <c r="T327" s="388">
        <v>1</v>
      </c>
      <c r="U327" s="388">
        <v>1</v>
      </c>
      <c r="V327" s="388" t="s">
        <v>96</v>
      </c>
      <c r="W327" s="388">
        <v>1</v>
      </c>
      <c r="X327" s="388" t="s">
        <v>96</v>
      </c>
      <c r="Y327" s="401" t="s">
        <v>2452</v>
      </c>
      <c r="Z327" s="400">
        <v>41681</v>
      </c>
      <c r="AA327" s="400">
        <v>41684</v>
      </c>
      <c r="AB327" s="388" t="s">
        <v>123</v>
      </c>
      <c r="AC327" s="388" t="s">
        <v>4660</v>
      </c>
      <c r="AD327" s="388">
        <v>3</v>
      </c>
      <c r="AE327" s="388">
        <v>3</v>
      </c>
      <c r="AF327" s="388">
        <v>2</v>
      </c>
      <c r="AG327" s="388" t="s">
        <v>96</v>
      </c>
      <c r="AH327" s="388">
        <v>3</v>
      </c>
      <c r="AI327" s="388" t="s">
        <v>118</v>
      </c>
    </row>
    <row r="328" spans="1:35" ht="12.75" customHeight="1" x14ac:dyDescent="0.2">
      <c r="A328" s="397" t="str">
        <f t="shared" si="5"/>
        <v>Ofsted Webpage</v>
      </c>
      <c r="B328" s="388">
        <v>53674</v>
      </c>
      <c r="C328" s="388">
        <v>107952</v>
      </c>
      <c r="D328" s="388">
        <v>10004801</v>
      </c>
      <c r="E328" s="388" t="s">
        <v>1687</v>
      </c>
      <c r="F328" s="388" t="s">
        <v>159</v>
      </c>
      <c r="G328" s="388" t="s">
        <v>14</v>
      </c>
      <c r="H328" s="388" t="s">
        <v>151</v>
      </c>
      <c r="I328" s="388" t="s">
        <v>152</v>
      </c>
      <c r="J328" s="388" t="s">
        <v>152</v>
      </c>
      <c r="K328" s="400" t="s">
        <v>195</v>
      </c>
      <c r="L328" s="388" t="s">
        <v>195</v>
      </c>
      <c r="M328" s="403">
        <v>10037346</v>
      </c>
      <c r="N328" s="388" t="s">
        <v>257</v>
      </c>
      <c r="O328" s="388" t="s">
        <v>104</v>
      </c>
      <c r="P328" s="400">
        <v>43024</v>
      </c>
      <c r="Q328" s="400">
        <v>43027</v>
      </c>
      <c r="R328" s="400">
        <v>43063</v>
      </c>
      <c r="S328" s="388">
        <v>2</v>
      </c>
      <c r="T328" s="388">
        <v>2</v>
      </c>
      <c r="U328" s="388">
        <v>2</v>
      </c>
      <c r="V328" s="388">
        <v>2</v>
      </c>
      <c r="W328" s="388">
        <v>2</v>
      </c>
      <c r="X328" s="388" t="s">
        <v>4480</v>
      </c>
      <c r="Y328" s="401" t="s">
        <v>1688</v>
      </c>
      <c r="Z328" s="400">
        <v>42135</v>
      </c>
      <c r="AA328" s="400">
        <v>42139</v>
      </c>
      <c r="AB328" s="388" t="s">
        <v>143</v>
      </c>
      <c r="AC328" s="388" t="s">
        <v>4660</v>
      </c>
      <c r="AD328" s="388">
        <v>2</v>
      </c>
      <c r="AE328" s="388">
        <v>2</v>
      </c>
      <c r="AF328" s="388">
        <v>2</v>
      </c>
      <c r="AG328" s="388" t="s">
        <v>96</v>
      </c>
      <c r="AH328" s="388">
        <v>2</v>
      </c>
      <c r="AI328" s="388" t="s">
        <v>4537</v>
      </c>
    </row>
    <row r="329" spans="1:35" ht="12.75" customHeight="1" x14ac:dyDescent="0.2">
      <c r="A329" s="397" t="str">
        <f t="shared" si="5"/>
        <v>Ofsted Webpage</v>
      </c>
      <c r="B329" s="388">
        <v>53682</v>
      </c>
      <c r="C329" s="388">
        <v>118847</v>
      </c>
      <c r="D329" s="388">
        <v>10027272</v>
      </c>
      <c r="E329" s="388" t="s">
        <v>952</v>
      </c>
      <c r="F329" s="388" t="s">
        <v>90</v>
      </c>
      <c r="G329" s="388" t="s">
        <v>13</v>
      </c>
      <c r="H329" s="388" t="s">
        <v>508</v>
      </c>
      <c r="I329" s="388" t="s">
        <v>161</v>
      </c>
      <c r="J329" s="388" t="s">
        <v>161</v>
      </c>
      <c r="K329" s="400" t="s">
        <v>195</v>
      </c>
      <c r="L329" s="388" t="s">
        <v>195</v>
      </c>
      <c r="M329" s="403">
        <v>10004982</v>
      </c>
      <c r="N329" s="388" t="s">
        <v>136</v>
      </c>
      <c r="O329" s="388" t="s">
        <v>104</v>
      </c>
      <c r="P329" s="400">
        <v>42562</v>
      </c>
      <c r="Q329" s="400">
        <v>42565</v>
      </c>
      <c r="R329" s="400">
        <v>42597</v>
      </c>
      <c r="S329" s="388">
        <v>1</v>
      </c>
      <c r="T329" s="388">
        <v>1</v>
      </c>
      <c r="U329" s="388">
        <v>1</v>
      </c>
      <c r="V329" s="388">
        <v>1</v>
      </c>
      <c r="W329" s="388">
        <v>1</v>
      </c>
      <c r="X329" s="388" t="s">
        <v>4480</v>
      </c>
      <c r="Y329" s="401" t="s">
        <v>2454</v>
      </c>
      <c r="Z329" s="400">
        <v>41610</v>
      </c>
      <c r="AA329" s="400">
        <v>41614</v>
      </c>
      <c r="AB329" s="388" t="s">
        <v>123</v>
      </c>
      <c r="AC329" s="388" t="s">
        <v>4660</v>
      </c>
      <c r="AD329" s="388">
        <v>2</v>
      </c>
      <c r="AE329" s="388">
        <v>2</v>
      </c>
      <c r="AF329" s="388">
        <v>2</v>
      </c>
      <c r="AG329" s="388" t="s">
        <v>96</v>
      </c>
      <c r="AH329" s="388">
        <v>2</v>
      </c>
      <c r="AI329" s="388" t="s">
        <v>118</v>
      </c>
    </row>
    <row r="330" spans="1:35" ht="12.75" customHeight="1" x14ac:dyDescent="0.2">
      <c r="A330" s="397" t="str">
        <f t="shared" si="5"/>
        <v>Ofsted Webpage</v>
      </c>
      <c r="B330" s="388">
        <v>53697</v>
      </c>
      <c r="C330" s="388">
        <v>107515</v>
      </c>
      <c r="D330" s="388">
        <v>10012477</v>
      </c>
      <c r="E330" s="388" t="s">
        <v>449</v>
      </c>
      <c r="F330" s="388" t="s">
        <v>90</v>
      </c>
      <c r="G330" s="388" t="s">
        <v>13</v>
      </c>
      <c r="H330" s="388" t="s">
        <v>243</v>
      </c>
      <c r="I330" s="388" t="s">
        <v>177</v>
      </c>
      <c r="J330" s="388" t="s">
        <v>177</v>
      </c>
      <c r="K330" s="400" t="s">
        <v>195</v>
      </c>
      <c r="L330" s="388" t="s">
        <v>195</v>
      </c>
      <c r="M330" s="403">
        <v>10004984</v>
      </c>
      <c r="N330" s="388" t="s">
        <v>132</v>
      </c>
      <c r="O330" s="388" t="s">
        <v>104</v>
      </c>
      <c r="P330" s="400">
        <v>42689</v>
      </c>
      <c r="Q330" s="400">
        <v>42692</v>
      </c>
      <c r="R330" s="400">
        <v>42726</v>
      </c>
      <c r="S330" s="388">
        <v>2</v>
      </c>
      <c r="T330" s="388">
        <v>2</v>
      </c>
      <c r="U330" s="388">
        <v>2</v>
      </c>
      <c r="V330" s="388">
        <v>2</v>
      </c>
      <c r="W330" s="388">
        <v>2</v>
      </c>
      <c r="X330" s="388" t="s">
        <v>4480</v>
      </c>
      <c r="Y330" s="401" t="s">
        <v>450</v>
      </c>
      <c r="Z330" s="400">
        <v>42037</v>
      </c>
      <c r="AA330" s="400">
        <v>42041</v>
      </c>
      <c r="AB330" s="388" t="s">
        <v>98</v>
      </c>
      <c r="AC330" s="388" t="s">
        <v>4660</v>
      </c>
      <c r="AD330" s="388">
        <v>3</v>
      </c>
      <c r="AE330" s="388">
        <v>3</v>
      </c>
      <c r="AF330" s="388">
        <v>2</v>
      </c>
      <c r="AG330" s="388" t="s">
        <v>96</v>
      </c>
      <c r="AH330" s="388">
        <v>3</v>
      </c>
      <c r="AI330" s="388" t="s">
        <v>118</v>
      </c>
    </row>
    <row r="331" spans="1:35" ht="12.75" customHeight="1" x14ac:dyDescent="0.2">
      <c r="A331" s="397" t="str">
        <f t="shared" si="5"/>
        <v>Ofsted Webpage</v>
      </c>
      <c r="B331" s="388">
        <v>53721</v>
      </c>
      <c r="C331" s="388">
        <v>107776</v>
      </c>
      <c r="D331" s="388">
        <v>10004856</v>
      </c>
      <c r="E331" s="388" t="s">
        <v>958</v>
      </c>
      <c r="F331" s="388" t="s">
        <v>90</v>
      </c>
      <c r="G331" s="388" t="s">
        <v>13</v>
      </c>
      <c r="H331" s="388" t="s">
        <v>264</v>
      </c>
      <c r="I331" s="388" t="s">
        <v>131</v>
      </c>
      <c r="J331" s="388" t="s">
        <v>131</v>
      </c>
      <c r="K331" s="400">
        <v>42383</v>
      </c>
      <c r="L331" s="388">
        <v>1</v>
      </c>
      <c r="M331" s="403" t="s">
        <v>4952</v>
      </c>
      <c r="N331" s="388" t="s">
        <v>98</v>
      </c>
      <c r="O331" s="388" t="s">
        <v>104</v>
      </c>
      <c r="P331" s="400">
        <v>40819</v>
      </c>
      <c r="Q331" s="400">
        <v>40822</v>
      </c>
      <c r="R331" s="400">
        <v>40857</v>
      </c>
      <c r="S331" s="388">
        <v>2</v>
      </c>
      <c r="T331" s="388">
        <v>3</v>
      </c>
      <c r="U331" s="388">
        <v>2</v>
      </c>
      <c r="V331" s="388" t="s">
        <v>96</v>
      </c>
      <c r="W331" s="388">
        <v>2</v>
      </c>
      <c r="X331" s="388" t="s">
        <v>96</v>
      </c>
      <c r="Y331" s="401" t="s">
        <v>4953</v>
      </c>
      <c r="Z331" s="400">
        <v>38919</v>
      </c>
      <c r="AA331" s="400">
        <v>38919</v>
      </c>
      <c r="AB331" s="388" t="s">
        <v>4879</v>
      </c>
      <c r="AC331" s="388" t="s">
        <v>4660</v>
      </c>
      <c r="AD331" s="388">
        <v>2</v>
      </c>
      <c r="AE331" s="388">
        <v>2</v>
      </c>
      <c r="AF331" s="388" t="s">
        <v>96</v>
      </c>
      <c r="AG331" s="388" t="s">
        <v>96</v>
      </c>
      <c r="AH331" s="388" t="s">
        <v>96</v>
      </c>
      <c r="AI331" s="388" t="s">
        <v>4537</v>
      </c>
    </row>
    <row r="332" spans="1:35" ht="12.75" customHeight="1" x14ac:dyDescent="0.2">
      <c r="A332" s="397" t="str">
        <f t="shared" si="5"/>
        <v>Ofsted Webpage</v>
      </c>
      <c r="B332" s="388">
        <v>53722</v>
      </c>
      <c r="C332" s="388">
        <v>108027</v>
      </c>
      <c r="D332" s="388">
        <v>10004858</v>
      </c>
      <c r="E332" s="388" t="s">
        <v>960</v>
      </c>
      <c r="F332" s="388" t="s">
        <v>159</v>
      </c>
      <c r="G332" s="388" t="s">
        <v>14</v>
      </c>
      <c r="H332" s="388" t="s">
        <v>264</v>
      </c>
      <c r="I332" s="388" t="s">
        <v>131</v>
      </c>
      <c r="J332" s="388" t="s">
        <v>131</v>
      </c>
      <c r="K332" s="400" t="s">
        <v>195</v>
      </c>
      <c r="L332" s="388" t="s">
        <v>195</v>
      </c>
      <c r="M332" s="403">
        <v>10005432</v>
      </c>
      <c r="N332" s="388" t="s">
        <v>257</v>
      </c>
      <c r="O332" s="388" t="s">
        <v>104</v>
      </c>
      <c r="P332" s="400">
        <v>42325</v>
      </c>
      <c r="Q332" s="400">
        <v>42328</v>
      </c>
      <c r="R332" s="400">
        <v>42345</v>
      </c>
      <c r="S332" s="388">
        <v>1</v>
      </c>
      <c r="T332" s="388">
        <v>1</v>
      </c>
      <c r="U332" s="388">
        <v>1</v>
      </c>
      <c r="V332" s="388">
        <v>1</v>
      </c>
      <c r="W332" s="388">
        <v>1</v>
      </c>
      <c r="X332" s="388" t="s">
        <v>4480</v>
      </c>
      <c r="Y332" s="401" t="s">
        <v>4834</v>
      </c>
      <c r="Z332" s="400">
        <v>39965</v>
      </c>
      <c r="AA332" s="400">
        <v>39969</v>
      </c>
      <c r="AB332" s="388" t="s">
        <v>143</v>
      </c>
      <c r="AC332" s="388" t="s">
        <v>4660</v>
      </c>
      <c r="AD332" s="388">
        <v>1</v>
      </c>
      <c r="AE332" s="388">
        <v>1</v>
      </c>
      <c r="AF332" s="388">
        <v>1</v>
      </c>
      <c r="AG332" s="388" t="s">
        <v>96</v>
      </c>
      <c r="AH332" s="388">
        <v>1</v>
      </c>
      <c r="AI332" s="388" t="s">
        <v>4537</v>
      </c>
    </row>
    <row r="333" spans="1:35" ht="12.75" customHeight="1" x14ac:dyDescent="0.2">
      <c r="A333" s="397" t="str">
        <f t="shared" si="5"/>
        <v>Ofsted Webpage</v>
      </c>
      <c r="B333" s="388">
        <v>53729</v>
      </c>
      <c r="C333" s="388">
        <v>105065</v>
      </c>
      <c r="D333" s="388">
        <v>10004866</v>
      </c>
      <c r="E333" s="388" t="s">
        <v>2456</v>
      </c>
      <c r="F333" s="388" t="s">
        <v>90</v>
      </c>
      <c r="G333" s="388" t="s">
        <v>13</v>
      </c>
      <c r="H333" s="388" t="s">
        <v>173</v>
      </c>
      <c r="I333" s="388" t="s">
        <v>161</v>
      </c>
      <c r="J333" s="388" t="s">
        <v>161</v>
      </c>
      <c r="K333" s="400" t="s">
        <v>195</v>
      </c>
      <c r="L333" s="388" t="s">
        <v>195</v>
      </c>
      <c r="M333" s="403">
        <v>10030964</v>
      </c>
      <c r="N333" s="388" t="s">
        <v>121</v>
      </c>
      <c r="O333" s="388" t="s">
        <v>117</v>
      </c>
      <c r="P333" s="400">
        <v>42949</v>
      </c>
      <c r="Q333" s="400">
        <v>42965</v>
      </c>
      <c r="R333" s="400">
        <v>43003</v>
      </c>
      <c r="S333" s="388">
        <v>3</v>
      </c>
      <c r="T333" s="388">
        <v>3</v>
      </c>
      <c r="U333" s="388">
        <v>3</v>
      </c>
      <c r="V333" s="388">
        <v>3</v>
      </c>
      <c r="W333" s="388">
        <v>3</v>
      </c>
      <c r="X333" s="388" t="s">
        <v>4480</v>
      </c>
      <c r="Y333" s="401" t="s">
        <v>2457</v>
      </c>
      <c r="Z333" s="400">
        <v>41666</v>
      </c>
      <c r="AA333" s="400">
        <v>41670</v>
      </c>
      <c r="AB333" s="388" t="s">
        <v>98</v>
      </c>
      <c r="AC333" s="388" t="s">
        <v>4660</v>
      </c>
      <c r="AD333" s="388">
        <v>2</v>
      </c>
      <c r="AE333" s="388">
        <v>2</v>
      </c>
      <c r="AF333" s="388">
        <v>2</v>
      </c>
      <c r="AG333" s="388" t="s">
        <v>96</v>
      </c>
      <c r="AH333" s="388">
        <v>2</v>
      </c>
      <c r="AI333" s="388" t="s">
        <v>139</v>
      </c>
    </row>
    <row r="334" spans="1:35" ht="12.75" customHeight="1" x14ac:dyDescent="0.2">
      <c r="A334" s="397" t="str">
        <f t="shared" si="5"/>
        <v>Ofsted Webpage</v>
      </c>
      <c r="B334" s="388">
        <v>53746</v>
      </c>
      <c r="C334" s="388">
        <v>119215</v>
      </c>
      <c r="D334" s="388">
        <v>10030688</v>
      </c>
      <c r="E334" s="388" t="s">
        <v>1694</v>
      </c>
      <c r="F334" s="388" t="s">
        <v>259</v>
      </c>
      <c r="G334" s="388" t="s">
        <v>14</v>
      </c>
      <c r="H334" s="388" t="s">
        <v>185</v>
      </c>
      <c r="I334" s="388" t="s">
        <v>186</v>
      </c>
      <c r="J334" s="388" t="s">
        <v>93</v>
      </c>
      <c r="K334" s="400" t="s">
        <v>195</v>
      </c>
      <c r="L334" s="388" t="s">
        <v>195</v>
      </c>
      <c r="M334" s="403">
        <v>10022493</v>
      </c>
      <c r="N334" s="388" t="s">
        <v>296</v>
      </c>
      <c r="O334" s="388" t="s">
        <v>104</v>
      </c>
      <c r="P334" s="400">
        <v>42808</v>
      </c>
      <c r="Q334" s="400">
        <v>42811</v>
      </c>
      <c r="R334" s="400">
        <v>42835</v>
      </c>
      <c r="S334" s="388">
        <v>2</v>
      </c>
      <c r="T334" s="388">
        <v>2</v>
      </c>
      <c r="U334" s="388">
        <v>2</v>
      </c>
      <c r="V334" s="388">
        <v>2</v>
      </c>
      <c r="W334" s="388">
        <v>2</v>
      </c>
      <c r="X334" s="388" t="s">
        <v>4480</v>
      </c>
      <c r="Y334" s="401" t="s">
        <v>1695</v>
      </c>
      <c r="Z334" s="400">
        <v>42087</v>
      </c>
      <c r="AA334" s="400">
        <v>42090</v>
      </c>
      <c r="AB334" s="388" t="s">
        <v>143</v>
      </c>
      <c r="AC334" s="388" t="s">
        <v>4660</v>
      </c>
      <c r="AD334" s="388">
        <v>3</v>
      </c>
      <c r="AE334" s="388">
        <v>3</v>
      </c>
      <c r="AF334" s="388">
        <v>2</v>
      </c>
      <c r="AG334" s="388" t="s">
        <v>96</v>
      </c>
      <c r="AH334" s="388">
        <v>3</v>
      </c>
      <c r="AI334" s="388" t="s">
        <v>118</v>
      </c>
    </row>
    <row r="335" spans="1:35" ht="12.75" customHeight="1" x14ac:dyDescent="0.2">
      <c r="A335" s="397" t="str">
        <f t="shared" si="5"/>
        <v>Ofsted Webpage</v>
      </c>
      <c r="B335" s="388">
        <v>53749</v>
      </c>
      <c r="C335" s="388">
        <v>107029</v>
      </c>
      <c r="D335" s="388">
        <v>10004895</v>
      </c>
      <c r="E335" s="388" t="s">
        <v>2459</v>
      </c>
      <c r="F335" s="388" t="s">
        <v>90</v>
      </c>
      <c r="G335" s="388" t="s">
        <v>13</v>
      </c>
      <c r="H335" s="388" t="s">
        <v>295</v>
      </c>
      <c r="I335" s="388" t="s">
        <v>186</v>
      </c>
      <c r="J335" s="388" t="s">
        <v>93</v>
      </c>
      <c r="K335" s="400">
        <v>43166</v>
      </c>
      <c r="L335" s="388">
        <v>1</v>
      </c>
      <c r="M335" s="403" t="s">
        <v>2460</v>
      </c>
      <c r="N335" s="388" t="s">
        <v>138</v>
      </c>
      <c r="O335" s="388" t="s">
        <v>104</v>
      </c>
      <c r="P335" s="400">
        <v>41821</v>
      </c>
      <c r="Q335" s="400">
        <v>41824</v>
      </c>
      <c r="R335" s="400">
        <v>41857</v>
      </c>
      <c r="S335" s="388">
        <v>2</v>
      </c>
      <c r="T335" s="388">
        <v>2</v>
      </c>
      <c r="U335" s="388">
        <v>2</v>
      </c>
      <c r="V335" s="388" t="s">
        <v>96</v>
      </c>
      <c r="W335" s="388">
        <v>2</v>
      </c>
      <c r="X335" s="388" t="s">
        <v>96</v>
      </c>
      <c r="Y335" s="401" t="s">
        <v>3366</v>
      </c>
      <c r="Z335" s="400">
        <v>41324</v>
      </c>
      <c r="AA335" s="400">
        <v>41327</v>
      </c>
      <c r="AB335" s="388" t="s">
        <v>98</v>
      </c>
      <c r="AC335" s="388" t="s">
        <v>4660</v>
      </c>
      <c r="AD335" s="388">
        <v>3</v>
      </c>
      <c r="AE335" s="388">
        <v>3</v>
      </c>
      <c r="AF335" s="388">
        <v>3</v>
      </c>
      <c r="AG335" s="388" t="s">
        <v>96</v>
      </c>
      <c r="AH335" s="388">
        <v>3</v>
      </c>
      <c r="AI335" s="388" t="s">
        <v>118</v>
      </c>
    </row>
    <row r="336" spans="1:35" ht="12.75" customHeight="1" x14ac:dyDescent="0.2">
      <c r="A336" s="397" t="str">
        <f t="shared" si="5"/>
        <v>Ofsted Webpage</v>
      </c>
      <c r="B336" s="388">
        <v>53771</v>
      </c>
      <c r="C336" s="388">
        <v>108298</v>
      </c>
      <c r="D336" s="388">
        <v>10004943</v>
      </c>
      <c r="E336" s="388" t="s">
        <v>5002</v>
      </c>
      <c r="F336" s="388" t="s">
        <v>632</v>
      </c>
      <c r="G336" s="388" t="s">
        <v>16</v>
      </c>
      <c r="H336" s="388" t="s">
        <v>342</v>
      </c>
      <c r="I336" s="388" t="s">
        <v>177</v>
      </c>
      <c r="J336" s="388" t="s">
        <v>177</v>
      </c>
      <c r="K336" s="400" t="s">
        <v>195</v>
      </c>
      <c r="L336" s="388" t="s">
        <v>195</v>
      </c>
      <c r="M336" s="403">
        <v>10004985</v>
      </c>
      <c r="N336" s="388" t="s">
        <v>650</v>
      </c>
      <c r="O336" s="388" t="s">
        <v>104</v>
      </c>
      <c r="P336" s="400">
        <v>42291</v>
      </c>
      <c r="Q336" s="400">
        <v>42292</v>
      </c>
      <c r="R336" s="400">
        <v>42319</v>
      </c>
      <c r="S336" s="388">
        <v>1</v>
      </c>
      <c r="T336" s="388">
        <v>1</v>
      </c>
      <c r="U336" s="388">
        <v>1</v>
      </c>
      <c r="V336" s="388">
        <v>1</v>
      </c>
      <c r="W336" s="388">
        <v>1</v>
      </c>
      <c r="X336" s="388" t="s">
        <v>4480</v>
      </c>
      <c r="Y336" s="401" t="s">
        <v>5003</v>
      </c>
      <c r="Z336" s="400">
        <v>40590</v>
      </c>
      <c r="AA336" s="400">
        <v>40591</v>
      </c>
      <c r="AB336" s="388" t="s">
        <v>650</v>
      </c>
      <c r="AC336" s="388" t="s">
        <v>4660</v>
      </c>
      <c r="AD336" s="388" t="s">
        <v>96</v>
      </c>
      <c r="AE336" s="388" t="s">
        <v>96</v>
      </c>
      <c r="AF336" s="388" t="s">
        <v>96</v>
      </c>
      <c r="AG336" s="388" t="s">
        <v>96</v>
      </c>
      <c r="AH336" s="388" t="s">
        <v>96</v>
      </c>
      <c r="AI336" s="388" t="s">
        <v>4479</v>
      </c>
    </row>
    <row r="337" spans="1:35" ht="12.75" customHeight="1" x14ac:dyDescent="0.2">
      <c r="A337" s="397" t="str">
        <f t="shared" si="5"/>
        <v>Ofsted Webpage</v>
      </c>
      <c r="B337" s="388">
        <v>53774</v>
      </c>
      <c r="C337" s="388">
        <v>108852</v>
      </c>
      <c r="D337" s="388">
        <v>10002331</v>
      </c>
      <c r="E337" s="388" t="s">
        <v>2462</v>
      </c>
      <c r="F337" s="388" t="s">
        <v>90</v>
      </c>
      <c r="G337" s="388" t="s">
        <v>13</v>
      </c>
      <c r="H337" s="388" t="s">
        <v>342</v>
      </c>
      <c r="I337" s="388" t="s">
        <v>177</v>
      </c>
      <c r="J337" s="388" t="s">
        <v>177</v>
      </c>
      <c r="K337" s="400">
        <v>43013</v>
      </c>
      <c r="L337" s="388">
        <v>1</v>
      </c>
      <c r="M337" s="403" t="s">
        <v>2463</v>
      </c>
      <c r="N337" s="388" t="s">
        <v>123</v>
      </c>
      <c r="O337" s="388" t="s">
        <v>104</v>
      </c>
      <c r="P337" s="400">
        <v>41619</v>
      </c>
      <c r="Q337" s="400">
        <v>41621</v>
      </c>
      <c r="R337" s="400">
        <v>41661</v>
      </c>
      <c r="S337" s="388">
        <v>2</v>
      </c>
      <c r="T337" s="388">
        <v>2</v>
      </c>
      <c r="U337" s="388">
        <v>2</v>
      </c>
      <c r="V337" s="388" t="s">
        <v>96</v>
      </c>
      <c r="W337" s="388">
        <v>2</v>
      </c>
      <c r="X337" s="388" t="s">
        <v>96</v>
      </c>
      <c r="Y337" s="401" t="s">
        <v>5273</v>
      </c>
      <c r="Z337" s="400">
        <v>39903</v>
      </c>
      <c r="AA337" s="400">
        <v>39906</v>
      </c>
      <c r="AB337" s="388" t="s">
        <v>4893</v>
      </c>
      <c r="AC337" s="388" t="s">
        <v>4660</v>
      </c>
      <c r="AD337" s="388">
        <v>1</v>
      </c>
      <c r="AE337" s="388">
        <v>1</v>
      </c>
      <c r="AF337" s="388">
        <v>2</v>
      </c>
      <c r="AG337" s="388" t="s">
        <v>96</v>
      </c>
      <c r="AH337" s="388">
        <v>1</v>
      </c>
      <c r="AI337" s="388" t="s">
        <v>139</v>
      </c>
    </row>
    <row r="338" spans="1:35" ht="12.75" customHeight="1" x14ac:dyDescent="0.2">
      <c r="A338" s="397" t="str">
        <f t="shared" si="5"/>
        <v>Ofsted Webpage</v>
      </c>
      <c r="B338" s="388">
        <v>53792</v>
      </c>
      <c r="C338" s="388">
        <v>106538</v>
      </c>
      <c r="D338" s="388">
        <v>10004977</v>
      </c>
      <c r="E338" s="388" t="s">
        <v>964</v>
      </c>
      <c r="F338" s="388" t="s">
        <v>90</v>
      </c>
      <c r="G338" s="388" t="s">
        <v>13</v>
      </c>
      <c r="H338" s="388" t="s">
        <v>438</v>
      </c>
      <c r="I338" s="388" t="s">
        <v>155</v>
      </c>
      <c r="J338" s="388" t="s">
        <v>155</v>
      </c>
      <c r="K338" s="400" t="s">
        <v>195</v>
      </c>
      <c r="L338" s="388" t="s">
        <v>195</v>
      </c>
      <c r="M338" s="403">
        <v>10030677</v>
      </c>
      <c r="N338" s="388" t="s">
        <v>416</v>
      </c>
      <c r="O338" s="388" t="s">
        <v>104</v>
      </c>
      <c r="P338" s="400">
        <v>42871</v>
      </c>
      <c r="Q338" s="400">
        <v>42874</v>
      </c>
      <c r="R338" s="400">
        <v>42895</v>
      </c>
      <c r="S338" s="388">
        <v>2</v>
      </c>
      <c r="T338" s="388">
        <v>2</v>
      </c>
      <c r="U338" s="388">
        <v>2</v>
      </c>
      <c r="V338" s="388">
        <v>2</v>
      </c>
      <c r="W338" s="388">
        <v>2</v>
      </c>
      <c r="X338" s="388" t="s">
        <v>4480</v>
      </c>
      <c r="Y338" s="401">
        <v>10004986</v>
      </c>
      <c r="Z338" s="400">
        <v>42269</v>
      </c>
      <c r="AA338" s="400">
        <v>42272</v>
      </c>
      <c r="AB338" s="388" t="s">
        <v>132</v>
      </c>
      <c r="AC338" s="388" t="s">
        <v>4660</v>
      </c>
      <c r="AD338" s="388">
        <v>3</v>
      </c>
      <c r="AE338" s="388">
        <v>3</v>
      </c>
      <c r="AF338" s="388">
        <v>3</v>
      </c>
      <c r="AG338" s="388">
        <v>2</v>
      </c>
      <c r="AH338" s="388">
        <v>3</v>
      </c>
      <c r="AI338" s="388" t="s">
        <v>118</v>
      </c>
    </row>
    <row r="339" spans="1:35" ht="12.75" customHeight="1" x14ac:dyDescent="0.2">
      <c r="A339" s="397" t="str">
        <f t="shared" si="5"/>
        <v>Ofsted Webpage</v>
      </c>
      <c r="B339" s="388">
        <v>53819</v>
      </c>
      <c r="C339" s="388">
        <v>111795</v>
      </c>
      <c r="D339" s="388">
        <v>10005017</v>
      </c>
      <c r="E339" s="388" t="s">
        <v>966</v>
      </c>
      <c r="F339" s="388" t="s">
        <v>90</v>
      </c>
      <c r="G339" s="388" t="s">
        <v>13</v>
      </c>
      <c r="H339" s="388" t="s">
        <v>207</v>
      </c>
      <c r="I339" s="388" t="s">
        <v>186</v>
      </c>
      <c r="J339" s="388" t="s">
        <v>93</v>
      </c>
      <c r="K339" s="400" t="s">
        <v>195</v>
      </c>
      <c r="L339" s="388" t="s">
        <v>195</v>
      </c>
      <c r="M339" s="403">
        <v>10011500</v>
      </c>
      <c r="N339" s="388" t="s">
        <v>132</v>
      </c>
      <c r="O339" s="388" t="s">
        <v>104</v>
      </c>
      <c r="P339" s="400">
        <v>42437</v>
      </c>
      <c r="Q339" s="400">
        <v>42440</v>
      </c>
      <c r="R339" s="400">
        <v>42466</v>
      </c>
      <c r="S339" s="388">
        <v>3</v>
      </c>
      <c r="T339" s="388">
        <v>3</v>
      </c>
      <c r="U339" s="388">
        <v>3</v>
      </c>
      <c r="V339" s="388">
        <v>3</v>
      </c>
      <c r="W339" s="388">
        <v>3</v>
      </c>
      <c r="X339" s="388" t="s">
        <v>4480</v>
      </c>
      <c r="Y339" s="401" t="s">
        <v>2467</v>
      </c>
      <c r="Z339" s="400">
        <v>41813</v>
      </c>
      <c r="AA339" s="400">
        <v>41817</v>
      </c>
      <c r="AB339" s="388" t="s">
        <v>98</v>
      </c>
      <c r="AC339" s="388" t="s">
        <v>4660</v>
      </c>
      <c r="AD339" s="388">
        <v>3</v>
      </c>
      <c r="AE339" s="388">
        <v>3</v>
      </c>
      <c r="AF339" s="388">
        <v>3</v>
      </c>
      <c r="AG339" s="388" t="s">
        <v>96</v>
      </c>
      <c r="AH339" s="388">
        <v>4</v>
      </c>
      <c r="AI339" s="388" t="s">
        <v>4537</v>
      </c>
    </row>
    <row r="340" spans="1:35" ht="12.75" customHeight="1" x14ac:dyDescent="0.2">
      <c r="A340" s="397" t="str">
        <f t="shared" si="5"/>
        <v>Ofsted Webpage</v>
      </c>
      <c r="B340" s="388">
        <v>53861</v>
      </c>
      <c r="C340" s="388">
        <v>107696</v>
      </c>
      <c r="D340" s="388">
        <v>10005064</v>
      </c>
      <c r="E340" s="388" t="s">
        <v>2469</v>
      </c>
      <c r="F340" s="388" t="s">
        <v>259</v>
      </c>
      <c r="G340" s="388" t="s">
        <v>14</v>
      </c>
      <c r="H340" s="388" t="s">
        <v>975</v>
      </c>
      <c r="I340" s="388" t="s">
        <v>177</v>
      </c>
      <c r="J340" s="388" t="s">
        <v>177</v>
      </c>
      <c r="K340" s="400">
        <v>43041</v>
      </c>
      <c r="L340" s="388">
        <v>1</v>
      </c>
      <c r="M340" s="403" t="s">
        <v>2470</v>
      </c>
      <c r="N340" s="388" t="s">
        <v>123</v>
      </c>
      <c r="O340" s="388" t="s">
        <v>104</v>
      </c>
      <c r="P340" s="400">
        <v>41666</v>
      </c>
      <c r="Q340" s="400">
        <v>41670</v>
      </c>
      <c r="R340" s="400">
        <v>41705</v>
      </c>
      <c r="S340" s="388">
        <v>2</v>
      </c>
      <c r="T340" s="388">
        <v>2</v>
      </c>
      <c r="U340" s="388">
        <v>2</v>
      </c>
      <c r="V340" s="388" t="s">
        <v>96</v>
      </c>
      <c r="W340" s="388">
        <v>2</v>
      </c>
      <c r="X340" s="388" t="s">
        <v>96</v>
      </c>
      <c r="Y340" s="401" t="s">
        <v>4954</v>
      </c>
      <c r="Z340" s="400">
        <v>40287</v>
      </c>
      <c r="AA340" s="400">
        <v>40291</v>
      </c>
      <c r="AB340" s="388" t="s">
        <v>4695</v>
      </c>
      <c r="AC340" s="388" t="s">
        <v>4660</v>
      </c>
      <c r="AD340" s="388">
        <v>2</v>
      </c>
      <c r="AE340" s="388">
        <v>2</v>
      </c>
      <c r="AF340" s="388">
        <v>2</v>
      </c>
      <c r="AG340" s="388" t="s">
        <v>96</v>
      </c>
      <c r="AH340" s="388">
        <v>2</v>
      </c>
      <c r="AI340" s="388" t="s">
        <v>4537</v>
      </c>
    </row>
    <row r="341" spans="1:35" ht="12.75" customHeight="1" x14ac:dyDescent="0.2">
      <c r="A341" s="397" t="str">
        <f t="shared" si="5"/>
        <v>Ofsted Webpage</v>
      </c>
      <c r="B341" s="388">
        <v>53865</v>
      </c>
      <c r="C341" s="388">
        <v>112456</v>
      </c>
      <c r="D341" s="388">
        <v>10005074</v>
      </c>
      <c r="E341" s="388" t="s">
        <v>301</v>
      </c>
      <c r="F341" s="388" t="s">
        <v>159</v>
      </c>
      <c r="G341" s="388" t="s">
        <v>14</v>
      </c>
      <c r="H341" s="388" t="s">
        <v>126</v>
      </c>
      <c r="I341" s="388" t="s">
        <v>102</v>
      </c>
      <c r="J341" s="388" t="s">
        <v>102</v>
      </c>
      <c r="K341" s="400">
        <v>42691</v>
      </c>
      <c r="L341" s="388">
        <v>1</v>
      </c>
      <c r="M341" s="403" t="s">
        <v>4777</v>
      </c>
      <c r="N341" s="388" t="s">
        <v>143</v>
      </c>
      <c r="O341" s="388" t="s">
        <v>104</v>
      </c>
      <c r="P341" s="400">
        <v>40826</v>
      </c>
      <c r="Q341" s="400">
        <v>40830</v>
      </c>
      <c r="R341" s="400">
        <v>40865</v>
      </c>
      <c r="S341" s="388">
        <v>2</v>
      </c>
      <c r="T341" s="388">
        <v>2</v>
      </c>
      <c r="U341" s="388">
        <v>2</v>
      </c>
      <c r="V341" s="388" t="s">
        <v>96</v>
      </c>
      <c r="W341" s="388">
        <v>2</v>
      </c>
      <c r="X341" s="388" t="s">
        <v>96</v>
      </c>
      <c r="Y341" s="401" t="s">
        <v>4778</v>
      </c>
      <c r="Z341" s="400">
        <v>39482</v>
      </c>
      <c r="AA341" s="400">
        <v>39486</v>
      </c>
      <c r="AB341" s="388" t="s">
        <v>143</v>
      </c>
      <c r="AC341" s="388" t="s">
        <v>4660</v>
      </c>
      <c r="AD341" s="388">
        <v>3</v>
      </c>
      <c r="AE341" s="388">
        <v>3</v>
      </c>
      <c r="AF341" s="388">
        <v>3</v>
      </c>
      <c r="AG341" s="388" t="s">
        <v>96</v>
      </c>
      <c r="AH341" s="388">
        <v>3</v>
      </c>
      <c r="AI341" s="388" t="s">
        <v>118</v>
      </c>
    </row>
    <row r="342" spans="1:35" ht="12.75" customHeight="1" x14ac:dyDescent="0.2">
      <c r="A342" s="397" t="str">
        <f t="shared" si="5"/>
        <v>Ofsted Webpage</v>
      </c>
      <c r="B342" s="388">
        <v>53875</v>
      </c>
      <c r="C342" s="388">
        <v>117556</v>
      </c>
      <c r="D342" s="388">
        <v>10008426</v>
      </c>
      <c r="E342" s="388" t="s">
        <v>3374</v>
      </c>
      <c r="F342" s="388" t="s">
        <v>90</v>
      </c>
      <c r="G342" s="388" t="s">
        <v>13</v>
      </c>
      <c r="H342" s="388" t="s">
        <v>252</v>
      </c>
      <c r="I342" s="388" t="s">
        <v>155</v>
      </c>
      <c r="J342" s="388" t="s">
        <v>155</v>
      </c>
      <c r="K342" s="400">
        <v>42846</v>
      </c>
      <c r="L342" s="388">
        <v>1</v>
      </c>
      <c r="M342" s="403" t="s">
        <v>3375</v>
      </c>
      <c r="N342" s="388" t="s">
        <v>123</v>
      </c>
      <c r="O342" s="388" t="s">
        <v>104</v>
      </c>
      <c r="P342" s="400">
        <v>41471</v>
      </c>
      <c r="Q342" s="400">
        <v>41474</v>
      </c>
      <c r="R342" s="400">
        <v>41509</v>
      </c>
      <c r="S342" s="388">
        <v>2</v>
      </c>
      <c r="T342" s="388">
        <v>2</v>
      </c>
      <c r="U342" s="388">
        <v>2</v>
      </c>
      <c r="V342" s="388" t="s">
        <v>96</v>
      </c>
      <c r="W342" s="388">
        <v>2</v>
      </c>
      <c r="X342" s="388" t="s">
        <v>96</v>
      </c>
      <c r="Y342" s="401" t="s">
        <v>5385</v>
      </c>
      <c r="Z342" s="400">
        <v>39532</v>
      </c>
      <c r="AA342" s="400">
        <v>39535</v>
      </c>
      <c r="AB342" s="388" t="s">
        <v>4695</v>
      </c>
      <c r="AC342" s="388" t="s">
        <v>4660</v>
      </c>
      <c r="AD342" s="388">
        <v>2</v>
      </c>
      <c r="AE342" s="388">
        <v>2</v>
      </c>
      <c r="AF342" s="388">
        <v>2</v>
      </c>
      <c r="AG342" s="388" t="s">
        <v>96</v>
      </c>
      <c r="AH342" s="388">
        <v>1</v>
      </c>
      <c r="AI342" s="388" t="s">
        <v>4537</v>
      </c>
    </row>
    <row r="343" spans="1:35" ht="12.75" customHeight="1" x14ac:dyDescent="0.2">
      <c r="A343" s="397" t="str">
        <f t="shared" si="5"/>
        <v>Ofsted Webpage</v>
      </c>
      <c r="B343" s="388">
        <v>53876</v>
      </c>
      <c r="C343" s="388">
        <v>106642</v>
      </c>
      <c r="D343" s="388">
        <v>10005086</v>
      </c>
      <c r="E343" s="388" t="s">
        <v>5386</v>
      </c>
      <c r="F343" s="388" t="s">
        <v>170</v>
      </c>
      <c r="G343" s="388" t="s">
        <v>13</v>
      </c>
      <c r="H343" s="388" t="s">
        <v>700</v>
      </c>
      <c r="I343" s="388" t="s">
        <v>161</v>
      </c>
      <c r="J343" s="388" t="s">
        <v>161</v>
      </c>
      <c r="K343" s="400" t="s">
        <v>195</v>
      </c>
      <c r="L343" s="388" t="s">
        <v>195</v>
      </c>
      <c r="M343" s="403" t="s">
        <v>5387</v>
      </c>
      <c r="N343" s="388" t="s">
        <v>4695</v>
      </c>
      <c r="O343" s="388" t="s">
        <v>104</v>
      </c>
      <c r="P343" s="400">
        <v>40085</v>
      </c>
      <c r="Q343" s="400">
        <v>40088</v>
      </c>
      <c r="R343" s="400">
        <v>40130</v>
      </c>
      <c r="S343" s="388">
        <v>2</v>
      </c>
      <c r="T343" s="388">
        <v>2</v>
      </c>
      <c r="U343" s="388">
        <v>2</v>
      </c>
      <c r="V343" s="388" t="s">
        <v>96</v>
      </c>
      <c r="W343" s="388">
        <v>1</v>
      </c>
      <c r="X343" s="388" t="s">
        <v>96</v>
      </c>
      <c r="Y343" s="401" t="s">
        <v>195</v>
      </c>
      <c r="Z343" s="400" t="s">
        <v>195</v>
      </c>
      <c r="AA343" s="400" t="s">
        <v>195</v>
      </c>
      <c r="AB343" s="388" t="s">
        <v>195</v>
      </c>
      <c r="AC343" s="388" t="s">
        <v>195</v>
      </c>
      <c r="AD343" s="388" t="s">
        <v>195</v>
      </c>
      <c r="AE343" s="388" t="s">
        <v>195</v>
      </c>
      <c r="AF343" s="388" t="s">
        <v>195</v>
      </c>
      <c r="AG343" s="388" t="s">
        <v>195</v>
      </c>
      <c r="AH343" s="388" t="s">
        <v>195</v>
      </c>
      <c r="AI343" s="388" t="s">
        <v>4479</v>
      </c>
    </row>
    <row r="344" spans="1:35" ht="12.75" customHeight="1" x14ac:dyDescent="0.2">
      <c r="A344" s="397" t="str">
        <f t="shared" si="5"/>
        <v>Ofsted Webpage</v>
      </c>
      <c r="B344" s="388">
        <v>53879</v>
      </c>
      <c r="C344" s="388">
        <v>107166</v>
      </c>
      <c r="D344" s="388">
        <v>10005089</v>
      </c>
      <c r="E344" s="388" t="s">
        <v>968</v>
      </c>
      <c r="F344" s="388" t="s">
        <v>90</v>
      </c>
      <c r="G344" s="388" t="s">
        <v>13</v>
      </c>
      <c r="H344" s="388" t="s">
        <v>291</v>
      </c>
      <c r="I344" s="388" t="s">
        <v>186</v>
      </c>
      <c r="J344" s="388" t="s">
        <v>93</v>
      </c>
      <c r="K344" s="400">
        <v>42552</v>
      </c>
      <c r="L344" s="388">
        <v>1</v>
      </c>
      <c r="M344" s="403" t="s">
        <v>5388</v>
      </c>
      <c r="N344" s="388" t="s">
        <v>4695</v>
      </c>
      <c r="O344" s="388" t="s">
        <v>104</v>
      </c>
      <c r="P344" s="400">
        <v>40855</v>
      </c>
      <c r="Q344" s="400">
        <v>40858</v>
      </c>
      <c r="R344" s="400">
        <v>40892</v>
      </c>
      <c r="S344" s="388">
        <v>2</v>
      </c>
      <c r="T344" s="388">
        <v>2</v>
      </c>
      <c r="U344" s="388">
        <v>1</v>
      </c>
      <c r="V344" s="388" t="s">
        <v>96</v>
      </c>
      <c r="W344" s="388">
        <v>2</v>
      </c>
      <c r="X344" s="388" t="s">
        <v>96</v>
      </c>
      <c r="Y344" s="401" t="s">
        <v>5389</v>
      </c>
      <c r="Z344" s="400">
        <v>39370</v>
      </c>
      <c r="AA344" s="400">
        <v>39374</v>
      </c>
      <c r="AB344" s="388" t="s">
        <v>4695</v>
      </c>
      <c r="AC344" s="388" t="s">
        <v>4660</v>
      </c>
      <c r="AD344" s="388">
        <v>2</v>
      </c>
      <c r="AE344" s="388">
        <v>3</v>
      </c>
      <c r="AF344" s="388">
        <v>3</v>
      </c>
      <c r="AG344" s="388" t="s">
        <v>96</v>
      </c>
      <c r="AH344" s="388">
        <v>2</v>
      </c>
      <c r="AI344" s="388" t="s">
        <v>4537</v>
      </c>
    </row>
    <row r="345" spans="1:35" ht="12.75" customHeight="1" x14ac:dyDescent="0.2">
      <c r="A345" s="397" t="str">
        <f t="shared" si="5"/>
        <v>Ofsted Webpage</v>
      </c>
      <c r="B345" s="388">
        <v>53895</v>
      </c>
      <c r="C345" s="388">
        <v>116333</v>
      </c>
      <c r="D345" s="388">
        <v>10005101</v>
      </c>
      <c r="E345" s="388" t="s">
        <v>970</v>
      </c>
      <c r="F345" s="388" t="s">
        <v>90</v>
      </c>
      <c r="G345" s="388" t="s">
        <v>13</v>
      </c>
      <c r="H345" s="388" t="s">
        <v>173</v>
      </c>
      <c r="I345" s="388" t="s">
        <v>161</v>
      </c>
      <c r="J345" s="388" t="s">
        <v>161</v>
      </c>
      <c r="K345" s="400" t="s">
        <v>195</v>
      </c>
      <c r="L345" s="388" t="s">
        <v>195</v>
      </c>
      <c r="M345" s="403">
        <v>10004989</v>
      </c>
      <c r="N345" s="388" t="s">
        <v>132</v>
      </c>
      <c r="O345" s="388" t="s">
        <v>104</v>
      </c>
      <c r="P345" s="400">
        <v>42339</v>
      </c>
      <c r="Q345" s="400">
        <v>42342</v>
      </c>
      <c r="R345" s="400">
        <v>42390</v>
      </c>
      <c r="S345" s="388">
        <v>2</v>
      </c>
      <c r="T345" s="388">
        <v>2</v>
      </c>
      <c r="U345" s="388">
        <v>2</v>
      </c>
      <c r="V345" s="388">
        <v>2</v>
      </c>
      <c r="W345" s="388">
        <v>2</v>
      </c>
      <c r="X345" s="388" t="s">
        <v>4480</v>
      </c>
      <c r="Y345" s="401" t="s">
        <v>2472</v>
      </c>
      <c r="Z345" s="400">
        <v>41806</v>
      </c>
      <c r="AA345" s="400">
        <v>41809</v>
      </c>
      <c r="AB345" s="388" t="s">
        <v>98</v>
      </c>
      <c r="AC345" s="388" t="s">
        <v>4660</v>
      </c>
      <c r="AD345" s="388">
        <v>3</v>
      </c>
      <c r="AE345" s="388">
        <v>3</v>
      </c>
      <c r="AF345" s="388">
        <v>3</v>
      </c>
      <c r="AG345" s="388" t="s">
        <v>96</v>
      </c>
      <c r="AH345" s="388">
        <v>3</v>
      </c>
      <c r="AI345" s="388" t="s">
        <v>118</v>
      </c>
    </row>
    <row r="346" spans="1:35" ht="12.75" customHeight="1" x14ac:dyDescent="0.2">
      <c r="A346" s="397" t="str">
        <f t="shared" si="5"/>
        <v>Ofsted Webpage</v>
      </c>
      <c r="B346" s="388">
        <v>53927</v>
      </c>
      <c r="C346" s="388">
        <v>114820</v>
      </c>
      <c r="D346" s="388">
        <v>10005126</v>
      </c>
      <c r="E346" s="388" t="s">
        <v>4835</v>
      </c>
      <c r="F346" s="388" t="s">
        <v>159</v>
      </c>
      <c r="G346" s="388" t="s">
        <v>14</v>
      </c>
      <c r="H346" s="388" t="s">
        <v>719</v>
      </c>
      <c r="I346" s="388" t="s">
        <v>155</v>
      </c>
      <c r="J346" s="388" t="s">
        <v>155</v>
      </c>
      <c r="K346" s="400" t="s">
        <v>195</v>
      </c>
      <c r="L346" s="388" t="s">
        <v>195</v>
      </c>
      <c r="M346" s="403">
        <v>10011502</v>
      </c>
      <c r="N346" s="388" t="s">
        <v>257</v>
      </c>
      <c r="O346" s="388" t="s">
        <v>104</v>
      </c>
      <c r="P346" s="400">
        <v>42486</v>
      </c>
      <c r="Q346" s="400">
        <v>42489</v>
      </c>
      <c r="R346" s="400">
        <v>42528</v>
      </c>
      <c r="S346" s="388">
        <v>2</v>
      </c>
      <c r="T346" s="388">
        <v>2</v>
      </c>
      <c r="U346" s="388">
        <v>2</v>
      </c>
      <c r="V346" s="388">
        <v>2</v>
      </c>
      <c r="W346" s="388">
        <v>2</v>
      </c>
      <c r="X346" s="388" t="s">
        <v>4480</v>
      </c>
      <c r="Y346" s="401" t="s">
        <v>2474</v>
      </c>
      <c r="Z346" s="400">
        <v>41590</v>
      </c>
      <c r="AA346" s="400">
        <v>41593</v>
      </c>
      <c r="AB346" s="388" t="s">
        <v>143</v>
      </c>
      <c r="AC346" s="388" t="s">
        <v>4660</v>
      </c>
      <c r="AD346" s="388">
        <v>2</v>
      </c>
      <c r="AE346" s="388">
        <v>2</v>
      </c>
      <c r="AF346" s="388">
        <v>2</v>
      </c>
      <c r="AG346" s="388" t="s">
        <v>96</v>
      </c>
      <c r="AH346" s="388">
        <v>2</v>
      </c>
      <c r="AI346" s="388" t="s">
        <v>4537</v>
      </c>
    </row>
    <row r="347" spans="1:35" ht="12.75" customHeight="1" x14ac:dyDescent="0.2">
      <c r="A347" s="397" t="str">
        <f t="shared" si="5"/>
        <v>Ofsted Webpage</v>
      </c>
      <c r="B347" s="388">
        <v>53936</v>
      </c>
      <c r="C347" s="388">
        <v>108022</v>
      </c>
      <c r="D347" s="388">
        <v>10005143</v>
      </c>
      <c r="E347" s="388" t="s">
        <v>1697</v>
      </c>
      <c r="F347" s="388" t="s">
        <v>159</v>
      </c>
      <c r="G347" s="388" t="s">
        <v>14</v>
      </c>
      <c r="H347" s="388" t="s">
        <v>154</v>
      </c>
      <c r="I347" s="388" t="s">
        <v>155</v>
      </c>
      <c r="J347" s="388" t="s">
        <v>155</v>
      </c>
      <c r="K347" s="400">
        <v>42853</v>
      </c>
      <c r="L347" s="388">
        <v>1</v>
      </c>
      <c r="M347" s="403" t="s">
        <v>1698</v>
      </c>
      <c r="N347" s="388" t="s">
        <v>143</v>
      </c>
      <c r="O347" s="388" t="s">
        <v>104</v>
      </c>
      <c r="P347" s="400">
        <v>42170</v>
      </c>
      <c r="Q347" s="400">
        <v>42174</v>
      </c>
      <c r="R347" s="400">
        <v>42207</v>
      </c>
      <c r="S347" s="388">
        <v>2</v>
      </c>
      <c r="T347" s="388">
        <v>2</v>
      </c>
      <c r="U347" s="388">
        <v>2</v>
      </c>
      <c r="V347" s="388" t="s">
        <v>96</v>
      </c>
      <c r="W347" s="388">
        <v>2</v>
      </c>
      <c r="X347" s="388" t="s">
        <v>96</v>
      </c>
      <c r="Y347" s="401" t="s">
        <v>4841</v>
      </c>
      <c r="Z347" s="400">
        <v>40966</v>
      </c>
      <c r="AA347" s="400">
        <v>40970</v>
      </c>
      <c r="AB347" s="388" t="s">
        <v>143</v>
      </c>
      <c r="AC347" s="388" t="s">
        <v>4660</v>
      </c>
      <c r="AD347" s="388">
        <v>2</v>
      </c>
      <c r="AE347" s="388">
        <v>2</v>
      </c>
      <c r="AF347" s="388">
        <v>2</v>
      </c>
      <c r="AG347" s="388" t="s">
        <v>96</v>
      </c>
      <c r="AH347" s="388">
        <v>2</v>
      </c>
      <c r="AI347" s="388" t="s">
        <v>4537</v>
      </c>
    </row>
    <row r="348" spans="1:35" ht="12.75" customHeight="1" x14ac:dyDescent="0.2">
      <c r="A348" s="397" t="str">
        <f t="shared" si="5"/>
        <v>Ofsted Webpage</v>
      </c>
      <c r="B348" s="388">
        <v>53941</v>
      </c>
      <c r="C348" s="388">
        <v>110208</v>
      </c>
      <c r="D348" s="388">
        <v>10005157</v>
      </c>
      <c r="E348" s="388" t="s">
        <v>974</v>
      </c>
      <c r="F348" s="388" t="s">
        <v>159</v>
      </c>
      <c r="G348" s="388" t="s">
        <v>14</v>
      </c>
      <c r="H348" s="388" t="s">
        <v>975</v>
      </c>
      <c r="I348" s="388" t="s">
        <v>177</v>
      </c>
      <c r="J348" s="388" t="s">
        <v>177</v>
      </c>
      <c r="K348" s="400" t="s">
        <v>195</v>
      </c>
      <c r="L348" s="388" t="s">
        <v>195</v>
      </c>
      <c r="M348" s="403">
        <v>10004991</v>
      </c>
      <c r="N348" s="388" t="s">
        <v>257</v>
      </c>
      <c r="O348" s="388" t="s">
        <v>104</v>
      </c>
      <c r="P348" s="400">
        <v>42422</v>
      </c>
      <c r="Q348" s="400">
        <v>42425</v>
      </c>
      <c r="R348" s="400">
        <v>42444</v>
      </c>
      <c r="S348" s="388">
        <v>2</v>
      </c>
      <c r="T348" s="388">
        <v>2</v>
      </c>
      <c r="U348" s="388">
        <v>2</v>
      </c>
      <c r="V348" s="388">
        <v>2</v>
      </c>
      <c r="W348" s="388">
        <v>2</v>
      </c>
      <c r="X348" s="388" t="s">
        <v>4480</v>
      </c>
      <c r="Y348" s="401" t="s">
        <v>2476</v>
      </c>
      <c r="Z348" s="400">
        <v>41583</v>
      </c>
      <c r="AA348" s="400">
        <v>41585</v>
      </c>
      <c r="AB348" s="388" t="s">
        <v>143</v>
      </c>
      <c r="AC348" s="388" t="s">
        <v>4660</v>
      </c>
      <c r="AD348" s="388">
        <v>2</v>
      </c>
      <c r="AE348" s="388">
        <v>2</v>
      </c>
      <c r="AF348" s="388">
        <v>2</v>
      </c>
      <c r="AG348" s="388" t="s">
        <v>96</v>
      </c>
      <c r="AH348" s="388">
        <v>1</v>
      </c>
      <c r="AI348" s="388" t="s">
        <v>4537</v>
      </c>
    </row>
    <row r="349" spans="1:35" ht="12.75" customHeight="1" x14ac:dyDescent="0.2">
      <c r="A349" s="397" t="str">
        <f t="shared" si="5"/>
        <v>Ofsted Webpage</v>
      </c>
      <c r="B349" s="388">
        <v>53945</v>
      </c>
      <c r="C349" s="388">
        <v>118844</v>
      </c>
      <c r="D349" s="388">
        <v>10023776</v>
      </c>
      <c r="E349" s="388" t="s">
        <v>5390</v>
      </c>
      <c r="F349" s="388" t="s">
        <v>90</v>
      </c>
      <c r="G349" s="388" t="s">
        <v>13</v>
      </c>
      <c r="H349" s="388" t="s">
        <v>946</v>
      </c>
      <c r="I349" s="388" t="s">
        <v>186</v>
      </c>
      <c r="J349" s="388" t="s">
        <v>93</v>
      </c>
      <c r="K349" s="400" t="s">
        <v>195</v>
      </c>
      <c r="L349" s="388" t="s">
        <v>195</v>
      </c>
      <c r="M349" s="403" t="s">
        <v>5391</v>
      </c>
      <c r="N349" s="388" t="s">
        <v>1834</v>
      </c>
      <c r="O349" s="388" t="s">
        <v>104</v>
      </c>
      <c r="P349" s="400">
        <v>40477</v>
      </c>
      <c r="Q349" s="400">
        <v>40480</v>
      </c>
      <c r="R349" s="400">
        <v>40515</v>
      </c>
      <c r="S349" s="388">
        <v>2</v>
      </c>
      <c r="T349" s="388">
        <v>2</v>
      </c>
      <c r="U349" s="388">
        <v>2</v>
      </c>
      <c r="V349" s="388" t="s">
        <v>96</v>
      </c>
      <c r="W349" s="388">
        <v>1</v>
      </c>
      <c r="X349" s="388" t="s">
        <v>96</v>
      </c>
      <c r="Y349" s="401" t="s">
        <v>5392</v>
      </c>
      <c r="Z349" s="400">
        <v>40084</v>
      </c>
      <c r="AA349" s="400">
        <v>40087</v>
      </c>
      <c r="AB349" s="388" t="s">
        <v>4695</v>
      </c>
      <c r="AC349" s="388" t="s">
        <v>4660</v>
      </c>
      <c r="AD349" s="388">
        <v>4</v>
      </c>
      <c r="AE349" s="388">
        <v>3</v>
      </c>
      <c r="AF349" s="388">
        <v>3</v>
      </c>
      <c r="AG349" s="388" t="s">
        <v>96</v>
      </c>
      <c r="AH349" s="388">
        <v>2</v>
      </c>
      <c r="AI349" s="388" t="s">
        <v>118</v>
      </c>
    </row>
    <row r="350" spans="1:35" ht="12.75" customHeight="1" x14ac:dyDescent="0.2">
      <c r="A350" s="397" t="str">
        <f t="shared" si="5"/>
        <v>Ofsted Webpage</v>
      </c>
      <c r="B350" s="388">
        <v>53951</v>
      </c>
      <c r="C350" s="388">
        <v>106953</v>
      </c>
      <c r="D350" s="388">
        <v>10005172</v>
      </c>
      <c r="E350" s="388" t="s">
        <v>111</v>
      </c>
      <c r="F350" s="388" t="s">
        <v>90</v>
      </c>
      <c r="G350" s="388" t="s">
        <v>13</v>
      </c>
      <c r="H350" s="388" t="s">
        <v>108</v>
      </c>
      <c r="I350" s="388" t="s">
        <v>102</v>
      </c>
      <c r="J350" s="388" t="s">
        <v>102</v>
      </c>
      <c r="K350" s="400">
        <v>42753</v>
      </c>
      <c r="L350" s="388">
        <v>1</v>
      </c>
      <c r="M350" s="403" t="s">
        <v>5393</v>
      </c>
      <c r="N350" s="388" t="s">
        <v>98</v>
      </c>
      <c r="O350" s="388" t="s">
        <v>104</v>
      </c>
      <c r="P350" s="400">
        <v>40728</v>
      </c>
      <c r="Q350" s="400">
        <v>40732</v>
      </c>
      <c r="R350" s="400">
        <v>40768</v>
      </c>
      <c r="S350" s="388">
        <v>2</v>
      </c>
      <c r="T350" s="388">
        <v>2</v>
      </c>
      <c r="U350" s="388">
        <v>2</v>
      </c>
      <c r="V350" s="388" t="s">
        <v>96</v>
      </c>
      <c r="W350" s="388">
        <v>2</v>
      </c>
      <c r="X350" s="388" t="s">
        <v>96</v>
      </c>
      <c r="Y350" s="401" t="s">
        <v>5394</v>
      </c>
      <c r="Z350" s="400">
        <v>38862</v>
      </c>
      <c r="AA350" s="400">
        <v>38862</v>
      </c>
      <c r="AB350" s="388" t="s">
        <v>4879</v>
      </c>
      <c r="AC350" s="388" t="s">
        <v>4660</v>
      </c>
      <c r="AD350" s="388">
        <v>2</v>
      </c>
      <c r="AE350" s="388">
        <v>2</v>
      </c>
      <c r="AF350" s="388" t="s">
        <v>96</v>
      </c>
      <c r="AG350" s="388" t="s">
        <v>96</v>
      </c>
      <c r="AH350" s="388" t="s">
        <v>96</v>
      </c>
      <c r="AI350" s="388" t="s">
        <v>4537</v>
      </c>
    </row>
    <row r="351" spans="1:35" ht="12.75" customHeight="1" x14ac:dyDescent="0.2">
      <c r="A351" s="397" t="str">
        <f t="shared" si="5"/>
        <v>Ofsted Webpage</v>
      </c>
      <c r="B351" s="388">
        <v>53981</v>
      </c>
      <c r="C351" s="388">
        <v>118451</v>
      </c>
      <c r="D351" s="388">
        <v>10021842</v>
      </c>
      <c r="E351" s="388" t="s">
        <v>1700</v>
      </c>
      <c r="F351" s="388" t="s">
        <v>90</v>
      </c>
      <c r="G351" s="388" t="s">
        <v>13</v>
      </c>
      <c r="H351" s="388" t="s">
        <v>149</v>
      </c>
      <c r="I351" s="388" t="s">
        <v>131</v>
      </c>
      <c r="J351" s="388" t="s">
        <v>131</v>
      </c>
      <c r="K351" s="400" t="s">
        <v>195</v>
      </c>
      <c r="L351" s="388" t="s">
        <v>195</v>
      </c>
      <c r="M351" s="403">
        <v>10022616</v>
      </c>
      <c r="N351" s="388" t="s">
        <v>383</v>
      </c>
      <c r="O351" s="388" t="s">
        <v>104</v>
      </c>
      <c r="P351" s="400">
        <v>42800</v>
      </c>
      <c r="Q351" s="400">
        <v>42803</v>
      </c>
      <c r="R351" s="400">
        <v>42838</v>
      </c>
      <c r="S351" s="388">
        <v>3</v>
      </c>
      <c r="T351" s="388">
        <v>3</v>
      </c>
      <c r="U351" s="388">
        <v>3</v>
      </c>
      <c r="V351" s="388">
        <v>3</v>
      </c>
      <c r="W351" s="388">
        <v>3</v>
      </c>
      <c r="X351" s="388" t="s">
        <v>4480</v>
      </c>
      <c r="Y351" s="401" t="s">
        <v>1701</v>
      </c>
      <c r="Z351" s="400">
        <v>42121</v>
      </c>
      <c r="AA351" s="400">
        <v>42125</v>
      </c>
      <c r="AB351" s="388" t="s">
        <v>138</v>
      </c>
      <c r="AC351" s="388" t="s">
        <v>4660</v>
      </c>
      <c r="AD351" s="388">
        <v>3</v>
      </c>
      <c r="AE351" s="388">
        <v>3</v>
      </c>
      <c r="AF351" s="388">
        <v>3</v>
      </c>
      <c r="AG351" s="388" t="s">
        <v>96</v>
      </c>
      <c r="AH351" s="388">
        <v>3</v>
      </c>
      <c r="AI351" s="388" t="s">
        <v>4537</v>
      </c>
    </row>
    <row r="352" spans="1:35" ht="12.75" customHeight="1" x14ac:dyDescent="0.2">
      <c r="A352" s="397" t="str">
        <f t="shared" si="5"/>
        <v>Ofsted Webpage</v>
      </c>
      <c r="B352" s="388">
        <v>53982</v>
      </c>
      <c r="C352" s="388">
        <v>117346</v>
      </c>
      <c r="D352" s="388">
        <v>10005237</v>
      </c>
      <c r="E352" s="388" t="s">
        <v>1703</v>
      </c>
      <c r="F352" s="388" t="s">
        <v>90</v>
      </c>
      <c r="G352" s="388" t="s">
        <v>13</v>
      </c>
      <c r="H352" s="388" t="s">
        <v>675</v>
      </c>
      <c r="I352" s="388" t="s">
        <v>115</v>
      </c>
      <c r="J352" s="388" t="s">
        <v>115</v>
      </c>
      <c r="K352" s="400" t="s">
        <v>195</v>
      </c>
      <c r="L352" s="388" t="s">
        <v>195</v>
      </c>
      <c r="M352" s="403" t="s">
        <v>1704</v>
      </c>
      <c r="N352" s="388" t="s">
        <v>138</v>
      </c>
      <c r="O352" s="388" t="s">
        <v>104</v>
      </c>
      <c r="P352" s="400">
        <v>42171</v>
      </c>
      <c r="Q352" s="400">
        <v>42173</v>
      </c>
      <c r="R352" s="400">
        <v>42208</v>
      </c>
      <c r="S352" s="388">
        <v>2</v>
      </c>
      <c r="T352" s="388">
        <v>2</v>
      </c>
      <c r="U352" s="388">
        <v>2</v>
      </c>
      <c r="V352" s="388" t="s">
        <v>96</v>
      </c>
      <c r="W352" s="388">
        <v>2</v>
      </c>
      <c r="X352" s="388" t="s">
        <v>96</v>
      </c>
      <c r="Y352" s="401" t="s">
        <v>3379</v>
      </c>
      <c r="Z352" s="400">
        <v>41198</v>
      </c>
      <c r="AA352" s="400">
        <v>41200</v>
      </c>
      <c r="AB352" s="388" t="s">
        <v>123</v>
      </c>
      <c r="AC352" s="388" t="s">
        <v>4660</v>
      </c>
      <c r="AD352" s="388">
        <v>3</v>
      </c>
      <c r="AE352" s="388">
        <v>3</v>
      </c>
      <c r="AF352" s="388">
        <v>3</v>
      </c>
      <c r="AG352" s="388" t="s">
        <v>96</v>
      </c>
      <c r="AH352" s="388">
        <v>2</v>
      </c>
      <c r="AI352" s="388" t="s">
        <v>118</v>
      </c>
    </row>
    <row r="353" spans="1:35" ht="12.75" customHeight="1" x14ac:dyDescent="0.2">
      <c r="A353" s="397" t="str">
        <f t="shared" si="5"/>
        <v>Ofsted Webpage</v>
      </c>
      <c r="B353" s="388">
        <v>53992</v>
      </c>
      <c r="C353" s="388">
        <v>107043</v>
      </c>
      <c r="D353" s="388">
        <v>10005250</v>
      </c>
      <c r="E353" s="388" t="s">
        <v>1706</v>
      </c>
      <c r="F353" s="388" t="s">
        <v>90</v>
      </c>
      <c r="G353" s="388" t="s">
        <v>13</v>
      </c>
      <c r="H353" s="388" t="s">
        <v>544</v>
      </c>
      <c r="I353" s="388" t="s">
        <v>161</v>
      </c>
      <c r="J353" s="388" t="s">
        <v>161</v>
      </c>
      <c r="K353" s="400" t="s">
        <v>195</v>
      </c>
      <c r="L353" s="388" t="s">
        <v>195</v>
      </c>
      <c r="M353" s="403">
        <v>10044384</v>
      </c>
      <c r="N353" s="388" t="s">
        <v>121</v>
      </c>
      <c r="O353" s="388" t="s">
        <v>117</v>
      </c>
      <c r="P353" s="400">
        <v>43152</v>
      </c>
      <c r="Q353" s="400">
        <v>43175</v>
      </c>
      <c r="R353" s="400">
        <v>43215</v>
      </c>
      <c r="S353" s="388">
        <v>2</v>
      </c>
      <c r="T353" s="388">
        <v>2</v>
      </c>
      <c r="U353" s="388">
        <v>2</v>
      </c>
      <c r="V353" s="388">
        <v>2</v>
      </c>
      <c r="W353" s="388">
        <v>2</v>
      </c>
      <c r="X353" s="388" t="s">
        <v>4480</v>
      </c>
      <c r="Y353" s="401" t="s">
        <v>1707</v>
      </c>
      <c r="Z353" s="400">
        <v>42135</v>
      </c>
      <c r="AA353" s="400">
        <v>42139</v>
      </c>
      <c r="AB353" s="388" t="s">
        <v>123</v>
      </c>
      <c r="AC353" s="388" t="s">
        <v>4660</v>
      </c>
      <c r="AD353" s="388">
        <v>2</v>
      </c>
      <c r="AE353" s="388">
        <v>2</v>
      </c>
      <c r="AF353" s="388">
        <v>2</v>
      </c>
      <c r="AG353" s="388" t="s">
        <v>96</v>
      </c>
      <c r="AH353" s="388">
        <v>2</v>
      </c>
      <c r="AI353" s="388" t="s">
        <v>4537</v>
      </c>
    </row>
    <row r="354" spans="1:35" ht="12.75" customHeight="1" x14ac:dyDescent="0.2">
      <c r="A354" s="397" t="str">
        <f t="shared" si="5"/>
        <v>Ofsted Webpage</v>
      </c>
      <c r="B354" s="388">
        <v>53998</v>
      </c>
      <c r="C354" s="388">
        <v>105509</v>
      </c>
      <c r="D354" s="388">
        <v>10005261</v>
      </c>
      <c r="E354" s="388" t="s">
        <v>603</v>
      </c>
      <c r="F354" s="388" t="s">
        <v>90</v>
      </c>
      <c r="G354" s="388" t="s">
        <v>13</v>
      </c>
      <c r="H354" s="388" t="s">
        <v>340</v>
      </c>
      <c r="I354" s="388" t="s">
        <v>155</v>
      </c>
      <c r="J354" s="388" t="s">
        <v>155</v>
      </c>
      <c r="K354" s="400" t="s">
        <v>195</v>
      </c>
      <c r="L354" s="388" t="s">
        <v>195</v>
      </c>
      <c r="M354" s="403">
        <v>10020191</v>
      </c>
      <c r="N354" s="388" t="s">
        <v>121</v>
      </c>
      <c r="O354" s="388" t="s">
        <v>104</v>
      </c>
      <c r="P354" s="400">
        <v>42612</v>
      </c>
      <c r="Q354" s="400">
        <v>42615</v>
      </c>
      <c r="R354" s="400">
        <v>42647</v>
      </c>
      <c r="S354" s="388">
        <v>2</v>
      </c>
      <c r="T354" s="388">
        <v>2</v>
      </c>
      <c r="U354" s="388">
        <v>2</v>
      </c>
      <c r="V354" s="388">
        <v>2</v>
      </c>
      <c r="W354" s="388">
        <v>2</v>
      </c>
      <c r="X354" s="388" t="s">
        <v>4480</v>
      </c>
      <c r="Y354" s="401" t="s">
        <v>604</v>
      </c>
      <c r="Z354" s="400">
        <v>41617</v>
      </c>
      <c r="AA354" s="400">
        <v>41621</v>
      </c>
      <c r="AB354" s="388" t="s">
        <v>98</v>
      </c>
      <c r="AC354" s="388" t="s">
        <v>4660</v>
      </c>
      <c r="AD354" s="388">
        <v>2</v>
      </c>
      <c r="AE354" s="388">
        <v>2</v>
      </c>
      <c r="AF354" s="388">
        <v>2</v>
      </c>
      <c r="AG354" s="388" t="s">
        <v>96</v>
      </c>
      <c r="AH354" s="388">
        <v>2</v>
      </c>
      <c r="AI354" s="388" t="s">
        <v>4537</v>
      </c>
    </row>
    <row r="355" spans="1:35" ht="12.75" customHeight="1" x14ac:dyDescent="0.2">
      <c r="A355" s="397" t="str">
        <f t="shared" si="5"/>
        <v>Ofsted Webpage</v>
      </c>
      <c r="B355" s="388">
        <v>54006</v>
      </c>
      <c r="C355" s="388">
        <v>106974</v>
      </c>
      <c r="D355" s="388">
        <v>10005264</v>
      </c>
      <c r="E355" s="388" t="s">
        <v>979</v>
      </c>
      <c r="F355" s="388" t="s">
        <v>90</v>
      </c>
      <c r="G355" s="388" t="s">
        <v>13</v>
      </c>
      <c r="H355" s="388" t="s">
        <v>670</v>
      </c>
      <c r="I355" s="388" t="s">
        <v>152</v>
      </c>
      <c r="J355" s="388" t="s">
        <v>152</v>
      </c>
      <c r="K355" s="400">
        <v>42468</v>
      </c>
      <c r="L355" s="388">
        <v>1</v>
      </c>
      <c r="M355" s="403" t="s">
        <v>5397</v>
      </c>
      <c r="N355" s="388" t="s">
        <v>4695</v>
      </c>
      <c r="O355" s="388" t="s">
        <v>104</v>
      </c>
      <c r="P355" s="400">
        <v>40973</v>
      </c>
      <c r="Q355" s="400">
        <v>40977</v>
      </c>
      <c r="R355" s="400">
        <v>41016</v>
      </c>
      <c r="S355" s="388">
        <v>2</v>
      </c>
      <c r="T355" s="388">
        <v>2</v>
      </c>
      <c r="U355" s="388">
        <v>2</v>
      </c>
      <c r="V355" s="388" t="s">
        <v>96</v>
      </c>
      <c r="W355" s="388">
        <v>2</v>
      </c>
      <c r="X355" s="388" t="s">
        <v>96</v>
      </c>
      <c r="Y355" s="401" t="s">
        <v>5398</v>
      </c>
      <c r="Z355" s="400">
        <v>39539</v>
      </c>
      <c r="AA355" s="400">
        <v>39542</v>
      </c>
      <c r="AB355" s="388" t="s">
        <v>4695</v>
      </c>
      <c r="AC355" s="388" t="s">
        <v>4660</v>
      </c>
      <c r="AD355" s="388">
        <v>2</v>
      </c>
      <c r="AE355" s="388">
        <v>2</v>
      </c>
      <c r="AF355" s="388">
        <v>2</v>
      </c>
      <c r="AG355" s="388" t="s">
        <v>96</v>
      </c>
      <c r="AH355" s="388">
        <v>2</v>
      </c>
      <c r="AI355" s="388" t="s">
        <v>4537</v>
      </c>
    </row>
    <row r="356" spans="1:35" ht="12.75" customHeight="1" x14ac:dyDescent="0.2">
      <c r="A356" s="397" t="str">
        <f t="shared" si="5"/>
        <v>Ofsted Webpage</v>
      </c>
      <c r="B356" s="388">
        <v>54008</v>
      </c>
      <c r="C356" s="388">
        <v>105068</v>
      </c>
      <c r="D356" s="388">
        <v>10005268</v>
      </c>
      <c r="E356" s="388" t="s">
        <v>5399</v>
      </c>
      <c r="F356" s="388" t="s">
        <v>90</v>
      </c>
      <c r="G356" s="388" t="s">
        <v>13</v>
      </c>
      <c r="H356" s="388" t="s">
        <v>173</v>
      </c>
      <c r="I356" s="388" t="s">
        <v>161</v>
      </c>
      <c r="J356" s="388" t="s">
        <v>161</v>
      </c>
      <c r="K356" s="400" t="s">
        <v>195</v>
      </c>
      <c r="L356" s="388" t="s">
        <v>195</v>
      </c>
      <c r="M356" s="403" t="s">
        <v>5400</v>
      </c>
      <c r="N356" s="388" t="s">
        <v>4879</v>
      </c>
      <c r="O356" s="388" t="s">
        <v>104</v>
      </c>
      <c r="P356" s="400">
        <v>39030</v>
      </c>
      <c r="Q356" s="400">
        <v>39030</v>
      </c>
      <c r="R356" s="400">
        <v>39073</v>
      </c>
      <c r="S356" s="388">
        <v>1</v>
      </c>
      <c r="T356" s="388">
        <v>1</v>
      </c>
      <c r="U356" s="388" t="s">
        <v>96</v>
      </c>
      <c r="V356" s="388" t="s">
        <v>96</v>
      </c>
      <c r="W356" s="388" t="s">
        <v>96</v>
      </c>
      <c r="X356" s="388" t="s">
        <v>96</v>
      </c>
      <c r="Y356" s="401" t="s">
        <v>195</v>
      </c>
      <c r="Z356" s="400" t="s">
        <v>195</v>
      </c>
      <c r="AA356" s="400" t="s">
        <v>195</v>
      </c>
      <c r="AB356" s="388" t="s">
        <v>195</v>
      </c>
      <c r="AC356" s="388" t="s">
        <v>195</v>
      </c>
      <c r="AD356" s="388" t="s">
        <v>195</v>
      </c>
      <c r="AE356" s="388" t="s">
        <v>195</v>
      </c>
      <c r="AF356" s="388" t="s">
        <v>195</v>
      </c>
      <c r="AG356" s="388" t="s">
        <v>195</v>
      </c>
      <c r="AH356" s="388" t="s">
        <v>195</v>
      </c>
      <c r="AI356" s="388" t="s">
        <v>4479</v>
      </c>
    </row>
    <row r="357" spans="1:35" ht="12.75" customHeight="1" x14ac:dyDescent="0.2">
      <c r="A357" s="397" t="str">
        <f t="shared" si="5"/>
        <v>Ofsted Webpage</v>
      </c>
      <c r="B357" s="388">
        <v>54014</v>
      </c>
      <c r="C357" s="388">
        <v>106516</v>
      </c>
      <c r="D357" s="388">
        <v>10005277</v>
      </c>
      <c r="E357" s="388" t="s">
        <v>5423</v>
      </c>
      <c r="F357" s="388" t="s">
        <v>90</v>
      </c>
      <c r="G357" s="388" t="s">
        <v>13</v>
      </c>
      <c r="H357" s="388" t="s">
        <v>252</v>
      </c>
      <c r="I357" s="388" t="s">
        <v>155</v>
      </c>
      <c r="J357" s="388" t="s">
        <v>155</v>
      </c>
      <c r="K357" s="400" t="s">
        <v>195</v>
      </c>
      <c r="L357" s="388" t="s">
        <v>195</v>
      </c>
      <c r="M357" s="403" t="s">
        <v>5424</v>
      </c>
      <c r="N357" s="388" t="s">
        <v>4695</v>
      </c>
      <c r="O357" s="388" t="s">
        <v>104</v>
      </c>
      <c r="P357" s="400">
        <v>40749</v>
      </c>
      <c r="Q357" s="400">
        <v>40753</v>
      </c>
      <c r="R357" s="400">
        <v>40791</v>
      </c>
      <c r="S357" s="388">
        <v>1</v>
      </c>
      <c r="T357" s="388">
        <v>1</v>
      </c>
      <c r="U357" s="388">
        <v>2</v>
      </c>
      <c r="V357" s="388" t="s">
        <v>96</v>
      </c>
      <c r="W357" s="388">
        <v>1</v>
      </c>
      <c r="X357" s="388" t="s">
        <v>96</v>
      </c>
      <c r="Y357" s="401" t="s">
        <v>195</v>
      </c>
      <c r="Z357" s="400" t="s">
        <v>195</v>
      </c>
      <c r="AA357" s="400" t="s">
        <v>195</v>
      </c>
      <c r="AB357" s="388" t="s">
        <v>195</v>
      </c>
      <c r="AC357" s="388" t="s">
        <v>195</v>
      </c>
      <c r="AD357" s="388" t="s">
        <v>195</v>
      </c>
      <c r="AE357" s="388" t="s">
        <v>195</v>
      </c>
      <c r="AF357" s="388" t="s">
        <v>195</v>
      </c>
      <c r="AG357" s="388" t="s">
        <v>195</v>
      </c>
      <c r="AH357" s="388" t="s">
        <v>195</v>
      </c>
      <c r="AI357" s="388" t="s">
        <v>4479</v>
      </c>
    </row>
    <row r="358" spans="1:35" ht="12.75" customHeight="1" x14ac:dyDescent="0.2">
      <c r="A358" s="397" t="str">
        <f t="shared" si="5"/>
        <v>Ofsted Webpage</v>
      </c>
      <c r="B358" s="388">
        <v>54022</v>
      </c>
      <c r="C358" s="388">
        <v>121222</v>
      </c>
      <c r="D358" s="388">
        <v>10003375</v>
      </c>
      <c r="E358" s="388" t="s">
        <v>2487</v>
      </c>
      <c r="F358" s="388" t="s">
        <v>90</v>
      </c>
      <c r="G358" s="388" t="s">
        <v>13</v>
      </c>
      <c r="H358" s="388" t="s">
        <v>389</v>
      </c>
      <c r="I358" s="388" t="s">
        <v>177</v>
      </c>
      <c r="J358" s="388" t="s">
        <v>177</v>
      </c>
      <c r="K358" s="400" t="s">
        <v>195</v>
      </c>
      <c r="L358" s="388" t="s">
        <v>195</v>
      </c>
      <c r="M358" s="403" t="s">
        <v>2488</v>
      </c>
      <c r="N358" s="388" t="s">
        <v>123</v>
      </c>
      <c r="O358" s="388" t="s">
        <v>104</v>
      </c>
      <c r="P358" s="400">
        <v>41568</v>
      </c>
      <c r="Q358" s="400">
        <v>41572</v>
      </c>
      <c r="R358" s="400">
        <v>41607</v>
      </c>
      <c r="S358" s="388">
        <v>1</v>
      </c>
      <c r="T358" s="388">
        <v>1</v>
      </c>
      <c r="U358" s="388">
        <v>1</v>
      </c>
      <c r="V358" s="388" t="s">
        <v>96</v>
      </c>
      <c r="W358" s="388">
        <v>1</v>
      </c>
      <c r="X358" s="388" t="s">
        <v>96</v>
      </c>
      <c r="Y358" s="401" t="s">
        <v>195</v>
      </c>
      <c r="Z358" s="400" t="s">
        <v>195</v>
      </c>
      <c r="AA358" s="400" t="s">
        <v>195</v>
      </c>
      <c r="AB358" s="388" t="s">
        <v>195</v>
      </c>
      <c r="AC358" s="388" t="s">
        <v>195</v>
      </c>
      <c r="AD358" s="388" t="s">
        <v>195</v>
      </c>
      <c r="AE358" s="388" t="s">
        <v>195</v>
      </c>
      <c r="AF358" s="388" t="s">
        <v>195</v>
      </c>
      <c r="AG358" s="388" t="s">
        <v>195</v>
      </c>
      <c r="AH358" s="388" t="s">
        <v>195</v>
      </c>
      <c r="AI358" s="388" t="s">
        <v>4479</v>
      </c>
    </row>
    <row r="359" spans="1:35" ht="12.75" customHeight="1" x14ac:dyDescent="0.2">
      <c r="A359" s="397" t="str">
        <f t="shared" si="5"/>
        <v>Ofsted Webpage</v>
      </c>
      <c r="B359" s="388">
        <v>54026</v>
      </c>
      <c r="C359" s="388">
        <v>109050</v>
      </c>
      <c r="D359" s="388">
        <v>10002264</v>
      </c>
      <c r="E359" s="388" t="s">
        <v>981</v>
      </c>
      <c r="F359" s="388" t="s">
        <v>170</v>
      </c>
      <c r="G359" s="388" t="s">
        <v>13</v>
      </c>
      <c r="H359" s="388" t="s">
        <v>194</v>
      </c>
      <c r="I359" s="388" t="s">
        <v>155</v>
      </c>
      <c r="J359" s="388" t="s">
        <v>155</v>
      </c>
      <c r="K359" s="400">
        <v>42481</v>
      </c>
      <c r="L359" s="388">
        <v>1</v>
      </c>
      <c r="M359" s="403" t="s">
        <v>4901</v>
      </c>
      <c r="N359" s="388" t="s">
        <v>4695</v>
      </c>
      <c r="O359" s="388" t="s">
        <v>104</v>
      </c>
      <c r="P359" s="400">
        <v>40939</v>
      </c>
      <c r="Q359" s="400">
        <v>40942</v>
      </c>
      <c r="R359" s="400">
        <v>41031</v>
      </c>
      <c r="S359" s="388">
        <v>2</v>
      </c>
      <c r="T359" s="388">
        <v>2</v>
      </c>
      <c r="U359" s="388">
        <v>2</v>
      </c>
      <c r="V359" s="388" t="s">
        <v>96</v>
      </c>
      <c r="W359" s="388">
        <v>1</v>
      </c>
      <c r="X359" s="388" t="s">
        <v>96</v>
      </c>
      <c r="Y359" s="401" t="s">
        <v>4902</v>
      </c>
      <c r="Z359" s="400">
        <v>39497</v>
      </c>
      <c r="AA359" s="400">
        <v>39499</v>
      </c>
      <c r="AB359" s="388" t="s">
        <v>4695</v>
      </c>
      <c r="AC359" s="388" t="s">
        <v>4660</v>
      </c>
      <c r="AD359" s="388">
        <v>3</v>
      </c>
      <c r="AE359" s="388">
        <v>3</v>
      </c>
      <c r="AF359" s="388">
        <v>2</v>
      </c>
      <c r="AG359" s="388" t="s">
        <v>96</v>
      </c>
      <c r="AH359" s="388">
        <v>2</v>
      </c>
      <c r="AI359" s="388" t="s">
        <v>118</v>
      </c>
    </row>
    <row r="360" spans="1:35" ht="12.75" customHeight="1" x14ac:dyDescent="0.2">
      <c r="A360" s="397" t="str">
        <f t="shared" si="5"/>
        <v>Ofsted Webpage</v>
      </c>
      <c r="B360" s="388">
        <v>54038</v>
      </c>
      <c r="C360" s="388">
        <v>110029</v>
      </c>
      <c r="D360" s="388">
        <v>10005319</v>
      </c>
      <c r="E360" s="388" t="s">
        <v>983</v>
      </c>
      <c r="F360" s="388" t="s">
        <v>90</v>
      </c>
      <c r="G360" s="388" t="s">
        <v>13</v>
      </c>
      <c r="H360" s="388" t="s">
        <v>342</v>
      </c>
      <c r="I360" s="388" t="s">
        <v>177</v>
      </c>
      <c r="J360" s="388" t="s">
        <v>177</v>
      </c>
      <c r="K360" s="400" t="s">
        <v>195</v>
      </c>
      <c r="L360" s="388" t="s">
        <v>195</v>
      </c>
      <c r="M360" s="403">
        <v>10011506</v>
      </c>
      <c r="N360" s="388" t="s">
        <v>136</v>
      </c>
      <c r="O360" s="388" t="s">
        <v>104</v>
      </c>
      <c r="P360" s="400">
        <v>42548</v>
      </c>
      <c r="Q360" s="400">
        <v>42551</v>
      </c>
      <c r="R360" s="400">
        <v>42585</v>
      </c>
      <c r="S360" s="388">
        <v>2</v>
      </c>
      <c r="T360" s="388">
        <v>2</v>
      </c>
      <c r="U360" s="388">
        <v>2</v>
      </c>
      <c r="V360" s="388">
        <v>2</v>
      </c>
      <c r="W360" s="388">
        <v>2</v>
      </c>
      <c r="X360" s="388" t="s">
        <v>4480</v>
      </c>
      <c r="Y360" s="401" t="s">
        <v>5401</v>
      </c>
      <c r="Z360" s="400">
        <v>40343</v>
      </c>
      <c r="AA360" s="400">
        <v>40347</v>
      </c>
      <c r="AB360" s="388" t="s">
        <v>4695</v>
      </c>
      <c r="AC360" s="388" t="s">
        <v>4660</v>
      </c>
      <c r="AD360" s="388">
        <v>2</v>
      </c>
      <c r="AE360" s="388">
        <v>2</v>
      </c>
      <c r="AF360" s="388">
        <v>2</v>
      </c>
      <c r="AG360" s="388" t="s">
        <v>96</v>
      </c>
      <c r="AH360" s="388">
        <v>3</v>
      </c>
      <c r="AI360" s="388" t="s">
        <v>4537</v>
      </c>
    </row>
    <row r="361" spans="1:35" ht="12.75" customHeight="1" x14ac:dyDescent="0.2">
      <c r="A361" s="397" t="str">
        <f t="shared" si="5"/>
        <v>Ofsted Webpage</v>
      </c>
      <c r="B361" s="388">
        <v>54071</v>
      </c>
      <c r="C361" s="388">
        <v>121238</v>
      </c>
      <c r="D361" s="388">
        <v>10036345</v>
      </c>
      <c r="E361" s="388" t="s">
        <v>2490</v>
      </c>
      <c r="F361" s="388" t="s">
        <v>259</v>
      </c>
      <c r="G361" s="388" t="s">
        <v>14</v>
      </c>
      <c r="H361" s="388" t="s">
        <v>266</v>
      </c>
      <c r="I361" s="388" t="s">
        <v>131</v>
      </c>
      <c r="J361" s="388" t="s">
        <v>131</v>
      </c>
      <c r="K361" s="400" t="s">
        <v>195</v>
      </c>
      <c r="L361" s="388" t="s">
        <v>195</v>
      </c>
      <c r="M361" s="403">
        <v>10030662</v>
      </c>
      <c r="N361" s="388" t="s">
        <v>261</v>
      </c>
      <c r="O361" s="388" t="s">
        <v>104</v>
      </c>
      <c r="P361" s="400">
        <v>42871</v>
      </c>
      <c r="Q361" s="400">
        <v>42874</v>
      </c>
      <c r="R361" s="400">
        <v>42909</v>
      </c>
      <c r="S361" s="388">
        <v>2</v>
      </c>
      <c r="T361" s="388">
        <v>2</v>
      </c>
      <c r="U361" s="388">
        <v>2</v>
      </c>
      <c r="V361" s="388">
        <v>2</v>
      </c>
      <c r="W361" s="388">
        <v>2</v>
      </c>
      <c r="X361" s="388" t="s">
        <v>4480</v>
      </c>
      <c r="Y361" s="401" t="s">
        <v>2491</v>
      </c>
      <c r="Z361" s="400">
        <v>41834</v>
      </c>
      <c r="AA361" s="400">
        <v>41838</v>
      </c>
      <c r="AB361" s="388" t="s">
        <v>98</v>
      </c>
      <c r="AC361" s="388" t="s">
        <v>4660</v>
      </c>
      <c r="AD361" s="388">
        <v>2</v>
      </c>
      <c r="AE361" s="388">
        <v>2</v>
      </c>
      <c r="AF361" s="388">
        <v>2</v>
      </c>
      <c r="AG361" s="388" t="s">
        <v>96</v>
      </c>
      <c r="AH361" s="388">
        <v>2</v>
      </c>
      <c r="AI361" s="388" t="s">
        <v>4537</v>
      </c>
    </row>
    <row r="362" spans="1:35" ht="12.75" customHeight="1" x14ac:dyDescent="0.2">
      <c r="A362" s="397" t="str">
        <f t="shared" si="5"/>
        <v>Ofsted Webpage</v>
      </c>
      <c r="B362" s="388">
        <v>54075</v>
      </c>
      <c r="C362" s="388">
        <v>106334</v>
      </c>
      <c r="D362" s="388">
        <v>10005398</v>
      </c>
      <c r="E362" s="388" t="s">
        <v>985</v>
      </c>
      <c r="F362" s="388" t="s">
        <v>159</v>
      </c>
      <c r="G362" s="388" t="s">
        <v>14</v>
      </c>
      <c r="H362" s="388" t="s">
        <v>232</v>
      </c>
      <c r="I362" s="388" t="s">
        <v>177</v>
      </c>
      <c r="J362" s="388" t="s">
        <v>177</v>
      </c>
      <c r="K362" s="400" t="s">
        <v>195</v>
      </c>
      <c r="L362" s="388" t="s">
        <v>195</v>
      </c>
      <c r="M362" s="403">
        <v>10004996</v>
      </c>
      <c r="N362" s="388" t="s">
        <v>257</v>
      </c>
      <c r="O362" s="388" t="s">
        <v>104</v>
      </c>
      <c r="P362" s="400">
        <v>42346</v>
      </c>
      <c r="Q362" s="400">
        <v>42349</v>
      </c>
      <c r="R362" s="400">
        <v>42405</v>
      </c>
      <c r="S362" s="388">
        <v>2</v>
      </c>
      <c r="T362" s="388">
        <v>2</v>
      </c>
      <c r="U362" s="388">
        <v>2</v>
      </c>
      <c r="V362" s="388">
        <v>2</v>
      </c>
      <c r="W362" s="388">
        <v>2</v>
      </c>
      <c r="X362" s="388" t="s">
        <v>4480</v>
      </c>
      <c r="Y362" s="401" t="s">
        <v>4829</v>
      </c>
      <c r="Z362" s="400">
        <v>40868</v>
      </c>
      <c r="AA362" s="400">
        <v>40872</v>
      </c>
      <c r="AB362" s="388" t="s">
        <v>143</v>
      </c>
      <c r="AC362" s="388" t="s">
        <v>4660</v>
      </c>
      <c r="AD362" s="388">
        <v>2</v>
      </c>
      <c r="AE362" s="388">
        <v>2</v>
      </c>
      <c r="AF362" s="388">
        <v>2</v>
      </c>
      <c r="AG362" s="388" t="s">
        <v>96</v>
      </c>
      <c r="AH362" s="388">
        <v>2</v>
      </c>
      <c r="AI362" s="388" t="s">
        <v>4537</v>
      </c>
    </row>
    <row r="363" spans="1:35" ht="12.75" customHeight="1" x14ac:dyDescent="0.2">
      <c r="A363" s="397" t="str">
        <f t="shared" si="5"/>
        <v>Ofsted Webpage</v>
      </c>
      <c r="B363" s="388">
        <v>54087</v>
      </c>
      <c r="C363" s="388">
        <v>107078</v>
      </c>
      <c r="D363" s="388">
        <v>10005413</v>
      </c>
      <c r="E363" s="388" t="s">
        <v>1709</v>
      </c>
      <c r="F363" s="388" t="s">
        <v>159</v>
      </c>
      <c r="G363" s="388" t="s">
        <v>14</v>
      </c>
      <c r="H363" s="388" t="s">
        <v>1298</v>
      </c>
      <c r="I363" s="388" t="s">
        <v>92</v>
      </c>
      <c r="J363" s="388" t="s">
        <v>93</v>
      </c>
      <c r="K363" s="400">
        <v>43173</v>
      </c>
      <c r="L363" s="388">
        <v>1</v>
      </c>
      <c r="M363" s="403" t="s">
        <v>1710</v>
      </c>
      <c r="N363" s="388" t="s">
        <v>143</v>
      </c>
      <c r="O363" s="388" t="s">
        <v>104</v>
      </c>
      <c r="P363" s="400">
        <v>41905</v>
      </c>
      <c r="Q363" s="400">
        <v>41908</v>
      </c>
      <c r="R363" s="400">
        <v>41941</v>
      </c>
      <c r="S363" s="388">
        <v>2</v>
      </c>
      <c r="T363" s="388">
        <v>2</v>
      </c>
      <c r="U363" s="388">
        <v>2</v>
      </c>
      <c r="V363" s="388" t="s">
        <v>96</v>
      </c>
      <c r="W363" s="388">
        <v>2</v>
      </c>
      <c r="X363" s="388" t="s">
        <v>96</v>
      </c>
      <c r="Y363" s="401" t="s">
        <v>4836</v>
      </c>
      <c r="Z363" s="400">
        <v>39776</v>
      </c>
      <c r="AA363" s="400">
        <v>39780</v>
      </c>
      <c r="AB363" s="388" t="s">
        <v>143</v>
      </c>
      <c r="AC363" s="388" t="s">
        <v>4660</v>
      </c>
      <c r="AD363" s="388">
        <v>2</v>
      </c>
      <c r="AE363" s="388">
        <v>2</v>
      </c>
      <c r="AF363" s="388">
        <v>2</v>
      </c>
      <c r="AG363" s="388" t="s">
        <v>96</v>
      </c>
      <c r="AH363" s="388">
        <v>3</v>
      </c>
      <c r="AI363" s="388" t="s">
        <v>4537</v>
      </c>
    </row>
    <row r="364" spans="1:35" ht="12.75" customHeight="1" x14ac:dyDescent="0.2">
      <c r="A364" s="397" t="str">
        <f t="shared" si="5"/>
        <v>Ofsted Webpage</v>
      </c>
      <c r="B364" s="388">
        <v>54096</v>
      </c>
      <c r="C364" s="388">
        <v>105214</v>
      </c>
      <c r="D364" s="388">
        <v>10005426</v>
      </c>
      <c r="E364" s="388" t="s">
        <v>5405</v>
      </c>
      <c r="F364" s="388" t="s">
        <v>90</v>
      </c>
      <c r="G364" s="388" t="s">
        <v>13</v>
      </c>
      <c r="H364" s="388" t="s">
        <v>260</v>
      </c>
      <c r="I364" s="388" t="s">
        <v>155</v>
      </c>
      <c r="J364" s="388" t="s">
        <v>155</v>
      </c>
      <c r="K364" s="400" t="s">
        <v>195</v>
      </c>
      <c r="L364" s="388" t="s">
        <v>195</v>
      </c>
      <c r="M364" s="403" t="s">
        <v>5406</v>
      </c>
      <c r="N364" s="388" t="s">
        <v>98</v>
      </c>
      <c r="O364" s="388" t="s">
        <v>104</v>
      </c>
      <c r="P364" s="400">
        <v>40938</v>
      </c>
      <c r="Q364" s="400">
        <v>40942</v>
      </c>
      <c r="R364" s="400">
        <v>40977</v>
      </c>
      <c r="S364" s="388">
        <v>1</v>
      </c>
      <c r="T364" s="388">
        <v>1</v>
      </c>
      <c r="U364" s="388">
        <v>1</v>
      </c>
      <c r="V364" s="388" t="s">
        <v>96</v>
      </c>
      <c r="W364" s="388">
        <v>1</v>
      </c>
      <c r="X364" s="388" t="s">
        <v>96</v>
      </c>
      <c r="Y364" s="401" t="s">
        <v>5407</v>
      </c>
      <c r="Z364" s="400">
        <v>38925</v>
      </c>
      <c r="AA364" s="400">
        <v>38925</v>
      </c>
      <c r="AB364" s="388" t="s">
        <v>4879</v>
      </c>
      <c r="AC364" s="388" t="s">
        <v>4660</v>
      </c>
      <c r="AD364" s="388">
        <v>2</v>
      </c>
      <c r="AE364" s="388">
        <v>2</v>
      </c>
      <c r="AF364" s="388" t="s">
        <v>96</v>
      </c>
      <c r="AG364" s="388" t="s">
        <v>96</v>
      </c>
      <c r="AH364" s="388" t="s">
        <v>96</v>
      </c>
      <c r="AI364" s="388" t="s">
        <v>118</v>
      </c>
    </row>
    <row r="365" spans="1:35" ht="12.75" customHeight="1" x14ac:dyDescent="0.2">
      <c r="A365" s="397" t="str">
        <f t="shared" si="5"/>
        <v>Ofsted Webpage</v>
      </c>
      <c r="B365" s="388">
        <v>54113</v>
      </c>
      <c r="C365" s="388">
        <v>106122</v>
      </c>
      <c r="D365" s="388">
        <v>10005457</v>
      </c>
      <c r="E365" s="388" t="s">
        <v>2496</v>
      </c>
      <c r="F365" s="388" t="s">
        <v>90</v>
      </c>
      <c r="G365" s="388" t="s">
        <v>13</v>
      </c>
      <c r="H365" s="388" t="s">
        <v>255</v>
      </c>
      <c r="I365" s="388" t="s">
        <v>177</v>
      </c>
      <c r="J365" s="388" t="s">
        <v>177</v>
      </c>
      <c r="K365" s="400">
        <v>43075</v>
      </c>
      <c r="L365" s="388">
        <v>1</v>
      </c>
      <c r="M365" s="403" t="s">
        <v>2497</v>
      </c>
      <c r="N365" s="388" t="s">
        <v>98</v>
      </c>
      <c r="O365" s="388" t="s">
        <v>104</v>
      </c>
      <c r="P365" s="400">
        <v>41855</v>
      </c>
      <c r="Q365" s="400">
        <v>41859</v>
      </c>
      <c r="R365" s="400">
        <v>41899</v>
      </c>
      <c r="S365" s="388">
        <v>2</v>
      </c>
      <c r="T365" s="388">
        <v>2</v>
      </c>
      <c r="U365" s="388">
        <v>2</v>
      </c>
      <c r="V365" s="388" t="s">
        <v>96</v>
      </c>
      <c r="W365" s="388">
        <v>2</v>
      </c>
      <c r="X365" s="388" t="s">
        <v>96</v>
      </c>
      <c r="Y365" s="401" t="s">
        <v>5409</v>
      </c>
      <c r="Z365" s="400">
        <v>41099</v>
      </c>
      <c r="AA365" s="400">
        <v>41103</v>
      </c>
      <c r="AB365" s="388" t="s">
        <v>1834</v>
      </c>
      <c r="AC365" s="388" t="s">
        <v>4660</v>
      </c>
      <c r="AD365" s="388">
        <v>3</v>
      </c>
      <c r="AE365" s="388">
        <v>3</v>
      </c>
      <c r="AF365" s="388">
        <v>3</v>
      </c>
      <c r="AG365" s="388" t="s">
        <v>96</v>
      </c>
      <c r="AH365" s="388">
        <v>3</v>
      </c>
      <c r="AI365" s="388" t="s">
        <v>118</v>
      </c>
    </row>
    <row r="366" spans="1:35" ht="12.75" customHeight="1" x14ac:dyDescent="0.2">
      <c r="A366" s="397" t="str">
        <f t="shared" si="5"/>
        <v>Ofsted Webpage</v>
      </c>
      <c r="B366" s="388">
        <v>54137</v>
      </c>
      <c r="C366" s="388">
        <v>105544</v>
      </c>
      <c r="D366" s="388">
        <v>10005488</v>
      </c>
      <c r="E366" s="388" t="s">
        <v>987</v>
      </c>
      <c r="F366" s="388" t="s">
        <v>90</v>
      </c>
      <c r="G366" s="388" t="s">
        <v>13</v>
      </c>
      <c r="H366" s="388" t="s">
        <v>700</v>
      </c>
      <c r="I366" s="388" t="s">
        <v>161</v>
      </c>
      <c r="J366" s="388" t="s">
        <v>161</v>
      </c>
      <c r="K366" s="400" t="s">
        <v>195</v>
      </c>
      <c r="L366" s="388" t="s">
        <v>195</v>
      </c>
      <c r="M366" s="403">
        <v>10011507</v>
      </c>
      <c r="N366" s="388" t="s">
        <v>136</v>
      </c>
      <c r="O366" s="388" t="s">
        <v>104</v>
      </c>
      <c r="P366" s="400">
        <v>42591</v>
      </c>
      <c r="Q366" s="400">
        <v>42594</v>
      </c>
      <c r="R366" s="400">
        <v>42619</v>
      </c>
      <c r="S366" s="388">
        <v>2</v>
      </c>
      <c r="T366" s="388">
        <v>2</v>
      </c>
      <c r="U366" s="388">
        <v>2</v>
      </c>
      <c r="V366" s="388">
        <v>2</v>
      </c>
      <c r="W366" s="388">
        <v>2</v>
      </c>
      <c r="X366" s="388" t="s">
        <v>4480</v>
      </c>
      <c r="Y366" s="401" t="s">
        <v>5410</v>
      </c>
      <c r="Z366" s="400">
        <v>38666</v>
      </c>
      <c r="AA366" s="400">
        <v>38666</v>
      </c>
      <c r="AB366" s="388" t="s">
        <v>4879</v>
      </c>
      <c r="AC366" s="388" t="s">
        <v>4660</v>
      </c>
      <c r="AD366" s="388">
        <v>1</v>
      </c>
      <c r="AE366" s="388">
        <v>1</v>
      </c>
      <c r="AF366" s="388" t="s">
        <v>96</v>
      </c>
      <c r="AG366" s="388" t="s">
        <v>96</v>
      </c>
      <c r="AH366" s="388" t="s">
        <v>96</v>
      </c>
      <c r="AI366" s="388" t="s">
        <v>139</v>
      </c>
    </row>
    <row r="367" spans="1:35" ht="12.75" customHeight="1" x14ac:dyDescent="0.2">
      <c r="A367" s="397" t="str">
        <f t="shared" si="5"/>
        <v>Ofsted Webpage</v>
      </c>
      <c r="B367" s="388">
        <v>54155</v>
      </c>
      <c r="C367" s="388">
        <v>106854</v>
      </c>
      <c r="D367" s="388">
        <v>10005509</v>
      </c>
      <c r="E367" s="388" t="s">
        <v>989</v>
      </c>
      <c r="F367" s="388" t="s">
        <v>90</v>
      </c>
      <c r="G367" s="388" t="s">
        <v>13</v>
      </c>
      <c r="H367" s="388" t="s">
        <v>426</v>
      </c>
      <c r="I367" s="388" t="s">
        <v>131</v>
      </c>
      <c r="J367" s="388" t="s">
        <v>131</v>
      </c>
      <c r="K367" s="400">
        <v>42417</v>
      </c>
      <c r="L367" s="388">
        <v>1</v>
      </c>
      <c r="M367" s="403" t="s">
        <v>3381</v>
      </c>
      <c r="N367" s="388" t="s">
        <v>98</v>
      </c>
      <c r="O367" s="388" t="s">
        <v>104</v>
      </c>
      <c r="P367" s="400">
        <v>41239</v>
      </c>
      <c r="Q367" s="400">
        <v>41243</v>
      </c>
      <c r="R367" s="400">
        <v>41282</v>
      </c>
      <c r="S367" s="388">
        <v>2</v>
      </c>
      <c r="T367" s="388">
        <v>2</v>
      </c>
      <c r="U367" s="388">
        <v>1</v>
      </c>
      <c r="V367" s="388" t="s">
        <v>96</v>
      </c>
      <c r="W367" s="388">
        <v>2</v>
      </c>
      <c r="X367" s="388" t="s">
        <v>96</v>
      </c>
      <c r="Y367" s="401" t="s">
        <v>4957</v>
      </c>
      <c r="Z367" s="400">
        <v>39895</v>
      </c>
      <c r="AA367" s="400">
        <v>39897</v>
      </c>
      <c r="AB367" s="388" t="s">
        <v>1834</v>
      </c>
      <c r="AC367" s="388" t="s">
        <v>4660</v>
      </c>
      <c r="AD367" s="388">
        <v>3</v>
      </c>
      <c r="AE367" s="388">
        <v>3</v>
      </c>
      <c r="AF367" s="388">
        <v>2</v>
      </c>
      <c r="AG367" s="388" t="s">
        <v>96</v>
      </c>
      <c r="AH367" s="388">
        <v>3</v>
      </c>
      <c r="AI367" s="388" t="s">
        <v>118</v>
      </c>
    </row>
    <row r="368" spans="1:35" ht="12.75" customHeight="1" x14ac:dyDescent="0.2">
      <c r="A368" s="397" t="str">
        <f t="shared" si="5"/>
        <v>Ofsted Webpage</v>
      </c>
      <c r="B368" s="388">
        <v>54158</v>
      </c>
      <c r="C368" s="388">
        <v>106929</v>
      </c>
      <c r="D368" s="388">
        <v>10005514</v>
      </c>
      <c r="E368" s="388" t="s">
        <v>991</v>
      </c>
      <c r="F368" s="388" t="s">
        <v>90</v>
      </c>
      <c r="G368" s="388" t="s">
        <v>13</v>
      </c>
      <c r="H368" s="388" t="s">
        <v>130</v>
      </c>
      <c r="I368" s="388" t="s">
        <v>131</v>
      </c>
      <c r="J368" s="388" t="s">
        <v>131</v>
      </c>
      <c r="K368" s="400" t="s">
        <v>195</v>
      </c>
      <c r="L368" s="388" t="s">
        <v>195</v>
      </c>
      <c r="M368" s="403">
        <v>10004998</v>
      </c>
      <c r="N368" s="388" t="s">
        <v>383</v>
      </c>
      <c r="O368" s="388" t="s">
        <v>104</v>
      </c>
      <c r="P368" s="400">
        <v>42569</v>
      </c>
      <c r="Q368" s="400">
        <v>42572</v>
      </c>
      <c r="R368" s="400">
        <v>42594</v>
      </c>
      <c r="S368" s="388">
        <v>2</v>
      </c>
      <c r="T368" s="388">
        <v>2</v>
      </c>
      <c r="U368" s="388">
        <v>2</v>
      </c>
      <c r="V368" s="388">
        <v>2</v>
      </c>
      <c r="W368" s="388">
        <v>2</v>
      </c>
      <c r="X368" s="388" t="s">
        <v>4480</v>
      </c>
      <c r="Y368" s="401" t="s">
        <v>1712</v>
      </c>
      <c r="Z368" s="400">
        <v>41967</v>
      </c>
      <c r="AA368" s="400">
        <v>41971</v>
      </c>
      <c r="AB368" s="388" t="s">
        <v>138</v>
      </c>
      <c r="AC368" s="388" t="s">
        <v>4660</v>
      </c>
      <c r="AD368" s="388">
        <v>3</v>
      </c>
      <c r="AE368" s="388">
        <v>3</v>
      </c>
      <c r="AF368" s="388">
        <v>3</v>
      </c>
      <c r="AG368" s="388" t="s">
        <v>96</v>
      </c>
      <c r="AH368" s="388">
        <v>3</v>
      </c>
      <c r="AI368" s="388" t="s">
        <v>118</v>
      </c>
    </row>
    <row r="369" spans="1:35" ht="12.75" customHeight="1" x14ac:dyDescent="0.2">
      <c r="A369" s="397" t="str">
        <f t="shared" si="5"/>
        <v>Ofsted Webpage</v>
      </c>
      <c r="B369" s="388">
        <v>54167</v>
      </c>
      <c r="C369" s="388">
        <v>105426</v>
      </c>
      <c r="D369" s="388">
        <v>10005520</v>
      </c>
      <c r="E369" s="388" t="s">
        <v>4906</v>
      </c>
      <c r="F369" s="388" t="s">
        <v>170</v>
      </c>
      <c r="G369" s="388" t="s">
        <v>13</v>
      </c>
      <c r="H369" s="388" t="s">
        <v>303</v>
      </c>
      <c r="I369" s="388" t="s">
        <v>152</v>
      </c>
      <c r="J369" s="388" t="s">
        <v>152</v>
      </c>
      <c r="K369" s="400" t="s">
        <v>195</v>
      </c>
      <c r="L369" s="388" t="s">
        <v>195</v>
      </c>
      <c r="M369" s="403" t="s">
        <v>4907</v>
      </c>
      <c r="N369" s="388" t="s">
        <v>4695</v>
      </c>
      <c r="O369" s="388" t="s">
        <v>104</v>
      </c>
      <c r="P369" s="400">
        <v>40183</v>
      </c>
      <c r="Q369" s="400">
        <v>40186</v>
      </c>
      <c r="R369" s="400">
        <v>40221</v>
      </c>
      <c r="S369" s="388">
        <v>1</v>
      </c>
      <c r="T369" s="388">
        <v>1</v>
      </c>
      <c r="U369" s="388">
        <v>2</v>
      </c>
      <c r="V369" s="388" t="s">
        <v>96</v>
      </c>
      <c r="W369" s="388">
        <v>1</v>
      </c>
      <c r="X369" s="388" t="s">
        <v>96</v>
      </c>
      <c r="Y369" s="401" t="s">
        <v>4908</v>
      </c>
      <c r="Z369" s="400">
        <v>38793</v>
      </c>
      <c r="AA369" s="400">
        <v>38793</v>
      </c>
      <c r="AB369" s="388" t="s">
        <v>4879</v>
      </c>
      <c r="AC369" s="388" t="s">
        <v>4660</v>
      </c>
      <c r="AD369" s="388">
        <v>3</v>
      </c>
      <c r="AE369" s="388">
        <v>3</v>
      </c>
      <c r="AF369" s="388" t="s">
        <v>96</v>
      </c>
      <c r="AG369" s="388" t="s">
        <v>96</v>
      </c>
      <c r="AH369" s="388" t="s">
        <v>96</v>
      </c>
      <c r="AI369" s="388" t="s">
        <v>118</v>
      </c>
    </row>
    <row r="370" spans="1:35" ht="12.75" customHeight="1" x14ac:dyDescent="0.2">
      <c r="A370" s="397" t="str">
        <f t="shared" si="5"/>
        <v>Ofsted Webpage</v>
      </c>
      <c r="B370" s="388">
        <v>54175</v>
      </c>
      <c r="C370" s="388">
        <v>106794</v>
      </c>
      <c r="D370" s="388">
        <v>10005522</v>
      </c>
      <c r="E370" s="388" t="s">
        <v>1714</v>
      </c>
      <c r="F370" s="388" t="s">
        <v>259</v>
      </c>
      <c r="G370" s="388" t="s">
        <v>14</v>
      </c>
      <c r="H370" s="388" t="s">
        <v>457</v>
      </c>
      <c r="I370" s="388" t="s">
        <v>115</v>
      </c>
      <c r="J370" s="388" t="s">
        <v>115</v>
      </c>
      <c r="K370" s="400" t="s">
        <v>195</v>
      </c>
      <c r="L370" s="388" t="s">
        <v>195</v>
      </c>
      <c r="M370" s="403">
        <v>10022540</v>
      </c>
      <c r="N370" s="388" t="s">
        <v>261</v>
      </c>
      <c r="O370" s="388" t="s">
        <v>104</v>
      </c>
      <c r="P370" s="400">
        <v>42801</v>
      </c>
      <c r="Q370" s="400">
        <v>42803</v>
      </c>
      <c r="R370" s="400">
        <v>42853</v>
      </c>
      <c r="S370" s="388">
        <v>2</v>
      </c>
      <c r="T370" s="388">
        <v>2</v>
      </c>
      <c r="U370" s="388">
        <v>2</v>
      </c>
      <c r="V370" s="388">
        <v>2</v>
      </c>
      <c r="W370" s="388">
        <v>2</v>
      </c>
      <c r="X370" s="388" t="s">
        <v>4480</v>
      </c>
      <c r="Y370" s="401" t="s">
        <v>1715</v>
      </c>
      <c r="Z370" s="400">
        <v>41967</v>
      </c>
      <c r="AA370" s="400">
        <v>41970</v>
      </c>
      <c r="AB370" s="388" t="s">
        <v>123</v>
      </c>
      <c r="AC370" s="388" t="s">
        <v>4660</v>
      </c>
      <c r="AD370" s="388">
        <v>2</v>
      </c>
      <c r="AE370" s="388">
        <v>2</v>
      </c>
      <c r="AF370" s="388">
        <v>2</v>
      </c>
      <c r="AG370" s="388" t="s">
        <v>96</v>
      </c>
      <c r="AH370" s="388">
        <v>2</v>
      </c>
      <c r="AI370" s="388" t="s">
        <v>4537</v>
      </c>
    </row>
    <row r="371" spans="1:35" ht="12.75" customHeight="1" x14ac:dyDescent="0.2">
      <c r="A371" s="397" t="str">
        <f t="shared" si="5"/>
        <v>Ofsted Webpage</v>
      </c>
      <c r="B371" s="388">
        <v>54191</v>
      </c>
      <c r="C371" s="388">
        <v>112438</v>
      </c>
      <c r="D371" s="388">
        <v>10033441</v>
      </c>
      <c r="E371" s="388" t="s">
        <v>1717</v>
      </c>
      <c r="F371" s="388" t="s">
        <v>170</v>
      </c>
      <c r="G371" s="388" t="s">
        <v>13</v>
      </c>
      <c r="H371" s="388" t="s">
        <v>340</v>
      </c>
      <c r="I371" s="388" t="s">
        <v>155</v>
      </c>
      <c r="J371" s="388" t="s">
        <v>155</v>
      </c>
      <c r="K371" s="400" t="s">
        <v>195</v>
      </c>
      <c r="L371" s="388" t="s">
        <v>195</v>
      </c>
      <c r="M371" s="403" t="s">
        <v>1718</v>
      </c>
      <c r="N371" s="388" t="s">
        <v>98</v>
      </c>
      <c r="O371" s="388" t="s">
        <v>104</v>
      </c>
      <c r="P371" s="400">
        <v>41981</v>
      </c>
      <c r="Q371" s="400">
        <v>41985</v>
      </c>
      <c r="R371" s="400">
        <v>42025</v>
      </c>
      <c r="S371" s="388">
        <v>1</v>
      </c>
      <c r="T371" s="388">
        <v>1</v>
      </c>
      <c r="U371" s="388">
        <v>1</v>
      </c>
      <c r="V371" s="388" t="s">
        <v>96</v>
      </c>
      <c r="W371" s="388">
        <v>1</v>
      </c>
      <c r="X371" s="388" t="s">
        <v>96</v>
      </c>
      <c r="Y371" s="401" t="s">
        <v>4896</v>
      </c>
      <c r="Z371" s="400">
        <v>39825</v>
      </c>
      <c r="AA371" s="400">
        <v>39829</v>
      </c>
      <c r="AB371" s="388" t="s">
        <v>4695</v>
      </c>
      <c r="AC371" s="388" t="s">
        <v>4660</v>
      </c>
      <c r="AD371" s="388">
        <v>2</v>
      </c>
      <c r="AE371" s="388">
        <v>2</v>
      </c>
      <c r="AF371" s="388">
        <v>3</v>
      </c>
      <c r="AG371" s="388" t="s">
        <v>96</v>
      </c>
      <c r="AH371" s="388">
        <v>2</v>
      </c>
      <c r="AI371" s="388" t="s">
        <v>118</v>
      </c>
    </row>
    <row r="372" spans="1:35" ht="12.75" customHeight="1" x14ac:dyDescent="0.2">
      <c r="A372" s="397" t="str">
        <f t="shared" si="5"/>
        <v>Ofsted Webpage</v>
      </c>
      <c r="B372" s="388">
        <v>54194</v>
      </c>
      <c r="C372" s="388">
        <v>106795</v>
      </c>
      <c r="D372" s="388">
        <v>10005548</v>
      </c>
      <c r="E372" s="388" t="s">
        <v>2502</v>
      </c>
      <c r="F372" s="388" t="s">
        <v>159</v>
      </c>
      <c r="G372" s="388" t="s">
        <v>14</v>
      </c>
      <c r="H372" s="388" t="s">
        <v>204</v>
      </c>
      <c r="I372" s="388" t="s">
        <v>115</v>
      </c>
      <c r="J372" s="388" t="s">
        <v>115</v>
      </c>
      <c r="K372" s="400">
        <v>43230</v>
      </c>
      <c r="L372" s="388">
        <v>1</v>
      </c>
      <c r="M372" s="403" t="s">
        <v>2503</v>
      </c>
      <c r="N372" s="388" t="s">
        <v>352</v>
      </c>
      <c r="O372" s="388" t="s">
        <v>104</v>
      </c>
      <c r="P372" s="400">
        <v>41758</v>
      </c>
      <c r="Q372" s="400">
        <v>41761</v>
      </c>
      <c r="R372" s="400">
        <v>41800</v>
      </c>
      <c r="S372" s="388">
        <v>2</v>
      </c>
      <c r="T372" s="388">
        <v>2</v>
      </c>
      <c r="U372" s="388">
        <v>2</v>
      </c>
      <c r="V372" s="388" t="s">
        <v>96</v>
      </c>
      <c r="W372" s="388">
        <v>2</v>
      </c>
      <c r="X372" s="388" t="s">
        <v>96</v>
      </c>
      <c r="Y372" s="401" t="s">
        <v>4840</v>
      </c>
      <c r="Z372" s="400">
        <v>41085</v>
      </c>
      <c r="AA372" s="400">
        <v>41089</v>
      </c>
      <c r="AB372" s="388" t="s">
        <v>143</v>
      </c>
      <c r="AC372" s="388" t="s">
        <v>4660</v>
      </c>
      <c r="AD372" s="388">
        <v>3</v>
      </c>
      <c r="AE372" s="388">
        <v>3</v>
      </c>
      <c r="AF372" s="388">
        <v>2</v>
      </c>
      <c r="AG372" s="388" t="s">
        <v>96</v>
      </c>
      <c r="AH372" s="388">
        <v>3</v>
      </c>
      <c r="AI372" s="388" t="s">
        <v>118</v>
      </c>
    </row>
    <row r="373" spans="1:35" ht="12.75" customHeight="1" x14ac:dyDescent="0.2">
      <c r="A373" s="397" t="str">
        <f t="shared" si="5"/>
        <v>Ofsted Webpage</v>
      </c>
      <c r="B373" s="388">
        <v>54196</v>
      </c>
      <c r="C373" s="388">
        <v>108918</v>
      </c>
      <c r="D373" s="388">
        <v>10005549</v>
      </c>
      <c r="E373" s="388" t="s">
        <v>1720</v>
      </c>
      <c r="F373" s="388" t="s">
        <v>159</v>
      </c>
      <c r="G373" s="388" t="s">
        <v>14</v>
      </c>
      <c r="H373" s="388" t="s">
        <v>1250</v>
      </c>
      <c r="I373" s="388" t="s">
        <v>115</v>
      </c>
      <c r="J373" s="388" t="s">
        <v>115</v>
      </c>
      <c r="K373" s="400" t="s">
        <v>195</v>
      </c>
      <c r="L373" s="388" t="s">
        <v>195</v>
      </c>
      <c r="M373" s="403">
        <v>10030695</v>
      </c>
      <c r="N373" s="388" t="s">
        <v>257</v>
      </c>
      <c r="O373" s="388" t="s">
        <v>104</v>
      </c>
      <c r="P373" s="400">
        <v>42850</v>
      </c>
      <c r="Q373" s="400">
        <v>42853</v>
      </c>
      <c r="R373" s="400">
        <v>42900</v>
      </c>
      <c r="S373" s="388">
        <v>2</v>
      </c>
      <c r="T373" s="388">
        <v>2</v>
      </c>
      <c r="U373" s="388">
        <v>2</v>
      </c>
      <c r="V373" s="388">
        <v>2</v>
      </c>
      <c r="W373" s="388">
        <v>2</v>
      </c>
      <c r="X373" s="388" t="s">
        <v>4480</v>
      </c>
      <c r="Y373" s="401" t="s">
        <v>1721</v>
      </c>
      <c r="Z373" s="400">
        <v>42080</v>
      </c>
      <c r="AA373" s="400">
        <v>42083</v>
      </c>
      <c r="AB373" s="388" t="s">
        <v>282</v>
      </c>
      <c r="AC373" s="388" t="s">
        <v>4660</v>
      </c>
      <c r="AD373" s="388">
        <v>2</v>
      </c>
      <c r="AE373" s="388">
        <v>2</v>
      </c>
      <c r="AF373" s="388">
        <v>2</v>
      </c>
      <c r="AG373" s="388" t="s">
        <v>96</v>
      </c>
      <c r="AH373" s="388">
        <v>2</v>
      </c>
      <c r="AI373" s="388" t="s">
        <v>4537</v>
      </c>
    </row>
    <row r="374" spans="1:35" ht="12.75" customHeight="1" x14ac:dyDescent="0.2">
      <c r="A374" s="397" t="str">
        <f t="shared" si="5"/>
        <v>Ofsted Webpage</v>
      </c>
      <c r="B374" s="388">
        <v>54215</v>
      </c>
      <c r="C374" s="388">
        <v>118766</v>
      </c>
      <c r="D374" s="388">
        <v>10025727</v>
      </c>
      <c r="E374" s="388" t="s">
        <v>993</v>
      </c>
      <c r="F374" s="388" t="s">
        <v>90</v>
      </c>
      <c r="G374" s="388" t="s">
        <v>13</v>
      </c>
      <c r="H374" s="388" t="s">
        <v>141</v>
      </c>
      <c r="I374" s="388" t="s">
        <v>115</v>
      </c>
      <c r="J374" s="388" t="s">
        <v>115</v>
      </c>
      <c r="K374" s="400" t="s">
        <v>195</v>
      </c>
      <c r="L374" s="388" t="s">
        <v>195</v>
      </c>
      <c r="M374" s="403">
        <v>10004999</v>
      </c>
      <c r="N374" s="388" t="s">
        <v>416</v>
      </c>
      <c r="O374" s="388" t="s">
        <v>104</v>
      </c>
      <c r="P374" s="400">
        <v>42318</v>
      </c>
      <c r="Q374" s="400">
        <v>42321</v>
      </c>
      <c r="R374" s="400">
        <v>42338</v>
      </c>
      <c r="S374" s="388">
        <v>2</v>
      </c>
      <c r="T374" s="388">
        <v>2</v>
      </c>
      <c r="U374" s="388">
        <v>2</v>
      </c>
      <c r="V374" s="388">
        <v>2</v>
      </c>
      <c r="W374" s="388">
        <v>2</v>
      </c>
      <c r="X374" s="388" t="s">
        <v>4480</v>
      </c>
      <c r="Y374" s="401" t="s">
        <v>2507</v>
      </c>
      <c r="Z374" s="400">
        <v>41806</v>
      </c>
      <c r="AA374" s="400">
        <v>41810</v>
      </c>
      <c r="AB374" s="388" t="s">
        <v>138</v>
      </c>
      <c r="AC374" s="388" t="s">
        <v>4660</v>
      </c>
      <c r="AD374" s="388">
        <v>3</v>
      </c>
      <c r="AE374" s="388">
        <v>3</v>
      </c>
      <c r="AF374" s="388">
        <v>3</v>
      </c>
      <c r="AG374" s="388" t="s">
        <v>96</v>
      </c>
      <c r="AH374" s="388">
        <v>3</v>
      </c>
      <c r="AI374" s="388" t="s">
        <v>118</v>
      </c>
    </row>
    <row r="375" spans="1:35" ht="12.75" customHeight="1" x14ac:dyDescent="0.2">
      <c r="A375" s="397" t="str">
        <f t="shared" si="5"/>
        <v>Ofsted Webpage</v>
      </c>
      <c r="B375" s="388">
        <v>54229</v>
      </c>
      <c r="C375" s="388">
        <v>110561</v>
      </c>
      <c r="D375" s="388">
        <v>10005586</v>
      </c>
      <c r="E375" s="388" t="s">
        <v>1723</v>
      </c>
      <c r="F375" s="388" t="s">
        <v>159</v>
      </c>
      <c r="G375" s="388" t="s">
        <v>14</v>
      </c>
      <c r="H375" s="388" t="s">
        <v>293</v>
      </c>
      <c r="I375" s="388" t="s">
        <v>152</v>
      </c>
      <c r="J375" s="388" t="s">
        <v>152</v>
      </c>
      <c r="K375" s="400">
        <v>43214</v>
      </c>
      <c r="L375" s="388">
        <v>1</v>
      </c>
      <c r="M375" s="403" t="s">
        <v>1724</v>
      </c>
      <c r="N375" s="388" t="s">
        <v>282</v>
      </c>
      <c r="O375" s="388" t="s">
        <v>104</v>
      </c>
      <c r="P375" s="400">
        <v>42171</v>
      </c>
      <c r="Q375" s="400">
        <v>42173</v>
      </c>
      <c r="R375" s="400">
        <v>42194</v>
      </c>
      <c r="S375" s="388">
        <v>2</v>
      </c>
      <c r="T375" s="388">
        <v>2</v>
      </c>
      <c r="U375" s="388">
        <v>2</v>
      </c>
      <c r="V375" s="388" t="s">
        <v>96</v>
      </c>
      <c r="W375" s="388">
        <v>2</v>
      </c>
      <c r="X375" s="388" t="s">
        <v>96</v>
      </c>
      <c r="Y375" s="401" t="s">
        <v>2509</v>
      </c>
      <c r="Z375" s="400">
        <v>41674</v>
      </c>
      <c r="AA375" s="400">
        <v>41677</v>
      </c>
      <c r="AB375" s="388" t="s">
        <v>143</v>
      </c>
      <c r="AC375" s="388" t="s">
        <v>4660</v>
      </c>
      <c r="AD375" s="388">
        <v>3</v>
      </c>
      <c r="AE375" s="388">
        <v>3</v>
      </c>
      <c r="AF375" s="388">
        <v>2</v>
      </c>
      <c r="AG375" s="388" t="s">
        <v>96</v>
      </c>
      <c r="AH375" s="388">
        <v>2</v>
      </c>
      <c r="AI375" s="388" t="s">
        <v>118</v>
      </c>
    </row>
    <row r="376" spans="1:35" ht="12.75" customHeight="1" x14ac:dyDescent="0.2">
      <c r="A376" s="397" t="str">
        <f t="shared" si="5"/>
        <v>Ofsted Webpage</v>
      </c>
      <c r="B376" s="388">
        <v>54232</v>
      </c>
      <c r="C376" s="388">
        <v>106470</v>
      </c>
      <c r="D376" s="388">
        <v>10005588</v>
      </c>
      <c r="E376" s="388" t="s">
        <v>995</v>
      </c>
      <c r="F376" s="388" t="s">
        <v>90</v>
      </c>
      <c r="G376" s="388" t="s">
        <v>13</v>
      </c>
      <c r="H376" s="388" t="s">
        <v>494</v>
      </c>
      <c r="I376" s="388" t="s">
        <v>131</v>
      </c>
      <c r="J376" s="388" t="s">
        <v>131</v>
      </c>
      <c r="K376" s="400">
        <v>42488</v>
      </c>
      <c r="L376" s="388">
        <v>1</v>
      </c>
      <c r="M376" s="403" t="s">
        <v>3390</v>
      </c>
      <c r="N376" s="388" t="s">
        <v>123</v>
      </c>
      <c r="O376" s="388" t="s">
        <v>104</v>
      </c>
      <c r="P376" s="400">
        <v>41372</v>
      </c>
      <c r="Q376" s="400">
        <v>41376</v>
      </c>
      <c r="R376" s="400">
        <v>41409</v>
      </c>
      <c r="S376" s="388">
        <v>2</v>
      </c>
      <c r="T376" s="388">
        <v>2</v>
      </c>
      <c r="U376" s="388">
        <v>2</v>
      </c>
      <c r="V376" s="388" t="s">
        <v>96</v>
      </c>
      <c r="W376" s="388">
        <v>2</v>
      </c>
      <c r="X376" s="388" t="s">
        <v>96</v>
      </c>
      <c r="Y376" s="401" t="s">
        <v>5411</v>
      </c>
      <c r="Z376" s="400">
        <v>40113</v>
      </c>
      <c r="AA376" s="400">
        <v>40116</v>
      </c>
      <c r="AB376" s="388" t="s">
        <v>4695</v>
      </c>
      <c r="AC376" s="388" t="s">
        <v>4660</v>
      </c>
      <c r="AD376" s="388">
        <v>3</v>
      </c>
      <c r="AE376" s="388">
        <v>3</v>
      </c>
      <c r="AF376" s="388">
        <v>3</v>
      </c>
      <c r="AG376" s="388" t="s">
        <v>96</v>
      </c>
      <c r="AH376" s="388">
        <v>3</v>
      </c>
      <c r="AI376" s="388" t="s">
        <v>118</v>
      </c>
    </row>
    <row r="377" spans="1:35" ht="12.75" customHeight="1" x14ac:dyDescent="0.2">
      <c r="A377" s="397" t="str">
        <f t="shared" si="5"/>
        <v>Ofsted Webpage</v>
      </c>
      <c r="B377" s="388">
        <v>54235</v>
      </c>
      <c r="C377" s="388">
        <v>105224</v>
      </c>
      <c r="D377" s="388">
        <v>10005599</v>
      </c>
      <c r="E377" s="388" t="s">
        <v>2511</v>
      </c>
      <c r="F377" s="388" t="s">
        <v>90</v>
      </c>
      <c r="G377" s="388" t="s">
        <v>13</v>
      </c>
      <c r="H377" s="388" t="s">
        <v>260</v>
      </c>
      <c r="I377" s="388" t="s">
        <v>155</v>
      </c>
      <c r="J377" s="388" t="s">
        <v>155</v>
      </c>
      <c r="K377" s="400">
        <v>43124</v>
      </c>
      <c r="L377" s="388">
        <v>1</v>
      </c>
      <c r="M377" s="403" t="s">
        <v>2512</v>
      </c>
      <c r="N377" s="388" t="s">
        <v>98</v>
      </c>
      <c r="O377" s="388" t="s">
        <v>104</v>
      </c>
      <c r="P377" s="400">
        <v>41694</v>
      </c>
      <c r="Q377" s="400">
        <v>41698</v>
      </c>
      <c r="R377" s="400">
        <v>41731</v>
      </c>
      <c r="S377" s="388">
        <v>2</v>
      </c>
      <c r="T377" s="388">
        <v>1</v>
      </c>
      <c r="U377" s="388">
        <v>2</v>
      </c>
      <c r="V377" s="388" t="s">
        <v>96</v>
      </c>
      <c r="W377" s="388">
        <v>2</v>
      </c>
      <c r="X377" s="388" t="s">
        <v>96</v>
      </c>
      <c r="Y377" s="401" t="s">
        <v>5412</v>
      </c>
      <c r="Z377" s="400">
        <v>40141</v>
      </c>
      <c r="AA377" s="400">
        <v>40144</v>
      </c>
      <c r="AB377" s="388" t="s">
        <v>4695</v>
      </c>
      <c r="AC377" s="388" t="s">
        <v>4660</v>
      </c>
      <c r="AD377" s="388">
        <v>2</v>
      </c>
      <c r="AE377" s="388">
        <v>2</v>
      </c>
      <c r="AF377" s="388">
        <v>2</v>
      </c>
      <c r="AG377" s="388" t="s">
        <v>96</v>
      </c>
      <c r="AH377" s="388">
        <v>2</v>
      </c>
      <c r="AI377" s="388" t="s">
        <v>4537</v>
      </c>
    </row>
    <row r="378" spans="1:35" ht="12.75" customHeight="1" x14ac:dyDescent="0.2">
      <c r="A378" s="397" t="str">
        <f t="shared" si="5"/>
        <v>Ofsted Webpage</v>
      </c>
      <c r="B378" s="388">
        <v>54248</v>
      </c>
      <c r="C378" s="388">
        <v>109933</v>
      </c>
      <c r="D378" s="388">
        <v>10005642</v>
      </c>
      <c r="E378" s="388" t="s">
        <v>5415</v>
      </c>
      <c r="F378" s="388" t="s">
        <v>90</v>
      </c>
      <c r="G378" s="388" t="s">
        <v>13</v>
      </c>
      <c r="H378" s="388" t="s">
        <v>487</v>
      </c>
      <c r="I378" s="388" t="s">
        <v>92</v>
      </c>
      <c r="J378" s="388" t="s">
        <v>93</v>
      </c>
      <c r="K378" s="400" t="s">
        <v>195</v>
      </c>
      <c r="L378" s="388" t="s">
        <v>195</v>
      </c>
      <c r="M378" s="403" t="s">
        <v>5416</v>
      </c>
      <c r="N378" s="388" t="s">
        <v>4879</v>
      </c>
      <c r="O378" s="388" t="s">
        <v>104</v>
      </c>
      <c r="P378" s="400">
        <v>38863</v>
      </c>
      <c r="Q378" s="400">
        <v>38863</v>
      </c>
      <c r="R378" s="400">
        <v>38912</v>
      </c>
      <c r="S378" s="388">
        <v>1</v>
      </c>
      <c r="T378" s="388">
        <v>1</v>
      </c>
      <c r="U378" s="388" t="s">
        <v>96</v>
      </c>
      <c r="V378" s="388" t="s">
        <v>96</v>
      </c>
      <c r="W378" s="388" t="s">
        <v>96</v>
      </c>
      <c r="X378" s="388" t="s">
        <v>96</v>
      </c>
      <c r="Y378" s="401" t="s">
        <v>195</v>
      </c>
      <c r="Z378" s="400" t="s">
        <v>195</v>
      </c>
      <c r="AA378" s="400" t="s">
        <v>195</v>
      </c>
      <c r="AB378" s="388" t="s">
        <v>195</v>
      </c>
      <c r="AC378" s="388" t="s">
        <v>195</v>
      </c>
      <c r="AD378" s="388" t="s">
        <v>195</v>
      </c>
      <c r="AE378" s="388" t="s">
        <v>195</v>
      </c>
      <c r="AF378" s="388" t="s">
        <v>195</v>
      </c>
      <c r="AG378" s="388" t="s">
        <v>195</v>
      </c>
      <c r="AH378" s="388" t="s">
        <v>195</v>
      </c>
      <c r="AI378" s="388" t="s">
        <v>4479</v>
      </c>
    </row>
    <row r="379" spans="1:35" ht="12.75" customHeight="1" x14ac:dyDescent="0.2">
      <c r="A379" s="397" t="str">
        <f t="shared" si="5"/>
        <v>Ofsted Webpage</v>
      </c>
      <c r="B379" s="388">
        <v>54249</v>
      </c>
      <c r="C379" s="388">
        <v>106862</v>
      </c>
      <c r="D379" s="388">
        <v>10006317</v>
      </c>
      <c r="E379" s="388" t="s">
        <v>997</v>
      </c>
      <c r="F379" s="388" t="s">
        <v>90</v>
      </c>
      <c r="G379" s="388" t="s">
        <v>13</v>
      </c>
      <c r="H379" s="388" t="s">
        <v>998</v>
      </c>
      <c r="I379" s="388" t="s">
        <v>131</v>
      </c>
      <c r="J379" s="388" t="s">
        <v>131</v>
      </c>
      <c r="K379" s="400">
        <v>42489</v>
      </c>
      <c r="L379" s="388">
        <v>1</v>
      </c>
      <c r="M379" s="403" t="s">
        <v>3397</v>
      </c>
      <c r="N379" s="388" t="s">
        <v>123</v>
      </c>
      <c r="O379" s="388" t="s">
        <v>104</v>
      </c>
      <c r="P379" s="400">
        <v>41226</v>
      </c>
      <c r="Q379" s="400">
        <v>41229</v>
      </c>
      <c r="R379" s="400">
        <v>41262</v>
      </c>
      <c r="S379" s="388">
        <v>2</v>
      </c>
      <c r="T379" s="388">
        <v>2</v>
      </c>
      <c r="U379" s="388">
        <v>2</v>
      </c>
      <c r="V379" s="388" t="s">
        <v>96</v>
      </c>
      <c r="W379" s="388">
        <v>2</v>
      </c>
      <c r="X379" s="388" t="s">
        <v>96</v>
      </c>
      <c r="Y379" s="401" t="s">
        <v>5417</v>
      </c>
      <c r="Z379" s="400">
        <v>39370</v>
      </c>
      <c r="AA379" s="400">
        <v>39373</v>
      </c>
      <c r="AB379" s="388" t="s">
        <v>4695</v>
      </c>
      <c r="AC379" s="388" t="s">
        <v>4660</v>
      </c>
      <c r="AD379" s="388">
        <v>2</v>
      </c>
      <c r="AE379" s="388">
        <v>2</v>
      </c>
      <c r="AF379" s="388">
        <v>2</v>
      </c>
      <c r="AG379" s="388" t="s">
        <v>96</v>
      </c>
      <c r="AH379" s="388">
        <v>2</v>
      </c>
      <c r="AI379" s="388" t="s">
        <v>4537</v>
      </c>
    </row>
    <row r="380" spans="1:35" ht="12.75" customHeight="1" x14ac:dyDescent="0.2">
      <c r="A380" s="397" t="str">
        <f t="shared" si="5"/>
        <v>Ofsted Webpage</v>
      </c>
      <c r="B380" s="388">
        <v>54263</v>
      </c>
      <c r="C380" s="388">
        <v>109959</v>
      </c>
      <c r="D380" s="388">
        <v>10010635</v>
      </c>
      <c r="E380" s="388" t="s">
        <v>4909</v>
      </c>
      <c r="F380" s="388" t="s">
        <v>90</v>
      </c>
      <c r="G380" s="388" t="s">
        <v>13</v>
      </c>
      <c r="H380" s="388" t="s">
        <v>173</v>
      </c>
      <c r="I380" s="388" t="s">
        <v>161</v>
      </c>
      <c r="J380" s="388" t="s">
        <v>161</v>
      </c>
      <c r="K380" s="400" t="s">
        <v>195</v>
      </c>
      <c r="L380" s="388" t="s">
        <v>195</v>
      </c>
      <c r="M380" s="403" t="s">
        <v>4910</v>
      </c>
      <c r="N380" s="388" t="s">
        <v>4695</v>
      </c>
      <c r="O380" s="388" t="s">
        <v>104</v>
      </c>
      <c r="P380" s="400">
        <v>39378</v>
      </c>
      <c r="Q380" s="400">
        <v>39381</v>
      </c>
      <c r="R380" s="400">
        <v>39423</v>
      </c>
      <c r="S380" s="388">
        <v>1</v>
      </c>
      <c r="T380" s="388">
        <v>1</v>
      </c>
      <c r="U380" s="388">
        <v>2</v>
      </c>
      <c r="V380" s="388" t="s">
        <v>96</v>
      </c>
      <c r="W380" s="388">
        <v>1</v>
      </c>
      <c r="X380" s="388" t="s">
        <v>96</v>
      </c>
      <c r="Y380" s="401" t="s">
        <v>195</v>
      </c>
      <c r="Z380" s="400" t="s">
        <v>195</v>
      </c>
      <c r="AA380" s="400" t="s">
        <v>195</v>
      </c>
      <c r="AB380" s="388" t="s">
        <v>195</v>
      </c>
      <c r="AC380" s="388" t="s">
        <v>195</v>
      </c>
      <c r="AD380" s="388" t="s">
        <v>195</v>
      </c>
      <c r="AE380" s="388" t="s">
        <v>195</v>
      </c>
      <c r="AF380" s="388" t="s">
        <v>195</v>
      </c>
      <c r="AG380" s="388" t="s">
        <v>195</v>
      </c>
      <c r="AH380" s="388" t="s">
        <v>195</v>
      </c>
      <c r="AI380" s="388" t="s">
        <v>4479</v>
      </c>
    </row>
    <row r="381" spans="1:35" ht="12.75" customHeight="1" x14ac:dyDescent="0.2">
      <c r="A381" s="397" t="str">
        <f t="shared" si="5"/>
        <v>Ofsted Webpage</v>
      </c>
      <c r="B381" s="388">
        <v>54267</v>
      </c>
      <c r="C381" s="388">
        <v>107984</v>
      </c>
      <c r="D381" s="388">
        <v>10005671</v>
      </c>
      <c r="E381" s="388" t="s">
        <v>1000</v>
      </c>
      <c r="F381" s="388" t="s">
        <v>159</v>
      </c>
      <c r="G381" s="388" t="s">
        <v>14</v>
      </c>
      <c r="H381" s="388" t="s">
        <v>542</v>
      </c>
      <c r="I381" s="388" t="s">
        <v>161</v>
      </c>
      <c r="J381" s="388" t="s">
        <v>161</v>
      </c>
      <c r="K381" s="400" t="s">
        <v>195</v>
      </c>
      <c r="L381" s="388" t="s">
        <v>195</v>
      </c>
      <c r="M381" s="403">
        <v>10037414</v>
      </c>
      <c r="N381" s="388" t="s">
        <v>197</v>
      </c>
      <c r="O381" s="388" t="s">
        <v>104</v>
      </c>
      <c r="P381" s="400">
        <v>43116</v>
      </c>
      <c r="Q381" s="400">
        <v>43119</v>
      </c>
      <c r="R381" s="400">
        <v>43152</v>
      </c>
      <c r="S381" s="388">
        <v>2</v>
      </c>
      <c r="T381" s="388">
        <v>2</v>
      </c>
      <c r="U381" s="388">
        <v>2</v>
      </c>
      <c r="V381" s="388">
        <v>2</v>
      </c>
      <c r="W381" s="388">
        <v>2</v>
      </c>
      <c r="X381" s="388" t="s">
        <v>4480</v>
      </c>
      <c r="Y381" s="401">
        <v>10011508</v>
      </c>
      <c r="Z381" s="400">
        <v>42507</v>
      </c>
      <c r="AA381" s="400">
        <v>42510</v>
      </c>
      <c r="AB381" s="388" t="s">
        <v>257</v>
      </c>
      <c r="AC381" s="388" t="s">
        <v>4660</v>
      </c>
      <c r="AD381" s="388">
        <v>3</v>
      </c>
      <c r="AE381" s="388">
        <v>3</v>
      </c>
      <c r="AF381" s="388">
        <v>2</v>
      </c>
      <c r="AG381" s="388">
        <v>3</v>
      </c>
      <c r="AH381" s="388">
        <v>2</v>
      </c>
      <c r="AI381" s="388" t="s">
        <v>118</v>
      </c>
    </row>
    <row r="382" spans="1:35" ht="12.75" customHeight="1" x14ac:dyDescent="0.2">
      <c r="A382" s="397" t="str">
        <f t="shared" si="5"/>
        <v>Ofsted Webpage</v>
      </c>
      <c r="B382" s="388">
        <v>54277</v>
      </c>
      <c r="C382" s="405">
        <v>119814</v>
      </c>
      <c r="D382" s="388">
        <v>10033746</v>
      </c>
      <c r="E382" s="405" t="s">
        <v>1004</v>
      </c>
      <c r="F382" s="388" t="s">
        <v>90</v>
      </c>
      <c r="G382" s="388" t="s">
        <v>13</v>
      </c>
      <c r="H382" s="388" t="s">
        <v>398</v>
      </c>
      <c r="I382" s="388" t="s">
        <v>161</v>
      </c>
      <c r="J382" s="388" t="s">
        <v>161</v>
      </c>
      <c r="K382" s="400" t="s">
        <v>195</v>
      </c>
      <c r="L382" s="404" t="s">
        <v>195</v>
      </c>
      <c r="M382" s="388">
        <v>10005001</v>
      </c>
      <c r="N382" s="388" t="s">
        <v>309</v>
      </c>
      <c r="O382" s="388" t="s">
        <v>5986</v>
      </c>
      <c r="P382" s="400">
        <v>42577</v>
      </c>
      <c r="Q382" s="400">
        <v>42580</v>
      </c>
      <c r="R382" s="400">
        <v>42607</v>
      </c>
      <c r="S382" s="388">
        <v>2</v>
      </c>
      <c r="T382" s="388">
        <v>2</v>
      </c>
      <c r="U382" s="388">
        <v>2</v>
      </c>
      <c r="V382" s="388">
        <v>2</v>
      </c>
      <c r="W382" s="388">
        <v>2</v>
      </c>
      <c r="X382" s="388" t="s">
        <v>4480</v>
      </c>
      <c r="Y382" s="388" t="s">
        <v>1731</v>
      </c>
      <c r="Z382" s="400">
        <v>41981</v>
      </c>
      <c r="AA382" s="400">
        <v>41985</v>
      </c>
      <c r="AB382" s="388" t="s">
        <v>98</v>
      </c>
      <c r="AC382" s="388" t="s">
        <v>4660</v>
      </c>
      <c r="AD382" s="388">
        <v>3</v>
      </c>
      <c r="AE382" s="388">
        <v>3</v>
      </c>
      <c r="AF382" s="388">
        <v>3</v>
      </c>
      <c r="AG382" s="388" t="s">
        <v>96</v>
      </c>
      <c r="AH382" s="388">
        <v>3</v>
      </c>
      <c r="AI382" s="388" t="s">
        <v>118</v>
      </c>
    </row>
    <row r="383" spans="1:35" ht="12.75" customHeight="1" x14ac:dyDescent="0.2">
      <c r="A383" s="397" t="str">
        <f t="shared" si="5"/>
        <v>Ofsted Webpage</v>
      </c>
      <c r="B383" s="388">
        <v>54317</v>
      </c>
      <c r="C383" s="388">
        <v>115970</v>
      </c>
      <c r="D383" s="388">
        <v>10005738</v>
      </c>
      <c r="E383" s="388" t="s">
        <v>1006</v>
      </c>
      <c r="F383" s="388" t="s">
        <v>159</v>
      </c>
      <c r="G383" s="388" t="s">
        <v>14</v>
      </c>
      <c r="H383" s="388" t="s">
        <v>729</v>
      </c>
      <c r="I383" s="388" t="s">
        <v>131</v>
      </c>
      <c r="J383" s="388" t="s">
        <v>131</v>
      </c>
      <c r="K383" s="400" t="s">
        <v>195</v>
      </c>
      <c r="L383" s="388" t="s">
        <v>195</v>
      </c>
      <c r="M383" s="403">
        <v>10030734</v>
      </c>
      <c r="N383" s="388" t="s">
        <v>197</v>
      </c>
      <c r="O383" s="388" t="s">
        <v>104</v>
      </c>
      <c r="P383" s="400">
        <v>42892</v>
      </c>
      <c r="Q383" s="400">
        <v>42895</v>
      </c>
      <c r="R383" s="400">
        <v>42919</v>
      </c>
      <c r="S383" s="388">
        <v>2</v>
      </c>
      <c r="T383" s="388">
        <v>2</v>
      </c>
      <c r="U383" s="388">
        <v>2</v>
      </c>
      <c r="V383" s="388">
        <v>2</v>
      </c>
      <c r="W383" s="388">
        <v>2</v>
      </c>
      <c r="X383" s="388" t="s">
        <v>4480</v>
      </c>
      <c r="Y383" s="401">
        <v>10005002</v>
      </c>
      <c r="Z383" s="400">
        <v>42290</v>
      </c>
      <c r="AA383" s="400">
        <v>42293</v>
      </c>
      <c r="AB383" s="388" t="s">
        <v>257</v>
      </c>
      <c r="AC383" s="388" t="s">
        <v>4660</v>
      </c>
      <c r="AD383" s="388">
        <v>3</v>
      </c>
      <c r="AE383" s="388">
        <v>3</v>
      </c>
      <c r="AF383" s="388">
        <v>3</v>
      </c>
      <c r="AG383" s="388">
        <v>2</v>
      </c>
      <c r="AH383" s="388">
        <v>3</v>
      </c>
      <c r="AI383" s="388" t="s">
        <v>118</v>
      </c>
    </row>
    <row r="384" spans="1:35" ht="12.75" customHeight="1" x14ac:dyDescent="0.2">
      <c r="A384" s="397" t="str">
        <f t="shared" si="5"/>
        <v>Ofsted Webpage</v>
      </c>
      <c r="B384" s="388">
        <v>54325</v>
      </c>
      <c r="C384" s="388">
        <v>105685</v>
      </c>
      <c r="D384" s="388">
        <v>10005744</v>
      </c>
      <c r="E384" s="388" t="s">
        <v>1008</v>
      </c>
      <c r="F384" s="388" t="s">
        <v>90</v>
      </c>
      <c r="G384" s="388" t="s">
        <v>13</v>
      </c>
      <c r="H384" s="388" t="s">
        <v>656</v>
      </c>
      <c r="I384" s="388" t="s">
        <v>115</v>
      </c>
      <c r="J384" s="388" t="s">
        <v>115</v>
      </c>
      <c r="K384" s="400">
        <v>42411</v>
      </c>
      <c r="L384" s="388">
        <v>1</v>
      </c>
      <c r="M384" s="403" t="s">
        <v>5419</v>
      </c>
      <c r="N384" s="388" t="s">
        <v>98</v>
      </c>
      <c r="O384" s="388" t="s">
        <v>104</v>
      </c>
      <c r="P384" s="400">
        <v>41134</v>
      </c>
      <c r="Q384" s="400">
        <v>41138</v>
      </c>
      <c r="R384" s="400">
        <v>41176</v>
      </c>
      <c r="S384" s="388">
        <v>2</v>
      </c>
      <c r="T384" s="388">
        <v>2</v>
      </c>
      <c r="U384" s="388">
        <v>2</v>
      </c>
      <c r="V384" s="388" t="s">
        <v>96</v>
      </c>
      <c r="W384" s="388">
        <v>1</v>
      </c>
      <c r="X384" s="388" t="s">
        <v>96</v>
      </c>
      <c r="Y384" s="401" t="s">
        <v>5420</v>
      </c>
      <c r="Z384" s="400">
        <v>39686</v>
      </c>
      <c r="AA384" s="400">
        <v>39689</v>
      </c>
      <c r="AB384" s="388" t="s">
        <v>4695</v>
      </c>
      <c r="AC384" s="388" t="s">
        <v>4660</v>
      </c>
      <c r="AD384" s="388">
        <v>3</v>
      </c>
      <c r="AE384" s="388">
        <v>3</v>
      </c>
      <c r="AF384" s="388">
        <v>2</v>
      </c>
      <c r="AG384" s="388" t="s">
        <v>96</v>
      </c>
      <c r="AH384" s="388">
        <v>3</v>
      </c>
      <c r="AI384" s="388" t="s">
        <v>118</v>
      </c>
    </row>
    <row r="385" spans="1:35" ht="12.75" customHeight="1" x14ac:dyDescent="0.2">
      <c r="A385" s="397" t="str">
        <f t="shared" si="5"/>
        <v>Ofsted Webpage</v>
      </c>
      <c r="B385" s="388">
        <v>54333</v>
      </c>
      <c r="C385" s="388">
        <v>111892</v>
      </c>
      <c r="D385" s="388">
        <v>10005752</v>
      </c>
      <c r="E385" s="388" t="s">
        <v>439</v>
      </c>
      <c r="F385" s="388" t="s">
        <v>90</v>
      </c>
      <c r="G385" s="388" t="s">
        <v>13</v>
      </c>
      <c r="H385" s="388" t="s">
        <v>436</v>
      </c>
      <c r="I385" s="388" t="s">
        <v>155</v>
      </c>
      <c r="J385" s="388" t="s">
        <v>155</v>
      </c>
      <c r="K385" s="400" t="s">
        <v>195</v>
      </c>
      <c r="L385" s="388" t="s">
        <v>195</v>
      </c>
      <c r="M385" s="403">
        <v>10043899</v>
      </c>
      <c r="N385" s="388" t="s">
        <v>136</v>
      </c>
      <c r="O385" s="388" t="s">
        <v>104</v>
      </c>
      <c r="P385" s="400">
        <v>43165</v>
      </c>
      <c r="Q385" s="400">
        <v>43168</v>
      </c>
      <c r="R385" s="400">
        <v>43203</v>
      </c>
      <c r="S385" s="388">
        <v>3</v>
      </c>
      <c r="T385" s="388">
        <v>3</v>
      </c>
      <c r="U385" s="388">
        <v>3</v>
      </c>
      <c r="V385" s="388">
        <v>3</v>
      </c>
      <c r="W385" s="388">
        <v>3</v>
      </c>
      <c r="X385" s="388" t="s">
        <v>4480</v>
      </c>
      <c r="Y385" s="401">
        <v>10005003</v>
      </c>
      <c r="Z385" s="400">
        <v>42297</v>
      </c>
      <c r="AA385" s="400">
        <v>42300</v>
      </c>
      <c r="AB385" s="388" t="s">
        <v>416</v>
      </c>
      <c r="AC385" s="388" t="s">
        <v>4660</v>
      </c>
      <c r="AD385" s="388">
        <v>2</v>
      </c>
      <c r="AE385" s="388">
        <v>2</v>
      </c>
      <c r="AF385" s="388">
        <v>2</v>
      </c>
      <c r="AG385" s="388">
        <v>2</v>
      </c>
      <c r="AH385" s="388">
        <v>2</v>
      </c>
      <c r="AI385" s="388" t="s">
        <v>139</v>
      </c>
    </row>
    <row r="386" spans="1:35" ht="12.75" customHeight="1" x14ac:dyDescent="0.2">
      <c r="A386" s="397" t="str">
        <f t="shared" si="5"/>
        <v>Ofsted Webpage</v>
      </c>
      <c r="B386" s="388">
        <v>54342</v>
      </c>
      <c r="C386" s="388">
        <v>107081</v>
      </c>
      <c r="D386" s="388">
        <v>10005775</v>
      </c>
      <c r="E386" s="388" t="s">
        <v>1011</v>
      </c>
      <c r="F386" s="388" t="s">
        <v>90</v>
      </c>
      <c r="G386" s="388" t="s">
        <v>13</v>
      </c>
      <c r="H386" s="388" t="s">
        <v>557</v>
      </c>
      <c r="I386" s="388" t="s">
        <v>92</v>
      </c>
      <c r="J386" s="388" t="s">
        <v>93</v>
      </c>
      <c r="K386" s="400">
        <v>42417</v>
      </c>
      <c r="L386" s="388">
        <v>1</v>
      </c>
      <c r="M386" s="403" t="s">
        <v>5421</v>
      </c>
      <c r="N386" s="388" t="s">
        <v>4695</v>
      </c>
      <c r="O386" s="388" t="s">
        <v>104</v>
      </c>
      <c r="P386" s="400">
        <v>40834</v>
      </c>
      <c r="Q386" s="400">
        <v>40837</v>
      </c>
      <c r="R386" s="400">
        <v>40872</v>
      </c>
      <c r="S386" s="388">
        <v>2</v>
      </c>
      <c r="T386" s="388">
        <v>2</v>
      </c>
      <c r="U386" s="388">
        <v>2</v>
      </c>
      <c r="V386" s="388" t="s">
        <v>96</v>
      </c>
      <c r="W386" s="388">
        <v>2</v>
      </c>
      <c r="X386" s="388" t="s">
        <v>96</v>
      </c>
      <c r="Y386" s="401" t="s">
        <v>5422</v>
      </c>
      <c r="Z386" s="400">
        <v>39426</v>
      </c>
      <c r="AA386" s="400">
        <v>39429</v>
      </c>
      <c r="AB386" s="388" t="s">
        <v>4695</v>
      </c>
      <c r="AC386" s="388" t="s">
        <v>4660</v>
      </c>
      <c r="AD386" s="388">
        <v>3</v>
      </c>
      <c r="AE386" s="388">
        <v>3</v>
      </c>
      <c r="AF386" s="388">
        <v>3</v>
      </c>
      <c r="AG386" s="388" t="s">
        <v>96</v>
      </c>
      <c r="AH386" s="388">
        <v>3</v>
      </c>
      <c r="AI386" s="388" t="s">
        <v>118</v>
      </c>
    </row>
    <row r="387" spans="1:35" ht="12.75" customHeight="1" x14ac:dyDescent="0.2">
      <c r="A387" s="397" t="str">
        <f t="shared" si="5"/>
        <v>Ofsted Webpage</v>
      </c>
      <c r="B387" s="388">
        <v>54349</v>
      </c>
      <c r="C387" s="388">
        <v>112753</v>
      </c>
      <c r="D387" s="388">
        <v>10002244</v>
      </c>
      <c r="E387" s="388" t="s">
        <v>2516</v>
      </c>
      <c r="F387" s="388" t="s">
        <v>159</v>
      </c>
      <c r="G387" s="388" t="s">
        <v>14</v>
      </c>
      <c r="H387" s="388" t="s">
        <v>185</v>
      </c>
      <c r="I387" s="388" t="s">
        <v>186</v>
      </c>
      <c r="J387" s="388" t="s">
        <v>93</v>
      </c>
      <c r="K387" s="400" t="s">
        <v>195</v>
      </c>
      <c r="L387" s="388" t="s">
        <v>195</v>
      </c>
      <c r="M387" s="403">
        <v>10030666</v>
      </c>
      <c r="N387" s="388" t="s">
        <v>257</v>
      </c>
      <c r="O387" s="388" t="s">
        <v>104</v>
      </c>
      <c r="P387" s="400">
        <v>42899</v>
      </c>
      <c r="Q387" s="400">
        <v>42902</v>
      </c>
      <c r="R387" s="400">
        <v>42930</v>
      </c>
      <c r="S387" s="388">
        <v>2</v>
      </c>
      <c r="T387" s="388">
        <v>2</v>
      </c>
      <c r="U387" s="388">
        <v>2</v>
      </c>
      <c r="V387" s="388">
        <v>2</v>
      </c>
      <c r="W387" s="388">
        <v>2</v>
      </c>
      <c r="X387" s="388" t="s">
        <v>4480</v>
      </c>
      <c r="Y387" s="401" t="s">
        <v>2517</v>
      </c>
      <c r="Z387" s="400">
        <v>41673</v>
      </c>
      <c r="AA387" s="400">
        <v>41677</v>
      </c>
      <c r="AB387" s="388" t="s">
        <v>282</v>
      </c>
      <c r="AC387" s="388" t="s">
        <v>4660</v>
      </c>
      <c r="AD387" s="388">
        <v>2</v>
      </c>
      <c r="AE387" s="388">
        <v>2</v>
      </c>
      <c r="AF387" s="388">
        <v>2</v>
      </c>
      <c r="AG387" s="388" t="s">
        <v>96</v>
      </c>
      <c r="AH387" s="388">
        <v>3</v>
      </c>
      <c r="AI387" s="388" t="s">
        <v>4537</v>
      </c>
    </row>
    <row r="388" spans="1:35" ht="12.75" customHeight="1" x14ac:dyDescent="0.2">
      <c r="A388" s="397" t="str">
        <f t="shared" si="5"/>
        <v>Ofsted Webpage</v>
      </c>
      <c r="B388" s="388">
        <v>54385</v>
      </c>
      <c r="C388" s="388">
        <v>107529</v>
      </c>
      <c r="D388" s="388">
        <v>10005839</v>
      </c>
      <c r="E388" s="388" t="s">
        <v>4542</v>
      </c>
      <c r="F388" s="388" t="s">
        <v>90</v>
      </c>
      <c r="G388" s="388" t="s">
        <v>13</v>
      </c>
      <c r="H388" s="388" t="s">
        <v>243</v>
      </c>
      <c r="I388" s="388" t="s">
        <v>177</v>
      </c>
      <c r="J388" s="388" t="s">
        <v>177</v>
      </c>
      <c r="K388" s="400" t="s">
        <v>195</v>
      </c>
      <c r="L388" s="388" t="s">
        <v>195</v>
      </c>
      <c r="M388" s="403" t="s">
        <v>4543</v>
      </c>
      <c r="N388" s="388" t="s">
        <v>4695</v>
      </c>
      <c r="O388" s="388" t="s">
        <v>104</v>
      </c>
      <c r="P388" s="400">
        <v>40603</v>
      </c>
      <c r="Q388" s="400">
        <v>40606</v>
      </c>
      <c r="R388" s="400">
        <v>40637</v>
      </c>
      <c r="S388" s="388">
        <v>3</v>
      </c>
      <c r="T388" s="388">
        <v>3</v>
      </c>
      <c r="U388" s="388">
        <v>2</v>
      </c>
      <c r="V388" s="388" t="s">
        <v>96</v>
      </c>
      <c r="W388" s="388">
        <v>3</v>
      </c>
      <c r="X388" s="388" t="s">
        <v>96</v>
      </c>
      <c r="Y388" s="401" t="s">
        <v>4958</v>
      </c>
      <c r="Z388" s="400">
        <v>39058</v>
      </c>
      <c r="AA388" s="400">
        <v>39058</v>
      </c>
      <c r="AB388" s="388" t="s">
        <v>4879</v>
      </c>
      <c r="AC388" s="388" t="s">
        <v>4660</v>
      </c>
      <c r="AD388" s="388">
        <v>3</v>
      </c>
      <c r="AE388" s="388">
        <v>3</v>
      </c>
      <c r="AF388" s="388" t="s">
        <v>96</v>
      </c>
      <c r="AG388" s="388" t="s">
        <v>96</v>
      </c>
      <c r="AH388" s="388" t="s">
        <v>96</v>
      </c>
      <c r="AI388" s="388" t="s">
        <v>4537</v>
      </c>
    </row>
    <row r="389" spans="1:35" ht="12.75" customHeight="1" x14ac:dyDescent="0.2">
      <c r="A389" s="397" t="str">
        <f t="shared" ref="A389:A452" si="6">IF(B389&lt;&gt;"",HYPERLINK(CONCATENATE("http://reports.ofsted.gov.uk/inspection-reports/find-inspection-report/provider/ELS/",B389),"Ofsted Webpage"),"")</f>
        <v>Ofsted Webpage</v>
      </c>
      <c r="B389" s="388">
        <v>54397</v>
      </c>
      <c r="C389" s="388">
        <v>107640</v>
      </c>
      <c r="D389" s="388">
        <v>10005883</v>
      </c>
      <c r="E389" s="388" t="s">
        <v>1013</v>
      </c>
      <c r="F389" s="388" t="s">
        <v>90</v>
      </c>
      <c r="G389" s="388" t="s">
        <v>13</v>
      </c>
      <c r="H389" s="388" t="s">
        <v>223</v>
      </c>
      <c r="I389" s="388" t="s">
        <v>152</v>
      </c>
      <c r="J389" s="388" t="s">
        <v>152</v>
      </c>
      <c r="K389" s="400" t="s">
        <v>195</v>
      </c>
      <c r="L389" s="388" t="s">
        <v>195</v>
      </c>
      <c r="M389" s="403">
        <v>10005005</v>
      </c>
      <c r="N389" s="388" t="s">
        <v>121</v>
      </c>
      <c r="O389" s="388" t="s">
        <v>104</v>
      </c>
      <c r="P389" s="400">
        <v>42332</v>
      </c>
      <c r="Q389" s="400">
        <v>42335</v>
      </c>
      <c r="R389" s="400">
        <v>42353</v>
      </c>
      <c r="S389" s="388">
        <v>2</v>
      </c>
      <c r="T389" s="388">
        <v>2</v>
      </c>
      <c r="U389" s="388">
        <v>2</v>
      </c>
      <c r="V389" s="388">
        <v>2</v>
      </c>
      <c r="W389" s="388">
        <v>2</v>
      </c>
      <c r="X389" s="388" t="s">
        <v>4480</v>
      </c>
      <c r="Y389" s="401" t="s">
        <v>2521</v>
      </c>
      <c r="Z389" s="400">
        <v>41562</v>
      </c>
      <c r="AA389" s="400">
        <v>41565</v>
      </c>
      <c r="AB389" s="388" t="s">
        <v>123</v>
      </c>
      <c r="AC389" s="388" t="s">
        <v>4660</v>
      </c>
      <c r="AD389" s="388">
        <v>2</v>
      </c>
      <c r="AE389" s="388">
        <v>2</v>
      </c>
      <c r="AF389" s="388">
        <v>2</v>
      </c>
      <c r="AG389" s="388" t="s">
        <v>96</v>
      </c>
      <c r="AH389" s="388">
        <v>2</v>
      </c>
      <c r="AI389" s="388" t="s">
        <v>4537</v>
      </c>
    </row>
    <row r="390" spans="1:35" ht="12.75" customHeight="1" x14ac:dyDescent="0.2">
      <c r="A390" s="397" t="str">
        <f t="shared" si="6"/>
        <v>Ofsted Webpage</v>
      </c>
      <c r="B390" s="388">
        <v>54402</v>
      </c>
      <c r="C390" s="388">
        <v>109755</v>
      </c>
      <c r="D390" s="388">
        <v>10005891</v>
      </c>
      <c r="E390" s="388" t="s">
        <v>1015</v>
      </c>
      <c r="F390" s="388" t="s">
        <v>90</v>
      </c>
      <c r="G390" s="388" t="s">
        <v>13</v>
      </c>
      <c r="H390" s="388" t="s">
        <v>724</v>
      </c>
      <c r="I390" s="388" t="s">
        <v>102</v>
      </c>
      <c r="J390" s="388" t="s">
        <v>102</v>
      </c>
      <c r="K390" s="400" t="s">
        <v>195</v>
      </c>
      <c r="L390" s="388" t="s">
        <v>195</v>
      </c>
      <c r="M390" s="403">
        <v>10037415</v>
      </c>
      <c r="N390" s="388" t="s">
        <v>132</v>
      </c>
      <c r="O390" s="388" t="s">
        <v>104</v>
      </c>
      <c r="P390" s="400">
        <v>43151</v>
      </c>
      <c r="Q390" s="400">
        <v>43154</v>
      </c>
      <c r="R390" s="400">
        <v>43199</v>
      </c>
      <c r="S390" s="388">
        <v>2</v>
      </c>
      <c r="T390" s="388">
        <v>2</v>
      </c>
      <c r="U390" s="388">
        <v>2</v>
      </c>
      <c r="V390" s="388">
        <v>2</v>
      </c>
      <c r="W390" s="388">
        <v>2</v>
      </c>
      <c r="X390" s="388" t="s">
        <v>4480</v>
      </c>
      <c r="Y390" s="401">
        <v>10005382</v>
      </c>
      <c r="Z390" s="400">
        <v>42430</v>
      </c>
      <c r="AA390" s="400">
        <v>42433</v>
      </c>
      <c r="AB390" s="388" t="s">
        <v>136</v>
      </c>
      <c r="AC390" s="388" t="s">
        <v>4660</v>
      </c>
      <c r="AD390" s="388">
        <v>3</v>
      </c>
      <c r="AE390" s="388">
        <v>3</v>
      </c>
      <c r="AF390" s="388">
        <v>3</v>
      </c>
      <c r="AG390" s="388">
        <v>3</v>
      </c>
      <c r="AH390" s="388">
        <v>3</v>
      </c>
      <c r="AI390" s="388" t="s">
        <v>118</v>
      </c>
    </row>
    <row r="391" spans="1:35" ht="12.75" customHeight="1" x14ac:dyDescent="0.2">
      <c r="A391" s="397" t="str">
        <f t="shared" si="6"/>
        <v>Ofsted Webpage</v>
      </c>
      <c r="B391" s="388">
        <v>54409</v>
      </c>
      <c r="C391" s="388">
        <v>116955</v>
      </c>
      <c r="D391" s="388">
        <v>10005894</v>
      </c>
      <c r="E391" s="388" t="s">
        <v>1017</v>
      </c>
      <c r="F391" s="388" t="s">
        <v>90</v>
      </c>
      <c r="G391" s="388" t="s">
        <v>13</v>
      </c>
      <c r="H391" s="388" t="s">
        <v>326</v>
      </c>
      <c r="I391" s="388" t="s">
        <v>177</v>
      </c>
      <c r="J391" s="388" t="s">
        <v>177</v>
      </c>
      <c r="K391" s="400">
        <v>42425</v>
      </c>
      <c r="L391" s="388">
        <v>1</v>
      </c>
      <c r="M391" s="403" t="s">
        <v>5452</v>
      </c>
      <c r="N391" s="388" t="s">
        <v>4695</v>
      </c>
      <c r="O391" s="388" t="s">
        <v>104</v>
      </c>
      <c r="P391" s="400">
        <v>40602</v>
      </c>
      <c r="Q391" s="400">
        <v>40606</v>
      </c>
      <c r="R391" s="400">
        <v>40637</v>
      </c>
      <c r="S391" s="388">
        <v>2</v>
      </c>
      <c r="T391" s="388">
        <v>2</v>
      </c>
      <c r="U391" s="388">
        <v>2</v>
      </c>
      <c r="V391" s="388" t="s">
        <v>96</v>
      </c>
      <c r="W391" s="388">
        <v>2</v>
      </c>
      <c r="X391" s="388" t="s">
        <v>96</v>
      </c>
      <c r="Y391" s="401" t="s">
        <v>5453</v>
      </c>
      <c r="Z391" s="400">
        <v>39115</v>
      </c>
      <c r="AA391" s="400">
        <v>39115</v>
      </c>
      <c r="AB391" s="388" t="s">
        <v>4879</v>
      </c>
      <c r="AC391" s="388" t="s">
        <v>4660</v>
      </c>
      <c r="AD391" s="388">
        <v>3</v>
      </c>
      <c r="AE391" s="388">
        <v>3</v>
      </c>
      <c r="AF391" s="388" t="s">
        <v>96</v>
      </c>
      <c r="AG391" s="388" t="s">
        <v>96</v>
      </c>
      <c r="AH391" s="388" t="s">
        <v>96</v>
      </c>
      <c r="AI391" s="388" t="s">
        <v>118</v>
      </c>
    </row>
    <row r="392" spans="1:35" ht="12.75" customHeight="1" x14ac:dyDescent="0.2">
      <c r="A392" s="397" t="str">
        <f t="shared" si="6"/>
        <v>Ofsted Webpage</v>
      </c>
      <c r="B392" s="388">
        <v>54414</v>
      </c>
      <c r="C392" s="388">
        <v>108603</v>
      </c>
      <c r="D392" s="388">
        <v>10005897</v>
      </c>
      <c r="E392" s="388" t="s">
        <v>209</v>
      </c>
      <c r="F392" s="388" t="s">
        <v>90</v>
      </c>
      <c r="G392" s="388" t="s">
        <v>13</v>
      </c>
      <c r="H392" s="388" t="s">
        <v>210</v>
      </c>
      <c r="I392" s="388" t="s">
        <v>115</v>
      </c>
      <c r="J392" s="388" t="s">
        <v>115</v>
      </c>
      <c r="K392" s="400" t="s">
        <v>195</v>
      </c>
      <c r="L392" s="388" t="s">
        <v>195</v>
      </c>
      <c r="M392" s="403">
        <v>10022548</v>
      </c>
      <c r="N392" s="388" t="s">
        <v>136</v>
      </c>
      <c r="O392" s="388" t="s">
        <v>104</v>
      </c>
      <c r="P392" s="400">
        <v>42780</v>
      </c>
      <c r="Q392" s="400">
        <v>42783</v>
      </c>
      <c r="R392" s="400">
        <v>42802</v>
      </c>
      <c r="S392" s="388">
        <v>2</v>
      </c>
      <c r="T392" s="388">
        <v>2</v>
      </c>
      <c r="U392" s="388">
        <v>2</v>
      </c>
      <c r="V392" s="388">
        <v>2</v>
      </c>
      <c r="W392" s="388">
        <v>2</v>
      </c>
      <c r="X392" s="388" t="s">
        <v>4480</v>
      </c>
      <c r="Y392" s="401" t="s">
        <v>211</v>
      </c>
      <c r="Z392" s="400">
        <v>41702</v>
      </c>
      <c r="AA392" s="400">
        <v>41705</v>
      </c>
      <c r="AB392" s="388" t="s">
        <v>138</v>
      </c>
      <c r="AC392" s="388" t="s">
        <v>4660</v>
      </c>
      <c r="AD392" s="388">
        <v>2</v>
      </c>
      <c r="AE392" s="388">
        <v>2</v>
      </c>
      <c r="AF392" s="388">
        <v>2</v>
      </c>
      <c r="AG392" s="388" t="s">
        <v>96</v>
      </c>
      <c r="AH392" s="388">
        <v>2</v>
      </c>
      <c r="AI392" s="388" t="s">
        <v>4537</v>
      </c>
    </row>
    <row r="393" spans="1:35" ht="12.75" customHeight="1" x14ac:dyDescent="0.2">
      <c r="A393" s="397" t="str">
        <f t="shared" si="6"/>
        <v>Ofsted Webpage</v>
      </c>
      <c r="B393" s="388">
        <v>54429</v>
      </c>
      <c r="C393" s="388">
        <v>106336</v>
      </c>
      <c r="D393" s="388">
        <v>10005916</v>
      </c>
      <c r="E393" s="388" t="s">
        <v>1019</v>
      </c>
      <c r="F393" s="388" t="s">
        <v>159</v>
      </c>
      <c r="G393" s="388" t="s">
        <v>14</v>
      </c>
      <c r="H393" s="388" t="s">
        <v>389</v>
      </c>
      <c r="I393" s="388" t="s">
        <v>177</v>
      </c>
      <c r="J393" s="388" t="s">
        <v>177</v>
      </c>
      <c r="K393" s="400" t="s">
        <v>195</v>
      </c>
      <c r="L393" s="388" t="s">
        <v>195</v>
      </c>
      <c r="M393" s="403">
        <v>10041167</v>
      </c>
      <c r="N393" s="388" t="s">
        <v>197</v>
      </c>
      <c r="O393" s="388" t="s">
        <v>104</v>
      </c>
      <c r="P393" s="400">
        <v>43116</v>
      </c>
      <c r="Q393" s="400">
        <v>43119</v>
      </c>
      <c r="R393" s="400">
        <v>43150</v>
      </c>
      <c r="S393" s="388">
        <v>3</v>
      </c>
      <c r="T393" s="388">
        <v>3</v>
      </c>
      <c r="U393" s="388">
        <v>3</v>
      </c>
      <c r="V393" s="388">
        <v>2</v>
      </c>
      <c r="W393" s="388">
        <v>3</v>
      </c>
      <c r="X393" s="388" t="s">
        <v>4480</v>
      </c>
      <c r="Y393" s="401">
        <v>10011567</v>
      </c>
      <c r="Z393" s="400">
        <v>42542</v>
      </c>
      <c r="AA393" s="400">
        <v>42545</v>
      </c>
      <c r="AB393" s="388" t="s">
        <v>257</v>
      </c>
      <c r="AC393" s="388" t="s">
        <v>4660</v>
      </c>
      <c r="AD393" s="388">
        <v>3</v>
      </c>
      <c r="AE393" s="388">
        <v>3</v>
      </c>
      <c r="AF393" s="388">
        <v>3</v>
      </c>
      <c r="AG393" s="388">
        <v>3</v>
      </c>
      <c r="AH393" s="388">
        <v>3</v>
      </c>
      <c r="AI393" s="388" t="s">
        <v>4537</v>
      </c>
    </row>
    <row r="394" spans="1:35" ht="12.75" customHeight="1" x14ac:dyDescent="0.2">
      <c r="A394" s="397" t="str">
        <f t="shared" si="6"/>
        <v>Ofsted Webpage</v>
      </c>
      <c r="B394" s="388">
        <v>54434</v>
      </c>
      <c r="C394" s="388">
        <v>108550</v>
      </c>
      <c r="D394" s="388">
        <v>10005927</v>
      </c>
      <c r="E394" s="388" t="s">
        <v>3411</v>
      </c>
      <c r="F394" s="388" t="s">
        <v>90</v>
      </c>
      <c r="G394" s="388" t="s">
        <v>13</v>
      </c>
      <c r="H394" s="388" t="s">
        <v>776</v>
      </c>
      <c r="I394" s="388" t="s">
        <v>177</v>
      </c>
      <c r="J394" s="388" t="s">
        <v>177</v>
      </c>
      <c r="K394" s="400" t="s">
        <v>195</v>
      </c>
      <c r="L394" s="388" t="s">
        <v>195</v>
      </c>
      <c r="M394" s="403">
        <v>10030689</v>
      </c>
      <c r="N394" s="388" t="s">
        <v>136</v>
      </c>
      <c r="O394" s="388" t="s">
        <v>104</v>
      </c>
      <c r="P394" s="400">
        <v>42899</v>
      </c>
      <c r="Q394" s="400">
        <v>42902</v>
      </c>
      <c r="R394" s="400">
        <v>42934</v>
      </c>
      <c r="S394" s="388">
        <v>2</v>
      </c>
      <c r="T394" s="388">
        <v>2</v>
      </c>
      <c r="U394" s="388">
        <v>2</v>
      </c>
      <c r="V394" s="388">
        <v>2</v>
      </c>
      <c r="W394" s="388">
        <v>2</v>
      </c>
      <c r="X394" s="388" t="s">
        <v>4480</v>
      </c>
      <c r="Y394" s="401" t="s">
        <v>3412</v>
      </c>
      <c r="Z394" s="400">
        <v>41288</v>
      </c>
      <c r="AA394" s="400">
        <v>41292</v>
      </c>
      <c r="AB394" s="388" t="s">
        <v>1834</v>
      </c>
      <c r="AC394" s="388" t="s">
        <v>4660</v>
      </c>
      <c r="AD394" s="388">
        <v>2</v>
      </c>
      <c r="AE394" s="388">
        <v>2</v>
      </c>
      <c r="AF394" s="388">
        <v>2</v>
      </c>
      <c r="AG394" s="388" t="s">
        <v>96</v>
      </c>
      <c r="AH394" s="388">
        <v>2</v>
      </c>
      <c r="AI394" s="388" t="s">
        <v>4537</v>
      </c>
    </row>
    <row r="395" spans="1:35" ht="12.75" customHeight="1" x14ac:dyDescent="0.2">
      <c r="A395" s="397" t="str">
        <f t="shared" si="6"/>
        <v>Ofsted Webpage</v>
      </c>
      <c r="B395" s="388">
        <v>54492</v>
      </c>
      <c r="C395" s="388">
        <v>107989</v>
      </c>
      <c r="D395" s="388">
        <v>10006000</v>
      </c>
      <c r="E395" s="388" t="s">
        <v>224</v>
      </c>
      <c r="F395" s="388" t="s">
        <v>159</v>
      </c>
      <c r="G395" s="388" t="s">
        <v>14</v>
      </c>
      <c r="H395" s="388" t="s">
        <v>225</v>
      </c>
      <c r="I395" s="388" t="s">
        <v>92</v>
      </c>
      <c r="J395" s="388" t="s">
        <v>93</v>
      </c>
      <c r="K395" s="400">
        <v>42768</v>
      </c>
      <c r="L395" s="388">
        <v>1</v>
      </c>
      <c r="M395" s="403" t="s">
        <v>226</v>
      </c>
      <c r="N395" s="388" t="s">
        <v>143</v>
      </c>
      <c r="O395" s="388" t="s">
        <v>104</v>
      </c>
      <c r="P395" s="400">
        <v>41344</v>
      </c>
      <c r="Q395" s="400">
        <v>41348</v>
      </c>
      <c r="R395" s="400">
        <v>41383</v>
      </c>
      <c r="S395" s="388">
        <v>2</v>
      </c>
      <c r="T395" s="388">
        <v>1</v>
      </c>
      <c r="U395" s="388">
        <v>2</v>
      </c>
      <c r="V395" s="388" t="s">
        <v>96</v>
      </c>
      <c r="W395" s="388">
        <v>2</v>
      </c>
      <c r="X395" s="388" t="s">
        <v>96</v>
      </c>
      <c r="Y395" s="401" t="s">
        <v>4842</v>
      </c>
      <c r="Z395" s="400">
        <v>39944</v>
      </c>
      <c r="AA395" s="400">
        <v>39948</v>
      </c>
      <c r="AB395" s="388" t="s">
        <v>143</v>
      </c>
      <c r="AC395" s="388" t="s">
        <v>4660</v>
      </c>
      <c r="AD395" s="388">
        <v>2</v>
      </c>
      <c r="AE395" s="388">
        <v>2</v>
      </c>
      <c r="AF395" s="388">
        <v>2</v>
      </c>
      <c r="AG395" s="388" t="s">
        <v>96</v>
      </c>
      <c r="AH395" s="388">
        <v>2</v>
      </c>
      <c r="AI395" s="388" t="s">
        <v>4537</v>
      </c>
    </row>
    <row r="396" spans="1:35" ht="12.75" customHeight="1" x14ac:dyDescent="0.2">
      <c r="A396" s="397" t="str">
        <f t="shared" si="6"/>
        <v>Ofsted Webpage</v>
      </c>
      <c r="B396" s="388">
        <v>54495</v>
      </c>
      <c r="C396" s="388">
        <v>105310</v>
      </c>
      <c r="D396" s="388">
        <v>10006005</v>
      </c>
      <c r="E396" s="388" t="s">
        <v>2527</v>
      </c>
      <c r="F396" s="388" t="s">
        <v>90</v>
      </c>
      <c r="G396" s="388" t="s">
        <v>13</v>
      </c>
      <c r="H396" s="388" t="s">
        <v>442</v>
      </c>
      <c r="I396" s="388" t="s">
        <v>92</v>
      </c>
      <c r="J396" s="388" t="s">
        <v>93</v>
      </c>
      <c r="K396" s="400" t="s">
        <v>195</v>
      </c>
      <c r="L396" s="388" t="s">
        <v>195</v>
      </c>
      <c r="M396" s="403" t="s">
        <v>2528</v>
      </c>
      <c r="N396" s="388" t="s">
        <v>138</v>
      </c>
      <c r="O396" s="388" t="s">
        <v>104</v>
      </c>
      <c r="P396" s="400">
        <v>41834</v>
      </c>
      <c r="Q396" s="400">
        <v>41838</v>
      </c>
      <c r="R396" s="400">
        <v>41871</v>
      </c>
      <c r="S396" s="388">
        <v>1</v>
      </c>
      <c r="T396" s="388">
        <v>1</v>
      </c>
      <c r="U396" s="388">
        <v>1</v>
      </c>
      <c r="V396" s="388" t="s">
        <v>96</v>
      </c>
      <c r="W396" s="388">
        <v>1</v>
      </c>
      <c r="X396" s="388" t="s">
        <v>96</v>
      </c>
      <c r="Y396" s="401" t="s">
        <v>3418</v>
      </c>
      <c r="Z396" s="400">
        <v>41344</v>
      </c>
      <c r="AA396" s="400">
        <v>41348</v>
      </c>
      <c r="AB396" s="388" t="s">
        <v>123</v>
      </c>
      <c r="AC396" s="388" t="s">
        <v>4660</v>
      </c>
      <c r="AD396" s="388">
        <v>3</v>
      </c>
      <c r="AE396" s="388">
        <v>3</v>
      </c>
      <c r="AF396" s="388">
        <v>3</v>
      </c>
      <c r="AG396" s="388" t="s">
        <v>96</v>
      </c>
      <c r="AH396" s="388">
        <v>3</v>
      </c>
      <c r="AI396" s="388" t="s">
        <v>118</v>
      </c>
    </row>
    <row r="397" spans="1:35" ht="12.75" customHeight="1" x14ac:dyDescent="0.2">
      <c r="A397" s="397" t="str">
        <f t="shared" si="6"/>
        <v>Ofsted Webpage</v>
      </c>
      <c r="B397" s="388">
        <v>54497</v>
      </c>
      <c r="C397" s="388">
        <v>116393</v>
      </c>
      <c r="D397" s="388">
        <v>10005513</v>
      </c>
      <c r="E397" s="388" t="s">
        <v>4656</v>
      </c>
      <c r="F397" s="388" t="s">
        <v>90</v>
      </c>
      <c r="G397" s="388" t="s">
        <v>13</v>
      </c>
      <c r="H397" s="388" t="s">
        <v>252</v>
      </c>
      <c r="I397" s="388" t="s">
        <v>155</v>
      </c>
      <c r="J397" s="388" t="s">
        <v>155</v>
      </c>
      <c r="K397" s="400" t="s">
        <v>195</v>
      </c>
      <c r="L397" s="388" t="s">
        <v>195</v>
      </c>
      <c r="M397" s="403" t="s">
        <v>195</v>
      </c>
      <c r="N397" s="388" t="s">
        <v>195</v>
      </c>
      <c r="O397" s="388" t="s">
        <v>195</v>
      </c>
      <c r="P397" s="400" t="s">
        <v>195</v>
      </c>
      <c r="Q397" s="400" t="s">
        <v>195</v>
      </c>
      <c r="R397" s="400" t="s">
        <v>195</v>
      </c>
      <c r="S397" s="388" t="s">
        <v>195</v>
      </c>
      <c r="T397" s="388" t="s">
        <v>195</v>
      </c>
      <c r="U397" s="388" t="s">
        <v>195</v>
      </c>
      <c r="V397" s="388" t="s">
        <v>195</v>
      </c>
      <c r="W397" s="388" t="s">
        <v>195</v>
      </c>
      <c r="X397" s="388" t="s">
        <v>195</v>
      </c>
      <c r="Y397" s="401" t="s">
        <v>195</v>
      </c>
      <c r="Z397" s="400" t="s">
        <v>195</v>
      </c>
      <c r="AA397" s="400" t="s">
        <v>195</v>
      </c>
      <c r="AB397" s="388" t="s">
        <v>195</v>
      </c>
      <c r="AC397" s="388" t="s">
        <v>195</v>
      </c>
      <c r="AD397" s="388" t="s">
        <v>195</v>
      </c>
      <c r="AE397" s="388" t="s">
        <v>195</v>
      </c>
      <c r="AF397" s="388" t="s">
        <v>195</v>
      </c>
      <c r="AG397" s="388" t="s">
        <v>195</v>
      </c>
      <c r="AH397" s="388" t="s">
        <v>195</v>
      </c>
      <c r="AI397" s="388" t="s">
        <v>195</v>
      </c>
    </row>
    <row r="398" spans="1:35" ht="12.75" customHeight="1" x14ac:dyDescent="0.2">
      <c r="A398" s="397" t="str">
        <f t="shared" si="6"/>
        <v>Ofsted Webpage</v>
      </c>
      <c r="B398" s="388">
        <v>54501</v>
      </c>
      <c r="C398" s="388">
        <v>116226</v>
      </c>
      <c r="D398" s="388">
        <v>10007872</v>
      </c>
      <c r="E398" s="388" t="s">
        <v>153</v>
      </c>
      <c r="F398" s="388" t="s">
        <v>90</v>
      </c>
      <c r="G398" s="388" t="s">
        <v>13</v>
      </c>
      <c r="H398" s="388" t="s">
        <v>154</v>
      </c>
      <c r="I398" s="388" t="s">
        <v>155</v>
      </c>
      <c r="J398" s="388" t="s">
        <v>155</v>
      </c>
      <c r="K398" s="400">
        <v>42790</v>
      </c>
      <c r="L398" s="388">
        <v>1</v>
      </c>
      <c r="M398" s="403" t="s">
        <v>157</v>
      </c>
      <c r="N398" s="388" t="s">
        <v>98</v>
      </c>
      <c r="O398" s="388" t="s">
        <v>104</v>
      </c>
      <c r="P398" s="400">
        <v>41435</v>
      </c>
      <c r="Q398" s="400">
        <v>41439</v>
      </c>
      <c r="R398" s="400">
        <v>41474</v>
      </c>
      <c r="S398" s="388">
        <v>2</v>
      </c>
      <c r="T398" s="388">
        <v>2</v>
      </c>
      <c r="U398" s="388">
        <v>2</v>
      </c>
      <c r="V398" s="388" t="s">
        <v>96</v>
      </c>
      <c r="W398" s="388">
        <v>2</v>
      </c>
      <c r="X398" s="388" t="s">
        <v>96</v>
      </c>
      <c r="Y398" s="401" t="s">
        <v>5425</v>
      </c>
      <c r="Z398" s="400">
        <v>39665</v>
      </c>
      <c r="AA398" s="400">
        <v>39668</v>
      </c>
      <c r="AB398" s="388" t="s">
        <v>4893</v>
      </c>
      <c r="AC398" s="388" t="s">
        <v>4660</v>
      </c>
      <c r="AD398" s="388">
        <v>2</v>
      </c>
      <c r="AE398" s="388">
        <v>2</v>
      </c>
      <c r="AF398" s="388">
        <v>2</v>
      </c>
      <c r="AG398" s="388" t="s">
        <v>96</v>
      </c>
      <c r="AH398" s="388">
        <v>2</v>
      </c>
      <c r="AI398" s="388" t="s">
        <v>4537</v>
      </c>
    </row>
    <row r="399" spans="1:35" ht="12.75" customHeight="1" x14ac:dyDescent="0.2">
      <c r="A399" s="397" t="str">
        <f t="shared" si="6"/>
        <v>Ofsted Webpage</v>
      </c>
      <c r="B399" s="388">
        <v>54505</v>
      </c>
      <c r="C399" s="388">
        <v>109605</v>
      </c>
      <c r="D399" s="388">
        <v>10004748</v>
      </c>
      <c r="E399" s="388" t="s">
        <v>1021</v>
      </c>
      <c r="F399" s="388" t="s">
        <v>259</v>
      </c>
      <c r="G399" s="388" t="s">
        <v>14</v>
      </c>
      <c r="H399" s="388" t="s">
        <v>295</v>
      </c>
      <c r="I399" s="388" t="s">
        <v>186</v>
      </c>
      <c r="J399" s="388" t="s">
        <v>93</v>
      </c>
      <c r="K399" s="400" t="s">
        <v>195</v>
      </c>
      <c r="L399" s="388" t="s">
        <v>195</v>
      </c>
      <c r="M399" s="403">
        <v>10011561</v>
      </c>
      <c r="N399" s="388" t="s">
        <v>136</v>
      </c>
      <c r="O399" s="388" t="s">
        <v>104</v>
      </c>
      <c r="P399" s="400">
        <v>42542</v>
      </c>
      <c r="Q399" s="400">
        <v>42545</v>
      </c>
      <c r="R399" s="400">
        <v>42580</v>
      </c>
      <c r="S399" s="388">
        <v>2</v>
      </c>
      <c r="T399" s="388">
        <v>2</v>
      </c>
      <c r="U399" s="388">
        <v>2</v>
      </c>
      <c r="V399" s="388">
        <v>1</v>
      </c>
      <c r="W399" s="388">
        <v>2</v>
      </c>
      <c r="X399" s="388" t="s">
        <v>4480</v>
      </c>
      <c r="Y399" s="401" t="s">
        <v>4951</v>
      </c>
      <c r="Z399" s="400">
        <v>40463</v>
      </c>
      <c r="AA399" s="400">
        <v>40466</v>
      </c>
      <c r="AB399" s="388" t="s">
        <v>4695</v>
      </c>
      <c r="AC399" s="388" t="s">
        <v>4660</v>
      </c>
      <c r="AD399" s="388">
        <v>2</v>
      </c>
      <c r="AE399" s="388">
        <v>2</v>
      </c>
      <c r="AF399" s="388">
        <v>2</v>
      </c>
      <c r="AG399" s="388" t="s">
        <v>96</v>
      </c>
      <c r="AH399" s="388">
        <v>2</v>
      </c>
      <c r="AI399" s="388" t="s">
        <v>4537</v>
      </c>
    </row>
    <row r="400" spans="1:35" ht="12.75" customHeight="1" x14ac:dyDescent="0.2">
      <c r="A400" s="397" t="str">
        <f t="shared" si="6"/>
        <v>Ofsted Webpage</v>
      </c>
      <c r="B400" s="388">
        <v>54509</v>
      </c>
      <c r="C400" s="388">
        <v>110203</v>
      </c>
      <c r="D400" s="388">
        <v>10006021</v>
      </c>
      <c r="E400" s="388" t="s">
        <v>3423</v>
      </c>
      <c r="F400" s="388" t="s">
        <v>159</v>
      </c>
      <c r="G400" s="388" t="s">
        <v>14</v>
      </c>
      <c r="H400" s="388" t="s">
        <v>235</v>
      </c>
      <c r="I400" s="388" t="s">
        <v>177</v>
      </c>
      <c r="J400" s="388" t="s">
        <v>177</v>
      </c>
      <c r="K400" s="400">
        <v>42914</v>
      </c>
      <c r="L400" s="388">
        <v>1</v>
      </c>
      <c r="M400" s="403" t="s">
        <v>3424</v>
      </c>
      <c r="N400" s="388" t="s">
        <v>143</v>
      </c>
      <c r="O400" s="388" t="s">
        <v>104</v>
      </c>
      <c r="P400" s="400">
        <v>41401</v>
      </c>
      <c r="Q400" s="400">
        <v>41404</v>
      </c>
      <c r="R400" s="400">
        <v>41442</v>
      </c>
      <c r="S400" s="388">
        <v>2</v>
      </c>
      <c r="T400" s="388">
        <v>3</v>
      </c>
      <c r="U400" s="388">
        <v>2</v>
      </c>
      <c r="V400" s="388" t="s">
        <v>96</v>
      </c>
      <c r="W400" s="388">
        <v>2</v>
      </c>
      <c r="X400" s="388" t="s">
        <v>96</v>
      </c>
      <c r="Y400" s="401" t="s">
        <v>4843</v>
      </c>
      <c r="Z400" s="400">
        <v>39965</v>
      </c>
      <c r="AA400" s="400">
        <v>39969</v>
      </c>
      <c r="AB400" s="388" t="s">
        <v>143</v>
      </c>
      <c r="AC400" s="388" t="s">
        <v>4660</v>
      </c>
      <c r="AD400" s="388">
        <v>3</v>
      </c>
      <c r="AE400" s="388">
        <v>3</v>
      </c>
      <c r="AF400" s="388">
        <v>2</v>
      </c>
      <c r="AG400" s="388" t="s">
        <v>96</v>
      </c>
      <c r="AH400" s="388">
        <v>3</v>
      </c>
      <c r="AI400" s="388" t="s">
        <v>118</v>
      </c>
    </row>
    <row r="401" spans="1:35" ht="12.75" customHeight="1" x14ac:dyDescent="0.2">
      <c r="A401" s="397" t="str">
        <f t="shared" si="6"/>
        <v>Ofsted Webpage</v>
      </c>
      <c r="B401" s="388">
        <v>54510</v>
      </c>
      <c r="C401" s="388">
        <v>106612</v>
      </c>
      <c r="D401" s="388">
        <v>10005760</v>
      </c>
      <c r="E401" s="388" t="s">
        <v>432</v>
      </c>
      <c r="F401" s="388" t="s">
        <v>90</v>
      </c>
      <c r="G401" s="388" t="s">
        <v>13</v>
      </c>
      <c r="H401" s="388" t="s">
        <v>235</v>
      </c>
      <c r="I401" s="388" t="s">
        <v>177</v>
      </c>
      <c r="J401" s="388" t="s">
        <v>177</v>
      </c>
      <c r="K401" s="400" t="s">
        <v>195</v>
      </c>
      <c r="L401" s="388" t="s">
        <v>195</v>
      </c>
      <c r="M401" s="403">
        <v>10020200</v>
      </c>
      <c r="N401" s="388" t="s">
        <v>121</v>
      </c>
      <c r="O401" s="388" t="s">
        <v>117</v>
      </c>
      <c r="P401" s="400">
        <v>42669</v>
      </c>
      <c r="Q401" s="400">
        <v>42692</v>
      </c>
      <c r="R401" s="400">
        <v>42738</v>
      </c>
      <c r="S401" s="388">
        <v>2</v>
      </c>
      <c r="T401" s="388">
        <v>2</v>
      </c>
      <c r="U401" s="388">
        <v>2</v>
      </c>
      <c r="V401" s="388">
        <v>2</v>
      </c>
      <c r="W401" s="388">
        <v>2</v>
      </c>
      <c r="X401" s="388" t="s">
        <v>4480</v>
      </c>
      <c r="Y401" s="401" t="s">
        <v>433</v>
      </c>
      <c r="Z401" s="400">
        <v>41240</v>
      </c>
      <c r="AA401" s="400">
        <v>41243</v>
      </c>
      <c r="AB401" s="388" t="s">
        <v>98</v>
      </c>
      <c r="AC401" s="388" t="s">
        <v>4660</v>
      </c>
      <c r="AD401" s="388">
        <v>2</v>
      </c>
      <c r="AE401" s="388">
        <v>2</v>
      </c>
      <c r="AF401" s="388">
        <v>2</v>
      </c>
      <c r="AG401" s="388" t="s">
        <v>96</v>
      </c>
      <c r="AH401" s="388">
        <v>2</v>
      </c>
      <c r="AI401" s="388" t="s">
        <v>4537</v>
      </c>
    </row>
    <row r="402" spans="1:35" ht="12.75" customHeight="1" x14ac:dyDescent="0.2">
      <c r="A402" s="397" t="str">
        <f t="shared" si="6"/>
        <v>Ofsted Webpage</v>
      </c>
      <c r="B402" s="388">
        <v>54519</v>
      </c>
      <c r="C402" s="388">
        <v>110149</v>
      </c>
      <c r="D402" s="388">
        <v>10006029</v>
      </c>
      <c r="E402" s="388" t="s">
        <v>1737</v>
      </c>
      <c r="F402" s="388" t="s">
        <v>159</v>
      </c>
      <c r="G402" s="388" t="s">
        <v>14</v>
      </c>
      <c r="H402" s="388" t="s">
        <v>485</v>
      </c>
      <c r="I402" s="388" t="s">
        <v>102</v>
      </c>
      <c r="J402" s="388" t="s">
        <v>102</v>
      </c>
      <c r="K402" s="400">
        <v>43040</v>
      </c>
      <c r="L402" s="388">
        <v>1</v>
      </c>
      <c r="M402" s="403" t="s">
        <v>1738</v>
      </c>
      <c r="N402" s="388" t="s">
        <v>143</v>
      </c>
      <c r="O402" s="388" t="s">
        <v>104</v>
      </c>
      <c r="P402" s="400">
        <v>41918</v>
      </c>
      <c r="Q402" s="400">
        <v>41922</v>
      </c>
      <c r="R402" s="400">
        <v>41955</v>
      </c>
      <c r="S402" s="388">
        <v>2</v>
      </c>
      <c r="T402" s="388">
        <v>2</v>
      </c>
      <c r="U402" s="388">
        <v>2</v>
      </c>
      <c r="V402" s="388" t="s">
        <v>96</v>
      </c>
      <c r="W402" s="388">
        <v>2</v>
      </c>
      <c r="X402" s="388" t="s">
        <v>96</v>
      </c>
      <c r="Y402" s="401" t="s">
        <v>4844</v>
      </c>
      <c r="Z402" s="400">
        <v>39755</v>
      </c>
      <c r="AA402" s="400">
        <v>39759</v>
      </c>
      <c r="AB402" s="388" t="s">
        <v>143</v>
      </c>
      <c r="AC402" s="388" t="s">
        <v>4660</v>
      </c>
      <c r="AD402" s="388">
        <v>2</v>
      </c>
      <c r="AE402" s="388">
        <v>1</v>
      </c>
      <c r="AF402" s="388">
        <v>2</v>
      </c>
      <c r="AG402" s="388" t="s">
        <v>96</v>
      </c>
      <c r="AH402" s="388">
        <v>2</v>
      </c>
      <c r="AI402" s="388" t="s">
        <v>4537</v>
      </c>
    </row>
    <row r="403" spans="1:35" ht="12.75" customHeight="1" x14ac:dyDescent="0.2">
      <c r="A403" s="397" t="str">
        <f t="shared" si="6"/>
        <v>Ofsted Webpage</v>
      </c>
      <c r="B403" s="388">
        <v>54525</v>
      </c>
      <c r="C403" s="388">
        <v>106932</v>
      </c>
      <c r="D403" s="388">
        <v>10005222</v>
      </c>
      <c r="E403" s="388" t="s">
        <v>5395</v>
      </c>
      <c r="F403" s="388" t="s">
        <v>90</v>
      </c>
      <c r="G403" s="388" t="s">
        <v>13</v>
      </c>
      <c r="H403" s="388" t="s">
        <v>130</v>
      </c>
      <c r="I403" s="388" t="s">
        <v>131</v>
      </c>
      <c r="J403" s="388" t="s">
        <v>131</v>
      </c>
      <c r="K403" s="400" t="s">
        <v>195</v>
      </c>
      <c r="L403" s="388" t="s">
        <v>195</v>
      </c>
      <c r="M403" s="403" t="s">
        <v>195</v>
      </c>
      <c r="N403" s="388" t="s">
        <v>195</v>
      </c>
      <c r="O403" s="388" t="s">
        <v>195</v>
      </c>
      <c r="P403" s="400" t="s">
        <v>195</v>
      </c>
      <c r="Q403" s="400" t="s">
        <v>195</v>
      </c>
      <c r="R403" s="400" t="s">
        <v>195</v>
      </c>
      <c r="S403" s="388" t="s">
        <v>195</v>
      </c>
      <c r="T403" s="388" t="s">
        <v>195</v>
      </c>
      <c r="U403" s="388" t="s">
        <v>195</v>
      </c>
      <c r="V403" s="388" t="s">
        <v>195</v>
      </c>
      <c r="W403" s="388" t="s">
        <v>195</v>
      </c>
      <c r="X403" s="388" t="s">
        <v>195</v>
      </c>
      <c r="Y403" s="401" t="s">
        <v>195</v>
      </c>
      <c r="Z403" s="400" t="s">
        <v>195</v>
      </c>
      <c r="AA403" s="400" t="s">
        <v>195</v>
      </c>
      <c r="AB403" s="388" t="s">
        <v>195</v>
      </c>
      <c r="AC403" s="388" t="s">
        <v>195</v>
      </c>
      <c r="AD403" s="388" t="s">
        <v>195</v>
      </c>
      <c r="AE403" s="388" t="s">
        <v>195</v>
      </c>
      <c r="AF403" s="388" t="s">
        <v>195</v>
      </c>
      <c r="AG403" s="388" t="s">
        <v>195</v>
      </c>
      <c r="AH403" s="388" t="s">
        <v>195</v>
      </c>
      <c r="AI403" s="388" t="s">
        <v>195</v>
      </c>
    </row>
    <row r="404" spans="1:35" ht="12.75" customHeight="1" x14ac:dyDescent="0.2">
      <c r="A404" s="397" t="str">
        <f t="shared" si="6"/>
        <v>Ofsted Webpage</v>
      </c>
      <c r="B404" s="388">
        <v>54532</v>
      </c>
      <c r="C404" s="388">
        <v>105037</v>
      </c>
      <c r="D404" s="388">
        <v>10009091</v>
      </c>
      <c r="E404" s="388" t="s">
        <v>2530</v>
      </c>
      <c r="F404" s="388" t="s">
        <v>90</v>
      </c>
      <c r="G404" s="388" t="s">
        <v>13</v>
      </c>
      <c r="H404" s="388" t="s">
        <v>342</v>
      </c>
      <c r="I404" s="388" t="s">
        <v>177</v>
      </c>
      <c r="J404" s="388" t="s">
        <v>177</v>
      </c>
      <c r="K404" s="400">
        <v>43230</v>
      </c>
      <c r="L404" s="388">
        <v>1</v>
      </c>
      <c r="M404" s="403" t="s">
        <v>2531</v>
      </c>
      <c r="N404" s="388" t="s">
        <v>98</v>
      </c>
      <c r="O404" s="388" t="s">
        <v>104</v>
      </c>
      <c r="P404" s="400">
        <v>41806</v>
      </c>
      <c r="Q404" s="400">
        <v>41810</v>
      </c>
      <c r="R404" s="400">
        <v>41845</v>
      </c>
      <c r="S404" s="388">
        <v>2</v>
      </c>
      <c r="T404" s="388">
        <v>2</v>
      </c>
      <c r="U404" s="388">
        <v>2</v>
      </c>
      <c r="V404" s="388" t="s">
        <v>96</v>
      </c>
      <c r="W404" s="388">
        <v>2</v>
      </c>
      <c r="X404" s="388" t="s">
        <v>96</v>
      </c>
      <c r="Y404" s="401" t="s">
        <v>5426</v>
      </c>
      <c r="Z404" s="400">
        <v>40560</v>
      </c>
      <c r="AA404" s="400">
        <v>40563</v>
      </c>
      <c r="AB404" s="388" t="s">
        <v>4695</v>
      </c>
      <c r="AC404" s="388" t="s">
        <v>4660</v>
      </c>
      <c r="AD404" s="388">
        <v>2</v>
      </c>
      <c r="AE404" s="388">
        <v>2</v>
      </c>
      <c r="AF404" s="388">
        <v>2</v>
      </c>
      <c r="AG404" s="388" t="s">
        <v>96</v>
      </c>
      <c r="AH404" s="388">
        <v>2</v>
      </c>
      <c r="AI404" s="388" t="s">
        <v>4537</v>
      </c>
    </row>
    <row r="405" spans="1:35" ht="12.75" customHeight="1" x14ac:dyDescent="0.2">
      <c r="A405" s="397" t="str">
        <f t="shared" si="6"/>
        <v>Ofsted Webpage</v>
      </c>
      <c r="B405" s="388">
        <v>54552</v>
      </c>
      <c r="C405" s="388">
        <v>108616</v>
      </c>
      <c r="D405" s="388">
        <v>10010548</v>
      </c>
      <c r="E405" s="388" t="s">
        <v>1023</v>
      </c>
      <c r="F405" s="388" t="s">
        <v>90</v>
      </c>
      <c r="G405" s="388" t="s">
        <v>13</v>
      </c>
      <c r="H405" s="388" t="s">
        <v>395</v>
      </c>
      <c r="I405" s="388" t="s">
        <v>131</v>
      </c>
      <c r="J405" s="388" t="s">
        <v>131</v>
      </c>
      <c r="K405" s="400" t="s">
        <v>195</v>
      </c>
      <c r="L405" s="388" t="s">
        <v>195</v>
      </c>
      <c r="M405" s="403">
        <v>10011510</v>
      </c>
      <c r="N405" s="388" t="s">
        <v>121</v>
      </c>
      <c r="O405" s="388" t="s">
        <v>104</v>
      </c>
      <c r="P405" s="400">
        <v>42549</v>
      </c>
      <c r="Q405" s="400">
        <v>42551</v>
      </c>
      <c r="R405" s="400">
        <v>42579</v>
      </c>
      <c r="S405" s="388">
        <v>2</v>
      </c>
      <c r="T405" s="388">
        <v>2</v>
      </c>
      <c r="U405" s="388">
        <v>2</v>
      </c>
      <c r="V405" s="388">
        <v>2</v>
      </c>
      <c r="W405" s="388">
        <v>1</v>
      </c>
      <c r="X405" s="388" t="s">
        <v>4480</v>
      </c>
      <c r="Y405" s="401" t="s">
        <v>5427</v>
      </c>
      <c r="Z405" s="400">
        <v>40918</v>
      </c>
      <c r="AA405" s="400">
        <v>40921</v>
      </c>
      <c r="AB405" s="388" t="s">
        <v>4695</v>
      </c>
      <c r="AC405" s="388" t="s">
        <v>4660</v>
      </c>
      <c r="AD405" s="388">
        <v>2</v>
      </c>
      <c r="AE405" s="388">
        <v>2</v>
      </c>
      <c r="AF405" s="388">
        <v>2</v>
      </c>
      <c r="AG405" s="388" t="s">
        <v>96</v>
      </c>
      <c r="AH405" s="388">
        <v>1</v>
      </c>
      <c r="AI405" s="388" t="s">
        <v>4537</v>
      </c>
    </row>
    <row r="406" spans="1:35" ht="12.75" customHeight="1" x14ac:dyDescent="0.2">
      <c r="A406" s="397" t="str">
        <f t="shared" si="6"/>
        <v>Ofsted Webpage</v>
      </c>
      <c r="B406" s="388">
        <v>54562</v>
      </c>
      <c r="C406" s="388">
        <v>106937</v>
      </c>
      <c r="D406" s="388">
        <v>10006173</v>
      </c>
      <c r="E406" s="388" t="s">
        <v>1025</v>
      </c>
      <c r="F406" s="388" t="s">
        <v>90</v>
      </c>
      <c r="G406" s="388" t="s">
        <v>13</v>
      </c>
      <c r="H406" s="388" t="s">
        <v>1026</v>
      </c>
      <c r="I406" s="388" t="s">
        <v>131</v>
      </c>
      <c r="J406" s="388" t="s">
        <v>131</v>
      </c>
      <c r="K406" s="400" t="s">
        <v>195</v>
      </c>
      <c r="L406" s="388" t="s">
        <v>195</v>
      </c>
      <c r="M406" s="403">
        <v>10005009</v>
      </c>
      <c r="N406" s="388" t="s">
        <v>121</v>
      </c>
      <c r="O406" s="388" t="s">
        <v>104</v>
      </c>
      <c r="P406" s="400">
        <v>42402</v>
      </c>
      <c r="Q406" s="400">
        <v>42405</v>
      </c>
      <c r="R406" s="400">
        <v>42431</v>
      </c>
      <c r="S406" s="388">
        <v>2</v>
      </c>
      <c r="T406" s="388">
        <v>2</v>
      </c>
      <c r="U406" s="388">
        <v>2</v>
      </c>
      <c r="V406" s="388">
        <v>1</v>
      </c>
      <c r="W406" s="388">
        <v>2</v>
      </c>
      <c r="X406" s="388" t="s">
        <v>4480</v>
      </c>
      <c r="Y406" s="401" t="s">
        <v>3433</v>
      </c>
      <c r="Z406" s="400">
        <v>41253</v>
      </c>
      <c r="AA406" s="400">
        <v>41257</v>
      </c>
      <c r="AB406" s="388" t="s">
        <v>123</v>
      </c>
      <c r="AC406" s="388" t="s">
        <v>4660</v>
      </c>
      <c r="AD406" s="388">
        <v>2</v>
      </c>
      <c r="AE406" s="388">
        <v>2</v>
      </c>
      <c r="AF406" s="388">
        <v>2</v>
      </c>
      <c r="AG406" s="388" t="s">
        <v>96</v>
      </c>
      <c r="AH406" s="388">
        <v>3</v>
      </c>
      <c r="AI406" s="388" t="s">
        <v>4537</v>
      </c>
    </row>
    <row r="407" spans="1:35" ht="12.75" customHeight="1" x14ac:dyDescent="0.2">
      <c r="A407" s="397" t="str">
        <f t="shared" si="6"/>
        <v>Ofsted Webpage</v>
      </c>
      <c r="B407" s="388">
        <v>54563</v>
      </c>
      <c r="C407" s="388">
        <v>114821</v>
      </c>
      <c r="D407" s="388">
        <v>10006175</v>
      </c>
      <c r="E407" s="388" t="s">
        <v>1028</v>
      </c>
      <c r="F407" s="388" t="s">
        <v>159</v>
      </c>
      <c r="G407" s="388" t="s">
        <v>14</v>
      </c>
      <c r="H407" s="388" t="s">
        <v>1026</v>
      </c>
      <c r="I407" s="388" t="s">
        <v>131</v>
      </c>
      <c r="J407" s="388" t="s">
        <v>131</v>
      </c>
      <c r="K407" s="400" t="s">
        <v>195</v>
      </c>
      <c r="L407" s="388" t="s">
        <v>195</v>
      </c>
      <c r="M407" s="403">
        <v>10037416</v>
      </c>
      <c r="N407" s="388" t="s">
        <v>197</v>
      </c>
      <c r="O407" s="388" t="s">
        <v>104</v>
      </c>
      <c r="P407" s="400">
        <v>43074</v>
      </c>
      <c r="Q407" s="400">
        <v>43077</v>
      </c>
      <c r="R407" s="400">
        <v>43112</v>
      </c>
      <c r="S407" s="388">
        <v>2</v>
      </c>
      <c r="T407" s="388">
        <v>2</v>
      </c>
      <c r="U407" s="388">
        <v>2</v>
      </c>
      <c r="V407" s="388">
        <v>2</v>
      </c>
      <c r="W407" s="388">
        <v>2</v>
      </c>
      <c r="X407" s="388" t="s">
        <v>4480</v>
      </c>
      <c r="Y407" s="401">
        <v>10005010</v>
      </c>
      <c r="Z407" s="400">
        <v>42394</v>
      </c>
      <c r="AA407" s="400">
        <v>42397</v>
      </c>
      <c r="AB407" s="388" t="s">
        <v>257</v>
      </c>
      <c r="AC407" s="388" t="s">
        <v>4660</v>
      </c>
      <c r="AD407" s="388">
        <v>3</v>
      </c>
      <c r="AE407" s="388">
        <v>3</v>
      </c>
      <c r="AF407" s="388">
        <v>3</v>
      </c>
      <c r="AG407" s="388">
        <v>3</v>
      </c>
      <c r="AH407" s="388">
        <v>3</v>
      </c>
      <c r="AI407" s="388" t="s">
        <v>118</v>
      </c>
    </row>
    <row r="408" spans="1:35" ht="12.75" customHeight="1" x14ac:dyDescent="0.2">
      <c r="A408" s="397" t="str">
        <f t="shared" si="6"/>
        <v>Ofsted Webpage</v>
      </c>
      <c r="B408" s="388">
        <v>54584</v>
      </c>
      <c r="C408" s="388">
        <v>116188</v>
      </c>
      <c r="D408" s="388">
        <v>10006296</v>
      </c>
      <c r="E408" s="388" t="s">
        <v>158</v>
      </c>
      <c r="F408" s="388" t="s">
        <v>159</v>
      </c>
      <c r="G408" s="388" t="s">
        <v>14</v>
      </c>
      <c r="H408" s="388" t="s">
        <v>160</v>
      </c>
      <c r="I408" s="388" t="s">
        <v>161</v>
      </c>
      <c r="J408" s="388" t="s">
        <v>161</v>
      </c>
      <c r="K408" s="400">
        <v>42794</v>
      </c>
      <c r="L408" s="388">
        <v>1</v>
      </c>
      <c r="M408" s="403" t="s">
        <v>163</v>
      </c>
      <c r="N408" s="388" t="s">
        <v>143</v>
      </c>
      <c r="O408" s="388" t="s">
        <v>104</v>
      </c>
      <c r="P408" s="400">
        <v>41232</v>
      </c>
      <c r="Q408" s="400">
        <v>41236</v>
      </c>
      <c r="R408" s="400">
        <v>41276</v>
      </c>
      <c r="S408" s="388">
        <v>2</v>
      </c>
      <c r="T408" s="388">
        <v>1</v>
      </c>
      <c r="U408" s="388">
        <v>2</v>
      </c>
      <c r="V408" s="388" t="s">
        <v>96</v>
      </c>
      <c r="W408" s="388">
        <v>2</v>
      </c>
      <c r="X408" s="388" t="s">
        <v>96</v>
      </c>
      <c r="Y408" s="401" t="s">
        <v>4847</v>
      </c>
      <c r="Z408" s="400">
        <v>39867</v>
      </c>
      <c r="AA408" s="400">
        <v>39871</v>
      </c>
      <c r="AB408" s="388" t="s">
        <v>143</v>
      </c>
      <c r="AC408" s="388" t="s">
        <v>4660</v>
      </c>
      <c r="AD408" s="388">
        <v>3</v>
      </c>
      <c r="AE408" s="388">
        <v>3</v>
      </c>
      <c r="AF408" s="388">
        <v>3</v>
      </c>
      <c r="AG408" s="388" t="s">
        <v>96</v>
      </c>
      <c r="AH408" s="388">
        <v>3</v>
      </c>
      <c r="AI408" s="388" t="s">
        <v>118</v>
      </c>
    </row>
    <row r="409" spans="1:35" ht="12.75" customHeight="1" x14ac:dyDescent="0.2">
      <c r="A409" s="397" t="str">
        <f t="shared" si="6"/>
        <v>Ofsted Webpage</v>
      </c>
      <c r="B409" s="388">
        <v>54600</v>
      </c>
      <c r="C409" s="388">
        <v>116606</v>
      </c>
      <c r="D409" s="388">
        <v>10009970</v>
      </c>
      <c r="E409" s="388" t="s">
        <v>4657</v>
      </c>
      <c r="F409" s="388" t="s">
        <v>90</v>
      </c>
      <c r="G409" s="388" t="s">
        <v>13</v>
      </c>
      <c r="H409" s="388" t="s">
        <v>386</v>
      </c>
      <c r="I409" s="388" t="s">
        <v>152</v>
      </c>
      <c r="J409" s="388" t="s">
        <v>152</v>
      </c>
      <c r="K409" s="400" t="s">
        <v>195</v>
      </c>
      <c r="L409" s="388" t="s">
        <v>195</v>
      </c>
      <c r="M409" s="403" t="s">
        <v>195</v>
      </c>
      <c r="N409" s="388" t="s">
        <v>195</v>
      </c>
      <c r="O409" s="388" t="s">
        <v>195</v>
      </c>
      <c r="P409" s="400" t="s">
        <v>195</v>
      </c>
      <c r="Q409" s="400" t="s">
        <v>195</v>
      </c>
      <c r="R409" s="400" t="s">
        <v>195</v>
      </c>
      <c r="S409" s="388" t="s">
        <v>195</v>
      </c>
      <c r="T409" s="388" t="s">
        <v>195</v>
      </c>
      <c r="U409" s="388" t="s">
        <v>195</v>
      </c>
      <c r="V409" s="388" t="s">
        <v>195</v>
      </c>
      <c r="W409" s="388" t="s">
        <v>195</v>
      </c>
      <c r="X409" s="388" t="s">
        <v>195</v>
      </c>
      <c r="Y409" s="401" t="s">
        <v>195</v>
      </c>
      <c r="Z409" s="400" t="s">
        <v>195</v>
      </c>
      <c r="AA409" s="400" t="s">
        <v>195</v>
      </c>
      <c r="AB409" s="388" t="s">
        <v>195</v>
      </c>
      <c r="AC409" s="388" t="s">
        <v>195</v>
      </c>
      <c r="AD409" s="388" t="s">
        <v>195</v>
      </c>
      <c r="AE409" s="388" t="s">
        <v>195</v>
      </c>
      <c r="AF409" s="388" t="s">
        <v>195</v>
      </c>
      <c r="AG409" s="388" t="s">
        <v>195</v>
      </c>
      <c r="AH409" s="388" t="s">
        <v>195</v>
      </c>
      <c r="AI409" s="388" t="s">
        <v>195</v>
      </c>
    </row>
    <row r="410" spans="1:35" ht="12.75" customHeight="1" x14ac:dyDescent="0.2">
      <c r="A410" s="397" t="str">
        <f t="shared" si="6"/>
        <v>Ofsted Webpage</v>
      </c>
      <c r="B410" s="388">
        <v>54611</v>
      </c>
      <c r="C410" s="388">
        <v>108295</v>
      </c>
      <c r="D410" s="388">
        <v>10047049</v>
      </c>
      <c r="E410" s="388" t="s">
        <v>5004</v>
      </c>
      <c r="F410" s="388" t="s">
        <v>632</v>
      </c>
      <c r="G410" s="388" t="s">
        <v>16</v>
      </c>
      <c r="H410" s="388" t="s">
        <v>180</v>
      </c>
      <c r="I410" s="388" t="s">
        <v>102</v>
      </c>
      <c r="J410" s="388" t="s">
        <v>102</v>
      </c>
      <c r="K410" s="400" t="s">
        <v>195</v>
      </c>
      <c r="L410" s="388" t="s">
        <v>195</v>
      </c>
      <c r="M410" s="403" t="s">
        <v>5005</v>
      </c>
      <c r="N410" s="388" t="s">
        <v>650</v>
      </c>
      <c r="O410" s="388" t="s">
        <v>104</v>
      </c>
      <c r="P410" s="400">
        <v>40519</v>
      </c>
      <c r="Q410" s="400">
        <v>40520</v>
      </c>
      <c r="R410" s="400">
        <v>40562</v>
      </c>
      <c r="S410" s="388" t="s">
        <v>96</v>
      </c>
      <c r="T410" s="388" t="s">
        <v>96</v>
      </c>
      <c r="U410" s="388" t="s">
        <v>96</v>
      </c>
      <c r="V410" s="388" t="s">
        <v>96</v>
      </c>
      <c r="W410" s="388" t="s">
        <v>96</v>
      </c>
      <c r="X410" s="388" t="s">
        <v>96</v>
      </c>
      <c r="Y410" s="401" t="s">
        <v>195</v>
      </c>
      <c r="Z410" s="400" t="s">
        <v>195</v>
      </c>
      <c r="AA410" s="400" t="s">
        <v>195</v>
      </c>
      <c r="AB410" s="388" t="s">
        <v>195</v>
      </c>
      <c r="AC410" s="388" t="s">
        <v>195</v>
      </c>
      <c r="AD410" s="388" t="s">
        <v>195</v>
      </c>
      <c r="AE410" s="388" t="s">
        <v>195</v>
      </c>
      <c r="AF410" s="388" t="s">
        <v>195</v>
      </c>
      <c r="AG410" s="388" t="s">
        <v>195</v>
      </c>
      <c r="AH410" s="388" t="s">
        <v>195</v>
      </c>
      <c r="AI410" s="388" t="s">
        <v>4479</v>
      </c>
    </row>
    <row r="411" spans="1:35" ht="12.75" customHeight="1" x14ac:dyDescent="0.2">
      <c r="A411" s="397" t="str">
        <f t="shared" si="6"/>
        <v>Ofsted Webpage</v>
      </c>
      <c r="B411" s="388">
        <v>54624</v>
      </c>
      <c r="C411" s="388">
        <v>106864</v>
      </c>
      <c r="D411" s="388">
        <v>10006332</v>
      </c>
      <c r="E411" s="388" t="s">
        <v>1030</v>
      </c>
      <c r="F411" s="388" t="s">
        <v>259</v>
      </c>
      <c r="G411" s="388" t="s">
        <v>14</v>
      </c>
      <c r="H411" s="388" t="s">
        <v>299</v>
      </c>
      <c r="I411" s="388" t="s">
        <v>131</v>
      </c>
      <c r="J411" s="388" t="s">
        <v>131</v>
      </c>
      <c r="K411" s="400">
        <v>42544</v>
      </c>
      <c r="L411" s="388">
        <v>1</v>
      </c>
      <c r="M411" s="403" t="s">
        <v>3436</v>
      </c>
      <c r="N411" s="388" t="s">
        <v>98</v>
      </c>
      <c r="O411" s="388" t="s">
        <v>104</v>
      </c>
      <c r="P411" s="400">
        <v>41324</v>
      </c>
      <c r="Q411" s="400">
        <v>41327</v>
      </c>
      <c r="R411" s="400">
        <v>41358</v>
      </c>
      <c r="S411" s="388">
        <v>2</v>
      </c>
      <c r="T411" s="388">
        <v>2</v>
      </c>
      <c r="U411" s="388">
        <v>2</v>
      </c>
      <c r="V411" s="388" t="s">
        <v>96</v>
      </c>
      <c r="W411" s="388">
        <v>2</v>
      </c>
      <c r="X411" s="388" t="s">
        <v>96</v>
      </c>
      <c r="Y411" s="401" t="s">
        <v>4964</v>
      </c>
      <c r="Z411" s="400">
        <v>40588</v>
      </c>
      <c r="AA411" s="400">
        <v>40591</v>
      </c>
      <c r="AB411" s="388" t="s">
        <v>4695</v>
      </c>
      <c r="AC411" s="388" t="s">
        <v>4660</v>
      </c>
      <c r="AD411" s="388">
        <v>3</v>
      </c>
      <c r="AE411" s="388">
        <v>3</v>
      </c>
      <c r="AF411" s="388">
        <v>3</v>
      </c>
      <c r="AG411" s="388" t="s">
        <v>96</v>
      </c>
      <c r="AH411" s="388">
        <v>3</v>
      </c>
      <c r="AI411" s="388" t="s">
        <v>118</v>
      </c>
    </row>
    <row r="412" spans="1:35" ht="12.75" customHeight="1" x14ac:dyDescent="0.2">
      <c r="A412" s="397" t="str">
        <f t="shared" si="6"/>
        <v>Ofsted Webpage</v>
      </c>
      <c r="B412" s="388">
        <v>54630</v>
      </c>
      <c r="C412" s="388">
        <v>107084</v>
      </c>
      <c r="D412" s="388">
        <v>10006337</v>
      </c>
      <c r="E412" s="388" t="s">
        <v>4851</v>
      </c>
      <c r="F412" s="388" t="s">
        <v>159</v>
      </c>
      <c r="G412" s="388" t="s">
        <v>14</v>
      </c>
      <c r="H412" s="388" t="s">
        <v>768</v>
      </c>
      <c r="I412" s="388" t="s">
        <v>92</v>
      </c>
      <c r="J412" s="388" t="s">
        <v>93</v>
      </c>
      <c r="K412" s="400">
        <v>43257</v>
      </c>
      <c r="L412" s="388">
        <v>1</v>
      </c>
      <c r="M412" s="403" t="s">
        <v>2534</v>
      </c>
      <c r="N412" s="388" t="s">
        <v>352</v>
      </c>
      <c r="O412" s="388" t="s">
        <v>104</v>
      </c>
      <c r="P412" s="400">
        <v>41792</v>
      </c>
      <c r="Q412" s="400">
        <v>41796</v>
      </c>
      <c r="R412" s="400">
        <v>41829</v>
      </c>
      <c r="S412" s="388">
        <v>2</v>
      </c>
      <c r="T412" s="388">
        <v>2</v>
      </c>
      <c r="U412" s="388">
        <v>2</v>
      </c>
      <c r="V412" s="388" t="s">
        <v>96</v>
      </c>
      <c r="W412" s="388">
        <v>2</v>
      </c>
      <c r="X412" s="388" t="s">
        <v>96</v>
      </c>
      <c r="Y412" s="401" t="s">
        <v>4852</v>
      </c>
      <c r="Z412" s="400">
        <v>41029</v>
      </c>
      <c r="AA412" s="400">
        <v>41033</v>
      </c>
      <c r="AB412" s="388" t="s">
        <v>143</v>
      </c>
      <c r="AC412" s="388" t="s">
        <v>4660</v>
      </c>
      <c r="AD412" s="388">
        <v>3</v>
      </c>
      <c r="AE412" s="388">
        <v>3</v>
      </c>
      <c r="AF412" s="388">
        <v>3</v>
      </c>
      <c r="AG412" s="388" t="s">
        <v>96</v>
      </c>
      <c r="AH412" s="388">
        <v>3</v>
      </c>
      <c r="AI412" s="388" t="s">
        <v>118</v>
      </c>
    </row>
    <row r="413" spans="1:35" ht="12.75" customHeight="1" x14ac:dyDescent="0.2">
      <c r="A413" s="397" t="str">
        <f t="shared" si="6"/>
        <v>Ofsted Webpage</v>
      </c>
      <c r="B413" s="388">
        <v>54636</v>
      </c>
      <c r="C413" s="388">
        <v>116195</v>
      </c>
      <c r="D413" s="388">
        <v>10001473</v>
      </c>
      <c r="E413" s="388" t="s">
        <v>1032</v>
      </c>
      <c r="F413" s="388" t="s">
        <v>159</v>
      </c>
      <c r="G413" s="388" t="s">
        <v>14</v>
      </c>
      <c r="H413" s="388" t="s">
        <v>544</v>
      </c>
      <c r="I413" s="388" t="s">
        <v>161</v>
      </c>
      <c r="J413" s="388" t="s">
        <v>161</v>
      </c>
      <c r="K413" s="400" t="s">
        <v>195</v>
      </c>
      <c r="L413" s="388" t="s">
        <v>195</v>
      </c>
      <c r="M413" s="403">
        <v>10037417</v>
      </c>
      <c r="N413" s="388" t="s">
        <v>197</v>
      </c>
      <c r="O413" s="388" t="s">
        <v>104</v>
      </c>
      <c r="P413" s="400">
        <v>43025</v>
      </c>
      <c r="Q413" s="400">
        <v>43028</v>
      </c>
      <c r="R413" s="400">
        <v>43054</v>
      </c>
      <c r="S413" s="388">
        <v>3</v>
      </c>
      <c r="T413" s="388">
        <v>3</v>
      </c>
      <c r="U413" s="388">
        <v>3</v>
      </c>
      <c r="V413" s="388">
        <v>3</v>
      </c>
      <c r="W413" s="388">
        <v>3</v>
      </c>
      <c r="X413" s="388" t="s">
        <v>4480</v>
      </c>
      <c r="Y413" s="401">
        <v>10011511</v>
      </c>
      <c r="Z413" s="400">
        <v>42486</v>
      </c>
      <c r="AA413" s="400">
        <v>42489</v>
      </c>
      <c r="AB413" s="388" t="s">
        <v>257</v>
      </c>
      <c r="AC413" s="388" t="s">
        <v>4660</v>
      </c>
      <c r="AD413" s="388">
        <v>3</v>
      </c>
      <c r="AE413" s="388">
        <v>3</v>
      </c>
      <c r="AF413" s="388">
        <v>3</v>
      </c>
      <c r="AG413" s="388">
        <v>3</v>
      </c>
      <c r="AH413" s="388">
        <v>3</v>
      </c>
      <c r="AI413" s="388" t="s">
        <v>4537</v>
      </c>
    </row>
    <row r="414" spans="1:35" ht="12.75" customHeight="1" x14ac:dyDescent="0.2">
      <c r="A414" s="397" t="str">
        <f t="shared" si="6"/>
        <v>Ofsted Webpage</v>
      </c>
      <c r="B414" s="388">
        <v>54640</v>
      </c>
      <c r="C414" s="388">
        <v>109702</v>
      </c>
      <c r="D414" s="388">
        <v>10006365</v>
      </c>
      <c r="E414" s="388" t="s">
        <v>499</v>
      </c>
      <c r="F414" s="388" t="s">
        <v>90</v>
      </c>
      <c r="G414" s="388" t="s">
        <v>13</v>
      </c>
      <c r="H414" s="388" t="s">
        <v>374</v>
      </c>
      <c r="I414" s="388" t="s">
        <v>177</v>
      </c>
      <c r="J414" s="388" t="s">
        <v>177</v>
      </c>
      <c r="K414" s="400" t="s">
        <v>195</v>
      </c>
      <c r="L414" s="388" t="s">
        <v>195</v>
      </c>
      <c r="M414" s="403">
        <v>10005012</v>
      </c>
      <c r="N414" s="388" t="s">
        <v>309</v>
      </c>
      <c r="O414" s="388" t="s">
        <v>104</v>
      </c>
      <c r="P414" s="400">
        <v>42668</v>
      </c>
      <c r="Q414" s="400">
        <v>42671</v>
      </c>
      <c r="R414" s="400">
        <v>42706</v>
      </c>
      <c r="S414" s="388">
        <v>2</v>
      </c>
      <c r="T414" s="388">
        <v>2</v>
      </c>
      <c r="U414" s="388">
        <v>2</v>
      </c>
      <c r="V414" s="388">
        <v>2</v>
      </c>
      <c r="W414" s="388">
        <v>2</v>
      </c>
      <c r="X414" s="388" t="s">
        <v>4480</v>
      </c>
      <c r="Y414" s="401" t="s">
        <v>500</v>
      </c>
      <c r="Z414" s="400">
        <v>42038</v>
      </c>
      <c r="AA414" s="400">
        <v>42041</v>
      </c>
      <c r="AB414" s="388" t="s">
        <v>123</v>
      </c>
      <c r="AC414" s="388" t="s">
        <v>4660</v>
      </c>
      <c r="AD414" s="388">
        <v>3</v>
      </c>
      <c r="AE414" s="388">
        <v>3</v>
      </c>
      <c r="AF414" s="388">
        <v>3</v>
      </c>
      <c r="AG414" s="388" t="s">
        <v>96</v>
      </c>
      <c r="AH414" s="388">
        <v>2</v>
      </c>
      <c r="AI414" s="388" t="s">
        <v>118</v>
      </c>
    </row>
    <row r="415" spans="1:35" ht="12.75" customHeight="1" x14ac:dyDescent="0.2">
      <c r="A415" s="397" t="str">
        <f t="shared" si="6"/>
        <v>Ofsted Webpage</v>
      </c>
      <c r="B415" s="388">
        <v>54649</v>
      </c>
      <c r="C415" s="388">
        <v>105444</v>
      </c>
      <c r="D415" s="388">
        <v>10006387</v>
      </c>
      <c r="E415" s="388" t="s">
        <v>5433</v>
      </c>
      <c r="F415" s="388" t="s">
        <v>90</v>
      </c>
      <c r="G415" s="388" t="s">
        <v>13</v>
      </c>
      <c r="H415" s="388" t="s">
        <v>670</v>
      </c>
      <c r="I415" s="388" t="s">
        <v>152</v>
      </c>
      <c r="J415" s="388" t="s">
        <v>152</v>
      </c>
      <c r="K415" s="400" t="s">
        <v>195</v>
      </c>
      <c r="L415" s="388" t="s">
        <v>195</v>
      </c>
      <c r="M415" s="403" t="s">
        <v>5434</v>
      </c>
      <c r="N415" s="388" t="s">
        <v>4695</v>
      </c>
      <c r="O415" s="388" t="s">
        <v>104</v>
      </c>
      <c r="P415" s="400">
        <v>40344</v>
      </c>
      <c r="Q415" s="400">
        <v>40347</v>
      </c>
      <c r="R415" s="400">
        <v>40382</v>
      </c>
      <c r="S415" s="388">
        <v>1</v>
      </c>
      <c r="T415" s="388">
        <v>1</v>
      </c>
      <c r="U415" s="388">
        <v>2</v>
      </c>
      <c r="V415" s="388" t="s">
        <v>96</v>
      </c>
      <c r="W415" s="388">
        <v>1</v>
      </c>
      <c r="X415" s="388" t="s">
        <v>96</v>
      </c>
      <c r="Y415" s="401" t="s">
        <v>195</v>
      </c>
      <c r="Z415" s="400" t="s">
        <v>195</v>
      </c>
      <c r="AA415" s="400" t="s">
        <v>195</v>
      </c>
      <c r="AB415" s="388" t="s">
        <v>195</v>
      </c>
      <c r="AC415" s="388" t="s">
        <v>195</v>
      </c>
      <c r="AD415" s="388" t="s">
        <v>195</v>
      </c>
      <c r="AE415" s="388" t="s">
        <v>195</v>
      </c>
      <c r="AF415" s="388" t="s">
        <v>195</v>
      </c>
      <c r="AG415" s="388" t="s">
        <v>195</v>
      </c>
      <c r="AH415" s="388" t="s">
        <v>195</v>
      </c>
      <c r="AI415" s="388" t="s">
        <v>4479</v>
      </c>
    </row>
    <row r="416" spans="1:35" ht="12.75" customHeight="1" x14ac:dyDescent="0.2">
      <c r="A416" s="397" t="str">
        <f t="shared" si="6"/>
        <v>Ofsted Webpage</v>
      </c>
      <c r="B416" s="388">
        <v>54657</v>
      </c>
      <c r="C416" s="388">
        <v>108002</v>
      </c>
      <c r="D416" s="388">
        <v>10006399</v>
      </c>
      <c r="E416" s="388" t="s">
        <v>2536</v>
      </c>
      <c r="F416" s="388" t="s">
        <v>159</v>
      </c>
      <c r="G416" s="388" t="s">
        <v>14</v>
      </c>
      <c r="H416" s="388" t="s">
        <v>793</v>
      </c>
      <c r="I416" s="388" t="s">
        <v>102</v>
      </c>
      <c r="J416" s="388" t="s">
        <v>102</v>
      </c>
      <c r="K416" s="400">
        <v>43139</v>
      </c>
      <c r="L416" s="388">
        <v>1</v>
      </c>
      <c r="M416" s="403" t="s">
        <v>2537</v>
      </c>
      <c r="N416" s="388" t="s">
        <v>282</v>
      </c>
      <c r="O416" s="388" t="s">
        <v>104</v>
      </c>
      <c r="P416" s="400">
        <v>41722</v>
      </c>
      <c r="Q416" s="400">
        <v>41726</v>
      </c>
      <c r="R416" s="400">
        <v>41766</v>
      </c>
      <c r="S416" s="388">
        <v>2</v>
      </c>
      <c r="T416" s="388">
        <v>2</v>
      </c>
      <c r="U416" s="388">
        <v>2</v>
      </c>
      <c r="V416" s="388" t="s">
        <v>96</v>
      </c>
      <c r="W416" s="388">
        <v>2</v>
      </c>
      <c r="X416" s="388" t="s">
        <v>96</v>
      </c>
      <c r="Y416" s="401" t="s">
        <v>3442</v>
      </c>
      <c r="Z416" s="400">
        <v>41288</v>
      </c>
      <c r="AA416" s="400">
        <v>41292</v>
      </c>
      <c r="AB416" s="388" t="s">
        <v>143</v>
      </c>
      <c r="AC416" s="388" t="s">
        <v>4660</v>
      </c>
      <c r="AD416" s="388">
        <v>3</v>
      </c>
      <c r="AE416" s="388">
        <v>3</v>
      </c>
      <c r="AF416" s="388">
        <v>3</v>
      </c>
      <c r="AG416" s="388" t="s">
        <v>96</v>
      </c>
      <c r="AH416" s="388">
        <v>3</v>
      </c>
      <c r="AI416" s="388" t="s">
        <v>118</v>
      </c>
    </row>
    <row r="417" spans="1:35" ht="12.75" customHeight="1" x14ac:dyDescent="0.2">
      <c r="A417" s="397" t="str">
        <f t="shared" si="6"/>
        <v>Ofsted Webpage</v>
      </c>
      <c r="B417" s="388">
        <v>54664</v>
      </c>
      <c r="C417" s="388">
        <v>129400</v>
      </c>
      <c r="D417" s="388">
        <v>10043685</v>
      </c>
      <c r="E417" s="388" t="s">
        <v>5435</v>
      </c>
      <c r="F417" s="388" t="s">
        <v>90</v>
      </c>
      <c r="G417" s="388" t="s">
        <v>13</v>
      </c>
      <c r="H417" s="388" t="s">
        <v>340</v>
      </c>
      <c r="I417" s="388" t="s">
        <v>155</v>
      </c>
      <c r="J417" s="388" t="s">
        <v>155</v>
      </c>
      <c r="K417" s="400" t="s">
        <v>195</v>
      </c>
      <c r="L417" s="388" t="s">
        <v>195</v>
      </c>
      <c r="M417" s="403" t="s">
        <v>5436</v>
      </c>
      <c r="N417" s="388" t="s">
        <v>4695</v>
      </c>
      <c r="O417" s="388" t="s">
        <v>104</v>
      </c>
      <c r="P417" s="400">
        <v>40078</v>
      </c>
      <c r="Q417" s="400">
        <v>40081</v>
      </c>
      <c r="R417" s="400">
        <v>40143</v>
      </c>
      <c r="S417" s="388">
        <v>1</v>
      </c>
      <c r="T417" s="388">
        <v>1</v>
      </c>
      <c r="U417" s="388">
        <v>2</v>
      </c>
      <c r="V417" s="388" t="s">
        <v>96</v>
      </c>
      <c r="W417" s="388">
        <v>1</v>
      </c>
      <c r="X417" s="388" t="s">
        <v>96</v>
      </c>
      <c r="Y417" s="401" t="s">
        <v>5437</v>
      </c>
      <c r="Z417" s="400">
        <v>38608</v>
      </c>
      <c r="AA417" s="400">
        <v>38608</v>
      </c>
      <c r="AB417" s="388" t="s">
        <v>4879</v>
      </c>
      <c r="AC417" s="388" t="s">
        <v>4660</v>
      </c>
      <c r="AD417" s="388">
        <v>1</v>
      </c>
      <c r="AE417" s="388">
        <v>1</v>
      </c>
      <c r="AF417" s="388" t="s">
        <v>96</v>
      </c>
      <c r="AG417" s="388" t="s">
        <v>96</v>
      </c>
      <c r="AH417" s="388" t="s">
        <v>96</v>
      </c>
      <c r="AI417" s="388" t="s">
        <v>4537</v>
      </c>
    </row>
    <row r="418" spans="1:35" ht="12.75" customHeight="1" x14ac:dyDescent="0.2">
      <c r="A418" s="397" t="str">
        <f t="shared" si="6"/>
        <v>Ofsted Webpage</v>
      </c>
      <c r="B418" s="388">
        <v>54666</v>
      </c>
      <c r="C418" s="388">
        <v>112545</v>
      </c>
      <c r="D418" s="388">
        <v>10006407</v>
      </c>
      <c r="E418" s="388" t="s">
        <v>1742</v>
      </c>
      <c r="F418" s="388" t="s">
        <v>159</v>
      </c>
      <c r="G418" s="388" t="s">
        <v>14</v>
      </c>
      <c r="H418" s="388" t="s">
        <v>467</v>
      </c>
      <c r="I418" s="388" t="s">
        <v>92</v>
      </c>
      <c r="J418" s="388" t="s">
        <v>93</v>
      </c>
      <c r="K418" s="400" t="s">
        <v>195</v>
      </c>
      <c r="L418" s="388" t="s">
        <v>195</v>
      </c>
      <c r="M418" s="403">
        <v>10022478</v>
      </c>
      <c r="N418" s="388" t="s">
        <v>257</v>
      </c>
      <c r="O418" s="388" t="s">
        <v>104</v>
      </c>
      <c r="P418" s="400">
        <v>43116</v>
      </c>
      <c r="Q418" s="400">
        <v>43119</v>
      </c>
      <c r="R418" s="400">
        <v>43150</v>
      </c>
      <c r="S418" s="388">
        <v>4</v>
      </c>
      <c r="T418" s="388">
        <v>4</v>
      </c>
      <c r="U418" s="388">
        <v>3</v>
      </c>
      <c r="V418" s="388">
        <v>4</v>
      </c>
      <c r="W418" s="388">
        <v>3</v>
      </c>
      <c r="X418" s="388" t="s">
        <v>4511</v>
      </c>
      <c r="Y418" s="401" t="s">
        <v>1743</v>
      </c>
      <c r="Z418" s="400">
        <v>41967</v>
      </c>
      <c r="AA418" s="400">
        <v>41971</v>
      </c>
      <c r="AB418" s="388" t="s">
        <v>143</v>
      </c>
      <c r="AC418" s="388" t="s">
        <v>4660</v>
      </c>
      <c r="AD418" s="388">
        <v>2</v>
      </c>
      <c r="AE418" s="388">
        <v>2</v>
      </c>
      <c r="AF418" s="388">
        <v>2</v>
      </c>
      <c r="AG418" s="388" t="s">
        <v>96</v>
      </c>
      <c r="AH418" s="388">
        <v>2</v>
      </c>
      <c r="AI418" s="388" t="s">
        <v>139</v>
      </c>
    </row>
    <row r="419" spans="1:35" ht="12.75" customHeight="1" x14ac:dyDescent="0.2">
      <c r="A419" s="397" t="str">
        <f t="shared" si="6"/>
        <v>Ofsted Webpage</v>
      </c>
      <c r="B419" s="388">
        <v>54668</v>
      </c>
      <c r="C419" s="388">
        <v>107123</v>
      </c>
      <c r="D419" s="388">
        <v>10006408</v>
      </c>
      <c r="E419" s="388" t="s">
        <v>3444</v>
      </c>
      <c r="F419" s="388" t="s">
        <v>90</v>
      </c>
      <c r="G419" s="388" t="s">
        <v>13</v>
      </c>
      <c r="H419" s="388" t="s">
        <v>467</v>
      </c>
      <c r="I419" s="388" t="s">
        <v>92</v>
      </c>
      <c r="J419" s="388" t="s">
        <v>93</v>
      </c>
      <c r="K419" s="400">
        <v>42816</v>
      </c>
      <c r="L419" s="388">
        <v>1</v>
      </c>
      <c r="M419" s="403" t="s">
        <v>3445</v>
      </c>
      <c r="N419" s="388" t="s">
        <v>123</v>
      </c>
      <c r="O419" s="388" t="s">
        <v>104</v>
      </c>
      <c r="P419" s="400">
        <v>41303</v>
      </c>
      <c r="Q419" s="400">
        <v>41306</v>
      </c>
      <c r="R419" s="400">
        <v>41339</v>
      </c>
      <c r="S419" s="388">
        <v>2</v>
      </c>
      <c r="T419" s="388">
        <v>2</v>
      </c>
      <c r="U419" s="388">
        <v>2</v>
      </c>
      <c r="V419" s="388" t="s">
        <v>96</v>
      </c>
      <c r="W419" s="388">
        <v>2</v>
      </c>
      <c r="X419" s="388" t="s">
        <v>96</v>
      </c>
      <c r="Y419" s="401" t="s">
        <v>5438</v>
      </c>
      <c r="Z419" s="400">
        <v>40715</v>
      </c>
      <c r="AA419" s="400">
        <v>40718</v>
      </c>
      <c r="AB419" s="388" t="s">
        <v>4695</v>
      </c>
      <c r="AC419" s="388" t="s">
        <v>4660</v>
      </c>
      <c r="AD419" s="388">
        <v>3</v>
      </c>
      <c r="AE419" s="388">
        <v>3</v>
      </c>
      <c r="AF419" s="388">
        <v>3</v>
      </c>
      <c r="AG419" s="388" t="s">
        <v>96</v>
      </c>
      <c r="AH419" s="388">
        <v>3</v>
      </c>
      <c r="AI419" s="388" t="s">
        <v>118</v>
      </c>
    </row>
    <row r="420" spans="1:35" ht="12.75" customHeight="1" x14ac:dyDescent="0.2">
      <c r="A420" s="397" t="str">
        <f t="shared" si="6"/>
        <v>Ofsted Webpage</v>
      </c>
      <c r="B420" s="388">
        <v>54684</v>
      </c>
      <c r="C420" s="388">
        <v>112269</v>
      </c>
      <c r="D420" s="388">
        <v>10006426</v>
      </c>
      <c r="E420" s="388" t="s">
        <v>1034</v>
      </c>
      <c r="F420" s="388" t="s">
        <v>159</v>
      </c>
      <c r="G420" s="388" t="s">
        <v>14</v>
      </c>
      <c r="H420" s="388" t="s">
        <v>374</v>
      </c>
      <c r="I420" s="388" t="s">
        <v>177</v>
      </c>
      <c r="J420" s="388" t="s">
        <v>177</v>
      </c>
      <c r="K420" s="400">
        <v>42501</v>
      </c>
      <c r="L420" s="388">
        <v>1</v>
      </c>
      <c r="M420" s="403" t="s">
        <v>4848</v>
      </c>
      <c r="N420" s="388" t="s">
        <v>143</v>
      </c>
      <c r="O420" s="388" t="s">
        <v>104</v>
      </c>
      <c r="P420" s="400">
        <v>40511</v>
      </c>
      <c r="Q420" s="400">
        <v>40515</v>
      </c>
      <c r="R420" s="400">
        <v>40556</v>
      </c>
      <c r="S420" s="388">
        <v>2</v>
      </c>
      <c r="T420" s="388">
        <v>2</v>
      </c>
      <c r="U420" s="388">
        <v>2</v>
      </c>
      <c r="V420" s="388" t="s">
        <v>96</v>
      </c>
      <c r="W420" s="388">
        <v>2</v>
      </c>
      <c r="X420" s="388" t="s">
        <v>96</v>
      </c>
      <c r="Y420" s="401" t="s">
        <v>4849</v>
      </c>
      <c r="Z420" s="400">
        <v>39108</v>
      </c>
      <c r="AA420" s="400">
        <v>39108</v>
      </c>
      <c r="AB420" s="388" t="s">
        <v>4797</v>
      </c>
      <c r="AC420" s="388" t="s">
        <v>4660</v>
      </c>
      <c r="AD420" s="388">
        <v>3</v>
      </c>
      <c r="AE420" s="388">
        <v>3</v>
      </c>
      <c r="AF420" s="388" t="s">
        <v>96</v>
      </c>
      <c r="AG420" s="388" t="s">
        <v>96</v>
      </c>
      <c r="AH420" s="388" t="s">
        <v>96</v>
      </c>
      <c r="AI420" s="388" t="s">
        <v>118</v>
      </c>
    </row>
    <row r="421" spans="1:35" ht="12.75" customHeight="1" x14ac:dyDescent="0.2">
      <c r="A421" s="397" t="str">
        <f t="shared" si="6"/>
        <v>Ofsted Webpage</v>
      </c>
      <c r="B421" s="388">
        <v>54698</v>
      </c>
      <c r="C421" s="388">
        <v>109318</v>
      </c>
      <c r="D421" s="388">
        <v>10006438</v>
      </c>
      <c r="E421" s="388" t="s">
        <v>119</v>
      </c>
      <c r="F421" s="388" t="s">
        <v>90</v>
      </c>
      <c r="G421" s="388" t="s">
        <v>13</v>
      </c>
      <c r="H421" s="388" t="s">
        <v>120</v>
      </c>
      <c r="I421" s="388" t="s">
        <v>115</v>
      </c>
      <c r="J421" s="388" t="s">
        <v>115</v>
      </c>
      <c r="K421" s="400" t="s">
        <v>195</v>
      </c>
      <c r="L421" s="388" t="s">
        <v>195</v>
      </c>
      <c r="M421" s="403">
        <v>10022547</v>
      </c>
      <c r="N421" s="388" t="s">
        <v>121</v>
      </c>
      <c r="O421" s="388" t="s">
        <v>104</v>
      </c>
      <c r="P421" s="400">
        <v>42787</v>
      </c>
      <c r="Q421" s="400">
        <v>42790</v>
      </c>
      <c r="R421" s="400">
        <v>42821</v>
      </c>
      <c r="S421" s="388">
        <v>2</v>
      </c>
      <c r="T421" s="388">
        <v>2</v>
      </c>
      <c r="U421" s="388">
        <v>2</v>
      </c>
      <c r="V421" s="388">
        <v>2</v>
      </c>
      <c r="W421" s="388">
        <v>2</v>
      </c>
      <c r="X421" s="388" t="s">
        <v>4480</v>
      </c>
      <c r="Y421" s="401" t="s">
        <v>122</v>
      </c>
      <c r="Z421" s="400">
        <v>41723</v>
      </c>
      <c r="AA421" s="400">
        <v>41726</v>
      </c>
      <c r="AB421" s="388" t="s">
        <v>123</v>
      </c>
      <c r="AC421" s="388" t="s">
        <v>4660</v>
      </c>
      <c r="AD421" s="388">
        <v>2</v>
      </c>
      <c r="AE421" s="388">
        <v>2</v>
      </c>
      <c r="AF421" s="388">
        <v>2</v>
      </c>
      <c r="AG421" s="388" t="s">
        <v>96</v>
      </c>
      <c r="AH421" s="388">
        <v>3</v>
      </c>
      <c r="AI421" s="388" t="s">
        <v>4537</v>
      </c>
    </row>
    <row r="422" spans="1:35" ht="12.75" customHeight="1" x14ac:dyDescent="0.2">
      <c r="A422" s="397" t="str">
        <f t="shared" si="6"/>
        <v>Ofsted Webpage</v>
      </c>
      <c r="B422" s="388">
        <v>54714</v>
      </c>
      <c r="C422" s="388">
        <v>107996</v>
      </c>
      <c r="D422" s="388">
        <v>10006458</v>
      </c>
      <c r="E422" s="388" t="s">
        <v>2540</v>
      </c>
      <c r="F422" s="388" t="s">
        <v>259</v>
      </c>
      <c r="G422" s="388" t="s">
        <v>14</v>
      </c>
      <c r="H422" s="388" t="s">
        <v>207</v>
      </c>
      <c r="I422" s="388" t="s">
        <v>186</v>
      </c>
      <c r="J422" s="388" t="s">
        <v>93</v>
      </c>
      <c r="K422" s="400">
        <v>43011</v>
      </c>
      <c r="L422" s="388">
        <v>1</v>
      </c>
      <c r="M422" s="403" t="s">
        <v>2541</v>
      </c>
      <c r="N422" s="388" t="s">
        <v>143</v>
      </c>
      <c r="O422" s="388" t="s">
        <v>104</v>
      </c>
      <c r="P422" s="400">
        <v>41661</v>
      </c>
      <c r="Q422" s="400">
        <v>41663</v>
      </c>
      <c r="R422" s="400">
        <v>41696</v>
      </c>
      <c r="S422" s="388">
        <v>2</v>
      </c>
      <c r="T422" s="388">
        <v>2</v>
      </c>
      <c r="U422" s="388">
        <v>2</v>
      </c>
      <c r="V422" s="388" t="s">
        <v>96</v>
      </c>
      <c r="W422" s="388">
        <v>2</v>
      </c>
      <c r="X422" s="388" t="s">
        <v>96</v>
      </c>
      <c r="Y422" s="401" t="s">
        <v>4965</v>
      </c>
      <c r="Z422" s="400">
        <v>39475</v>
      </c>
      <c r="AA422" s="400">
        <v>39478</v>
      </c>
      <c r="AB422" s="388" t="s">
        <v>143</v>
      </c>
      <c r="AC422" s="388" t="s">
        <v>4660</v>
      </c>
      <c r="AD422" s="388">
        <v>2</v>
      </c>
      <c r="AE422" s="388">
        <v>2</v>
      </c>
      <c r="AF422" s="388">
        <v>3</v>
      </c>
      <c r="AG422" s="388" t="s">
        <v>96</v>
      </c>
      <c r="AH422" s="388">
        <v>2</v>
      </c>
      <c r="AI422" s="388" t="s">
        <v>4537</v>
      </c>
    </row>
    <row r="423" spans="1:35" ht="12.75" customHeight="1" x14ac:dyDescent="0.2">
      <c r="A423" s="397" t="str">
        <f t="shared" si="6"/>
        <v>Ofsted Webpage</v>
      </c>
      <c r="B423" s="388">
        <v>54719</v>
      </c>
      <c r="C423" s="388">
        <v>110161</v>
      </c>
      <c r="D423" s="388">
        <v>10006462</v>
      </c>
      <c r="E423" s="388" t="s">
        <v>2543</v>
      </c>
      <c r="F423" s="388" t="s">
        <v>159</v>
      </c>
      <c r="G423" s="388" t="s">
        <v>14</v>
      </c>
      <c r="H423" s="388" t="s">
        <v>428</v>
      </c>
      <c r="I423" s="388" t="s">
        <v>155</v>
      </c>
      <c r="J423" s="388" t="s">
        <v>155</v>
      </c>
      <c r="K423" s="400" t="s">
        <v>195</v>
      </c>
      <c r="L423" s="388" t="s">
        <v>195</v>
      </c>
      <c r="M423" s="403">
        <v>10039739</v>
      </c>
      <c r="N423" s="388" t="s">
        <v>257</v>
      </c>
      <c r="O423" s="388" t="s">
        <v>117</v>
      </c>
      <c r="P423" s="400">
        <v>43004</v>
      </c>
      <c r="Q423" s="400">
        <v>43019</v>
      </c>
      <c r="R423" s="400">
        <v>43040</v>
      </c>
      <c r="S423" s="388">
        <v>3</v>
      </c>
      <c r="T423" s="388">
        <v>3</v>
      </c>
      <c r="U423" s="388">
        <v>3</v>
      </c>
      <c r="V423" s="388">
        <v>2</v>
      </c>
      <c r="W423" s="388">
        <v>3</v>
      </c>
      <c r="X423" s="388" t="s">
        <v>4480</v>
      </c>
      <c r="Y423" s="401" t="s">
        <v>2544</v>
      </c>
      <c r="Z423" s="400">
        <v>41549</v>
      </c>
      <c r="AA423" s="400">
        <v>41551</v>
      </c>
      <c r="AB423" s="388" t="s">
        <v>143</v>
      </c>
      <c r="AC423" s="388" t="s">
        <v>4660</v>
      </c>
      <c r="AD423" s="388">
        <v>2</v>
      </c>
      <c r="AE423" s="388">
        <v>2</v>
      </c>
      <c r="AF423" s="388">
        <v>2</v>
      </c>
      <c r="AG423" s="388" t="s">
        <v>96</v>
      </c>
      <c r="AH423" s="388">
        <v>2</v>
      </c>
      <c r="AI423" s="388" t="s">
        <v>139</v>
      </c>
    </row>
    <row r="424" spans="1:35" ht="12.75" customHeight="1" x14ac:dyDescent="0.2">
      <c r="A424" s="397" t="str">
        <f t="shared" si="6"/>
        <v>Ofsted Webpage</v>
      </c>
      <c r="B424" s="388">
        <v>54725</v>
      </c>
      <c r="C424" s="388">
        <v>122966</v>
      </c>
      <c r="D424" s="388">
        <v>10037945</v>
      </c>
      <c r="E424" s="388" t="s">
        <v>2546</v>
      </c>
      <c r="F424" s="388" t="s">
        <v>90</v>
      </c>
      <c r="G424" s="388" t="s">
        <v>13</v>
      </c>
      <c r="H424" s="388" t="s">
        <v>130</v>
      </c>
      <c r="I424" s="388" t="s">
        <v>131</v>
      </c>
      <c r="J424" s="388" t="s">
        <v>131</v>
      </c>
      <c r="K424" s="400" t="s">
        <v>195</v>
      </c>
      <c r="L424" s="388" t="s">
        <v>195</v>
      </c>
      <c r="M424" s="403">
        <v>10030767</v>
      </c>
      <c r="N424" s="388" t="s">
        <v>121</v>
      </c>
      <c r="O424" s="388" t="s">
        <v>104</v>
      </c>
      <c r="P424" s="400">
        <v>42906</v>
      </c>
      <c r="Q424" s="400">
        <v>42909</v>
      </c>
      <c r="R424" s="400">
        <v>42947</v>
      </c>
      <c r="S424" s="388">
        <v>3</v>
      </c>
      <c r="T424" s="388">
        <v>3</v>
      </c>
      <c r="U424" s="388">
        <v>3</v>
      </c>
      <c r="V424" s="388">
        <v>3</v>
      </c>
      <c r="W424" s="388">
        <v>3</v>
      </c>
      <c r="X424" s="388" t="s">
        <v>4480</v>
      </c>
      <c r="Y424" s="401" t="s">
        <v>2547</v>
      </c>
      <c r="Z424" s="400">
        <v>41709</v>
      </c>
      <c r="AA424" s="400">
        <v>41712</v>
      </c>
      <c r="AB424" s="388" t="s">
        <v>98</v>
      </c>
      <c r="AC424" s="388" t="s">
        <v>4660</v>
      </c>
      <c r="AD424" s="388">
        <v>2</v>
      </c>
      <c r="AE424" s="388">
        <v>2</v>
      </c>
      <c r="AF424" s="388">
        <v>2</v>
      </c>
      <c r="AG424" s="388" t="s">
        <v>96</v>
      </c>
      <c r="AH424" s="388">
        <v>2</v>
      </c>
      <c r="AI424" s="388" t="s">
        <v>139</v>
      </c>
    </row>
    <row r="425" spans="1:35" ht="12.75" customHeight="1" x14ac:dyDescent="0.2">
      <c r="A425" s="397" t="str">
        <f t="shared" si="6"/>
        <v>Ofsted Webpage</v>
      </c>
      <c r="B425" s="388">
        <v>54726</v>
      </c>
      <c r="C425" s="388">
        <v>112419</v>
      </c>
      <c r="D425" s="388">
        <v>10006472</v>
      </c>
      <c r="E425" s="388" t="s">
        <v>129</v>
      </c>
      <c r="F425" s="388" t="s">
        <v>90</v>
      </c>
      <c r="G425" s="388" t="s">
        <v>13</v>
      </c>
      <c r="H425" s="388" t="s">
        <v>130</v>
      </c>
      <c r="I425" s="388" t="s">
        <v>131</v>
      </c>
      <c r="J425" s="388" t="s">
        <v>131</v>
      </c>
      <c r="K425" s="400" t="s">
        <v>195</v>
      </c>
      <c r="L425" s="388" t="s">
        <v>195</v>
      </c>
      <c r="M425" s="403">
        <v>10022629</v>
      </c>
      <c r="N425" s="388" t="s">
        <v>132</v>
      </c>
      <c r="O425" s="388" t="s">
        <v>104</v>
      </c>
      <c r="P425" s="400">
        <v>42786</v>
      </c>
      <c r="Q425" s="400">
        <v>42789</v>
      </c>
      <c r="R425" s="400">
        <v>42818</v>
      </c>
      <c r="S425" s="388">
        <v>2</v>
      </c>
      <c r="T425" s="388">
        <v>2</v>
      </c>
      <c r="U425" s="388">
        <v>2</v>
      </c>
      <c r="V425" s="388">
        <v>2</v>
      </c>
      <c r="W425" s="388">
        <v>2</v>
      </c>
      <c r="X425" s="388" t="s">
        <v>4480</v>
      </c>
      <c r="Y425" s="401" t="s">
        <v>133</v>
      </c>
      <c r="Z425" s="400">
        <v>42170</v>
      </c>
      <c r="AA425" s="400">
        <v>42174</v>
      </c>
      <c r="AB425" s="388" t="s">
        <v>98</v>
      </c>
      <c r="AC425" s="388" t="s">
        <v>4660</v>
      </c>
      <c r="AD425" s="388">
        <v>3</v>
      </c>
      <c r="AE425" s="388">
        <v>3</v>
      </c>
      <c r="AF425" s="388">
        <v>3</v>
      </c>
      <c r="AG425" s="388" t="s">
        <v>96</v>
      </c>
      <c r="AH425" s="388">
        <v>3</v>
      </c>
      <c r="AI425" s="388" t="s">
        <v>118</v>
      </c>
    </row>
    <row r="426" spans="1:35" ht="12.75" customHeight="1" x14ac:dyDescent="0.2">
      <c r="A426" s="397" t="str">
        <f t="shared" si="6"/>
        <v>Ofsted Webpage</v>
      </c>
      <c r="B426" s="388">
        <v>54739</v>
      </c>
      <c r="C426" s="388">
        <v>107976</v>
      </c>
      <c r="D426" s="388">
        <v>10006495</v>
      </c>
      <c r="E426" s="388" t="s">
        <v>1036</v>
      </c>
      <c r="F426" s="388" t="s">
        <v>159</v>
      </c>
      <c r="G426" s="388" t="s">
        <v>14</v>
      </c>
      <c r="H426" s="388" t="s">
        <v>145</v>
      </c>
      <c r="I426" s="388" t="s">
        <v>131</v>
      </c>
      <c r="J426" s="388" t="s">
        <v>131</v>
      </c>
      <c r="K426" s="400" t="s">
        <v>195</v>
      </c>
      <c r="L426" s="388" t="s">
        <v>195</v>
      </c>
      <c r="M426" s="403">
        <v>10041168</v>
      </c>
      <c r="N426" s="388" t="s">
        <v>197</v>
      </c>
      <c r="O426" s="388" t="s">
        <v>104</v>
      </c>
      <c r="P426" s="400">
        <v>43157</v>
      </c>
      <c r="Q426" s="400">
        <v>43160</v>
      </c>
      <c r="R426" s="400">
        <v>43199</v>
      </c>
      <c r="S426" s="388">
        <v>2</v>
      </c>
      <c r="T426" s="388">
        <v>2</v>
      </c>
      <c r="U426" s="388">
        <v>2</v>
      </c>
      <c r="V426" s="388">
        <v>2</v>
      </c>
      <c r="W426" s="388">
        <v>2</v>
      </c>
      <c r="X426" s="388" t="s">
        <v>4480</v>
      </c>
      <c r="Y426" s="401">
        <v>10017751</v>
      </c>
      <c r="Z426" s="400">
        <v>42478</v>
      </c>
      <c r="AA426" s="400">
        <v>42481</v>
      </c>
      <c r="AB426" s="388" t="s">
        <v>257</v>
      </c>
      <c r="AC426" s="388" t="s">
        <v>4660</v>
      </c>
      <c r="AD426" s="388">
        <v>3</v>
      </c>
      <c r="AE426" s="388">
        <v>3</v>
      </c>
      <c r="AF426" s="388">
        <v>3</v>
      </c>
      <c r="AG426" s="388">
        <v>3</v>
      </c>
      <c r="AH426" s="388">
        <v>3</v>
      </c>
      <c r="AI426" s="388" t="s">
        <v>118</v>
      </c>
    </row>
    <row r="427" spans="1:35" ht="12.75" customHeight="1" x14ac:dyDescent="0.2">
      <c r="A427" s="397" t="str">
        <f t="shared" si="6"/>
        <v>Ofsted Webpage</v>
      </c>
      <c r="B427" s="388">
        <v>54755</v>
      </c>
      <c r="C427" s="388">
        <v>107857</v>
      </c>
      <c r="D427" s="388">
        <v>10006517</v>
      </c>
      <c r="E427" s="388" t="s">
        <v>1038</v>
      </c>
      <c r="F427" s="388" t="s">
        <v>90</v>
      </c>
      <c r="G427" s="388" t="s">
        <v>13</v>
      </c>
      <c r="H427" s="388" t="s">
        <v>1039</v>
      </c>
      <c r="I427" s="388" t="s">
        <v>92</v>
      </c>
      <c r="J427" s="388" t="s">
        <v>93</v>
      </c>
      <c r="K427" s="400" t="s">
        <v>195</v>
      </c>
      <c r="L427" s="388" t="s">
        <v>195</v>
      </c>
      <c r="M427" s="403">
        <v>10005017</v>
      </c>
      <c r="N427" s="388" t="s">
        <v>136</v>
      </c>
      <c r="O427" s="388" t="s">
        <v>104</v>
      </c>
      <c r="P427" s="400">
        <v>42339</v>
      </c>
      <c r="Q427" s="400">
        <v>42342</v>
      </c>
      <c r="R427" s="400">
        <v>42369</v>
      </c>
      <c r="S427" s="388">
        <v>2</v>
      </c>
      <c r="T427" s="388">
        <v>2</v>
      </c>
      <c r="U427" s="388">
        <v>2</v>
      </c>
      <c r="V427" s="388">
        <v>2</v>
      </c>
      <c r="W427" s="388">
        <v>2</v>
      </c>
      <c r="X427" s="388" t="s">
        <v>4480</v>
      </c>
      <c r="Y427" s="401" t="s">
        <v>3449</v>
      </c>
      <c r="Z427" s="400">
        <v>41428</v>
      </c>
      <c r="AA427" s="400">
        <v>41432</v>
      </c>
      <c r="AB427" s="388" t="s">
        <v>123</v>
      </c>
      <c r="AC427" s="388" t="s">
        <v>4660</v>
      </c>
      <c r="AD427" s="388">
        <v>2</v>
      </c>
      <c r="AE427" s="388">
        <v>2</v>
      </c>
      <c r="AF427" s="388">
        <v>2</v>
      </c>
      <c r="AG427" s="388" t="s">
        <v>96</v>
      </c>
      <c r="AH427" s="388">
        <v>2</v>
      </c>
      <c r="AI427" s="388" t="s">
        <v>4537</v>
      </c>
    </row>
    <row r="428" spans="1:35" ht="12.75" customHeight="1" x14ac:dyDescent="0.2">
      <c r="A428" s="397" t="str">
        <f t="shared" si="6"/>
        <v>Ofsted Webpage</v>
      </c>
      <c r="B428" s="388">
        <v>54768</v>
      </c>
      <c r="C428" s="388">
        <v>115010</v>
      </c>
      <c r="D428" s="388">
        <v>10006531</v>
      </c>
      <c r="E428" s="388" t="s">
        <v>5439</v>
      </c>
      <c r="F428" s="388" t="s">
        <v>170</v>
      </c>
      <c r="G428" s="388" t="s">
        <v>13</v>
      </c>
      <c r="H428" s="388" t="s">
        <v>487</v>
      </c>
      <c r="I428" s="388" t="s">
        <v>92</v>
      </c>
      <c r="J428" s="388" t="s">
        <v>93</v>
      </c>
      <c r="K428" s="400" t="s">
        <v>195</v>
      </c>
      <c r="L428" s="388" t="s">
        <v>195</v>
      </c>
      <c r="M428" s="403" t="s">
        <v>5440</v>
      </c>
      <c r="N428" s="388" t="s">
        <v>4695</v>
      </c>
      <c r="O428" s="388" t="s">
        <v>104</v>
      </c>
      <c r="P428" s="400">
        <v>39519</v>
      </c>
      <c r="Q428" s="400">
        <v>39520</v>
      </c>
      <c r="R428" s="400">
        <v>39567</v>
      </c>
      <c r="S428" s="388">
        <v>3</v>
      </c>
      <c r="T428" s="388">
        <v>3</v>
      </c>
      <c r="U428" s="388">
        <v>3</v>
      </c>
      <c r="V428" s="388" t="s">
        <v>96</v>
      </c>
      <c r="W428" s="388">
        <v>3</v>
      </c>
      <c r="X428" s="388" t="s">
        <v>96</v>
      </c>
      <c r="Y428" s="401" t="s">
        <v>195</v>
      </c>
      <c r="Z428" s="400" t="s">
        <v>195</v>
      </c>
      <c r="AA428" s="400" t="s">
        <v>195</v>
      </c>
      <c r="AB428" s="388" t="s">
        <v>195</v>
      </c>
      <c r="AC428" s="388" t="s">
        <v>195</v>
      </c>
      <c r="AD428" s="388" t="s">
        <v>195</v>
      </c>
      <c r="AE428" s="388" t="s">
        <v>195</v>
      </c>
      <c r="AF428" s="388" t="s">
        <v>195</v>
      </c>
      <c r="AG428" s="388" t="s">
        <v>195</v>
      </c>
      <c r="AH428" s="388" t="s">
        <v>195</v>
      </c>
      <c r="AI428" s="388" t="s">
        <v>4479</v>
      </c>
    </row>
    <row r="429" spans="1:35" ht="12.75" customHeight="1" x14ac:dyDescent="0.2">
      <c r="A429" s="397" t="str">
        <f t="shared" si="6"/>
        <v>Ofsted Webpage</v>
      </c>
      <c r="B429" s="388">
        <v>54774</v>
      </c>
      <c r="C429" s="388">
        <v>112238</v>
      </c>
      <c r="D429" s="388">
        <v>10006547</v>
      </c>
      <c r="E429" s="388" t="s">
        <v>1043</v>
      </c>
      <c r="F429" s="388" t="s">
        <v>159</v>
      </c>
      <c r="G429" s="388" t="s">
        <v>14</v>
      </c>
      <c r="H429" s="388" t="s">
        <v>330</v>
      </c>
      <c r="I429" s="388" t="s">
        <v>161</v>
      </c>
      <c r="J429" s="388" t="s">
        <v>161</v>
      </c>
      <c r="K429" s="400" t="s">
        <v>195</v>
      </c>
      <c r="L429" s="388" t="s">
        <v>195</v>
      </c>
      <c r="M429" s="403">
        <v>10005018</v>
      </c>
      <c r="N429" s="388" t="s">
        <v>257</v>
      </c>
      <c r="O429" s="388" t="s">
        <v>104</v>
      </c>
      <c r="P429" s="400">
        <v>42444</v>
      </c>
      <c r="Q429" s="400">
        <v>42447</v>
      </c>
      <c r="R429" s="400">
        <v>42478</v>
      </c>
      <c r="S429" s="388">
        <v>2</v>
      </c>
      <c r="T429" s="388">
        <v>2</v>
      </c>
      <c r="U429" s="388">
        <v>2</v>
      </c>
      <c r="V429" s="388">
        <v>2</v>
      </c>
      <c r="W429" s="388">
        <v>2</v>
      </c>
      <c r="X429" s="388" t="s">
        <v>4480</v>
      </c>
      <c r="Y429" s="401" t="s">
        <v>4853</v>
      </c>
      <c r="Z429" s="400">
        <v>40497</v>
      </c>
      <c r="AA429" s="400">
        <v>40501</v>
      </c>
      <c r="AB429" s="388" t="s">
        <v>143</v>
      </c>
      <c r="AC429" s="388" t="s">
        <v>4660</v>
      </c>
      <c r="AD429" s="388">
        <v>2</v>
      </c>
      <c r="AE429" s="388">
        <v>2</v>
      </c>
      <c r="AF429" s="388">
        <v>2</v>
      </c>
      <c r="AG429" s="388" t="s">
        <v>96</v>
      </c>
      <c r="AH429" s="388">
        <v>2</v>
      </c>
      <c r="AI429" s="388" t="s">
        <v>4537</v>
      </c>
    </row>
    <row r="430" spans="1:35" ht="12.75" customHeight="1" x14ac:dyDescent="0.2">
      <c r="A430" s="397" t="str">
        <f t="shared" si="6"/>
        <v>Ofsted Webpage</v>
      </c>
      <c r="B430" s="388">
        <v>54778</v>
      </c>
      <c r="C430" s="388">
        <v>107945</v>
      </c>
      <c r="D430" s="388">
        <v>10006554</v>
      </c>
      <c r="E430" s="388" t="s">
        <v>5441</v>
      </c>
      <c r="F430" s="388" t="s">
        <v>90</v>
      </c>
      <c r="G430" s="388" t="s">
        <v>13</v>
      </c>
      <c r="H430" s="388" t="s">
        <v>1242</v>
      </c>
      <c r="I430" s="388" t="s">
        <v>115</v>
      </c>
      <c r="J430" s="388" t="s">
        <v>115</v>
      </c>
      <c r="K430" s="400" t="s">
        <v>195</v>
      </c>
      <c r="L430" s="388" t="s">
        <v>195</v>
      </c>
      <c r="M430" s="403" t="s">
        <v>5442</v>
      </c>
      <c r="N430" s="388" t="s">
        <v>4695</v>
      </c>
      <c r="O430" s="388" t="s">
        <v>104</v>
      </c>
      <c r="P430" s="400">
        <v>40498</v>
      </c>
      <c r="Q430" s="400">
        <v>40501</v>
      </c>
      <c r="R430" s="400">
        <v>40534</v>
      </c>
      <c r="S430" s="388">
        <v>2</v>
      </c>
      <c r="T430" s="388">
        <v>2</v>
      </c>
      <c r="U430" s="388">
        <v>2</v>
      </c>
      <c r="V430" s="388" t="s">
        <v>96</v>
      </c>
      <c r="W430" s="388">
        <v>2</v>
      </c>
      <c r="X430" s="388" t="s">
        <v>96</v>
      </c>
      <c r="Y430" s="401" t="s">
        <v>5443</v>
      </c>
      <c r="Z430" s="400">
        <v>38667</v>
      </c>
      <c r="AA430" s="400">
        <v>38667</v>
      </c>
      <c r="AB430" s="388" t="s">
        <v>4879</v>
      </c>
      <c r="AC430" s="388" t="s">
        <v>4660</v>
      </c>
      <c r="AD430" s="388">
        <v>2</v>
      </c>
      <c r="AE430" s="388">
        <v>2</v>
      </c>
      <c r="AF430" s="388" t="s">
        <v>96</v>
      </c>
      <c r="AG430" s="388" t="s">
        <v>96</v>
      </c>
      <c r="AH430" s="388" t="s">
        <v>96</v>
      </c>
      <c r="AI430" s="388" t="s">
        <v>4537</v>
      </c>
    </row>
    <row r="431" spans="1:35" ht="12.75" customHeight="1" x14ac:dyDescent="0.2">
      <c r="A431" s="397" t="str">
        <f t="shared" si="6"/>
        <v>Ofsted Webpage</v>
      </c>
      <c r="B431" s="388">
        <v>54780</v>
      </c>
      <c r="C431" s="388">
        <v>118744</v>
      </c>
      <c r="D431" s="388">
        <v>10011159</v>
      </c>
      <c r="E431" s="388" t="s">
        <v>5671</v>
      </c>
      <c r="F431" s="388" t="s">
        <v>90</v>
      </c>
      <c r="G431" s="388" t="s">
        <v>13</v>
      </c>
      <c r="H431" s="388" t="s">
        <v>243</v>
      </c>
      <c r="I431" s="388" t="s">
        <v>177</v>
      </c>
      <c r="J431" s="388" t="s">
        <v>177</v>
      </c>
      <c r="K431" s="400" t="s">
        <v>195</v>
      </c>
      <c r="L431" s="388" t="s">
        <v>195</v>
      </c>
      <c r="M431" s="403" t="s">
        <v>195</v>
      </c>
      <c r="N431" s="388" t="s">
        <v>195</v>
      </c>
      <c r="O431" s="388" t="s">
        <v>195</v>
      </c>
      <c r="P431" s="400" t="s">
        <v>195</v>
      </c>
      <c r="Q431" s="400" t="s">
        <v>195</v>
      </c>
      <c r="R431" s="400" t="s">
        <v>195</v>
      </c>
      <c r="S431" s="388" t="s">
        <v>195</v>
      </c>
      <c r="T431" s="388" t="s">
        <v>195</v>
      </c>
      <c r="U431" s="388" t="s">
        <v>195</v>
      </c>
      <c r="V431" s="388" t="s">
        <v>195</v>
      </c>
      <c r="W431" s="388" t="s">
        <v>195</v>
      </c>
      <c r="X431" s="388" t="s">
        <v>195</v>
      </c>
      <c r="Y431" s="401" t="s">
        <v>195</v>
      </c>
      <c r="Z431" s="388" t="s">
        <v>195</v>
      </c>
      <c r="AA431" s="388" t="s">
        <v>195</v>
      </c>
      <c r="AB431" s="388" t="s">
        <v>195</v>
      </c>
      <c r="AC431" s="388" t="s">
        <v>195</v>
      </c>
      <c r="AD431" s="388" t="s">
        <v>195</v>
      </c>
      <c r="AE431" s="388" t="s">
        <v>195</v>
      </c>
      <c r="AF431" s="388" t="s">
        <v>195</v>
      </c>
      <c r="AG431" s="388" t="s">
        <v>195</v>
      </c>
      <c r="AH431" s="388" t="s">
        <v>195</v>
      </c>
      <c r="AI431" s="388" t="s">
        <v>195</v>
      </c>
    </row>
    <row r="432" spans="1:35" ht="12.75" customHeight="1" x14ac:dyDescent="0.2">
      <c r="A432" s="397" t="str">
        <f t="shared" si="6"/>
        <v>Ofsted Webpage</v>
      </c>
      <c r="B432" s="388">
        <v>54781</v>
      </c>
      <c r="C432" s="388">
        <v>106571</v>
      </c>
      <c r="D432" s="388">
        <v>10009095</v>
      </c>
      <c r="E432" s="388" t="s">
        <v>5444</v>
      </c>
      <c r="F432" s="388" t="s">
        <v>90</v>
      </c>
      <c r="G432" s="388" t="s">
        <v>13</v>
      </c>
      <c r="H432" s="388" t="s">
        <v>167</v>
      </c>
      <c r="I432" s="388" t="s">
        <v>102</v>
      </c>
      <c r="J432" s="388" t="s">
        <v>102</v>
      </c>
      <c r="K432" s="400" t="s">
        <v>195</v>
      </c>
      <c r="L432" s="388" t="s">
        <v>195</v>
      </c>
      <c r="M432" s="403" t="s">
        <v>195</v>
      </c>
      <c r="N432" s="388" t="s">
        <v>195</v>
      </c>
      <c r="O432" s="388" t="s">
        <v>195</v>
      </c>
      <c r="P432" s="400" t="s">
        <v>195</v>
      </c>
      <c r="Q432" s="400" t="s">
        <v>195</v>
      </c>
      <c r="R432" s="400" t="s">
        <v>195</v>
      </c>
      <c r="S432" s="388" t="s">
        <v>195</v>
      </c>
      <c r="T432" s="388" t="s">
        <v>195</v>
      </c>
      <c r="U432" s="388" t="s">
        <v>195</v>
      </c>
      <c r="V432" s="388" t="s">
        <v>195</v>
      </c>
      <c r="W432" s="388" t="s">
        <v>195</v>
      </c>
      <c r="X432" s="388" t="s">
        <v>195</v>
      </c>
      <c r="Y432" s="401" t="s">
        <v>195</v>
      </c>
      <c r="Z432" s="400" t="s">
        <v>195</v>
      </c>
      <c r="AA432" s="400" t="s">
        <v>195</v>
      </c>
      <c r="AB432" s="388" t="s">
        <v>195</v>
      </c>
      <c r="AC432" s="388" t="s">
        <v>195</v>
      </c>
      <c r="AD432" s="388" t="s">
        <v>195</v>
      </c>
      <c r="AE432" s="388" t="s">
        <v>195</v>
      </c>
      <c r="AF432" s="388" t="s">
        <v>195</v>
      </c>
      <c r="AG432" s="388" t="s">
        <v>195</v>
      </c>
      <c r="AH432" s="388" t="s">
        <v>195</v>
      </c>
      <c r="AI432" s="388" t="s">
        <v>195</v>
      </c>
    </row>
    <row r="433" spans="1:35" ht="12.75" customHeight="1" x14ac:dyDescent="0.2">
      <c r="A433" s="397" t="str">
        <f t="shared" si="6"/>
        <v>Ofsted Webpage</v>
      </c>
      <c r="B433" s="388">
        <v>54785</v>
      </c>
      <c r="C433" s="388">
        <v>116777</v>
      </c>
      <c r="D433" s="388">
        <v>10006559</v>
      </c>
      <c r="E433" s="388" t="s">
        <v>2549</v>
      </c>
      <c r="F433" s="388" t="s">
        <v>170</v>
      </c>
      <c r="G433" s="388" t="s">
        <v>13</v>
      </c>
      <c r="H433" s="388" t="s">
        <v>724</v>
      </c>
      <c r="I433" s="388" t="s">
        <v>102</v>
      </c>
      <c r="J433" s="388" t="s">
        <v>102</v>
      </c>
      <c r="K433" s="400" t="s">
        <v>195</v>
      </c>
      <c r="L433" s="388" t="s">
        <v>195</v>
      </c>
      <c r="M433" s="403" t="s">
        <v>2550</v>
      </c>
      <c r="N433" s="388" t="s">
        <v>98</v>
      </c>
      <c r="O433" s="388" t="s">
        <v>104</v>
      </c>
      <c r="P433" s="400">
        <v>41666</v>
      </c>
      <c r="Q433" s="400">
        <v>41670</v>
      </c>
      <c r="R433" s="400">
        <v>41701</v>
      </c>
      <c r="S433" s="388">
        <v>2</v>
      </c>
      <c r="T433" s="388">
        <v>2</v>
      </c>
      <c r="U433" s="388">
        <v>2</v>
      </c>
      <c r="V433" s="388" t="s">
        <v>96</v>
      </c>
      <c r="W433" s="388">
        <v>2</v>
      </c>
      <c r="X433" s="388" t="s">
        <v>96</v>
      </c>
      <c r="Y433" s="401" t="s">
        <v>4915</v>
      </c>
      <c r="Z433" s="400">
        <v>39406</v>
      </c>
      <c r="AA433" s="400">
        <v>39409</v>
      </c>
      <c r="AB433" s="388" t="s">
        <v>4695</v>
      </c>
      <c r="AC433" s="388" t="s">
        <v>4660</v>
      </c>
      <c r="AD433" s="388">
        <v>2</v>
      </c>
      <c r="AE433" s="388">
        <v>2</v>
      </c>
      <c r="AF433" s="388">
        <v>3</v>
      </c>
      <c r="AG433" s="388" t="s">
        <v>96</v>
      </c>
      <c r="AH433" s="388">
        <v>2</v>
      </c>
      <c r="AI433" s="388" t="s">
        <v>4537</v>
      </c>
    </row>
    <row r="434" spans="1:35" ht="12.75" customHeight="1" x14ac:dyDescent="0.2">
      <c r="A434" s="397" t="str">
        <f t="shared" si="6"/>
        <v>Ofsted Webpage</v>
      </c>
      <c r="B434" s="388">
        <v>54803</v>
      </c>
      <c r="C434" s="388">
        <v>107555</v>
      </c>
      <c r="D434" s="388">
        <v>10006574</v>
      </c>
      <c r="E434" s="388" t="s">
        <v>1749</v>
      </c>
      <c r="F434" s="388" t="s">
        <v>90</v>
      </c>
      <c r="G434" s="388" t="s">
        <v>13</v>
      </c>
      <c r="H434" s="388" t="s">
        <v>559</v>
      </c>
      <c r="I434" s="388" t="s">
        <v>186</v>
      </c>
      <c r="J434" s="388" t="s">
        <v>93</v>
      </c>
      <c r="K434" s="400" t="s">
        <v>195</v>
      </c>
      <c r="L434" s="388" t="s">
        <v>195</v>
      </c>
      <c r="M434" s="403" t="s">
        <v>1750</v>
      </c>
      <c r="N434" s="388" t="s">
        <v>123</v>
      </c>
      <c r="O434" s="388" t="s">
        <v>104</v>
      </c>
      <c r="P434" s="400">
        <v>41982</v>
      </c>
      <c r="Q434" s="400">
        <v>41984</v>
      </c>
      <c r="R434" s="400">
        <v>42020</v>
      </c>
      <c r="S434" s="388">
        <v>1</v>
      </c>
      <c r="T434" s="388">
        <v>1</v>
      </c>
      <c r="U434" s="388">
        <v>1</v>
      </c>
      <c r="V434" s="388" t="s">
        <v>96</v>
      </c>
      <c r="W434" s="388">
        <v>1</v>
      </c>
      <c r="X434" s="388" t="s">
        <v>96</v>
      </c>
      <c r="Y434" s="401" t="s">
        <v>5445</v>
      </c>
      <c r="Z434" s="400">
        <v>39461</v>
      </c>
      <c r="AA434" s="400">
        <v>39463</v>
      </c>
      <c r="AB434" s="388" t="s">
        <v>4695</v>
      </c>
      <c r="AC434" s="388" t="s">
        <v>4660</v>
      </c>
      <c r="AD434" s="388">
        <v>1</v>
      </c>
      <c r="AE434" s="388">
        <v>1</v>
      </c>
      <c r="AF434" s="388">
        <v>1</v>
      </c>
      <c r="AG434" s="388" t="s">
        <v>96</v>
      </c>
      <c r="AH434" s="388">
        <v>1</v>
      </c>
      <c r="AI434" s="388" t="s">
        <v>4537</v>
      </c>
    </row>
    <row r="435" spans="1:35" ht="12.75" customHeight="1" x14ac:dyDescent="0.2">
      <c r="A435" s="397" t="str">
        <f t="shared" si="6"/>
        <v>Ofsted Webpage</v>
      </c>
      <c r="B435" s="388">
        <v>54805</v>
      </c>
      <c r="C435" s="388">
        <v>116973</v>
      </c>
      <c r="D435" s="388">
        <v>10033440</v>
      </c>
      <c r="E435" s="388" t="s">
        <v>3451</v>
      </c>
      <c r="F435" s="388" t="s">
        <v>170</v>
      </c>
      <c r="G435" s="388" t="s">
        <v>13</v>
      </c>
      <c r="H435" s="388" t="s">
        <v>219</v>
      </c>
      <c r="I435" s="388" t="s">
        <v>177</v>
      </c>
      <c r="J435" s="388" t="s">
        <v>177</v>
      </c>
      <c r="K435" s="400">
        <v>42943</v>
      </c>
      <c r="L435" s="388">
        <v>1</v>
      </c>
      <c r="M435" s="403" t="s">
        <v>3452</v>
      </c>
      <c r="N435" s="388" t="s">
        <v>98</v>
      </c>
      <c r="O435" s="388" t="s">
        <v>104</v>
      </c>
      <c r="P435" s="400">
        <v>41330</v>
      </c>
      <c r="Q435" s="400">
        <v>41334</v>
      </c>
      <c r="R435" s="400">
        <v>41373</v>
      </c>
      <c r="S435" s="388">
        <v>2</v>
      </c>
      <c r="T435" s="388">
        <v>2</v>
      </c>
      <c r="U435" s="388">
        <v>2</v>
      </c>
      <c r="V435" s="388" t="s">
        <v>96</v>
      </c>
      <c r="W435" s="388">
        <v>2</v>
      </c>
      <c r="X435" s="388" t="s">
        <v>96</v>
      </c>
      <c r="Y435" s="401" t="s">
        <v>4895</v>
      </c>
      <c r="Z435" s="400">
        <v>39881</v>
      </c>
      <c r="AA435" s="400">
        <v>39892</v>
      </c>
      <c r="AB435" s="388" t="s">
        <v>98</v>
      </c>
      <c r="AC435" s="388" t="s">
        <v>4660</v>
      </c>
      <c r="AD435" s="388">
        <v>3</v>
      </c>
      <c r="AE435" s="388">
        <v>3</v>
      </c>
      <c r="AF435" s="388">
        <v>3</v>
      </c>
      <c r="AG435" s="388" t="s">
        <v>96</v>
      </c>
      <c r="AH435" s="388">
        <v>2</v>
      </c>
      <c r="AI435" s="388" t="s">
        <v>118</v>
      </c>
    </row>
    <row r="436" spans="1:35" ht="12.75" customHeight="1" x14ac:dyDescent="0.2">
      <c r="A436" s="397" t="str">
        <f t="shared" si="6"/>
        <v>Ofsted Webpage</v>
      </c>
      <c r="B436" s="388">
        <v>54810</v>
      </c>
      <c r="C436" s="388">
        <v>106975</v>
      </c>
      <c r="D436" s="388">
        <v>10000565</v>
      </c>
      <c r="E436" s="388" t="s">
        <v>5446</v>
      </c>
      <c r="F436" s="388" t="s">
        <v>90</v>
      </c>
      <c r="G436" s="388" t="s">
        <v>13</v>
      </c>
      <c r="H436" s="388" t="s">
        <v>151</v>
      </c>
      <c r="I436" s="388" t="s">
        <v>152</v>
      </c>
      <c r="J436" s="388" t="s">
        <v>152</v>
      </c>
      <c r="K436" s="400">
        <v>42849</v>
      </c>
      <c r="L436" s="388">
        <v>1</v>
      </c>
      <c r="M436" s="403" t="s">
        <v>3455</v>
      </c>
      <c r="N436" s="388" t="s">
        <v>123</v>
      </c>
      <c r="O436" s="388" t="s">
        <v>104</v>
      </c>
      <c r="P436" s="400">
        <v>41254</v>
      </c>
      <c r="Q436" s="400">
        <v>41256</v>
      </c>
      <c r="R436" s="400">
        <v>41296</v>
      </c>
      <c r="S436" s="388">
        <v>2</v>
      </c>
      <c r="T436" s="388">
        <v>2</v>
      </c>
      <c r="U436" s="388">
        <v>2</v>
      </c>
      <c r="V436" s="388" t="s">
        <v>96</v>
      </c>
      <c r="W436" s="388">
        <v>2</v>
      </c>
      <c r="X436" s="388" t="s">
        <v>96</v>
      </c>
      <c r="Y436" s="401" t="s">
        <v>5447</v>
      </c>
      <c r="Z436" s="400">
        <v>40386</v>
      </c>
      <c r="AA436" s="400">
        <v>40389</v>
      </c>
      <c r="AB436" s="388" t="s">
        <v>4695</v>
      </c>
      <c r="AC436" s="388" t="s">
        <v>4660</v>
      </c>
      <c r="AD436" s="388">
        <v>3</v>
      </c>
      <c r="AE436" s="388">
        <v>3</v>
      </c>
      <c r="AF436" s="388">
        <v>3</v>
      </c>
      <c r="AG436" s="388" t="s">
        <v>96</v>
      </c>
      <c r="AH436" s="388">
        <v>3</v>
      </c>
      <c r="AI436" s="388" t="s">
        <v>118</v>
      </c>
    </row>
    <row r="437" spans="1:35" ht="12.75" customHeight="1" x14ac:dyDescent="0.2">
      <c r="A437" s="397" t="str">
        <f t="shared" si="6"/>
        <v>Ofsted Webpage</v>
      </c>
      <c r="B437" s="388">
        <v>54838</v>
      </c>
      <c r="C437" s="388">
        <v>105782</v>
      </c>
      <c r="D437" s="388">
        <v>10000446</v>
      </c>
      <c r="E437" s="388" t="s">
        <v>1045</v>
      </c>
      <c r="F437" s="388" t="s">
        <v>90</v>
      </c>
      <c r="G437" s="388" t="s">
        <v>13</v>
      </c>
      <c r="H437" s="388" t="s">
        <v>266</v>
      </c>
      <c r="I437" s="388" t="s">
        <v>131</v>
      </c>
      <c r="J437" s="388" t="s">
        <v>131</v>
      </c>
      <c r="K437" s="400" t="s">
        <v>195</v>
      </c>
      <c r="L437" s="388" t="s">
        <v>195</v>
      </c>
      <c r="M437" s="403">
        <v>10054259</v>
      </c>
      <c r="N437" s="388" t="s">
        <v>136</v>
      </c>
      <c r="O437" s="388" t="s">
        <v>104</v>
      </c>
      <c r="P437" s="400">
        <v>43305</v>
      </c>
      <c r="Q437" s="400">
        <v>43308</v>
      </c>
      <c r="R437" s="400">
        <v>43371</v>
      </c>
      <c r="S437" s="388">
        <v>3</v>
      </c>
      <c r="T437" s="388">
        <v>3</v>
      </c>
      <c r="U437" s="388">
        <v>3</v>
      </c>
      <c r="V437" s="388">
        <v>3</v>
      </c>
      <c r="W437" s="388">
        <v>3</v>
      </c>
      <c r="X437" s="388" t="s">
        <v>4480</v>
      </c>
      <c r="Y437" s="401" t="s">
        <v>4481</v>
      </c>
      <c r="Z437" s="400">
        <v>40315</v>
      </c>
      <c r="AA437" s="400">
        <v>40319</v>
      </c>
      <c r="AB437" s="388" t="s">
        <v>98</v>
      </c>
      <c r="AC437" s="388" t="s">
        <v>4660</v>
      </c>
      <c r="AD437" s="388">
        <v>2</v>
      </c>
      <c r="AE437" s="388">
        <v>2</v>
      </c>
      <c r="AF437" s="388">
        <v>2</v>
      </c>
      <c r="AG437" s="388" t="s">
        <v>96</v>
      </c>
      <c r="AH437" s="388">
        <v>2</v>
      </c>
      <c r="AI437" s="388" t="s">
        <v>139</v>
      </c>
    </row>
    <row r="438" spans="1:35" ht="12.75" customHeight="1" x14ac:dyDescent="0.2">
      <c r="A438" s="397" t="str">
        <f t="shared" si="6"/>
        <v>Ofsted Webpage</v>
      </c>
      <c r="B438" s="388">
        <v>54842</v>
      </c>
      <c r="C438" s="388">
        <v>116984</v>
      </c>
      <c r="D438" s="388">
        <v>10002527</v>
      </c>
      <c r="E438" s="388" t="s">
        <v>3944</v>
      </c>
      <c r="F438" s="388" t="s">
        <v>170</v>
      </c>
      <c r="G438" s="388" t="s">
        <v>13</v>
      </c>
      <c r="H438" s="388" t="s">
        <v>563</v>
      </c>
      <c r="I438" s="388" t="s">
        <v>115</v>
      </c>
      <c r="J438" s="388" t="s">
        <v>115</v>
      </c>
      <c r="K438" s="400" t="s">
        <v>195</v>
      </c>
      <c r="L438" s="388" t="s">
        <v>195</v>
      </c>
      <c r="M438" s="403">
        <v>10034207</v>
      </c>
      <c r="N438" s="388" t="s">
        <v>136</v>
      </c>
      <c r="O438" s="388" t="s">
        <v>104</v>
      </c>
      <c r="P438" s="400">
        <v>42822</v>
      </c>
      <c r="Q438" s="400">
        <v>42825</v>
      </c>
      <c r="R438" s="400">
        <v>42900</v>
      </c>
      <c r="S438" s="388">
        <v>1</v>
      </c>
      <c r="T438" s="388">
        <v>1</v>
      </c>
      <c r="U438" s="388">
        <v>1</v>
      </c>
      <c r="V438" s="388">
        <v>1</v>
      </c>
      <c r="W438" s="388">
        <v>1</v>
      </c>
      <c r="X438" s="388" t="s">
        <v>4480</v>
      </c>
      <c r="Y438" s="401" t="s">
        <v>4916</v>
      </c>
      <c r="Z438" s="400">
        <v>40442</v>
      </c>
      <c r="AA438" s="400">
        <v>40445</v>
      </c>
      <c r="AB438" s="388" t="s">
        <v>4695</v>
      </c>
      <c r="AC438" s="388" t="s">
        <v>4660</v>
      </c>
      <c r="AD438" s="388">
        <v>1</v>
      </c>
      <c r="AE438" s="388">
        <v>1</v>
      </c>
      <c r="AF438" s="388">
        <v>1</v>
      </c>
      <c r="AG438" s="388" t="s">
        <v>96</v>
      </c>
      <c r="AH438" s="388">
        <v>1</v>
      </c>
      <c r="AI438" s="388" t="s">
        <v>4537</v>
      </c>
    </row>
    <row r="439" spans="1:35" ht="12.75" customHeight="1" x14ac:dyDescent="0.2">
      <c r="A439" s="397" t="str">
        <f t="shared" si="6"/>
        <v>Ofsted Webpage</v>
      </c>
      <c r="B439" s="388">
        <v>54859</v>
      </c>
      <c r="C439" s="388">
        <v>108289</v>
      </c>
      <c r="D439" s="388">
        <v>10002869</v>
      </c>
      <c r="E439" s="388" t="s">
        <v>1047</v>
      </c>
      <c r="F439" s="388" t="s">
        <v>632</v>
      </c>
      <c r="G439" s="388" t="s">
        <v>16</v>
      </c>
      <c r="H439" s="388" t="s">
        <v>312</v>
      </c>
      <c r="I439" s="388" t="s">
        <v>131</v>
      </c>
      <c r="J439" s="388" t="s">
        <v>131</v>
      </c>
      <c r="K439" s="400" t="s">
        <v>195</v>
      </c>
      <c r="L439" s="388" t="s">
        <v>195</v>
      </c>
      <c r="M439" s="403">
        <v>10005020</v>
      </c>
      <c r="N439" s="388" t="s">
        <v>650</v>
      </c>
      <c r="O439" s="388" t="s">
        <v>104</v>
      </c>
      <c r="P439" s="400">
        <v>42333</v>
      </c>
      <c r="Q439" s="400">
        <v>42334</v>
      </c>
      <c r="R439" s="400">
        <v>42368</v>
      </c>
      <c r="S439" s="388">
        <v>1</v>
      </c>
      <c r="T439" s="388">
        <v>1</v>
      </c>
      <c r="U439" s="388">
        <v>1</v>
      </c>
      <c r="V439" s="388">
        <v>1</v>
      </c>
      <c r="W439" s="388">
        <v>1</v>
      </c>
      <c r="X439" s="388" t="s">
        <v>4480</v>
      </c>
      <c r="Y439" s="401" t="s">
        <v>5006</v>
      </c>
      <c r="Z439" s="400">
        <v>40834</v>
      </c>
      <c r="AA439" s="400">
        <v>40835</v>
      </c>
      <c r="AB439" s="388" t="s">
        <v>650</v>
      </c>
      <c r="AC439" s="388" t="s">
        <v>4660</v>
      </c>
      <c r="AD439" s="388" t="s">
        <v>96</v>
      </c>
      <c r="AE439" s="388" t="s">
        <v>96</v>
      </c>
      <c r="AF439" s="388" t="s">
        <v>96</v>
      </c>
      <c r="AG439" s="388" t="s">
        <v>96</v>
      </c>
      <c r="AH439" s="388" t="s">
        <v>96</v>
      </c>
      <c r="AI439" s="388" t="s">
        <v>4479</v>
      </c>
    </row>
    <row r="440" spans="1:35" ht="12.75" customHeight="1" x14ac:dyDescent="0.2">
      <c r="A440" s="397" t="str">
        <f t="shared" si="6"/>
        <v>Ofsted Webpage</v>
      </c>
      <c r="B440" s="388">
        <v>54860</v>
      </c>
      <c r="C440" s="388">
        <v>107481</v>
      </c>
      <c r="D440" s="388">
        <v>10002896</v>
      </c>
      <c r="E440" s="388" t="s">
        <v>1049</v>
      </c>
      <c r="F440" s="388" t="s">
        <v>259</v>
      </c>
      <c r="G440" s="388" t="s">
        <v>14</v>
      </c>
      <c r="H440" s="388" t="s">
        <v>479</v>
      </c>
      <c r="I440" s="388" t="s">
        <v>115</v>
      </c>
      <c r="J440" s="388" t="s">
        <v>115</v>
      </c>
      <c r="K440" s="400" t="s">
        <v>195</v>
      </c>
      <c r="L440" s="400" t="s">
        <v>195</v>
      </c>
      <c r="M440" s="403">
        <v>10030700</v>
      </c>
      <c r="N440" s="400" t="s">
        <v>296</v>
      </c>
      <c r="O440" s="400" t="s">
        <v>104</v>
      </c>
      <c r="P440" s="400">
        <v>42892</v>
      </c>
      <c r="Q440" s="400">
        <v>42894</v>
      </c>
      <c r="R440" s="400">
        <v>42926</v>
      </c>
      <c r="S440" s="404">
        <v>2</v>
      </c>
      <c r="T440" s="404">
        <v>2</v>
      </c>
      <c r="U440" s="404">
        <v>2</v>
      </c>
      <c r="V440" s="404">
        <v>2</v>
      </c>
      <c r="W440" s="404">
        <v>2</v>
      </c>
      <c r="X440" s="400" t="s">
        <v>4480</v>
      </c>
      <c r="Y440" s="403">
        <v>10005021</v>
      </c>
      <c r="Z440" s="400">
        <v>42311</v>
      </c>
      <c r="AA440" s="400">
        <v>42313</v>
      </c>
      <c r="AB440" s="400" t="s">
        <v>121</v>
      </c>
      <c r="AC440" s="400" t="s">
        <v>4660</v>
      </c>
      <c r="AD440" s="404">
        <v>3</v>
      </c>
      <c r="AE440" s="404">
        <v>3</v>
      </c>
      <c r="AF440" s="404">
        <v>3</v>
      </c>
      <c r="AG440" s="404">
        <v>2</v>
      </c>
      <c r="AH440" s="404">
        <v>3</v>
      </c>
      <c r="AI440" s="400" t="s">
        <v>118</v>
      </c>
    </row>
    <row r="441" spans="1:35" ht="12.75" customHeight="1" x14ac:dyDescent="0.2">
      <c r="A441" s="397" t="str">
        <f t="shared" si="6"/>
        <v>Ofsted Webpage</v>
      </c>
      <c r="B441" s="388">
        <v>54873</v>
      </c>
      <c r="C441" s="388">
        <v>106912</v>
      </c>
      <c r="D441" s="388">
        <v>10003748</v>
      </c>
      <c r="E441" s="388" t="s">
        <v>2552</v>
      </c>
      <c r="F441" s="388" t="s">
        <v>90</v>
      </c>
      <c r="G441" s="388" t="s">
        <v>13</v>
      </c>
      <c r="H441" s="388" t="s">
        <v>335</v>
      </c>
      <c r="I441" s="388" t="s">
        <v>131</v>
      </c>
      <c r="J441" s="388" t="s">
        <v>131</v>
      </c>
      <c r="K441" s="400">
        <v>42901</v>
      </c>
      <c r="L441" s="388">
        <v>1</v>
      </c>
      <c r="M441" s="403" t="s">
        <v>2553</v>
      </c>
      <c r="N441" s="388" t="s">
        <v>123</v>
      </c>
      <c r="O441" s="388" t="s">
        <v>104</v>
      </c>
      <c r="P441" s="400">
        <v>41813</v>
      </c>
      <c r="Q441" s="400">
        <v>41817</v>
      </c>
      <c r="R441" s="400">
        <v>41867</v>
      </c>
      <c r="S441" s="388">
        <v>2</v>
      </c>
      <c r="T441" s="388">
        <v>2</v>
      </c>
      <c r="U441" s="388">
        <v>2</v>
      </c>
      <c r="V441" s="388" t="s">
        <v>96</v>
      </c>
      <c r="W441" s="388">
        <v>2</v>
      </c>
      <c r="X441" s="388" t="s">
        <v>96</v>
      </c>
      <c r="Y441" s="401" t="s">
        <v>5349</v>
      </c>
      <c r="Z441" s="400">
        <v>40917</v>
      </c>
      <c r="AA441" s="400">
        <v>40921</v>
      </c>
      <c r="AB441" s="388" t="s">
        <v>4695</v>
      </c>
      <c r="AC441" s="388" t="s">
        <v>4660</v>
      </c>
      <c r="AD441" s="388">
        <v>2</v>
      </c>
      <c r="AE441" s="388">
        <v>2</v>
      </c>
      <c r="AF441" s="388">
        <v>2</v>
      </c>
      <c r="AG441" s="388" t="s">
        <v>96</v>
      </c>
      <c r="AH441" s="388">
        <v>2</v>
      </c>
      <c r="AI441" s="388" t="s">
        <v>4537</v>
      </c>
    </row>
    <row r="442" spans="1:35" ht="12.75" customHeight="1" x14ac:dyDescent="0.2">
      <c r="A442" s="397" t="str">
        <f t="shared" si="6"/>
        <v>Ofsted Webpage</v>
      </c>
      <c r="B442" s="388">
        <v>54877</v>
      </c>
      <c r="C442" s="388">
        <v>111901</v>
      </c>
      <c r="D442" s="388">
        <v>10006734</v>
      </c>
      <c r="E442" s="388" t="s">
        <v>1051</v>
      </c>
      <c r="F442" s="388" t="s">
        <v>259</v>
      </c>
      <c r="G442" s="388" t="s">
        <v>14</v>
      </c>
      <c r="H442" s="388" t="s">
        <v>194</v>
      </c>
      <c r="I442" s="388" t="s">
        <v>155</v>
      </c>
      <c r="J442" s="388" t="s">
        <v>155</v>
      </c>
      <c r="K442" s="400">
        <v>42530</v>
      </c>
      <c r="L442" s="388">
        <v>1</v>
      </c>
      <c r="M442" s="403" t="s">
        <v>3460</v>
      </c>
      <c r="N442" s="388" t="s">
        <v>143</v>
      </c>
      <c r="O442" s="388" t="s">
        <v>104</v>
      </c>
      <c r="P442" s="400">
        <v>41198</v>
      </c>
      <c r="Q442" s="400">
        <v>41200</v>
      </c>
      <c r="R442" s="400">
        <v>41235</v>
      </c>
      <c r="S442" s="388">
        <v>2</v>
      </c>
      <c r="T442" s="388">
        <v>2</v>
      </c>
      <c r="U442" s="388">
        <v>2</v>
      </c>
      <c r="V442" s="388" t="s">
        <v>96</v>
      </c>
      <c r="W442" s="388">
        <v>2</v>
      </c>
      <c r="X442" s="388" t="s">
        <v>96</v>
      </c>
      <c r="Y442" s="401" t="s">
        <v>4967</v>
      </c>
      <c r="Z442" s="400">
        <v>40127</v>
      </c>
      <c r="AA442" s="400">
        <v>40130</v>
      </c>
      <c r="AB442" s="388" t="s">
        <v>143</v>
      </c>
      <c r="AC442" s="388" t="s">
        <v>4660</v>
      </c>
      <c r="AD442" s="388">
        <v>3</v>
      </c>
      <c r="AE442" s="388">
        <v>3</v>
      </c>
      <c r="AF442" s="388">
        <v>3</v>
      </c>
      <c r="AG442" s="388" t="s">
        <v>96</v>
      </c>
      <c r="AH442" s="388">
        <v>2</v>
      </c>
      <c r="AI442" s="388" t="s">
        <v>118</v>
      </c>
    </row>
    <row r="443" spans="1:35" ht="12.75" customHeight="1" x14ac:dyDescent="0.2">
      <c r="A443" s="397" t="str">
        <f t="shared" si="6"/>
        <v>Ofsted Webpage</v>
      </c>
      <c r="B443" s="388">
        <v>54895</v>
      </c>
      <c r="C443" s="388">
        <v>116866</v>
      </c>
      <c r="D443" s="388">
        <v>10006571</v>
      </c>
      <c r="E443" s="388" t="s">
        <v>325</v>
      </c>
      <c r="F443" s="388" t="s">
        <v>90</v>
      </c>
      <c r="G443" s="388" t="s">
        <v>13</v>
      </c>
      <c r="H443" s="388" t="s">
        <v>326</v>
      </c>
      <c r="I443" s="388" t="s">
        <v>177</v>
      </c>
      <c r="J443" s="388" t="s">
        <v>177</v>
      </c>
      <c r="K443" s="400">
        <v>42747</v>
      </c>
      <c r="L443" s="388">
        <v>1</v>
      </c>
      <c r="M443" s="403" t="s">
        <v>327</v>
      </c>
      <c r="N443" s="388" t="s">
        <v>98</v>
      </c>
      <c r="O443" s="388" t="s">
        <v>104</v>
      </c>
      <c r="P443" s="400">
        <v>41351</v>
      </c>
      <c r="Q443" s="400">
        <v>41354</v>
      </c>
      <c r="R443" s="400">
        <v>41393</v>
      </c>
      <c r="S443" s="388">
        <v>2</v>
      </c>
      <c r="T443" s="388">
        <v>2</v>
      </c>
      <c r="U443" s="388">
        <v>2</v>
      </c>
      <c r="V443" s="388" t="s">
        <v>96</v>
      </c>
      <c r="W443" s="388">
        <v>1</v>
      </c>
      <c r="X443" s="388" t="s">
        <v>96</v>
      </c>
      <c r="Y443" s="401" t="s">
        <v>5450</v>
      </c>
      <c r="Z443" s="400">
        <v>39539</v>
      </c>
      <c r="AA443" s="400">
        <v>39542</v>
      </c>
      <c r="AB443" s="388" t="s">
        <v>4695</v>
      </c>
      <c r="AC443" s="388" t="s">
        <v>4660</v>
      </c>
      <c r="AD443" s="388">
        <v>2</v>
      </c>
      <c r="AE443" s="388">
        <v>2</v>
      </c>
      <c r="AF443" s="388">
        <v>2</v>
      </c>
      <c r="AG443" s="388" t="s">
        <v>96</v>
      </c>
      <c r="AH443" s="388">
        <v>2</v>
      </c>
      <c r="AI443" s="388" t="s">
        <v>4537</v>
      </c>
    </row>
    <row r="444" spans="1:35" ht="12.75" customHeight="1" x14ac:dyDescent="0.2">
      <c r="A444" s="397" t="str">
        <f t="shared" si="6"/>
        <v>Ofsted Webpage</v>
      </c>
      <c r="B444" s="388">
        <v>54912</v>
      </c>
      <c r="C444" s="388">
        <v>115558</v>
      </c>
      <c r="D444" s="388">
        <v>10005213</v>
      </c>
      <c r="E444" s="388" t="s">
        <v>5451</v>
      </c>
      <c r="F444" s="388" t="s">
        <v>90</v>
      </c>
      <c r="G444" s="388" t="s">
        <v>13</v>
      </c>
      <c r="H444" s="388" t="s">
        <v>114</v>
      </c>
      <c r="I444" s="388" t="s">
        <v>115</v>
      </c>
      <c r="J444" s="388" t="s">
        <v>115</v>
      </c>
      <c r="K444" s="400" t="s">
        <v>195</v>
      </c>
      <c r="L444" s="388" t="s">
        <v>195</v>
      </c>
      <c r="M444" s="403" t="s">
        <v>195</v>
      </c>
      <c r="N444" s="388" t="s">
        <v>195</v>
      </c>
      <c r="O444" s="388" t="s">
        <v>195</v>
      </c>
      <c r="P444" s="400" t="s">
        <v>195</v>
      </c>
      <c r="Q444" s="400" t="s">
        <v>195</v>
      </c>
      <c r="R444" s="400" t="s">
        <v>195</v>
      </c>
      <c r="S444" s="388" t="s">
        <v>195</v>
      </c>
      <c r="T444" s="388" t="s">
        <v>195</v>
      </c>
      <c r="U444" s="388" t="s">
        <v>195</v>
      </c>
      <c r="V444" s="388" t="s">
        <v>195</v>
      </c>
      <c r="W444" s="388" t="s">
        <v>195</v>
      </c>
      <c r="X444" s="388" t="s">
        <v>195</v>
      </c>
      <c r="Y444" s="401" t="s">
        <v>195</v>
      </c>
      <c r="Z444" s="388" t="s">
        <v>195</v>
      </c>
      <c r="AA444" s="388" t="s">
        <v>195</v>
      </c>
      <c r="AB444" s="388" t="s">
        <v>195</v>
      </c>
      <c r="AC444" s="388" t="s">
        <v>195</v>
      </c>
      <c r="AD444" s="388" t="s">
        <v>195</v>
      </c>
      <c r="AE444" s="388" t="s">
        <v>195</v>
      </c>
      <c r="AF444" s="388" t="s">
        <v>195</v>
      </c>
      <c r="AG444" s="388" t="s">
        <v>195</v>
      </c>
      <c r="AH444" s="388" t="s">
        <v>195</v>
      </c>
      <c r="AI444" s="388" t="s">
        <v>195</v>
      </c>
    </row>
    <row r="445" spans="1:35" ht="12.75" customHeight="1" x14ac:dyDescent="0.2">
      <c r="A445" s="397" t="str">
        <f t="shared" si="6"/>
        <v>Ofsted Webpage</v>
      </c>
      <c r="B445" s="388">
        <v>54916</v>
      </c>
      <c r="C445" s="388">
        <v>110183</v>
      </c>
      <c r="D445" s="388">
        <v>10006797</v>
      </c>
      <c r="E445" s="388" t="s">
        <v>522</v>
      </c>
      <c r="F445" s="388" t="s">
        <v>90</v>
      </c>
      <c r="G445" s="388" t="s">
        <v>13</v>
      </c>
      <c r="H445" s="388" t="s">
        <v>221</v>
      </c>
      <c r="I445" s="388" t="s">
        <v>177</v>
      </c>
      <c r="J445" s="388" t="s">
        <v>177</v>
      </c>
      <c r="K445" s="400" t="s">
        <v>195</v>
      </c>
      <c r="L445" s="388" t="s">
        <v>195</v>
      </c>
      <c r="M445" s="403">
        <v>10020096</v>
      </c>
      <c r="N445" s="388" t="s">
        <v>136</v>
      </c>
      <c r="O445" s="388" t="s">
        <v>104</v>
      </c>
      <c r="P445" s="400">
        <v>42654</v>
      </c>
      <c r="Q445" s="400">
        <v>42657</v>
      </c>
      <c r="R445" s="400">
        <v>42697</v>
      </c>
      <c r="S445" s="388">
        <v>2</v>
      </c>
      <c r="T445" s="388">
        <v>2</v>
      </c>
      <c r="U445" s="388">
        <v>2</v>
      </c>
      <c r="V445" s="388">
        <v>2</v>
      </c>
      <c r="W445" s="388">
        <v>2</v>
      </c>
      <c r="X445" s="388" t="s">
        <v>4480</v>
      </c>
      <c r="Y445" s="401" t="s">
        <v>523</v>
      </c>
      <c r="Z445" s="400">
        <v>41562</v>
      </c>
      <c r="AA445" s="400">
        <v>41565</v>
      </c>
      <c r="AB445" s="388" t="s">
        <v>123</v>
      </c>
      <c r="AC445" s="388" t="s">
        <v>4660</v>
      </c>
      <c r="AD445" s="388">
        <v>2</v>
      </c>
      <c r="AE445" s="388">
        <v>2</v>
      </c>
      <c r="AF445" s="388">
        <v>2</v>
      </c>
      <c r="AG445" s="388" t="s">
        <v>96</v>
      </c>
      <c r="AH445" s="388">
        <v>2</v>
      </c>
      <c r="AI445" s="388" t="s">
        <v>4537</v>
      </c>
    </row>
    <row r="446" spans="1:35" ht="12.75" customHeight="1" x14ac:dyDescent="0.2">
      <c r="A446" s="397" t="str">
        <f t="shared" si="6"/>
        <v>Ofsted Webpage</v>
      </c>
      <c r="B446" s="388">
        <v>54946</v>
      </c>
      <c r="C446" s="388">
        <v>112645</v>
      </c>
      <c r="D446" s="388">
        <v>10006845</v>
      </c>
      <c r="E446" s="388" t="s">
        <v>363</v>
      </c>
      <c r="F446" s="388" t="s">
        <v>90</v>
      </c>
      <c r="G446" s="388" t="s">
        <v>13</v>
      </c>
      <c r="H446" s="388" t="s">
        <v>358</v>
      </c>
      <c r="I446" s="388" t="s">
        <v>186</v>
      </c>
      <c r="J446" s="388" t="s">
        <v>93</v>
      </c>
      <c r="K446" s="400" t="s">
        <v>195</v>
      </c>
      <c r="L446" s="388" t="s">
        <v>195</v>
      </c>
      <c r="M446" s="403">
        <v>10005023</v>
      </c>
      <c r="N446" s="388" t="s">
        <v>132</v>
      </c>
      <c r="O446" s="388" t="s">
        <v>104</v>
      </c>
      <c r="P446" s="400">
        <v>42710</v>
      </c>
      <c r="Q446" s="400">
        <v>42713</v>
      </c>
      <c r="R446" s="400">
        <v>42754</v>
      </c>
      <c r="S446" s="388">
        <v>3</v>
      </c>
      <c r="T446" s="388">
        <v>3</v>
      </c>
      <c r="U446" s="388">
        <v>3</v>
      </c>
      <c r="V446" s="388">
        <v>3</v>
      </c>
      <c r="W446" s="388">
        <v>3</v>
      </c>
      <c r="X446" s="388" t="s">
        <v>4480</v>
      </c>
      <c r="Y446" s="401" t="s">
        <v>364</v>
      </c>
      <c r="Z446" s="400">
        <v>42023</v>
      </c>
      <c r="AA446" s="400">
        <v>42027</v>
      </c>
      <c r="AB446" s="388" t="s">
        <v>98</v>
      </c>
      <c r="AC446" s="388" t="s">
        <v>4660</v>
      </c>
      <c r="AD446" s="388">
        <v>3</v>
      </c>
      <c r="AE446" s="388">
        <v>3</v>
      </c>
      <c r="AF446" s="388">
        <v>2</v>
      </c>
      <c r="AG446" s="388" t="s">
        <v>96</v>
      </c>
      <c r="AH446" s="388">
        <v>2</v>
      </c>
      <c r="AI446" s="388" t="s">
        <v>4537</v>
      </c>
    </row>
    <row r="447" spans="1:35" ht="12.75" customHeight="1" x14ac:dyDescent="0.2">
      <c r="A447" s="397" t="str">
        <f t="shared" si="6"/>
        <v>Ofsted Webpage</v>
      </c>
      <c r="B447" s="388">
        <v>54956</v>
      </c>
      <c r="C447" s="388">
        <v>107873</v>
      </c>
      <c r="D447" s="388">
        <v>10008699</v>
      </c>
      <c r="E447" s="388" t="s">
        <v>1053</v>
      </c>
      <c r="F447" s="388" t="s">
        <v>90</v>
      </c>
      <c r="G447" s="388" t="s">
        <v>13</v>
      </c>
      <c r="H447" s="388" t="s">
        <v>207</v>
      </c>
      <c r="I447" s="388" t="s">
        <v>186</v>
      </c>
      <c r="J447" s="388" t="s">
        <v>93</v>
      </c>
      <c r="K447" s="400">
        <v>42537</v>
      </c>
      <c r="L447" s="388">
        <v>1</v>
      </c>
      <c r="M447" s="403" t="s">
        <v>5470</v>
      </c>
      <c r="N447" s="388" t="s">
        <v>4695</v>
      </c>
      <c r="O447" s="388" t="s">
        <v>104</v>
      </c>
      <c r="P447" s="400">
        <v>40918</v>
      </c>
      <c r="Q447" s="400">
        <v>40921</v>
      </c>
      <c r="R447" s="400">
        <v>40955</v>
      </c>
      <c r="S447" s="388">
        <v>2</v>
      </c>
      <c r="T447" s="388">
        <v>2</v>
      </c>
      <c r="U447" s="388">
        <v>2</v>
      </c>
      <c r="V447" s="388" t="s">
        <v>96</v>
      </c>
      <c r="W447" s="388">
        <v>2</v>
      </c>
      <c r="X447" s="388" t="s">
        <v>96</v>
      </c>
      <c r="Y447" s="401" t="s">
        <v>5471</v>
      </c>
      <c r="Z447" s="400">
        <v>38989</v>
      </c>
      <c r="AA447" s="400">
        <v>38989</v>
      </c>
      <c r="AB447" s="388" t="s">
        <v>4879</v>
      </c>
      <c r="AC447" s="388" t="s">
        <v>4660</v>
      </c>
      <c r="AD447" s="388">
        <v>2</v>
      </c>
      <c r="AE447" s="388">
        <v>2</v>
      </c>
      <c r="AF447" s="388" t="s">
        <v>96</v>
      </c>
      <c r="AG447" s="388" t="s">
        <v>96</v>
      </c>
      <c r="AH447" s="388" t="s">
        <v>96</v>
      </c>
      <c r="AI447" s="388" t="s">
        <v>4537</v>
      </c>
    </row>
    <row r="448" spans="1:35" ht="12.75" customHeight="1" x14ac:dyDescent="0.2">
      <c r="A448" s="397" t="str">
        <f t="shared" si="6"/>
        <v>Ofsted Webpage</v>
      </c>
      <c r="B448" s="388">
        <v>54969</v>
      </c>
      <c r="C448" s="388">
        <v>122223</v>
      </c>
      <c r="D448" s="388">
        <v>10019155</v>
      </c>
      <c r="E448" s="388" t="s">
        <v>3954</v>
      </c>
      <c r="F448" s="388" t="s">
        <v>90</v>
      </c>
      <c r="G448" s="388" t="s">
        <v>13</v>
      </c>
      <c r="H448" s="388" t="s">
        <v>173</v>
      </c>
      <c r="I448" s="388" t="s">
        <v>161</v>
      </c>
      <c r="J448" s="388" t="s">
        <v>161</v>
      </c>
      <c r="K448" s="400" t="s">
        <v>195</v>
      </c>
      <c r="L448" s="388" t="s">
        <v>195</v>
      </c>
      <c r="M448" s="403">
        <v>10030727</v>
      </c>
      <c r="N448" s="388" t="s">
        <v>136</v>
      </c>
      <c r="O448" s="388" t="s">
        <v>104</v>
      </c>
      <c r="P448" s="400">
        <v>42899</v>
      </c>
      <c r="Q448" s="400">
        <v>42902</v>
      </c>
      <c r="R448" s="400">
        <v>42926</v>
      </c>
      <c r="S448" s="388">
        <v>3</v>
      </c>
      <c r="T448" s="388">
        <v>3</v>
      </c>
      <c r="U448" s="388">
        <v>3</v>
      </c>
      <c r="V448" s="388">
        <v>3</v>
      </c>
      <c r="W448" s="388">
        <v>3</v>
      </c>
      <c r="X448" s="388" t="s">
        <v>4480</v>
      </c>
      <c r="Y448" s="401" t="s">
        <v>2557</v>
      </c>
      <c r="Z448" s="400">
        <v>41596</v>
      </c>
      <c r="AA448" s="400">
        <v>41600</v>
      </c>
      <c r="AB448" s="388" t="s">
        <v>98</v>
      </c>
      <c r="AC448" s="388" t="s">
        <v>4660</v>
      </c>
      <c r="AD448" s="388">
        <v>2</v>
      </c>
      <c r="AE448" s="388">
        <v>2</v>
      </c>
      <c r="AF448" s="388">
        <v>2</v>
      </c>
      <c r="AG448" s="388" t="s">
        <v>96</v>
      </c>
      <c r="AH448" s="388">
        <v>2</v>
      </c>
      <c r="AI448" s="388" t="s">
        <v>139</v>
      </c>
    </row>
    <row r="449" spans="1:35" ht="12.75" customHeight="1" x14ac:dyDescent="0.2">
      <c r="A449" s="397" t="str">
        <f t="shared" si="6"/>
        <v>Ofsted Webpage</v>
      </c>
      <c r="B449" s="388">
        <v>54975</v>
      </c>
      <c r="C449" s="388">
        <v>116171</v>
      </c>
      <c r="D449" s="388">
        <v>10006907</v>
      </c>
      <c r="E449" s="388" t="s">
        <v>3463</v>
      </c>
      <c r="F449" s="388" t="s">
        <v>159</v>
      </c>
      <c r="G449" s="388" t="s">
        <v>14</v>
      </c>
      <c r="H449" s="388" t="s">
        <v>663</v>
      </c>
      <c r="I449" s="388" t="s">
        <v>102</v>
      </c>
      <c r="J449" s="388" t="s">
        <v>102</v>
      </c>
      <c r="K449" s="400">
        <v>42894</v>
      </c>
      <c r="L449" s="388">
        <v>1</v>
      </c>
      <c r="M449" s="403" t="s">
        <v>3464</v>
      </c>
      <c r="N449" s="388" t="s">
        <v>143</v>
      </c>
      <c r="O449" s="388" t="s">
        <v>104</v>
      </c>
      <c r="P449" s="400">
        <v>41317</v>
      </c>
      <c r="Q449" s="400">
        <v>41320</v>
      </c>
      <c r="R449" s="400">
        <v>41355</v>
      </c>
      <c r="S449" s="388">
        <v>2</v>
      </c>
      <c r="T449" s="388">
        <v>2</v>
      </c>
      <c r="U449" s="388">
        <v>2</v>
      </c>
      <c r="V449" s="388" t="s">
        <v>96</v>
      </c>
      <c r="W449" s="388">
        <v>2</v>
      </c>
      <c r="X449" s="388" t="s">
        <v>96</v>
      </c>
      <c r="Y449" s="401" t="s">
        <v>4855</v>
      </c>
      <c r="Z449" s="400">
        <v>39930</v>
      </c>
      <c r="AA449" s="400">
        <v>39934</v>
      </c>
      <c r="AB449" s="388" t="s">
        <v>2421</v>
      </c>
      <c r="AC449" s="388" t="s">
        <v>4660</v>
      </c>
      <c r="AD449" s="388">
        <v>3</v>
      </c>
      <c r="AE449" s="388">
        <v>3</v>
      </c>
      <c r="AF449" s="388">
        <v>3</v>
      </c>
      <c r="AG449" s="388" t="s">
        <v>96</v>
      </c>
      <c r="AH449" s="388">
        <v>3</v>
      </c>
      <c r="AI449" s="388" t="s">
        <v>118</v>
      </c>
    </row>
    <row r="450" spans="1:35" ht="12.75" customHeight="1" x14ac:dyDescent="0.2">
      <c r="A450" s="397" t="str">
        <f t="shared" si="6"/>
        <v>Ofsted Webpage</v>
      </c>
      <c r="B450" s="388">
        <v>55015</v>
      </c>
      <c r="C450" s="388">
        <v>109194</v>
      </c>
      <c r="D450" s="388">
        <v>10006942</v>
      </c>
      <c r="E450" s="388" t="s">
        <v>5198</v>
      </c>
      <c r="F450" s="388" t="s">
        <v>90</v>
      </c>
      <c r="G450" s="388" t="s">
        <v>13</v>
      </c>
      <c r="H450" s="388" t="s">
        <v>438</v>
      </c>
      <c r="I450" s="388" t="s">
        <v>155</v>
      </c>
      <c r="J450" s="388" t="s">
        <v>155</v>
      </c>
      <c r="K450" s="400" t="s">
        <v>195</v>
      </c>
      <c r="L450" s="388" t="s">
        <v>195</v>
      </c>
      <c r="M450" s="403">
        <v>10037330</v>
      </c>
      <c r="N450" s="388" t="s">
        <v>121</v>
      </c>
      <c r="O450" s="388" t="s">
        <v>104</v>
      </c>
      <c r="P450" s="400">
        <v>43074</v>
      </c>
      <c r="Q450" s="400">
        <v>43077</v>
      </c>
      <c r="R450" s="400">
        <v>43115</v>
      </c>
      <c r="S450" s="388">
        <v>2</v>
      </c>
      <c r="T450" s="388">
        <v>2</v>
      </c>
      <c r="U450" s="388">
        <v>2</v>
      </c>
      <c r="V450" s="388">
        <v>2</v>
      </c>
      <c r="W450" s="388">
        <v>2</v>
      </c>
      <c r="X450" s="388" t="s">
        <v>4480</v>
      </c>
      <c r="Y450" s="401" t="s">
        <v>4623</v>
      </c>
      <c r="Z450" s="400">
        <v>40155</v>
      </c>
      <c r="AA450" s="400">
        <v>40158</v>
      </c>
      <c r="AB450" s="388" t="s">
        <v>4695</v>
      </c>
      <c r="AC450" s="388" t="s">
        <v>4660</v>
      </c>
      <c r="AD450" s="388">
        <v>1</v>
      </c>
      <c r="AE450" s="388">
        <v>1</v>
      </c>
      <c r="AF450" s="388">
        <v>2</v>
      </c>
      <c r="AG450" s="388" t="s">
        <v>96</v>
      </c>
      <c r="AH450" s="388">
        <v>1</v>
      </c>
      <c r="AI450" s="388" t="s">
        <v>139</v>
      </c>
    </row>
    <row r="451" spans="1:35" ht="12.75" customHeight="1" x14ac:dyDescent="0.2">
      <c r="A451" s="397" t="str">
        <f t="shared" si="6"/>
        <v>Ofsted Webpage</v>
      </c>
      <c r="B451" s="388">
        <v>55022</v>
      </c>
      <c r="C451" s="388">
        <v>118214</v>
      </c>
      <c r="D451" s="388">
        <v>10021755</v>
      </c>
      <c r="E451" s="388" t="s">
        <v>3469</v>
      </c>
      <c r="F451" s="388" t="s">
        <v>259</v>
      </c>
      <c r="G451" s="388" t="s">
        <v>14</v>
      </c>
      <c r="H451" s="388" t="s">
        <v>1316</v>
      </c>
      <c r="I451" s="388" t="s">
        <v>131</v>
      </c>
      <c r="J451" s="388" t="s">
        <v>131</v>
      </c>
      <c r="K451" s="400" t="s">
        <v>195</v>
      </c>
      <c r="L451" s="388" t="s">
        <v>195</v>
      </c>
      <c r="M451" s="403">
        <v>10030735</v>
      </c>
      <c r="N451" s="388" t="s">
        <v>261</v>
      </c>
      <c r="O451" s="388" t="s">
        <v>104</v>
      </c>
      <c r="P451" s="400">
        <v>42863</v>
      </c>
      <c r="Q451" s="400">
        <v>42866</v>
      </c>
      <c r="R451" s="400">
        <v>42894</v>
      </c>
      <c r="S451" s="388">
        <v>2</v>
      </c>
      <c r="T451" s="388">
        <v>2</v>
      </c>
      <c r="U451" s="388">
        <v>2</v>
      </c>
      <c r="V451" s="388">
        <v>2</v>
      </c>
      <c r="W451" s="388">
        <v>2</v>
      </c>
      <c r="X451" s="388" t="s">
        <v>4480</v>
      </c>
      <c r="Y451" s="401" t="s">
        <v>3470</v>
      </c>
      <c r="Z451" s="400">
        <v>41253</v>
      </c>
      <c r="AA451" s="400">
        <v>41257</v>
      </c>
      <c r="AB451" s="388" t="s">
        <v>98</v>
      </c>
      <c r="AC451" s="388" t="s">
        <v>4660</v>
      </c>
      <c r="AD451" s="388">
        <v>2</v>
      </c>
      <c r="AE451" s="388">
        <v>2</v>
      </c>
      <c r="AF451" s="388">
        <v>2</v>
      </c>
      <c r="AG451" s="388" t="s">
        <v>96</v>
      </c>
      <c r="AH451" s="388">
        <v>2</v>
      </c>
      <c r="AI451" s="388" t="s">
        <v>4537</v>
      </c>
    </row>
    <row r="452" spans="1:35" ht="12.75" customHeight="1" x14ac:dyDescent="0.2">
      <c r="A452" s="397" t="str">
        <f t="shared" si="6"/>
        <v>Ofsted Webpage</v>
      </c>
      <c r="B452" s="388">
        <v>55045</v>
      </c>
      <c r="C452" s="388">
        <v>106761</v>
      </c>
      <c r="D452" s="388">
        <v>10006987</v>
      </c>
      <c r="E452" s="388" t="s">
        <v>1756</v>
      </c>
      <c r="F452" s="388" t="s">
        <v>259</v>
      </c>
      <c r="G452" s="388" t="s">
        <v>14</v>
      </c>
      <c r="H452" s="388" t="s">
        <v>741</v>
      </c>
      <c r="I452" s="388" t="s">
        <v>131</v>
      </c>
      <c r="J452" s="388" t="s">
        <v>131</v>
      </c>
      <c r="K452" s="400" t="s">
        <v>195</v>
      </c>
      <c r="L452" s="388" t="s">
        <v>195</v>
      </c>
      <c r="M452" s="403">
        <v>10037340</v>
      </c>
      <c r="N452" s="388" t="s">
        <v>261</v>
      </c>
      <c r="O452" s="388" t="s">
        <v>104</v>
      </c>
      <c r="P452" s="400">
        <v>43151</v>
      </c>
      <c r="Q452" s="400">
        <v>43154</v>
      </c>
      <c r="R452" s="400">
        <v>43178</v>
      </c>
      <c r="S452" s="388">
        <v>3</v>
      </c>
      <c r="T452" s="388">
        <v>3</v>
      </c>
      <c r="U452" s="388">
        <v>2</v>
      </c>
      <c r="V452" s="388">
        <v>2</v>
      </c>
      <c r="W452" s="388">
        <v>2</v>
      </c>
      <c r="X452" s="388" t="s">
        <v>4480</v>
      </c>
      <c r="Y452" s="401" t="s">
        <v>1757</v>
      </c>
      <c r="Z452" s="400">
        <v>42037</v>
      </c>
      <c r="AA452" s="400">
        <v>42041</v>
      </c>
      <c r="AB452" s="388" t="s">
        <v>123</v>
      </c>
      <c r="AC452" s="388" t="s">
        <v>4660</v>
      </c>
      <c r="AD452" s="388">
        <v>2</v>
      </c>
      <c r="AE452" s="388">
        <v>1</v>
      </c>
      <c r="AF452" s="388">
        <v>2</v>
      </c>
      <c r="AG452" s="388" t="s">
        <v>96</v>
      </c>
      <c r="AH452" s="388">
        <v>2</v>
      </c>
      <c r="AI452" s="388" t="s">
        <v>139</v>
      </c>
    </row>
    <row r="453" spans="1:35" ht="12.75" customHeight="1" x14ac:dyDescent="0.2">
      <c r="A453" s="397" t="str">
        <f t="shared" ref="A453:A516" si="7">IF(B453&lt;&gt;"",HYPERLINK(CONCATENATE("http://reports.ofsted.gov.uk/inspection-reports/find-inspection-report/provider/ELS/",B453),"Ofsted Webpage"),"")</f>
        <v>Ofsted Webpage</v>
      </c>
      <c r="B453" s="388">
        <v>55051</v>
      </c>
      <c r="C453" s="388">
        <v>118417</v>
      </c>
      <c r="D453" s="388">
        <v>10022627</v>
      </c>
      <c r="E453" s="388" t="s">
        <v>3472</v>
      </c>
      <c r="F453" s="388" t="s">
        <v>259</v>
      </c>
      <c r="G453" s="388" t="s">
        <v>14</v>
      </c>
      <c r="H453" s="388" t="s">
        <v>1518</v>
      </c>
      <c r="I453" s="388" t="s">
        <v>1143</v>
      </c>
      <c r="J453" s="388" t="s">
        <v>161</v>
      </c>
      <c r="K453" s="400" t="s">
        <v>195</v>
      </c>
      <c r="L453" s="388" t="s">
        <v>195</v>
      </c>
      <c r="M453" s="403" t="s">
        <v>3473</v>
      </c>
      <c r="N453" s="388" t="s">
        <v>98</v>
      </c>
      <c r="O453" s="388" t="s">
        <v>104</v>
      </c>
      <c r="P453" s="400">
        <v>41463</v>
      </c>
      <c r="Q453" s="400">
        <v>41467</v>
      </c>
      <c r="R453" s="400">
        <v>41502</v>
      </c>
      <c r="S453" s="388">
        <v>1</v>
      </c>
      <c r="T453" s="388">
        <v>1</v>
      </c>
      <c r="U453" s="388">
        <v>1</v>
      </c>
      <c r="V453" s="388" t="s">
        <v>96</v>
      </c>
      <c r="W453" s="388">
        <v>1</v>
      </c>
      <c r="X453" s="388" t="s">
        <v>96</v>
      </c>
      <c r="Y453" s="401" t="s">
        <v>4968</v>
      </c>
      <c r="Z453" s="400">
        <v>39616</v>
      </c>
      <c r="AA453" s="400">
        <v>39619</v>
      </c>
      <c r="AB453" s="388" t="s">
        <v>4695</v>
      </c>
      <c r="AC453" s="388" t="s">
        <v>4660</v>
      </c>
      <c r="AD453" s="388">
        <v>2</v>
      </c>
      <c r="AE453" s="388">
        <v>2</v>
      </c>
      <c r="AF453" s="388">
        <v>2</v>
      </c>
      <c r="AG453" s="388" t="s">
        <v>96</v>
      </c>
      <c r="AH453" s="388">
        <v>2</v>
      </c>
      <c r="AI453" s="388" t="s">
        <v>118</v>
      </c>
    </row>
    <row r="454" spans="1:35" ht="12.75" customHeight="1" x14ac:dyDescent="0.2">
      <c r="A454" s="397" t="str">
        <f t="shared" si="7"/>
        <v>Ofsted Webpage</v>
      </c>
      <c r="B454" s="388">
        <v>55053</v>
      </c>
      <c r="C454" s="388">
        <v>108976</v>
      </c>
      <c r="D454" s="388">
        <v>10006986</v>
      </c>
      <c r="E454" s="388" t="s">
        <v>481</v>
      </c>
      <c r="F454" s="388" t="s">
        <v>90</v>
      </c>
      <c r="G454" s="388" t="s">
        <v>13</v>
      </c>
      <c r="H454" s="388" t="s">
        <v>482</v>
      </c>
      <c r="I454" s="388" t="s">
        <v>115</v>
      </c>
      <c r="J454" s="388" t="s">
        <v>115</v>
      </c>
      <c r="K454" s="400" t="s">
        <v>195</v>
      </c>
      <c r="L454" s="388" t="s">
        <v>195</v>
      </c>
      <c r="M454" s="403">
        <v>10020097</v>
      </c>
      <c r="N454" s="388" t="s">
        <v>132</v>
      </c>
      <c r="O454" s="388" t="s">
        <v>104</v>
      </c>
      <c r="P454" s="400">
        <v>42675</v>
      </c>
      <c r="Q454" s="400">
        <v>42678</v>
      </c>
      <c r="R454" s="400">
        <v>42716</v>
      </c>
      <c r="S454" s="388">
        <v>2</v>
      </c>
      <c r="T454" s="388">
        <v>2</v>
      </c>
      <c r="U454" s="388">
        <v>2</v>
      </c>
      <c r="V454" s="388">
        <v>2</v>
      </c>
      <c r="W454" s="388">
        <v>2</v>
      </c>
      <c r="X454" s="388" t="s">
        <v>4480</v>
      </c>
      <c r="Y454" s="401" t="s">
        <v>483</v>
      </c>
      <c r="Z454" s="400">
        <v>42058</v>
      </c>
      <c r="AA454" s="400">
        <v>42062</v>
      </c>
      <c r="AB454" s="388" t="s">
        <v>98</v>
      </c>
      <c r="AC454" s="388" t="s">
        <v>4660</v>
      </c>
      <c r="AD454" s="388">
        <v>3</v>
      </c>
      <c r="AE454" s="388">
        <v>3</v>
      </c>
      <c r="AF454" s="388">
        <v>3</v>
      </c>
      <c r="AG454" s="388" t="s">
        <v>96</v>
      </c>
      <c r="AH454" s="388">
        <v>3</v>
      </c>
      <c r="AI454" s="388" t="s">
        <v>118</v>
      </c>
    </row>
    <row r="455" spans="1:35" ht="12.75" customHeight="1" x14ac:dyDescent="0.2">
      <c r="A455" s="397" t="str">
        <f t="shared" si="7"/>
        <v>Ofsted Webpage</v>
      </c>
      <c r="B455" s="388">
        <v>55072</v>
      </c>
      <c r="C455" s="388">
        <v>109883</v>
      </c>
      <c r="D455" s="388">
        <v>10007015</v>
      </c>
      <c r="E455" s="388" t="s">
        <v>5459</v>
      </c>
      <c r="F455" s="388" t="s">
        <v>90</v>
      </c>
      <c r="G455" s="388" t="s">
        <v>13</v>
      </c>
      <c r="H455" s="388" t="s">
        <v>303</v>
      </c>
      <c r="I455" s="388" t="s">
        <v>152</v>
      </c>
      <c r="J455" s="388" t="s">
        <v>152</v>
      </c>
      <c r="K455" s="400" t="s">
        <v>195</v>
      </c>
      <c r="L455" s="388" t="s">
        <v>195</v>
      </c>
      <c r="M455" s="403" t="s">
        <v>5460</v>
      </c>
      <c r="N455" s="388" t="s">
        <v>4695</v>
      </c>
      <c r="O455" s="388" t="s">
        <v>104</v>
      </c>
      <c r="P455" s="400">
        <v>40134</v>
      </c>
      <c r="Q455" s="400">
        <v>40137</v>
      </c>
      <c r="R455" s="400">
        <v>40185</v>
      </c>
      <c r="S455" s="388">
        <v>1</v>
      </c>
      <c r="T455" s="388">
        <v>1</v>
      </c>
      <c r="U455" s="388">
        <v>1</v>
      </c>
      <c r="V455" s="388" t="s">
        <v>96</v>
      </c>
      <c r="W455" s="388">
        <v>1</v>
      </c>
      <c r="X455" s="388" t="s">
        <v>96</v>
      </c>
      <c r="Y455" s="401" t="s">
        <v>195</v>
      </c>
      <c r="Z455" s="388" t="s">
        <v>195</v>
      </c>
      <c r="AA455" s="388" t="s">
        <v>195</v>
      </c>
      <c r="AB455" s="388" t="s">
        <v>195</v>
      </c>
      <c r="AC455" s="388" t="s">
        <v>195</v>
      </c>
      <c r="AD455" s="388" t="s">
        <v>195</v>
      </c>
      <c r="AE455" s="388" t="s">
        <v>195</v>
      </c>
      <c r="AF455" s="388" t="s">
        <v>195</v>
      </c>
      <c r="AG455" s="388" t="s">
        <v>195</v>
      </c>
      <c r="AH455" s="388" t="s">
        <v>195</v>
      </c>
      <c r="AI455" s="388" t="s">
        <v>4479</v>
      </c>
    </row>
    <row r="456" spans="1:35" ht="12.75" customHeight="1" x14ac:dyDescent="0.2">
      <c r="A456" s="397" t="str">
        <f t="shared" si="7"/>
        <v>Ofsted Webpage</v>
      </c>
      <c r="B456" s="388">
        <v>55074</v>
      </c>
      <c r="C456" s="388">
        <v>106956</v>
      </c>
      <c r="D456" s="388">
        <v>10007320</v>
      </c>
      <c r="E456" s="388" t="s">
        <v>1055</v>
      </c>
      <c r="F456" s="388" t="s">
        <v>259</v>
      </c>
      <c r="G456" s="388" t="s">
        <v>14</v>
      </c>
      <c r="H456" s="388" t="s">
        <v>736</v>
      </c>
      <c r="I456" s="388" t="s">
        <v>115</v>
      </c>
      <c r="J456" s="388" t="s">
        <v>115</v>
      </c>
      <c r="K456" s="400" t="s">
        <v>195</v>
      </c>
      <c r="L456" s="388" t="s">
        <v>195</v>
      </c>
      <c r="M456" s="403">
        <v>10011555</v>
      </c>
      <c r="N456" s="388" t="s">
        <v>121</v>
      </c>
      <c r="O456" s="388" t="s">
        <v>104</v>
      </c>
      <c r="P456" s="400">
        <v>42472</v>
      </c>
      <c r="Q456" s="400">
        <v>42475</v>
      </c>
      <c r="R456" s="400">
        <v>42502</v>
      </c>
      <c r="S456" s="388">
        <v>2</v>
      </c>
      <c r="T456" s="388">
        <v>2</v>
      </c>
      <c r="U456" s="388">
        <v>2</v>
      </c>
      <c r="V456" s="388">
        <v>2</v>
      </c>
      <c r="W456" s="388">
        <v>2</v>
      </c>
      <c r="X456" s="388" t="s">
        <v>4480</v>
      </c>
      <c r="Y456" s="401" t="s">
        <v>3478</v>
      </c>
      <c r="Z456" s="400">
        <v>41184</v>
      </c>
      <c r="AA456" s="400">
        <v>41187</v>
      </c>
      <c r="AB456" s="388" t="s">
        <v>98</v>
      </c>
      <c r="AC456" s="388" t="s">
        <v>4660</v>
      </c>
      <c r="AD456" s="388">
        <v>2</v>
      </c>
      <c r="AE456" s="388">
        <v>2</v>
      </c>
      <c r="AF456" s="388">
        <v>2</v>
      </c>
      <c r="AG456" s="388" t="s">
        <v>96</v>
      </c>
      <c r="AH456" s="388">
        <v>2</v>
      </c>
      <c r="AI456" s="388" t="s">
        <v>4537</v>
      </c>
    </row>
    <row r="457" spans="1:35" ht="12.75" customHeight="1" x14ac:dyDescent="0.2">
      <c r="A457" s="397" t="str">
        <f t="shared" si="7"/>
        <v>Ofsted Webpage</v>
      </c>
      <c r="B457" s="388">
        <v>55112</v>
      </c>
      <c r="C457" s="388">
        <v>107086</v>
      </c>
      <c r="D457" s="388">
        <v>10007070</v>
      </c>
      <c r="E457" s="388" t="s">
        <v>3480</v>
      </c>
      <c r="F457" s="388" t="s">
        <v>259</v>
      </c>
      <c r="G457" s="388" t="s">
        <v>14</v>
      </c>
      <c r="H457" s="388" t="s">
        <v>1298</v>
      </c>
      <c r="I457" s="388" t="s">
        <v>92</v>
      </c>
      <c r="J457" s="388" t="s">
        <v>93</v>
      </c>
      <c r="K457" s="400">
        <v>43145</v>
      </c>
      <c r="L457" s="388">
        <v>1</v>
      </c>
      <c r="M457" s="403" t="s">
        <v>3481</v>
      </c>
      <c r="N457" s="388" t="s">
        <v>98</v>
      </c>
      <c r="O457" s="388" t="s">
        <v>104</v>
      </c>
      <c r="P457" s="400">
        <v>41498</v>
      </c>
      <c r="Q457" s="400">
        <v>41502</v>
      </c>
      <c r="R457" s="400">
        <v>41537</v>
      </c>
      <c r="S457" s="388">
        <v>2</v>
      </c>
      <c r="T457" s="388">
        <v>2</v>
      </c>
      <c r="U457" s="388">
        <v>2</v>
      </c>
      <c r="V457" s="388" t="s">
        <v>96</v>
      </c>
      <c r="W457" s="388">
        <v>2</v>
      </c>
      <c r="X457" s="388" t="s">
        <v>96</v>
      </c>
      <c r="Y457" s="401" t="s">
        <v>4969</v>
      </c>
      <c r="Z457" s="400">
        <v>39343</v>
      </c>
      <c r="AA457" s="400">
        <v>39346</v>
      </c>
      <c r="AB457" s="388" t="s">
        <v>4695</v>
      </c>
      <c r="AC457" s="388" t="s">
        <v>4660</v>
      </c>
      <c r="AD457" s="388">
        <v>2</v>
      </c>
      <c r="AE457" s="388">
        <v>2</v>
      </c>
      <c r="AF457" s="388">
        <v>2</v>
      </c>
      <c r="AG457" s="388" t="s">
        <v>96</v>
      </c>
      <c r="AH457" s="388">
        <v>2</v>
      </c>
      <c r="AI457" s="388" t="s">
        <v>4537</v>
      </c>
    </row>
    <row r="458" spans="1:35" ht="12.75" customHeight="1" x14ac:dyDescent="0.2">
      <c r="A458" s="397" t="str">
        <f t="shared" si="7"/>
        <v>Ofsted Webpage</v>
      </c>
      <c r="B458" s="388">
        <v>55113</v>
      </c>
      <c r="C458" s="388">
        <v>105909</v>
      </c>
      <c r="D458" s="388">
        <v>10004589</v>
      </c>
      <c r="E458" s="388" t="s">
        <v>2565</v>
      </c>
      <c r="F458" s="388" t="s">
        <v>90</v>
      </c>
      <c r="G458" s="388" t="s">
        <v>13</v>
      </c>
      <c r="H458" s="388" t="s">
        <v>312</v>
      </c>
      <c r="I458" s="388" t="s">
        <v>131</v>
      </c>
      <c r="J458" s="388" t="s">
        <v>131</v>
      </c>
      <c r="K458" s="400" t="s">
        <v>195</v>
      </c>
      <c r="L458" s="388" t="s">
        <v>195</v>
      </c>
      <c r="M458" s="403">
        <v>10030738</v>
      </c>
      <c r="N458" s="388" t="s">
        <v>121</v>
      </c>
      <c r="O458" s="388" t="s">
        <v>117</v>
      </c>
      <c r="P458" s="400">
        <v>42928</v>
      </c>
      <c r="Q458" s="400">
        <v>42930</v>
      </c>
      <c r="R458" s="400">
        <v>42969</v>
      </c>
      <c r="S458" s="388">
        <v>1</v>
      </c>
      <c r="T458" s="388">
        <v>1</v>
      </c>
      <c r="U458" s="388">
        <v>1</v>
      </c>
      <c r="V458" s="388">
        <v>1</v>
      </c>
      <c r="W458" s="388">
        <v>1</v>
      </c>
      <c r="X458" s="388" t="s">
        <v>4480</v>
      </c>
      <c r="Y458" s="401" t="s">
        <v>2566</v>
      </c>
      <c r="Z458" s="400">
        <v>41568</v>
      </c>
      <c r="AA458" s="400">
        <v>41571</v>
      </c>
      <c r="AB458" s="388" t="s">
        <v>98</v>
      </c>
      <c r="AC458" s="388" t="s">
        <v>4660</v>
      </c>
      <c r="AD458" s="388">
        <v>2</v>
      </c>
      <c r="AE458" s="388">
        <v>2</v>
      </c>
      <c r="AF458" s="388">
        <v>2</v>
      </c>
      <c r="AG458" s="388" t="s">
        <v>96</v>
      </c>
      <c r="AH458" s="388">
        <v>2</v>
      </c>
      <c r="AI458" s="388" t="s">
        <v>118</v>
      </c>
    </row>
    <row r="459" spans="1:35" ht="12.75" customHeight="1" x14ac:dyDescent="0.2">
      <c r="A459" s="397" t="str">
        <f t="shared" si="7"/>
        <v>Ofsted Webpage</v>
      </c>
      <c r="B459" s="388">
        <v>55115</v>
      </c>
      <c r="C459" s="388">
        <v>105316</v>
      </c>
      <c r="D459" s="388">
        <v>10004123</v>
      </c>
      <c r="E459" s="388" t="s">
        <v>1057</v>
      </c>
      <c r="F459" s="388" t="s">
        <v>170</v>
      </c>
      <c r="G459" s="388" t="s">
        <v>13</v>
      </c>
      <c r="H459" s="388" t="s">
        <v>1058</v>
      </c>
      <c r="I459" s="388" t="s">
        <v>102</v>
      </c>
      <c r="J459" s="388" t="s">
        <v>102</v>
      </c>
      <c r="K459" s="400" t="s">
        <v>195</v>
      </c>
      <c r="L459" s="388" t="s">
        <v>195</v>
      </c>
      <c r="M459" s="403">
        <v>10008491</v>
      </c>
      <c r="N459" s="388" t="s">
        <v>136</v>
      </c>
      <c r="O459" s="388" t="s">
        <v>104</v>
      </c>
      <c r="P459" s="400">
        <v>42430</v>
      </c>
      <c r="Q459" s="400">
        <v>42433</v>
      </c>
      <c r="R459" s="400">
        <v>42453</v>
      </c>
      <c r="S459" s="388">
        <v>2</v>
      </c>
      <c r="T459" s="388">
        <v>2</v>
      </c>
      <c r="U459" s="388">
        <v>2</v>
      </c>
      <c r="V459" s="388">
        <v>2</v>
      </c>
      <c r="W459" s="388">
        <v>2</v>
      </c>
      <c r="X459" s="388" t="s">
        <v>4480</v>
      </c>
      <c r="Y459" s="401" t="s">
        <v>4919</v>
      </c>
      <c r="Z459" s="400">
        <v>40616</v>
      </c>
      <c r="AA459" s="400">
        <v>40620</v>
      </c>
      <c r="AB459" s="388" t="s">
        <v>98</v>
      </c>
      <c r="AC459" s="388" t="s">
        <v>4660</v>
      </c>
      <c r="AD459" s="388">
        <v>2</v>
      </c>
      <c r="AE459" s="388">
        <v>2</v>
      </c>
      <c r="AF459" s="388">
        <v>2</v>
      </c>
      <c r="AG459" s="388" t="s">
        <v>96</v>
      </c>
      <c r="AH459" s="388">
        <v>2</v>
      </c>
      <c r="AI459" s="388" t="s">
        <v>4537</v>
      </c>
    </row>
    <row r="460" spans="1:35" ht="12.75" customHeight="1" x14ac:dyDescent="0.2">
      <c r="A460" s="397" t="str">
        <f t="shared" si="7"/>
        <v>Ofsted Webpage</v>
      </c>
      <c r="B460" s="388">
        <v>55131</v>
      </c>
      <c r="C460" s="388">
        <v>110106</v>
      </c>
      <c r="D460" s="388">
        <v>10007100</v>
      </c>
      <c r="E460" s="388" t="s">
        <v>1060</v>
      </c>
      <c r="F460" s="388" t="s">
        <v>259</v>
      </c>
      <c r="G460" s="388" t="s">
        <v>14</v>
      </c>
      <c r="H460" s="388" t="s">
        <v>1039</v>
      </c>
      <c r="I460" s="388" t="s">
        <v>92</v>
      </c>
      <c r="J460" s="388" t="s">
        <v>93</v>
      </c>
      <c r="K460" s="400">
        <v>42383</v>
      </c>
      <c r="L460" s="388">
        <v>1</v>
      </c>
      <c r="M460" s="403" t="s">
        <v>4970</v>
      </c>
      <c r="N460" s="388" t="s">
        <v>4695</v>
      </c>
      <c r="O460" s="388" t="s">
        <v>104</v>
      </c>
      <c r="P460" s="400">
        <v>41142</v>
      </c>
      <c r="Q460" s="400">
        <v>41145</v>
      </c>
      <c r="R460" s="400">
        <v>41178</v>
      </c>
      <c r="S460" s="388">
        <v>2</v>
      </c>
      <c r="T460" s="388">
        <v>2</v>
      </c>
      <c r="U460" s="388">
        <v>2</v>
      </c>
      <c r="V460" s="388" t="s">
        <v>96</v>
      </c>
      <c r="W460" s="388">
        <v>2</v>
      </c>
      <c r="X460" s="388" t="s">
        <v>96</v>
      </c>
      <c r="Y460" s="401" t="s">
        <v>4971</v>
      </c>
      <c r="Z460" s="400">
        <v>39504</v>
      </c>
      <c r="AA460" s="400">
        <v>39507</v>
      </c>
      <c r="AB460" s="388" t="s">
        <v>4695</v>
      </c>
      <c r="AC460" s="388" t="s">
        <v>4660</v>
      </c>
      <c r="AD460" s="388">
        <v>2</v>
      </c>
      <c r="AE460" s="388">
        <v>2</v>
      </c>
      <c r="AF460" s="388">
        <v>2</v>
      </c>
      <c r="AG460" s="388" t="s">
        <v>96</v>
      </c>
      <c r="AH460" s="388">
        <v>2</v>
      </c>
      <c r="AI460" s="388" t="s">
        <v>4537</v>
      </c>
    </row>
    <row r="461" spans="1:35" ht="12.75" customHeight="1" x14ac:dyDescent="0.2">
      <c r="A461" s="397" t="str">
        <f t="shared" si="7"/>
        <v>Ofsted Webpage</v>
      </c>
      <c r="B461" s="388">
        <v>55141</v>
      </c>
      <c r="C461" s="388">
        <v>112390</v>
      </c>
      <c r="D461" s="388">
        <v>10003816</v>
      </c>
      <c r="E461" s="388" t="s">
        <v>3483</v>
      </c>
      <c r="F461" s="388" t="s">
        <v>90</v>
      </c>
      <c r="G461" s="388" t="s">
        <v>13</v>
      </c>
      <c r="H461" s="388" t="s">
        <v>185</v>
      </c>
      <c r="I461" s="388" t="s">
        <v>186</v>
      </c>
      <c r="J461" s="388" t="s">
        <v>93</v>
      </c>
      <c r="K461" s="400" t="s">
        <v>195</v>
      </c>
      <c r="L461" s="388" t="s">
        <v>195</v>
      </c>
      <c r="M461" s="403">
        <v>10020167</v>
      </c>
      <c r="N461" s="388" t="s">
        <v>136</v>
      </c>
      <c r="O461" s="388" t="s">
        <v>104</v>
      </c>
      <c r="P461" s="400">
        <v>42814</v>
      </c>
      <c r="Q461" s="400">
        <v>42817</v>
      </c>
      <c r="R461" s="400">
        <v>42964</v>
      </c>
      <c r="S461" s="388">
        <v>4</v>
      </c>
      <c r="T461" s="388">
        <v>3</v>
      </c>
      <c r="U461" s="388">
        <v>3</v>
      </c>
      <c r="V461" s="388">
        <v>3</v>
      </c>
      <c r="W461" s="388">
        <v>4</v>
      </c>
      <c r="X461" s="388" t="s">
        <v>4480</v>
      </c>
      <c r="Y461" s="401" t="s">
        <v>3484</v>
      </c>
      <c r="Z461" s="400">
        <v>41345</v>
      </c>
      <c r="AA461" s="400">
        <v>41354</v>
      </c>
      <c r="AB461" s="388" t="s">
        <v>98</v>
      </c>
      <c r="AC461" s="388" t="s">
        <v>4660</v>
      </c>
      <c r="AD461" s="388">
        <v>2</v>
      </c>
      <c r="AE461" s="388">
        <v>1</v>
      </c>
      <c r="AF461" s="388">
        <v>2</v>
      </c>
      <c r="AG461" s="388" t="s">
        <v>96</v>
      </c>
      <c r="AH461" s="388">
        <v>2</v>
      </c>
      <c r="AI461" s="388" t="s">
        <v>139</v>
      </c>
    </row>
    <row r="462" spans="1:35" ht="12.75" customHeight="1" x14ac:dyDescent="0.2">
      <c r="A462" s="397" t="str">
        <f t="shared" si="7"/>
        <v>Ofsted Webpage</v>
      </c>
      <c r="B462" s="388">
        <v>55149</v>
      </c>
      <c r="C462" s="388">
        <v>105044</v>
      </c>
      <c r="D462" s="388">
        <v>10007123</v>
      </c>
      <c r="E462" s="388" t="s">
        <v>3486</v>
      </c>
      <c r="F462" s="388" t="s">
        <v>90</v>
      </c>
      <c r="G462" s="388" t="s">
        <v>13</v>
      </c>
      <c r="H462" s="388" t="s">
        <v>724</v>
      </c>
      <c r="I462" s="388" t="s">
        <v>102</v>
      </c>
      <c r="J462" s="388" t="s">
        <v>102</v>
      </c>
      <c r="K462" s="400" t="s">
        <v>195</v>
      </c>
      <c r="L462" s="388" t="s">
        <v>195</v>
      </c>
      <c r="M462" s="403">
        <v>10043202</v>
      </c>
      <c r="N462" s="388" t="s">
        <v>136</v>
      </c>
      <c r="O462" s="388" t="s">
        <v>104</v>
      </c>
      <c r="P462" s="400">
        <v>43025</v>
      </c>
      <c r="Q462" s="400">
        <v>43028</v>
      </c>
      <c r="R462" s="400">
        <v>43187</v>
      </c>
      <c r="S462" s="388">
        <v>4</v>
      </c>
      <c r="T462" s="388">
        <v>4</v>
      </c>
      <c r="U462" s="388">
        <v>3</v>
      </c>
      <c r="V462" s="388">
        <v>4</v>
      </c>
      <c r="W462" s="388">
        <v>3</v>
      </c>
      <c r="X462" s="388" t="s">
        <v>4511</v>
      </c>
      <c r="Y462" s="401">
        <v>10022606</v>
      </c>
      <c r="Z462" s="400">
        <v>42823</v>
      </c>
      <c r="AA462" s="400">
        <v>42832</v>
      </c>
      <c r="AB462" s="388" t="s">
        <v>94</v>
      </c>
      <c r="AC462" s="388" t="s">
        <v>4770</v>
      </c>
      <c r="AD462" s="388">
        <v>4</v>
      </c>
      <c r="AE462" s="388">
        <v>4</v>
      </c>
      <c r="AF462" s="388">
        <v>3</v>
      </c>
      <c r="AG462" s="388">
        <v>3</v>
      </c>
      <c r="AH462" s="388">
        <v>3</v>
      </c>
      <c r="AI462" s="388" t="s">
        <v>4537</v>
      </c>
    </row>
    <row r="463" spans="1:35" ht="12.75" customHeight="1" x14ac:dyDescent="0.2">
      <c r="A463" s="397" t="str">
        <f t="shared" si="7"/>
        <v>Ofsted Webpage</v>
      </c>
      <c r="B463" s="388">
        <v>55215</v>
      </c>
      <c r="C463" s="388">
        <v>119191</v>
      </c>
      <c r="D463" s="388">
        <v>10028075</v>
      </c>
      <c r="E463" s="388" t="s">
        <v>4903</v>
      </c>
      <c r="F463" s="388" t="s">
        <v>170</v>
      </c>
      <c r="G463" s="388" t="s">
        <v>13</v>
      </c>
      <c r="H463" s="388" t="s">
        <v>272</v>
      </c>
      <c r="I463" s="388" t="s">
        <v>161</v>
      </c>
      <c r="J463" s="388" t="s">
        <v>161</v>
      </c>
      <c r="K463" s="400" t="s">
        <v>195</v>
      </c>
      <c r="L463" s="388" t="s">
        <v>195</v>
      </c>
      <c r="M463" s="403" t="s">
        <v>4904</v>
      </c>
      <c r="N463" s="388" t="s">
        <v>98</v>
      </c>
      <c r="O463" s="388" t="s">
        <v>104</v>
      </c>
      <c r="P463" s="400">
        <v>40497</v>
      </c>
      <c r="Q463" s="400">
        <v>40500</v>
      </c>
      <c r="R463" s="400">
        <v>40535</v>
      </c>
      <c r="S463" s="388">
        <v>1</v>
      </c>
      <c r="T463" s="388">
        <v>2</v>
      </c>
      <c r="U463" s="388">
        <v>1</v>
      </c>
      <c r="V463" s="388" t="s">
        <v>96</v>
      </c>
      <c r="W463" s="388">
        <v>1</v>
      </c>
      <c r="X463" s="388" t="s">
        <v>96</v>
      </c>
      <c r="Y463" s="401" t="s">
        <v>4905</v>
      </c>
      <c r="Z463" s="400">
        <v>38883</v>
      </c>
      <c r="AA463" s="400">
        <v>38883</v>
      </c>
      <c r="AB463" s="388" t="s">
        <v>4879</v>
      </c>
      <c r="AC463" s="388" t="s">
        <v>4660</v>
      </c>
      <c r="AD463" s="388">
        <v>2</v>
      </c>
      <c r="AE463" s="388">
        <v>2</v>
      </c>
      <c r="AF463" s="388" t="s">
        <v>96</v>
      </c>
      <c r="AG463" s="388" t="s">
        <v>96</v>
      </c>
      <c r="AH463" s="388" t="s">
        <v>96</v>
      </c>
      <c r="AI463" s="388" t="s">
        <v>118</v>
      </c>
    </row>
    <row r="464" spans="1:35" ht="12.75" customHeight="1" x14ac:dyDescent="0.2">
      <c r="A464" s="397" t="str">
        <f t="shared" si="7"/>
        <v>Ofsted Webpage</v>
      </c>
      <c r="B464" s="388">
        <v>55230</v>
      </c>
      <c r="C464" s="388">
        <v>106573</v>
      </c>
      <c r="D464" s="388">
        <v>10009450</v>
      </c>
      <c r="E464" s="388" t="s">
        <v>484</v>
      </c>
      <c r="F464" s="388" t="s">
        <v>90</v>
      </c>
      <c r="G464" s="388" t="s">
        <v>13</v>
      </c>
      <c r="H464" s="388" t="s">
        <v>485</v>
      </c>
      <c r="I464" s="388" t="s">
        <v>102</v>
      </c>
      <c r="J464" s="388" t="s">
        <v>102</v>
      </c>
      <c r="K464" s="400" t="s">
        <v>195</v>
      </c>
      <c r="L464" s="388" t="s">
        <v>195</v>
      </c>
      <c r="M464" s="403">
        <v>10011517</v>
      </c>
      <c r="N464" s="388" t="s">
        <v>121</v>
      </c>
      <c r="O464" s="388" t="s">
        <v>104</v>
      </c>
      <c r="P464" s="400">
        <v>42675</v>
      </c>
      <c r="Q464" s="400">
        <v>42678</v>
      </c>
      <c r="R464" s="400">
        <v>42713</v>
      </c>
      <c r="S464" s="388">
        <v>2</v>
      </c>
      <c r="T464" s="388">
        <v>2</v>
      </c>
      <c r="U464" s="388">
        <v>2</v>
      </c>
      <c r="V464" s="388">
        <v>2</v>
      </c>
      <c r="W464" s="388">
        <v>2</v>
      </c>
      <c r="X464" s="388" t="s">
        <v>4480</v>
      </c>
      <c r="Y464" s="401" t="s">
        <v>195</v>
      </c>
      <c r="Z464" s="400" t="s">
        <v>195</v>
      </c>
      <c r="AA464" s="400" t="s">
        <v>195</v>
      </c>
      <c r="AB464" s="388" t="s">
        <v>195</v>
      </c>
      <c r="AC464" s="388" t="s">
        <v>195</v>
      </c>
      <c r="AD464" s="388" t="s">
        <v>195</v>
      </c>
      <c r="AE464" s="388" t="s">
        <v>195</v>
      </c>
      <c r="AF464" s="388" t="s">
        <v>195</v>
      </c>
      <c r="AG464" s="388" t="s">
        <v>195</v>
      </c>
      <c r="AH464" s="388" t="s">
        <v>195</v>
      </c>
      <c r="AI464" s="388" t="s">
        <v>4479</v>
      </c>
    </row>
    <row r="465" spans="1:35" ht="12.75" customHeight="1" x14ac:dyDescent="0.2">
      <c r="A465" s="397" t="str">
        <f t="shared" si="7"/>
        <v>Ofsted Webpage</v>
      </c>
      <c r="B465" s="388">
        <v>55241</v>
      </c>
      <c r="C465" s="388">
        <v>107911</v>
      </c>
      <c r="D465" s="388">
        <v>10003161</v>
      </c>
      <c r="E465" s="388" t="s">
        <v>1062</v>
      </c>
      <c r="F465" s="388" t="s">
        <v>90</v>
      </c>
      <c r="G465" s="388" t="s">
        <v>13</v>
      </c>
      <c r="H465" s="388" t="s">
        <v>680</v>
      </c>
      <c r="I465" s="388" t="s">
        <v>155</v>
      </c>
      <c r="J465" s="388" t="s">
        <v>155</v>
      </c>
      <c r="K465" s="400" t="s">
        <v>195</v>
      </c>
      <c r="L465" s="388" t="s">
        <v>195</v>
      </c>
      <c r="M465" s="403">
        <v>10005441</v>
      </c>
      <c r="N465" s="388" t="s">
        <v>136</v>
      </c>
      <c r="O465" s="388" t="s">
        <v>104</v>
      </c>
      <c r="P465" s="400">
        <v>42437</v>
      </c>
      <c r="Q465" s="400">
        <v>42440</v>
      </c>
      <c r="R465" s="400">
        <v>42465</v>
      </c>
      <c r="S465" s="388">
        <v>2</v>
      </c>
      <c r="T465" s="388">
        <v>2</v>
      </c>
      <c r="U465" s="388">
        <v>2</v>
      </c>
      <c r="V465" s="388">
        <v>2</v>
      </c>
      <c r="W465" s="388">
        <v>2</v>
      </c>
      <c r="X465" s="388" t="s">
        <v>4480</v>
      </c>
      <c r="Y465" s="401" t="s">
        <v>5212</v>
      </c>
      <c r="Z465" s="400">
        <v>40014</v>
      </c>
      <c r="AA465" s="400">
        <v>40025</v>
      </c>
      <c r="AB465" s="388" t="s">
        <v>98</v>
      </c>
      <c r="AC465" s="388" t="s">
        <v>4660</v>
      </c>
      <c r="AD465" s="388">
        <v>2</v>
      </c>
      <c r="AE465" s="388">
        <v>2</v>
      </c>
      <c r="AF465" s="388">
        <v>2</v>
      </c>
      <c r="AG465" s="388" t="s">
        <v>96</v>
      </c>
      <c r="AH465" s="388">
        <v>3</v>
      </c>
      <c r="AI465" s="388" t="s">
        <v>4537</v>
      </c>
    </row>
    <row r="466" spans="1:35" ht="12.75" customHeight="1" x14ac:dyDescent="0.2">
      <c r="A466" s="397" t="str">
        <f t="shared" si="7"/>
        <v>Ofsted Webpage</v>
      </c>
      <c r="B466" s="388">
        <v>55247</v>
      </c>
      <c r="C466" s="388">
        <v>107968</v>
      </c>
      <c r="D466" s="388">
        <v>10007291</v>
      </c>
      <c r="E466" s="388" t="s">
        <v>290</v>
      </c>
      <c r="F466" s="388" t="s">
        <v>159</v>
      </c>
      <c r="G466" s="388" t="s">
        <v>14</v>
      </c>
      <c r="H466" s="388" t="s">
        <v>291</v>
      </c>
      <c r="I466" s="388" t="s">
        <v>186</v>
      </c>
      <c r="J466" s="388" t="s">
        <v>93</v>
      </c>
      <c r="K466" s="400" t="s">
        <v>195</v>
      </c>
      <c r="L466" s="388" t="s">
        <v>195</v>
      </c>
      <c r="M466" s="403">
        <v>10030673</v>
      </c>
      <c r="N466" s="388" t="s">
        <v>256</v>
      </c>
      <c r="O466" s="388" t="s">
        <v>104</v>
      </c>
      <c r="P466" s="400">
        <v>42815</v>
      </c>
      <c r="Q466" s="400">
        <v>42818</v>
      </c>
      <c r="R466" s="400">
        <v>42907</v>
      </c>
      <c r="S466" s="388">
        <v>3</v>
      </c>
      <c r="T466" s="388">
        <v>3</v>
      </c>
      <c r="U466" s="388">
        <v>3</v>
      </c>
      <c r="V466" s="388">
        <v>3</v>
      </c>
      <c r="W466" s="388">
        <v>3</v>
      </c>
      <c r="X466" s="388" t="s">
        <v>4480</v>
      </c>
      <c r="Y466" s="401">
        <v>10005028</v>
      </c>
      <c r="Z466" s="400">
        <v>42311</v>
      </c>
      <c r="AA466" s="400">
        <v>42314</v>
      </c>
      <c r="AB466" s="388" t="s">
        <v>257</v>
      </c>
      <c r="AC466" s="388" t="s">
        <v>4660</v>
      </c>
      <c r="AD466" s="388">
        <v>4</v>
      </c>
      <c r="AE466" s="388">
        <v>4</v>
      </c>
      <c r="AF466" s="388">
        <v>3</v>
      </c>
      <c r="AG466" s="388">
        <v>3</v>
      </c>
      <c r="AH466" s="388">
        <v>3</v>
      </c>
      <c r="AI466" s="388" t="s">
        <v>118</v>
      </c>
    </row>
    <row r="467" spans="1:35" ht="12.75" customHeight="1" x14ac:dyDescent="0.2">
      <c r="A467" s="397" t="str">
        <f t="shared" si="7"/>
        <v>Ofsted Webpage</v>
      </c>
      <c r="B467" s="388">
        <v>55255</v>
      </c>
      <c r="C467" s="388">
        <v>108982</v>
      </c>
      <c r="D467" s="388">
        <v>10010616</v>
      </c>
      <c r="E467" s="388" t="s">
        <v>3955</v>
      </c>
      <c r="F467" s="388" t="s">
        <v>170</v>
      </c>
      <c r="G467" s="388" t="s">
        <v>13</v>
      </c>
      <c r="H467" s="388" t="s">
        <v>508</v>
      </c>
      <c r="I467" s="388" t="s">
        <v>161</v>
      </c>
      <c r="J467" s="388" t="s">
        <v>161</v>
      </c>
      <c r="K467" s="400" t="s">
        <v>195</v>
      </c>
      <c r="L467" s="388" t="s">
        <v>195</v>
      </c>
      <c r="M467" s="403">
        <v>10022593</v>
      </c>
      <c r="N467" s="388" t="s">
        <v>121</v>
      </c>
      <c r="O467" s="388" t="s">
        <v>104</v>
      </c>
      <c r="P467" s="400">
        <v>42801</v>
      </c>
      <c r="Q467" s="400">
        <v>42803</v>
      </c>
      <c r="R467" s="400">
        <v>42831</v>
      </c>
      <c r="S467" s="388">
        <v>3</v>
      </c>
      <c r="T467" s="388">
        <v>3</v>
      </c>
      <c r="U467" s="388">
        <v>3</v>
      </c>
      <c r="V467" s="388">
        <v>3</v>
      </c>
      <c r="W467" s="388">
        <v>3</v>
      </c>
      <c r="X467" s="388" t="s">
        <v>4480</v>
      </c>
      <c r="Y467" s="401" t="s">
        <v>195</v>
      </c>
      <c r="Z467" s="400" t="s">
        <v>195</v>
      </c>
      <c r="AA467" s="400" t="s">
        <v>195</v>
      </c>
      <c r="AB467" s="388" t="s">
        <v>195</v>
      </c>
      <c r="AC467" s="388" t="s">
        <v>195</v>
      </c>
      <c r="AD467" s="388" t="s">
        <v>195</v>
      </c>
      <c r="AE467" s="388" t="s">
        <v>195</v>
      </c>
      <c r="AF467" s="388" t="s">
        <v>195</v>
      </c>
      <c r="AG467" s="388" t="s">
        <v>195</v>
      </c>
      <c r="AH467" s="388" t="s">
        <v>195</v>
      </c>
      <c r="AI467" s="388" t="s">
        <v>4479</v>
      </c>
    </row>
    <row r="468" spans="1:35" ht="12.75" customHeight="1" x14ac:dyDescent="0.2">
      <c r="A468" s="397" t="str">
        <f t="shared" si="7"/>
        <v>Ofsted Webpage</v>
      </c>
      <c r="B468" s="388">
        <v>55258</v>
      </c>
      <c r="C468" s="388">
        <v>111355</v>
      </c>
      <c r="D468" s="388">
        <v>10007318</v>
      </c>
      <c r="E468" s="388" t="s">
        <v>507</v>
      </c>
      <c r="F468" s="388" t="s">
        <v>159</v>
      </c>
      <c r="G468" s="388" t="s">
        <v>14</v>
      </c>
      <c r="H468" s="388" t="s">
        <v>508</v>
      </c>
      <c r="I468" s="388" t="s">
        <v>161</v>
      </c>
      <c r="J468" s="388" t="s">
        <v>161</v>
      </c>
      <c r="K468" s="400" t="s">
        <v>195</v>
      </c>
      <c r="L468" s="388" t="s">
        <v>195</v>
      </c>
      <c r="M468" s="403">
        <v>10022060</v>
      </c>
      <c r="N468" s="388" t="s">
        <v>257</v>
      </c>
      <c r="O468" s="388" t="s">
        <v>104</v>
      </c>
      <c r="P468" s="400">
        <v>42660</v>
      </c>
      <c r="Q468" s="400">
        <v>42663</v>
      </c>
      <c r="R468" s="400">
        <v>42704</v>
      </c>
      <c r="S468" s="388">
        <v>2</v>
      </c>
      <c r="T468" s="388">
        <v>2</v>
      </c>
      <c r="U468" s="388">
        <v>2</v>
      </c>
      <c r="V468" s="388">
        <v>2</v>
      </c>
      <c r="W468" s="388">
        <v>2</v>
      </c>
      <c r="X468" s="388" t="s">
        <v>4480</v>
      </c>
      <c r="Y468" s="401" t="s">
        <v>509</v>
      </c>
      <c r="Z468" s="400">
        <v>41246</v>
      </c>
      <c r="AA468" s="400">
        <v>41250</v>
      </c>
      <c r="AB468" s="388" t="s">
        <v>143</v>
      </c>
      <c r="AC468" s="388" t="s">
        <v>4660</v>
      </c>
      <c r="AD468" s="388">
        <v>1</v>
      </c>
      <c r="AE468" s="388">
        <v>1</v>
      </c>
      <c r="AF468" s="388">
        <v>1</v>
      </c>
      <c r="AG468" s="388" t="s">
        <v>96</v>
      </c>
      <c r="AH468" s="388">
        <v>1</v>
      </c>
      <c r="AI468" s="388" t="s">
        <v>139</v>
      </c>
    </row>
    <row r="469" spans="1:35" ht="12.75" customHeight="1" x14ac:dyDescent="0.2">
      <c r="A469" s="397" t="str">
        <f t="shared" si="7"/>
        <v>Ofsted Webpage</v>
      </c>
      <c r="B469" s="388">
        <v>55276</v>
      </c>
      <c r="C469" s="388">
        <v>112309</v>
      </c>
      <c r="D469" s="388">
        <v>10007348</v>
      </c>
      <c r="E469" s="388" t="s">
        <v>1065</v>
      </c>
      <c r="F469" s="388" t="s">
        <v>159</v>
      </c>
      <c r="G469" s="388" t="s">
        <v>14</v>
      </c>
      <c r="H469" s="388" t="s">
        <v>315</v>
      </c>
      <c r="I469" s="388" t="s">
        <v>161</v>
      </c>
      <c r="J469" s="388" t="s">
        <v>161</v>
      </c>
      <c r="K469" s="400">
        <v>42439</v>
      </c>
      <c r="L469" s="388">
        <v>1</v>
      </c>
      <c r="M469" s="403" t="s">
        <v>4857</v>
      </c>
      <c r="N469" s="388" t="s">
        <v>143</v>
      </c>
      <c r="O469" s="388" t="s">
        <v>104</v>
      </c>
      <c r="P469" s="400">
        <v>40686</v>
      </c>
      <c r="Q469" s="400">
        <v>40690</v>
      </c>
      <c r="R469" s="400">
        <v>40728</v>
      </c>
      <c r="S469" s="388">
        <v>2</v>
      </c>
      <c r="T469" s="388">
        <v>3</v>
      </c>
      <c r="U469" s="388">
        <v>2</v>
      </c>
      <c r="V469" s="388" t="s">
        <v>96</v>
      </c>
      <c r="W469" s="388">
        <v>2</v>
      </c>
      <c r="X469" s="388" t="s">
        <v>96</v>
      </c>
      <c r="Y469" s="401" t="s">
        <v>4858</v>
      </c>
      <c r="Z469" s="400">
        <v>39363</v>
      </c>
      <c r="AA469" s="400">
        <v>39367</v>
      </c>
      <c r="AB469" s="388" t="s">
        <v>143</v>
      </c>
      <c r="AC469" s="388" t="s">
        <v>4660</v>
      </c>
      <c r="AD469" s="388">
        <v>3</v>
      </c>
      <c r="AE469" s="388">
        <v>3</v>
      </c>
      <c r="AF469" s="388">
        <v>3</v>
      </c>
      <c r="AG469" s="388" t="s">
        <v>96</v>
      </c>
      <c r="AH469" s="388">
        <v>3</v>
      </c>
      <c r="AI469" s="388" t="s">
        <v>118</v>
      </c>
    </row>
    <row r="470" spans="1:35" ht="12.75" customHeight="1" x14ac:dyDescent="0.2">
      <c r="A470" s="397" t="str">
        <f t="shared" si="7"/>
        <v>Ofsted Webpage</v>
      </c>
      <c r="B470" s="388">
        <v>55287</v>
      </c>
      <c r="C470" s="388">
        <v>105529</v>
      </c>
      <c r="D470" s="388">
        <v>10008986</v>
      </c>
      <c r="E470" s="388" t="s">
        <v>516</v>
      </c>
      <c r="F470" s="388" t="s">
        <v>159</v>
      </c>
      <c r="G470" s="388" t="s">
        <v>14</v>
      </c>
      <c r="H470" s="388" t="s">
        <v>374</v>
      </c>
      <c r="I470" s="388" t="s">
        <v>177</v>
      </c>
      <c r="J470" s="388" t="s">
        <v>177</v>
      </c>
      <c r="K470" s="400" t="s">
        <v>195</v>
      </c>
      <c r="L470" s="388" t="s">
        <v>195</v>
      </c>
      <c r="M470" s="403">
        <v>10046767</v>
      </c>
      <c r="N470" s="388" t="s">
        <v>197</v>
      </c>
      <c r="O470" s="388" t="s">
        <v>104</v>
      </c>
      <c r="P470" s="400">
        <v>43263</v>
      </c>
      <c r="Q470" s="400">
        <v>43266</v>
      </c>
      <c r="R470" s="400">
        <v>43301</v>
      </c>
      <c r="S470" s="388">
        <v>2</v>
      </c>
      <c r="T470" s="388">
        <v>2</v>
      </c>
      <c r="U470" s="388">
        <v>2</v>
      </c>
      <c r="V470" s="388">
        <v>2</v>
      </c>
      <c r="W470" s="388">
        <v>2</v>
      </c>
      <c r="X470" s="388" t="s">
        <v>4480</v>
      </c>
      <c r="Y470" s="401">
        <v>10005155</v>
      </c>
      <c r="Z470" s="400">
        <v>42661</v>
      </c>
      <c r="AA470" s="400">
        <v>42664</v>
      </c>
      <c r="AB470" s="388" t="s">
        <v>355</v>
      </c>
      <c r="AC470" s="388" t="s">
        <v>4660</v>
      </c>
      <c r="AD470" s="388">
        <v>3</v>
      </c>
      <c r="AE470" s="388">
        <v>3</v>
      </c>
      <c r="AF470" s="388">
        <v>3</v>
      </c>
      <c r="AG470" s="388">
        <v>2</v>
      </c>
      <c r="AH470" s="388">
        <v>3</v>
      </c>
      <c r="AI470" s="388" t="s">
        <v>118</v>
      </c>
    </row>
    <row r="471" spans="1:35" ht="12.75" customHeight="1" x14ac:dyDescent="0.2">
      <c r="A471" s="397" t="str">
        <f t="shared" si="7"/>
        <v>Ofsted Webpage</v>
      </c>
      <c r="B471" s="388">
        <v>55294</v>
      </c>
      <c r="C471" s="388">
        <v>105454</v>
      </c>
      <c r="D471" s="388">
        <v>10007375</v>
      </c>
      <c r="E471" s="388" t="s">
        <v>1767</v>
      </c>
      <c r="F471" s="388" t="s">
        <v>90</v>
      </c>
      <c r="G471" s="388" t="s">
        <v>13</v>
      </c>
      <c r="H471" s="388" t="s">
        <v>151</v>
      </c>
      <c r="I471" s="388" t="s">
        <v>152</v>
      </c>
      <c r="J471" s="388" t="s">
        <v>152</v>
      </c>
      <c r="K471" s="400" t="s">
        <v>195</v>
      </c>
      <c r="L471" s="388" t="s">
        <v>195</v>
      </c>
      <c r="M471" s="403">
        <v>10026233</v>
      </c>
      <c r="N471" s="388" t="s">
        <v>121</v>
      </c>
      <c r="O471" s="388" t="s">
        <v>104</v>
      </c>
      <c r="P471" s="400">
        <v>42801</v>
      </c>
      <c r="Q471" s="400">
        <v>42804</v>
      </c>
      <c r="R471" s="400">
        <v>42829</v>
      </c>
      <c r="S471" s="388">
        <v>2</v>
      </c>
      <c r="T471" s="388">
        <v>2</v>
      </c>
      <c r="U471" s="388">
        <v>2</v>
      </c>
      <c r="V471" s="388">
        <v>2</v>
      </c>
      <c r="W471" s="388">
        <v>2</v>
      </c>
      <c r="X471" s="388" t="s">
        <v>4480</v>
      </c>
      <c r="Y471" s="401" t="s">
        <v>1768</v>
      </c>
      <c r="Z471" s="400">
        <v>42066</v>
      </c>
      <c r="AA471" s="400">
        <v>42069</v>
      </c>
      <c r="AB471" s="388" t="s">
        <v>123</v>
      </c>
      <c r="AC471" s="388" t="s">
        <v>4660</v>
      </c>
      <c r="AD471" s="388">
        <v>2</v>
      </c>
      <c r="AE471" s="388">
        <v>2</v>
      </c>
      <c r="AF471" s="388">
        <v>2</v>
      </c>
      <c r="AG471" s="388" t="s">
        <v>96</v>
      </c>
      <c r="AH471" s="388">
        <v>2</v>
      </c>
      <c r="AI471" s="388" t="s">
        <v>4537</v>
      </c>
    </row>
    <row r="472" spans="1:35" ht="12.75" customHeight="1" x14ac:dyDescent="0.2">
      <c r="A472" s="397" t="str">
        <f t="shared" si="7"/>
        <v>Ofsted Webpage</v>
      </c>
      <c r="B472" s="388">
        <v>55295</v>
      </c>
      <c r="C472" s="388">
        <v>116089</v>
      </c>
      <c r="D472" s="388">
        <v>10007377</v>
      </c>
      <c r="E472" s="388" t="s">
        <v>1770</v>
      </c>
      <c r="F472" s="388" t="s">
        <v>90</v>
      </c>
      <c r="G472" s="388" t="s">
        <v>13</v>
      </c>
      <c r="H472" s="388" t="s">
        <v>374</v>
      </c>
      <c r="I472" s="388" t="s">
        <v>177</v>
      </c>
      <c r="J472" s="388" t="s">
        <v>177</v>
      </c>
      <c r="K472" s="400" t="s">
        <v>195</v>
      </c>
      <c r="L472" s="388" t="s">
        <v>195</v>
      </c>
      <c r="M472" s="403">
        <v>10046768</v>
      </c>
      <c r="N472" s="388" t="s">
        <v>121</v>
      </c>
      <c r="O472" s="388" t="s">
        <v>117</v>
      </c>
      <c r="P472" s="400">
        <v>43236</v>
      </c>
      <c r="Q472" s="400">
        <v>43243</v>
      </c>
      <c r="R472" s="400">
        <v>43272</v>
      </c>
      <c r="S472" s="388">
        <v>1</v>
      </c>
      <c r="T472" s="388">
        <v>1</v>
      </c>
      <c r="U472" s="388">
        <v>1</v>
      </c>
      <c r="V472" s="388">
        <v>1</v>
      </c>
      <c r="W472" s="388">
        <v>1</v>
      </c>
      <c r="X472" s="388" t="s">
        <v>4480</v>
      </c>
      <c r="Y472" s="401" t="s">
        <v>1771</v>
      </c>
      <c r="Z472" s="400">
        <v>42079</v>
      </c>
      <c r="AA472" s="400">
        <v>42083</v>
      </c>
      <c r="AB472" s="388" t="s">
        <v>123</v>
      </c>
      <c r="AC472" s="388" t="s">
        <v>4660</v>
      </c>
      <c r="AD472" s="388">
        <v>2</v>
      </c>
      <c r="AE472" s="388">
        <v>2</v>
      </c>
      <c r="AF472" s="388">
        <v>2</v>
      </c>
      <c r="AG472" s="388" t="s">
        <v>96</v>
      </c>
      <c r="AH472" s="388">
        <v>2</v>
      </c>
      <c r="AI472" s="388" t="s">
        <v>118</v>
      </c>
    </row>
    <row r="473" spans="1:35" ht="12.75" customHeight="1" x14ac:dyDescent="0.2">
      <c r="A473" s="397" t="str">
        <f t="shared" si="7"/>
        <v>Ofsted Webpage</v>
      </c>
      <c r="B473" s="388">
        <v>55306</v>
      </c>
      <c r="C473" s="388">
        <v>107473</v>
      </c>
      <c r="D473" s="388">
        <v>10007396</v>
      </c>
      <c r="E473" s="388" t="s">
        <v>599</v>
      </c>
      <c r="F473" s="388" t="s">
        <v>90</v>
      </c>
      <c r="G473" s="388" t="s">
        <v>13</v>
      </c>
      <c r="H473" s="388" t="s">
        <v>101</v>
      </c>
      <c r="I473" s="388" t="s">
        <v>102</v>
      </c>
      <c r="J473" s="388" t="s">
        <v>102</v>
      </c>
      <c r="K473" s="400" t="s">
        <v>195</v>
      </c>
      <c r="L473" s="388" t="s">
        <v>195</v>
      </c>
      <c r="M473" s="403">
        <v>10041169</v>
      </c>
      <c r="N473" s="388" t="s">
        <v>309</v>
      </c>
      <c r="O473" s="388" t="s">
        <v>104</v>
      </c>
      <c r="P473" s="400">
        <v>43277</v>
      </c>
      <c r="Q473" s="400">
        <v>43280</v>
      </c>
      <c r="R473" s="400">
        <v>43330</v>
      </c>
      <c r="S473" s="388">
        <v>4</v>
      </c>
      <c r="T473" s="388">
        <v>4</v>
      </c>
      <c r="U473" s="388">
        <v>4</v>
      </c>
      <c r="V473" s="388">
        <v>3</v>
      </c>
      <c r="W473" s="388">
        <v>4</v>
      </c>
      <c r="X473" s="388" t="s">
        <v>4480</v>
      </c>
      <c r="Y473" s="401">
        <v>10021354</v>
      </c>
      <c r="Z473" s="400">
        <v>42626</v>
      </c>
      <c r="AA473" s="400">
        <v>42629</v>
      </c>
      <c r="AB473" s="388" t="s">
        <v>121</v>
      </c>
      <c r="AC473" s="388" t="s">
        <v>4660</v>
      </c>
      <c r="AD473" s="388">
        <v>3</v>
      </c>
      <c r="AE473" s="388">
        <v>3</v>
      </c>
      <c r="AF473" s="388">
        <v>3</v>
      </c>
      <c r="AG473" s="388">
        <v>3</v>
      </c>
      <c r="AH473" s="388">
        <v>3</v>
      </c>
      <c r="AI473" s="388" t="s">
        <v>139</v>
      </c>
    </row>
    <row r="474" spans="1:35" ht="12.75" customHeight="1" x14ac:dyDescent="0.2">
      <c r="A474" s="397" t="str">
        <f t="shared" si="7"/>
        <v>Ofsted Webpage</v>
      </c>
      <c r="B474" s="388">
        <v>55307</v>
      </c>
      <c r="C474" s="388">
        <v>110206</v>
      </c>
      <c r="D474" s="388">
        <v>10007398</v>
      </c>
      <c r="E474" s="388" t="s">
        <v>1067</v>
      </c>
      <c r="F474" s="388" t="s">
        <v>159</v>
      </c>
      <c r="G474" s="388" t="s">
        <v>14</v>
      </c>
      <c r="H474" s="388" t="s">
        <v>326</v>
      </c>
      <c r="I474" s="388" t="s">
        <v>177</v>
      </c>
      <c r="J474" s="388" t="s">
        <v>177</v>
      </c>
      <c r="K474" s="400">
        <v>42334</v>
      </c>
      <c r="L474" s="388">
        <v>1</v>
      </c>
      <c r="M474" s="403" t="s">
        <v>3494</v>
      </c>
      <c r="N474" s="388" t="s">
        <v>143</v>
      </c>
      <c r="O474" s="388" t="s">
        <v>104</v>
      </c>
      <c r="P474" s="400">
        <v>41247</v>
      </c>
      <c r="Q474" s="400">
        <v>41249</v>
      </c>
      <c r="R474" s="400">
        <v>41285</v>
      </c>
      <c r="S474" s="388">
        <v>2</v>
      </c>
      <c r="T474" s="388">
        <v>2</v>
      </c>
      <c r="U474" s="388">
        <v>2</v>
      </c>
      <c r="V474" s="388" t="s">
        <v>96</v>
      </c>
      <c r="W474" s="388">
        <v>2</v>
      </c>
      <c r="X474" s="388" t="s">
        <v>96</v>
      </c>
      <c r="Y474" s="401" t="s">
        <v>4859</v>
      </c>
      <c r="Z474" s="400">
        <v>39108</v>
      </c>
      <c r="AA474" s="400">
        <v>39108</v>
      </c>
      <c r="AB474" s="388" t="s">
        <v>4754</v>
      </c>
      <c r="AC474" s="388" t="s">
        <v>4660</v>
      </c>
      <c r="AD474" s="388">
        <v>2</v>
      </c>
      <c r="AE474" s="388">
        <v>2</v>
      </c>
      <c r="AF474" s="388" t="s">
        <v>96</v>
      </c>
      <c r="AG474" s="388" t="s">
        <v>96</v>
      </c>
      <c r="AH474" s="388" t="s">
        <v>96</v>
      </c>
      <c r="AI474" s="388" t="s">
        <v>4537</v>
      </c>
    </row>
    <row r="475" spans="1:35" ht="12.75" customHeight="1" x14ac:dyDescent="0.2">
      <c r="A475" s="397" t="str">
        <f t="shared" si="7"/>
        <v>Ofsted Webpage</v>
      </c>
      <c r="B475" s="388">
        <v>55308</v>
      </c>
      <c r="C475" s="388">
        <v>106340</v>
      </c>
      <c r="D475" s="388">
        <v>10007402</v>
      </c>
      <c r="E475" s="388" t="s">
        <v>3496</v>
      </c>
      <c r="F475" s="388" t="s">
        <v>259</v>
      </c>
      <c r="G475" s="388" t="s">
        <v>14</v>
      </c>
      <c r="H475" s="388" t="s">
        <v>326</v>
      </c>
      <c r="I475" s="388" t="s">
        <v>177</v>
      </c>
      <c r="J475" s="388" t="s">
        <v>177</v>
      </c>
      <c r="K475" s="400">
        <v>42853</v>
      </c>
      <c r="L475" s="388">
        <v>1</v>
      </c>
      <c r="M475" s="403" t="s">
        <v>3497</v>
      </c>
      <c r="N475" s="388" t="s">
        <v>123</v>
      </c>
      <c r="O475" s="388" t="s">
        <v>104</v>
      </c>
      <c r="P475" s="400">
        <v>41407</v>
      </c>
      <c r="Q475" s="400">
        <v>41411</v>
      </c>
      <c r="R475" s="400">
        <v>41449</v>
      </c>
      <c r="S475" s="388">
        <v>2</v>
      </c>
      <c r="T475" s="388">
        <v>2</v>
      </c>
      <c r="U475" s="388">
        <v>2</v>
      </c>
      <c r="V475" s="388" t="s">
        <v>96</v>
      </c>
      <c r="W475" s="388">
        <v>2</v>
      </c>
      <c r="X475" s="388" t="s">
        <v>96</v>
      </c>
      <c r="Y475" s="401" t="s">
        <v>4974</v>
      </c>
      <c r="Z475" s="400">
        <v>39574</v>
      </c>
      <c r="AA475" s="400">
        <v>39577</v>
      </c>
      <c r="AB475" s="388" t="s">
        <v>4695</v>
      </c>
      <c r="AC475" s="388" t="s">
        <v>4660</v>
      </c>
      <c r="AD475" s="388">
        <v>2</v>
      </c>
      <c r="AE475" s="388">
        <v>2</v>
      </c>
      <c r="AF475" s="388">
        <v>2</v>
      </c>
      <c r="AG475" s="388" t="s">
        <v>96</v>
      </c>
      <c r="AH475" s="388">
        <v>2</v>
      </c>
      <c r="AI475" s="388" t="s">
        <v>4537</v>
      </c>
    </row>
    <row r="476" spans="1:35" ht="12.75" customHeight="1" x14ac:dyDescent="0.2">
      <c r="A476" s="397" t="str">
        <f t="shared" si="7"/>
        <v>Ofsted Webpage</v>
      </c>
      <c r="B476" s="388">
        <v>55347</v>
      </c>
      <c r="C476" s="388">
        <v>106530</v>
      </c>
      <c r="D476" s="388">
        <v>10007444</v>
      </c>
      <c r="E476" s="388" t="s">
        <v>5465</v>
      </c>
      <c r="F476" s="388" t="s">
        <v>170</v>
      </c>
      <c r="G476" s="388" t="s">
        <v>13</v>
      </c>
      <c r="H476" s="388" t="s">
        <v>542</v>
      </c>
      <c r="I476" s="388" t="s">
        <v>161</v>
      </c>
      <c r="J476" s="388" t="s">
        <v>161</v>
      </c>
      <c r="K476" s="400" t="s">
        <v>195</v>
      </c>
      <c r="L476" s="388" t="s">
        <v>195</v>
      </c>
      <c r="M476" s="403" t="s">
        <v>195</v>
      </c>
      <c r="N476" s="388" t="s">
        <v>195</v>
      </c>
      <c r="O476" s="388" t="s">
        <v>195</v>
      </c>
      <c r="P476" s="400" t="s">
        <v>195</v>
      </c>
      <c r="Q476" s="400" t="s">
        <v>195</v>
      </c>
      <c r="R476" s="400" t="s">
        <v>195</v>
      </c>
      <c r="S476" s="388" t="s">
        <v>195</v>
      </c>
      <c r="T476" s="388" t="s">
        <v>195</v>
      </c>
      <c r="U476" s="388" t="s">
        <v>195</v>
      </c>
      <c r="V476" s="388" t="s">
        <v>195</v>
      </c>
      <c r="W476" s="388" t="s">
        <v>195</v>
      </c>
      <c r="X476" s="388" t="s">
        <v>195</v>
      </c>
      <c r="Y476" s="401" t="s">
        <v>195</v>
      </c>
      <c r="Z476" s="400" t="s">
        <v>195</v>
      </c>
      <c r="AA476" s="400" t="s">
        <v>195</v>
      </c>
      <c r="AB476" s="388" t="s">
        <v>195</v>
      </c>
      <c r="AC476" s="388" t="s">
        <v>195</v>
      </c>
      <c r="AD476" s="388" t="s">
        <v>195</v>
      </c>
      <c r="AE476" s="388" t="s">
        <v>195</v>
      </c>
      <c r="AF476" s="388" t="s">
        <v>195</v>
      </c>
      <c r="AG476" s="388" t="s">
        <v>195</v>
      </c>
      <c r="AH476" s="388" t="s">
        <v>195</v>
      </c>
      <c r="AI476" s="388" t="s">
        <v>195</v>
      </c>
    </row>
    <row r="477" spans="1:35" ht="12.75" customHeight="1" x14ac:dyDescent="0.2">
      <c r="A477" s="397" t="str">
        <f t="shared" si="7"/>
        <v>Ofsted Webpage</v>
      </c>
      <c r="B477" s="388">
        <v>55353</v>
      </c>
      <c r="C477" s="388">
        <v>111720</v>
      </c>
      <c r="D477" s="388">
        <v>10001464</v>
      </c>
      <c r="E477" s="388" t="s">
        <v>1069</v>
      </c>
      <c r="F477" s="388" t="s">
        <v>159</v>
      </c>
      <c r="G477" s="388" t="s">
        <v>14</v>
      </c>
      <c r="H477" s="388" t="s">
        <v>563</v>
      </c>
      <c r="I477" s="388" t="s">
        <v>115</v>
      </c>
      <c r="J477" s="388" t="s">
        <v>115</v>
      </c>
      <c r="K477" s="400" t="s">
        <v>195</v>
      </c>
      <c r="L477" s="388" t="s">
        <v>195</v>
      </c>
      <c r="M477" s="403">
        <v>10005032</v>
      </c>
      <c r="N477" s="388" t="s">
        <v>257</v>
      </c>
      <c r="O477" s="388" t="s">
        <v>104</v>
      </c>
      <c r="P477" s="400">
        <v>42444</v>
      </c>
      <c r="Q477" s="400">
        <v>42447</v>
      </c>
      <c r="R477" s="400">
        <v>42486</v>
      </c>
      <c r="S477" s="388">
        <v>2</v>
      </c>
      <c r="T477" s="388">
        <v>2</v>
      </c>
      <c r="U477" s="388">
        <v>2</v>
      </c>
      <c r="V477" s="388">
        <v>2</v>
      </c>
      <c r="W477" s="388">
        <v>2</v>
      </c>
      <c r="X477" s="388" t="s">
        <v>4480</v>
      </c>
      <c r="Y477" s="401" t="s">
        <v>4860</v>
      </c>
      <c r="Z477" s="400">
        <v>40819</v>
      </c>
      <c r="AA477" s="400">
        <v>40823</v>
      </c>
      <c r="AB477" s="388" t="s">
        <v>352</v>
      </c>
      <c r="AC477" s="388" t="s">
        <v>4660</v>
      </c>
      <c r="AD477" s="388">
        <v>2</v>
      </c>
      <c r="AE477" s="388">
        <v>2</v>
      </c>
      <c r="AF477" s="388">
        <v>2</v>
      </c>
      <c r="AG477" s="388" t="s">
        <v>96</v>
      </c>
      <c r="AH477" s="388">
        <v>3</v>
      </c>
      <c r="AI477" s="388" t="s">
        <v>4537</v>
      </c>
    </row>
    <row r="478" spans="1:35" ht="12.75" customHeight="1" x14ac:dyDescent="0.2">
      <c r="A478" s="397" t="str">
        <f t="shared" si="7"/>
        <v>Ofsted Webpage</v>
      </c>
      <c r="B478" s="388">
        <v>55363</v>
      </c>
      <c r="C478" s="388">
        <v>117523</v>
      </c>
      <c r="D478" s="388">
        <v>10008023</v>
      </c>
      <c r="E478" s="388" t="s">
        <v>1773</v>
      </c>
      <c r="F478" s="388" t="s">
        <v>170</v>
      </c>
      <c r="G478" s="388" t="s">
        <v>13</v>
      </c>
      <c r="H478" s="388" t="s">
        <v>1176</v>
      </c>
      <c r="I478" s="388" t="s">
        <v>102</v>
      </c>
      <c r="J478" s="388" t="s">
        <v>102</v>
      </c>
      <c r="K478" s="400" t="s">
        <v>195</v>
      </c>
      <c r="L478" s="388" t="s">
        <v>195</v>
      </c>
      <c r="M478" s="403">
        <v>10037349</v>
      </c>
      <c r="N478" s="388" t="s">
        <v>136</v>
      </c>
      <c r="O478" s="388" t="s">
        <v>104</v>
      </c>
      <c r="P478" s="400">
        <v>43011</v>
      </c>
      <c r="Q478" s="400">
        <v>43014</v>
      </c>
      <c r="R478" s="400">
        <v>43126</v>
      </c>
      <c r="S478" s="388">
        <v>3</v>
      </c>
      <c r="T478" s="388">
        <v>3</v>
      </c>
      <c r="U478" s="388">
        <v>3</v>
      </c>
      <c r="V478" s="388">
        <v>3</v>
      </c>
      <c r="W478" s="388">
        <v>4</v>
      </c>
      <c r="X478" s="388" t="s">
        <v>4480</v>
      </c>
      <c r="Y478" s="401" t="s">
        <v>1774</v>
      </c>
      <c r="Z478" s="400">
        <v>42185</v>
      </c>
      <c r="AA478" s="400">
        <v>42188</v>
      </c>
      <c r="AB478" s="388" t="s">
        <v>138</v>
      </c>
      <c r="AC478" s="388" t="s">
        <v>4660</v>
      </c>
      <c r="AD478" s="388">
        <v>2</v>
      </c>
      <c r="AE478" s="388">
        <v>2</v>
      </c>
      <c r="AF478" s="388">
        <v>2</v>
      </c>
      <c r="AG478" s="388" t="s">
        <v>96</v>
      </c>
      <c r="AH478" s="388">
        <v>2</v>
      </c>
      <c r="AI478" s="388" t="s">
        <v>139</v>
      </c>
    </row>
    <row r="479" spans="1:35" ht="12.75" customHeight="1" x14ac:dyDescent="0.2">
      <c r="A479" s="397" t="str">
        <f t="shared" si="7"/>
        <v>Ofsted Webpage</v>
      </c>
      <c r="B479" s="388">
        <v>55364</v>
      </c>
      <c r="C479" s="388">
        <v>112733</v>
      </c>
      <c r="D479" s="388">
        <v>10007477</v>
      </c>
      <c r="E479" s="388" t="s">
        <v>5466</v>
      </c>
      <c r="F479" s="388" t="s">
        <v>90</v>
      </c>
      <c r="G479" s="388" t="s">
        <v>13</v>
      </c>
      <c r="H479" s="388" t="s">
        <v>559</v>
      </c>
      <c r="I479" s="388" t="s">
        <v>186</v>
      </c>
      <c r="J479" s="388" t="s">
        <v>93</v>
      </c>
      <c r="K479" s="400" t="s">
        <v>195</v>
      </c>
      <c r="L479" s="400" t="s">
        <v>195</v>
      </c>
      <c r="M479" s="403" t="s">
        <v>5467</v>
      </c>
      <c r="N479" s="400" t="s">
        <v>4695</v>
      </c>
      <c r="O479" s="400" t="s">
        <v>104</v>
      </c>
      <c r="P479" s="400">
        <v>39785</v>
      </c>
      <c r="Q479" s="400">
        <v>39786</v>
      </c>
      <c r="R479" s="400">
        <v>39839</v>
      </c>
      <c r="S479" s="404">
        <v>2</v>
      </c>
      <c r="T479" s="404">
        <v>2</v>
      </c>
      <c r="U479" s="404">
        <v>2</v>
      </c>
      <c r="V479" s="404" t="s">
        <v>96</v>
      </c>
      <c r="W479" s="404">
        <v>2</v>
      </c>
      <c r="X479" s="400" t="s">
        <v>96</v>
      </c>
      <c r="Y479" s="402" t="s">
        <v>195</v>
      </c>
      <c r="Z479" s="400" t="s">
        <v>195</v>
      </c>
      <c r="AA479" s="400" t="s">
        <v>195</v>
      </c>
      <c r="AB479" s="400" t="s">
        <v>195</v>
      </c>
      <c r="AC479" s="400" t="s">
        <v>195</v>
      </c>
      <c r="AD479" s="400" t="s">
        <v>195</v>
      </c>
      <c r="AE479" s="400" t="s">
        <v>195</v>
      </c>
      <c r="AF479" s="400" t="s">
        <v>195</v>
      </c>
      <c r="AG479" s="400" t="s">
        <v>195</v>
      </c>
      <c r="AH479" s="400" t="s">
        <v>195</v>
      </c>
      <c r="AI479" s="400" t="s">
        <v>4479</v>
      </c>
    </row>
    <row r="480" spans="1:35" ht="12.75" customHeight="1" x14ac:dyDescent="0.2">
      <c r="A480" s="397" t="str">
        <f t="shared" si="7"/>
        <v>Ofsted Webpage</v>
      </c>
      <c r="B480" s="388">
        <v>55378</v>
      </c>
      <c r="C480" s="405">
        <v>106841</v>
      </c>
      <c r="D480" s="388">
        <v>10007502</v>
      </c>
      <c r="E480" s="405" t="s">
        <v>1071</v>
      </c>
      <c r="F480" s="388" t="s">
        <v>159</v>
      </c>
      <c r="G480" s="388" t="s">
        <v>14</v>
      </c>
      <c r="H480" s="388" t="s">
        <v>149</v>
      </c>
      <c r="I480" s="388" t="s">
        <v>131</v>
      </c>
      <c r="J480" s="388" t="s">
        <v>131</v>
      </c>
      <c r="K480" s="400" t="s">
        <v>195</v>
      </c>
      <c r="L480" s="404" t="s">
        <v>195</v>
      </c>
      <c r="M480" s="388">
        <v>10011570</v>
      </c>
      <c r="N480" s="388" t="s">
        <v>257</v>
      </c>
      <c r="O480" s="388" t="s">
        <v>5986</v>
      </c>
      <c r="P480" s="400">
        <v>42535</v>
      </c>
      <c r="Q480" s="400">
        <v>42538</v>
      </c>
      <c r="R480" s="400">
        <v>42570</v>
      </c>
      <c r="S480" s="388">
        <v>2</v>
      </c>
      <c r="T480" s="388">
        <v>2</v>
      </c>
      <c r="U480" s="388">
        <v>2</v>
      </c>
      <c r="V480" s="388">
        <v>2</v>
      </c>
      <c r="W480" s="388">
        <v>2</v>
      </c>
      <c r="X480" s="388" t="s">
        <v>4480</v>
      </c>
      <c r="Y480" s="388" t="s">
        <v>3499</v>
      </c>
      <c r="Z480" s="400">
        <v>41289</v>
      </c>
      <c r="AA480" s="400">
        <v>41292</v>
      </c>
      <c r="AB480" s="388" t="s">
        <v>143</v>
      </c>
      <c r="AC480" s="388" t="s">
        <v>4660</v>
      </c>
      <c r="AD480" s="388">
        <v>2</v>
      </c>
      <c r="AE480" s="388">
        <v>2</v>
      </c>
      <c r="AF480" s="388">
        <v>2</v>
      </c>
      <c r="AG480" s="388" t="s">
        <v>96</v>
      </c>
      <c r="AH480" s="388">
        <v>2</v>
      </c>
      <c r="AI480" s="388" t="s">
        <v>4537</v>
      </c>
    </row>
    <row r="481" spans="1:35" ht="12.75" customHeight="1" x14ac:dyDescent="0.2">
      <c r="A481" s="397" t="str">
        <f t="shared" si="7"/>
        <v>Ofsted Webpage</v>
      </c>
      <c r="B481" s="388">
        <v>55402</v>
      </c>
      <c r="C481" s="388">
        <v>116058</v>
      </c>
      <c r="D481" s="388">
        <v>10004327</v>
      </c>
      <c r="E481" s="388" t="s">
        <v>1073</v>
      </c>
      <c r="F481" s="388" t="s">
        <v>159</v>
      </c>
      <c r="G481" s="388" t="s">
        <v>14</v>
      </c>
      <c r="H481" s="388" t="s">
        <v>335</v>
      </c>
      <c r="I481" s="388" t="s">
        <v>131</v>
      </c>
      <c r="J481" s="388" t="s">
        <v>131</v>
      </c>
      <c r="K481" s="400" t="s">
        <v>195</v>
      </c>
      <c r="L481" s="388" t="s">
        <v>195</v>
      </c>
      <c r="M481" s="403">
        <v>10041170</v>
      </c>
      <c r="N481" s="388" t="s">
        <v>197</v>
      </c>
      <c r="O481" s="388" t="s">
        <v>104</v>
      </c>
      <c r="P481" s="400">
        <v>43143</v>
      </c>
      <c r="Q481" s="400">
        <v>43146</v>
      </c>
      <c r="R481" s="400">
        <v>43178</v>
      </c>
      <c r="S481" s="388">
        <v>2</v>
      </c>
      <c r="T481" s="388">
        <v>2</v>
      </c>
      <c r="U481" s="388">
        <v>2</v>
      </c>
      <c r="V481" s="388">
        <v>2</v>
      </c>
      <c r="W481" s="388">
        <v>2</v>
      </c>
      <c r="X481" s="388" t="s">
        <v>4480</v>
      </c>
      <c r="Y481" s="401">
        <v>10011518</v>
      </c>
      <c r="Z481" s="400">
        <v>42507</v>
      </c>
      <c r="AA481" s="400">
        <v>42510</v>
      </c>
      <c r="AB481" s="388" t="s">
        <v>257</v>
      </c>
      <c r="AC481" s="388" t="s">
        <v>4660</v>
      </c>
      <c r="AD481" s="388">
        <v>3</v>
      </c>
      <c r="AE481" s="388">
        <v>3</v>
      </c>
      <c r="AF481" s="388">
        <v>3</v>
      </c>
      <c r="AG481" s="388">
        <v>3</v>
      </c>
      <c r="AH481" s="388">
        <v>3</v>
      </c>
      <c r="AI481" s="388" t="s">
        <v>118</v>
      </c>
    </row>
    <row r="482" spans="1:35" ht="12.75" customHeight="1" x14ac:dyDescent="0.2">
      <c r="A482" s="397" t="str">
        <f t="shared" si="7"/>
        <v>Ofsted Webpage</v>
      </c>
      <c r="B482" s="388">
        <v>55413</v>
      </c>
      <c r="C482" s="388">
        <v>108152</v>
      </c>
      <c r="D482" s="388">
        <v>10007576</v>
      </c>
      <c r="E482" s="388" t="s">
        <v>1776</v>
      </c>
      <c r="F482" s="388" t="s">
        <v>159</v>
      </c>
      <c r="G482" s="388" t="s">
        <v>14</v>
      </c>
      <c r="H482" s="388" t="s">
        <v>1777</v>
      </c>
      <c r="I482" s="388" t="s">
        <v>161</v>
      </c>
      <c r="J482" s="388" t="s">
        <v>161</v>
      </c>
      <c r="K482" s="400" t="s">
        <v>195</v>
      </c>
      <c r="L482" s="388" t="s">
        <v>195</v>
      </c>
      <c r="M482" s="403" t="s">
        <v>1778</v>
      </c>
      <c r="N482" s="388" t="s">
        <v>143</v>
      </c>
      <c r="O482" s="388" t="s">
        <v>104</v>
      </c>
      <c r="P482" s="400">
        <v>41981</v>
      </c>
      <c r="Q482" s="400">
        <v>41985</v>
      </c>
      <c r="R482" s="400">
        <v>42019</v>
      </c>
      <c r="S482" s="388">
        <v>1</v>
      </c>
      <c r="T482" s="388">
        <v>1</v>
      </c>
      <c r="U482" s="388">
        <v>1</v>
      </c>
      <c r="V482" s="388" t="s">
        <v>96</v>
      </c>
      <c r="W482" s="388">
        <v>1</v>
      </c>
      <c r="X482" s="388" t="s">
        <v>96</v>
      </c>
      <c r="Y482" s="401" t="s">
        <v>4861</v>
      </c>
      <c r="Z482" s="400">
        <v>39832</v>
      </c>
      <c r="AA482" s="400">
        <v>39836</v>
      </c>
      <c r="AB482" s="388" t="s">
        <v>143</v>
      </c>
      <c r="AC482" s="388" t="s">
        <v>4660</v>
      </c>
      <c r="AD482" s="388">
        <v>2</v>
      </c>
      <c r="AE482" s="388">
        <v>2</v>
      </c>
      <c r="AF482" s="388">
        <v>2</v>
      </c>
      <c r="AG482" s="388" t="s">
        <v>96</v>
      </c>
      <c r="AH482" s="388">
        <v>2</v>
      </c>
      <c r="AI482" s="388" t="s">
        <v>118</v>
      </c>
    </row>
    <row r="483" spans="1:35" ht="12.75" customHeight="1" x14ac:dyDescent="0.2">
      <c r="A483" s="397" t="str">
        <f t="shared" si="7"/>
        <v>Ofsted Webpage</v>
      </c>
      <c r="B483" s="388">
        <v>55416</v>
      </c>
      <c r="C483" s="388">
        <v>107963</v>
      </c>
      <c r="D483" s="388">
        <v>10007594</v>
      </c>
      <c r="E483" s="388" t="s">
        <v>1075</v>
      </c>
      <c r="F483" s="388" t="s">
        <v>259</v>
      </c>
      <c r="G483" s="388" t="s">
        <v>14</v>
      </c>
      <c r="H483" s="388" t="s">
        <v>130</v>
      </c>
      <c r="I483" s="388" t="s">
        <v>131</v>
      </c>
      <c r="J483" s="388" t="s">
        <v>131</v>
      </c>
      <c r="K483" s="400" t="s">
        <v>195</v>
      </c>
      <c r="L483" s="388" t="s">
        <v>195</v>
      </c>
      <c r="M483" s="403">
        <v>10008496</v>
      </c>
      <c r="N483" s="388" t="s">
        <v>261</v>
      </c>
      <c r="O483" s="388" t="s">
        <v>104</v>
      </c>
      <c r="P483" s="400">
        <v>42443</v>
      </c>
      <c r="Q483" s="400">
        <v>42446</v>
      </c>
      <c r="R483" s="400">
        <v>42466</v>
      </c>
      <c r="S483" s="388">
        <v>1</v>
      </c>
      <c r="T483" s="388">
        <v>1</v>
      </c>
      <c r="U483" s="388">
        <v>1</v>
      </c>
      <c r="V483" s="388">
        <v>1</v>
      </c>
      <c r="W483" s="388">
        <v>1</v>
      </c>
      <c r="X483" s="388" t="s">
        <v>4480</v>
      </c>
      <c r="Y483" s="401" t="s">
        <v>2572</v>
      </c>
      <c r="Z483" s="400">
        <v>41604</v>
      </c>
      <c r="AA483" s="400">
        <v>41607</v>
      </c>
      <c r="AB483" s="388" t="s">
        <v>143</v>
      </c>
      <c r="AC483" s="388" t="s">
        <v>4660</v>
      </c>
      <c r="AD483" s="388">
        <v>2</v>
      </c>
      <c r="AE483" s="388">
        <v>1</v>
      </c>
      <c r="AF483" s="388">
        <v>2</v>
      </c>
      <c r="AG483" s="388" t="s">
        <v>96</v>
      </c>
      <c r="AH483" s="388">
        <v>2</v>
      </c>
      <c r="AI483" s="388" t="s">
        <v>118</v>
      </c>
    </row>
    <row r="484" spans="1:35" ht="12.75" customHeight="1" x14ac:dyDescent="0.2">
      <c r="A484" s="397" t="str">
        <f t="shared" si="7"/>
        <v>Ofsted Webpage</v>
      </c>
      <c r="B484" s="388">
        <v>55422</v>
      </c>
      <c r="C484" s="388">
        <v>114823</v>
      </c>
      <c r="D484" s="388">
        <v>10007623</v>
      </c>
      <c r="E484" s="388" t="s">
        <v>1077</v>
      </c>
      <c r="F484" s="388" t="s">
        <v>159</v>
      </c>
      <c r="G484" s="388" t="s">
        <v>14</v>
      </c>
      <c r="H484" s="388" t="s">
        <v>382</v>
      </c>
      <c r="I484" s="388" t="s">
        <v>161</v>
      </c>
      <c r="J484" s="388" t="s">
        <v>161</v>
      </c>
      <c r="K484" s="400" t="s">
        <v>195</v>
      </c>
      <c r="L484" s="388" t="s">
        <v>195</v>
      </c>
      <c r="M484" s="403">
        <v>10011519</v>
      </c>
      <c r="N484" s="388" t="s">
        <v>197</v>
      </c>
      <c r="O484" s="388" t="s">
        <v>104</v>
      </c>
      <c r="P484" s="400">
        <v>42528</v>
      </c>
      <c r="Q484" s="400">
        <v>42531</v>
      </c>
      <c r="R484" s="400">
        <v>42566</v>
      </c>
      <c r="S484" s="388">
        <v>2</v>
      </c>
      <c r="T484" s="388">
        <v>2</v>
      </c>
      <c r="U484" s="388">
        <v>2</v>
      </c>
      <c r="V484" s="388">
        <v>2</v>
      </c>
      <c r="W484" s="388">
        <v>2</v>
      </c>
      <c r="X484" s="388" t="s">
        <v>4480</v>
      </c>
      <c r="Y484" s="401" t="s">
        <v>1780</v>
      </c>
      <c r="Z484" s="400">
        <v>41975</v>
      </c>
      <c r="AA484" s="400">
        <v>41978</v>
      </c>
      <c r="AB484" s="388" t="s">
        <v>143</v>
      </c>
      <c r="AC484" s="388" t="s">
        <v>4660</v>
      </c>
      <c r="AD484" s="388">
        <v>3</v>
      </c>
      <c r="AE484" s="388">
        <v>3</v>
      </c>
      <c r="AF484" s="388">
        <v>3</v>
      </c>
      <c r="AG484" s="388" t="s">
        <v>96</v>
      </c>
      <c r="AH484" s="388">
        <v>3</v>
      </c>
      <c r="AI484" s="388" t="s">
        <v>118</v>
      </c>
    </row>
    <row r="485" spans="1:35" ht="12.75" customHeight="1" x14ac:dyDescent="0.2">
      <c r="A485" s="397" t="str">
        <f t="shared" si="7"/>
        <v>Ofsted Webpage</v>
      </c>
      <c r="B485" s="388">
        <v>55448</v>
      </c>
      <c r="C485" s="388">
        <v>106089</v>
      </c>
      <c r="D485" s="388">
        <v>10007659</v>
      </c>
      <c r="E485" s="388" t="s">
        <v>5464</v>
      </c>
      <c r="F485" s="388" t="s">
        <v>90</v>
      </c>
      <c r="G485" s="388" t="s">
        <v>13</v>
      </c>
      <c r="H485" s="388" t="s">
        <v>793</v>
      </c>
      <c r="I485" s="388" t="s">
        <v>102</v>
      </c>
      <c r="J485" s="388" t="s">
        <v>102</v>
      </c>
      <c r="K485" s="400" t="s">
        <v>195</v>
      </c>
      <c r="L485" s="388" t="s">
        <v>195</v>
      </c>
      <c r="M485" s="403">
        <v>10022609</v>
      </c>
      <c r="N485" s="388" t="s">
        <v>121</v>
      </c>
      <c r="O485" s="388" t="s">
        <v>104</v>
      </c>
      <c r="P485" s="400">
        <v>42766</v>
      </c>
      <c r="Q485" s="400">
        <v>42769</v>
      </c>
      <c r="R485" s="400">
        <v>43006</v>
      </c>
      <c r="S485" s="388">
        <v>3</v>
      </c>
      <c r="T485" s="388">
        <v>3</v>
      </c>
      <c r="U485" s="388">
        <v>3</v>
      </c>
      <c r="V485" s="388">
        <v>3</v>
      </c>
      <c r="W485" s="388">
        <v>3</v>
      </c>
      <c r="X485" s="388" t="s">
        <v>4480</v>
      </c>
      <c r="Y485" s="401" t="s">
        <v>3502</v>
      </c>
      <c r="Z485" s="400">
        <v>41309</v>
      </c>
      <c r="AA485" s="400">
        <v>41313</v>
      </c>
      <c r="AB485" s="388" t="s">
        <v>98</v>
      </c>
      <c r="AC485" s="388" t="s">
        <v>4660</v>
      </c>
      <c r="AD485" s="388">
        <v>2</v>
      </c>
      <c r="AE485" s="388">
        <v>2</v>
      </c>
      <c r="AF485" s="388">
        <v>2</v>
      </c>
      <c r="AG485" s="388" t="s">
        <v>96</v>
      </c>
      <c r="AH485" s="388">
        <v>2</v>
      </c>
      <c r="AI485" s="388" t="s">
        <v>139</v>
      </c>
    </row>
    <row r="486" spans="1:35" ht="12.75" customHeight="1" x14ac:dyDescent="0.2">
      <c r="A486" s="397" t="str">
        <f t="shared" si="7"/>
        <v>Ofsted Webpage</v>
      </c>
      <c r="B486" s="388">
        <v>55451</v>
      </c>
      <c r="C486" s="388">
        <v>117518</v>
      </c>
      <c r="D486" s="388">
        <v>10008024</v>
      </c>
      <c r="E486" s="388" t="s">
        <v>2574</v>
      </c>
      <c r="F486" s="388" t="s">
        <v>90</v>
      </c>
      <c r="G486" s="388" t="s">
        <v>13</v>
      </c>
      <c r="H486" s="388" t="s">
        <v>194</v>
      </c>
      <c r="I486" s="388" t="s">
        <v>155</v>
      </c>
      <c r="J486" s="388" t="s">
        <v>155</v>
      </c>
      <c r="K486" s="400">
        <v>42907</v>
      </c>
      <c r="L486" s="388">
        <v>1</v>
      </c>
      <c r="M486" s="403" t="s">
        <v>2575</v>
      </c>
      <c r="N486" s="388" t="s">
        <v>98</v>
      </c>
      <c r="O486" s="388" t="s">
        <v>104</v>
      </c>
      <c r="P486" s="400">
        <v>41618</v>
      </c>
      <c r="Q486" s="400">
        <v>41621</v>
      </c>
      <c r="R486" s="400">
        <v>41661</v>
      </c>
      <c r="S486" s="388">
        <v>2</v>
      </c>
      <c r="T486" s="388">
        <v>2</v>
      </c>
      <c r="U486" s="388">
        <v>2</v>
      </c>
      <c r="V486" s="388" t="s">
        <v>96</v>
      </c>
      <c r="W486" s="388">
        <v>2</v>
      </c>
      <c r="X486" s="388" t="s">
        <v>96</v>
      </c>
      <c r="Y486" s="401" t="s">
        <v>5468</v>
      </c>
      <c r="Z486" s="400">
        <v>39833</v>
      </c>
      <c r="AA486" s="400">
        <v>39836</v>
      </c>
      <c r="AB486" s="388" t="s">
        <v>4893</v>
      </c>
      <c r="AC486" s="388" t="s">
        <v>4660</v>
      </c>
      <c r="AD486" s="388">
        <v>2</v>
      </c>
      <c r="AE486" s="388">
        <v>3</v>
      </c>
      <c r="AF486" s="388">
        <v>2</v>
      </c>
      <c r="AG486" s="388" t="s">
        <v>96</v>
      </c>
      <c r="AH486" s="388">
        <v>2</v>
      </c>
      <c r="AI486" s="388" t="s">
        <v>4537</v>
      </c>
    </row>
    <row r="487" spans="1:35" ht="12.75" customHeight="1" x14ac:dyDescent="0.2">
      <c r="A487" s="397" t="str">
        <f t="shared" si="7"/>
        <v>Ofsted Webpage</v>
      </c>
      <c r="B487" s="388">
        <v>55466</v>
      </c>
      <c r="C487" s="388">
        <v>105958</v>
      </c>
      <c r="D487" s="388">
        <v>10007697</v>
      </c>
      <c r="E487" s="388" t="s">
        <v>3506</v>
      </c>
      <c r="F487" s="388" t="s">
        <v>90</v>
      </c>
      <c r="G487" s="388" t="s">
        <v>13</v>
      </c>
      <c r="H487" s="388" t="s">
        <v>559</v>
      </c>
      <c r="I487" s="388" t="s">
        <v>186</v>
      </c>
      <c r="J487" s="388" t="s">
        <v>93</v>
      </c>
      <c r="K487" s="400" t="s">
        <v>195</v>
      </c>
      <c r="L487" s="388" t="s">
        <v>195</v>
      </c>
      <c r="M487" s="403">
        <v>10030669</v>
      </c>
      <c r="N487" s="388" t="s">
        <v>121</v>
      </c>
      <c r="O487" s="388" t="s">
        <v>117</v>
      </c>
      <c r="P487" s="400">
        <v>42788</v>
      </c>
      <c r="Q487" s="400">
        <v>42790</v>
      </c>
      <c r="R487" s="400">
        <v>42836</v>
      </c>
      <c r="S487" s="388">
        <v>3</v>
      </c>
      <c r="T487" s="388">
        <v>3</v>
      </c>
      <c r="U487" s="388">
        <v>3</v>
      </c>
      <c r="V487" s="388">
        <v>3</v>
      </c>
      <c r="W487" s="388">
        <v>3</v>
      </c>
      <c r="X487" s="388" t="s">
        <v>4480</v>
      </c>
      <c r="Y487" s="401" t="s">
        <v>3507</v>
      </c>
      <c r="Z487" s="400">
        <v>41351</v>
      </c>
      <c r="AA487" s="400">
        <v>41355</v>
      </c>
      <c r="AB487" s="388" t="s">
        <v>98</v>
      </c>
      <c r="AC487" s="388" t="s">
        <v>4660</v>
      </c>
      <c r="AD487" s="388">
        <v>2</v>
      </c>
      <c r="AE487" s="388">
        <v>2</v>
      </c>
      <c r="AF487" s="388">
        <v>2</v>
      </c>
      <c r="AG487" s="388" t="s">
        <v>96</v>
      </c>
      <c r="AH487" s="388">
        <v>2</v>
      </c>
      <c r="AI487" s="388" t="s">
        <v>139</v>
      </c>
    </row>
    <row r="488" spans="1:35" ht="12.75" customHeight="1" x14ac:dyDescent="0.2">
      <c r="A488" s="397" t="str">
        <f t="shared" si="7"/>
        <v>Ofsted Webpage</v>
      </c>
      <c r="B488" s="388">
        <v>55476</v>
      </c>
      <c r="C488" s="388">
        <v>107576</v>
      </c>
      <c r="D488" s="388">
        <v>10001477</v>
      </c>
      <c r="E488" s="388" t="s">
        <v>1079</v>
      </c>
      <c r="F488" s="388" t="s">
        <v>159</v>
      </c>
      <c r="G488" s="388" t="s">
        <v>14</v>
      </c>
      <c r="H488" s="388" t="s">
        <v>1080</v>
      </c>
      <c r="I488" s="388" t="s">
        <v>186</v>
      </c>
      <c r="J488" s="388" t="s">
        <v>93</v>
      </c>
      <c r="K488" s="400">
        <v>42403</v>
      </c>
      <c r="L488" s="388">
        <v>1</v>
      </c>
      <c r="M488" s="403" t="s">
        <v>4781</v>
      </c>
      <c r="N488" s="388" t="s">
        <v>143</v>
      </c>
      <c r="O488" s="388" t="s">
        <v>104</v>
      </c>
      <c r="P488" s="400">
        <v>40700</v>
      </c>
      <c r="Q488" s="400">
        <v>40704</v>
      </c>
      <c r="R488" s="400">
        <v>40739</v>
      </c>
      <c r="S488" s="388">
        <v>2</v>
      </c>
      <c r="T488" s="388">
        <v>2</v>
      </c>
      <c r="U488" s="388">
        <v>2</v>
      </c>
      <c r="V488" s="388" t="s">
        <v>96</v>
      </c>
      <c r="W488" s="388">
        <v>2</v>
      </c>
      <c r="X488" s="388" t="s">
        <v>96</v>
      </c>
      <c r="Y488" s="401" t="s">
        <v>4782</v>
      </c>
      <c r="Z488" s="400">
        <v>39038</v>
      </c>
      <c r="AA488" s="400">
        <v>39038</v>
      </c>
      <c r="AB488" s="388" t="s">
        <v>4754</v>
      </c>
      <c r="AC488" s="388" t="s">
        <v>4660</v>
      </c>
      <c r="AD488" s="388">
        <v>2</v>
      </c>
      <c r="AE488" s="388">
        <v>2</v>
      </c>
      <c r="AF488" s="388" t="s">
        <v>96</v>
      </c>
      <c r="AG488" s="388" t="s">
        <v>96</v>
      </c>
      <c r="AH488" s="388" t="s">
        <v>96</v>
      </c>
      <c r="AI488" s="388" t="s">
        <v>4537</v>
      </c>
    </row>
    <row r="489" spans="1:35" ht="12.75" customHeight="1" x14ac:dyDescent="0.2">
      <c r="A489" s="397" t="str">
        <f t="shared" si="7"/>
        <v>Ofsted Webpage</v>
      </c>
      <c r="B489" s="388">
        <v>55491</v>
      </c>
      <c r="C489" s="388">
        <v>105985</v>
      </c>
      <c r="D489" s="388">
        <v>10007755</v>
      </c>
      <c r="E489" s="388" t="s">
        <v>587</v>
      </c>
      <c r="F489" s="388" t="s">
        <v>90</v>
      </c>
      <c r="G489" s="388" t="s">
        <v>13</v>
      </c>
      <c r="H489" s="388" t="s">
        <v>91</v>
      </c>
      <c r="I489" s="388" t="s">
        <v>92</v>
      </c>
      <c r="J489" s="388" t="s">
        <v>93</v>
      </c>
      <c r="K489" s="400" t="s">
        <v>195</v>
      </c>
      <c r="L489" s="388" t="s">
        <v>195</v>
      </c>
      <c r="M489" s="403">
        <v>10011520</v>
      </c>
      <c r="N489" s="388" t="s">
        <v>136</v>
      </c>
      <c r="O489" s="388" t="s">
        <v>104</v>
      </c>
      <c r="P489" s="400">
        <v>42633</v>
      </c>
      <c r="Q489" s="400">
        <v>42636</v>
      </c>
      <c r="R489" s="400">
        <v>42662</v>
      </c>
      <c r="S489" s="388">
        <v>3</v>
      </c>
      <c r="T489" s="388">
        <v>3</v>
      </c>
      <c r="U489" s="388">
        <v>3</v>
      </c>
      <c r="V489" s="388">
        <v>3</v>
      </c>
      <c r="W489" s="388">
        <v>3</v>
      </c>
      <c r="X489" s="388" t="s">
        <v>4480</v>
      </c>
      <c r="Y489" s="401" t="s">
        <v>5314</v>
      </c>
      <c r="Z489" s="400">
        <v>40399</v>
      </c>
      <c r="AA489" s="400">
        <v>40403</v>
      </c>
      <c r="AB489" s="388" t="s">
        <v>4695</v>
      </c>
      <c r="AC489" s="388" t="s">
        <v>4660</v>
      </c>
      <c r="AD489" s="388">
        <v>2</v>
      </c>
      <c r="AE489" s="388">
        <v>2</v>
      </c>
      <c r="AF489" s="388">
        <v>2</v>
      </c>
      <c r="AG489" s="388" t="s">
        <v>96</v>
      </c>
      <c r="AH489" s="388">
        <v>2</v>
      </c>
      <c r="AI489" s="388" t="s">
        <v>139</v>
      </c>
    </row>
    <row r="490" spans="1:35" ht="12.75" customHeight="1" x14ac:dyDescent="0.2">
      <c r="A490" s="397" t="str">
        <f t="shared" si="7"/>
        <v>Ofsted Webpage</v>
      </c>
      <c r="B490" s="388">
        <v>55614</v>
      </c>
      <c r="C490" s="388">
        <v>117200</v>
      </c>
      <c r="D490" s="388">
        <v>10000524</v>
      </c>
      <c r="E490" s="388" t="s">
        <v>1082</v>
      </c>
      <c r="F490" s="388" t="s">
        <v>170</v>
      </c>
      <c r="G490" s="388" t="s">
        <v>13</v>
      </c>
      <c r="H490" s="388" t="s">
        <v>284</v>
      </c>
      <c r="I490" s="388" t="s">
        <v>115</v>
      </c>
      <c r="J490" s="388" t="s">
        <v>115</v>
      </c>
      <c r="K490" s="400">
        <v>42593</v>
      </c>
      <c r="L490" s="388">
        <v>1</v>
      </c>
      <c r="M490" s="403" t="s">
        <v>4876</v>
      </c>
      <c r="N490" s="388" t="s">
        <v>98</v>
      </c>
      <c r="O490" s="388" t="s">
        <v>104</v>
      </c>
      <c r="P490" s="400">
        <v>41085</v>
      </c>
      <c r="Q490" s="400">
        <v>41088</v>
      </c>
      <c r="R490" s="400">
        <v>41123</v>
      </c>
      <c r="S490" s="388">
        <v>2</v>
      </c>
      <c r="T490" s="388">
        <v>2</v>
      </c>
      <c r="U490" s="388">
        <v>2</v>
      </c>
      <c r="V490" s="388" t="s">
        <v>96</v>
      </c>
      <c r="W490" s="388">
        <v>2</v>
      </c>
      <c r="X490" s="388" t="s">
        <v>96</v>
      </c>
      <c r="Y490" s="401" t="s">
        <v>4877</v>
      </c>
      <c r="Z490" s="400">
        <v>39630</v>
      </c>
      <c r="AA490" s="400">
        <v>39633</v>
      </c>
      <c r="AB490" s="388" t="s">
        <v>98</v>
      </c>
      <c r="AC490" s="388" t="s">
        <v>4660</v>
      </c>
      <c r="AD490" s="388">
        <v>3</v>
      </c>
      <c r="AE490" s="388">
        <v>3</v>
      </c>
      <c r="AF490" s="388">
        <v>3</v>
      </c>
      <c r="AG490" s="388" t="s">
        <v>96</v>
      </c>
      <c r="AH490" s="388">
        <v>3</v>
      </c>
      <c r="AI490" s="388" t="s">
        <v>118</v>
      </c>
    </row>
    <row r="491" spans="1:35" ht="12.75" customHeight="1" x14ac:dyDescent="0.2">
      <c r="A491" s="397" t="str">
        <f t="shared" si="7"/>
        <v>Ofsted Webpage</v>
      </c>
      <c r="B491" s="388">
        <v>56201</v>
      </c>
      <c r="C491" s="388">
        <v>122889</v>
      </c>
      <c r="D491" s="388">
        <v>10036333</v>
      </c>
      <c r="E491" s="388" t="s">
        <v>5303</v>
      </c>
      <c r="F491" s="388" t="s">
        <v>90</v>
      </c>
      <c r="G491" s="388" t="s">
        <v>13</v>
      </c>
      <c r="H491" s="388" t="s">
        <v>700</v>
      </c>
      <c r="I491" s="388" t="s">
        <v>161</v>
      </c>
      <c r="J491" s="388" t="s">
        <v>161</v>
      </c>
      <c r="K491" s="400" t="s">
        <v>195</v>
      </c>
      <c r="L491" s="388" t="s">
        <v>195</v>
      </c>
      <c r="M491" s="403" t="s">
        <v>5304</v>
      </c>
      <c r="N491" s="388" t="s">
        <v>4695</v>
      </c>
      <c r="O491" s="388" t="s">
        <v>104</v>
      </c>
      <c r="P491" s="400">
        <v>40567</v>
      </c>
      <c r="Q491" s="400">
        <v>40571</v>
      </c>
      <c r="R491" s="400">
        <v>40606</v>
      </c>
      <c r="S491" s="388">
        <v>1</v>
      </c>
      <c r="T491" s="388">
        <v>1</v>
      </c>
      <c r="U491" s="388">
        <v>1</v>
      </c>
      <c r="V491" s="388" t="s">
        <v>96</v>
      </c>
      <c r="W491" s="388">
        <v>1</v>
      </c>
      <c r="X491" s="388" t="s">
        <v>96</v>
      </c>
      <c r="Y491" s="401" t="s">
        <v>5305</v>
      </c>
      <c r="Z491" s="400">
        <v>38848</v>
      </c>
      <c r="AA491" s="400">
        <v>38848</v>
      </c>
      <c r="AB491" s="388" t="s">
        <v>4879</v>
      </c>
      <c r="AC491" s="388" t="s">
        <v>4660</v>
      </c>
      <c r="AD491" s="388">
        <v>2</v>
      </c>
      <c r="AE491" s="388">
        <v>1</v>
      </c>
      <c r="AF491" s="388" t="s">
        <v>96</v>
      </c>
      <c r="AG491" s="388" t="s">
        <v>96</v>
      </c>
      <c r="AH491" s="388" t="s">
        <v>96</v>
      </c>
      <c r="AI491" s="388" t="s">
        <v>118</v>
      </c>
    </row>
    <row r="492" spans="1:35" ht="12.75" customHeight="1" x14ac:dyDescent="0.2">
      <c r="A492" s="397" t="str">
        <f t="shared" si="7"/>
        <v>Ofsted Webpage</v>
      </c>
      <c r="B492" s="388">
        <v>57165</v>
      </c>
      <c r="C492" s="388">
        <v>105969</v>
      </c>
      <c r="D492" s="388">
        <v>10027655</v>
      </c>
      <c r="E492" s="388" t="s">
        <v>1086</v>
      </c>
      <c r="F492" s="388" t="s">
        <v>90</v>
      </c>
      <c r="G492" s="388" t="s">
        <v>13</v>
      </c>
      <c r="H492" s="388" t="s">
        <v>239</v>
      </c>
      <c r="I492" s="388" t="s">
        <v>152</v>
      </c>
      <c r="J492" s="388" t="s">
        <v>152</v>
      </c>
      <c r="K492" s="400">
        <v>42453</v>
      </c>
      <c r="L492" s="388">
        <v>1</v>
      </c>
      <c r="M492" s="403" t="s">
        <v>5430</v>
      </c>
      <c r="N492" s="388" t="s">
        <v>4695</v>
      </c>
      <c r="O492" s="388" t="s">
        <v>104</v>
      </c>
      <c r="P492" s="400">
        <v>40463</v>
      </c>
      <c r="Q492" s="400">
        <v>40466</v>
      </c>
      <c r="R492" s="400">
        <v>40501</v>
      </c>
      <c r="S492" s="388">
        <v>2</v>
      </c>
      <c r="T492" s="388">
        <v>2</v>
      </c>
      <c r="U492" s="388">
        <v>2</v>
      </c>
      <c r="V492" s="388" t="s">
        <v>96</v>
      </c>
      <c r="W492" s="388">
        <v>1</v>
      </c>
      <c r="X492" s="388" t="s">
        <v>96</v>
      </c>
      <c r="Y492" s="401" t="s">
        <v>195</v>
      </c>
      <c r="Z492" s="400" t="s">
        <v>195</v>
      </c>
      <c r="AA492" s="400" t="s">
        <v>195</v>
      </c>
      <c r="AB492" s="388" t="s">
        <v>195</v>
      </c>
      <c r="AC492" s="388" t="s">
        <v>195</v>
      </c>
      <c r="AD492" s="388" t="s">
        <v>195</v>
      </c>
      <c r="AE492" s="388" t="s">
        <v>195</v>
      </c>
      <c r="AF492" s="388" t="s">
        <v>195</v>
      </c>
      <c r="AG492" s="388" t="s">
        <v>195</v>
      </c>
      <c r="AH492" s="388" t="s">
        <v>195</v>
      </c>
      <c r="AI492" s="388" t="s">
        <v>4479</v>
      </c>
    </row>
    <row r="493" spans="1:35" ht="12.75" customHeight="1" x14ac:dyDescent="0.2">
      <c r="A493" s="397" t="str">
        <f t="shared" si="7"/>
        <v>Ofsted Webpage</v>
      </c>
      <c r="B493" s="388">
        <v>57598</v>
      </c>
      <c r="C493" s="388">
        <v>105852</v>
      </c>
      <c r="D493" s="388">
        <v>10007405</v>
      </c>
      <c r="E493" s="388" t="s">
        <v>294</v>
      </c>
      <c r="F493" s="388" t="s">
        <v>259</v>
      </c>
      <c r="G493" s="388" t="s">
        <v>14</v>
      </c>
      <c r="H493" s="388" t="s">
        <v>295</v>
      </c>
      <c r="I493" s="388" t="s">
        <v>186</v>
      </c>
      <c r="J493" s="388" t="s">
        <v>93</v>
      </c>
      <c r="K493" s="400" t="s">
        <v>195</v>
      </c>
      <c r="L493" s="388" t="s">
        <v>195</v>
      </c>
      <c r="M493" s="403">
        <v>10022623</v>
      </c>
      <c r="N493" s="388" t="s">
        <v>296</v>
      </c>
      <c r="O493" s="388" t="s">
        <v>104</v>
      </c>
      <c r="P493" s="400">
        <v>42752</v>
      </c>
      <c r="Q493" s="400">
        <v>42755</v>
      </c>
      <c r="R493" s="400">
        <v>42783</v>
      </c>
      <c r="S493" s="388">
        <v>2</v>
      </c>
      <c r="T493" s="388">
        <v>2</v>
      </c>
      <c r="U493" s="388">
        <v>2</v>
      </c>
      <c r="V493" s="388">
        <v>2</v>
      </c>
      <c r="W493" s="388">
        <v>2</v>
      </c>
      <c r="X493" s="388" t="s">
        <v>4480</v>
      </c>
      <c r="Y493" s="401" t="s">
        <v>297</v>
      </c>
      <c r="Z493" s="400">
        <v>42086</v>
      </c>
      <c r="AA493" s="400">
        <v>42090</v>
      </c>
      <c r="AB493" s="388" t="s">
        <v>98</v>
      </c>
      <c r="AC493" s="388" t="s">
        <v>4660</v>
      </c>
      <c r="AD493" s="388">
        <v>3</v>
      </c>
      <c r="AE493" s="388">
        <v>3</v>
      </c>
      <c r="AF493" s="388">
        <v>3</v>
      </c>
      <c r="AG493" s="388" t="s">
        <v>96</v>
      </c>
      <c r="AH493" s="388">
        <v>3</v>
      </c>
      <c r="AI493" s="388" t="s">
        <v>118</v>
      </c>
    </row>
    <row r="494" spans="1:35" ht="12.75" customHeight="1" x14ac:dyDescent="0.2">
      <c r="A494" s="397" t="str">
        <f t="shared" si="7"/>
        <v>Ofsted Webpage</v>
      </c>
      <c r="B494" s="388">
        <v>57680</v>
      </c>
      <c r="C494" s="388">
        <v>116239</v>
      </c>
      <c r="D494" s="388">
        <v>10000421</v>
      </c>
      <c r="E494" s="388" t="s">
        <v>381</v>
      </c>
      <c r="F494" s="388" t="s">
        <v>90</v>
      </c>
      <c r="G494" s="388" t="s">
        <v>13</v>
      </c>
      <c r="H494" s="388" t="s">
        <v>382</v>
      </c>
      <c r="I494" s="388" t="s">
        <v>161</v>
      </c>
      <c r="J494" s="388" t="s">
        <v>161</v>
      </c>
      <c r="K494" s="400" t="s">
        <v>195</v>
      </c>
      <c r="L494" s="400" t="s">
        <v>195</v>
      </c>
      <c r="M494" s="403">
        <v>10005040</v>
      </c>
      <c r="N494" s="400" t="s">
        <v>383</v>
      </c>
      <c r="O494" s="400" t="s">
        <v>104</v>
      </c>
      <c r="P494" s="400">
        <v>42703</v>
      </c>
      <c r="Q494" s="400">
        <v>42706</v>
      </c>
      <c r="R494" s="400">
        <v>42748</v>
      </c>
      <c r="S494" s="404">
        <v>2</v>
      </c>
      <c r="T494" s="404">
        <v>2</v>
      </c>
      <c r="U494" s="404">
        <v>2</v>
      </c>
      <c r="V494" s="404">
        <v>2</v>
      </c>
      <c r="W494" s="404">
        <v>2</v>
      </c>
      <c r="X494" s="400" t="s">
        <v>4480</v>
      </c>
      <c r="Y494" s="402" t="s">
        <v>384</v>
      </c>
      <c r="Z494" s="400">
        <v>42023</v>
      </c>
      <c r="AA494" s="400">
        <v>42027</v>
      </c>
      <c r="AB494" s="400" t="s">
        <v>138</v>
      </c>
      <c r="AC494" s="400" t="s">
        <v>4660</v>
      </c>
      <c r="AD494" s="404">
        <v>3</v>
      </c>
      <c r="AE494" s="404">
        <v>3</v>
      </c>
      <c r="AF494" s="404">
        <v>3</v>
      </c>
      <c r="AG494" s="404" t="s">
        <v>96</v>
      </c>
      <c r="AH494" s="404">
        <v>3</v>
      </c>
      <c r="AI494" s="400" t="s">
        <v>118</v>
      </c>
    </row>
    <row r="495" spans="1:35" ht="12.75" customHeight="1" x14ac:dyDescent="0.2">
      <c r="A495" s="397" t="str">
        <f t="shared" si="7"/>
        <v>Ofsted Webpage</v>
      </c>
      <c r="B495" s="388">
        <v>57752</v>
      </c>
      <c r="C495" s="388">
        <v>118860</v>
      </c>
      <c r="D495" s="388">
        <v>10027662</v>
      </c>
      <c r="E495" s="388" t="s">
        <v>365</v>
      </c>
      <c r="F495" s="388" t="s">
        <v>170</v>
      </c>
      <c r="G495" s="388" t="s">
        <v>13</v>
      </c>
      <c r="H495" s="388" t="s">
        <v>366</v>
      </c>
      <c r="I495" s="388" t="s">
        <v>115</v>
      </c>
      <c r="J495" s="388" t="s">
        <v>115</v>
      </c>
      <c r="K495" s="400" t="s">
        <v>195</v>
      </c>
      <c r="L495" s="388" t="s">
        <v>195</v>
      </c>
      <c r="M495" s="403">
        <v>10020117</v>
      </c>
      <c r="N495" s="388" t="s">
        <v>136</v>
      </c>
      <c r="O495" s="388" t="s">
        <v>104</v>
      </c>
      <c r="P495" s="400">
        <v>42710</v>
      </c>
      <c r="Q495" s="400">
        <v>42713</v>
      </c>
      <c r="R495" s="400">
        <v>42754</v>
      </c>
      <c r="S495" s="388">
        <v>2</v>
      </c>
      <c r="T495" s="388">
        <v>2</v>
      </c>
      <c r="U495" s="388">
        <v>2</v>
      </c>
      <c r="V495" s="388">
        <v>1</v>
      </c>
      <c r="W495" s="388">
        <v>2</v>
      </c>
      <c r="X495" s="388" t="s">
        <v>4480</v>
      </c>
      <c r="Y495" s="401" t="s">
        <v>4882</v>
      </c>
      <c r="Z495" s="400">
        <v>41043</v>
      </c>
      <c r="AA495" s="400">
        <v>41047</v>
      </c>
      <c r="AB495" s="388" t="s">
        <v>98</v>
      </c>
      <c r="AC495" s="388" t="s">
        <v>4660</v>
      </c>
      <c r="AD495" s="388">
        <v>1</v>
      </c>
      <c r="AE495" s="388">
        <v>1</v>
      </c>
      <c r="AF495" s="388">
        <v>2</v>
      </c>
      <c r="AG495" s="388" t="s">
        <v>96</v>
      </c>
      <c r="AH495" s="388">
        <v>1</v>
      </c>
      <c r="AI495" s="388" t="s">
        <v>139</v>
      </c>
    </row>
    <row r="496" spans="1:35" ht="12.75" customHeight="1" x14ac:dyDescent="0.2">
      <c r="A496" s="397" t="str">
        <f t="shared" si="7"/>
        <v>Ofsted Webpage</v>
      </c>
      <c r="B496" s="388">
        <v>57802</v>
      </c>
      <c r="C496" s="388">
        <v>119691</v>
      </c>
      <c r="D496" s="388">
        <v>10033408</v>
      </c>
      <c r="E496" s="388" t="s">
        <v>5239</v>
      </c>
      <c r="F496" s="388" t="s">
        <v>90</v>
      </c>
      <c r="G496" s="388" t="s">
        <v>13</v>
      </c>
      <c r="H496" s="388" t="s">
        <v>809</v>
      </c>
      <c r="I496" s="388" t="s">
        <v>155</v>
      </c>
      <c r="J496" s="388" t="s">
        <v>155</v>
      </c>
      <c r="K496" s="400" t="s">
        <v>195</v>
      </c>
      <c r="L496" s="400" t="s">
        <v>195</v>
      </c>
      <c r="M496" s="403" t="s">
        <v>5240</v>
      </c>
      <c r="N496" s="400" t="s">
        <v>4893</v>
      </c>
      <c r="O496" s="400" t="s">
        <v>104</v>
      </c>
      <c r="P496" s="400">
        <v>39861</v>
      </c>
      <c r="Q496" s="400">
        <v>39864</v>
      </c>
      <c r="R496" s="400">
        <v>39890</v>
      </c>
      <c r="S496" s="404">
        <v>3</v>
      </c>
      <c r="T496" s="404">
        <v>3</v>
      </c>
      <c r="U496" s="404">
        <v>3</v>
      </c>
      <c r="V496" s="404" t="s">
        <v>96</v>
      </c>
      <c r="W496" s="404">
        <v>3</v>
      </c>
      <c r="X496" s="400" t="s">
        <v>96</v>
      </c>
      <c r="Y496" s="402" t="s">
        <v>195</v>
      </c>
      <c r="Z496" s="400" t="s">
        <v>195</v>
      </c>
      <c r="AA496" s="400" t="s">
        <v>195</v>
      </c>
      <c r="AB496" s="400" t="s">
        <v>195</v>
      </c>
      <c r="AC496" s="400" t="s">
        <v>195</v>
      </c>
      <c r="AD496" s="400" t="s">
        <v>195</v>
      </c>
      <c r="AE496" s="400" t="s">
        <v>195</v>
      </c>
      <c r="AF496" s="400" t="s">
        <v>195</v>
      </c>
      <c r="AG496" s="400" t="s">
        <v>195</v>
      </c>
      <c r="AH496" s="400" t="s">
        <v>195</v>
      </c>
      <c r="AI496" s="400" t="s">
        <v>4479</v>
      </c>
    </row>
    <row r="497" spans="1:35" ht="12.75" customHeight="1" x14ac:dyDescent="0.2">
      <c r="A497" s="397" t="str">
        <f t="shared" si="7"/>
        <v>Ofsted Webpage</v>
      </c>
      <c r="B497" s="388">
        <v>57838</v>
      </c>
      <c r="C497" s="388">
        <v>118489</v>
      </c>
      <c r="D497" s="388">
        <v>10018344</v>
      </c>
      <c r="E497" s="388" t="s">
        <v>1088</v>
      </c>
      <c r="F497" s="388" t="s">
        <v>90</v>
      </c>
      <c r="G497" s="388" t="s">
        <v>13</v>
      </c>
      <c r="H497" s="388" t="s">
        <v>563</v>
      </c>
      <c r="I497" s="388" t="s">
        <v>115</v>
      </c>
      <c r="J497" s="388" t="s">
        <v>115</v>
      </c>
      <c r="K497" s="400" t="s">
        <v>195</v>
      </c>
      <c r="L497" s="388" t="s">
        <v>195</v>
      </c>
      <c r="M497" s="403">
        <v>10011521</v>
      </c>
      <c r="N497" s="388" t="s">
        <v>309</v>
      </c>
      <c r="O497" s="388" t="s">
        <v>104</v>
      </c>
      <c r="P497" s="400">
        <v>42577</v>
      </c>
      <c r="Q497" s="400">
        <v>42580</v>
      </c>
      <c r="R497" s="400">
        <v>42599</v>
      </c>
      <c r="S497" s="388">
        <v>2</v>
      </c>
      <c r="T497" s="388">
        <v>2</v>
      </c>
      <c r="U497" s="388">
        <v>2</v>
      </c>
      <c r="V497" s="388">
        <v>2</v>
      </c>
      <c r="W497" s="388">
        <v>2</v>
      </c>
      <c r="X497" s="388" t="s">
        <v>4480</v>
      </c>
      <c r="Y497" s="401" t="s">
        <v>1789</v>
      </c>
      <c r="Z497" s="400">
        <v>41947</v>
      </c>
      <c r="AA497" s="400">
        <v>41950</v>
      </c>
      <c r="AB497" s="388" t="s">
        <v>123</v>
      </c>
      <c r="AC497" s="388" t="s">
        <v>4660</v>
      </c>
      <c r="AD497" s="388">
        <v>3</v>
      </c>
      <c r="AE497" s="388">
        <v>3</v>
      </c>
      <c r="AF497" s="388">
        <v>3</v>
      </c>
      <c r="AG497" s="388" t="s">
        <v>96</v>
      </c>
      <c r="AH497" s="388">
        <v>3</v>
      </c>
      <c r="AI497" s="388" t="s">
        <v>118</v>
      </c>
    </row>
    <row r="498" spans="1:35" ht="12.75" customHeight="1" x14ac:dyDescent="0.2">
      <c r="A498" s="397" t="str">
        <f t="shared" si="7"/>
        <v>Ofsted Webpage</v>
      </c>
      <c r="B498" s="388">
        <v>57839</v>
      </c>
      <c r="C498" s="388">
        <v>117623</v>
      </c>
      <c r="D498" s="388">
        <v>10009213</v>
      </c>
      <c r="E498" s="388" t="s">
        <v>562</v>
      </c>
      <c r="F498" s="388" t="s">
        <v>90</v>
      </c>
      <c r="G498" s="388" t="s">
        <v>13</v>
      </c>
      <c r="H498" s="388" t="s">
        <v>563</v>
      </c>
      <c r="I498" s="388" t="s">
        <v>115</v>
      </c>
      <c r="J498" s="388" t="s">
        <v>115</v>
      </c>
      <c r="K498" s="400" t="s">
        <v>195</v>
      </c>
      <c r="L498" s="388" t="s">
        <v>195</v>
      </c>
      <c r="M498" s="403">
        <v>10011522</v>
      </c>
      <c r="N498" s="388" t="s">
        <v>121</v>
      </c>
      <c r="O498" s="388" t="s">
        <v>104</v>
      </c>
      <c r="P498" s="400">
        <v>42633</v>
      </c>
      <c r="Q498" s="400">
        <v>42636</v>
      </c>
      <c r="R498" s="400">
        <v>42681</v>
      </c>
      <c r="S498" s="388">
        <v>1</v>
      </c>
      <c r="T498" s="388">
        <v>1</v>
      </c>
      <c r="U498" s="388">
        <v>1</v>
      </c>
      <c r="V498" s="388">
        <v>1</v>
      </c>
      <c r="W498" s="388">
        <v>1</v>
      </c>
      <c r="X498" s="388" t="s">
        <v>4480</v>
      </c>
      <c r="Y498" s="401" t="s">
        <v>5277</v>
      </c>
      <c r="Z498" s="400">
        <v>40155</v>
      </c>
      <c r="AA498" s="400">
        <v>40158</v>
      </c>
      <c r="AB498" s="388" t="s">
        <v>143</v>
      </c>
      <c r="AC498" s="388" t="s">
        <v>4660</v>
      </c>
      <c r="AD498" s="388">
        <v>2</v>
      </c>
      <c r="AE498" s="388">
        <v>3</v>
      </c>
      <c r="AF498" s="388">
        <v>2</v>
      </c>
      <c r="AG498" s="388" t="s">
        <v>96</v>
      </c>
      <c r="AH498" s="388">
        <v>2</v>
      </c>
      <c r="AI498" s="388" t="s">
        <v>118</v>
      </c>
    </row>
    <row r="499" spans="1:35" ht="12.75" customHeight="1" x14ac:dyDescent="0.2">
      <c r="A499" s="397" t="str">
        <f t="shared" si="7"/>
        <v>Ofsted Webpage</v>
      </c>
      <c r="B499" s="388">
        <v>57860</v>
      </c>
      <c r="C499" s="388">
        <v>117920</v>
      </c>
      <c r="D499" s="388">
        <v>10012467</v>
      </c>
      <c r="E499" s="388" t="s">
        <v>1791</v>
      </c>
      <c r="F499" s="388" t="s">
        <v>90</v>
      </c>
      <c r="G499" s="388" t="s">
        <v>13</v>
      </c>
      <c r="H499" s="388" t="s">
        <v>255</v>
      </c>
      <c r="I499" s="388" t="s">
        <v>177</v>
      </c>
      <c r="J499" s="388" t="s">
        <v>177</v>
      </c>
      <c r="K499" s="400" t="s">
        <v>195</v>
      </c>
      <c r="L499" s="400" t="s">
        <v>195</v>
      </c>
      <c r="M499" s="403">
        <v>10022514</v>
      </c>
      <c r="N499" s="400" t="s">
        <v>136</v>
      </c>
      <c r="O499" s="400" t="s">
        <v>104</v>
      </c>
      <c r="P499" s="400">
        <v>42801</v>
      </c>
      <c r="Q499" s="400">
        <v>42804</v>
      </c>
      <c r="R499" s="400">
        <v>42838</v>
      </c>
      <c r="S499" s="404">
        <v>2</v>
      </c>
      <c r="T499" s="404">
        <v>2</v>
      </c>
      <c r="U499" s="404">
        <v>2</v>
      </c>
      <c r="V499" s="404">
        <v>2</v>
      </c>
      <c r="W499" s="404">
        <v>2</v>
      </c>
      <c r="X499" s="400" t="s">
        <v>4480</v>
      </c>
      <c r="Y499" s="402" t="s">
        <v>1792</v>
      </c>
      <c r="Z499" s="400">
        <v>42177</v>
      </c>
      <c r="AA499" s="400">
        <v>42181</v>
      </c>
      <c r="AB499" s="400" t="s">
        <v>98</v>
      </c>
      <c r="AC499" s="400" t="s">
        <v>4660</v>
      </c>
      <c r="AD499" s="404">
        <v>2</v>
      </c>
      <c r="AE499" s="404">
        <v>2</v>
      </c>
      <c r="AF499" s="404">
        <v>2</v>
      </c>
      <c r="AG499" s="404" t="s">
        <v>96</v>
      </c>
      <c r="AH499" s="404">
        <v>2</v>
      </c>
      <c r="AI499" s="400" t="s">
        <v>4537</v>
      </c>
    </row>
    <row r="500" spans="1:35" ht="12.75" customHeight="1" x14ac:dyDescent="0.2">
      <c r="A500" s="397" t="str">
        <f t="shared" si="7"/>
        <v>Ofsted Webpage</v>
      </c>
      <c r="B500" s="388">
        <v>57881</v>
      </c>
      <c r="C500" s="388">
        <v>117615</v>
      </c>
      <c r="D500" s="388">
        <v>10008935</v>
      </c>
      <c r="E500" s="388" t="s">
        <v>2580</v>
      </c>
      <c r="F500" s="388" t="s">
        <v>90</v>
      </c>
      <c r="G500" s="388" t="s">
        <v>13</v>
      </c>
      <c r="H500" s="388" t="s">
        <v>442</v>
      </c>
      <c r="I500" s="388" t="s">
        <v>92</v>
      </c>
      <c r="J500" s="388" t="s">
        <v>93</v>
      </c>
      <c r="K500" s="400">
        <v>42929</v>
      </c>
      <c r="L500" s="388">
        <v>1</v>
      </c>
      <c r="M500" s="403" t="s">
        <v>2581</v>
      </c>
      <c r="N500" s="388" t="s">
        <v>98</v>
      </c>
      <c r="O500" s="388" t="s">
        <v>104</v>
      </c>
      <c r="P500" s="400">
        <v>41722</v>
      </c>
      <c r="Q500" s="400">
        <v>41726</v>
      </c>
      <c r="R500" s="400">
        <v>41759</v>
      </c>
      <c r="S500" s="388">
        <v>2</v>
      </c>
      <c r="T500" s="388">
        <v>2</v>
      </c>
      <c r="U500" s="388">
        <v>2</v>
      </c>
      <c r="V500" s="388" t="s">
        <v>96</v>
      </c>
      <c r="W500" s="388">
        <v>1</v>
      </c>
      <c r="X500" s="388" t="s">
        <v>96</v>
      </c>
      <c r="Y500" s="401" t="s">
        <v>5337</v>
      </c>
      <c r="Z500" s="400">
        <v>39833</v>
      </c>
      <c r="AA500" s="400">
        <v>39836</v>
      </c>
      <c r="AB500" s="388" t="s">
        <v>4893</v>
      </c>
      <c r="AC500" s="388" t="s">
        <v>4660</v>
      </c>
      <c r="AD500" s="388">
        <v>2</v>
      </c>
      <c r="AE500" s="388">
        <v>3</v>
      </c>
      <c r="AF500" s="388">
        <v>3</v>
      </c>
      <c r="AG500" s="388" t="s">
        <v>96</v>
      </c>
      <c r="AH500" s="388">
        <v>2</v>
      </c>
      <c r="AI500" s="388" t="s">
        <v>4537</v>
      </c>
    </row>
    <row r="501" spans="1:35" ht="12.75" customHeight="1" x14ac:dyDescent="0.2">
      <c r="A501" s="397" t="str">
        <f t="shared" si="7"/>
        <v>Ofsted Webpage</v>
      </c>
      <c r="B501" s="388">
        <v>57907</v>
      </c>
      <c r="C501" s="388">
        <v>116885</v>
      </c>
      <c r="D501" s="388">
        <v>10003981</v>
      </c>
      <c r="E501" s="388" t="s">
        <v>5345</v>
      </c>
      <c r="F501" s="388" t="s">
        <v>90</v>
      </c>
      <c r="G501" s="388" t="s">
        <v>13</v>
      </c>
      <c r="H501" s="388" t="s">
        <v>1039</v>
      </c>
      <c r="I501" s="388" t="s">
        <v>92</v>
      </c>
      <c r="J501" s="388" t="s">
        <v>93</v>
      </c>
      <c r="K501" s="400" t="s">
        <v>195</v>
      </c>
      <c r="L501" s="388" t="s">
        <v>195</v>
      </c>
      <c r="M501" s="403" t="s">
        <v>5346</v>
      </c>
      <c r="N501" s="388" t="s">
        <v>4893</v>
      </c>
      <c r="O501" s="388" t="s">
        <v>104</v>
      </c>
      <c r="P501" s="400">
        <v>40029</v>
      </c>
      <c r="Q501" s="400">
        <v>40032</v>
      </c>
      <c r="R501" s="400">
        <v>40077</v>
      </c>
      <c r="S501" s="388">
        <v>3</v>
      </c>
      <c r="T501" s="388">
        <v>3</v>
      </c>
      <c r="U501" s="388">
        <v>3</v>
      </c>
      <c r="V501" s="388" t="s">
        <v>96</v>
      </c>
      <c r="W501" s="388">
        <v>2</v>
      </c>
      <c r="X501" s="388" t="s">
        <v>96</v>
      </c>
      <c r="Y501" s="401" t="s">
        <v>195</v>
      </c>
      <c r="Z501" s="400" t="s">
        <v>195</v>
      </c>
      <c r="AA501" s="400" t="s">
        <v>195</v>
      </c>
      <c r="AB501" s="388" t="s">
        <v>195</v>
      </c>
      <c r="AC501" s="388" t="s">
        <v>195</v>
      </c>
      <c r="AD501" s="388" t="s">
        <v>195</v>
      </c>
      <c r="AE501" s="388" t="s">
        <v>195</v>
      </c>
      <c r="AF501" s="388" t="s">
        <v>195</v>
      </c>
      <c r="AG501" s="388" t="s">
        <v>195</v>
      </c>
      <c r="AH501" s="388" t="s">
        <v>195</v>
      </c>
      <c r="AI501" s="388" t="s">
        <v>4479</v>
      </c>
    </row>
    <row r="502" spans="1:35" ht="12.75" customHeight="1" x14ac:dyDescent="0.2">
      <c r="A502" s="397" t="str">
        <f t="shared" si="7"/>
        <v>Ofsted Webpage</v>
      </c>
      <c r="B502" s="388">
        <v>57942</v>
      </c>
      <c r="C502" s="388">
        <v>117943</v>
      </c>
      <c r="D502" s="388">
        <v>10013515</v>
      </c>
      <c r="E502" s="388" t="s">
        <v>2583</v>
      </c>
      <c r="F502" s="388" t="s">
        <v>90</v>
      </c>
      <c r="G502" s="388" t="s">
        <v>13</v>
      </c>
      <c r="H502" s="388" t="s">
        <v>442</v>
      </c>
      <c r="I502" s="388" t="s">
        <v>92</v>
      </c>
      <c r="J502" s="388" t="s">
        <v>93</v>
      </c>
      <c r="K502" s="400" t="s">
        <v>195</v>
      </c>
      <c r="L502" s="388" t="s">
        <v>195</v>
      </c>
      <c r="M502" s="403">
        <v>10022491</v>
      </c>
      <c r="N502" s="388" t="s">
        <v>136</v>
      </c>
      <c r="O502" s="388" t="s">
        <v>104</v>
      </c>
      <c r="P502" s="400">
        <v>42815</v>
      </c>
      <c r="Q502" s="400">
        <v>42818</v>
      </c>
      <c r="R502" s="400">
        <v>42859</v>
      </c>
      <c r="S502" s="388">
        <v>1</v>
      </c>
      <c r="T502" s="388">
        <v>1</v>
      </c>
      <c r="U502" s="388">
        <v>1</v>
      </c>
      <c r="V502" s="388">
        <v>1</v>
      </c>
      <c r="W502" s="388">
        <v>1</v>
      </c>
      <c r="X502" s="388" t="s">
        <v>4480</v>
      </c>
      <c r="Y502" s="401" t="s">
        <v>2584</v>
      </c>
      <c r="Z502" s="400">
        <v>41555</v>
      </c>
      <c r="AA502" s="400">
        <v>41558</v>
      </c>
      <c r="AB502" s="388" t="s">
        <v>98</v>
      </c>
      <c r="AC502" s="388" t="s">
        <v>4660</v>
      </c>
      <c r="AD502" s="388">
        <v>2</v>
      </c>
      <c r="AE502" s="388">
        <v>2</v>
      </c>
      <c r="AF502" s="388">
        <v>2</v>
      </c>
      <c r="AG502" s="388" t="s">
        <v>96</v>
      </c>
      <c r="AH502" s="388">
        <v>2</v>
      </c>
      <c r="AI502" s="388" t="s">
        <v>118</v>
      </c>
    </row>
    <row r="503" spans="1:35" ht="12.75" customHeight="1" x14ac:dyDescent="0.2">
      <c r="A503" s="397" t="str">
        <f t="shared" si="7"/>
        <v>Ofsted Webpage</v>
      </c>
      <c r="B503" s="388">
        <v>57956</v>
      </c>
      <c r="C503" s="388">
        <v>113005</v>
      </c>
      <c r="D503" s="388">
        <v>10012454</v>
      </c>
      <c r="E503" s="388" t="s">
        <v>4654</v>
      </c>
      <c r="F503" s="388" t="s">
        <v>90</v>
      </c>
      <c r="G503" s="388" t="s">
        <v>13</v>
      </c>
      <c r="H503" s="388" t="s">
        <v>462</v>
      </c>
      <c r="I503" s="388" t="s">
        <v>161</v>
      </c>
      <c r="J503" s="388" t="s">
        <v>161</v>
      </c>
      <c r="K503" s="400" t="s">
        <v>195</v>
      </c>
      <c r="L503" s="388" t="s">
        <v>195</v>
      </c>
      <c r="M503" s="403" t="s">
        <v>195</v>
      </c>
      <c r="N503" s="388" t="s">
        <v>195</v>
      </c>
      <c r="O503" s="388" t="s">
        <v>195</v>
      </c>
      <c r="P503" s="400" t="s">
        <v>195</v>
      </c>
      <c r="Q503" s="400" t="s">
        <v>195</v>
      </c>
      <c r="R503" s="400" t="s">
        <v>195</v>
      </c>
      <c r="S503" s="388" t="s">
        <v>195</v>
      </c>
      <c r="T503" s="388" t="s">
        <v>195</v>
      </c>
      <c r="U503" s="388" t="s">
        <v>195</v>
      </c>
      <c r="V503" s="388" t="s">
        <v>195</v>
      </c>
      <c r="W503" s="388" t="s">
        <v>195</v>
      </c>
      <c r="X503" s="388" t="s">
        <v>195</v>
      </c>
      <c r="Y503" s="401" t="s">
        <v>195</v>
      </c>
      <c r="Z503" s="400" t="s">
        <v>195</v>
      </c>
      <c r="AA503" s="400" t="s">
        <v>195</v>
      </c>
      <c r="AB503" s="388" t="s">
        <v>195</v>
      </c>
      <c r="AC503" s="388" t="s">
        <v>195</v>
      </c>
      <c r="AD503" s="388" t="s">
        <v>195</v>
      </c>
      <c r="AE503" s="388" t="s">
        <v>195</v>
      </c>
      <c r="AF503" s="388" t="s">
        <v>195</v>
      </c>
      <c r="AG503" s="388" t="s">
        <v>195</v>
      </c>
      <c r="AH503" s="388" t="s">
        <v>195</v>
      </c>
      <c r="AI503" s="388" t="s">
        <v>195</v>
      </c>
    </row>
    <row r="504" spans="1:35" ht="12.75" customHeight="1" x14ac:dyDescent="0.2">
      <c r="A504" s="397" t="str">
        <f t="shared" si="7"/>
        <v>Ofsted Webpage</v>
      </c>
      <c r="B504" s="388">
        <v>57991</v>
      </c>
      <c r="C504" s="388">
        <v>117968</v>
      </c>
      <c r="D504" s="388">
        <v>10013658</v>
      </c>
      <c r="E504" s="388" t="s">
        <v>5670</v>
      </c>
      <c r="F504" s="388" t="s">
        <v>90</v>
      </c>
      <c r="G504" s="388" t="s">
        <v>13</v>
      </c>
      <c r="H504" s="388" t="s">
        <v>295</v>
      </c>
      <c r="I504" s="388" t="s">
        <v>186</v>
      </c>
      <c r="J504" s="388" t="s">
        <v>93</v>
      </c>
      <c r="K504" s="400" t="s">
        <v>195</v>
      </c>
      <c r="L504" s="388" t="s">
        <v>195</v>
      </c>
      <c r="M504" s="403" t="s">
        <v>195</v>
      </c>
      <c r="N504" s="388" t="s">
        <v>195</v>
      </c>
      <c r="O504" s="388" t="s">
        <v>195</v>
      </c>
      <c r="P504" s="400" t="s">
        <v>195</v>
      </c>
      <c r="Q504" s="400" t="s">
        <v>195</v>
      </c>
      <c r="R504" s="400" t="s">
        <v>195</v>
      </c>
      <c r="S504" s="388" t="s">
        <v>195</v>
      </c>
      <c r="T504" s="388" t="s">
        <v>195</v>
      </c>
      <c r="U504" s="388" t="s">
        <v>195</v>
      </c>
      <c r="V504" s="388" t="s">
        <v>195</v>
      </c>
      <c r="W504" s="388" t="s">
        <v>195</v>
      </c>
      <c r="X504" s="388" t="s">
        <v>195</v>
      </c>
      <c r="Y504" s="401" t="s">
        <v>195</v>
      </c>
      <c r="Z504" s="388" t="s">
        <v>195</v>
      </c>
      <c r="AA504" s="388" t="s">
        <v>195</v>
      </c>
      <c r="AB504" s="388" t="s">
        <v>195</v>
      </c>
      <c r="AC504" s="388" t="s">
        <v>195</v>
      </c>
      <c r="AD504" s="388" t="s">
        <v>195</v>
      </c>
      <c r="AE504" s="388" t="s">
        <v>195</v>
      </c>
      <c r="AF504" s="388" t="s">
        <v>195</v>
      </c>
      <c r="AG504" s="388" t="s">
        <v>195</v>
      </c>
      <c r="AH504" s="388" t="s">
        <v>195</v>
      </c>
      <c r="AI504" s="388" t="s">
        <v>195</v>
      </c>
    </row>
    <row r="505" spans="1:35" ht="12.75" customHeight="1" x14ac:dyDescent="0.2">
      <c r="A505" s="397" t="str">
        <f t="shared" si="7"/>
        <v>Ofsted Webpage</v>
      </c>
      <c r="B505" s="388">
        <v>58047</v>
      </c>
      <c r="C505" s="388">
        <v>117935</v>
      </c>
      <c r="D505" s="388">
        <v>10013042</v>
      </c>
      <c r="E505" s="388" t="s">
        <v>1091</v>
      </c>
      <c r="F505" s="388" t="s">
        <v>90</v>
      </c>
      <c r="G505" s="388" t="s">
        <v>13</v>
      </c>
      <c r="H505" s="388" t="s">
        <v>185</v>
      </c>
      <c r="I505" s="388" t="s">
        <v>186</v>
      </c>
      <c r="J505" s="388" t="s">
        <v>93</v>
      </c>
      <c r="K505" s="400" t="s">
        <v>195</v>
      </c>
      <c r="L505" s="388" t="s">
        <v>195</v>
      </c>
      <c r="M505" s="403">
        <v>10005045</v>
      </c>
      <c r="N505" s="388" t="s">
        <v>121</v>
      </c>
      <c r="O505" s="388" t="s">
        <v>104</v>
      </c>
      <c r="P505" s="400">
        <v>42444</v>
      </c>
      <c r="Q505" s="400">
        <v>42446</v>
      </c>
      <c r="R505" s="400">
        <v>42473</v>
      </c>
      <c r="S505" s="388">
        <v>2</v>
      </c>
      <c r="T505" s="388">
        <v>2</v>
      </c>
      <c r="U505" s="388">
        <v>2</v>
      </c>
      <c r="V505" s="388">
        <v>2</v>
      </c>
      <c r="W505" s="388">
        <v>2</v>
      </c>
      <c r="X505" s="388" t="s">
        <v>4480</v>
      </c>
      <c r="Y505" s="401" t="s">
        <v>3517</v>
      </c>
      <c r="Z505" s="400">
        <v>41415</v>
      </c>
      <c r="AA505" s="400">
        <v>41417</v>
      </c>
      <c r="AB505" s="388" t="s">
        <v>123</v>
      </c>
      <c r="AC505" s="388" t="s">
        <v>4660</v>
      </c>
      <c r="AD505" s="388">
        <v>2</v>
      </c>
      <c r="AE505" s="388">
        <v>2</v>
      </c>
      <c r="AF505" s="388">
        <v>2</v>
      </c>
      <c r="AG505" s="388" t="s">
        <v>96</v>
      </c>
      <c r="AH505" s="388">
        <v>2</v>
      </c>
      <c r="AI505" s="388" t="s">
        <v>4537</v>
      </c>
    </row>
    <row r="506" spans="1:35" ht="12.75" customHeight="1" x14ac:dyDescent="0.2">
      <c r="A506" s="397" t="str">
        <f t="shared" si="7"/>
        <v>Ofsted Webpage</v>
      </c>
      <c r="B506" s="388">
        <v>58054</v>
      </c>
      <c r="C506" s="388">
        <v>117077</v>
      </c>
      <c r="D506" s="388">
        <v>10005113</v>
      </c>
      <c r="E506" s="388" t="s">
        <v>1093</v>
      </c>
      <c r="F506" s="388" t="s">
        <v>259</v>
      </c>
      <c r="G506" s="388" t="s">
        <v>14</v>
      </c>
      <c r="H506" s="388" t="s">
        <v>389</v>
      </c>
      <c r="I506" s="388" t="s">
        <v>177</v>
      </c>
      <c r="J506" s="388" t="s">
        <v>177</v>
      </c>
      <c r="K506" s="400" t="s">
        <v>195</v>
      </c>
      <c r="L506" s="388" t="s">
        <v>195</v>
      </c>
      <c r="M506" s="403">
        <v>10041171</v>
      </c>
      <c r="N506" s="388" t="s">
        <v>296</v>
      </c>
      <c r="O506" s="388" t="s">
        <v>104</v>
      </c>
      <c r="P506" s="400">
        <v>43152</v>
      </c>
      <c r="Q506" s="400">
        <v>43154</v>
      </c>
      <c r="R506" s="400">
        <v>43181</v>
      </c>
      <c r="S506" s="388">
        <v>2</v>
      </c>
      <c r="T506" s="388">
        <v>2</v>
      </c>
      <c r="U506" s="388">
        <v>2</v>
      </c>
      <c r="V506" s="388">
        <v>2</v>
      </c>
      <c r="W506" s="388">
        <v>2</v>
      </c>
      <c r="X506" s="388" t="s">
        <v>4480</v>
      </c>
      <c r="Y506" s="401">
        <v>10011560</v>
      </c>
      <c r="Z506" s="400">
        <v>42500</v>
      </c>
      <c r="AA506" s="400">
        <v>42503</v>
      </c>
      <c r="AB506" s="388" t="s">
        <v>121</v>
      </c>
      <c r="AC506" s="388" t="s">
        <v>4660</v>
      </c>
      <c r="AD506" s="388">
        <v>3</v>
      </c>
      <c r="AE506" s="388">
        <v>3</v>
      </c>
      <c r="AF506" s="388">
        <v>3</v>
      </c>
      <c r="AG506" s="388">
        <v>3</v>
      </c>
      <c r="AH506" s="388">
        <v>3</v>
      </c>
      <c r="AI506" s="388" t="s">
        <v>118</v>
      </c>
    </row>
    <row r="507" spans="1:35" ht="12.75" customHeight="1" x14ac:dyDescent="0.2">
      <c r="A507" s="397" t="str">
        <f t="shared" si="7"/>
        <v>Ofsted Webpage</v>
      </c>
      <c r="B507" s="388">
        <v>58118</v>
      </c>
      <c r="C507" s="388">
        <v>117585</v>
      </c>
      <c r="D507" s="388">
        <v>10008591</v>
      </c>
      <c r="E507" s="388" t="s">
        <v>2586</v>
      </c>
      <c r="F507" s="388" t="s">
        <v>259</v>
      </c>
      <c r="G507" s="388" t="s">
        <v>14</v>
      </c>
      <c r="H507" s="388" t="s">
        <v>358</v>
      </c>
      <c r="I507" s="388" t="s">
        <v>186</v>
      </c>
      <c r="J507" s="388" t="s">
        <v>93</v>
      </c>
      <c r="K507" s="400">
        <v>43020</v>
      </c>
      <c r="L507" s="388">
        <v>1</v>
      </c>
      <c r="M507" s="403" t="s">
        <v>2587</v>
      </c>
      <c r="N507" s="388" t="s">
        <v>138</v>
      </c>
      <c r="O507" s="388" t="s">
        <v>104</v>
      </c>
      <c r="P507" s="400">
        <v>41757</v>
      </c>
      <c r="Q507" s="400">
        <v>41761</v>
      </c>
      <c r="R507" s="400">
        <v>41797</v>
      </c>
      <c r="S507" s="388">
        <v>2</v>
      </c>
      <c r="T507" s="388">
        <v>2</v>
      </c>
      <c r="U507" s="388">
        <v>2</v>
      </c>
      <c r="V507" s="388" t="s">
        <v>96</v>
      </c>
      <c r="W507" s="388">
        <v>2</v>
      </c>
      <c r="X507" s="388" t="s">
        <v>96</v>
      </c>
      <c r="Y507" s="401" t="s">
        <v>3521</v>
      </c>
      <c r="Z507" s="400">
        <v>41246</v>
      </c>
      <c r="AA507" s="400">
        <v>41250</v>
      </c>
      <c r="AB507" s="388" t="s">
        <v>98</v>
      </c>
      <c r="AC507" s="388" t="s">
        <v>4660</v>
      </c>
      <c r="AD507" s="388">
        <v>3</v>
      </c>
      <c r="AE507" s="388">
        <v>3</v>
      </c>
      <c r="AF507" s="388">
        <v>3</v>
      </c>
      <c r="AG507" s="388" t="s">
        <v>96</v>
      </c>
      <c r="AH507" s="388">
        <v>3</v>
      </c>
      <c r="AI507" s="388" t="s">
        <v>118</v>
      </c>
    </row>
    <row r="508" spans="1:35" ht="12.75" customHeight="1" x14ac:dyDescent="0.2">
      <c r="A508" s="397" t="str">
        <f t="shared" si="7"/>
        <v>Ofsted Webpage</v>
      </c>
      <c r="B508" s="388">
        <v>58132</v>
      </c>
      <c r="C508" s="388">
        <v>115798</v>
      </c>
      <c r="D508" s="388">
        <v>10007722</v>
      </c>
      <c r="E508" s="388" t="s">
        <v>1797</v>
      </c>
      <c r="F508" s="388" t="s">
        <v>90</v>
      </c>
      <c r="G508" s="388" t="s">
        <v>13</v>
      </c>
      <c r="H508" s="388" t="s">
        <v>511</v>
      </c>
      <c r="I508" s="388" t="s">
        <v>186</v>
      </c>
      <c r="J508" s="388" t="s">
        <v>93</v>
      </c>
      <c r="K508" s="400">
        <v>43236</v>
      </c>
      <c r="L508" s="388">
        <v>1</v>
      </c>
      <c r="M508" s="403" t="s">
        <v>1798</v>
      </c>
      <c r="N508" s="388" t="s">
        <v>138</v>
      </c>
      <c r="O508" s="388" t="s">
        <v>104</v>
      </c>
      <c r="P508" s="400">
        <v>42156</v>
      </c>
      <c r="Q508" s="400">
        <v>42160</v>
      </c>
      <c r="R508" s="400">
        <v>42193</v>
      </c>
      <c r="S508" s="388">
        <v>2</v>
      </c>
      <c r="T508" s="388">
        <v>2</v>
      </c>
      <c r="U508" s="388">
        <v>2</v>
      </c>
      <c r="V508" s="388" t="s">
        <v>96</v>
      </c>
      <c r="W508" s="388">
        <v>2</v>
      </c>
      <c r="X508" s="388" t="s">
        <v>96</v>
      </c>
      <c r="Y508" s="401" t="s">
        <v>2589</v>
      </c>
      <c r="Z508" s="400">
        <v>41617</v>
      </c>
      <c r="AA508" s="400">
        <v>41621</v>
      </c>
      <c r="AB508" s="388" t="s">
        <v>1834</v>
      </c>
      <c r="AC508" s="388" t="s">
        <v>4660</v>
      </c>
      <c r="AD508" s="388">
        <v>3</v>
      </c>
      <c r="AE508" s="388">
        <v>3</v>
      </c>
      <c r="AF508" s="388">
        <v>3</v>
      </c>
      <c r="AG508" s="388" t="s">
        <v>96</v>
      </c>
      <c r="AH508" s="388">
        <v>3</v>
      </c>
      <c r="AI508" s="388" t="s">
        <v>118</v>
      </c>
    </row>
    <row r="509" spans="1:35" ht="12.75" customHeight="1" x14ac:dyDescent="0.2">
      <c r="A509" s="397" t="str">
        <f t="shared" si="7"/>
        <v>Ofsted Webpage</v>
      </c>
      <c r="B509" s="388">
        <v>58137</v>
      </c>
      <c r="C509" s="388">
        <v>117919</v>
      </c>
      <c r="D509" s="388">
        <v>10010586</v>
      </c>
      <c r="E509" s="388" t="s">
        <v>4868</v>
      </c>
      <c r="F509" s="388" t="s">
        <v>90</v>
      </c>
      <c r="G509" s="388" t="s">
        <v>13</v>
      </c>
      <c r="H509" s="388" t="s">
        <v>260</v>
      </c>
      <c r="I509" s="388" t="s">
        <v>155</v>
      </c>
      <c r="J509" s="388" t="s">
        <v>155</v>
      </c>
      <c r="K509" s="400" t="s">
        <v>195</v>
      </c>
      <c r="L509" s="388" t="s">
        <v>195</v>
      </c>
      <c r="M509" s="403" t="s">
        <v>195</v>
      </c>
      <c r="N509" s="388" t="s">
        <v>195</v>
      </c>
      <c r="O509" s="388" t="s">
        <v>195</v>
      </c>
      <c r="P509" s="400" t="s">
        <v>195</v>
      </c>
      <c r="Q509" s="400" t="s">
        <v>195</v>
      </c>
      <c r="R509" s="400" t="s">
        <v>195</v>
      </c>
      <c r="S509" s="388" t="s">
        <v>195</v>
      </c>
      <c r="T509" s="388" t="s">
        <v>195</v>
      </c>
      <c r="U509" s="388" t="s">
        <v>195</v>
      </c>
      <c r="V509" s="388" t="s">
        <v>195</v>
      </c>
      <c r="W509" s="388" t="s">
        <v>195</v>
      </c>
      <c r="X509" s="388" t="s">
        <v>195</v>
      </c>
      <c r="Y509" s="401" t="s">
        <v>195</v>
      </c>
      <c r="Z509" s="400" t="s">
        <v>195</v>
      </c>
      <c r="AA509" s="400" t="s">
        <v>195</v>
      </c>
      <c r="AB509" s="388" t="s">
        <v>195</v>
      </c>
      <c r="AC509" s="388" t="s">
        <v>195</v>
      </c>
      <c r="AD509" s="388" t="s">
        <v>195</v>
      </c>
      <c r="AE509" s="388" t="s">
        <v>195</v>
      </c>
      <c r="AF509" s="388" t="s">
        <v>195</v>
      </c>
      <c r="AG509" s="388" t="s">
        <v>195</v>
      </c>
      <c r="AH509" s="388" t="s">
        <v>195</v>
      </c>
      <c r="AI509" s="388" t="s">
        <v>195</v>
      </c>
    </row>
    <row r="510" spans="1:35" ht="12.75" customHeight="1" x14ac:dyDescent="0.2">
      <c r="A510" s="397" t="str">
        <f t="shared" si="7"/>
        <v>Ofsted Webpage</v>
      </c>
      <c r="B510" s="388">
        <v>58139</v>
      </c>
      <c r="C510" s="388">
        <v>121786</v>
      </c>
      <c r="D510" s="388">
        <v>10013225</v>
      </c>
      <c r="E510" s="388" t="s">
        <v>4522</v>
      </c>
      <c r="F510" s="388" t="s">
        <v>90</v>
      </c>
      <c r="G510" s="388" t="s">
        <v>13</v>
      </c>
      <c r="H510" s="388" t="s">
        <v>771</v>
      </c>
      <c r="I510" s="388" t="s">
        <v>186</v>
      </c>
      <c r="J510" s="388" t="s">
        <v>93</v>
      </c>
      <c r="K510" s="400" t="s">
        <v>195</v>
      </c>
      <c r="L510" s="388" t="s">
        <v>195</v>
      </c>
      <c r="M510" s="403" t="s">
        <v>195</v>
      </c>
      <c r="N510" s="388" t="s">
        <v>195</v>
      </c>
      <c r="O510" s="388" t="s">
        <v>195</v>
      </c>
      <c r="P510" s="400" t="s">
        <v>195</v>
      </c>
      <c r="Q510" s="400" t="s">
        <v>195</v>
      </c>
      <c r="R510" s="400" t="s">
        <v>195</v>
      </c>
      <c r="S510" s="388" t="s">
        <v>195</v>
      </c>
      <c r="T510" s="388" t="s">
        <v>195</v>
      </c>
      <c r="U510" s="388" t="s">
        <v>195</v>
      </c>
      <c r="V510" s="388" t="s">
        <v>195</v>
      </c>
      <c r="W510" s="388" t="s">
        <v>195</v>
      </c>
      <c r="X510" s="388" t="s">
        <v>195</v>
      </c>
      <c r="Y510" s="401" t="s">
        <v>195</v>
      </c>
      <c r="Z510" s="400" t="s">
        <v>195</v>
      </c>
      <c r="AA510" s="400" t="s">
        <v>195</v>
      </c>
      <c r="AB510" s="388" t="s">
        <v>195</v>
      </c>
      <c r="AC510" s="388" t="s">
        <v>195</v>
      </c>
      <c r="AD510" s="388" t="s">
        <v>195</v>
      </c>
      <c r="AE510" s="388" t="s">
        <v>195</v>
      </c>
      <c r="AF510" s="388" t="s">
        <v>195</v>
      </c>
      <c r="AG510" s="388" t="s">
        <v>195</v>
      </c>
      <c r="AH510" s="388" t="s">
        <v>195</v>
      </c>
      <c r="AI510" s="388" t="s">
        <v>195</v>
      </c>
    </row>
    <row r="511" spans="1:35" ht="12.75" customHeight="1" x14ac:dyDescent="0.2">
      <c r="A511" s="397" t="str">
        <f t="shared" si="7"/>
        <v>Ofsted Webpage</v>
      </c>
      <c r="B511" s="388">
        <v>58159</v>
      </c>
      <c r="C511" s="388">
        <v>117269</v>
      </c>
      <c r="D511" s="388">
        <v>10006651</v>
      </c>
      <c r="E511" s="388" t="s">
        <v>1095</v>
      </c>
      <c r="F511" s="388" t="s">
        <v>90</v>
      </c>
      <c r="G511" s="388" t="s">
        <v>13</v>
      </c>
      <c r="H511" s="388" t="s">
        <v>670</v>
      </c>
      <c r="I511" s="388" t="s">
        <v>152</v>
      </c>
      <c r="J511" s="388" t="s">
        <v>152</v>
      </c>
      <c r="K511" s="400" t="s">
        <v>195</v>
      </c>
      <c r="L511" s="388" t="s">
        <v>195</v>
      </c>
      <c r="M511" s="403">
        <v>10005046</v>
      </c>
      <c r="N511" s="388" t="s">
        <v>132</v>
      </c>
      <c r="O511" s="388" t="s">
        <v>104</v>
      </c>
      <c r="P511" s="400">
        <v>42318</v>
      </c>
      <c r="Q511" s="400">
        <v>42321</v>
      </c>
      <c r="R511" s="400">
        <v>42340</v>
      </c>
      <c r="S511" s="388">
        <v>2</v>
      </c>
      <c r="T511" s="388">
        <v>2</v>
      </c>
      <c r="U511" s="388">
        <v>2</v>
      </c>
      <c r="V511" s="388">
        <v>2</v>
      </c>
      <c r="W511" s="388">
        <v>2</v>
      </c>
      <c r="X511" s="388" t="s">
        <v>4480</v>
      </c>
      <c r="Y511" s="401" t="s">
        <v>2591</v>
      </c>
      <c r="Z511" s="400">
        <v>41582</v>
      </c>
      <c r="AA511" s="400">
        <v>41586</v>
      </c>
      <c r="AB511" s="388" t="s">
        <v>98</v>
      </c>
      <c r="AC511" s="388" t="s">
        <v>4660</v>
      </c>
      <c r="AD511" s="388">
        <v>3</v>
      </c>
      <c r="AE511" s="388">
        <v>3</v>
      </c>
      <c r="AF511" s="388">
        <v>3</v>
      </c>
      <c r="AG511" s="388" t="s">
        <v>96</v>
      </c>
      <c r="AH511" s="388">
        <v>3</v>
      </c>
      <c r="AI511" s="388" t="s">
        <v>118</v>
      </c>
    </row>
    <row r="512" spans="1:35" ht="12.75" customHeight="1" x14ac:dyDescent="0.2">
      <c r="A512" s="397" t="str">
        <f t="shared" si="7"/>
        <v>Ofsted Webpage</v>
      </c>
      <c r="B512" s="388">
        <v>58160</v>
      </c>
      <c r="C512" s="388">
        <v>117358</v>
      </c>
      <c r="D512" s="388">
        <v>10003231</v>
      </c>
      <c r="E512" s="388" t="s">
        <v>4530</v>
      </c>
      <c r="F512" s="388" t="s">
        <v>90</v>
      </c>
      <c r="G512" s="388" t="s">
        <v>13</v>
      </c>
      <c r="H512" s="388" t="s">
        <v>551</v>
      </c>
      <c r="I512" s="388" t="s">
        <v>115</v>
      </c>
      <c r="J512" s="388" t="s">
        <v>115</v>
      </c>
      <c r="K512" s="400">
        <v>43286</v>
      </c>
      <c r="L512" s="388">
        <v>1</v>
      </c>
      <c r="M512" s="403" t="s">
        <v>4531</v>
      </c>
      <c r="N512" s="388" t="s">
        <v>98</v>
      </c>
      <c r="O512" s="388" t="s">
        <v>104</v>
      </c>
      <c r="P512" s="400">
        <v>40988</v>
      </c>
      <c r="Q512" s="400">
        <v>40991</v>
      </c>
      <c r="R512" s="400">
        <v>41030</v>
      </c>
      <c r="S512" s="388">
        <v>2</v>
      </c>
      <c r="T512" s="388">
        <v>2</v>
      </c>
      <c r="U512" s="388">
        <v>3</v>
      </c>
      <c r="V512" s="388" t="s">
        <v>96</v>
      </c>
      <c r="W512" s="388">
        <v>2</v>
      </c>
      <c r="X512" s="388" t="s">
        <v>96</v>
      </c>
      <c r="Y512" s="401" t="s">
        <v>5274</v>
      </c>
      <c r="Z512" s="400">
        <v>39790</v>
      </c>
      <c r="AA512" s="400">
        <v>39793</v>
      </c>
      <c r="AB512" s="388" t="s">
        <v>4695</v>
      </c>
      <c r="AC512" s="388" t="s">
        <v>4660</v>
      </c>
      <c r="AD512" s="388">
        <v>2</v>
      </c>
      <c r="AE512" s="388">
        <v>2</v>
      </c>
      <c r="AF512" s="388">
        <v>3</v>
      </c>
      <c r="AG512" s="388" t="s">
        <v>96</v>
      </c>
      <c r="AH512" s="388">
        <v>2</v>
      </c>
      <c r="AI512" s="388" t="s">
        <v>4537</v>
      </c>
    </row>
    <row r="513" spans="1:35" ht="12.75" customHeight="1" x14ac:dyDescent="0.2">
      <c r="A513" s="397" t="str">
        <f t="shared" si="7"/>
        <v>Ofsted Webpage</v>
      </c>
      <c r="B513" s="388">
        <v>58161</v>
      </c>
      <c r="C513" s="388">
        <v>117497</v>
      </c>
      <c r="D513" s="388">
        <v>10004807</v>
      </c>
      <c r="E513" s="388" t="s">
        <v>1097</v>
      </c>
      <c r="F513" s="388" t="s">
        <v>90</v>
      </c>
      <c r="G513" s="388" t="s">
        <v>13</v>
      </c>
      <c r="H513" s="388" t="s">
        <v>151</v>
      </c>
      <c r="I513" s="388" t="s">
        <v>152</v>
      </c>
      <c r="J513" s="388" t="s">
        <v>152</v>
      </c>
      <c r="K513" s="400" t="s">
        <v>195</v>
      </c>
      <c r="L513" s="388" t="s">
        <v>195</v>
      </c>
      <c r="M513" s="403">
        <v>10030709</v>
      </c>
      <c r="N513" s="388" t="s">
        <v>132</v>
      </c>
      <c r="O513" s="388" t="s">
        <v>104</v>
      </c>
      <c r="P513" s="400">
        <v>42864</v>
      </c>
      <c r="Q513" s="400">
        <v>42867</v>
      </c>
      <c r="R513" s="400">
        <v>42886</v>
      </c>
      <c r="S513" s="388">
        <v>3</v>
      </c>
      <c r="T513" s="388">
        <v>3</v>
      </c>
      <c r="U513" s="388">
        <v>3</v>
      </c>
      <c r="V513" s="388">
        <v>3</v>
      </c>
      <c r="W513" s="388">
        <v>3</v>
      </c>
      <c r="X513" s="388" t="s">
        <v>4480</v>
      </c>
      <c r="Y513" s="401">
        <v>10005048</v>
      </c>
      <c r="Z513" s="400">
        <v>42283</v>
      </c>
      <c r="AA513" s="400">
        <v>42286</v>
      </c>
      <c r="AB513" s="388" t="s">
        <v>416</v>
      </c>
      <c r="AC513" s="388" t="s">
        <v>4660</v>
      </c>
      <c r="AD513" s="388">
        <v>3</v>
      </c>
      <c r="AE513" s="388">
        <v>3</v>
      </c>
      <c r="AF513" s="388">
        <v>3</v>
      </c>
      <c r="AG513" s="388">
        <v>3</v>
      </c>
      <c r="AH513" s="388">
        <v>3</v>
      </c>
      <c r="AI513" s="388" t="s">
        <v>4537</v>
      </c>
    </row>
    <row r="514" spans="1:35" ht="12.75" customHeight="1" x14ac:dyDescent="0.2">
      <c r="A514" s="397" t="str">
        <f t="shared" si="7"/>
        <v>Ofsted Webpage</v>
      </c>
      <c r="B514" s="388">
        <v>58163</v>
      </c>
      <c r="C514" s="388">
        <v>117563</v>
      </c>
      <c r="D514" s="388">
        <v>10008135</v>
      </c>
      <c r="E514" s="388" t="s">
        <v>2595</v>
      </c>
      <c r="F514" s="388" t="s">
        <v>90</v>
      </c>
      <c r="G514" s="388" t="s">
        <v>13</v>
      </c>
      <c r="H514" s="388" t="s">
        <v>1185</v>
      </c>
      <c r="I514" s="388" t="s">
        <v>92</v>
      </c>
      <c r="J514" s="388" t="s">
        <v>93</v>
      </c>
      <c r="K514" s="400">
        <v>42922</v>
      </c>
      <c r="L514" s="388">
        <v>1</v>
      </c>
      <c r="M514" s="403" t="s">
        <v>2596</v>
      </c>
      <c r="N514" s="388" t="s">
        <v>123</v>
      </c>
      <c r="O514" s="388" t="s">
        <v>104</v>
      </c>
      <c r="P514" s="400">
        <v>41792</v>
      </c>
      <c r="Q514" s="400">
        <v>41795</v>
      </c>
      <c r="R514" s="400">
        <v>41828</v>
      </c>
      <c r="S514" s="388">
        <v>2</v>
      </c>
      <c r="T514" s="388">
        <v>2</v>
      </c>
      <c r="U514" s="388">
        <v>2</v>
      </c>
      <c r="V514" s="388" t="s">
        <v>96</v>
      </c>
      <c r="W514" s="388">
        <v>2</v>
      </c>
      <c r="X514" s="388" t="s">
        <v>96</v>
      </c>
      <c r="Y514" s="401" t="s">
        <v>5221</v>
      </c>
      <c r="Z514" s="400">
        <v>41106</v>
      </c>
      <c r="AA514" s="400">
        <v>41109</v>
      </c>
      <c r="AB514" s="388" t="s">
        <v>4695</v>
      </c>
      <c r="AC514" s="388" t="s">
        <v>4660</v>
      </c>
      <c r="AD514" s="388">
        <v>3</v>
      </c>
      <c r="AE514" s="388">
        <v>3</v>
      </c>
      <c r="AF514" s="388">
        <v>3</v>
      </c>
      <c r="AG514" s="388" t="s">
        <v>96</v>
      </c>
      <c r="AH514" s="388">
        <v>3</v>
      </c>
      <c r="AI514" s="388" t="s">
        <v>118</v>
      </c>
    </row>
    <row r="515" spans="1:35" ht="12.75" customHeight="1" x14ac:dyDescent="0.2">
      <c r="A515" s="397" t="str">
        <f t="shared" si="7"/>
        <v>Ofsted Webpage</v>
      </c>
      <c r="B515" s="388">
        <v>58166</v>
      </c>
      <c r="C515" s="388">
        <v>117810</v>
      </c>
      <c r="D515" s="388">
        <v>10010672</v>
      </c>
      <c r="E515" s="388" t="s">
        <v>1099</v>
      </c>
      <c r="F515" s="388" t="s">
        <v>90</v>
      </c>
      <c r="G515" s="388" t="s">
        <v>13</v>
      </c>
      <c r="H515" s="388" t="s">
        <v>1100</v>
      </c>
      <c r="I515" s="388" t="s">
        <v>1101</v>
      </c>
      <c r="J515" s="388" t="s">
        <v>115</v>
      </c>
      <c r="K515" s="400" t="s">
        <v>195</v>
      </c>
      <c r="L515" s="388" t="s">
        <v>195</v>
      </c>
      <c r="M515" s="403">
        <v>10011524</v>
      </c>
      <c r="N515" s="388" t="s">
        <v>136</v>
      </c>
      <c r="O515" s="388" t="s">
        <v>104</v>
      </c>
      <c r="P515" s="400">
        <v>42465</v>
      </c>
      <c r="Q515" s="400">
        <v>42468</v>
      </c>
      <c r="R515" s="400">
        <v>42501</v>
      </c>
      <c r="S515" s="388">
        <v>2</v>
      </c>
      <c r="T515" s="388">
        <v>2</v>
      </c>
      <c r="U515" s="388">
        <v>2</v>
      </c>
      <c r="V515" s="388">
        <v>2</v>
      </c>
      <c r="W515" s="388">
        <v>2</v>
      </c>
      <c r="X515" s="388" t="s">
        <v>4480</v>
      </c>
      <c r="Y515" s="401" t="s">
        <v>3533</v>
      </c>
      <c r="Z515" s="400">
        <v>41240</v>
      </c>
      <c r="AA515" s="400">
        <v>41243</v>
      </c>
      <c r="AB515" s="388" t="s">
        <v>98</v>
      </c>
      <c r="AC515" s="388" t="s">
        <v>4660</v>
      </c>
      <c r="AD515" s="388">
        <v>2</v>
      </c>
      <c r="AE515" s="388">
        <v>3</v>
      </c>
      <c r="AF515" s="388">
        <v>2</v>
      </c>
      <c r="AG515" s="388" t="s">
        <v>96</v>
      </c>
      <c r="AH515" s="388">
        <v>2</v>
      </c>
      <c r="AI515" s="388" t="s">
        <v>4537</v>
      </c>
    </row>
    <row r="516" spans="1:35" ht="12.75" customHeight="1" x14ac:dyDescent="0.2">
      <c r="A516" s="397" t="str">
        <f t="shared" si="7"/>
        <v>Ofsted Webpage</v>
      </c>
      <c r="B516" s="388">
        <v>58176</v>
      </c>
      <c r="C516" s="388">
        <v>117986</v>
      </c>
      <c r="D516" s="388">
        <v>10011240</v>
      </c>
      <c r="E516" s="388" t="s">
        <v>3545</v>
      </c>
      <c r="F516" s="388" t="s">
        <v>170</v>
      </c>
      <c r="G516" s="388" t="s">
        <v>13</v>
      </c>
      <c r="H516" s="388" t="s">
        <v>173</v>
      </c>
      <c r="I516" s="388" t="s">
        <v>161</v>
      </c>
      <c r="J516" s="388" t="s">
        <v>161</v>
      </c>
      <c r="K516" s="400">
        <v>43110</v>
      </c>
      <c r="L516" s="388">
        <v>1</v>
      </c>
      <c r="M516" s="403" t="s">
        <v>3546</v>
      </c>
      <c r="N516" s="388" t="s">
        <v>98</v>
      </c>
      <c r="O516" s="388" t="s">
        <v>104</v>
      </c>
      <c r="P516" s="400">
        <v>41491</v>
      </c>
      <c r="Q516" s="400">
        <v>41495</v>
      </c>
      <c r="R516" s="400">
        <v>41523</v>
      </c>
      <c r="S516" s="388">
        <v>2</v>
      </c>
      <c r="T516" s="388">
        <v>2</v>
      </c>
      <c r="U516" s="388">
        <v>2</v>
      </c>
      <c r="V516" s="388" t="s">
        <v>96</v>
      </c>
      <c r="W516" s="388">
        <v>2</v>
      </c>
      <c r="X516" s="388" t="s">
        <v>96</v>
      </c>
      <c r="Y516" s="401" t="s">
        <v>4892</v>
      </c>
      <c r="Z516" s="400">
        <v>39686</v>
      </c>
      <c r="AA516" s="400">
        <v>39689</v>
      </c>
      <c r="AB516" s="388" t="s">
        <v>98</v>
      </c>
      <c r="AC516" s="388" t="s">
        <v>4660</v>
      </c>
      <c r="AD516" s="388">
        <v>2</v>
      </c>
      <c r="AE516" s="388">
        <v>2</v>
      </c>
      <c r="AF516" s="388">
        <v>2</v>
      </c>
      <c r="AG516" s="388" t="s">
        <v>96</v>
      </c>
      <c r="AH516" s="388">
        <v>2</v>
      </c>
      <c r="AI516" s="388" t="s">
        <v>4537</v>
      </c>
    </row>
    <row r="517" spans="1:35" ht="12.75" customHeight="1" x14ac:dyDescent="0.2">
      <c r="A517" s="397" t="str">
        <f t="shared" ref="A517:A580" si="8">IF(B517&lt;&gt;"",HYPERLINK(CONCATENATE("http://reports.ofsted.gov.uk/inspection-reports/find-inspection-report/provider/ELS/",B517),"Ofsted Webpage"),"")</f>
        <v>Ofsted Webpage</v>
      </c>
      <c r="B517" s="388">
        <v>58177</v>
      </c>
      <c r="C517" s="388">
        <v>117987</v>
      </c>
      <c r="D517" s="388">
        <v>10001149</v>
      </c>
      <c r="E517" s="388" t="s">
        <v>3548</v>
      </c>
      <c r="F517" s="388" t="s">
        <v>170</v>
      </c>
      <c r="G517" s="388" t="s">
        <v>13</v>
      </c>
      <c r="H517" s="388" t="s">
        <v>366</v>
      </c>
      <c r="I517" s="388" t="s">
        <v>115</v>
      </c>
      <c r="J517" s="388" t="s">
        <v>115</v>
      </c>
      <c r="K517" s="400" t="s">
        <v>195</v>
      </c>
      <c r="L517" s="388" t="s">
        <v>195</v>
      </c>
      <c r="M517" s="403">
        <v>10022581</v>
      </c>
      <c r="N517" s="388" t="s">
        <v>136</v>
      </c>
      <c r="O517" s="388" t="s">
        <v>104</v>
      </c>
      <c r="P517" s="400">
        <v>42990</v>
      </c>
      <c r="Q517" s="400">
        <v>42993</v>
      </c>
      <c r="R517" s="400">
        <v>43028</v>
      </c>
      <c r="S517" s="388">
        <v>2</v>
      </c>
      <c r="T517" s="388">
        <v>2</v>
      </c>
      <c r="U517" s="388">
        <v>2</v>
      </c>
      <c r="V517" s="388">
        <v>1</v>
      </c>
      <c r="W517" s="388">
        <v>2</v>
      </c>
      <c r="X517" s="388" t="s">
        <v>4480</v>
      </c>
      <c r="Y517" s="401" t="s">
        <v>3549</v>
      </c>
      <c r="Z517" s="400">
        <v>41204</v>
      </c>
      <c r="AA517" s="400">
        <v>41208</v>
      </c>
      <c r="AB517" s="388" t="s">
        <v>98</v>
      </c>
      <c r="AC517" s="388" t="s">
        <v>4660</v>
      </c>
      <c r="AD517" s="388">
        <v>2</v>
      </c>
      <c r="AE517" s="388">
        <v>2</v>
      </c>
      <c r="AF517" s="388">
        <v>2</v>
      </c>
      <c r="AG517" s="388" t="s">
        <v>96</v>
      </c>
      <c r="AH517" s="388">
        <v>2</v>
      </c>
      <c r="AI517" s="388" t="s">
        <v>4537</v>
      </c>
    </row>
    <row r="518" spans="1:35" ht="12.75" customHeight="1" x14ac:dyDescent="0.2">
      <c r="A518" s="397" t="str">
        <f t="shared" si="8"/>
        <v>Ofsted Webpage</v>
      </c>
      <c r="B518" s="388">
        <v>58178</v>
      </c>
      <c r="C518" s="388">
        <v>117996</v>
      </c>
      <c r="D518" s="388">
        <v>10013548</v>
      </c>
      <c r="E518" s="388" t="s">
        <v>1103</v>
      </c>
      <c r="F518" s="388" t="s">
        <v>90</v>
      </c>
      <c r="G518" s="388" t="s">
        <v>13</v>
      </c>
      <c r="H518" s="388" t="s">
        <v>563</v>
      </c>
      <c r="I518" s="388" t="s">
        <v>115</v>
      </c>
      <c r="J518" s="388" t="s">
        <v>115</v>
      </c>
      <c r="K518" s="400">
        <v>42425</v>
      </c>
      <c r="L518" s="388">
        <v>1</v>
      </c>
      <c r="M518" s="403" t="s">
        <v>5268</v>
      </c>
      <c r="N518" s="388" t="s">
        <v>98</v>
      </c>
      <c r="O518" s="388" t="s">
        <v>104</v>
      </c>
      <c r="P518" s="400">
        <v>40505</v>
      </c>
      <c r="Q518" s="400">
        <v>40508</v>
      </c>
      <c r="R518" s="400">
        <v>40547</v>
      </c>
      <c r="S518" s="388">
        <v>2</v>
      </c>
      <c r="T518" s="388">
        <v>2</v>
      </c>
      <c r="U518" s="388">
        <v>3</v>
      </c>
      <c r="V518" s="388" t="s">
        <v>96</v>
      </c>
      <c r="W518" s="388">
        <v>2</v>
      </c>
      <c r="X518" s="388" t="s">
        <v>96</v>
      </c>
      <c r="Y518" s="401" t="s">
        <v>5269</v>
      </c>
      <c r="Z518" s="400">
        <v>39553</v>
      </c>
      <c r="AA518" s="400">
        <v>39556</v>
      </c>
      <c r="AB518" s="388" t="s">
        <v>4695</v>
      </c>
      <c r="AC518" s="388" t="s">
        <v>4660</v>
      </c>
      <c r="AD518" s="388">
        <v>3</v>
      </c>
      <c r="AE518" s="388">
        <v>3</v>
      </c>
      <c r="AF518" s="388">
        <v>3</v>
      </c>
      <c r="AG518" s="388" t="s">
        <v>96</v>
      </c>
      <c r="AH518" s="388">
        <v>3</v>
      </c>
      <c r="AI518" s="388" t="s">
        <v>118</v>
      </c>
    </row>
    <row r="519" spans="1:35" ht="12.75" customHeight="1" x14ac:dyDescent="0.2">
      <c r="A519" s="397" t="str">
        <f t="shared" si="8"/>
        <v>Ofsted Webpage</v>
      </c>
      <c r="B519" s="388">
        <v>58179</v>
      </c>
      <c r="C519" s="388">
        <v>118006</v>
      </c>
      <c r="D519" s="388">
        <v>10014199</v>
      </c>
      <c r="E519" s="388" t="s">
        <v>1806</v>
      </c>
      <c r="F519" s="388" t="s">
        <v>170</v>
      </c>
      <c r="G519" s="388" t="s">
        <v>13</v>
      </c>
      <c r="H519" s="388" t="s">
        <v>141</v>
      </c>
      <c r="I519" s="388" t="s">
        <v>115</v>
      </c>
      <c r="J519" s="388" t="s">
        <v>161</v>
      </c>
      <c r="K519" s="400" t="s">
        <v>195</v>
      </c>
      <c r="L519" s="388" t="s">
        <v>195</v>
      </c>
      <c r="M519" s="403">
        <v>10022560</v>
      </c>
      <c r="N519" s="388" t="s">
        <v>416</v>
      </c>
      <c r="O519" s="388" t="s">
        <v>104</v>
      </c>
      <c r="P519" s="400">
        <v>42814</v>
      </c>
      <c r="Q519" s="400">
        <v>42817</v>
      </c>
      <c r="R519" s="400">
        <v>42846</v>
      </c>
      <c r="S519" s="388">
        <v>2</v>
      </c>
      <c r="T519" s="388">
        <v>2</v>
      </c>
      <c r="U519" s="388">
        <v>2</v>
      </c>
      <c r="V519" s="388">
        <v>2</v>
      </c>
      <c r="W519" s="388">
        <v>2</v>
      </c>
      <c r="X519" s="388" t="s">
        <v>4480</v>
      </c>
      <c r="Y519" s="401" t="s">
        <v>1807</v>
      </c>
      <c r="Z519" s="400">
        <v>42114</v>
      </c>
      <c r="AA519" s="400">
        <v>42118</v>
      </c>
      <c r="AB519" s="388" t="s">
        <v>138</v>
      </c>
      <c r="AC519" s="388" t="s">
        <v>4660</v>
      </c>
      <c r="AD519" s="388">
        <v>3</v>
      </c>
      <c r="AE519" s="388">
        <v>3</v>
      </c>
      <c r="AF519" s="388">
        <v>3</v>
      </c>
      <c r="AG519" s="388" t="s">
        <v>96</v>
      </c>
      <c r="AH519" s="388">
        <v>3</v>
      </c>
      <c r="AI519" s="388" t="s">
        <v>118</v>
      </c>
    </row>
    <row r="520" spans="1:35" ht="12.75" customHeight="1" x14ac:dyDescent="0.2">
      <c r="A520" s="397" t="str">
        <f t="shared" si="8"/>
        <v>Ofsted Webpage</v>
      </c>
      <c r="B520" s="388">
        <v>58182</v>
      </c>
      <c r="C520" s="388">
        <v>118025</v>
      </c>
      <c r="D520" s="388">
        <v>10022654</v>
      </c>
      <c r="E520" s="388" t="s">
        <v>1809</v>
      </c>
      <c r="F520" s="388" t="s">
        <v>90</v>
      </c>
      <c r="G520" s="388" t="s">
        <v>13</v>
      </c>
      <c r="H520" s="388" t="s">
        <v>714</v>
      </c>
      <c r="I520" s="388" t="s">
        <v>115</v>
      </c>
      <c r="J520" s="388" t="s">
        <v>115</v>
      </c>
      <c r="K520" s="400" t="s">
        <v>195</v>
      </c>
      <c r="L520" s="388" t="s">
        <v>195</v>
      </c>
      <c r="M520" s="403" t="s">
        <v>1810</v>
      </c>
      <c r="N520" s="388" t="s">
        <v>98</v>
      </c>
      <c r="O520" s="388" t="s">
        <v>104</v>
      </c>
      <c r="P520" s="400">
        <v>41918</v>
      </c>
      <c r="Q520" s="400">
        <v>41922</v>
      </c>
      <c r="R520" s="400">
        <v>41960</v>
      </c>
      <c r="S520" s="388">
        <v>1</v>
      </c>
      <c r="T520" s="388">
        <v>1</v>
      </c>
      <c r="U520" s="388">
        <v>1</v>
      </c>
      <c r="V520" s="388" t="s">
        <v>96</v>
      </c>
      <c r="W520" s="388">
        <v>1</v>
      </c>
      <c r="X520" s="388" t="s">
        <v>96</v>
      </c>
      <c r="Y520" s="401" t="s">
        <v>5336</v>
      </c>
      <c r="Z520" s="400">
        <v>39762</v>
      </c>
      <c r="AA520" s="400">
        <v>39765</v>
      </c>
      <c r="AB520" s="388" t="s">
        <v>4695</v>
      </c>
      <c r="AC520" s="388" t="s">
        <v>4660</v>
      </c>
      <c r="AD520" s="388">
        <v>2</v>
      </c>
      <c r="AE520" s="388">
        <v>2</v>
      </c>
      <c r="AF520" s="388">
        <v>2</v>
      </c>
      <c r="AG520" s="388" t="s">
        <v>96</v>
      </c>
      <c r="AH520" s="388">
        <v>2</v>
      </c>
      <c r="AI520" s="388" t="s">
        <v>118</v>
      </c>
    </row>
    <row r="521" spans="1:35" ht="12.75" customHeight="1" x14ac:dyDescent="0.2">
      <c r="A521" s="397" t="str">
        <f t="shared" si="8"/>
        <v>Ofsted Webpage</v>
      </c>
      <c r="B521" s="388">
        <v>58184</v>
      </c>
      <c r="C521" s="388">
        <v>119388</v>
      </c>
      <c r="D521" s="388">
        <v>10032145</v>
      </c>
      <c r="E521" s="388" t="s">
        <v>1812</v>
      </c>
      <c r="F521" s="388" t="s">
        <v>170</v>
      </c>
      <c r="G521" s="388" t="s">
        <v>13</v>
      </c>
      <c r="H521" s="388" t="s">
        <v>126</v>
      </c>
      <c r="I521" s="388" t="s">
        <v>102</v>
      </c>
      <c r="J521" s="388" t="s">
        <v>102</v>
      </c>
      <c r="K521" s="400" t="s">
        <v>195</v>
      </c>
      <c r="L521" s="388" t="s">
        <v>195</v>
      </c>
      <c r="M521" s="403" t="s">
        <v>1813</v>
      </c>
      <c r="N521" s="388" t="s">
        <v>98</v>
      </c>
      <c r="O521" s="388" t="s">
        <v>104</v>
      </c>
      <c r="P521" s="400">
        <v>42086</v>
      </c>
      <c r="Q521" s="400">
        <v>42090</v>
      </c>
      <c r="R521" s="400">
        <v>42124</v>
      </c>
      <c r="S521" s="388">
        <v>1</v>
      </c>
      <c r="T521" s="388">
        <v>1</v>
      </c>
      <c r="U521" s="388">
        <v>1</v>
      </c>
      <c r="V521" s="388" t="s">
        <v>96</v>
      </c>
      <c r="W521" s="388">
        <v>1</v>
      </c>
      <c r="X521" s="388" t="s">
        <v>96</v>
      </c>
      <c r="Y521" s="401" t="s">
        <v>4917</v>
      </c>
      <c r="Z521" s="400">
        <v>39980</v>
      </c>
      <c r="AA521" s="400">
        <v>39983</v>
      </c>
      <c r="AB521" s="388" t="s">
        <v>98</v>
      </c>
      <c r="AC521" s="388" t="s">
        <v>4660</v>
      </c>
      <c r="AD521" s="388">
        <v>2</v>
      </c>
      <c r="AE521" s="388">
        <v>2</v>
      </c>
      <c r="AF521" s="388">
        <v>2</v>
      </c>
      <c r="AG521" s="388" t="s">
        <v>96</v>
      </c>
      <c r="AH521" s="388">
        <v>3</v>
      </c>
      <c r="AI521" s="388" t="s">
        <v>118</v>
      </c>
    </row>
    <row r="522" spans="1:35" ht="12.75" customHeight="1" x14ac:dyDescent="0.2">
      <c r="A522" s="397" t="str">
        <f t="shared" si="8"/>
        <v>Ofsted Webpage</v>
      </c>
      <c r="B522" s="388">
        <v>58186</v>
      </c>
      <c r="C522" s="388">
        <v>118089</v>
      </c>
      <c r="D522" s="388">
        <v>10020022</v>
      </c>
      <c r="E522" s="388" t="s">
        <v>4886</v>
      </c>
      <c r="F522" s="388" t="s">
        <v>170</v>
      </c>
      <c r="G522" s="388" t="s">
        <v>13</v>
      </c>
      <c r="H522" s="388" t="s">
        <v>436</v>
      </c>
      <c r="I522" s="388" t="s">
        <v>155</v>
      </c>
      <c r="J522" s="388" t="s">
        <v>155</v>
      </c>
      <c r="K522" s="400" t="s">
        <v>195</v>
      </c>
      <c r="L522" s="388" t="s">
        <v>195</v>
      </c>
      <c r="M522" s="403" t="s">
        <v>4887</v>
      </c>
      <c r="N522" s="388" t="s">
        <v>98</v>
      </c>
      <c r="O522" s="388" t="s">
        <v>104</v>
      </c>
      <c r="P522" s="400">
        <v>40000</v>
      </c>
      <c r="Q522" s="400">
        <v>40003</v>
      </c>
      <c r="R522" s="400">
        <v>40029</v>
      </c>
      <c r="S522" s="388">
        <v>1</v>
      </c>
      <c r="T522" s="388">
        <v>2</v>
      </c>
      <c r="U522" s="388">
        <v>2</v>
      </c>
      <c r="V522" s="388" t="s">
        <v>96</v>
      </c>
      <c r="W522" s="388">
        <v>1</v>
      </c>
      <c r="X522" s="388" t="s">
        <v>96</v>
      </c>
      <c r="Y522" s="401" t="s">
        <v>195</v>
      </c>
      <c r="Z522" s="400" t="s">
        <v>195</v>
      </c>
      <c r="AA522" s="400" t="s">
        <v>195</v>
      </c>
      <c r="AB522" s="388" t="s">
        <v>195</v>
      </c>
      <c r="AC522" s="388" t="s">
        <v>195</v>
      </c>
      <c r="AD522" s="388" t="s">
        <v>195</v>
      </c>
      <c r="AE522" s="388" t="s">
        <v>195</v>
      </c>
      <c r="AF522" s="388" t="s">
        <v>195</v>
      </c>
      <c r="AG522" s="388" t="s">
        <v>195</v>
      </c>
      <c r="AH522" s="388" t="s">
        <v>195</v>
      </c>
      <c r="AI522" s="388" t="s">
        <v>4479</v>
      </c>
    </row>
    <row r="523" spans="1:35" ht="12.75" customHeight="1" x14ac:dyDescent="0.2">
      <c r="A523" s="397" t="str">
        <f t="shared" si="8"/>
        <v>Ofsted Webpage</v>
      </c>
      <c r="B523" s="388">
        <v>58187</v>
      </c>
      <c r="C523" s="388">
        <v>118094</v>
      </c>
      <c r="D523" s="388">
        <v>10019839</v>
      </c>
      <c r="E523" s="388" t="s">
        <v>3551</v>
      </c>
      <c r="F523" s="388" t="s">
        <v>90</v>
      </c>
      <c r="G523" s="388" t="s">
        <v>13</v>
      </c>
      <c r="H523" s="388" t="s">
        <v>1278</v>
      </c>
      <c r="I523" s="388" t="s">
        <v>131</v>
      </c>
      <c r="J523" s="388" t="s">
        <v>131</v>
      </c>
      <c r="K523" s="400" t="s">
        <v>195</v>
      </c>
      <c r="L523" s="388" t="s">
        <v>195</v>
      </c>
      <c r="M523" s="403">
        <v>10030736</v>
      </c>
      <c r="N523" s="388" t="s">
        <v>121</v>
      </c>
      <c r="O523" s="388" t="s">
        <v>117</v>
      </c>
      <c r="P523" s="400">
        <v>43068</v>
      </c>
      <c r="Q523" s="400">
        <v>43070</v>
      </c>
      <c r="R523" s="400">
        <v>43111</v>
      </c>
      <c r="S523" s="388">
        <v>4</v>
      </c>
      <c r="T523" s="388">
        <v>4</v>
      </c>
      <c r="U523" s="388">
        <v>4</v>
      </c>
      <c r="V523" s="388">
        <v>4</v>
      </c>
      <c r="W523" s="388">
        <v>4</v>
      </c>
      <c r="X523" s="388" t="s">
        <v>4480</v>
      </c>
      <c r="Y523" s="401" t="s">
        <v>3552</v>
      </c>
      <c r="Z523" s="400">
        <v>41477</v>
      </c>
      <c r="AA523" s="400">
        <v>41481</v>
      </c>
      <c r="AB523" s="388" t="s">
        <v>98</v>
      </c>
      <c r="AC523" s="388" t="s">
        <v>4660</v>
      </c>
      <c r="AD523" s="388">
        <v>2</v>
      </c>
      <c r="AE523" s="388">
        <v>2</v>
      </c>
      <c r="AF523" s="388">
        <v>2</v>
      </c>
      <c r="AG523" s="388" t="s">
        <v>96</v>
      </c>
      <c r="AH523" s="388">
        <v>2</v>
      </c>
      <c r="AI523" s="388" t="s">
        <v>139</v>
      </c>
    </row>
    <row r="524" spans="1:35" ht="12.75" customHeight="1" x14ac:dyDescent="0.2">
      <c r="A524" s="397" t="str">
        <f t="shared" si="8"/>
        <v>Ofsted Webpage</v>
      </c>
      <c r="B524" s="388">
        <v>58192</v>
      </c>
      <c r="C524" s="388">
        <v>119189</v>
      </c>
      <c r="D524" s="388">
        <v>10030462</v>
      </c>
      <c r="E524" s="388" t="s">
        <v>2603</v>
      </c>
      <c r="F524" s="388" t="s">
        <v>170</v>
      </c>
      <c r="G524" s="388" t="s">
        <v>13</v>
      </c>
      <c r="H524" s="388" t="s">
        <v>160</v>
      </c>
      <c r="I524" s="388" t="s">
        <v>161</v>
      </c>
      <c r="J524" s="388" t="s">
        <v>161</v>
      </c>
      <c r="K524" s="400">
        <v>42852</v>
      </c>
      <c r="L524" s="388">
        <v>1</v>
      </c>
      <c r="M524" s="403" t="s">
        <v>2604</v>
      </c>
      <c r="N524" s="388" t="s">
        <v>138</v>
      </c>
      <c r="O524" s="388" t="s">
        <v>104</v>
      </c>
      <c r="P524" s="400">
        <v>41674</v>
      </c>
      <c r="Q524" s="400">
        <v>41677</v>
      </c>
      <c r="R524" s="400">
        <v>41717</v>
      </c>
      <c r="S524" s="388">
        <v>2</v>
      </c>
      <c r="T524" s="388">
        <v>2</v>
      </c>
      <c r="U524" s="388">
        <v>2</v>
      </c>
      <c r="V524" s="388" t="s">
        <v>96</v>
      </c>
      <c r="W524" s="388">
        <v>2</v>
      </c>
      <c r="X524" s="388" t="s">
        <v>96</v>
      </c>
      <c r="Y524" s="401" t="s">
        <v>3554</v>
      </c>
      <c r="Z524" s="400">
        <v>41205</v>
      </c>
      <c r="AA524" s="400">
        <v>41208</v>
      </c>
      <c r="AB524" s="388" t="s">
        <v>98</v>
      </c>
      <c r="AC524" s="388" t="s">
        <v>4660</v>
      </c>
      <c r="AD524" s="388">
        <v>3</v>
      </c>
      <c r="AE524" s="388">
        <v>3</v>
      </c>
      <c r="AF524" s="388">
        <v>3</v>
      </c>
      <c r="AG524" s="388" t="s">
        <v>96</v>
      </c>
      <c r="AH524" s="388">
        <v>3</v>
      </c>
      <c r="AI524" s="388" t="s">
        <v>118</v>
      </c>
    </row>
    <row r="525" spans="1:35" ht="12.75" customHeight="1" x14ac:dyDescent="0.2">
      <c r="A525" s="397" t="str">
        <f t="shared" si="8"/>
        <v>Ofsted Webpage</v>
      </c>
      <c r="B525" s="388">
        <v>58194</v>
      </c>
      <c r="C525" s="388">
        <v>118142</v>
      </c>
      <c r="D525" s="388">
        <v>10019380</v>
      </c>
      <c r="E525" s="388" t="s">
        <v>5380</v>
      </c>
      <c r="F525" s="388" t="s">
        <v>90</v>
      </c>
      <c r="G525" s="388" t="s">
        <v>13</v>
      </c>
      <c r="H525" s="388" t="s">
        <v>563</v>
      </c>
      <c r="I525" s="388" t="s">
        <v>115</v>
      </c>
      <c r="J525" s="388" t="s">
        <v>115</v>
      </c>
      <c r="K525" s="400" t="s">
        <v>195</v>
      </c>
      <c r="L525" s="388" t="s">
        <v>195</v>
      </c>
      <c r="M525" s="403" t="s">
        <v>195</v>
      </c>
      <c r="N525" s="388" t="s">
        <v>195</v>
      </c>
      <c r="O525" s="388" t="s">
        <v>195</v>
      </c>
      <c r="P525" s="400" t="s">
        <v>195</v>
      </c>
      <c r="Q525" s="400" t="s">
        <v>195</v>
      </c>
      <c r="R525" s="400" t="s">
        <v>195</v>
      </c>
      <c r="S525" s="388" t="s">
        <v>195</v>
      </c>
      <c r="T525" s="388" t="s">
        <v>195</v>
      </c>
      <c r="U525" s="388" t="s">
        <v>195</v>
      </c>
      <c r="V525" s="388" t="s">
        <v>195</v>
      </c>
      <c r="W525" s="388" t="s">
        <v>195</v>
      </c>
      <c r="X525" s="388" t="s">
        <v>195</v>
      </c>
      <c r="Y525" s="401" t="s">
        <v>195</v>
      </c>
      <c r="Z525" s="400" t="s">
        <v>195</v>
      </c>
      <c r="AA525" s="400" t="s">
        <v>195</v>
      </c>
      <c r="AB525" s="388" t="s">
        <v>195</v>
      </c>
      <c r="AC525" s="388" t="s">
        <v>195</v>
      </c>
      <c r="AD525" s="388" t="s">
        <v>195</v>
      </c>
      <c r="AE525" s="388" t="s">
        <v>195</v>
      </c>
      <c r="AF525" s="388" t="s">
        <v>195</v>
      </c>
      <c r="AG525" s="388" t="s">
        <v>195</v>
      </c>
      <c r="AH525" s="388" t="s">
        <v>195</v>
      </c>
      <c r="AI525" s="388" t="s">
        <v>195</v>
      </c>
    </row>
    <row r="526" spans="1:35" ht="12.75" customHeight="1" x14ac:dyDescent="0.2">
      <c r="A526" s="397" t="str">
        <f t="shared" si="8"/>
        <v>Ofsted Webpage</v>
      </c>
      <c r="B526" s="388">
        <v>58196</v>
      </c>
      <c r="C526" s="388">
        <v>118154</v>
      </c>
      <c r="D526" s="388">
        <v>10020303</v>
      </c>
      <c r="E526" s="388" t="s">
        <v>5253</v>
      </c>
      <c r="F526" s="388" t="s">
        <v>90</v>
      </c>
      <c r="G526" s="388" t="s">
        <v>13</v>
      </c>
      <c r="H526" s="388" t="s">
        <v>303</v>
      </c>
      <c r="I526" s="388" t="s">
        <v>152</v>
      </c>
      <c r="J526" s="388" t="s">
        <v>152</v>
      </c>
      <c r="K526" s="400" t="s">
        <v>195</v>
      </c>
      <c r="L526" s="388" t="s">
        <v>195</v>
      </c>
      <c r="M526" s="403" t="s">
        <v>5254</v>
      </c>
      <c r="N526" s="388" t="s">
        <v>98</v>
      </c>
      <c r="O526" s="388" t="s">
        <v>104</v>
      </c>
      <c r="P526" s="400">
        <v>40869</v>
      </c>
      <c r="Q526" s="400">
        <v>40872</v>
      </c>
      <c r="R526" s="400">
        <v>40899</v>
      </c>
      <c r="S526" s="388">
        <v>3</v>
      </c>
      <c r="T526" s="388">
        <v>3</v>
      </c>
      <c r="U526" s="388">
        <v>2</v>
      </c>
      <c r="V526" s="388" t="s">
        <v>96</v>
      </c>
      <c r="W526" s="388">
        <v>3</v>
      </c>
      <c r="X526" s="388" t="s">
        <v>96</v>
      </c>
      <c r="Y526" s="401" t="s">
        <v>195</v>
      </c>
      <c r="Z526" s="400" t="s">
        <v>195</v>
      </c>
      <c r="AA526" s="400" t="s">
        <v>195</v>
      </c>
      <c r="AB526" s="388" t="s">
        <v>195</v>
      </c>
      <c r="AC526" s="388" t="s">
        <v>195</v>
      </c>
      <c r="AD526" s="388" t="s">
        <v>195</v>
      </c>
      <c r="AE526" s="388" t="s">
        <v>195</v>
      </c>
      <c r="AF526" s="388" t="s">
        <v>195</v>
      </c>
      <c r="AG526" s="388" t="s">
        <v>195</v>
      </c>
      <c r="AH526" s="388" t="s">
        <v>195</v>
      </c>
      <c r="AI526" s="388" t="s">
        <v>4479</v>
      </c>
    </row>
    <row r="527" spans="1:35" ht="12.75" customHeight="1" x14ac:dyDescent="0.2">
      <c r="A527" s="397" t="str">
        <f t="shared" si="8"/>
        <v>Ofsted Webpage</v>
      </c>
      <c r="B527" s="388">
        <v>58199</v>
      </c>
      <c r="C527" s="388">
        <v>118186</v>
      </c>
      <c r="D527" s="388">
        <v>10020811</v>
      </c>
      <c r="E527" s="388" t="s">
        <v>2609</v>
      </c>
      <c r="F527" s="388" t="s">
        <v>170</v>
      </c>
      <c r="G527" s="388" t="s">
        <v>13</v>
      </c>
      <c r="H527" s="388" t="s">
        <v>291</v>
      </c>
      <c r="I527" s="388" t="s">
        <v>186</v>
      </c>
      <c r="J527" s="388" t="s">
        <v>93</v>
      </c>
      <c r="K527" s="400">
        <v>43145</v>
      </c>
      <c r="L527" s="388">
        <v>1</v>
      </c>
      <c r="M527" s="403" t="s">
        <v>2610</v>
      </c>
      <c r="N527" s="388" t="s">
        <v>1834</v>
      </c>
      <c r="O527" s="388" t="s">
        <v>104</v>
      </c>
      <c r="P527" s="400">
        <v>41604</v>
      </c>
      <c r="Q527" s="400">
        <v>41607</v>
      </c>
      <c r="R527" s="400">
        <v>41647</v>
      </c>
      <c r="S527" s="388">
        <v>2</v>
      </c>
      <c r="T527" s="388">
        <v>2</v>
      </c>
      <c r="U527" s="388">
        <v>2</v>
      </c>
      <c r="V527" s="388" t="s">
        <v>96</v>
      </c>
      <c r="W527" s="388">
        <v>2</v>
      </c>
      <c r="X527" s="388" t="s">
        <v>96</v>
      </c>
      <c r="Y527" s="401" t="s">
        <v>3558</v>
      </c>
      <c r="Z527" s="400">
        <v>41198</v>
      </c>
      <c r="AA527" s="400">
        <v>41201</v>
      </c>
      <c r="AB527" s="388" t="s">
        <v>98</v>
      </c>
      <c r="AC527" s="388" t="s">
        <v>4660</v>
      </c>
      <c r="AD527" s="388">
        <v>4</v>
      </c>
      <c r="AE527" s="388">
        <v>4</v>
      </c>
      <c r="AF527" s="388">
        <v>3</v>
      </c>
      <c r="AG527" s="388" t="s">
        <v>96</v>
      </c>
      <c r="AH527" s="388">
        <v>4</v>
      </c>
      <c r="AI527" s="388" t="s">
        <v>118</v>
      </c>
    </row>
    <row r="528" spans="1:35" ht="12.75" customHeight="1" x14ac:dyDescent="0.2">
      <c r="A528" s="397" t="str">
        <f t="shared" si="8"/>
        <v>Ofsted Webpage</v>
      </c>
      <c r="B528" s="388">
        <v>58208</v>
      </c>
      <c r="C528" s="388">
        <v>117993</v>
      </c>
      <c r="D528" s="388">
        <v>10010570</v>
      </c>
      <c r="E528" s="388" t="s">
        <v>4899</v>
      </c>
      <c r="F528" s="388" t="s">
        <v>90</v>
      </c>
      <c r="G528" s="388" t="s">
        <v>13</v>
      </c>
      <c r="H528" s="388" t="s">
        <v>154</v>
      </c>
      <c r="I528" s="388" t="s">
        <v>155</v>
      </c>
      <c r="J528" s="388" t="s">
        <v>155</v>
      </c>
      <c r="K528" s="400" t="s">
        <v>195</v>
      </c>
      <c r="L528" s="388" t="s">
        <v>195</v>
      </c>
      <c r="M528" s="403" t="s">
        <v>4900</v>
      </c>
      <c r="N528" s="388" t="s">
        <v>4893</v>
      </c>
      <c r="O528" s="388" t="s">
        <v>104</v>
      </c>
      <c r="P528" s="400">
        <v>39790</v>
      </c>
      <c r="Q528" s="400">
        <v>39793</v>
      </c>
      <c r="R528" s="400">
        <v>39840</v>
      </c>
      <c r="S528" s="388">
        <v>3</v>
      </c>
      <c r="T528" s="388">
        <v>3</v>
      </c>
      <c r="U528" s="388">
        <v>3</v>
      </c>
      <c r="V528" s="388" t="s">
        <v>96</v>
      </c>
      <c r="W528" s="388">
        <v>2</v>
      </c>
      <c r="X528" s="388" t="s">
        <v>96</v>
      </c>
      <c r="Y528" s="401" t="s">
        <v>195</v>
      </c>
      <c r="Z528" s="400" t="s">
        <v>195</v>
      </c>
      <c r="AA528" s="400" t="s">
        <v>195</v>
      </c>
      <c r="AB528" s="388" t="s">
        <v>195</v>
      </c>
      <c r="AC528" s="388" t="s">
        <v>195</v>
      </c>
      <c r="AD528" s="388" t="s">
        <v>195</v>
      </c>
      <c r="AE528" s="388" t="s">
        <v>195</v>
      </c>
      <c r="AF528" s="388" t="s">
        <v>195</v>
      </c>
      <c r="AG528" s="388" t="s">
        <v>195</v>
      </c>
      <c r="AH528" s="388" t="s">
        <v>195</v>
      </c>
      <c r="AI528" s="388" t="s">
        <v>4479</v>
      </c>
    </row>
    <row r="529" spans="1:35" ht="12.75" customHeight="1" x14ac:dyDescent="0.2">
      <c r="A529" s="397" t="str">
        <f t="shared" si="8"/>
        <v>Ofsted Webpage</v>
      </c>
      <c r="B529" s="388">
        <v>58219</v>
      </c>
      <c r="C529" s="388">
        <v>118204</v>
      </c>
      <c r="D529" s="388">
        <v>10021665</v>
      </c>
      <c r="E529" s="388" t="s">
        <v>3560</v>
      </c>
      <c r="F529" s="388" t="s">
        <v>90</v>
      </c>
      <c r="G529" s="388" t="s">
        <v>13</v>
      </c>
      <c r="H529" s="388" t="s">
        <v>1039</v>
      </c>
      <c r="I529" s="388" t="s">
        <v>92</v>
      </c>
      <c r="J529" s="388" t="s">
        <v>93</v>
      </c>
      <c r="K529" s="400">
        <v>42908</v>
      </c>
      <c r="L529" s="388">
        <v>1</v>
      </c>
      <c r="M529" s="403" t="s">
        <v>3561</v>
      </c>
      <c r="N529" s="388" t="s">
        <v>123</v>
      </c>
      <c r="O529" s="388" t="s">
        <v>104</v>
      </c>
      <c r="P529" s="400">
        <v>41450</v>
      </c>
      <c r="Q529" s="400">
        <v>41453</v>
      </c>
      <c r="R529" s="400">
        <v>41478</v>
      </c>
      <c r="S529" s="388">
        <v>2</v>
      </c>
      <c r="T529" s="388">
        <v>2</v>
      </c>
      <c r="U529" s="388">
        <v>2</v>
      </c>
      <c r="V529" s="388" t="s">
        <v>96</v>
      </c>
      <c r="W529" s="388">
        <v>2</v>
      </c>
      <c r="X529" s="388" t="s">
        <v>96</v>
      </c>
      <c r="Y529" s="401" t="s">
        <v>5299</v>
      </c>
      <c r="Z529" s="400">
        <v>39868</v>
      </c>
      <c r="AA529" s="400">
        <v>39871</v>
      </c>
      <c r="AB529" s="388" t="s">
        <v>4893</v>
      </c>
      <c r="AC529" s="388" t="s">
        <v>4660</v>
      </c>
      <c r="AD529" s="388">
        <v>3</v>
      </c>
      <c r="AE529" s="388">
        <v>3</v>
      </c>
      <c r="AF529" s="388">
        <v>2</v>
      </c>
      <c r="AG529" s="388" t="s">
        <v>96</v>
      </c>
      <c r="AH529" s="388">
        <v>2</v>
      </c>
      <c r="AI529" s="388" t="s">
        <v>118</v>
      </c>
    </row>
    <row r="530" spans="1:35" ht="12.75" customHeight="1" x14ac:dyDescent="0.2">
      <c r="A530" s="397" t="str">
        <f t="shared" si="8"/>
        <v>Ofsted Webpage</v>
      </c>
      <c r="B530" s="388">
        <v>58227</v>
      </c>
      <c r="C530" s="388">
        <v>118220</v>
      </c>
      <c r="D530" s="388">
        <v>10020244</v>
      </c>
      <c r="E530" s="388" t="s">
        <v>5455</v>
      </c>
      <c r="F530" s="388" t="s">
        <v>90</v>
      </c>
      <c r="G530" s="388" t="s">
        <v>13</v>
      </c>
      <c r="H530" s="388" t="s">
        <v>442</v>
      </c>
      <c r="I530" s="388" t="s">
        <v>92</v>
      </c>
      <c r="J530" s="388" t="s">
        <v>93</v>
      </c>
      <c r="K530" s="400" t="s">
        <v>195</v>
      </c>
      <c r="L530" s="388" t="s">
        <v>195</v>
      </c>
      <c r="M530" s="403" t="s">
        <v>5456</v>
      </c>
      <c r="N530" s="388" t="s">
        <v>4893</v>
      </c>
      <c r="O530" s="388" t="s">
        <v>104</v>
      </c>
      <c r="P530" s="400">
        <v>39951</v>
      </c>
      <c r="Q530" s="400">
        <v>39954</v>
      </c>
      <c r="R530" s="400">
        <v>39997</v>
      </c>
      <c r="S530" s="388">
        <v>2</v>
      </c>
      <c r="T530" s="388">
        <v>2</v>
      </c>
      <c r="U530" s="388">
        <v>2</v>
      </c>
      <c r="V530" s="388" t="s">
        <v>96</v>
      </c>
      <c r="W530" s="388">
        <v>2</v>
      </c>
      <c r="X530" s="388" t="s">
        <v>96</v>
      </c>
      <c r="Y530" s="401" t="s">
        <v>195</v>
      </c>
      <c r="Z530" s="388" t="s">
        <v>195</v>
      </c>
      <c r="AA530" s="388" t="s">
        <v>195</v>
      </c>
      <c r="AB530" s="388" t="s">
        <v>195</v>
      </c>
      <c r="AC530" s="388" t="s">
        <v>195</v>
      </c>
      <c r="AD530" s="388" t="s">
        <v>195</v>
      </c>
      <c r="AE530" s="388" t="s">
        <v>195</v>
      </c>
      <c r="AF530" s="388" t="s">
        <v>195</v>
      </c>
      <c r="AG530" s="388" t="s">
        <v>195</v>
      </c>
      <c r="AH530" s="388" t="s">
        <v>195</v>
      </c>
      <c r="AI530" s="388" t="s">
        <v>4479</v>
      </c>
    </row>
    <row r="531" spans="1:35" ht="12.75" customHeight="1" x14ac:dyDescent="0.2">
      <c r="A531" s="397" t="str">
        <f t="shared" si="8"/>
        <v>Ofsted Webpage</v>
      </c>
      <c r="B531" s="388">
        <v>58229</v>
      </c>
      <c r="C531" s="388">
        <v>118047</v>
      </c>
      <c r="D531" s="388">
        <v>10019026</v>
      </c>
      <c r="E531" s="388" t="s">
        <v>1815</v>
      </c>
      <c r="F531" s="388" t="s">
        <v>90</v>
      </c>
      <c r="G531" s="388" t="s">
        <v>13</v>
      </c>
      <c r="H531" s="388" t="s">
        <v>442</v>
      </c>
      <c r="I531" s="388" t="s">
        <v>92</v>
      </c>
      <c r="J531" s="388" t="s">
        <v>93</v>
      </c>
      <c r="K531" s="400">
        <v>43048</v>
      </c>
      <c r="L531" s="388">
        <v>1</v>
      </c>
      <c r="M531" s="403" t="s">
        <v>1816</v>
      </c>
      <c r="N531" s="388" t="s">
        <v>98</v>
      </c>
      <c r="O531" s="388" t="s">
        <v>104</v>
      </c>
      <c r="P531" s="400">
        <v>42023</v>
      </c>
      <c r="Q531" s="400">
        <v>42027</v>
      </c>
      <c r="R531" s="400">
        <v>42065</v>
      </c>
      <c r="S531" s="388">
        <v>2</v>
      </c>
      <c r="T531" s="388">
        <v>2</v>
      </c>
      <c r="U531" s="388">
        <v>2</v>
      </c>
      <c r="V531" s="388" t="s">
        <v>96</v>
      </c>
      <c r="W531" s="388">
        <v>2</v>
      </c>
      <c r="X531" s="388" t="s">
        <v>96</v>
      </c>
      <c r="Y531" s="401" t="s">
        <v>5214</v>
      </c>
      <c r="Z531" s="400">
        <v>40043</v>
      </c>
      <c r="AA531" s="400">
        <v>40046</v>
      </c>
      <c r="AB531" s="388" t="s">
        <v>4893</v>
      </c>
      <c r="AC531" s="388" t="s">
        <v>4660</v>
      </c>
      <c r="AD531" s="388">
        <v>2</v>
      </c>
      <c r="AE531" s="388">
        <v>2</v>
      </c>
      <c r="AF531" s="388">
        <v>2</v>
      </c>
      <c r="AG531" s="388" t="s">
        <v>96</v>
      </c>
      <c r="AH531" s="388">
        <v>1</v>
      </c>
      <c r="AI531" s="388" t="s">
        <v>4537</v>
      </c>
    </row>
    <row r="532" spans="1:35" ht="12.75" customHeight="1" x14ac:dyDescent="0.2">
      <c r="A532" s="397" t="str">
        <f t="shared" si="8"/>
        <v>Ofsted Webpage</v>
      </c>
      <c r="B532" s="388">
        <v>58237</v>
      </c>
      <c r="C532" s="388">
        <v>116116</v>
      </c>
      <c r="D532" s="388">
        <v>10007698</v>
      </c>
      <c r="E532" s="388" t="s">
        <v>302</v>
      </c>
      <c r="F532" s="388" t="s">
        <v>259</v>
      </c>
      <c r="G532" s="388" t="s">
        <v>14</v>
      </c>
      <c r="H532" s="388" t="s">
        <v>303</v>
      </c>
      <c r="I532" s="388" t="s">
        <v>152</v>
      </c>
      <c r="J532" s="388" t="s">
        <v>152</v>
      </c>
      <c r="K532" s="400" t="s">
        <v>195</v>
      </c>
      <c r="L532" s="388" t="s">
        <v>195</v>
      </c>
      <c r="M532" s="403">
        <v>10022567</v>
      </c>
      <c r="N532" s="388" t="s">
        <v>261</v>
      </c>
      <c r="O532" s="388" t="s">
        <v>104</v>
      </c>
      <c r="P532" s="400">
        <v>42751</v>
      </c>
      <c r="Q532" s="400">
        <v>42754</v>
      </c>
      <c r="R532" s="400">
        <v>42782</v>
      </c>
      <c r="S532" s="388">
        <v>2</v>
      </c>
      <c r="T532" s="388">
        <v>2</v>
      </c>
      <c r="U532" s="388">
        <v>2</v>
      </c>
      <c r="V532" s="388">
        <v>2</v>
      </c>
      <c r="W532" s="388">
        <v>2</v>
      </c>
      <c r="X532" s="388" t="s">
        <v>4480</v>
      </c>
      <c r="Y532" s="401" t="s">
        <v>304</v>
      </c>
      <c r="Z532" s="400">
        <v>41723</v>
      </c>
      <c r="AA532" s="400">
        <v>41725</v>
      </c>
      <c r="AB532" s="388" t="s">
        <v>123</v>
      </c>
      <c r="AC532" s="388" t="s">
        <v>4660</v>
      </c>
      <c r="AD532" s="388">
        <v>2</v>
      </c>
      <c r="AE532" s="388">
        <v>2</v>
      </c>
      <c r="AF532" s="388">
        <v>2</v>
      </c>
      <c r="AG532" s="388" t="s">
        <v>96</v>
      </c>
      <c r="AH532" s="388">
        <v>3</v>
      </c>
      <c r="AI532" s="388" t="s">
        <v>4537</v>
      </c>
    </row>
    <row r="533" spans="1:35" ht="12.75" customHeight="1" x14ac:dyDescent="0.2">
      <c r="A533" s="397" t="str">
        <f t="shared" si="8"/>
        <v>Ofsted Webpage</v>
      </c>
      <c r="B533" s="388">
        <v>58242</v>
      </c>
      <c r="C533" s="388">
        <v>118050</v>
      </c>
      <c r="D533" s="388">
        <v>10019048</v>
      </c>
      <c r="E533" s="388" t="s">
        <v>5255</v>
      </c>
      <c r="F533" s="388" t="s">
        <v>90</v>
      </c>
      <c r="G533" s="388" t="s">
        <v>13</v>
      </c>
      <c r="H533" s="388" t="s">
        <v>511</v>
      </c>
      <c r="I533" s="388" t="s">
        <v>186</v>
      </c>
      <c r="J533" s="388" t="s">
        <v>93</v>
      </c>
      <c r="K533" s="400" t="s">
        <v>195</v>
      </c>
      <c r="L533" s="388" t="s">
        <v>195</v>
      </c>
      <c r="M533" s="403" t="s">
        <v>5256</v>
      </c>
      <c r="N533" s="388" t="s">
        <v>4893</v>
      </c>
      <c r="O533" s="388" t="s">
        <v>104</v>
      </c>
      <c r="P533" s="400">
        <v>39763</v>
      </c>
      <c r="Q533" s="400">
        <v>39766</v>
      </c>
      <c r="R533" s="400">
        <v>39791</v>
      </c>
      <c r="S533" s="388">
        <v>2</v>
      </c>
      <c r="T533" s="388">
        <v>2</v>
      </c>
      <c r="U533" s="388">
        <v>2</v>
      </c>
      <c r="V533" s="388" t="s">
        <v>96</v>
      </c>
      <c r="W533" s="388">
        <v>2</v>
      </c>
      <c r="X533" s="388" t="s">
        <v>96</v>
      </c>
      <c r="Y533" s="401" t="s">
        <v>195</v>
      </c>
      <c r="Z533" s="400" t="s">
        <v>195</v>
      </c>
      <c r="AA533" s="400" t="s">
        <v>195</v>
      </c>
      <c r="AB533" s="388" t="s">
        <v>195</v>
      </c>
      <c r="AC533" s="388" t="s">
        <v>195</v>
      </c>
      <c r="AD533" s="388" t="s">
        <v>195</v>
      </c>
      <c r="AE533" s="388" t="s">
        <v>195</v>
      </c>
      <c r="AF533" s="388" t="s">
        <v>195</v>
      </c>
      <c r="AG533" s="388" t="s">
        <v>195</v>
      </c>
      <c r="AH533" s="388" t="s">
        <v>195</v>
      </c>
      <c r="AI533" s="388" t="s">
        <v>4479</v>
      </c>
    </row>
    <row r="534" spans="1:35" ht="12.75" customHeight="1" x14ac:dyDescent="0.2">
      <c r="A534" s="397" t="str">
        <f t="shared" si="8"/>
        <v>Ofsted Webpage</v>
      </c>
      <c r="B534" s="388">
        <v>58248</v>
      </c>
      <c r="C534" s="388">
        <v>117499</v>
      </c>
      <c r="D534" s="388">
        <v>10000267</v>
      </c>
      <c r="E534" s="388" t="s">
        <v>5193</v>
      </c>
      <c r="F534" s="388" t="s">
        <v>90</v>
      </c>
      <c r="G534" s="388" t="s">
        <v>13</v>
      </c>
      <c r="H534" s="388" t="s">
        <v>221</v>
      </c>
      <c r="I534" s="388" t="s">
        <v>177</v>
      </c>
      <c r="J534" s="388" t="s">
        <v>177</v>
      </c>
      <c r="K534" s="400" t="s">
        <v>195</v>
      </c>
      <c r="L534" s="388" t="s">
        <v>195</v>
      </c>
      <c r="M534" s="403" t="s">
        <v>5194</v>
      </c>
      <c r="N534" s="388" t="s">
        <v>4893</v>
      </c>
      <c r="O534" s="388" t="s">
        <v>104</v>
      </c>
      <c r="P534" s="400">
        <v>39749</v>
      </c>
      <c r="Q534" s="400">
        <v>39752</v>
      </c>
      <c r="R534" s="400">
        <v>39777</v>
      </c>
      <c r="S534" s="388">
        <v>3</v>
      </c>
      <c r="T534" s="388">
        <v>3</v>
      </c>
      <c r="U534" s="388">
        <v>3</v>
      </c>
      <c r="V534" s="388" t="s">
        <v>96</v>
      </c>
      <c r="W534" s="388">
        <v>2</v>
      </c>
      <c r="X534" s="388" t="s">
        <v>96</v>
      </c>
      <c r="Y534" s="401" t="s">
        <v>195</v>
      </c>
      <c r="Z534" s="400" t="s">
        <v>195</v>
      </c>
      <c r="AA534" s="400" t="s">
        <v>195</v>
      </c>
      <c r="AB534" s="388" t="s">
        <v>195</v>
      </c>
      <c r="AC534" s="388" t="s">
        <v>195</v>
      </c>
      <c r="AD534" s="388" t="s">
        <v>195</v>
      </c>
      <c r="AE534" s="388" t="s">
        <v>195</v>
      </c>
      <c r="AF534" s="388" t="s">
        <v>195</v>
      </c>
      <c r="AG534" s="388" t="s">
        <v>195</v>
      </c>
      <c r="AH534" s="388" t="s">
        <v>195</v>
      </c>
      <c r="AI534" s="388" t="s">
        <v>4479</v>
      </c>
    </row>
    <row r="535" spans="1:35" ht="12.75" customHeight="1" x14ac:dyDescent="0.2">
      <c r="A535" s="397" t="str">
        <f t="shared" si="8"/>
        <v>Ofsted Webpage</v>
      </c>
      <c r="B535" s="388">
        <v>58250</v>
      </c>
      <c r="C535" s="388">
        <v>118097</v>
      </c>
      <c r="D535" s="388">
        <v>10000452</v>
      </c>
      <c r="E535" s="388" t="s">
        <v>1107</v>
      </c>
      <c r="F535" s="388" t="s">
        <v>90</v>
      </c>
      <c r="G535" s="388" t="s">
        <v>13</v>
      </c>
      <c r="H535" s="388" t="s">
        <v>272</v>
      </c>
      <c r="I535" s="388" t="s">
        <v>161</v>
      </c>
      <c r="J535" s="388" t="s">
        <v>161</v>
      </c>
      <c r="K535" s="400">
        <v>42452</v>
      </c>
      <c r="L535" s="404">
        <v>1</v>
      </c>
      <c r="M535" s="403" t="s">
        <v>5204</v>
      </c>
      <c r="N535" s="400" t="s">
        <v>98</v>
      </c>
      <c r="O535" s="400" t="s">
        <v>104</v>
      </c>
      <c r="P535" s="400">
        <v>41113</v>
      </c>
      <c r="Q535" s="400">
        <v>41117</v>
      </c>
      <c r="R535" s="400">
        <v>41155</v>
      </c>
      <c r="S535" s="404">
        <v>2</v>
      </c>
      <c r="T535" s="404">
        <v>2</v>
      </c>
      <c r="U535" s="404">
        <v>2</v>
      </c>
      <c r="V535" s="404" t="s">
        <v>96</v>
      </c>
      <c r="W535" s="404">
        <v>2</v>
      </c>
      <c r="X535" s="400" t="s">
        <v>96</v>
      </c>
      <c r="Y535" s="402" t="s">
        <v>5205</v>
      </c>
      <c r="Z535" s="400">
        <v>39749</v>
      </c>
      <c r="AA535" s="400">
        <v>39752</v>
      </c>
      <c r="AB535" s="400" t="s">
        <v>4893</v>
      </c>
      <c r="AC535" s="400" t="s">
        <v>4660</v>
      </c>
      <c r="AD535" s="404">
        <v>2</v>
      </c>
      <c r="AE535" s="404">
        <v>2</v>
      </c>
      <c r="AF535" s="404">
        <v>2</v>
      </c>
      <c r="AG535" s="404" t="s">
        <v>96</v>
      </c>
      <c r="AH535" s="404">
        <v>2</v>
      </c>
      <c r="AI535" s="400" t="s">
        <v>4537</v>
      </c>
    </row>
    <row r="536" spans="1:35" ht="12.75" customHeight="1" x14ac:dyDescent="0.2">
      <c r="A536" s="397" t="str">
        <f t="shared" si="8"/>
        <v>Ofsted Webpage</v>
      </c>
      <c r="B536" s="388">
        <v>58260</v>
      </c>
      <c r="C536" s="388">
        <v>117462</v>
      </c>
      <c r="D536" s="388">
        <v>10004823</v>
      </c>
      <c r="E536" s="388" t="s">
        <v>1109</v>
      </c>
      <c r="F536" s="388" t="s">
        <v>90</v>
      </c>
      <c r="G536" s="388" t="s">
        <v>13</v>
      </c>
      <c r="H536" s="388" t="s">
        <v>335</v>
      </c>
      <c r="I536" s="388" t="s">
        <v>131</v>
      </c>
      <c r="J536" s="388" t="s">
        <v>131</v>
      </c>
      <c r="K536" s="400" t="s">
        <v>195</v>
      </c>
      <c r="L536" s="388" t="s">
        <v>195</v>
      </c>
      <c r="M536" s="403">
        <v>10005055</v>
      </c>
      <c r="N536" s="388" t="s">
        <v>132</v>
      </c>
      <c r="O536" s="388" t="s">
        <v>104</v>
      </c>
      <c r="P536" s="400">
        <v>42318</v>
      </c>
      <c r="Q536" s="400">
        <v>42321</v>
      </c>
      <c r="R536" s="400">
        <v>42338</v>
      </c>
      <c r="S536" s="388">
        <v>2</v>
      </c>
      <c r="T536" s="388">
        <v>2</v>
      </c>
      <c r="U536" s="388">
        <v>2</v>
      </c>
      <c r="V536" s="388">
        <v>2</v>
      </c>
      <c r="W536" s="388">
        <v>2</v>
      </c>
      <c r="X536" s="388" t="s">
        <v>4480</v>
      </c>
      <c r="Y536" s="401" t="s">
        <v>2613</v>
      </c>
      <c r="Z536" s="400">
        <v>41589</v>
      </c>
      <c r="AA536" s="400">
        <v>41593</v>
      </c>
      <c r="AB536" s="388" t="s">
        <v>98</v>
      </c>
      <c r="AC536" s="388" t="s">
        <v>4660</v>
      </c>
      <c r="AD536" s="388">
        <v>3</v>
      </c>
      <c r="AE536" s="388">
        <v>3</v>
      </c>
      <c r="AF536" s="388">
        <v>3</v>
      </c>
      <c r="AG536" s="388" t="s">
        <v>96</v>
      </c>
      <c r="AH536" s="388">
        <v>3</v>
      </c>
      <c r="AI536" s="388" t="s">
        <v>118</v>
      </c>
    </row>
    <row r="537" spans="1:35" ht="12.75" customHeight="1" x14ac:dyDescent="0.2">
      <c r="A537" s="397" t="str">
        <f t="shared" si="8"/>
        <v>Ofsted Webpage</v>
      </c>
      <c r="B537" s="388">
        <v>58262</v>
      </c>
      <c r="C537" s="388">
        <v>117858</v>
      </c>
      <c r="D537" s="388">
        <v>10011880</v>
      </c>
      <c r="E537" s="388" t="s">
        <v>1111</v>
      </c>
      <c r="F537" s="388" t="s">
        <v>90</v>
      </c>
      <c r="G537" s="388" t="s">
        <v>13</v>
      </c>
      <c r="H537" s="388" t="s">
        <v>160</v>
      </c>
      <c r="I537" s="388" t="s">
        <v>161</v>
      </c>
      <c r="J537" s="388" t="s">
        <v>161</v>
      </c>
      <c r="K537" s="400">
        <v>42530</v>
      </c>
      <c r="L537" s="388">
        <v>1</v>
      </c>
      <c r="M537" s="403" t="s">
        <v>5383</v>
      </c>
      <c r="N537" s="388" t="s">
        <v>98</v>
      </c>
      <c r="O537" s="388" t="s">
        <v>104</v>
      </c>
      <c r="P537" s="400">
        <v>41029</v>
      </c>
      <c r="Q537" s="400">
        <v>41033</v>
      </c>
      <c r="R537" s="400">
        <v>41073</v>
      </c>
      <c r="S537" s="388">
        <v>2</v>
      </c>
      <c r="T537" s="388">
        <v>2</v>
      </c>
      <c r="U537" s="388">
        <v>2</v>
      </c>
      <c r="V537" s="388" t="s">
        <v>96</v>
      </c>
      <c r="W537" s="388">
        <v>2</v>
      </c>
      <c r="X537" s="388" t="s">
        <v>96</v>
      </c>
      <c r="Y537" s="401" t="s">
        <v>195</v>
      </c>
      <c r="Z537" s="400" t="s">
        <v>195</v>
      </c>
      <c r="AA537" s="400" t="s">
        <v>195</v>
      </c>
      <c r="AB537" s="388" t="s">
        <v>195</v>
      </c>
      <c r="AC537" s="388" t="s">
        <v>195</v>
      </c>
      <c r="AD537" s="388" t="s">
        <v>195</v>
      </c>
      <c r="AE537" s="388" t="s">
        <v>195</v>
      </c>
      <c r="AF537" s="388" t="s">
        <v>195</v>
      </c>
      <c r="AG537" s="388" t="s">
        <v>195</v>
      </c>
      <c r="AH537" s="388" t="s">
        <v>195</v>
      </c>
      <c r="AI537" s="388" t="s">
        <v>4479</v>
      </c>
    </row>
    <row r="538" spans="1:35" ht="12.75" customHeight="1" x14ac:dyDescent="0.2">
      <c r="A538" s="397" t="str">
        <f t="shared" si="8"/>
        <v>Ofsted Webpage</v>
      </c>
      <c r="B538" s="388">
        <v>58273</v>
      </c>
      <c r="C538" s="388">
        <v>117081</v>
      </c>
      <c r="D538" s="388">
        <v>10005150</v>
      </c>
      <c r="E538" s="388" t="s">
        <v>318</v>
      </c>
      <c r="F538" s="388" t="s">
        <v>90</v>
      </c>
      <c r="G538" s="388" t="s">
        <v>13</v>
      </c>
      <c r="H538" s="388" t="s">
        <v>299</v>
      </c>
      <c r="I538" s="388" t="s">
        <v>131</v>
      </c>
      <c r="J538" s="388" t="s">
        <v>131</v>
      </c>
      <c r="K538" s="400" t="s">
        <v>195</v>
      </c>
      <c r="L538" s="388" t="s">
        <v>195</v>
      </c>
      <c r="M538" s="403">
        <v>10023008</v>
      </c>
      <c r="N538" s="388" t="s">
        <v>136</v>
      </c>
      <c r="O538" s="388" t="s">
        <v>117</v>
      </c>
      <c r="P538" s="400">
        <v>42745</v>
      </c>
      <c r="Q538" s="400">
        <v>42747</v>
      </c>
      <c r="R538" s="400">
        <v>42775</v>
      </c>
      <c r="S538" s="388">
        <v>3</v>
      </c>
      <c r="T538" s="388">
        <v>3</v>
      </c>
      <c r="U538" s="388">
        <v>3</v>
      </c>
      <c r="V538" s="388">
        <v>3</v>
      </c>
      <c r="W538" s="388">
        <v>3</v>
      </c>
      <c r="X538" s="388" t="s">
        <v>4480</v>
      </c>
      <c r="Y538" s="401" t="s">
        <v>319</v>
      </c>
      <c r="Z538" s="400">
        <v>41660</v>
      </c>
      <c r="AA538" s="400">
        <v>41663</v>
      </c>
      <c r="AB538" s="388" t="s">
        <v>138</v>
      </c>
      <c r="AC538" s="388" t="s">
        <v>4660</v>
      </c>
      <c r="AD538" s="388">
        <v>2</v>
      </c>
      <c r="AE538" s="388">
        <v>2</v>
      </c>
      <c r="AF538" s="388">
        <v>2</v>
      </c>
      <c r="AG538" s="388" t="s">
        <v>96</v>
      </c>
      <c r="AH538" s="388">
        <v>2</v>
      </c>
      <c r="AI538" s="388" t="s">
        <v>139</v>
      </c>
    </row>
    <row r="539" spans="1:35" ht="12.75" customHeight="1" x14ac:dyDescent="0.2">
      <c r="A539" s="397" t="str">
        <f t="shared" si="8"/>
        <v>Ofsted Webpage</v>
      </c>
      <c r="B539" s="388">
        <v>58277</v>
      </c>
      <c r="C539" s="388">
        <v>118148</v>
      </c>
      <c r="D539" s="388">
        <v>10018942</v>
      </c>
      <c r="E539" s="388" t="s">
        <v>2616</v>
      </c>
      <c r="F539" s="388" t="s">
        <v>90</v>
      </c>
      <c r="G539" s="388" t="s">
        <v>13</v>
      </c>
      <c r="H539" s="388" t="s">
        <v>223</v>
      </c>
      <c r="I539" s="388" t="s">
        <v>152</v>
      </c>
      <c r="J539" s="388" t="s">
        <v>152</v>
      </c>
      <c r="K539" s="400">
        <v>43006</v>
      </c>
      <c r="L539" s="388">
        <v>1</v>
      </c>
      <c r="M539" s="403" t="s">
        <v>2617</v>
      </c>
      <c r="N539" s="388" t="s">
        <v>98</v>
      </c>
      <c r="O539" s="388" t="s">
        <v>104</v>
      </c>
      <c r="P539" s="400">
        <v>41820</v>
      </c>
      <c r="Q539" s="400">
        <v>41824</v>
      </c>
      <c r="R539" s="400">
        <v>41856</v>
      </c>
      <c r="S539" s="388">
        <v>2</v>
      </c>
      <c r="T539" s="388">
        <v>2</v>
      </c>
      <c r="U539" s="388">
        <v>2</v>
      </c>
      <c r="V539" s="388" t="s">
        <v>96</v>
      </c>
      <c r="W539" s="388">
        <v>2</v>
      </c>
      <c r="X539" s="388" t="s">
        <v>96</v>
      </c>
      <c r="Y539" s="401" t="s">
        <v>5431</v>
      </c>
      <c r="Z539" s="400">
        <v>41141</v>
      </c>
      <c r="AA539" s="400">
        <v>41145</v>
      </c>
      <c r="AB539" s="388" t="s">
        <v>98</v>
      </c>
      <c r="AC539" s="388" t="s">
        <v>4660</v>
      </c>
      <c r="AD539" s="388">
        <v>3</v>
      </c>
      <c r="AE539" s="388">
        <v>3</v>
      </c>
      <c r="AF539" s="388">
        <v>3</v>
      </c>
      <c r="AG539" s="388" t="s">
        <v>96</v>
      </c>
      <c r="AH539" s="388">
        <v>2</v>
      </c>
      <c r="AI539" s="388" t="s">
        <v>118</v>
      </c>
    </row>
    <row r="540" spans="1:35" ht="12.75" customHeight="1" x14ac:dyDescent="0.2">
      <c r="A540" s="397" t="str">
        <f t="shared" si="8"/>
        <v>Ofsted Webpage</v>
      </c>
      <c r="B540" s="388">
        <v>58315</v>
      </c>
      <c r="C540" s="388">
        <v>118120</v>
      </c>
      <c r="D540" s="388">
        <v>10019300</v>
      </c>
      <c r="E540" s="388" t="s">
        <v>5316</v>
      </c>
      <c r="F540" s="388" t="s">
        <v>90</v>
      </c>
      <c r="G540" s="388" t="s">
        <v>13</v>
      </c>
      <c r="H540" s="388" t="s">
        <v>809</v>
      </c>
      <c r="I540" s="388" t="s">
        <v>155</v>
      </c>
      <c r="J540" s="388" t="s">
        <v>155</v>
      </c>
      <c r="K540" s="400" t="s">
        <v>195</v>
      </c>
      <c r="L540" s="388" t="s">
        <v>195</v>
      </c>
      <c r="M540" s="403" t="s">
        <v>5317</v>
      </c>
      <c r="N540" s="388" t="s">
        <v>4893</v>
      </c>
      <c r="O540" s="388" t="s">
        <v>104</v>
      </c>
      <c r="P540" s="400">
        <v>40561</v>
      </c>
      <c r="Q540" s="400">
        <v>40564</v>
      </c>
      <c r="R540" s="400">
        <v>40599</v>
      </c>
      <c r="S540" s="388">
        <v>1</v>
      </c>
      <c r="T540" s="388">
        <v>2</v>
      </c>
      <c r="U540" s="388">
        <v>1</v>
      </c>
      <c r="V540" s="388" t="s">
        <v>96</v>
      </c>
      <c r="W540" s="388">
        <v>1</v>
      </c>
      <c r="X540" s="388" t="s">
        <v>96</v>
      </c>
      <c r="Y540" s="403" t="s">
        <v>195</v>
      </c>
      <c r="Z540" s="400" t="s">
        <v>195</v>
      </c>
      <c r="AA540" s="400" t="s">
        <v>195</v>
      </c>
      <c r="AB540" s="388" t="s">
        <v>195</v>
      </c>
      <c r="AC540" s="388" t="s">
        <v>195</v>
      </c>
      <c r="AD540" s="388" t="s">
        <v>195</v>
      </c>
      <c r="AE540" s="388" t="s">
        <v>195</v>
      </c>
      <c r="AF540" s="388" t="s">
        <v>195</v>
      </c>
      <c r="AG540" s="388" t="s">
        <v>195</v>
      </c>
      <c r="AH540" s="388" t="s">
        <v>195</v>
      </c>
      <c r="AI540" s="388" t="s">
        <v>4479</v>
      </c>
    </row>
    <row r="541" spans="1:35" ht="12.75" customHeight="1" x14ac:dyDescent="0.2">
      <c r="A541" s="397" t="str">
        <f t="shared" si="8"/>
        <v>Ofsted Webpage</v>
      </c>
      <c r="B541" s="388">
        <v>58318</v>
      </c>
      <c r="C541" s="388">
        <v>117279</v>
      </c>
      <c r="D541" s="388">
        <v>10004464</v>
      </c>
      <c r="E541" s="388" t="s">
        <v>4828</v>
      </c>
      <c r="F541" s="388" t="s">
        <v>159</v>
      </c>
      <c r="G541" s="388" t="s">
        <v>14</v>
      </c>
      <c r="H541" s="388" t="s">
        <v>173</v>
      </c>
      <c r="I541" s="388" t="s">
        <v>161</v>
      </c>
      <c r="J541" s="388" t="s">
        <v>161</v>
      </c>
      <c r="K541" s="400" t="s">
        <v>195</v>
      </c>
      <c r="L541" s="388" t="s">
        <v>195</v>
      </c>
      <c r="M541" s="403" t="s">
        <v>195</v>
      </c>
      <c r="N541" s="388" t="s">
        <v>195</v>
      </c>
      <c r="O541" s="388" t="s">
        <v>195</v>
      </c>
      <c r="P541" s="400" t="s">
        <v>195</v>
      </c>
      <c r="Q541" s="400" t="s">
        <v>195</v>
      </c>
      <c r="R541" s="400" t="s">
        <v>195</v>
      </c>
      <c r="S541" s="388" t="s">
        <v>195</v>
      </c>
      <c r="T541" s="388" t="s">
        <v>195</v>
      </c>
      <c r="U541" s="388" t="s">
        <v>195</v>
      </c>
      <c r="V541" s="388" t="s">
        <v>195</v>
      </c>
      <c r="W541" s="388" t="s">
        <v>195</v>
      </c>
      <c r="X541" s="388" t="s">
        <v>195</v>
      </c>
      <c r="Y541" s="401" t="s">
        <v>195</v>
      </c>
      <c r="Z541" s="400" t="s">
        <v>195</v>
      </c>
      <c r="AA541" s="400" t="s">
        <v>195</v>
      </c>
      <c r="AB541" s="388" t="s">
        <v>195</v>
      </c>
      <c r="AC541" s="388" t="s">
        <v>195</v>
      </c>
      <c r="AD541" s="388" t="s">
        <v>195</v>
      </c>
      <c r="AE541" s="388" t="s">
        <v>195</v>
      </c>
      <c r="AF541" s="388" t="s">
        <v>195</v>
      </c>
      <c r="AG541" s="388" t="s">
        <v>195</v>
      </c>
      <c r="AH541" s="388" t="s">
        <v>195</v>
      </c>
      <c r="AI541" s="388" t="s">
        <v>195</v>
      </c>
    </row>
    <row r="542" spans="1:35" ht="12.75" customHeight="1" x14ac:dyDescent="0.2">
      <c r="A542" s="397" t="str">
        <f t="shared" si="8"/>
        <v>Ofsted Webpage</v>
      </c>
      <c r="B542" s="388">
        <v>58340</v>
      </c>
      <c r="C542" s="388">
        <v>118131</v>
      </c>
      <c r="D542" s="388">
        <v>10012834</v>
      </c>
      <c r="E542" s="388" t="s">
        <v>581</v>
      </c>
      <c r="F542" s="388" t="s">
        <v>90</v>
      </c>
      <c r="G542" s="388" t="s">
        <v>13</v>
      </c>
      <c r="H542" s="388" t="s">
        <v>366</v>
      </c>
      <c r="I542" s="388" t="s">
        <v>115</v>
      </c>
      <c r="J542" s="388" t="s">
        <v>115</v>
      </c>
      <c r="K542" s="400" t="s">
        <v>195</v>
      </c>
      <c r="L542" s="388" t="s">
        <v>195</v>
      </c>
      <c r="M542" s="403">
        <v>10005058</v>
      </c>
      <c r="N542" s="388" t="s">
        <v>383</v>
      </c>
      <c r="O542" s="388" t="s">
        <v>104</v>
      </c>
      <c r="P542" s="400">
        <v>42640</v>
      </c>
      <c r="Q542" s="400">
        <v>42642</v>
      </c>
      <c r="R542" s="400">
        <v>42663</v>
      </c>
      <c r="S542" s="388">
        <v>2</v>
      </c>
      <c r="T542" s="388">
        <v>2</v>
      </c>
      <c r="U542" s="388">
        <v>2</v>
      </c>
      <c r="V542" s="388">
        <v>2</v>
      </c>
      <c r="W542" s="388">
        <v>2</v>
      </c>
      <c r="X542" s="388" t="s">
        <v>4480</v>
      </c>
      <c r="Y542" s="401" t="s">
        <v>582</v>
      </c>
      <c r="Z542" s="400">
        <v>41925</v>
      </c>
      <c r="AA542" s="400">
        <v>41929</v>
      </c>
      <c r="AB542" s="388" t="s">
        <v>138</v>
      </c>
      <c r="AC542" s="388" t="s">
        <v>4660</v>
      </c>
      <c r="AD542" s="388">
        <v>3</v>
      </c>
      <c r="AE542" s="388">
        <v>3</v>
      </c>
      <c r="AF542" s="388">
        <v>3</v>
      </c>
      <c r="AG542" s="388" t="s">
        <v>96</v>
      </c>
      <c r="AH542" s="388">
        <v>3</v>
      </c>
      <c r="AI542" s="388" t="s">
        <v>118</v>
      </c>
    </row>
    <row r="543" spans="1:35" ht="12.75" customHeight="1" x14ac:dyDescent="0.2">
      <c r="A543" s="397" t="str">
        <f t="shared" si="8"/>
        <v>Ofsted Webpage</v>
      </c>
      <c r="B543" s="388">
        <v>58362</v>
      </c>
      <c r="C543" s="388">
        <v>117665</v>
      </c>
      <c r="D543" s="388">
        <v>10009491</v>
      </c>
      <c r="E543" s="388" t="s">
        <v>1825</v>
      </c>
      <c r="F543" s="388" t="s">
        <v>90</v>
      </c>
      <c r="G543" s="388" t="s">
        <v>13</v>
      </c>
      <c r="H543" s="388" t="s">
        <v>221</v>
      </c>
      <c r="I543" s="388" t="s">
        <v>177</v>
      </c>
      <c r="J543" s="388" t="s">
        <v>177</v>
      </c>
      <c r="K543" s="400">
        <v>42998</v>
      </c>
      <c r="L543" s="388">
        <v>1</v>
      </c>
      <c r="M543" s="403" t="s">
        <v>1826</v>
      </c>
      <c r="N543" s="388" t="s">
        <v>98</v>
      </c>
      <c r="O543" s="388" t="s">
        <v>104</v>
      </c>
      <c r="P543" s="400">
        <v>41974</v>
      </c>
      <c r="Q543" s="400">
        <v>41978</v>
      </c>
      <c r="R543" s="400">
        <v>42019</v>
      </c>
      <c r="S543" s="388">
        <v>2</v>
      </c>
      <c r="T543" s="388">
        <v>2</v>
      </c>
      <c r="U543" s="388">
        <v>2</v>
      </c>
      <c r="V543" s="388" t="s">
        <v>96</v>
      </c>
      <c r="W543" s="388">
        <v>2</v>
      </c>
      <c r="X543" s="388" t="s">
        <v>96</v>
      </c>
      <c r="Y543" s="401" t="s">
        <v>5347</v>
      </c>
      <c r="Z543" s="400">
        <v>39790</v>
      </c>
      <c r="AA543" s="400">
        <v>39793</v>
      </c>
      <c r="AB543" s="388" t="s">
        <v>4893</v>
      </c>
      <c r="AC543" s="388" t="s">
        <v>4660</v>
      </c>
      <c r="AD543" s="388">
        <v>2</v>
      </c>
      <c r="AE543" s="388">
        <v>2</v>
      </c>
      <c r="AF543" s="388">
        <v>2</v>
      </c>
      <c r="AG543" s="388" t="s">
        <v>96</v>
      </c>
      <c r="AH543" s="388">
        <v>2</v>
      </c>
      <c r="AI543" s="388" t="s">
        <v>4537</v>
      </c>
    </row>
    <row r="544" spans="1:35" ht="12.75" customHeight="1" x14ac:dyDescent="0.2">
      <c r="A544" s="397" t="str">
        <f t="shared" si="8"/>
        <v>Ofsted Webpage</v>
      </c>
      <c r="B544" s="388">
        <v>58367</v>
      </c>
      <c r="C544" s="388">
        <v>118112</v>
      </c>
      <c r="D544" s="388">
        <v>10020123</v>
      </c>
      <c r="E544" s="388" t="s">
        <v>1113</v>
      </c>
      <c r="F544" s="388" t="s">
        <v>90</v>
      </c>
      <c r="G544" s="388" t="s">
        <v>13</v>
      </c>
      <c r="H544" s="388" t="s">
        <v>482</v>
      </c>
      <c r="I544" s="388" t="s">
        <v>115</v>
      </c>
      <c r="J544" s="388" t="s">
        <v>115</v>
      </c>
      <c r="K544" s="400">
        <v>42467</v>
      </c>
      <c r="L544" s="388">
        <v>1</v>
      </c>
      <c r="M544" s="403" t="s">
        <v>5215</v>
      </c>
      <c r="N544" s="388" t="s">
        <v>4695</v>
      </c>
      <c r="O544" s="388" t="s">
        <v>104</v>
      </c>
      <c r="P544" s="400">
        <v>41051</v>
      </c>
      <c r="Q544" s="400">
        <v>41053</v>
      </c>
      <c r="R544" s="400">
        <v>41092</v>
      </c>
      <c r="S544" s="388">
        <v>2</v>
      </c>
      <c r="T544" s="388">
        <v>2</v>
      </c>
      <c r="U544" s="388">
        <v>3</v>
      </c>
      <c r="V544" s="388" t="s">
        <v>96</v>
      </c>
      <c r="W544" s="388">
        <v>2</v>
      </c>
      <c r="X544" s="388" t="s">
        <v>96</v>
      </c>
      <c r="Y544" s="401" t="s">
        <v>5216</v>
      </c>
      <c r="Z544" s="400">
        <v>39749</v>
      </c>
      <c r="AA544" s="400">
        <v>39752</v>
      </c>
      <c r="AB544" s="388" t="s">
        <v>4893</v>
      </c>
      <c r="AC544" s="388" t="s">
        <v>4660</v>
      </c>
      <c r="AD544" s="388">
        <v>2</v>
      </c>
      <c r="AE544" s="388">
        <v>2</v>
      </c>
      <c r="AF544" s="388">
        <v>2</v>
      </c>
      <c r="AG544" s="388" t="s">
        <v>96</v>
      </c>
      <c r="AH544" s="388">
        <v>2</v>
      </c>
      <c r="AI544" s="388" t="s">
        <v>4537</v>
      </c>
    </row>
    <row r="545" spans="1:35" ht="12.75" customHeight="1" x14ac:dyDescent="0.2">
      <c r="A545" s="397" t="str">
        <f t="shared" si="8"/>
        <v>Ofsted Webpage</v>
      </c>
      <c r="B545" s="388">
        <v>58370</v>
      </c>
      <c r="C545" s="388">
        <v>118169</v>
      </c>
      <c r="D545" s="388">
        <v>10018328</v>
      </c>
      <c r="E545" s="388" t="s">
        <v>1828</v>
      </c>
      <c r="F545" s="388" t="s">
        <v>90</v>
      </c>
      <c r="G545" s="388" t="s">
        <v>13</v>
      </c>
      <c r="H545" s="388" t="s">
        <v>457</v>
      </c>
      <c r="I545" s="388" t="s">
        <v>115</v>
      </c>
      <c r="J545" s="388" t="s">
        <v>115</v>
      </c>
      <c r="K545" s="400" t="s">
        <v>195</v>
      </c>
      <c r="L545" s="388" t="s">
        <v>195</v>
      </c>
      <c r="M545" s="403">
        <v>10041122</v>
      </c>
      <c r="N545" s="388" t="s">
        <v>121</v>
      </c>
      <c r="O545" s="388" t="s">
        <v>104</v>
      </c>
      <c r="P545" s="400">
        <v>43130</v>
      </c>
      <c r="Q545" s="400">
        <v>43133</v>
      </c>
      <c r="R545" s="400">
        <v>43168</v>
      </c>
      <c r="S545" s="388">
        <v>3</v>
      </c>
      <c r="T545" s="388">
        <v>3</v>
      </c>
      <c r="U545" s="388">
        <v>2</v>
      </c>
      <c r="V545" s="388">
        <v>2</v>
      </c>
      <c r="W545" s="388">
        <v>3</v>
      </c>
      <c r="X545" s="388" t="s">
        <v>4480</v>
      </c>
      <c r="Y545" s="401" t="s">
        <v>1829</v>
      </c>
      <c r="Z545" s="400">
        <v>41939</v>
      </c>
      <c r="AA545" s="400">
        <v>41943</v>
      </c>
      <c r="AB545" s="388" t="s">
        <v>123</v>
      </c>
      <c r="AC545" s="388" t="s">
        <v>4660</v>
      </c>
      <c r="AD545" s="388">
        <v>2</v>
      </c>
      <c r="AE545" s="388">
        <v>2</v>
      </c>
      <c r="AF545" s="388">
        <v>2</v>
      </c>
      <c r="AG545" s="388" t="s">
        <v>96</v>
      </c>
      <c r="AH545" s="388">
        <v>2</v>
      </c>
      <c r="AI545" s="388" t="s">
        <v>139</v>
      </c>
    </row>
    <row r="546" spans="1:35" ht="12.75" customHeight="1" x14ac:dyDescent="0.2">
      <c r="A546" s="397" t="str">
        <f t="shared" si="8"/>
        <v>Ofsted Webpage</v>
      </c>
      <c r="B546" s="388">
        <v>58380</v>
      </c>
      <c r="C546" s="388">
        <v>116135</v>
      </c>
      <c r="D546" s="388">
        <v>10004788</v>
      </c>
      <c r="E546" s="388" t="s">
        <v>423</v>
      </c>
      <c r="F546" s="388" t="s">
        <v>259</v>
      </c>
      <c r="G546" s="388" t="s">
        <v>14</v>
      </c>
      <c r="H546" s="388" t="s">
        <v>202</v>
      </c>
      <c r="I546" s="388" t="s">
        <v>152</v>
      </c>
      <c r="J546" s="388" t="s">
        <v>152</v>
      </c>
      <c r="K546" s="400" t="s">
        <v>195</v>
      </c>
      <c r="L546" s="388" t="s">
        <v>195</v>
      </c>
      <c r="M546" s="403">
        <v>10020099</v>
      </c>
      <c r="N546" s="388" t="s">
        <v>261</v>
      </c>
      <c r="O546" s="388" t="s">
        <v>104</v>
      </c>
      <c r="P546" s="400">
        <v>42689</v>
      </c>
      <c r="Q546" s="400">
        <v>42692</v>
      </c>
      <c r="R546" s="400">
        <v>42740</v>
      </c>
      <c r="S546" s="388">
        <v>3</v>
      </c>
      <c r="T546" s="388">
        <v>3</v>
      </c>
      <c r="U546" s="388">
        <v>3</v>
      </c>
      <c r="V546" s="388">
        <v>2</v>
      </c>
      <c r="W546" s="388">
        <v>3</v>
      </c>
      <c r="X546" s="388" t="s">
        <v>4480</v>
      </c>
      <c r="Y546" s="401" t="s">
        <v>424</v>
      </c>
      <c r="Z546" s="400">
        <v>41618</v>
      </c>
      <c r="AA546" s="400">
        <v>41621</v>
      </c>
      <c r="AB546" s="388" t="s">
        <v>143</v>
      </c>
      <c r="AC546" s="388" t="s">
        <v>4660</v>
      </c>
      <c r="AD546" s="388">
        <v>2</v>
      </c>
      <c r="AE546" s="388">
        <v>2</v>
      </c>
      <c r="AF546" s="388">
        <v>2</v>
      </c>
      <c r="AG546" s="388" t="s">
        <v>96</v>
      </c>
      <c r="AH546" s="388">
        <v>2</v>
      </c>
      <c r="AI546" s="388" t="s">
        <v>139</v>
      </c>
    </row>
    <row r="547" spans="1:35" ht="12.75" customHeight="1" x14ac:dyDescent="0.2">
      <c r="A547" s="397" t="str">
        <f t="shared" si="8"/>
        <v>Ofsted Webpage</v>
      </c>
      <c r="B547" s="388">
        <v>58383</v>
      </c>
      <c r="C547" s="388">
        <v>115411</v>
      </c>
      <c r="D547" s="388">
        <v>10005521</v>
      </c>
      <c r="E547" s="388" t="s">
        <v>525</v>
      </c>
      <c r="F547" s="388" t="s">
        <v>259</v>
      </c>
      <c r="G547" s="388" t="s">
        <v>14</v>
      </c>
      <c r="H547" s="388" t="s">
        <v>221</v>
      </c>
      <c r="I547" s="388" t="s">
        <v>177</v>
      </c>
      <c r="J547" s="388" t="s">
        <v>177</v>
      </c>
      <c r="K547" s="400" t="s">
        <v>195</v>
      </c>
      <c r="L547" s="388" t="s">
        <v>195</v>
      </c>
      <c r="M547" s="403">
        <v>10022015</v>
      </c>
      <c r="N547" s="388" t="s">
        <v>280</v>
      </c>
      <c r="O547" s="388" t="s">
        <v>104</v>
      </c>
      <c r="P547" s="400">
        <v>42654</v>
      </c>
      <c r="Q547" s="400">
        <v>42656</v>
      </c>
      <c r="R547" s="400">
        <v>42697</v>
      </c>
      <c r="S547" s="388">
        <v>2</v>
      </c>
      <c r="T547" s="388">
        <v>2</v>
      </c>
      <c r="U547" s="388">
        <v>2</v>
      </c>
      <c r="V547" s="388">
        <v>2</v>
      </c>
      <c r="W547" s="388">
        <v>2</v>
      </c>
      <c r="X547" s="388" t="s">
        <v>4480</v>
      </c>
      <c r="Y547" s="401" t="s">
        <v>526</v>
      </c>
      <c r="Z547" s="400">
        <v>42066</v>
      </c>
      <c r="AA547" s="400">
        <v>42069</v>
      </c>
      <c r="AB547" s="388" t="s">
        <v>138</v>
      </c>
      <c r="AC547" s="388" t="s">
        <v>4660</v>
      </c>
      <c r="AD547" s="388">
        <v>3</v>
      </c>
      <c r="AE547" s="388">
        <v>3</v>
      </c>
      <c r="AF547" s="388">
        <v>3</v>
      </c>
      <c r="AG547" s="388" t="s">
        <v>96</v>
      </c>
      <c r="AH547" s="388">
        <v>3</v>
      </c>
      <c r="AI547" s="388" t="s">
        <v>118</v>
      </c>
    </row>
    <row r="548" spans="1:35" ht="12.75" customHeight="1" x14ac:dyDescent="0.2">
      <c r="A548" s="397" t="str">
        <f t="shared" si="8"/>
        <v>Ofsted Webpage</v>
      </c>
      <c r="B548" s="388">
        <v>58385</v>
      </c>
      <c r="C548" s="388">
        <v>118233</v>
      </c>
      <c r="D548" s="388">
        <v>10019293</v>
      </c>
      <c r="E548" s="388" t="s">
        <v>1115</v>
      </c>
      <c r="F548" s="388" t="s">
        <v>90</v>
      </c>
      <c r="G548" s="388" t="s">
        <v>13</v>
      </c>
      <c r="H548" s="388" t="s">
        <v>255</v>
      </c>
      <c r="I548" s="388" t="s">
        <v>177</v>
      </c>
      <c r="J548" s="388" t="s">
        <v>177</v>
      </c>
      <c r="K548" s="400" t="s">
        <v>195</v>
      </c>
      <c r="L548" s="388" t="s">
        <v>195</v>
      </c>
      <c r="M548" s="403">
        <v>10030690</v>
      </c>
      <c r="N548" s="388" t="s">
        <v>309</v>
      </c>
      <c r="O548" s="388" t="s">
        <v>104</v>
      </c>
      <c r="P548" s="400">
        <v>43060</v>
      </c>
      <c r="Q548" s="400">
        <v>43062</v>
      </c>
      <c r="R548" s="400">
        <v>43090</v>
      </c>
      <c r="S548" s="388">
        <v>2</v>
      </c>
      <c r="T548" s="388">
        <v>2</v>
      </c>
      <c r="U548" s="388">
        <v>2</v>
      </c>
      <c r="V548" s="388">
        <v>2</v>
      </c>
      <c r="W548" s="388">
        <v>2</v>
      </c>
      <c r="X548" s="388" t="s">
        <v>4480</v>
      </c>
      <c r="Y548" s="401">
        <v>10005060</v>
      </c>
      <c r="Z548" s="400">
        <v>42346</v>
      </c>
      <c r="AA548" s="400">
        <v>42349</v>
      </c>
      <c r="AB548" s="388" t="s">
        <v>121</v>
      </c>
      <c r="AC548" s="388" t="s">
        <v>4660</v>
      </c>
      <c r="AD548" s="388">
        <v>3</v>
      </c>
      <c r="AE548" s="388">
        <v>3</v>
      </c>
      <c r="AF548" s="388">
        <v>3</v>
      </c>
      <c r="AG548" s="388">
        <v>3</v>
      </c>
      <c r="AH548" s="388">
        <v>3</v>
      </c>
      <c r="AI548" s="388" t="s">
        <v>118</v>
      </c>
    </row>
    <row r="549" spans="1:35" ht="12.75" customHeight="1" x14ac:dyDescent="0.2">
      <c r="A549" s="397" t="str">
        <f t="shared" si="8"/>
        <v>Ofsted Webpage</v>
      </c>
      <c r="B549" s="388">
        <v>58397</v>
      </c>
      <c r="C549" s="388">
        <v>118211</v>
      </c>
      <c r="D549" s="388">
        <v>10021018</v>
      </c>
      <c r="E549" s="388" t="s">
        <v>1832</v>
      </c>
      <c r="F549" s="388" t="s">
        <v>90</v>
      </c>
      <c r="G549" s="388" t="s">
        <v>13</v>
      </c>
      <c r="H549" s="388" t="s">
        <v>151</v>
      </c>
      <c r="I549" s="388" t="s">
        <v>152</v>
      </c>
      <c r="J549" s="388" t="s">
        <v>152</v>
      </c>
      <c r="K549" s="400">
        <v>43147</v>
      </c>
      <c r="L549" s="388">
        <v>1</v>
      </c>
      <c r="M549" s="403" t="s">
        <v>1833</v>
      </c>
      <c r="N549" s="388" t="s">
        <v>1834</v>
      </c>
      <c r="O549" s="388" t="s">
        <v>104</v>
      </c>
      <c r="P549" s="400">
        <v>42213</v>
      </c>
      <c r="Q549" s="400">
        <v>42216</v>
      </c>
      <c r="R549" s="400">
        <v>42242</v>
      </c>
      <c r="S549" s="388">
        <v>2</v>
      </c>
      <c r="T549" s="388">
        <v>2</v>
      </c>
      <c r="U549" s="388">
        <v>2</v>
      </c>
      <c r="V549" s="388" t="s">
        <v>96</v>
      </c>
      <c r="W549" s="388">
        <v>2</v>
      </c>
      <c r="X549" s="388" t="s">
        <v>96</v>
      </c>
      <c r="Y549" s="401" t="s">
        <v>1835</v>
      </c>
      <c r="Z549" s="400">
        <v>42045</v>
      </c>
      <c r="AA549" s="400">
        <v>42048</v>
      </c>
      <c r="AB549" s="388" t="s">
        <v>123</v>
      </c>
      <c r="AC549" s="388" t="s">
        <v>4660</v>
      </c>
      <c r="AD549" s="388">
        <v>4</v>
      </c>
      <c r="AE549" s="388">
        <v>4</v>
      </c>
      <c r="AF549" s="388">
        <v>3</v>
      </c>
      <c r="AG549" s="388" t="s">
        <v>96</v>
      </c>
      <c r="AH549" s="388">
        <v>2</v>
      </c>
      <c r="AI549" s="388" t="s">
        <v>118</v>
      </c>
    </row>
    <row r="550" spans="1:35" ht="12.75" customHeight="1" x14ac:dyDescent="0.2">
      <c r="A550" s="397" t="str">
        <f t="shared" si="8"/>
        <v>Ofsted Webpage</v>
      </c>
      <c r="B550" s="388">
        <v>58403</v>
      </c>
      <c r="C550" s="388">
        <v>112415</v>
      </c>
      <c r="D550" s="388">
        <v>10033438</v>
      </c>
      <c r="E550" s="388" t="s">
        <v>1837</v>
      </c>
      <c r="F550" s="388" t="s">
        <v>170</v>
      </c>
      <c r="G550" s="388" t="s">
        <v>13</v>
      </c>
      <c r="H550" s="388" t="s">
        <v>219</v>
      </c>
      <c r="I550" s="388" t="s">
        <v>177</v>
      </c>
      <c r="J550" s="388" t="s">
        <v>177</v>
      </c>
      <c r="K550" s="400" t="s">
        <v>195</v>
      </c>
      <c r="L550" s="388" t="s">
        <v>195</v>
      </c>
      <c r="M550" s="403">
        <v>10044139</v>
      </c>
      <c r="N550" s="388" t="s">
        <v>136</v>
      </c>
      <c r="O550" s="388" t="s">
        <v>117</v>
      </c>
      <c r="P550" s="400">
        <v>43167</v>
      </c>
      <c r="Q550" s="400">
        <v>43172</v>
      </c>
      <c r="R550" s="400">
        <v>43216</v>
      </c>
      <c r="S550" s="388">
        <v>1</v>
      </c>
      <c r="T550" s="388">
        <v>1</v>
      </c>
      <c r="U550" s="388">
        <v>1</v>
      </c>
      <c r="V550" s="388">
        <v>1</v>
      </c>
      <c r="W550" s="388">
        <v>1</v>
      </c>
      <c r="X550" s="388" t="s">
        <v>4480</v>
      </c>
      <c r="Y550" s="401" t="s">
        <v>1838</v>
      </c>
      <c r="Z550" s="400">
        <v>42072</v>
      </c>
      <c r="AA550" s="400">
        <v>42076</v>
      </c>
      <c r="AB550" s="388" t="s">
        <v>123</v>
      </c>
      <c r="AC550" s="388" t="s">
        <v>4660</v>
      </c>
      <c r="AD550" s="388">
        <v>2</v>
      </c>
      <c r="AE550" s="388">
        <v>2</v>
      </c>
      <c r="AF550" s="388">
        <v>2</v>
      </c>
      <c r="AG550" s="388" t="s">
        <v>96</v>
      </c>
      <c r="AH550" s="388">
        <v>2</v>
      </c>
      <c r="AI550" s="388" t="s">
        <v>118</v>
      </c>
    </row>
    <row r="551" spans="1:35" ht="12.75" customHeight="1" x14ac:dyDescent="0.2">
      <c r="A551" s="397" t="str">
        <f t="shared" si="8"/>
        <v>Ofsted Webpage</v>
      </c>
      <c r="B551" s="388">
        <v>58413</v>
      </c>
      <c r="C551" s="388">
        <v>118256</v>
      </c>
      <c r="D551" s="388">
        <v>10019646</v>
      </c>
      <c r="E551" s="388" t="s">
        <v>5184</v>
      </c>
      <c r="F551" s="388" t="s">
        <v>90</v>
      </c>
      <c r="G551" s="388" t="s">
        <v>13</v>
      </c>
      <c r="H551" s="388" t="s">
        <v>135</v>
      </c>
      <c r="I551" s="388" t="s">
        <v>115</v>
      </c>
      <c r="J551" s="388" t="s">
        <v>115</v>
      </c>
      <c r="K551" s="400" t="s">
        <v>195</v>
      </c>
      <c r="L551" s="388" t="s">
        <v>195</v>
      </c>
      <c r="M551" s="403" t="s">
        <v>5185</v>
      </c>
      <c r="N551" s="388" t="s">
        <v>4893</v>
      </c>
      <c r="O551" s="388" t="s">
        <v>104</v>
      </c>
      <c r="P551" s="400">
        <v>40442</v>
      </c>
      <c r="Q551" s="400">
        <v>40445</v>
      </c>
      <c r="R551" s="400">
        <v>40480</v>
      </c>
      <c r="S551" s="388">
        <v>2</v>
      </c>
      <c r="T551" s="388">
        <v>2</v>
      </c>
      <c r="U551" s="388">
        <v>3</v>
      </c>
      <c r="V551" s="388" t="s">
        <v>96</v>
      </c>
      <c r="W551" s="388">
        <v>2</v>
      </c>
      <c r="X551" s="388" t="s">
        <v>96</v>
      </c>
      <c r="Y551" s="401" t="s">
        <v>195</v>
      </c>
      <c r="Z551" s="400" t="s">
        <v>195</v>
      </c>
      <c r="AA551" s="400" t="s">
        <v>195</v>
      </c>
      <c r="AB551" s="388" t="s">
        <v>195</v>
      </c>
      <c r="AC551" s="388" t="s">
        <v>195</v>
      </c>
      <c r="AD551" s="388" t="s">
        <v>195</v>
      </c>
      <c r="AE551" s="388" t="s">
        <v>195</v>
      </c>
      <c r="AF551" s="388" t="s">
        <v>195</v>
      </c>
      <c r="AG551" s="388" t="s">
        <v>195</v>
      </c>
      <c r="AH551" s="388" t="s">
        <v>195</v>
      </c>
      <c r="AI551" s="388" t="s">
        <v>4479</v>
      </c>
    </row>
    <row r="552" spans="1:35" ht="12.75" customHeight="1" x14ac:dyDescent="0.2">
      <c r="A552" s="397" t="str">
        <f t="shared" si="8"/>
        <v>Ofsted Webpage</v>
      </c>
      <c r="B552" s="388">
        <v>58437</v>
      </c>
      <c r="C552" s="388">
        <v>124707</v>
      </c>
      <c r="D552" s="388">
        <v>10038112</v>
      </c>
      <c r="E552" s="388" t="s">
        <v>4959</v>
      </c>
      <c r="F552" s="388" t="s">
        <v>259</v>
      </c>
      <c r="G552" s="388" t="s">
        <v>14</v>
      </c>
      <c r="H552" s="388" t="s">
        <v>260</v>
      </c>
      <c r="I552" s="388" t="s">
        <v>155</v>
      </c>
      <c r="J552" s="388" t="s">
        <v>155</v>
      </c>
      <c r="K552" s="400" t="s">
        <v>195</v>
      </c>
      <c r="L552" s="388" t="s">
        <v>195</v>
      </c>
      <c r="M552" s="403">
        <v>10022500</v>
      </c>
      <c r="N552" s="388" t="s">
        <v>261</v>
      </c>
      <c r="O552" s="388" t="s">
        <v>104</v>
      </c>
      <c r="P552" s="400">
        <v>42752</v>
      </c>
      <c r="Q552" s="400">
        <v>42755</v>
      </c>
      <c r="R552" s="400">
        <v>42790</v>
      </c>
      <c r="S552" s="388">
        <v>3</v>
      </c>
      <c r="T552" s="388">
        <v>3</v>
      </c>
      <c r="U552" s="388">
        <v>3</v>
      </c>
      <c r="V552" s="388">
        <v>2</v>
      </c>
      <c r="W552" s="388">
        <v>3</v>
      </c>
      <c r="X552" s="388" t="s">
        <v>4480</v>
      </c>
      <c r="Y552" s="401" t="s">
        <v>262</v>
      </c>
      <c r="Z552" s="400">
        <v>41932</v>
      </c>
      <c r="AA552" s="400">
        <v>41936</v>
      </c>
      <c r="AB552" s="388" t="s">
        <v>138</v>
      </c>
      <c r="AC552" s="388" t="s">
        <v>4660</v>
      </c>
      <c r="AD552" s="388">
        <v>2</v>
      </c>
      <c r="AE552" s="388">
        <v>2</v>
      </c>
      <c r="AF552" s="388">
        <v>2</v>
      </c>
      <c r="AG552" s="388" t="s">
        <v>96</v>
      </c>
      <c r="AH552" s="388">
        <v>2</v>
      </c>
      <c r="AI552" s="388" t="s">
        <v>139</v>
      </c>
    </row>
    <row r="553" spans="1:35" ht="12.75" customHeight="1" x14ac:dyDescent="0.2">
      <c r="A553" s="397" t="str">
        <f t="shared" si="8"/>
        <v>Ofsted Webpage</v>
      </c>
      <c r="B553" s="388">
        <v>58441</v>
      </c>
      <c r="C553" s="388">
        <v>118412</v>
      </c>
      <c r="D553" s="388">
        <v>10013198</v>
      </c>
      <c r="E553" s="388" t="s">
        <v>4653</v>
      </c>
      <c r="F553" s="388" t="s">
        <v>90</v>
      </c>
      <c r="G553" s="388" t="s">
        <v>13</v>
      </c>
      <c r="H553" s="388" t="s">
        <v>347</v>
      </c>
      <c r="I553" s="388" t="s">
        <v>186</v>
      </c>
      <c r="J553" s="388" t="s">
        <v>93</v>
      </c>
      <c r="K553" s="400" t="s">
        <v>195</v>
      </c>
      <c r="L553" s="388" t="s">
        <v>195</v>
      </c>
      <c r="M553" s="403" t="s">
        <v>195</v>
      </c>
      <c r="N553" s="388" t="s">
        <v>195</v>
      </c>
      <c r="O553" s="388" t="s">
        <v>195</v>
      </c>
      <c r="P553" s="400" t="s">
        <v>195</v>
      </c>
      <c r="Q553" s="400" t="s">
        <v>195</v>
      </c>
      <c r="R553" s="400" t="s">
        <v>195</v>
      </c>
      <c r="S553" s="388" t="s">
        <v>195</v>
      </c>
      <c r="T553" s="388" t="s">
        <v>195</v>
      </c>
      <c r="U553" s="388" t="s">
        <v>195</v>
      </c>
      <c r="V553" s="388" t="s">
        <v>195</v>
      </c>
      <c r="W553" s="388" t="s">
        <v>195</v>
      </c>
      <c r="X553" s="388" t="s">
        <v>195</v>
      </c>
      <c r="Y553" s="401" t="s">
        <v>195</v>
      </c>
      <c r="Z553" s="400" t="s">
        <v>195</v>
      </c>
      <c r="AA553" s="400" t="s">
        <v>195</v>
      </c>
      <c r="AB553" s="388" t="s">
        <v>195</v>
      </c>
      <c r="AC553" s="388" t="s">
        <v>195</v>
      </c>
      <c r="AD553" s="388" t="s">
        <v>195</v>
      </c>
      <c r="AE553" s="388" t="s">
        <v>195</v>
      </c>
      <c r="AF553" s="388" t="s">
        <v>195</v>
      </c>
      <c r="AG553" s="388" t="s">
        <v>195</v>
      </c>
      <c r="AH553" s="388" t="s">
        <v>195</v>
      </c>
      <c r="AI553" s="388" t="s">
        <v>195</v>
      </c>
    </row>
    <row r="554" spans="1:35" ht="12.75" customHeight="1" x14ac:dyDescent="0.2">
      <c r="A554" s="397" t="str">
        <f t="shared" si="8"/>
        <v>Ofsted Webpage</v>
      </c>
      <c r="B554" s="388">
        <v>58442</v>
      </c>
      <c r="C554" s="388">
        <v>118354</v>
      </c>
      <c r="D554" s="388">
        <v>10022721</v>
      </c>
      <c r="E554" s="388" t="s">
        <v>4520</v>
      </c>
      <c r="F554" s="388" t="s">
        <v>90</v>
      </c>
      <c r="G554" s="388" t="s">
        <v>13</v>
      </c>
      <c r="H554" s="388" t="s">
        <v>278</v>
      </c>
      <c r="I554" s="388" t="s">
        <v>152</v>
      </c>
      <c r="J554" s="388" t="s">
        <v>152</v>
      </c>
      <c r="K554" s="400" t="s">
        <v>195</v>
      </c>
      <c r="L554" s="388" t="s">
        <v>195</v>
      </c>
      <c r="M554" s="403" t="s">
        <v>4521</v>
      </c>
      <c r="N554" s="388" t="s">
        <v>4893</v>
      </c>
      <c r="O554" s="388" t="s">
        <v>104</v>
      </c>
      <c r="P554" s="400">
        <v>39895</v>
      </c>
      <c r="Q554" s="400">
        <v>39898</v>
      </c>
      <c r="R554" s="400">
        <v>39938</v>
      </c>
      <c r="S554" s="388">
        <v>1</v>
      </c>
      <c r="T554" s="388">
        <v>2</v>
      </c>
      <c r="U554" s="388">
        <v>1</v>
      </c>
      <c r="V554" s="388" t="s">
        <v>96</v>
      </c>
      <c r="W554" s="388">
        <v>1</v>
      </c>
      <c r="X554" s="388" t="s">
        <v>96</v>
      </c>
      <c r="Y554" s="401" t="s">
        <v>195</v>
      </c>
      <c r="Z554" s="400" t="s">
        <v>195</v>
      </c>
      <c r="AA554" s="400" t="s">
        <v>195</v>
      </c>
      <c r="AB554" s="388" t="s">
        <v>195</v>
      </c>
      <c r="AC554" s="388" t="s">
        <v>195</v>
      </c>
      <c r="AD554" s="388" t="s">
        <v>195</v>
      </c>
      <c r="AE554" s="388" t="s">
        <v>195</v>
      </c>
      <c r="AF554" s="388" t="s">
        <v>195</v>
      </c>
      <c r="AG554" s="388" t="s">
        <v>195</v>
      </c>
      <c r="AH554" s="388" t="s">
        <v>195</v>
      </c>
      <c r="AI554" s="388" t="s">
        <v>4479</v>
      </c>
    </row>
    <row r="555" spans="1:35" ht="12.75" customHeight="1" x14ac:dyDescent="0.2">
      <c r="A555" s="397" t="str">
        <f t="shared" si="8"/>
        <v>Ofsted Webpage</v>
      </c>
      <c r="B555" s="388">
        <v>58444</v>
      </c>
      <c r="C555" s="388">
        <v>118356</v>
      </c>
      <c r="D555" s="388">
        <v>10022237</v>
      </c>
      <c r="E555" s="388" t="s">
        <v>385</v>
      </c>
      <c r="F555" s="388" t="s">
        <v>90</v>
      </c>
      <c r="G555" s="388" t="s">
        <v>13</v>
      </c>
      <c r="H555" s="388" t="s">
        <v>386</v>
      </c>
      <c r="I555" s="388" t="s">
        <v>152</v>
      </c>
      <c r="J555" s="388" t="s">
        <v>152</v>
      </c>
      <c r="K555" s="400" t="s">
        <v>195</v>
      </c>
      <c r="L555" s="388" t="s">
        <v>195</v>
      </c>
      <c r="M555" s="403">
        <v>10020084</v>
      </c>
      <c r="N555" s="388" t="s">
        <v>136</v>
      </c>
      <c r="O555" s="388" t="s">
        <v>104</v>
      </c>
      <c r="P555" s="400">
        <v>42703</v>
      </c>
      <c r="Q555" s="400">
        <v>42706</v>
      </c>
      <c r="R555" s="400">
        <v>42748</v>
      </c>
      <c r="S555" s="388">
        <v>3</v>
      </c>
      <c r="T555" s="388">
        <v>3</v>
      </c>
      <c r="U555" s="388">
        <v>3</v>
      </c>
      <c r="V555" s="388">
        <v>3</v>
      </c>
      <c r="W555" s="388">
        <v>4</v>
      </c>
      <c r="X555" s="388" t="s">
        <v>4480</v>
      </c>
      <c r="Y555" s="401" t="s">
        <v>387</v>
      </c>
      <c r="Z555" s="400">
        <v>41610</v>
      </c>
      <c r="AA555" s="400">
        <v>41614</v>
      </c>
      <c r="AB555" s="388" t="s">
        <v>98</v>
      </c>
      <c r="AC555" s="388" t="s">
        <v>4660</v>
      </c>
      <c r="AD555" s="388">
        <v>2</v>
      </c>
      <c r="AE555" s="388">
        <v>2</v>
      </c>
      <c r="AF555" s="388">
        <v>2</v>
      </c>
      <c r="AG555" s="388" t="s">
        <v>96</v>
      </c>
      <c r="AH555" s="388">
        <v>2</v>
      </c>
      <c r="AI555" s="388" t="s">
        <v>139</v>
      </c>
    </row>
    <row r="556" spans="1:35" ht="12.75" customHeight="1" x14ac:dyDescent="0.2">
      <c r="A556" s="397" t="str">
        <f t="shared" si="8"/>
        <v>Ofsted Webpage</v>
      </c>
      <c r="B556" s="388">
        <v>58456</v>
      </c>
      <c r="C556" s="388">
        <v>118381</v>
      </c>
      <c r="D556" s="388">
        <v>10022856</v>
      </c>
      <c r="E556" s="388" t="s">
        <v>3581</v>
      </c>
      <c r="F556" s="388" t="s">
        <v>170</v>
      </c>
      <c r="G556" s="388" t="s">
        <v>13</v>
      </c>
      <c r="H556" s="388" t="s">
        <v>595</v>
      </c>
      <c r="I556" s="388" t="s">
        <v>177</v>
      </c>
      <c r="J556" s="388" t="s">
        <v>177</v>
      </c>
      <c r="K556" s="400">
        <v>42852</v>
      </c>
      <c r="L556" s="388">
        <v>1</v>
      </c>
      <c r="M556" s="403" t="s">
        <v>3582</v>
      </c>
      <c r="N556" s="388" t="s">
        <v>98</v>
      </c>
      <c r="O556" s="388" t="s">
        <v>104</v>
      </c>
      <c r="P556" s="400">
        <v>41226</v>
      </c>
      <c r="Q556" s="400">
        <v>41229</v>
      </c>
      <c r="R556" s="400">
        <v>41264</v>
      </c>
      <c r="S556" s="388">
        <v>2</v>
      </c>
      <c r="T556" s="388">
        <v>2</v>
      </c>
      <c r="U556" s="388">
        <v>2</v>
      </c>
      <c r="V556" s="388" t="s">
        <v>96</v>
      </c>
      <c r="W556" s="388">
        <v>1</v>
      </c>
      <c r="X556" s="388" t="s">
        <v>96</v>
      </c>
      <c r="Y556" s="401" t="s">
        <v>4894</v>
      </c>
      <c r="Z556" s="400">
        <v>40365</v>
      </c>
      <c r="AA556" s="400">
        <v>40368</v>
      </c>
      <c r="AB556" s="388" t="s">
        <v>4695</v>
      </c>
      <c r="AC556" s="388" t="s">
        <v>4660</v>
      </c>
      <c r="AD556" s="388">
        <v>3</v>
      </c>
      <c r="AE556" s="388">
        <v>3</v>
      </c>
      <c r="AF556" s="388">
        <v>3</v>
      </c>
      <c r="AG556" s="388" t="s">
        <v>96</v>
      </c>
      <c r="AH556" s="388">
        <v>2</v>
      </c>
      <c r="AI556" s="388" t="s">
        <v>118</v>
      </c>
    </row>
    <row r="557" spans="1:35" ht="12.75" customHeight="1" x14ac:dyDescent="0.2">
      <c r="A557" s="397" t="str">
        <f t="shared" si="8"/>
        <v>Ofsted Webpage</v>
      </c>
      <c r="B557" s="388">
        <v>58464</v>
      </c>
      <c r="C557" s="388">
        <v>118288</v>
      </c>
      <c r="D557" s="388">
        <v>10022358</v>
      </c>
      <c r="E557" s="388" t="s">
        <v>1117</v>
      </c>
      <c r="F557" s="388" t="s">
        <v>90</v>
      </c>
      <c r="G557" s="388" t="s">
        <v>13</v>
      </c>
      <c r="H557" s="388" t="s">
        <v>442</v>
      </c>
      <c r="I557" s="388" t="s">
        <v>92</v>
      </c>
      <c r="J557" s="388" t="s">
        <v>93</v>
      </c>
      <c r="K557" s="400">
        <v>42467</v>
      </c>
      <c r="L557" s="388">
        <v>1</v>
      </c>
      <c r="M557" s="403" t="s">
        <v>5396</v>
      </c>
      <c r="N557" s="388" t="s">
        <v>4893</v>
      </c>
      <c r="O557" s="388" t="s">
        <v>104</v>
      </c>
      <c r="P557" s="400">
        <v>40287</v>
      </c>
      <c r="Q557" s="400">
        <v>40291</v>
      </c>
      <c r="R557" s="400">
        <v>40327</v>
      </c>
      <c r="S557" s="388">
        <v>2</v>
      </c>
      <c r="T557" s="388">
        <v>2</v>
      </c>
      <c r="U557" s="388">
        <v>2</v>
      </c>
      <c r="V557" s="388" t="s">
        <v>96</v>
      </c>
      <c r="W557" s="388">
        <v>2</v>
      </c>
      <c r="X557" s="388" t="s">
        <v>96</v>
      </c>
      <c r="Y557" s="401" t="s">
        <v>195</v>
      </c>
      <c r="Z557" s="400" t="s">
        <v>195</v>
      </c>
      <c r="AA557" s="400" t="s">
        <v>195</v>
      </c>
      <c r="AB557" s="388" t="s">
        <v>195</v>
      </c>
      <c r="AC557" s="388" t="s">
        <v>195</v>
      </c>
      <c r="AD557" s="388" t="s">
        <v>195</v>
      </c>
      <c r="AE557" s="388" t="s">
        <v>195</v>
      </c>
      <c r="AF557" s="388" t="s">
        <v>195</v>
      </c>
      <c r="AG557" s="388" t="s">
        <v>195</v>
      </c>
      <c r="AH557" s="388" t="s">
        <v>195</v>
      </c>
      <c r="AI557" s="388" t="s">
        <v>4479</v>
      </c>
    </row>
    <row r="558" spans="1:35" ht="12.75" customHeight="1" x14ac:dyDescent="0.2">
      <c r="A558" s="397" t="str">
        <f t="shared" si="8"/>
        <v>Ofsted Webpage</v>
      </c>
      <c r="B558" s="388">
        <v>58467</v>
      </c>
      <c r="C558" s="388">
        <v>118364</v>
      </c>
      <c r="D558" s="388">
        <v>10022788</v>
      </c>
      <c r="E558" s="388" t="s">
        <v>1841</v>
      </c>
      <c r="F558" s="388" t="s">
        <v>90</v>
      </c>
      <c r="G558" s="388" t="s">
        <v>13</v>
      </c>
      <c r="H558" s="388" t="s">
        <v>389</v>
      </c>
      <c r="I558" s="388" t="s">
        <v>177</v>
      </c>
      <c r="J558" s="388" t="s">
        <v>177</v>
      </c>
      <c r="K558" s="400">
        <v>43125</v>
      </c>
      <c r="L558" s="388">
        <v>1</v>
      </c>
      <c r="M558" s="403" t="s">
        <v>1842</v>
      </c>
      <c r="N558" s="388" t="s">
        <v>123</v>
      </c>
      <c r="O558" s="388" t="s">
        <v>104</v>
      </c>
      <c r="P558" s="400">
        <v>42023</v>
      </c>
      <c r="Q558" s="400">
        <v>42026</v>
      </c>
      <c r="R558" s="400">
        <v>42061</v>
      </c>
      <c r="S558" s="388">
        <v>2</v>
      </c>
      <c r="T558" s="388">
        <v>2</v>
      </c>
      <c r="U558" s="388">
        <v>2</v>
      </c>
      <c r="V558" s="388" t="s">
        <v>96</v>
      </c>
      <c r="W558" s="388">
        <v>2</v>
      </c>
      <c r="X558" s="388" t="s">
        <v>96</v>
      </c>
      <c r="Y558" s="401" t="s">
        <v>195</v>
      </c>
      <c r="Z558" s="388" t="s">
        <v>195</v>
      </c>
      <c r="AA558" s="388" t="s">
        <v>195</v>
      </c>
      <c r="AB558" s="388" t="s">
        <v>195</v>
      </c>
      <c r="AC558" s="388" t="s">
        <v>195</v>
      </c>
      <c r="AD558" s="388" t="s">
        <v>195</v>
      </c>
      <c r="AE558" s="388" t="s">
        <v>195</v>
      </c>
      <c r="AF558" s="388" t="s">
        <v>195</v>
      </c>
      <c r="AG558" s="388" t="s">
        <v>195</v>
      </c>
      <c r="AH558" s="388" t="s">
        <v>195</v>
      </c>
      <c r="AI558" s="388" t="s">
        <v>4479</v>
      </c>
    </row>
    <row r="559" spans="1:35" ht="12.75" customHeight="1" x14ac:dyDescent="0.2">
      <c r="A559" s="397" t="str">
        <f t="shared" si="8"/>
        <v>Ofsted Webpage</v>
      </c>
      <c r="B559" s="388">
        <v>58472</v>
      </c>
      <c r="C559" s="388">
        <v>117799</v>
      </c>
      <c r="D559" s="388">
        <v>10010940</v>
      </c>
      <c r="E559" s="388" t="s">
        <v>2636</v>
      </c>
      <c r="F559" s="388" t="s">
        <v>90</v>
      </c>
      <c r="G559" s="388" t="s">
        <v>13</v>
      </c>
      <c r="H559" s="388" t="s">
        <v>1080</v>
      </c>
      <c r="I559" s="388" t="s">
        <v>186</v>
      </c>
      <c r="J559" s="388" t="s">
        <v>93</v>
      </c>
      <c r="K559" s="400" t="s">
        <v>195</v>
      </c>
      <c r="L559" s="388" t="s">
        <v>195</v>
      </c>
      <c r="M559" s="403">
        <v>10037380</v>
      </c>
      <c r="N559" s="388" t="s">
        <v>136</v>
      </c>
      <c r="O559" s="388" t="s">
        <v>117</v>
      </c>
      <c r="P559" s="400">
        <v>42990</v>
      </c>
      <c r="Q559" s="400">
        <v>42993</v>
      </c>
      <c r="R559" s="400">
        <v>43031</v>
      </c>
      <c r="S559" s="388">
        <v>3</v>
      </c>
      <c r="T559" s="388">
        <v>3</v>
      </c>
      <c r="U559" s="388">
        <v>3</v>
      </c>
      <c r="V559" s="388">
        <v>2</v>
      </c>
      <c r="W559" s="388">
        <v>3</v>
      </c>
      <c r="X559" s="388" t="s">
        <v>4480</v>
      </c>
      <c r="Y559" s="401" t="s">
        <v>2637</v>
      </c>
      <c r="Z559" s="400">
        <v>41820</v>
      </c>
      <c r="AA559" s="400">
        <v>41824</v>
      </c>
      <c r="AB559" s="388" t="s">
        <v>138</v>
      </c>
      <c r="AC559" s="388" t="s">
        <v>4660</v>
      </c>
      <c r="AD559" s="388">
        <v>2</v>
      </c>
      <c r="AE559" s="388">
        <v>2</v>
      </c>
      <c r="AF559" s="388">
        <v>2</v>
      </c>
      <c r="AG559" s="388" t="s">
        <v>96</v>
      </c>
      <c r="AH559" s="388">
        <v>3</v>
      </c>
      <c r="AI559" s="388" t="s">
        <v>139</v>
      </c>
    </row>
    <row r="560" spans="1:35" ht="12.75" customHeight="1" x14ac:dyDescent="0.2">
      <c r="A560" s="397" t="str">
        <f t="shared" si="8"/>
        <v>Ofsted Webpage</v>
      </c>
      <c r="B560" s="388">
        <v>58502</v>
      </c>
      <c r="C560" s="388">
        <v>111912</v>
      </c>
      <c r="D560" s="388">
        <v>10002888</v>
      </c>
      <c r="E560" s="388" t="s">
        <v>5296</v>
      </c>
      <c r="F560" s="388" t="s">
        <v>90</v>
      </c>
      <c r="G560" s="388" t="s">
        <v>13</v>
      </c>
      <c r="H560" s="388" t="s">
        <v>135</v>
      </c>
      <c r="I560" s="388" t="s">
        <v>115</v>
      </c>
      <c r="J560" s="388" t="s">
        <v>115</v>
      </c>
      <c r="K560" s="400" t="s">
        <v>195</v>
      </c>
      <c r="L560" s="388" t="s">
        <v>195</v>
      </c>
      <c r="M560" s="403" t="s">
        <v>5297</v>
      </c>
      <c r="N560" s="388" t="s">
        <v>4695</v>
      </c>
      <c r="O560" s="388" t="s">
        <v>104</v>
      </c>
      <c r="P560" s="400">
        <v>40456</v>
      </c>
      <c r="Q560" s="400">
        <v>40459</v>
      </c>
      <c r="R560" s="400">
        <v>40494</v>
      </c>
      <c r="S560" s="388">
        <v>2</v>
      </c>
      <c r="T560" s="388">
        <v>2</v>
      </c>
      <c r="U560" s="388">
        <v>2</v>
      </c>
      <c r="V560" s="388" t="s">
        <v>96</v>
      </c>
      <c r="W560" s="388">
        <v>2</v>
      </c>
      <c r="X560" s="388" t="s">
        <v>96</v>
      </c>
      <c r="Y560" s="401" t="s">
        <v>195</v>
      </c>
      <c r="Z560" s="400" t="s">
        <v>195</v>
      </c>
      <c r="AA560" s="400" t="s">
        <v>195</v>
      </c>
      <c r="AB560" s="388" t="s">
        <v>195</v>
      </c>
      <c r="AC560" s="388" t="s">
        <v>195</v>
      </c>
      <c r="AD560" s="388" t="s">
        <v>195</v>
      </c>
      <c r="AE560" s="388" t="s">
        <v>195</v>
      </c>
      <c r="AF560" s="388" t="s">
        <v>195</v>
      </c>
      <c r="AG560" s="388" t="s">
        <v>195</v>
      </c>
      <c r="AH560" s="388" t="s">
        <v>195</v>
      </c>
      <c r="AI560" s="388" t="s">
        <v>4479</v>
      </c>
    </row>
    <row r="561" spans="1:35" ht="12.75" customHeight="1" x14ac:dyDescent="0.2">
      <c r="A561" s="397" t="str">
        <f t="shared" si="8"/>
        <v>Ofsted Webpage</v>
      </c>
      <c r="B561" s="388">
        <v>58505</v>
      </c>
      <c r="C561" s="388">
        <v>115122</v>
      </c>
      <c r="D561" s="388">
        <v>10001041</v>
      </c>
      <c r="E561" s="388" t="s">
        <v>4937</v>
      </c>
      <c r="F561" s="388" t="s">
        <v>259</v>
      </c>
      <c r="G561" s="388" t="s">
        <v>14</v>
      </c>
      <c r="H561" s="388" t="s">
        <v>340</v>
      </c>
      <c r="I561" s="388" t="s">
        <v>155</v>
      </c>
      <c r="J561" s="388" t="s">
        <v>155</v>
      </c>
      <c r="K561" s="400" t="s">
        <v>195</v>
      </c>
      <c r="L561" s="388" t="s">
        <v>195</v>
      </c>
      <c r="M561" s="403" t="s">
        <v>4938</v>
      </c>
      <c r="N561" s="388" t="s">
        <v>4893</v>
      </c>
      <c r="O561" s="388" t="s">
        <v>104</v>
      </c>
      <c r="P561" s="400">
        <v>40456</v>
      </c>
      <c r="Q561" s="400">
        <v>40459</v>
      </c>
      <c r="R561" s="400">
        <v>40494</v>
      </c>
      <c r="S561" s="388">
        <v>2</v>
      </c>
      <c r="T561" s="388">
        <v>2</v>
      </c>
      <c r="U561" s="388">
        <v>2</v>
      </c>
      <c r="V561" s="388" t="s">
        <v>96</v>
      </c>
      <c r="W561" s="388">
        <v>2</v>
      </c>
      <c r="X561" s="388" t="s">
        <v>96</v>
      </c>
      <c r="Y561" s="401" t="s">
        <v>195</v>
      </c>
      <c r="Z561" s="400" t="s">
        <v>195</v>
      </c>
      <c r="AA561" s="400" t="s">
        <v>195</v>
      </c>
      <c r="AB561" s="388" t="s">
        <v>195</v>
      </c>
      <c r="AC561" s="388" t="s">
        <v>195</v>
      </c>
      <c r="AD561" s="388" t="s">
        <v>195</v>
      </c>
      <c r="AE561" s="388" t="s">
        <v>195</v>
      </c>
      <c r="AF561" s="388" t="s">
        <v>195</v>
      </c>
      <c r="AG561" s="388" t="s">
        <v>195</v>
      </c>
      <c r="AH561" s="388" t="s">
        <v>195</v>
      </c>
      <c r="AI561" s="388" t="s">
        <v>4479</v>
      </c>
    </row>
    <row r="562" spans="1:35" ht="12.75" customHeight="1" x14ac:dyDescent="0.2">
      <c r="A562" s="397" t="str">
        <f t="shared" si="8"/>
        <v>Ofsted Webpage</v>
      </c>
      <c r="B562" s="388">
        <v>58507</v>
      </c>
      <c r="C562" s="388">
        <v>115564</v>
      </c>
      <c r="D562" s="388">
        <v>10004665</v>
      </c>
      <c r="E562" s="388" t="s">
        <v>240</v>
      </c>
      <c r="F562" s="388" t="s">
        <v>90</v>
      </c>
      <c r="G562" s="388" t="s">
        <v>13</v>
      </c>
      <c r="H562" s="388" t="s">
        <v>145</v>
      </c>
      <c r="I562" s="388" t="s">
        <v>131</v>
      </c>
      <c r="J562" s="388" t="s">
        <v>131</v>
      </c>
      <c r="K562" s="400" t="s">
        <v>195</v>
      </c>
      <c r="L562" s="388" t="s">
        <v>195</v>
      </c>
      <c r="M562" s="403">
        <v>10037393</v>
      </c>
      <c r="N562" s="388" t="s">
        <v>4625</v>
      </c>
      <c r="O562" s="388" t="s">
        <v>104</v>
      </c>
      <c r="P562" s="400">
        <v>43067</v>
      </c>
      <c r="Q562" s="400">
        <v>43069</v>
      </c>
      <c r="R562" s="400">
        <v>43109</v>
      </c>
      <c r="S562" s="388">
        <v>3</v>
      </c>
      <c r="T562" s="388">
        <v>3</v>
      </c>
      <c r="U562" s="388">
        <v>3</v>
      </c>
      <c r="V562" s="388">
        <v>2</v>
      </c>
      <c r="W562" s="388">
        <v>3</v>
      </c>
      <c r="X562" s="388" t="s">
        <v>4480</v>
      </c>
      <c r="Y562" s="401">
        <v>10022614</v>
      </c>
      <c r="Z562" s="400">
        <v>42633</v>
      </c>
      <c r="AA562" s="400">
        <v>42635</v>
      </c>
      <c r="AB562" s="388" t="s">
        <v>121</v>
      </c>
      <c r="AC562" s="388" t="s">
        <v>4660</v>
      </c>
      <c r="AD562" s="388">
        <v>4</v>
      </c>
      <c r="AE562" s="388">
        <v>4</v>
      </c>
      <c r="AF562" s="388">
        <v>4</v>
      </c>
      <c r="AG562" s="388">
        <v>4</v>
      </c>
      <c r="AH562" s="388">
        <v>4</v>
      </c>
      <c r="AI562" s="388" t="s">
        <v>118</v>
      </c>
    </row>
    <row r="563" spans="1:35" ht="12.75" customHeight="1" x14ac:dyDescent="0.2">
      <c r="A563" s="397" t="str">
        <f t="shared" si="8"/>
        <v>Ofsted Webpage</v>
      </c>
      <c r="B563" s="388">
        <v>58513</v>
      </c>
      <c r="C563" s="388">
        <v>116413</v>
      </c>
      <c r="D563" s="388">
        <v>10005204</v>
      </c>
      <c r="E563" s="388" t="s">
        <v>2641</v>
      </c>
      <c r="F563" s="388" t="s">
        <v>90</v>
      </c>
      <c r="G563" s="388" t="s">
        <v>13</v>
      </c>
      <c r="H563" s="388" t="s">
        <v>141</v>
      </c>
      <c r="I563" s="388" t="s">
        <v>115</v>
      </c>
      <c r="J563" s="388" t="s">
        <v>115</v>
      </c>
      <c r="K563" s="400">
        <v>43264</v>
      </c>
      <c r="L563" s="388">
        <v>1</v>
      </c>
      <c r="M563" s="403" t="s">
        <v>2642</v>
      </c>
      <c r="N563" s="388" t="s">
        <v>1834</v>
      </c>
      <c r="O563" s="388" t="s">
        <v>104</v>
      </c>
      <c r="P563" s="400">
        <v>41855</v>
      </c>
      <c r="Q563" s="400">
        <v>41859</v>
      </c>
      <c r="R563" s="400">
        <v>41899</v>
      </c>
      <c r="S563" s="388">
        <v>2</v>
      </c>
      <c r="T563" s="388">
        <v>2</v>
      </c>
      <c r="U563" s="388">
        <v>2</v>
      </c>
      <c r="V563" s="388" t="s">
        <v>96</v>
      </c>
      <c r="W563" s="388">
        <v>2</v>
      </c>
      <c r="X563" s="388" t="s">
        <v>96</v>
      </c>
      <c r="Y563" s="401" t="s">
        <v>3586</v>
      </c>
      <c r="Z563" s="400">
        <v>41442</v>
      </c>
      <c r="AA563" s="400">
        <v>41446</v>
      </c>
      <c r="AB563" s="388" t="s">
        <v>98</v>
      </c>
      <c r="AC563" s="388" t="s">
        <v>4660</v>
      </c>
      <c r="AD563" s="388">
        <v>4</v>
      </c>
      <c r="AE563" s="388">
        <v>4</v>
      </c>
      <c r="AF563" s="388">
        <v>4</v>
      </c>
      <c r="AG563" s="388" t="s">
        <v>96</v>
      </c>
      <c r="AH563" s="388">
        <v>4</v>
      </c>
      <c r="AI563" s="388" t="s">
        <v>118</v>
      </c>
    </row>
    <row r="564" spans="1:35" ht="12.75" customHeight="1" x14ac:dyDescent="0.2">
      <c r="A564" s="397" t="str">
        <f t="shared" si="8"/>
        <v>Ofsted Webpage</v>
      </c>
      <c r="B564" s="388">
        <v>58515</v>
      </c>
      <c r="C564" s="388">
        <v>116433</v>
      </c>
      <c r="D564" s="388">
        <v>10006519</v>
      </c>
      <c r="E564" s="388" t="s">
        <v>1123</v>
      </c>
      <c r="F564" s="388" t="s">
        <v>90</v>
      </c>
      <c r="G564" s="388" t="s">
        <v>13</v>
      </c>
      <c r="H564" s="388" t="s">
        <v>1026</v>
      </c>
      <c r="I564" s="388" t="s">
        <v>131</v>
      </c>
      <c r="J564" s="388" t="s">
        <v>131</v>
      </c>
      <c r="K564" s="400" t="s">
        <v>195</v>
      </c>
      <c r="L564" s="388" t="s">
        <v>195</v>
      </c>
      <c r="M564" s="403">
        <v>10041172</v>
      </c>
      <c r="N564" s="388" t="s">
        <v>309</v>
      </c>
      <c r="O564" s="388" t="s">
        <v>104</v>
      </c>
      <c r="P564" s="400">
        <v>43130</v>
      </c>
      <c r="Q564" s="400">
        <v>43132</v>
      </c>
      <c r="R564" s="400">
        <v>43172</v>
      </c>
      <c r="S564" s="388">
        <v>4</v>
      </c>
      <c r="T564" s="388">
        <v>4</v>
      </c>
      <c r="U564" s="388">
        <v>4</v>
      </c>
      <c r="V564" s="388">
        <v>4</v>
      </c>
      <c r="W564" s="388">
        <v>4</v>
      </c>
      <c r="X564" s="388" t="s">
        <v>4480</v>
      </c>
      <c r="Y564" s="401">
        <v>10005065</v>
      </c>
      <c r="Z564" s="400">
        <v>42430</v>
      </c>
      <c r="AA564" s="400">
        <v>42433</v>
      </c>
      <c r="AB564" s="388" t="s">
        <v>309</v>
      </c>
      <c r="AC564" s="388" t="s">
        <v>4660</v>
      </c>
      <c r="AD564" s="388">
        <v>3</v>
      </c>
      <c r="AE564" s="388">
        <v>3</v>
      </c>
      <c r="AF564" s="388">
        <v>3</v>
      </c>
      <c r="AG564" s="388">
        <v>3</v>
      </c>
      <c r="AH564" s="388">
        <v>3</v>
      </c>
      <c r="AI564" s="388" t="s">
        <v>139</v>
      </c>
    </row>
    <row r="565" spans="1:35" ht="12.75" customHeight="1" x14ac:dyDescent="0.2">
      <c r="A565" s="397" t="str">
        <f t="shared" si="8"/>
        <v>Ofsted Webpage</v>
      </c>
      <c r="B565" s="388">
        <v>58520</v>
      </c>
      <c r="C565" s="388">
        <v>117735</v>
      </c>
      <c r="D565" s="388">
        <v>10010134</v>
      </c>
      <c r="E565" s="388" t="s">
        <v>5428</v>
      </c>
      <c r="F565" s="388" t="s">
        <v>90</v>
      </c>
      <c r="G565" s="388" t="s">
        <v>13</v>
      </c>
      <c r="H565" s="388" t="s">
        <v>266</v>
      </c>
      <c r="I565" s="388" t="s">
        <v>131</v>
      </c>
      <c r="J565" s="388" t="s">
        <v>131</v>
      </c>
      <c r="K565" s="400" t="s">
        <v>195</v>
      </c>
      <c r="L565" s="388" t="s">
        <v>195</v>
      </c>
      <c r="M565" s="403" t="s">
        <v>5429</v>
      </c>
      <c r="N565" s="388" t="s">
        <v>4695</v>
      </c>
      <c r="O565" s="388" t="s">
        <v>104</v>
      </c>
      <c r="P565" s="400">
        <v>40610</v>
      </c>
      <c r="Q565" s="400">
        <v>40613</v>
      </c>
      <c r="R565" s="400">
        <v>40648</v>
      </c>
      <c r="S565" s="388">
        <v>4</v>
      </c>
      <c r="T565" s="388">
        <v>4</v>
      </c>
      <c r="U565" s="388">
        <v>4</v>
      </c>
      <c r="V565" s="388" t="s">
        <v>96</v>
      </c>
      <c r="W565" s="388">
        <v>4</v>
      </c>
      <c r="X565" s="388" t="s">
        <v>96</v>
      </c>
      <c r="Y565" s="401" t="s">
        <v>195</v>
      </c>
      <c r="Z565" s="400" t="s">
        <v>195</v>
      </c>
      <c r="AA565" s="400" t="s">
        <v>195</v>
      </c>
      <c r="AB565" s="388" t="s">
        <v>195</v>
      </c>
      <c r="AC565" s="388" t="s">
        <v>195</v>
      </c>
      <c r="AD565" s="388" t="s">
        <v>195</v>
      </c>
      <c r="AE565" s="388" t="s">
        <v>195</v>
      </c>
      <c r="AF565" s="388" t="s">
        <v>195</v>
      </c>
      <c r="AG565" s="388" t="s">
        <v>195</v>
      </c>
      <c r="AH565" s="388" t="s">
        <v>195</v>
      </c>
      <c r="AI565" s="388" t="s">
        <v>4479</v>
      </c>
    </row>
    <row r="566" spans="1:35" ht="12.75" customHeight="1" x14ac:dyDescent="0.2">
      <c r="A566" s="397" t="str">
        <f t="shared" si="8"/>
        <v>Ofsted Webpage</v>
      </c>
      <c r="B566" s="388">
        <v>58521</v>
      </c>
      <c r="C566" s="388">
        <v>119756</v>
      </c>
      <c r="D566" s="388">
        <v>10033758</v>
      </c>
      <c r="E566" s="388" t="s">
        <v>1125</v>
      </c>
      <c r="F566" s="388" t="s">
        <v>90</v>
      </c>
      <c r="G566" s="388" t="s">
        <v>13</v>
      </c>
      <c r="H566" s="388" t="s">
        <v>167</v>
      </c>
      <c r="I566" s="388" t="s">
        <v>102</v>
      </c>
      <c r="J566" s="388" t="s">
        <v>102</v>
      </c>
      <c r="K566" s="400" t="s">
        <v>195</v>
      </c>
      <c r="L566" s="400" t="s">
        <v>195</v>
      </c>
      <c r="M566" s="403">
        <v>10040613</v>
      </c>
      <c r="N566" s="400" t="s">
        <v>136</v>
      </c>
      <c r="O566" s="400" t="s">
        <v>104</v>
      </c>
      <c r="P566" s="400">
        <v>43060</v>
      </c>
      <c r="Q566" s="400">
        <v>43063</v>
      </c>
      <c r="R566" s="400">
        <v>43130</v>
      </c>
      <c r="S566" s="404">
        <v>1</v>
      </c>
      <c r="T566" s="404">
        <v>1</v>
      </c>
      <c r="U566" s="404">
        <v>1</v>
      </c>
      <c r="V566" s="404">
        <v>1</v>
      </c>
      <c r="W566" s="404">
        <v>1</v>
      </c>
      <c r="X566" s="400" t="s">
        <v>4480</v>
      </c>
      <c r="Y566" s="403">
        <v>10005066</v>
      </c>
      <c r="Z566" s="400">
        <v>42290</v>
      </c>
      <c r="AA566" s="400">
        <v>42293</v>
      </c>
      <c r="AB566" s="400" t="s">
        <v>136</v>
      </c>
      <c r="AC566" s="400" t="s">
        <v>4660</v>
      </c>
      <c r="AD566" s="404">
        <v>2</v>
      </c>
      <c r="AE566" s="404">
        <v>2</v>
      </c>
      <c r="AF566" s="404">
        <v>2</v>
      </c>
      <c r="AG566" s="404">
        <v>2</v>
      </c>
      <c r="AH566" s="404">
        <v>2</v>
      </c>
      <c r="AI566" s="400" t="s">
        <v>118</v>
      </c>
    </row>
    <row r="567" spans="1:35" ht="12.75" customHeight="1" x14ac:dyDescent="0.2">
      <c r="A567" s="397" t="str">
        <f t="shared" si="8"/>
        <v>Ofsted Webpage</v>
      </c>
      <c r="B567" s="388">
        <v>58534</v>
      </c>
      <c r="C567" s="388">
        <v>118435</v>
      </c>
      <c r="D567" s="388">
        <v>10022117</v>
      </c>
      <c r="E567" s="388" t="s">
        <v>1127</v>
      </c>
      <c r="F567" s="388" t="s">
        <v>90</v>
      </c>
      <c r="G567" s="388" t="s">
        <v>13</v>
      </c>
      <c r="H567" s="388" t="s">
        <v>312</v>
      </c>
      <c r="I567" s="388" t="s">
        <v>131</v>
      </c>
      <c r="J567" s="388" t="s">
        <v>131</v>
      </c>
      <c r="K567" s="400" t="s">
        <v>195</v>
      </c>
      <c r="L567" s="388" t="s">
        <v>195</v>
      </c>
      <c r="M567" s="403">
        <v>10011563</v>
      </c>
      <c r="N567" s="388" t="s">
        <v>121</v>
      </c>
      <c r="O567" s="388" t="s">
        <v>104</v>
      </c>
      <c r="P567" s="400">
        <v>42422</v>
      </c>
      <c r="Q567" s="400">
        <v>42425</v>
      </c>
      <c r="R567" s="400">
        <v>42447</v>
      </c>
      <c r="S567" s="388">
        <v>1</v>
      </c>
      <c r="T567" s="388">
        <v>1</v>
      </c>
      <c r="U567" s="388">
        <v>1</v>
      </c>
      <c r="V567" s="388">
        <v>1</v>
      </c>
      <c r="W567" s="388">
        <v>1</v>
      </c>
      <c r="X567" s="388" t="s">
        <v>4480</v>
      </c>
      <c r="Y567" s="401" t="s">
        <v>5257</v>
      </c>
      <c r="Z567" s="400">
        <v>40477</v>
      </c>
      <c r="AA567" s="400">
        <v>40480</v>
      </c>
      <c r="AB567" s="388" t="s">
        <v>4893</v>
      </c>
      <c r="AC567" s="388" t="s">
        <v>4660</v>
      </c>
      <c r="AD567" s="388">
        <v>1</v>
      </c>
      <c r="AE567" s="388">
        <v>1</v>
      </c>
      <c r="AF567" s="388">
        <v>1</v>
      </c>
      <c r="AG567" s="388" t="s">
        <v>96</v>
      </c>
      <c r="AH567" s="388">
        <v>1</v>
      </c>
      <c r="AI567" s="388" t="s">
        <v>4537</v>
      </c>
    </row>
    <row r="568" spans="1:35" ht="12.75" customHeight="1" x14ac:dyDescent="0.2">
      <c r="A568" s="397" t="str">
        <f t="shared" si="8"/>
        <v>Ofsted Webpage</v>
      </c>
      <c r="B568" s="388">
        <v>58536</v>
      </c>
      <c r="C568" s="388">
        <v>118445</v>
      </c>
      <c r="D568" s="388">
        <v>10023115</v>
      </c>
      <c r="E568" s="388" t="s">
        <v>5381</v>
      </c>
      <c r="F568" s="388" t="s">
        <v>90</v>
      </c>
      <c r="G568" s="388" t="s">
        <v>13</v>
      </c>
      <c r="H568" s="388" t="s">
        <v>1316</v>
      </c>
      <c r="I568" s="388" t="s">
        <v>131</v>
      </c>
      <c r="J568" s="388" t="s">
        <v>131</v>
      </c>
      <c r="K568" s="400" t="s">
        <v>195</v>
      </c>
      <c r="L568" s="388" t="s">
        <v>195</v>
      </c>
      <c r="M568" s="403" t="s">
        <v>5382</v>
      </c>
      <c r="N568" s="388" t="s">
        <v>4893</v>
      </c>
      <c r="O568" s="388" t="s">
        <v>104</v>
      </c>
      <c r="P568" s="400">
        <v>40505</v>
      </c>
      <c r="Q568" s="400">
        <v>40508</v>
      </c>
      <c r="R568" s="400">
        <v>40549</v>
      </c>
      <c r="S568" s="388">
        <v>2</v>
      </c>
      <c r="T568" s="388">
        <v>3</v>
      </c>
      <c r="U568" s="388">
        <v>2</v>
      </c>
      <c r="V568" s="388" t="s">
        <v>96</v>
      </c>
      <c r="W568" s="388">
        <v>2</v>
      </c>
      <c r="X568" s="388" t="s">
        <v>96</v>
      </c>
      <c r="Y568" s="401" t="s">
        <v>195</v>
      </c>
      <c r="Z568" s="400" t="s">
        <v>195</v>
      </c>
      <c r="AA568" s="400" t="s">
        <v>195</v>
      </c>
      <c r="AB568" s="388" t="s">
        <v>195</v>
      </c>
      <c r="AC568" s="388" t="s">
        <v>195</v>
      </c>
      <c r="AD568" s="388" t="s">
        <v>195</v>
      </c>
      <c r="AE568" s="388" t="s">
        <v>195</v>
      </c>
      <c r="AF568" s="388" t="s">
        <v>195</v>
      </c>
      <c r="AG568" s="388" t="s">
        <v>195</v>
      </c>
      <c r="AH568" s="388" t="s">
        <v>195</v>
      </c>
      <c r="AI568" s="388" t="s">
        <v>4479</v>
      </c>
    </row>
    <row r="569" spans="1:35" ht="12.75" customHeight="1" x14ac:dyDescent="0.2">
      <c r="A569" s="397" t="str">
        <f t="shared" si="8"/>
        <v>Ofsted Webpage</v>
      </c>
      <c r="B569" s="388">
        <v>58538</v>
      </c>
      <c r="C569" s="388">
        <v>118449</v>
      </c>
      <c r="D569" s="388">
        <v>10022070</v>
      </c>
      <c r="E569" s="388" t="s">
        <v>4584</v>
      </c>
      <c r="F569" s="388" t="s">
        <v>90</v>
      </c>
      <c r="G569" s="388" t="s">
        <v>13</v>
      </c>
      <c r="H569" s="388" t="s">
        <v>403</v>
      </c>
      <c r="I569" s="388" t="s">
        <v>115</v>
      </c>
      <c r="J569" s="388" t="s">
        <v>115</v>
      </c>
      <c r="K569" s="400" t="s">
        <v>195</v>
      </c>
      <c r="L569" s="388" t="s">
        <v>195</v>
      </c>
      <c r="M569" s="403">
        <v>10037394</v>
      </c>
      <c r="N569" s="388" t="s">
        <v>121</v>
      </c>
      <c r="O569" s="388" t="s">
        <v>104</v>
      </c>
      <c r="P569" s="400">
        <v>43178</v>
      </c>
      <c r="Q569" s="400">
        <v>43180</v>
      </c>
      <c r="R569" s="400">
        <v>43217</v>
      </c>
      <c r="S569" s="388">
        <v>3</v>
      </c>
      <c r="T569" s="388">
        <v>3</v>
      </c>
      <c r="U569" s="388">
        <v>3</v>
      </c>
      <c r="V569" s="388">
        <v>2</v>
      </c>
      <c r="W569" s="388">
        <v>2</v>
      </c>
      <c r="X569" s="388" t="s">
        <v>4480</v>
      </c>
      <c r="Y569" s="401" t="s">
        <v>4585</v>
      </c>
      <c r="Z569" s="400">
        <v>40442</v>
      </c>
      <c r="AA569" s="400">
        <v>40445</v>
      </c>
      <c r="AB569" s="388" t="s">
        <v>4893</v>
      </c>
      <c r="AC569" s="388" t="s">
        <v>4660</v>
      </c>
      <c r="AD569" s="388">
        <v>4</v>
      </c>
      <c r="AE569" s="388">
        <v>4</v>
      </c>
      <c r="AF569" s="388">
        <v>3</v>
      </c>
      <c r="AG569" s="388" t="s">
        <v>96</v>
      </c>
      <c r="AH569" s="388">
        <v>3</v>
      </c>
      <c r="AI569" s="388" t="s">
        <v>118</v>
      </c>
    </row>
    <row r="570" spans="1:35" ht="12.75" customHeight="1" x14ac:dyDescent="0.2">
      <c r="A570" s="397" t="str">
        <f t="shared" si="8"/>
        <v>Ofsted Webpage</v>
      </c>
      <c r="B570" s="388">
        <v>58539</v>
      </c>
      <c r="C570" s="388">
        <v>118450</v>
      </c>
      <c r="D570" s="388">
        <v>10010549</v>
      </c>
      <c r="E570" s="388" t="s">
        <v>5222</v>
      </c>
      <c r="F570" s="388" t="s">
        <v>90</v>
      </c>
      <c r="G570" s="388" t="s">
        <v>13</v>
      </c>
      <c r="H570" s="388" t="s">
        <v>185</v>
      </c>
      <c r="I570" s="388" t="s">
        <v>186</v>
      </c>
      <c r="J570" s="388" t="s">
        <v>93</v>
      </c>
      <c r="K570" s="400" t="s">
        <v>195</v>
      </c>
      <c r="L570" s="388" t="s">
        <v>195</v>
      </c>
      <c r="M570" s="403" t="s">
        <v>5223</v>
      </c>
      <c r="N570" s="388" t="s">
        <v>4893</v>
      </c>
      <c r="O570" s="388" t="s">
        <v>104</v>
      </c>
      <c r="P570" s="400">
        <v>40505</v>
      </c>
      <c r="Q570" s="400">
        <v>40508</v>
      </c>
      <c r="R570" s="400">
        <v>40547</v>
      </c>
      <c r="S570" s="388">
        <v>3</v>
      </c>
      <c r="T570" s="388">
        <v>3</v>
      </c>
      <c r="U570" s="388">
        <v>3</v>
      </c>
      <c r="V570" s="388" t="s">
        <v>96</v>
      </c>
      <c r="W570" s="388">
        <v>2</v>
      </c>
      <c r="X570" s="388" t="s">
        <v>96</v>
      </c>
      <c r="Y570" s="401" t="s">
        <v>195</v>
      </c>
      <c r="Z570" s="400" t="s">
        <v>195</v>
      </c>
      <c r="AA570" s="400" t="s">
        <v>195</v>
      </c>
      <c r="AB570" s="388" t="s">
        <v>195</v>
      </c>
      <c r="AC570" s="388" t="s">
        <v>195</v>
      </c>
      <c r="AD570" s="388" t="s">
        <v>195</v>
      </c>
      <c r="AE570" s="388" t="s">
        <v>195</v>
      </c>
      <c r="AF570" s="388" t="s">
        <v>195</v>
      </c>
      <c r="AG570" s="388" t="s">
        <v>195</v>
      </c>
      <c r="AH570" s="388" t="s">
        <v>195</v>
      </c>
      <c r="AI570" s="388" t="s">
        <v>4479</v>
      </c>
    </row>
    <row r="571" spans="1:35" ht="12.75" customHeight="1" x14ac:dyDescent="0.2">
      <c r="A571" s="397" t="str">
        <f t="shared" si="8"/>
        <v>Ofsted Webpage</v>
      </c>
      <c r="B571" s="388">
        <v>58550</v>
      </c>
      <c r="C571" s="388">
        <v>118472</v>
      </c>
      <c r="D571" s="388">
        <v>10022513</v>
      </c>
      <c r="E571" s="388" t="s">
        <v>1129</v>
      </c>
      <c r="F571" s="388" t="s">
        <v>90</v>
      </c>
      <c r="G571" s="388" t="s">
        <v>13</v>
      </c>
      <c r="H571" s="388" t="s">
        <v>275</v>
      </c>
      <c r="I571" s="388" t="s">
        <v>186</v>
      </c>
      <c r="J571" s="388" t="s">
        <v>93</v>
      </c>
      <c r="K571" s="400">
        <v>42487</v>
      </c>
      <c r="L571" s="404">
        <v>1</v>
      </c>
      <c r="M571" s="403" t="s">
        <v>5206</v>
      </c>
      <c r="N571" s="400" t="s">
        <v>98</v>
      </c>
      <c r="O571" s="400" t="s">
        <v>104</v>
      </c>
      <c r="P571" s="400">
        <v>41120</v>
      </c>
      <c r="Q571" s="400">
        <v>41124</v>
      </c>
      <c r="R571" s="400">
        <v>41155</v>
      </c>
      <c r="S571" s="404">
        <v>2</v>
      </c>
      <c r="T571" s="404">
        <v>2</v>
      </c>
      <c r="U571" s="404">
        <v>2</v>
      </c>
      <c r="V571" s="404" t="s">
        <v>96</v>
      </c>
      <c r="W571" s="404">
        <v>2</v>
      </c>
      <c r="X571" s="400" t="s">
        <v>96</v>
      </c>
      <c r="Y571" s="402" t="s">
        <v>5207</v>
      </c>
      <c r="Z571" s="400">
        <v>39706</v>
      </c>
      <c r="AA571" s="400">
        <v>39709</v>
      </c>
      <c r="AB571" s="400" t="s">
        <v>4893</v>
      </c>
      <c r="AC571" s="400" t="s">
        <v>4660</v>
      </c>
      <c r="AD571" s="404">
        <v>2</v>
      </c>
      <c r="AE571" s="404">
        <v>2</v>
      </c>
      <c r="AF571" s="404">
        <v>2</v>
      </c>
      <c r="AG571" s="404" t="s">
        <v>96</v>
      </c>
      <c r="AH571" s="404">
        <v>2</v>
      </c>
      <c r="AI571" s="400" t="s">
        <v>4537</v>
      </c>
    </row>
    <row r="572" spans="1:35" ht="12.75" customHeight="1" x14ac:dyDescent="0.2">
      <c r="A572" s="397" t="str">
        <f t="shared" si="8"/>
        <v>Ofsted Webpage</v>
      </c>
      <c r="B572" s="388">
        <v>58551</v>
      </c>
      <c r="C572" s="388">
        <v>118473</v>
      </c>
      <c r="D572" s="388">
        <v>10020867</v>
      </c>
      <c r="E572" s="388" t="s">
        <v>1131</v>
      </c>
      <c r="F572" s="388" t="s">
        <v>90</v>
      </c>
      <c r="G572" s="388" t="s">
        <v>13</v>
      </c>
      <c r="H572" s="388" t="s">
        <v>149</v>
      </c>
      <c r="I572" s="388" t="s">
        <v>131</v>
      </c>
      <c r="J572" s="388" t="s">
        <v>131</v>
      </c>
      <c r="K572" s="400" t="s">
        <v>195</v>
      </c>
      <c r="L572" s="388" t="s">
        <v>195</v>
      </c>
      <c r="M572" s="403">
        <v>10005068</v>
      </c>
      <c r="N572" s="388" t="s">
        <v>121</v>
      </c>
      <c r="O572" s="388" t="s">
        <v>117</v>
      </c>
      <c r="P572" s="400">
        <v>42325</v>
      </c>
      <c r="Q572" s="400">
        <v>42327</v>
      </c>
      <c r="R572" s="400">
        <v>42402</v>
      </c>
      <c r="S572" s="388">
        <v>2</v>
      </c>
      <c r="T572" s="388">
        <v>2</v>
      </c>
      <c r="U572" s="388">
        <v>2</v>
      </c>
      <c r="V572" s="388">
        <v>2</v>
      </c>
      <c r="W572" s="388">
        <v>2</v>
      </c>
      <c r="X572" s="388" t="s">
        <v>4480</v>
      </c>
      <c r="Y572" s="401" t="s">
        <v>5287</v>
      </c>
      <c r="Z572" s="400">
        <v>40385</v>
      </c>
      <c r="AA572" s="400">
        <v>40388</v>
      </c>
      <c r="AB572" s="388" t="s">
        <v>4695</v>
      </c>
      <c r="AC572" s="388" t="s">
        <v>4660</v>
      </c>
      <c r="AD572" s="388">
        <v>2</v>
      </c>
      <c r="AE572" s="388">
        <v>2</v>
      </c>
      <c r="AF572" s="388">
        <v>2</v>
      </c>
      <c r="AG572" s="388" t="s">
        <v>96</v>
      </c>
      <c r="AH572" s="388">
        <v>2</v>
      </c>
      <c r="AI572" s="388" t="s">
        <v>4537</v>
      </c>
    </row>
    <row r="573" spans="1:35" ht="12.75" customHeight="1" x14ac:dyDescent="0.2">
      <c r="A573" s="397" t="str">
        <f t="shared" si="8"/>
        <v>Ofsted Webpage</v>
      </c>
      <c r="B573" s="388">
        <v>58560</v>
      </c>
      <c r="C573" s="388">
        <v>118490</v>
      </c>
      <c r="D573" s="388">
        <v>10022439</v>
      </c>
      <c r="E573" s="388" t="s">
        <v>283</v>
      </c>
      <c r="F573" s="388" t="s">
        <v>90</v>
      </c>
      <c r="G573" s="388" t="s">
        <v>13</v>
      </c>
      <c r="H573" s="388" t="s">
        <v>284</v>
      </c>
      <c r="I573" s="388" t="s">
        <v>115</v>
      </c>
      <c r="J573" s="388" t="s">
        <v>115</v>
      </c>
      <c r="K573" s="400">
        <v>42760</v>
      </c>
      <c r="L573" s="388">
        <v>1</v>
      </c>
      <c r="M573" s="403" t="s">
        <v>285</v>
      </c>
      <c r="N573" s="388" t="s">
        <v>98</v>
      </c>
      <c r="O573" s="388" t="s">
        <v>104</v>
      </c>
      <c r="P573" s="400">
        <v>41239</v>
      </c>
      <c r="Q573" s="400">
        <v>41243</v>
      </c>
      <c r="R573" s="400">
        <v>41283</v>
      </c>
      <c r="S573" s="388">
        <v>2</v>
      </c>
      <c r="T573" s="388">
        <v>2</v>
      </c>
      <c r="U573" s="388">
        <v>2</v>
      </c>
      <c r="V573" s="388" t="s">
        <v>96</v>
      </c>
      <c r="W573" s="388">
        <v>2</v>
      </c>
      <c r="X573" s="388" t="s">
        <v>96</v>
      </c>
      <c r="Y573" s="401" t="s">
        <v>5379</v>
      </c>
      <c r="Z573" s="400">
        <v>40357</v>
      </c>
      <c r="AA573" s="400">
        <v>40361</v>
      </c>
      <c r="AB573" s="388" t="s">
        <v>4695</v>
      </c>
      <c r="AC573" s="388" t="s">
        <v>4660</v>
      </c>
      <c r="AD573" s="388">
        <v>3</v>
      </c>
      <c r="AE573" s="388">
        <v>2</v>
      </c>
      <c r="AF573" s="388">
        <v>3</v>
      </c>
      <c r="AG573" s="388" t="s">
        <v>96</v>
      </c>
      <c r="AH573" s="388">
        <v>3</v>
      </c>
      <c r="AI573" s="388" t="s">
        <v>118</v>
      </c>
    </row>
    <row r="574" spans="1:35" ht="12.75" customHeight="1" x14ac:dyDescent="0.2">
      <c r="A574" s="397" t="str">
        <f t="shared" si="8"/>
        <v>Ofsted Webpage</v>
      </c>
      <c r="B574" s="388">
        <v>58562</v>
      </c>
      <c r="C574" s="388">
        <v>118492</v>
      </c>
      <c r="D574" s="388">
        <v>10021391</v>
      </c>
      <c r="E574" s="388" t="s">
        <v>4574</v>
      </c>
      <c r="F574" s="388" t="s">
        <v>90</v>
      </c>
      <c r="G574" s="388" t="s">
        <v>13</v>
      </c>
      <c r="H574" s="388" t="s">
        <v>374</v>
      </c>
      <c r="I574" s="388" t="s">
        <v>177</v>
      </c>
      <c r="J574" s="388" t="s">
        <v>177</v>
      </c>
      <c r="K574" s="400" t="s">
        <v>195</v>
      </c>
      <c r="L574" s="388" t="s">
        <v>195</v>
      </c>
      <c r="M574" s="403">
        <v>10046775</v>
      </c>
      <c r="N574" s="388" t="s">
        <v>121</v>
      </c>
      <c r="O574" s="388" t="s">
        <v>104</v>
      </c>
      <c r="P574" s="400">
        <v>43214</v>
      </c>
      <c r="Q574" s="400">
        <v>43216</v>
      </c>
      <c r="R574" s="400">
        <v>43250</v>
      </c>
      <c r="S574" s="388">
        <v>2</v>
      </c>
      <c r="T574" s="388">
        <v>2</v>
      </c>
      <c r="U574" s="388">
        <v>2</v>
      </c>
      <c r="V574" s="388">
        <v>2</v>
      </c>
      <c r="W574" s="388">
        <v>2</v>
      </c>
      <c r="X574" s="388" t="s">
        <v>4480</v>
      </c>
      <c r="Y574" s="401" t="s">
        <v>195</v>
      </c>
      <c r="Z574" s="400" t="s">
        <v>195</v>
      </c>
      <c r="AA574" s="400" t="s">
        <v>195</v>
      </c>
      <c r="AB574" s="388" t="s">
        <v>195</v>
      </c>
      <c r="AC574" s="388" t="s">
        <v>195</v>
      </c>
      <c r="AD574" s="388" t="s">
        <v>195</v>
      </c>
      <c r="AE574" s="388" t="s">
        <v>195</v>
      </c>
      <c r="AF574" s="388" t="s">
        <v>195</v>
      </c>
      <c r="AG574" s="388" t="s">
        <v>195</v>
      </c>
      <c r="AH574" s="388" t="s">
        <v>195</v>
      </c>
      <c r="AI574" s="388" t="s">
        <v>4479</v>
      </c>
    </row>
    <row r="575" spans="1:35" ht="12.75" customHeight="1" x14ac:dyDescent="0.2">
      <c r="A575" s="397" t="str">
        <f t="shared" si="8"/>
        <v>Ofsted Webpage</v>
      </c>
      <c r="B575" s="388">
        <v>58563</v>
      </c>
      <c r="C575" s="388">
        <v>118493</v>
      </c>
      <c r="D575" s="388">
        <v>10020395</v>
      </c>
      <c r="E575" s="388" t="s">
        <v>337</v>
      </c>
      <c r="F575" s="388" t="s">
        <v>90</v>
      </c>
      <c r="G575" s="388" t="s">
        <v>13</v>
      </c>
      <c r="H575" s="388" t="s">
        <v>793</v>
      </c>
      <c r="I575" s="388" t="s">
        <v>102</v>
      </c>
      <c r="J575" s="388" t="s">
        <v>102</v>
      </c>
      <c r="K575" s="400" t="s">
        <v>195</v>
      </c>
      <c r="L575" s="388" t="s">
        <v>195</v>
      </c>
      <c r="M575" s="403">
        <v>10046776</v>
      </c>
      <c r="N575" s="388" t="s">
        <v>132</v>
      </c>
      <c r="O575" s="388" t="s">
        <v>104</v>
      </c>
      <c r="P575" s="400">
        <v>43256</v>
      </c>
      <c r="Q575" s="400">
        <v>43259</v>
      </c>
      <c r="R575" s="400">
        <v>43285</v>
      </c>
      <c r="S575" s="388">
        <v>3</v>
      </c>
      <c r="T575" s="388">
        <v>3</v>
      </c>
      <c r="U575" s="388">
        <v>3</v>
      </c>
      <c r="V575" s="388">
        <v>3</v>
      </c>
      <c r="W575" s="388">
        <v>3</v>
      </c>
      <c r="X575" s="388" t="s">
        <v>4480</v>
      </c>
      <c r="Y575" s="401">
        <v>10020186</v>
      </c>
      <c r="Z575" s="400">
        <v>42674</v>
      </c>
      <c r="AA575" s="400">
        <v>42677</v>
      </c>
      <c r="AB575" s="388" t="s">
        <v>136</v>
      </c>
      <c r="AC575" s="388" t="s">
        <v>4660</v>
      </c>
      <c r="AD575" s="388">
        <v>3</v>
      </c>
      <c r="AE575" s="388">
        <v>3</v>
      </c>
      <c r="AF575" s="388">
        <v>3</v>
      </c>
      <c r="AG575" s="388">
        <v>2</v>
      </c>
      <c r="AH575" s="388">
        <v>3</v>
      </c>
      <c r="AI575" s="388" t="s">
        <v>4537</v>
      </c>
    </row>
    <row r="576" spans="1:35" ht="12.75" customHeight="1" x14ac:dyDescent="0.2">
      <c r="A576" s="397" t="str">
        <f t="shared" si="8"/>
        <v>Ofsted Webpage</v>
      </c>
      <c r="B576" s="388">
        <v>58567</v>
      </c>
      <c r="C576" s="388">
        <v>118501</v>
      </c>
      <c r="D576" s="388">
        <v>10009326</v>
      </c>
      <c r="E576" s="388" t="s">
        <v>4490</v>
      </c>
      <c r="F576" s="388" t="s">
        <v>90</v>
      </c>
      <c r="G576" s="388" t="s">
        <v>13</v>
      </c>
      <c r="H576" s="388" t="s">
        <v>342</v>
      </c>
      <c r="I576" s="388" t="s">
        <v>177</v>
      </c>
      <c r="J576" s="388" t="s">
        <v>177</v>
      </c>
      <c r="K576" s="400" t="s">
        <v>195</v>
      </c>
      <c r="L576" s="388" t="s">
        <v>195</v>
      </c>
      <c r="M576" s="403" t="s">
        <v>4491</v>
      </c>
      <c r="N576" s="388" t="s">
        <v>4695</v>
      </c>
      <c r="O576" s="388" t="s">
        <v>104</v>
      </c>
      <c r="P576" s="400">
        <v>40400</v>
      </c>
      <c r="Q576" s="400">
        <v>40403</v>
      </c>
      <c r="R576" s="400">
        <v>40441</v>
      </c>
      <c r="S576" s="388">
        <v>2</v>
      </c>
      <c r="T576" s="388">
        <v>2</v>
      </c>
      <c r="U576" s="388">
        <v>2</v>
      </c>
      <c r="V576" s="388" t="s">
        <v>96</v>
      </c>
      <c r="W576" s="388">
        <v>3</v>
      </c>
      <c r="X576" s="388" t="s">
        <v>96</v>
      </c>
      <c r="Y576" s="401" t="s">
        <v>195</v>
      </c>
      <c r="Z576" s="400" t="s">
        <v>195</v>
      </c>
      <c r="AA576" s="400" t="s">
        <v>195</v>
      </c>
      <c r="AB576" s="388" t="s">
        <v>195</v>
      </c>
      <c r="AC576" s="388" t="s">
        <v>195</v>
      </c>
      <c r="AD576" s="388" t="s">
        <v>195</v>
      </c>
      <c r="AE576" s="388" t="s">
        <v>195</v>
      </c>
      <c r="AF576" s="388" t="s">
        <v>195</v>
      </c>
      <c r="AG576" s="388" t="s">
        <v>195</v>
      </c>
      <c r="AH576" s="388" t="s">
        <v>195</v>
      </c>
      <c r="AI576" s="388" t="s">
        <v>4479</v>
      </c>
    </row>
    <row r="577" spans="1:35" ht="12.75" customHeight="1" x14ac:dyDescent="0.2">
      <c r="A577" s="397" t="str">
        <f t="shared" si="8"/>
        <v>Ofsted Webpage</v>
      </c>
      <c r="B577" s="388">
        <v>58568</v>
      </c>
      <c r="C577" s="388">
        <v>118503</v>
      </c>
      <c r="D577" s="388">
        <v>10023313</v>
      </c>
      <c r="E577" s="388" t="s">
        <v>5196</v>
      </c>
      <c r="F577" s="388" t="s">
        <v>90</v>
      </c>
      <c r="G577" s="388" t="s">
        <v>13</v>
      </c>
      <c r="H577" s="388" t="s">
        <v>736</v>
      </c>
      <c r="I577" s="388" t="s">
        <v>115</v>
      </c>
      <c r="J577" s="388" t="s">
        <v>115</v>
      </c>
      <c r="K577" s="400" t="s">
        <v>195</v>
      </c>
      <c r="L577" s="400" t="s">
        <v>195</v>
      </c>
      <c r="M577" s="403" t="s">
        <v>5197</v>
      </c>
      <c r="N577" s="400" t="s">
        <v>4893</v>
      </c>
      <c r="O577" s="400" t="s">
        <v>104</v>
      </c>
      <c r="P577" s="400">
        <v>40456</v>
      </c>
      <c r="Q577" s="400">
        <v>40459</v>
      </c>
      <c r="R577" s="400">
        <v>40494</v>
      </c>
      <c r="S577" s="404">
        <v>2</v>
      </c>
      <c r="T577" s="404">
        <v>2</v>
      </c>
      <c r="U577" s="404">
        <v>1</v>
      </c>
      <c r="V577" s="404" t="s">
        <v>96</v>
      </c>
      <c r="W577" s="404">
        <v>1</v>
      </c>
      <c r="X577" s="400" t="s">
        <v>96</v>
      </c>
      <c r="Y577" s="402" t="s">
        <v>195</v>
      </c>
      <c r="Z577" s="400" t="s">
        <v>195</v>
      </c>
      <c r="AA577" s="400" t="s">
        <v>195</v>
      </c>
      <c r="AB577" s="400" t="s">
        <v>195</v>
      </c>
      <c r="AC577" s="400" t="s">
        <v>195</v>
      </c>
      <c r="AD577" s="400" t="s">
        <v>195</v>
      </c>
      <c r="AE577" s="400" t="s">
        <v>195</v>
      </c>
      <c r="AF577" s="400" t="s">
        <v>195</v>
      </c>
      <c r="AG577" s="400" t="s">
        <v>195</v>
      </c>
      <c r="AH577" s="400" t="s">
        <v>195</v>
      </c>
      <c r="AI577" s="400" t="s">
        <v>4479</v>
      </c>
    </row>
    <row r="578" spans="1:35" ht="12.75" customHeight="1" x14ac:dyDescent="0.2">
      <c r="A578" s="397" t="str">
        <f t="shared" si="8"/>
        <v>Ofsted Webpage</v>
      </c>
      <c r="B578" s="388">
        <v>58570</v>
      </c>
      <c r="C578" s="388">
        <v>124505</v>
      </c>
      <c r="D578" s="388">
        <v>10022405</v>
      </c>
      <c r="E578" s="388" t="s">
        <v>1847</v>
      </c>
      <c r="F578" s="388" t="s">
        <v>90</v>
      </c>
      <c r="G578" s="388" t="s">
        <v>13</v>
      </c>
      <c r="H578" s="388" t="s">
        <v>559</v>
      </c>
      <c r="I578" s="388" t="s">
        <v>186</v>
      </c>
      <c r="J578" s="388" t="s">
        <v>93</v>
      </c>
      <c r="K578" s="400" t="s">
        <v>195</v>
      </c>
      <c r="L578" s="388" t="s">
        <v>195</v>
      </c>
      <c r="M578" s="403">
        <v>10041124</v>
      </c>
      <c r="N578" s="388" t="s">
        <v>121</v>
      </c>
      <c r="O578" s="388" t="s">
        <v>104</v>
      </c>
      <c r="P578" s="400">
        <v>43075</v>
      </c>
      <c r="Q578" s="400">
        <v>43077</v>
      </c>
      <c r="R578" s="400">
        <v>43122</v>
      </c>
      <c r="S578" s="388">
        <v>3</v>
      </c>
      <c r="T578" s="388">
        <v>3</v>
      </c>
      <c r="U578" s="388">
        <v>3</v>
      </c>
      <c r="V578" s="388">
        <v>3</v>
      </c>
      <c r="W578" s="388">
        <v>3</v>
      </c>
      <c r="X578" s="388" t="s">
        <v>4480</v>
      </c>
      <c r="Y578" s="401" t="s">
        <v>1848</v>
      </c>
      <c r="Z578" s="400">
        <v>42178</v>
      </c>
      <c r="AA578" s="400">
        <v>42181</v>
      </c>
      <c r="AB578" s="388" t="s">
        <v>123</v>
      </c>
      <c r="AC578" s="388" t="s">
        <v>4660</v>
      </c>
      <c r="AD578" s="388">
        <v>2</v>
      </c>
      <c r="AE578" s="388">
        <v>2</v>
      </c>
      <c r="AF578" s="388">
        <v>2</v>
      </c>
      <c r="AG578" s="388" t="s">
        <v>96</v>
      </c>
      <c r="AH578" s="388">
        <v>2</v>
      </c>
      <c r="AI578" s="388" t="s">
        <v>139</v>
      </c>
    </row>
    <row r="579" spans="1:35" ht="12.75" customHeight="1" x14ac:dyDescent="0.2">
      <c r="A579" s="397" t="str">
        <f t="shared" si="8"/>
        <v>Ofsted Webpage</v>
      </c>
      <c r="B579" s="388">
        <v>58581</v>
      </c>
      <c r="C579" s="388">
        <v>118525</v>
      </c>
      <c r="D579" s="388">
        <v>10019431</v>
      </c>
      <c r="E579" s="388" t="s">
        <v>1137</v>
      </c>
      <c r="F579" s="388" t="s">
        <v>90</v>
      </c>
      <c r="G579" s="388" t="s">
        <v>13</v>
      </c>
      <c r="H579" s="388" t="s">
        <v>511</v>
      </c>
      <c r="I579" s="388" t="s">
        <v>186</v>
      </c>
      <c r="J579" s="388" t="s">
        <v>93</v>
      </c>
      <c r="K579" s="400">
        <v>42389</v>
      </c>
      <c r="L579" s="388">
        <v>1</v>
      </c>
      <c r="M579" s="403" t="s">
        <v>5189</v>
      </c>
      <c r="N579" s="388" t="s">
        <v>4893</v>
      </c>
      <c r="O579" s="388" t="s">
        <v>104</v>
      </c>
      <c r="P579" s="400">
        <v>40581</v>
      </c>
      <c r="Q579" s="400">
        <v>40585</v>
      </c>
      <c r="R579" s="400">
        <v>40621</v>
      </c>
      <c r="S579" s="388">
        <v>2</v>
      </c>
      <c r="T579" s="388">
        <v>2</v>
      </c>
      <c r="U579" s="388">
        <v>2</v>
      </c>
      <c r="V579" s="388" t="s">
        <v>96</v>
      </c>
      <c r="W579" s="388">
        <v>1</v>
      </c>
      <c r="X579" s="388" t="s">
        <v>96</v>
      </c>
      <c r="Y579" s="401" t="s">
        <v>195</v>
      </c>
      <c r="Z579" s="400" t="s">
        <v>195</v>
      </c>
      <c r="AA579" s="400" t="s">
        <v>195</v>
      </c>
      <c r="AB579" s="388" t="s">
        <v>195</v>
      </c>
      <c r="AC579" s="388" t="s">
        <v>195</v>
      </c>
      <c r="AD579" s="388" t="s">
        <v>195</v>
      </c>
      <c r="AE579" s="388" t="s">
        <v>195</v>
      </c>
      <c r="AF579" s="388" t="s">
        <v>195</v>
      </c>
      <c r="AG579" s="388" t="s">
        <v>195</v>
      </c>
      <c r="AH579" s="388" t="s">
        <v>195</v>
      </c>
      <c r="AI579" s="388" t="s">
        <v>4479</v>
      </c>
    </row>
    <row r="580" spans="1:35" ht="12.75" customHeight="1" x14ac:dyDescent="0.2">
      <c r="A580" s="397" t="str">
        <f t="shared" si="8"/>
        <v>Ofsted Webpage</v>
      </c>
      <c r="B580" s="388">
        <v>58586</v>
      </c>
      <c r="C580" s="388">
        <v>118531</v>
      </c>
      <c r="D580" s="388">
        <v>10019065</v>
      </c>
      <c r="E580" s="388" t="s">
        <v>5226</v>
      </c>
      <c r="F580" s="388" t="s">
        <v>90</v>
      </c>
      <c r="G580" s="388" t="s">
        <v>13</v>
      </c>
      <c r="H580" s="388" t="s">
        <v>342</v>
      </c>
      <c r="I580" s="388" t="s">
        <v>177</v>
      </c>
      <c r="J580" s="388" t="s">
        <v>177</v>
      </c>
      <c r="K580" s="400" t="s">
        <v>195</v>
      </c>
      <c r="L580" s="388" t="s">
        <v>195</v>
      </c>
      <c r="M580" s="403" t="s">
        <v>5227</v>
      </c>
      <c r="N580" s="388" t="s">
        <v>4695</v>
      </c>
      <c r="O580" s="388" t="s">
        <v>104</v>
      </c>
      <c r="P580" s="400">
        <v>40519</v>
      </c>
      <c r="Q580" s="400">
        <v>40522</v>
      </c>
      <c r="R580" s="400">
        <v>40562</v>
      </c>
      <c r="S580" s="388">
        <v>2</v>
      </c>
      <c r="T580" s="388">
        <v>2</v>
      </c>
      <c r="U580" s="388">
        <v>2</v>
      </c>
      <c r="V580" s="388" t="s">
        <v>96</v>
      </c>
      <c r="W580" s="388">
        <v>2</v>
      </c>
      <c r="X580" s="388" t="s">
        <v>96</v>
      </c>
      <c r="Y580" s="401" t="s">
        <v>195</v>
      </c>
      <c r="Z580" s="400" t="s">
        <v>195</v>
      </c>
      <c r="AA580" s="400" t="s">
        <v>195</v>
      </c>
      <c r="AB580" s="388" t="s">
        <v>195</v>
      </c>
      <c r="AC580" s="388" t="s">
        <v>195</v>
      </c>
      <c r="AD580" s="388" t="s">
        <v>195</v>
      </c>
      <c r="AE580" s="388" t="s">
        <v>195</v>
      </c>
      <c r="AF580" s="388" t="s">
        <v>195</v>
      </c>
      <c r="AG580" s="388" t="s">
        <v>195</v>
      </c>
      <c r="AH580" s="388" t="s">
        <v>195</v>
      </c>
      <c r="AI580" s="388" t="s">
        <v>4479</v>
      </c>
    </row>
    <row r="581" spans="1:35" ht="12.75" customHeight="1" x14ac:dyDescent="0.2">
      <c r="A581" s="397" t="str">
        <f t="shared" ref="A581:A644" si="9">IF(B581&lt;&gt;"",HYPERLINK(CONCATENATE("http://reports.ofsted.gov.uk/inspection-reports/find-inspection-report/provider/ELS/",B581),"Ofsted Webpage"),"")</f>
        <v>Ofsted Webpage</v>
      </c>
      <c r="B581" s="388">
        <v>58587</v>
      </c>
      <c r="C581" s="388">
        <v>118533</v>
      </c>
      <c r="D581" s="388">
        <v>10022461</v>
      </c>
      <c r="E581" s="388" t="s">
        <v>134</v>
      </c>
      <c r="F581" s="388" t="s">
        <v>90</v>
      </c>
      <c r="G581" s="388" t="s">
        <v>13</v>
      </c>
      <c r="H581" s="388" t="s">
        <v>457</v>
      </c>
      <c r="I581" s="388" t="s">
        <v>115</v>
      </c>
      <c r="J581" s="388" t="s">
        <v>115</v>
      </c>
      <c r="K581" s="400" t="s">
        <v>195</v>
      </c>
      <c r="L581" s="388" t="s">
        <v>195</v>
      </c>
      <c r="M581" s="403">
        <v>10022543</v>
      </c>
      <c r="N581" s="388" t="s">
        <v>136</v>
      </c>
      <c r="O581" s="388" t="s">
        <v>104</v>
      </c>
      <c r="P581" s="400">
        <v>42745</v>
      </c>
      <c r="Q581" s="400">
        <v>42748</v>
      </c>
      <c r="R581" s="400">
        <v>42818</v>
      </c>
      <c r="S581" s="388">
        <v>3</v>
      </c>
      <c r="T581" s="388">
        <v>3</v>
      </c>
      <c r="U581" s="388">
        <v>3</v>
      </c>
      <c r="V581" s="388">
        <v>3</v>
      </c>
      <c r="W581" s="388">
        <v>3</v>
      </c>
      <c r="X581" s="388" t="s">
        <v>4480</v>
      </c>
      <c r="Y581" s="401" t="s">
        <v>137</v>
      </c>
      <c r="Z581" s="400">
        <v>41786</v>
      </c>
      <c r="AA581" s="400">
        <v>41789</v>
      </c>
      <c r="AB581" s="388" t="s">
        <v>138</v>
      </c>
      <c r="AC581" s="388" t="s">
        <v>4660</v>
      </c>
      <c r="AD581" s="388">
        <v>2</v>
      </c>
      <c r="AE581" s="388">
        <v>2</v>
      </c>
      <c r="AF581" s="388">
        <v>2</v>
      </c>
      <c r="AG581" s="388" t="s">
        <v>96</v>
      </c>
      <c r="AH581" s="388">
        <v>2</v>
      </c>
      <c r="AI581" s="388" t="s">
        <v>139</v>
      </c>
    </row>
    <row r="582" spans="1:35" ht="12.75" customHeight="1" x14ac:dyDescent="0.2">
      <c r="A582" s="397" t="str">
        <f t="shared" si="9"/>
        <v>Ofsted Webpage</v>
      </c>
      <c r="B582" s="388">
        <v>58588</v>
      </c>
      <c r="C582" s="388">
        <v>118082</v>
      </c>
      <c r="D582" s="388">
        <v>10019780</v>
      </c>
      <c r="E582" s="388" t="s">
        <v>1139</v>
      </c>
      <c r="F582" s="388" t="s">
        <v>170</v>
      </c>
      <c r="G582" s="388" t="s">
        <v>13</v>
      </c>
      <c r="H582" s="388" t="s">
        <v>194</v>
      </c>
      <c r="I582" s="388" t="s">
        <v>155</v>
      </c>
      <c r="J582" s="388" t="s">
        <v>155</v>
      </c>
      <c r="K582" s="400" t="s">
        <v>195</v>
      </c>
      <c r="L582" s="388" t="s">
        <v>195</v>
      </c>
      <c r="M582" s="403">
        <v>10011532</v>
      </c>
      <c r="N582" s="388" t="s">
        <v>136</v>
      </c>
      <c r="O582" s="388" t="s">
        <v>104</v>
      </c>
      <c r="P582" s="400">
        <v>42549</v>
      </c>
      <c r="Q582" s="400">
        <v>42552</v>
      </c>
      <c r="R582" s="400">
        <v>42597</v>
      </c>
      <c r="S582" s="388">
        <v>2</v>
      </c>
      <c r="T582" s="388">
        <v>2</v>
      </c>
      <c r="U582" s="388">
        <v>2</v>
      </c>
      <c r="V582" s="388">
        <v>2</v>
      </c>
      <c r="W582" s="388">
        <v>2</v>
      </c>
      <c r="X582" s="388" t="s">
        <v>4480</v>
      </c>
      <c r="Y582" s="401" t="s">
        <v>4920</v>
      </c>
      <c r="Z582" s="400">
        <v>40805</v>
      </c>
      <c r="AA582" s="400">
        <v>40809</v>
      </c>
      <c r="AB582" s="388" t="s">
        <v>98</v>
      </c>
      <c r="AC582" s="388" t="s">
        <v>4660</v>
      </c>
      <c r="AD582" s="388">
        <v>2</v>
      </c>
      <c r="AE582" s="388">
        <v>2</v>
      </c>
      <c r="AF582" s="388">
        <v>2</v>
      </c>
      <c r="AG582" s="388" t="s">
        <v>96</v>
      </c>
      <c r="AH582" s="388">
        <v>2</v>
      </c>
      <c r="AI582" s="388" t="s">
        <v>4537</v>
      </c>
    </row>
    <row r="583" spans="1:35" ht="12.75" customHeight="1" x14ac:dyDescent="0.2">
      <c r="A583" s="397" t="str">
        <f t="shared" si="9"/>
        <v>Ofsted Webpage</v>
      </c>
      <c r="B583" s="388">
        <v>58590</v>
      </c>
      <c r="C583" s="388">
        <v>118470</v>
      </c>
      <c r="D583" s="388">
        <v>10023368</v>
      </c>
      <c r="E583" s="388" t="s">
        <v>1141</v>
      </c>
      <c r="F583" s="388" t="s">
        <v>170</v>
      </c>
      <c r="G583" s="388" t="s">
        <v>13</v>
      </c>
      <c r="H583" s="388" t="s">
        <v>1142</v>
      </c>
      <c r="I583" s="388" t="s">
        <v>1143</v>
      </c>
      <c r="J583" s="388" t="s">
        <v>177</v>
      </c>
      <c r="K583" s="400">
        <v>42321</v>
      </c>
      <c r="L583" s="388">
        <v>1</v>
      </c>
      <c r="M583" s="403" t="s">
        <v>3596</v>
      </c>
      <c r="N583" s="388" t="s">
        <v>98</v>
      </c>
      <c r="O583" s="388" t="s">
        <v>104</v>
      </c>
      <c r="P583" s="400">
        <v>41170</v>
      </c>
      <c r="Q583" s="400">
        <v>41173</v>
      </c>
      <c r="R583" s="400">
        <v>41208</v>
      </c>
      <c r="S583" s="388">
        <v>2</v>
      </c>
      <c r="T583" s="388">
        <v>2</v>
      </c>
      <c r="U583" s="388">
        <v>2</v>
      </c>
      <c r="V583" s="388" t="s">
        <v>96</v>
      </c>
      <c r="W583" s="388">
        <v>1</v>
      </c>
      <c r="X583" s="388" t="s">
        <v>96</v>
      </c>
      <c r="Y583" s="401" t="s">
        <v>4914</v>
      </c>
      <c r="Z583" s="400">
        <v>40498</v>
      </c>
      <c r="AA583" s="400">
        <v>40501</v>
      </c>
      <c r="AB583" s="388" t="s">
        <v>98</v>
      </c>
      <c r="AC583" s="388" t="s">
        <v>4660</v>
      </c>
      <c r="AD583" s="388">
        <v>3</v>
      </c>
      <c r="AE583" s="388">
        <v>3</v>
      </c>
      <c r="AF583" s="388">
        <v>3</v>
      </c>
      <c r="AG583" s="388" t="s">
        <v>96</v>
      </c>
      <c r="AH583" s="388">
        <v>3</v>
      </c>
      <c r="AI583" s="388" t="s">
        <v>118</v>
      </c>
    </row>
    <row r="584" spans="1:35" ht="12.75" customHeight="1" x14ac:dyDescent="0.2">
      <c r="A584" s="397" t="str">
        <f t="shared" si="9"/>
        <v>Ofsted Webpage</v>
      </c>
      <c r="B584" s="388">
        <v>58591</v>
      </c>
      <c r="C584" s="388">
        <v>118481</v>
      </c>
      <c r="D584" s="388">
        <v>10023415</v>
      </c>
      <c r="E584" s="388" t="s">
        <v>1145</v>
      </c>
      <c r="F584" s="388" t="s">
        <v>170</v>
      </c>
      <c r="G584" s="388" t="s">
        <v>13</v>
      </c>
      <c r="H584" s="388" t="s">
        <v>266</v>
      </c>
      <c r="I584" s="388" t="s">
        <v>131</v>
      </c>
      <c r="J584" s="388" t="s">
        <v>131</v>
      </c>
      <c r="K584" s="400" t="s">
        <v>195</v>
      </c>
      <c r="L584" s="388" t="s">
        <v>195</v>
      </c>
      <c r="M584" s="403">
        <v>10011533</v>
      </c>
      <c r="N584" s="388" t="s">
        <v>136</v>
      </c>
      <c r="O584" s="388" t="s">
        <v>104</v>
      </c>
      <c r="P584" s="400">
        <v>42500</v>
      </c>
      <c r="Q584" s="400">
        <v>42503</v>
      </c>
      <c r="R584" s="400">
        <v>42524</v>
      </c>
      <c r="S584" s="388">
        <v>2</v>
      </c>
      <c r="T584" s="388">
        <v>2</v>
      </c>
      <c r="U584" s="388">
        <v>2</v>
      </c>
      <c r="V584" s="388">
        <v>2</v>
      </c>
      <c r="W584" s="388">
        <v>2</v>
      </c>
      <c r="X584" s="388" t="s">
        <v>4480</v>
      </c>
      <c r="Y584" s="401" t="s">
        <v>4918</v>
      </c>
      <c r="Z584" s="400">
        <v>40728</v>
      </c>
      <c r="AA584" s="400">
        <v>40732</v>
      </c>
      <c r="AB584" s="388" t="s">
        <v>98</v>
      </c>
      <c r="AC584" s="388" t="s">
        <v>4660</v>
      </c>
      <c r="AD584" s="388">
        <v>2</v>
      </c>
      <c r="AE584" s="388">
        <v>2</v>
      </c>
      <c r="AF584" s="388">
        <v>2</v>
      </c>
      <c r="AG584" s="388" t="s">
        <v>96</v>
      </c>
      <c r="AH584" s="388">
        <v>2</v>
      </c>
      <c r="AI584" s="388" t="s">
        <v>4537</v>
      </c>
    </row>
    <row r="585" spans="1:35" ht="12.75" customHeight="1" x14ac:dyDescent="0.2">
      <c r="A585" s="397" t="str">
        <f t="shared" si="9"/>
        <v>Ofsted Webpage</v>
      </c>
      <c r="B585" s="388">
        <v>58595</v>
      </c>
      <c r="C585" s="388">
        <v>121273</v>
      </c>
      <c r="D585" s="388">
        <v>10021292</v>
      </c>
      <c r="E585" s="388" t="s">
        <v>4655</v>
      </c>
      <c r="F585" s="388" t="s">
        <v>90</v>
      </c>
      <c r="G585" s="388" t="s">
        <v>13</v>
      </c>
      <c r="H585" s="388" t="s">
        <v>160</v>
      </c>
      <c r="I585" s="388" t="s">
        <v>161</v>
      </c>
      <c r="J585" s="388" t="s">
        <v>161</v>
      </c>
      <c r="K585" s="400" t="s">
        <v>195</v>
      </c>
      <c r="L585" s="388" t="s">
        <v>195</v>
      </c>
      <c r="M585" s="403" t="s">
        <v>195</v>
      </c>
      <c r="N585" s="388" t="s">
        <v>195</v>
      </c>
      <c r="O585" s="388" t="s">
        <v>195</v>
      </c>
      <c r="P585" s="400" t="s">
        <v>195</v>
      </c>
      <c r="Q585" s="400" t="s">
        <v>195</v>
      </c>
      <c r="R585" s="400" t="s">
        <v>195</v>
      </c>
      <c r="S585" s="388" t="s">
        <v>195</v>
      </c>
      <c r="T585" s="388" t="s">
        <v>195</v>
      </c>
      <c r="U585" s="388" t="s">
        <v>195</v>
      </c>
      <c r="V585" s="388" t="s">
        <v>195</v>
      </c>
      <c r="W585" s="388" t="s">
        <v>195</v>
      </c>
      <c r="X585" s="388" t="s">
        <v>195</v>
      </c>
      <c r="Y585" s="401" t="s">
        <v>195</v>
      </c>
      <c r="Z585" s="400" t="s">
        <v>195</v>
      </c>
      <c r="AA585" s="400" t="s">
        <v>195</v>
      </c>
      <c r="AB585" s="388" t="s">
        <v>195</v>
      </c>
      <c r="AC585" s="388" t="s">
        <v>195</v>
      </c>
      <c r="AD585" s="388" t="s">
        <v>195</v>
      </c>
      <c r="AE585" s="388" t="s">
        <v>195</v>
      </c>
      <c r="AF585" s="388" t="s">
        <v>195</v>
      </c>
      <c r="AG585" s="388" t="s">
        <v>195</v>
      </c>
      <c r="AH585" s="388" t="s">
        <v>195</v>
      </c>
      <c r="AI585" s="388" t="s">
        <v>195</v>
      </c>
    </row>
    <row r="586" spans="1:35" ht="12.75" customHeight="1" x14ac:dyDescent="0.2">
      <c r="A586" s="397" t="str">
        <f t="shared" si="9"/>
        <v>Ofsted Webpage</v>
      </c>
      <c r="B586" s="388">
        <v>58611</v>
      </c>
      <c r="C586" s="388">
        <v>118798</v>
      </c>
      <c r="D586" s="388">
        <v>10021684</v>
      </c>
      <c r="E586" s="388" t="s">
        <v>1850</v>
      </c>
      <c r="F586" s="388" t="s">
        <v>259</v>
      </c>
      <c r="G586" s="388" t="s">
        <v>14</v>
      </c>
      <c r="H586" s="388" t="s">
        <v>515</v>
      </c>
      <c r="I586" s="388" t="s">
        <v>115</v>
      </c>
      <c r="J586" s="388" t="s">
        <v>115</v>
      </c>
      <c r="K586" s="400">
        <v>43040</v>
      </c>
      <c r="L586" s="388">
        <v>1</v>
      </c>
      <c r="M586" s="403" t="s">
        <v>1851</v>
      </c>
      <c r="N586" s="388" t="s">
        <v>138</v>
      </c>
      <c r="O586" s="388" t="s">
        <v>104</v>
      </c>
      <c r="P586" s="400">
        <v>41967</v>
      </c>
      <c r="Q586" s="400">
        <v>41971</v>
      </c>
      <c r="R586" s="400">
        <v>42017</v>
      </c>
      <c r="S586" s="388">
        <v>2</v>
      </c>
      <c r="T586" s="388">
        <v>2</v>
      </c>
      <c r="U586" s="388">
        <v>2</v>
      </c>
      <c r="V586" s="388" t="s">
        <v>96</v>
      </c>
      <c r="W586" s="388">
        <v>2</v>
      </c>
      <c r="X586" s="388" t="s">
        <v>96</v>
      </c>
      <c r="Y586" s="401" t="s">
        <v>3598</v>
      </c>
      <c r="Z586" s="400">
        <v>41449</v>
      </c>
      <c r="AA586" s="400">
        <v>41453</v>
      </c>
      <c r="AB586" s="388" t="s">
        <v>123</v>
      </c>
      <c r="AC586" s="388" t="s">
        <v>4660</v>
      </c>
      <c r="AD586" s="388">
        <v>3</v>
      </c>
      <c r="AE586" s="388">
        <v>3</v>
      </c>
      <c r="AF586" s="388">
        <v>3</v>
      </c>
      <c r="AG586" s="388" t="s">
        <v>96</v>
      </c>
      <c r="AH586" s="388">
        <v>3</v>
      </c>
      <c r="AI586" s="388" t="s">
        <v>118</v>
      </c>
    </row>
    <row r="587" spans="1:35" ht="12.75" customHeight="1" x14ac:dyDescent="0.2">
      <c r="A587" s="397" t="str">
        <f t="shared" si="9"/>
        <v>Ofsted Webpage</v>
      </c>
      <c r="B587" s="388">
        <v>58614</v>
      </c>
      <c r="C587" s="388">
        <v>110023</v>
      </c>
      <c r="D587" s="388">
        <v>10023047</v>
      </c>
      <c r="E587" s="388" t="s">
        <v>4607</v>
      </c>
      <c r="F587" s="388" t="s">
        <v>90</v>
      </c>
      <c r="G587" s="388" t="s">
        <v>13</v>
      </c>
      <c r="H587" s="388" t="s">
        <v>202</v>
      </c>
      <c r="I587" s="388" t="s">
        <v>152</v>
      </c>
      <c r="J587" s="388" t="s">
        <v>152</v>
      </c>
      <c r="K587" s="400">
        <v>43130</v>
      </c>
      <c r="L587" s="388">
        <v>1</v>
      </c>
      <c r="M587" s="403" t="s">
        <v>1854</v>
      </c>
      <c r="N587" s="388" t="s">
        <v>138</v>
      </c>
      <c r="O587" s="388" t="s">
        <v>104</v>
      </c>
      <c r="P587" s="400">
        <v>41960</v>
      </c>
      <c r="Q587" s="400">
        <v>41964</v>
      </c>
      <c r="R587" s="400">
        <v>41996</v>
      </c>
      <c r="S587" s="388">
        <v>2</v>
      </c>
      <c r="T587" s="388">
        <v>1</v>
      </c>
      <c r="U587" s="388">
        <v>2</v>
      </c>
      <c r="V587" s="388" t="s">
        <v>96</v>
      </c>
      <c r="W587" s="388">
        <v>2</v>
      </c>
      <c r="X587" s="388" t="s">
        <v>96</v>
      </c>
      <c r="Y587" s="401" t="s">
        <v>3600</v>
      </c>
      <c r="Z587" s="400">
        <v>41470</v>
      </c>
      <c r="AA587" s="400">
        <v>41474</v>
      </c>
      <c r="AB587" s="388" t="s">
        <v>98</v>
      </c>
      <c r="AC587" s="388" t="s">
        <v>4660</v>
      </c>
      <c r="AD587" s="388">
        <v>3</v>
      </c>
      <c r="AE587" s="388">
        <v>2</v>
      </c>
      <c r="AF587" s="388">
        <v>2</v>
      </c>
      <c r="AG587" s="388" t="s">
        <v>96</v>
      </c>
      <c r="AH587" s="388">
        <v>3</v>
      </c>
      <c r="AI587" s="388" t="s">
        <v>118</v>
      </c>
    </row>
    <row r="588" spans="1:35" ht="12.75" customHeight="1" x14ac:dyDescent="0.2">
      <c r="A588" s="397" t="str">
        <f t="shared" si="9"/>
        <v>Ofsted Webpage</v>
      </c>
      <c r="B588" s="388">
        <v>58615</v>
      </c>
      <c r="C588" s="388">
        <v>118366</v>
      </c>
      <c r="D588" s="388">
        <v>10022763</v>
      </c>
      <c r="E588" s="388" t="s">
        <v>1147</v>
      </c>
      <c r="F588" s="388" t="s">
        <v>90</v>
      </c>
      <c r="G588" s="388" t="s">
        <v>13</v>
      </c>
      <c r="H588" s="388" t="s">
        <v>440</v>
      </c>
      <c r="I588" s="388" t="s">
        <v>92</v>
      </c>
      <c r="J588" s="388" t="s">
        <v>93</v>
      </c>
      <c r="K588" s="400" t="s">
        <v>195</v>
      </c>
      <c r="L588" s="388" t="s">
        <v>195</v>
      </c>
      <c r="M588" s="403">
        <v>10052776</v>
      </c>
      <c r="N588" s="388" t="s">
        <v>136</v>
      </c>
      <c r="O588" s="388" t="s">
        <v>104</v>
      </c>
      <c r="P588" s="400">
        <v>43234</v>
      </c>
      <c r="Q588" s="400">
        <v>43237</v>
      </c>
      <c r="R588" s="400">
        <v>43272</v>
      </c>
      <c r="S588" s="388">
        <v>3</v>
      </c>
      <c r="T588" s="388">
        <v>3</v>
      </c>
      <c r="U588" s="388">
        <v>3</v>
      </c>
      <c r="V588" s="388">
        <v>3</v>
      </c>
      <c r="W588" s="388">
        <v>3</v>
      </c>
      <c r="X588" s="388" t="s">
        <v>4480</v>
      </c>
      <c r="Y588" s="401">
        <v>10011534</v>
      </c>
      <c r="Z588" s="400">
        <v>42499</v>
      </c>
      <c r="AA588" s="400">
        <v>42502</v>
      </c>
      <c r="AB588" s="388" t="s">
        <v>136</v>
      </c>
      <c r="AC588" s="388" t="s">
        <v>4660</v>
      </c>
      <c r="AD588" s="388">
        <v>2</v>
      </c>
      <c r="AE588" s="388">
        <v>2</v>
      </c>
      <c r="AF588" s="388">
        <v>2</v>
      </c>
      <c r="AG588" s="388">
        <v>2</v>
      </c>
      <c r="AH588" s="388">
        <v>2</v>
      </c>
      <c r="AI588" s="388" t="s">
        <v>139</v>
      </c>
    </row>
    <row r="589" spans="1:35" ht="12.75" customHeight="1" x14ac:dyDescent="0.2">
      <c r="A589" s="397" t="str">
        <f t="shared" si="9"/>
        <v>Ofsted Webpage</v>
      </c>
      <c r="B589" s="388">
        <v>58700</v>
      </c>
      <c r="C589" s="388">
        <v>115359</v>
      </c>
      <c r="D589" s="388">
        <v>10003207</v>
      </c>
      <c r="E589" s="388" t="s">
        <v>1149</v>
      </c>
      <c r="F589" s="388" t="s">
        <v>259</v>
      </c>
      <c r="G589" s="388" t="s">
        <v>14</v>
      </c>
      <c r="H589" s="388" t="s">
        <v>379</v>
      </c>
      <c r="I589" s="388" t="s">
        <v>186</v>
      </c>
      <c r="J589" s="388" t="s">
        <v>93</v>
      </c>
      <c r="K589" s="400" t="s">
        <v>195</v>
      </c>
      <c r="L589" s="388" t="s">
        <v>195</v>
      </c>
      <c r="M589" s="403">
        <v>10005434</v>
      </c>
      <c r="N589" s="388" t="s">
        <v>261</v>
      </c>
      <c r="O589" s="388" t="s">
        <v>104</v>
      </c>
      <c r="P589" s="400">
        <v>42290</v>
      </c>
      <c r="Q589" s="400">
        <v>42293</v>
      </c>
      <c r="R589" s="400">
        <v>42317</v>
      </c>
      <c r="S589" s="388">
        <v>2</v>
      </c>
      <c r="T589" s="388">
        <v>2</v>
      </c>
      <c r="U589" s="388">
        <v>2</v>
      </c>
      <c r="V589" s="388">
        <v>2</v>
      </c>
      <c r="W589" s="388">
        <v>2</v>
      </c>
      <c r="X589" s="388" t="s">
        <v>4480</v>
      </c>
      <c r="Y589" s="401" t="s">
        <v>4941</v>
      </c>
      <c r="Z589" s="400">
        <v>41044</v>
      </c>
      <c r="AA589" s="400">
        <v>41047</v>
      </c>
      <c r="AB589" s="388" t="s">
        <v>143</v>
      </c>
      <c r="AC589" s="388" t="s">
        <v>4660</v>
      </c>
      <c r="AD589" s="388">
        <v>2</v>
      </c>
      <c r="AE589" s="388">
        <v>2</v>
      </c>
      <c r="AF589" s="388">
        <v>2</v>
      </c>
      <c r="AG589" s="388" t="s">
        <v>96</v>
      </c>
      <c r="AH589" s="388">
        <v>2</v>
      </c>
      <c r="AI589" s="388" t="s">
        <v>4537</v>
      </c>
    </row>
    <row r="590" spans="1:35" ht="12.75" customHeight="1" x14ac:dyDescent="0.2">
      <c r="A590" s="397" t="str">
        <f t="shared" si="9"/>
        <v>Ofsted Webpage</v>
      </c>
      <c r="B590" s="388">
        <v>58719</v>
      </c>
      <c r="C590" s="388">
        <v>117927</v>
      </c>
      <c r="D590" s="388">
        <v>10010571</v>
      </c>
      <c r="E590" s="388" t="s">
        <v>1151</v>
      </c>
      <c r="F590" s="388" t="s">
        <v>90</v>
      </c>
      <c r="G590" s="388" t="s">
        <v>13</v>
      </c>
      <c r="H590" s="388" t="s">
        <v>428</v>
      </c>
      <c r="I590" s="388" t="s">
        <v>155</v>
      </c>
      <c r="J590" s="388" t="s">
        <v>155</v>
      </c>
      <c r="K590" s="400" t="s">
        <v>195</v>
      </c>
      <c r="L590" s="388" t="s">
        <v>195</v>
      </c>
      <c r="M590" s="388">
        <v>10030750</v>
      </c>
      <c r="N590" s="388" t="s">
        <v>309</v>
      </c>
      <c r="O590" s="388" t="s">
        <v>5986</v>
      </c>
      <c r="P590" s="400">
        <v>42990</v>
      </c>
      <c r="Q590" s="400">
        <v>42992</v>
      </c>
      <c r="R590" s="400">
        <v>43020</v>
      </c>
      <c r="S590" s="388">
        <v>4</v>
      </c>
      <c r="T590" s="388">
        <v>4</v>
      </c>
      <c r="U590" s="388">
        <v>4</v>
      </c>
      <c r="V590" s="388">
        <v>3</v>
      </c>
      <c r="W590" s="388">
        <v>4</v>
      </c>
      <c r="X590" s="388" t="s">
        <v>4511</v>
      </c>
      <c r="Y590" s="388">
        <v>10005075</v>
      </c>
      <c r="Z590" s="400">
        <v>42388</v>
      </c>
      <c r="AA590" s="400">
        <v>42391</v>
      </c>
      <c r="AB590" s="388" t="s">
        <v>121</v>
      </c>
      <c r="AC590" s="388" t="s">
        <v>4660</v>
      </c>
      <c r="AD590" s="388">
        <v>3</v>
      </c>
      <c r="AE590" s="388">
        <v>3</v>
      </c>
      <c r="AF590" s="388">
        <v>3</v>
      </c>
      <c r="AG590" s="388">
        <v>3</v>
      </c>
      <c r="AH590" s="388">
        <v>3</v>
      </c>
      <c r="AI590" s="388" t="s">
        <v>139</v>
      </c>
    </row>
    <row r="591" spans="1:35" ht="12.75" customHeight="1" x14ac:dyDescent="0.2">
      <c r="A591" s="397" t="str">
        <f t="shared" si="9"/>
        <v>Ofsted Webpage</v>
      </c>
      <c r="B591" s="388">
        <v>58725</v>
      </c>
      <c r="C591" s="388">
        <v>118145</v>
      </c>
      <c r="D591" s="388">
        <v>10020256</v>
      </c>
      <c r="E591" s="388" t="s">
        <v>2650</v>
      </c>
      <c r="F591" s="388" t="s">
        <v>90</v>
      </c>
      <c r="G591" s="388" t="s">
        <v>13</v>
      </c>
      <c r="H591" s="388" t="s">
        <v>151</v>
      </c>
      <c r="I591" s="388" t="s">
        <v>152</v>
      </c>
      <c r="J591" s="388" t="s">
        <v>152</v>
      </c>
      <c r="K591" s="400" t="s">
        <v>195</v>
      </c>
      <c r="L591" s="388" t="s">
        <v>195</v>
      </c>
      <c r="M591" s="403" t="s">
        <v>2651</v>
      </c>
      <c r="N591" s="388" t="s">
        <v>123</v>
      </c>
      <c r="O591" s="388" t="s">
        <v>104</v>
      </c>
      <c r="P591" s="400">
        <v>41696</v>
      </c>
      <c r="Q591" s="400">
        <v>41698</v>
      </c>
      <c r="R591" s="400">
        <v>41732</v>
      </c>
      <c r="S591" s="388">
        <v>2</v>
      </c>
      <c r="T591" s="388">
        <v>2</v>
      </c>
      <c r="U591" s="388">
        <v>2</v>
      </c>
      <c r="V591" s="388" t="s">
        <v>96</v>
      </c>
      <c r="W591" s="388">
        <v>2</v>
      </c>
      <c r="X591" s="388" t="s">
        <v>96</v>
      </c>
      <c r="Y591" s="401" t="s">
        <v>195</v>
      </c>
      <c r="Z591" s="400" t="s">
        <v>195</v>
      </c>
      <c r="AA591" s="400" t="s">
        <v>195</v>
      </c>
      <c r="AB591" s="388" t="s">
        <v>195</v>
      </c>
      <c r="AC591" s="388" t="s">
        <v>195</v>
      </c>
      <c r="AD591" s="388" t="s">
        <v>195</v>
      </c>
      <c r="AE591" s="388" t="s">
        <v>195</v>
      </c>
      <c r="AF591" s="388" t="s">
        <v>195</v>
      </c>
      <c r="AG591" s="388" t="s">
        <v>195</v>
      </c>
      <c r="AH591" s="388" t="s">
        <v>195</v>
      </c>
      <c r="AI591" s="388" t="s">
        <v>4479</v>
      </c>
    </row>
    <row r="592" spans="1:35" ht="12.75" customHeight="1" x14ac:dyDescent="0.2">
      <c r="A592" s="397" t="str">
        <f t="shared" si="9"/>
        <v>Ofsted Webpage</v>
      </c>
      <c r="B592" s="388">
        <v>58729</v>
      </c>
      <c r="C592" s="388">
        <v>118584</v>
      </c>
      <c r="D592" s="388">
        <v>10022507</v>
      </c>
      <c r="E592" s="388" t="s">
        <v>2653</v>
      </c>
      <c r="F592" s="388" t="s">
        <v>90</v>
      </c>
      <c r="G592" s="388" t="s">
        <v>13</v>
      </c>
      <c r="H592" s="388" t="s">
        <v>515</v>
      </c>
      <c r="I592" s="388" t="s">
        <v>115</v>
      </c>
      <c r="J592" s="388" t="s">
        <v>115</v>
      </c>
      <c r="K592" s="400" t="s">
        <v>195</v>
      </c>
      <c r="L592" s="388" t="s">
        <v>195</v>
      </c>
      <c r="M592" s="403">
        <v>10039581</v>
      </c>
      <c r="N592" s="388" t="s">
        <v>121</v>
      </c>
      <c r="O592" s="388" t="s">
        <v>117</v>
      </c>
      <c r="P592" s="400">
        <v>43025</v>
      </c>
      <c r="Q592" s="400">
        <v>43041</v>
      </c>
      <c r="R592" s="400">
        <v>43075</v>
      </c>
      <c r="S592" s="388">
        <v>3</v>
      </c>
      <c r="T592" s="388">
        <v>3</v>
      </c>
      <c r="U592" s="388">
        <v>3</v>
      </c>
      <c r="V592" s="388">
        <v>3</v>
      </c>
      <c r="W592" s="388">
        <v>3</v>
      </c>
      <c r="X592" s="388" t="s">
        <v>4480</v>
      </c>
      <c r="Y592" s="401" t="s">
        <v>2654</v>
      </c>
      <c r="Z592" s="400">
        <v>41666</v>
      </c>
      <c r="AA592" s="400">
        <v>41670</v>
      </c>
      <c r="AB592" s="388" t="s">
        <v>98</v>
      </c>
      <c r="AC592" s="388" t="s">
        <v>4660</v>
      </c>
      <c r="AD592" s="388">
        <v>2</v>
      </c>
      <c r="AE592" s="388">
        <v>2</v>
      </c>
      <c r="AF592" s="388">
        <v>2</v>
      </c>
      <c r="AG592" s="388" t="s">
        <v>96</v>
      </c>
      <c r="AH592" s="388">
        <v>2</v>
      </c>
      <c r="AI592" s="388" t="s">
        <v>139</v>
      </c>
    </row>
    <row r="593" spans="1:35" ht="12.75" customHeight="1" x14ac:dyDescent="0.2">
      <c r="A593" s="397" t="str">
        <f t="shared" si="9"/>
        <v>Ofsted Webpage</v>
      </c>
      <c r="B593" s="388">
        <v>58735</v>
      </c>
      <c r="C593" s="388">
        <v>118465</v>
      </c>
      <c r="D593" s="388">
        <v>10019914</v>
      </c>
      <c r="E593" s="388" t="s">
        <v>4592</v>
      </c>
      <c r="F593" s="388" t="s">
        <v>90</v>
      </c>
      <c r="G593" s="388" t="s">
        <v>13</v>
      </c>
      <c r="H593" s="388" t="s">
        <v>248</v>
      </c>
      <c r="I593" s="388" t="s">
        <v>115</v>
      </c>
      <c r="J593" s="388" t="s">
        <v>115</v>
      </c>
      <c r="K593" s="400" t="s">
        <v>195</v>
      </c>
      <c r="L593" s="388" t="s">
        <v>195</v>
      </c>
      <c r="M593" s="403">
        <v>10041186</v>
      </c>
      <c r="N593" s="388" t="s">
        <v>121</v>
      </c>
      <c r="O593" s="388" t="s">
        <v>104</v>
      </c>
      <c r="P593" s="400">
        <v>43130</v>
      </c>
      <c r="Q593" s="400">
        <v>43132</v>
      </c>
      <c r="R593" s="400">
        <v>43193</v>
      </c>
      <c r="S593" s="388">
        <v>2</v>
      </c>
      <c r="T593" s="388">
        <v>2</v>
      </c>
      <c r="U593" s="388">
        <v>2</v>
      </c>
      <c r="V593" s="388">
        <v>2</v>
      </c>
      <c r="W593" s="388">
        <v>2</v>
      </c>
      <c r="X593" s="388" t="s">
        <v>4480</v>
      </c>
      <c r="Y593" s="401" t="s">
        <v>195</v>
      </c>
      <c r="Z593" s="400" t="s">
        <v>195</v>
      </c>
      <c r="AA593" s="400" t="s">
        <v>195</v>
      </c>
      <c r="AB593" s="388" t="s">
        <v>195</v>
      </c>
      <c r="AC593" s="388" t="s">
        <v>195</v>
      </c>
      <c r="AD593" s="388" t="s">
        <v>195</v>
      </c>
      <c r="AE593" s="388" t="s">
        <v>195</v>
      </c>
      <c r="AF593" s="388" t="s">
        <v>195</v>
      </c>
      <c r="AG593" s="388" t="s">
        <v>195</v>
      </c>
      <c r="AH593" s="388" t="s">
        <v>195</v>
      </c>
      <c r="AI593" s="388" t="s">
        <v>4479</v>
      </c>
    </row>
    <row r="594" spans="1:35" ht="12.75" customHeight="1" x14ac:dyDescent="0.2">
      <c r="A594" s="397" t="str">
        <f t="shared" si="9"/>
        <v>Ofsted Webpage</v>
      </c>
      <c r="B594" s="388">
        <v>58736</v>
      </c>
      <c r="C594" s="388">
        <v>118558</v>
      </c>
      <c r="D594" s="388">
        <v>10013362</v>
      </c>
      <c r="E594" s="388" t="s">
        <v>1155</v>
      </c>
      <c r="F594" s="388" t="s">
        <v>170</v>
      </c>
      <c r="G594" s="388" t="s">
        <v>13</v>
      </c>
      <c r="H594" s="388" t="s">
        <v>440</v>
      </c>
      <c r="I594" s="388" t="s">
        <v>92</v>
      </c>
      <c r="J594" s="388" t="s">
        <v>93</v>
      </c>
      <c r="K594" s="400" t="s">
        <v>195</v>
      </c>
      <c r="L594" s="388" t="s">
        <v>195</v>
      </c>
      <c r="M594" s="403">
        <v>10011536</v>
      </c>
      <c r="N594" s="388" t="s">
        <v>136</v>
      </c>
      <c r="O594" s="388" t="s">
        <v>104</v>
      </c>
      <c r="P594" s="400">
        <v>42598</v>
      </c>
      <c r="Q594" s="400">
        <v>42601</v>
      </c>
      <c r="R594" s="400">
        <v>42621</v>
      </c>
      <c r="S594" s="388">
        <v>1</v>
      </c>
      <c r="T594" s="388">
        <v>1</v>
      </c>
      <c r="U594" s="388">
        <v>1</v>
      </c>
      <c r="V594" s="388">
        <v>1</v>
      </c>
      <c r="W594" s="388">
        <v>1</v>
      </c>
      <c r="X594" s="388" t="s">
        <v>4480</v>
      </c>
      <c r="Y594" s="401" t="s">
        <v>4911</v>
      </c>
      <c r="Z594" s="400">
        <v>40155</v>
      </c>
      <c r="AA594" s="400">
        <v>40158</v>
      </c>
      <c r="AB594" s="388" t="s">
        <v>4695</v>
      </c>
      <c r="AC594" s="388" t="s">
        <v>4660</v>
      </c>
      <c r="AD594" s="388">
        <v>2</v>
      </c>
      <c r="AE594" s="388">
        <v>2</v>
      </c>
      <c r="AF594" s="388">
        <v>2</v>
      </c>
      <c r="AG594" s="388" t="s">
        <v>96</v>
      </c>
      <c r="AH594" s="388">
        <v>2</v>
      </c>
      <c r="AI594" s="388" t="s">
        <v>118</v>
      </c>
    </row>
    <row r="595" spans="1:35" ht="12.75" customHeight="1" x14ac:dyDescent="0.2">
      <c r="A595" s="397" t="str">
        <f t="shared" si="9"/>
        <v>Ofsted Webpage</v>
      </c>
      <c r="B595" s="388">
        <v>58757</v>
      </c>
      <c r="C595" s="388">
        <v>118736</v>
      </c>
      <c r="D595" s="388">
        <v>10019700</v>
      </c>
      <c r="E595" s="388" t="s">
        <v>4872</v>
      </c>
      <c r="F595" s="388" t="s">
        <v>170</v>
      </c>
      <c r="G595" s="388" t="s">
        <v>13</v>
      </c>
      <c r="H595" s="388" t="s">
        <v>683</v>
      </c>
      <c r="I595" s="388" t="s">
        <v>115</v>
      </c>
      <c r="J595" s="388" t="s">
        <v>115</v>
      </c>
      <c r="K595" s="400" t="s">
        <v>195</v>
      </c>
      <c r="L595" s="388" t="s">
        <v>195</v>
      </c>
      <c r="M595" s="403" t="s">
        <v>195</v>
      </c>
      <c r="N595" s="388" t="s">
        <v>195</v>
      </c>
      <c r="O595" s="388" t="s">
        <v>195</v>
      </c>
      <c r="P595" s="400" t="s">
        <v>195</v>
      </c>
      <c r="Q595" s="400" t="s">
        <v>195</v>
      </c>
      <c r="R595" s="400" t="s">
        <v>195</v>
      </c>
      <c r="S595" s="388" t="s">
        <v>195</v>
      </c>
      <c r="T595" s="388" t="s">
        <v>195</v>
      </c>
      <c r="U595" s="388" t="s">
        <v>195</v>
      </c>
      <c r="V595" s="388" t="s">
        <v>195</v>
      </c>
      <c r="W595" s="388" t="s">
        <v>195</v>
      </c>
      <c r="X595" s="388" t="s">
        <v>195</v>
      </c>
      <c r="Y595" s="401" t="s">
        <v>195</v>
      </c>
      <c r="Z595" s="400" t="s">
        <v>195</v>
      </c>
      <c r="AA595" s="400" t="s">
        <v>195</v>
      </c>
      <c r="AB595" s="388" t="s">
        <v>195</v>
      </c>
      <c r="AC595" s="388" t="s">
        <v>195</v>
      </c>
      <c r="AD595" s="388" t="s">
        <v>195</v>
      </c>
      <c r="AE595" s="388" t="s">
        <v>195</v>
      </c>
      <c r="AF595" s="388" t="s">
        <v>195</v>
      </c>
      <c r="AG595" s="388" t="s">
        <v>195</v>
      </c>
      <c r="AH595" s="388" t="s">
        <v>195</v>
      </c>
      <c r="AI595" s="388" t="s">
        <v>195</v>
      </c>
    </row>
    <row r="596" spans="1:35" ht="12.75" customHeight="1" x14ac:dyDescent="0.2">
      <c r="A596" s="397" t="str">
        <f t="shared" si="9"/>
        <v>Ofsted Webpage</v>
      </c>
      <c r="B596" s="388">
        <v>58762</v>
      </c>
      <c r="C596" s="388">
        <v>118602</v>
      </c>
      <c r="D596" s="388">
        <v>10024018</v>
      </c>
      <c r="E596" s="388" t="s">
        <v>4867</v>
      </c>
      <c r="F596" s="388" t="s">
        <v>90</v>
      </c>
      <c r="G596" s="388" t="s">
        <v>13</v>
      </c>
      <c r="H596" s="388" t="s">
        <v>1298</v>
      </c>
      <c r="I596" s="388" t="s">
        <v>92</v>
      </c>
      <c r="J596" s="388" t="s">
        <v>93</v>
      </c>
      <c r="K596" s="400" t="s">
        <v>195</v>
      </c>
      <c r="L596" s="388" t="s">
        <v>195</v>
      </c>
      <c r="M596" s="403" t="s">
        <v>195</v>
      </c>
      <c r="N596" s="388" t="s">
        <v>195</v>
      </c>
      <c r="O596" s="388" t="s">
        <v>195</v>
      </c>
      <c r="P596" s="400" t="s">
        <v>195</v>
      </c>
      <c r="Q596" s="400" t="s">
        <v>195</v>
      </c>
      <c r="R596" s="400" t="s">
        <v>195</v>
      </c>
      <c r="S596" s="388" t="s">
        <v>195</v>
      </c>
      <c r="T596" s="388" t="s">
        <v>195</v>
      </c>
      <c r="U596" s="388" t="s">
        <v>195</v>
      </c>
      <c r="V596" s="388" t="s">
        <v>195</v>
      </c>
      <c r="W596" s="388" t="s">
        <v>195</v>
      </c>
      <c r="X596" s="388" t="s">
        <v>195</v>
      </c>
      <c r="Y596" s="401" t="s">
        <v>195</v>
      </c>
      <c r="Z596" s="400" t="s">
        <v>195</v>
      </c>
      <c r="AA596" s="400" t="s">
        <v>195</v>
      </c>
      <c r="AB596" s="388" t="s">
        <v>195</v>
      </c>
      <c r="AC596" s="388" t="s">
        <v>195</v>
      </c>
      <c r="AD596" s="388" t="s">
        <v>195</v>
      </c>
      <c r="AE596" s="388" t="s">
        <v>195</v>
      </c>
      <c r="AF596" s="388" t="s">
        <v>195</v>
      </c>
      <c r="AG596" s="388" t="s">
        <v>195</v>
      </c>
      <c r="AH596" s="388" t="s">
        <v>195</v>
      </c>
      <c r="AI596" s="388" t="s">
        <v>195</v>
      </c>
    </row>
    <row r="597" spans="1:35" ht="12.75" customHeight="1" x14ac:dyDescent="0.2">
      <c r="A597" s="397" t="str">
        <f t="shared" si="9"/>
        <v>Ofsted Webpage</v>
      </c>
      <c r="B597" s="388">
        <v>58782</v>
      </c>
      <c r="C597" s="388">
        <v>118728</v>
      </c>
      <c r="D597" s="388">
        <v>10024714</v>
      </c>
      <c r="E597" s="388" t="s">
        <v>489</v>
      </c>
      <c r="F597" s="388" t="s">
        <v>170</v>
      </c>
      <c r="G597" s="388" t="s">
        <v>13</v>
      </c>
      <c r="H597" s="388" t="s">
        <v>386</v>
      </c>
      <c r="I597" s="388" t="s">
        <v>152</v>
      </c>
      <c r="J597" s="388" t="s">
        <v>152</v>
      </c>
      <c r="K597" s="400" t="s">
        <v>195</v>
      </c>
      <c r="L597" s="388" t="s">
        <v>195</v>
      </c>
      <c r="M597" s="403">
        <v>10020136</v>
      </c>
      <c r="N597" s="388" t="s">
        <v>136</v>
      </c>
      <c r="O597" s="388" t="s">
        <v>104</v>
      </c>
      <c r="P597" s="400">
        <v>42676</v>
      </c>
      <c r="Q597" s="400">
        <v>42678</v>
      </c>
      <c r="R597" s="400">
        <v>42712</v>
      </c>
      <c r="S597" s="388">
        <v>3</v>
      </c>
      <c r="T597" s="388">
        <v>3</v>
      </c>
      <c r="U597" s="388">
        <v>2</v>
      </c>
      <c r="V597" s="388">
        <v>2</v>
      </c>
      <c r="W597" s="388">
        <v>2</v>
      </c>
      <c r="X597" s="388" t="s">
        <v>4480</v>
      </c>
      <c r="Y597" s="401" t="s">
        <v>490</v>
      </c>
      <c r="Z597" s="400">
        <v>41232</v>
      </c>
      <c r="AA597" s="400">
        <v>41236</v>
      </c>
      <c r="AB597" s="388" t="s">
        <v>98</v>
      </c>
      <c r="AC597" s="388" t="s">
        <v>4660</v>
      </c>
      <c r="AD597" s="388">
        <v>2</v>
      </c>
      <c r="AE597" s="388">
        <v>2</v>
      </c>
      <c r="AF597" s="388">
        <v>2</v>
      </c>
      <c r="AG597" s="388" t="s">
        <v>96</v>
      </c>
      <c r="AH597" s="388">
        <v>2</v>
      </c>
      <c r="AI597" s="388" t="s">
        <v>139</v>
      </c>
    </row>
    <row r="598" spans="1:35" ht="12.75" customHeight="1" x14ac:dyDescent="0.2">
      <c r="A598" s="397" t="str">
        <f t="shared" si="9"/>
        <v>Ofsted Webpage</v>
      </c>
      <c r="B598" s="388">
        <v>58791</v>
      </c>
      <c r="C598" s="388">
        <v>118709</v>
      </c>
      <c r="D598" s="388">
        <v>10024426</v>
      </c>
      <c r="E598" s="388" t="s">
        <v>2659</v>
      </c>
      <c r="F598" s="388" t="s">
        <v>90</v>
      </c>
      <c r="G598" s="388" t="s">
        <v>13</v>
      </c>
      <c r="H598" s="388" t="s">
        <v>219</v>
      </c>
      <c r="I598" s="388" t="s">
        <v>177</v>
      </c>
      <c r="J598" s="388" t="s">
        <v>177</v>
      </c>
      <c r="K598" s="400">
        <v>43005</v>
      </c>
      <c r="L598" s="388">
        <v>1</v>
      </c>
      <c r="M598" s="403" t="s">
        <v>2660</v>
      </c>
      <c r="N598" s="388" t="s">
        <v>123</v>
      </c>
      <c r="O598" s="388" t="s">
        <v>104</v>
      </c>
      <c r="P598" s="400">
        <v>41829</v>
      </c>
      <c r="Q598" s="400">
        <v>41831</v>
      </c>
      <c r="R598" s="400">
        <v>41866</v>
      </c>
      <c r="S598" s="388">
        <v>2</v>
      </c>
      <c r="T598" s="388">
        <v>2</v>
      </c>
      <c r="U598" s="388">
        <v>2</v>
      </c>
      <c r="V598" s="388" t="s">
        <v>96</v>
      </c>
      <c r="W598" s="388">
        <v>2</v>
      </c>
      <c r="X598" s="388" t="s">
        <v>96</v>
      </c>
      <c r="Y598" s="401" t="s">
        <v>5462</v>
      </c>
      <c r="Z598" s="400">
        <v>41093</v>
      </c>
      <c r="AA598" s="400">
        <v>41096</v>
      </c>
      <c r="AB598" s="388" t="s">
        <v>4695</v>
      </c>
      <c r="AC598" s="388" t="s">
        <v>4660</v>
      </c>
      <c r="AD598" s="388">
        <v>3</v>
      </c>
      <c r="AE598" s="388">
        <v>3</v>
      </c>
      <c r="AF598" s="388">
        <v>3</v>
      </c>
      <c r="AG598" s="388" t="s">
        <v>96</v>
      </c>
      <c r="AH598" s="388">
        <v>2</v>
      </c>
      <c r="AI598" s="388" t="s">
        <v>118</v>
      </c>
    </row>
    <row r="599" spans="1:35" ht="12.75" customHeight="1" x14ac:dyDescent="0.2">
      <c r="A599" s="397" t="str">
        <f t="shared" si="9"/>
        <v>Ofsted Webpage</v>
      </c>
      <c r="B599" s="388">
        <v>58798</v>
      </c>
      <c r="C599" s="405">
        <v>118697</v>
      </c>
      <c r="D599" s="388">
        <v>10023999</v>
      </c>
      <c r="E599" s="405" t="s">
        <v>1157</v>
      </c>
      <c r="F599" s="388" t="s">
        <v>170</v>
      </c>
      <c r="G599" s="388" t="s">
        <v>13</v>
      </c>
      <c r="H599" s="388" t="s">
        <v>744</v>
      </c>
      <c r="I599" s="388" t="s">
        <v>115</v>
      </c>
      <c r="J599" s="388" t="s">
        <v>115</v>
      </c>
      <c r="K599" s="400" t="s">
        <v>195</v>
      </c>
      <c r="L599" s="404" t="s">
        <v>195</v>
      </c>
      <c r="M599" s="388">
        <v>10011537</v>
      </c>
      <c r="N599" s="388" t="s">
        <v>136</v>
      </c>
      <c r="O599" s="388" t="s">
        <v>5986</v>
      </c>
      <c r="P599" s="400">
        <v>42507</v>
      </c>
      <c r="Q599" s="400">
        <v>42510</v>
      </c>
      <c r="R599" s="400">
        <v>42542</v>
      </c>
      <c r="S599" s="388">
        <v>2</v>
      </c>
      <c r="T599" s="388">
        <v>2</v>
      </c>
      <c r="U599" s="388">
        <v>2</v>
      </c>
      <c r="V599" s="388">
        <v>2</v>
      </c>
      <c r="W599" s="388">
        <v>2</v>
      </c>
      <c r="X599" s="388" t="s">
        <v>4480</v>
      </c>
      <c r="Y599" s="388" t="s">
        <v>5991</v>
      </c>
      <c r="Z599" s="400">
        <v>40945</v>
      </c>
      <c r="AA599" s="400">
        <v>40948</v>
      </c>
      <c r="AB599" s="388" t="s">
        <v>98</v>
      </c>
      <c r="AC599" s="388" t="s">
        <v>4660</v>
      </c>
      <c r="AD599" s="388">
        <v>2</v>
      </c>
      <c r="AE599" s="388">
        <v>2</v>
      </c>
      <c r="AF599" s="388">
        <v>2</v>
      </c>
      <c r="AG599" s="388" t="s">
        <v>96</v>
      </c>
      <c r="AH599" s="388">
        <v>2</v>
      </c>
      <c r="AI599" s="388" t="s">
        <v>4537</v>
      </c>
    </row>
    <row r="600" spans="1:35" ht="12.75" customHeight="1" x14ac:dyDescent="0.2">
      <c r="A600" s="397" t="str">
        <f t="shared" si="9"/>
        <v>Ofsted Webpage</v>
      </c>
      <c r="B600" s="388">
        <v>58800</v>
      </c>
      <c r="C600" s="388">
        <v>118723</v>
      </c>
      <c r="D600" s="388">
        <v>10024686</v>
      </c>
      <c r="E600" s="388" t="s">
        <v>1159</v>
      </c>
      <c r="F600" s="388" t="s">
        <v>90</v>
      </c>
      <c r="G600" s="388" t="s">
        <v>13</v>
      </c>
      <c r="H600" s="388" t="s">
        <v>467</v>
      </c>
      <c r="I600" s="388" t="s">
        <v>92</v>
      </c>
      <c r="J600" s="388" t="s">
        <v>93</v>
      </c>
      <c r="K600" s="400" t="s">
        <v>195</v>
      </c>
      <c r="L600" s="388" t="s">
        <v>195</v>
      </c>
      <c r="M600" s="403">
        <v>10006560</v>
      </c>
      <c r="N600" s="388" t="s">
        <v>121</v>
      </c>
      <c r="O600" s="388" t="s">
        <v>104</v>
      </c>
      <c r="P600" s="400">
        <v>42311</v>
      </c>
      <c r="Q600" s="400">
        <v>42314</v>
      </c>
      <c r="R600" s="400">
        <v>42341</v>
      </c>
      <c r="S600" s="388">
        <v>2</v>
      </c>
      <c r="T600" s="388">
        <v>2</v>
      </c>
      <c r="U600" s="388">
        <v>2</v>
      </c>
      <c r="V600" s="388">
        <v>2</v>
      </c>
      <c r="W600" s="388">
        <v>2</v>
      </c>
      <c r="X600" s="388" t="s">
        <v>4480</v>
      </c>
      <c r="Y600" s="401" t="s">
        <v>5408</v>
      </c>
      <c r="Z600" s="400">
        <v>41022</v>
      </c>
      <c r="AA600" s="400">
        <v>41025</v>
      </c>
      <c r="AB600" s="388" t="s">
        <v>4695</v>
      </c>
      <c r="AC600" s="388" t="s">
        <v>4660</v>
      </c>
      <c r="AD600" s="388">
        <v>3</v>
      </c>
      <c r="AE600" s="388">
        <v>3</v>
      </c>
      <c r="AF600" s="388">
        <v>3</v>
      </c>
      <c r="AG600" s="388" t="s">
        <v>96</v>
      </c>
      <c r="AH600" s="388">
        <v>3</v>
      </c>
      <c r="AI600" s="388" t="s">
        <v>118</v>
      </c>
    </row>
    <row r="601" spans="1:35" ht="12.75" customHeight="1" x14ac:dyDescent="0.2">
      <c r="A601" s="397" t="str">
        <f t="shared" si="9"/>
        <v>Ofsted Webpage</v>
      </c>
      <c r="B601" s="388">
        <v>58805</v>
      </c>
      <c r="C601" s="388">
        <v>118703</v>
      </c>
      <c r="D601" s="388">
        <v>10024317</v>
      </c>
      <c r="E601" s="388" t="s">
        <v>1861</v>
      </c>
      <c r="F601" s="388" t="s">
        <v>170</v>
      </c>
      <c r="G601" s="388" t="s">
        <v>13</v>
      </c>
      <c r="H601" s="388" t="s">
        <v>173</v>
      </c>
      <c r="I601" s="388" t="s">
        <v>161</v>
      </c>
      <c r="J601" s="388" t="s">
        <v>161</v>
      </c>
      <c r="K601" s="400" t="s">
        <v>195</v>
      </c>
      <c r="L601" s="388" t="s">
        <v>195</v>
      </c>
      <c r="M601" s="403">
        <v>10030714</v>
      </c>
      <c r="N601" s="388" t="s">
        <v>136</v>
      </c>
      <c r="O601" s="388" t="s">
        <v>104</v>
      </c>
      <c r="P601" s="400">
        <v>42899</v>
      </c>
      <c r="Q601" s="400">
        <v>42902</v>
      </c>
      <c r="R601" s="400">
        <v>42936</v>
      </c>
      <c r="S601" s="388">
        <v>4</v>
      </c>
      <c r="T601" s="388">
        <v>4</v>
      </c>
      <c r="U601" s="388">
        <v>4</v>
      </c>
      <c r="V601" s="388">
        <v>4</v>
      </c>
      <c r="W601" s="388">
        <v>4</v>
      </c>
      <c r="X601" s="388" t="s">
        <v>4480</v>
      </c>
      <c r="Y601" s="401" t="s">
        <v>1862</v>
      </c>
      <c r="Z601" s="400">
        <v>41953</v>
      </c>
      <c r="AA601" s="400">
        <v>41957</v>
      </c>
      <c r="AB601" s="388" t="s">
        <v>138</v>
      </c>
      <c r="AC601" s="388" t="s">
        <v>4660</v>
      </c>
      <c r="AD601" s="388">
        <v>2</v>
      </c>
      <c r="AE601" s="388">
        <v>2</v>
      </c>
      <c r="AF601" s="388">
        <v>2</v>
      </c>
      <c r="AG601" s="388" t="s">
        <v>96</v>
      </c>
      <c r="AH601" s="388">
        <v>3</v>
      </c>
      <c r="AI601" s="388" t="s">
        <v>139</v>
      </c>
    </row>
    <row r="602" spans="1:35" ht="12.75" customHeight="1" x14ac:dyDescent="0.2">
      <c r="A602" s="397" t="str">
        <f t="shared" si="9"/>
        <v>Ofsted Webpage</v>
      </c>
      <c r="B602" s="388">
        <v>58806</v>
      </c>
      <c r="C602" s="388">
        <v>118496</v>
      </c>
      <c r="D602" s="388">
        <v>10000311</v>
      </c>
      <c r="E602" s="388" t="s">
        <v>2662</v>
      </c>
      <c r="F602" s="388" t="s">
        <v>90</v>
      </c>
      <c r="G602" s="388" t="s">
        <v>13</v>
      </c>
      <c r="H602" s="388" t="s">
        <v>1865</v>
      </c>
      <c r="I602" s="388" t="s">
        <v>1143</v>
      </c>
      <c r="J602" s="388" t="s">
        <v>177</v>
      </c>
      <c r="K602" s="400" t="s">
        <v>195</v>
      </c>
      <c r="L602" s="388" t="s">
        <v>195</v>
      </c>
      <c r="M602" s="403" t="s">
        <v>2663</v>
      </c>
      <c r="N602" s="388" t="s">
        <v>123</v>
      </c>
      <c r="O602" s="388" t="s">
        <v>104</v>
      </c>
      <c r="P602" s="400">
        <v>41848</v>
      </c>
      <c r="Q602" s="400">
        <v>41852</v>
      </c>
      <c r="R602" s="400">
        <v>41890</v>
      </c>
      <c r="S602" s="388">
        <v>1</v>
      </c>
      <c r="T602" s="388">
        <v>1</v>
      </c>
      <c r="U602" s="388">
        <v>1</v>
      </c>
      <c r="V602" s="388" t="s">
        <v>96</v>
      </c>
      <c r="W602" s="388">
        <v>1</v>
      </c>
      <c r="X602" s="388" t="s">
        <v>96</v>
      </c>
      <c r="Y602" s="401" t="s">
        <v>5449</v>
      </c>
      <c r="Z602" s="400">
        <v>40735</v>
      </c>
      <c r="AA602" s="400">
        <v>40739</v>
      </c>
      <c r="AB602" s="388" t="s">
        <v>4695</v>
      </c>
      <c r="AC602" s="388" t="s">
        <v>4660</v>
      </c>
      <c r="AD602" s="388">
        <v>2</v>
      </c>
      <c r="AE602" s="388">
        <v>2</v>
      </c>
      <c r="AF602" s="388">
        <v>2</v>
      </c>
      <c r="AG602" s="388" t="s">
        <v>96</v>
      </c>
      <c r="AH602" s="388">
        <v>2</v>
      </c>
      <c r="AI602" s="388" t="s">
        <v>118</v>
      </c>
    </row>
    <row r="603" spans="1:35" ht="12.75" customHeight="1" x14ac:dyDescent="0.2">
      <c r="A603" s="397" t="str">
        <f t="shared" si="9"/>
        <v>Ofsted Webpage</v>
      </c>
      <c r="B603" s="388">
        <v>58810</v>
      </c>
      <c r="C603" s="388">
        <v>118679</v>
      </c>
      <c r="D603" s="388">
        <v>10023925</v>
      </c>
      <c r="E603" s="388" t="s">
        <v>1161</v>
      </c>
      <c r="F603" s="388" t="s">
        <v>90</v>
      </c>
      <c r="G603" s="388" t="s">
        <v>13</v>
      </c>
      <c r="H603" s="388" t="s">
        <v>219</v>
      </c>
      <c r="I603" s="388" t="s">
        <v>177</v>
      </c>
      <c r="J603" s="388" t="s">
        <v>177</v>
      </c>
      <c r="K603" s="400">
        <v>42437</v>
      </c>
      <c r="L603" s="388">
        <v>1</v>
      </c>
      <c r="M603" s="403" t="s">
        <v>5463</v>
      </c>
      <c r="N603" s="388" t="s">
        <v>4695</v>
      </c>
      <c r="O603" s="388" t="s">
        <v>104</v>
      </c>
      <c r="P603" s="400">
        <v>41149</v>
      </c>
      <c r="Q603" s="400">
        <v>41152</v>
      </c>
      <c r="R603" s="400">
        <v>41187</v>
      </c>
      <c r="S603" s="388">
        <v>2</v>
      </c>
      <c r="T603" s="388">
        <v>2</v>
      </c>
      <c r="U603" s="388">
        <v>2</v>
      </c>
      <c r="V603" s="388" t="s">
        <v>96</v>
      </c>
      <c r="W603" s="388">
        <v>2</v>
      </c>
      <c r="X603" s="388" t="s">
        <v>96</v>
      </c>
      <c r="Y603" s="401" t="s">
        <v>195</v>
      </c>
      <c r="Z603" s="400" t="s">
        <v>195</v>
      </c>
      <c r="AA603" s="400" t="s">
        <v>195</v>
      </c>
      <c r="AB603" s="388" t="s">
        <v>195</v>
      </c>
      <c r="AC603" s="388" t="s">
        <v>195</v>
      </c>
      <c r="AD603" s="388" t="s">
        <v>195</v>
      </c>
      <c r="AE603" s="388" t="s">
        <v>195</v>
      </c>
      <c r="AF603" s="388" t="s">
        <v>195</v>
      </c>
      <c r="AG603" s="388" t="s">
        <v>195</v>
      </c>
      <c r="AH603" s="388" t="s">
        <v>195</v>
      </c>
      <c r="AI603" s="388" t="s">
        <v>4479</v>
      </c>
    </row>
    <row r="604" spans="1:35" ht="12.75" customHeight="1" x14ac:dyDescent="0.2">
      <c r="A604" s="397" t="str">
        <f t="shared" si="9"/>
        <v>Ofsted Webpage</v>
      </c>
      <c r="B604" s="388">
        <v>58814</v>
      </c>
      <c r="C604" s="388">
        <v>118595</v>
      </c>
      <c r="D604" s="388">
        <v>10019798</v>
      </c>
      <c r="E604" s="388" t="s">
        <v>4871</v>
      </c>
      <c r="F604" s="388" t="s">
        <v>90</v>
      </c>
      <c r="G604" s="388" t="s">
        <v>13</v>
      </c>
      <c r="H604" s="388" t="s">
        <v>744</v>
      </c>
      <c r="I604" s="388" t="s">
        <v>115</v>
      </c>
      <c r="J604" s="388" t="s">
        <v>115</v>
      </c>
      <c r="K604" s="400" t="s">
        <v>195</v>
      </c>
      <c r="L604" s="388" t="s">
        <v>195</v>
      </c>
      <c r="M604" s="403" t="s">
        <v>195</v>
      </c>
      <c r="N604" s="388" t="s">
        <v>195</v>
      </c>
      <c r="O604" s="388" t="s">
        <v>195</v>
      </c>
      <c r="P604" s="400" t="s">
        <v>195</v>
      </c>
      <c r="Q604" s="400" t="s">
        <v>195</v>
      </c>
      <c r="R604" s="400" t="s">
        <v>195</v>
      </c>
      <c r="S604" s="388" t="s">
        <v>195</v>
      </c>
      <c r="T604" s="388" t="s">
        <v>195</v>
      </c>
      <c r="U604" s="388" t="s">
        <v>195</v>
      </c>
      <c r="V604" s="388" t="s">
        <v>195</v>
      </c>
      <c r="W604" s="388" t="s">
        <v>195</v>
      </c>
      <c r="X604" s="388" t="s">
        <v>195</v>
      </c>
      <c r="Y604" s="401" t="s">
        <v>195</v>
      </c>
      <c r="Z604" s="400" t="s">
        <v>195</v>
      </c>
      <c r="AA604" s="400" t="s">
        <v>195</v>
      </c>
      <c r="AB604" s="388" t="s">
        <v>195</v>
      </c>
      <c r="AC604" s="388" t="s">
        <v>195</v>
      </c>
      <c r="AD604" s="388" t="s">
        <v>195</v>
      </c>
      <c r="AE604" s="388" t="s">
        <v>195</v>
      </c>
      <c r="AF604" s="388" t="s">
        <v>195</v>
      </c>
      <c r="AG604" s="388" t="s">
        <v>195</v>
      </c>
      <c r="AH604" s="388" t="s">
        <v>195</v>
      </c>
      <c r="AI604" s="388" t="s">
        <v>195</v>
      </c>
    </row>
    <row r="605" spans="1:35" ht="12.75" customHeight="1" x14ac:dyDescent="0.2">
      <c r="A605" s="397" t="str">
        <f t="shared" si="9"/>
        <v>Ofsted Webpage</v>
      </c>
      <c r="B605" s="388">
        <v>58820</v>
      </c>
      <c r="C605" s="388">
        <v>118589</v>
      </c>
      <c r="D605" s="388">
        <v>10024124</v>
      </c>
      <c r="E605" s="388" t="s">
        <v>1864</v>
      </c>
      <c r="F605" s="388" t="s">
        <v>90</v>
      </c>
      <c r="G605" s="388" t="s">
        <v>13</v>
      </c>
      <c r="H605" s="388" t="s">
        <v>1865</v>
      </c>
      <c r="I605" s="388" t="s">
        <v>1143</v>
      </c>
      <c r="J605" s="388" t="s">
        <v>155</v>
      </c>
      <c r="K605" s="400" t="s">
        <v>195</v>
      </c>
      <c r="L605" s="388" t="s">
        <v>195</v>
      </c>
      <c r="M605" s="403">
        <v>10022510</v>
      </c>
      <c r="N605" s="388" t="s">
        <v>132</v>
      </c>
      <c r="O605" s="388" t="s">
        <v>104</v>
      </c>
      <c r="P605" s="400">
        <v>42892</v>
      </c>
      <c r="Q605" s="400">
        <v>42895</v>
      </c>
      <c r="R605" s="400">
        <v>42921</v>
      </c>
      <c r="S605" s="388">
        <v>2</v>
      </c>
      <c r="T605" s="388">
        <v>2</v>
      </c>
      <c r="U605" s="388">
        <v>2</v>
      </c>
      <c r="V605" s="388">
        <v>2</v>
      </c>
      <c r="W605" s="388">
        <v>2</v>
      </c>
      <c r="X605" s="388" t="s">
        <v>4480</v>
      </c>
      <c r="Y605" s="401" t="s">
        <v>1866</v>
      </c>
      <c r="Z605" s="400">
        <v>42177</v>
      </c>
      <c r="AA605" s="400">
        <v>42181</v>
      </c>
      <c r="AB605" s="388" t="s">
        <v>98</v>
      </c>
      <c r="AC605" s="388" t="s">
        <v>4660</v>
      </c>
      <c r="AD605" s="388">
        <v>3</v>
      </c>
      <c r="AE605" s="388">
        <v>3</v>
      </c>
      <c r="AF605" s="388">
        <v>2</v>
      </c>
      <c r="AG605" s="388" t="s">
        <v>96</v>
      </c>
      <c r="AH605" s="388">
        <v>2</v>
      </c>
      <c r="AI605" s="388" t="s">
        <v>118</v>
      </c>
    </row>
    <row r="606" spans="1:35" ht="12.75" customHeight="1" x14ac:dyDescent="0.2">
      <c r="A606" s="397" t="str">
        <f t="shared" si="9"/>
        <v>Ofsted Webpage</v>
      </c>
      <c r="B606" s="388">
        <v>58821</v>
      </c>
      <c r="C606" s="388">
        <v>118588</v>
      </c>
      <c r="D606" s="388">
        <v>10023808</v>
      </c>
      <c r="E606" s="388" t="s">
        <v>5413</v>
      </c>
      <c r="F606" s="388" t="s">
        <v>90</v>
      </c>
      <c r="G606" s="388" t="s">
        <v>13</v>
      </c>
      <c r="H606" s="388" t="s">
        <v>5414</v>
      </c>
      <c r="I606" s="388" t="s">
        <v>1101</v>
      </c>
      <c r="J606" s="388" t="s">
        <v>155</v>
      </c>
      <c r="K606" s="400" t="s">
        <v>195</v>
      </c>
      <c r="L606" s="388" t="s">
        <v>195</v>
      </c>
      <c r="M606" s="403" t="s">
        <v>195</v>
      </c>
      <c r="N606" s="388" t="s">
        <v>195</v>
      </c>
      <c r="O606" s="388" t="s">
        <v>195</v>
      </c>
      <c r="P606" s="400" t="s">
        <v>195</v>
      </c>
      <c r="Q606" s="400" t="s">
        <v>195</v>
      </c>
      <c r="R606" s="400" t="s">
        <v>195</v>
      </c>
      <c r="S606" s="388" t="s">
        <v>195</v>
      </c>
      <c r="T606" s="388" t="s">
        <v>195</v>
      </c>
      <c r="U606" s="388" t="s">
        <v>195</v>
      </c>
      <c r="V606" s="388" t="s">
        <v>195</v>
      </c>
      <c r="W606" s="388" t="s">
        <v>195</v>
      </c>
      <c r="X606" s="388" t="s">
        <v>195</v>
      </c>
      <c r="Y606" s="401" t="s">
        <v>195</v>
      </c>
      <c r="Z606" s="400" t="s">
        <v>195</v>
      </c>
      <c r="AA606" s="400" t="s">
        <v>195</v>
      </c>
      <c r="AB606" s="388" t="s">
        <v>195</v>
      </c>
      <c r="AC606" s="388" t="s">
        <v>195</v>
      </c>
      <c r="AD606" s="388" t="s">
        <v>195</v>
      </c>
      <c r="AE606" s="388" t="s">
        <v>195</v>
      </c>
      <c r="AF606" s="388" t="s">
        <v>195</v>
      </c>
      <c r="AG606" s="388" t="s">
        <v>195</v>
      </c>
      <c r="AH606" s="388" t="s">
        <v>195</v>
      </c>
      <c r="AI606" s="388" t="s">
        <v>195</v>
      </c>
    </row>
    <row r="607" spans="1:35" ht="12.75" customHeight="1" x14ac:dyDescent="0.2">
      <c r="A607" s="397" t="str">
        <f t="shared" si="9"/>
        <v>Ofsted Webpage</v>
      </c>
      <c r="B607" s="388">
        <v>58830</v>
      </c>
      <c r="C607" s="388">
        <v>120278</v>
      </c>
      <c r="D607" s="388">
        <v>10031984</v>
      </c>
      <c r="E607" s="388" t="s">
        <v>5403</v>
      </c>
      <c r="F607" s="388" t="s">
        <v>90</v>
      </c>
      <c r="G607" s="388" t="s">
        <v>13</v>
      </c>
      <c r="H607" s="388" t="s">
        <v>551</v>
      </c>
      <c r="I607" s="388" t="s">
        <v>115</v>
      </c>
      <c r="J607" s="388" t="s">
        <v>115</v>
      </c>
      <c r="K607" s="400">
        <v>42468</v>
      </c>
      <c r="L607" s="388">
        <v>1</v>
      </c>
      <c r="M607" s="403" t="s">
        <v>5404</v>
      </c>
      <c r="N607" s="388" t="s">
        <v>98</v>
      </c>
      <c r="O607" s="388" t="s">
        <v>104</v>
      </c>
      <c r="P607" s="400">
        <v>40854</v>
      </c>
      <c r="Q607" s="400">
        <v>40858</v>
      </c>
      <c r="R607" s="400">
        <v>40893</v>
      </c>
      <c r="S607" s="388">
        <v>2</v>
      </c>
      <c r="T607" s="388">
        <v>2</v>
      </c>
      <c r="U607" s="388">
        <v>2</v>
      </c>
      <c r="V607" s="388" t="s">
        <v>96</v>
      </c>
      <c r="W607" s="388">
        <v>2</v>
      </c>
      <c r="X607" s="388" t="s">
        <v>96</v>
      </c>
      <c r="Y607" s="401" t="s">
        <v>195</v>
      </c>
      <c r="Z607" s="400" t="s">
        <v>195</v>
      </c>
      <c r="AA607" s="400" t="s">
        <v>195</v>
      </c>
      <c r="AB607" s="388" t="s">
        <v>195</v>
      </c>
      <c r="AC607" s="388" t="s">
        <v>195</v>
      </c>
      <c r="AD607" s="388" t="s">
        <v>195</v>
      </c>
      <c r="AE607" s="388" t="s">
        <v>195</v>
      </c>
      <c r="AF607" s="388" t="s">
        <v>195</v>
      </c>
      <c r="AG607" s="388" t="s">
        <v>195</v>
      </c>
      <c r="AH607" s="388" t="s">
        <v>195</v>
      </c>
      <c r="AI607" s="388" t="s">
        <v>4479</v>
      </c>
    </row>
    <row r="608" spans="1:35" ht="12.75" customHeight="1" x14ac:dyDescent="0.2">
      <c r="A608" s="397" t="str">
        <f t="shared" si="9"/>
        <v>Ofsted Webpage</v>
      </c>
      <c r="B608" s="388">
        <v>58839</v>
      </c>
      <c r="C608" s="388">
        <v>118464</v>
      </c>
      <c r="D608" s="388">
        <v>10022805</v>
      </c>
      <c r="E608" s="388" t="s">
        <v>4912</v>
      </c>
      <c r="F608" s="388" t="s">
        <v>90</v>
      </c>
      <c r="G608" s="388" t="s">
        <v>13</v>
      </c>
      <c r="H608" s="388" t="s">
        <v>235</v>
      </c>
      <c r="I608" s="388" t="s">
        <v>177</v>
      </c>
      <c r="J608" s="388" t="s">
        <v>177</v>
      </c>
      <c r="K608" s="400" t="s">
        <v>195</v>
      </c>
      <c r="L608" s="388" t="s">
        <v>195</v>
      </c>
      <c r="M608" s="403" t="s">
        <v>4913</v>
      </c>
      <c r="N608" s="388" t="s">
        <v>4893</v>
      </c>
      <c r="O608" s="388" t="s">
        <v>104</v>
      </c>
      <c r="P608" s="400">
        <v>40575</v>
      </c>
      <c r="Q608" s="400">
        <v>40578</v>
      </c>
      <c r="R608" s="400">
        <v>40611</v>
      </c>
      <c r="S608" s="388">
        <v>2</v>
      </c>
      <c r="T608" s="388">
        <v>2</v>
      </c>
      <c r="U608" s="388">
        <v>2</v>
      </c>
      <c r="V608" s="388" t="s">
        <v>96</v>
      </c>
      <c r="W608" s="388">
        <v>2</v>
      </c>
      <c r="X608" s="388" t="s">
        <v>96</v>
      </c>
      <c r="Y608" s="401" t="s">
        <v>195</v>
      </c>
      <c r="Z608" s="400" t="s">
        <v>195</v>
      </c>
      <c r="AA608" s="400" t="s">
        <v>195</v>
      </c>
      <c r="AB608" s="388" t="s">
        <v>195</v>
      </c>
      <c r="AC608" s="388" t="s">
        <v>195</v>
      </c>
      <c r="AD608" s="388" t="s">
        <v>195</v>
      </c>
      <c r="AE608" s="388" t="s">
        <v>195</v>
      </c>
      <c r="AF608" s="388" t="s">
        <v>195</v>
      </c>
      <c r="AG608" s="388" t="s">
        <v>195</v>
      </c>
      <c r="AH608" s="388" t="s">
        <v>195</v>
      </c>
      <c r="AI608" s="388" t="s">
        <v>4479</v>
      </c>
    </row>
    <row r="609" spans="1:35" ht="12.75" customHeight="1" x14ac:dyDescent="0.2">
      <c r="A609" s="397" t="str">
        <f t="shared" si="9"/>
        <v>Ofsted Webpage</v>
      </c>
      <c r="B609" s="388">
        <v>58840</v>
      </c>
      <c r="C609" s="388">
        <v>118555</v>
      </c>
      <c r="D609" s="388">
        <v>10019041</v>
      </c>
      <c r="E609" s="388" t="s">
        <v>5265</v>
      </c>
      <c r="F609" s="388" t="s">
        <v>90</v>
      </c>
      <c r="G609" s="388" t="s">
        <v>13</v>
      </c>
      <c r="H609" s="388" t="s">
        <v>295</v>
      </c>
      <c r="I609" s="388" t="s">
        <v>186</v>
      </c>
      <c r="J609" s="388" t="s">
        <v>93</v>
      </c>
      <c r="K609" s="400" t="s">
        <v>195</v>
      </c>
      <c r="L609" s="388" t="s">
        <v>195</v>
      </c>
      <c r="M609" s="403" t="s">
        <v>195</v>
      </c>
      <c r="N609" s="388" t="s">
        <v>195</v>
      </c>
      <c r="O609" s="388" t="s">
        <v>195</v>
      </c>
      <c r="P609" s="400" t="s">
        <v>195</v>
      </c>
      <c r="Q609" s="400" t="s">
        <v>195</v>
      </c>
      <c r="R609" s="400" t="s">
        <v>195</v>
      </c>
      <c r="S609" s="388" t="s">
        <v>195</v>
      </c>
      <c r="T609" s="388" t="s">
        <v>195</v>
      </c>
      <c r="U609" s="388" t="s">
        <v>195</v>
      </c>
      <c r="V609" s="388" t="s">
        <v>195</v>
      </c>
      <c r="W609" s="388" t="s">
        <v>195</v>
      </c>
      <c r="X609" s="388" t="s">
        <v>195</v>
      </c>
      <c r="Y609" s="401" t="s">
        <v>195</v>
      </c>
      <c r="Z609" s="400" t="s">
        <v>195</v>
      </c>
      <c r="AA609" s="400" t="s">
        <v>195</v>
      </c>
      <c r="AB609" s="388" t="s">
        <v>195</v>
      </c>
      <c r="AC609" s="388" t="s">
        <v>195</v>
      </c>
      <c r="AD609" s="388" t="s">
        <v>195</v>
      </c>
      <c r="AE609" s="388" t="s">
        <v>195</v>
      </c>
      <c r="AF609" s="388" t="s">
        <v>195</v>
      </c>
      <c r="AG609" s="388" t="s">
        <v>195</v>
      </c>
      <c r="AH609" s="388" t="s">
        <v>195</v>
      </c>
      <c r="AI609" s="388" t="s">
        <v>195</v>
      </c>
    </row>
    <row r="610" spans="1:35" ht="12.75" customHeight="1" x14ac:dyDescent="0.2">
      <c r="A610" s="397" t="str">
        <f t="shared" si="9"/>
        <v>Ofsted Webpage</v>
      </c>
      <c r="B610" s="388">
        <v>58841</v>
      </c>
      <c r="C610" s="388">
        <v>118467</v>
      </c>
      <c r="D610" s="388">
        <v>10019383</v>
      </c>
      <c r="E610" s="388" t="s">
        <v>1868</v>
      </c>
      <c r="F610" s="388" t="s">
        <v>259</v>
      </c>
      <c r="G610" s="388" t="s">
        <v>14</v>
      </c>
      <c r="H610" s="388" t="s">
        <v>135</v>
      </c>
      <c r="I610" s="388" t="s">
        <v>115</v>
      </c>
      <c r="J610" s="388" t="s">
        <v>115</v>
      </c>
      <c r="K610" s="400" t="s">
        <v>195</v>
      </c>
      <c r="L610" s="388" t="s">
        <v>195</v>
      </c>
      <c r="M610" s="403">
        <v>10030696</v>
      </c>
      <c r="N610" s="388" t="s">
        <v>261</v>
      </c>
      <c r="O610" s="388" t="s">
        <v>104</v>
      </c>
      <c r="P610" s="400">
        <v>43011</v>
      </c>
      <c r="Q610" s="400">
        <v>43014</v>
      </c>
      <c r="R610" s="400">
        <v>43046</v>
      </c>
      <c r="S610" s="388">
        <v>3</v>
      </c>
      <c r="T610" s="388">
        <v>3</v>
      </c>
      <c r="U610" s="388">
        <v>3</v>
      </c>
      <c r="V610" s="388">
        <v>3</v>
      </c>
      <c r="W610" s="388">
        <v>3</v>
      </c>
      <c r="X610" s="388" t="s">
        <v>4480</v>
      </c>
      <c r="Y610" s="401" t="s">
        <v>1869</v>
      </c>
      <c r="Z610" s="400">
        <v>42079</v>
      </c>
      <c r="AA610" s="400">
        <v>42082</v>
      </c>
      <c r="AB610" s="388" t="s">
        <v>123</v>
      </c>
      <c r="AC610" s="388" t="s">
        <v>4660</v>
      </c>
      <c r="AD610" s="388">
        <v>2</v>
      </c>
      <c r="AE610" s="388">
        <v>2</v>
      </c>
      <c r="AF610" s="388">
        <v>2</v>
      </c>
      <c r="AG610" s="388" t="s">
        <v>96</v>
      </c>
      <c r="AH610" s="388">
        <v>2</v>
      </c>
      <c r="AI610" s="388" t="s">
        <v>139</v>
      </c>
    </row>
    <row r="611" spans="1:35" ht="12.75" customHeight="1" x14ac:dyDescent="0.2">
      <c r="A611" s="397" t="str">
        <f t="shared" si="9"/>
        <v>Ofsted Webpage</v>
      </c>
      <c r="B611" s="388">
        <v>58852</v>
      </c>
      <c r="C611" s="388">
        <v>118535</v>
      </c>
      <c r="D611" s="388">
        <v>10013110</v>
      </c>
      <c r="E611" s="388" t="s">
        <v>5228</v>
      </c>
      <c r="F611" s="388" t="s">
        <v>90</v>
      </c>
      <c r="G611" s="388" t="s">
        <v>13</v>
      </c>
      <c r="H611" s="388" t="s">
        <v>736</v>
      </c>
      <c r="I611" s="388" t="s">
        <v>115</v>
      </c>
      <c r="J611" s="388" t="s">
        <v>115</v>
      </c>
      <c r="K611" s="400" t="s">
        <v>195</v>
      </c>
      <c r="L611" s="388" t="s">
        <v>195</v>
      </c>
      <c r="M611" s="403" t="s">
        <v>195</v>
      </c>
      <c r="N611" s="388" t="s">
        <v>195</v>
      </c>
      <c r="O611" s="388" t="s">
        <v>195</v>
      </c>
      <c r="P611" s="400" t="s">
        <v>195</v>
      </c>
      <c r="Q611" s="400" t="s">
        <v>195</v>
      </c>
      <c r="R611" s="400" t="s">
        <v>195</v>
      </c>
      <c r="S611" s="388" t="s">
        <v>195</v>
      </c>
      <c r="T611" s="388" t="s">
        <v>195</v>
      </c>
      <c r="U611" s="388" t="s">
        <v>195</v>
      </c>
      <c r="V611" s="388" t="s">
        <v>195</v>
      </c>
      <c r="W611" s="388" t="s">
        <v>195</v>
      </c>
      <c r="X611" s="388" t="s">
        <v>195</v>
      </c>
      <c r="Y611" s="401" t="s">
        <v>195</v>
      </c>
      <c r="Z611" s="400" t="s">
        <v>195</v>
      </c>
      <c r="AA611" s="400" t="s">
        <v>195</v>
      </c>
      <c r="AB611" s="388" t="s">
        <v>195</v>
      </c>
      <c r="AC611" s="388" t="s">
        <v>195</v>
      </c>
      <c r="AD611" s="388" t="s">
        <v>195</v>
      </c>
      <c r="AE611" s="388" t="s">
        <v>195</v>
      </c>
      <c r="AF611" s="388" t="s">
        <v>195</v>
      </c>
      <c r="AG611" s="388" t="s">
        <v>195</v>
      </c>
      <c r="AH611" s="388" t="s">
        <v>195</v>
      </c>
      <c r="AI611" s="388" t="s">
        <v>195</v>
      </c>
    </row>
    <row r="612" spans="1:35" ht="12.75" customHeight="1" x14ac:dyDescent="0.2">
      <c r="A612" s="397" t="str">
        <f t="shared" si="9"/>
        <v>Ofsted Webpage</v>
      </c>
      <c r="B612" s="388">
        <v>58866</v>
      </c>
      <c r="C612" s="405">
        <v>116386</v>
      </c>
      <c r="D612" s="388">
        <v>10001639</v>
      </c>
      <c r="E612" s="405" t="s">
        <v>3618</v>
      </c>
      <c r="F612" s="388" t="s">
        <v>231</v>
      </c>
      <c r="G612" s="388" t="s">
        <v>27</v>
      </c>
      <c r="H612" s="388" t="s">
        <v>809</v>
      </c>
      <c r="I612" s="388" t="s">
        <v>155</v>
      </c>
      <c r="J612" s="388" t="s">
        <v>155</v>
      </c>
      <c r="K612" s="400" t="s">
        <v>195</v>
      </c>
      <c r="L612" s="404" t="s">
        <v>195</v>
      </c>
      <c r="M612" s="388" t="s">
        <v>3619</v>
      </c>
      <c r="N612" s="388" t="s">
        <v>2302</v>
      </c>
      <c r="O612" s="388" t="s">
        <v>5986</v>
      </c>
      <c r="P612" s="400">
        <v>41463</v>
      </c>
      <c r="Q612" s="400">
        <v>41467</v>
      </c>
      <c r="R612" s="400">
        <v>41502</v>
      </c>
      <c r="S612" s="388">
        <v>2</v>
      </c>
      <c r="T612" s="388">
        <v>2</v>
      </c>
      <c r="U612" s="388">
        <v>2</v>
      </c>
      <c r="V612" s="388" t="s">
        <v>96</v>
      </c>
      <c r="W612" s="388">
        <v>2</v>
      </c>
      <c r="X612" s="388" t="s">
        <v>96</v>
      </c>
      <c r="Y612" s="388" t="s">
        <v>5988</v>
      </c>
      <c r="Z612" s="400">
        <v>40203</v>
      </c>
      <c r="AA612" s="400">
        <v>40207</v>
      </c>
      <c r="AB612" s="388" t="s">
        <v>2302</v>
      </c>
      <c r="AC612" s="388" t="s">
        <v>4660</v>
      </c>
      <c r="AD612" s="388">
        <v>3</v>
      </c>
      <c r="AE612" s="388">
        <v>3</v>
      </c>
      <c r="AF612" s="388">
        <v>3</v>
      </c>
      <c r="AG612" s="388" t="s">
        <v>96</v>
      </c>
      <c r="AH612" s="388">
        <v>3</v>
      </c>
      <c r="AI612" s="388" t="s">
        <v>118</v>
      </c>
    </row>
    <row r="613" spans="1:35" ht="12.75" customHeight="1" x14ac:dyDescent="0.2">
      <c r="A613" s="397" t="str">
        <f t="shared" si="9"/>
        <v>Ofsted Webpage</v>
      </c>
      <c r="B613" s="388">
        <v>58913</v>
      </c>
      <c r="C613" s="388">
        <v>116225</v>
      </c>
      <c r="D613" s="388">
        <v>10001777</v>
      </c>
      <c r="E613" s="388" t="s">
        <v>4966</v>
      </c>
      <c r="F613" s="388" t="s">
        <v>259</v>
      </c>
      <c r="G613" s="388" t="s">
        <v>14</v>
      </c>
      <c r="H613" s="388" t="s">
        <v>130</v>
      </c>
      <c r="I613" s="388" t="s">
        <v>131</v>
      </c>
      <c r="J613" s="388" t="s">
        <v>131</v>
      </c>
      <c r="K613" s="400" t="s">
        <v>195</v>
      </c>
      <c r="L613" s="388" t="s">
        <v>195</v>
      </c>
      <c r="M613" s="403">
        <v>10022612</v>
      </c>
      <c r="N613" s="388" t="s">
        <v>296</v>
      </c>
      <c r="O613" s="388" t="s">
        <v>104</v>
      </c>
      <c r="P613" s="400">
        <v>42675</v>
      </c>
      <c r="Q613" s="400">
        <v>42677</v>
      </c>
      <c r="R613" s="400">
        <v>42712</v>
      </c>
      <c r="S613" s="388">
        <v>2</v>
      </c>
      <c r="T613" s="388">
        <v>2</v>
      </c>
      <c r="U613" s="388">
        <v>2</v>
      </c>
      <c r="V613" s="388">
        <v>2</v>
      </c>
      <c r="W613" s="388">
        <v>2</v>
      </c>
      <c r="X613" s="388" t="s">
        <v>4480</v>
      </c>
      <c r="Y613" s="401" t="s">
        <v>492</v>
      </c>
      <c r="Z613" s="400">
        <v>42073</v>
      </c>
      <c r="AA613" s="400">
        <v>42075</v>
      </c>
      <c r="AB613" s="388" t="s">
        <v>143</v>
      </c>
      <c r="AC613" s="388" t="s">
        <v>4660</v>
      </c>
      <c r="AD613" s="388">
        <v>3</v>
      </c>
      <c r="AE613" s="388">
        <v>3</v>
      </c>
      <c r="AF613" s="388">
        <v>3</v>
      </c>
      <c r="AG613" s="388" t="s">
        <v>96</v>
      </c>
      <c r="AH613" s="388">
        <v>3</v>
      </c>
      <c r="AI613" s="388" t="s">
        <v>118</v>
      </c>
    </row>
    <row r="614" spans="1:35" ht="12.75" customHeight="1" x14ac:dyDescent="0.2">
      <c r="A614" s="397" t="str">
        <f t="shared" si="9"/>
        <v>Ofsted Webpage</v>
      </c>
      <c r="B614" s="388">
        <v>58920</v>
      </c>
      <c r="C614" s="388">
        <v>117281</v>
      </c>
      <c r="D614" s="388">
        <v>10007424</v>
      </c>
      <c r="E614" s="388" t="s">
        <v>5454</v>
      </c>
      <c r="F614" s="388" t="s">
        <v>90</v>
      </c>
      <c r="G614" s="388" t="s">
        <v>13</v>
      </c>
      <c r="H614" s="388" t="s">
        <v>173</v>
      </c>
      <c r="I614" s="388" t="s">
        <v>161</v>
      </c>
      <c r="J614" s="388" t="s">
        <v>161</v>
      </c>
      <c r="K614" s="400" t="s">
        <v>195</v>
      </c>
      <c r="L614" s="388" t="s">
        <v>195</v>
      </c>
      <c r="M614" s="403" t="s">
        <v>195</v>
      </c>
      <c r="N614" s="388" t="s">
        <v>195</v>
      </c>
      <c r="O614" s="388" t="s">
        <v>195</v>
      </c>
      <c r="P614" s="400" t="s">
        <v>195</v>
      </c>
      <c r="Q614" s="400" t="s">
        <v>195</v>
      </c>
      <c r="R614" s="400" t="s">
        <v>195</v>
      </c>
      <c r="S614" s="388" t="s">
        <v>195</v>
      </c>
      <c r="T614" s="388" t="s">
        <v>195</v>
      </c>
      <c r="U614" s="388" t="s">
        <v>195</v>
      </c>
      <c r="V614" s="388" t="s">
        <v>195</v>
      </c>
      <c r="W614" s="388" t="s">
        <v>195</v>
      </c>
      <c r="X614" s="388" t="s">
        <v>195</v>
      </c>
      <c r="Y614" s="401" t="s">
        <v>195</v>
      </c>
      <c r="Z614" s="388" t="s">
        <v>195</v>
      </c>
      <c r="AA614" s="388" t="s">
        <v>195</v>
      </c>
      <c r="AB614" s="388" t="s">
        <v>195</v>
      </c>
      <c r="AC614" s="388" t="s">
        <v>195</v>
      </c>
      <c r="AD614" s="388" t="s">
        <v>195</v>
      </c>
      <c r="AE614" s="388" t="s">
        <v>195</v>
      </c>
      <c r="AF614" s="388" t="s">
        <v>195</v>
      </c>
      <c r="AG614" s="388" t="s">
        <v>195</v>
      </c>
      <c r="AH614" s="388" t="s">
        <v>195</v>
      </c>
      <c r="AI614" s="388" t="s">
        <v>195</v>
      </c>
    </row>
    <row r="615" spans="1:35" ht="12.75" customHeight="1" x14ac:dyDescent="0.2">
      <c r="A615" s="397" t="str">
        <f t="shared" si="9"/>
        <v>Ofsted Webpage</v>
      </c>
      <c r="B615" s="388">
        <v>58929</v>
      </c>
      <c r="C615" s="388">
        <v>118800</v>
      </c>
      <c r="D615" s="388">
        <v>10026072</v>
      </c>
      <c r="E615" s="388" t="s">
        <v>1167</v>
      </c>
      <c r="F615" s="388" t="s">
        <v>170</v>
      </c>
      <c r="G615" s="388" t="s">
        <v>13</v>
      </c>
      <c r="H615" s="388" t="s">
        <v>160</v>
      </c>
      <c r="I615" s="388" t="s">
        <v>161</v>
      </c>
      <c r="J615" s="388" t="s">
        <v>161</v>
      </c>
      <c r="K615" s="400" t="s">
        <v>195</v>
      </c>
      <c r="L615" s="388" t="s">
        <v>195</v>
      </c>
      <c r="M615" s="388">
        <v>10037418</v>
      </c>
      <c r="N615" s="388" t="s">
        <v>132</v>
      </c>
      <c r="O615" s="388" t="s">
        <v>5986</v>
      </c>
      <c r="P615" s="400">
        <v>42997</v>
      </c>
      <c r="Q615" s="400">
        <v>43000</v>
      </c>
      <c r="R615" s="400">
        <v>43041</v>
      </c>
      <c r="S615" s="388">
        <v>4</v>
      </c>
      <c r="T615" s="388">
        <v>4</v>
      </c>
      <c r="U615" s="388">
        <v>4</v>
      </c>
      <c r="V615" s="388">
        <v>4</v>
      </c>
      <c r="W615" s="388">
        <v>4</v>
      </c>
      <c r="X615" s="388" t="s">
        <v>4511</v>
      </c>
      <c r="Y615" s="388">
        <v>10005082</v>
      </c>
      <c r="Z615" s="400">
        <v>42416</v>
      </c>
      <c r="AA615" s="400">
        <v>42419</v>
      </c>
      <c r="AB615" s="388" t="s">
        <v>132</v>
      </c>
      <c r="AC615" s="388" t="s">
        <v>4660</v>
      </c>
      <c r="AD615" s="388">
        <v>3</v>
      </c>
      <c r="AE615" s="388">
        <v>3</v>
      </c>
      <c r="AF615" s="388">
        <v>3</v>
      </c>
      <c r="AG615" s="388">
        <v>3</v>
      </c>
      <c r="AH615" s="388">
        <v>3</v>
      </c>
      <c r="AI615" s="388" t="s">
        <v>139</v>
      </c>
    </row>
    <row r="616" spans="1:35" ht="12.75" customHeight="1" x14ac:dyDescent="0.2">
      <c r="A616" s="397" t="str">
        <f t="shared" si="9"/>
        <v>Ofsted Webpage</v>
      </c>
      <c r="B616" s="388">
        <v>58930</v>
      </c>
      <c r="C616" s="388">
        <v>118685</v>
      </c>
      <c r="D616" s="388">
        <v>10024294</v>
      </c>
      <c r="E616" s="388" t="s">
        <v>1872</v>
      </c>
      <c r="F616" s="388" t="s">
        <v>159</v>
      </c>
      <c r="G616" s="388" t="s">
        <v>14</v>
      </c>
      <c r="H616" s="388" t="s">
        <v>312</v>
      </c>
      <c r="I616" s="388" t="s">
        <v>131</v>
      </c>
      <c r="J616" s="388" t="s">
        <v>131</v>
      </c>
      <c r="K616" s="400">
        <v>43167</v>
      </c>
      <c r="L616" s="388">
        <v>1</v>
      </c>
      <c r="M616" s="403" t="s">
        <v>1873</v>
      </c>
      <c r="N616" s="388" t="s">
        <v>352</v>
      </c>
      <c r="O616" s="388" t="s">
        <v>104</v>
      </c>
      <c r="P616" s="400">
        <v>42080</v>
      </c>
      <c r="Q616" s="400">
        <v>42083</v>
      </c>
      <c r="R616" s="400">
        <v>42116</v>
      </c>
      <c r="S616" s="388">
        <v>2</v>
      </c>
      <c r="T616" s="388">
        <v>2</v>
      </c>
      <c r="U616" s="388">
        <v>2</v>
      </c>
      <c r="V616" s="388" t="s">
        <v>96</v>
      </c>
      <c r="W616" s="388">
        <v>2</v>
      </c>
      <c r="X616" s="388" t="s">
        <v>96</v>
      </c>
      <c r="Y616" s="401" t="s">
        <v>4776</v>
      </c>
      <c r="Z616" s="400">
        <v>40560</v>
      </c>
      <c r="AA616" s="400">
        <v>40564</v>
      </c>
      <c r="AB616" s="388" t="s">
        <v>143</v>
      </c>
      <c r="AC616" s="388" t="s">
        <v>4660</v>
      </c>
      <c r="AD616" s="388">
        <v>2</v>
      </c>
      <c r="AE616" s="388">
        <v>2</v>
      </c>
      <c r="AF616" s="388">
        <v>2</v>
      </c>
      <c r="AG616" s="388" t="s">
        <v>96</v>
      </c>
      <c r="AH616" s="388">
        <v>2</v>
      </c>
      <c r="AI616" s="388" t="s">
        <v>4537</v>
      </c>
    </row>
    <row r="617" spans="1:35" ht="12.75" customHeight="1" x14ac:dyDescent="0.2">
      <c r="A617" s="397" t="str">
        <f t="shared" si="9"/>
        <v>Ofsted Webpage</v>
      </c>
      <c r="B617" s="388">
        <v>58936</v>
      </c>
      <c r="C617" s="388">
        <v>118790</v>
      </c>
      <c r="D617" s="388">
        <v>10024704</v>
      </c>
      <c r="E617" s="388" t="s">
        <v>1169</v>
      </c>
      <c r="F617" s="388" t="s">
        <v>90</v>
      </c>
      <c r="G617" s="388" t="s">
        <v>13</v>
      </c>
      <c r="H617" s="388" t="s">
        <v>151</v>
      </c>
      <c r="I617" s="388" t="s">
        <v>152</v>
      </c>
      <c r="J617" s="388" t="s">
        <v>152</v>
      </c>
      <c r="K617" s="400" t="s">
        <v>195</v>
      </c>
      <c r="L617" s="388" t="s">
        <v>195</v>
      </c>
      <c r="M617" s="403">
        <v>10011540</v>
      </c>
      <c r="N617" s="388" t="s">
        <v>136</v>
      </c>
      <c r="O617" s="388" t="s">
        <v>104</v>
      </c>
      <c r="P617" s="400">
        <v>42479</v>
      </c>
      <c r="Q617" s="400">
        <v>42482</v>
      </c>
      <c r="R617" s="400">
        <v>42513</v>
      </c>
      <c r="S617" s="388">
        <v>2</v>
      </c>
      <c r="T617" s="388">
        <v>2</v>
      </c>
      <c r="U617" s="388">
        <v>2</v>
      </c>
      <c r="V617" s="388">
        <v>2</v>
      </c>
      <c r="W617" s="388">
        <v>2</v>
      </c>
      <c r="X617" s="388" t="s">
        <v>4480</v>
      </c>
      <c r="Y617" s="401" t="s">
        <v>5402</v>
      </c>
      <c r="Z617" s="400">
        <v>41072</v>
      </c>
      <c r="AA617" s="400">
        <v>41075</v>
      </c>
      <c r="AB617" s="388" t="s">
        <v>98</v>
      </c>
      <c r="AC617" s="388" t="s">
        <v>4660</v>
      </c>
      <c r="AD617" s="388">
        <v>2</v>
      </c>
      <c r="AE617" s="388">
        <v>2</v>
      </c>
      <c r="AF617" s="388">
        <v>2</v>
      </c>
      <c r="AG617" s="388" t="s">
        <v>96</v>
      </c>
      <c r="AH617" s="388">
        <v>2</v>
      </c>
      <c r="AI617" s="388" t="s">
        <v>4537</v>
      </c>
    </row>
    <row r="618" spans="1:35" ht="12.75" customHeight="1" x14ac:dyDescent="0.2">
      <c r="A618" s="397" t="str">
        <f t="shared" si="9"/>
        <v>Ofsted Webpage</v>
      </c>
      <c r="B618" s="388">
        <v>58950</v>
      </c>
      <c r="C618" s="388">
        <v>118781</v>
      </c>
      <c r="D618" s="388">
        <v>10023829</v>
      </c>
      <c r="E618" s="388" t="s">
        <v>4870</v>
      </c>
      <c r="F618" s="388" t="s">
        <v>90</v>
      </c>
      <c r="G618" s="388" t="s">
        <v>13</v>
      </c>
      <c r="H618" s="388" t="s">
        <v>683</v>
      </c>
      <c r="I618" s="388" t="s">
        <v>115</v>
      </c>
      <c r="J618" s="388" t="s">
        <v>115</v>
      </c>
      <c r="K618" s="400" t="s">
        <v>195</v>
      </c>
      <c r="L618" s="388" t="s">
        <v>195</v>
      </c>
      <c r="M618" s="403" t="s">
        <v>195</v>
      </c>
      <c r="N618" s="388" t="s">
        <v>195</v>
      </c>
      <c r="O618" s="388" t="s">
        <v>195</v>
      </c>
      <c r="P618" s="400" t="s">
        <v>195</v>
      </c>
      <c r="Q618" s="400" t="s">
        <v>195</v>
      </c>
      <c r="R618" s="400" t="s">
        <v>195</v>
      </c>
      <c r="S618" s="388" t="s">
        <v>195</v>
      </c>
      <c r="T618" s="388" t="s">
        <v>195</v>
      </c>
      <c r="U618" s="388" t="s">
        <v>195</v>
      </c>
      <c r="V618" s="388" t="s">
        <v>195</v>
      </c>
      <c r="W618" s="388" t="s">
        <v>195</v>
      </c>
      <c r="X618" s="388" t="s">
        <v>195</v>
      </c>
      <c r="Y618" s="401" t="s">
        <v>195</v>
      </c>
      <c r="Z618" s="400" t="s">
        <v>195</v>
      </c>
      <c r="AA618" s="400" t="s">
        <v>195</v>
      </c>
      <c r="AB618" s="388" t="s">
        <v>195</v>
      </c>
      <c r="AC618" s="388" t="s">
        <v>195</v>
      </c>
      <c r="AD618" s="388" t="s">
        <v>195</v>
      </c>
      <c r="AE618" s="388" t="s">
        <v>195</v>
      </c>
      <c r="AF618" s="388" t="s">
        <v>195</v>
      </c>
      <c r="AG618" s="388" t="s">
        <v>195</v>
      </c>
      <c r="AH618" s="388" t="s">
        <v>195</v>
      </c>
      <c r="AI618" s="388" t="s">
        <v>195</v>
      </c>
    </row>
    <row r="619" spans="1:35" ht="12.75" customHeight="1" x14ac:dyDescent="0.2">
      <c r="A619" s="397" t="str">
        <f t="shared" si="9"/>
        <v>Ofsted Webpage</v>
      </c>
      <c r="B619" s="388">
        <v>58966</v>
      </c>
      <c r="C619" s="388">
        <v>118929</v>
      </c>
      <c r="D619" s="388">
        <v>10027498</v>
      </c>
      <c r="E619" s="388" t="s">
        <v>1173</v>
      </c>
      <c r="F619" s="388" t="s">
        <v>170</v>
      </c>
      <c r="G619" s="388" t="s">
        <v>13</v>
      </c>
      <c r="H619" s="388" t="s">
        <v>239</v>
      </c>
      <c r="I619" s="388" t="s">
        <v>152</v>
      </c>
      <c r="J619" s="388" t="s">
        <v>152</v>
      </c>
      <c r="K619" s="400" t="s">
        <v>195</v>
      </c>
      <c r="L619" s="388" t="s">
        <v>195</v>
      </c>
      <c r="M619" s="403">
        <v>10011542</v>
      </c>
      <c r="N619" s="388" t="s">
        <v>132</v>
      </c>
      <c r="O619" s="388" t="s">
        <v>104</v>
      </c>
      <c r="P619" s="400">
        <v>42486</v>
      </c>
      <c r="Q619" s="400">
        <v>42489</v>
      </c>
      <c r="R619" s="400">
        <v>42513</v>
      </c>
      <c r="S619" s="388">
        <v>2</v>
      </c>
      <c r="T619" s="388">
        <v>2</v>
      </c>
      <c r="U619" s="388">
        <v>2</v>
      </c>
      <c r="V619" s="388">
        <v>2</v>
      </c>
      <c r="W619" s="388">
        <v>2</v>
      </c>
      <c r="X619" s="388" t="s">
        <v>4480</v>
      </c>
      <c r="Y619" s="401" t="s">
        <v>3636</v>
      </c>
      <c r="Z619" s="400">
        <v>41226</v>
      </c>
      <c r="AA619" s="400">
        <v>41229</v>
      </c>
      <c r="AB619" s="388" t="s">
        <v>1834</v>
      </c>
      <c r="AC619" s="388" t="s">
        <v>4660</v>
      </c>
      <c r="AD619" s="388">
        <v>3</v>
      </c>
      <c r="AE619" s="388">
        <v>3</v>
      </c>
      <c r="AF619" s="388">
        <v>3</v>
      </c>
      <c r="AG619" s="388" t="s">
        <v>96</v>
      </c>
      <c r="AH619" s="388">
        <v>3</v>
      </c>
      <c r="AI619" s="388" t="s">
        <v>118</v>
      </c>
    </row>
    <row r="620" spans="1:35" ht="12.75" customHeight="1" x14ac:dyDescent="0.2">
      <c r="A620" s="397" t="str">
        <f t="shared" si="9"/>
        <v>Ofsted Webpage</v>
      </c>
      <c r="B620" s="388">
        <v>59017</v>
      </c>
      <c r="C620" s="388">
        <v>118684</v>
      </c>
      <c r="D620" s="388">
        <v>10024293</v>
      </c>
      <c r="E620" s="388" t="s">
        <v>2676</v>
      </c>
      <c r="F620" s="388" t="s">
        <v>159</v>
      </c>
      <c r="G620" s="388" t="s">
        <v>14</v>
      </c>
      <c r="H620" s="388" t="s">
        <v>1316</v>
      </c>
      <c r="I620" s="388" t="s">
        <v>131</v>
      </c>
      <c r="J620" s="388" t="s">
        <v>131</v>
      </c>
      <c r="K620" s="400">
        <v>42901</v>
      </c>
      <c r="L620" s="388">
        <v>1</v>
      </c>
      <c r="M620" s="403" t="s">
        <v>2677</v>
      </c>
      <c r="N620" s="388" t="s">
        <v>352</v>
      </c>
      <c r="O620" s="388" t="s">
        <v>104</v>
      </c>
      <c r="P620" s="400">
        <v>41779</v>
      </c>
      <c r="Q620" s="400">
        <v>41782</v>
      </c>
      <c r="R620" s="400">
        <v>41816</v>
      </c>
      <c r="S620" s="388">
        <v>2</v>
      </c>
      <c r="T620" s="388">
        <v>2</v>
      </c>
      <c r="U620" s="388">
        <v>2</v>
      </c>
      <c r="V620" s="388" t="s">
        <v>96</v>
      </c>
      <c r="W620" s="388">
        <v>2</v>
      </c>
      <c r="X620" s="388" t="s">
        <v>96</v>
      </c>
      <c r="Y620" s="401" t="s">
        <v>4775</v>
      </c>
      <c r="Z620" s="400">
        <v>40567</v>
      </c>
      <c r="AA620" s="400">
        <v>40571</v>
      </c>
      <c r="AB620" s="388" t="s">
        <v>143</v>
      </c>
      <c r="AC620" s="388" t="s">
        <v>4660</v>
      </c>
      <c r="AD620" s="388">
        <v>2</v>
      </c>
      <c r="AE620" s="388">
        <v>2</v>
      </c>
      <c r="AF620" s="388">
        <v>2</v>
      </c>
      <c r="AG620" s="388" t="s">
        <v>96</v>
      </c>
      <c r="AH620" s="388">
        <v>2</v>
      </c>
      <c r="AI620" s="388" t="s">
        <v>4537</v>
      </c>
    </row>
    <row r="621" spans="1:35" ht="12.75" customHeight="1" x14ac:dyDescent="0.2">
      <c r="A621" s="397" t="str">
        <f t="shared" si="9"/>
        <v>Ofsted Webpage</v>
      </c>
      <c r="B621" s="388">
        <v>59021</v>
      </c>
      <c r="C621" s="388">
        <v>118734</v>
      </c>
      <c r="D621" s="388">
        <v>10024292</v>
      </c>
      <c r="E621" s="388" t="s">
        <v>1175</v>
      </c>
      <c r="F621" s="388" t="s">
        <v>159</v>
      </c>
      <c r="G621" s="388" t="s">
        <v>14</v>
      </c>
      <c r="H621" s="388" t="s">
        <v>1176</v>
      </c>
      <c r="I621" s="388" t="s">
        <v>102</v>
      </c>
      <c r="J621" s="388" t="s">
        <v>102</v>
      </c>
      <c r="K621" s="400">
        <v>42444</v>
      </c>
      <c r="L621" s="388">
        <v>1</v>
      </c>
      <c r="M621" s="403" t="s">
        <v>4758</v>
      </c>
      <c r="N621" s="388" t="s">
        <v>143</v>
      </c>
      <c r="O621" s="388" t="s">
        <v>104</v>
      </c>
      <c r="P621" s="400">
        <v>40707</v>
      </c>
      <c r="Q621" s="400">
        <v>40711</v>
      </c>
      <c r="R621" s="400">
        <v>40746</v>
      </c>
      <c r="S621" s="388">
        <v>2</v>
      </c>
      <c r="T621" s="388">
        <v>2</v>
      </c>
      <c r="U621" s="388">
        <v>2</v>
      </c>
      <c r="V621" s="388" t="s">
        <v>96</v>
      </c>
      <c r="W621" s="388">
        <v>2</v>
      </c>
      <c r="X621" s="388" t="s">
        <v>96</v>
      </c>
      <c r="Y621" s="401" t="s">
        <v>195</v>
      </c>
      <c r="Z621" s="400" t="s">
        <v>195</v>
      </c>
      <c r="AA621" s="400" t="s">
        <v>195</v>
      </c>
      <c r="AB621" s="388" t="s">
        <v>195</v>
      </c>
      <c r="AC621" s="388" t="s">
        <v>195</v>
      </c>
      <c r="AD621" s="388" t="s">
        <v>195</v>
      </c>
      <c r="AE621" s="388" t="s">
        <v>195</v>
      </c>
      <c r="AF621" s="388" t="s">
        <v>195</v>
      </c>
      <c r="AG621" s="388" t="s">
        <v>195</v>
      </c>
      <c r="AH621" s="388" t="s">
        <v>195</v>
      </c>
      <c r="AI621" s="388" t="s">
        <v>4479</v>
      </c>
    </row>
    <row r="622" spans="1:35" ht="12.75" customHeight="1" x14ac:dyDescent="0.2">
      <c r="A622" s="397" t="str">
        <f t="shared" si="9"/>
        <v>Ofsted Webpage</v>
      </c>
      <c r="B622" s="388">
        <v>59042</v>
      </c>
      <c r="C622" s="388">
        <v>119205</v>
      </c>
      <c r="D622" s="388">
        <v>10030520</v>
      </c>
      <c r="E622" s="388" t="s">
        <v>1878</v>
      </c>
      <c r="F622" s="388" t="s">
        <v>170</v>
      </c>
      <c r="G622" s="388" t="s">
        <v>13</v>
      </c>
      <c r="H622" s="388" t="s">
        <v>114</v>
      </c>
      <c r="I622" s="388" t="s">
        <v>115</v>
      </c>
      <c r="J622" s="388" t="s">
        <v>115</v>
      </c>
      <c r="K622" s="400" t="s">
        <v>195</v>
      </c>
      <c r="L622" s="388" t="s">
        <v>195</v>
      </c>
      <c r="M622" s="403">
        <v>10030691</v>
      </c>
      <c r="N622" s="388" t="s">
        <v>136</v>
      </c>
      <c r="O622" s="388" t="s">
        <v>104</v>
      </c>
      <c r="P622" s="400">
        <v>42955</v>
      </c>
      <c r="Q622" s="400">
        <v>42958</v>
      </c>
      <c r="R622" s="400">
        <v>42991</v>
      </c>
      <c r="S622" s="388">
        <v>3</v>
      </c>
      <c r="T622" s="388">
        <v>3</v>
      </c>
      <c r="U622" s="388">
        <v>3</v>
      </c>
      <c r="V622" s="388">
        <v>3</v>
      </c>
      <c r="W622" s="388">
        <v>3</v>
      </c>
      <c r="X622" s="388" t="s">
        <v>4480</v>
      </c>
      <c r="Y622" s="401" t="s">
        <v>1879</v>
      </c>
      <c r="Z622" s="400">
        <v>42177</v>
      </c>
      <c r="AA622" s="400">
        <v>42180</v>
      </c>
      <c r="AB622" s="388" t="s">
        <v>1834</v>
      </c>
      <c r="AC622" s="388" t="s">
        <v>4660</v>
      </c>
      <c r="AD622" s="388">
        <v>2</v>
      </c>
      <c r="AE622" s="388">
        <v>2</v>
      </c>
      <c r="AF622" s="388">
        <v>2</v>
      </c>
      <c r="AG622" s="388" t="s">
        <v>96</v>
      </c>
      <c r="AH622" s="388">
        <v>3</v>
      </c>
      <c r="AI622" s="388" t="s">
        <v>139</v>
      </c>
    </row>
    <row r="623" spans="1:35" ht="12.75" customHeight="1" x14ac:dyDescent="0.2">
      <c r="A623" s="397" t="str">
        <f t="shared" si="9"/>
        <v>Ofsted Webpage</v>
      </c>
      <c r="B623" s="388">
        <v>59066</v>
      </c>
      <c r="C623" s="388">
        <v>114960</v>
      </c>
      <c r="D623" s="388">
        <v>10030120</v>
      </c>
      <c r="E623" s="388" t="s">
        <v>601</v>
      </c>
      <c r="F623" s="388" t="s">
        <v>90</v>
      </c>
      <c r="G623" s="388" t="s">
        <v>13</v>
      </c>
      <c r="H623" s="388" t="s">
        <v>467</v>
      </c>
      <c r="I623" s="388" t="s">
        <v>92</v>
      </c>
      <c r="J623" s="388" t="s">
        <v>93</v>
      </c>
      <c r="K623" s="400">
        <v>42627</v>
      </c>
      <c r="L623" s="388">
        <v>1</v>
      </c>
      <c r="M623" s="403" t="s">
        <v>602</v>
      </c>
      <c r="N623" s="388" t="s">
        <v>123</v>
      </c>
      <c r="O623" s="388" t="s">
        <v>104</v>
      </c>
      <c r="P623" s="400">
        <v>41177</v>
      </c>
      <c r="Q623" s="400">
        <v>41180</v>
      </c>
      <c r="R623" s="400">
        <v>41215</v>
      </c>
      <c r="S623" s="388">
        <v>2</v>
      </c>
      <c r="T623" s="388">
        <v>2</v>
      </c>
      <c r="U623" s="388">
        <v>2</v>
      </c>
      <c r="V623" s="388" t="s">
        <v>96</v>
      </c>
      <c r="W623" s="388">
        <v>1</v>
      </c>
      <c r="X623" s="388" t="s">
        <v>96</v>
      </c>
      <c r="Y623" s="401" t="s">
        <v>195</v>
      </c>
      <c r="Z623" s="400" t="s">
        <v>195</v>
      </c>
      <c r="AA623" s="400" t="s">
        <v>195</v>
      </c>
      <c r="AB623" s="388" t="s">
        <v>195</v>
      </c>
      <c r="AC623" s="388" t="s">
        <v>195</v>
      </c>
      <c r="AD623" s="388" t="s">
        <v>195</v>
      </c>
      <c r="AE623" s="388" t="s">
        <v>195</v>
      </c>
      <c r="AF623" s="388" t="s">
        <v>195</v>
      </c>
      <c r="AG623" s="388" t="s">
        <v>195</v>
      </c>
      <c r="AH623" s="388" t="s">
        <v>195</v>
      </c>
      <c r="AI623" s="388" t="s">
        <v>4479</v>
      </c>
    </row>
    <row r="624" spans="1:35" ht="12.75" customHeight="1" x14ac:dyDescent="0.2">
      <c r="A624" s="397" t="str">
        <f t="shared" si="9"/>
        <v>Ofsted Webpage</v>
      </c>
      <c r="B624" s="388">
        <v>59079</v>
      </c>
      <c r="C624" s="388">
        <v>119807</v>
      </c>
      <c r="D624" s="388">
        <v>10033547</v>
      </c>
      <c r="E624" s="388" t="s">
        <v>2692</v>
      </c>
      <c r="F624" s="388" t="s">
        <v>90</v>
      </c>
      <c r="G624" s="388" t="s">
        <v>13</v>
      </c>
      <c r="H624" s="388" t="s">
        <v>342</v>
      </c>
      <c r="I624" s="388" t="s">
        <v>177</v>
      </c>
      <c r="J624" s="388" t="s">
        <v>177</v>
      </c>
      <c r="K624" s="400" t="s">
        <v>195</v>
      </c>
      <c r="L624" s="388" t="s">
        <v>195</v>
      </c>
      <c r="M624" s="403">
        <v>10037357</v>
      </c>
      <c r="N624" s="388" t="s">
        <v>121</v>
      </c>
      <c r="O624" s="388" t="s">
        <v>104</v>
      </c>
      <c r="P624" s="400">
        <v>43081</v>
      </c>
      <c r="Q624" s="400">
        <v>43084</v>
      </c>
      <c r="R624" s="400">
        <v>43119</v>
      </c>
      <c r="S624" s="388">
        <v>2</v>
      </c>
      <c r="T624" s="388">
        <v>2</v>
      </c>
      <c r="U624" s="388">
        <v>2</v>
      </c>
      <c r="V624" s="388">
        <v>2</v>
      </c>
      <c r="W624" s="388">
        <v>2</v>
      </c>
      <c r="X624" s="388" t="s">
        <v>4480</v>
      </c>
      <c r="Y624" s="401" t="s">
        <v>2693</v>
      </c>
      <c r="Z624" s="400">
        <v>41534</v>
      </c>
      <c r="AA624" s="400">
        <v>41537</v>
      </c>
      <c r="AB624" s="388" t="s">
        <v>123</v>
      </c>
      <c r="AC624" s="388" t="s">
        <v>4660</v>
      </c>
      <c r="AD624" s="388">
        <v>2</v>
      </c>
      <c r="AE624" s="388">
        <v>3</v>
      </c>
      <c r="AF624" s="388">
        <v>2</v>
      </c>
      <c r="AG624" s="388" t="s">
        <v>96</v>
      </c>
      <c r="AH624" s="388">
        <v>2</v>
      </c>
      <c r="AI624" s="388" t="s">
        <v>4537</v>
      </c>
    </row>
    <row r="625" spans="1:35" ht="12.75" customHeight="1" x14ac:dyDescent="0.2">
      <c r="A625" s="397" t="str">
        <f t="shared" si="9"/>
        <v>Ofsted Webpage</v>
      </c>
      <c r="B625" s="388">
        <v>59082</v>
      </c>
      <c r="C625" s="388">
        <v>119801</v>
      </c>
      <c r="D625" s="388">
        <v>10032404</v>
      </c>
      <c r="E625" s="388" t="s">
        <v>2698</v>
      </c>
      <c r="F625" s="388" t="s">
        <v>90</v>
      </c>
      <c r="G625" s="388" t="s">
        <v>13</v>
      </c>
      <c r="H625" s="388" t="s">
        <v>1242</v>
      </c>
      <c r="I625" s="388" t="s">
        <v>115</v>
      </c>
      <c r="J625" s="388" t="s">
        <v>115</v>
      </c>
      <c r="K625" s="400">
        <v>43159</v>
      </c>
      <c r="L625" s="388">
        <v>1</v>
      </c>
      <c r="M625" s="403" t="s">
        <v>2699</v>
      </c>
      <c r="N625" s="388" t="s">
        <v>123</v>
      </c>
      <c r="O625" s="388" t="s">
        <v>104</v>
      </c>
      <c r="P625" s="400">
        <v>41576</v>
      </c>
      <c r="Q625" s="400">
        <v>41579</v>
      </c>
      <c r="R625" s="400">
        <v>41614</v>
      </c>
      <c r="S625" s="388">
        <v>2</v>
      </c>
      <c r="T625" s="388">
        <v>2</v>
      </c>
      <c r="U625" s="388">
        <v>2</v>
      </c>
      <c r="V625" s="388" t="s">
        <v>96</v>
      </c>
      <c r="W625" s="388">
        <v>2</v>
      </c>
      <c r="X625" s="388" t="s">
        <v>96</v>
      </c>
      <c r="Y625" s="401" t="s">
        <v>195</v>
      </c>
      <c r="Z625" s="400" t="s">
        <v>195</v>
      </c>
      <c r="AA625" s="400" t="s">
        <v>195</v>
      </c>
      <c r="AB625" s="388" t="s">
        <v>195</v>
      </c>
      <c r="AC625" s="388" t="s">
        <v>195</v>
      </c>
      <c r="AD625" s="388" t="s">
        <v>195</v>
      </c>
      <c r="AE625" s="388" t="s">
        <v>195</v>
      </c>
      <c r="AF625" s="388" t="s">
        <v>195</v>
      </c>
      <c r="AG625" s="388" t="s">
        <v>195</v>
      </c>
      <c r="AH625" s="388" t="s">
        <v>195</v>
      </c>
      <c r="AI625" s="388" t="s">
        <v>4479</v>
      </c>
    </row>
    <row r="626" spans="1:35" ht="12.75" customHeight="1" x14ac:dyDescent="0.2">
      <c r="A626" s="397" t="str">
        <f t="shared" si="9"/>
        <v>Ofsted Webpage</v>
      </c>
      <c r="B626" s="388">
        <v>59083</v>
      </c>
      <c r="C626" s="388">
        <v>119805</v>
      </c>
      <c r="D626" s="388">
        <v>10033482</v>
      </c>
      <c r="E626" s="388" t="s">
        <v>2701</v>
      </c>
      <c r="F626" s="388" t="s">
        <v>90</v>
      </c>
      <c r="G626" s="388" t="s">
        <v>13</v>
      </c>
      <c r="H626" s="388" t="s">
        <v>151</v>
      </c>
      <c r="I626" s="388" t="s">
        <v>152</v>
      </c>
      <c r="J626" s="388" t="s">
        <v>152</v>
      </c>
      <c r="K626" s="400">
        <v>42825</v>
      </c>
      <c r="L626" s="388">
        <v>1</v>
      </c>
      <c r="M626" s="403" t="s">
        <v>2702</v>
      </c>
      <c r="N626" s="388" t="s">
        <v>123</v>
      </c>
      <c r="O626" s="388" t="s">
        <v>104</v>
      </c>
      <c r="P626" s="400">
        <v>41590</v>
      </c>
      <c r="Q626" s="400">
        <v>41593</v>
      </c>
      <c r="R626" s="400">
        <v>41625</v>
      </c>
      <c r="S626" s="388">
        <v>2</v>
      </c>
      <c r="T626" s="388">
        <v>2</v>
      </c>
      <c r="U626" s="388">
        <v>2</v>
      </c>
      <c r="V626" s="388" t="s">
        <v>96</v>
      </c>
      <c r="W626" s="388">
        <v>2</v>
      </c>
      <c r="X626" s="388" t="s">
        <v>96</v>
      </c>
      <c r="Y626" s="401" t="s">
        <v>195</v>
      </c>
      <c r="Z626" s="400" t="s">
        <v>195</v>
      </c>
      <c r="AA626" s="400" t="s">
        <v>195</v>
      </c>
      <c r="AB626" s="388" t="s">
        <v>195</v>
      </c>
      <c r="AC626" s="388" t="s">
        <v>195</v>
      </c>
      <c r="AD626" s="388" t="s">
        <v>195</v>
      </c>
      <c r="AE626" s="388" t="s">
        <v>195</v>
      </c>
      <c r="AF626" s="388" t="s">
        <v>195</v>
      </c>
      <c r="AG626" s="388" t="s">
        <v>195</v>
      </c>
      <c r="AH626" s="388" t="s">
        <v>195</v>
      </c>
      <c r="AI626" s="388" t="s">
        <v>4479</v>
      </c>
    </row>
    <row r="627" spans="1:35" ht="12.75" customHeight="1" x14ac:dyDescent="0.2">
      <c r="A627" s="397" t="str">
        <f t="shared" si="9"/>
        <v>Ofsted Webpage</v>
      </c>
      <c r="B627" s="388">
        <v>59093</v>
      </c>
      <c r="C627" s="388">
        <v>119803</v>
      </c>
      <c r="D627" s="388">
        <v>10032119</v>
      </c>
      <c r="E627" s="388" t="s">
        <v>1180</v>
      </c>
      <c r="F627" s="388" t="s">
        <v>90</v>
      </c>
      <c r="G627" s="388" t="s">
        <v>13</v>
      </c>
      <c r="H627" s="388" t="s">
        <v>252</v>
      </c>
      <c r="I627" s="388" t="s">
        <v>155</v>
      </c>
      <c r="J627" s="388" t="s">
        <v>155</v>
      </c>
      <c r="K627" s="400" t="s">
        <v>195</v>
      </c>
      <c r="L627" s="388" t="s">
        <v>195</v>
      </c>
      <c r="M627" s="403">
        <v>10011543</v>
      </c>
      <c r="N627" s="388" t="s">
        <v>121</v>
      </c>
      <c r="O627" s="388" t="s">
        <v>104</v>
      </c>
      <c r="P627" s="400">
        <v>42500</v>
      </c>
      <c r="Q627" s="400">
        <v>42503</v>
      </c>
      <c r="R627" s="400">
        <v>42542</v>
      </c>
      <c r="S627" s="388">
        <v>2</v>
      </c>
      <c r="T627" s="388">
        <v>2</v>
      </c>
      <c r="U627" s="388">
        <v>2</v>
      </c>
      <c r="V627" s="388">
        <v>1</v>
      </c>
      <c r="W627" s="388">
        <v>1</v>
      </c>
      <c r="X627" s="388" t="s">
        <v>4480</v>
      </c>
      <c r="Y627" s="401" t="s">
        <v>3649</v>
      </c>
      <c r="Z627" s="400">
        <v>41330</v>
      </c>
      <c r="AA627" s="400">
        <v>41334</v>
      </c>
      <c r="AB627" s="388" t="s">
        <v>123</v>
      </c>
      <c r="AC627" s="388" t="s">
        <v>4660</v>
      </c>
      <c r="AD627" s="388">
        <v>2</v>
      </c>
      <c r="AE627" s="388">
        <v>2</v>
      </c>
      <c r="AF627" s="388">
        <v>2</v>
      </c>
      <c r="AG627" s="388" t="s">
        <v>96</v>
      </c>
      <c r="AH627" s="388">
        <v>1</v>
      </c>
      <c r="AI627" s="388" t="s">
        <v>4537</v>
      </c>
    </row>
    <row r="628" spans="1:35" ht="12.75" customHeight="1" x14ac:dyDescent="0.2">
      <c r="A628" s="397" t="str">
        <f t="shared" si="9"/>
        <v>Ofsted Webpage</v>
      </c>
      <c r="B628" s="388">
        <v>59094</v>
      </c>
      <c r="C628" s="388">
        <v>119924</v>
      </c>
      <c r="D628" s="388">
        <v>10034309</v>
      </c>
      <c r="E628" s="388" t="s">
        <v>5270</v>
      </c>
      <c r="F628" s="388" t="s">
        <v>90</v>
      </c>
      <c r="G628" s="388" t="s">
        <v>13</v>
      </c>
      <c r="H628" s="388" t="s">
        <v>185</v>
      </c>
      <c r="I628" s="388" t="s">
        <v>186</v>
      </c>
      <c r="J628" s="388" t="s">
        <v>93</v>
      </c>
      <c r="K628" s="400">
        <v>43005</v>
      </c>
      <c r="L628" s="388">
        <v>1</v>
      </c>
      <c r="M628" s="403" t="s">
        <v>2705</v>
      </c>
      <c r="N628" s="388" t="s">
        <v>123</v>
      </c>
      <c r="O628" s="388" t="s">
        <v>104</v>
      </c>
      <c r="P628" s="400">
        <v>41617</v>
      </c>
      <c r="Q628" s="400">
        <v>41621</v>
      </c>
      <c r="R628" s="400">
        <v>41659</v>
      </c>
      <c r="S628" s="388">
        <v>2</v>
      </c>
      <c r="T628" s="388">
        <v>2</v>
      </c>
      <c r="U628" s="388">
        <v>2</v>
      </c>
      <c r="V628" s="388" t="s">
        <v>96</v>
      </c>
      <c r="W628" s="388">
        <v>3</v>
      </c>
      <c r="X628" s="388" t="s">
        <v>96</v>
      </c>
      <c r="Y628" s="401" t="s">
        <v>195</v>
      </c>
      <c r="Z628" s="400" t="s">
        <v>195</v>
      </c>
      <c r="AA628" s="400" t="s">
        <v>195</v>
      </c>
      <c r="AB628" s="388" t="s">
        <v>195</v>
      </c>
      <c r="AC628" s="388" t="s">
        <v>195</v>
      </c>
      <c r="AD628" s="388" t="s">
        <v>195</v>
      </c>
      <c r="AE628" s="388" t="s">
        <v>195</v>
      </c>
      <c r="AF628" s="388" t="s">
        <v>195</v>
      </c>
      <c r="AG628" s="388" t="s">
        <v>195</v>
      </c>
      <c r="AH628" s="388" t="s">
        <v>195</v>
      </c>
      <c r="AI628" s="388" t="s">
        <v>4479</v>
      </c>
    </row>
    <row r="629" spans="1:35" ht="12.75" customHeight="1" x14ac:dyDescent="0.2">
      <c r="A629" s="397" t="str">
        <f t="shared" si="9"/>
        <v>Ofsted Webpage</v>
      </c>
      <c r="B629" s="388">
        <v>59109</v>
      </c>
      <c r="C629" s="388">
        <v>120015</v>
      </c>
      <c r="D629" s="388">
        <v>10034055</v>
      </c>
      <c r="E629" s="388" t="s">
        <v>454</v>
      </c>
      <c r="F629" s="388" t="s">
        <v>90</v>
      </c>
      <c r="G629" s="388" t="s">
        <v>13</v>
      </c>
      <c r="H629" s="388" t="s">
        <v>342</v>
      </c>
      <c r="I629" s="388" t="s">
        <v>177</v>
      </c>
      <c r="J629" s="388" t="s">
        <v>177</v>
      </c>
      <c r="K629" s="400" t="s">
        <v>195</v>
      </c>
      <c r="L629" s="388" t="s">
        <v>195</v>
      </c>
      <c r="M629" s="403">
        <v>10020116</v>
      </c>
      <c r="N629" s="388" t="s">
        <v>121</v>
      </c>
      <c r="O629" s="388" t="s">
        <v>104</v>
      </c>
      <c r="P629" s="400">
        <v>42682</v>
      </c>
      <c r="Q629" s="400">
        <v>42685</v>
      </c>
      <c r="R629" s="400">
        <v>42723</v>
      </c>
      <c r="S629" s="388">
        <v>2</v>
      </c>
      <c r="T629" s="388">
        <v>2</v>
      </c>
      <c r="U629" s="388">
        <v>2</v>
      </c>
      <c r="V629" s="388">
        <v>2</v>
      </c>
      <c r="W629" s="388">
        <v>2</v>
      </c>
      <c r="X629" s="388" t="s">
        <v>4480</v>
      </c>
      <c r="Y629" s="401" t="s">
        <v>455</v>
      </c>
      <c r="Z629" s="400">
        <v>41799</v>
      </c>
      <c r="AA629" s="400">
        <v>41803</v>
      </c>
      <c r="AB629" s="388" t="s">
        <v>138</v>
      </c>
      <c r="AC629" s="388" t="s">
        <v>4660</v>
      </c>
      <c r="AD629" s="388">
        <v>2</v>
      </c>
      <c r="AE629" s="388">
        <v>2</v>
      </c>
      <c r="AF629" s="388">
        <v>2</v>
      </c>
      <c r="AG629" s="388" t="s">
        <v>96</v>
      </c>
      <c r="AH629" s="388">
        <v>3</v>
      </c>
      <c r="AI629" s="388" t="s">
        <v>4537</v>
      </c>
    </row>
    <row r="630" spans="1:35" ht="12.75" customHeight="1" x14ac:dyDescent="0.2">
      <c r="A630" s="397" t="str">
        <f t="shared" si="9"/>
        <v>Ofsted Webpage</v>
      </c>
      <c r="B630" s="388">
        <v>59113</v>
      </c>
      <c r="C630" s="388">
        <v>115714</v>
      </c>
      <c r="D630" s="388">
        <v>10006735</v>
      </c>
      <c r="E630" s="388" t="s">
        <v>1182</v>
      </c>
      <c r="F630" s="388" t="s">
        <v>90</v>
      </c>
      <c r="G630" s="388" t="s">
        <v>13</v>
      </c>
      <c r="H630" s="388" t="s">
        <v>809</v>
      </c>
      <c r="I630" s="388" t="s">
        <v>155</v>
      </c>
      <c r="J630" s="388" t="s">
        <v>155</v>
      </c>
      <c r="K630" s="400" t="s">
        <v>195</v>
      </c>
      <c r="L630" s="388" t="s">
        <v>195</v>
      </c>
      <c r="M630" s="403">
        <v>10008494</v>
      </c>
      <c r="N630" s="388" t="s">
        <v>309</v>
      </c>
      <c r="O630" s="388" t="s">
        <v>104</v>
      </c>
      <c r="P630" s="400">
        <v>42381</v>
      </c>
      <c r="Q630" s="400">
        <v>42384</v>
      </c>
      <c r="R630" s="400">
        <v>42415</v>
      </c>
      <c r="S630" s="388">
        <v>2</v>
      </c>
      <c r="T630" s="388">
        <v>2</v>
      </c>
      <c r="U630" s="388">
        <v>2</v>
      </c>
      <c r="V630" s="388">
        <v>2</v>
      </c>
      <c r="W630" s="388">
        <v>2</v>
      </c>
      <c r="X630" s="388" t="s">
        <v>4480</v>
      </c>
      <c r="Y630" s="401" t="s">
        <v>1890</v>
      </c>
      <c r="Z630" s="400">
        <v>41898</v>
      </c>
      <c r="AA630" s="400">
        <v>41901</v>
      </c>
      <c r="AB630" s="388" t="s">
        <v>123</v>
      </c>
      <c r="AC630" s="388" t="s">
        <v>4660</v>
      </c>
      <c r="AD630" s="388">
        <v>3</v>
      </c>
      <c r="AE630" s="388">
        <v>3</v>
      </c>
      <c r="AF630" s="388">
        <v>3</v>
      </c>
      <c r="AG630" s="388" t="s">
        <v>96</v>
      </c>
      <c r="AH630" s="388">
        <v>3</v>
      </c>
      <c r="AI630" s="388" t="s">
        <v>118</v>
      </c>
    </row>
    <row r="631" spans="1:35" ht="12.75" customHeight="1" x14ac:dyDescent="0.2">
      <c r="A631" s="397" t="str">
        <f t="shared" si="9"/>
        <v>Ofsted Webpage</v>
      </c>
      <c r="B631" s="388">
        <v>59122</v>
      </c>
      <c r="C631" s="388">
        <v>118146</v>
      </c>
      <c r="D631" s="388">
        <v>10019227</v>
      </c>
      <c r="E631" s="388" t="s">
        <v>1892</v>
      </c>
      <c r="F631" s="388" t="s">
        <v>90</v>
      </c>
      <c r="G631" s="388" t="s">
        <v>13</v>
      </c>
      <c r="H631" s="388" t="s">
        <v>1233</v>
      </c>
      <c r="I631" s="388" t="s">
        <v>115</v>
      </c>
      <c r="J631" s="388" t="s">
        <v>115</v>
      </c>
      <c r="K631" s="400" t="s">
        <v>195</v>
      </c>
      <c r="L631" s="400" t="s">
        <v>195</v>
      </c>
      <c r="M631" s="403">
        <v>10022536</v>
      </c>
      <c r="N631" s="400" t="s">
        <v>383</v>
      </c>
      <c r="O631" s="400" t="s">
        <v>104</v>
      </c>
      <c r="P631" s="400">
        <v>42857</v>
      </c>
      <c r="Q631" s="400">
        <v>42860</v>
      </c>
      <c r="R631" s="400">
        <v>42902</v>
      </c>
      <c r="S631" s="404">
        <v>4</v>
      </c>
      <c r="T631" s="404">
        <v>4</v>
      </c>
      <c r="U631" s="404">
        <v>4</v>
      </c>
      <c r="V631" s="404">
        <v>4</v>
      </c>
      <c r="W631" s="404">
        <v>4</v>
      </c>
      <c r="X631" s="400" t="s">
        <v>4511</v>
      </c>
      <c r="Y631" s="402" t="s">
        <v>1893</v>
      </c>
      <c r="Z631" s="400">
        <v>42129</v>
      </c>
      <c r="AA631" s="400">
        <v>42132</v>
      </c>
      <c r="AB631" s="400" t="s">
        <v>138</v>
      </c>
      <c r="AC631" s="400" t="s">
        <v>4660</v>
      </c>
      <c r="AD631" s="404">
        <v>3</v>
      </c>
      <c r="AE631" s="404">
        <v>3</v>
      </c>
      <c r="AF631" s="404">
        <v>3</v>
      </c>
      <c r="AG631" s="404" t="s">
        <v>96</v>
      </c>
      <c r="AH631" s="404">
        <v>3</v>
      </c>
      <c r="AI631" s="400" t="s">
        <v>139</v>
      </c>
    </row>
    <row r="632" spans="1:35" ht="12.75" customHeight="1" x14ac:dyDescent="0.2">
      <c r="A632" s="397" t="str">
        <f t="shared" si="9"/>
        <v>Ofsted Webpage</v>
      </c>
      <c r="B632" s="388">
        <v>59124</v>
      </c>
      <c r="C632" s="388">
        <v>121216</v>
      </c>
      <c r="D632" s="388">
        <v>10027693</v>
      </c>
      <c r="E632" s="388" t="s">
        <v>1895</v>
      </c>
      <c r="F632" s="388" t="s">
        <v>90</v>
      </c>
      <c r="G632" s="388" t="s">
        <v>13</v>
      </c>
      <c r="H632" s="388" t="s">
        <v>724</v>
      </c>
      <c r="I632" s="388" t="s">
        <v>102</v>
      </c>
      <c r="J632" s="388" t="s">
        <v>102</v>
      </c>
      <c r="K632" s="400" t="s">
        <v>195</v>
      </c>
      <c r="L632" s="388" t="s">
        <v>195</v>
      </c>
      <c r="M632" s="403">
        <v>10030717</v>
      </c>
      <c r="N632" s="388" t="s">
        <v>121</v>
      </c>
      <c r="O632" s="388" t="s">
        <v>104</v>
      </c>
      <c r="P632" s="400">
        <v>42920</v>
      </c>
      <c r="Q632" s="400">
        <v>42923</v>
      </c>
      <c r="R632" s="400">
        <v>42964</v>
      </c>
      <c r="S632" s="388">
        <v>3</v>
      </c>
      <c r="T632" s="388">
        <v>3</v>
      </c>
      <c r="U632" s="388">
        <v>3</v>
      </c>
      <c r="V632" s="388">
        <v>2</v>
      </c>
      <c r="W632" s="388">
        <v>3</v>
      </c>
      <c r="X632" s="388" t="s">
        <v>4480</v>
      </c>
      <c r="Y632" s="401" t="s">
        <v>1896</v>
      </c>
      <c r="Z632" s="400">
        <v>42109</v>
      </c>
      <c r="AA632" s="400">
        <v>42111</v>
      </c>
      <c r="AB632" s="388" t="s">
        <v>138</v>
      </c>
      <c r="AC632" s="388" t="s">
        <v>4660</v>
      </c>
      <c r="AD632" s="388">
        <v>2</v>
      </c>
      <c r="AE632" s="388">
        <v>2</v>
      </c>
      <c r="AF632" s="388">
        <v>2</v>
      </c>
      <c r="AG632" s="388" t="s">
        <v>96</v>
      </c>
      <c r="AH632" s="388">
        <v>2</v>
      </c>
      <c r="AI632" s="388" t="s">
        <v>139</v>
      </c>
    </row>
    <row r="633" spans="1:35" ht="12.75" customHeight="1" x14ac:dyDescent="0.2">
      <c r="A633" s="397" t="str">
        <f t="shared" si="9"/>
        <v>Ofsted Webpage</v>
      </c>
      <c r="B633" s="388">
        <v>59126</v>
      </c>
      <c r="C633" s="388">
        <v>121218</v>
      </c>
      <c r="D633" s="388">
        <v>10025330</v>
      </c>
      <c r="E633" s="388" t="s">
        <v>1184</v>
      </c>
      <c r="F633" s="388" t="s">
        <v>90</v>
      </c>
      <c r="G633" s="388" t="s">
        <v>13</v>
      </c>
      <c r="H633" s="388" t="s">
        <v>1185</v>
      </c>
      <c r="I633" s="388" t="s">
        <v>92</v>
      </c>
      <c r="J633" s="388" t="s">
        <v>93</v>
      </c>
      <c r="K633" s="400" t="s">
        <v>195</v>
      </c>
      <c r="L633" s="388" t="s">
        <v>195</v>
      </c>
      <c r="M633" s="403">
        <v>10005093</v>
      </c>
      <c r="N633" s="388" t="s">
        <v>121</v>
      </c>
      <c r="O633" s="388" t="s">
        <v>104</v>
      </c>
      <c r="P633" s="400">
        <v>42311</v>
      </c>
      <c r="Q633" s="400">
        <v>42314</v>
      </c>
      <c r="R633" s="400">
        <v>42345</v>
      </c>
      <c r="S633" s="388">
        <v>2</v>
      </c>
      <c r="T633" s="388">
        <v>2</v>
      </c>
      <c r="U633" s="388">
        <v>2</v>
      </c>
      <c r="V633" s="388">
        <v>2</v>
      </c>
      <c r="W633" s="388">
        <v>2</v>
      </c>
      <c r="X633" s="388" t="s">
        <v>4480</v>
      </c>
      <c r="Y633" s="401" t="s">
        <v>2717</v>
      </c>
      <c r="Z633" s="400">
        <v>41597</v>
      </c>
      <c r="AA633" s="400">
        <v>41600</v>
      </c>
      <c r="AB633" s="388" t="s">
        <v>123</v>
      </c>
      <c r="AC633" s="388" t="s">
        <v>4660</v>
      </c>
      <c r="AD633" s="388">
        <v>2</v>
      </c>
      <c r="AE633" s="388">
        <v>2</v>
      </c>
      <c r="AF633" s="388">
        <v>2</v>
      </c>
      <c r="AG633" s="388" t="s">
        <v>96</v>
      </c>
      <c r="AH633" s="388">
        <v>2</v>
      </c>
      <c r="AI633" s="388" t="s">
        <v>4537</v>
      </c>
    </row>
    <row r="634" spans="1:35" ht="12.75" customHeight="1" x14ac:dyDescent="0.2">
      <c r="A634" s="397" t="str">
        <f t="shared" si="9"/>
        <v>Ofsted Webpage</v>
      </c>
      <c r="B634" s="388">
        <v>59129</v>
      </c>
      <c r="C634" s="388">
        <v>121497</v>
      </c>
      <c r="D634" s="388">
        <v>10027873</v>
      </c>
      <c r="E634" s="388" t="s">
        <v>1898</v>
      </c>
      <c r="F634" s="388" t="s">
        <v>90</v>
      </c>
      <c r="G634" s="388" t="s">
        <v>13</v>
      </c>
      <c r="H634" s="388" t="s">
        <v>130</v>
      </c>
      <c r="I634" s="388" t="s">
        <v>131</v>
      </c>
      <c r="J634" s="388" t="s">
        <v>131</v>
      </c>
      <c r="K634" s="400" t="s">
        <v>195</v>
      </c>
      <c r="L634" s="388" t="s">
        <v>195</v>
      </c>
      <c r="M634" s="403" t="s">
        <v>1899</v>
      </c>
      <c r="N634" s="388" t="s">
        <v>138</v>
      </c>
      <c r="O634" s="388" t="s">
        <v>104</v>
      </c>
      <c r="P634" s="400">
        <v>42073</v>
      </c>
      <c r="Q634" s="400">
        <v>42076</v>
      </c>
      <c r="R634" s="400">
        <v>42111</v>
      </c>
      <c r="S634" s="388">
        <v>2</v>
      </c>
      <c r="T634" s="388">
        <v>2</v>
      </c>
      <c r="U634" s="388">
        <v>2</v>
      </c>
      <c r="V634" s="388" t="s">
        <v>96</v>
      </c>
      <c r="W634" s="388">
        <v>2</v>
      </c>
      <c r="X634" s="388" t="s">
        <v>96</v>
      </c>
      <c r="Y634" s="401" t="s">
        <v>2719</v>
      </c>
      <c r="Z634" s="400">
        <v>41541</v>
      </c>
      <c r="AA634" s="400">
        <v>41544</v>
      </c>
      <c r="AB634" s="388" t="s">
        <v>123</v>
      </c>
      <c r="AC634" s="388" t="s">
        <v>4660</v>
      </c>
      <c r="AD634" s="388">
        <v>3</v>
      </c>
      <c r="AE634" s="388">
        <v>3</v>
      </c>
      <c r="AF634" s="388">
        <v>3</v>
      </c>
      <c r="AG634" s="388" t="s">
        <v>96</v>
      </c>
      <c r="AH634" s="388">
        <v>3</v>
      </c>
      <c r="AI634" s="388" t="s">
        <v>118</v>
      </c>
    </row>
    <row r="635" spans="1:35" ht="12.75" customHeight="1" x14ac:dyDescent="0.2">
      <c r="A635" s="397" t="str">
        <f t="shared" si="9"/>
        <v>Ofsted Webpage</v>
      </c>
      <c r="B635" s="388">
        <v>59131</v>
      </c>
      <c r="C635" s="388">
        <v>122836</v>
      </c>
      <c r="D635" s="388">
        <v>10033736</v>
      </c>
      <c r="E635" s="388" t="s">
        <v>1187</v>
      </c>
      <c r="F635" s="388" t="s">
        <v>170</v>
      </c>
      <c r="G635" s="388" t="s">
        <v>13</v>
      </c>
      <c r="H635" s="388" t="s">
        <v>114</v>
      </c>
      <c r="I635" s="388" t="s">
        <v>115</v>
      </c>
      <c r="J635" s="388" t="s">
        <v>115</v>
      </c>
      <c r="K635" s="400" t="s">
        <v>195</v>
      </c>
      <c r="L635" s="388" t="s">
        <v>195</v>
      </c>
      <c r="M635" s="403">
        <v>10037419</v>
      </c>
      <c r="N635" s="388" t="s">
        <v>132</v>
      </c>
      <c r="O635" s="388" t="s">
        <v>104</v>
      </c>
      <c r="P635" s="400">
        <v>43046</v>
      </c>
      <c r="Q635" s="400">
        <v>43048</v>
      </c>
      <c r="R635" s="400">
        <v>43103</v>
      </c>
      <c r="S635" s="388">
        <v>2</v>
      </c>
      <c r="T635" s="388">
        <v>2</v>
      </c>
      <c r="U635" s="388">
        <v>2</v>
      </c>
      <c r="V635" s="388">
        <v>2</v>
      </c>
      <c r="W635" s="388">
        <v>2</v>
      </c>
      <c r="X635" s="388" t="s">
        <v>4480</v>
      </c>
      <c r="Y635" s="401">
        <v>10005094</v>
      </c>
      <c r="Z635" s="400">
        <v>42325</v>
      </c>
      <c r="AA635" s="400">
        <v>42327</v>
      </c>
      <c r="AB635" s="388" t="s">
        <v>136</v>
      </c>
      <c r="AC635" s="388" t="s">
        <v>4660</v>
      </c>
      <c r="AD635" s="388">
        <v>3</v>
      </c>
      <c r="AE635" s="388">
        <v>3</v>
      </c>
      <c r="AF635" s="388">
        <v>3</v>
      </c>
      <c r="AG635" s="388">
        <v>2</v>
      </c>
      <c r="AH635" s="388">
        <v>2</v>
      </c>
      <c r="AI635" s="388" t="s">
        <v>118</v>
      </c>
    </row>
    <row r="636" spans="1:35" ht="12.75" customHeight="1" x14ac:dyDescent="0.2">
      <c r="A636" s="397" t="str">
        <f t="shared" si="9"/>
        <v>Ofsted Webpage</v>
      </c>
      <c r="B636" s="388">
        <v>59144</v>
      </c>
      <c r="C636" s="388">
        <v>124167</v>
      </c>
      <c r="D636" s="388">
        <v>10019237</v>
      </c>
      <c r="E636" s="388" t="s">
        <v>1189</v>
      </c>
      <c r="F636" s="388" t="s">
        <v>125</v>
      </c>
      <c r="G636" s="388" t="s">
        <v>12</v>
      </c>
      <c r="H636" s="388" t="s">
        <v>881</v>
      </c>
      <c r="I636" s="388" t="s">
        <v>131</v>
      </c>
      <c r="J636" s="388" t="s">
        <v>131</v>
      </c>
      <c r="K636" s="400" t="s">
        <v>195</v>
      </c>
      <c r="L636" s="388" t="s">
        <v>195</v>
      </c>
      <c r="M636" s="403">
        <v>10037420</v>
      </c>
      <c r="N636" s="388" t="s">
        <v>547</v>
      </c>
      <c r="O636" s="388" t="s">
        <v>104</v>
      </c>
      <c r="P636" s="400">
        <v>43024</v>
      </c>
      <c r="Q636" s="400">
        <v>43026</v>
      </c>
      <c r="R636" s="400">
        <v>43054</v>
      </c>
      <c r="S636" s="388">
        <v>2</v>
      </c>
      <c r="T636" s="388">
        <v>2</v>
      </c>
      <c r="U636" s="388">
        <v>2</v>
      </c>
      <c r="V636" s="388">
        <v>2</v>
      </c>
      <c r="W636" s="388">
        <v>2</v>
      </c>
      <c r="X636" s="388" t="s">
        <v>4480</v>
      </c>
      <c r="Y636" s="401">
        <v>10005971</v>
      </c>
      <c r="Z636" s="400">
        <v>42333</v>
      </c>
      <c r="AA636" s="400">
        <v>42338</v>
      </c>
      <c r="AB636" s="388" t="s">
        <v>127</v>
      </c>
      <c r="AC636" s="388" t="s">
        <v>4660</v>
      </c>
      <c r="AD636" s="388">
        <v>3</v>
      </c>
      <c r="AE636" s="388">
        <v>3</v>
      </c>
      <c r="AF636" s="388">
        <v>3</v>
      </c>
      <c r="AG636" s="388">
        <v>3</v>
      </c>
      <c r="AH636" s="388">
        <v>3</v>
      </c>
      <c r="AI636" s="388" t="s">
        <v>118</v>
      </c>
    </row>
    <row r="637" spans="1:35" ht="12.75" customHeight="1" x14ac:dyDescent="0.2">
      <c r="A637" s="397" t="str">
        <f t="shared" si="9"/>
        <v>Ofsted Webpage</v>
      </c>
      <c r="B637" s="388">
        <v>59147</v>
      </c>
      <c r="C637" s="388">
        <v>121553</v>
      </c>
      <c r="D637" s="388">
        <v>10030249</v>
      </c>
      <c r="E637" s="388" t="s">
        <v>4476</v>
      </c>
      <c r="F637" s="388" t="s">
        <v>90</v>
      </c>
      <c r="G637" s="388" t="s">
        <v>13</v>
      </c>
      <c r="H637" s="388" t="s">
        <v>108</v>
      </c>
      <c r="I637" s="388" t="s">
        <v>102</v>
      </c>
      <c r="J637" s="388" t="s">
        <v>102</v>
      </c>
      <c r="K637" s="400" t="s">
        <v>195</v>
      </c>
      <c r="L637" s="388" t="s">
        <v>195</v>
      </c>
      <c r="M637" s="403">
        <v>10037358</v>
      </c>
      <c r="N637" s="388" t="s">
        <v>136</v>
      </c>
      <c r="O637" s="388" t="s">
        <v>104</v>
      </c>
      <c r="P637" s="400">
        <v>43074</v>
      </c>
      <c r="Q637" s="400">
        <v>43077</v>
      </c>
      <c r="R637" s="400">
        <v>43133</v>
      </c>
      <c r="S637" s="388">
        <v>3</v>
      </c>
      <c r="T637" s="388">
        <v>3</v>
      </c>
      <c r="U637" s="388">
        <v>3</v>
      </c>
      <c r="V637" s="388">
        <v>3</v>
      </c>
      <c r="W637" s="388">
        <v>3</v>
      </c>
      <c r="X637" s="388" t="s">
        <v>4480</v>
      </c>
      <c r="Y637" s="401" t="s">
        <v>1903</v>
      </c>
      <c r="Z637" s="400">
        <v>42170</v>
      </c>
      <c r="AA637" s="400">
        <v>42174</v>
      </c>
      <c r="AB637" s="388" t="s">
        <v>98</v>
      </c>
      <c r="AC637" s="388" t="s">
        <v>4660</v>
      </c>
      <c r="AD637" s="388">
        <v>2</v>
      </c>
      <c r="AE637" s="388">
        <v>2</v>
      </c>
      <c r="AF637" s="388">
        <v>2</v>
      </c>
      <c r="AG637" s="388" t="s">
        <v>96</v>
      </c>
      <c r="AH637" s="388">
        <v>2</v>
      </c>
      <c r="AI637" s="388" t="s">
        <v>139</v>
      </c>
    </row>
    <row r="638" spans="1:35" ht="12.75" customHeight="1" x14ac:dyDescent="0.2">
      <c r="A638" s="397" t="str">
        <f t="shared" si="9"/>
        <v>Ofsted Webpage</v>
      </c>
      <c r="B638" s="388">
        <v>59152</v>
      </c>
      <c r="C638" s="388">
        <v>121456</v>
      </c>
      <c r="D638" s="388">
        <v>10031028</v>
      </c>
      <c r="E638" s="388" t="s">
        <v>5288</v>
      </c>
      <c r="F638" s="388" t="s">
        <v>90</v>
      </c>
      <c r="G638" s="388" t="s">
        <v>13</v>
      </c>
      <c r="H638" s="388" t="s">
        <v>1142</v>
      </c>
      <c r="I638" s="388" t="s">
        <v>1143</v>
      </c>
      <c r="J638" s="388" t="s">
        <v>161</v>
      </c>
      <c r="K638" s="400" t="s">
        <v>195</v>
      </c>
      <c r="L638" s="388" t="s">
        <v>195</v>
      </c>
      <c r="M638" s="403" t="s">
        <v>195</v>
      </c>
      <c r="N638" s="388" t="s">
        <v>195</v>
      </c>
      <c r="O638" s="388" t="s">
        <v>195</v>
      </c>
      <c r="P638" s="400" t="s">
        <v>195</v>
      </c>
      <c r="Q638" s="400" t="s">
        <v>195</v>
      </c>
      <c r="R638" s="400" t="s">
        <v>195</v>
      </c>
      <c r="S638" s="388" t="s">
        <v>195</v>
      </c>
      <c r="T638" s="388" t="s">
        <v>195</v>
      </c>
      <c r="U638" s="388" t="s">
        <v>195</v>
      </c>
      <c r="V638" s="388" t="s">
        <v>195</v>
      </c>
      <c r="W638" s="388" t="s">
        <v>195</v>
      </c>
      <c r="X638" s="388" t="s">
        <v>195</v>
      </c>
      <c r="Y638" s="401" t="s">
        <v>195</v>
      </c>
      <c r="Z638" s="400" t="s">
        <v>195</v>
      </c>
      <c r="AA638" s="400" t="s">
        <v>195</v>
      </c>
      <c r="AB638" s="388" t="s">
        <v>195</v>
      </c>
      <c r="AC638" s="388" t="s">
        <v>195</v>
      </c>
      <c r="AD638" s="388" t="s">
        <v>195</v>
      </c>
      <c r="AE638" s="388" t="s">
        <v>195</v>
      </c>
      <c r="AF638" s="388" t="s">
        <v>195</v>
      </c>
      <c r="AG638" s="388" t="s">
        <v>195</v>
      </c>
      <c r="AH638" s="388" t="s">
        <v>195</v>
      </c>
      <c r="AI638" s="388" t="s">
        <v>195</v>
      </c>
    </row>
    <row r="639" spans="1:35" ht="12.75" customHeight="1" x14ac:dyDescent="0.2">
      <c r="A639" s="397" t="str">
        <f t="shared" si="9"/>
        <v>Ofsted Webpage</v>
      </c>
      <c r="B639" s="388">
        <v>59153</v>
      </c>
      <c r="C639" s="388">
        <v>121724</v>
      </c>
      <c r="D639" s="388">
        <v>10019314</v>
      </c>
      <c r="E639" s="388" t="s">
        <v>4598</v>
      </c>
      <c r="F639" s="388" t="s">
        <v>90</v>
      </c>
      <c r="G639" s="388" t="s">
        <v>13</v>
      </c>
      <c r="H639" s="388" t="s">
        <v>272</v>
      </c>
      <c r="I639" s="388" t="s">
        <v>161</v>
      </c>
      <c r="J639" s="388" t="s">
        <v>161</v>
      </c>
      <c r="K639" s="400">
        <v>43145</v>
      </c>
      <c r="L639" s="388">
        <v>1</v>
      </c>
      <c r="M639" s="403" t="s">
        <v>1912</v>
      </c>
      <c r="N639" s="388" t="s">
        <v>123</v>
      </c>
      <c r="O639" s="388" t="s">
        <v>104</v>
      </c>
      <c r="P639" s="400">
        <v>41899</v>
      </c>
      <c r="Q639" s="400">
        <v>41901</v>
      </c>
      <c r="R639" s="400">
        <v>41935</v>
      </c>
      <c r="S639" s="388">
        <v>2</v>
      </c>
      <c r="T639" s="388">
        <v>2</v>
      </c>
      <c r="U639" s="388">
        <v>2</v>
      </c>
      <c r="V639" s="388" t="s">
        <v>96</v>
      </c>
      <c r="W639" s="388">
        <v>2</v>
      </c>
      <c r="X639" s="388" t="s">
        <v>96</v>
      </c>
      <c r="Y639" s="403" t="s">
        <v>195</v>
      </c>
      <c r="Z639" s="400" t="s">
        <v>195</v>
      </c>
      <c r="AA639" s="400" t="s">
        <v>195</v>
      </c>
      <c r="AB639" s="388" t="s">
        <v>195</v>
      </c>
      <c r="AC639" s="388" t="s">
        <v>195</v>
      </c>
      <c r="AD639" s="388" t="s">
        <v>195</v>
      </c>
      <c r="AE639" s="388" t="s">
        <v>195</v>
      </c>
      <c r="AF639" s="388" t="s">
        <v>195</v>
      </c>
      <c r="AG639" s="388" t="s">
        <v>195</v>
      </c>
      <c r="AH639" s="388" t="s">
        <v>195</v>
      </c>
      <c r="AI639" s="388" t="s">
        <v>4479</v>
      </c>
    </row>
    <row r="640" spans="1:35" ht="12.75" customHeight="1" x14ac:dyDescent="0.2">
      <c r="A640" s="397" t="str">
        <f t="shared" si="9"/>
        <v>Ofsted Webpage</v>
      </c>
      <c r="B640" s="388">
        <v>59154</v>
      </c>
      <c r="C640" s="388">
        <v>124281</v>
      </c>
      <c r="D640" s="388">
        <v>10032740</v>
      </c>
      <c r="E640" s="388" t="s">
        <v>1191</v>
      </c>
      <c r="F640" s="388" t="s">
        <v>90</v>
      </c>
      <c r="G640" s="388" t="s">
        <v>13</v>
      </c>
      <c r="H640" s="388" t="s">
        <v>275</v>
      </c>
      <c r="I640" s="388" t="s">
        <v>186</v>
      </c>
      <c r="J640" s="388" t="s">
        <v>93</v>
      </c>
      <c r="K640" s="400" t="s">
        <v>195</v>
      </c>
      <c r="L640" s="388" t="s">
        <v>195</v>
      </c>
      <c r="M640" s="403">
        <v>10030667</v>
      </c>
      <c r="N640" s="388" t="s">
        <v>132</v>
      </c>
      <c r="O640" s="388" t="s">
        <v>104</v>
      </c>
      <c r="P640" s="400">
        <v>42905</v>
      </c>
      <c r="Q640" s="400">
        <v>42908</v>
      </c>
      <c r="R640" s="400">
        <v>42935</v>
      </c>
      <c r="S640" s="388">
        <v>2</v>
      </c>
      <c r="T640" s="388">
        <v>2</v>
      </c>
      <c r="U640" s="388">
        <v>2</v>
      </c>
      <c r="V640" s="388">
        <v>2</v>
      </c>
      <c r="W640" s="388">
        <v>2</v>
      </c>
      <c r="X640" s="388" t="s">
        <v>4480</v>
      </c>
      <c r="Y640" s="401">
        <v>10005403</v>
      </c>
      <c r="Z640" s="400">
        <v>42269</v>
      </c>
      <c r="AA640" s="400">
        <v>42272</v>
      </c>
      <c r="AB640" s="388" t="s">
        <v>136</v>
      </c>
      <c r="AC640" s="388" t="s">
        <v>4660</v>
      </c>
      <c r="AD640" s="388">
        <v>3</v>
      </c>
      <c r="AE640" s="388">
        <v>3</v>
      </c>
      <c r="AF640" s="388">
        <v>3</v>
      </c>
      <c r="AG640" s="388">
        <v>3</v>
      </c>
      <c r="AH640" s="388">
        <v>3</v>
      </c>
      <c r="AI640" s="388" t="s">
        <v>118</v>
      </c>
    </row>
    <row r="641" spans="1:35" ht="12.75" customHeight="1" x14ac:dyDescent="0.2">
      <c r="A641" s="397" t="str">
        <f t="shared" si="9"/>
        <v>Ofsted Webpage</v>
      </c>
      <c r="B641" s="388">
        <v>59155</v>
      </c>
      <c r="C641" s="388">
        <v>122978</v>
      </c>
      <c r="D641" s="388">
        <v>10034315</v>
      </c>
      <c r="E641" s="388" t="s">
        <v>341</v>
      </c>
      <c r="F641" s="388" t="s">
        <v>90</v>
      </c>
      <c r="G641" s="388" t="s">
        <v>13</v>
      </c>
      <c r="H641" s="388" t="s">
        <v>342</v>
      </c>
      <c r="I641" s="388" t="s">
        <v>177</v>
      </c>
      <c r="J641" s="388" t="s">
        <v>177</v>
      </c>
      <c r="K641" s="400" t="s">
        <v>195</v>
      </c>
      <c r="L641" s="388" t="s">
        <v>195</v>
      </c>
      <c r="M641" s="403">
        <v>10005096</v>
      </c>
      <c r="N641" s="388" t="s">
        <v>132</v>
      </c>
      <c r="O641" s="388" t="s">
        <v>104</v>
      </c>
      <c r="P641" s="400">
        <v>42717</v>
      </c>
      <c r="Q641" s="400">
        <v>42720</v>
      </c>
      <c r="R641" s="400">
        <v>42758</v>
      </c>
      <c r="S641" s="388">
        <v>2</v>
      </c>
      <c r="T641" s="388">
        <v>2</v>
      </c>
      <c r="U641" s="388">
        <v>2</v>
      </c>
      <c r="V641" s="388">
        <v>2</v>
      </c>
      <c r="W641" s="388">
        <v>2</v>
      </c>
      <c r="X641" s="388" t="s">
        <v>4480</v>
      </c>
      <c r="Y641" s="401" t="s">
        <v>343</v>
      </c>
      <c r="Z641" s="400">
        <v>42046</v>
      </c>
      <c r="AA641" s="400">
        <v>42048</v>
      </c>
      <c r="AB641" s="388" t="s">
        <v>98</v>
      </c>
      <c r="AC641" s="388" t="s">
        <v>4660</v>
      </c>
      <c r="AD641" s="388">
        <v>3</v>
      </c>
      <c r="AE641" s="388">
        <v>3</v>
      </c>
      <c r="AF641" s="388">
        <v>3</v>
      </c>
      <c r="AG641" s="388" t="s">
        <v>96</v>
      </c>
      <c r="AH641" s="388">
        <v>3</v>
      </c>
      <c r="AI641" s="388" t="s">
        <v>118</v>
      </c>
    </row>
    <row r="642" spans="1:35" ht="12.75" customHeight="1" x14ac:dyDescent="0.2">
      <c r="A642" s="397" t="str">
        <f t="shared" si="9"/>
        <v>Ofsted Webpage</v>
      </c>
      <c r="B642" s="388">
        <v>59157</v>
      </c>
      <c r="C642" s="388">
        <v>124219</v>
      </c>
      <c r="D642" s="388">
        <v>10024404</v>
      </c>
      <c r="E642" s="388" t="s">
        <v>531</v>
      </c>
      <c r="F642" s="388" t="s">
        <v>90</v>
      </c>
      <c r="G642" s="388" t="s">
        <v>13</v>
      </c>
      <c r="H642" s="388" t="s">
        <v>135</v>
      </c>
      <c r="I642" s="388" t="s">
        <v>115</v>
      </c>
      <c r="J642" s="388" t="s">
        <v>115</v>
      </c>
      <c r="K642" s="400" t="s">
        <v>195</v>
      </c>
      <c r="L642" s="388" t="s">
        <v>195</v>
      </c>
      <c r="M642" s="403">
        <v>10021941</v>
      </c>
      <c r="N642" s="388" t="s">
        <v>309</v>
      </c>
      <c r="O642" s="388" t="s">
        <v>104</v>
      </c>
      <c r="P642" s="400">
        <v>42668</v>
      </c>
      <c r="Q642" s="400">
        <v>42670</v>
      </c>
      <c r="R642" s="400">
        <v>42695</v>
      </c>
      <c r="S642" s="388">
        <v>2</v>
      </c>
      <c r="T642" s="388">
        <v>2</v>
      </c>
      <c r="U642" s="388">
        <v>2</v>
      </c>
      <c r="V642" s="388">
        <v>2</v>
      </c>
      <c r="W642" s="388">
        <v>2</v>
      </c>
      <c r="X642" s="388" t="s">
        <v>4480</v>
      </c>
      <c r="Y642" s="401" t="s">
        <v>532</v>
      </c>
      <c r="Z642" s="400">
        <v>42067</v>
      </c>
      <c r="AA642" s="400">
        <v>42069</v>
      </c>
      <c r="AB642" s="388" t="s">
        <v>123</v>
      </c>
      <c r="AC642" s="388" t="s">
        <v>4660</v>
      </c>
      <c r="AD642" s="388">
        <v>3</v>
      </c>
      <c r="AE642" s="388">
        <v>3</v>
      </c>
      <c r="AF642" s="388">
        <v>3</v>
      </c>
      <c r="AG642" s="388" t="s">
        <v>96</v>
      </c>
      <c r="AH642" s="388">
        <v>2</v>
      </c>
      <c r="AI642" s="388" t="s">
        <v>118</v>
      </c>
    </row>
    <row r="643" spans="1:35" ht="12.75" customHeight="1" x14ac:dyDescent="0.2">
      <c r="A643" s="397" t="str">
        <f t="shared" si="9"/>
        <v>Ofsted Webpage</v>
      </c>
      <c r="B643" s="388">
        <v>59161</v>
      </c>
      <c r="C643" s="388">
        <v>124286</v>
      </c>
      <c r="D643" s="388">
        <v>10036578</v>
      </c>
      <c r="E643" s="388" t="s">
        <v>308</v>
      </c>
      <c r="F643" s="388" t="s">
        <v>90</v>
      </c>
      <c r="G643" s="388" t="s">
        <v>13</v>
      </c>
      <c r="H643" s="388" t="s">
        <v>266</v>
      </c>
      <c r="I643" s="388" t="s">
        <v>131</v>
      </c>
      <c r="J643" s="388" t="s">
        <v>131</v>
      </c>
      <c r="K643" s="400" t="s">
        <v>195</v>
      </c>
      <c r="L643" s="388" t="s">
        <v>195</v>
      </c>
      <c r="M643" s="403">
        <v>10022619</v>
      </c>
      <c r="N643" s="388" t="s">
        <v>309</v>
      </c>
      <c r="O643" s="388" t="s">
        <v>104</v>
      </c>
      <c r="P643" s="400">
        <v>42745</v>
      </c>
      <c r="Q643" s="400">
        <v>42748</v>
      </c>
      <c r="R643" s="400">
        <v>42780</v>
      </c>
      <c r="S643" s="388">
        <v>2</v>
      </c>
      <c r="T643" s="388">
        <v>2</v>
      </c>
      <c r="U643" s="388">
        <v>2</v>
      </c>
      <c r="V643" s="388">
        <v>2</v>
      </c>
      <c r="W643" s="388">
        <v>2</v>
      </c>
      <c r="X643" s="388" t="s">
        <v>4480</v>
      </c>
      <c r="Y643" s="401" t="s">
        <v>310</v>
      </c>
      <c r="Z643" s="400">
        <v>42073</v>
      </c>
      <c r="AA643" s="400">
        <v>42076</v>
      </c>
      <c r="AB643" s="388" t="s">
        <v>123</v>
      </c>
      <c r="AC643" s="388" t="s">
        <v>4660</v>
      </c>
      <c r="AD643" s="388">
        <v>3</v>
      </c>
      <c r="AE643" s="388">
        <v>3</v>
      </c>
      <c r="AF643" s="388">
        <v>3</v>
      </c>
      <c r="AG643" s="388" t="s">
        <v>96</v>
      </c>
      <c r="AH643" s="388">
        <v>3</v>
      </c>
      <c r="AI643" s="388" t="s">
        <v>118</v>
      </c>
    </row>
    <row r="644" spans="1:35" ht="12.75" customHeight="1" x14ac:dyDescent="0.2">
      <c r="A644" s="397" t="str">
        <f t="shared" si="9"/>
        <v>Ofsted Webpage</v>
      </c>
      <c r="B644" s="388">
        <v>59162</v>
      </c>
      <c r="C644" s="388">
        <v>121344</v>
      </c>
      <c r="D644" s="388">
        <v>10030670</v>
      </c>
      <c r="E644" s="388" t="s">
        <v>1919</v>
      </c>
      <c r="F644" s="388" t="s">
        <v>90</v>
      </c>
      <c r="G644" s="388" t="s">
        <v>13</v>
      </c>
      <c r="H644" s="388" t="s">
        <v>315</v>
      </c>
      <c r="I644" s="388" t="s">
        <v>161</v>
      </c>
      <c r="J644" s="388" t="s">
        <v>161</v>
      </c>
      <c r="K644" s="400" t="s">
        <v>195</v>
      </c>
      <c r="L644" s="388" t="s">
        <v>195</v>
      </c>
      <c r="M644" s="403">
        <v>10030713</v>
      </c>
      <c r="N644" s="388" t="s">
        <v>136</v>
      </c>
      <c r="O644" s="388" t="s">
        <v>117</v>
      </c>
      <c r="P644" s="400">
        <v>42942</v>
      </c>
      <c r="Q644" s="400">
        <v>42949</v>
      </c>
      <c r="R644" s="400">
        <v>42976</v>
      </c>
      <c r="S644" s="388">
        <v>3</v>
      </c>
      <c r="T644" s="388">
        <v>3</v>
      </c>
      <c r="U644" s="388">
        <v>3</v>
      </c>
      <c r="V644" s="388">
        <v>3</v>
      </c>
      <c r="W644" s="388">
        <v>3</v>
      </c>
      <c r="X644" s="388" t="s">
        <v>4480</v>
      </c>
      <c r="Y644" s="401" t="s">
        <v>1920</v>
      </c>
      <c r="Z644" s="400">
        <v>42052</v>
      </c>
      <c r="AA644" s="400">
        <v>42055</v>
      </c>
      <c r="AB644" s="388" t="s">
        <v>98</v>
      </c>
      <c r="AC644" s="388" t="s">
        <v>4660</v>
      </c>
      <c r="AD644" s="388">
        <v>2</v>
      </c>
      <c r="AE644" s="388">
        <v>2</v>
      </c>
      <c r="AF644" s="388">
        <v>2</v>
      </c>
      <c r="AG644" s="388" t="s">
        <v>96</v>
      </c>
      <c r="AH644" s="388">
        <v>2</v>
      </c>
      <c r="AI644" s="388" t="s">
        <v>139</v>
      </c>
    </row>
    <row r="645" spans="1:35" ht="12.75" customHeight="1" x14ac:dyDescent="0.2">
      <c r="A645" s="397" t="str">
        <f t="shared" ref="A645:A708" si="10">IF(B645&lt;&gt;"",HYPERLINK(CONCATENATE("http://reports.ofsted.gov.uk/inspection-reports/find-inspection-report/provider/ELS/",B645),"Ofsted Webpage"),"")</f>
        <v>Ofsted Webpage</v>
      </c>
      <c r="B645" s="388">
        <v>59163</v>
      </c>
      <c r="C645" s="388">
        <v>122554</v>
      </c>
      <c r="D645" s="388">
        <v>10035270</v>
      </c>
      <c r="E645" s="388" t="s">
        <v>1922</v>
      </c>
      <c r="F645" s="388" t="s">
        <v>90</v>
      </c>
      <c r="G645" s="388" t="s">
        <v>13</v>
      </c>
      <c r="H645" s="388" t="s">
        <v>1206</v>
      </c>
      <c r="I645" s="388" t="s">
        <v>115</v>
      </c>
      <c r="J645" s="388" t="s">
        <v>115</v>
      </c>
      <c r="K645" s="400" t="s">
        <v>195</v>
      </c>
      <c r="L645" s="388" t="s">
        <v>195</v>
      </c>
      <c r="M645" s="403">
        <v>10022557</v>
      </c>
      <c r="N645" s="388" t="s">
        <v>309</v>
      </c>
      <c r="O645" s="388" t="s">
        <v>104</v>
      </c>
      <c r="P645" s="400">
        <v>42864</v>
      </c>
      <c r="Q645" s="400">
        <v>42867</v>
      </c>
      <c r="R645" s="400">
        <v>42893</v>
      </c>
      <c r="S645" s="388">
        <v>2</v>
      </c>
      <c r="T645" s="388">
        <v>2</v>
      </c>
      <c r="U645" s="388">
        <v>2</v>
      </c>
      <c r="V645" s="388">
        <v>1</v>
      </c>
      <c r="W645" s="388">
        <v>2</v>
      </c>
      <c r="X645" s="388" t="s">
        <v>4480</v>
      </c>
      <c r="Y645" s="401" t="s">
        <v>1923</v>
      </c>
      <c r="Z645" s="400">
        <v>42164</v>
      </c>
      <c r="AA645" s="400">
        <v>42167</v>
      </c>
      <c r="AB645" s="388" t="s">
        <v>123</v>
      </c>
      <c r="AC645" s="388" t="s">
        <v>4660</v>
      </c>
      <c r="AD645" s="388">
        <v>3</v>
      </c>
      <c r="AE645" s="388">
        <v>3</v>
      </c>
      <c r="AF645" s="388">
        <v>3</v>
      </c>
      <c r="AG645" s="388" t="s">
        <v>96</v>
      </c>
      <c r="AH645" s="388">
        <v>3</v>
      </c>
      <c r="AI645" s="388" t="s">
        <v>118</v>
      </c>
    </row>
    <row r="646" spans="1:35" ht="12.75" customHeight="1" x14ac:dyDescent="0.2">
      <c r="A646" s="397" t="str">
        <f t="shared" si="10"/>
        <v>Ofsted Webpage</v>
      </c>
      <c r="B646" s="388">
        <v>59166</v>
      </c>
      <c r="C646" s="388">
        <v>118760</v>
      </c>
      <c r="D646" s="388">
        <v>10021021</v>
      </c>
      <c r="E646" s="388" t="s">
        <v>1928</v>
      </c>
      <c r="F646" s="388" t="s">
        <v>259</v>
      </c>
      <c r="G646" s="388" t="s">
        <v>14</v>
      </c>
      <c r="H646" s="388" t="s">
        <v>479</v>
      </c>
      <c r="I646" s="388" t="s">
        <v>115</v>
      </c>
      <c r="J646" s="388" t="s">
        <v>115</v>
      </c>
      <c r="K646" s="400" t="s">
        <v>195</v>
      </c>
      <c r="L646" s="388" t="s">
        <v>195</v>
      </c>
      <c r="M646" s="403">
        <v>10022559</v>
      </c>
      <c r="N646" s="388" t="s">
        <v>296</v>
      </c>
      <c r="O646" s="388" t="s">
        <v>104</v>
      </c>
      <c r="P646" s="400">
        <v>42864</v>
      </c>
      <c r="Q646" s="400">
        <v>42866</v>
      </c>
      <c r="R646" s="400">
        <v>42894</v>
      </c>
      <c r="S646" s="388">
        <v>2</v>
      </c>
      <c r="T646" s="388">
        <v>2</v>
      </c>
      <c r="U646" s="388">
        <v>2</v>
      </c>
      <c r="V646" s="388">
        <v>2</v>
      </c>
      <c r="W646" s="388">
        <v>2</v>
      </c>
      <c r="X646" s="388" t="s">
        <v>4480</v>
      </c>
      <c r="Y646" s="401" t="s">
        <v>1929</v>
      </c>
      <c r="Z646" s="400">
        <v>42156</v>
      </c>
      <c r="AA646" s="400">
        <v>42158</v>
      </c>
      <c r="AB646" s="388" t="s">
        <v>123</v>
      </c>
      <c r="AC646" s="388" t="s">
        <v>4660</v>
      </c>
      <c r="AD646" s="388">
        <v>3</v>
      </c>
      <c r="AE646" s="388">
        <v>3</v>
      </c>
      <c r="AF646" s="388">
        <v>3</v>
      </c>
      <c r="AG646" s="388" t="s">
        <v>96</v>
      </c>
      <c r="AH646" s="388">
        <v>3</v>
      </c>
      <c r="AI646" s="388" t="s">
        <v>118</v>
      </c>
    </row>
    <row r="647" spans="1:35" ht="12.75" customHeight="1" x14ac:dyDescent="0.2">
      <c r="A647" s="397" t="str">
        <f t="shared" si="10"/>
        <v>Ofsted Webpage</v>
      </c>
      <c r="B647" s="388">
        <v>59167</v>
      </c>
      <c r="C647" s="388">
        <v>112490</v>
      </c>
      <c r="D647" s="388">
        <v>10005109</v>
      </c>
      <c r="E647" s="388" t="s">
        <v>1195</v>
      </c>
      <c r="F647" s="388" t="s">
        <v>90</v>
      </c>
      <c r="G647" s="388" t="s">
        <v>13</v>
      </c>
      <c r="H647" s="388" t="s">
        <v>303</v>
      </c>
      <c r="I647" s="388" t="s">
        <v>152</v>
      </c>
      <c r="J647" s="388" t="s">
        <v>152</v>
      </c>
      <c r="K647" s="400" t="s">
        <v>195</v>
      </c>
      <c r="L647" s="388" t="s">
        <v>195</v>
      </c>
      <c r="M647" s="403">
        <v>10011546</v>
      </c>
      <c r="N647" s="388" t="s">
        <v>309</v>
      </c>
      <c r="O647" s="388" t="s">
        <v>104</v>
      </c>
      <c r="P647" s="400">
        <v>42527</v>
      </c>
      <c r="Q647" s="400">
        <v>42529</v>
      </c>
      <c r="R647" s="400">
        <v>42566</v>
      </c>
      <c r="S647" s="388">
        <v>2</v>
      </c>
      <c r="T647" s="388">
        <v>2</v>
      </c>
      <c r="U647" s="388">
        <v>2</v>
      </c>
      <c r="V647" s="388">
        <v>2</v>
      </c>
      <c r="W647" s="388">
        <v>2</v>
      </c>
      <c r="X647" s="388" t="s">
        <v>4480</v>
      </c>
      <c r="Y647" s="401" t="s">
        <v>1931</v>
      </c>
      <c r="Z647" s="400">
        <v>42031</v>
      </c>
      <c r="AA647" s="400">
        <v>42033</v>
      </c>
      <c r="AB647" s="388" t="s">
        <v>123</v>
      </c>
      <c r="AC647" s="388" t="s">
        <v>4660</v>
      </c>
      <c r="AD647" s="388">
        <v>3</v>
      </c>
      <c r="AE647" s="388">
        <v>2</v>
      </c>
      <c r="AF647" s="388">
        <v>3</v>
      </c>
      <c r="AG647" s="388" t="s">
        <v>96</v>
      </c>
      <c r="AH647" s="388">
        <v>3</v>
      </c>
      <c r="AI647" s="388" t="s">
        <v>118</v>
      </c>
    </row>
    <row r="648" spans="1:35" ht="12.75" customHeight="1" x14ac:dyDescent="0.2">
      <c r="A648" s="397" t="str">
        <f t="shared" si="10"/>
        <v>Ofsted Webpage</v>
      </c>
      <c r="B648" s="388">
        <v>59168</v>
      </c>
      <c r="C648" s="388">
        <v>121525</v>
      </c>
      <c r="D648" s="388">
        <v>10020307</v>
      </c>
      <c r="E648" s="388" t="s">
        <v>1933</v>
      </c>
      <c r="F648" s="388" t="s">
        <v>90</v>
      </c>
      <c r="G648" s="388" t="s">
        <v>13</v>
      </c>
      <c r="H648" s="388" t="s">
        <v>675</v>
      </c>
      <c r="I648" s="388" t="s">
        <v>115</v>
      </c>
      <c r="J648" s="388" t="s">
        <v>115</v>
      </c>
      <c r="K648" s="400">
        <v>42929</v>
      </c>
      <c r="L648" s="388">
        <v>1</v>
      </c>
      <c r="M648" s="403" t="s">
        <v>1934</v>
      </c>
      <c r="N648" s="388" t="s">
        <v>123</v>
      </c>
      <c r="O648" s="388" t="s">
        <v>104</v>
      </c>
      <c r="P648" s="400">
        <v>42087</v>
      </c>
      <c r="Q648" s="400">
        <v>42090</v>
      </c>
      <c r="R648" s="400">
        <v>42121</v>
      </c>
      <c r="S648" s="388">
        <v>2</v>
      </c>
      <c r="T648" s="388">
        <v>2</v>
      </c>
      <c r="U648" s="388">
        <v>2</v>
      </c>
      <c r="V648" s="388" t="s">
        <v>96</v>
      </c>
      <c r="W648" s="388">
        <v>3</v>
      </c>
      <c r="X648" s="388" t="s">
        <v>96</v>
      </c>
      <c r="Y648" s="401" t="s">
        <v>195</v>
      </c>
      <c r="Z648" s="400" t="s">
        <v>195</v>
      </c>
      <c r="AA648" s="400" t="s">
        <v>195</v>
      </c>
      <c r="AB648" s="388" t="s">
        <v>195</v>
      </c>
      <c r="AC648" s="388" t="s">
        <v>195</v>
      </c>
      <c r="AD648" s="388" t="s">
        <v>195</v>
      </c>
      <c r="AE648" s="388" t="s">
        <v>195</v>
      </c>
      <c r="AF648" s="388" t="s">
        <v>195</v>
      </c>
      <c r="AG648" s="388" t="s">
        <v>195</v>
      </c>
      <c r="AH648" s="388" t="s">
        <v>195</v>
      </c>
      <c r="AI648" s="388" t="s">
        <v>4479</v>
      </c>
    </row>
    <row r="649" spans="1:35" ht="12.75" customHeight="1" x14ac:dyDescent="0.2">
      <c r="A649" s="397" t="str">
        <f t="shared" si="10"/>
        <v>Ofsted Webpage</v>
      </c>
      <c r="B649" s="388">
        <v>59172</v>
      </c>
      <c r="C649" s="388">
        <v>106939</v>
      </c>
      <c r="D649" s="388">
        <v>10013122</v>
      </c>
      <c r="E649" s="388" t="s">
        <v>2724</v>
      </c>
      <c r="F649" s="388" t="s">
        <v>90</v>
      </c>
      <c r="G649" s="388" t="s">
        <v>13</v>
      </c>
      <c r="H649" s="388" t="s">
        <v>130</v>
      </c>
      <c r="I649" s="388" t="s">
        <v>131</v>
      </c>
      <c r="J649" s="388" t="s">
        <v>131</v>
      </c>
      <c r="K649" s="400">
        <v>42990</v>
      </c>
      <c r="L649" s="388">
        <v>1</v>
      </c>
      <c r="M649" s="403" t="s">
        <v>2725</v>
      </c>
      <c r="N649" s="388" t="s">
        <v>123</v>
      </c>
      <c r="O649" s="388" t="s">
        <v>104</v>
      </c>
      <c r="P649" s="400">
        <v>41589</v>
      </c>
      <c r="Q649" s="400">
        <v>41593</v>
      </c>
      <c r="R649" s="400">
        <v>41626</v>
      </c>
      <c r="S649" s="388">
        <v>2</v>
      </c>
      <c r="T649" s="388">
        <v>2</v>
      </c>
      <c r="U649" s="388">
        <v>2</v>
      </c>
      <c r="V649" s="388" t="s">
        <v>96</v>
      </c>
      <c r="W649" s="388">
        <v>2</v>
      </c>
      <c r="X649" s="388" t="s">
        <v>96</v>
      </c>
      <c r="Y649" s="401" t="s">
        <v>195</v>
      </c>
      <c r="Z649" s="400" t="s">
        <v>195</v>
      </c>
      <c r="AA649" s="400" t="s">
        <v>195</v>
      </c>
      <c r="AB649" s="388" t="s">
        <v>195</v>
      </c>
      <c r="AC649" s="388" t="s">
        <v>195</v>
      </c>
      <c r="AD649" s="388" t="s">
        <v>195</v>
      </c>
      <c r="AE649" s="388" t="s">
        <v>195</v>
      </c>
      <c r="AF649" s="388" t="s">
        <v>195</v>
      </c>
      <c r="AG649" s="388" t="s">
        <v>195</v>
      </c>
      <c r="AH649" s="388" t="s">
        <v>195</v>
      </c>
      <c r="AI649" s="388" t="s">
        <v>4479</v>
      </c>
    </row>
    <row r="650" spans="1:35" ht="12.75" customHeight="1" x14ac:dyDescent="0.2">
      <c r="A650" s="397" t="str">
        <f t="shared" si="10"/>
        <v>Ofsted Webpage</v>
      </c>
      <c r="B650" s="388">
        <v>59173</v>
      </c>
      <c r="C650" s="388">
        <v>122920</v>
      </c>
      <c r="D650" s="388">
        <v>10036431</v>
      </c>
      <c r="E650" s="388" t="s">
        <v>1936</v>
      </c>
      <c r="F650" s="388" t="s">
        <v>90</v>
      </c>
      <c r="G650" s="388" t="s">
        <v>13</v>
      </c>
      <c r="H650" s="388" t="s">
        <v>462</v>
      </c>
      <c r="I650" s="388" t="s">
        <v>161</v>
      </c>
      <c r="J650" s="388" t="s">
        <v>161</v>
      </c>
      <c r="K650" s="400" t="s">
        <v>195</v>
      </c>
      <c r="L650" s="388" t="s">
        <v>195</v>
      </c>
      <c r="M650" s="403">
        <v>10030697</v>
      </c>
      <c r="N650" s="388" t="s">
        <v>136</v>
      </c>
      <c r="O650" s="388" t="s">
        <v>104</v>
      </c>
      <c r="P650" s="400">
        <v>42913</v>
      </c>
      <c r="Q650" s="400">
        <v>42916</v>
      </c>
      <c r="R650" s="400">
        <v>42948</v>
      </c>
      <c r="S650" s="388">
        <v>2</v>
      </c>
      <c r="T650" s="388">
        <v>2</v>
      </c>
      <c r="U650" s="388">
        <v>2</v>
      </c>
      <c r="V650" s="388">
        <v>2</v>
      </c>
      <c r="W650" s="388">
        <v>2</v>
      </c>
      <c r="X650" s="388" t="s">
        <v>4480</v>
      </c>
      <c r="Y650" s="401" t="s">
        <v>1937</v>
      </c>
      <c r="Z650" s="400">
        <v>42037</v>
      </c>
      <c r="AA650" s="400">
        <v>42041</v>
      </c>
      <c r="AB650" s="388" t="s">
        <v>98</v>
      </c>
      <c r="AC650" s="388" t="s">
        <v>4660</v>
      </c>
      <c r="AD650" s="388">
        <v>2</v>
      </c>
      <c r="AE650" s="388">
        <v>2</v>
      </c>
      <c r="AF650" s="388">
        <v>2</v>
      </c>
      <c r="AG650" s="388" t="s">
        <v>96</v>
      </c>
      <c r="AH650" s="388">
        <v>2</v>
      </c>
      <c r="AI650" s="388" t="s">
        <v>4537</v>
      </c>
    </row>
    <row r="651" spans="1:35" ht="12.75" customHeight="1" x14ac:dyDescent="0.2">
      <c r="A651" s="397" t="str">
        <f t="shared" si="10"/>
        <v>Ofsted Webpage</v>
      </c>
      <c r="B651" s="388">
        <v>59174</v>
      </c>
      <c r="C651" s="388">
        <v>105041</v>
      </c>
      <c r="D651" s="388">
        <v>10006901</v>
      </c>
      <c r="E651" s="388" t="s">
        <v>5384</v>
      </c>
      <c r="F651" s="388" t="s">
        <v>90</v>
      </c>
      <c r="G651" s="388" t="s">
        <v>13</v>
      </c>
      <c r="H651" s="388" t="s">
        <v>173</v>
      </c>
      <c r="I651" s="388" t="s">
        <v>161</v>
      </c>
      <c r="J651" s="388" t="s">
        <v>161</v>
      </c>
      <c r="K651" s="400" t="s">
        <v>195</v>
      </c>
      <c r="L651" s="388" t="s">
        <v>195</v>
      </c>
      <c r="M651" s="403">
        <v>10020187</v>
      </c>
      <c r="N651" s="388" t="s">
        <v>121</v>
      </c>
      <c r="O651" s="388" t="s">
        <v>104</v>
      </c>
      <c r="P651" s="400">
        <v>42682</v>
      </c>
      <c r="Q651" s="400">
        <v>42685</v>
      </c>
      <c r="R651" s="400">
        <v>42723</v>
      </c>
      <c r="S651" s="388">
        <v>3</v>
      </c>
      <c r="T651" s="388">
        <v>3</v>
      </c>
      <c r="U651" s="388">
        <v>3</v>
      </c>
      <c r="V651" s="388">
        <v>3</v>
      </c>
      <c r="W651" s="388">
        <v>3</v>
      </c>
      <c r="X651" s="388" t="s">
        <v>4480</v>
      </c>
      <c r="Y651" s="401" t="s">
        <v>195</v>
      </c>
      <c r="Z651" s="400" t="s">
        <v>195</v>
      </c>
      <c r="AA651" s="400" t="s">
        <v>195</v>
      </c>
      <c r="AB651" s="388" t="s">
        <v>195</v>
      </c>
      <c r="AC651" s="388" t="s">
        <v>195</v>
      </c>
      <c r="AD651" s="388" t="s">
        <v>195</v>
      </c>
      <c r="AE651" s="388" t="s">
        <v>195</v>
      </c>
      <c r="AF651" s="388" t="s">
        <v>195</v>
      </c>
      <c r="AG651" s="388" t="s">
        <v>195</v>
      </c>
      <c r="AH651" s="388" t="s">
        <v>195</v>
      </c>
      <c r="AI651" s="388" t="s">
        <v>4479</v>
      </c>
    </row>
    <row r="652" spans="1:35" ht="12.75" customHeight="1" x14ac:dyDescent="0.2">
      <c r="A652" s="397" t="str">
        <f t="shared" si="10"/>
        <v>Ofsted Webpage</v>
      </c>
      <c r="B652" s="388">
        <v>59176</v>
      </c>
      <c r="C652" s="388">
        <v>121544</v>
      </c>
      <c r="D652" s="388">
        <v>10021793</v>
      </c>
      <c r="E652" s="388" t="s">
        <v>567</v>
      </c>
      <c r="F652" s="388" t="s">
        <v>90</v>
      </c>
      <c r="G652" s="388" t="s">
        <v>13</v>
      </c>
      <c r="H652" s="388" t="s">
        <v>173</v>
      </c>
      <c r="I652" s="388" t="s">
        <v>161</v>
      </c>
      <c r="J652" s="388" t="s">
        <v>161</v>
      </c>
      <c r="K652" s="400" t="s">
        <v>195</v>
      </c>
      <c r="L652" s="388" t="s">
        <v>195</v>
      </c>
      <c r="M652" s="403">
        <v>10021015</v>
      </c>
      <c r="N652" s="388" t="s">
        <v>309</v>
      </c>
      <c r="O652" s="388" t="s">
        <v>104</v>
      </c>
      <c r="P652" s="400">
        <v>42647</v>
      </c>
      <c r="Q652" s="400">
        <v>42650</v>
      </c>
      <c r="R652" s="400">
        <v>42676</v>
      </c>
      <c r="S652" s="388">
        <v>2</v>
      </c>
      <c r="T652" s="388">
        <v>2</v>
      </c>
      <c r="U652" s="388">
        <v>2</v>
      </c>
      <c r="V652" s="388">
        <v>2</v>
      </c>
      <c r="W652" s="388">
        <v>2</v>
      </c>
      <c r="X652" s="388" t="s">
        <v>4480</v>
      </c>
      <c r="Y652" s="401" t="s">
        <v>568</v>
      </c>
      <c r="Z652" s="400">
        <v>42157</v>
      </c>
      <c r="AA652" s="400">
        <v>42160</v>
      </c>
      <c r="AB652" s="388" t="s">
        <v>123</v>
      </c>
      <c r="AC652" s="388" t="s">
        <v>4660</v>
      </c>
      <c r="AD652" s="388">
        <v>3</v>
      </c>
      <c r="AE652" s="388">
        <v>3</v>
      </c>
      <c r="AF652" s="388">
        <v>3</v>
      </c>
      <c r="AG652" s="388" t="s">
        <v>96</v>
      </c>
      <c r="AH652" s="388">
        <v>3</v>
      </c>
      <c r="AI652" s="388" t="s">
        <v>118</v>
      </c>
    </row>
    <row r="653" spans="1:35" ht="12.75" customHeight="1" x14ac:dyDescent="0.2">
      <c r="A653" s="397" t="str">
        <f t="shared" si="10"/>
        <v>Ofsted Webpage</v>
      </c>
      <c r="B653" s="388">
        <v>59179</v>
      </c>
      <c r="C653" s="388">
        <v>121797</v>
      </c>
      <c r="D653" s="388">
        <v>10022503</v>
      </c>
      <c r="E653" s="388" t="s">
        <v>4595</v>
      </c>
      <c r="F653" s="388" t="s">
        <v>90</v>
      </c>
      <c r="G653" s="388" t="s">
        <v>13</v>
      </c>
      <c r="H653" s="388" t="s">
        <v>398</v>
      </c>
      <c r="I653" s="388" t="s">
        <v>161</v>
      </c>
      <c r="J653" s="388" t="s">
        <v>161</v>
      </c>
      <c r="K653" s="400">
        <v>43145</v>
      </c>
      <c r="L653" s="388">
        <v>1</v>
      </c>
      <c r="M653" s="403" t="s">
        <v>1944</v>
      </c>
      <c r="N653" s="388" t="s">
        <v>123</v>
      </c>
      <c r="O653" s="388" t="s">
        <v>104</v>
      </c>
      <c r="P653" s="400">
        <v>42157</v>
      </c>
      <c r="Q653" s="400">
        <v>42160</v>
      </c>
      <c r="R653" s="400">
        <v>42184</v>
      </c>
      <c r="S653" s="388">
        <v>2</v>
      </c>
      <c r="T653" s="388">
        <v>2</v>
      </c>
      <c r="U653" s="388">
        <v>2</v>
      </c>
      <c r="V653" s="388" t="s">
        <v>96</v>
      </c>
      <c r="W653" s="388">
        <v>2</v>
      </c>
      <c r="X653" s="388" t="s">
        <v>96</v>
      </c>
      <c r="Y653" s="401" t="s">
        <v>195</v>
      </c>
      <c r="Z653" s="400" t="s">
        <v>195</v>
      </c>
      <c r="AA653" s="400" t="s">
        <v>195</v>
      </c>
      <c r="AB653" s="388" t="s">
        <v>195</v>
      </c>
      <c r="AC653" s="388" t="s">
        <v>195</v>
      </c>
      <c r="AD653" s="388" t="s">
        <v>195</v>
      </c>
      <c r="AE653" s="388" t="s">
        <v>195</v>
      </c>
      <c r="AF653" s="388" t="s">
        <v>195</v>
      </c>
      <c r="AG653" s="388" t="s">
        <v>195</v>
      </c>
      <c r="AH653" s="388" t="s">
        <v>195</v>
      </c>
      <c r="AI653" s="388" t="s">
        <v>4479</v>
      </c>
    </row>
    <row r="654" spans="1:35" ht="12.75" customHeight="1" x14ac:dyDescent="0.2">
      <c r="A654" s="397" t="str">
        <f t="shared" si="10"/>
        <v>Ofsted Webpage</v>
      </c>
      <c r="B654" s="388">
        <v>59181</v>
      </c>
      <c r="C654" s="388">
        <v>121420</v>
      </c>
      <c r="D654" s="388">
        <v>10024603</v>
      </c>
      <c r="E654" s="388" t="s">
        <v>1949</v>
      </c>
      <c r="F654" s="388" t="s">
        <v>90</v>
      </c>
      <c r="G654" s="388" t="s">
        <v>13</v>
      </c>
      <c r="H654" s="388" t="s">
        <v>126</v>
      </c>
      <c r="I654" s="388" t="s">
        <v>102</v>
      </c>
      <c r="J654" s="388" t="s">
        <v>102</v>
      </c>
      <c r="K654" s="400" t="s">
        <v>195</v>
      </c>
      <c r="L654" s="388" t="s">
        <v>195</v>
      </c>
      <c r="M654" s="403" t="s">
        <v>1950</v>
      </c>
      <c r="N654" s="388" t="s">
        <v>123</v>
      </c>
      <c r="O654" s="388" t="s">
        <v>104</v>
      </c>
      <c r="P654" s="400">
        <v>42142</v>
      </c>
      <c r="Q654" s="400">
        <v>42146</v>
      </c>
      <c r="R654" s="400">
        <v>42180</v>
      </c>
      <c r="S654" s="388">
        <v>2</v>
      </c>
      <c r="T654" s="388">
        <v>2</v>
      </c>
      <c r="U654" s="388">
        <v>2</v>
      </c>
      <c r="V654" s="388" t="s">
        <v>96</v>
      </c>
      <c r="W654" s="388">
        <v>2</v>
      </c>
      <c r="X654" s="388" t="s">
        <v>96</v>
      </c>
      <c r="Y654" s="401" t="s">
        <v>195</v>
      </c>
      <c r="Z654" s="400" t="s">
        <v>195</v>
      </c>
      <c r="AA654" s="400" t="s">
        <v>195</v>
      </c>
      <c r="AB654" s="388" t="s">
        <v>195</v>
      </c>
      <c r="AC654" s="388" t="s">
        <v>195</v>
      </c>
      <c r="AD654" s="388" t="s">
        <v>195</v>
      </c>
      <c r="AE654" s="388" t="s">
        <v>195</v>
      </c>
      <c r="AF654" s="388" t="s">
        <v>195</v>
      </c>
      <c r="AG654" s="388" t="s">
        <v>195</v>
      </c>
      <c r="AH654" s="388" t="s">
        <v>195</v>
      </c>
      <c r="AI654" s="388" t="s">
        <v>4479</v>
      </c>
    </row>
    <row r="655" spans="1:35" ht="12.75" customHeight="1" x14ac:dyDescent="0.2">
      <c r="A655" s="397" t="str">
        <f t="shared" si="10"/>
        <v>Ofsted Webpage</v>
      </c>
      <c r="B655" s="388">
        <v>59182</v>
      </c>
      <c r="C655" s="388">
        <v>121647</v>
      </c>
      <c r="D655" s="388">
        <v>10027766</v>
      </c>
      <c r="E655" s="388" t="s">
        <v>1952</v>
      </c>
      <c r="F655" s="388" t="s">
        <v>90</v>
      </c>
      <c r="G655" s="388" t="s">
        <v>13</v>
      </c>
      <c r="H655" s="388" t="s">
        <v>291</v>
      </c>
      <c r="I655" s="388" t="s">
        <v>186</v>
      </c>
      <c r="J655" s="388" t="s">
        <v>93</v>
      </c>
      <c r="K655" s="400">
        <v>43307</v>
      </c>
      <c r="L655" s="388">
        <v>1</v>
      </c>
      <c r="M655" s="403" t="s">
        <v>1953</v>
      </c>
      <c r="N655" s="388" t="s">
        <v>123</v>
      </c>
      <c r="O655" s="388" t="s">
        <v>104</v>
      </c>
      <c r="P655" s="400">
        <v>42157</v>
      </c>
      <c r="Q655" s="400">
        <v>42160</v>
      </c>
      <c r="R655" s="400">
        <v>42193</v>
      </c>
      <c r="S655" s="388">
        <v>2</v>
      </c>
      <c r="T655" s="388">
        <v>2</v>
      </c>
      <c r="U655" s="388">
        <v>2</v>
      </c>
      <c r="V655" s="388" t="s">
        <v>96</v>
      </c>
      <c r="W655" s="388">
        <v>2</v>
      </c>
      <c r="X655" s="388" t="s">
        <v>96</v>
      </c>
      <c r="Y655" s="401" t="s">
        <v>195</v>
      </c>
      <c r="Z655" s="400" t="s">
        <v>195</v>
      </c>
      <c r="AA655" s="400" t="s">
        <v>195</v>
      </c>
      <c r="AB655" s="388" t="s">
        <v>195</v>
      </c>
      <c r="AC655" s="388" t="s">
        <v>195</v>
      </c>
      <c r="AD655" s="388" t="s">
        <v>195</v>
      </c>
      <c r="AE655" s="388" t="s">
        <v>195</v>
      </c>
      <c r="AF655" s="388" t="s">
        <v>195</v>
      </c>
      <c r="AG655" s="388" t="s">
        <v>195</v>
      </c>
      <c r="AH655" s="388" t="s">
        <v>195</v>
      </c>
      <c r="AI655" s="388" t="s">
        <v>4479</v>
      </c>
    </row>
    <row r="656" spans="1:35" ht="12.75" customHeight="1" x14ac:dyDescent="0.2">
      <c r="A656" s="397" t="str">
        <f t="shared" si="10"/>
        <v>Ofsted Webpage</v>
      </c>
      <c r="B656" s="388">
        <v>59184</v>
      </c>
      <c r="C656" s="388">
        <v>121319</v>
      </c>
      <c r="D656" s="388">
        <v>10031146</v>
      </c>
      <c r="E656" s="388" t="s">
        <v>1955</v>
      </c>
      <c r="F656" s="388" t="s">
        <v>90</v>
      </c>
      <c r="G656" s="388" t="s">
        <v>13</v>
      </c>
      <c r="H656" s="388" t="s">
        <v>151</v>
      </c>
      <c r="I656" s="388" t="s">
        <v>152</v>
      </c>
      <c r="J656" s="388" t="s">
        <v>152</v>
      </c>
      <c r="K656" s="400" t="s">
        <v>195</v>
      </c>
      <c r="L656" s="388" t="s">
        <v>195</v>
      </c>
      <c r="M656" s="403">
        <v>10022572</v>
      </c>
      <c r="N656" s="388" t="s">
        <v>309</v>
      </c>
      <c r="O656" s="388" t="s">
        <v>104</v>
      </c>
      <c r="P656" s="400">
        <v>42815</v>
      </c>
      <c r="Q656" s="400">
        <v>42818</v>
      </c>
      <c r="R656" s="400">
        <v>42845</v>
      </c>
      <c r="S656" s="388">
        <v>2</v>
      </c>
      <c r="T656" s="388">
        <v>2</v>
      </c>
      <c r="U656" s="388">
        <v>2</v>
      </c>
      <c r="V656" s="388">
        <v>2</v>
      </c>
      <c r="W656" s="388">
        <v>2</v>
      </c>
      <c r="X656" s="388" t="s">
        <v>4480</v>
      </c>
      <c r="Y656" s="401" t="s">
        <v>1956</v>
      </c>
      <c r="Z656" s="400">
        <v>42157</v>
      </c>
      <c r="AA656" s="400">
        <v>42160</v>
      </c>
      <c r="AB656" s="388" t="s">
        <v>123</v>
      </c>
      <c r="AC656" s="388" t="s">
        <v>4660</v>
      </c>
      <c r="AD656" s="388">
        <v>3</v>
      </c>
      <c r="AE656" s="388">
        <v>3</v>
      </c>
      <c r="AF656" s="388">
        <v>3</v>
      </c>
      <c r="AG656" s="388" t="s">
        <v>96</v>
      </c>
      <c r="AH656" s="388">
        <v>3</v>
      </c>
      <c r="AI656" s="388" t="s">
        <v>118</v>
      </c>
    </row>
    <row r="657" spans="1:35" ht="12.75" customHeight="1" x14ac:dyDescent="0.2">
      <c r="A657" s="397" t="str">
        <f t="shared" si="10"/>
        <v>Ofsted Webpage</v>
      </c>
      <c r="B657" s="388">
        <v>59185</v>
      </c>
      <c r="C657" s="388">
        <v>121269</v>
      </c>
      <c r="D657" s="388">
        <v>10031241</v>
      </c>
      <c r="E657" s="388" t="s">
        <v>1958</v>
      </c>
      <c r="F657" s="388" t="s">
        <v>90</v>
      </c>
      <c r="G657" s="388" t="s">
        <v>13</v>
      </c>
      <c r="H657" s="388" t="s">
        <v>303</v>
      </c>
      <c r="I657" s="388" t="s">
        <v>152</v>
      </c>
      <c r="J657" s="388" t="s">
        <v>152</v>
      </c>
      <c r="K657" s="400" t="s">
        <v>195</v>
      </c>
      <c r="L657" s="388" t="s">
        <v>195</v>
      </c>
      <c r="M657" s="403" t="s">
        <v>1959</v>
      </c>
      <c r="N657" s="388" t="s">
        <v>123</v>
      </c>
      <c r="O657" s="388" t="s">
        <v>104</v>
      </c>
      <c r="P657" s="400">
        <v>41932</v>
      </c>
      <c r="Q657" s="400">
        <v>41936</v>
      </c>
      <c r="R657" s="400">
        <v>41962</v>
      </c>
      <c r="S657" s="388">
        <v>1</v>
      </c>
      <c r="T657" s="388">
        <v>1</v>
      </c>
      <c r="U657" s="388">
        <v>1</v>
      </c>
      <c r="V657" s="388" t="s">
        <v>96</v>
      </c>
      <c r="W657" s="388">
        <v>1</v>
      </c>
      <c r="X657" s="388" t="s">
        <v>96</v>
      </c>
      <c r="Y657" s="401" t="s">
        <v>195</v>
      </c>
      <c r="Z657" s="400" t="s">
        <v>195</v>
      </c>
      <c r="AA657" s="400" t="s">
        <v>195</v>
      </c>
      <c r="AB657" s="388" t="s">
        <v>195</v>
      </c>
      <c r="AC657" s="388" t="s">
        <v>195</v>
      </c>
      <c r="AD657" s="388" t="s">
        <v>195</v>
      </c>
      <c r="AE657" s="388" t="s">
        <v>195</v>
      </c>
      <c r="AF657" s="388" t="s">
        <v>195</v>
      </c>
      <c r="AG657" s="388" t="s">
        <v>195</v>
      </c>
      <c r="AH657" s="388" t="s">
        <v>195</v>
      </c>
      <c r="AI657" s="388" t="s">
        <v>4479</v>
      </c>
    </row>
    <row r="658" spans="1:35" ht="12.75" customHeight="1" x14ac:dyDescent="0.2">
      <c r="A658" s="397" t="str">
        <f t="shared" si="10"/>
        <v>Ofsted Webpage</v>
      </c>
      <c r="B658" s="388">
        <v>59186</v>
      </c>
      <c r="C658" s="388">
        <v>121251</v>
      </c>
      <c r="D658" s="388">
        <v>10031408</v>
      </c>
      <c r="E658" s="388" t="s">
        <v>1961</v>
      </c>
      <c r="F658" s="388" t="s">
        <v>90</v>
      </c>
      <c r="G658" s="388" t="s">
        <v>13</v>
      </c>
      <c r="H658" s="388" t="s">
        <v>670</v>
      </c>
      <c r="I658" s="388" t="s">
        <v>152</v>
      </c>
      <c r="J658" s="388" t="s">
        <v>152</v>
      </c>
      <c r="K658" s="400">
        <v>43159</v>
      </c>
      <c r="L658" s="388">
        <v>1</v>
      </c>
      <c r="M658" s="403" t="s">
        <v>1962</v>
      </c>
      <c r="N658" s="388" t="s">
        <v>123</v>
      </c>
      <c r="O658" s="388" t="s">
        <v>104</v>
      </c>
      <c r="P658" s="400">
        <v>42136</v>
      </c>
      <c r="Q658" s="400">
        <v>42139</v>
      </c>
      <c r="R658" s="400">
        <v>42170</v>
      </c>
      <c r="S658" s="388">
        <v>2</v>
      </c>
      <c r="T658" s="388">
        <v>2</v>
      </c>
      <c r="U658" s="388">
        <v>2</v>
      </c>
      <c r="V658" s="388" t="s">
        <v>96</v>
      </c>
      <c r="W658" s="388">
        <v>2</v>
      </c>
      <c r="X658" s="388" t="s">
        <v>96</v>
      </c>
      <c r="Y658" s="401" t="s">
        <v>195</v>
      </c>
      <c r="Z658" s="388" t="s">
        <v>195</v>
      </c>
      <c r="AA658" s="388" t="s">
        <v>195</v>
      </c>
      <c r="AB658" s="388" t="s">
        <v>195</v>
      </c>
      <c r="AC658" s="388" t="s">
        <v>195</v>
      </c>
      <c r="AD658" s="388" t="s">
        <v>195</v>
      </c>
      <c r="AE658" s="388" t="s">
        <v>195</v>
      </c>
      <c r="AF658" s="388" t="s">
        <v>195</v>
      </c>
      <c r="AG658" s="388" t="s">
        <v>195</v>
      </c>
      <c r="AH658" s="388" t="s">
        <v>195</v>
      </c>
      <c r="AI658" s="388" t="s">
        <v>4479</v>
      </c>
    </row>
    <row r="659" spans="1:35" ht="12.75" customHeight="1" x14ac:dyDescent="0.2">
      <c r="A659" s="397" t="str">
        <f t="shared" si="10"/>
        <v>Ofsted Webpage</v>
      </c>
      <c r="B659" s="388">
        <v>59187</v>
      </c>
      <c r="C659" s="388">
        <v>121737</v>
      </c>
      <c r="D659" s="388">
        <v>10023896</v>
      </c>
      <c r="E659" s="388" t="s">
        <v>1964</v>
      </c>
      <c r="F659" s="388" t="s">
        <v>90</v>
      </c>
      <c r="G659" s="388" t="s">
        <v>13</v>
      </c>
      <c r="H659" s="388" t="s">
        <v>167</v>
      </c>
      <c r="I659" s="388" t="s">
        <v>102</v>
      </c>
      <c r="J659" s="388" t="s">
        <v>102</v>
      </c>
      <c r="K659" s="400" t="s">
        <v>195</v>
      </c>
      <c r="L659" s="388" t="s">
        <v>195</v>
      </c>
      <c r="M659" s="403">
        <v>10030719</v>
      </c>
      <c r="N659" s="388" t="s">
        <v>309</v>
      </c>
      <c r="O659" s="388" t="s">
        <v>104</v>
      </c>
      <c r="P659" s="400">
        <v>43060</v>
      </c>
      <c r="Q659" s="400">
        <v>43063</v>
      </c>
      <c r="R659" s="400">
        <v>43123</v>
      </c>
      <c r="S659" s="388">
        <v>2</v>
      </c>
      <c r="T659" s="388">
        <v>2</v>
      </c>
      <c r="U659" s="388">
        <v>2</v>
      </c>
      <c r="V659" s="388">
        <v>1</v>
      </c>
      <c r="W659" s="388">
        <v>2</v>
      </c>
      <c r="X659" s="388" t="s">
        <v>4480</v>
      </c>
      <c r="Y659" s="401" t="s">
        <v>1965</v>
      </c>
      <c r="Z659" s="400">
        <v>42171</v>
      </c>
      <c r="AA659" s="400">
        <v>42174</v>
      </c>
      <c r="AB659" s="388" t="s">
        <v>123</v>
      </c>
      <c r="AC659" s="388" t="s">
        <v>4660</v>
      </c>
      <c r="AD659" s="388">
        <v>3</v>
      </c>
      <c r="AE659" s="388">
        <v>3</v>
      </c>
      <c r="AF659" s="388">
        <v>3</v>
      </c>
      <c r="AG659" s="388" t="s">
        <v>96</v>
      </c>
      <c r="AH659" s="388">
        <v>3</v>
      </c>
      <c r="AI659" s="388" t="s">
        <v>118</v>
      </c>
    </row>
    <row r="660" spans="1:35" ht="12.75" customHeight="1" x14ac:dyDescent="0.2">
      <c r="A660" s="397" t="str">
        <f t="shared" si="10"/>
        <v>Ofsted Webpage</v>
      </c>
      <c r="B660" s="388">
        <v>59189</v>
      </c>
      <c r="C660" s="388">
        <v>118484</v>
      </c>
      <c r="D660" s="388">
        <v>10019581</v>
      </c>
      <c r="E660" s="388" t="s">
        <v>1967</v>
      </c>
      <c r="F660" s="388" t="s">
        <v>90</v>
      </c>
      <c r="G660" s="388" t="s">
        <v>13</v>
      </c>
      <c r="H660" s="388" t="s">
        <v>724</v>
      </c>
      <c r="I660" s="388" t="s">
        <v>102</v>
      </c>
      <c r="J660" s="388" t="s">
        <v>102</v>
      </c>
      <c r="K660" s="400" t="s">
        <v>195</v>
      </c>
      <c r="L660" s="388" t="s">
        <v>195</v>
      </c>
      <c r="M660" s="403">
        <v>10030721</v>
      </c>
      <c r="N660" s="388" t="s">
        <v>309</v>
      </c>
      <c r="O660" s="388" t="s">
        <v>104</v>
      </c>
      <c r="P660" s="400">
        <v>42850</v>
      </c>
      <c r="Q660" s="400">
        <v>42852</v>
      </c>
      <c r="R660" s="400">
        <v>42908</v>
      </c>
      <c r="S660" s="388">
        <v>2</v>
      </c>
      <c r="T660" s="388">
        <v>2</v>
      </c>
      <c r="U660" s="388">
        <v>2</v>
      </c>
      <c r="V660" s="388">
        <v>2</v>
      </c>
      <c r="W660" s="388">
        <v>2</v>
      </c>
      <c r="X660" s="388" t="s">
        <v>4480</v>
      </c>
      <c r="Y660" s="401" t="s">
        <v>1968</v>
      </c>
      <c r="Z660" s="400">
        <v>42129</v>
      </c>
      <c r="AA660" s="400">
        <v>42131</v>
      </c>
      <c r="AB660" s="388" t="s">
        <v>123</v>
      </c>
      <c r="AC660" s="388" t="s">
        <v>4660</v>
      </c>
      <c r="AD660" s="388">
        <v>3</v>
      </c>
      <c r="AE660" s="388">
        <v>3</v>
      </c>
      <c r="AF660" s="388">
        <v>3</v>
      </c>
      <c r="AG660" s="388" t="s">
        <v>96</v>
      </c>
      <c r="AH660" s="388">
        <v>3</v>
      </c>
      <c r="AI660" s="388" t="s">
        <v>118</v>
      </c>
    </row>
    <row r="661" spans="1:35" ht="12.75" customHeight="1" x14ac:dyDescent="0.2">
      <c r="A661" s="397" t="str">
        <f t="shared" si="10"/>
        <v>Ofsted Webpage</v>
      </c>
      <c r="B661" s="388">
        <v>59190</v>
      </c>
      <c r="C661" s="388">
        <v>124393</v>
      </c>
      <c r="D661" s="388">
        <v>10039882</v>
      </c>
      <c r="E661" s="388" t="s">
        <v>1197</v>
      </c>
      <c r="F661" s="388" t="s">
        <v>170</v>
      </c>
      <c r="G661" s="388" t="s">
        <v>13</v>
      </c>
      <c r="H661" s="388" t="s">
        <v>670</v>
      </c>
      <c r="I661" s="388" t="s">
        <v>152</v>
      </c>
      <c r="J661" s="388" t="s">
        <v>152</v>
      </c>
      <c r="K661" s="400" t="s">
        <v>195</v>
      </c>
      <c r="L661" s="388" t="s">
        <v>195</v>
      </c>
      <c r="M661" s="403">
        <v>10011547</v>
      </c>
      <c r="N661" s="388" t="s">
        <v>309</v>
      </c>
      <c r="O661" s="388" t="s">
        <v>104</v>
      </c>
      <c r="P661" s="400">
        <v>42556</v>
      </c>
      <c r="Q661" s="400">
        <v>42559</v>
      </c>
      <c r="R661" s="400">
        <v>42599</v>
      </c>
      <c r="S661" s="388">
        <v>2</v>
      </c>
      <c r="T661" s="388">
        <v>2</v>
      </c>
      <c r="U661" s="388">
        <v>2</v>
      </c>
      <c r="V661" s="388">
        <v>2</v>
      </c>
      <c r="W661" s="388">
        <v>2</v>
      </c>
      <c r="X661" s="388" t="s">
        <v>4480</v>
      </c>
      <c r="Y661" s="401" t="s">
        <v>1970</v>
      </c>
      <c r="Z661" s="400">
        <v>42017</v>
      </c>
      <c r="AA661" s="400">
        <v>42020</v>
      </c>
      <c r="AB661" s="388" t="s">
        <v>123</v>
      </c>
      <c r="AC661" s="388" t="s">
        <v>4660</v>
      </c>
      <c r="AD661" s="388">
        <v>3</v>
      </c>
      <c r="AE661" s="388">
        <v>3</v>
      </c>
      <c r="AF661" s="388">
        <v>3</v>
      </c>
      <c r="AG661" s="388" t="s">
        <v>96</v>
      </c>
      <c r="AH661" s="388">
        <v>3</v>
      </c>
      <c r="AI661" s="388" t="s">
        <v>118</v>
      </c>
    </row>
    <row r="662" spans="1:35" ht="12.75" customHeight="1" x14ac:dyDescent="0.2">
      <c r="A662" s="397" t="str">
        <f t="shared" si="10"/>
        <v>Ofsted Webpage</v>
      </c>
      <c r="B662" s="388">
        <v>59191</v>
      </c>
      <c r="C662" s="388">
        <v>121596</v>
      </c>
      <c r="D662" s="388">
        <v>10029823</v>
      </c>
      <c r="E662" s="388" t="s">
        <v>1972</v>
      </c>
      <c r="F662" s="388" t="s">
        <v>90</v>
      </c>
      <c r="G662" s="388" t="s">
        <v>13</v>
      </c>
      <c r="H662" s="388" t="s">
        <v>243</v>
      </c>
      <c r="I662" s="388" t="s">
        <v>177</v>
      </c>
      <c r="J662" s="388" t="s">
        <v>177</v>
      </c>
      <c r="K662" s="400" t="s">
        <v>195</v>
      </c>
      <c r="L662" s="388" t="s">
        <v>195</v>
      </c>
      <c r="M662" s="403">
        <v>10022517</v>
      </c>
      <c r="N662" s="388" t="s">
        <v>309</v>
      </c>
      <c r="O662" s="388" t="s">
        <v>104</v>
      </c>
      <c r="P662" s="400">
        <v>42788</v>
      </c>
      <c r="Q662" s="400">
        <v>42790</v>
      </c>
      <c r="R662" s="400">
        <v>42845</v>
      </c>
      <c r="S662" s="388">
        <v>3</v>
      </c>
      <c r="T662" s="388">
        <v>3</v>
      </c>
      <c r="U662" s="388">
        <v>3</v>
      </c>
      <c r="V662" s="388">
        <v>3</v>
      </c>
      <c r="W662" s="388">
        <v>3</v>
      </c>
      <c r="X662" s="388" t="s">
        <v>4480</v>
      </c>
      <c r="Y662" s="401" t="s">
        <v>1973</v>
      </c>
      <c r="Z662" s="400">
        <v>42115</v>
      </c>
      <c r="AA662" s="400">
        <v>42118</v>
      </c>
      <c r="AB662" s="388" t="s">
        <v>123</v>
      </c>
      <c r="AC662" s="388" t="s">
        <v>4660</v>
      </c>
      <c r="AD662" s="388">
        <v>3</v>
      </c>
      <c r="AE662" s="388">
        <v>3</v>
      </c>
      <c r="AF662" s="388">
        <v>3</v>
      </c>
      <c r="AG662" s="388" t="s">
        <v>96</v>
      </c>
      <c r="AH662" s="388">
        <v>3</v>
      </c>
      <c r="AI662" s="388" t="s">
        <v>4537</v>
      </c>
    </row>
    <row r="663" spans="1:35" ht="12.75" customHeight="1" x14ac:dyDescent="0.2">
      <c r="A663" s="397" t="str">
        <f t="shared" si="10"/>
        <v>Ofsted Webpage</v>
      </c>
      <c r="B663" s="388">
        <v>59195</v>
      </c>
      <c r="C663" s="388">
        <v>124800</v>
      </c>
      <c r="D663" s="388">
        <v>10041332</v>
      </c>
      <c r="E663" s="388" t="s">
        <v>4524</v>
      </c>
      <c r="F663" s="388" t="s">
        <v>90</v>
      </c>
      <c r="G663" s="388" t="s">
        <v>13</v>
      </c>
      <c r="H663" s="388" t="s">
        <v>440</v>
      </c>
      <c r="I663" s="388" t="s">
        <v>92</v>
      </c>
      <c r="J663" s="388" t="s">
        <v>93</v>
      </c>
      <c r="K663" s="400">
        <v>43286</v>
      </c>
      <c r="L663" s="388">
        <v>1</v>
      </c>
      <c r="M663" s="403" t="s">
        <v>1983</v>
      </c>
      <c r="N663" s="388" t="s">
        <v>123</v>
      </c>
      <c r="O663" s="388" t="s">
        <v>104</v>
      </c>
      <c r="P663" s="400">
        <v>42079</v>
      </c>
      <c r="Q663" s="400">
        <v>42082</v>
      </c>
      <c r="R663" s="400">
        <v>42117</v>
      </c>
      <c r="S663" s="388">
        <v>2</v>
      </c>
      <c r="T663" s="388">
        <v>2</v>
      </c>
      <c r="U663" s="388">
        <v>2</v>
      </c>
      <c r="V663" s="388" t="s">
        <v>96</v>
      </c>
      <c r="W663" s="388">
        <v>2</v>
      </c>
      <c r="X663" s="388" t="s">
        <v>96</v>
      </c>
      <c r="Y663" s="401" t="s">
        <v>195</v>
      </c>
      <c r="Z663" s="400" t="s">
        <v>195</v>
      </c>
      <c r="AA663" s="400" t="s">
        <v>195</v>
      </c>
      <c r="AB663" s="388" t="s">
        <v>195</v>
      </c>
      <c r="AC663" s="388" t="s">
        <v>195</v>
      </c>
      <c r="AD663" s="388" t="s">
        <v>195</v>
      </c>
      <c r="AE663" s="388" t="s">
        <v>195</v>
      </c>
      <c r="AF663" s="388" t="s">
        <v>195</v>
      </c>
      <c r="AG663" s="388" t="s">
        <v>195</v>
      </c>
      <c r="AH663" s="388" t="s">
        <v>195</v>
      </c>
      <c r="AI663" s="388" t="s">
        <v>4479</v>
      </c>
    </row>
    <row r="664" spans="1:35" ht="12.75" customHeight="1" x14ac:dyDescent="0.2">
      <c r="A664" s="397" t="str">
        <f t="shared" si="10"/>
        <v>Ofsted Webpage</v>
      </c>
      <c r="B664" s="388">
        <v>59200</v>
      </c>
      <c r="C664" s="388">
        <v>124263</v>
      </c>
      <c r="D664" s="388">
        <v>10039859</v>
      </c>
      <c r="E664" s="388" t="s">
        <v>1199</v>
      </c>
      <c r="F664" s="388" t="s">
        <v>90</v>
      </c>
      <c r="G664" s="388" t="s">
        <v>13</v>
      </c>
      <c r="H664" s="388" t="s">
        <v>151</v>
      </c>
      <c r="I664" s="388" t="s">
        <v>152</v>
      </c>
      <c r="J664" s="388" t="s">
        <v>152</v>
      </c>
      <c r="K664" s="400" t="s">
        <v>195</v>
      </c>
      <c r="L664" s="388" t="s">
        <v>195</v>
      </c>
      <c r="M664" s="403">
        <v>10030702</v>
      </c>
      <c r="N664" s="388" t="s">
        <v>309</v>
      </c>
      <c r="O664" s="388" t="s">
        <v>104</v>
      </c>
      <c r="P664" s="400">
        <v>42892</v>
      </c>
      <c r="Q664" s="400">
        <v>42895</v>
      </c>
      <c r="R664" s="400">
        <v>42919</v>
      </c>
      <c r="S664" s="388">
        <v>2</v>
      </c>
      <c r="T664" s="388">
        <v>2</v>
      </c>
      <c r="U664" s="388">
        <v>2</v>
      </c>
      <c r="V664" s="388">
        <v>2</v>
      </c>
      <c r="W664" s="388">
        <v>2</v>
      </c>
      <c r="X664" s="388" t="s">
        <v>4480</v>
      </c>
      <c r="Y664" s="401">
        <v>10005104</v>
      </c>
      <c r="Z664" s="400">
        <v>42332</v>
      </c>
      <c r="AA664" s="400">
        <v>42335</v>
      </c>
      <c r="AB664" s="388" t="s">
        <v>121</v>
      </c>
      <c r="AC664" s="388" t="s">
        <v>4660</v>
      </c>
      <c r="AD664" s="388">
        <v>3</v>
      </c>
      <c r="AE664" s="388">
        <v>3</v>
      </c>
      <c r="AF664" s="388">
        <v>3</v>
      </c>
      <c r="AG664" s="388">
        <v>2</v>
      </c>
      <c r="AH664" s="388">
        <v>3</v>
      </c>
      <c r="AI664" s="388" t="s">
        <v>118</v>
      </c>
    </row>
    <row r="665" spans="1:35" ht="12.75" customHeight="1" x14ac:dyDescent="0.2">
      <c r="A665" s="397" t="str">
        <f t="shared" si="10"/>
        <v>Ofsted Webpage</v>
      </c>
      <c r="B665" s="388">
        <v>59201</v>
      </c>
      <c r="C665" s="388">
        <v>130437</v>
      </c>
      <c r="D665" s="388">
        <v>10010631</v>
      </c>
      <c r="E665" s="388" t="s">
        <v>1201</v>
      </c>
      <c r="F665" s="388" t="s">
        <v>90</v>
      </c>
      <c r="G665" s="388" t="s">
        <v>13</v>
      </c>
      <c r="H665" s="388" t="s">
        <v>663</v>
      </c>
      <c r="I665" s="388" t="s">
        <v>102</v>
      </c>
      <c r="J665" s="388" t="s">
        <v>102</v>
      </c>
      <c r="K665" s="400" t="s">
        <v>195</v>
      </c>
      <c r="L665" s="388" t="s">
        <v>195</v>
      </c>
      <c r="M665" s="403">
        <v>10041173</v>
      </c>
      <c r="N665" s="388" t="s">
        <v>309</v>
      </c>
      <c r="O665" s="388" t="s">
        <v>104</v>
      </c>
      <c r="P665" s="400">
        <v>43180</v>
      </c>
      <c r="Q665" s="400">
        <v>43182</v>
      </c>
      <c r="R665" s="400">
        <v>43221</v>
      </c>
      <c r="S665" s="388">
        <v>2</v>
      </c>
      <c r="T665" s="388">
        <v>2</v>
      </c>
      <c r="U665" s="388">
        <v>2</v>
      </c>
      <c r="V665" s="388">
        <v>2</v>
      </c>
      <c r="W665" s="388">
        <v>2</v>
      </c>
      <c r="X665" s="388" t="s">
        <v>4480</v>
      </c>
      <c r="Y665" s="401">
        <v>10011548</v>
      </c>
      <c r="Z665" s="400">
        <v>42479</v>
      </c>
      <c r="AA665" s="400">
        <v>42481</v>
      </c>
      <c r="AB665" s="388" t="s">
        <v>121</v>
      </c>
      <c r="AC665" s="388" t="s">
        <v>4660</v>
      </c>
      <c r="AD665" s="388">
        <v>3</v>
      </c>
      <c r="AE665" s="388">
        <v>3</v>
      </c>
      <c r="AF665" s="388">
        <v>3</v>
      </c>
      <c r="AG665" s="388">
        <v>2</v>
      </c>
      <c r="AH665" s="388">
        <v>3</v>
      </c>
      <c r="AI665" s="388" t="s">
        <v>118</v>
      </c>
    </row>
    <row r="666" spans="1:35" ht="12.75" customHeight="1" x14ac:dyDescent="0.2">
      <c r="A666" s="397" t="str">
        <f t="shared" si="10"/>
        <v>Ofsted Webpage</v>
      </c>
      <c r="B666" s="388">
        <v>59202</v>
      </c>
      <c r="C666" s="388">
        <v>130162</v>
      </c>
      <c r="D666" s="388">
        <v>10042884</v>
      </c>
      <c r="E666" s="388" t="s">
        <v>1203</v>
      </c>
      <c r="F666" s="388" t="s">
        <v>90</v>
      </c>
      <c r="G666" s="388" t="s">
        <v>13</v>
      </c>
      <c r="H666" s="388" t="s">
        <v>202</v>
      </c>
      <c r="I666" s="388" t="s">
        <v>152</v>
      </c>
      <c r="J666" s="388" t="s">
        <v>152</v>
      </c>
      <c r="K666" s="400">
        <v>42557</v>
      </c>
      <c r="L666" s="388">
        <v>1</v>
      </c>
      <c r="M666" s="403" t="s">
        <v>3653</v>
      </c>
      <c r="N666" s="388" t="s">
        <v>98</v>
      </c>
      <c r="O666" s="388" t="s">
        <v>104</v>
      </c>
      <c r="P666" s="400">
        <v>41449</v>
      </c>
      <c r="Q666" s="400">
        <v>41453</v>
      </c>
      <c r="R666" s="400">
        <v>41488</v>
      </c>
      <c r="S666" s="388">
        <v>2</v>
      </c>
      <c r="T666" s="388">
        <v>2</v>
      </c>
      <c r="U666" s="388">
        <v>2</v>
      </c>
      <c r="V666" s="388" t="s">
        <v>96</v>
      </c>
      <c r="W666" s="388">
        <v>2</v>
      </c>
      <c r="X666" s="388" t="s">
        <v>96</v>
      </c>
      <c r="Y666" s="401" t="s">
        <v>5218</v>
      </c>
      <c r="Z666" s="400">
        <v>39882</v>
      </c>
      <c r="AA666" s="400">
        <v>39885</v>
      </c>
      <c r="AB666" s="388" t="s">
        <v>98</v>
      </c>
      <c r="AC666" s="388" t="s">
        <v>4660</v>
      </c>
      <c r="AD666" s="388">
        <v>3</v>
      </c>
      <c r="AE666" s="388">
        <v>3</v>
      </c>
      <c r="AF666" s="388">
        <v>3</v>
      </c>
      <c r="AG666" s="388" t="s">
        <v>96</v>
      </c>
      <c r="AH666" s="388">
        <v>3</v>
      </c>
      <c r="AI666" s="388" t="s">
        <v>118</v>
      </c>
    </row>
    <row r="667" spans="1:35" ht="12.75" customHeight="1" x14ac:dyDescent="0.2">
      <c r="A667" s="397" t="str">
        <f t="shared" si="10"/>
        <v>Ofsted Webpage</v>
      </c>
      <c r="B667" s="388">
        <v>59204</v>
      </c>
      <c r="C667" s="388">
        <v>126877</v>
      </c>
      <c r="D667" s="388">
        <v>10010792</v>
      </c>
      <c r="E667" s="388" t="s">
        <v>1205</v>
      </c>
      <c r="F667" s="388" t="s">
        <v>159</v>
      </c>
      <c r="G667" s="388" t="s">
        <v>14</v>
      </c>
      <c r="H667" s="388" t="s">
        <v>1206</v>
      </c>
      <c r="I667" s="388" t="s">
        <v>115</v>
      </c>
      <c r="J667" s="388" t="s">
        <v>115</v>
      </c>
      <c r="K667" s="400" t="s">
        <v>195</v>
      </c>
      <c r="L667" s="388" t="s">
        <v>195</v>
      </c>
      <c r="M667" s="403">
        <v>10041174</v>
      </c>
      <c r="N667" s="388" t="s">
        <v>197</v>
      </c>
      <c r="O667" s="388" t="s">
        <v>104</v>
      </c>
      <c r="P667" s="400">
        <v>43172</v>
      </c>
      <c r="Q667" s="400">
        <v>43175</v>
      </c>
      <c r="R667" s="400">
        <v>43236</v>
      </c>
      <c r="S667" s="388">
        <v>2</v>
      </c>
      <c r="T667" s="388">
        <v>2</v>
      </c>
      <c r="U667" s="388">
        <v>2</v>
      </c>
      <c r="V667" s="388">
        <v>2</v>
      </c>
      <c r="W667" s="388">
        <v>2</v>
      </c>
      <c r="X667" s="388" t="s">
        <v>4480</v>
      </c>
      <c r="Y667" s="401">
        <v>10005106</v>
      </c>
      <c r="Z667" s="400">
        <v>42542</v>
      </c>
      <c r="AA667" s="400">
        <v>42545</v>
      </c>
      <c r="AB667" s="388" t="s">
        <v>257</v>
      </c>
      <c r="AC667" s="388" t="s">
        <v>4660</v>
      </c>
      <c r="AD667" s="388">
        <v>3</v>
      </c>
      <c r="AE667" s="388">
        <v>3</v>
      </c>
      <c r="AF667" s="388">
        <v>3</v>
      </c>
      <c r="AG667" s="388">
        <v>2</v>
      </c>
      <c r="AH667" s="388">
        <v>3</v>
      </c>
      <c r="AI667" s="388" t="s">
        <v>118</v>
      </c>
    </row>
    <row r="668" spans="1:35" ht="12.75" customHeight="1" x14ac:dyDescent="0.2">
      <c r="A668" s="397" t="str">
        <f t="shared" si="10"/>
        <v>Ofsted Webpage</v>
      </c>
      <c r="B668" s="388">
        <v>59216</v>
      </c>
      <c r="C668" s="388">
        <v>131271</v>
      </c>
      <c r="D668" s="388">
        <v>10010905</v>
      </c>
      <c r="E668" s="388" t="s">
        <v>1988</v>
      </c>
      <c r="F668" s="388" t="s">
        <v>90</v>
      </c>
      <c r="G668" s="388" t="s">
        <v>13</v>
      </c>
      <c r="H668" s="388" t="s">
        <v>185</v>
      </c>
      <c r="I668" s="388" t="s">
        <v>186</v>
      </c>
      <c r="J668" s="388" t="s">
        <v>93</v>
      </c>
      <c r="K668" s="400" t="s">
        <v>195</v>
      </c>
      <c r="L668" s="388" t="s">
        <v>195</v>
      </c>
      <c r="M668" s="403">
        <v>10022489</v>
      </c>
      <c r="N668" s="388" t="s">
        <v>132</v>
      </c>
      <c r="O668" s="388" t="s">
        <v>104</v>
      </c>
      <c r="P668" s="400">
        <v>42864</v>
      </c>
      <c r="Q668" s="400">
        <v>42867</v>
      </c>
      <c r="R668" s="400">
        <v>42894</v>
      </c>
      <c r="S668" s="388">
        <v>2</v>
      </c>
      <c r="T668" s="388">
        <v>2</v>
      </c>
      <c r="U668" s="388">
        <v>2</v>
      </c>
      <c r="V668" s="388">
        <v>2</v>
      </c>
      <c r="W668" s="388">
        <v>2</v>
      </c>
      <c r="X668" s="388" t="s">
        <v>4480</v>
      </c>
      <c r="Y668" s="401" t="s">
        <v>1989</v>
      </c>
      <c r="Z668" s="400">
        <v>42184</v>
      </c>
      <c r="AA668" s="400">
        <v>42188</v>
      </c>
      <c r="AB668" s="388" t="s">
        <v>123</v>
      </c>
      <c r="AC668" s="388" t="s">
        <v>4660</v>
      </c>
      <c r="AD668" s="388">
        <v>3</v>
      </c>
      <c r="AE668" s="388">
        <v>3</v>
      </c>
      <c r="AF668" s="388">
        <v>3</v>
      </c>
      <c r="AG668" s="388" t="s">
        <v>96</v>
      </c>
      <c r="AH668" s="388">
        <v>3</v>
      </c>
      <c r="AI668" s="388" t="s">
        <v>118</v>
      </c>
    </row>
    <row r="669" spans="1:35" ht="12.75" customHeight="1" x14ac:dyDescent="0.2">
      <c r="A669" s="397" t="str">
        <f t="shared" si="10"/>
        <v>Ofsted Webpage</v>
      </c>
      <c r="B669" s="388">
        <v>59217</v>
      </c>
      <c r="C669" s="388">
        <v>130819</v>
      </c>
      <c r="D669" s="388">
        <v>10025390</v>
      </c>
      <c r="E669" s="388" t="s">
        <v>2730</v>
      </c>
      <c r="F669" s="388" t="s">
        <v>90</v>
      </c>
      <c r="G669" s="388" t="s">
        <v>13</v>
      </c>
      <c r="H669" s="388" t="s">
        <v>340</v>
      </c>
      <c r="I669" s="388" t="s">
        <v>155</v>
      </c>
      <c r="J669" s="388" t="s">
        <v>155</v>
      </c>
      <c r="K669" s="400">
        <v>42837</v>
      </c>
      <c r="L669" s="388">
        <v>1</v>
      </c>
      <c r="M669" s="403" t="s">
        <v>2731</v>
      </c>
      <c r="N669" s="388" t="s">
        <v>123</v>
      </c>
      <c r="O669" s="388" t="s">
        <v>104</v>
      </c>
      <c r="P669" s="400">
        <v>41597</v>
      </c>
      <c r="Q669" s="400">
        <v>41600</v>
      </c>
      <c r="R669" s="400">
        <v>41636</v>
      </c>
      <c r="S669" s="388">
        <v>2</v>
      </c>
      <c r="T669" s="388">
        <v>3</v>
      </c>
      <c r="U669" s="388">
        <v>2</v>
      </c>
      <c r="V669" s="388" t="s">
        <v>96</v>
      </c>
      <c r="W669" s="388">
        <v>2</v>
      </c>
      <c r="X669" s="388" t="s">
        <v>96</v>
      </c>
      <c r="Y669" s="401" t="s">
        <v>5235</v>
      </c>
      <c r="Z669" s="400">
        <v>40155</v>
      </c>
      <c r="AA669" s="400">
        <v>40158</v>
      </c>
      <c r="AB669" s="388" t="s">
        <v>4695</v>
      </c>
      <c r="AC669" s="388" t="s">
        <v>4660</v>
      </c>
      <c r="AD669" s="388">
        <v>2</v>
      </c>
      <c r="AE669" s="388">
        <v>2</v>
      </c>
      <c r="AF669" s="388">
        <v>2</v>
      </c>
      <c r="AG669" s="388" t="s">
        <v>96</v>
      </c>
      <c r="AH669" s="388">
        <v>1</v>
      </c>
      <c r="AI669" s="388" t="s">
        <v>4537</v>
      </c>
    </row>
    <row r="670" spans="1:35" ht="12.75" customHeight="1" x14ac:dyDescent="0.2">
      <c r="A670" s="397" t="str">
        <f t="shared" si="10"/>
        <v>Ofsted Webpage</v>
      </c>
      <c r="B670" s="388">
        <v>59218</v>
      </c>
      <c r="C670" s="388">
        <v>129910</v>
      </c>
      <c r="D670" s="388">
        <v>10042126</v>
      </c>
      <c r="E670" s="388" t="s">
        <v>1208</v>
      </c>
      <c r="F670" s="388" t="s">
        <v>170</v>
      </c>
      <c r="G670" s="388" t="s">
        <v>13</v>
      </c>
      <c r="H670" s="388" t="s">
        <v>151</v>
      </c>
      <c r="I670" s="388" t="s">
        <v>152</v>
      </c>
      <c r="J670" s="388" t="s">
        <v>152</v>
      </c>
      <c r="K670" s="400" t="s">
        <v>195</v>
      </c>
      <c r="L670" s="388" t="s">
        <v>195</v>
      </c>
      <c r="M670" s="403">
        <v>10030710</v>
      </c>
      <c r="N670" s="388" t="s">
        <v>309</v>
      </c>
      <c r="O670" s="388" t="s">
        <v>104</v>
      </c>
      <c r="P670" s="400">
        <v>42941</v>
      </c>
      <c r="Q670" s="400">
        <v>42943</v>
      </c>
      <c r="R670" s="400">
        <v>42970</v>
      </c>
      <c r="S670" s="388">
        <v>2</v>
      </c>
      <c r="T670" s="388">
        <v>2</v>
      </c>
      <c r="U670" s="388">
        <v>2</v>
      </c>
      <c r="V670" s="388">
        <v>2</v>
      </c>
      <c r="W670" s="388">
        <v>2</v>
      </c>
      <c r="X670" s="388" t="s">
        <v>4480</v>
      </c>
      <c r="Y670" s="401">
        <v>10005107</v>
      </c>
      <c r="Z670" s="400">
        <v>42325</v>
      </c>
      <c r="AA670" s="400">
        <v>42328</v>
      </c>
      <c r="AB670" s="388" t="s">
        <v>121</v>
      </c>
      <c r="AC670" s="388" t="s">
        <v>4660</v>
      </c>
      <c r="AD670" s="388">
        <v>3</v>
      </c>
      <c r="AE670" s="388">
        <v>3</v>
      </c>
      <c r="AF670" s="388">
        <v>3</v>
      </c>
      <c r="AG670" s="388">
        <v>2</v>
      </c>
      <c r="AH670" s="388">
        <v>3</v>
      </c>
      <c r="AI670" s="388" t="s">
        <v>118</v>
      </c>
    </row>
    <row r="671" spans="1:35" ht="12.75" customHeight="1" x14ac:dyDescent="0.2">
      <c r="A671" s="397" t="str">
        <f t="shared" si="10"/>
        <v>Ofsted Webpage</v>
      </c>
      <c r="B671" s="388">
        <v>59220</v>
      </c>
      <c r="C671" s="388">
        <v>116322</v>
      </c>
      <c r="D671" s="388">
        <v>10001648</v>
      </c>
      <c r="E671" s="388" t="s">
        <v>1210</v>
      </c>
      <c r="F671" s="388" t="s">
        <v>259</v>
      </c>
      <c r="G671" s="388" t="s">
        <v>14</v>
      </c>
      <c r="H671" s="388" t="s">
        <v>221</v>
      </c>
      <c r="I671" s="388" t="s">
        <v>177</v>
      </c>
      <c r="J671" s="388" t="s">
        <v>177</v>
      </c>
      <c r="K671" s="400" t="s">
        <v>195</v>
      </c>
      <c r="L671" s="388" t="s">
        <v>195</v>
      </c>
      <c r="M671" s="403">
        <v>10041175</v>
      </c>
      <c r="N671" s="388" t="s">
        <v>296</v>
      </c>
      <c r="O671" s="388" t="s">
        <v>104</v>
      </c>
      <c r="P671" s="400">
        <v>43137</v>
      </c>
      <c r="Q671" s="400">
        <v>43139</v>
      </c>
      <c r="R671" s="400">
        <v>43168</v>
      </c>
      <c r="S671" s="388">
        <v>2</v>
      </c>
      <c r="T671" s="388">
        <v>2</v>
      </c>
      <c r="U671" s="388">
        <v>2</v>
      </c>
      <c r="V671" s="388">
        <v>2</v>
      </c>
      <c r="W671" s="388">
        <v>2</v>
      </c>
      <c r="X671" s="388" t="s">
        <v>4480</v>
      </c>
      <c r="Y671" s="401">
        <v>10005109</v>
      </c>
      <c r="Z671" s="400">
        <v>42508</v>
      </c>
      <c r="AA671" s="400">
        <v>42510</v>
      </c>
      <c r="AB671" s="388" t="s">
        <v>261</v>
      </c>
      <c r="AC671" s="388" t="s">
        <v>4660</v>
      </c>
      <c r="AD671" s="388">
        <v>3</v>
      </c>
      <c r="AE671" s="388">
        <v>3</v>
      </c>
      <c r="AF671" s="388">
        <v>3</v>
      </c>
      <c r="AG671" s="388">
        <v>3</v>
      </c>
      <c r="AH671" s="388">
        <v>3</v>
      </c>
      <c r="AI671" s="388" t="s">
        <v>118</v>
      </c>
    </row>
    <row r="672" spans="1:35" ht="12.75" customHeight="1" x14ac:dyDescent="0.2">
      <c r="A672" s="397" t="str">
        <f t="shared" si="10"/>
        <v>Ofsted Webpage</v>
      </c>
      <c r="B672" s="388">
        <v>59221</v>
      </c>
      <c r="C672" s="388">
        <v>125029</v>
      </c>
      <c r="D672" s="388">
        <v>10035656</v>
      </c>
      <c r="E672" s="388" t="s">
        <v>1212</v>
      </c>
      <c r="F672" s="388" t="s">
        <v>90</v>
      </c>
      <c r="G672" s="388" t="s">
        <v>13</v>
      </c>
      <c r="H672" s="388" t="s">
        <v>438</v>
      </c>
      <c r="I672" s="388" t="s">
        <v>155</v>
      </c>
      <c r="J672" s="388" t="s">
        <v>155</v>
      </c>
      <c r="K672" s="400" t="s">
        <v>195</v>
      </c>
      <c r="L672" s="388" t="s">
        <v>195</v>
      </c>
      <c r="M672" s="403">
        <v>10030751</v>
      </c>
      <c r="N672" s="388" t="s">
        <v>309</v>
      </c>
      <c r="O672" s="388" t="s">
        <v>104</v>
      </c>
      <c r="P672" s="400">
        <v>42906</v>
      </c>
      <c r="Q672" s="400">
        <v>42908</v>
      </c>
      <c r="R672" s="400">
        <v>42943</v>
      </c>
      <c r="S672" s="388">
        <v>3</v>
      </c>
      <c r="T672" s="388">
        <v>3</v>
      </c>
      <c r="U672" s="388">
        <v>3</v>
      </c>
      <c r="V672" s="388">
        <v>2</v>
      </c>
      <c r="W672" s="388">
        <v>3</v>
      </c>
      <c r="X672" s="388" t="s">
        <v>4480</v>
      </c>
      <c r="Y672" s="401">
        <v>10005110</v>
      </c>
      <c r="Z672" s="400">
        <v>42409</v>
      </c>
      <c r="AA672" s="400">
        <v>42411</v>
      </c>
      <c r="AB672" s="388" t="s">
        <v>121</v>
      </c>
      <c r="AC672" s="388" t="s">
        <v>4660</v>
      </c>
      <c r="AD672" s="388">
        <v>3</v>
      </c>
      <c r="AE672" s="388">
        <v>3</v>
      </c>
      <c r="AF672" s="388">
        <v>3</v>
      </c>
      <c r="AG672" s="388">
        <v>2</v>
      </c>
      <c r="AH672" s="388">
        <v>3</v>
      </c>
      <c r="AI672" s="388" t="s">
        <v>4537</v>
      </c>
    </row>
    <row r="673" spans="1:35" ht="12.75" customHeight="1" x14ac:dyDescent="0.2">
      <c r="A673" s="397" t="str">
        <f t="shared" si="10"/>
        <v>Ofsted Webpage</v>
      </c>
      <c r="B673" s="388">
        <v>59222</v>
      </c>
      <c r="C673" s="388">
        <v>125935</v>
      </c>
      <c r="D673" s="388">
        <v>10038020</v>
      </c>
      <c r="E673" s="388" t="s">
        <v>1214</v>
      </c>
      <c r="F673" s="388" t="s">
        <v>90</v>
      </c>
      <c r="G673" s="388" t="s">
        <v>13</v>
      </c>
      <c r="H673" s="388" t="s">
        <v>194</v>
      </c>
      <c r="I673" s="388" t="s">
        <v>155</v>
      </c>
      <c r="J673" s="388" t="s">
        <v>155</v>
      </c>
      <c r="K673" s="400" t="s">
        <v>195</v>
      </c>
      <c r="L673" s="400" t="s">
        <v>195</v>
      </c>
      <c r="M673" s="403">
        <v>10005111</v>
      </c>
      <c r="N673" s="400" t="s">
        <v>121</v>
      </c>
      <c r="O673" s="400" t="s">
        <v>104</v>
      </c>
      <c r="P673" s="400">
        <v>42444</v>
      </c>
      <c r="Q673" s="400">
        <v>42446</v>
      </c>
      <c r="R673" s="400">
        <v>42473</v>
      </c>
      <c r="S673" s="404">
        <v>2</v>
      </c>
      <c r="T673" s="404">
        <v>2</v>
      </c>
      <c r="U673" s="404">
        <v>2</v>
      </c>
      <c r="V673" s="404">
        <v>2</v>
      </c>
      <c r="W673" s="404">
        <v>2</v>
      </c>
      <c r="X673" s="400" t="s">
        <v>4480</v>
      </c>
      <c r="Y673" s="402" t="s">
        <v>195</v>
      </c>
      <c r="Z673" s="400" t="s">
        <v>195</v>
      </c>
      <c r="AA673" s="400" t="s">
        <v>195</v>
      </c>
      <c r="AB673" s="400" t="s">
        <v>195</v>
      </c>
      <c r="AC673" s="400" t="s">
        <v>195</v>
      </c>
      <c r="AD673" s="400" t="s">
        <v>195</v>
      </c>
      <c r="AE673" s="400" t="s">
        <v>195</v>
      </c>
      <c r="AF673" s="400" t="s">
        <v>195</v>
      </c>
      <c r="AG673" s="400" t="s">
        <v>195</v>
      </c>
      <c r="AH673" s="400" t="s">
        <v>195</v>
      </c>
      <c r="AI673" s="400" t="s">
        <v>4479</v>
      </c>
    </row>
    <row r="674" spans="1:35" ht="12.75" customHeight="1" x14ac:dyDescent="0.2">
      <c r="A674" s="397" t="str">
        <f t="shared" si="10"/>
        <v>Ofsted Webpage</v>
      </c>
      <c r="B674" s="388">
        <v>59223</v>
      </c>
      <c r="C674" s="388">
        <v>122748</v>
      </c>
      <c r="D674" s="388">
        <v>10036176</v>
      </c>
      <c r="E674" s="388" t="s">
        <v>1216</v>
      </c>
      <c r="F674" s="388" t="s">
        <v>90</v>
      </c>
      <c r="G674" s="388" t="s">
        <v>13</v>
      </c>
      <c r="H674" s="388" t="s">
        <v>563</v>
      </c>
      <c r="I674" s="388" t="s">
        <v>115</v>
      </c>
      <c r="J674" s="388" t="s">
        <v>115</v>
      </c>
      <c r="K674" s="400" t="s">
        <v>195</v>
      </c>
      <c r="L674" s="388" t="s">
        <v>195</v>
      </c>
      <c r="M674" s="403">
        <v>10005112</v>
      </c>
      <c r="N674" s="388" t="s">
        <v>121</v>
      </c>
      <c r="O674" s="388" t="s">
        <v>104</v>
      </c>
      <c r="P674" s="400">
        <v>42577</v>
      </c>
      <c r="Q674" s="400">
        <v>42580</v>
      </c>
      <c r="R674" s="400">
        <v>42598</v>
      </c>
      <c r="S674" s="388">
        <v>2</v>
      </c>
      <c r="T674" s="388">
        <v>2</v>
      </c>
      <c r="U674" s="388">
        <v>2</v>
      </c>
      <c r="V674" s="388">
        <v>2</v>
      </c>
      <c r="W674" s="388">
        <v>2</v>
      </c>
      <c r="X674" s="388" t="s">
        <v>4480</v>
      </c>
      <c r="Y674" s="401" t="s">
        <v>195</v>
      </c>
      <c r="Z674" s="400" t="s">
        <v>195</v>
      </c>
      <c r="AA674" s="400" t="s">
        <v>195</v>
      </c>
      <c r="AB674" s="388" t="s">
        <v>195</v>
      </c>
      <c r="AC674" s="388" t="s">
        <v>195</v>
      </c>
      <c r="AD674" s="388" t="s">
        <v>195</v>
      </c>
      <c r="AE674" s="388" t="s">
        <v>195</v>
      </c>
      <c r="AF674" s="388" t="s">
        <v>195</v>
      </c>
      <c r="AG674" s="388" t="s">
        <v>195</v>
      </c>
      <c r="AH674" s="388" t="s">
        <v>195</v>
      </c>
      <c r="AI674" s="388" t="s">
        <v>4479</v>
      </c>
    </row>
    <row r="675" spans="1:35" ht="12.75" customHeight="1" x14ac:dyDescent="0.2">
      <c r="A675" s="397" t="str">
        <f t="shared" si="10"/>
        <v>Ofsted Webpage</v>
      </c>
      <c r="B675" s="388">
        <v>59227</v>
      </c>
      <c r="C675" s="388">
        <v>129862</v>
      </c>
      <c r="D675" s="388">
        <v>10043571</v>
      </c>
      <c r="E675" s="388" t="s">
        <v>2733</v>
      </c>
      <c r="F675" s="388" t="s">
        <v>90</v>
      </c>
      <c r="G675" s="388" t="s">
        <v>13</v>
      </c>
      <c r="H675" s="388" t="s">
        <v>173</v>
      </c>
      <c r="I675" s="388" t="s">
        <v>161</v>
      </c>
      <c r="J675" s="388" t="s">
        <v>161</v>
      </c>
      <c r="K675" s="400" t="s">
        <v>195</v>
      </c>
      <c r="L675" s="388" t="s">
        <v>195</v>
      </c>
      <c r="M675" s="403">
        <v>10030966</v>
      </c>
      <c r="N675" s="388" t="s">
        <v>121</v>
      </c>
      <c r="O675" s="388" t="s">
        <v>117</v>
      </c>
      <c r="P675" s="400">
        <v>42963</v>
      </c>
      <c r="Q675" s="400">
        <v>42991</v>
      </c>
      <c r="R675" s="400">
        <v>43010</v>
      </c>
      <c r="S675" s="388">
        <v>2</v>
      </c>
      <c r="T675" s="388">
        <v>2</v>
      </c>
      <c r="U675" s="388">
        <v>2</v>
      </c>
      <c r="V675" s="388">
        <v>2</v>
      </c>
      <c r="W675" s="388">
        <v>2</v>
      </c>
      <c r="X675" s="388" t="s">
        <v>4480</v>
      </c>
      <c r="Y675" s="401" t="s">
        <v>2734</v>
      </c>
      <c r="Z675" s="400">
        <v>41708</v>
      </c>
      <c r="AA675" s="400">
        <v>41712</v>
      </c>
      <c r="AB675" s="388" t="s">
        <v>98</v>
      </c>
      <c r="AC675" s="388" t="s">
        <v>4660</v>
      </c>
      <c r="AD675" s="388">
        <v>2</v>
      </c>
      <c r="AE675" s="388">
        <v>2</v>
      </c>
      <c r="AF675" s="388">
        <v>2</v>
      </c>
      <c r="AG675" s="388" t="s">
        <v>96</v>
      </c>
      <c r="AH675" s="388">
        <v>2</v>
      </c>
      <c r="AI675" s="388" t="s">
        <v>4537</v>
      </c>
    </row>
    <row r="676" spans="1:35" ht="12.75" customHeight="1" x14ac:dyDescent="0.2">
      <c r="A676" s="397" t="str">
        <f t="shared" si="10"/>
        <v>Ofsted Webpage</v>
      </c>
      <c r="B676" s="388">
        <v>59229</v>
      </c>
      <c r="C676" s="388">
        <v>118502</v>
      </c>
      <c r="D676" s="388">
        <v>10018331</v>
      </c>
      <c r="E676" s="388" t="s">
        <v>5432</v>
      </c>
      <c r="F676" s="388" t="s">
        <v>90</v>
      </c>
      <c r="G676" s="388" t="s">
        <v>13</v>
      </c>
      <c r="H676" s="388" t="s">
        <v>656</v>
      </c>
      <c r="I676" s="388" t="s">
        <v>115</v>
      </c>
      <c r="J676" s="388" t="s">
        <v>115</v>
      </c>
      <c r="K676" s="400" t="s">
        <v>195</v>
      </c>
      <c r="L676" s="388" t="s">
        <v>195</v>
      </c>
      <c r="M676" s="403" t="s">
        <v>195</v>
      </c>
      <c r="N676" s="388" t="s">
        <v>195</v>
      </c>
      <c r="O676" s="388" t="s">
        <v>195</v>
      </c>
      <c r="P676" s="400" t="s">
        <v>195</v>
      </c>
      <c r="Q676" s="400" t="s">
        <v>195</v>
      </c>
      <c r="R676" s="400" t="s">
        <v>195</v>
      </c>
      <c r="S676" s="388" t="s">
        <v>195</v>
      </c>
      <c r="T676" s="388" t="s">
        <v>195</v>
      </c>
      <c r="U676" s="388" t="s">
        <v>195</v>
      </c>
      <c r="V676" s="388" t="s">
        <v>195</v>
      </c>
      <c r="W676" s="388" t="s">
        <v>195</v>
      </c>
      <c r="X676" s="388" t="s">
        <v>195</v>
      </c>
      <c r="Y676" s="401" t="s">
        <v>195</v>
      </c>
      <c r="Z676" s="400" t="s">
        <v>195</v>
      </c>
      <c r="AA676" s="400" t="s">
        <v>195</v>
      </c>
      <c r="AB676" s="388" t="s">
        <v>195</v>
      </c>
      <c r="AC676" s="388" t="s">
        <v>195</v>
      </c>
      <c r="AD676" s="388" t="s">
        <v>195</v>
      </c>
      <c r="AE676" s="388" t="s">
        <v>195</v>
      </c>
      <c r="AF676" s="388" t="s">
        <v>195</v>
      </c>
      <c r="AG676" s="388" t="s">
        <v>195</v>
      </c>
      <c r="AH676" s="388" t="s">
        <v>195</v>
      </c>
      <c r="AI676" s="388" t="s">
        <v>195</v>
      </c>
    </row>
    <row r="677" spans="1:35" ht="12.75" customHeight="1" x14ac:dyDescent="0.2">
      <c r="A677" s="397" t="str">
        <f t="shared" si="10"/>
        <v>Ofsted Webpage</v>
      </c>
      <c r="B677" s="388">
        <v>59231</v>
      </c>
      <c r="C677" s="388">
        <v>131503</v>
      </c>
      <c r="D677" s="388">
        <v>10045359</v>
      </c>
      <c r="E677" s="388" t="s">
        <v>577</v>
      </c>
      <c r="F677" s="388" t="s">
        <v>170</v>
      </c>
      <c r="G677" s="388" t="s">
        <v>13</v>
      </c>
      <c r="H677" s="388" t="s">
        <v>219</v>
      </c>
      <c r="I677" s="388" t="s">
        <v>177</v>
      </c>
      <c r="J677" s="388" t="s">
        <v>177</v>
      </c>
      <c r="K677" s="400" t="s">
        <v>195</v>
      </c>
      <c r="L677" s="388" t="s">
        <v>195</v>
      </c>
      <c r="M677" s="403">
        <v>10046782</v>
      </c>
      <c r="N677" s="388" t="s">
        <v>309</v>
      </c>
      <c r="O677" s="388" t="s">
        <v>104</v>
      </c>
      <c r="P677" s="400">
        <v>43235</v>
      </c>
      <c r="Q677" s="400">
        <v>43237</v>
      </c>
      <c r="R677" s="400">
        <v>43257</v>
      </c>
      <c r="S677" s="388">
        <v>2</v>
      </c>
      <c r="T677" s="388">
        <v>2</v>
      </c>
      <c r="U677" s="388">
        <v>2</v>
      </c>
      <c r="V677" s="388">
        <v>2</v>
      </c>
      <c r="W677" s="388">
        <v>2</v>
      </c>
      <c r="X677" s="388" t="s">
        <v>4480</v>
      </c>
      <c r="Y677" s="401">
        <v>10005113</v>
      </c>
      <c r="Z677" s="400">
        <v>42633</v>
      </c>
      <c r="AA677" s="400">
        <v>42636</v>
      </c>
      <c r="AB677" s="388" t="s">
        <v>121</v>
      </c>
      <c r="AC677" s="388" t="s">
        <v>4660</v>
      </c>
      <c r="AD677" s="388">
        <v>3</v>
      </c>
      <c r="AE677" s="388">
        <v>3</v>
      </c>
      <c r="AF677" s="388">
        <v>3</v>
      </c>
      <c r="AG677" s="388">
        <v>3</v>
      </c>
      <c r="AH677" s="388">
        <v>3</v>
      </c>
      <c r="AI677" s="388" t="s">
        <v>118</v>
      </c>
    </row>
    <row r="678" spans="1:35" ht="12.75" customHeight="1" x14ac:dyDescent="0.2">
      <c r="A678" s="397" t="str">
        <f t="shared" si="10"/>
        <v>Ofsted Webpage</v>
      </c>
      <c r="B678" s="388">
        <v>59232</v>
      </c>
      <c r="C678" s="388">
        <v>131966</v>
      </c>
      <c r="D678" s="388">
        <v>10046552</v>
      </c>
      <c r="E678" s="388" t="s">
        <v>1218</v>
      </c>
      <c r="F678" s="388" t="s">
        <v>170</v>
      </c>
      <c r="G678" s="388" t="s">
        <v>13</v>
      </c>
      <c r="H678" s="388" t="s">
        <v>382</v>
      </c>
      <c r="I678" s="388" t="s">
        <v>161</v>
      </c>
      <c r="J678" s="388" t="s">
        <v>161</v>
      </c>
      <c r="K678" s="400" t="s">
        <v>195</v>
      </c>
      <c r="L678" s="388" t="s">
        <v>195</v>
      </c>
      <c r="M678" s="403">
        <v>10035628</v>
      </c>
      <c r="N678" s="388" t="s">
        <v>136</v>
      </c>
      <c r="O678" s="388" t="s">
        <v>104</v>
      </c>
      <c r="P678" s="400">
        <v>42955</v>
      </c>
      <c r="Q678" s="400">
        <v>42958</v>
      </c>
      <c r="R678" s="400">
        <v>42991</v>
      </c>
      <c r="S678" s="388">
        <v>3</v>
      </c>
      <c r="T678" s="388">
        <v>3</v>
      </c>
      <c r="U678" s="388">
        <v>3</v>
      </c>
      <c r="V678" s="388">
        <v>3</v>
      </c>
      <c r="W678" s="388">
        <v>3</v>
      </c>
      <c r="X678" s="388" t="s">
        <v>4480</v>
      </c>
      <c r="Y678" s="401">
        <v>10011549</v>
      </c>
      <c r="Z678" s="400">
        <v>42465</v>
      </c>
      <c r="AA678" s="400">
        <v>42468</v>
      </c>
      <c r="AB678" s="388" t="s">
        <v>136</v>
      </c>
      <c r="AC678" s="388" t="s">
        <v>4660</v>
      </c>
      <c r="AD678" s="388">
        <v>3</v>
      </c>
      <c r="AE678" s="388">
        <v>3</v>
      </c>
      <c r="AF678" s="388">
        <v>3</v>
      </c>
      <c r="AG678" s="388">
        <v>3</v>
      </c>
      <c r="AH678" s="388">
        <v>3</v>
      </c>
      <c r="AI678" s="388" t="s">
        <v>4537</v>
      </c>
    </row>
    <row r="679" spans="1:35" ht="12.75" customHeight="1" x14ac:dyDescent="0.2">
      <c r="A679" s="397" t="str">
        <f t="shared" si="10"/>
        <v>Ofsted Webpage</v>
      </c>
      <c r="B679" s="388">
        <v>59233</v>
      </c>
      <c r="C679" s="388">
        <v>131502</v>
      </c>
      <c r="D679" s="388">
        <v>10044778</v>
      </c>
      <c r="E679" s="388" t="s">
        <v>4631</v>
      </c>
      <c r="F679" s="388" t="s">
        <v>170</v>
      </c>
      <c r="G679" s="388" t="s">
        <v>13</v>
      </c>
      <c r="H679" s="388" t="s">
        <v>114</v>
      </c>
      <c r="I679" s="388" t="s">
        <v>115</v>
      </c>
      <c r="J679" s="388" t="s">
        <v>115</v>
      </c>
      <c r="K679" s="400" t="s">
        <v>195</v>
      </c>
      <c r="L679" s="388" t="s">
        <v>195</v>
      </c>
      <c r="M679" s="403">
        <v>10041031</v>
      </c>
      <c r="N679" s="388" t="s">
        <v>136</v>
      </c>
      <c r="O679" s="388" t="s">
        <v>104</v>
      </c>
      <c r="P679" s="400">
        <v>43039</v>
      </c>
      <c r="Q679" s="400">
        <v>43042</v>
      </c>
      <c r="R679" s="400">
        <v>43069</v>
      </c>
      <c r="S679" s="388">
        <v>3</v>
      </c>
      <c r="T679" s="388">
        <v>3</v>
      </c>
      <c r="U679" s="388">
        <v>3</v>
      </c>
      <c r="V679" s="388">
        <v>3</v>
      </c>
      <c r="W679" s="388">
        <v>3</v>
      </c>
      <c r="X679" s="388" t="s">
        <v>4480</v>
      </c>
      <c r="Y679" s="401" t="s">
        <v>195</v>
      </c>
      <c r="Z679" s="400" t="s">
        <v>195</v>
      </c>
      <c r="AA679" s="400" t="s">
        <v>195</v>
      </c>
      <c r="AB679" s="388" t="s">
        <v>195</v>
      </c>
      <c r="AC679" s="388" t="s">
        <v>195</v>
      </c>
      <c r="AD679" s="388" t="s">
        <v>195</v>
      </c>
      <c r="AE679" s="388" t="s">
        <v>195</v>
      </c>
      <c r="AF679" s="388" t="s">
        <v>195</v>
      </c>
      <c r="AG679" s="388" t="s">
        <v>195</v>
      </c>
      <c r="AH679" s="388" t="s">
        <v>195</v>
      </c>
      <c r="AI679" s="388" t="s">
        <v>4479</v>
      </c>
    </row>
    <row r="680" spans="1:35" ht="12.75" customHeight="1" x14ac:dyDescent="0.2">
      <c r="A680" s="397" t="str">
        <f t="shared" si="10"/>
        <v>Ofsted Webpage</v>
      </c>
      <c r="B680" s="388">
        <v>59234</v>
      </c>
      <c r="C680" s="388">
        <v>131504</v>
      </c>
      <c r="D680" s="388">
        <v>10044729</v>
      </c>
      <c r="E680" s="388" t="s">
        <v>554</v>
      </c>
      <c r="F680" s="388" t="s">
        <v>170</v>
      </c>
      <c r="G680" s="388" t="s">
        <v>13</v>
      </c>
      <c r="H680" s="388" t="s">
        <v>555</v>
      </c>
      <c r="I680" s="388" t="s">
        <v>155</v>
      </c>
      <c r="J680" s="388" t="s">
        <v>155</v>
      </c>
      <c r="K680" s="400" t="s">
        <v>195</v>
      </c>
      <c r="L680" s="388" t="s">
        <v>195</v>
      </c>
      <c r="M680" s="403">
        <v>10005116</v>
      </c>
      <c r="N680" s="388" t="s">
        <v>121</v>
      </c>
      <c r="O680" s="388" t="s">
        <v>104</v>
      </c>
      <c r="P680" s="400">
        <v>42654</v>
      </c>
      <c r="Q680" s="400">
        <v>42657</v>
      </c>
      <c r="R680" s="400">
        <v>42683</v>
      </c>
      <c r="S680" s="388">
        <v>2</v>
      </c>
      <c r="T680" s="388">
        <v>2</v>
      </c>
      <c r="U680" s="388">
        <v>2</v>
      </c>
      <c r="V680" s="388">
        <v>2</v>
      </c>
      <c r="W680" s="388">
        <v>2</v>
      </c>
      <c r="X680" s="388" t="s">
        <v>4480</v>
      </c>
      <c r="Y680" s="401" t="s">
        <v>195</v>
      </c>
      <c r="Z680" s="400" t="s">
        <v>195</v>
      </c>
      <c r="AA680" s="400" t="s">
        <v>195</v>
      </c>
      <c r="AB680" s="388" t="s">
        <v>195</v>
      </c>
      <c r="AC680" s="388" t="s">
        <v>195</v>
      </c>
      <c r="AD680" s="388" t="s">
        <v>195</v>
      </c>
      <c r="AE680" s="388" t="s">
        <v>195</v>
      </c>
      <c r="AF680" s="388" t="s">
        <v>195</v>
      </c>
      <c r="AG680" s="388" t="s">
        <v>195</v>
      </c>
      <c r="AH680" s="388" t="s">
        <v>195</v>
      </c>
      <c r="AI680" s="388" t="s">
        <v>4479</v>
      </c>
    </row>
    <row r="681" spans="1:35" ht="12.75" customHeight="1" x14ac:dyDescent="0.2">
      <c r="A681" s="397" t="str">
        <f t="shared" si="10"/>
        <v>Ofsted Webpage</v>
      </c>
      <c r="B681" s="388">
        <v>59235</v>
      </c>
      <c r="C681" s="388">
        <v>131904</v>
      </c>
      <c r="D681" s="388">
        <v>10043575</v>
      </c>
      <c r="E681" s="388" t="s">
        <v>3956</v>
      </c>
      <c r="F681" s="388" t="s">
        <v>170</v>
      </c>
      <c r="G681" s="388" t="s">
        <v>13</v>
      </c>
      <c r="H681" s="388" t="s">
        <v>724</v>
      </c>
      <c r="I681" s="388" t="s">
        <v>102</v>
      </c>
      <c r="J681" s="388" t="s">
        <v>102</v>
      </c>
      <c r="K681" s="400" t="s">
        <v>195</v>
      </c>
      <c r="L681" s="388" t="s">
        <v>195</v>
      </c>
      <c r="M681" s="403">
        <v>10005117</v>
      </c>
      <c r="N681" s="388" t="s">
        <v>136</v>
      </c>
      <c r="O681" s="388" t="s">
        <v>104</v>
      </c>
      <c r="P681" s="400">
        <v>42892</v>
      </c>
      <c r="Q681" s="400">
        <v>42895</v>
      </c>
      <c r="R681" s="400">
        <v>42955</v>
      </c>
      <c r="S681" s="388">
        <v>3</v>
      </c>
      <c r="T681" s="388">
        <v>3</v>
      </c>
      <c r="U681" s="388">
        <v>3</v>
      </c>
      <c r="V681" s="388">
        <v>3</v>
      </c>
      <c r="W681" s="388">
        <v>3</v>
      </c>
      <c r="X681" s="388" t="s">
        <v>4480</v>
      </c>
      <c r="Y681" s="401" t="s">
        <v>195</v>
      </c>
      <c r="Z681" s="400" t="s">
        <v>195</v>
      </c>
      <c r="AA681" s="400" t="s">
        <v>195</v>
      </c>
      <c r="AB681" s="388" t="s">
        <v>195</v>
      </c>
      <c r="AC681" s="388" t="s">
        <v>195</v>
      </c>
      <c r="AD681" s="388" t="s">
        <v>195</v>
      </c>
      <c r="AE681" s="388" t="s">
        <v>195</v>
      </c>
      <c r="AF681" s="388" t="s">
        <v>195</v>
      </c>
      <c r="AG681" s="388" t="s">
        <v>195</v>
      </c>
      <c r="AH681" s="388" t="s">
        <v>195</v>
      </c>
      <c r="AI681" s="388" t="s">
        <v>4479</v>
      </c>
    </row>
    <row r="682" spans="1:35" ht="12.75" customHeight="1" x14ac:dyDescent="0.2">
      <c r="A682" s="397" t="str">
        <f t="shared" si="10"/>
        <v>Ofsted Webpage</v>
      </c>
      <c r="B682" s="388">
        <v>59236</v>
      </c>
      <c r="C682" s="388">
        <v>121552</v>
      </c>
      <c r="D682" s="388">
        <v>10027893</v>
      </c>
      <c r="E682" s="388" t="s">
        <v>3957</v>
      </c>
      <c r="F682" s="388" t="s">
        <v>90</v>
      </c>
      <c r="G682" s="388" t="s">
        <v>13</v>
      </c>
      <c r="H682" s="388" t="s">
        <v>194</v>
      </c>
      <c r="I682" s="388" t="s">
        <v>155</v>
      </c>
      <c r="J682" s="388" t="s">
        <v>155</v>
      </c>
      <c r="K682" s="400" t="s">
        <v>195</v>
      </c>
      <c r="L682" s="388" t="s">
        <v>195</v>
      </c>
      <c r="M682" s="403">
        <v>10005118</v>
      </c>
      <c r="N682" s="388" t="s">
        <v>121</v>
      </c>
      <c r="O682" s="388" t="s">
        <v>104</v>
      </c>
      <c r="P682" s="400">
        <v>42892</v>
      </c>
      <c r="Q682" s="400">
        <v>42895</v>
      </c>
      <c r="R682" s="400">
        <v>42919</v>
      </c>
      <c r="S682" s="388">
        <v>2</v>
      </c>
      <c r="T682" s="388">
        <v>2</v>
      </c>
      <c r="U682" s="388">
        <v>2</v>
      </c>
      <c r="V682" s="388">
        <v>2</v>
      </c>
      <c r="W682" s="388">
        <v>2</v>
      </c>
      <c r="X682" s="388" t="s">
        <v>4480</v>
      </c>
      <c r="Y682" s="401" t="s">
        <v>195</v>
      </c>
      <c r="Z682" s="400" t="s">
        <v>195</v>
      </c>
      <c r="AA682" s="400" t="s">
        <v>195</v>
      </c>
      <c r="AB682" s="388" t="s">
        <v>195</v>
      </c>
      <c r="AC682" s="388" t="s">
        <v>195</v>
      </c>
      <c r="AD682" s="388" t="s">
        <v>195</v>
      </c>
      <c r="AE682" s="388" t="s">
        <v>195</v>
      </c>
      <c r="AF682" s="388" t="s">
        <v>195</v>
      </c>
      <c r="AG682" s="388" t="s">
        <v>195</v>
      </c>
      <c r="AH682" s="388" t="s">
        <v>195</v>
      </c>
      <c r="AI682" s="388" t="s">
        <v>4479</v>
      </c>
    </row>
    <row r="683" spans="1:35" ht="12.75" customHeight="1" x14ac:dyDescent="0.2">
      <c r="A683" s="397" t="str">
        <f t="shared" si="10"/>
        <v>Ofsted Webpage</v>
      </c>
      <c r="B683" s="388">
        <v>59237</v>
      </c>
      <c r="C683" s="388">
        <v>132234</v>
      </c>
      <c r="D683" s="388">
        <v>10003280</v>
      </c>
      <c r="E683" s="388" t="s">
        <v>3958</v>
      </c>
      <c r="F683" s="388" t="s">
        <v>90</v>
      </c>
      <c r="G683" s="388" t="s">
        <v>13</v>
      </c>
      <c r="H683" s="388" t="s">
        <v>508</v>
      </c>
      <c r="I683" s="388" t="s">
        <v>161</v>
      </c>
      <c r="J683" s="388" t="s">
        <v>161</v>
      </c>
      <c r="K683" s="400" t="s">
        <v>195</v>
      </c>
      <c r="L683" s="400" t="s">
        <v>195</v>
      </c>
      <c r="M683" s="403">
        <v>10022594</v>
      </c>
      <c r="N683" s="400" t="s">
        <v>121</v>
      </c>
      <c r="O683" s="400" t="s">
        <v>104</v>
      </c>
      <c r="P683" s="400">
        <v>42801</v>
      </c>
      <c r="Q683" s="400">
        <v>42804</v>
      </c>
      <c r="R683" s="400">
        <v>42836</v>
      </c>
      <c r="S683" s="404">
        <v>1</v>
      </c>
      <c r="T683" s="404">
        <v>1</v>
      </c>
      <c r="U683" s="404">
        <v>1</v>
      </c>
      <c r="V683" s="404">
        <v>1</v>
      </c>
      <c r="W683" s="404">
        <v>1</v>
      </c>
      <c r="X683" s="400" t="s">
        <v>4480</v>
      </c>
      <c r="Y683" s="402" t="s">
        <v>1531</v>
      </c>
      <c r="Z683" s="400">
        <v>42135</v>
      </c>
      <c r="AA683" s="400">
        <v>42138</v>
      </c>
      <c r="AB683" s="400" t="s">
        <v>123</v>
      </c>
      <c r="AC683" s="400" t="s">
        <v>4660</v>
      </c>
      <c r="AD683" s="404">
        <v>2</v>
      </c>
      <c r="AE683" s="404">
        <v>2</v>
      </c>
      <c r="AF683" s="404">
        <v>2</v>
      </c>
      <c r="AG683" s="404" t="s">
        <v>96</v>
      </c>
      <c r="AH683" s="404">
        <v>2</v>
      </c>
      <c r="AI683" s="400" t="s">
        <v>118</v>
      </c>
    </row>
    <row r="684" spans="1:35" ht="12.75" customHeight="1" x14ac:dyDescent="0.2">
      <c r="A684" s="397" t="str">
        <f t="shared" si="10"/>
        <v>Ofsted Webpage</v>
      </c>
      <c r="B684" s="388">
        <v>121777</v>
      </c>
      <c r="C684" s="388">
        <v>114857</v>
      </c>
      <c r="D684" s="388">
        <v>10012814</v>
      </c>
      <c r="E684" s="388" t="s">
        <v>4730</v>
      </c>
      <c r="F684" s="388" t="s">
        <v>125</v>
      </c>
      <c r="G684" s="388" t="s">
        <v>12</v>
      </c>
      <c r="H684" s="388" t="s">
        <v>559</v>
      </c>
      <c r="I684" s="388" t="s">
        <v>186</v>
      </c>
      <c r="J684" s="388" t="s">
        <v>93</v>
      </c>
      <c r="K684" s="400" t="s">
        <v>195</v>
      </c>
      <c r="L684" s="388" t="s">
        <v>195</v>
      </c>
      <c r="M684" s="403">
        <v>10022483</v>
      </c>
      <c r="N684" s="388" t="s">
        <v>547</v>
      </c>
      <c r="O684" s="388" t="s">
        <v>104</v>
      </c>
      <c r="P684" s="400">
        <v>42851</v>
      </c>
      <c r="Q684" s="400">
        <v>42852</v>
      </c>
      <c r="R684" s="400">
        <v>42880</v>
      </c>
      <c r="S684" s="388">
        <v>3</v>
      </c>
      <c r="T684" s="388">
        <v>3</v>
      </c>
      <c r="U684" s="388">
        <v>3</v>
      </c>
      <c r="V684" s="388">
        <v>2</v>
      </c>
      <c r="W684" s="388">
        <v>3</v>
      </c>
      <c r="X684" s="388" t="s">
        <v>4480</v>
      </c>
      <c r="Y684" s="401" t="s">
        <v>1994</v>
      </c>
      <c r="Z684" s="400">
        <v>42136</v>
      </c>
      <c r="AA684" s="400">
        <v>42138</v>
      </c>
      <c r="AB684" s="388" t="s">
        <v>127</v>
      </c>
      <c r="AC684" s="388" t="s">
        <v>4660</v>
      </c>
      <c r="AD684" s="388">
        <v>3</v>
      </c>
      <c r="AE684" s="388">
        <v>3</v>
      </c>
      <c r="AF684" s="388">
        <v>3</v>
      </c>
      <c r="AG684" s="388" t="s">
        <v>96</v>
      </c>
      <c r="AH684" s="388">
        <v>3</v>
      </c>
      <c r="AI684" s="388" t="s">
        <v>4537</v>
      </c>
    </row>
    <row r="685" spans="1:35" ht="12.75" customHeight="1" x14ac:dyDescent="0.2">
      <c r="A685" s="397" t="str">
        <f t="shared" si="10"/>
        <v>Ofsted Webpage</v>
      </c>
      <c r="B685" s="388">
        <v>130401</v>
      </c>
      <c r="C685" s="388">
        <v>108356</v>
      </c>
      <c r="D685" s="388">
        <v>10001463</v>
      </c>
      <c r="E685" s="388" t="s">
        <v>367</v>
      </c>
      <c r="F685" s="388" t="s">
        <v>368</v>
      </c>
      <c r="G685" s="388" t="s">
        <v>14</v>
      </c>
      <c r="H685" s="388" t="s">
        <v>114</v>
      </c>
      <c r="I685" s="388" t="s">
        <v>115</v>
      </c>
      <c r="J685" s="388" t="s">
        <v>115</v>
      </c>
      <c r="K685" s="400" t="s">
        <v>195</v>
      </c>
      <c r="L685" s="388" t="s">
        <v>195</v>
      </c>
      <c r="M685" s="403">
        <v>10020132</v>
      </c>
      <c r="N685" s="388" t="s">
        <v>369</v>
      </c>
      <c r="O685" s="388" t="s">
        <v>104</v>
      </c>
      <c r="P685" s="400">
        <v>42710</v>
      </c>
      <c r="Q685" s="400">
        <v>42713</v>
      </c>
      <c r="R685" s="400">
        <v>42754</v>
      </c>
      <c r="S685" s="388">
        <v>2</v>
      </c>
      <c r="T685" s="388">
        <v>2</v>
      </c>
      <c r="U685" s="388">
        <v>2</v>
      </c>
      <c r="V685" s="388">
        <v>1</v>
      </c>
      <c r="W685" s="388">
        <v>2</v>
      </c>
      <c r="X685" s="388" t="s">
        <v>4480</v>
      </c>
      <c r="Y685" s="401" t="s">
        <v>4975</v>
      </c>
      <c r="Z685" s="400">
        <v>40700</v>
      </c>
      <c r="AA685" s="400">
        <v>40704</v>
      </c>
      <c r="AB685" s="388" t="s">
        <v>143</v>
      </c>
      <c r="AC685" s="388" t="s">
        <v>4660</v>
      </c>
      <c r="AD685" s="388">
        <v>1</v>
      </c>
      <c r="AE685" s="388">
        <v>1</v>
      </c>
      <c r="AF685" s="388">
        <v>2</v>
      </c>
      <c r="AG685" s="388" t="s">
        <v>96</v>
      </c>
      <c r="AH685" s="388">
        <v>2</v>
      </c>
      <c r="AI685" s="388" t="s">
        <v>139</v>
      </c>
    </row>
    <row r="686" spans="1:35" ht="12.75" customHeight="1" x14ac:dyDescent="0.2">
      <c r="A686" s="397" t="str">
        <f t="shared" si="10"/>
        <v>Ofsted Webpage</v>
      </c>
      <c r="B686" s="388">
        <v>130403</v>
      </c>
      <c r="C686" s="388">
        <v>108346</v>
      </c>
      <c r="D686" s="388">
        <v>10007636</v>
      </c>
      <c r="E686" s="388" t="s">
        <v>3657</v>
      </c>
      <c r="F686" s="388" t="s">
        <v>368</v>
      </c>
      <c r="G686" s="388" t="s">
        <v>14</v>
      </c>
      <c r="H686" s="388" t="s">
        <v>114</v>
      </c>
      <c r="I686" s="388" t="s">
        <v>115</v>
      </c>
      <c r="J686" s="388" t="s">
        <v>115</v>
      </c>
      <c r="K686" s="400" t="s">
        <v>195</v>
      </c>
      <c r="L686" s="388" t="s">
        <v>195</v>
      </c>
      <c r="M686" s="403" t="s">
        <v>3658</v>
      </c>
      <c r="N686" s="388" t="s">
        <v>143</v>
      </c>
      <c r="O686" s="388" t="s">
        <v>104</v>
      </c>
      <c r="P686" s="400">
        <v>41351</v>
      </c>
      <c r="Q686" s="400">
        <v>41355</v>
      </c>
      <c r="R686" s="400">
        <v>41394</v>
      </c>
      <c r="S686" s="388">
        <v>1</v>
      </c>
      <c r="T686" s="388">
        <v>1</v>
      </c>
      <c r="U686" s="388">
        <v>1</v>
      </c>
      <c r="V686" s="388" t="s">
        <v>96</v>
      </c>
      <c r="W686" s="388">
        <v>1</v>
      </c>
      <c r="X686" s="388" t="s">
        <v>96</v>
      </c>
      <c r="Y686" s="401" t="s">
        <v>4983</v>
      </c>
      <c r="Z686" s="400">
        <v>39608</v>
      </c>
      <c r="AA686" s="400">
        <v>39612</v>
      </c>
      <c r="AB686" s="388" t="s">
        <v>143</v>
      </c>
      <c r="AC686" s="388" t="s">
        <v>4660</v>
      </c>
      <c r="AD686" s="388">
        <v>2</v>
      </c>
      <c r="AE686" s="388">
        <v>1</v>
      </c>
      <c r="AF686" s="388">
        <v>2</v>
      </c>
      <c r="AG686" s="388" t="s">
        <v>96</v>
      </c>
      <c r="AH686" s="388">
        <v>2</v>
      </c>
      <c r="AI686" s="388" t="s">
        <v>118</v>
      </c>
    </row>
    <row r="687" spans="1:35" ht="12.75" customHeight="1" x14ac:dyDescent="0.2">
      <c r="A687" s="397" t="str">
        <f t="shared" si="10"/>
        <v>Ofsted Webpage</v>
      </c>
      <c r="B687" s="388">
        <v>130404</v>
      </c>
      <c r="C687" s="388">
        <v>108351</v>
      </c>
      <c r="D687" s="388">
        <v>10007875</v>
      </c>
      <c r="E687" s="388" t="s">
        <v>1997</v>
      </c>
      <c r="F687" s="388" t="s">
        <v>368</v>
      </c>
      <c r="G687" s="388" t="s">
        <v>14</v>
      </c>
      <c r="H687" s="388" t="s">
        <v>114</v>
      </c>
      <c r="I687" s="388" t="s">
        <v>115</v>
      </c>
      <c r="J687" s="388" t="s">
        <v>115</v>
      </c>
      <c r="K687" s="400">
        <v>43279</v>
      </c>
      <c r="L687" s="388">
        <v>1</v>
      </c>
      <c r="M687" s="403" t="s">
        <v>1999</v>
      </c>
      <c r="N687" s="388" t="s">
        <v>143</v>
      </c>
      <c r="O687" s="388" t="s">
        <v>104</v>
      </c>
      <c r="P687" s="400">
        <v>42023</v>
      </c>
      <c r="Q687" s="400">
        <v>42027</v>
      </c>
      <c r="R687" s="400">
        <v>42062</v>
      </c>
      <c r="S687" s="388">
        <v>2</v>
      </c>
      <c r="T687" s="388">
        <v>2</v>
      </c>
      <c r="U687" s="388">
        <v>2</v>
      </c>
      <c r="V687" s="388" t="s">
        <v>96</v>
      </c>
      <c r="W687" s="388">
        <v>2</v>
      </c>
      <c r="X687" s="388" t="s">
        <v>96</v>
      </c>
      <c r="Y687" s="401" t="s">
        <v>4982</v>
      </c>
      <c r="Z687" s="400">
        <v>39867</v>
      </c>
      <c r="AA687" s="400">
        <v>39871</v>
      </c>
      <c r="AB687" s="388" t="s">
        <v>143</v>
      </c>
      <c r="AC687" s="388" t="s">
        <v>4660</v>
      </c>
      <c r="AD687" s="388">
        <v>2</v>
      </c>
      <c r="AE687" s="388">
        <v>2</v>
      </c>
      <c r="AF687" s="388">
        <v>2</v>
      </c>
      <c r="AG687" s="388" t="s">
        <v>96</v>
      </c>
      <c r="AH687" s="388">
        <v>2</v>
      </c>
      <c r="AI687" s="388" t="s">
        <v>4537</v>
      </c>
    </row>
    <row r="688" spans="1:35" ht="12.75" customHeight="1" x14ac:dyDescent="0.2">
      <c r="A688" s="397" t="str">
        <f t="shared" si="10"/>
        <v>Ofsted Webpage</v>
      </c>
      <c r="B688" s="388">
        <v>130408</v>
      </c>
      <c r="C688" s="388">
        <v>106809</v>
      </c>
      <c r="D688" s="388">
        <v>10002094</v>
      </c>
      <c r="E688" s="388" t="s">
        <v>501</v>
      </c>
      <c r="F688" s="388" t="s">
        <v>107</v>
      </c>
      <c r="G688" s="388" t="s">
        <v>11</v>
      </c>
      <c r="H688" s="388" t="s">
        <v>284</v>
      </c>
      <c r="I688" s="388" t="s">
        <v>115</v>
      </c>
      <c r="J688" s="388" t="s">
        <v>115</v>
      </c>
      <c r="K688" s="400" t="s">
        <v>195</v>
      </c>
      <c r="L688" s="388" t="s">
        <v>195</v>
      </c>
      <c r="M688" s="403">
        <v>10022544</v>
      </c>
      <c r="N688" s="388" t="s">
        <v>217</v>
      </c>
      <c r="O688" s="388" t="s">
        <v>104</v>
      </c>
      <c r="P688" s="400">
        <v>42801</v>
      </c>
      <c r="Q688" s="400">
        <v>42804</v>
      </c>
      <c r="R688" s="400">
        <v>42857</v>
      </c>
      <c r="S688" s="388">
        <v>2</v>
      </c>
      <c r="T688" s="388">
        <v>2</v>
      </c>
      <c r="U688" s="388">
        <v>2</v>
      </c>
      <c r="V688" s="388">
        <v>2</v>
      </c>
      <c r="W688" s="388">
        <v>2</v>
      </c>
      <c r="X688" s="388" t="s">
        <v>4480</v>
      </c>
      <c r="Y688" s="401">
        <v>10004663</v>
      </c>
      <c r="Z688" s="400">
        <v>42290</v>
      </c>
      <c r="AA688" s="400">
        <v>42293</v>
      </c>
      <c r="AB688" s="388" t="s">
        <v>146</v>
      </c>
      <c r="AC688" s="388" t="s">
        <v>4660</v>
      </c>
      <c r="AD688" s="388">
        <v>4</v>
      </c>
      <c r="AE688" s="388">
        <v>3</v>
      </c>
      <c r="AF688" s="388">
        <v>3</v>
      </c>
      <c r="AG688" s="388">
        <v>3</v>
      </c>
      <c r="AH688" s="388">
        <v>4</v>
      </c>
      <c r="AI688" s="388" t="s">
        <v>118</v>
      </c>
    </row>
    <row r="689" spans="1:35" ht="12.75" customHeight="1" x14ac:dyDescent="0.2">
      <c r="A689" s="397" t="str">
        <f t="shared" si="10"/>
        <v>Ofsted Webpage</v>
      </c>
      <c r="B689" s="388">
        <v>130410</v>
      </c>
      <c r="C689" s="388">
        <v>108322</v>
      </c>
      <c r="D689" s="388">
        <v>10003564</v>
      </c>
      <c r="E689" s="388" t="s">
        <v>203</v>
      </c>
      <c r="F689" s="388" t="s">
        <v>107</v>
      </c>
      <c r="G689" s="388" t="s">
        <v>11</v>
      </c>
      <c r="H689" s="388" t="s">
        <v>204</v>
      </c>
      <c r="I689" s="388" t="s">
        <v>115</v>
      </c>
      <c r="J689" s="388" t="s">
        <v>115</v>
      </c>
      <c r="K689" s="400" t="s">
        <v>195</v>
      </c>
      <c r="L689" s="388" t="s">
        <v>195</v>
      </c>
      <c r="M689" s="403">
        <v>10022561</v>
      </c>
      <c r="N689" s="388" t="s">
        <v>168</v>
      </c>
      <c r="O689" s="388" t="s">
        <v>104</v>
      </c>
      <c r="P689" s="400">
        <v>42766</v>
      </c>
      <c r="Q689" s="400">
        <v>42769</v>
      </c>
      <c r="R689" s="400">
        <v>42807</v>
      </c>
      <c r="S689" s="388">
        <v>3</v>
      </c>
      <c r="T689" s="388">
        <v>3</v>
      </c>
      <c r="U689" s="388">
        <v>3</v>
      </c>
      <c r="V689" s="388">
        <v>2</v>
      </c>
      <c r="W689" s="388">
        <v>3</v>
      </c>
      <c r="X689" s="388" t="s">
        <v>4480</v>
      </c>
      <c r="Y689" s="401" t="s">
        <v>205</v>
      </c>
      <c r="Z689" s="400">
        <v>42157</v>
      </c>
      <c r="AA689" s="400">
        <v>42160</v>
      </c>
      <c r="AB689" s="388" t="s">
        <v>146</v>
      </c>
      <c r="AC689" s="388" t="s">
        <v>4660</v>
      </c>
      <c r="AD689" s="388">
        <v>3</v>
      </c>
      <c r="AE689" s="388">
        <v>3</v>
      </c>
      <c r="AF689" s="388">
        <v>3</v>
      </c>
      <c r="AG689" s="388" t="s">
        <v>96</v>
      </c>
      <c r="AH689" s="388">
        <v>3</v>
      </c>
      <c r="AI689" s="388" t="s">
        <v>4537</v>
      </c>
    </row>
    <row r="690" spans="1:35" ht="12.75" customHeight="1" x14ac:dyDescent="0.2">
      <c r="A690" s="397" t="str">
        <f t="shared" si="10"/>
        <v>Ofsted Webpage</v>
      </c>
      <c r="B690" s="388">
        <v>130411</v>
      </c>
      <c r="C690" s="388">
        <v>108360</v>
      </c>
      <c r="D690" s="388">
        <v>10006135</v>
      </c>
      <c r="E690" s="388" t="s">
        <v>4618</v>
      </c>
      <c r="F690" s="388" t="s">
        <v>100</v>
      </c>
      <c r="G690" s="388" t="s">
        <v>11</v>
      </c>
      <c r="H690" s="388" t="s">
        <v>204</v>
      </c>
      <c r="I690" s="388" t="s">
        <v>115</v>
      </c>
      <c r="J690" s="388" t="s">
        <v>115</v>
      </c>
      <c r="K690" s="400" t="s">
        <v>195</v>
      </c>
      <c r="L690" s="388" t="s">
        <v>195</v>
      </c>
      <c r="M690" s="403">
        <v>10037361</v>
      </c>
      <c r="N690" s="388" t="s">
        <v>103</v>
      </c>
      <c r="O690" s="388" t="s">
        <v>104</v>
      </c>
      <c r="P690" s="400">
        <v>43074</v>
      </c>
      <c r="Q690" s="400">
        <v>43076</v>
      </c>
      <c r="R690" s="400">
        <v>43118</v>
      </c>
      <c r="S690" s="388">
        <v>3</v>
      </c>
      <c r="T690" s="388">
        <v>3</v>
      </c>
      <c r="U690" s="388">
        <v>3</v>
      </c>
      <c r="V690" s="388">
        <v>2</v>
      </c>
      <c r="W690" s="388">
        <v>3</v>
      </c>
      <c r="X690" s="388" t="s">
        <v>4480</v>
      </c>
      <c r="Y690" s="401" t="s">
        <v>4619</v>
      </c>
      <c r="Z690" s="400">
        <v>39364</v>
      </c>
      <c r="AA690" s="400">
        <v>39365</v>
      </c>
      <c r="AB690" s="388" t="s">
        <v>5007</v>
      </c>
      <c r="AC690" s="388" t="s">
        <v>4660</v>
      </c>
      <c r="AD690" s="388">
        <v>1</v>
      </c>
      <c r="AE690" s="388">
        <v>1</v>
      </c>
      <c r="AF690" s="388">
        <v>2</v>
      </c>
      <c r="AG690" s="388" t="s">
        <v>96</v>
      </c>
      <c r="AH690" s="388">
        <v>2</v>
      </c>
      <c r="AI690" s="388" t="s">
        <v>139</v>
      </c>
    </row>
    <row r="691" spans="1:35" ht="12.75" customHeight="1" x14ac:dyDescent="0.2">
      <c r="A691" s="397" t="str">
        <f t="shared" si="10"/>
        <v>Ofsted Webpage</v>
      </c>
      <c r="B691" s="388">
        <v>130412</v>
      </c>
      <c r="C691" s="388">
        <v>108350</v>
      </c>
      <c r="D691" s="388">
        <v>10004432</v>
      </c>
      <c r="E691" s="388" t="s">
        <v>1227</v>
      </c>
      <c r="F691" s="388" t="s">
        <v>368</v>
      </c>
      <c r="G691" s="388" t="s">
        <v>14</v>
      </c>
      <c r="H691" s="388" t="s">
        <v>457</v>
      </c>
      <c r="I691" s="388" t="s">
        <v>115</v>
      </c>
      <c r="J691" s="388" t="s">
        <v>115</v>
      </c>
      <c r="K691" s="400">
        <v>42481</v>
      </c>
      <c r="L691" s="388">
        <v>1</v>
      </c>
      <c r="M691" s="403" t="s">
        <v>4978</v>
      </c>
      <c r="N691" s="388" t="s">
        <v>143</v>
      </c>
      <c r="O691" s="388" t="s">
        <v>104</v>
      </c>
      <c r="P691" s="400">
        <v>40567</v>
      </c>
      <c r="Q691" s="400">
        <v>40571</v>
      </c>
      <c r="R691" s="400">
        <v>40604</v>
      </c>
      <c r="S691" s="388">
        <v>2</v>
      </c>
      <c r="T691" s="388">
        <v>2</v>
      </c>
      <c r="U691" s="388">
        <v>3</v>
      </c>
      <c r="V691" s="388" t="s">
        <v>96</v>
      </c>
      <c r="W691" s="388">
        <v>2</v>
      </c>
      <c r="X691" s="388" t="s">
        <v>96</v>
      </c>
      <c r="Y691" s="401" t="s">
        <v>4979</v>
      </c>
      <c r="Z691" s="400">
        <v>39776</v>
      </c>
      <c r="AA691" s="400">
        <v>39780</v>
      </c>
      <c r="AB691" s="388" t="s">
        <v>143</v>
      </c>
      <c r="AC691" s="388" t="s">
        <v>4660</v>
      </c>
      <c r="AD691" s="388">
        <v>3</v>
      </c>
      <c r="AE691" s="388">
        <v>3</v>
      </c>
      <c r="AF691" s="388">
        <v>2</v>
      </c>
      <c r="AG691" s="388" t="s">
        <v>96</v>
      </c>
      <c r="AH691" s="388">
        <v>3</v>
      </c>
      <c r="AI691" s="388" t="s">
        <v>118</v>
      </c>
    </row>
    <row r="692" spans="1:35" ht="12.75" customHeight="1" x14ac:dyDescent="0.2">
      <c r="A692" s="397" t="str">
        <f t="shared" si="10"/>
        <v>Ofsted Webpage</v>
      </c>
      <c r="B692" s="388">
        <v>130413</v>
      </c>
      <c r="C692" s="388">
        <v>106790</v>
      </c>
      <c r="D692" s="388">
        <v>10003755</v>
      </c>
      <c r="E692" s="388" t="s">
        <v>456</v>
      </c>
      <c r="F692" s="388" t="s">
        <v>107</v>
      </c>
      <c r="G692" s="388" t="s">
        <v>11</v>
      </c>
      <c r="H692" s="388" t="s">
        <v>457</v>
      </c>
      <c r="I692" s="388" t="s">
        <v>115</v>
      </c>
      <c r="J692" s="388" t="s">
        <v>115</v>
      </c>
      <c r="K692" s="400" t="s">
        <v>195</v>
      </c>
      <c r="L692" s="388" t="s">
        <v>195</v>
      </c>
      <c r="M692" s="403">
        <v>10020164</v>
      </c>
      <c r="N692" s="388" t="s">
        <v>168</v>
      </c>
      <c r="O692" s="388" t="s">
        <v>104</v>
      </c>
      <c r="P692" s="400">
        <v>42682</v>
      </c>
      <c r="Q692" s="400">
        <v>42685</v>
      </c>
      <c r="R692" s="400">
        <v>42723</v>
      </c>
      <c r="S692" s="388">
        <v>3</v>
      </c>
      <c r="T692" s="388">
        <v>3</v>
      </c>
      <c r="U692" s="388">
        <v>3</v>
      </c>
      <c r="V692" s="388">
        <v>3</v>
      </c>
      <c r="W692" s="388">
        <v>3</v>
      </c>
      <c r="X692" s="388" t="s">
        <v>4480</v>
      </c>
      <c r="Y692" s="401" t="s">
        <v>458</v>
      </c>
      <c r="Z692" s="400">
        <v>41981</v>
      </c>
      <c r="AA692" s="400">
        <v>41985</v>
      </c>
      <c r="AB692" s="388" t="s">
        <v>146</v>
      </c>
      <c r="AC692" s="388" t="s">
        <v>4660</v>
      </c>
      <c r="AD692" s="388">
        <v>3</v>
      </c>
      <c r="AE692" s="388">
        <v>3</v>
      </c>
      <c r="AF692" s="388">
        <v>3</v>
      </c>
      <c r="AG692" s="388" t="s">
        <v>96</v>
      </c>
      <c r="AH692" s="388">
        <v>4</v>
      </c>
      <c r="AI692" s="388" t="s">
        <v>4537</v>
      </c>
    </row>
    <row r="693" spans="1:35" ht="12.75" customHeight="1" x14ac:dyDescent="0.2">
      <c r="A693" s="397" t="str">
        <f t="shared" si="10"/>
        <v>Ofsted Webpage</v>
      </c>
      <c r="B693" s="388">
        <v>130414</v>
      </c>
      <c r="C693" s="388">
        <v>108352</v>
      </c>
      <c r="D693" s="388">
        <v>10004204</v>
      </c>
      <c r="E693" s="388" t="s">
        <v>1229</v>
      </c>
      <c r="F693" s="388" t="s">
        <v>368</v>
      </c>
      <c r="G693" s="388" t="s">
        <v>14</v>
      </c>
      <c r="H693" s="388" t="s">
        <v>457</v>
      </c>
      <c r="I693" s="388" t="s">
        <v>115</v>
      </c>
      <c r="J693" s="388" t="s">
        <v>115</v>
      </c>
      <c r="K693" s="400" t="s">
        <v>195</v>
      </c>
      <c r="L693" s="388" t="s">
        <v>195</v>
      </c>
      <c r="M693" s="403">
        <v>10037396</v>
      </c>
      <c r="N693" s="388" t="s">
        <v>4646</v>
      </c>
      <c r="O693" s="388" t="s">
        <v>104</v>
      </c>
      <c r="P693" s="400">
        <v>43006</v>
      </c>
      <c r="Q693" s="400">
        <v>43007</v>
      </c>
      <c r="R693" s="400">
        <v>43027</v>
      </c>
      <c r="S693" s="388">
        <v>2</v>
      </c>
      <c r="T693" s="388">
        <v>2</v>
      </c>
      <c r="U693" s="388">
        <v>2</v>
      </c>
      <c r="V693" s="388">
        <v>2</v>
      </c>
      <c r="W693" s="388">
        <v>2</v>
      </c>
      <c r="X693" s="388" t="s">
        <v>4480</v>
      </c>
      <c r="Y693" s="401">
        <v>10004667</v>
      </c>
      <c r="Z693" s="400">
        <v>42389</v>
      </c>
      <c r="AA693" s="400">
        <v>42391</v>
      </c>
      <c r="AB693" s="388" t="s">
        <v>1230</v>
      </c>
      <c r="AC693" s="388" t="s">
        <v>4660</v>
      </c>
      <c r="AD693" s="388">
        <v>3</v>
      </c>
      <c r="AE693" s="388">
        <v>3</v>
      </c>
      <c r="AF693" s="388">
        <v>3</v>
      </c>
      <c r="AG693" s="388">
        <v>3</v>
      </c>
      <c r="AH693" s="388">
        <v>3</v>
      </c>
      <c r="AI693" s="388" t="s">
        <v>118</v>
      </c>
    </row>
    <row r="694" spans="1:35" ht="12.75" customHeight="1" x14ac:dyDescent="0.2">
      <c r="A694" s="397" t="str">
        <f t="shared" si="10"/>
        <v>Ofsted Webpage</v>
      </c>
      <c r="B694" s="388">
        <v>130416</v>
      </c>
      <c r="C694" s="388">
        <v>108369</v>
      </c>
      <c r="D694" s="388">
        <v>10001416</v>
      </c>
      <c r="E694" s="388" t="s">
        <v>3959</v>
      </c>
      <c r="F694" s="388" t="s">
        <v>100</v>
      </c>
      <c r="G694" s="388" t="s">
        <v>11</v>
      </c>
      <c r="H694" s="388" t="s">
        <v>1233</v>
      </c>
      <c r="I694" s="388" t="s">
        <v>115</v>
      </c>
      <c r="J694" s="388" t="s">
        <v>115</v>
      </c>
      <c r="K694" s="400" t="s">
        <v>195</v>
      </c>
      <c r="L694" s="388" t="s">
        <v>195</v>
      </c>
      <c r="M694" s="403">
        <v>10022556</v>
      </c>
      <c r="N694" s="388" t="s">
        <v>103</v>
      </c>
      <c r="O694" s="388" t="s">
        <v>104</v>
      </c>
      <c r="P694" s="400">
        <v>42801</v>
      </c>
      <c r="Q694" s="400">
        <v>42804</v>
      </c>
      <c r="R694" s="400">
        <v>42851</v>
      </c>
      <c r="S694" s="388">
        <v>2</v>
      </c>
      <c r="T694" s="388">
        <v>2</v>
      </c>
      <c r="U694" s="388">
        <v>2</v>
      </c>
      <c r="V694" s="388">
        <v>2</v>
      </c>
      <c r="W694" s="388">
        <v>2</v>
      </c>
      <c r="X694" s="388" t="s">
        <v>4480</v>
      </c>
      <c r="Y694" s="401" t="s">
        <v>5008</v>
      </c>
      <c r="Z694" s="400">
        <v>40309</v>
      </c>
      <c r="AA694" s="400">
        <v>40312</v>
      </c>
      <c r="AB694" s="388" t="s">
        <v>5007</v>
      </c>
      <c r="AC694" s="388" t="s">
        <v>4660</v>
      </c>
      <c r="AD694" s="388">
        <v>2</v>
      </c>
      <c r="AE694" s="388">
        <v>1</v>
      </c>
      <c r="AF694" s="388">
        <v>2</v>
      </c>
      <c r="AG694" s="388" t="s">
        <v>96</v>
      </c>
      <c r="AH694" s="388">
        <v>2</v>
      </c>
      <c r="AI694" s="388" t="s">
        <v>4537</v>
      </c>
    </row>
    <row r="695" spans="1:35" ht="12.75" customHeight="1" x14ac:dyDescent="0.2">
      <c r="A695" s="397" t="str">
        <f t="shared" si="10"/>
        <v>Ofsted Webpage</v>
      </c>
      <c r="B695" s="388">
        <v>130418</v>
      </c>
      <c r="C695" s="388">
        <v>106556</v>
      </c>
      <c r="D695" s="388">
        <v>10006963</v>
      </c>
      <c r="E695" s="388" t="s">
        <v>5009</v>
      </c>
      <c r="F695" s="388" t="s">
        <v>107</v>
      </c>
      <c r="G695" s="388" t="s">
        <v>11</v>
      </c>
      <c r="H695" s="388" t="s">
        <v>135</v>
      </c>
      <c r="I695" s="388" t="s">
        <v>115</v>
      </c>
      <c r="J695" s="388" t="s">
        <v>115</v>
      </c>
      <c r="K695" s="400" t="s">
        <v>195</v>
      </c>
      <c r="L695" s="388" t="s">
        <v>195</v>
      </c>
      <c r="M695" s="403" t="s">
        <v>195</v>
      </c>
      <c r="N695" s="388" t="s">
        <v>195</v>
      </c>
      <c r="O695" s="388" t="s">
        <v>195</v>
      </c>
      <c r="P695" s="400" t="s">
        <v>195</v>
      </c>
      <c r="Q695" s="400" t="s">
        <v>195</v>
      </c>
      <c r="R695" s="400" t="s">
        <v>195</v>
      </c>
      <c r="S695" s="388" t="s">
        <v>195</v>
      </c>
      <c r="T695" s="388" t="s">
        <v>195</v>
      </c>
      <c r="U695" s="388" t="s">
        <v>195</v>
      </c>
      <c r="V695" s="388" t="s">
        <v>195</v>
      </c>
      <c r="W695" s="388" t="s">
        <v>195</v>
      </c>
      <c r="X695" s="388" t="s">
        <v>195</v>
      </c>
      <c r="Y695" s="401" t="s">
        <v>195</v>
      </c>
      <c r="Z695" s="400" t="s">
        <v>195</v>
      </c>
      <c r="AA695" s="400" t="s">
        <v>195</v>
      </c>
      <c r="AB695" s="388" t="s">
        <v>195</v>
      </c>
      <c r="AC695" s="388" t="s">
        <v>195</v>
      </c>
      <c r="AD695" s="388" t="s">
        <v>195</v>
      </c>
      <c r="AE695" s="388" t="s">
        <v>195</v>
      </c>
      <c r="AF695" s="388" t="s">
        <v>195</v>
      </c>
      <c r="AG695" s="388" t="s">
        <v>195</v>
      </c>
      <c r="AH695" s="388" t="s">
        <v>195</v>
      </c>
      <c r="AI695" s="388" t="s">
        <v>195</v>
      </c>
    </row>
    <row r="696" spans="1:35" ht="12.75" customHeight="1" x14ac:dyDescent="0.2">
      <c r="A696" s="397" t="str">
        <f t="shared" si="10"/>
        <v>Ofsted Webpage</v>
      </c>
      <c r="B696" s="388">
        <v>130419</v>
      </c>
      <c r="C696" s="388">
        <v>108347</v>
      </c>
      <c r="D696" s="388">
        <v>10007364</v>
      </c>
      <c r="E696" s="388" t="s">
        <v>2747</v>
      </c>
      <c r="F696" s="388" t="s">
        <v>368</v>
      </c>
      <c r="G696" s="388" t="s">
        <v>14</v>
      </c>
      <c r="H696" s="388" t="s">
        <v>1206</v>
      </c>
      <c r="I696" s="388" t="s">
        <v>115</v>
      </c>
      <c r="J696" s="388" t="s">
        <v>115</v>
      </c>
      <c r="K696" s="400">
        <v>43069</v>
      </c>
      <c r="L696" s="388">
        <v>1</v>
      </c>
      <c r="M696" s="403" t="s">
        <v>2748</v>
      </c>
      <c r="N696" s="388" t="s">
        <v>143</v>
      </c>
      <c r="O696" s="388" t="s">
        <v>104</v>
      </c>
      <c r="P696" s="400">
        <v>41617</v>
      </c>
      <c r="Q696" s="400">
        <v>41621</v>
      </c>
      <c r="R696" s="400">
        <v>41661</v>
      </c>
      <c r="S696" s="388">
        <v>2</v>
      </c>
      <c r="T696" s="388">
        <v>2</v>
      </c>
      <c r="U696" s="388">
        <v>2</v>
      </c>
      <c r="V696" s="388" t="s">
        <v>96</v>
      </c>
      <c r="W696" s="388">
        <v>2</v>
      </c>
      <c r="X696" s="388" t="s">
        <v>96</v>
      </c>
      <c r="Y696" s="401" t="s">
        <v>4984</v>
      </c>
      <c r="Z696" s="400">
        <v>39517</v>
      </c>
      <c r="AA696" s="400">
        <v>39521</v>
      </c>
      <c r="AB696" s="388" t="s">
        <v>143</v>
      </c>
      <c r="AC696" s="388" t="s">
        <v>4660</v>
      </c>
      <c r="AD696" s="388">
        <v>2</v>
      </c>
      <c r="AE696" s="388">
        <v>2</v>
      </c>
      <c r="AF696" s="388">
        <v>2</v>
      </c>
      <c r="AG696" s="388" t="s">
        <v>96</v>
      </c>
      <c r="AH696" s="388">
        <v>2</v>
      </c>
      <c r="AI696" s="388" t="s">
        <v>4537</v>
      </c>
    </row>
    <row r="697" spans="1:35" ht="12.75" customHeight="1" x14ac:dyDescent="0.2">
      <c r="A697" s="397" t="str">
        <f t="shared" si="10"/>
        <v>Ofsted Webpage</v>
      </c>
      <c r="B697" s="388">
        <v>130421</v>
      </c>
      <c r="C697" s="388">
        <v>105653</v>
      </c>
      <c r="D697" s="388">
        <v>10007455</v>
      </c>
      <c r="E697" s="388" t="s">
        <v>5010</v>
      </c>
      <c r="F697" s="388" t="s">
        <v>107</v>
      </c>
      <c r="G697" s="388" t="s">
        <v>11</v>
      </c>
      <c r="H697" s="388" t="s">
        <v>114</v>
      </c>
      <c r="I697" s="388" t="s">
        <v>115</v>
      </c>
      <c r="J697" s="388" t="s">
        <v>115</v>
      </c>
      <c r="K697" s="400" t="s">
        <v>195</v>
      </c>
      <c r="L697" s="388" t="s">
        <v>195</v>
      </c>
      <c r="M697" s="403" t="s">
        <v>195</v>
      </c>
      <c r="N697" s="388" t="s">
        <v>195</v>
      </c>
      <c r="O697" s="388" t="s">
        <v>195</v>
      </c>
      <c r="P697" s="400" t="s">
        <v>195</v>
      </c>
      <c r="Q697" s="400" t="s">
        <v>195</v>
      </c>
      <c r="R697" s="400" t="s">
        <v>195</v>
      </c>
      <c r="S697" s="388" t="s">
        <v>195</v>
      </c>
      <c r="T697" s="388" t="s">
        <v>195</v>
      </c>
      <c r="U697" s="388" t="s">
        <v>195</v>
      </c>
      <c r="V697" s="388" t="s">
        <v>195</v>
      </c>
      <c r="W697" s="388" t="s">
        <v>195</v>
      </c>
      <c r="X697" s="388" t="s">
        <v>195</v>
      </c>
      <c r="Y697" s="401" t="s">
        <v>195</v>
      </c>
      <c r="Z697" s="400" t="s">
        <v>195</v>
      </c>
      <c r="AA697" s="400" t="s">
        <v>195</v>
      </c>
      <c r="AB697" s="388" t="s">
        <v>195</v>
      </c>
      <c r="AC697" s="388" t="s">
        <v>195</v>
      </c>
      <c r="AD697" s="388" t="s">
        <v>195</v>
      </c>
      <c r="AE697" s="388" t="s">
        <v>195</v>
      </c>
      <c r="AF697" s="388" t="s">
        <v>195</v>
      </c>
      <c r="AG697" s="388" t="s">
        <v>195</v>
      </c>
      <c r="AH697" s="388" t="s">
        <v>195</v>
      </c>
      <c r="AI697" s="388" t="s">
        <v>195</v>
      </c>
    </row>
    <row r="698" spans="1:35" ht="12.75" customHeight="1" x14ac:dyDescent="0.2">
      <c r="A698" s="397" t="str">
        <f t="shared" si="10"/>
        <v>Ofsted Webpage</v>
      </c>
      <c r="B698" s="388">
        <v>130422</v>
      </c>
      <c r="C698" s="388">
        <v>108358</v>
      </c>
      <c r="D698" s="388">
        <v>10008007</v>
      </c>
      <c r="E698" s="388" t="s">
        <v>1239</v>
      </c>
      <c r="F698" s="388" t="s">
        <v>100</v>
      </c>
      <c r="G698" s="388" t="s">
        <v>11</v>
      </c>
      <c r="H698" s="388" t="s">
        <v>714</v>
      </c>
      <c r="I698" s="388" t="s">
        <v>115</v>
      </c>
      <c r="J698" s="388" t="s">
        <v>115</v>
      </c>
      <c r="K698" s="400" t="s">
        <v>195</v>
      </c>
      <c r="L698" s="388" t="s">
        <v>195</v>
      </c>
      <c r="M698" s="403">
        <v>10041139</v>
      </c>
      <c r="N698" s="388" t="s">
        <v>250</v>
      </c>
      <c r="O698" s="388" t="s">
        <v>104</v>
      </c>
      <c r="P698" s="400">
        <v>43123</v>
      </c>
      <c r="Q698" s="400">
        <v>43126</v>
      </c>
      <c r="R698" s="400">
        <v>43165</v>
      </c>
      <c r="S698" s="388">
        <v>2</v>
      </c>
      <c r="T698" s="388">
        <v>2</v>
      </c>
      <c r="U698" s="388">
        <v>2</v>
      </c>
      <c r="V698" s="388">
        <v>2</v>
      </c>
      <c r="W698" s="388">
        <v>3</v>
      </c>
      <c r="X698" s="388" t="s">
        <v>4480</v>
      </c>
      <c r="Y698" s="401">
        <v>10004672</v>
      </c>
      <c r="Z698" s="400">
        <v>42388</v>
      </c>
      <c r="AA698" s="400">
        <v>42391</v>
      </c>
      <c r="AB698" s="388" t="s">
        <v>103</v>
      </c>
      <c r="AC698" s="388" t="s">
        <v>4660</v>
      </c>
      <c r="AD698" s="388">
        <v>3</v>
      </c>
      <c r="AE698" s="388">
        <v>3</v>
      </c>
      <c r="AF698" s="388">
        <v>3</v>
      </c>
      <c r="AG698" s="388">
        <v>2</v>
      </c>
      <c r="AH698" s="388">
        <v>3</v>
      </c>
      <c r="AI698" s="388" t="s">
        <v>118</v>
      </c>
    </row>
    <row r="699" spans="1:35" ht="12.75" customHeight="1" x14ac:dyDescent="0.2">
      <c r="A699" s="397" t="str">
        <f t="shared" si="10"/>
        <v>Ofsted Webpage</v>
      </c>
      <c r="B699" s="388">
        <v>130423</v>
      </c>
      <c r="C699" s="388">
        <v>108526</v>
      </c>
      <c r="D699" s="388">
        <v>10001476</v>
      </c>
      <c r="E699" s="388" t="s">
        <v>5011</v>
      </c>
      <c r="F699" s="388" t="s">
        <v>107</v>
      </c>
      <c r="G699" s="388" t="s">
        <v>11</v>
      </c>
      <c r="H699" s="388" t="s">
        <v>563</v>
      </c>
      <c r="I699" s="388" t="s">
        <v>115</v>
      </c>
      <c r="J699" s="388" t="s">
        <v>115</v>
      </c>
      <c r="K699" s="400" t="s">
        <v>195</v>
      </c>
      <c r="L699" s="388" t="s">
        <v>195</v>
      </c>
      <c r="M699" s="403" t="s">
        <v>195</v>
      </c>
      <c r="N699" s="388" t="s">
        <v>195</v>
      </c>
      <c r="O699" s="388" t="s">
        <v>195</v>
      </c>
      <c r="P699" s="400" t="s">
        <v>195</v>
      </c>
      <c r="Q699" s="400" t="s">
        <v>195</v>
      </c>
      <c r="R699" s="400" t="s">
        <v>195</v>
      </c>
      <c r="S699" s="388" t="s">
        <v>195</v>
      </c>
      <c r="T699" s="388" t="s">
        <v>195</v>
      </c>
      <c r="U699" s="388" t="s">
        <v>195</v>
      </c>
      <c r="V699" s="388" t="s">
        <v>195</v>
      </c>
      <c r="W699" s="388" t="s">
        <v>195</v>
      </c>
      <c r="X699" s="388" t="s">
        <v>195</v>
      </c>
      <c r="Y699" s="401" t="s">
        <v>195</v>
      </c>
      <c r="Z699" s="400" t="s">
        <v>195</v>
      </c>
      <c r="AA699" s="400" t="s">
        <v>195</v>
      </c>
      <c r="AB699" s="388" t="s">
        <v>195</v>
      </c>
      <c r="AC699" s="388" t="s">
        <v>195</v>
      </c>
      <c r="AD699" s="388" t="s">
        <v>195</v>
      </c>
      <c r="AE699" s="388" t="s">
        <v>195</v>
      </c>
      <c r="AF699" s="388" t="s">
        <v>195</v>
      </c>
      <c r="AG699" s="388" t="s">
        <v>195</v>
      </c>
      <c r="AH699" s="388" t="s">
        <v>195</v>
      </c>
      <c r="AI699" s="388" t="s">
        <v>195</v>
      </c>
    </row>
    <row r="700" spans="1:35" ht="12.75" customHeight="1" x14ac:dyDescent="0.2">
      <c r="A700" s="397" t="str">
        <f t="shared" si="10"/>
        <v>Ofsted Webpage</v>
      </c>
      <c r="B700" s="388">
        <v>130424</v>
      </c>
      <c r="C700" s="388">
        <v>106542</v>
      </c>
      <c r="D700" s="388">
        <v>10000528</v>
      </c>
      <c r="E700" s="388" t="s">
        <v>3667</v>
      </c>
      <c r="F700" s="388" t="s">
        <v>107</v>
      </c>
      <c r="G700" s="388" t="s">
        <v>11</v>
      </c>
      <c r="H700" s="388" t="s">
        <v>350</v>
      </c>
      <c r="I700" s="388" t="s">
        <v>115</v>
      </c>
      <c r="J700" s="388" t="s">
        <v>115</v>
      </c>
      <c r="K700" s="400">
        <v>42879</v>
      </c>
      <c r="L700" s="388">
        <v>1</v>
      </c>
      <c r="M700" s="403" t="s">
        <v>3668</v>
      </c>
      <c r="N700" s="388" t="s">
        <v>109</v>
      </c>
      <c r="O700" s="388" t="s">
        <v>104</v>
      </c>
      <c r="P700" s="400">
        <v>41386</v>
      </c>
      <c r="Q700" s="400">
        <v>41390</v>
      </c>
      <c r="R700" s="400">
        <v>41429</v>
      </c>
      <c r="S700" s="388">
        <v>2</v>
      </c>
      <c r="T700" s="388">
        <v>1</v>
      </c>
      <c r="U700" s="388">
        <v>2</v>
      </c>
      <c r="V700" s="388" t="s">
        <v>96</v>
      </c>
      <c r="W700" s="388">
        <v>2</v>
      </c>
      <c r="X700" s="388" t="s">
        <v>96</v>
      </c>
      <c r="Y700" s="401" t="s">
        <v>5012</v>
      </c>
      <c r="Z700" s="400">
        <v>39202</v>
      </c>
      <c r="AA700" s="400">
        <v>39206</v>
      </c>
      <c r="AB700" s="388" t="s">
        <v>4666</v>
      </c>
      <c r="AC700" s="388" t="s">
        <v>4660</v>
      </c>
      <c r="AD700" s="388">
        <v>2</v>
      </c>
      <c r="AE700" s="388">
        <v>2</v>
      </c>
      <c r="AF700" s="388">
        <v>2</v>
      </c>
      <c r="AG700" s="388" t="s">
        <v>96</v>
      </c>
      <c r="AH700" s="388">
        <v>2</v>
      </c>
      <c r="AI700" s="388" t="s">
        <v>4537</v>
      </c>
    </row>
    <row r="701" spans="1:35" ht="12.75" customHeight="1" x14ac:dyDescent="0.2">
      <c r="A701" s="397" t="str">
        <f t="shared" si="10"/>
        <v>Ofsted Webpage</v>
      </c>
      <c r="B701" s="388">
        <v>130425</v>
      </c>
      <c r="C701" s="388">
        <v>108532</v>
      </c>
      <c r="D701" s="388">
        <v>10000533</v>
      </c>
      <c r="E701" s="388" t="s">
        <v>1241</v>
      </c>
      <c r="F701" s="388" t="s">
        <v>107</v>
      </c>
      <c r="G701" s="388" t="s">
        <v>11</v>
      </c>
      <c r="H701" s="388" t="s">
        <v>1242</v>
      </c>
      <c r="I701" s="388" t="s">
        <v>115</v>
      </c>
      <c r="J701" s="388" t="s">
        <v>115</v>
      </c>
      <c r="K701" s="400">
        <v>42312</v>
      </c>
      <c r="L701" s="388">
        <v>1</v>
      </c>
      <c r="M701" s="403" t="s">
        <v>5013</v>
      </c>
      <c r="N701" s="388" t="s">
        <v>4666</v>
      </c>
      <c r="O701" s="388" t="s">
        <v>104</v>
      </c>
      <c r="P701" s="400">
        <v>40147</v>
      </c>
      <c r="Q701" s="400">
        <v>40151</v>
      </c>
      <c r="R701" s="400">
        <v>40191</v>
      </c>
      <c r="S701" s="388">
        <v>2</v>
      </c>
      <c r="T701" s="388">
        <v>2</v>
      </c>
      <c r="U701" s="388">
        <v>2</v>
      </c>
      <c r="V701" s="388" t="s">
        <v>96</v>
      </c>
      <c r="W701" s="388">
        <v>2</v>
      </c>
      <c r="X701" s="388" t="s">
        <v>96</v>
      </c>
      <c r="Y701" s="401" t="s">
        <v>5014</v>
      </c>
      <c r="Z701" s="400">
        <v>38845</v>
      </c>
      <c r="AA701" s="400">
        <v>38849</v>
      </c>
      <c r="AB701" s="388" t="s">
        <v>4674</v>
      </c>
      <c r="AC701" s="388" t="s">
        <v>4660</v>
      </c>
      <c r="AD701" s="388">
        <v>2</v>
      </c>
      <c r="AE701" s="388">
        <v>2</v>
      </c>
      <c r="AF701" s="388">
        <v>2</v>
      </c>
      <c r="AG701" s="388" t="s">
        <v>96</v>
      </c>
      <c r="AH701" s="388">
        <v>2</v>
      </c>
      <c r="AI701" s="388" t="s">
        <v>4537</v>
      </c>
    </row>
    <row r="702" spans="1:35" ht="12.75" customHeight="1" x14ac:dyDescent="0.2">
      <c r="A702" s="397" t="str">
        <f t="shared" si="10"/>
        <v>Ofsted Webpage</v>
      </c>
      <c r="B702" s="388">
        <v>130427</v>
      </c>
      <c r="C702" s="388">
        <v>108376</v>
      </c>
      <c r="D702" s="388">
        <v>10007609</v>
      </c>
      <c r="E702" s="388" t="s">
        <v>5015</v>
      </c>
      <c r="F702" s="388" t="s">
        <v>100</v>
      </c>
      <c r="G702" s="388" t="s">
        <v>11</v>
      </c>
      <c r="H702" s="388" t="s">
        <v>1242</v>
      </c>
      <c r="I702" s="388" t="s">
        <v>115</v>
      </c>
      <c r="J702" s="388" t="s">
        <v>115</v>
      </c>
      <c r="K702" s="400" t="s">
        <v>195</v>
      </c>
      <c r="L702" s="388" t="s">
        <v>195</v>
      </c>
      <c r="M702" s="403" t="s">
        <v>5016</v>
      </c>
      <c r="N702" s="388" t="s">
        <v>5017</v>
      </c>
      <c r="O702" s="388" t="s">
        <v>104</v>
      </c>
      <c r="P702" s="400">
        <v>39106</v>
      </c>
      <c r="Q702" s="400">
        <v>39106</v>
      </c>
      <c r="R702" s="400">
        <v>39143</v>
      </c>
      <c r="S702" s="388">
        <v>1</v>
      </c>
      <c r="T702" s="388">
        <v>1</v>
      </c>
      <c r="U702" s="388">
        <v>1</v>
      </c>
      <c r="V702" s="388" t="s">
        <v>96</v>
      </c>
      <c r="W702" s="388">
        <v>1</v>
      </c>
      <c r="X702" s="388" t="s">
        <v>96</v>
      </c>
      <c r="Y702" s="401" t="s">
        <v>195</v>
      </c>
      <c r="Z702" s="400" t="s">
        <v>195</v>
      </c>
      <c r="AA702" s="400" t="s">
        <v>195</v>
      </c>
      <c r="AB702" s="388" t="s">
        <v>195</v>
      </c>
      <c r="AC702" s="388" t="s">
        <v>195</v>
      </c>
      <c r="AD702" s="388" t="s">
        <v>195</v>
      </c>
      <c r="AE702" s="388" t="s">
        <v>195</v>
      </c>
      <c r="AF702" s="388" t="s">
        <v>195</v>
      </c>
      <c r="AG702" s="388" t="s">
        <v>195</v>
      </c>
      <c r="AH702" s="388" t="s">
        <v>195</v>
      </c>
      <c r="AI702" s="388" t="s">
        <v>4479</v>
      </c>
    </row>
    <row r="703" spans="1:35" ht="12.75" customHeight="1" x14ac:dyDescent="0.2">
      <c r="A703" s="397" t="str">
        <f t="shared" si="10"/>
        <v>Ofsted Webpage</v>
      </c>
      <c r="B703" s="388">
        <v>130430</v>
      </c>
      <c r="C703" s="388">
        <v>105711</v>
      </c>
      <c r="D703" s="388">
        <v>10000948</v>
      </c>
      <c r="E703" s="388" t="s">
        <v>5018</v>
      </c>
      <c r="F703" s="388" t="s">
        <v>107</v>
      </c>
      <c r="G703" s="388" t="s">
        <v>11</v>
      </c>
      <c r="H703" s="388" t="s">
        <v>419</v>
      </c>
      <c r="I703" s="388" t="s">
        <v>115</v>
      </c>
      <c r="J703" s="388" t="s">
        <v>115</v>
      </c>
      <c r="K703" s="400" t="s">
        <v>195</v>
      </c>
      <c r="L703" s="388" t="s">
        <v>195</v>
      </c>
      <c r="M703" s="403" t="s">
        <v>195</v>
      </c>
      <c r="N703" s="388" t="s">
        <v>195</v>
      </c>
      <c r="O703" s="388" t="s">
        <v>195</v>
      </c>
      <c r="P703" s="400" t="s">
        <v>195</v>
      </c>
      <c r="Q703" s="400" t="s">
        <v>195</v>
      </c>
      <c r="R703" s="400" t="s">
        <v>195</v>
      </c>
      <c r="S703" s="388" t="s">
        <v>195</v>
      </c>
      <c r="T703" s="388" t="s">
        <v>195</v>
      </c>
      <c r="U703" s="388" t="s">
        <v>195</v>
      </c>
      <c r="V703" s="388" t="s">
        <v>195</v>
      </c>
      <c r="W703" s="388" t="s">
        <v>195</v>
      </c>
      <c r="X703" s="388" t="s">
        <v>195</v>
      </c>
      <c r="Y703" s="401" t="s">
        <v>195</v>
      </c>
      <c r="Z703" s="400" t="s">
        <v>195</v>
      </c>
      <c r="AA703" s="400" t="s">
        <v>195</v>
      </c>
      <c r="AB703" s="388" t="s">
        <v>195</v>
      </c>
      <c r="AC703" s="388" t="s">
        <v>195</v>
      </c>
      <c r="AD703" s="388" t="s">
        <v>195</v>
      </c>
      <c r="AE703" s="388" t="s">
        <v>195</v>
      </c>
      <c r="AF703" s="388" t="s">
        <v>195</v>
      </c>
      <c r="AG703" s="388" t="s">
        <v>195</v>
      </c>
      <c r="AH703" s="388" t="s">
        <v>195</v>
      </c>
      <c r="AI703" s="388" t="s">
        <v>195</v>
      </c>
    </row>
    <row r="704" spans="1:35" ht="12.75" customHeight="1" x14ac:dyDescent="0.2">
      <c r="A704" s="397" t="str">
        <f t="shared" si="10"/>
        <v>Ofsted Webpage</v>
      </c>
      <c r="B704" s="388">
        <v>130432</v>
      </c>
      <c r="C704" s="388">
        <v>105714</v>
      </c>
      <c r="D704" s="388">
        <v>10001778</v>
      </c>
      <c r="E704" s="388" t="s">
        <v>2757</v>
      </c>
      <c r="F704" s="388" t="s">
        <v>107</v>
      </c>
      <c r="G704" s="388" t="s">
        <v>11</v>
      </c>
      <c r="H704" s="388" t="s">
        <v>515</v>
      </c>
      <c r="I704" s="388" t="s">
        <v>115</v>
      </c>
      <c r="J704" s="388" t="s">
        <v>115</v>
      </c>
      <c r="K704" s="400">
        <v>43117</v>
      </c>
      <c r="L704" s="388">
        <v>1</v>
      </c>
      <c r="M704" s="403" t="s">
        <v>2758</v>
      </c>
      <c r="N704" s="388" t="s">
        <v>146</v>
      </c>
      <c r="O704" s="388" t="s">
        <v>104</v>
      </c>
      <c r="P704" s="400">
        <v>41757</v>
      </c>
      <c r="Q704" s="400">
        <v>41761</v>
      </c>
      <c r="R704" s="400">
        <v>41800</v>
      </c>
      <c r="S704" s="388">
        <v>2</v>
      </c>
      <c r="T704" s="388">
        <v>2</v>
      </c>
      <c r="U704" s="388">
        <v>2</v>
      </c>
      <c r="V704" s="388" t="s">
        <v>96</v>
      </c>
      <c r="W704" s="388">
        <v>3</v>
      </c>
      <c r="X704" s="388" t="s">
        <v>96</v>
      </c>
      <c r="Y704" s="401" t="s">
        <v>3675</v>
      </c>
      <c r="Z704" s="400">
        <v>41253</v>
      </c>
      <c r="AA704" s="400">
        <v>41257</v>
      </c>
      <c r="AB704" s="388" t="s">
        <v>109</v>
      </c>
      <c r="AC704" s="388" t="s">
        <v>4660</v>
      </c>
      <c r="AD704" s="388">
        <v>3</v>
      </c>
      <c r="AE704" s="388">
        <v>3</v>
      </c>
      <c r="AF704" s="388">
        <v>3</v>
      </c>
      <c r="AG704" s="388" t="s">
        <v>96</v>
      </c>
      <c r="AH704" s="388">
        <v>4</v>
      </c>
      <c r="AI704" s="388" t="s">
        <v>118</v>
      </c>
    </row>
    <row r="705" spans="1:35" ht="12.75" customHeight="1" x14ac:dyDescent="0.2">
      <c r="A705" s="397" t="str">
        <f t="shared" si="10"/>
        <v>Ofsted Webpage</v>
      </c>
      <c r="B705" s="388">
        <v>130433</v>
      </c>
      <c r="C705" s="405">
        <v>108430</v>
      </c>
      <c r="D705" s="388">
        <v>10001705</v>
      </c>
      <c r="E705" s="405" t="s">
        <v>2760</v>
      </c>
      <c r="F705" s="388" t="s">
        <v>100</v>
      </c>
      <c r="G705" s="388" t="s">
        <v>11</v>
      </c>
      <c r="H705" s="388" t="s">
        <v>515</v>
      </c>
      <c r="I705" s="388" t="s">
        <v>115</v>
      </c>
      <c r="J705" s="388" t="s">
        <v>115</v>
      </c>
      <c r="K705" s="400">
        <v>43180</v>
      </c>
      <c r="L705" s="404">
        <v>1</v>
      </c>
      <c r="M705" s="388" t="s">
        <v>2761</v>
      </c>
      <c r="N705" s="388" t="s">
        <v>520</v>
      </c>
      <c r="O705" s="388" t="s">
        <v>5986</v>
      </c>
      <c r="P705" s="400">
        <v>41695</v>
      </c>
      <c r="Q705" s="400">
        <v>41698</v>
      </c>
      <c r="R705" s="400">
        <v>41733</v>
      </c>
      <c r="S705" s="388">
        <v>2</v>
      </c>
      <c r="T705" s="388">
        <v>2</v>
      </c>
      <c r="U705" s="388">
        <v>2</v>
      </c>
      <c r="V705" s="388" t="s">
        <v>96</v>
      </c>
      <c r="W705" s="388">
        <v>3</v>
      </c>
      <c r="X705" s="388" t="s">
        <v>96</v>
      </c>
      <c r="Y705" s="388" t="s">
        <v>3677</v>
      </c>
      <c r="Z705" s="400">
        <v>41289</v>
      </c>
      <c r="AA705" s="400">
        <v>41292</v>
      </c>
      <c r="AB705" s="388" t="s">
        <v>520</v>
      </c>
      <c r="AC705" s="388" t="s">
        <v>4660</v>
      </c>
      <c r="AD705" s="388">
        <v>4</v>
      </c>
      <c r="AE705" s="388">
        <v>3</v>
      </c>
      <c r="AF705" s="388">
        <v>3</v>
      </c>
      <c r="AG705" s="388" t="s">
        <v>96</v>
      </c>
      <c r="AH705" s="388">
        <v>4</v>
      </c>
      <c r="AI705" s="388" t="s">
        <v>118</v>
      </c>
    </row>
    <row r="706" spans="1:35" ht="12.75" customHeight="1" x14ac:dyDescent="0.2">
      <c r="A706" s="397" t="str">
        <f t="shared" si="10"/>
        <v>Ofsted Webpage</v>
      </c>
      <c r="B706" s="388">
        <v>130434</v>
      </c>
      <c r="C706" s="388">
        <v>108414</v>
      </c>
      <c r="D706" s="388">
        <v>10003500</v>
      </c>
      <c r="E706" s="388" t="s">
        <v>2763</v>
      </c>
      <c r="F706" s="388" t="s">
        <v>100</v>
      </c>
      <c r="G706" s="388" t="s">
        <v>11</v>
      </c>
      <c r="H706" s="388" t="s">
        <v>515</v>
      </c>
      <c r="I706" s="388" t="s">
        <v>115</v>
      </c>
      <c r="J706" s="388" t="s">
        <v>115</v>
      </c>
      <c r="K706" s="400" t="s">
        <v>195</v>
      </c>
      <c r="L706" s="388" t="s">
        <v>195</v>
      </c>
      <c r="M706" s="403">
        <v>10030887</v>
      </c>
      <c r="N706" s="388" t="s">
        <v>103</v>
      </c>
      <c r="O706" s="388" t="s">
        <v>104</v>
      </c>
      <c r="P706" s="400">
        <v>43011</v>
      </c>
      <c r="Q706" s="400">
        <v>43014</v>
      </c>
      <c r="R706" s="400">
        <v>43047</v>
      </c>
      <c r="S706" s="388">
        <v>3</v>
      </c>
      <c r="T706" s="388">
        <v>3</v>
      </c>
      <c r="U706" s="388">
        <v>3</v>
      </c>
      <c r="V706" s="388">
        <v>2</v>
      </c>
      <c r="W706" s="388">
        <v>3</v>
      </c>
      <c r="X706" s="388" t="s">
        <v>4480</v>
      </c>
      <c r="Y706" s="401" t="s">
        <v>2764</v>
      </c>
      <c r="Z706" s="400">
        <v>41548</v>
      </c>
      <c r="AA706" s="400">
        <v>41551</v>
      </c>
      <c r="AB706" s="388" t="s">
        <v>103</v>
      </c>
      <c r="AC706" s="388" t="s">
        <v>4660</v>
      </c>
      <c r="AD706" s="388">
        <v>1</v>
      </c>
      <c r="AE706" s="388">
        <v>1</v>
      </c>
      <c r="AF706" s="388">
        <v>1</v>
      </c>
      <c r="AG706" s="388" t="s">
        <v>96</v>
      </c>
      <c r="AH706" s="388">
        <v>2</v>
      </c>
      <c r="AI706" s="388" t="s">
        <v>139</v>
      </c>
    </row>
    <row r="707" spans="1:35" ht="12.75" customHeight="1" x14ac:dyDescent="0.2">
      <c r="A707" s="397" t="str">
        <f t="shared" si="10"/>
        <v>Ofsted Webpage</v>
      </c>
      <c r="B707" s="388">
        <v>130438</v>
      </c>
      <c r="C707" s="388">
        <v>108318</v>
      </c>
      <c r="D707" s="388">
        <v>10001148</v>
      </c>
      <c r="E707" s="388" t="s">
        <v>406</v>
      </c>
      <c r="F707" s="388" t="s">
        <v>274</v>
      </c>
      <c r="G707" s="388" t="s">
        <v>11</v>
      </c>
      <c r="H707" s="388" t="s">
        <v>392</v>
      </c>
      <c r="I707" s="388" t="s">
        <v>115</v>
      </c>
      <c r="J707" s="388" t="s">
        <v>115</v>
      </c>
      <c r="K707" s="400">
        <v>42704</v>
      </c>
      <c r="L707" s="388">
        <v>1</v>
      </c>
      <c r="M707" s="403" t="s">
        <v>408</v>
      </c>
      <c r="N707" s="388" t="s">
        <v>109</v>
      </c>
      <c r="O707" s="388" t="s">
        <v>104</v>
      </c>
      <c r="P707" s="400">
        <v>41303</v>
      </c>
      <c r="Q707" s="400">
        <v>41306</v>
      </c>
      <c r="R707" s="400">
        <v>41341</v>
      </c>
      <c r="S707" s="388">
        <v>2</v>
      </c>
      <c r="T707" s="388">
        <v>2</v>
      </c>
      <c r="U707" s="388">
        <v>2</v>
      </c>
      <c r="V707" s="388" t="s">
        <v>96</v>
      </c>
      <c r="W707" s="388">
        <v>3</v>
      </c>
      <c r="X707" s="388" t="s">
        <v>96</v>
      </c>
      <c r="Y707" s="401" t="s">
        <v>5019</v>
      </c>
      <c r="Z707" s="400">
        <v>39533</v>
      </c>
      <c r="AA707" s="400">
        <v>39534</v>
      </c>
      <c r="AB707" s="388" t="s">
        <v>4668</v>
      </c>
      <c r="AC707" s="388" t="s">
        <v>4660</v>
      </c>
      <c r="AD707" s="388">
        <v>2</v>
      </c>
      <c r="AE707" s="388">
        <v>2</v>
      </c>
      <c r="AF707" s="388">
        <v>2</v>
      </c>
      <c r="AG707" s="388" t="s">
        <v>96</v>
      </c>
      <c r="AH707" s="388">
        <v>2</v>
      </c>
      <c r="AI707" s="388" t="s">
        <v>4537</v>
      </c>
    </row>
    <row r="708" spans="1:35" ht="12.75" customHeight="1" x14ac:dyDescent="0.2">
      <c r="A708" s="397" t="str">
        <f t="shared" si="10"/>
        <v>Ofsted Webpage</v>
      </c>
      <c r="B708" s="388">
        <v>130440</v>
      </c>
      <c r="C708" s="388">
        <v>108462</v>
      </c>
      <c r="D708" s="388">
        <v>10009439</v>
      </c>
      <c r="E708" s="388" t="s">
        <v>215</v>
      </c>
      <c r="F708" s="388" t="s">
        <v>107</v>
      </c>
      <c r="G708" s="388" t="s">
        <v>11</v>
      </c>
      <c r="H708" s="388" t="s">
        <v>216</v>
      </c>
      <c r="I708" s="388" t="s">
        <v>115</v>
      </c>
      <c r="J708" s="388" t="s">
        <v>115</v>
      </c>
      <c r="K708" s="400" t="s">
        <v>195</v>
      </c>
      <c r="L708" s="388" t="s">
        <v>195</v>
      </c>
      <c r="M708" s="403">
        <v>10022554</v>
      </c>
      <c r="N708" s="388" t="s">
        <v>217</v>
      </c>
      <c r="O708" s="388" t="s">
        <v>104</v>
      </c>
      <c r="P708" s="400">
        <v>42766</v>
      </c>
      <c r="Q708" s="400">
        <v>42769</v>
      </c>
      <c r="R708" s="400">
        <v>42800</v>
      </c>
      <c r="S708" s="388">
        <v>2</v>
      </c>
      <c r="T708" s="388">
        <v>2</v>
      </c>
      <c r="U708" s="388">
        <v>2</v>
      </c>
      <c r="V708" s="388">
        <v>2</v>
      </c>
      <c r="W708" s="388">
        <v>2</v>
      </c>
      <c r="X708" s="388" t="s">
        <v>4480</v>
      </c>
      <c r="Y708" s="401">
        <v>10004676</v>
      </c>
      <c r="Z708" s="400">
        <v>42269</v>
      </c>
      <c r="AA708" s="400">
        <v>42272</v>
      </c>
      <c r="AB708" s="388" t="s">
        <v>146</v>
      </c>
      <c r="AC708" s="388" t="s">
        <v>4660</v>
      </c>
      <c r="AD708" s="388">
        <v>4</v>
      </c>
      <c r="AE708" s="388">
        <v>4</v>
      </c>
      <c r="AF708" s="388">
        <v>4</v>
      </c>
      <c r="AG708" s="388">
        <v>4</v>
      </c>
      <c r="AH708" s="388">
        <v>4</v>
      </c>
      <c r="AI708" s="388" t="s">
        <v>118</v>
      </c>
    </row>
    <row r="709" spans="1:35" ht="12.75" customHeight="1" x14ac:dyDescent="0.2">
      <c r="A709" s="397" t="str">
        <f t="shared" ref="A709:A772" si="11">IF(B709&lt;&gt;"",HYPERLINK(CONCATENATE("http://reports.ofsted.gov.uk/inspection-reports/find-inspection-report/provider/ELS/",B709),"Ofsted Webpage"),"")</f>
        <v>Ofsted Webpage</v>
      </c>
      <c r="B709" s="388">
        <v>130443</v>
      </c>
      <c r="C709" s="388">
        <v>108359</v>
      </c>
      <c r="D709" s="388">
        <v>10006148</v>
      </c>
      <c r="E709" s="388" t="s">
        <v>5020</v>
      </c>
      <c r="F709" s="388" t="s">
        <v>100</v>
      </c>
      <c r="G709" s="388" t="s">
        <v>11</v>
      </c>
      <c r="H709" s="388" t="s">
        <v>216</v>
      </c>
      <c r="I709" s="388" t="s">
        <v>115</v>
      </c>
      <c r="J709" s="388" t="s">
        <v>115</v>
      </c>
      <c r="K709" s="400" t="s">
        <v>195</v>
      </c>
      <c r="L709" s="388" t="s">
        <v>195</v>
      </c>
      <c r="M709" s="403" t="s">
        <v>5021</v>
      </c>
      <c r="N709" s="388" t="s">
        <v>5007</v>
      </c>
      <c r="O709" s="388" t="s">
        <v>104</v>
      </c>
      <c r="P709" s="400">
        <v>39539</v>
      </c>
      <c r="Q709" s="400">
        <v>39540</v>
      </c>
      <c r="R709" s="400">
        <v>39584</v>
      </c>
      <c r="S709" s="388">
        <v>1</v>
      </c>
      <c r="T709" s="388">
        <v>1</v>
      </c>
      <c r="U709" s="388">
        <v>1</v>
      </c>
      <c r="V709" s="388" t="s">
        <v>96</v>
      </c>
      <c r="W709" s="388">
        <v>1</v>
      </c>
      <c r="X709" s="388" t="s">
        <v>96</v>
      </c>
      <c r="Y709" s="401" t="s">
        <v>195</v>
      </c>
      <c r="Z709" s="400" t="s">
        <v>195</v>
      </c>
      <c r="AA709" s="400" t="s">
        <v>195</v>
      </c>
      <c r="AB709" s="388" t="s">
        <v>195</v>
      </c>
      <c r="AC709" s="388" t="s">
        <v>195</v>
      </c>
      <c r="AD709" s="388" t="s">
        <v>195</v>
      </c>
      <c r="AE709" s="388" t="s">
        <v>195</v>
      </c>
      <c r="AF709" s="388" t="s">
        <v>195</v>
      </c>
      <c r="AG709" s="388" t="s">
        <v>195</v>
      </c>
      <c r="AH709" s="388" t="s">
        <v>195</v>
      </c>
      <c r="AI709" s="388" t="s">
        <v>4479</v>
      </c>
    </row>
    <row r="710" spans="1:35" ht="12.75" customHeight="1" x14ac:dyDescent="0.2">
      <c r="A710" s="397" t="str">
        <f t="shared" si="11"/>
        <v>Ofsted Webpage</v>
      </c>
      <c r="B710" s="388">
        <v>130444</v>
      </c>
      <c r="C710" s="388">
        <v>108521</v>
      </c>
      <c r="D710" s="388">
        <v>10002935</v>
      </c>
      <c r="E710" s="388" t="s">
        <v>1247</v>
      </c>
      <c r="F710" s="388" t="s">
        <v>107</v>
      </c>
      <c r="G710" s="388" t="s">
        <v>11</v>
      </c>
      <c r="H710" s="388" t="s">
        <v>248</v>
      </c>
      <c r="I710" s="388" t="s">
        <v>115</v>
      </c>
      <c r="J710" s="388" t="s">
        <v>115</v>
      </c>
      <c r="K710" s="400">
        <v>42383</v>
      </c>
      <c r="L710" s="388">
        <v>1</v>
      </c>
      <c r="M710" s="403" t="s">
        <v>5022</v>
      </c>
      <c r="N710" s="388" t="s">
        <v>4666</v>
      </c>
      <c r="O710" s="388" t="s">
        <v>104</v>
      </c>
      <c r="P710" s="400">
        <v>40581</v>
      </c>
      <c r="Q710" s="400">
        <v>40585</v>
      </c>
      <c r="R710" s="400">
        <v>40620</v>
      </c>
      <c r="S710" s="388">
        <v>2</v>
      </c>
      <c r="T710" s="388">
        <v>2</v>
      </c>
      <c r="U710" s="388">
        <v>2</v>
      </c>
      <c r="V710" s="388" t="s">
        <v>96</v>
      </c>
      <c r="W710" s="388">
        <v>3</v>
      </c>
      <c r="X710" s="388" t="s">
        <v>96</v>
      </c>
      <c r="Y710" s="401" t="s">
        <v>5023</v>
      </c>
      <c r="Z710" s="400">
        <v>39195</v>
      </c>
      <c r="AA710" s="400">
        <v>39199</v>
      </c>
      <c r="AB710" s="388" t="s">
        <v>4674</v>
      </c>
      <c r="AC710" s="388" t="s">
        <v>4660</v>
      </c>
      <c r="AD710" s="388">
        <v>2</v>
      </c>
      <c r="AE710" s="388">
        <v>2</v>
      </c>
      <c r="AF710" s="388">
        <v>2</v>
      </c>
      <c r="AG710" s="388" t="s">
        <v>96</v>
      </c>
      <c r="AH710" s="388">
        <v>2</v>
      </c>
      <c r="AI710" s="388" t="s">
        <v>4537</v>
      </c>
    </row>
    <row r="711" spans="1:35" ht="12.75" customHeight="1" x14ac:dyDescent="0.2">
      <c r="A711" s="397" t="str">
        <f t="shared" si="11"/>
        <v>Ofsted Webpage</v>
      </c>
      <c r="B711" s="388">
        <v>130445</v>
      </c>
      <c r="C711" s="388">
        <v>108421</v>
      </c>
      <c r="D711" s="388">
        <v>10002937</v>
      </c>
      <c r="E711" s="388" t="s">
        <v>247</v>
      </c>
      <c r="F711" s="388" t="s">
        <v>100</v>
      </c>
      <c r="G711" s="388" t="s">
        <v>11</v>
      </c>
      <c r="H711" s="388" t="s">
        <v>248</v>
      </c>
      <c r="I711" s="388" t="s">
        <v>115</v>
      </c>
      <c r="J711" s="388" t="s">
        <v>115</v>
      </c>
      <c r="K711" s="400" t="s">
        <v>195</v>
      </c>
      <c r="L711" s="388" t="s">
        <v>195</v>
      </c>
      <c r="M711" s="403">
        <v>10022546</v>
      </c>
      <c r="N711" s="388" t="s">
        <v>103</v>
      </c>
      <c r="O711" s="388" t="s">
        <v>104</v>
      </c>
      <c r="P711" s="400">
        <v>42752</v>
      </c>
      <c r="Q711" s="400">
        <v>42755</v>
      </c>
      <c r="R711" s="400">
        <v>42794</v>
      </c>
      <c r="S711" s="388">
        <v>3</v>
      </c>
      <c r="T711" s="388">
        <v>3</v>
      </c>
      <c r="U711" s="388">
        <v>3</v>
      </c>
      <c r="V711" s="388">
        <v>2</v>
      </c>
      <c r="W711" s="388">
        <v>3</v>
      </c>
      <c r="X711" s="388" t="s">
        <v>4480</v>
      </c>
      <c r="Y711" s="401" t="s">
        <v>249</v>
      </c>
      <c r="Z711" s="400">
        <v>41730</v>
      </c>
      <c r="AA711" s="400">
        <v>41733</v>
      </c>
      <c r="AB711" s="388" t="s">
        <v>250</v>
      </c>
      <c r="AC711" s="388" t="s">
        <v>4660</v>
      </c>
      <c r="AD711" s="388">
        <v>2</v>
      </c>
      <c r="AE711" s="388">
        <v>2</v>
      </c>
      <c r="AF711" s="388">
        <v>2</v>
      </c>
      <c r="AG711" s="388" t="s">
        <v>96</v>
      </c>
      <c r="AH711" s="388">
        <v>3</v>
      </c>
      <c r="AI711" s="388" t="s">
        <v>139</v>
      </c>
    </row>
    <row r="712" spans="1:35" ht="12.75" customHeight="1" x14ac:dyDescent="0.2">
      <c r="A712" s="397" t="str">
        <f t="shared" si="11"/>
        <v>Ofsted Webpage</v>
      </c>
      <c r="B712" s="388">
        <v>130446</v>
      </c>
      <c r="C712" s="388">
        <v>107770</v>
      </c>
      <c r="D712" s="388">
        <v>10007193</v>
      </c>
      <c r="E712" s="388" t="s">
        <v>5024</v>
      </c>
      <c r="F712" s="388" t="s">
        <v>107</v>
      </c>
      <c r="G712" s="388" t="s">
        <v>11</v>
      </c>
      <c r="H712" s="388" t="s">
        <v>860</v>
      </c>
      <c r="I712" s="388" t="s">
        <v>115</v>
      </c>
      <c r="J712" s="388" t="s">
        <v>115</v>
      </c>
      <c r="K712" s="400" t="s">
        <v>195</v>
      </c>
      <c r="L712" s="388" t="s">
        <v>195</v>
      </c>
      <c r="M712" s="403" t="s">
        <v>195</v>
      </c>
      <c r="N712" s="388" t="s">
        <v>195</v>
      </c>
      <c r="O712" s="388" t="s">
        <v>195</v>
      </c>
      <c r="P712" s="400" t="s">
        <v>195</v>
      </c>
      <c r="Q712" s="400" t="s">
        <v>195</v>
      </c>
      <c r="R712" s="400" t="s">
        <v>195</v>
      </c>
      <c r="S712" s="388" t="s">
        <v>195</v>
      </c>
      <c r="T712" s="388" t="s">
        <v>195</v>
      </c>
      <c r="U712" s="388" t="s">
        <v>195</v>
      </c>
      <c r="V712" s="388" t="s">
        <v>195</v>
      </c>
      <c r="W712" s="388" t="s">
        <v>195</v>
      </c>
      <c r="X712" s="388" t="s">
        <v>195</v>
      </c>
      <c r="Y712" s="401" t="s">
        <v>195</v>
      </c>
      <c r="Z712" s="400" t="s">
        <v>195</v>
      </c>
      <c r="AA712" s="400" t="s">
        <v>195</v>
      </c>
      <c r="AB712" s="388" t="s">
        <v>195</v>
      </c>
      <c r="AC712" s="388" t="s">
        <v>195</v>
      </c>
      <c r="AD712" s="388" t="s">
        <v>195</v>
      </c>
      <c r="AE712" s="388" t="s">
        <v>195</v>
      </c>
      <c r="AF712" s="388" t="s">
        <v>195</v>
      </c>
      <c r="AG712" s="388" t="s">
        <v>195</v>
      </c>
      <c r="AH712" s="388" t="s">
        <v>195</v>
      </c>
      <c r="AI712" s="388" t="s">
        <v>195</v>
      </c>
    </row>
    <row r="713" spans="1:35" ht="12.75" customHeight="1" x14ac:dyDescent="0.2">
      <c r="A713" s="397" t="str">
        <f t="shared" si="11"/>
        <v>Ofsted Webpage</v>
      </c>
      <c r="B713" s="388">
        <v>130447</v>
      </c>
      <c r="C713" s="388">
        <v>107143</v>
      </c>
      <c r="D713" s="388">
        <v>10007434</v>
      </c>
      <c r="E713" s="388" t="s">
        <v>2772</v>
      </c>
      <c r="F713" s="388" t="s">
        <v>107</v>
      </c>
      <c r="G713" s="388" t="s">
        <v>11</v>
      </c>
      <c r="H713" s="388" t="s">
        <v>551</v>
      </c>
      <c r="I713" s="388" t="s">
        <v>115</v>
      </c>
      <c r="J713" s="388" t="s">
        <v>115</v>
      </c>
      <c r="K713" s="400" t="s">
        <v>195</v>
      </c>
      <c r="L713" s="388" t="s">
        <v>195</v>
      </c>
      <c r="M713" s="403">
        <v>10037374</v>
      </c>
      <c r="N713" s="388" t="s">
        <v>109</v>
      </c>
      <c r="O713" s="388" t="s">
        <v>104</v>
      </c>
      <c r="P713" s="400">
        <v>43053</v>
      </c>
      <c r="Q713" s="400">
        <v>43056</v>
      </c>
      <c r="R713" s="400">
        <v>43105</v>
      </c>
      <c r="S713" s="388">
        <v>3</v>
      </c>
      <c r="T713" s="388">
        <v>3</v>
      </c>
      <c r="U713" s="388">
        <v>3</v>
      </c>
      <c r="V713" s="388">
        <v>3</v>
      </c>
      <c r="W713" s="388">
        <v>3</v>
      </c>
      <c r="X713" s="388" t="s">
        <v>4480</v>
      </c>
      <c r="Y713" s="401" t="s">
        <v>2773</v>
      </c>
      <c r="Z713" s="400">
        <v>41708</v>
      </c>
      <c r="AA713" s="400">
        <v>41712</v>
      </c>
      <c r="AB713" s="388" t="s">
        <v>109</v>
      </c>
      <c r="AC713" s="388" t="s">
        <v>4660</v>
      </c>
      <c r="AD713" s="388">
        <v>2</v>
      </c>
      <c r="AE713" s="388">
        <v>1</v>
      </c>
      <c r="AF713" s="388">
        <v>2</v>
      </c>
      <c r="AG713" s="388" t="s">
        <v>96</v>
      </c>
      <c r="AH713" s="388">
        <v>2</v>
      </c>
      <c r="AI713" s="388" t="s">
        <v>139</v>
      </c>
    </row>
    <row r="714" spans="1:35" ht="12.75" customHeight="1" x14ac:dyDescent="0.2">
      <c r="A714" s="397" t="str">
        <f t="shared" si="11"/>
        <v>Ofsted Webpage</v>
      </c>
      <c r="B714" s="388">
        <v>130448</v>
      </c>
      <c r="C714" s="388">
        <v>108514</v>
      </c>
      <c r="D714" s="388">
        <v>10003674</v>
      </c>
      <c r="E714" s="388" t="s">
        <v>5025</v>
      </c>
      <c r="F714" s="388" t="s">
        <v>107</v>
      </c>
      <c r="G714" s="388" t="s">
        <v>11</v>
      </c>
      <c r="H714" s="388" t="s">
        <v>1250</v>
      </c>
      <c r="I714" s="388" t="s">
        <v>115</v>
      </c>
      <c r="J714" s="388" t="s">
        <v>115</v>
      </c>
      <c r="K714" s="400" t="s">
        <v>195</v>
      </c>
      <c r="L714" s="388" t="s">
        <v>195</v>
      </c>
      <c r="M714" s="403" t="s">
        <v>195</v>
      </c>
      <c r="N714" s="388" t="s">
        <v>195</v>
      </c>
      <c r="O714" s="388" t="s">
        <v>195</v>
      </c>
      <c r="P714" s="400" t="s">
        <v>195</v>
      </c>
      <c r="Q714" s="400" t="s">
        <v>195</v>
      </c>
      <c r="R714" s="400" t="s">
        <v>195</v>
      </c>
      <c r="S714" s="388" t="s">
        <v>195</v>
      </c>
      <c r="T714" s="388" t="s">
        <v>195</v>
      </c>
      <c r="U714" s="388" t="s">
        <v>195</v>
      </c>
      <c r="V714" s="388" t="s">
        <v>195</v>
      </c>
      <c r="W714" s="388" t="s">
        <v>195</v>
      </c>
      <c r="X714" s="388" t="s">
        <v>195</v>
      </c>
      <c r="Y714" s="401" t="s">
        <v>195</v>
      </c>
      <c r="Z714" s="400" t="s">
        <v>195</v>
      </c>
      <c r="AA714" s="400" t="s">
        <v>195</v>
      </c>
      <c r="AB714" s="388" t="s">
        <v>195</v>
      </c>
      <c r="AC714" s="388" t="s">
        <v>195</v>
      </c>
      <c r="AD714" s="388" t="s">
        <v>195</v>
      </c>
      <c r="AE714" s="388" t="s">
        <v>195</v>
      </c>
      <c r="AF714" s="388" t="s">
        <v>195</v>
      </c>
      <c r="AG714" s="388" t="s">
        <v>195</v>
      </c>
      <c r="AH714" s="388" t="s">
        <v>195</v>
      </c>
      <c r="AI714" s="388" t="s">
        <v>195</v>
      </c>
    </row>
    <row r="715" spans="1:35" ht="12.75" customHeight="1" x14ac:dyDescent="0.2">
      <c r="A715" s="397" t="str">
        <f t="shared" si="11"/>
        <v>Ofsted Webpage</v>
      </c>
      <c r="B715" s="388">
        <v>130451</v>
      </c>
      <c r="C715" s="388">
        <v>108507</v>
      </c>
      <c r="D715" s="388">
        <v>10004607</v>
      </c>
      <c r="E715" s="388" t="s">
        <v>1252</v>
      </c>
      <c r="F715" s="388" t="s">
        <v>107</v>
      </c>
      <c r="G715" s="388" t="s">
        <v>11</v>
      </c>
      <c r="H715" s="388" t="s">
        <v>447</v>
      </c>
      <c r="I715" s="388" t="s">
        <v>115</v>
      </c>
      <c r="J715" s="388" t="s">
        <v>115</v>
      </c>
      <c r="K715" s="400" t="s">
        <v>195</v>
      </c>
      <c r="L715" s="388" t="s">
        <v>195</v>
      </c>
      <c r="M715" s="403">
        <v>10011419</v>
      </c>
      <c r="N715" s="388" t="s">
        <v>109</v>
      </c>
      <c r="O715" s="388" t="s">
        <v>104</v>
      </c>
      <c r="P715" s="400">
        <v>42486</v>
      </c>
      <c r="Q715" s="400">
        <v>42489</v>
      </c>
      <c r="R715" s="400">
        <v>42513</v>
      </c>
      <c r="S715" s="388">
        <v>2</v>
      </c>
      <c r="T715" s="388">
        <v>2</v>
      </c>
      <c r="U715" s="388">
        <v>2</v>
      </c>
      <c r="V715" s="388">
        <v>2</v>
      </c>
      <c r="W715" s="388">
        <v>2</v>
      </c>
      <c r="X715" s="388" t="s">
        <v>4480</v>
      </c>
      <c r="Y715" s="401" t="s">
        <v>3684</v>
      </c>
      <c r="Z715" s="400">
        <v>41302</v>
      </c>
      <c r="AA715" s="400">
        <v>41306</v>
      </c>
      <c r="AB715" s="388" t="s">
        <v>109</v>
      </c>
      <c r="AC715" s="388" t="s">
        <v>4660</v>
      </c>
      <c r="AD715" s="388">
        <v>2</v>
      </c>
      <c r="AE715" s="388">
        <v>2</v>
      </c>
      <c r="AF715" s="388">
        <v>2</v>
      </c>
      <c r="AG715" s="388" t="s">
        <v>96</v>
      </c>
      <c r="AH715" s="388">
        <v>2</v>
      </c>
      <c r="AI715" s="388" t="s">
        <v>4537</v>
      </c>
    </row>
    <row r="716" spans="1:35" ht="12.75" customHeight="1" x14ac:dyDescent="0.2">
      <c r="A716" s="397" t="str">
        <f t="shared" si="11"/>
        <v>Ofsted Webpage</v>
      </c>
      <c r="B716" s="388">
        <v>130452</v>
      </c>
      <c r="C716" s="388">
        <v>108407</v>
      </c>
      <c r="D716" s="388">
        <v>10004608</v>
      </c>
      <c r="E716" s="388" t="s">
        <v>1254</v>
      </c>
      <c r="F716" s="388" t="s">
        <v>100</v>
      </c>
      <c r="G716" s="388" t="s">
        <v>11</v>
      </c>
      <c r="H716" s="388" t="s">
        <v>447</v>
      </c>
      <c r="I716" s="388" t="s">
        <v>115</v>
      </c>
      <c r="J716" s="388" t="s">
        <v>115</v>
      </c>
      <c r="K716" s="400" t="s">
        <v>195</v>
      </c>
      <c r="L716" s="388" t="s">
        <v>195</v>
      </c>
      <c r="M716" s="403">
        <v>10004680</v>
      </c>
      <c r="N716" s="388" t="s">
        <v>250</v>
      </c>
      <c r="O716" s="388" t="s">
        <v>104</v>
      </c>
      <c r="P716" s="400">
        <v>42297</v>
      </c>
      <c r="Q716" s="400">
        <v>42300</v>
      </c>
      <c r="R716" s="400">
        <v>42332</v>
      </c>
      <c r="S716" s="388">
        <v>2</v>
      </c>
      <c r="T716" s="388">
        <v>2</v>
      </c>
      <c r="U716" s="388">
        <v>2</v>
      </c>
      <c r="V716" s="388">
        <v>2</v>
      </c>
      <c r="W716" s="388">
        <v>2</v>
      </c>
      <c r="X716" s="388" t="s">
        <v>4480</v>
      </c>
      <c r="Y716" s="401" t="s">
        <v>2010</v>
      </c>
      <c r="Z716" s="400">
        <v>41897</v>
      </c>
      <c r="AA716" s="400">
        <v>41901</v>
      </c>
      <c r="AB716" s="388" t="s">
        <v>103</v>
      </c>
      <c r="AC716" s="388" t="s">
        <v>4660</v>
      </c>
      <c r="AD716" s="388">
        <v>3</v>
      </c>
      <c r="AE716" s="388">
        <v>3</v>
      </c>
      <c r="AF716" s="388">
        <v>3</v>
      </c>
      <c r="AG716" s="388" t="s">
        <v>96</v>
      </c>
      <c r="AH716" s="388">
        <v>3</v>
      </c>
      <c r="AI716" s="388" t="s">
        <v>118</v>
      </c>
    </row>
    <row r="717" spans="1:35" ht="12.75" customHeight="1" x14ac:dyDescent="0.2">
      <c r="A717" s="397" t="str">
        <f t="shared" si="11"/>
        <v>Ofsted Webpage</v>
      </c>
      <c r="B717" s="388">
        <v>130454</v>
      </c>
      <c r="C717" s="388">
        <v>108449</v>
      </c>
      <c r="D717" s="388">
        <v>10005469</v>
      </c>
      <c r="E717" s="388" t="s">
        <v>1258</v>
      </c>
      <c r="F717" s="388" t="s">
        <v>107</v>
      </c>
      <c r="G717" s="388" t="s">
        <v>11</v>
      </c>
      <c r="H717" s="388" t="s">
        <v>505</v>
      </c>
      <c r="I717" s="388" t="s">
        <v>115</v>
      </c>
      <c r="J717" s="388" t="s">
        <v>115</v>
      </c>
      <c r="K717" s="400" t="s">
        <v>195</v>
      </c>
      <c r="L717" s="388" t="s">
        <v>195</v>
      </c>
      <c r="M717" s="403">
        <v>10037397</v>
      </c>
      <c r="N717" s="388" t="s">
        <v>146</v>
      </c>
      <c r="O717" s="388" t="s">
        <v>104</v>
      </c>
      <c r="P717" s="400">
        <v>43018</v>
      </c>
      <c r="Q717" s="400">
        <v>43021</v>
      </c>
      <c r="R717" s="400">
        <v>43056</v>
      </c>
      <c r="S717" s="388">
        <v>2</v>
      </c>
      <c r="T717" s="388">
        <v>2</v>
      </c>
      <c r="U717" s="388">
        <v>2</v>
      </c>
      <c r="V717" s="388">
        <v>2</v>
      </c>
      <c r="W717" s="388">
        <v>2</v>
      </c>
      <c r="X717" s="388" t="s">
        <v>4480</v>
      </c>
      <c r="Y717" s="401">
        <v>10004682</v>
      </c>
      <c r="Z717" s="400">
        <v>42318</v>
      </c>
      <c r="AA717" s="400">
        <v>42321</v>
      </c>
      <c r="AB717" s="388" t="s">
        <v>168</v>
      </c>
      <c r="AC717" s="388" t="s">
        <v>4660</v>
      </c>
      <c r="AD717" s="388">
        <v>3</v>
      </c>
      <c r="AE717" s="388">
        <v>3</v>
      </c>
      <c r="AF717" s="388">
        <v>3</v>
      </c>
      <c r="AG717" s="388">
        <v>3</v>
      </c>
      <c r="AH717" s="388">
        <v>3</v>
      </c>
      <c r="AI717" s="388" t="s">
        <v>118</v>
      </c>
    </row>
    <row r="718" spans="1:35" ht="12.75" customHeight="1" x14ac:dyDescent="0.2">
      <c r="A718" s="397" t="str">
        <f t="shared" si="11"/>
        <v>Ofsted Webpage</v>
      </c>
      <c r="B718" s="388">
        <v>130456</v>
      </c>
      <c r="C718" s="388">
        <v>108478</v>
      </c>
      <c r="D718" s="388">
        <v>10007321</v>
      </c>
      <c r="E718" s="388" t="s">
        <v>402</v>
      </c>
      <c r="F718" s="388" t="s">
        <v>107</v>
      </c>
      <c r="G718" s="388" t="s">
        <v>11</v>
      </c>
      <c r="H718" s="388" t="s">
        <v>403</v>
      </c>
      <c r="I718" s="388" t="s">
        <v>115</v>
      </c>
      <c r="J718" s="388" t="s">
        <v>115</v>
      </c>
      <c r="K718" s="400" t="s">
        <v>195</v>
      </c>
      <c r="L718" s="388" t="s">
        <v>195</v>
      </c>
      <c r="M718" s="403">
        <v>10041140</v>
      </c>
      <c r="N718" s="388" t="s">
        <v>146</v>
      </c>
      <c r="O718" s="388" t="s">
        <v>104</v>
      </c>
      <c r="P718" s="400">
        <v>43137</v>
      </c>
      <c r="Q718" s="400">
        <v>43140</v>
      </c>
      <c r="R718" s="400">
        <v>43178</v>
      </c>
      <c r="S718" s="388">
        <v>2</v>
      </c>
      <c r="T718" s="388">
        <v>2</v>
      </c>
      <c r="U718" s="388">
        <v>2</v>
      </c>
      <c r="V718" s="388">
        <v>2</v>
      </c>
      <c r="W718" s="388">
        <v>2</v>
      </c>
      <c r="X718" s="388" t="s">
        <v>4480</v>
      </c>
      <c r="Y718" s="401">
        <v>10004683</v>
      </c>
      <c r="Z718" s="400">
        <v>42682</v>
      </c>
      <c r="AA718" s="400">
        <v>42685</v>
      </c>
      <c r="AB718" s="388" t="s">
        <v>168</v>
      </c>
      <c r="AC718" s="388" t="s">
        <v>4660</v>
      </c>
      <c r="AD718" s="388">
        <v>3</v>
      </c>
      <c r="AE718" s="388">
        <v>2</v>
      </c>
      <c r="AF718" s="388">
        <v>3</v>
      </c>
      <c r="AG718" s="388">
        <v>2</v>
      </c>
      <c r="AH718" s="388">
        <v>3</v>
      </c>
      <c r="AI718" s="388" t="s">
        <v>118</v>
      </c>
    </row>
    <row r="719" spans="1:35" ht="12.75" customHeight="1" x14ac:dyDescent="0.2">
      <c r="A719" s="397" t="str">
        <f t="shared" si="11"/>
        <v>Ofsted Webpage</v>
      </c>
      <c r="B719" s="388">
        <v>130457</v>
      </c>
      <c r="C719" s="388">
        <v>108412</v>
      </c>
      <c r="D719" s="388">
        <v>10003899</v>
      </c>
      <c r="E719" s="388" t="s">
        <v>1260</v>
      </c>
      <c r="F719" s="388" t="s">
        <v>100</v>
      </c>
      <c r="G719" s="388" t="s">
        <v>11</v>
      </c>
      <c r="H719" s="388" t="s">
        <v>403</v>
      </c>
      <c r="I719" s="388" t="s">
        <v>115</v>
      </c>
      <c r="J719" s="388" t="s">
        <v>115</v>
      </c>
      <c r="K719" s="400" t="s">
        <v>195</v>
      </c>
      <c r="L719" s="388" t="s">
        <v>195</v>
      </c>
      <c r="M719" s="403">
        <v>10004684</v>
      </c>
      <c r="N719" s="388" t="s">
        <v>103</v>
      </c>
      <c r="O719" s="388" t="s">
        <v>104</v>
      </c>
      <c r="P719" s="400">
        <v>42423</v>
      </c>
      <c r="Q719" s="400">
        <v>42426</v>
      </c>
      <c r="R719" s="400">
        <v>42452</v>
      </c>
      <c r="S719" s="388">
        <v>2</v>
      </c>
      <c r="T719" s="388">
        <v>2</v>
      </c>
      <c r="U719" s="388">
        <v>2</v>
      </c>
      <c r="V719" s="388">
        <v>2</v>
      </c>
      <c r="W719" s="388">
        <v>2</v>
      </c>
      <c r="X719" s="388" t="s">
        <v>4480</v>
      </c>
      <c r="Y719" s="401" t="s">
        <v>3690</v>
      </c>
      <c r="Z719" s="400">
        <v>41288</v>
      </c>
      <c r="AA719" s="400">
        <v>41291</v>
      </c>
      <c r="AB719" s="388" t="s">
        <v>103</v>
      </c>
      <c r="AC719" s="388" t="s">
        <v>4660</v>
      </c>
      <c r="AD719" s="388">
        <v>2</v>
      </c>
      <c r="AE719" s="388">
        <v>2</v>
      </c>
      <c r="AF719" s="388">
        <v>2</v>
      </c>
      <c r="AG719" s="388" t="s">
        <v>96</v>
      </c>
      <c r="AH719" s="388">
        <v>2</v>
      </c>
      <c r="AI719" s="388" t="s">
        <v>4537</v>
      </c>
    </row>
    <row r="720" spans="1:35" ht="12.75" customHeight="1" x14ac:dyDescent="0.2">
      <c r="A720" s="397" t="str">
        <f t="shared" si="11"/>
        <v>Ofsted Webpage</v>
      </c>
      <c r="B720" s="388">
        <v>130458</v>
      </c>
      <c r="C720" s="388">
        <v>108393</v>
      </c>
      <c r="D720" s="388">
        <v>10005859</v>
      </c>
      <c r="E720" s="388" t="s">
        <v>1262</v>
      </c>
      <c r="F720" s="388" t="s">
        <v>100</v>
      </c>
      <c r="G720" s="388" t="s">
        <v>11</v>
      </c>
      <c r="H720" s="388" t="s">
        <v>403</v>
      </c>
      <c r="I720" s="388" t="s">
        <v>115</v>
      </c>
      <c r="J720" s="388" t="s">
        <v>115</v>
      </c>
      <c r="K720" s="400" t="s">
        <v>195</v>
      </c>
      <c r="L720" s="388" t="s">
        <v>195</v>
      </c>
      <c r="M720" s="403">
        <v>10041141</v>
      </c>
      <c r="N720" s="388" t="s">
        <v>250</v>
      </c>
      <c r="O720" s="388" t="s">
        <v>104</v>
      </c>
      <c r="P720" s="400">
        <v>43109</v>
      </c>
      <c r="Q720" s="400">
        <v>43112</v>
      </c>
      <c r="R720" s="400">
        <v>43144</v>
      </c>
      <c r="S720" s="388">
        <v>3</v>
      </c>
      <c r="T720" s="388">
        <v>2</v>
      </c>
      <c r="U720" s="388">
        <v>3</v>
      </c>
      <c r="V720" s="388">
        <v>3</v>
      </c>
      <c r="W720" s="388">
        <v>3</v>
      </c>
      <c r="X720" s="388" t="s">
        <v>4480</v>
      </c>
      <c r="Y720" s="401">
        <v>10011408</v>
      </c>
      <c r="Z720" s="400">
        <v>42402</v>
      </c>
      <c r="AA720" s="400">
        <v>42405</v>
      </c>
      <c r="AB720" s="388" t="s">
        <v>103</v>
      </c>
      <c r="AC720" s="388" t="s">
        <v>4660</v>
      </c>
      <c r="AD720" s="388">
        <v>3</v>
      </c>
      <c r="AE720" s="388">
        <v>3</v>
      </c>
      <c r="AF720" s="388">
        <v>3</v>
      </c>
      <c r="AG720" s="388">
        <v>3</v>
      </c>
      <c r="AH720" s="388">
        <v>3</v>
      </c>
      <c r="AI720" s="388" t="s">
        <v>4537</v>
      </c>
    </row>
    <row r="721" spans="1:35" ht="12.75" customHeight="1" x14ac:dyDescent="0.2">
      <c r="A721" s="397" t="str">
        <f t="shared" si="11"/>
        <v>Ofsted Webpage</v>
      </c>
      <c r="B721" s="388">
        <v>130461</v>
      </c>
      <c r="C721" s="388">
        <v>105074</v>
      </c>
      <c r="D721" s="388">
        <v>10005967</v>
      </c>
      <c r="E721" s="388" t="s">
        <v>1264</v>
      </c>
      <c r="F721" s="388" t="s">
        <v>107</v>
      </c>
      <c r="G721" s="388" t="s">
        <v>11</v>
      </c>
      <c r="H721" s="388" t="s">
        <v>173</v>
      </c>
      <c r="I721" s="388" t="s">
        <v>161</v>
      </c>
      <c r="J721" s="388" t="s">
        <v>161</v>
      </c>
      <c r="K721" s="400" t="s">
        <v>195</v>
      </c>
      <c r="L721" s="388" t="s">
        <v>195</v>
      </c>
      <c r="M721" s="403" t="s">
        <v>195</v>
      </c>
      <c r="N721" s="388" t="s">
        <v>195</v>
      </c>
      <c r="O721" s="388" t="s">
        <v>195</v>
      </c>
      <c r="P721" s="400" t="s">
        <v>195</v>
      </c>
      <c r="Q721" s="400" t="s">
        <v>195</v>
      </c>
      <c r="R721" s="400" t="s">
        <v>195</v>
      </c>
      <c r="S721" s="388" t="s">
        <v>195</v>
      </c>
      <c r="T721" s="388" t="s">
        <v>195</v>
      </c>
      <c r="U721" s="388" t="s">
        <v>195</v>
      </c>
      <c r="V721" s="388" t="s">
        <v>195</v>
      </c>
      <c r="W721" s="388" t="s">
        <v>195</v>
      </c>
      <c r="X721" s="388" t="s">
        <v>195</v>
      </c>
      <c r="Y721" s="401" t="s">
        <v>195</v>
      </c>
      <c r="Z721" s="400" t="s">
        <v>195</v>
      </c>
      <c r="AA721" s="400" t="s">
        <v>195</v>
      </c>
      <c r="AB721" s="388" t="s">
        <v>195</v>
      </c>
      <c r="AC721" s="388" t="s">
        <v>195</v>
      </c>
      <c r="AD721" s="388" t="s">
        <v>195</v>
      </c>
      <c r="AE721" s="388" t="s">
        <v>195</v>
      </c>
      <c r="AF721" s="388" t="s">
        <v>195</v>
      </c>
      <c r="AG721" s="388" t="s">
        <v>195</v>
      </c>
      <c r="AH721" s="388" t="s">
        <v>195</v>
      </c>
      <c r="AI721" s="388" t="s">
        <v>195</v>
      </c>
    </row>
    <row r="722" spans="1:35" ht="12.75" customHeight="1" x14ac:dyDescent="0.2">
      <c r="A722" s="397" t="str">
        <f t="shared" si="11"/>
        <v>Ofsted Webpage</v>
      </c>
      <c r="B722" s="388">
        <v>130466</v>
      </c>
      <c r="C722" s="388">
        <v>106368</v>
      </c>
      <c r="D722" s="388">
        <v>10006442</v>
      </c>
      <c r="E722" s="388" t="s">
        <v>172</v>
      </c>
      <c r="F722" s="388" t="s">
        <v>107</v>
      </c>
      <c r="G722" s="388" t="s">
        <v>11</v>
      </c>
      <c r="H722" s="388" t="s">
        <v>173</v>
      </c>
      <c r="I722" s="388" t="s">
        <v>161</v>
      </c>
      <c r="J722" s="388" t="s">
        <v>161</v>
      </c>
      <c r="K722" s="400" t="s">
        <v>195</v>
      </c>
      <c r="L722" s="388" t="s">
        <v>195</v>
      </c>
      <c r="M722" s="403">
        <v>10022579</v>
      </c>
      <c r="N722" s="388" t="s">
        <v>146</v>
      </c>
      <c r="O722" s="388" t="s">
        <v>104</v>
      </c>
      <c r="P722" s="400">
        <v>42780</v>
      </c>
      <c r="Q722" s="400">
        <v>42783</v>
      </c>
      <c r="R722" s="400">
        <v>42810</v>
      </c>
      <c r="S722" s="388">
        <v>3</v>
      </c>
      <c r="T722" s="388">
        <v>3</v>
      </c>
      <c r="U722" s="388">
        <v>3</v>
      </c>
      <c r="V722" s="388">
        <v>3</v>
      </c>
      <c r="W722" s="388">
        <v>3</v>
      </c>
      <c r="X722" s="388" t="s">
        <v>4480</v>
      </c>
      <c r="Y722" s="401" t="s">
        <v>174</v>
      </c>
      <c r="Z722" s="400">
        <v>42142</v>
      </c>
      <c r="AA722" s="400">
        <v>42146</v>
      </c>
      <c r="AB722" s="388" t="s">
        <v>109</v>
      </c>
      <c r="AC722" s="388" t="s">
        <v>4660</v>
      </c>
      <c r="AD722" s="388">
        <v>3</v>
      </c>
      <c r="AE722" s="388">
        <v>3</v>
      </c>
      <c r="AF722" s="388">
        <v>3</v>
      </c>
      <c r="AG722" s="388" t="s">
        <v>96</v>
      </c>
      <c r="AH722" s="388">
        <v>3</v>
      </c>
      <c r="AI722" s="388" t="s">
        <v>4537</v>
      </c>
    </row>
    <row r="723" spans="1:35" ht="12.75" customHeight="1" x14ac:dyDescent="0.2">
      <c r="A723" s="397" t="str">
        <f t="shared" si="11"/>
        <v>Ofsted Webpage</v>
      </c>
      <c r="B723" s="388">
        <v>130467</v>
      </c>
      <c r="C723" s="388">
        <v>108354</v>
      </c>
      <c r="D723" s="388">
        <v>10008641</v>
      </c>
      <c r="E723" s="388" t="s">
        <v>2783</v>
      </c>
      <c r="F723" s="388" t="s">
        <v>368</v>
      </c>
      <c r="G723" s="388" t="s">
        <v>14</v>
      </c>
      <c r="H723" s="388" t="s">
        <v>173</v>
      </c>
      <c r="I723" s="388" t="s">
        <v>161</v>
      </c>
      <c r="J723" s="388" t="s">
        <v>161</v>
      </c>
      <c r="K723" s="400">
        <v>43019</v>
      </c>
      <c r="L723" s="388">
        <v>1</v>
      </c>
      <c r="M723" s="403" t="s">
        <v>2784</v>
      </c>
      <c r="N723" s="388" t="s">
        <v>143</v>
      </c>
      <c r="O723" s="388" t="s">
        <v>104</v>
      </c>
      <c r="P723" s="400">
        <v>41757</v>
      </c>
      <c r="Q723" s="400">
        <v>41760</v>
      </c>
      <c r="R723" s="400">
        <v>41796</v>
      </c>
      <c r="S723" s="388">
        <v>2</v>
      </c>
      <c r="T723" s="388">
        <v>2</v>
      </c>
      <c r="U723" s="388">
        <v>2</v>
      </c>
      <c r="V723" s="388" t="s">
        <v>96</v>
      </c>
      <c r="W723" s="388">
        <v>2</v>
      </c>
      <c r="X723" s="388" t="s">
        <v>96</v>
      </c>
      <c r="Y723" s="401" t="s">
        <v>4976</v>
      </c>
      <c r="Z723" s="400">
        <v>39405</v>
      </c>
      <c r="AA723" s="400">
        <v>39408</v>
      </c>
      <c r="AB723" s="388" t="s">
        <v>143</v>
      </c>
      <c r="AC723" s="388" t="s">
        <v>4660</v>
      </c>
      <c r="AD723" s="388">
        <v>1</v>
      </c>
      <c r="AE723" s="388">
        <v>1</v>
      </c>
      <c r="AF723" s="388">
        <v>1</v>
      </c>
      <c r="AG723" s="388" t="s">
        <v>96</v>
      </c>
      <c r="AH723" s="388">
        <v>1</v>
      </c>
      <c r="AI723" s="388" t="s">
        <v>139</v>
      </c>
    </row>
    <row r="724" spans="1:35" ht="12.75" customHeight="1" x14ac:dyDescent="0.2">
      <c r="A724" s="397" t="str">
        <f t="shared" si="11"/>
        <v>Ofsted Webpage</v>
      </c>
      <c r="B724" s="388">
        <v>130468</v>
      </c>
      <c r="C724" s="388">
        <v>108413</v>
      </c>
      <c r="D724" s="388">
        <v>10003511</v>
      </c>
      <c r="E724" s="388" t="s">
        <v>2014</v>
      </c>
      <c r="F724" s="388" t="s">
        <v>100</v>
      </c>
      <c r="G724" s="388" t="s">
        <v>11</v>
      </c>
      <c r="H724" s="388" t="s">
        <v>173</v>
      </c>
      <c r="I724" s="388" t="s">
        <v>161</v>
      </c>
      <c r="J724" s="388" t="s">
        <v>161</v>
      </c>
      <c r="K724" s="400" t="s">
        <v>195</v>
      </c>
      <c r="L724" s="388" t="s">
        <v>195</v>
      </c>
      <c r="M724" s="403">
        <v>10037331</v>
      </c>
      <c r="N724" s="388" t="s">
        <v>103</v>
      </c>
      <c r="O724" s="388" t="s">
        <v>117</v>
      </c>
      <c r="P724" s="400">
        <v>43046</v>
      </c>
      <c r="Q724" s="400">
        <v>43049</v>
      </c>
      <c r="R724" s="400">
        <v>43090</v>
      </c>
      <c r="S724" s="388">
        <v>1</v>
      </c>
      <c r="T724" s="388">
        <v>1</v>
      </c>
      <c r="U724" s="388">
        <v>1</v>
      </c>
      <c r="V724" s="388">
        <v>1</v>
      </c>
      <c r="W724" s="388">
        <v>1</v>
      </c>
      <c r="X724" s="388" t="s">
        <v>4480</v>
      </c>
      <c r="Y724" s="401" t="s">
        <v>2015</v>
      </c>
      <c r="Z724" s="400">
        <v>41898</v>
      </c>
      <c r="AA724" s="400">
        <v>41901</v>
      </c>
      <c r="AB724" s="388" t="s">
        <v>146</v>
      </c>
      <c r="AC724" s="388" t="s">
        <v>4660</v>
      </c>
      <c r="AD724" s="388">
        <v>2</v>
      </c>
      <c r="AE724" s="388">
        <v>1</v>
      </c>
      <c r="AF724" s="388">
        <v>2</v>
      </c>
      <c r="AG724" s="388" t="s">
        <v>96</v>
      </c>
      <c r="AH724" s="388">
        <v>2</v>
      </c>
      <c r="AI724" s="388" t="s">
        <v>118</v>
      </c>
    </row>
    <row r="725" spans="1:35" ht="12.75" customHeight="1" x14ac:dyDescent="0.2">
      <c r="A725" s="397" t="str">
        <f t="shared" si="11"/>
        <v>Ofsted Webpage</v>
      </c>
      <c r="B725" s="388">
        <v>130469</v>
      </c>
      <c r="C725" s="388">
        <v>108431</v>
      </c>
      <c r="D725" s="388">
        <v>10001082</v>
      </c>
      <c r="E725" s="388" t="s">
        <v>412</v>
      </c>
      <c r="F725" s="388" t="s">
        <v>100</v>
      </c>
      <c r="G725" s="388" t="s">
        <v>11</v>
      </c>
      <c r="H725" s="388" t="s">
        <v>173</v>
      </c>
      <c r="I725" s="388" t="s">
        <v>161</v>
      </c>
      <c r="J725" s="388" t="s">
        <v>161</v>
      </c>
      <c r="K725" s="400" t="s">
        <v>195</v>
      </c>
      <c r="L725" s="388" t="s">
        <v>195</v>
      </c>
      <c r="M725" s="403">
        <v>10041142</v>
      </c>
      <c r="N725" s="388" t="s">
        <v>250</v>
      </c>
      <c r="O725" s="388" t="s">
        <v>104</v>
      </c>
      <c r="P725" s="400">
        <v>43164</v>
      </c>
      <c r="Q725" s="400">
        <v>43166</v>
      </c>
      <c r="R725" s="400">
        <v>43206</v>
      </c>
      <c r="S725" s="388">
        <v>3</v>
      </c>
      <c r="T725" s="388">
        <v>3</v>
      </c>
      <c r="U725" s="388">
        <v>3</v>
      </c>
      <c r="V725" s="388">
        <v>2</v>
      </c>
      <c r="W725" s="388">
        <v>3</v>
      </c>
      <c r="X725" s="388" t="s">
        <v>4480</v>
      </c>
      <c r="Y725" s="401">
        <v>10020121</v>
      </c>
      <c r="Z725" s="400">
        <v>42647</v>
      </c>
      <c r="AA725" s="400">
        <v>42649</v>
      </c>
      <c r="AB725" s="388" t="s">
        <v>103</v>
      </c>
      <c r="AC725" s="388" t="s">
        <v>4660</v>
      </c>
      <c r="AD725" s="388">
        <v>3</v>
      </c>
      <c r="AE725" s="388">
        <v>3</v>
      </c>
      <c r="AF725" s="388">
        <v>3</v>
      </c>
      <c r="AG725" s="388">
        <v>3</v>
      </c>
      <c r="AH725" s="388">
        <v>3</v>
      </c>
      <c r="AI725" s="388" t="s">
        <v>4537</v>
      </c>
    </row>
    <row r="726" spans="1:35" ht="12.75" customHeight="1" x14ac:dyDescent="0.2">
      <c r="A726" s="397" t="str">
        <f t="shared" si="11"/>
        <v>Ofsted Webpage</v>
      </c>
      <c r="B726" s="388">
        <v>130472</v>
      </c>
      <c r="C726" s="388">
        <v>106441</v>
      </c>
      <c r="D726" s="388">
        <v>10003010</v>
      </c>
      <c r="E726" s="388" t="s">
        <v>5026</v>
      </c>
      <c r="F726" s="388" t="s">
        <v>107</v>
      </c>
      <c r="G726" s="388" t="s">
        <v>11</v>
      </c>
      <c r="H726" s="388" t="s">
        <v>272</v>
      </c>
      <c r="I726" s="388" t="s">
        <v>161</v>
      </c>
      <c r="J726" s="388" t="s">
        <v>161</v>
      </c>
      <c r="K726" s="400" t="s">
        <v>195</v>
      </c>
      <c r="L726" s="388" t="s">
        <v>195</v>
      </c>
      <c r="M726" s="403" t="s">
        <v>195</v>
      </c>
      <c r="N726" s="388" t="s">
        <v>195</v>
      </c>
      <c r="O726" s="388" t="s">
        <v>195</v>
      </c>
      <c r="P726" s="400" t="s">
        <v>195</v>
      </c>
      <c r="Q726" s="400" t="s">
        <v>195</v>
      </c>
      <c r="R726" s="400" t="s">
        <v>195</v>
      </c>
      <c r="S726" s="388" t="s">
        <v>195</v>
      </c>
      <c r="T726" s="388" t="s">
        <v>195</v>
      </c>
      <c r="U726" s="388" t="s">
        <v>195</v>
      </c>
      <c r="V726" s="388" t="s">
        <v>195</v>
      </c>
      <c r="W726" s="388" t="s">
        <v>195</v>
      </c>
      <c r="X726" s="388" t="s">
        <v>195</v>
      </c>
      <c r="Y726" s="401" t="s">
        <v>195</v>
      </c>
      <c r="Z726" s="400" t="s">
        <v>195</v>
      </c>
      <c r="AA726" s="400" t="s">
        <v>195</v>
      </c>
      <c r="AB726" s="388" t="s">
        <v>195</v>
      </c>
      <c r="AC726" s="388" t="s">
        <v>195</v>
      </c>
      <c r="AD726" s="388" t="s">
        <v>195</v>
      </c>
      <c r="AE726" s="388" t="s">
        <v>195</v>
      </c>
      <c r="AF726" s="388" t="s">
        <v>195</v>
      </c>
      <c r="AG726" s="388" t="s">
        <v>195</v>
      </c>
      <c r="AH726" s="388" t="s">
        <v>195</v>
      </c>
      <c r="AI726" s="388" t="s">
        <v>195</v>
      </c>
    </row>
    <row r="727" spans="1:35" ht="12.75" customHeight="1" x14ac:dyDescent="0.2">
      <c r="A727" s="397" t="str">
        <f t="shared" si="11"/>
        <v>Ofsted Webpage</v>
      </c>
      <c r="B727" s="388">
        <v>130474</v>
      </c>
      <c r="C727" s="388">
        <v>108472</v>
      </c>
      <c r="D727" s="388">
        <v>10003029</v>
      </c>
      <c r="E727" s="388" t="s">
        <v>344</v>
      </c>
      <c r="F727" s="388" t="s">
        <v>107</v>
      </c>
      <c r="G727" s="388" t="s">
        <v>11</v>
      </c>
      <c r="H727" s="388" t="s">
        <v>272</v>
      </c>
      <c r="I727" s="388" t="s">
        <v>161</v>
      </c>
      <c r="J727" s="388" t="s">
        <v>161</v>
      </c>
      <c r="K727" s="400" t="s">
        <v>195</v>
      </c>
      <c r="L727" s="388" t="s">
        <v>195</v>
      </c>
      <c r="M727" s="403">
        <v>10037387</v>
      </c>
      <c r="N727" s="388" t="s">
        <v>217</v>
      </c>
      <c r="O727" s="388" t="s">
        <v>104</v>
      </c>
      <c r="P727" s="400">
        <v>43060</v>
      </c>
      <c r="Q727" s="400">
        <v>43063</v>
      </c>
      <c r="R727" s="400">
        <v>43089</v>
      </c>
      <c r="S727" s="388">
        <v>2</v>
      </c>
      <c r="T727" s="388">
        <v>2</v>
      </c>
      <c r="U727" s="388">
        <v>2</v>
      </c>
      <c r="V727" s="388">
        <v>2</v>
      </c>
      <c r="W727" s="388">
        <v>2</v>
      </c>
      <c r="X727" s="388" t="s">
        <v>4480</v>
      </c>
      <c r="Y727" s="401">
        <v>10021962</v>
      </c>
      <c r="Z727" s="400">
        <v>42647</v>
      </c>
      <c r="AA727" s="400">
        <v>42650</v>
      </c>
      <c r="AB727" s="388" t="s">
        <v>109</v>
      </c>
      <c r="AC727" s="388" t="s">
        <v>4660</v>
      </c>
      <c r="AD727" s="388">
        <v>4</v>
      </c>
      <c r="AE727" s="388">
        <v>4</v>
      </c>
      <c r="AF727" s="388">
        <v>3</v>
      </c>
      <c r="AG727" s="388">
        <v>4</v>
      </c>
      <c r="AH727" s="388">
        <v>3</v>
      </c>
      <c r="AI727" s="388" t="s">
        <v>118</v>
      </c>
    </row>
    <row r="728" spans="1:35" ht="12.75" customHeight="1" x14ac:dyDescent="0.2">
      <c r="A728" s="397" t="str">
        <f t="shared" si="11"/>
        <v>Ofsted Webpage</v>
      </c>
      <c r="B728" s="388">
        <v>130475</v>
      </c>
      <c r="C728" s="388">
        <v>106374</v>
      </c>
      <c r="D728" s="388">
        <v>10007924</v>
      </c>
      <c r="E728" s="388" t="s">
        <v>3700</v>
      </c>
      <c r="F728" s="388" t="s">
        <v>107</v>
      </c>
      <c r="G728" s="388" t="s">
        <v>11</v>
      </c>
      <c r="H728" s="388" t="s">
        <v>697</v>
      </c>
      <c r="I728" s="388" t="s">
        <v>161</v>
      </c>
      <c r="J728" s="388" t="s">
        <v>161</v>
      </c>
      <c r="K728" s="400" t="s">
        <v>195</v>
      </c>
      <c r="L728" s="388" t="s">
        <v>195</v>
      </c>
      <c r="M728" s="403">
        <v>10022583</v>
      </c>
      <c r="N728" s="388" t="s">
        <v>109</v>
      </c>
      <c r="O728" s="388" t="s">
        <v>117</v>
      </c>
      <c r="P728" s="400">
        <v>42760</v>
      </c>
      <c r="Q728" s="400">
        <v>42874</v>
      </c>
      <c r="R728" s="400">
        <v>42901</v>
      </c>
      <c r="S728" s="388">
        <v>1</v>
      </c>
      <c r="T728" s="388">
        <v>1</v>
      </c>
      <c r="U728" s="388">
        <v>1</v>
      </c>
      <c r="V728" s="388">
        <v>1</v>
      </c>
      <c r="W728" s="388">
        <v>1</v>
      </c>
      <c r="X728" s="388" t="s">
        <v>4480</v>
      </c>
      <c r="Y728" s="401" t="s">
        <v>3701</v>
      </c>
      <c r="Z728" s="400">
        <v>41330</v>
      </c>
      <c r="AA728" s="400">
        <v>41334</v>
      </c>
      <c r="AB728" s="388" t="s">
        <v>109</v>
      </c>
      <c r="AC728" s="388" t="s">
        <v>4660</v>
      </c>
      <c r="AD728" s="388">
        <v>2</v>
      </c>
      <c r="AE728" s="388">
        <v>2</v>
      </c>
      <c r="AF728" s="388">
        <v>2</v>
      </c>
      <c r="AG728" s="388" t="s">
        <v>96</v>
      </c>
      <c r="AH728" s="388">
        <v>2</v>
      </c>
      <c r="AI728" s="388" t="s">
        <v>118</v>
      </c>
    </row>
    <row r="729" spans="1:35" ht="12.75" customHeight="1" x14ac:dyDescent="0.2">
      <c r="A729" s="397" t="str">
        <f t="shared" si="11"/>
        <v>Ofsted Webpage</v>
      </c>
      <c r="B729" s="388">
        <v>130476</v>
      </c>
      <c r="C729" s="388">
        <v>108457</v>
      </c>
      <c r="D729" s="388">
        <v>10002852</v>
      </c>
      <c r="E729" s="388" t="s">
        <v>3703</v>
      </c>
      <c r="F729" s="388" t="s">
        <v>107</v>
      </c>
      <c r="G729" s="388" t="s">
        <v>11</v>
      </c>
      <c r="H729" s="388" t="s">
        <v>697</v>
      </c>
      <c r="I729" s="388" t="s">
        <v>161</v>
      </c>
      <c r="J729" s="388" t="s">
        <v>161</v>
      </c>
      <c r="K729" s="400" t="s">
        <v>195</v>
      </c>
      <c r="L729" s="388" t="s">
        <v>195</v>
      </c>
      <c r="M729" s="403">
        <v>10022584</v>
      </c>
      <c r="N729" s="388" t="s">
        <v>109</v>
      </c>
      <c r="O729" s="388" t="s">
        <v>104</v>
      </c>
      <c r="P729" s="400">
        <v>42996</v>
      </c>
      <c r="Q729" s="400">
        <v>42999</v>
      </c>
      <c r="R729" s="400">
        <v>43034</v>
      </c>
      <c r="S729" s="388">
        <v>2</v>
      </c>
      <c r="T729" s="388">
        <v>2</v>
      </c>
      <c r="U729" s="388">
        <v>2</v>
      </c>
      <c r="V729" s="388">
        <v>2</v>
      </c>
      <c r="W729" s="388">
        <v>2</v>
      </c>
      <c r="X729" s="388" t="s">
        <v>4480</v>
      </c>
      <c r="Y729" s="401" t="s">
        <v>3704</v>
      </c>
      <c r="Z729" s="400">
        <v>41428</v>
      </c>
      <c r="AA729" s="400">
        <v>41432</v>
      </c>
      <c r="AB729" s="388" t="s">
        <v>109</v>
      </c>
      <c r="AC729" s="388" t="s">
        <v>4660</v>
      </c>
      <c r="AD729" s="388">
        <v>2</v>
      </c>
      <c r="AE729" s="388">
        <v>2</v>
      </c>
      <c r="AF729" s="388">
        <v>2</v>
      </c>
      <c r="AG729" s="388" t="s">
        <v>96</v>
      </c>
      <c r="AH729" s="388">
        <v>2</v>
      </c>
      <c r="AI729" s="388" t="s">
        <v>4537</v>
      </c>
    </row>
    <row r="730" spans="1:35" ht="12.75" customHeight="1" x14ac:dyDescent="0.2">
      <c r="A730" s="397" t="str">
        <f t="shared" si="11"/>
        <v>Ofsted Webpage</v>
      </c>
      <c r="B730" s="388">
        <v>130478</v>
      </c>
      <c r="C730" s="388">
        <v>108365</v>
      </c>
      <c r="D730" s="388">
        <v>10003625</v>
      </c>
      <c r="E730" s="388" t="s">
        <v>4639</v>
      </c>
      <c r="F730" s="388" t="s">
        <v>100</v>
      </c>
      <c r="G730" s="388" t="s">
        <v>11</v>
      </c>
      <c r="H730" s="388" t="s">
        <v>697</v>
      </c>
      <c r="I730" s="388" t="s">
        <v>161</v>
      </c>
      <c r="J730" s="388" t="s">
        <v>161</v>
      </c>
      <c r="K730" s="400" t="s">
        <v>195</v>
      </c>
      <c r="L730" s="388" t="s">
        <v>195</v>
      </c>
      <c r="M730" s="403">
        <v>10037333</v>
      </c>
      <c r="N730" s="388" t="s">
        <v>103</v>
      </c>
      <c r="O730" s="388" t="s">
        <v>104</v>
      </c>
      <c r="P730" s="400">
        <v>43011</v>
      </c>
      <c r="Q730" s="400">
        <v>43014</v>
      </c>
      <c r="R730" s="400">
        <v>43046</v>
      </c>
      <c r="S730" s="388">
        <v>2</v>
      </c>
      <c r="T730" s="388">
        <v>2</v>
      </c>
      <c r="U730" s="388">
        <v>2</v>
      </c>
      <c r="V730" s="388">
        <v>2</v>
      </c>
      <c r="W730" s="388">
        <v>2</v>
      </c>
      <c r="X730" s="388" t="s">
        <v>4480</v>
      </c>
      <c r="Y730" s="401" t="s">
        <v>4640</v>
      </c>
      <c r="Z730" s="400">
        <v>39483</v>
      </c>
      <c r="AA730" s="400">
        <v>39484</v>
      </c>
      <c r="AB730" s="388" t="s">
        <v>5007</v>
      </c>
      <c r="AC730" s="388" t="s">
        <v>4660</v>
      </c>
      <c r="AD730" s="388">
        <v>1</v>
      </c>
      <c r="AE730" s="388">
        <v>1</v>
      </c>
      <c r="AF730" s="388">
        <v>1</v>
      </c>
      <c r="AG730" s="388" t="s">
        <v>96</v>
      </c>
      <c r="AH730" s="388">
        <v>1</v>
      </c>
      <c r="AI730" s="388" t="s">
        <v>139</v>
      </c>
    </row>
    <row r="731" spans="1:35" ht="12.75" customHeight="1" x14ac:dyDescent="0.2">
      <c r="A731" s="397" t="str">
        <f t="shared" si="11"/>
        <v>Ofsted Webpage</v>
      </c>
      <c r="B731" s="388">
        <v>130479</v>
      </c>
      <c r="C731" s="388">
        <v>105110</v>
      </c>
      <c r="D731" s="388">
        <v>10005669</v>
      </c>
      <c r="E731" s="388" t="s">
        <v>2792</v>
      </c>
      <c r="F731" s="388" t="s">
        <v>107</v>
      </c>
      <c r="G731" s="388" t="s">
        <v>11</v>
      </c>
      <c r="H731" s="388" t="s">
        <v>542</v>
      </c>
      <c r="I731" s="388" t="s">
        <v>161</v>
      </c>
      <c r="J731" s="388" t="s">
        <v>161</v>
      </c>
      <c r="K731" s="400">
        <v>43055</v>
      </c>
      <c r="L731" s="388">
        <v>1</v>
      </c>
      <c r="M731" s="403" t="s">
        <v>2793</v>
      </c>
      <c r="N731" s="388" t="s">
        <v>109</v>
      </c>
      <c r="O731" s="388" t="s">
        <v>104</v>
      </c>
      <c r="P731" s="400">
        <v>41771</v>
      </c>
      <c r="Q731" s="400">
        <v>41775</v>
      </c>
      <c r="R731" s="400">
        <v>41809</v>
      </c>
      <c r="S731" s="388">
        <v>2</v>
      </c>
      <c r="T731" s="388">
        <v>2</v>
      </c>
      <c r="U731" s="388">
        <v>2</v>
      </c>
      <c r="V731" s="388" t="s">
        <v>96</v>
      </c>
      <c r="W731" s="388">
        <v>2</v>
      </c>
      <c r="X731" s="388" t="s">
        <v>96</v>
      </c>
      <c r="Y731" s="401" t="s">
        <v>5027</v>
      </c>
      <c r="Z731" s="400">
        <v>40630</v>
      </c>
      <c r="AA731" s="400">
        <v>40634</v>
      </c>
      <c r="AB731" s="388" t="s">
        <v>4674</v>
      </c>
      <c r="AC731" s="388" t="s">
        <v>4660</v>
      </c>
      <c r="AD731" s="388">
        <v>3</v>
      </c>
      <c r="AE731" s="388">
        <v>3</v>
      </c>
      <c r="AF731" s="388">
        <v>3</v>
      </c>
      <c r="AG731" s="388" t="s">
        <v>96</v>
      </c>
      <c r="AH731" s="388">
        <v>3</v>
      </c>
      <c r="AI731" s="388" t="s">
        <v>118</v>
      </c>
    </row>
    <row r="732" spans="1:35" ht="12.75" customHeight="1" x14ac:dyDescent="0.2">
      <c r="A732" s="397" t="str">
        <f t="shared" si="11"/>
        <v>Ofsted Webpage</v>
      </c>
      <c r="B732" s="388">
        <v>130481</v>
      </c>
      <c r="C732" s="388">
        <v>106366</v>
      </c>
      <c r="D732" s="388">
        <v>10005946</v>
      </c>
      <c r="E732" s="388" t="s">
        <v>461</v>
      </c>
      <c r="F732" s="388" t="s">
        <v>107</v>
      </c>
      <c r="G732" s="388" t="s">
        <v>11</v>
      </c>
      <c r="H732" s="388" t="s">
        <v>462</v>
      </c>
      <c r="I732" s="388" t="s">
        <v>161</v>
      </c>
      <c r="J732" s="388" t="s">
        <v>161</v>
      </c>
      <c r="K732" s="400" t="s">
        <v>195</v>
      </c>
      <c r="L732" s="388" t="s">
        <v>195</v>
      </c>
      <c r="M732" s="403" t="s">
        <v>195</v>
      </c>
      <c r="N732" s="388" t="s">
        <v>195</v>
      </c>
      <c r="O732" s="388" t="s">
        <v>195</v>
      </c>
      <c r="P732" s="400" t="s">
        <v>195</v>
      </c>
      <c r="Q732" s="400" t="s">
        <v>195</v>
      </c>
      <c r="R732" s="400" t="s">
        <v>195</v>
      </c>
      <c r="S732" s="388" t="s">
        <v>195</v>
      </c>
      <c r="T732" s="388" t="s">
        <v>195</v>
      </c>
      <c r="U732" s="388" t="s">
        <v>195</v>
      </c>
      <c r="V732" s="388" t="s">
        <v>195</v>
      </c>
      <c r="W732" s="388" t="s">
        <v>195</v>
      </c>
      <c r="X732" s="388" t="s">
        <v>195</v>
      </c>
      <c r="Y732" s="401" t="s">
        <v>195</v>
      </c>
      <c r="Z732" s="400" t="s">
        <v>195</v>
      </c>
      <c r="AA732" s="400" t="s">
        <v>195</v>
      </c>
      <c r="AB732" s="388" t="s">
        <v>195</v>
      </c>
      <c r="AC732" s="388" t="s">
        <v>195</v>
      </c>
      <c r="AD732" s="388" t="s">
        <v>195</v>
      </c>
      <c r="AE732" s="388" t="s">
        <v>195</v>
      </c>
      <c r="AF732" s="388" t="s">
        <v>195</v>
      </c>
      <c r="AG732" s="388" t="s">
        <v>195</v>
      </c>
      <c r="AH732" s="388" t="s">
        <v>195</v>
      </c>
      <c r="AI732" s="388" t="s">
        <v>195</v>
      </c>
    </row>
    <row r="733" spans="1:35" ht="12.75" customHeight="1" x14ac:dyDescent="0.2">
      <c r="A733" s="397" t="str">
        <f t="shared" si="11"/>
        <v>Ofsted Webpage</v>
      </c>
      <c r="B733" s="388">
        <v>130483</v>
      </c>
      <c r="C733" s="388">
        <v>105118</v>
      </c>
      <c r="D733" s="388">
        <v>10007315</v>
      </c>
      <c r="E733" s="388" t="s">
        <v>3709</v>
      </c>
      <c r="F733" s="388" t="s">
        <v>107</v>
      </c>
      <c r="G733" s="388" t="s">
        <v>11</v>
      </c>
      <c r="H733" s="388" t="s">
        <v>508</v>
      </c>
      <c r="I733" s="388" t="s">
        <v>161</v>
      </c>
      <c r="J733" s="388" t="s">
        <v>161</v>
      </c>
      <c r="K733" s="400" t="s">
        <v>195</v>
      </c>
      <c r="L733" s="388" t="s">
        <v>195</v>
      </c>
      <c r="M733" s="403" t="s">
        <v>3710</v>
      </c>
      <c r="N733" s="388" t="s">
        <v>109</v>
      </c>
      <c r="O733" s="388" t="s">
        <v>104</v>
      </c>
      <c r="P733" s="400">
        <v>41316</v>
      </c>
      <c r="Q733" s="400">
        <v>41320</v>
      </c>
      <c r="R733" s="400">
        <v>41355</v>
      </c>
      <c r="S733" s="388">
        <v>1</v>
      </c>
      <c r="T733" s="388">
        <v>1</v>
      </c>
      <c r="U733" s="388">
        <v>1</v>
      </c>
      <c r="V733" s="388" t="s">
        <v>96</v>
      </c>
      <c r="W733" s="388">
        <v>1</v>
      </c>
      <c r="X733" s="388" t="s">
        <v>96</v>
      </c>
      <c r="Y733" s="401" t="s">
        <v>5028</v>
      </c>
      <c r="Z733" s="400">
        <v>39552</v>
      </c>
      <c r="AA733" s="400">
        <v>39556</v>
      </c>
      <c r="AB733" s="388" t="s">
        <v>4674</v>
      </c>
      <c r="AC733" s="388" t="s">
        <v>4660</v>
      </c>
      <c r="AD733" s="388">
        <v>2</v>
      </c>
      <c r="AE733" s="388">
        <v>2</v>
      </c>
      <c r="AF733" s="388">
        <v>2</v>
      </c>
      <c r="AG733" s="388" t="s">
        <v>96</v>
      </c>
      <c r="AH733" s="388">
        <v>2</v>
      </c>
      <c r="AI733" s="388" t="s">
        <v>118</v>
      </c>
    </row>
    <row r="734" spans="1:35" ht="12.75" customHeight="1" x14ac:dyDescent="0.2">
      <c r="A734" s="397" t="str">
        <f t="shared" si="11"/>
        <v>Ofsted Webpage</v>
      </c>
      <c r="B734" s="388">
        <v>130484</v>
      </c>
      <c r="C734" s="388">
        <v>106388</v>
      </c>
      <c r="D734" s="388">
        <v>10007578</v>
      </c>
      <c r="E734" s="388" t="s">
        <v>2019</v>
      </c>
      <c r="F734" s="388" t="s">
        <v>107</v>
      </c>
      <c r="G734" s="388" t="s">
        <v>11</v>
      </c>
      <c r="H734" s="388" t="s">
        <v>1777</v>
      </c>
      <c r="I734" s="388" t="s">
        <v>161</v>
      </c>
      <c r="J734" s="388" t="s">
        <v>161</v>
      </c>
      <c r="K734" s="400" t="s">
        <v>195</v>
      </c>
      <c r="L734" s="388" t="s">
        <v>195</v>
      </c>
      <c r="M734" s="403">
        <v>10037362</v>
      </c>
      <c r="N734" s="388" t="s">
        <v>109</v>
      </c>
      <c r="O734" s="388" t="s">
        <v>104</v>
      </c>
      <c r="P734" s="400">
        <v>43053</v>
      </c>
      <c r="Q734" s="400">
        <v>43056</v>
      </c>
      <c r="R734" s="400">
        <v>43090</v>
      </c>
      <c r="S734" s="388">
        <v>2</v>
      </c>
      <c r="T734" s="388">
        <v>2</v>
      </c>
      <c r="U734" s="388">
        <v>2</v>
      </c>
      <c r="V734" s="388">
        <v>2</v>
      </c>
      <c r="W734" s="388">
        <v>2</v>
      </c>
      <c r="X734" s="388" t="s">
        <v>4480</v>
      </c>
      <c r="Y734" s="401" t="s">
        <v>2020</v>
      </c>
      <c r="Z734" s="400">
        <v>41932</v>
      </c>
      <c r="AA734" s="400">
        <v>41936</v>
      </c>
      <c r="AB734" s="388" t="s">
        <v>146</v>
      </c>
      <c r="AC734" s="388" t="s">
        <v>4660</v>
      </c>
      <c r="AD734" s="388">
        <v>2</v>
      </c>
      <c r="AE734" s="388">
        <v>2</v>
      </c>
      <c r="AF734" s="388">
        <v>2</v>
      </c>
      <c r="AG734" s="388" t="s">
        <v>96</v>
      </c>
      <c r="AH734" s="388">
        <v>3</v>
      </c>
      <c r="AI734" s="388" t="s">
        <v>4537</v>
      </c>
    </row>
    <row r="735" spans="1:35" ht="12.75" customHeight="1" x14ac:dyDescent="0.2">
      <c r="A735" s="397" t="str">
        <f t="shared" si="11"/>
        <v>Ofsted Webpage</v>
      </c>
      <c r="B735" s="388">
        <v>130487</v>
      </c>
      <c r="C735" s="388">
        <v>106915</v>
      </c>
      <c r="D735" s="388">
        <v>10003955</v>
      </c>
      <c r="E735" s="388" t="s">
        <v>1269</v>
      </c>
      <c r="F735" s="388" t="s">
        <v>107</v>
      </c>
      <c r="G735" s="388" t="s">
        <v>11</v>
      </c>
      <c r="H735" s="388" t="s">
        <v>130</v>
      </c>
      <c r="I735" s="388" t="s">
        <v>131</v>
      </c>
      <c r="J735" s="388" t="s">
        <v>131</v>
      </c>
      <c r="K735" s="400" t="s">
        <v>195</v>
      </c>
      <c r="L735" s="388" t="s">
        <v>195</v>
      </c>
      <c r="M735" s="403">
        <v>10037398</v>
      </c>
      <c r="N735" s="388" t="s">
        <v>146</v>
      </c>
      <c r="O735" s="388" t="s">
        <v>104</v>
      </c>
      <c r="P735" s="400">
        <v>43010</v>
      </c>
      <c r="Q735" s="400">
        <v>43013</v>
      </c>
      <c r="R735" s="400">
        <v>43060</v>
      </c>
      <c r="S735" s="388">
        <v>2</v>
      </c>
      <c r="T735" s="388">
        <v>2</v>
      </c>
      <c r="U735" s="388">
        <v>2</v>
      </c>
      <c r="V735" s="388">
        <v>2</v>
      </c>
      <c r="W735" s="388">
        <v>2</v>
      </c>
      <c r="X735" s="388" t="s">
        <v>4480</v>
      </c>
      <c r="Y735" s="401">
        <v>10004689</v>
      </c>
      <c r="Z735" s="400">
        <v>42318</v>
      </c>
      <c r="AA735" s="400">
        <v>42321</v>
      </c>
      <c r="AB735" s="388" t="s">
        <v>146</v>
      </c>
      <c r="AC735" s="388" t="s">
        <v>4660</v>
      </c>
      <c r="AD735" s="388">
        <v>3</v>
      </c>
      <c r="AE735" s="388">
        <v>3</v>
      </c>
      <c r="AF735" s="388">
        <v>3</v>
      </c>
      <c r="AG735" s="388">
        <v>3</v>
      </c>
      <c r="AH735" s="388">
        <v>3</v>
      </c>
      <c r="AI735" s="388" t="s">
        <v>118</v>
      </c>
    </row>
    <row r="736" spans="1:35" ht="12.75" customHeight="1" x14ac:dyDescent="0.2">
      <c r="A736" s="397" t="str">
        <f t="shared" si="11"/>
        <v>Ofsted Webpage</v>
      </c>
      <c r="B736" s="388">
        <v>130488</v>
      </c>
      <c r="C736" s="388">
        <v>105907</v>
      </c>
      <c r="D736" s="388">
        <v>10006174</v>
      </c>
      <c r="E736" s="388" t="s">
        <v>2800</v>
      </c>
      <c r="F736" s="388" t="s">
        <v>107</v>
      </c>
      <c r="G736" s="388" t="s">
        <v>11</v>
      </c>
      <c r="H736" s="388" t="s">
        <v>1026</v>
      </c>
      <c r="I736" s="388" t="s">
        <v>131</v>
      </c>
      <c r="J736" s="388" t="s">
        <v>131</v>
      </c>
      <c r="K736" s="400" t="s">
        <v>195</v>
      </c>
      <c r="L736" s="388" t="s">
        <v>195</v>
      </c>
      <c r="M736" s="403" t="s">
        <v>195</v>
      </c>
      <c r="N736" s="388" t="s">
        <v>195</v>
      </c>
      <c r="O736" s="388" t="s">
        <v>195</v>
      </c>
      <c r="P736" s="400" t="s">
        <v>195</v>
      </c>
      <c r="Q736" s="400" t="s">
        <v>195</v>
      </c>
      <c r="R736" s="400" t="s">
        <v>195</v>
      </c>
      <c r="S736" s="388" t="s">
        <v>195</v>
      </c>
      <c r="T736" s="388" t="s">
        <v>195</v>
      </c>
      <c r="U736" s="388" t="s">
        <v>195</v>
      </c>
      <c r="V736" s="388" t="s">
        <v>195</v>
      </c>
      <c r="W736" s="388" t="s">
        <v>195</v>
      </c>
      <c r="X736" s="388" t="s">
        <v>195</v>
      </c>
      <c r="Y736" s="401" t="s">
        <v>195</v>
      </c>
      <c r="Z736" s="400" t="s">
        <v>195</v>
      </c>
      <c r="AA736" s="400" t="s">
        <v>195</v>
      </c>
      <c r="AB736" s="388" t="s">
        <v>195</v>
      </c>
      <c r="AC736" s="388" t="s">
        <v>195</v>
      </c>
      <c r="AD736" s="388" t="s">
        <v>195</v>
      </c>
      <c r="AE736" s="388" t="s">
        <v>195</v>
      </c>
      <c r="AF736" s="388" t="s">
        <v>195</v>
      </c>
      <c r="AG736" s="388" t="s">
        <v>195</v>
      </c>
      <c r="AH736" s="388" t="s">
        <v>195</v>
      </c>
      <c r="AI736" s="388" t="s">
        <v>195</v>
      </c>
    </row>
    <row r="737" spans="1:35" ht="12.75" customHeight="1" x14ac:dyDescent="0.2">
      <c r="A737" s="397" t="str">
        <f t="shared" si="11"/>
        <v>Ofsted Webpage</v>
      </c>
      <c r="B737" s="388">
        <v>130489</v>
      </c>
      <c r="C737" s="388">
        <v>108370</v>
      </c>
      <c r="D737" s="388">
        <v>10001201</v>
      </c>
      <c r="E737" s="388" t="s">
        <v>5029</v>
      </c>
      <c r="F737" s="388" t="s">
        <v>100</v>
      </c>
      <c r="G737" s="388" t="s">
        <v>11</v>
      </c>
      <c r="H737" s="388" t="s">
        <v>1026</v>
      </c>
      <c r="I737" s="388" t="s">
        <v>131</v>
      </c>
      <c r="J737" s="388" t="s">
        <v>131</v>
      </c>
      <c r="K737" s="400" t="s">
        <v>195</v>
      </c>
      <c r="L737" s="388" t="s">
        <v>195</v>
      </c>
      <c r="M737" s="403" t="s">
        <v>5030</v>
      </c>
      <c r="N737" s="388" t="s">
        <v>5017</v>
      </c>
      <c r="O737" s="388" t="s">
        <v>104</v>
      </c>
      <c r="P737" s="400">
        <v>39266</v>
      </c>
      <c r="Q737" s="400">
        <v>39267</v>
      </c>
      <c r="R737" s="400">
        <v>39304</v>
      </c>
      <c r="S737" s="388">
        <v>1</v>
      </c>
      <c r="T737" s="388">
        <v>1</v>
      </c>
      <c r="U737" s="388">
        <v>1</v>
      </c>
      <c r="V737" s="388" t="s">
        <v>96</v>
      </c>
      <c r="W737" s="388">
        <v>1</v>
      </c>
      <c r="X737" s="388" t="s">
        <v>96</v>
      </c>
      <c r="Y737" s="401" t="s">
        <v>195</v>
      </c>
      <c r="Z737" s="400" t="s">
        <v>195</v>
      </c>
      <c r="AA737" s="400" t="s">
        <v>195</v>
      </c>
      <c r="AB737" s="388" t="s">
        <v>195</v>
      </c>
      <c r="AC737" s="388" t="s">
        <v>195</v>
      </c>
      <c r="AD737" s="388" t="s">
        <v>195</v>
      </c>
      <c r="AE737" s="388" t="s">
        <v>195</v>
      </c>
      <c r="AF737" s="388" t="s">
        <v>195</v>
      </c>
      <c r="AG737" s="388" t="s">
        <v>195</v>
      </c>
      <c r="AH737" s="388" t="s">
        <v>195</v>
      </c>
      <c r="AI737" s="388" t="s">
        <v>4479</v>
      </c>
    </row>
    <row r="738" spans="1:35" ht="12.75" customHeight="1" x14ac:dyDescent="0.2">
      <c r="A738" s="397" t="str">
        <f t="shared" si="11"/>
        <v>Ofsted Webpage</v>
      </c>
      <c r="B738" s="388">
        <v>130490</v>
      </c>
      <c r="C738" s="388">
        <v>106900</v>
      </c>
      <c r="D738" s="388">
        <v>10003193</v>
      </c>
      <c r="E738" s="388" t="s">
        <v>2022</v>
      </c>
      <c r="F738" s="388" t="s">
        <v>107</v>
      </c>
      <c r="G738" s="388" t="s">
        <v>11</v>
      </c>
      <c r="H738" s="388" t="s">
        <v>729</v>
      </c>
      <c r="I738" s="388" t="s">
        <v>131</v>
      </c>
      <c r="J738" s="388" t="s">
        <v>131</v>
      </c>
      <c r="K738" s="400" t="s">
        <v>195</v>
      </c>
      <c r="L738" s="388" t="s">
        <v>195</v>
      </c>
      <c r="M738" s="403">
        <v>10037372</v>
      </c>
      <c r="N738" s="388" t="s">
        <v>109</v>
      </c>
      <c r="O738" s="388" t="s">
        <v>104</v>
      </c>
      <c r="P738" s="400">
        <v>43157</v>
      </c>
      <c r="Q738" s="400">
        <v>43160</v>
      </c>
      <c r="R738" s="400">
        <v>43199</v>
      </c>
      <c r="S738" s="388">
        <v>2</v>
      </c>
      <c r="T738" s="388">
        <v>2</v>
      </c>
      <c r="U738" s="388">
        <v>2</v>
      </c>
      <c r="V738" s="388">
        <v>2</v>
      </c>
      <c r="W738" s="388">
        <v>2</v>
      </c>
      <c r="X738" s="388" t="s">
        <v>4480</v>
      </c>
      <c r="Y738" s="401" t="s">
        <v>2023</v>
      </c>
      <c r="Z738" s="400">
        <v>42037</v>
      </c>
      <c r="AA738" s="400">
        <v>42041</v>
      </c>
      <c r="AB738" s="388" t="s">
        <v>109</v>
      </c>
      <c r="AC738" s="388" t="s">
        <v>4660</v>
      </c>
      <c r="AD738" s="388">
        <v>2</v>
      </c>
      <c r="AE738" s="388">
        <v>2</v>
      </c>
      <c r="AF738" s="388">
        <v>2</v>
      </c>
      <c r="AG738" s="388" t="s">
        <v>96</v>
      </c>
      <c r="AH738" s="388">
        <v>2</v>
      </c>
      <c r="AI738" s="388" t="s">
        <v>4537</v>
      </c>
    </row>
    <row r="739" spans="1:35" ht="12.75" customHeight="1" x14ac:dyDescent="0.2">
      <c r="A739" s="397" t="str">
        <f t="shared" si="11"/>
        <v>Ofsted Webpage</v>
      </c>
      <c r="B739" s="388">
        <v>130491</v>
      </c>
      <c r="C739" s="388">
        <v>106934</v>
      </c>
      <c r="D739" s="388">
        <v>10006038</v>
      </c>
      <c r="E739" s="388" t="s">
        <v>1271</v>
      </c>
      <c r="F739" s="388" t="s">
        <v>107</v>
      </c>
      <c r="G739" s="388" t="s">
        <v>11</v>
      </c>
      <c r="H739" s="388" t="s">
        <v>729</v>
      </c>
      <c r="I739" s="388" t="s">
        <v>131</v>
      </c>
      <c r="J739" s="388" t="s">
        <v>131</v>
      </c>
      <c r="K739" s="400" t="s">
        <v>195</v>
      </c>
      <c r="L739" s="388" t="s">
        <v>195</v>
      </c>
      <c r="M739" s="403" t="s">
        <v>195</v>
      </c>
      <c r="N739" s="388" t="s">
        <v>195</v>
      </c>
      <c r="O739" s="388" t="s">
        <v>195</v>
      </c>
      <c r="P739" s="400" t="s">
        <v>195</v>
      </c>
      <c r="Q739" s="400" t="s">
        <v>195</v>
      </c>
      <c r="R739" s="400" t="s">
        <v>195</v>
      </c>
      <c r="S739" s="388" t="s">
        <v>195</v>
      </c>
      <c r="T739" s="388" t="s">
        <v>195</v>
      </c>
      <c r="U739" s="388" t="s">
        <v>195</v>
      </c>
      <c r="V739" s="388" t="s">
        <v>195</v>
      </c>
      <c r="W739" s="388" t="s">
        <v>195</v>
      </c>
      <c r="X739" s="388" t="s">
        <v>195</v>
      </c>
      <c r="Y739" s="401" t="s">
        <v>195</v>
      </c>
      <c r="Z739" s="400" t="s">
        <v>195</v>
      </c>
      <c r="AA739" s="400" t="s">
        <v>195</v>
      </c>
      <c r="AB739" s="388" t="s">
        <v>195</v>
      </c>
      <c r="AC739" s="388" t="s">
        <v>195</v>
      </c>
      <c r="AD739" s="388" t="s">
        <v>195</v>
      </c>
      <c r="AE739" s="388" t="s">
        <v>195</v>
      </c>
      <c r="AF739" s="388" t="s">
        <v>195</v>
      </c>
      <c r="AG739" s="388" t="s">
        <v>195</v>
      </c>
      <c r="AH739" s="388" t="s">
        <v>195</v>
      </c>
      <c r="AI739" s="388" t="s">
        <v>195</v>
      </c>
    </row>
    <row r="740" spans="1:35" ht="12.75" customHeight="1" x14ac:dyDescent="0.2">
      <c r="A740" s="397" t="str">
        <f t="shared" si="11"/>
        <v>Ofsted Webpage</v>
      </c>
      <c r="B740" s="388">
        <v>130493</v>
      </c>
      <c r="C740" s="388">
        <v>108474</v>
      </c>
      <c r="D740" s="388">
        <v>10007553</v>
      </c>
      <c r="E740" s="388" t="s">
        <v>1275</v>
      </c>
      <c r="F740" s="388" t="s">
        <v>107</v>
      </c>
      <c r="G740" s="388" t="s">
        <v>11</v>
      </c>
      <c r="H740" s="388" t="s">
        <v>335</v>
      </c>
      <c r="I740" s="388" t="s">
        <v>131</v>
      </c>
      <c r="J740" s="388" t="s">
        <v>131</v>
      </c>
      <c r="K740" s="400" t="s">
        <v>195</v>
      </c>
      <c r="L740" s="388" t="s">
        <v>195</v>
      </c>
      <c r="M740" s="403">
        <v>10037400</v>
      </c>
      <c r="N740" s="388" t="s">
        <v>146</v>
      </c>
      <c r="O740" s="388" t="s">
        <v>104</v>
      </c>
      <c r="P740" s="400">
        <v>43011</v>
      </c>
      <c r="Q740" s="400">
        <v>43014</v>
      </c>
      <c r="R740" s="400">
        <v>43046</v>
      </c>
      <c r="S740" s="388">
        <v>2</v>
      </c>
      <c r="T740" s="388">
        <v>2</v>
      </c>
      <c r="U740" s="388">
        <v>2</v>
      </c>
      <c r="V740" s="388">
        <v>2</v>
      </c>
      <c r="W740" s="388">
        <v>2</v>
      </c>
      <c r="X740" s="388" t="s">
        <v>4480</v>
      </c>
      <c r="Y740" s="401">
        <v>10004692</v>
      </c>
      <c r="Z740" s="400">
        <v>42340</v>
      </c>
      <c r="AA740" s="400">
        <v>42347</v>
      </c>
      <c r="AB740" s="388" t="s">
        <v>407</v>
      </c>
      <c r="AC740" s="388" t="s">
        <v>4770</v>
      </c>
      <c r="AD740" s="388">
        <v>3</v>
      </c>
      <c r="AE740" s="388">
        <v>3</v>
      </c>
      <c r="AF740" s="388">
        <v>3</v>
      </c>
      <c r="AG740" s="388">
        <v>3</v>
      </c>
      <c r="AH740" s="388">
        <v>3</v>
      </c>
      <c r="AI740" s="388" t="s">
        <v>118</v>
      </c>
    </row>
    <row r="741" spans="1:35" ht="12.75" customHeight="1" x14ac:dyDescent="0.2">
      <c r="A741" s="397" t="str">
        <f t="shared" si="11"/>
        <v>Ofsted Webpage</v>
      </c>
      <c r="B741" s="388">
        <v>130495</v>
      </c>
      <c r="C741" s="388">
        <v>106815</v>
      </c>
      <c r="D741" s="388">
        <v>10000794</v>
      </c>
      <c r="E741" s="388" t="s">
        <v>188</v>
      </c>
      <c r="F741" s="388" t="s">
        <v>107</v>
      </c>
      <c r="G741" s="388" t="s">
        <v>11</v>
      </c>
      <c r="H741" s="388" t="s">
        <v>189</v>
      </c>
      <c r="I741" s="388" t="s">
        <v>131</v>
      </c>
      <c r="J741" s="388" t="s">
        <v>131</v>
      </c>
      <c r="K741" s="400" t="s">
        <v>195</v>
      </c>
      <c r="L741" s="388" t="s">
        <v>195</v>
      </c>
      <c r="M741" s="403">
        <v>10022613</v>
      </c>
      <c r="N741" s="388" t="s">
        <v>146</v>
      </c>
      <c r="O741" s="388" t="s">
        <v>104</v>
      </c>
      <c r="P741" s="400">
        <v>42773</v>
      </c>
      <c r="Q741" s="400">
        <v>42776</v>
      </c>
      <c r="R741" s="400">
        <v>42809</v>
      </c>
      <c r="S741" s="388">
        <v>2</v>
      </c>
      <c r="T741" s="388">
        <v>2</v>
      </c>
      <c r="U741" s="388">
        <v>2</v>
      </c>
      <c r="V741" s="388">
        <v>2</v>
      </c>
      <c r="W741" s="388">
        <v>2</v>
      </c>
      <c r="X741" s="388" t="s">
        <v>4480</v>
      </c>
      <c r="Y741" s="401" t="s">
        <v>190</v>
      </c>
      <c r="Z741" s="400">
        <v>42079</v>
      </c>
      <c r="AA741" s="400">
        <v>42083</v>
      </c>
      <c r="AB741" s="388" t="s">
        <v>109</v>
      </c>
      <c r="AC741" s="388" t="s">
        <v>4660</v>
      </c>
      <c r="AD741" s="388">
        <v>3</v>
      </c>
      <c r="AE741" s="388">
        <v>3</v>
      </c>
      <c r="AF741" s="388">
        <v>2</v>
      </c>
      <c r="AG741" s="388" t="s">
        <v>96</v>
      </c>
      <c r="AH741" s="388">
        <v>3</v>
      </c>
      <c r="AI741" s="388" t="s">
        <v>118</v>
      </c>
    </row>
    <row r="742" spans="1:35" ht="12.75" customHeight="1" x14ac:dyDescent="0.2">
      <c r="A742" s="397" t="str">
        <f t="shared" si="11"/>
        <v>Ofsted Webpage</v>
      </c>
      <c r="B742" s="388">
        <v>130498</v>
      </c>
      <c r="C742" s="388">
        <v>105763</v>
      </c>
      <c r="D742" s="388">
        <v>10001005</v>
      </c>
      <c r="E742" s="388" t="s">
        <v>253</v>
      </c>
      <c r="F742" s="388" t="s">
        <v>107</v>
      </c>
      <c r="G742" s="388" t="s">
        <v>11</v>
      </c>
      <c r="H742" s="388" t="s">
        <v>192</v>
      </c>
      <c r="I742" s="388" t="s">
        <v>131</v>
      </c>
      <c r="J742" s="388" t="s">
        <v>131</v>
      </c>
      <c r="K742" s="400" t="s">
        <v>195</v>
      </c>
      <c r="L742" s="388" t="s">
        <v>195</v>
      </c>
      <c r="M742" s="403">
        <v>10025502</v>
      </c>
      <c r="N742" s="388" t="s">
        <v>109</v>
      </c>
      <c r="O742" s="388" t="s">
        <v>104</v>
      </c>
      <c r="P742" s="400">
        <v>42751</v>
      </c>
      <c r="Q742" s="400">
        <v>42755</v>
      </c>
      <c r="R742" s="400">
        <v>42793</v>
      </c>
      <c r="S742" s="388">
        <v>3</v>
      </c>
      <c r="T742" s="388">
        <v>3</v>
      </c>
      <c r="U742" s="388">
        <v>3</v>
      </c>
      <c r="V742" s="388">
        <v>3</v>
      </c>
      <c r="W742" s="388">
        <v>3</v>
      </c>
      <c r="X742" s="388" t="s">
        <v>4480</v>
      </c>
      <c r="Y742" s="401" t="s">
        <v>5031</v>
      </c>
      <c r="Z742" s="400">
        <v>39118</v>
      </c>
      <c r="AA742" s="400">
        <v>39122</v>
      </c>
      <c r="AB742" s="388" t="s">
        <v>4666</v>
      </c>
      <c r="AC742" s="388" t="s">
        <v>4660</v>
      </c>
      <c r="AD742" s="388">
        <v>1</v>
      </c>
      <c r="AE742" s="388">
        <v>1</v>
      </c>
      <c r="AF742" s="388">
        <v>2</v>
      </c>
      <c r="AG742" s="388" t="s">
        <v>96</v>
      </c>
      <c r="AH742" s="388">
        <v>1</v>
      </c>
      <c r="AI742" s="388" t="s">
        <v>139</v>
      </c>
    </row>
    <row r="743" spans="1:35" ht="12.75" customHeight="1" x14ac:dyDescent="0.2">
      <c r="A743" s="397" t="str">
        <f t="shared" si="11"/>
        <v>Ofsted Webpage</v>
      </c>
      <c r="B743" s="388">
        <v>130499</v>
      </c>
      <c r="C743" s="388">
        <v>108367</v>
      </c>
      <c r="D743" s="388">
        <v>10003128</v>
      </c>
      <c r="E743" s="388" t="s">
        <v>191</v>
      </c>
      <c r="F743" s="388" t="s">
        <v>100</v>
      </c>
      <c r="G743" s="388" t="s">
        <v>11</v>
      </c>
      <c r="H743" s="388" t="s">
        <v>192</v>
      </c>
      <c r="I743" s="388" t="s">
        <v>131</v>
      </c>
      <c r="J743" s="388" t="s">
        <v>131</v>
      </c>
      <c r="K743" s="400" t="s">
        <v>195</v>
      </c>
      <c r="L743" s="388" t="s">
        <v>195</v>
      </c>
      <c r="M743" s="403">
        <v>10020157</v>
      </c>
      <c r="N743" s="388" t="s">
        <v>103</v>
      </c>
      <c r="O743" s="388" t="s">
        <v>104</v>
      </c>
      <c r="P743" s="400">
        <v>42766</v>
      </c>
      <c r="Q743" s="400">
        <v>42769</v>
      </c>
      <c r="R743" s="400">
        <v>42809</v>
      </c>
      <c r="S743" s="388">
        <v>3</v>
      </c>
      <c r="T743" s="388">
        <v>3</v>
      </c>
      <c r="U743" s="388">
        <v>3</v>
      </c>
      <c r="V743" s="388">
        <v>2</v>
      </c>
      <c r="W743" s="388">
        <v>3</v>
      </c>
      <c r="X743" s="388" t="s">
        <v>4480</v>
      </c>
      <c r="Y743" s="401" t="s">
        <v>5032</v>
      </c>
      <c r="Z743" s="400">
        <v>39139</v>
      </c>
      <c r="AA743" s="400">
        <v>39143</v>
      </c>
      <c r="AB743" s="388" t="s">
        <v>5007</v>
      </c>
      <c r="AC743" s="388" t="s">
        <v>4660</v>
      </c>
      <c r="AD743" s="388">
        <v>1</v>
      </c>
      <c r="AE743" s="388">
        <v>1</v>
      </c>
      <c r="AF743" s="388">
        <v>1</v>
      </c>
      <c r="AG743" s="388" t="s">
        <v>96</v>
      </c>
      <c r="AH743" s="388">
        <v>1</v>
      </c>
      <c r="AI743" s="388" t="s">
        <v>139</v>
      </c>
    </row>
    <row r="744" spans="1:35" ht="12.75" customHeight="1" x14ac:dyDescent="0.2">
      <c r="A744" s="397" t="str">
        <f t="shared" si="11"/>
        <v>Ofsted Webpage</v>
      </c>
      <c r="B744" s="388">
        <v>130503</v>
      </c>
      <c r="C744" s="388">
        <v>108364</v>
      </c>
      <c r="D744" s="388">
        <v>10004108</v>
      </c>
      <c r="E744" s="388" t="s">
        <v>5033</v>
      </c>
      <c r="F744" s="388" t="s">
        <v>100</v>
      </c>
      <c r="G744" s="388" t="s">
        <v>11</v>
      </c>
      <c r="H744" s="388" t="s">
        <v>266</v>
      </c>
      <c r="I744" s="388" t="s">
        <v>131</v>
      </c>
      <c r="J744" s="388" t="s">
        <v>131</v>
      </c>
      <c r="K744" s="400" t="s">
        <v>195</v>
      </c>
      <c r="L744" s="388" t="s">
        <v>195</v>
      </c>
      <c r="M744" s="403" t="s">
        <v>5034</v>
      </c>
      <c r="N744" s="388" t="s">
        <v>5007</v>
      </c>
      <c r="O744" s="388" t="s">
        <v>104</v>
      </c>
      <c r="P744" s="400">
        <v>40127</v>
      </c>
      <c r="Q744" s="400">
        <v>40130</v>
      </c>
      <c r="R744" s="400">
        <v>40183</v>
      </c>
      <c r="S744" s="388">
        <v>1</v>
      </c>
      <c r="T744" s="388">
        <v>1</v>
      </c>
      <c r="U744" s="388">
        <v>1</v>
      </c>
      <c r="V744" s="388" t="s">
        <v>96</v>
      </c>
      <c r="W744" s="388">
        <v>1</v>
      </c>
      <c r="X744" s="388" t="s">
        <v>96</v>
      </c>
      <c r="Y744" s="401" t="s">
        <v>5035</v>
      </c>
      <c r="Z744" s="400">
        <v>38789</v>
      </c>
      <c r="AA744" s="400">
        <v>38793</v>
      </c>
      <c r="AB744" s="388" t="s">
        <v>5007</v>
      </c>
      <c r="AC744" s="388" t="s">
        <v>4660</v>
      </c>
      <c r="AD744" s="388">
        <v>1</v>
      </c>
      <c r="AE744" s="388">
        <v>1</v>
      </c>
      <c r="AF744" s="388">
        <v>1</v>
      </c>
      <c r="AG744" s="388" t="s">
        <v>96</v>
      </c>
      <c r="AH744" s="388">
        <v>1</v>
      </c>
      <c r="AI744" s="388" t="s">
        <v>4537</v>
      </c>
    </row>
    <row r="745" spans="1:35" ht="12.75" customHeight="1" x14ac:dyDescent="0.2">
      <c r="A745" s="397" t="str">
        <f t="shared" si="11"/>
        <v>Ofsted Webpage</v>
      </c>
      <c r="B745" s="388">
        <v>130504</v>
      </c>
      <c r="C745" s="388">
        <v>108357</v>
      </c>
      <c r="D745" s="388">
        <v>10007682</v>
      </c>
      <c r="E745" s="388" t="s">
        <v>5036</v>
      </c>
      <c r="F745" s="388" t="s">
        <v>100</v>
      </c>
      <c r="G745" s="388" t="s">
        <v>11</v>
      </c>
      <c r="H745" s="388" t="s">
        <v>266</v>
      </c>
      <c r="I745" s="388" t="s">
        <v>131</v>
      </c>
      <c r="J745" s="388" t="s">
        <v>131</v>
      </c>
      <c r="K745" s="400" t="s">
        <v>195</v>
      </c>
      <c r="L745" s="388" t="s">
        <v>195</v>
      </c>
      <c r="M745" s="403" t="s">
        <v>5037</v>
      </c>
      <c r="N745" s="388" t="s">
        <v>5007</v>
      </c>
      <c r="O745" s="388" t="s">
        <v>104</v>
      </c>
      <c r="P745" s="400">
        <v>39475</v>
      </c>
      <c r="Q745" s="400">
        <v>39479</v>
      </c>
      <c r="R745" s="400">
        <v>39527</v>
      </c>
      <c r="S745" s="388">
        <v>1</v>
      </c>
      <c r="T745" s="388">
        <v>1</v>
      </c>
      <c r="U745" s="388">
        <v>2</v>
      </c>
      <c r="V745" s="388" t="s">
        <v>96</v>
      </c>
      <c r="W745" s="388">
        <v>1</v>
      </c>
      <c r="X745" s="388" t="s">
        <v>96</v>
      </c>
      <c r="Y745" s="401" t="s">
        <v>195</v>
      </c>
      <c r="Z745" s="400" t="s">
        <v>195</v>
      </c>
      <c r="AA745" s="400" t="s">
        <v>195</v>
      </c>
      <c r="AB745" s="388" t="s">
        <v>195</v>
      </c>
      <c r="AC745" s="388" t="s">
        <v>195</v>
      </c>
      <c r="AD745" s="388" t="s">
        <v>195</v>
      </c>
      <c r="AE745" s="388" t="s">
        <v>195</v>
      </c>
      <c r="AF745" s="388" t="s">
        <v>195</v>
      </c>
      <c r="AG745" s="388" t="s">
        <v>195</v>
      </c>
      <c r="AH745" s="388" t="s">
        <v>195</v>
      </c>
      <c r="AI745" s="388" t="s">
        <v>4479</v>
      </c>
    </row>
    <row r="746" spans="1:35" ht="12.75" customHeight="1" x14ac:dyDescent="0.2">
      <c r="A746" s="397" t="str">
        <f t="shared" si="11"/>
        <v>Ofsted Webpage</v>
      </c>
      <c r="B746" s="388">
        <v>130505</v>
      </c>
      <c r="C746" s="388">
        <v>110734</v>
      </c>
      <c r="D746" s="388">
        <v>10006770</v>
      </c>
      <c r="E746" s="388" t="s">
        <v>263</v>
      </c>
      <c r="F746" s="388" t="s">
        <v>107</v>
      </c>
      <c r="G746" s="388" t="s">
        <v>11</v>
      </c>
      <c r="H746" s="388" t="s">
        <v>264</v>
      </c>
      <c r="I746" s="388" t="s">
        <v>131</v>
      </c>
      <c r="J746" s="388" t="s">
        <v>131</v>
      </c>
      <c r="K746" s="400" t="s">
        <v>195</v>
      </c>
      <c r="L746" s="388" t="s">
        <v>195</v>
      </c>
      <c r="M746" s="403">
        <v>10022620</v>
      </c>
      <c r="N746" s="388" t="s">
        <v>146</v>
      </c>
      <c r="O746" s="388" t="s">
        <v>104</v>
      </c>
      <c r="P746" s="400">
        <v>42751</v>
      </c>
      <c r="Q746" s="400">
        <v>42754</v>
      </c>
      <c r="R746" s="400">
        <v>42790</v>
      </c>
      <c r="S746" s="388">
        <v>3</v>
      </c>
      <c r="T746" s="388">
        <v>3</v>
      </c>
      <c r="U746" s="388">
        <v>3</v>
      </c>
      <c r="V746" s="388">
        <v>3</v>
      </c>
      <c r="W746" s="388">
        <v>3</v>
      </c>
      <c r="X746" s="388" t="s">
        <v>4480</v>
      </c>
      <c r="Y746" s="401" t="s">
        <v>265</v>
      </c>
      <c r="Z746" s="400">
        <v>42135</v>
      </c>
      <c r="AA746" s="400">
        <v>42139</v>
      </c>
      <c r="AB746" s="388" t="s">
        <v>109</v>
      </c>
      <c r="AC746" s="388" t="s">
        <v>4660</v>
      </c>
      <c r="AD746" s="388">
        <v>3</v>
      </c>
      <c r="AE746" s="388">
        <v>3</v>
      </c>
      <c r="AF746" s="388">
        <v>3</v>
      </c>
      <c r="AG746" s="388" t="s">
        <v>96</v>
      </c>
      <c r="AH746" s="388">
        <v>3</v>
      </c>
      <c r="AI746" s="388" t="s">
        <v>4537</v>
      </c>
    </row>
    <row r="747" spans="1:35" ht="12.75" customHeight="1" x14ac:dyDescent="0.2">
      <c r="A747" s="397" t="str">
        <f t="shared" si="11"/>
        <v>Ofsted Webpage</v>
      </c>
      <c r="B747" s="388">
        <v>130507</v>
      </c>
      <c r="C747" s="388">
        <v>106834</v>
      </c>
      <c r="D747" s="388">
        <v>10003146</v>
      </c>
      <c r="E747" s="388" t="s">
        <v>425</v>
      </c>
      <c r="F747" s="388" t="s">
        <v>107</v>
      </c>
      <c r="G747" s="388" t="s">
        <v>11</v>
      </c>
      <c r="H747" s="388" t="s">
        <v>426</v>
      </c>
      <c r="I747" s="388" t="s">
        <v>131</v>
      </c>
      <c r="J747" s="388" t="s">
        <v>131</v>
      </c>
      <c r="K747" s="400">
        <v>42691</v>
      </c>
      <c r="L747" s="388">
        <v>1</v>
      </c>
      <c r="M747" s="403" t="s">
        <v>5038</v>
      </c>
      <c r="N747" s="388" t="s">
        <v>4674</v>
      </c>
      <c r="O747" s="388" t="s">
        <v>104</v>
      </c>
      <c r="P747" s="400">
        <v>40686</v>
      </c>
      <c r="Q747" s="400">
        <v>40690</v>
      </c>
      <c r="R747" s="400">
        <v>40725</v>
      </c>
      <c r="S747" s="388">
        <v>2</v>
      </c>
      <c r="T747" s="388">
        <v>2</v>
      </c>
      <c r="U747" s="388">
        <v>2</v>
      </c>
      <c r="V747" s="388" t="s">
        <v>96</v>
      </c>
      <c r="W747" s="388">
        <v>2</v>
      </c>
      <c r="X747" s="388" t="s">
        <v>96</v>
      </c>
      <c r="Y747" s="401" t="s">
        <v>5039</v>
      </c>
      <c r="Z747" s="400">
        <v>39202</v>
      </c>
      <c r="AA747" s="400">
        <v>39206</v>
      </c>
      <c r="AB747" s="388" t="s">
        <v>4666</v>
      </c>
      <c r="AC747" s="388" t="s">
        <v>4660</v>
      </c>
      <c r="AD747" s="388">
        <v>3</v>
      </c>
      <c r="AE747" s="388">
        <v>3</v>
      </c>
      <c r="AF747" s="388">
        <v>3</v>
      </c>
      <c r="AG747" s="388" t="s">
        <v>96</v>
      </c>
      <c r="AH747" s="388">
        <v>3</v>
      </c>
      <c r="AI747" s="388" t="s">
        <v>118</v>
      </c>
    </row>
    <row r="748" spans="1:35" ht="12.75" customHeight="1" x14ac:dyDescent="0.2">
      <c r="A748" s="397" t="str">
        <f t="shared" si="11"/>
        <v>Ofsted Webpage</v>
      </c>
      <c r="B748" s="388">
        <v>130509</v>
      </c>
      <c r="C748" s="388">
        <v>108406</v>
      </c>
      <c r="D748" s="388">
        <v>10005032</v>
      </c>
      <c r="E748" s="388" t="s">
        <v>1277</v>
      </c>
      <c r="F748" s="388" t="s">
        <v>107</v>
      </c>
      <c r="G748" s="388" t="s">
        <v>11</v>
      </c>
      <c r="H748" s="388" t="s">
        <v>1278</v>
      </c>
      <c r="I748" s="388" t="s">
        <v>131</v>
      </c>
      <c r="J748" s="388" t="s">
        <v>131</v>
      </c>
      <c r="K748" s="400">
        <v>42334</v>
      </c>
      <c r="L748" s="388">
        <v>1</v>
      </c>
      <c r="M748" s="403" t="s">
        <v>5040</v>
      </c>
      <c r="N748" s="388" t="s">
        <v>4666</v>
      </c>
      <c r="O748" s="388" t="s">
        <v>104</v>
      </c>
      <c r="P748" s="400">
        <v>40308</v>
      </c>
      <c r="Q748" s="400">
        <v>40312</v>
      </c>
      <c r="R748" s="400">
        <v>40350</v>
      </c>
      <c r="S748" s="388">
        <v>2</v>
      </c>
      <c r="T748" s="388">
        <v>2</v>
      </c>
      <c r="U748" s="388">
        <v>2</v>
      </c>
      <c r="V748" s="388" t="s">
        <v>96</v>
      </c>
      <c r="W748" s="388">
        <v>2</v>
      </c>
      <c r="X748" s="388" t="s">
        <v>96</v>
      </c>
      <c r="Y748" s="401" t="s">
        <v>195</v>
      </c>
      <c r="Z748" s="400" t="s">
        <v>195</v>
      </c>
      <c r="AA748" s="400" t="s">
        <v>195</v>
      </c>
      <c r="AB748" s="388" t="s">
        <v>195</v>
      </c>
      <c r="AC748" s="388" t="s">
        <v>195</v>
      </c>
      <c r="AD748" s="388" t="s">
        <v>195</v>
      </c>
      <c r="AE748" s="388" t="s">
        <v>195</v>
      </c>
      <c r="AF748" s="388" t="s">
        <v>195</v>
      </c>
      <c r="AG748" s="388" t="s">
        <v>195</v>
      </c>
      <c r="AH748" s="388" t="s">
        <v>195</v>
      </c>
      <c r="AI748" s="388" t="s">
        <v>4479</v>
      </c>
    </row>
    <row r="749" spans="1:35" ht="12.75" customHeight="1" x14ac:dyDescent="0.2">
      <c r="A749" s="397" t="str">
        <f t="shared" si="11"/>
        <v>Ofsted Webpage</v>
      </c>
      <c r="B749" s="388">
        <v>130514</v>
      </c>
      <c r="C749" s="388">
        <v>108372</v>
      </c>
      <c r="D749" s="388">
        <v>10000330</v>
      </c>
      <c r="E749" s="388" t="s">
        <v>298</v>
      </c>
      <c r="F749" s="388" t="s">
        <v>100</v>
      </c>
      <c r="G749" s="388" t="s">
        <v>11</v>
      </c>
      <c r="H749" s="388" t="s">
        <v>299</v>
      </c>
      <c r="I749" s="388" t="s">
        <v>131</v>
      </c>
      <c r="J749" s="388" t="s">
        <v>131</v>
      </c>
      <c r="K749" s="400">
        <v>42746</v>
      </c>
      <c r="L749" s="388">
        <v>1</v>
      </c>
      <c r="M749" s="403" t="s">
        <v>300</v>
      </c>
      <c r="N749" s="388" t="s">
        <v>103</v>
      </c>
      <c r="O749" s="388" t="s">
        <v>104</v>
      </c>
      <c r="P749" s="400">
        <v>41541</v>
      </c>
      <c r="Q749" s="400">
        <v>41544</v>
      </c>
      <c r="R749" s="400">
        <v>41579</v>
      </c>
      <c r="S749" s="388">
        <v>2</v>
      </c>
      <c r="T749" s="388">
        <v>2</v>
      </c>
      <c r="U749" s="388">
        <v>2</v>
      </c>
      <c r="V749" s="388" t="s">
        <v>96</v>
      </c>
      <c r="W749" s="388">
        <v>2</v>
      </c>
      <c r="X749" s="388" t="s">
        <v>96</v>
      </c>
      <c r="Y749" s="401" t="s">
        <v>5041</v>
      </c>
      <c r="Z749" s="400">
        <v>39728</v>
      </c>
      <c r="AA749" s="400">
        <v>39729</v>
      </c>
      <c r="AB749" s="388" t="s">
        <v>5017</v>
      </c>
      <c r="AC749" s="388" t="s">
        <v>4660</v>
      </c>
      <c r="AD749" s="388">
        <v>1</v>
      </c>
      <c r="AE749" s="388">
        <v>1</v>
      </c>
      <c r="AF749" s="388">
        <v>2</v>
      </c>
      <c r="AG749" s="388" t="s">
        <v>96</v>
      </c>
      <c r="AH749" s="388">
        <v>2</v>
      </c>
      <c r="AI749" s="388" t="s">
        <v>139</v>
      </c>
    </row>
    <row r="750" spans="1:35" ht="12.75" customHeight="1" x14ac:dyDescent="0.2">
      <c r="A750" s="397" t="str">
        <f t="shared" si="11"/>
        <v>Ofsted Webpage</v>
      </c>
      <c r="B750" s="388">
        <v>130515</v>
      </c>
      <c r="C750" s="388">
        <v>106867</v>
      </c>
      <c r="D750" s="388">
        <v>10001346</v>
      </c>
      <c r="E750" s="388" t="s">
        <v>579</v>
      </c>
      <c r="F750" s="388" t="s">
        <v>100</v>
      </c>
      <c r="G750" s="388" t="s">
        <v>11</v>
      </c>
      <c r="H750" s="388" t="s">
        <v>299</v>
      </c>
      <c r="I750" s="388" t="s">
        <v>131</v>
      </c>
      <c r="J750" s="388" t="s">
        <v>131</v>
      </c>
      <c r="K750" s="400" t="s">
        <v>195</v>
      </c>
      <c r="L750" s="388" t="s">
        <v>195</v>
      </c>
      <c r="M750" s="403">
        <v>10020129</v>
      </c>
      <c r="N750" s="388" t="s">
        <v>103</v>
      </c>
      <c r="O750" s="388" t="s">
        <v>104</v>
      </c>
      <c r="P750" s="400">
        <v>42640</v>
      </c>
      <c r="Q750" s="400">
        <v>42643</v>
      </c>
      <c r="R750" s="400">
        <v>42664</v>
      </c>
      <c r="S750" s="388">
        <v>2</v>
      </c>
      <c r="T750" s="388">
        <v>2</v>
      </c>
      <c r="U750" s="388">
        <v>2</v>
      </c>
      <c r="V750" s="388">
        <v>2</v>
      </c>
      <c r="W750" s="388">
        <v>2</v>
      </c>
      <c r="X750" s="388" t="s">
        <v>4480</v>
      </c>
      <c r="Y750" s="401" t="s">
        <v>580</v>
      </c>
      <c r="Z750" s="400">
        <v>41709</v>
      </c>
      <c r="AA750" s="400">
        <v>41712</v>
      </c>
      <c r="AB750" s="388" t="s">
        <v>250</v>
      </c>
      <c r="AC750" s="388" t="s">
        <v>4660</v>
      </c>
      <c r="AD750" s="388">
        <v>2</v>
      </c>
      <c r="AE750" s="388">
        <v>2</v>
      </c>
      <c r="AF750" s="388">
        <v>2</v>
      </c>
      <c r="AG750" s="388" t="s">
        <v>96</v>
      </c>
      <c r="AH750" s="388">
        <v>3</v>
      </c>
      <c r="AI750" s="388" t="s">
        <v>4537</v>
      </c>
    </row>
    <row r="751" spans="1:35" ht="12.75" customHeight="1" x14ac:dyDescent="0.2">
      <c r="A751" s="397" t="str">
        <f t="shared" si="11"/>
        <v>Ofsted Webpage</v>
      </c>
      <c r="B751" s="388">
        <v>130516</v>
      </c>
      <c r="C751" s="388">
        <v>106868</v>
      </c>
      <c r="D751" s="388">
        <v>10006494</v>
      </c>
      <c r="E751" s="388" t="s">
        <v>144</v>
      </c>
      <c r="F751" s="388" t="s">
        <v>107</v>
      </c>
      <c r="G751" s="388" t="s">
        <v>11</v>
      </c>
      <c r="H751" s="388" t="s">
        <v>145</v>
      </c>
      <c r="I751" s="388" t="s">
        <v>131</v>
      </c>
      <c r="J751" s="388" t="s">
        <v>131</v>
      </c>
      <c r="K751" s="400" t="s">
        <v>195</v>
      </c>
      <c r="L751" s="388" t="s">
        <v>195</v>
      </c>
      <c r="M751" s="403">
        <v>10049214</v>
      </c>
      <c r="N751" s="388" t="s">
        <v>109</v>
      </c>
      <c r="O751" s="388" t="s">
        <v>104</v>
      </c>
      <c r="P751" s="400">
        <v>43214</v>
      </c>
      <c r="Q751" s="400">
        <v>43217</v>
      </c>
      <c r="R751" s="400">
        <v>43243</v>
      </c>
      <c r="S751" s="388">
        <v>2</v>
      </c>
      <c r="T751" s="388">
        <v>2</v>
      </c>
      <c r="U751" s="388">
        <v>2</v>
      </c>
      <c r="V751" s="388">
        <v>2</v>
      </c>
      <c r="W751" s="388">
        <v>2</v>
      </c>
      <c r="X751" s="388" t="s">
        <v>4480</v>
      </c>
      <c r="Y751" s="401">
        <v>10022618</v>
      </c>
      <c r="Z751" s="400">
        <v>42780</v>
      </c>
      <c r="AA751" s="400">
        <v>42783</v>
      </c>
      <c r="AB751" s="388" t="s">
        <v>146</v>
      </c>
      <c r="AC751" s="388" t="s">
        <v>4660</v>
      </c>
      <c r="AD751" s="388">
        <v>3</v>
      </c>
      <c r="AE751" s="388">
        <v>3</v>
      </c>
      <c r="AF751" s="388">
        <v>3</v>
      </c>
      <c r="AG751" s="388">
        <v>3</v>
      </c>
      <c r="AH751" s="388">
        <v>3</v>
      </c>
      <c r="AI751" s="388" t="s">
        <v>118</v>
      </c>
    </row>
    <row r="752" spans="1:35" ht="12.75" customHeight="1" x14ac:dyDescent="0.2">
      <c r="A752" s="397" t="str">
        <f t="shared" si="11"/>
        <v>Ofsted Webpage</v>
      </c>
      <c r="B752" s="388">
        <v>130518</v>
      </c>
      <c r="C752" s="388">
        <v>108439</v>
      </c>
      <c r="D752" s="388">
        <v>10000409</v>
      </c>
      <c r="E752" s="388" t="s">
        <v>1280</v>
      </c>
      <c r="F752" s="388" t="s">
        <v>100</v>
      </c>
      <c r="G752" s="388" t="s">
        <v>11</v>
      </c>
      <c r="H752" s="388" t="s">
        <v>145</v>
      </c>
      <c r="I752" s="388" t="s">
        <v>131</v>
      </c>
      <c r="J752" s="388" t="s">
        <v>131</v>
      </c>
      <c r="K752" s="400" t="s">
        <v>195</v>
      </c>
      <c r="L752" s="388" t="s">
        <v>195</v>
      </c>
      <c r="M752" s="403">
        <v>10004696</v>
      </c>
      <c r="N752" s="388" t="s">
        <v>103</v>
      </c>
      <c r="O752" s="388" t="s">
        <v>104</v>
      </c>
      <c r="P752" s="400">
        <v>42444</v>
      </c>
      <c r="Q752" s="400">
        <v>42447</v>
      </c>
      <c r="R752" s="400">
        <v>42475</v>
      </c>
      <c r="S752" s="388">
        <v>2</v>
      </c>
      <c r="T752" s="388">
        <v>2</v>
      </c>
      <c r="U752" s="388">
        <v>2</v>
      </c>
      <c r="V752" s="388">
        <v>2</v>
      </c>
      <c r="W752" s="388">
        <v>2</v>
      </c>
      <c r="X752" s="388" t="s">
        <v>4480</v>
      </c>
      <c r="Y752" s="401" t="s">
        <v>5042</v>
      </c>
      <c r="Z752" s="400">
        <v>40813</v>
      </c>
      <c r="AA752" s="400">
        <v>40816</v>
      </c>
      <c r="AB752" s="388" t="s">
        <v>5043</v>
      </c>
      <c r="AC752" s="388" t="s">
        <v>4660</v>
      </c>
      <c r="AD752" s="388">
        <v>2</v>
      </c>
      <c r="AE752" s="388">
        <v>2</v>
      </c>
      <c r="AF752" s="388">
        <v>2</v>
      </c>
      <c r="AG752" s="388" t="s">
        <v>96</v>
      </c>
      <c r="AH752" s="388">
        <v>2</v>
      </c>
      <c r="AI752" s="388" t="s">
        <v>4537</v>
      </c>
    </row>
    <row r="753" spans="1:35" ht="12.75" customHeight="1" x14ac:dyDescent="0.2">
      <c r="A753" s="397" t="str">
        <f t="shared" si="11"/>
        <v>Ofsted Webpage</v>
      </c>
      <c r="B753" s="388">
        <v>130519</v>
      </c>
      <c r="C753" s="388">
        <v>108484</v>
      </c>
      <c r="D753" s="388">
        <v>10005998</v>
      </c>
      <c r="E753" s="388" t="s">
        <v>5044</v>
      </c>
      <c r="F753" s="388" t="s">
        <v>107</v>
      </c>
      <c r="G753" s="388" t="s">
        <v>11</v>
      </c>
      <c r="H753" s="388" t="s">
        <v>998</v>
      </c>
      <c r="I753" s="388" t="s">
        <v>131</v>
      </c>
      <c r="J753" s="388" t="s">
        <v>131</v>
      </c>
      <c r="K753" s="400" t="s">
        <v>195</v>
      </c>
      <c r="L753" s="388" t="s">
        <v>195</v>
      </c>
      <c r="M753" s="403" t="s">
        <v>195</v>
      </c>
      <c r="N753" s="388" t="s">
        <v>195</v>
      </c>
      <c r="O753" s="388" t="s">
        <v>195</v>
      </c>
      <c r="P753" s="400" t="s">
        <v>195</v>
      </c>
      <c r="Q753" s="400" t="s">
        <v>195</v>
      </c>
      <c r="R753" s="400" t="s">
        <v>195</v>
      </c>
      <c r="S753" s="388" t="s">
        <v>195</v>
      </c>
      <c r="T753" s="388" t="s">
        <v>195</v>
      </c>
      <c r="U753" s="388" t="s">
        <v>195</v>
      </c>
      <c r="V753" s="388" t="s">
        <v>195</v>
      </c>
      <c r="W753" s="388" t="s">
        <v>195</v>
      </c>
      <c r="X753" s="388" t="s">
        <v>195</v>
      </c>
      <c r="Y753" s="401" t="s">
        <v>195</v>
      </c>
      <c r="Z753" s="400" t="s">
        <v>195</v>
      </c>
      <c r="AA753" s="400" t="s">
        <v>195</v>
      </c>
      <c r="AB753" s="388" t="s">
        <v>195</v>
      </c>
      <c r="AC753" s="388" t="s">
        <v>195</v>
      </c>
      <c r="AD753" s="388" t="s">
        <v>195</v>
      </c>
      <c r="AE753" s="388" t="s">
        <v>195</v>
      </c>
      <c r="AF753" s="388" t="s">
        <v>195</v>
      </c>
      <c r="AG753" s="388" t="s">
        <v>195</v>
      </c>
      <c r="AH753" s="388" t="s">
        <v>195</v>
      </c>
      <c r="AI753" s="388" t="s">
        <v>195</v>
      </c>
    </row>
    <row r="754" spans="1:35" ht="12.75" customHeight="1" x14ac:dyDescent="0.2">
      <c r="A754" s="397" t="str">
        <f t="shared" si="11"/>
        <v>Ofsted Webpage</v>
      </c>
      <c r="B754" s="388">
        <v>130521</v>
      </c>
      <c r="C754" s="388">
        <v>107785</v>
      </c>
      <c r="D754" s="388">
        <v>10007500</v>
      </c>
      <c r="E754" s="388" t="s">
        <v>464</v>
      </c>
      <c r="F754" s="388" t="s">
        <v>107</v>
      </c>
      <c r="G754" s="388" t="s">
        <v>11</v>
      </c>
      <c r="H754" s="388" t="s">
        <v>149</v>
      </c>
      <c r="I754" s="388" t="s">
        <v>131</v>
      </c>
      <c r="J754" s="388" t="s">
        <v>131</v>
      </c>
      <c r="K754" s="400" t="s">
        <v>195</v>
      </c>
      <c r="L754" s="388" t="s">
        <v>195</v>
      </c>
      <c r="M754" s="403">
        <v>10022096</v>
      </c>
      <c r="N754" s="388" t="s">
        <v>146</v>
      </c>
      <c r="O754" s="388" t="s">
        <v>104</v>
      </c>
      <c r="P754" s="400">
        <v>42682</v>
      </c>
      <c r="Q754" s="400">
        <v>42685</v>
      </c>
      <c r="R754" s="400">
        <v>42723</v>
      </c>
      <c r="S754" s="388">
        <v>2</v>
      </c>
      <c r="T754" s="388">
        <v>2</v>
      </c>
      <c r="U754" s="388">
        <v>2</v>
      </c>
      <c r="V754" s="388">
        <v>2</v>
      </c>
      <c r="W754" s="388">
        <v>2</v>
      </c>
      <c r="X754" s="388" t="s">
        <v>4480</v>
      </c>
      <c r="Y754" s="401" t="s">
        <v>465</v>
      </c>
      <c r="Z754" s="400">
        <v>42072</v>
      </c>
      <c r="AA754" s="400">
        <v>42076</v>
      </c>
      <c r="AB754" s="388" t="s">
        <v>109</v>
      </c>
      <c r="AC754" s="388" t="s">
        <v>4660</v>
      </c>
      <c r="AD754" s="388">
        <v>3</v>
      </c>
      <c r="AE754" s="388">
        <v>3</v>
      </c>
      <c r="AF754" s="388">
        <v>3</v>
      </c>
      <c r="AG754" s="388" t="s">
        <v>96</v>
      </c>
      <c r="AH754" s="388">
        <v>3</v>
      </c>
      <c r="AI754" s="388" t="s">
        <v>118</v>
      </c>
    </row>
    <row r="755" spans="1:35" ht="12.75" customHeight="1" x14ac:dyDescent="0.2">
      <c r="A755" s="397" t="str">
        <f t="shared" si="11"/>
        <v>Ofsted Webpage</v>
      </c>
      <c r="B755" s="388">
        <v>130522</v>
      </c>
      <c r="C755" s="388">
        <v>108378</v>
      </c>
      <c r="D755" s="388">
        <v>10007546</v>
      </c>
      <c r="E755" s="388" t="s">
        <v>5045</v>
      </c>
      <c r="F755" s="388" t="s">
        <v>100</v>
      </c>
      <c r="G755" s="388" t="s">
        <v>11</v>
      </c>
      <c r="H755" s="388" t="s">
        <v>149</v>
      </c>
      <c r="I755" s="388" t="s">
        <v>131</v>
      </c>
      <c r="J755" s="388" t="s">
        <v>131</v>
      </c>
      <c r="K755" s="400" t="s">
        <v>195</v>
      </c>
      <c r="L755" s="388" t="s">
        <v>195</v>
      </c>
      <c r="M755" s="403" t="s">
        <v>5046</v>
      </c>
      <c r="N755" s="388" t="s">
        <v>5007</v>
      </c>
      <c r="O755" s="388" t="s">
        <v>104</v>
      </c>
      <c r="P755" s="400">
        <v>39378</v>
      </c>
      <c r="Q755" s="400">
        <v>39379</v>
      </c>
      <c r="R755" s="400">
        <v>39423</v>
      </c>
      <c r="S755" s="388">
        <v>1</v>
      </c>
      <c r="T755" s="388">
        <v>1</v>
      </c>
      <c r="U755" s="388">
        <v>1</v>
      </c>
      <c r="V755" s="388" t="s">
        <v>96</v>
      </c>
      <c r="W755" s="388">
        <v>1</v>
      </c>
      <c r="X755" s="388" t="s">
        <v>96</v>
      </c>
      <c r="Y755" s="401" t="s">
        <v>195</v>
      </c>
      <c r="Z755" s="400" t="s">
        <v>195</v>
      </c>
      <c r="AA755" s="400" t="s">
        <v>195</v>
      </c>
      <c r="AB755" s="388" t="s">
        <v>195</v>
      </c>
      <c r="AC755" s="388" t="s">
        <v>195</v>
      </c>
      <c r="AD755" s="388" t="s">
        <v>195</v>
      </c>
      <c r="AE755" s="388" t="s">
        <v>195</v>
      </c>
      <c r="AF755" s="388" t="s">
        <v>195</v>
      </c>
      <c r="AG755" s="388" t="s">
        <v>195</v>
      </c>
      <c r="AH755" s="388" t="s">
        <v>195</v>
      </c>
      <c r="AI755" s="388" t="s">
        <v>4479</v>
      </c>
    </row>
    <row r="756" spans="1:35" ht="12.75" customHeight="1" x14ac:dyDescent="0.2">
      <c r="A756" s="397" t="str">
        <f t="shared" si="11"/>
        <v>Ofsted Webpage</v>
      </c>
      <c r="B756" s="388">
        <v>130523</v>
      </c>
      <c r="C756" s="388">
        <v>108328</v>
      </c>
      <c r="D756" s="388">
        <v>10006195</v>
      </c>
      <c r="E756" s="388" t="s">
        <v>148</v>
      </c>
      <c r="F756" s="388" t="s">
        <v>100</v>
      </c>
      <c r="G756" s="388" t="s">
        <v>11</v>
      </c>
      <c r="H756" s="388" t="s">
        <v>149</v>
      </c>
      <c r="I756" s="388" t="s">
        <v>131</v>
      </c>
      <c r="J756" s="388" t="s">
        <v>131</v>
      </c>
      <c r="K756" s="400" t="s">
        <v>195</v>
      </c>
      <c r="L756" s="388" t="s">
        <v>195</v>
      </c>
      <c r="M756" s="403">
        <v>10020087</v>
      </c>
      <c r="N756" s="388" t="s">
        <v>103</v>
      </c>
      <c r="O756" s="388" t="s">
        <v>117</v>
      </c>
      <c r="P756" s="400">
        <v>42780</v>
      </c>
      <c r="Q756" s="400">
        <v>42783</v>
      </c>
      <c r="R756" s="400">
        <v>42815</v>
      </c>
      <c r="S756" s="388">
        <v>1</v>
      </c>
      <c r="T756" s="388">
        <v>1</v>
      </c>
      <c r="U756" s="388">
        <v>1</v>
      </c>
      <c r="V756" s="388">
        <v>1</v>
      </c>
      <c r="W756" s="388">
        <v>1</v>
      </c>
      <c r="X756" s="388" t="s">
        <v>4480</v>
      </c>
      <c r="Y756" s="401" t="s">
        <v>150</v>
      </c>
      <c r="Z756" s="400">
        <v>41219</v>
      </c>
      <c r="AA756" s="400">
        <v>41222</v>
      </c>
      <c r="AB756" s="388" t="s">
        <v>103</v>
      </c>
      <c r="AC756" s="388" t="s">
        <v>4660</v>
      </c>
      <c r="AD756" s="388">
        <v>2</v>
      </c>
      <c r="AE756" s="388">
        <v>2</v>
      </c>
      <c r="AF756" s="388">
        <v>2</v>
      </c>
      <c r="AG756" s="388" t="s">
        <v>96</v>
      </c>
      <c r="AH756" s="388">
        <v>2</v>
      </c>
      <c r="AI756" s="388" t="s">
        <v>118</v>
      </c>
    </row>
    <row r="757" spans="1:35" ht="12.75" customHeight="1" x14ac:dyDescent="0.2">
      <c r="A757" s="397" t="str">
        <f t="shared" si="11"/>
        <v>Ofsted Webpage</v>
      </c>
      <c r="B757" s="388">
        <v>130524</v>
      </c>
      <c r="C757" s="388">
        <v>107013</v>
      </c>
      <c r="D757" s="388">
        <v>10000536</v>
      </c>
      <c r="E757" s="388" t="s">
        <v>4635</v>
      </c>
      <c r="F757" s="388" t="s">
        <v>107</v>
      </c>
      <c r="G757" s="388" t="s">
        <v>11</v>
      </c>
      <c r="H757" s="388" t="s">
        <v>347</v>
      </c>
      <c r="I757" s="388" t="s">
        <v>186</v>
      </c>
      <c r="J757" s="388" t="s">
        <v>93</v>
      </c>
      <c r="K757" s="400" t="s">
        <v>195</v>
      </c>
      <c r="L757" s="388" t="s">
        <v>195</v>
      </c>
      <c r="M757" s="403" t="s">
        <v>4636</v>
      </c>
      <c r="N757" s="388" t="s">
        <v>4674</v>
      </c>
      <c r="O757" s="388" t="s">
        <v>104</v>
      </c>
      <c r="P757" s="400">
        <v>40483</v>
      </c>
      <c r="Q757" s="400">
        <v>40487</v>
      </c>
      <c r="R757" s="400">
        <v>40522</v>
      </c>
      <c r="S757" s="388">
        <v>1</v>
      </c>
      <c r="T757" s="388">
        <v>1</v>
      </c>
      <c r="U757" s="388">
        <v>2</v>
      </c>
      <c r="V757" s="388" t="s">
        <v>96</v>
      </c>
      <c r="W757" s="388">
        <v>1</v>
      </c>
      <c r="X757" s="388" t="s">
        <v>96</v>
      </c>
      <c r="Y757" s="401" t="s">
        <v>5047</v>
      </c>
      <c r="Z757" s="400">
        <v>39111</v>
      </c>
      <c r="AA757" s="400">
        <v>39115</v>
      </c>
      <c r="AB757" s="388" t="s">
        <v>4674</v>
      </c>
      <c r="AC757" s="388" t="s">
        <v>4660</v>
      </c>
      <c r="AD757" s="388">
        <v>3</v>
      </c>
      <c r="AE757" s="388">
        <v>2</v>
      </c>
      <c r="AF757" s="388">
        <v>2</v>
      </c>
      <c r="AG757" s="388" t="s">
        <v>96</v>
      </c>
      <c r="AH757" s="388">
        <v>3</v>
      </c>
      <c r="AI757" s="388" t="s">
        <v>118</v>
      </c>
    </row>
    <row r="758" spans="1:35" ht="12.75" customHeight="1" x14ac:dyDescent="0.2">
      <c r="A758" s="397" t="str">
        <f t="shared" si="11"/>
        <v>Ofsted Webpage</v>
      </c>
      <c r="B758" s="388">
        <v>130525</v>
      </c>
      <c r="C758" s="388">
        <v>108314</v>
      </c>
      <c r="D758" s="388">
        <v>10004739</v>
      </c>
      <c r="E758" s="388" t="s">
        <v>2807</v>
      </c>
      <c r="F758" s="388" t="s">
        <v>368</v>
      </c>
      <c r="G758" s="388" t="s">
        <v>14</v>
      </c>
      <c r="H758" s="388" t="s">
        <v>347</v>
      </c>
      <c r="I758" s="388" t="s">
        <v>186</v>
      </c>
      <c r="J758" s="388" t="s">
        <v>93</v>
      </c>
      <c r="K758" s="400" t="s">
        <v>195</v>
      </c>
      <c r="L758" s="388" t="s">
        <v>195</v>
      </c>
      <c r="M758" s="403" t="s">
        <v>2808</v>
      </c>
      <c r="N758" s="388" t="s">
        <v>143</v>
      </c>
      <c r="O758" s="388" t="s">
        <v>104</v>
      </c>
      <c r="P758" s="400">
        <v>41807</v>
      </c>
      <c r="Q758" s="400">
        <v>41810</v>
      </c>
      <c r="R758" s="400">
        <v>41843</v>
      </c>
      <c r="S758" s="388">
        <v>1</v>
      </c>
      <c r="T758" s="388">
        <v>1</v>
      </c>
      <c r="U758" s="388">
        <v>1</v>
      </c>
      <c r="V758" s="388" t="s">
        <v>96</v>
      </c>
      <c r="W758" s="388">
        <v>1</v>
      </c>
      <c r="X758" s="388" t="s">
        <v>96</v>
      </c>
      <c r="Y758" s="401" t="s">
        <v>4980</v>
      </c>
      <c r="Z758" s="400">
        <v>39038</v>
      </c>
      <c r="AA758" s="400">
        <v>39038</v>
      </c>
      <c r="AB758" s="388" t="s">
        <v>4754</v>
      </c>
      <c r="AC758" s="388" t="s">
        <v>4660</v>
      </c>
      <c r="AD758" s="388">
        <v>1</v>
      </c>
      <c r="AE758" s="388">
        <v>1</v>
      </c>
      <c r="AF758" s="388" t="s">
        <v>96</v>
      </c>
      <c r="AG758" s="388" t="s">
        <v>96</v>
      </c>
      <c r="AH758" s="388" t="s">
        <v>96</v>
      </c>
      <c r="AI758" s="388" t="s">
        <v>4537</v>
      </c>
    </row>
    <row r="759" spans="1:35" ht="12.75" customHeight="1" x14ac:dyDescent="0.2">
      <c r="A759" s="397" t="str">
        <f t="shared" si="11"/>
        <v>Ofsted Webpage</v>
      </c>
      <c r="B759" s="388">
        <v>130527</v>
      </c>
      <c r="C759" s="388">
        <v>108493</v>
      </c>
      <c r="D759" s="388">
        <v>10005534</v>
      </c>
      <c r="E759" s="388" t="s">
        <v>3727</v>
      </c>
      <c r="F759" s="388" t="s">
        <v>107</v>
      </c>
      <c r="G759" s="388" t="s">
        <v>11</v>
      </c>
      <c r="H759" s="388" t="s">
        <v>511</v>
      </c>
      <c r="I759" s="388" t="s">
        <v>186</v>
      </c>
      <c r="J759" s="388" t="s">
        <v>93</v>
      </c>
      <c r="K759" s="400" t="s">
        <v>195</v>
      </c>
      <c r="L759" s="388" t="s">
        <v>195</v>
      </c>
      <c r="M759" s="403" t="s">
        <v>195</v>
      </c>
      <c r="N759" s="388" t="s">
        <v>195</v>
      </c>
      <c r="O759" s="388" t="s">
        <v>195</v>
      </c>
      <c r="P759" s="400" t="s">
        <v>195</v>
      </c>
      <c r="Q759" s="400" t="s">
        <v>195</v>
      </c>
      <c r="R759" s="400" t="s">
        <v>195</v>
      </c>
      <c r="S759" s="388" t="s">
        <v>195</v>
      </c>
      <c r="T759" s="388" t="s">
        <v>195</v>
      </c>
      <c r="U759" s="388" t="s">
        <v>195</v>
      </c>
      <c r="V759" s="388" t="s">
        <v>195</v>
      </c>
      <c r="W759" s="388" t="s">
        <v>195</v>
      </c>
      <c r="X759" s="388" t="s">
        <v>195</v>
      </c>
      <c r="Y759" s="401" t="s">
        <v>195</v>
      </c>
      <c r="Z759" s="400" t="s">
        <v>195</v>
      </c>
      <c r="AA759" s="400" t="s">
        <v>195</v>
      </c>
      <c r="AB759" s="388" t="s">
        <v>195</v>
      </c>
      <c r="AC759" s="388" t="s">
        <v>195</v>
      </c>
      <c r="AD759" s="388" t="s">
        <v>195</v>
      </c>
      <c r="AE759" s="388" t="s">
        <v>195</v>
      </c>
      <c r="AF759" s="388" t="s">
        <v>195</v>
      </c>
      <c r="AG759" s="388" t="s">
        <v>195</v>
      </c>
      <c r="AH759" s="388" t="s">
        <v>195</v>
      </c>
      <c r="AI759" s="388" t="s">
        <v>195</v>
      </c>
    </row>
    <row r="760" spans="1:35" ht="12.75" customHeight="1" x14ac:dyDescent="0.2">
      <c r="A760" s="397" t="str">
        <f t="shared" si="11"/>
        <v>Ofsted Webpage</v>
      </c>
      <c r="B760" s="388">
        <v>130531</v>
      </c>
      <c r="C760" s="388">
        <v>106996</v>
      </c>
      <c r="D760" s="388">
        <v>10005788</v>
      </c>
      <c r="E760" s="388" t="s">
        <v>1284</v>
      </c>
      <c r="F760" s="388" t="s">
        <v>107</v>
      </c>
      <c r="G760" s="388" t="s">
        <v>11</v>
      </c>
      <c r="H760" s="388" t="s">
        <v>185</v>
      </c>
      <c r="I760" s="388" t="s">
        <v>186</v>
      </c>
      <c r="J760" s="388" t="s">
        <v>93</v>
      </c>
      <c r="K760" s="400" t="s">
        <v>195</v>
      </c>
      <c r="L760" s="388" t="s">
        <v>195</v>
      </c>
      <c r="M760" s="403">
        <v>10030739</v>
      </c>
      <c r="N760" s="388" t="s">
        <v>146</v>
      </c>
      <c r="O760" s="388" t="s">
        <v>104</v>
      </c>
      <c r="P760" s="400">
        <v>43122</v>
      </c>
      <c r="Q760" s="400">
        <v>43125</v>
      </c>
      <c r="R760" s="400">
        <v>43166</v>
      </c>
      <c r="S760" s="388">
        <v>3</v>
      </c>
      <c r="T760" s="388">
        <v>3</v>
      </c>
      <c r="U760" s="388">
        <v>3</v>
      </c>
      <c r="V760" s="388">
        <v>3</v>
      </c>
      <c r="W760" s="388">
        <v>3</v>
      </c>
      <c r="X760" s="388" t="s">
        <v>4480</v>
      </c>
      <c r="Y760" s="401">
        <v>10005437</v>
      </c>
      <c r="Z760" s="400">
        <v>42395</v>
      </c>
      <c r="AA760" s="400">
        <v>42398</v>
      </c>
      <c r="AB760" s="388" t="s">
        <v>109</v>
      </c>
      <c r="AC760" s="388" t="s">
        <v>4660</v>
      </c>
      <c r="AD760" s="388">
        <v>3</v>
      </c>
      <c r="AE760" s="388">
        <v>3</v>
      </c>
      <c r="AF760" s="388">
        <v>3</v>
      </c>
      <c r="AG760" s="388">
        <v>3</v>
      </c>
      <c r="AH760" s="388">
        <v>3</v>
      </c>
      <c r="AI760" s="388" t="s">
        <v>4537</v>
      </c>
    </row>
    <row r="761" spans="1:35" ht="12.75" customHeight="1" x14ac:dyDescent="0.2">
      <c r="A761" s="397" t="str">
        <f t="shared" si="11"/>
        <v>Ofsted Webpage</v>
      </c>
      <c r="B761" s="388">
        <v>130532</v>
      </c>
      <c r="C761" s="388">
        <v>108311</v>
      </c>
      <c r="D761" s="388">
        <v>10000840</v>
      </c>
      <c r="E761" s="388" t="s">
        <v>2035</v>
      </c>
      <c r="F761" s="388" t="s">
        <v>107</v>
      </c>
      <c r="G761" s="388" t="s">
        <v>11</v>
      </c>
      <c r="H761" s="388" t="s">
        <v>358</v>
      </c>
      <c r="I761" s="388" t="s">
        <v>186</v>
      </c>
      <c r="J761" s="388" t="s">
        <v>93</v>
      </c>
      <c r="K761" s="400" t="s">
        <v>195</v>
      </c>
      <c r="L761" s="388" t="s">
        <v>195</v>
      </c>
      <c r="M761" s="403">
        <v>10037383</v>
      </c>
      <c r="N761" s="388" t="s">
        <v>109</v>
      </c>
      <c r="O761" s="388" t="s">
        <v>104</v>
      </c>
      <c r="P761" s="400">
        <v>43018</v>
      </c>
      <c r="Q761" s="400">
        <v>43021</v>
      </c>
      <c r="R761" s="400">
        <v>43053</v>
      </c>
      <c r="S761" s="388">
        <v>3</v>
      </c>
      <c r="T761" s="388">
        <v>3</v>
      </c>
      <c r="U761" s="388">
        <v>3</v>
      </c>
      <c r="V761" s="388">
        <v>3</v>
      </c>
      <c r="W761" s="388">
        <v>3</v>
      </c>
      <c r="X761" s="388" t="s">
        <v>4480</v>
      </c>
      <c r="Y761" s="401" t="s">
        <v>2036</v>
      </c>
      <c r="Z761" s="400">
        <v>41904</v>
      </c>
      <c r="AA761" s="400">
        <v>41908</v>
      </c>
      <c r="AB761" s="388" t="s">
        <v>109</v>
      </c>
      <c r="AC761" s="388" t="s">
        <v>4660</v>
      </c>
      <c r="AD761" s="388">
        <v>2</v>
      </c>
      <c r="AE761" s="388">
        <v>2</v>
      </c>
      <c r="AF761" s="388">
        <v>2</v>
      </c>
      <c r="AG761" s="388" t="s">
        <v>96</v>
      </c>
      <c r="AH761" s="388">
        <v>2</v>
      </c>
      <c r="AI761" s="388" t="s">
        <v>139</v>
      </c>
    </row>
    <row r="762" spans="1:35" ht="12.75" customHeight="1" x14ac:dyDescent="0.2">
      <c r="A762" s="397" t="str">
        <f t="shared" si="11"/>
        <v>Ofsted Webpage</v>
      </c>
      <c r="B762" s="388">
        <v>130534</v>
      </c>
      <c r="C762" s="388">
        <v>107170</v>
      </c>
      <c r="D762" s="388">
        <v>10005810</v>
      </c>
      <c r="E762" s="388" t="s">
        <v>471</v>
      </c>
      <c r="F762" s="388" t="s">
        <v>107</v>
      </c>
      <c r="G762" s="388" t="s">
        <v>11</v>
      </c>
      <c r="H762" s="388" t="s">
        <v>358</v>
      </c>
      <c r="I762" s="388" t="s">
        <v>186</v>
      </c>
      <c r="J762" s="388" t="s">
        <v>93</v>
      </c>
      <c r="K762" s="400">
        <v>42677</v>
      </c>
      <c r="L762" s="388">
        <v>1</v>
      </c>
      <c r="M762" s="403" t="s">
        <v>472</v>
      </c>
      <c r="N762" s="388" t="s">
        <v>109</v>
      </c>
      <c r="O762" s="388" t="s">
        <v>104</v>
      </c>
      <c r="P762" s="400">
        <v>41317</v>
      </c>
      <c r="Q762" s="400">
        <v>41320</v>
      </c>
      <c r="R762" s="400">
        <v>41353</v>
      </c>
      <c r="S762" s="388">
        <v>2</v>
      </c>
      <c r="T762" s="388">
        <v>2</v>
      </c>
      <c r="U762" s="388">
        <v>2</v>
      </c>
      <c r="V762" s="388" t="s">
        <v>96</v>
      </c>
      <c r="W762" s="388">
        <v>2</v>
      </c>
      <c r="X762" s="388" t="s">
        <v>96</v>
      </c>
      <c r="Y762" s="401" t="s">
        <v>5048</v>
      </c>
      <c r="Z762" s="400">
        <v>40448</v>
      </c>
      <c r="AA762" s="400">
        <v>40452</v>
      </c>
      <c r="AB762" s="388" t="s">
        <v>4666</v>
      </c>
      <c r="AC762" s="388" t="s">
        <v>4660</v>
      </c>
      <c r="AD762" s="388">
        <v>3</v>
      </c>
      <c r="AE762" s="388">
        <v>3</v>
      </c>
      <c r="AF762" s="388">
        <v>3</v>
      </c>
      <c r="AG762" s="388" t="s">
        <v>96</v>
      </c>
      <c r="AH762" s="388">
        <v>3</v>
      </c>
      <c r="AI762" s="388" t="s">
        <v>118</v>
      </c>
    </row>
    <row r="763" spans="1:35" ht="12.75" customHeight="1" x14ac:dyDescent="0.2">
      <c r="A763" s="397" t="str">
        <f t="shared" si="11"/>
        <v>Ofsted Webpage</v>
      </c>
      <c r="B763" s="388">
        <v>130535</v>
      </c>
      <c r="C763" s="388">
        <v>108325</v>
      </c>
      <c r="D763" s="388">
        <v>10001093</v>
      </c>
      <c r="E763" s="388" t="s">
        <v>2816</v>
      </c>
      <c r="F763" s="388" t="s">
        <v>107</v>
      </c>
      <c r="G763" s="388" t="s">
        <v>11</v>
      </c>
      <c r="H763" s="388" t="s">
        <v>771</v>
      </c>
      <c r="I763" s="388" t="s">
        <v>186</v>
      </c>
      <c r="J763" s="388" t="s">
        <v>93</v>
      </c>
      <c r="K763" s="400" t="s">
        <v>195</v>
      </c>
      <c r="L763" s="388" t="s">
        <v>195</v>
      </c>
      <c r="M763" s="403">
        <v>10041134</v>
      </c>
      <c r="N763" s="388" t="s">
        <v>109</v>
      </c>
      <c r="O763" s="388" t="s">
        <v>104</v>
      </c>
      <c r="P763" s="400">
        <v>43130</v>
      </c>
      <c r="Q763" s="400">
        <v>43133</v>
      </c>
      <c r="R763" s="400">
        <v>43168</v>
      </c>
      <c r="S763" s="388">
        <v>2</v>
      </c>
      <c r="T763" s="388">
        <v>2</v>
      </c>
      <c r="U763" s="388">
        <v>2</v>
      </c>
      <c r="V763" s="388">
        <v>2</v>
      </c>
      <c r="W763" s="388">
        <v>2</v>
      </c>
      <c r="X763" s="388" t="s">
        <v>4480</v>
      </c>
      <c r="Y763" s="401" t="s">
        <v>2817</v>
      </c>
      <c r="Z763" s="400">
        <v>41708</v>
      </c>
      <c r="AA763" s="400">
        <v>41712</v>
      </c>
      <c r="AB763" s="388" t="s">
        <v>109</v>
      </c>
      <c r="AC763" s="388" t="s">
        <v>4660</v>
      </c>
      <c r="AD763" s="388">
        <v>2</v>
      </c>
      <c r="AE763" s="388">
        <v>2</v>
      </c>
      <c r="AF763" s="388">
        <v>2</v>
      </c>
      <c r="AG763" s="388" t="s">
        <v>96</v>
      </c>
      <c r="AH763" s="388">
        <v>2</v>
      </c>
      <c r="AI763" s="388" t="s">
        <v>4537</v>
      </c>
    </row>
    <row r="764" spans="1:35" ht="12.75" customHeight="1" x14ac:dyDescent="0.2">
      <c r="A764" s="397" t="str">
        <f t="shared" si="11"/>
        <v>Ofsted Webpage</v>
      </c>
      <c r="B764" s="388">
        <v>130537</v>
      </c>
      <c r="C764" s="388">
        <v>107157</v>
      </c>
      <c r="D764" s="388">
        <v>10003189</v>
      </c>
      <c r="E764" s="388" t="s">
        <v>3735</v>
      </c>
      <c r="F764" s="388" t="s">
        <v>107</v>
      </c>
      <c r="G764" s="388" t="s">
        <v>11</v>
      </c>
      <c r="H764" s="388" t="s">
        <v>806</v>
      </c>
      <c r="I764" s="388" t="s">
        <v>186</v>
      </c>
      <c r="J764" s="388" t="s">
        <v>93</v>
      </c>
      <c r="K764" s="400">
        <v>43167</v>
      </c>
      <c r="L764" s="388">
        <v>1</v>
      </c>
      <c r="M764" s="403" t="s">
        <v>3736</v>
      </c>
      <c r="N764" s="388" t="s">
        <v>217</v>
      </c>
      <c r="O764" s="388" t="s">
        <v>104</v>
      </c>
      <c r="P764" s="400">
        <v>41218</v>
      </c>
      <c r="Q764" s="400">
        <v>41222</v>
      </c>
      <c r="R764" s="400">
        <v>41257</v>
      </c>
      <c r="S764" s="388">
        <v>2</v>
      </c>
      <c r="T764" s="388">
        <v>1</v>
      </c>
      <c r="U764" s="388">
        <v>2</v>
      </c>
      <c r="V764" s="388" t="s">
        <v>96</v>
      </c>
      <c r="W764" s="388">
        <v>2</v>
      </c>
      <c r="X764" s="388" t="s">
        <v>96</v>
      </c>
      <c r="Y764" s="401" t="s">
        <v>5049</v>
      </c>
      <c r="Z764" s="400">
        <v>40637</v>
      </c>
      <c r="AA764" s="400">
        <v>40641</v>
      </c>
      <c r="AB764" s="388" t="s">
        <v>4674</v>
      </c>
      <c r="AC764" s="388" t="s">
        <v>4660</v>
      </c>
      <c r="AD764" s="388">
        <v>4</v>
      </c>
      <c r="AE764" s="388">
        <v>4</v>
      </c>
      <c r="AF764" s="388">
        <v>3</v>
      </c>
      <c r="AG764" s="388" t="s">
        <v>96</v>
      </c>
      <c r="AH764" s="388">
        <v>4</v>
      </c>
      <c r="AI764" s="388" t="s">
        <v>118</v>
      </c>
    </row>
    <row r="765" spans="1:35" ht="12.75" customHeight="1" x14ac:dyDescent="0.2">
      <c r="A765" s="397" t="str">
        <f t="shared" si="11"/>
        <v>Ofsted Webpage</v>
      </c>
      <c r="B765" s="388">
        <v>130538</v>
      </c>
      <c r="C765" s="388">
        <v>108424</v>
      </c>
      <c r="D765" s="388">
        <v>10002770</v>
      </c>
      <c r="E765" s="388" t="s">
        <v>5050</v>
      </c>
      <c r="F765" s="388" t="s">
        <v>100</v>
      </c>
      <c r="G765" s="388" t="s">
        <v>11</v>
      </c>
      <c r="H765" s="388" t="s">
        <v>806</v>
      </c>
      <c r="I765" s="388" t="s">
        <v>186</v>
      </c>
      <c r="J765" s="388" t="s">
        <v>93</v>
      </c>
      <c r="K765" s="400" t="s">
        <v>195</v>
      </c>
      <c r="L765" s="388" t="s">
        <v>195</v>
      </c>
      <c r="M765" s="403" t="s">
        <v>5051</v>
      </c>
      <c r="N765" s="388" t="s">
        <v>5007</v>
      </c>
      <c r="O765" s="388" t="s">
        <v>104</v>
      </c>
      <c r="P765" s="400">
        <v>39407</v>
      </c>
      <c r="Q765" s="400">
        <v>39408</v>
      </c>
      <c r="R765" s="400">
        <v>39465</v>
      </c>
      <c r="S765" s="388">
        <v>1</v>
      </c>
      <c r="T765" s="388">
        <v>1</v>
      </c>
      <c r="U765" s="388">
        <v>1</v>
      </c>
      <c r="V765" s="388" t="s">
        <v>96</v>
      </c>
      <c r="W765" s="388">
        <v>1</v>
      </c>
      <c r="X765" s="388" t="s">
        <v>96</v>
      </c>
      <c r="Y765" s="401" t="s">
        <v>195</v>
      </c>
      <c r="Z765" s="400" t="s">
        <v>195</v>
      </c>
      <c r="AA765" s="400" t="s">
        <v>195</v>
      </c>
      <c r="AB765" s="388" t="s">
        <v>195</v>
      </c>
      <c r="AC765" s="388" t="s">
        <v>195</v>
      </c>
      <c r="AD765" s="388" t="s">
        <v>195</v>
      </c>
      <c r="AE765" s="388" t="s">
        <v>195</v>
      </c>
      <c r="AF765" s="388" t="s">
        <v>195</v>
      </c>
      <c r="AG765" s="388" t="s">
        <v>195</v>
      </c>
      <c r="AH765" s="388" t="s">
        <v>195</v>
      </c>
      <c r="AI765" s="388" t="s">
        <v>4479</v>
      </c>
    </row>
    <row r="766" spans="1:35" ht="12.75" customHeight="1" x14ac:dyDescent="0.2">
      <c r="A766" s="397" t="str">
        <f t="shared" si="11"/>
        <v>Ofsted Webpage</v>
      </c>
      <c r="B766" s="388">
        <v>130539</v>
      </c>
      <c r="C766" s="388">
        <v>108417</v>
      </c>
      <c r="D766" s="388">
        <v>10003188</v>
      </c>
      <c r="E766" s="388" t="s">
        <v>1286</v>
      </c>
      <c r="F766" s="388" t="s">
        <v>100</v>
      </c>
      <c r="G766" s="388" t="s">
        <v>11</v>
      </c>
      <c r="H766" s="388" t="s">
        <v>806</v>
      </c>
      <c r="I766" s="388" t="s">
        <v>186</v>
      </c>
      <c r="J766" s="388" t="s">
        <v>93</v>
      </c>
      <c r="K766" s="400" t="s">
        <v>195</v>
      </c>
      <c r="L766" s="388" t="s">
        <v>195</v>
      </c>
      <c r="M766" s="403">
        <v>10011422</v>
      </c>
      <c r="N766" s="388" t="s">
        <v>103</v>
      </c>
      <c r="O766" s="388" t="s">
        <v>104</v>
      </c>
      <c r="P766" s="400">
        <v>42472</v>
      </c>
      <c r="Q766" s="400">
        <v>42475</v>
      </c>
      <c r="R766" s="400">
        <v>42506</v>
      </c>
      <c r="S766" s="388">
        <v>1</v>
      </c>
      <c r="T766" s="388">
        <v>1</v>
      </c>
      <c r="U766" s="388">
        <v>1</v>
      </c>
      <c r="V766" s="388">
        <v>1</v>
      </c>
      <c r="W766" s="388">
        <v>1</v>
      </c>
      <c r="X766" s="388" t="s">
        <v>4480</v>
      </c>
      <c r="Y766" s="401" t="s">
        <v>5052</v>
      </c>
      <c r="Z766" s="400">
        <v>40827</v>
      </c>
      <c r="AA766" s="400">
        <v>40830</v>
      </c>
      <c r="AB766" s="388" t="s">
        <v>5007</v>
      </c>
      <c r="AC766" s="388" t="s">
        <v>4660</v>
      </c>
      <c r="AD766" s="388">
        <v>2</v>
      </c>
      <c r="AE766" s="388">
        <v>2</v>
      </c>
      <c r="AF766" s="388">
        <v>2</v>
      </c>
      <c r="AG766" s="388" t="s">
        <v>96</v>
      </c>
      <c r="AH766" s="388">
        <v>2</v>
      </c>
      <c r="AI766" s="388" t="s">
        <v>118</v>
      </c>
    </row>
    <row r="767" spans="1:35" ht="12.75" customHeight="1" x14ac:dyDescent="0.2">
      <c r="A767" s="397" t="str">
        <f t="shared" si="11"/>
        <v>Ofsted Webpage</v>
      </c>
      <c r="B767" s="388">
        <v>130542</v>
      </c>
      <c r="C767" s="388">
        <v>107582</v>
      </c>
      <c r="D767" s="388">
        <v>10003855</v>
      </c>
      <c r="E767" s="388" t="s">
        <v>2819</v>
      </c>
      <c r="F767" s="388" t="s">
        <v>107</v>
      </c>
      <c r="G767" s="388" t="s">
        <v>11</v>
      </c>
      <c r="H767" s="388" t="s">
        <v>207</v>
      </c>
      <c r="I767" s="388" t="s">
        <v>186</v>
      </c>
      <c r="J767" s="388" t="s">
        <v>93</v>
      </c>
      <c r="K767" s="400" t="s">
        <v>195</v>
      </c>
      <c r="L767" s="388" t="s">
        <v>195</v>
      </c>
      <c r="M767" s="403">
        <v>10037324</v>
      </c>
      <c r="N767" s="388" t="s">
        <v>109</v>
      </c>
      <c r="O767" s="388" t="s">
        <v>104</v>
      </c>
      <c r="P767" s="400">
        <v>43067</v>
      </c>
      <c r="Q767" s="400">
        <v>43070</v>
      </c>
      <c r="R767" s="400">
        <v>43110</v>
      </c>
      <c r="S767" s="388">
        <v>3</v>
      </c>
      <c r="T767" s="388">
        <v>3</v>
      </c>
      <c r="U767" s="388">
        <v>3</v>
      </c>
      <c r="V767" s="388">
        <v>3</v>
      </c>
      <c r="W767" s="388">
        <v>3</v>
      </c>
      <c r="X767" s="388" t="s">
        <v>4480</v>
      </c>
      <c r="Y767" s="401" t="s">
        <v>2820</v>
      </c>
      <c r="Z767" s="400">
        <v>41792</v>
      </c>
      <c r="AA767" s="400">
        <v>41796</v>
      </c>
      <c r="AB767" s="388" t="s">
        <v>146</v>
      </c>
      <c r="AC767" s="388" t="s">
        <v>4660</v>
      </c>
      <c r="AD767" s="388">
        <v>2</v>
      </c>
      <c r="AE767" s="388">
        <v>2</v>
      </c>
      <c r="AF767" s="388">
        <v>2</v>
      </c>
      <c r="AG767" s="388" t="s">
        <v>96</v>
      </c>
      <c r="AH767" s="388">
        <v>2</v>
      </c>
      <c r="AI767" s="388" t="s">
        <v>139</v>
      </c>
    </row>
    <row r="768" spans="1:35" ht="12.75" customHeight="1" x14ac:dyDescent="0.2">
      <c r="A768" s="397" t="str">
        <f t="shared" si="11"/>
        <v>Ofsted Webpage</v>
      </c>
      <c r="B768" s="388">
        <v>130547</v>
      </c>
      <c r="C768" s="388">
        <v>108534</v>
      </c>
      <c r="D768" s="388">
        <v>10003854</v>
      </c>
      <c r="E768" s="388" t="s">
        <v>4664</v>
      </c>
      <c r="F768" s="388" t="s">
        <v>113</v>
      </c>
      <c r="G768" s="388" t="s">
        <v>17</v>
      </c>
      <c r="H768" s="388" t="s">
        <v>207</v>
      </c>
      <c r="I768" s="388" t="s">
        <v>186</v>
      </c>
      <c r="J768" s="388" t="s">
        <v>93</v>
      </c>
      <c r="K768" s="400">
        <v>42432</v>
      </c>
      <c r="L768" s="388">
        <v>1</v>
      </c>
      <c r="M768" s="403" t="s">
        <v>4665</v>
      </c>
      <c r="N768" s="388" t="s">
        <v>4666</v>
      </c>
      <c r="O768" s="388" t="s">
        <v>104</v>
      </c>
      <c r="P768" s="400">
        <v>40609</v>
      </c>
      <c r="Q768" s="400">
        <v>40613</v>
      </c>
      <c r="R768" s="400">
        <v>40648</v>
      </c>
      <c r="S768" s="388">
        <v>2</v>
      </c>
      <c r="T768" s="388">
        <v>3</v>
      </c>
      <c r="U768" s="388">
        <v>2</v>
      </c>
      <c r="V768" s="388" t="s">
        <v>96</v>
      </c>
      <c r="W768" s="388">
        <v>2</v>
      </c>
      <c r="X768" s="388" t="s">
        <v>96</v>
      </c>
      <c r="Y768" s="401" t="s">
        <v>4667</v>
      </c>
      <c r="Z768" s="400">
        <v>38852</v>
      </c>
      <c r="AA768" s="400">
        <v>38856</v>
      </c>
      <c r="AB768" s="388" t="s">
        <v>4668</v>
      </c>
      <c r="AC768" s="388" t="s">
        <v>4660</v>
      </c>
      <c r="AD768" s="388">
        <v>2</v>
      </c>
      <c r="AE768" s="388">
        <v>2</v>
      </c>
      <c r="AF768" s="388">
        <v>2</v>
      </c>
      <c r="AG768" s="388" t="s">
        <v>96</v>
      </c>
      <c r="AH768" s="388">
        <v>2</v>
      </c>
      <c r="AI768" s="388" t="s">
        <v>4537</v>
      </c>
    </row>
    <row r="769" spans="1:35" ht="12.75" customHeight="1" x14ac:dyDescent="0.2">
      <c r="A769" s="397" t="str">
        <f t="shared" si="11"/>
        <v>Ofsted Webpage</v>
      </c>
      <c r="B769" s="388">
        <v>130548</v>
      </c>
      <c r="C769" s="388">
        <v>108362</v>
      </c>
      <c r="D769" s="388">
        <v>10004785</v>
      </c>
      <c r="E769" s="388" t="s">
        <v>5053</v>
      </c>
      <c r="F769" s="388" t="s">
        <v>100</v>
      </c>
      <c r="G769" s="388" t="s">
        <v>11</v>
      </c>
      <c r="H769" s="388" t="s">
        <v>207</v>
      </c>
      <c r="I769" s="388" t="s">
        <v>186</v>
      </c>
      <c r="J769" s="388" t="s">
        <v>93</v>
      </c>
      <c r="K769" s="400" t="s">
        <v>195</v>
      </c>
      <c r="L769" s="388" t="s">
        <v>195</v>
      </c>
      <c r="M769" s="403" t="s">
        <v>5054</v>
      </c>
      <c r="N769" s="388" t="s">
        <v>5007</v>
      </c>
      <c r="O769" s="388" t="s">
        <v>104</v>
      </c>
      <c r="P769" s="400">
        <v>39554</v>
      </c>
      <c r="Q769" s="400">
        <v>39555</v>
      </c>
      <c r="R769" s="400">
        <v>39605</v>
      </c>
      <c r="S769" s="388">
        <v>1</v>
      </c>
      <c r="T769" s="388">
        <v>1</v>
      </c>
      <c r="U769" s="388">
        <v>2</v>
      </c>
      <c r="V769" s="388" t="s">
        <v>96</v>
      </c>
      <c r="W769" s="388">
        <v>2</v>
      </c>
      <c r="X769" s="388" t="s">
        <v>96</v>
      </c>
      <c r="Y769" s="401" t="s">
        <v>195</v>
      </c>
      <c r="Z769" s="400" t="s">
        <v>195</v>
      </c>
      <c r="AA769" s="400" t="s">
        <v>195</v>
      </c>
      <c r="AB769" s="388" t="s">
        <v>195</v>
      </c>
      <c r="AC769" s="388" t="s">
        <v>195</v>
      </c>
      <c r="AD769" s="388" t="s">
        <v>195</v>
      </c>
      <c r="AE769" s="388" t="s">
        <v>195</v>
      </c>
      <c r="AF769" s="388" t="s">
        <v>195</v>
      </c>
      <c r="AG769" s="388" t="s">
        <v>195</v>
      </c>
      <c r="AH769" s="388" t="s">
        <v>195</v>
      </c>
      <c r="AI769" s="388" t="s">
        <v>4479</v>
      </c>
    </row>
    <row r="770" spans="1:35" ht="12.75" customHeight="1" x14ac:dyDescent="0.2">
      <c r="A770" s="397" t="str">
        <f t="shared" si="11"/>
        <v>Ofsted Webpage</v>
      </c>
      <c r="B770" s="388">
        <v>130549</v>
      </c>
      <c r="C770" s="388">
        <v>108440</v>
      </c>
      <c r="D770" s="388">
        <v>10007289</v>
      </c>
      <c r="E770" s="388" t="s">
        <v>2822</v>
      </c>
      <c r="F770" s="388" t="s">
        <v>107</v>
      </c>
      <c r="G770" s="388" t="s">
        <v>11</v>
      </c>
      <c r="H770" s="388" t="s">
        <v>291</v>
      </c>
      <c r="I770" s="388" t="s">
        <v>186</v>
      </c>
      <c r="J770" s="388" t="s">
        <v>93</v>
      </c>
      <c r="K770" s="400" t="s">
        <v>195</v>
      </c>
      <c r="L770" s="388" t="s">
        <v>195</v>
      </c>
      <c r="M770" s="403">
        <v>10022485</v>
      </c>
      <c r="N770" s="388" t="s">
        <v>109</v>
      </c>
      <c r="O770" s="388" t="s">
        <v>104</v>
      </c>
      <c r="P770" s="400">
        <v>42821</v>
      </c>
      <c r="Q770" s="400">
        <v>42824</v>
      </c>
      <c r="R770" s="400">
        <v>42864</v>
      </c>
      <c r="S770" s="388">
        <v>3</v>
      </c>
      <c r="T770" s="388">
        <v>3</v>
      </c>
      <c r="U770" s="388">
        <v>3</v>
      </c>
      <c r="V770" s="388">
        <v>3</v>
      </c>
      <c r="W770" s="388">
        <v>3</v>
      </c>
      <c r="X770" s="388" t="s">
        <v>4480</v>
      </c>
      <c r="Y770" s="401" t="s">
        <v>2823</v>
      </c>
      <c r="Z770" s="400">
        <v>41673</v>
      </c>
      <c r="AA770" s="400">
        <v>41677</v>
      </c>
      <c r="AB770" s="388" t="s">
        <v>109</v>
      </c>
      <c r="AC770" s="388" t="s">
        <v>4660</v>
      </c>
      <c r="AD770" s="388">
        <v>2</v>
      </c>
      <c r="AE770" s="388">
        <v>2</v>
      </c>
      <c r="AF770" s="388">
        <v>2</v>
      </c>
      <c r="AG770" s="388" t="s">
        <v>96</v>
      </c>
      <c r="AH770" s="388">
        <v>3</v>
      </c>
      <c r="AI770" s="388" t="s">
        <v>139</v>
      </c>
    </row>
    <row r="771" spans="1:35" ht="12.75" customHeight="1" x14ac:dyDescent="0.2">
      <c r="A771" s="397" t="str">
        <f t="shared" si="11"/>
        <v>Ofsted Webpage</v>
      </c>
      <c r="B771" s="388">
        <v>130551</v>
      </c>
      <c r="C771" s="388">
        <v>108458</v>
      </c>
      <c r="D771" s="388">
        <v>10002638</v>
      </c>
      <c r="E771" s="388" t="s">
        <v>2038</v>
      </c>
      <c r="F771" s="388" t="s">
        <v>107</v>
      </c>
      <c r="G771" s="388" t="s">
        <v>11</v>
      </c>
      <c r="H771" s="388" t="s">
        <v>91</v>
      </c>
      <c r="I771" s="388" t="s">
        <v>92</v>
      </c>
      <c r="J771" s="388" t="s">
        <v>93</v>
      </c>
      <c r="K771" s="400" t="s">
        <v>195</v>
      </c>
      <c r="L771" s="388" t="s">
        <v>195</v>
      </c>
      <c r="M771" s="403" t="s">
        <v>2039</v>
      </c>
      <c r="N771" s="388" t="s">
        <v>146</v>
      </c>
      <c r="O771" s="388" t="s">
        <v>104</v>
      </c>
      <c r="P771" s="400">
        <v>42163</v>
      </c>
      <c r="Q771" s="400">
        <v>42167</v>
      </c>
      <c r="R771" s="400">
        <v>42202</v>
      </c>
      <c r="S771" s="388">
        <v>1</v>
      </c>
      <c r="T771" s="388">
        <v>1</v>
      </c>
      <c r="U771" s="388">
        <v>1</v>
      </c>
      <c r="V771" s="388" t="s">
        <v>96</v>
      </c>
      <c r="W771" s="388">
        <v>1</v>
      </c>
      <c r="X771" s="388" t="s">
        <v>96</v>
      </c>
      <c r="Y771" s="401" t="s">
        <v>2828</v>
      </c>
      <c r="Z771" s="400">
        <v>41673</v>
      </c>
      <c r="AA771" s="400">
        <v>41677</v>
      </c>
      <c r="AB771" s="388" t="s">
        <v>109</v>
      </c>
      <c r="AC771" s="388" t="s">
        <v>4660</v>
      </c>
      <c r="AD771" s="388">
        <v>3</v>
      </c>
      <c r="AE771" s="388">
        <v>3</v>
      </c>
      <c r="AF771" s="388">
        <v>3</v>
      </c>
      <c r="AG771" s="388" t="s">
        <v>96</v>
      </c>
      <c r="AH771" s="388">
        <v>3</v>
      </c>
      <c r="AI771" s="388" t="s">
        <v>118</v>
      </c>
    </row>
    <row r="772" spans="1:35" ht="12.75" customHeight="1" x14ac:dyDescent="0.2">
      <c r="A772" s="397" t="str">
        <f t="shared" si="11"/>
        <v>Ofsted Webpage</v>
      </c>
      <c r="B772" s="388">
        <v>130552</v>
      </c>
      <c r="C772" s="388">
        <v>107111</v>
      </c>
      <c r="D772" s="388">
        <v>10004599</v>
      </c>
      <c r="E772" s="388" t="s">
        <v>1290</v>
      </c>
      <c r="F772" s="388" t="s">
        <v>107</v>
      </c>
      <c r="G772" s="388" t="s">
        <v>11</v>
      </c>
      <c r="H772" s="388" t="s">
        <v>440</v>
      </c>
      <c r="I772" s="388" t="s">
        <v>92</v>
      </c>
      <c r="J772" s="388" t="s">
        <v>93</v>
      </c>
      <c r="K772" s="400" t="s">
        <v>195</v>
      </c>
      <c r="L772" s="388" t="s">
        <v>195</v>
      </c>
      <c r="M772" s="403">
        <v>10046784</v>
      </c>
      <c r="N772" s="388" t="s">
        <v>109</v>
      </c>
      <c r="O772" s="388" t="s">
        <v>104</v>
      </c>
      <c r="P772" s="400">
        <v>43234</v>
      </c>
      <c r="Q772" s="400">
        <v>43241</v>
      </c>
      <c r="R772" s="400">
        <v>43272</v>
      </c>
      <c r="S772" s="388">
        <v>3</v>
      </c>
      <c r="T772" s="388">
        <v>3</v>
      </c>
      <c r="U772" s="388">
        <v>3</v>
      </c>
      <c r="V772" s="388">
        <v>3</v>
      </c>
      <c r="W772" s="388">
        <v>3</v>
      </c>
      <c r="X772" s="388" t="s">
        <v>4480</v>
      </c>
      <c r="Y772" s="401" t="s">
        <v>195</v>
      </c>
      <c r="Z772" s="400" t="s">
        <v>195</v>
      </c>
      <c r="AA772" s="400" t="s">
        <v>195</v>
      </c>
      <c r="AB772" s="388" t="s">
        <v>195</v>
      </c>
      <c r="AC772" s="388" t="s">
        <v>195</v>
      </c>
      <c r="AD772" s="388" t="s">
        <v>195</v>
      </c>
      <c r="AE772" s="388" t="s">
        <v>195</v>
      </c>
      <c r="AF772" s="388" t="s">
        <v>195</v>
      </c>
      <c r="AG772" s="388" t="s">
        <v>195</v>
      </c>
      <c r="AH772" s="388" t="s">
        <v>195</v>
      </c>
      <c r="AI772" s="388" t="s">
        <v>4479</v>
      </c>
    </row>
    <row r="773" spans="1:35" ht="12.75" customHeight="1" x14ac:dyDescent="0.2">
      <c r="A773" s="397" t="str">
        <f t="shared" ref="A773:A836" si="12">IF(B773&lt;&gt;"",HYPERLINK(CONCATENATE("http://reports.ofsted.gov.uk/inspection-reports/find-inspection-report/provider/ELS/",B773),"Ofsted Webpage"),"")</f>
        <v>Ofsted Webpage</v>
      </c>
      <c r="B773" s="388">
        <v>130555</v>
      </c>
      <c r="C773" s="388">
        <v>107121</v>
      </c>
      <c r="D773" s="388">
        <v>10005999</v>
      </c>
      <c r="E773" s="388" t="s">
        <v>5055</v>
      </c>
      <c r="F773" s="388" t="s">
        <v>107</v>
      </c>
      <c r="G773" s="388" t="s">
        <v>11</v>
      </c>
      <c r="H773" s="388" t="s">
        <v>225</v>
      </c>
      <c r="I773" s="388" t="s">
        <v>92</v>
      </c>
      <c r="J773" s="388" t="s">
        <v>93</v>
      </c>
      <c r="K773" s="400" t="s">
        <v>195</v>
      </c>
      <c r="L773" s="388" t="s">
        <v>195</v>
      </c>
      <c r="M773" s="403" t="s">
        <v>195</v>
      </c>
      <c r="N773" s="388" t="s">
        <v>195</v>
      </c>
      <c r="O773" s="388" t="s">
        <v>195</v>
      </c>
      <c r="P773" s="400" t="s">
        <v>195</v>
      </c>
      <c r="Q773" s="400" t="s">
        <v>195</v>
      </c>
      <c r="R773" s="400" t="s">
        <v>195</v>
      </c>
      <c r="S773" s="388" t="s">
        <v>195</v>
      </c>
      <c r="T773" s="388" t="s">
        <v>195</v>
      </c>
      <c r="U773" s="388" t="s">
        <v>195</v>
      </c>
      <c r="V773" s="388" t="s">
        <v>195</v>
      </c>
      <c r="W773" s="388" t="s">
        <v>195</v>
      </c>
      <c r="X773" s="388" t="s">
        <v>195</v>
      </c>
      <c r="Y773" s="401" t="s">
        <v>195</v>
      </c>
      <c r="Z773" s="400" t="s">
        <v>195</v>
      </c>
      <c r="AA773" s="400" t="s">
        <v>195</v>
      </c>
      <c r="AB773" s="388" t="s">
        <v>195</v>
      </c>
      <c r="AC773" s="388" t="s">
        <v>195</v>
      </c>
      <c r="AD773" s="388" t="s">
        <v>195</v>
      </c>
      <c r="AE773" s="388" t="s">
        <v>195</v>
      </c>
      <c r="AF773" s="388" t="s">
        <v>195</v>
      </c>
      <c r="AG773" s="388" t="s">
        <v>195</v>
      </c>
      <c r="AH773" s="388" t="s">
        <v>195</v>
      </c>
      <c r="AI773" s="388" t="s">
        <v>195</v>
      </c>
    </row>
    <row r="774" spans="1:35" ht="12.75" customHeight="1" x14ac:dyDescent="0.2">
      <c r="A774" s="397" t="str">
        <f t="shared" si="12"/>
        <v>Ofsted Webpage</v>
      </c>
      <c r="B774" s="388">
        <v>130558</v>
      </c>
      <c r="C774" s="388">
        <v>105154</v>
      </c>
      <c r="D774" s="388">
        <v>10001465</v>
      </c>
      <c r="E774" s="388" t="s">
        <v>3742</v>
      </c>
      <c r="F774" s="388" t="s">
        <v>107</v>
      </c>
      <c r="G774" s="388" t="s">
        <v>11</v>
      </c>
      <c r="H774" s="388" t="s">
        <v>2831</v>
      </c>
      <c r="I774" s="388" t="s">
        <v>155</v>
      </c>
      <c r="J774" s="388" t="s">
        <v>155</v>
      </c>
      <c r="K774" s="400" t="s">
        <v>195</v>
      </c>
      <c r="L774" s="388" t="s">
        <v>195</v>
      </c>
      <c r="M774" s="403">
        <v>10041407</v>
      </c>
      <c r="N774" s="388" t="s">
        <v>109</v>
      </c>
      <c r="O774" s="388" t="s">
        <v>104</v>
      </c>
      <c r="P774" s="400">
        <v>43116</v>
      </c>
      <c r="Q774" s="400">
        <v>43119</v>
      </c>
      <c r="R774" s="400">
        <v>43152</v>
      </c>
      <c r="S774" s="388">
        <v>2</v>
      </c>
      <c r="T774" s="388">
        <v>2</v>
      </c>
      <c r="U774" s="388">
        <v>2</v>
      </c>
      <c r="V774" s="388">
        <v>2</v>
      </c>
      <c r="W774" s="388">
        <v>2</v>
      </c>
      <c r="X774" s="388" t="s">
        <v>4480</v>
      </c>
      <c r="Y774" s="401" t="s">
        <v>3743</v>
      </c>
      <c r="Z774" s="400">
        <v>41302</v>
      </c>
      <c r="AA774" s="400">
        <v>41306</v>
      </c>
      <c r="AB774" s="388" t="s">
        <v>109</v>
      </c>
      <c r="AC774" s="388" t="s">
        <v>4660</v>
      </c>
      <c r="AD774" s="388">
        <v>2</v>
      </c>
      <c r="AE774" s="388">
        <v>2</v>
      </c>
      <c r="AF774" s="388">
        <v>2</v>
      </c>
      <c r="AG774" s="388" t="s">
        <v>96</v>
      </c>
      <c r="AH774" s="388">
        <v>2</v>
      </c>
      <c r="AI774" s="388" t="s">
        <v>4537</v>
      </c>
    </row>
    <row r="775" spans="1:35" ht="12.75" customHeight="1" x14ac:dyDescent="0.2">
      <c r="A775" s="397" t="str">
        <f t="shared" si="12"/>
        <v>Ofsted Webpage</v>
      </c>
      <c r="B775" s="388">
        <v>130563</v>
      </c>
      <c r="C775" s="388">
        <v>108361</v>
      </c>
      <c r="D775" s="388">
        <v>10006130</v>
      </c>
      <c r="E775" s="388" t="s">
        <v>286</v>
      </c>
      <c r="F775" s="388" t="s">
        <v>100</v>
      </c>
      <c r="G775" s="388" t="s">
        <v>11</v>
      </c>
      <c r="H775" s="388" t="s">
        <v>260</v>
      </c>
      <c r="I775" s="388" t="s">
        <v>155</v>
      </c>
      <c r="J775" s="388" t="s">
        <v>155</v>
      </c>
      <c r="K775" s="400">
        <v>42753</v>
      </c>
      <c r="L775" s="388">
        <v>1</v>
      </c>
      <c r="M775" s="403" t="s">
        <v>288</v>
      </c>
      <c r="N775" s="388" t="s">
        <v>103</v>
      </c>
      <c r="O775" s="388" t="s">
        <v>104</v>
      </c>
      <c r="P775" s="400">
        <v>41198</v>
      </c>
      <c r="Q775" s="400">
        <v>41201</v>
      </c>
      <c r="R775" s="400">
        <v>41236</v>
      </c>
      <c r="S775" s="388">
        <v>2</v>
      </c>
      <c r="T775" s="388">
        <v>2</v>
      </c>
      <c r="U775" s="388">
        <v>2</v>
      </c>
      <c r="V775" s="388" t="s">
        <v>96</v>
      </c>
      <c r="W775" s="388">
        <v>2</v>
      </c>
      <c r="X775" s="388" t="s">
        <v>96</v>
      </c>
      <c r="Y775" s="401" t="s">
        <v>5056</v>
      </c>
      <c r="Z775" s="400">
        <v>40246</v>
      </c>
      <c r="AA775" s="400">
        <v>40249</v>
      </c>
      <c r="AB775" s="388" t="s">
        <v>5007</v>
      </c>
      <c r="AC775" s="388" t="s">
        <v>4660</v>
      </c>
      <c r="AD775" s="388">
        <v>2</v>
      </c>
      <c r="AE775" s="388">
        <v>2</v>
      </c>
      <c r="AF775" s="388">
        <v>2</v>
      </c>
      <c r="AG775" s="388" t="s">
        <v>96</v>
      </c>
      <c r="AH775" s="388">
        <v>2</v>
      </c>
      <c r="AI775" s="388" t="s">
        <v>4537</v>
      </c>
    </row>
    <row r="776" spans="1:35" ht="12.75" customHeight="1" x14ac:dyDescent="0.2">
      <c r="A776" s="397" t="str">
        <f t="shared" si="12"/>
        <v>Ofsted Webpage</v>
      </c>
      <c r="B776" s="388">
        <v>130564</v>
      </c>
      <c r="C776" s="388">
        <v>105242</v>
      </c>
      <c r="D776" s="388">
        <v>10007459</v>
      </c>
      <c r="E776" s="388" t="s">
        <v>2834</v>
      </c>
      <c r="F776" s="388" t="s">
        <v>107</v>
      </c>
      <c r="G776" s="388" t="s">
        <v>11</v>
      </c>
      <c r="H776" s="388" t="s">
        <v>2835</v>
      </c>
      <c r="I776" s="388" t="s">
        <v>155</v>
      </c>
      <c r="J776" s="388" t="s">
        <v>155</v>
      </c>
      <c r="K776" s="400" t="s">
        <v>195</v>
      </c>
      <c r="L776" s="388" t="s">
        <v>195</v>
      </c>
      <c r="M776" s="403" t="s">
        <v>2836</v>
      </c>
      <c r="N776" s="388" t="s">
        <v>109</v>
      </c>
      <c r="O776" s="388" t="s">
        <v>104</v>
      </c>
      <c r="P776" s="400">
        <v>41617</v>
      </c>
      <c r="Q776" s="400">
        <v>41621</v>
      </c>
      <c r="R776" s="400">
        <v>41661</v>
      </c>
      <c r="S776" s="388">
        <v>1</v>
      </c>
      <c r="T776" s="388">
        <v>1</v>
      </c>
      <c r="U776" s="388">
        <v>1</v>
      </c>
      <c r="V776" s="388" t="s">
        <v>96</v>
      </c>
      <c r="W776" s="388">
        <v>1</v>
      </c>
      <c r="X776" s="388" t="s">
        <v>96</v>
      </c>
      <c r="Y776" s="401" t="s">
        <v>5057</v>
      </c>
      <c r="Z776" s="400">
        <v>39475</v>
      </c>
      <c r="AA776" s="400">
        <v>39479</v>
      </c>
      <c r="AB776" s="388" t="s">
        <v>4666</v>
      </c>
      <c r="AC776" s="388" t="s">
        <v>4660</v>
      </c>
      <c r="AD776" s="388">
        <v>2</v>
      </c>
      <c r="AE776" s="388">
        <v>2</v>
      </c>
      <c r="AF776" s="388">
        <v>2</v>
      </c>
      <c r="AG776" s="388" t="s">
        <v>96</v>
      </c>
      <c r="AH776" s="388">
        <v>2</v>
      </c>
      <c r="AI776" s="388" t="s">
        <v>118</v>
      </c>
    </row>
    <row r="777" spans="1:35" ht="12.75" customHeight="1" x14ac:dyDescent="0.2">
      <c r="A777" s="397" t="str">
        <f t="shared" si="12"/>
        <v>Ofsted Webpage</v>
      </c>
      <c r="B777" s="388">
        <v>130567</v>
      </c>
      <c r="C777" s="388">
        <v>107069</v>
      </c>
      <c r="D777" s="388">
        <v>10002917</v>
      </c>
      <c r="E777" s="388" t="s">
        <v>2838</v>
      </c>
      <c r="F777" s="388" t="s">
        <v>107</v>
      </c>
      <c r="G777" s="388" t="s">
        <v>11</v>
      </c>
      <c r="H777" s="388" t="s">
        <v>1295</v>
      </c>
      <c r="I777" s="388" t="s">
        <v>92</v>
      </c>
      <c r="J777" s="388" t="s">
        <v>93</v>
      </c>
      <c r="K777" s="400" t="s">
        <v>195</v>
      </c>
      <c r="L777" s="388" t="s">
        <v>195</v>
      </c>
      <c r="M777" s="403">
        <v>10022482</v>
      </c>
      <c r="N777" s="388" t="s">
        <v>109</v>
      </c>
      <c r="O777" s="388" t="s">
        <v>104</v>
      </c>
      <c r="P777" s="400">
        <v>42801</v>
      </c>
      <c r="Q777" s="400">
        <v>42804</v>
      </c>
      <c r="R777" s="400">
        <v>42832</v>
      </c>
      <c r="S777" s="388">
        <v>2</v>
      </c>
      <c r="T777" s="388">
        <v>2</v>
      </c>
      <c r="U777" s="388">
        <v>2</v>
      </c>
      <c r="V777" s="388">
        <v>1</v>
      </c>
      <c r="W777" s="388">
        <v>2</v>
      </c>
      <c r="X777" s="388" t="s">
        <v>4480</v>
      </c>
      <c r="Y777" s="401" t="s">
        <v>2839</v>
      </c>
      <c r="Z777" s="400">
        <v>41757</v>
      </c>
      <c r="AA777" s="400">
        <v>41761</v>
      </c>
      <c r="AB777" s="388" t="s">
        <v>146</v>
      </c>
      <c r="AC777" s="388" t="s">
        <v>4660</v>
      </c>
      <c r="AD777" s="388">
        <v>2</v>
      </c>
      <c r="AE777" s="388">
        <v>2</v>
      </c>
      <c r="AF777" s="388">
        <v>2</v>
      </c>
      <c r="AG777" s="388" t="s">
        <v>96</v>
      </c>
      <c r="AH777" s="388">
        <v>3</v>
      </c>
      <c r="AI777" s="388" t="s">
        <v>4537</v>
      </c>
    </row>
    <row r="778" spans="1:35" ht="12.75" customHeight="1" x14ac:dyDescent="0.2">
      <c r="A778" s="397" t="str">
        <f t="shared" si="12"/>
        <v>Ofsted Webpage</v>
      </c>
      <c r="B778" s="388">
        <v>130570</v>
      </c>
      <c r="C778" s="388">
        <v>107073</v>
      </c>
      <c r="D778" s="388">
        <v>10004344</v>
      </c>
      <c r="E778" s="388" t="s">
        <v>556</v>
      </c>
      <c r="F778" s="388" t="s">
        <v>107</v>
      </c>
      <c r="G778" s="388" t="s">
        <v>11</v>
      </c>
      <c r="H778" s="388" t="s">
        <v>557</v>
      </c>
      <c r="I778" s="388" t="s">
        <v>92</v>
      </c>
      <c r="J778" s="388" t="s">
        <v>93</v>
      </c>
      <c r="K778" s="400" t="s">
        <v>195</v>
      </c>
      <c r="L778" s="388" t="s">
        <v>195</v>
      </c>
      <c r="M778" s="403">
        <v>10011424</v>
      </c>
      <c r="N778" s="388" t="s">
        <v>109</v>
      </c>
      <c r="O778" s="388" t="s">
        <v>104</v>
      </c>
      <c r="P778" s="400">
        <v>42633</v>
      </c>
      <c r="Q778" s="400">
        <v>42636</v>
      </c>
      <c r="R778" s="400">
        <v>42683</v>
      </c>
      <c r="S778" s="388">
        <v>3</v>
      </c>
      <c r="T778" s="388">
        <v>3</v>
      </c>
      <c r="U778" s="388">
        <v>3</v>
      </c>
      <c r="V778" s="388">
        <v>2</v>
      </c>
      <c r="W778" s="388">
        <v>3</v>
      </c>
      <c r="X778" s="388" t="s">
        <v>4480</v>
      </c>
      <c r="Y778" s="401" t="s">
        <v>5058</v>
      </c>
      <c r="Z778" s="400">
        <v>40602</v>
      </c>
      <c r="AA778" s="400">
        <v>40606</v>
      </c>
      <c r="AB778" s="388" t="s">
        <v>4674</v>
      </c>
      <c r="AC778" s="388" t="s">
        <v>4660</v>
      </c>
      <c r="AD778" s="388">
        <v>2</v>
      </c>
      <c r="AE778" s="388">
        <v>2</v>
      </c>
      <c r="AF778" s="388">
        <v>2</v>
      </c>
      <c r="AG778" s="388" t="s">
        <v>96</v>
      </c>
      <c r="AH778" s="388">
        <v>2</v>
      </c>
      <c r="AI778" s="388" t="s">
        <v>139</v>
      </c>
    </row>
    <row r="779" spans="1:35" ht="12.75" customHeight="1" x14ac:dyDescent="0.2">
      <c r="A779" s="397" t="str">
        <f t="shared" si="12"/>
        <v>Ofsted Webpage</v>
      </c>
      <c r="B779" s="388">
        <v>130571</v>
      </c>
      <c r="C779" s="388">
        <v>108536</v>
      </c>
      <c r="D779" s="388">
        <v>10001503</v>
      </c>
      <c r="E779" s="388" t="s">
        <v>5059</v>
      </c>
      <c r="F779" s="388" t="s">
        <v>274</v>
      </c>
      <c r="G779" s="388" t="s">
        <v>11</v>
      </c>
      <c r="H779" s="388" t="s">
        <v>557</v>
      </c>
      <c r="I779" s="388" t="s">
        <v>92</v>
      </c>
      <c r="J779" s="388" t="s">
        <v>93</v>
      </c>
      <c r="K779" s="400" t="s">
        <v>195</v>
      </c>
      <c r="L779" s="388" t="s">
        <v>195</v>
      </c>
      <c r="M779" s="403" t="s">
        <v>5060</v>
      </c>
      <c r="N779" s="388" t="s">
        <v>5017</v>
      </c>
      <c r="O779" s="388" t="s">
        <v>104</v>
      </c>
      <c r="P779" s="400">
        <v>39966</v>
      </c>
      <c r="Q779" s="400">
        <v>39967</v>
      </c>
      <c r="R779" s="400">
        <v>40011</v>
      </c>
      <c r="S779" s="388">
        <v>1</v>
      </c>
      <c r="T779" s="388">
        <v>2</v>
      </c>
      <c r="U779" s="388">
        <v>1</v>
      </c>
      <c r="V779" s="388" t="s">
        <v>96</v>
      </c>
      <c r="W779" s="388">
        <v>1</v>
      </c>
      <c r="X779" s="388" t="s">
        <v>96</v>
      </c>
      <c r="Y779" s="401" t="s">
        <v>195</v>
      </c>
      <c r="Z779" s="388" t="s">
        <v>195</v>
      </c>
      <c r="AA779" s="388" t="s">
        <v>195</v>
      </c>
      <c r="AB779" s="388" t="s">
        <v>195</v>
      </c>
      <c r="AC779" s="388" t="s">
        <v>195</v>
      </c>
      <c r="AD779" s="388" t="s">
        <v>195</v>
      </c>
      <c r="AE779" s="388" t="s">
        <v>195</v>
      </c>
      <c r="AF779" s="388" t="s">
        <v>195</v>
      </c>
      <c r="AG779" s="388" t="s">
        <v>195</v>
      </c>
      <c r="AH779" s="388" t="s">
        <v>195</v>
      </c>
      <c r="AI779" s="388" t="s">
        <v>4479</v>
      </c>
    </row>
    <row r="780" spans="1:35" ht="12.75" customHeight="1" x14ac:dyDescent="0.2">
      <c r="A780" s="397" t="str">
        <f t="shared" si="12"/>
        <v>Ofsted Webpage</v>
      </c>
      <c r="B780" s="388">
        <v>130576</v>
      </c>
      <c r="C780" s="388">
        <v>107083</v>
      </c>
      <c r="D780" s="388">
        <v>10006341</v>
      </c>
      <c r="E780" s="388" t="s">
        <v>2845</v>
      </c>
      <c r="F780" s="388" t="s">
        <v>107</v>
      </c>
      <c r="G780" s="388" t="s">
        <v>11</v>
      </c>
      <c r="H780" s="388" t="s">
        <v>768</v>
      </c>
      <c r="I780" s="388" t="s">
        <v>92</v>
      </c>
      <c r="J780" s="388" t="s">
        <v>93</v>
      </c>
      <c r="K780" s="400" t="s">
        <v>195</v>
      </c>
      <c r="L780" s="388" t="s">
        <v>195</v>
      </c>
      <c r="M780" s="403" t="s">
        <v>195</v>
      </c>
      <c r="N780" s="388" t="s">
        <v>195</v>
      </c>
      <c r="O780" s="388" t="s">
        <v>195</v>
      </c>
      <c r="P780" s="400" t="s">
        <v>195</v>
      </c>
      <c r="Q780" s="400" t="s">
        <v>195</v>
      </c>
      <c r="R780" s="400" t="s">
        <v>195</v>
      </c>
      <c r="S780" s="388" t="s">
        <v>195</v>
      </c>
      <c r="T780" s="388" t="s">
        <v>195</v>
      </c>
      <c r="U780" s="388" t="s">
        <v>195</v>
      </c>
      <c r="V780" s="388" t="s">
        <v>195</v>
      </c>
      <c r="W780" s="388" t="s">
        <v>195</v>
      </c>
      <c r="X780" s="388" t="s">
        <v>195</v>
      </c>
      <c r="Y780" s="401" t="s">
        <v>195</v>
      </c>
      <c r="Z780" s="400" t="s">
        <v>195</v>
      </c>
      <c r="AA780" s="400" t="s">
        <v>195</v>
      </c>
      <c r="AB780" s="388" t="s">
        <v>195</v>
      </c>
      <c r="AC780" s="388" t="s">
        <v>195</v>
      </c>
      <c r="AD780" s="388" t="s">
        <v>195</v>
      </c>
      <c r="AE780" s="388" t="s">
        <v>195</v>
      </c>
      <c r="AF780" s="388" t="s">
        <v>195</v>
      </c>
      <c r="AG780" s="388" t="s">
        <v>195</v>
      </c>
      <c r="AH780" s="388" t="s">
        <v>195</v>
      </c>
      <c r="AI780" s="388" t="s">
        <v>195</v>
      </c>
    </row>
    <row r="781" spans="1:35" ht="12.75" customHeight="1" x14ac:dyDescent="0.2">
      <c r="A781" s="397" t="str">
        <f t="shared" si="12"/>
        <v>Ofsted Webpage</v>
      </c>
      <c r="B781" s="388">
        <v>130579</v>
      </c>
      <c r="C781" s="388">
        <v>106689</v>
      </c>
      <c r="D781" s="388">
        <v>10003200</v>
      </c>
      <c r="E781" s="388" t="s">
        <v>1300</v>
      </c>
      <c r="F781" s="388" t="s">
        <v>107</v>
      </c>
      <c r="G781" s="388" t="s">
        <v>11</v>
      </c>
      <c r="H781" s="388" t="s">
        <v>379</v>
      </c>
      <c r="I781" s="388" t="s">
        <v>186</v>
      </c>
      <c r="J781" s="388" t="s">
        <v>93</v>
      </c>
      <c r="K781" s="400" t="s">
        <v>195</v>
      </c>
      <c r="L781" s="388" t="s">
        <v>195</v>
      </c>
      <c r="M781" s="403">
        <v>10007218</v>
      </c>
      <c r="N781" s="388" t="s">
        <v>109</v>
      </c>
      <c r="O781" s="388" t="s">
        <v>104</v>
      </c>
      <c r="P781" s="400">
        <v>42325</v>
      </c>
      <c r="Q781" s="400">
        <v>42328</v>
      </c>
      <c r="R781" s="400">
        <v>42356</v>
      </c>
      <c r="S781" s="388">
        <v>2</v>
      </c>
      <c r="T781" s="388">
        <v>2</v>
      </c>
      <c r="U781" s="388">
        <v>2</v>
      </c>
      <c r="V781" s="388">
        <v>2</v>
      </c>
      <c r="W781" s="388">
        <v>2</v>
      </c>
      <c r="X781" s="388" t="s">
        <v>4480</v>
      </c>
      <c r="Y781" s="401" t="s">
        <v>5061</v>
      </c>
      <c r="Z781" s="400">
        <v>39617</v>
      </c>
      <c r="AA781" s="400">
        <v>39617</v>
      </c>
      <c r="AB781" s="388" t="s">
        <v>5062</v>
      </c>
      <c r="AC781" s="388" t="s">
        <v>4660</v>
      </c>
      <c r="AD781" s="388">
        <v>3</v>
      </c>
      <c r="AE781" s="388">
        <v>3</v>
      </c>
      <c r="AF781" s="388">
        <v>3</v>
      </c>
      <c r="AG781" s="388" t="s">
        <v>96</v>
      </c>
      <c r="AH781" s="388">
        <v>3</v>
      </c>
      <c r="AI781" s="388" t="s">
        <v>118</v>
      </c>
    </row>
    <row r="782" spans="1:35" ht="12.75" customHeight="1" x14ac:dyDescent="0.2">
      <c r="A782" s="397" t="str">
        <f t="shared" si="12"/>
        <v>Ofsted Webpage</v>
      </c>
      <c r="B782" s="388">
        <v>130580</v>
      </c>
      <c r="C782" s="388">
        <v>108321</v>
      </c>
      <c r="D782" s="388">
        <v>10007503</v>
      </c>
      <c r="E782" s="388" t="s">
        <v>2046</v>
      </c>
      <c r="F782" s="388" t="s">
        <v>100</v>
      </c>
      <c r="G782" s="388" t="s">
        <v>11</v>
      </c>
      <c r="H782" s="388" t="s">
        <v>379</v>
      </c>
      <c r="I782" s="388" t="s">
        <v>186</v>
      </c>
      <c r="J782" s="388" t="s">
        <v>93</v>
      </c>
      <c r="K782" s="400">
        <v>43138</v>
      </c>
      <c r="L782" s="388">
        <v>1</v>
      </c>
      <c r="M782" s="403" t="s">
        <v>2047</v>
      </c>
      <c r="N782" s="388" t="s">
        <v>250</v>
      </c>
      <c r="O782" s="388" t="s">
        <v>104</v>
      </c>
      <c r="P782" s="400">
        <v>42122</v>
      </c>
      <c r="Q782" s="400">
        <v>42125</v>
      </c>
      <c r="R782" s="400">
        <v>42158</v>
      </c>
      <c r="S782" s="388">
        <v>2</v>
      </c>
      <c r="T782" s="388">
        <v>2</v>
      </c>
      <c r="U782" s="388">
        <v>2</v>
      </c>
      <c r="V782" s="388" t="s">
        <v>96</v>
      </c>
      <c r="W782" s="388">
        <v>2</v>
      </c>
      <c r="X782" s="388" t="s">
        <v>96</v>
      </c>
      <c r="Y782" s="401" t="s">
        <v>2851</v>
      </c>
      <c r="Z782" s="400">
        <v>41555</v>
      </c>
      <c r="AA782" s="400">
        <v>41558</v>
      </c>
      <c r="AB782" s="388" t="s">
        <v>103</v>
      </c>
      <c r="AC782" s="388" t="s">
        <v>4660</v>
      </c>
      <c r="AD782" s="388">
        <v>3</v>
      </c>
      <c r="AE782" s="388">
        <v>3</v>
      </c>
      <c r="AF782" s="388">
        <v>3</v>
      </c>
      <c r="AG782" s="388" t="s">
        <v>96</v>
      </c>
      <c r="AH782" s="388">
        <v>3</v>
      </c>
      <c r="AI782" s="388" t="s">
        <v>118</v>
      </c>
    </row>
    <row r="783" spans="1:35" ht="12.75" customHeight="1" x14ac:dyDescent="0.2">
      <c r="A783" s="397" t="str">
        <f t="shared" si="12"/>
        <v>Ofsted Webpage</v>
      </c>
      <c r="B783" s="388">
        <v>130581</v>
      </c>
      <c r="C783" s="388">
        <v>108373</v>
      </c>
      <c r="D783" s="388">
        <v>10007673</v>
      </c>
      <c r="E783" s="388" t="s">
        <v>2853</v>
      </c>
      <c r="F783" s="388" t="s">
        <v>100</v>
      </c>
      <c r="G783" s="388" t="s">
        <v>11</v>
      </c>
      <c r="H783" s="388" t="s">
        <v>379</v>
      </c>
      <c r="I783" s="388" t="s">
        <v>186</v>
      </c>
      <c r="J783" s="388" t="s">
        <v>93</v>
      </c>
      <c r="K783" s="400">
        <v>43055</v>
      </c>
      <c r="L783" s="388">
        <v>1</v>
      </c>
      <c r="M783" s="403" t="s">
        <v>2854</v>
      </c>
      <c r="N783" s="388" t="s">
        <v>103</v>
      </c>
      <c r="O783" s="388" t="s">
        <v>104</v>
      </c>
      <c r="P783" s="400">
        <v>41548</v>
      </c>
      <c r="Q783" s="400">
        <v>41551</v>
      </c>
      <c r="R783" s="400">
        <v>41584</v>
      </c>
      <c r="S783" s="388">
        <v>2</v>
      </c>
      <c r="T783" s="388">
        <v>2</v>
      </c>
      <c r="U783" s="388">
        <v>2</v>
      </c>
      <c r="V783" s="388" t="s">
        <v>96</v>
      </c>
      <c r="W783" s="388">
        <v>2</v>
      </c>
      <c r="X783" s="388" t="s">
        <v>96</v>
      </c>
      <c r="Y783" s="401" t="s">
        <v>5063</v>
      </c>
      <c r="Z783" s="400">
        <v>39503</v>
      </c>
      <c r="AA783" s="400">
        <v>39507</v>
      </c>
      <c r="AB783" s="388" t="s">
        <v>5043</v>
      </c>
      <c r="AC783" s="388" t="s">
        <v>4660</v>
      </c>
      <c r="AD783" s="388">
        <v>2</v>
      </c>
      <c r="AE783" s="388">
        <v>2</v>
      </c>
      <c r="AF783" s="388">
        <v>2</v>
      </c>
      <c r="AG783" s="388" t="s">
        <v>96</v>
      </c>
      <c r="AH783" s="388">
        <v>2</v>
      </c>
      <c r="AI783" s="388" t="s">
        <v>4537</v>
      </c>
    </row>
    <row r="784" spans="1:35" ht="12.75" customHeight="1" x14ac:dyDescent="0.2">
      <c r="A784" s="397" t="str">
        <f t="shared" si="12"/>
        <v>Ofsted Webpage</v>
      </c>
      <c r="B784" s="388">
        <v>130582</v>
      </c>
      <c r="C784" s="388">
        <v>112380</v>
      </c>
      <c r="D784" s="388">
        <v>10002126</v>
      </c>
      <c r="E784" s="388" t="s">
        <v>1302</v>
      </c>
      <c r="F784" s="388" t="s">
        <v>107</v>
      </c>
      <c r="G784" s="388" t="s">
        <v>11</v>
      </c>
      <c r="H784" s="388" t="s">
        <v>275</v>
      </c>
      <c r="I784" s="388" t="s">
        <v>186</v>
      </c>
      <c r="J784" s="388" t="s">
        <v>93</v>
      </c>
      <c r="K784" s="400" t="s">
        <v>195</v>
      </c>
      <c r="L784" s="388" t="s">
        <v>195</v>
      </c>
      <c r="M784" s="403">
        <v>10004707</v>
      </c>
      <c r="N784" s="388" t="s">
        <v>109</v>
      </c>
      <c r="O784" s="388" t="s">
        <v>104</v>
      </c>
      <c r="P784" s="400">
        <v>42423</v>
      </c>
      <c r="Q784" s="400">
        <v>42426</v>
      </c>
      <c r="R784" s="400">
        <v>42452</v>
      </c>
      <c r="S784" s="388">
        <v>2</v>
      </c>
      <c r="T784" s="388">
        <v>2</v>
      </c>
      <c r="U784" s="388">
        <v>2</v>
      </c>
      <c r="V784" s="388">
        <v>1</v>
      </c>
      <c r="W784" s="388">
        <v>2</v>
      </c>
      <c r="X784" s="388" t="s">
        <v>4480</v>
      </c>
      <c r="Y784" s="401" t="s">
        <v>5064</v>
      </c>
      <c r="Z784" s="400">
        <v>40588</v>
      </c>
      <c r="AA784" s="400">
        <v>40592</v>
      </c>
      <c r="AB784" s="388" t="s">
        <v>4666</v>
      </c>
      <c r="AC784" s="388" t="s">
        <v>4660</v>
      </c>
      <c r="AD784" s="388">
        <v>2</v>
      </c>
      <c r="AE784" s="388">
        <v>1</v>
      </c>
      <c r="AF784" s="388">
        <v>2</v>
      </c>
      <c r="AG784" s="388" t="s">
        <v>96</v>
      </c>
      <c r="AH784" s="388">
        <v>2</v>
      </c>
      <c r="AI784" s="388" t="s">
        <v>4537</v>
      </c>
    </row>
    <row r="785" spans="1:35" ht="12.75" customHeight="1" x14ac:dyDescent="0.2">
      <c r="A785" s="397" t="str">
        <f t="shared" si="12"/>
        <v>Ofsted Webpage</v>
      </c>
      <c r="B785" s="388">
        <v>130584</v>
      </c>
      <c r="C785" s="388">
        <v>105582</v>
      </c>
      <c r="D785" s="388">
        <v>10000721</v>
      </c>
      <c r="E785" s="388" t="s">
        <v>273</v>
      </c>
      <c r="F785" s="388" t="s">
        <v>274</v>
      </c>
      <c r="G785" s="388" t="s">
        <v>11</v>
      </c>
      <c r="H785" s="388" t="s">
        <v>275</v>
      </c>
      <c r="I785" s="388" t="s">
        <v>186</v>
      </c>
      <c r="J785" s="388" t="s">
        <v>93</v>
      </c>
      <c r="K785" s="400" t="s">
        <v>195</v>
      </c>
      <c r="L785" s="388" t="s">
        <v>195</v>
      </c>
      <c r="M785" s="403">
        <v>10022488</v>
      </c>
      <c r="N785" s="388" t="s">
        <v>109</v>
      </c>
      <c r="O785" s="388" t="s">
        <v>104</v>
      </c>
      <c r="P785" s="400">
        <v>42752</v>
      </c>
      <c r="Q785" s="400">
        <v>42755</v>
      </c>
      <c r="R785" s="400">
        <v>42788</v>
      </c>
      <c r="S785" s="388">
        <v>2</v>
      </c>
      <c r="T785" s="388">
        <v>2</v>
      </c>
      <c r="U785" s="388">
        <v>2</v>
      </c>
      <c r="V785" s="388">
        <v>2</v>
      </c>
      <c r="W785" s="388">
        <v>2</v>
      </c>
      <c r="X785" s="388" t="s">
        <v>4480</v>
      </c>
      <c r="Y785" s="401" t="s">
        <v>276</v>
      </c>
      <c r="Z785" s="400">
        <v>41596</v>
      </c>
      <c r="AA785" s="400">
        <v>41600</v>
      </c>
      <c r="AB785" s="388" t="s">
        <v>109</v>
      </c>
      <c r="AC785" s="388" t="s">
        <v>4660</v>
      </c>
      <c r="AD785" s="388">
        <v>2</v>
      </c>
      <c r="AE785" s="388">
        <v>1</v>
      </c>
      <c r="AF785" s="388">
        <v>2</v>
      </c>
      <c r="AG785" s="388" t="s">
        <v>96</v>
      </c>
      <c r="AH785" s="388">
        <v>1</v>
      </c>
      <c r="AI785" s="388" t="s">
        <v>4537</v>
      </c>
    </row>
    <row r="786" spans="1:35" ht="12.75" customHeight="1" x14ac:dyDescent="0.2">
      <c r="A786" s="397" t="str">
        <f t="shared" si="12"/>
        <v>Ofsted Webpage</v>
      </c>
      <c r="B786" s="388">
        <v>130585</v>
      </c>
      <c r="C786" s="388">
        <v>107632</v>
      </c>
      <c r="D786" s="388">
        <v>10007938</v>
      </c>
      <c r="E786" s="388" t="s">
        <v>2857</v>
      </c>
      <c r="F786" s="388" t="s">
        <v>107</v>
      </c>
      <c r="G786" s="388" t="s">
        <v>11</v>
      </c>
      <c r="H786" s="388" t="s">
        <v>354</v>
      </c>
      <c r="I786" s="388" t="s">
        <v>186</v>
      </c>
      <c r="J786" s="388" t="s">
        <v>93</v>
      </c>
      <c r="K786" s="400" t="s">
        <v>195</v>
      </c>
      <c r="L786" s="388" t="s">
        <v>195</v>
      </c>
      <c r="M786" s="403">
        <v>10033784</v>
      </c>
      <c r="N786" s="388" t="s">
        <v>109</v>
      </c>
      <c r="O786" s="388" t="s">
        <v>117</v>
      </c>
      <c r="P786" s="400">
        <v>42859</v>
      </c>
      <c r="Q786" s="400">
        <v>42873</v>
      </c>
      <c r="R786" s="400">
        <v>42919</v>
      </c>
      <c r="S786" s="388">
        <v>1</v>
      </c>
      <c r="T786" s="388">
        <v>1</v>
      </c>
      <c r="U786" s="388">
        <v>1</v>
      </c>
      <c r="V786" s="388">
        <v>1</v>
      </c>
      <c r="W786" s="388">
        <v>1</v>
      </c>
      <c r="X786" s="388" t="s">
        <v>4480</v>
      </c>
      <c r="Y786" s="401" t="s">
        <v>2858</v>
      </c>
      <c r="Z786" s="400">
        <v>41596</v>
      </c>
      <c r="AA786" s="400">
        <v>41600</v>
      </c>
      <c r="AB786" s="388" t="s">
        <v>109</v>
      </c>
      <c r="AC786" s="388" t="s">
        <v>4660</v>
      </c>
      <c r="AD786" s="388">
        <v>2</v>
      </c>
      <c r="AE786" s="388">
        <v>2</v>
      </c>
      <c r="AF786" s="388">
        <v>2</v>
      </c>
      <c r="AG786" s="388" t="s">
        <v>96</v>
      </c>
      <c r="AH786" s="388">
        <v>2</v>
      </c>
      <c r="AI786" s="388" t="s">
        <v>118</v>
      </c>
    </row>
    <row r="787" spans="1:35" ht="12.75" customHeight="1" x14ac:dyDescent="0.2">
      <c r="A787" s="397" t="str">
        <f t="shared" si="12"/>
        <v>Ofsted Webpage</v>
      </c>
      <c r="B787" s="388">
        <v>130586</v>
      </c>
      <c r="C787" s="388">
        <v>108335</v>
      </c>
      <c r="D787" s="388">
        <v>10002570</v>
      </c>
      <c r="E787" s="388" t="s">
        <v>518</v>
      </c>
      <c r="F787" s="388" t="s">
        <v>100</v>
      </c>
      <c r="G787" s="388" t="s">
        <v>11</v>
      </c>
      <c r="H787" s="388" t="s">
        <v>354</v>
      </c>
      <c r="I787" s="388" t="s">
        <v>186</v>
      </c>
      <c r="J787" s="388" t="s">
        <v>93</v>
      </c>
      <c r="K787" s="400" t="s">
        <v>195</v>
      </c>
      <c r="L787" s="388" t="s">
        <v>195</v>
      </c>
      <c r="M787" s="403">
        <v>10020149</v>
      </c>
      <c r="N787" s="388" t="s">
        <v>103</v>
      </c>
      <c r="O787" s="388" t="s">
        <v>104</v>
      </c>
      <c r="P787" s="400">
        <v>42654</v>
      </c>
      <c r="Q787" s="400">
        <v>42657</v>
      </c>
      <c r="R787" s="400">
        <v>42699</v>
      </c>
      <c r="S787" s="388">
        <v>3</v>
      </c>
      <c r="T787" s="388">
        <v>3</v>
      </c>
      <c r="U787" s="388">
        <v>3</v>
      </c>
      <c r="V787" s="388">
        <v>3</v>
      </c>
      <c r="W787" s="388">
        <v>3</v>
      </c>
      <c r="X787" s="388" t="s">
        <v>4480</v>
      </c>
      <c r="Y787" s="401" t="s">
        <v>519</v>
      </c>
      <c r="Z787" s="400">
        <v>41387</v>
      </c>
      <c r="AA787" s="400">
        <v>41390</v>
      </c>
      <c r="AB787" s="388" t="s">
        <v>520</v>
      </c>
      <c r="AC787" s="388" t="s">
        <v>4660</v>
      </c>
      <c r="AD787" s="388">
        <v>2</v>
      </c>
      <c r="AE787" s="388">
        <v>2</v>
      </c>
      <c r="AF787" s="388">
        <v>2</v>
      </c>
      <c r="AG787" s="388" t="s">
        <v>96</v>
      </c>
      <c r="AH787" s="388">
        <v>2</v>
      </c>
      <c r="AI787" s="388" t="s">
        <v>139</v>
      </c>
    </row>
    <row r="788" spans="1:35" ht="12.75" customHeight="1" x14ac:dyDescent="0.2">
      <c r="A788" s="397" t="str">
        <f t="shared" si="12"/>
        <v>Ofsted Webpage</v>
      </c>
      <c r="B788" s="388">
        <v>130587</v>
      </c>
      <c r="C788" s="388">
        <v>106706</v>
      </c>
      <c r="D788" s="388">
        <v>10004695</v>
      </c>
      <c r="E788" s="388" t="s">
        <v>2860</v>
      </c>
      <c r="F788" s="388" t="s">
        <v>107</v>
      </c>
      <c r="G788" s="388" t="s">
        <v>11</v>
      </c>
      <c r="H788" s="388" t="s">
        <v>946</v>
      </c>
      <c r="I788" s="388" t="s">
        <v>186</v>
      </c>
      <c r="J788" s="388" t="s">
        <v>93</v>
      </c>
      <c r="K788" s="400" t="s">
        <v>195</v>
      </c>
      <c r="L788" s="388" t="s">
        <v>195</v>
      </c>
      <c r="M788" s="403" t="s">
        <v>195</v>
      </c>
      <c r="N788" s="388" t="s">
        <v>195</v>
      </c>
      <c r="O788" s="388" t="s">
        <v>195</v>
      </c>
      <c r="P788" s="400" t="s">
        <v>195</v>
      </c>
      <c r="Q788" s="400" t="s">
        <v>195</v>
      </c>
      <c r="R788" s="400" t="s">
        <v>195</v>
      </c>
      <c r="S788" s="388" t="s">
        <v>195</v>
      </c>
      <c r="T788" s="388" t="s">
        <v>195</v>
      </c>
      <c r="U788" s="388" t="s">
        <v>195</v>
      </c>
      <c r="V788" s="388" t="s">
        <v>195</v>
      </c>
      <c r="W788" s="388" t="s">
        <v>195</v>
      </c>
      <c r="X788" s="388" t="s">
        <v>195</v>
      </c>
      <c r="Y788" s="401" t="s">
        <v>195</v>
      </c>
      <c r="Z788" s="400" t="s">
        <v>195</v>
      </c>
      <c r="AA788" s="400" t="s">
        <v>195</v>
      </c>
      <c r="AB788" s="388" t="s">
        <v>195</v>
      </c>
      <c r="AC788" s="388" t="s">
        <v>195</v>
      </c>
      <c r="AD788" s="388" t="s">
        <v>195</v>
      </c>
      <c r="AE788" s="388" t="s">
        <v>195</v>
      </c>
      <c r="AF788" s="388" t="s">
        <v>195</v>
      </c>
      <c r="AG788" s="388" t="s">
        <v>195</v>
      </c>
      <c r="AH788" s="388" t="s">
        <v>195</v>
      </c>
      <c r="AI788" s="388" t="s">
        <v>195</v>
      </c>
    </row>
    <row r="789" spans="1:35" ht="12.75" customHeight="1" x14ac:dyDescent="0.2">
      <c r="A789" s="397" t="str">
        <f t="shared" si="12"/>
        <v>Ofsted Webpage</v>
      </c>
      <c r="B789" s="388">
        <v>130588</v>
      </c>
      <c r="C789" s="388">
        <v>108415</v>
      </c>
      <c r="D789" s="388">
        <v>10003491</v>
      </c>
      <c r="E789" s="388" t="s">
        <v>2863</v>
      </c>
      <c r="F789" s="388" t="s">
        <v>100</v>
      </c>
      <c r="G789" s="388" t="s">
        <v>11</v>
      </c>
      <c r="H789" s="388" t="s">
        <v>946</v>
      </c>
      <c r="I789" s="388" t="s">
        <v>186</v>
      </c>
      <c r="J789" s="388" t="s">
        <v>93</v>
      </c>
      <c r="K789" s="400">
        <v>43229</v>
      </c>
      <c r="L789" s="388">
        <v>1</v>
      </c>
      <c r="M789" s="403" t="s">
        <v>2864</v>
      </c>
      <c r="N789" s="388" t="s">
        <v>250</v>
      </c>
      <c r="O789" s="388" t="s">
        <v>104</v>
      </c>
      <c r="P789" s="400">
        <v>41723</v>
      </c>
      <c r="Q789" s="400">
        <v>41726</v>
      </c>
      <c r="R789" s="400">
        <v>41761</v>
      </c>
      <c r="S789" s="388">
        <v>2</v>
      </c>
      <c r="T789" s="388">
        <v>2</v>
      </c>
      <c r="U789" s="388">
        <v>2</v>
      </c>
      <c r="V789" s="388" t="s">
        <v>96</v>
      </c>
      <c r="W789" s="388">
        <v>2</v>
      </c>
      <c r="X789" s="388" t="s">
        <v>96</v>
      </c>
      <c r="Y789" s="401" t="s">
        <v>3757</v>
      </c>
      <c r="Z789" s="400">
        <v>41317</v>
      </c>
      <c r="AA789" s="400">
        <v>41320</v>
      </c>
      <c r="AB789" s="388" t="s">
        <v>520</v>
      </c>
      <c r="AC789" s="388" t="s">
        <v>4660</v>
      </c>
      <c r="AD789" s="388">
        <v>3</v>
      </c>
      <c r="AE789" s="388">
        <v>2</v>
      </c>
      <c r="AF789" s="388">
        <v>3</v>
      </c>
      <c r="AG789" s="388" t="s">
        <v>96</v>
      </c>
      <c r="AH789" s="388">
        <v>3</v>
      </c>
      <c r="AI789" s="388" t="s">
        <v>118</v>
      </c>
    </row>
    <row r="790" spans="1:35" ht="12.75" customHeight="1" x14ac:dyDescent="0.2">
      <c r="A790" s="397" t="str">
        <f t="shared" si="12"/>
        <v>Ofsted Webpage</v>
      </c>
      <c r="B790" s="388">
        <v>130591</v>
      </c>
      <c r="C790" s="388">
        <v>107552</v>
      </c>
      <c r="D790" s="388">
        <v>10001743</v>
      </c>
      <c r="E790" s="388" t="s">
        <v>1304</v>
      </c>
      <c r="F790" s="388" t="s">
        <v>107</v>
      </c>
      <c r="G790" s="388" t="s">
        <v>11</v>
      </c>
      <c r="H790" s="388" t="s">
        <v>559</v>
      </c>
      <c r="I790" s="388" t="s">
        <v>186</v>
      </c>
      <c r="J790" s="388" t="s">
        <v>93</v>
      </c>
      <c r="K790" s="400" t="s">
        <v>195</v>
      </c>
      <c r="L790" s="388" t="s">
        <v>195</v>
      </c>
      <c r="M790" s="403">
        <v>10041144</v>
      </c>
      <c r="N790" s="388" t="s">
        <v>146</v>
      </c>
      <c r="O790" s="388" t="s">
        <v>104</v>
      </c>
      <c r="P790" s="400">
        <v>43116</v>
      </c>
      <c r="Q790" s="400">
        <v>43119</v>
      </c>
      <c r="R790" s="400">
        <v>43138</v>
      </c>
      <c r="S790" s="388">
        <v>2</v>
      </c>
      <c r="T790" s="388">
        <v>2</v>
      </c>
      <c r="U790" s="388">
        <v>2</v>
      </c>
      <c r="V790" s="388">
        <v>2</v>
      </c>
      <c r="W790" s="388">
        <v>2</v>
      </c>
      <c r="X790" s="388" t="s">
        <v>4480</v>
      </c>
      <c r="Y790" s="401">
        <v>10004709</v>
      </c>
      <c r="Z790" s="400">
        <v>42402</v>
      </c>
      <c r="AA790" s="400">
        <v>42405</v>
      </c>
      <c r="AB790" s="388" t="s">
        <v>109</v>
      </c>
      <c r="AC790" s="388" t="s">
        <v>4660</v>
      </c>
      <c r="AD790" s="388">
        <v>3</v>
      </c>
      <c r="AE790" s="388">
        <v>3</v>
      </c>
      <c r="AF790" s="388">
        <v>3</v>
      </c>
      <c r="AG790" s="388">
        <v>3</v>
      </c>
      <c r="AH790" s="388">
        <v>3</v>
      </c>
      <c r="AI790" s="388" t="s">
        <v>118</v>
      </c>
    </row>
    <row r="791" spans="1:35" ht="12.75" customHeight="1" x14ac:dyDescent="0.2">
      <c r="A791" s="397" t="str">
        <f t="shared" si="12"/>
        <v>Ofsted Webpage</v>
      </c>
      <c r="B791" s="388">
        <v>130592</v>
      </c>
      <c r="C791" s="388">
        <v>105583</v>
      </c>
      <c r="D791" s="388">
        <v>10005741</v>
      </c>
      <c r="E791" s="388" t="s">
        <v>4616</v>
      </c>
      <c r="F791" s="388" t="s">
        <v>107</v>
      </c>
      <c r="G791" s="388" t="s">
        <v>11</v>
      </c>
      <c r="H791" s="388" t="s">
        <v>559</v>
      </c>
      <c r="I791" s="388" t="s">
        <v>186</v>
      </c>
      <c r="J791" s="388" t="s">
        <v>93</v>
      </c>
      <c r="K791" s="400" t="s">
        <v>195</v>
      </c>
      <c r="L791" s="388" t="s">
        <v>195</v>
      </c>
      <c r="M791" s="403">
        <v>10022498</v>
      </c>
      <c r="N791" s="388" t="s">
        <v>109</v>
      </c>
      <c r="O791" s="388" t="s">
        <v>104</v>
      </c>
      <c r="P791" s="400">
        <v>43074</v>
      </c>
      <c r="Q791" s="400">
        <v>43077</v>
      </c>
      <c r="R791" s="400">
        <v>43118</v>
      </c>
      <c r="S791" s="388">
        <v>2</v>
      </c>
      <c r="T791" s="388">
        <v>2</v>
      </c>
      <c r="U791" s="388">
        <v>2</v>
      </c>
      <c r="V791" s="388">
        <v>2</v>
      </c>
      <c r="W791" s="388">
        <v>2</v>
      </c>
      <c r="X791" s="388" t="s">
        <v>4480</v>
      </c>
      <c r="Y791" s="401" t="s">
        <v>4617</v>
      </c>
      <c r="Z791" s="400">
        <v>39356</v>
      </c>
      <c r="AA791" s="400">
        <v>39360</v>
      </c>
      <c r="AB791" s="388" t="s">
        <v>4666</v>
      </c>
      <c r="AC791" s="388" t="s">
        <v>4660</v>
      </c>
      <c r="AD791" s="388">
        <v>1</v>
      </c>
      <c r="AE791" s="388">
        <v>1</v>
      </c>
      <c r="AF791" s="388">
        <v>1</v>
      </c>
      <c r="AG791" s="388" t="s">
        <v>96</v>
      </c>
      <c r="AH791" s="388">
        <v>1</v>
      </c>
      <c r="AI791" s="388" t="s">
        <v>139</v>
      </c>
    </row>
    <row r="792" spans="1:35" ht="12.75" customHeight="1" x14ac:dyDescent="0.2">
      <c r="A792" s="397" t="str">
        <f t="shared" si="12"/>
        <v>Ofsted Webpage</v>
      </c>
      <c r="B792" s="388">
        <v>130593</v>
      </c>
      <c r="C792" s="388">
        <v>108396</v>
      </c>
      <c r="D792" s="388">
        <v>10005687</v>
      </c>
      <c r="E792" s="388" t="s">
        <v>558</v>
      </c>
      <c r="F792" s="388" t="s">
        <v>100</v>
      </c>
      <c r="G792" s="388" t="s">
        <v>11</v>
      </c>
      <c r="H792" s="388" t="s">
        <v>559</v>
      </c>
      <c r="I792" s="388" t="s">
        <v>186</v>
      </c>
      <c r="J792" s="388" t="s">
        <v>93</v>
      </c>
      <c r="K792" s="400">
        <v>42634</v>
      </c>
      <c r="L792" s="388">
        <v>1</v>
      </c>
      <c r="M792" s="403" t="s">
        <v>5065</v>
      </c>
      <c r="N792" s="388" t="s">
        <v>5007</v>
      </c>
      <c r="O792" s="388" t="s">
        <v>104</v>
      </c>
      <c r="P792" s="400">
        <v>40666</v>
      </c>
      <c r="Q792" s="400">
        <v>40669</v>
      </c>
      <c r="R792" s="400">
        <v>40704</v>
      </c>
      <c r="S792" s="388">
        <v>2</v>
      </c>
      <c r="T792" s="388">
        <v>3</v>
      </c>
      <c r="U792" s="388">
        <v>3</v>
      </c>
      <c r="V792" s="388" t="s">
        <v>96</v>
      </c>
      <c r="W792" s="388">
        <v>2</v>
      </c>
      <c r="X792" s="388" t="s">
        <v>96</v>
      </c>
      <c r="Y792" s="401" t="s">
        <v>5066</v>
      </c>
      <c r="Z792" s="400">
        <v>38733</v>
      </c>
      <c r="AA792" s="400">
        <v>38737</v>
      </c>
      <c r="AB792" s="388" t="s">
        <v>5007</v>
      </c>
      <c r="AC792" s="388" t="s">
        <v>4660</v>
      </c>
      <c r="AD792" s="388">
        <v>2</v>
      </c>
      <c r="AE792" s="388">
        <v>3</v>
      </c>
      <c r="AF792" s="388">
        <v>2</v>
      </c>
      <c r="AG792" s="388" t="s">
        <v>96</v>
      </c>
      <c r="AH792" s="388">
        <v>2</v>
      </c>
      <c r="AI792" s="388" t="s">
        <v>4537</v>
      </c>
    </row>
    <row r="793" spans="1:35" ht="12.75" customHeight="1" x14ac:dyDescent="0.2">
      <c r="A793" s="397" t="str">
        <f t="shared" si="12"/>
        <v>Ofsted Webpage</v>
      </c>
      <c r="B793" s="388">
        <v>130594</v>
      </c>
      <c r="C793" s="388">
        <v>107575</v>
      </c>
      <c r="D793" s="388">
        <v>10007709</v>
      </c>
      <c r="E793" s="388" t="s">
        <v>2866</v>
      </c>
      <c r="F793" s="388" t="s">
        <v>107</v>
      </c>
      <c r="G793" s="388" t="s">
        <v>11</v>
      </c>
      <c r="H793" s="388" t="s">
        <v>1080</v>
      </c>
      <c r="I793" s="388" t="s">
        <v>186</v>
      </c>
      <c r="J793" s="388" t="s">
        <v>93</v>
      </c>
      <c r="K793" s="400" t="s">
        <v>195</v>
      </c>
      <c r="L793" s="388" t="s">
        <v>195</v>
      </c>
      <c r="M793" s="403" t="s">
        <v>2867</v>
      </c>
      <c r="N793" s="388" t="s">
        <v>109</v>
      </c>
      <c r="O793" s="388" t="s">
        <v>104</v>
      </c>
      <c r="P793" s="400">
        <v>41617</v>
      </c>
      <c r="Q793" s="400">
        <v>41621</v>
      </c>
      <c r="R793" s="400">
        <v>41659</v>
      </c>
      <c r="S793" s="388">
        <v>1</v>
      </c>
      <c r="T793" s="388">
        <v>1</v>
      </c>
      <c r="U793" s="388">
        <v>1</v>
      </c>
      <c r="V793" s="388" t="s">
        <v>96</v>
      </c>
      <c r="W793" s="388">
        <v>1</v>
      </c>
      <c r="X793" s="388" t="s">
        <v>96</v>
      </c>
      <c r="Y793" s="401" t="s">
        <v>5067</v>
      </c>
      <c r="Z793" s="400">
        <v>39475</v>
      </c>
      <c r="AA793" s="400">
        <v>39479</v>
      </c>
      <c r="AB793" s="388" t="s">
        <v>4666</v>
      </c>
      <c r="AC793" s="388" t="s">
        <v>4660</v>
      </c>
      <c r="AD793" s="388">
        <v>2</v>
      </c>
      <c r="AE793" s="388">
        <v>2</v>
      </c>
      <c r="AF793" s="388">
        <v>2</v>
      </c>
      <c r="AG793" s="388" t="s">
        <v>96</v>
      </c>
      <c r="AH793" s="388">
        <v>3</v>
      </c>
      <c r="AI793" s="388" t="s">
        <v>118</v>
      </c>
    </row>
    <row r="794" spans="1:35" ht="12.75" customHeight="1" x14ac:dyDescent="0.2">
      <c r="A794" s="397" t="str">
        <f t="shared" si="12"/>
        <v>Ofsted Webpage</v>
      </c>
      <c r="B794" s="388">
        <v>130595</v>
      </c>
      <c r="C794" s="388">
        <v>105948</v>
      </c>
      <c r="D794" s="388">
        <v>10000415</v>
      </c>
      <c r="E794" s="388" t="s">
        <v>3938</v>
      </c>
      <c r="F794" s="388" t="s">
        <v>274</v>
      </c>
      <c r="G794" s="388" t="s">
        <v>11</v>
      </c>
      <c r="H794" s="388" t="s">
        <v>1080</v>
      </c>
      <c r="I794" s="388" t="s">
        <v>186</v>
      </c>
      <c r="J794" s="388" t="s">
        <v>93</v>
      </c>
      <c r="K794" s="400">
        <v>42810</v>
      </c>
      <c r="L794" s="388">
        <v>1</v>
      </c>
      <c r="M794" s="403" t="s">
        <v>5068</v>
      </c>
      <c r="N794" s="388" t="s">
        <v>4674</v>
      </c>
      <c r="O794" s="388" t="s">
        <v>104</v>
      </c>
      <c r="P794" s="400">
        <v>40882</v>
      </c>
      <c r="Q794" s="400">
        <v>40886</v>
      </c>
      <c r="R794" s="400">
        <v>40926</v>
      </c>
      <c r="S794" s="388">
        <v>2</v>
      </c>
      <c r="T794" s="388">
        <v>2</v>
      </c>
      <c r="U794" s="388">
        <v>2</v>
      </c>
      <c r="V794" s="388" t="s">
        <v>96</v>
      </c>
      <c r="W794" s="388">
        <v>2</v>
      </c>
      <c r="X794" s="388" t="s">
        <v>96</v>
      </c>
      <c r="Y794" s="401" t="s">
        <v>5069</v>
      </c>
      <c r="Z794" s="400">
        <v>39356</v>
      </c>
      <c r="AA794" s="400">
        <v>39360</v>
      </c>
      <c r="AB794" s="388" t="s">
        <v>4674</v>
      </c>
      <c r="AC794" s="388" t="s">
        <v>4660</v>
      </c>
      <c r="AD794" s="388">
        <v>3</v>
      </c>
      <c r="AE794" s="388">
        <v>3</v>
      </c>
      <c r="AF794" s="388">
        <v>3</v>
      </c>
      <c r="AG794" s="388" t="s">
        <v>96</v>
      </c>
      <c r="AH794" s="388">
        <v>3</v>
      </c>
      <c r="AI794" s="388" t="s">
        <v>118</v>
      </c>
    </row>
    <row r="795" spans="1:35" ht="12.75" customHeight="1" x14ac:dyDescent="0.2">
      <c r="A795" s="397" t="str">
        <f t="shared" si="12"/>
        <v>Ofsted Webpage</v>
      </c>
      <c r="B795" s="388">
        <v>130597</v>
      </c>
      <c r="C795" s="388">
        <v>106319</v>
      </c>
      <c r="D795" s="388">
        <v>10000610</v>
      </c>
      <c r="E795" s="388" t="s">
        <v>2869</v>
      </c>
      <c r="F795" s="388" t="s">
        <v>107</v>
      </c>
      <c r="G795" s="388" t="s">
        <v>11</v>
      </c>
      <c r="H795" s="388" t="s">
        <v>180</v>
      </c>
      <c r="I795" s="388" t="s">
        <v>102</v>
      </c>
      <c r="J795" s="388" t="s">
        <v>102</v>
      </c>
      <c r="K795" s="400" t="s">
        <v>195</v>
      </c>
      <c r="L795" s="388" t="s">
        <v>195</v>
      </c>
      <c r="M795" s="403" t="s">
        <v>195</v>
      </c>
      <c r="N795" s="388" t="s">
        <v>195</v>
      </c>
      <c r="O795" s="388" t="s">
        <v>195</v>
      </c>
      <c r="P795" s="400" t="s">
        <v>195</v>
      </c>
      <c r="Q795" s="400" t="s">
        <v>195</v>
      </c>
      <c r="R795" s="400" t="s">
        <v>195</v>
      </c>
      <c r="S795" s="388" t="s">
        <v>195</v>
      </c>
      <c r="T795" s="388" t="s">
        <v>195</v>
      </c>
      <c r="U795" s="388" t="s">
        <v>195</v>
      </c>
      <c r="V795" s="388" t="s">
        <v>195</v>
      </c>
      <c r="W795" s="388" t="s">
        <v>195</v>
      </c>
      <c r="X795" s="388" t="s">
        <v>195</v>
      </c>
      <c r="Y795" s="401" t="s">
        <v>195</v>
      </c>
      <c r="Z795" s="400" t="s">
        <v>195</v>
      </c>
      <c r="AA795" s="400" t="s">
        <v>195</v>
      </c>
      <c r="AB795" s="388" t="s">
        <v>195</v>
      </c>
      <c r="AC795" s="388" t="s">
        <v>195</v>
      </c>
      <c r="AD795" s="388" t="s">
        <v>195</v>
      </c>
      <c r="AE795" s="388" t="s">
        <v>195</v>
      </c>
      <c r="AF795" s="388" t="s">
        <v>195</v>
      </c>
      <c r="AG795" s="388" t="s">
        <v>195</v>
      </c>
      <c r="AH795" s="388" t="s">
        <v>195</v>
      </c>
      <c r="AI795" s="388" t="s">
        <v>195</v>
      </c>
    </row>
    <row r="796" spans="1:35" ht="12.75" customHeight="1" x14ac:dyDescent="0.2">
      <c r="A796" s="397" t="str">
        <f t="shared" si="12"/>
        <v>Ofsted Webpage</v>
      </c>
      <c r="B796" s="388">
        <v>130598</v>
      </c>
      <c r="C796" s="388">
        <v>105017</v>
      </c>
      <c r="D796" s="388">
        <v>10002061</v>
      </c>
      <c r="E796" s="388" t="s">
        <v>1306</v>
      </c>
      <c r="F796" s="388" t="s">
        <v>107</v>
      </c>
      <c r="G796" s="388" t="s">
        <v>11</v>
      </c>
      <c r="H796" s="388" t="s">
        <v>1176</v>
      </c>
      <c r="I796" s="388" t="s">
        <v>102</v>
      </c>
      <c r="J796" s="388" t="s">
        <v>102</v>
      </c>
      <c r="K796" s="400" t="s">
        <v>195</v>
      </c>
      <c r="L796" s="388" t="s">
        <v>195</v>
      </c>
      <c r="M796" s="403">
        <v>10052026</v>
      </c>
      <c r="N796" s="388" t="s">
        <v>109</v>
      </c>
      <c r="O796" s="388" t="s">
        <v>104</v>
      </c>
      <c r="P796" s="400">
        <v>43235</v>
      </c>
      <c r="Q796" s="400">
        <v>43238</v>
      </c>
      <c r="R796" s="400">
        <v>43279</v>
      </c>
      <c r="S796" s="388">
        <v>3</v>
      </c>
      <c r="T796" s="388">
        <v>3</v>
      </c>
      <c r="U796" s="388">
        <v>3</v>
      </c>
      <c r="V796" s="388">
        <v>3</v>
      </c>
      <c r="W796" s="388">
        <v>3</v>
      </c>
      <c r="X796" s="388" t="s">
        <v>4480</v>
      </c>
      <c r="Y796" s="401">
        <v>10004711</v>
      </c>
      <c r="Z796" s="400">
        <v>42430</v>
      </c>
      <c r="AA796" s="400">
        <v>42433</v>
      </c>
      <c r="AB796" s="388" t="s">
        <v>109</v>
      </c>
      <c r="AC796" s="388" t="s">
        <v>4660</v>
      </c>
      <c r="AD796" s="388">
        <v>2</v>
      </c>
      <c r="AE796" s="388">
        <v>2</v>
      </c>
      <c r="AF796" s="388">
        <v>2</v>
      </c>
      <c r="AG796" s="388">
        <v>2</v>
      </c>
      <c r="AH796" s="388">
        <v>2</v>
      </c>
      <c r="AI796" s="388" t="s">
        <v>139</v>
      </c>
    </row>
    <row r="797" spans="1:35" ht="12.75" customHeight="1" x14ac:dyDescent="0.2">
      <c r="A797" s="397" t="str">
        <f t="shared" si="12"/>
        <v>Ofsted Webpage</v>
      </c>
      <c r="B797" s="388">
        <v>130599</v>
      </c>
      <c r="C797" s="388">
        <v>105000</v>
      </c>
      <c r="D797" s="388">
        <v>10000534</v>
      </c>
      <c r="E797" s="388" t="s">
        <v>4604</v>
      </c>
      <c r="F797" s="388" t="s">
        <v>107</v>
      </c>
      <c r="G797" s="388" t="s">
        <v>11</v>
      </c>
      <c r="H797" s="388" t="s">
        <v>1058</v>
      </c>
      <c r="I797" s="388" t="s">
        <v>102</v>
      </c>
      <c r="J797" s="388" t="s">
        <v>102</v>
      </c>
      <c r="K797" s="400" t="s">
        <v>195</v>
      </c>
      <c r="L797" s="388" t="s">
        <v>195</v>
      </c>
      <c r="M797" s="403">
        <v>10041145</v>
      </c>
      <c r="N797" s="388" t="s">
        <v>146</v>
      </c>
      <c r="O797" s="388" t="s">
        <v>104</v>
      </c>
      <c r="P797" s="400">
        <v>43116</v>
      </c>
      <c r="Q797" s="400">
        <v>43119</v>
      </c>
      <c r="R797" s="400">
        <v>43166</v>
      </c>
      <c r="S797" s="388">
        <v>3</v>
      </c>
      <c r="T797" s="388">
        <v>3</v>
      </c>
      <c r="U797" s="388">
        <v>3</v>
      </c>
      <c r="V797" s="388">
        <v>3</v>
      </c>
      <c r="W797" s="388">
        <v>3</v>
      </c>
      <c r="X797" s="388" t="s">
        <v>4480</v>
      </c>
      <c r="Y797" s="401">
        <v>10004712</v>
      </c>
      <c r="Z797" s="400">
        <v>42444</v>
      </c>
      <c r="AA797" s="400">
        <v>42447</v>
      </c>
      <c r="AB797" s="388" t="s">
        <v>217</v>
      </c>
      <c r="AC797" s="388" t="s">
        <v>4660</v>
      </c>
      <c r="AD797" s="388">
        <v>3</v>
      </c>
      <c r="AE797" s="388">
        <v>3</v>
      </c>
      <c r="AF797" s="388">
        <v>3</v>
      </c>
      <c r="AG797" s="388">
        <v>3</v>
      </c>
      <c r="AH797" s="388">
        <v>3</v>
      </c>
      <c r="AI797" s="388" t="s">
        <v>4537</v>
      </c>
    </row>
    <row r="798" spans="1:35" ht="12.75" customHeight="1" x14ac:dyDescent="0.2">
      <c r="A798" s="397" t="str">
        <f t="shared" si="12"/>
        <v>Ofsted Webpage</v>
      </c>
      <c r="B798" s="388">
        <v>130600</v>
      </c>
      <c r="C798" s="388">
        <v>108410</v>
      </c>
      <c r="D798" s="388">
        <v>10004125</v>
      </c>
      <c r="E798" s="388" t="s">
        <v>4614</v>
      </c>
      <c r="F798" s="388" t="s">
        <v>100</v>
      </c>
      <c r="G798" s="388" t="s">
        <v>11</v>
      </c>
      <c r="H798" s="388" t="s">
        <v>1058</v>
      </c>
      <c r="I798" s="388" t="s">
        <v>102</v>
      </c>
      <c r="J798" s="388" t="s">
        <v>102</v>
      </c>
      <c r="K798" s="400" t="s">
        <v>195</v>
      </c>
      <c r="L798" s="388" t="s">
        <v>195</v>
      </c>
      <c r="M798" s="403">
        <v>10039880</v>
      </c>
      <c r="N798" s="388" t="s">
        <v>103</v>
      </c>
      <c r="O798" s="388" t="s">
        <v>104</v>
      </c>
      <c r="P798" s="400">
        <v>43067</v>
      </c>
      <c r="Q798" s="400">
        <v>43070</v>
      </c>
      <c r="R798" s="400">
        <v>43123</v>
      </c>
      <c r="S798" s="388">
        <v>2</v>
      </c>
      <c r="T798" s="388">
        <v>2</v>
      </c>
      <c r="U798" s="388">
        <v>2</v>
      </c>
      <c r="V798" s="388">
        <v>2</v>
      </c>
      <c r="W798" s="388">
        <v>2</v>
      </c>
      <c r="X798" s="388" t="s">
        <v>4480</v>
      </c>
      <c r="Y798" s="401" t="s">
        <v>4615</v>
      </c>
      <c r="Z798" s="400">
        <v>39742</v>
      </c>
      <c r="AA798" s="400">
        <v>39743</v>
      </c>
      <c r="AB798" s="388" t="s">
        <v>5017</v>
      </c>
      <c r="AC798" s="388" t="s">
        <v>4660</v>
      </c>
      <c r="AD798" s="388">
        <v>1</v>
      </c>
      <c r="AE798" s="388">
        <v>1</v>
      </c>
      <c r="AF798" s="388">
        <v>1</v>
      </c>
      <c r="AG798" s="388" t="s">
        <v>96</v>
      </c>
      <c r="AH798" s="388">
        <v>2</v>
      </c>
      <c r="AI798" s="388" t="s">
        <v>139</v>
      </c>
    </row>
    <row r="799" spans="1:35" ht="12.75" customHeight="1" x14ac:dyDescent="0.2">
      <c r="A799" s="397" t="str">
        <f t="shared" si="12"/>
        <v>Ofsted Webpage</v>
      </c>
      <c r="B799" s="388">
        <v>130602</v>
      </c>
      <c r="C799" s="388">
        <v>110221</v>
      </c>
      <c r="D799" s="388">
        <v>10004596</v>
      </c>
      <c r="E799" s="388" t="s">
        <v>2051</v>
      </c>
      <c r="F799" s="388" t="s">
        <v>107</v>
      </c>
      <c r="G799" s="388" t="s">
        <v>11</v>
      </c>
      <c r="H799" s="388" t="s">
        <v>326</v>
      </c>
      <c r="I799" s="388" t="s">
        <v>177</v>
      </c>
      <c r="J799" s="388" t="s">
        <v>177</v>
      </c>
      <c r="K799" s="400">
        <v>42879</v>
      </c>
      <c r="L799" s="388">
        <v>1</v>
      </c>
      <c r="M799" s="403" t="s">
        <v>2052</v>
      </c>
      <c r="N799" s="388" t="s">
        <v>109</v>
      </c>
      <c r="O799" s="388" t="s">
        <v>104</v>
      </c>
      <c r="P799" s="400">
        <v>42031</v>
      </c>
      <c r="Q799" s="400">
        <v>42034</v>
      </c>
      <c r="R799" s="400">
        <v>42073</v>
      </c>
      <c r="S799" s="388">
        <v>2</v>
      </c>
      <c r="T799" s="388">
        <v>2</v>
      </c>
      <c r="U799" s="388">
        <v>2</v>
      </c>
      <c r="V799" s="388" t="s">
        <v>96</v>
      </c>
      <c r="W799" s="388">
        <v>2</v>
      </c>
      <c r="X799" s="388" t="s">
        <v>96</v>
      </c>
      <c r="Y799" s="401" t="s">
        <v>5070</v>
      </c>
      <c r="Z799" s="400">
        <v>40126</v>
      </c>
      <c r="AA799" s="400">
        <v>40130</v>
      </c>
      <c r="AB799" s="388" t="s">
        <v>4674</v>
      </c>
      <c r="AC799" s="388" t="s">
        <v>4660</v>
      </c>
      <c r="AD799" s="388">
        <v>2</v>
      </c>
      <c r="AE799" s="388">
        <v>2</v>
      </c>
      <c r="AF799" s="388">
        <v>3</v>
      </c>
      <c r="AG799" s="388" t="s">
        <v>96</v>
      </c>
      <c r="AH799" s="388">
        <v>3</v>
      </c>
      <c r="AI799" s="388" t="s">
        <v>4537</v>
      </c>
    </row>
    <row r="800" spans="1:35" ht="12.75" customHeight="1" x14ac:dyDescent="0.2">
      <c r="A800" s="397" t="str">
        <f t="shared" si="12"/>
        <v>Ofsted Webpage</v>
      </c>
      <c r="B800" s="388">
        <v>130603</v>
      </c>
      <c r="C800" s="388">
        <v>105024</v>
      </c>
      <c r="D800" s="388">
        <v>10000833</v>
      </c>
      <c r="E800" s="388" t="s">
        <v>2874</v>
      </c>
      <c r="F800" s="388" t="s">
        <v>107</v>
      </c>
      <c r="G800" s="388" t="s">
        <v>11</v>
      </c>
      <c r="H800" s="388" t="s">
        <v>476</v>
      </c>
      <c r="I800" s="388" t="s">
        <v>177</v>
      </c>
      <c r="J800" s="388" t="s">
        <v>177</v>
      </c>
      <c r="K800" s="400" t="s">
        <v>195</v>
      </c>
      <c r="L800" s="388" t="s">
        <v>195</v>
      </c>
      <c r="M800" s="403">
        <v>10037378</v>
      </c>
      <c r="N800" s="388" t="s">
        <v>109</v>
      </c>
      <c r="O800" s="388" t="s">
        <v>104</v>
      </c>
      <c r="P800" s="400">
        <v>43123</v>
      </c>
      <c r="Q800" s="400">
        <v>43126</v>
      </c>
      <c r="R800" s="400">
        <v>43164</v>
      </c>
      <c r="S800" s="388">
        <v>2</v>
      </c>
      <c r="T800" s="388">
        <v>2</v>
      </c>
      <c r="U800" s="388">
        <v>2</v>
      </c>
      <c r="V800" s="388">
        <v>2</v>
      </c>
      <c r="W800" s="388">
        <v>2</v>
      </c>
      <c r="X800" s="388" t="s">
        <v>4480</v>
      </c>
      <c r="Y800" s="401" t="s">
        <v>2875</v>
      </c>
      <c r="Z800" s="400">
        <v>41604</v>
      </c>
      <c r="AA800" s="400">
        <v>41607</v>
      </c>
      <c r="AB800" s="388" t="s">
        <v>109</v>
      </c>
      <c r="AC800" s="388" t="s">
        <v>4660</v>
      </c>
      <c r="AD800" s="388">
        <v>2</v>
      </c>
      <c r="AE800" s="388">
        <v>2</v>
      </c>
      <c r="AF800" s="388">
        <v>2</v>
      </c>
      <c r="AG800" s="388" t="s">
        <v>96</v>
      </c>
      <c r="AH800" s="388">
        <v>3</v>
      </c>
      <c r="AI800" s="388" t="s">
        <v>4537</v>
      </c>
    </row>
    <row r="801" spans="1:35" ht="12.75" customHeight="1" x14ac:dyDescent="0.2">
      <c r="A801" s="397" t="str">
        <f t="shared" si="12"/>
        <v>Ofsted Webpage</v>
      </c>
      <c r="B801" s="388">
        <v>130604</v>
      </c>
      <c r="C801" s="388">
        <v>107745</v>
      </c>
      <c r="D801" s="388">
        <v>10002107</v>
      </c>
      <c r="E801" s="388" t="s">
        <v>5071</v>
      </c>
      <c r="F801" s="388" t="s">
        <v>107</v>
      </c>
      <c r="G801" s="388" t="s">
        <v>11</v>
      </c>
      <c r="H801" s="388" t="s">
        <v>389</v>
      </c>
      <c r="I801" s="388" t="s">
        <v>177</v>
      </c>
      <c r="J801" s="388" t="s">
        <v>177</v>
      </c>
      <c r="K801" s="400" t="s">
        <v>195</v>
      </c>
      <c r="L801" s="388" t="s">
        <v>195</v>
      </c>
      <c r="M801" s="403" t="s">
        <v>195</v>
      </c>
      <c r="N801" s="388" t="s">
        <v>195</v>
      </c>
      <c r="O801" s="388" t="s">
        <v>195</v>
      </c>
      <c r="P801" s="400" t="s">
        <v>195</v>
      </c>
      <c r="Q801" s="400" t="s">
        <v>195</v>
      </c>
      <c r="R801" s="400" t="s">
        <v>195</v>
      </c>
      <c r="S801" s="388" t="s">
        <v>195</v>
      </c>
      <c r="T801" s="388" t="s">
        <v>195</v>
      </c>
      <c r="U801" s="388" t="s">
        <v>195</v>
      </c>
      <c r="V801" s="388" t="s">
        <v>195</v>
      </c>
      <c r="W801" s="388" t="s">
        <v>195</v>
      </c>
      <c r="X801" s="388" t="s">
        <v>195</v>
      </c>
      <c r="Y801" s="401" t="s">
        <v>195</v>
      </c>
      <c r="Z801" s="400" t="s">
        <v>195</v>
      </c>
      <c r="AA801" s="400" t="s">
        <v>195</v>
      </c>
      <c r="AB801" s="388" t="s">
        <v>195</v>
      </c>
      <c r="AC801" s="388" t="s">
        <v>195</v>
      </c>
      <c r="AD801" s="388" t="s">
        <v>195</v>
      </c>
      <c r="AE801" s="388" t="s">
        <v>195</v>
      </c>
      <c r="AF801" s="388" t="s">
        <v>195</v>
      </c>
      <c r="AG801" s="388" t="s">
        <v>195</v>
      </c>
      <c r="AH801" s="388" t="s">
        <v>195</v>
      </c>
      <c r="AI801" s="388" t="s">
        <v>195</v>
      </c>
    </row>
    <row r="802" spans="1:35" ht="12.75" customHeight="1" x14ac:dyDescent="0.2">
      <c r="A802" s="397" t="str">
        <f t="shared" si="12"/>
        <v>Ofsted Webpage</v>
      </c>
      <c r="B802" s="388">
        <v>130606</v>
      </c>
      <c r="C802" s="388">
        <v>105023</v>
      </c>
      <c r="D802" s="388">
        <v>10000654</v>
      </c>
      <c r="E802" s="388" t="s">
        <v>2054</v>
      </c>
      <c r="F802" s="388" t="s">
        <v>274</v>
      </c>
      <c r="G802" s="388" t="s">
        <v>11</v>
      </c>
      <c r="H802" s="388" t="s">
        <v>2055</v>
      </c>
      <c r="I802" s="388" t="s">
        <v>177</v>
      </c>
      <c r="J802" s="388" t="s">
        <v>177</v>
      </c>
      <c r="K802" s="400" t="s">
        <v>195</v>
      </c>
      <c r="L802" s="388" t="s">
        <v>195</v>
      </c>
      <c r="M802" s="403">
        <v>10022515</v>
      </c>
      <c r="N802" s="388" t="s">
        <v>109</v>
      </c>
      <c r="O802" s="388" t="s">
        <v>104</v>
      </c>
      <c r="P802" s="400">
        <v>42801</v>
      </c>
      <c r="Q802" s="400">
        <v>42804</v>
      </c>
      <c r="R802" s="400">
        <v>42845</v>
      </c>
      <c r="S802" s="388">
        <v>2</v>
      </c>
      <c r="T802" s="388">
        <v>2</v>
      </c>
      <c r="U802" s="388">
        <v>2</v>
      </c>
      <c r="V802" s="388">
        <v>2</v>
      </c>
      <c r="W802" s="388">
        <v>2</v>
      </c>
      <c r="X802" s="388" t="s">
        <v>4480</v>
      </c>
      <c r="Y802" s="401" t="s">
        <v>2056</v>
      </c>
      <c r="Z802" s="400">
        <v>42164</v>
      </c>
      <c r="AA802" s="400">
        <v>42167</v>
      </c>
      <c r="AB802" s="388" t="s">
        <v>146</v>
      </c>
      <c r="AC802" s="388" t="s">
        <v>4660</v>
      </c>
      <c r="AD802" s="388">
        <v>2</v>
      </c>
      <c r="AE802" s="388">
        <v>2</v>
      </c>
      <c r="AF802" s="388">
        <v>2</v>
      </c>
      <c r="AG802" s="388" t="s">
        <v>96</v>
      </c>
      <c r="AH802" s="388">
        <v>2</v>
      </c>
      <c r="AI802" s="388" t="s">
        <v>4537</v>
      </c>
    </row>
    <row r="803" spans="1:35" ht="12.75" customHeight="1" x14ac:dyDescent="0.2">
      <c r="A803" s="397" t="str">
        <f t="shared" si="12"/>
        <v>Ofsted Webpage</v>
      </c>
      <c r="B803" s="388">
        <v>130607</v>
      </c>
      <c r="C803" s="388">
        <v>108983</v>
      </c>
      <c r="D803" s="388">
        <v>10000473</v>
      </c>
      <c r="E803" s="388" t="s">
        <v>5072</v>
      </c>
      <c r="F803" s="388" t="s">
        <v>107</v>
      </c>
      <c r="G803" s="388" t="s">
        <v>11</v>
      </c>
      <c r="H803" s="388" t="s">
        <v>176</v>
      </c>
      <c r="I803" s="388" t="s">
        <v>177</v>
      </c>
      <c r="J803" s="388" t="s">
        <v>177</v>
      </c>
      <c r="K803" s="400" t="s">
        <v>195</v>
      </c>
      <c r="L803" s="388" t="s">
        <v>195</v>
      </c>
      <c r="M803" s="403" t="s">
        <v>195</v>
      </c>
      <c r="N803" s="388" t="s">
        <v>195</v>
      </c>
      <c r="O803" s="388" t="s">
        <v>195</v>
      </c>
      <c r="P803" s="400" t="s">
        <v>195</v>
      </c>
      <c r="Q803" s="400" t="s">
        <v>195</v>
      </c>
      <c r="R803" s="400" t="s">
        <v>195</v>
      </c>
      <c r="S803" s="388" t="s">
        <v>195</v>
      </c>
      <c r="T803" s="388" t="s">
        <v>195</v>
      </c>
      <c r="U803" s="388" t="s">
        <v>195</v>
      </c>
      <c r="V803" s="388" t="s">
        <v>195</v>
      </c>
      <c r="W803" s="388" t="s">
        <v>195</v>
      </c>
      <c r="X803" s="388" t="s">
        <v>195</v>
      </c>
      <c r="Y803" s="401" t="s">
        <v>195</v>
      </c>
      <c r="Z803" s="400" t="s">
        <v>195</v>
      </c>
      <c r="AA803" s="400" t="s">
        <v>195</v>
      </c>
      <c r="AB803" s="388" t="s">
        <v>195</v>
      </c>
      <c r="AC803" s="388" t="s">
        <v>195</v>
      </c>
      <c r="AD803" s="388" t="s">
        <v>195</v>
      </c>
      <c r="AE803" s="388" t="s">
        <v>195</v>
      </c>
      <c r="AF803" s="388" t="s">
        <v>195</v>
      </c>
      <c r="AG803" s="388" t="s">
        <v>195</v>
      </c>
      <c r="AH803" s="388" t="s">
        <v>195</v>
      </c>
      <c r="AI803" s="388" t="s">
        <v>195</v>
      </c>
    </row>
    <row r="804" spans="1:35" ht="12.75" customHeight="1" x14ac:dyDescent="0.2">
      <c r="A804" s="397" t="str">
        <f t="shared" si="12"/>
        <v>Ofsted Webpage</v>
      </c>
      <c r="B804" s="388">
        <v>130609</v>
      </c>
      <c r="C804" s="388">
        <v>108653</v>
      </c>
      <c r="D804" s="388">
        <v>10004375</v>
      </c>
      <c r="E804" s="388" t="s">
        <v>2060</v>
      </c>
      <c r="F804" s="388" t="s">
        <v>107</v>
      </c>
      <c r="G804" s="388" t="s">
        <v>11</v>
      </c>
      <c r="H804" s="388" t="s">
        <v>595</v>
      </c>
      <c r="I804" s="388" t="s">
        <v>177</v>
      </c>
      <c r="J804" s="388" t="s">
        <v>177</v>
      </c>
      <c r="K804" s="400" t="s">
        <v>195</v>
      </c>
      <c r="L804" s="388" t="s">
        <v>195</v>
      </c>
      <c r="M804" s="403">
        <v>10030686</v>
      </c>
      <c r="N804" s="388" t="s">
        <v>168</v>
      </c>
      <c r="O804" s="388" t="s">
        <v>104</v>
      </c>
      <c r="P804" s="400">
        <v>42878</v>
      </c>
      <c r="Q804" s="400">
        <v>42881</v>
      </c>
      <c r="R804" s="400">
        <v>42908</v>
      </c>
      <c r="S804" s="388">
        <v>2</v>
      </c>
      <c r="T804" s="388">
        <v>2</v>
      </c>
      <c r="U804" s="388">
        <v>2</v>
      </c>
      <c r="V804" s="388">
        <v>2</v>
      </c>
      <c r="W804" s="388">
        <v>2</v>
      </c>
      <c r="X804" s="388" t="s">
        <v>4480</v>
      </c>
      <c r="Y804" s="401" t="s">
        <v>2061</v>
      </c>
      <c r="Z804" s="400">
        <v>42163</v>
      </c>
      <c r="AA804" s="400">
        <v>42167</v>
      </c>
      <c r="AB804" s="388" t="s">
        <v>146</v>
      </c>
      <c r="AC804" s="388" t="s">
        <v>4660</v>
      </c>
      <c r="AD804" s="388">
        <v>3</v>
      </c>
      <c r="AE804" s="388">
        <v>3</v>
      </c>
      <c r="AF804" s="388">
        <v>3</v>
      </c>
      <c r="AG804" s="388" t="s">
        <v>96</v>
      </c>
      <c r="AH804" s="388">
        <v>3</v>
      </c>
      <c r="AI804" s="388" t="s">
        <v>118</v>
      </c>
    </row>
    <row r="805" spans="1:35" ht="12.75" customHeight="1" x14ac:dyDescent="0.2">
      <c r="A805" s="397" t="str">
        <f t="shared" si="12"/>
        <v>Ofsted Webpage</v>
      </c>
      <c r="B805" s="388">
        <v>130610</v>
      </c>
      <c r="C805" s="388">
        <v>108527</v>
      </c>
      <c r="D805" s="388">
        <v>10001116</v>
      </c>
      <c r="E805" s="388" t="s">
        <v>529</v>
      </c>
      <c r="F805" s="388" t="s">
        <v>107</v>
      </c>
      <c r="G805" s="388" t="s">
        <v>11</v>
      </c>
      <c r="H805" s="388" t="s">
        <v>101</v>
      </c>
      <c r="I805" s="388" t="s">
        <v>102</v>
      </c>
      <c r="J805" s="388" t="s">
        <v>102</v>
      </c>
      <c r="K805" s="400" t="s">
        <v>195</v>
      </c>
      <c r="L805" s="388" t="s">
        <v>195</v>
      </c>
      <c r="M805" s="403" t="s">
        <v>195</v>
      </c>
      <c r="N805" s="388" t="s">
        <v>195</v>
      </c>
      <c r="O805" s="388" t="s">
        <v>195</v>
      </c>
      <c r="P805" s="400" t="s">
        <v>195</v>
      </c>
      <c r="Q805" s="400" t="s">
        <v>195</v>
      </c>
      <c r="R805" s="400" t="s">
        <v>195</v>
      </c>
      <c r="S805" s="388" t="s">
        <v>195</v>
      </c>
      <c r="T805" s="388" t="s">
        <v>195</v>
      </c>
      <c r="U805" s="388" t="s">
        <v>195</v>
      </c>
      <c r="V805" s="388" t="s">
        <v>195</v>
      </c>
      <c r="W805" s="388" t="s">
        <v>195</v>
      </c>
      <c r="X805" s="388" t="s">
        <v>195</v>
      </c>
      <c r="Y805" s="401" t="s">
        <v>195</v>
      </c>
      <c r="Z805" s="400" t="s">
        <v>195</v>
      </c>
      <c r="AA805" s="400" t="s">
        <v>195</v>
      </c>
      <c r="AB805" s="388" t="s">
        <v>195</v>
      </c>
      <c r="AC805" s="388" t="s">
        <v>195</v>
      </c>
      <c r="AD805" s="388" t="s">
        <v>195</v>
      </c>
      <c r="AE805" s="388" t="s">
        <v>195</v>
      </c>
      <c r="AF805" s="388" t="s">
        <v>195</v>
      </c>
      <c r="AG805" s="388" t="s">
        <v>195</v>
      </c>
      <c r="AH805" s="388" t="s">
        <v>195</v>
      </c>
      <c r="AI805" s="388" t="s">
        <v>195</v>
      </c>
    </row>
    <row r="806" spans="1:35" ht="12.75" customHeight="1" x14ac:dyDescent="0.2">
      <c r="A806" s="397" t="str">
        <f t="shared" si="12"/>
        <v>Ofsted Webpage</v>
      </c>
      <c r="B806" s="388">
        <v>130613</v>
      </c>
      <c r="C806" s="388">
        <v>106409</v>
      </c>
      <c r="D806" s="388">
        <v>10005077</v>
      </c>
      <c r="E806" s="388" t="s">
        <v>3939</v>
      </c>
      <c r="F806" s="388" t="s">
        <v>107</v>
      </c>
      <c r="G806" s="388" t="s">
        <v>11</v>
      </c>
      <c r="H806" s="388" t="s">
        <v>126</v>
      </c>
      <c r="I806" s="388" t="s">
        <v>102</v>
      </c>
      <c r="J806" s="388" t="s">
        <v>102</v>
      </c>
      <c r="K806" s="400" t="s">
        <v>195</v>
      </c>
      <c r="L806" s="388" t="s">
        <v>195</v>
      </c>
      <c r="M806" s="403">
        <v>10030720</v>
      </c>
      <c r="N806" s="388" t="s">
        <v>109</v>
      </c>
      <c r="O806" s="388" t="s">
        <v>104</v>
      </c>
      <c r="P806" s="400">
        <v>42878</v>
      </c>
      <c r="Q806" s="400">
        <v>42881</v>
      </c>
      <c r="R806" s="400">
        <v>42920</v>
      </c>
      <c r="S806" s="388">
        <v>3</v>
      </c>
      <c r="T806" s="388">
        <v>3</v>
      </c>
      <c r="U806" s="388">
        <v>3</v>
      </c>
      <c r="V806" s="388">
        <v>3</v>
      </c>
      <c r="W806" s="388">
        <v>3</v>
      </c>
      <c r="X806" s="388" t="s">
        <v>4480</v>
      </c>
      <c r="Y806" s="401" t="s">
        <v>5073</v>
      </c>
      <c r="Z806" s="400">
        <v>40889</v>
      </c>
      <c r="AA806" s="400">
        <v>40893</v>
      </c>
      <c r="AB806" s="388" t="s">
        <v>4674</v>
      </c>
      <c r="AC806" s="388" t="s">
        <v>4660</v>
      </c>
      <c r="AD806" s="388">
        <v>2</v>
      </c>
      <c r="AE806" s="388">
        <v>2</v>
      </c>
      <c r="AF806" s="388">
        <v>2</v>
      </c>
      <c r="AG806" s="388" t="s">
        <v>96</v>
      </c>
      <c r="AH806" s="388">
        <v>2</v>
      </c>
      <c r="AI806" s="388" t="s">
        <v>139</v>
      </c>
    </row>
    <row r="807" spans="1:35" ht="12.75" customHeight="1" x14ac:dyDescent="0.2">
      <c r="A807" s="397" t="str">
        <f t="shared" si="12"/>
        <v>Ofsted Webpage</v>
      </c>
      <c r="B807" s="388">
        <v>130615</v>
      </c>
      <c r="C807" s="388">
        <v>108418</v>
      </c>
      <c r="D807" s="388">
        <v>10003094</v>
      </c>
      <c r="E807" s="388" t="s">
        <v>5074</v>
      </c>
      <c r="F807" s="388" t="s">
        <v>100</v>
      </c>
      <c r="G807" s="388" t="s">
        <v>11</v>
      </c>
      <c r="H807" s="388" t="s">
        <v>101</v>
      </c>
      <c r="I807" s="388" t="s">
        <v>102</v>
      </c>
      <c r="J807" s="388" t="s">
        <v>102</v>
      </c>
      <c r="K807" s="400" t="s">
        <v>195</v>
      </c>
      <c r="L807" s="388" t="s">
        <v>195</v>
      </c>
      <c r="M807" s="403" t="s">
        <v>5075</v>
      </c>
      <c r="N807" s="388" t="s">
        <v>5017</v>
      </c>
      <c r="O807" s="388" t="s">
        <v>104</v>
      </c>
      <c r="P807" s="400">
        <v>39024</v>
      </c>
      <c r="Q807" s="400">
        <v>39024</v>
      </c>
      <c r="R807" s="400">
        <v>39094</v>
      </c>
      <c r="S807" s="388">
        <v>1</v>
      </c>
      <c r="T807" s="388">
        <v>1</v>
      </c>
      <c r="U807" s="388">
        <v>1</v>
      </c>
      <c r="V807" s="388" t="s">
        <v>96</v>
      </c>
      <c r="W807" s="388">
        <v>1</v>
      </c>
      <c r="X807" s="388" t="s">
        <v>96</v>
      </c>
      <c r="Y807" s="401" t="s">
        <v>195</v>
      </c>
      <c r="Z807" s="400" t="s">
        <v>195</v>
      </c>
      <c r="AA807" s="400" t="s">
        <v>195</v>
      </c>
      <c r="AB807" s="388" t="s">
        <v>195</v>
      </c>
      <c r="AC807" s="388" t="s">
        <v>195</v>
      </c>
      <c r="AD807" s="388" t="s">
        <v>195</v>
      </c>
      <c r="AE807" s="388" t="s">
        <v>195</v>
      </c>
      <c r="AF807" s="388" t="s">
        <v>195</v>
      </c>
      <c r="AG807" s="388" t="s">
        <v>195</v>
      </c>
      <c r="AH807" s="388" t="s">
        <v>195</v>
      </c>
      <c r="AI807" s="388" t="s">
        <v>4479</v>
      </c>
    </row>
    <row r="808" spans="1:35" ht="12.75" customHeight="1" x14ac:dyDescent="0.2">
      <c r="A808" s="397" t="str">
        <f t="shared" si="12"/>
        <v>Ofsted Webpage</v>
      </c>
      <c r="B808" s="388">
        <v>130616</v>
      </c>
      <c r="C808" s="388">
        <v>108411</v>
      </c>
      <c r="D808" s="388">
        <v>10004088</v>
      </c>
      <c r="E808" s="388" t="s">
        <v>99</v>
      </c>
      <c r="F808" s="388" t="s">
        <v>100</v>
      </c>
      <c r="G808" s="388" t="s">
        <v>11</v>
      </c>
      <c r="H808" s="388" t="s">
        <v>101</v>
      </c>
      <c r="I808" s="388" t="s">
        <v>102</v>
      </c>
      <c r="J808" s="388" t="s">
        <v>102</v>
      </c>
      <c r="K808" s="400" t="s">
        <v>195</v>
      </c>
      <c r="L808" s="388" t="s">
        <v>195</v>
      </c>
      <c r="M808" s="403">
        <v>10022599</v>
      </c>
      <c r="N808" s="388" t="s">
        <v>103</v>
      </c>
      <c r="O808" s="388" t="s">
        <v>104</v>
      </c>
      <c r="P808" s="400">
        <v>42759</v>
      </c>
      <c r="Q808" s="400">
        <v>42762</v>
      </c>
      <c r="R808" s="400">
        <v>42825</v>
      </c>
      <c r="S808" s="388">
        <v>2</v>
      </c>
      <c r="T808" s="388">
        <v>2</v>
      </c>
      <c r="U808" s="388">
        <v>2</v>
      </c>
      <c r="V808" s="388">
        <v>2</v>
      </c>
      <c r="W808" s="388">
        <v>2</v>
      </c>
      <c r="X808" s="388" t="s">
        <v>4480</v>
      </c>
      <c r="Y808" s="401" t="s">
        <v>105</v>
      </c>
      <c r="Z808" s="400">
        <v>41674</v>
      </c>
      <c r="AA808" s="400">
        <v>41677</v>
      </c>
      <c r="AB808" s="388" t="s">
        <v>103</v>
      </c>
      <c r="AC808" s="388" t="s">
        <v>4660</v>
      </c>
      <c r="AD808" s="388">
        <v>2</v>
      </c>
      <c r="AE808" s="388">
        <v>2</v>
      </c>
      <c r="AF808" s="388">
        <v>2</v>
      </c>
      <c r="AG808" s="388" t="s">
        <v>96</v>
      </c>
      <c r="AH808" s="388">
        <v>2</v>
      </c>
      <c r="AI808" s="388" t="s">
        <v>4537</v>
      </c>
    </row>
    <row r="809" spans="1:35" ht="12.75" customHeight="1" x14ac:dyDescent="0.2">
      <c r="A809" s="397" t="str">
        <f t="shared" si="12"/>
        <v>Ofsted Webpage</v>
      </c>
      <c r="B809" s="388">
        <v>130617</v>
      </c>
      <c r="C809" s="388">
        <v>106427</v>
      </c>
      <c r="D809" s="388">
        <v>10007339</v>
      </c>
      <c r="E809" s="388" t="s">
        <v>5076</v>
      </c>
      <c r="F809" s="388" t="s">
        <v>107</v>
      </c>
      <c r="G809" s="388" t="s">
        <v>11</v>
      </c>
      <c r="H809" s="388" t="s">
        <v>1312</v>
      </c>
      <c r="I809" s="388" t="s">
        <v>131</v>
      </c>
      <c r="J809" s="388" t="s">
        <v>131</v>
      </c>
      <c r="K809" s="400" t="s">
        <v>195</v>
      </c>
      <c r="L809" s="388" t="s">
        <v>195</v>
      </c>
      <c r="M809" s="403" t="s">
        <v>195</v>
      </c>
      <c r="N809" s="388" t="s">
        <v>195</v>
      </c>
      <c r="O809" s="388" t="s">
        <v>195</v>
      </c>
      <c r="P809" s="400" t="s">
        <v>195</v>
      </c>
      <c r="Q809" s="400" t="s">
        <v>195</v>
      </c>
      <c r="R809" s="400" t="s">
        <v>195</v>
      </c>
      <c r="S809" s="388" t="s">
        <v>195</v>
      </c>
      <c r="T809" s="388" t="s">
        <v>195</v>
      </c>
      <c r="U809" s="388" t="s">
        <v>195</v>
      </c>
      <c r="V809" s="388" t="s">
        <v>195</v>
      </c>
      <c r="W809" s="388" t="s">
        <v>195</v>
      </c>
      <c r="X809" s="388" t="s">
        <v>195</v>
      </c>
      <c r="Y809" s="401" t="s">
        <v>195</v>
      </c>
      <c r="Z809" s="400" t="s">
        <v>195</v>
      </c>
      <c r="AA809" s="400" t="s">
        <v>195</v>
      </c>
      <c r="AB809" s="388" t="s">
        <v>195</v>
      </c>
      <c r="AC809" s="388" t="s">
        <v>195</v>
      </c>
      <c r="AD809" s="388" t="s">
        <v>195</v>
      </c>
      <c r="AE809" s="388" t="s">
        <v>195</v>
      </c>
      <c r="AF809" s="388" t="s">
        <v>195</v>
      </c>
      <c r="AG809" s="388" t="s">
        <v>195</v>
      </c>
      <c r="AH809" s="388" t="s">
        <v>195</v>
      </c>
      <c r="AI809" s="388" t="s">
        <v>195</v>
      </c>
    </row>
    <row r="810" spans="1:35" ht="12.75" customHeight="1" x14ac:dyDescent="0.2">
      <c r="A810" s="397" t="str">
        <f t="shared" si="12"/>
        <v>Ofsted Webpage</v>
      </c>
      <c r="B810" s="388">
        <v>130619</v>
      </c>
      <c r="C810" s="388">
        <v>108444</v>
      </c>
      <c r="D810" s="388">
        <v>10005972</v>
      </c>
      <c r="E810" s="388" t="s">
        <v>5077</v>
      </c>
      <c r="F810" s="388" t="s">
        <v>107</v>
      </c>
      <c r="G810" s="388" t="s">
        <v>11</v>
      </c>
      <c r="H810" s="388" t="s">
        <v>1316</v>
      </c>
      <c r="I810" s="388" t="s">
        <v>131</v>
      </c>
      <c r="J810" s="388" t="s">
        <v>131</v>
      </c>
      <c r="K810" s="400" t="s">
        <v>195</v>
      </c>
      <c r="L810" s="388" t="s">
        <v>195</v>
      </c>
      <c r="M810" s="403" t="s">
        <v>195</v>
      </c>
      <c r="N810" s="388" t="s">
        <v>195</v>
      </c>
      <c r="O810" s="388" t="s">
        <v>195</v>
      </c>
      <c r="P810" s="400" t="s">
        <v>195</v>
      </c>
      <c r="Q810" s="400" t="s">
        <v>195</v>
      </c>
      <c r="R810" s="400" t="s">
        <v>195</v>
      </c>
      <c r="S810" s="388" t="s">
        <v>195</v>
      </c>
      <c r="T810" s="388" t="s">
        <v>195</v>
      </c>
      <c r="U810" s="388" t="s">
        <v>195</v>
      </c>
      <c r="V810" s="388" t="s">
        <v>195</v>
      </c>
      <c r="W810" s="388" t="s">
        <v>195</v>
      </c>
      <c r="X810" s="388" t="s">
        <v>195</v>
      </c>
      <c r="Y810" s="401" t="s">
        <v>195</v>
      </c>
      <c r="Z810" s="400" t="s">
        <v>195</v>
      </c>
      <c r="AA810" s="400" t="s">
        <v>195</v>
      </c>
      <c r="AB810" s="388" t="s">
        <v>195</v>
      </c>
      <c r="AC810" s="388" t="s">
        <v>195</v>
      </c>
      <c r="AD810" s="388" t="s">
        <v>195</v>
      </c>
      <c r="AE810" s="388" t="s">
        <v>195</v>
      </c>
      <c r="AF810" s="388" t="s">
        <v>195</v>
      </c>
      <c r="AG810" s="388" t="s">
        <v>195</v>
      </c>
      <c r="AH810" s="388" t="s">
        <v>195</v>
      </c>
      <c r="AI810" s="388" t="s">
        <v>195</v>
      </c>
    </row>
    <row r="811" spans="1:35" ht="12.75" customHeight="1" x14ac:dyDescent="0.2">
      <c r="A811" s="397" t="str">
        <f t="shared" si="12"/>
        <v>Ofsted Webpage</v>
      </c>
      <c r="B811" s="388">
        <v>130621</v>
      </c>
      <c r="C811" s="388">
        <v>108345</v>
      </c>
      <c r="D811" s="388">
        <v>10004144</v>
      </c>
      <c r="E811" s="388" t="s">
        <v>1319</v>
      </c>
      <c r="F811" s="388" t="s">
        <v>107</v>
      </c>
      <c r="G811" s="388" t="s">
        <v>11</v>
      </c>
      <c r="H811" s="388" t="s">
        <v>1316</v>
      </c>
      <c r="I811" s="388" t="s">
        <v>131</v>
      </c>
      <c r="J811" s="388" t="s">
        <v>131</v>
      </c>
      <c r="K811" s="400" t="s">
        <v>195</v>
      </c>
      <c r="L811" s="388" t="s">
        <v>195</v>
      </c>
      <c r="M811" s="403">
        <v>10039831</v>
      </c>
      <c r="N811" s="388" t="s">
        <v>146</v>
      </c>
      <c r="O811" s="388" t="s">
        <v>104</v>
      </c>
      <c r="P811" s="400">
        <v>43059</v>
      </c>
      <c r="Q811" s="400">
        <v>43062</v>
      </c>
      <c r="R811" s="400">
        <v>43090</v>
      </c>
      <c r="S811" s="388">
        <v>2</v>
      </c>
      <c r="T811" s="388">
        <v>2</v>
      </c>
      <c r="U811" s="388">
        <v>2</v>
      </c>
      <c r="V811" s="388">
        <v>2</v>
      </c>
      <c r="W811" s="388">
        <v>2</v>
      </c>
      <c r="X811" s="388" t="s">
        <v>4480</v>
      </c>
      <c r="Y811" s="401">
        <v>10011427</v>
      </c>
      <c r="Z811" s="400">
        <v>42514</v>
      </c>
      <c r="AA811" s="400">
        <v>42517</v>
      </c>
      <c r="AB811" s="388" t="s">
        <v>109</v>
      </c>
      <c r="AC811" s="388" t="s">
        <v>4660</v>
      </c>
      <c r="AD811" s="388">
        <v>3</v>
      </c>
      <c r="AE811" s="388">
        <v>3</v>
      </c>
      <c r="AF811" s="388">
        <v>3</v>
      </c>
      <c r="AG811" s="388">
        <v>3</v>
      </c>
      <c r="AH811" s="388">
        <v>3</v>
      </c>
      <c r="AI811" s="388" t="s">
        <v>118</v>
      </c>
    </row>
    <row r="812" spans="1:35" ht="12.75" customHeight="1" x14ac:dyDescent="0.2">
      <c r="A812" s="397" t="str">
        <f t="shared" si="12"/>
        <v>Ofsted Webpage</v>
      </c>
      <c r="B812" s="388">
        <v>130622</v>
      </c>
      <c r="C812" s="388">
        <v>106896</v>
      </c>
      <c r="D812" s="388">
        <v>10002863</v>
      </c>
      <c r="E812" s="388" t="s">
        <v>1321</v>
      </c>
      <c r="F812" s="388" t="s">
        <v>107</v>
      </c>
      <c r="G812" s="388" t="s">
        <v>11</v>
      </c>
      <c r="H812" s="388" t="s">
        <v>1322</v>
      </c>
      <c r="I812" s="388" t="s">
        <v>131</v>
      </c>
      <c r="J812" s="388" t="s">
        <v>131</v>
      </c>
      <c r="K812" s="400">
        <v>42271</v>
      </c>
      <c r="L812" s="388">
        <v>1</v>
      </c>
      <c r="M812" s="403" t="s">
        <v>5078</v>
      </c>
      <c r="N812" s="388" t="s">
        <v>5079</v>
      </c>
      <c r="O812" s="388" t="s">
        <v>104</v>
      </c>
      <c r="P812" s="400">
        <v>40210</v>
      </c>
      <c r="Q812" s="400">
        <v>40214</v>
      </c>
      <c r="R812" s="400">
        <v>40249</v>
      </c>
      <c r="S812" s="388">
        <v>2</v>
      </c>
      <c r="T812" s="388">
        <v>2</v>
      </c>
      <c r="U812" s="388">
        <v>2</v>
      </c>
      <c r="V812" s="388" t="s">
        <v>96</v>
      </c>
      <c r="W812" s="388">
        <v>2</v>
      </c>
      <c r="X812" s="388" t="s">
        <v>96</v>
      </c>
      <c r="Y812" s="401" t="s">
        <v>5080</v>
      </c>
      <c r="Z812" s="400">
        <v>39776</v>
      </c>
      <c r="AA812" s="400">
        <v>39780</v>
      </c>
      <c r="AB812" s="388" t="s">
        <v>5079</v>
      </c>
      <c r="AC812" s="388" t="s">
        <v>4660</v>
      </c>
      <c r="AD812" s="388">
        <v>4</v>
      </c>
      <c r="AE812" s="388">
        <v>4</v>
      </c>
      <c r="AF812" s="388">
        <v>3</v>
      </c>
      <c r="AG812" s="388" t="s">
        <v>96</v>
      </c>
      <c r="AH812" s="388">
        <v>4</v>
      </c>
      <c r="AI812" s="388" t="s">
        <v>118</v>
      </c>
    </row>
    <row r="813" spans="1:35" ht="12.75" customHeight="1" x14ac:dyDescent="0.2">
      <c r="A813" s="397" t="str">
        <f t="shared" si="12"/>
        <v>Ofsted Webpage</v>
      </c>
      <c r="B813" s="388">
        <v>130623</v>
      </c>
      <c r="C813" s="388">
        <v>105301</v>
      </c>
      <c r="D813" s="388">
        <v>10005404</v>
      </c>
      <c r="E813" s="388" t="s">
        <v>1324</v>
      </c>
      <c r="F813" s="388" t="s">
        <v>274</v>
      </c>
      <c r="G813" s="388" t="s">
        <v>11</v>
      </c>
      <c r="H813" s="388" t="s">
        <v>1316</v>
      </c>
      <c r="I813" s="388" t="s">
        <v>131</v>
      </c>
      <c r="J813" s="388" t="s">
        <v>131</v>
      </c>
      <c r="K813" s="400">
        <v>42313</v>
      </c>
      <c r="L813" s="388">
        <v>1</v>
      </c>
      <c r="M813" s="403" t="s">
        <v>5081</v>
      </c>
      <c r="N813" s="388" t="s">
        <v>4666</v>
      </c>
      <c r="O813" s="388" t="s">
        <v>104</v>
      </c>
      <c r="P813" s="400">
        <v>40217</v>
      </c>
      <c r="Q813" s="400">
        <v>40221</v>
      </c>
      <c r="R813" s="400">
        <v>40257</v>
      </c>
      <c r="S813" s="388">
        <v>2</v>
      </c>
      <c r="T813" s="388">
        <v>2</v>
      </c>
      <c r="U813" s="388">
        <v>2</v>
      </c>
      <c r="V813" s="388" t="s">
        <v>96</v>
      </c>
      <c r="W813" s="388">
        <v>2</v>
      </c>
      <c r="X813" s="388" t="s">
        <v>96</v>
      </c>
      <c r="Y813" s="401" t="s">
        <v>5082</v>
      </c>
      <c r="Z813" s="400">
        <v>38985</v>
      </c>
      <c r="AA813" s="400">
        <v>38989</v>
      </c>
      <c r="AB813" s="388" t="s">
        <v>4668</v>
      </c>
      <c r="AC813" s="388" t="s">
        <v>4660</v>
      </c>
      <c r="AD813" s="388">
        <v>1</v>
      </c>
      <c r="AE813" s="388">
        <v>1</v>
      </c>
      <c r="AF813" s="388">
        <v>2</v>
      </c>
      <c r="AG813" s="388" t="s">
        <v>96</v>
      </c>
      <c r="AH813" s="388">
        <v>1</v>
      </c>
      <c r="AI813" s="388" t="s">
        <v>139</v>
      </c>
    </row>
    <row r="814" spans="1:35" ht="12.75" customHeight="1" x14ac:dyDescent="0.2">
      <c r="A814" s="397" t="str">
        <f t="shared" si="12"/>
        <v>Ofsted Webpage</v>
      </c>
      <c r="B814" s="388">
        <v>130627</v>
      </c>
      <c r="C814" s="388">
        <v>106490</v>
      </c>
      <c r="D814" s="388">
        <v>10001696</v>
      </c>
      <c r="E814" s="388" t="s">
        <v>1326</v>
      </c>
      <c r="F814" s="388" t="s">
        <v>107</v>
      </c>
      <c r="G814" s="388" t="s">
        <v>11</v>
      </c>
      <c r="H814" s="388" t="s">
        <v>809</v>
      </c>
      <c r="I814" s="388" t="s">
        <v>155</v>
      </c>
      <c r="J814" s="388" t="s">
        <v>155</v>
      </c>
      <c r="K814" s="400" t="s">
        <v>195</v>
      </c>
      <c r="L814" s="388" t="s">
        <v>195</v>
      </c>
      <c r="M814" s="403">
        <v>10004723</v>
      </c>
      <c r="N814" s="388" t="s">
        <v>109</v>
      </c>
      <c r="O814" s="388" t="s">
        <v>104</v>
      </c>
      <c r="P814" s="400">
        <v>42339</v>
      </c>
      <c r="Q814" s="400">
        <v>42342</v>
      </c>
      <c r="R814" s="400">
        <v>42383</v>
      </c>
      <c r="S814" s="388">
        <v>2</v>
      </c>
      <c r="T814" s="388">
        <v>2</v>
      </c>
      <c r="U814" s="388">
        <v>2</v>
      </c>
      <c r="V814" s="388">
        <v>2</v>
      </c>
      <c r="W814" s="388">
        <v>2</v>
      </c>
      <c r="X814" s="388" t="s">
        <v>4480</v>
      </c>
      <c r="Y814" s="401" t="s">
        <v>5083</v>
      </c>
      <c r="Z814" s="400">
        <v>40308</v>
      </c>
      <c r="AA814" s="400">
        <v>40312</v>
      </c>
      <c r="AB814" s="388" t="s">
        <v>4674</v>
      </c>
      <c r="AC814" s="388" t="s">
        <v>4660</v>
      </c>
      <c r="AD814" s="388">
        <v>2</v>
      </c>
      <c r="AE814" s="388">
        <v>2</v>
      </c>
      <c r="AF814" s="388">
        <v>2</v>
      </c>
      <c r="AG814" s="388" t="s">
        <v>96</v>
      </c>
      <c r="AH814" s="388">
        <v>2</v>
      </c>
      <c r="AI814" s="388" t="s">
        <v>4537</v>
      </c>
    </row>
    <row r="815" spans="1:35" ht="12.75" customHeight="1" x14ac:dyDescent="0.2">
      <c r="A815" s="397" t="str">
        <f t="shared" si="12"/>
        <v>Ofsted Webpage</v>
      </c>
      <c r="B815" s="388">
        <v>130629</v>
      </c>
      <c r="C815" s="388">
        <v>108441</v>
      </c>
      <c r="D815" s="388">
        <v>10007063</v>
      </c>
      <c r="E815" s="388" t="s">
        <v>1328</v>
      </c>
      <c r="F815" s="388" t="s">
        <v>107</v>
      </c>
      <c r="G815" s="388" t="s">
        <v>11</v>
      </c>
      <c r="H815" s="388" t="s">
        <v>809</v>
      </c>
      <c r="I815" s="388" t="s">
        <v>155</v>
      </c>
      <c r="J815" s="388" t="s">
        <v>155</v>
      </c>
      <c r="K815" s="400" t="s">
        <v>195</v>
      </c>
      <c r="L815" s="388" t="s">
        <v>195</v>
      </c>
      <c r="M815" s="403">
        <v>10004724</v>
      </c>
      <c r="N815" s="388" t="s">
        <v>109</v>
      </c>
      <c r="O815" s="388" t="s">
        <v>104</v>
      </c>
      <c r="P815" s="400">
        <v>42423</v>
      </c>
      <c r="Q815" s="400">
        <v>42426</v>
      </c>
      <c r="R815" s="400">
        <v>42473</v>
      </c>
      <c r="S815" s="388">
        <v>1</v>
      </c>
      <c r="T815" s="388">
        <v>1</v>
      </c>
      <c r="U815" s="388">
        <v>1</v>
      </c>
      <c r="V815" s="388">
        <v>1</v>
      </c>
      <c r="W815" s="388">
        <v>1</v>
      </c>
      <c r="X815" s="388" t="s">
        <v>4480</v>
      </c>
      <c r="Y815" s="401" t="s">
        <v>5084</v>
      </c>
      <c r="Z815" s="400">
        <v>39028</v>
      </c>
      <c r="AA815" s="400">
        <v>39028</v>
      </c>
      <c r="AB815" s="388" t="s">
        <v>5017</v>
      </c>
      <c r="AC815" s="388" t="s">
        <v>4660</v>
      </c>
      <c r="AD815" s="388">
        <v>1</v>
      </c>
      <c r="AE815" s="388">
        <v>1</v>
      </c>
      <c r="AF815" s="388">
        <v>1</v>
      </c>
      <c r="AG815" s="388" t="s">
        <v>96</v>
      </c>
      <c r="AH815" s="388">
        <v>1</v>
      </c>
      <c r="AI815" s="388" t="s">
        <v>4537</v>
      </c>
    </row>
    <row r="816" spans="1:35" ht="12.75" customHeight="1" x14ac:dyDescent="0.2">
      <c r="A816" s="397" t="str">
        <f t="shared" si="12"/>
        <v>Ofsted Webpage</v>
      </c>
      <c r="B816" s="388">
        <v>130631</v>
      </c>
      <c r="C816" s="388">
        <v>106462</v>
      </c>
      <c r="D816" s="388">
        <v>10003558</v>
      </c>
      <c r="E816" s="388" t="s">
        <v>3942</v>
      </c>
      <c r="F816" s="388" t="s">
        <v>107</v>
      </c>
      <c r="G816" s="388" t="s">
        <v>11</v>
      </c>
      <c r="H816" s="388" t="s">
        <v>494</v>
      </c>
      <c r="I816" s="388" t="s">
        <v>131</v>
      </c>
      <c r="J816" s="388" t="s">
        <v>131</v>
      </c>
      <c r="K816" s="400" t="s">
        <v>195</v>
      </c>
      <c r="L816" s="388" t="s">
        <v>195</v>
      </c>
      <c r="M816" s="403">
        <v>10030788</v>
      </c>
      <c r="N816" s="388" t="s">
        <v>109</v>
      </c>
      <c r="O816" s="388" t="s">
        <v>104</v>
      </c>
      <c r="P816" s="400">
        <v>42892</v>
      </c>
      <c r="Q816" s="400">
        <v>42895</v>
      </c>
      <c r="R816" s="400">
        <v>42927</v>
      </c>
      <c r="S816" s="388">
        <v>2</v>
      </c>
      <c r="T816" s="388">
        <v>2</v>
      </c>
      <c r="U816" s="388">
        <v>2</v>
      </c>
      <c r="V816" s="388">
        <v>1</v>
      </c>
      <c r="W816" s="388">
        <v>2</v>
      </c>
      <c r="X816" s="388" t="s">
        <v>4480</v>
      </c>
      <c r="Y816" s="401" t="s">
        <v>5085</v>
      </c>
      <c r="Z816" s="400">
        <v>40511</v>
      </c>
      <c r="AA816" s="400">
        <v>40515</v>
      </c>
      <c r="AB816" s="388" t="s">
        <v>4666</v>
      </c>
      <c r="AC816" s="388" t="s">
        <v>4660</v>
      </c>
      <c r="AD816" s="388">
        <v>1</v>
      </c>
      <c r="AE816" s="388">
        <v>1</v>
      </c>
      <c r="AF816" s="388">
        <v>2</v>
      </c>
      <c r="AG816" s="388" t="s">
        <v>96</v>
      </c>
      <c r="AH816" s="388">
        <v>1</v>
      </c>
      <c r="AI816" s="388" t="s">
        <v>139</v>
      </c>
    </row>
    <row r="817" spans="1:35" ht="12.75" customHeight="1" x14ac:dyDescent="0.2">
      <c r="A817" s="397" t="str">
        <f t="shared" si="12"/>
        <v>Ofsted Webpage</v>
      </c>
      <c r="B817" s="388">
        <v>130632</v>
      </c>
      <c r="C817" s="388">
        <v>106476</v>
      </c>
      <c r="D817" s="388">
        <v>10003753</v>
      </c>
      <c r="E817" s="388" t="s">
        <v>1330</v>
      </c>
      <c r="F817" s="388" t="s">
        <v>107</v>
      </c>
      <c r="G817" s="388" t="s">
        <v>11</v>
      </c>
      <c r="H817" s="388" t="s">
        <v>494</v>
      </c>
      <c r="I817" s="388" t="s">
        <v>131</v>
      </c>
      <c r="J817" s="388" t="s">
        <v>131</v>
      </c>
      <c r="K817" s="400" t="s">
        <v>195</v>
      </c>
      <c r="L817" s="388" t="s">
        <v>195</v>
      </c>
      <c r="M817" s="403">
        <v>10037402</v>
      </c>
      <c r="N817" s="388" t="s">
        <v>146</v>
      </c>
      <c r="O817" s="388" t="s">
        <v>104</v>
      </c>
      <c r="P817" s="400">
        <v>43074</v>
      </c>
      <c r="Q817" s="400">
        <v>43077</v>
      </c>
      <c r="R817" s="400">
        <v>43118</v>
      </c>
      <c r="S817" s="388">
        <v>2</v>
      </c>
      <c r="T817" s="388">
        <v>2</v>
      </c>
      <c r="U817" s="388">
        <v>2</v>
      </c>
      <c r="V817" s="388">
        <v>2</v>
      </c>
      <c r="W817" s="388">
        <v>2</v>
      </c>
      <c r="X817" s="388" t="s">
        <v>4480</v>
      </c>
      <c r="Y817" s="401">
        <v>10005438</v>
      </c>
      <c r="Z817" s="400">
        <v>42283</v>
      </c>
      <c r="AA817" s="400">
        <v>42286</v>
      </c>
      <c r="AB817" s="388" t="s">
        <v>109</v>
      </c>
      <c r="AC817" s="388" t="s">
        <v>4660</v>
      </c>
      <c r="AD817" s="388">
        <v>3</v>
      </c>
      <c r="AE817" s="388">
        <v>3</v>
      </c>
      <c r="AF817" s="388">
        <v>3</v>
      </c>
      <c r="AG817" s="388">
        <v>3</v>
      </c>
      <c r="AH817" s="388">
        <v>3</v>
      </c>
      <c r="AI817" s="388" t="s">
        <v>118</v>
      </c>
    </row>
    <row r="818" spans="1:35" ht="12.75" customHeight="1" x14ac:dyDescent="0.2">
      <c r="A818" s="397" t="str">
        <f t="shared" si="12"/>
        <v>Ofsted Webpage</v>
      </c>
      <c r="B818" s="388">
        <v>130633</v>
      </c>
      <c r="C818" s="388">
        <v>106457</v>
      </c>
      <c r="D818" s="388">
        <v>10002599</v>
      </c>
      <c r="E818" s="388" t="s">
        <v>2066</v>
      </c>
      <c r="F818" s="388" t="s">
        <v>107</v>
      </c>
      <c r="G818" s="388" t="s">
        <v>11</v>
      </c>
      <c r="H818" s="388" t="s">
        <v>494</v>
      </c>
      <c r="I818" s="388" t="s">
        <v>131</v>
      </c>
      <c r="J818" s="388" t="s">
        <v>131</v>
      </c>
      <c r="K818" s="400" t="s">
        <v>195</v>
      </c>
      <c r="L818" s="388" t="s">
        <v>195</v>
      </c>
      <c r="M818" s="403" t="s">
        <v>195</v>
      </c>
      <c r="N818" s="388" t="s">
        <v>195</v>
      </c>
      <c r="O818" s="388" t="s">
        <v>195</v>
      </c>
      <c r="P818" s="400" t="s">
        <v>195</v>
      </c>
      <c r="Q818" s="400" t="s">
        <v>195</v>
      </c>
      <c r="R818" s="400" t="s">
        <v>195</v>
      </c>
      <c r="S818" s="388" t="s">
        <v>195</v>
      </c>
      <c r="T818" s="388" t="s">
        <v>195</v>
      </c>
      <c r="U818" s="388" t="s">
        <v>195</v>
      </c>
      <c r="V818" s="388" t="s">
        <v>195</v>
      </c>
      <c r="W818" s="388" t="s">
        <v>195</v>
      </c>
      <c r="X818" s="388" t="s">
        <v>195</v>
      </c>
      <c r="Y818" s="401" t="s">
        <v>195</v>
      </c>
      <c r="Z818" s="400" t="s">
        <v>195</v>
      </c>
      <c r="AA818" s="400" t="s">
        <v>195</v>
      </c>
      <c r="AB818" s="388" t="s">
        <v>195</v>
      </c>
      <c r="AC818" s="388" t="s">
        <v>195</v>
      </c>
      <c r="AD818" s="388" t="s">
        <v>195</v>
      </c>
      <c r="AE818" s="388" t="s">
        <v>195</v>
      </c>
      <c r="AF818" s="388" t="s">
        <v>195</v>
      </c>
      <c r="AG818" s="388" t="s">
        <v>195</v>
      </c>
      <c r="AH818" s="388" t="s">
        <v>195</v>
      </c>
      <c r="AI818" s="388" t="s">
        <v>195</v>
      </c>
    </row>
    <row r="819" spans="1:35" ht="12.75" customHeight="1" x14ac:dyDescent="0.2">
      <c r="A819" s="397" t="str">
        <f t="shared" si="12"/>
        <v>Ofsted Webpage</v>
      </c>
      <c r="B819" s="388">
        <v>130638</v>
      </c>
      <c r="C819" s="388">
        <v>105367</v>
      </c>
      <c r="D819" s="388">
        <v>10001378</v>
      </c>
      <c r="E819" s="388" t="s">
        <v>2886</v>
      </c>
      <c r="F819" s="388" t="s">
        <v>107</v>
      </c>
      <c r="G819" s="388" t="s">
        <v>11</v>
      </c>
      <c r="H819" s="388" t="s">
        <v>670</v>
      </c>
      <c r="I819" s="388" t="s">
        <v>152</v>
      </c>
      <c r="J819" s="388" t="s">
        <v>152</v>
      </c>
      <c r="K819" s="400" t="s">
        <v>195</v>
      </c>
      <c r="L819" s="388" t="s">
        <v>195</v>
      </c>
      <c r="M819" s="403">
        <v>10030780</v>
      </c>
      <c r="N819" s="388" t="s">
        <v>109</v>
      </c>
      <c r="O819" s="388" t="s">
        <v>104</v>
      </c>
      <c r="P819" s="400">
        <v>43144</v>
      </c>
      <c r="Q819" s="400">
        <v>43147</v>
      </c>
      <c r="R819" s="400">
        <v>43185</v>
      </c>
      <c r="S819" s="388">
        <v>3</v>
      </c>
      <c r="T819" s="388">
        <v>3</v>
      </c>
      <c r="U819" s="388">
        <v>3</v>
      </c>
      <c r="V819" s="388">
        <v>2</v>
      </c>
      <c r="W819" s="388">
        <v>3</v>
      </c>
      <c r="X819" s="388" t="s">
        <v>4480</v>
      </c>
      <c r="Y819" s="401" t="s">
        <v>2887</v>
      </c>
      <c r="Z819" s="400">
        <v>41554</v>
      </c>
      <c r="AA819" s="400">
        <v>41558</v>
      </c>
      <c r="AB819" s="388" t="s">
        <v>109</v>
      </c>
      <c r="AC819" s="388" t="s">
        <v>4660</v>
      </c>
      <c r="AD819" s="388">
        <v>2</v>
      </c>
      <c r="AE819" s="388">
        <v>2</v>
      </c>
      <c r="AF819" s="388">
        <v>2</v>
      </c>
      <c r="AG819" s="388" t="s">
        <v>96</v>
      </c>
      <c r="AH819" s="388">
        <v>2</v>
      </c>
      <c r="AI819" s="388" t="s">
        <v>139</v>
      </c>
    </row>
    <row r="820" spans="1:35" ht="12.75" customHeight="1" x14ac:dyDescent="0.2">
      <c r="A820" s="397" t="str">
        <f t="shared" si="12"/>
        <v>Ofsted Webpage</v>
      </c>
      <c r="B820" s="388">
        <v>130645</v>
      </c>
      <c r="C820" s="388">
        <v>108460</v>
      </c>
      <c r="D820" s="388">
        <v>10002370</v>
      </c>
      <c r="E820" s="388" t="s">
        <v>2889</v>
      </c>
      <c r="F820" s="388" t="s">
        <v>107</v>
      </c>
      <c r="G820" s="388" t="s">
        <v>11</v>
      </c>
      <c r="H820" s="388" t="s">
        <v>252</v>
      </c>
      <c r="I820" s="388" t="s">
        <v>155</v>
      </c>
      <c r="J820" s="388" t="s">
        <v>155</v>
      </c>
      <c r="K820" s="400" t="s">
        <v>195</v>
      </c>
      <c r="L820" s="388" t="s">
        <v>195</v>
      </c>
      <c r="M820" s="403" t="s">
        <v>2890</v>
      </c>
      <c r="N820" s="388" t="s">
        <v>109</v>
      </c>
      <c r="O820" s="388" t="s">
        <v>104</v>
      </c>
      <c r="P820" s="400">
        <v>41659</v>
      </c>
      <c r="Q820" s="400">
        <v>41663</v>
      </c>
      <c r="R820" s="400">
        <v>41698</v>
      </c>
      <c r="S820" s="388">
        <v>1</v>
      </c>
      <c r="T820" s="388">
        <v>1</v>
      </c>
      <c r="U820" s="388">
        <v>1</v>
      </c>
      <c r="V820" s="388" t="s">
        <v>96</v>
      </c>
      <c r="W820" s="388">
        <v>1</v>
      </c>
      <c r="X820" s="388" t="s">
        <v>96</v>
      </c>
      <c r="Y820" s="401" t="s">
        <v>5086</v>
      </c>
      <c r="Z820" s="400">
        <v>39517</v>
      </c>
      <c r="AA820" s="400">
        <v>39521</v>
      </c>
      <c r="AB820" s="388" t="s">
        <v>4666</v>
      </c>
      <c r="AC820" s="388" t="s">
        <v>4660</v>
      </c>
      <c r="AD820" s="388">
        <v>2</v>
      </c>
      <c r="AE820" s="388">
        <v>2</v>
      </c>
      <c r="AF820" s="388">
        <v>2</v>
      </c>
      <c r="AG820" s="388" t="s">
        <v>96</v>
      </c>
      <c r="AH820" s="388">
        <v>2</v>
      </c>
      <c r="AI820" s="388" t="s">
        <v>118</v>
      </c>
    </row>
    <row r="821" spans="1:35" ht="12.75" customHeight="1" x14ac:dyDescent="0.2">
      <c r="A821" s="397" t="str">
        <f t="shared" si="12"/>
        <v>Ofsted Webpage</v>
      </c>
      <c r="B821" s="388">
        <v>130646</v>
      </c>
      <c r="C821" s="388">
        <v>106509</v>
      </c>
      <c r="D821" s="388">
        <v>10004676</v>
      </c>
      <c r="E821" s="388" t="s">
        <v>1332</v>
      </c>
      <c r="F821" s="388" t="s">
        <v>107</v>
      </c>
      <c r="G821" s="388" t="s">
        <v>11</v>
      </c>
      <c r="H821" s="388" t="s">
        <v>252</v>
      </c>
      <c r="I821" s="388" t="s">
        <v>155</v>
      </c>
      <c r="J821" s="388" t="s">
        <v>155</v>
      </c>
      <c r="K821" s="400">
        <v>42313</v>
      </c>
      <c r="L821" s="388">
        <v>1</v>
      </c>
      <c r="M821" s="403" t="s">
        <v>5087</v>
      </c>
      <c r="N821" s="388" t="s">
        <v>4666</v>
      </c>
      <c r="O821" s="388" t="s">
        <v>104</v>
      </c>
      <c r="P821" s="400">
        <v>40987</v>
      </c>
      <c r="Q821" s="400">
        <v>40991</v>
      </c>
      <c r="R821" s="400">
        <v>41030</v>
      </c>
      <c r="S821" s="388">
        <v>2</v>
      </c>
      <c r="T821" s="388">
        <v>2</v>
      </c>
      <c r="U821" s="388">
        <v>2</v>
      </c>
      <c r="V821" s="388" t="s">
        <v>96</v>
      </c>
      <c r="W821" s="388">
        <v>2</v>
      </c>
      <c r="X821" s="388" t="s">
        <v>96</v>
      </c>
      <c r="Y821" s="401" t="s">
        <v>5088</v>
      </c>
      <c r="Z821" s="400">
        <v>38999</v>
      </c>
      <c r="AA821" s="400">
        <v>39003</v>
      </c>
      <c r="AB821" s="388" t="s">
        <v>4666</v>
      </c>
      <c r="AC821" s="388" t="s">
        <v>4660</v>
      </c>
      <c r="AD821" s="388">
        <v>1</v>
      </c>
      <c r="AE821" s="388">
        <v>1</v>
      </c>
      <c r="AF821" s="388">
        <v>2</v>
      </c>
      <c r="AG821" s="388" t="s">
        <v>96</v>
      </c>
      <c r="AH821" s="388">
        <v>1</v>
      </c>
      <c r="AI821" s="388" t="s">
        <v>139</v>
      </c>
    </row>
    <row r="822" spans="1:35" ht="12.75" customHeight="1" x14ac:dyDescent="0.2">
      <c r="A822" s="397" t="str">
        <f t="shared" si="12"/>
        <v>Ofsted Webpage</v>
      </c>
      <c r="B822" s="388">
        <v>130648</v>
      </c>
      <c r="C822" s="388">
        <v>108487</v>
      </c>
      <c r="D822" s="388">
        <v>10005977</v>
      </c>
      <c r="E822" s="388" t="s">
        <v>4628</v>
      </c>
      <c r="F822" s="388" t="s">
        <v>107</v>
      </c>
      <c r="G822" s="388" t="s">
        <v>11</v>
      </c>
      <c r="H822" s="388" t="s">
        <v>4597</v>
      </c>
      <c r="I822" s="388" t="s">
        <v>155</v>
      </c>
      <c r="J822" s="388" t="s">
        <v>155</v>
      </c>
      <c r="K822" s="400" t="s">
        <v>195</v>
      </c>
      <c r="L822" s="388" t="s">
        <v>195</v>
      </c>
      <c r="M822" s="403">
        <v>10037375</v>
      </c>
      <c r="N822" s="388" t="s">
        <v>109</v>
      </c>
      <c r="O822" s="388" t="s">
        <v>104</v>
      </c>
      <c r="P822" s="400">
        <v>43039</v>
      </c>
      <c r="Q822" s="400">
        <v>43042</v>
      </c>
      <c r="R822" s="400">
        <v>43076</v>
      </c>
      <c r="S822" s="388">
        <v>2</v>
      </c>
      <c r="T822" s="388">
        <v>2</v>
      </c>
      <c r="U822" s="388">
        <v>2</v>
      </c>
      <c r="V822" s="388">
        <v>2</v>
      </c>
      <c r="W822" s="388">
        <v>2</v>
      </c>
      <c r="X822" s="388" t="s">
        <v>4480</v>
      </c>
      <c r="Y822" s="401" t="s">
        <v>4629</v>
      </c>
      <c r="Z822" s="400">
        <v>39755</v>
      </c>
      <c r="AA822" s="400">
        <v>39759</v>
      </c>
      <c r="AB822" s="388" t="s">
        <v>4666</v>
      </c>
      <c r="AC822" s="388" t="s">
        <v>4660</v>
      </c>
      <c r="AD822" s="388">
        <v>1</v>
      </c>
      <c r="AE822" s="388">
        <v>1</v>
      </c>
      <c r="AF822" s="388">
        <v>2</v>
      </c>
      <c r="AG822" s="388" t="s">
        <v>96</v>
      </c>
      <c r="AH822" s="388">
        <v>1</v>
      </c>
      <c r="AI822" s="388" t="s">
        <v>139</v>
      </c>
    </row>
    <row r="823" spans="1:35" ht="12.75" customHeight="1" x14ac:dyDescent="0.2">
      <c r="A823" s="397" t="str">
        <f t="shared" si="12"/>
        <v>Ofsted Webpage</v>
      </c>
      <c r="B823" s="388">
        <v>130649</v>
      </c>
      <c r="C823" s="388">
        <v>108499</v>
      </c>
      <c r="D823" s="388">
        <v>10005128</v>
      </c>
      <c r="E823" s="388" t="s">
        <v>1334</v>
      </c>
      <c r="F823" s="388" t="s">
        <v>107</v>
      </c>
      <c r="G823" s="388" t="s">
        <v>11</v>
      </c>
      <c r="H823" s="388" t="s">
        <v>719</v>
      </c>
      <c r="I823" s="388" t="s">
        <v>155</v>
      </c>
      <c r="J823" s="388" t="s">
        <v>155</v>
      </c>
      <c r="K823" s="400">
        <v>42438</v>
      </c>
      <c r="L823" s="388">
        <v>1</v>
      </c>
      <c r="M823" s="403" t="s">
        <v>3770</v>
      </c>
      <c r="N823" s="388" t="s">
        <v>109</v>
      </c>
      <c r="O823" s="388" t="s">
        <v>104</v>
      </c>
      <c r="P823" s="400">
        <v>41183</v>
      </c>
      <c r="Q823" s="400">
        <v>41187</v>
      </c>
      <c r="R823" s="400">
        <v>41222</v>
      </c>
      <c r="S823" s="388">
        <v>2</v>
      </c>
      <c r="T823" s="388">
        <v>2</v>
      </c>
      <c r="U823" s="388">
        <v>2</v>
      </c>
      <c r="V823" s="388" t="s">
        <v>96</v>
      </c>
      <c r="W823" s="388">
        <v>2</v>
      </c>
      <c r="X823" s="388" t="s">
        <v>96</v>
      </c>
      <c r="Y823" s="401" t="s">
        <v>5089</v>
      </c>
      <c r="Z823" s="400">
        <v>39720</v>
      </c>
      <c r="AA823" s="400">
        <v>39724</v>
      </c>
      <c r="AB823" s="388" t="s">
        <v>4674</v>
      </c>
      <c r="AC823" s="388" t="s">
        <v>4660</v>
      </c>
      <c r="AD823" s="388">
        <v>3</v>
      </c>
      <c r="AE823" s="388">
        <v>3</v>
      </c>
      <c r="AF823" s="388">
        <v>3</v>
      </c>
      <c r="AG823" s="388" t="s">
        <v>96</v>
      </c>
      <c r="AH823" s="388">
        <v>3</v>
      </c>
      <c r="AI823" s="388" t="s">
        <v>118</v>
      </c>
    </row>
    <row r="824" spans="1:35" ht="12.75" customHeight="1" x14ac:dyDescent="0.2">
      <c r="A824" s="397" t="str">
        <f t="shared" si="12"/>
        <v>Ofsted Webpage</v>
      </c>
      <c r="B824" s="388">
        <v>130650</v>
      </c>
      <c r="C824" s="388">
        <v>106513</v>
      </c>
      <c r="D824" s="388">
        <v>10005127</v>
      </c>
      <c r="E824" s="388" t="s">
        <v>3772</v>
      </c>
      <c r="F824" s="388" t="s">
        <v>113</v>
      </c>
      <c r="G824" s="388" t="s">
        <v>17</v>
      </c>
      <c r="H824" s="388" t="s">
        <v>719</v>
      </c>
      <c r="I824" s="388" t="s">
        <v>155</v>
      </c>
      <c r="J824" s="388" t="s">
        <v>155</v>
      </c>
      <c r="K824" s="400">
        <v>42879</v>
      </c>
      <c r="L824" s="388">
        <v>1</v>
      </c>
      <c r="M824" s="403" t="s">
        <v>3773</v>
      </c>
      <c r="N824" s="388" t="s">
        <v>109</v>
      </c>
      <c r="O824" s="388" t="s">
        <v>104</v>
      </c>
      <c r="P824" s="400">
        <v>41394</v>
      </c>
      <c r="Q824" s="400">
        <v>41397</v>
      </c>
      <c r="R824" s="400">
        <v>41436</v>
      </c>
      <c r="S824" s="388">
        <v>2</v>
      </c>
      <c r="T824" s="388">
        <v>2</v>
      </c>
      <c r="U824" s="388">
        <v>2</v>
      </c>
      <c r="V824" s="388" t="s">
        <v>96</v>
      </c>
      <c r="W824" s="388">
        <v>2</v>
      </c>
      <c r="X824" s="388" t="s">
        <v>96</v>
      </c>
      <c r="Y824" s="401" t="s">
        <v>4673</v>
      </c>
      <c r="Z824" s="400">
        <v>39391</v>
      </c>
      <c r="AA824" s="400">
        <v>39395</v>
      </c>
      <c r="AB824" s="388" t="s">
        <v>4674</v>
      </c>
      <c r="AC824" s="388" t="s">
        <v>4660</v>
      </c>
      <c r="AD824" s="388">
        <v>2</v>
      </c>
      <c r="AE824" s="388">
        <v>2</v>
      </c>
      <c r="AF824" s="388">
        <v>2</v>
      </c>
      <c r="AG824" s="388" t="s">
        <v>96</v>
      </c>
      <c r="AH824" s="388">
        <v>2</v>
      </c>
      <c r="AI824" s="388" t="s">
        <v>4537</v>
      </c>
    </row>
    <row r="825" spans="1:35" ht="12.75" customHeight="1" x14ac:dyDescent="0.2">
      <c r="A825" s="397" t="str">
        <f t="shared" si="12"/>
        <v>Ofsted Webpage</v>
      </c>
      <c r="B825" s="388">
        <v>130652</v>
      </c>
      <c r="C825" s="388">
        <v>106532</v>
      </c>
      <c r="D825" s="388">
        <v>10000820</v>
      </c>
      <c r="E825" s="388" t="s">
        <v>1336</v>
      </c>
      <c r="F825" s="388" t="s">
        <v>107</v>
      </c>
      <c r="G825" s="388" t="s">
        <v>11</v>
      </c>
      <c r="H825" s="388" t="s">
        <v>154</v>
      </c>
      <c r="I825" s="388" t="s">
        <v>155</v>
      </c>
      <c r="J825" s="388" t="s">
        <v>155</v>
      </c>
      <c r="K825" s="400">
        <v>42411</v>
      </c>
      <c r="L825" s="388">
        <v>1</v>
      </c>
      <c r="M825" s="403" t="s">
        <v>5090</v>
      </c>
      <c r="N825" s="388" t="s">
        <v>4666</v>
      </c>
      <c r="O825" s="388" t="s">
        <v>104</v>
      </c>
      <c r="P825" s="400">
        <v>40602</v>
      </c>
      <c r="Q825" s="400">
        <v>40606</v>
      </c>
      <c r="R825" s="400">
        <v>40641</v>
      </c>
      <c r="S825" s="388">
        <v>2</v>
      </c>
      <c r="T825" s="388">
        <v>2</v>
      </c>
      <c r="U825" s="388">
        <v>2</v>
      </c>
      <c r="V825" s="388" t="s">
        <v>96</v>
      </c>
      <c r="W825" s="388">
        <v>3</v>
      </c>
      <c r="X825" s="388" t="s">
        <v>96</v>
      </c>
      <c r="Y825" s="401" t="s">
        <v>5091</v>
      </c>
      <c r="Z825" s="400">
        <v>39097</v>
      </c>
      <c r="AA825" s="400">
        <v>39101</v>
      </c>
      <c r="AB825" s="388" t="s">
        <v>4666</v>
      </c>
      <c r="AC825" s="388" t="s">
        <v>4660</v>
      </c>
      <c r="AD825" s="388">
        <v>2</v>
      </c>
      <c r="AE825" s="388">
        <v>2</v>
      </c>
      <c r="AF825" s="388">
        <v>3</v>
      </c>
      <c r="AG825" s="388" t="s">
        <v>96</v>
      </c>
      <c r="AH825" s="388">
        <v>3</v>
      </c>
      <c r="AI825" s="388" t="s">
        <v>4537</v>
      </c>
    </row>
    <row r="826" spans="1:35" ht="12.75" customHeight="1" x14ac:dyDescent="0.2">
      <c r="A826" s="397" t="str">
        <f t="shared" si="12"/>
        <v>Ofsted Webpage</v>
      </c>
      <c r="B826" s="388">
        <v>130653</v>
      </c>
      <c r="C826" s="388">
        <v>106540</v>
      </c>
      <c r="D826" s="388">
        <v>10007469</v>
      </c>
      <c r="E826" s="388" t="s">
        <v>1338</v>
      </c>
      <c r="F826" s="388" t="s">
        <v>107</v>
      </c>
      <c r="G826" s="388" t="s">
        <v>11</v>
      </c>
      <c r="H826" s="388" t="s">
        <v>555</v>
      </c>
      <c r="I826" s="388" t="s">
        <v>155</v>
      </c>
      <c r="J826" s="388" t="s">
        <v>155</v>
      </c>
      <c r="K826" s="400" t="s">
        <v>195</v>
      </c>
      <c r="L826" s="388" t="s">
        <v>195</v>
      </c>
      <c r="M826" s="403">
        <v>10004729</v>
      </c>
      <c r="N826" s="388" t="s">
        <v>217</v>
      </c>
      <c r="O826" s="388" t="s">
        <v>104</v>
      </c>
      <c r="P826" s="400">
        <v>42318</v>
      </c>
      <c r="Q826" s="400">
        <v>42321</v>
      </c>
      <c r="R826" s="400">
        <v>42353</v>
      </c>
      <c r="S826" s="388">
        <v>2</v>
      </c>
      <c r="T826" s="388">
        <v>2</v>
      </c>
      <c r="U826" s="388">
        <v>2</v>
      </c>
      <c r="V826" s="388">
        <v>2</v>
      </c>
      <c r="W826" s="388">
        <v>2</v>
      </c>
      <c r="X826" s="388" t="s">
        <v>4480</v>
      </c>
      <c r="Y826" s="401" t="s">
        <v>2072</v>
      </c>
      <c r="Z826" s="400">
        <v>42017</v>
      </c>
      <c r="AA826" s="400">
        <v>42020</v>
      </c>
      <c r="AB826" s="388" t="s">
        <v>146</v>
      </c>
      <c r="AC826" s="388" t="s">
        <v>4660</v>
      </c>
      <c r="AD826" s="388">
        <v>4</v>
      </c>
      <c r="AE826" s="388">
        <v>4</v>
      </c>
      <c r="AF826" s="388">
        <v>2</v>
      </c>
      <c r="AG826" s="388" t="s">
        <v>96</v>
      </c>
      <c r="AH826" s="388">
        <v>2</v>
      </c>
      <c r="AI826" s="388" t="s">
        <v>118</v>
      </c>
    </row>
    <row r="827" spans="1:35" ht="12.75" customHeight="1" x14ac:dyDescent="0.2">
      <c r="A827" s="397" t="str">
        <f t="shared" si="12"/>
        <v>Ofsted Webpage</v>
      </c>
      <c r="B827" s="388">
        <v>130655</v>
      </c>
      <c r="C827" s="388">
        <v>106536</v>
      </c>
      <c r="D827" s="388">
        <v>10003676</v>
      </c>
      <c r="E827" s="388" t="s">
        <v>2074</v>
      </c>
      <c r="F827" s="388" t="s">
        <v>274</v>
      </c>
      <c r="G827" s="388" t="s">
        <v>11</v>
      </c>
      <c r="H827" s="388" t="s">
        <v>555</v>
      </c>
      <c r="I827" s="388" t="s">
        <v>155</v>
      </c>
      <c r="J827" s="388" t="s">
        <v>155</v>
      </c>
      <c r="K827" s="400">
        <v>43019</v>
      </c>
      <c r="L827" s="388">
        <v>1</v>
      </c>
      <c r="M827" s="403" t="s">
        <v>2075</v>
      </c>
      <c r="N827" s="388" t="s">
        <v>146</v>
      </c>
      <c r="O827" s="388" t="s">
        <v>104</v>
      </c>
      <c r="P827" s="400">
        <v>41912</v>
      </c>
      <c r="Q827" s="400">
        <v>41915</v>
      </c>
      <c r="R827" s="400">
        <v>41950</v>
      </c>
      <c r="S827" s="388">
        <v>2</v>
      </c>
      <c r="T827" s="388">
        <v>3</v>
      </c>
      <c r="U827" s="388">
        <v>2</v>
      </c>
      <c r="V827" s="388" t="s">
        <v>96</v>
      </c>
      <c r="W827" s="388">
        <v>2</v>
      </c>
      <c r="X827" s="388" t="s">
        <v>96</v>
      </c>
      <c r="Y827" s="401" t="s">
        <v>3780</v>
      </c>
      <c r="Z827" s="400">
        <v>41394</v>
      </c>
      <c r="AA827" s="400">
        <v>41397</v>
      </c>
      <c r="AB827" s="388" t="s">
        <v>109</v>
      </c>
      <c r="AC827" s="388" t="s">
        <v>4660</v>
      </c>
      <c r="AD827" s="388">
        <v>3</v>
      </c>
      <c r="AE827" s="388">
        <v>3</v>
      </c>
      <c r="AF827" s="388">
        <v>3</v>
      </c>
      <c r="AG827" s="388" t="s">
        <v>96</v>
      </c>
      <c r="AH827" s="388">
        <v>3</v>
      </c>
      <c r="AI827" s="388" t="s">
        <v>118</v>
      </c>
    </row>
    <row r="828" spans="1:35" ht="12.75" customHeight="1" x14ac:dyDescent="0.2">
      <c r="A828" s="397" t="str">
        <f t="shared" si="12"/>
        <v>Ofsted Webpage</v>
      </c>
      <c r="B828" s="388">
        <v>130656</v>
      </c>
      <c r="C828" s="388">
        <v>105941</v>
      </c>
      <c r="D828" s="388">
        <v>10001850</v>
      </c>
      <c r="E828" s="388" t="s">
        <v>1340</v>
      </c>
      <c r="F828" s="388" t="s">
        <v>107</v>
      </c>
      <c r="G828" s="388" t="s">
        <v>11</v>
      </c>
      <c r="H828" s="388" t="s">
        <v>487</v>
      </c>
      <c r="I828" s="388" t="s">
        <v>92</v>
      </c>
      <c r="J828" s="388" t="s">
        <v>93</v>
      </c>
      <c r="K828" s="400" t="s">
        <v>195</v>
      </c>
      <c r="L828" s="388" t="s">
        <v>195</v>
      </c>
      <c r="M828" s="403">
        <v>10011428</v>
      </c>
      <c r="N828" s="388" t="s">
        <v>217</v>
      </c>
      <c r="O828" s="388" t="s">
        <v>104</v>
      </c>
      <c r="P828" s="400">
        <v>42507</v>
      </c>
      <c r="Q828" s="400">
        <v>42510</v>
      </c>
      <c r="R828" s="400">
        <v>42544</v>
      </c>
      <c r="S828" s="388">
        <v>2</v>
      </c>
      <c r="T828" s="388">
        <v>2</v>
      </c>
      <c r="U828" s="388">
        <v>2</v>
      </c>
      <c r="V828" s="388">
        <v>2</v>
      </c>
      <c r="W828" s="388">
        <v>2</v>
      </c>
      <c r="X828" s="388" t="s">
        <v>4480</v>
      </c>
      <c r="Y828" s="401" t="s">
        <v>2077</v>
      </c>
      <c r="Z828" s="400">
        <v>42044</v>
      </c>
      <c r="AA828" s="400">
        <v>42048</v>
      </c>
      <c r="AB828" s="388" t="s">
        <v>109</v>
      </c>
      <c r="AC828" s="388" t="s">
        <v>4660</v>
      </c>
      <c r="AD828" s="388">
        <v>4</v>
      </c>
      <c r="AE828" s="388">
        <v>4</v>
      </c>
      <c r="AF828" s="388">
        <v>4</v>
      </c>
      <c r="AG828" s="388" t="s">
        <v>96</v>
      </c>
      <c r="AH828" s="388">
        <v>4</v>
      </c>
      <c r="AI828" s="388" t="s">
        <v>118</v>
      </c>
    </row>
    <row r="829" spans="1:35" ht="12.75" customHeight="1" x14ac:dyDescent="0.2">
      <c r="A829" s="397" t="str">
        <f t="shared" si="12"/>
        <v>Ofsted Webpage</v>
      </c>
      <c r="B829" s="388">
        <v>130657</v>
      </c>
      <c r="C829" s="388">
        <v>108530</v>
      </c>
      <c r="D829" s="388">
        <v>10000720</v>
      </c>
      <c r="E829" s="388" t="s">
        <v>1342</v>
      </c>
      <c r="F829" s="388" t="s">
        <v>107</v>
      </c>
      <c r="G829" s="388" t="s">
        <v>11</v>
      </c>
      <c r="H829" s="388" t="s">
        <v>442</v>
      </c>
      <c r="I829" s="388" t="s">
        <v>92</v>
      </c>
      <c r="J829" s="388" t="s">
        <v>93</v>
      </c>
      <c r="K829" s="400">
        <v>42480</v>
      </c>
      <c r="L829" s="388">
        <v>1</v>
      </c>
      <c r="M829" s="403" t="s">
        <v>5092</v>
      </c>
      <c r="N829" s="388" t="s">
        <v>4666</v>
      </c>
      <c r="O829" s="388" t="s">
        <v>104</v>
      </c>
      <c r="P829" s="400">
        <v>40868</v>
      </c>
      <c r="Q829" s="400">
        <v>40872</v>
      </c>
      <c r="R829" s="400">
        <v>40914</v>
      </c>
      <c r="S829" s="388">
        <v>2</v>
      </c>
      <c r="T829" s="388">
        <v>2</v>
      </c>
      <c r="U829" s="388">
        <v>2</v>
      </c>
      <c r="V829" s="388" t="s">
        <v>96</v>
      </c>
      <c r="W829" s="388">
        <v>2</v>
      </c>
      <c r="X829" s="388" t="s">
        <v>96</v>
      </c>
      <c r="Y829" s="401" t="s">
        <v>5093</v>
      </c>
      <c r="Z829" s="400">
        <v>39412</v>
      </c>
      <c r="AA829" s="400">
        <v>39416</v>
      </c>
      <c r="AB829" s="388" t="s">
        <v>4666</v>
      </c>
      <c r="AC829" s="388" t="s">
        <v>4660</v>
      </c>
      <c r="AD829" s="388">
        <v>2</v>
      </c>
      <c r="AE829" s="388">
        <v>2</v>
      </c>
      <c r="AF829" s="388">
        <v>2</v>
      </c>
      <c r="AG829" s="388" t="s">
        <v>96</v>
      </c>
      <c r="AH829" s="388">
        <v>3</v>
      </c>
      <c r="AI829" s="388" t="s">
        <v>4537</v>
      </c>
    </row>
    <row r="830" spans="1:35" ht="12.75" customHeight="1" x14ac:dyDescent="0.2">
      <c r="A830" s="397" t="str">
        <f t="shared" si="12"/>
        <v>Ofsted Webpage</v>
      </c>
      <c r="B830" s="388">
        <v>130658</v>
      </c>
      <c r="C830" s="388">
        <v>108464</v>
      </c>
      <c r="D830" s="388">
        <v>10001934</v>
      </c>
      <c r="E830" s="388" t="s">
        <v>1344</v>
      </c>
      <c r="F830" s="388" t="s">
        <v>107</v>
      </c>
      <c r="G830" s="388" t="s">
        <v>11</v>
      </c>
      <c r="H830" s="388" t="s">
        <v>442</v>
      </c>
      <c r="I830" s="388" t="s">
        <v>92</v>
      </c>
      <c r="J830" s="388" t="s">
        <v>93</v>
      </c>
      <c r="K830" s="400" t="s">
        <v>195</v>
      </c>
      <c r="L830" s="388" t="s">
        <v>195</v>
      </c>
      <c r="M830" s="403">
        <v>10011431</v>
      </c>
      <c r="N830" s="388" t="s">
        <v>109</v>
      </c>
      <c r="O830" s="388" t="s">
        <v>104</v>
      </c>
      <c r="P830" s="400">
        <v>42486</v>
      </c>
      <c r="Q830" s="400">
        <v>42489</v>
      </c>
      <c r="R830" s="400">
        <v>42528</v>
      </c>
      <c r="S830" s="388">
        <v>2</v>
      </c>
      <c r="T830" s="388">
        <v>2</v>
      </c>
      <c r="U830" s="388">
        <v>2</v>
      </c>
      <c r="V830" s="388">
        <v>2</v>
      </c>
      <c r="W830" s="388">
        <v>2</v>
      </c>
      <c r="X830" s="388" t="s">
        <v>4480</v>
      </c>
      <c r="Y830" s="401" t="s">
        <v>5094</v>
      </c>
      <c r="Z830" s="400">
        <v>40987</v>
      </c>
      <c r="AA830" s="400">
        <v>40991</v>
      </c>
      <c r="AB830" s="388" t="s">
        <v>4666</v>
      </c>
      <c r="AC830" s="388" t="s">
        <v>4660</v>
      </c>
      <c r="AD830" s="388">
        <v>2</v>
      </c>
      <c r="AE830" s="388">
        <v>2</v>
      </c>
      <c r="AF830" s="388">
        <v>2</v>
      </c>
      <c r="AG830" s="388" t="s">
        <v>96</v>
      </c>
      <c r="AH830" s="388">
        <v>2</v>
      </c>
      <c r="AI830" s="388" t="s">
        <v>4537</v>
      </c>
    </row>
    <row r="831" spans="1:35" ht="12.75" customHeight="1" x14ac:dyDescent="0.2">
      <c r="A831" s="397" t="str">
        <f t="shared" si="12"/>
        <v>Ofsted Webpage</v>
      </c>
      <c r="B831" s="388">
        <v>130659</v>
      </c>
      <c r="C831" s="388">
        <v>108661</v>
      </c>
      <c r="D831" s="388">
        <v>10004576</v>
      </c>
      <c r="E831" s="388" t="s">
        <v>5095</v>
      </c>
      <c r="F831" s="388" t="s">
        <v>107</v>
      </c>
      <c r="G831" s="388" t="s">
        <v>11</v>
      </c>
      <c r="H831" s="388" t="s">
        <v>442</v>
      </c>
      <c r="I831" s="388" t="s">
        <v>92</v>
      </c>
      <c r="J831" s="388" t="s">
        <v>93</v>
      </c>
      <c r="K831" s="400" t="s">
        <v>195</v>
      </c>
      <c r="L831" s="388" t="s">
        <v>195</v>
      </c>
      <c r="M831" s="403" t="s">
        <v>5096</v>
      </c>
      <c r="N831" s="388" t="s">
        <v>4666</v>
      </c>
      <c r="O831" s="388" t="s">
        <v>104</v>
      </c>
      <c r="P831" s="400">
        <v>39972</v>
      </c>
      <c r="Q831" s="400">
        <v>39976</v>
      </c>
      <c r="R831" s="400">
        <v>40018</v>
      </c>
      <c r="S831" s="388">
        <v>1</v>
      </c>
      <c r="T831" s="388">
        <v>1</v>
      </c>
      <c r="U831" s="388">
        <v>2</v>
      </c>
      <c r="V831" s="388" t="s">
        <v>96</v>
      </c>
      <c r="W831" s="388">
        <v>1</v>
      </c>
      <c r="X831" s="388" t="s">
        <v>96</v>
      </c>
      <c r="Y831" s="401" t="s">
        <v>195</v>
      </c>
      <c r="Z831" s="400" t="s">
        <v>195</v>
      </c>
      <c r="AA831" s="400" t="s">
        <v>195</v>
      </c>
      <c r="AB831" s="388" t="s">
        <v>195</v>
      </c>
      <c r="AC831" s="388" t="s">
        <v>195</v>
      </c>
      <c r="AD831" s="388" t="s">
        <v>195</v>
      </c>
      <c r="AE831" s="388" t="s">
        <v>195</v>
      </c>
      <c r="AF831" s="388" t="s">
        <v>195</v>
      </c>
      <c r="AG831" s="388" t="s">
        <v>195</v>
      </c>
      <c r="AH831" s="388" t="s">
        <v>195</v>
      </c>
      <c r="AI831" s="388" t="s">
        <v>4479</v>
      </c>
    </row>
    <row r="832" spans="1:35" ht="12.75" customHeight="1" x14ac:dyDescent="0.2">
      <c r="A832" s="397" t="str">
        <f t="shared" si="12"/>
        <v>Ofsted Webpage</v>
      </c>
      <c r="B832" s="388">
        <v>130662</v>
      </c>
      <c r="C832" s="388">
        <v>108400</v>
      </c>
      <c r="D832" s="388">
        <v>10005325</v>
      </c>
      <c r="E832" s="388" t="s">
        <v>1346</v>
      </c>
      <c r="F832" s="388" t="s">
        <v>100</v>
      </c>
      <c r="G832" s="388" t="s">
        <v>11</v>
      </c>
      <c r="H832" s="388" t="s">
        <v>487</v>
      </c>
      <c r="I832" s="388" t="s">
        <v>92</v>
      </c>
      <c r="J832" s="388" t="s">
        <v>93</v>
      </c>
      <c r="K832" s="400">
        <v>42433</v>
      </c>
      <c r="L832" s="388">
        <v>1</v>
      </c>
      <c r="M832" s="403" t="s">
        <v>5097</v>
      </c>
      <c r="N832" s="388" t="s">
        <v>5007</v>
      </c>
      <c r="O832" s="388" t="s">
        <v>104</v>
      </c>
      <c r="P832" s="400">
        <v>40939</v>
      </c>
      <c r="Q832" s="400">
        <v>40942</v>
      </c>
      <c r="R832" s="400">
        <v>40977</v>
      </c>
      <c r="S832" s="388">
        <v>2</v>
      </c>
      <c r="T832" s="388">
        <v>2</v>
      </c>
      <c r="U832" s="388">
        <v>2</v>
      </c>
      <c r="V832" s="388" t="s">
        <v>96</v>
      </c>
      <c r="W832" s="388">
        <v>2</v>
      </c>
      <c r="X832" s="388" t="s">
        <v>96</v>
      </c>
      <c r="Y832" s="401" t="s">
        <v>5098</v>
      </c>
      <c r="Z832" s="400">
        <v>39358</v>
      </c>
      <c r="AA832" s="400">
        <v>39359</v>
      </c>
      <c r="AB832" s="388" t="s">
        <v>5007</v>
      </c>
      <c r="AC832" s="388" t="s">
        <v>4660</v>
      </c>
      <c r="AD832" s="388">
        <v>1</v>
      </c>
      <c r="AE832" s="388">
        <v>1</v>
      </c>
      <c r="AF832" s="388">
        <v>1</v>
      </c>
      <c r="AG832" s="388" t="s">
        <v>96</v>
      </c>
      <c r="AH832" s="388">
        <v>1</v>
      </c>
      <c r="AI832" s="388" t="s">
        <v>139</v>
      </c>
    </row>
    <row r="833" spans="1:35" ht="12.75" customHeight="1" x14ac:dyDescent="0.2">
      <c r="A833" s="397" t="str">
        <f t="shared" si="12"/>
        <v>Ofsted Webpage</v>
      </c>
      <c r="B833" s="388">
        <v>130665</v>
      </c>
      <c r="C833" s="388">
        <v>107520</v>
      </c>
      <c r="D833" s="388">
        <v>10002923</v>
      </c>
      <c r="E833" s="388" t="s">
        <v>5099</v>
      </c>
      <c r="F833" s="388" t="s">
        <v>107</v>
      </c>
      <c r="G833" s="388" t="s">
        <v>11</v>
      </c>
      <c r="H833" s="388" t="s">
        <v>1349</v>
      </c>
      <c r="I833" s="388" t="s">
        <v>177</v>
      </c>
      <c r="J833" s="388" t="s">
        <v>177</v>
      </c>
      <c r="K833" s="400" t="s">
        <v>195</v>
      </c>
      <c r="L833" s="388" t="s">
        <v>195</v>
      </c>
      <c r="M833" s="403" t="s">
        <v>195</v>
      </c>
      <c r="N833" s="388" t="s">
        <v>195</v>
      </c>
      <c r="O833" s="388" t="s">
        <v>195</v>
      </c>
      <c r="P833" s="400" t="s">
        <v>195</v>
      </c>
      <c r="Q833" s="400" t="s">
        <v>195</v>
      </c>
      <c r="R833" s="400" t="s">
        <v>195</v>
      </c>
      <c r="S833" s="388" t="s">
        <v>195</v>
      </c>
      <c r="T833" s="388" t="s">
        <v>195</v>
      </c>
      <c r="U833" s="388" t="s">
        <v>195</v>
      </c>
      <c r="V833" s="388" t="s">
        <v>195</v>
      </c>
      <c r="W833" s="388" t="s">
        <v>195</v>
      </c>
      <c r="X833" s="388" t="s">
        <v>195</v>
      </c>
      <c r="Y833" s="401" t="s">
        <v>195</v>
      </c>
      <c r="Z833" s="400" t="s">
        <v>195</v>
      </c>
      <c r="AA833" s="400" t="s">
        <v>195</v>
      </c>
      <c r="AB833" s="388" t="s">
        <v>195</v>
      </c>
      <c r="AC833" s="388" t="s">
        <v>195</v>
      </c>
      <c r="AD833" s="388" t="s">
        <v>195</v>
      </c>
      <c r="AE833" s="388" t="s">
        <v>195</v>
      </c>
      <c r="AF833" s="388" t="s">
        <v>195</v>
      </c>
      <c r="AG833" s="388" t="s">
        <v>195</v>
      </c>
      <c r="AH833" s="388" t="s">
        <v>195</v>
      </c>
      <c r="AI833" s="388" t="s">
        <v>195</v>
      </c>
    </row>
    <row r="834" spans="1:35" ht="12.75" customHeight="1" x14ac:dyDescent="0.2">
      <c r="A834" s="397" t="str">
        <f t="shared" si="12"/>
        <v>Ofsted Webpage</v>
      </c>
      <c r="B834" s="388">
        <v>130667</v>
      </c>
      <c r="C834" s="388">
        <v>107525</v>
      </c>
      <c r="D834" s="388">
        <v>10005124</v>
      </c>
      <c r="E834" s="388" t="s">
        <v>1348</v>
      </c>
      <c r="F834" s="388" t="s">
        <v>274</v>
      </c>
      <c r="G834" s="388" t="s">
        <v>11</v>
      </c>
      <c r="H834" s="388" t="s">
        <v>1349</v>
      </c>
      <c r="I834" s="388" t="s">
        <v>177</v>
      </c>
      <c r="J834" s="388" t="s">
        <v>177</v>
      </c>
      <c r="K834" s="400" t="s">
        <v>195</v>
      </c>
      <c r="L834" s="388" t="s">
        <v>195</v>
      </c>
      <c r="M834" s="403">
        <v>10041146</v>
      </c>
      <c r="N834" s="388" t="s">
        <v>146</v>
      </c>
      <c r="O834" s="388" t="s">
        <v>104</v>
      </c>
      <c r="P834" s="400">
        <v>43151</v>
      </c>
      <c r="Q834" s="400">
        <v>43154</v>
      </c>
      <c r="R834" s="400">
        <v>43185</v>
      </c>
      <c r="S834" s="388">
        <v>2</v>
      </c>
      <c r="T834" s="388">
        <v>2</v>
      </c>
      <c r="U834" s="388">
        <v>2</v>
      </c>
      <c r="V834" s="388">
        <v>2</v>
      </c>
      <c r="W834" s="388">
        <v>2</v>
      </c>
      <c r="X834" s="388" t="s">
        <v>4480</v>
      </c>
      <c r="Y834" s="401">
        <v>10011433</v>
      </c>
      <c r="Z834" s="400">
        <v>42500</v>
      </c>
      <c r="AA834" s="400">
        <v>42503</v>
      </c>
      <c r="AB834" s="388" t="s">
        <v>109</v>
      </c>
      <c r="AC834" s="388" t="s">
        <v>4660</v>
      </c>
      <c r="AD834" s="388">
        <v>3</v>
      </c>
      <c r="AE834" s="388">
        <v>2</v>
      </c>
      <c r="AF834" s="388">
        <v>3</v>
      </c>
      <c r="AG834" s="388">
        <v>2</v>
      </c>
      <c r="AH834" s="388">
        <v>3</v>
      </c>
      <c r="AI834" s="388" t="s">
        <v>118</v>
      </c>
    </row>
    <row r="835" spans="1:35" ht="12.75" customHeight="1" x14ac:dyDescent="0.2">
      <c r="A835" s="397" t="str">
        <f t="shared" si="12"/>
        <v>Ofsted Webpage</v>
      </c>
      <c r="B835" s="388">
        <v>130668</v>
      </c>
      <c r="C835" s="388">
        <v>108380</v>
      </c>
      <c r="D835" s="388">
        <v>10007212</v>
      </c>
      <c r="E835" s="388" t="s">
        <v>588</v>
      </c>
      <c r="F835" s="388" t="s">
        <v>100</v>
      </c>
      <c r="G835" s="388" t="s">
        <v>11</v>
      </c>
      <c r="H835" s="388" t="s">
        <v>243</v>
      </c>
      <c r="I835" s="388" t="s">
        <v>177</v>
      </c>
      <c r="J835" s="388" t="s">
        <v>177</v>
      </c>
      <c r="K835" s="400">
        <v>42634</v>
      </c>
      <c r="L835" s="388">
        <v>1</v>
      </c>
      <c r="M835" s="403" t="s">
        <v>589</v>
      </c>
      <c r="N835" s="388" t="s">
        <v>103</v>
      </c>
      <c r="O835" s="388" t="s">
        <v>104</v>
      </c>
      <c r="P835" s="400">
        <v>41177</v>
      </c>
      <c r="Q835" s="400">
        <v>41180</v>
      </c>
      <c r="R835" s="400">
        <v>41215</v>
      </c>
      <c r="S835" s="388">
        <v>2</v>
      </c>
      <c r="T835" s="388">
        <v>2</v>
      </c>
      <c r="U835" s="388">
        <v>2</v>
      </c>
      <c r="V835" s="388" t="s">
        <v>96</v>
      </c>
      <c r="W835" s="388">
        <v>2</v>
      </c>
      <c r="X835" s="388" t="s">
        <v>96</v>
      </c>
      <c r="Y835" s="401" t="s">
        <v>5100</v>
      </c>
      <c r="Z835" s="400">
        <v>39392</v>
      </c>
      <c r="AA835" s="400">
        <v>39393</v>
      </c>
      <c r="AB835" s="388" t="s">
        <v>5007</v>
      </c>
      <c r="AC835" s="388" t="s">
        <v>4660</v>
      </c>
      <c r="AD835" s="388">
        <v>2</v>
      </c>
      <c r="AE835" s="388">
        <v>2</v>
      </c>
      <c r="AF835" s="388">
        <v>2</v>
      </c>
      <c r="AG835" s="388" t="s">
        <v>96</v>
      </c>
      <c r="AH835" s="388">
        <v>2</v>
      </c>
      <c r="AI835" s="388" t="s">
        <v>4537</v>
      </c>
    </row>
    <row r="836" spans="1:35" ht="12.75" customHeight="1" x14ac:dyDescent="0.2">
      <c r="A836" s="397" t="str">
        <f t="shared" si="12"/>
        <v>Ofsted Webpage</v>
      </c>
      <c r="B836" s="388">
        <v>130669</v>
      </c>
      <c r="C836" s="388">
        <v>108432</v>
      </c>
      <c r="D836" s="388">
        <v>10000887</v>
      </c>
      <c r="E836" s="388" t="s">
        <v>3785</v>
      </c>
      <c r="F836" s="388" t="s">
        <v>100</v>
      </c>
      <c r="G836" s="388" t="s">
        <v>11</v>
      </c>
      <c r="H836" s="388" t="s">
        <v>243</v>
      </c>
      <c r="I836" s="388" t="s">
        <v>177</v>
      </c>
      <c r="J836" s="388" t="s">
        <v>177</v>
      </c>
      <c r="K836" s="400" t="s">
        <v>195</v>
      </c>
      <c r="L836" s="388" t="s">
        <v>195</v>
      </c>
      <c r="M836" s="403" t="s">
        <v>3786</v>
      </c>
      <c r="N836" s="388" t="s">
        <v>103</v>
      </c>
      <c r="O836" s="388" t="s">
        <v>104</v>
      </c>
      <c r="P836" s="400">
        <v>41191</v>
      </c>
      <c r="Q836" s="400">
        <v>41194</v>
      </c>
      <c r="R836" s="400">
        <v>41229</v>
      </c>
      <c r="S836" s="388">
        <v>1</v>
      </c>
      <c r="T836" s="388">
        <v>1</v>
      </c>
      <c r="U836" s="388">
        <v>1</v>
      </c>
      <c r="V836" s="388" t="s">
        <v>96</v>
      </c>
      <c r="W836" s="388">
        <v>1</v>
      </c>
      <c r="X836" s="388" t="s">
        <v>96</v>
      </c>
      <c r="Y836" s="401" t="s">
        <v>5101</v>
      </c>
      <c r="Z836" s="400">
        <v>39384</v>
      </c>
      <c r="AA836" s="400">
        <v>39388</v>
      </c>
      <c r="AB836" s="388" t="s">
        <v>5007</v>
      </c>
      <c r="AC836" s="388" t="s">
        <v>4660</v>
      </c>
      <c r="AD836" s="388">
        <v>2</v>
      </c>
      <c r="AE836" s="388">
        <v>1</v>
      </c>
      <c r="AF836" s="388">
        <v>2</v>
      </c>
      <c r="AG836" s="388" t="s">
        <v>96</v>
      </c>
      <c r="AH836" s="388">
        <v>1</v>
      </c>
      <c r="AI836" s="388" t="s">
        <v>118</v>
      </c>
    </row>
    <row r="837" spans="1:35" ht="12.75" customHeight="1" x14ac:dyDescent="0.2">
      <c r="A837" s="397" t="str">
        <f t="shared" ref="A837:A900" si="13">IF(B837&lt;&gt;"",HYPERLINK(CONCATENATE("http://reports.ofsted.gov.uk/inspection-reports/find-inspection-report/provider/ELS/",B837),"Ofsted Webpage"),"")</f>
        <v>Ofsted Webpage</v>
      </c>
      <c r="B837" s="388">
        <v>130670</v>
      </c>
      <c r="C837" s="388">
        <v>108435</v>
      </c>
      <c r="D837" s="388">
        <v>10000670</v>
      </c>
      <c r="E837" s="388" t="s">
        <v>1351</v>
      </c>
      <c r="F837" s="388" t="s">
        <v>100</v>
      </c>
      <c r="G837" s="388" t="s">
        <v>11</v>
      </c>
      <c r="H837" s="388" t="s">
        <v>1349</v>
      </c>
      <c r="I837" s="388" t="s">
        <v>177</v>
      </c>
      <c r="J837" s="388" t="s">
        <v>177</v>
      </c>
      <c r="K837" s="400">
        <v>42292</v>
      </c>
      <c r="L837" s="388">
        <v>1</v>
      </c>
      <c r="M837" s="403" t="s">
        <v>5102</v>
      </c>
      <c r="N837" s="388" t="s">
        <v>5043</v>
      </c>
      <c r="O837" s="388" t="s">
        <v>104</v>
      </c>
      <c r="P837" s="400">
        <v>40484</v>
      </c>
      <c r="Q837" s="400">
        <v>40487</v>
      </c>
      <c r="R837" s="400">
        <v>40522</v>
      </c>
      <c r="S837" s="388">
        <v>2</v>
      </c>
      <c r="T837" s="388">
        <v>2</v>
      </c>
      <c r="U837" s="388">
        <v>2</v>
      </c>
      <c r="V837" s="388" t="s">
        <v>96</v>
      </c>
      <c r="W837" s="388">
        <v>2</v>
      </c>
      <c r="X837" s="388" t="s">
        <v>96</v>
      </c>
      <c r="Y837" s="401" t="s">
        <v>5103</v>
      </c>
      <c r="Z837" s="400">
        <v>39153</v>
      </c>
      <c r="AA837" s="400">
        <v>39157</v>
      </c>
      <c r="AB837" s="388" t="s">
        <v>5043</v>
      </c>
      <c r="AC837" s="388" t="s">
        <v>4660</v>
      </c>
      <c r="AD837" s="388">
        <v>3</v>
      </c>
      <c r="AE837" s="388">
        <v>3</v>
      </c>
      <c r="AF837" s="388">
        <v>3</v>
      </c>
      <c r="AG837" s="388" t="s">
        <v>96</v>
      </c>
      <c r="AH837" s="388">
        <v>3</v>
      </c>
      <c r="AI837" s="388" t="s">
        <v>118</v>
      </c>
    </row>
    <row r="838" spans="1:35" ht="12.75" customHeight="1" x14ac:dyDescent="0.2">
      <c r="A838" s="397" t="str">
        <f t="shared" si="13"/>
        <v>Ofsted Webpage</v>
      </c>
      <c r="B838" s="388">
        <v>130672</v>
      </c>
      <c r="C838" s="388">
        <v>106569</v>
      </c>
      <c r="D838" s="388">
        <v>10005981</v>
      </c>
      <c r="E838" s="388" t="s">
        <v>3960</v>
      </c>
      <c r="F838" s="388" t="s">
        <v>107</v>
      </c>
      <c r="G838" s="388" t="s">
        <v>11</v>
      </c>
      <c r="H838" s="388" t="s">
        <v>485</v>
      </c>
      <c r="I838" s="388" t="s">
        <v>102</v>
      </c>
      <c r="J838" s="388" t="s">
        <v>102</v>
      </c>
      <c r="K838" s="400" t="s">
        <v>195</v>
      </c>
      <c r="L838" s="388" t="s">
        <v>195</v>
      </c>
      <c r="M838" s="403">
        <v>10030724</v>
      </c>
      <c r="N838" s="388" t="s">
        <v>168</v>
      </c>
      <c r="O838" s="388" t="s">
        <v>104</v>
      </c>
      <c r="P838" s="400">
        <v>42864</v>
      </c>
      <c r="Q838" s="400">
        <v>42867</v>
      </c>
      <c r="R838" s="400">
        <v>42954</v>
      </c>
      <c r="S838" s="388">
        <v>2</v>
      </c>
      <c r="T838" s="388">
        <v>2</v>
      </c>
      <c r="U838" s="388">
        <v>2</v>
      </c>
      <c r="V838" s="388">
        <v>2</v>
      </c>
      <c r="W838" s="388">
        <v>2</v>
      </c>
      <c r="X838" s="388" t="s">
        <v>4480</v>
      </c>
      <c r="Y838" s="401" t="s">
        <v>2080</v>
      </c>
      <c r="Z838" s="400">
        <v>42135</v>
      </c>
      <c r="AA838" s="400">
        <v>42139</v>
      </c>
      <c r="AB838" s="388" t="s">
        <v>146</v>
      </c>
      <c r="AC838" s="388" t="s">
        <v>4660</v>
      </c>
      <c r="AD838" s="388">
        <v>3</v>
      </c>
      <c r="AE838" s="388">
        <v>2</v>
      </c>
      <c r="AF838" s="388">
        <v>3</v>
      </c>
      <c r="AG838" s="388" t="s">
        <v>96</v>
      </c>
      <c r="AH838" s="388">
        <v>3</v>
      </c>
      <c r="AI838" s="388" t="s">
        <v>118</v>
      </c>
    </row>
    <row r="839" spans="1:35" ht="12.75" customHeight="1" x14ac:dyDescent="0.2">
      <c r="A839" s="397" t="str">
        <f t="shared" si="13"/>
        <v>Ofsted Webpage</v>
      </c>
      <c r="B839" s="388">
        <v>130674</v>
      </c>
      <c r="C839" s="388">
        <v>106564</v>
      </c>
      <c r="D839" s="388">
        <v>10001535</v>
      </c>
      <c r="E839" s="388" t="s">
        <v>513</v>
      </c>
      <c r="F839" s="388" t="s">
        <v>107</v>
      </c>
      <c r="G839" s="388" t="s">
        <v>11</v>
      </c>
      <c r="H839" s="388" t="s">
        <v>167</v>
      </c>
      <c r="I839" s="388" t="s">
        <v>102</v>
      </c>
      <c r="J839" s="388" t="s">
        <v>102</v>
      </c>
      <c r="K839" s="400" t="s">
        <v>195</v>
      </c>
      <c r="L839" s="388" t="s">
        <v>195</v>
      </c>
      <c r="M839" s="403">
        <v>10008470</v>
      </c>
      <c r="N839" s="388" t="s">
        <v>146</v>
      </c>
      <c r="O839" s="388" t="s">
        <v>104</v>
      </c>
      <c r="P839" s="400">
        <v>42409</v>
      </c>
      <c r="Q839" s="400">
        <v>42412</v>
      </c>
      <c r="R839" s="400">
        <v>42451</v>
      </c>
      <c r="S839" s="388">
        <v>2</v>
      </c>
      <c r="T839" s="388">
        <v>2</v>
      </c>
      <c r="U839" s="388">
        <v>2</v>
      </c>
      <c r="V839" s="388">
        <v>2</v>
      </c>
      <c r="W839" s="388">
        <v>2</v>
      </c>
      <c r="X839" s="388" t="s">
        <v>4480</v>
      </c>
      <c r="Y839" s="401" t="s">
        <v>2897</v>
      </c>
      <c r="Z839" s="400">
        <v>41722</v>
      </c>
      <c r="AA839" s="400">
        <v>41726</v>
      </c>
      <c r="AB839" s="388" t="s">
        <v>109</v>
      </c>
      <c r="AC839" s="388" t="s">
        <v>4660</v>
      </c>
      <c r="AD839" s="388">
        <v>3</v>
      </c>
      <c r="AE839" s="388">
        <v>3</v>
      </c>
      <c r="AF839" s="388">
        <v>3</v>
      </c>
      <c r="AG839" s="388" t="s">
        <v>96</v>
      </c>
      <c r="AH839" s="388">
        <v>3</v>
      </c>
      <c r="AI839" s="388" t="s">
        <v>118</v>
      </c>
    </row>
    <row r="840" spans="1:35" ht="12.75" customHeight="1" x14ac:dyDescent="0.2">
      <c r="A840" s="397" t="str">
        <f t="shared" si="13"/>
        <v>Ofsted Webpage</v>
      </c>
      <c r="B840" s="388">
        <v>130676</v>
      </c>
      <c r="C840" s="388">
        <v>105486</v>
      </c>
      <c r="D840" s="388">
        <v>10002899</v>
      </c>
      <c r="E840" s="388" t="s">
        <v>1354</v>
      </c>
      <c r="F840" s="388" t="s">
        <v>107</v>
      </c>
      <c r="G840" s="388" t="s">
        <v>11</v>
      </c>
      <c r="H840" s="388" t="s">
        <v>167</v>
      </c>
      <c r="I840" s="388" t="s">
        <v>102</v>
      </c>
      <c r="J840" s="388" t="s">
        <v>102</v>
      </c>
      <c r="K840" s="400" t="s">
        <v>195</v>
      </c>
      <c r="L840" s="388" t="s">
        <v>195</v>
      </c>
      <c r="M840" s="403">
        <v>10004739</v>
      </c>
      <c r="N840" s="388" t="s">
        <v>109</v>
      </c>
      <c r="O840" s="388" t="s">
        <v>117</v>
      </c>
      <c r="P840" s="400">
        <v>42382</v>
      </c>
      <c r="Q840" s="400">
        <v>42397</v>
      </c>
      <c r="R840" s="400">
        <v>42419</v>
      </c>
      <c r="S840" s="388">
        <v>2</v>
      </c>
      <c r="T840" s="388">
        <v>2</v>
      </c>
      <c r="U840" s="388">
        <v>2</v>
      </c>
      <c r="V840" s="388">
        <v>2</v>
      </c>
      <c r="W840" s="388">
        <v>2</v>
      </c>
      <c r="X840" s="388" t="s">
        <v>4480</v>
      </c>
      <c r="Y840" s="401" t="s">
        <v>5104</v>
      </c>
      <c r="Z840" s="400">
        <v>40504</v>
      </c>
      <c r="AA840" s="400">
        <v>40508</v>
      </c>
      <c r="AB840" s="388" t="s">
        <v>4674</v>
      </c>
      <c r="AC840" s="388" t="s">
        <v>4660</v>
      </c>
      <c r="AD840" s="388">
        <v>2</v>
      </c>
      <c r="AE840" s="388">
        <v>2</v>
      </c>
      <c r="AF840" s="388">
        <v>2</v>
      </c>
      <c r="AG840" s="388" t="s">
        <v>96</v>
      </c>
      <c r="AH840" s="388">
        <v>1</v>
      </c>
      <c r="AI840" s="388" t="s">
        <v>4537</v>
      </c>
    </row>
    <row r="841" spans="1:35" ht="12.75" customHeight="1" x14ac:dyDescent="0.2">
      <c r="A841" s="397" t="str">
        <f t="shared" si="13"/>
        <v>Ofsted Webpage</v>
      </c>
      <c r="B841" s="388">
        <v>130679</v>
      </c>
      <c r="C841" s="388">
        <v>106563</v>
      </c>
      <c r="D841" s="388">
        <v>10001353</v>
      </c>
      <c r="E841" s="388" t="s">
        <v>1356</v>
      </c>
      <c r="F841" s="388" t="s">
        <v>107</v>
      </c>
      <c r="G841" s="388" t="s">
        <v>11</v>
      </c>
      <c r="H841" s="388" t="s">
        <v>167</v>
      </c>
      <c r="I841" s="388" t="s">
        <v>102</v>
      </c>
      <c r="J841" s="388" t="s">
        <v>102</v>
      </c>
      <c r="K841" s="400" t="s">
        <v>195</v>
      </c>
      <c r="L841" s="388" t="s">
        <v>195</v>
      </c>
      <c r="M841" s="403">
        <v>10037403</v>
      </c>
      <c r="N841" s="388" t="s">
        <v>146</v>
      </c>
      <c r="O841" s="388" t="s">
        <v>104</v>
      </c>
      <c r="P841" s="400">
        <v>43081</v>
      </c>
      <c r="Q841" s="400">
        <v>43084</v>
      </c>
      <c r="R841" s="400">
        <v>43138</v>
      </c>
      <c r="S841" s="388">
        <v>2</v>
      </c>
      <c r="T841" s="388">
        <v>2</v>
      </c>
      <c r="U841" s="388">
        <v>2</v>
      </c>
      <c r="V841" s="388">
        <v>2</v>
      </c>
      <c r="W841" s="388">
        <v>2</v>
      </c>
      <c r="X841" s="388" t="s">
        <v>4480</v>
      </c>
      <c r="Y841" s="401">
        <v>10004741</v>
      </c>
      <c r="Z841" s="400">
        <v>42325</v>
      </c>
      <c r="AA841" s="400">
        <v>42328</v>
      </c>
      <c r="AB841" s="388" t="s">
        <v>146</v>
      </c>
      <c r="AC841" s="388" t="s">
        <v>4660</v>
      </c>
      <c r="AD841" s="388">
        <v>3</v>
      </c>
      <c r="AE841" s="388">
        <v>3</v>
      </c>
      <c r="AF841" s="388">
        <v>3</v>
      </c>
      <c r="AG841" s="388">
        <v>3</v>
      </c>
      <c r="AH841" s="388">
        <v>3</v>
      </c>
      <c r="AI841" s="388" t="s">
        <v>118</v>
      </c>
    </row>
    <row r="842" spans="1:35" ht="12.75" customHeight="1" x14ac:dyDescent="0.2">
      <c r="A842" s="397" t="str">
        <f t="shared" si="13"/>
        <v>Ofsted Webpage</v>
      </c>
      <c r="B842" s="388">
        <v>130680</v>
      </c>
      <c r="C842" s="388">
        <v>108395</v>
      </c>
      <c r="D842" s="388">
        <v>10005881</v>
      </c>
      <c r="E842" s="388" t="s">
        <v>3790</v>
      </c>
      <c r="F842" s="388" t="s">
        <v>100</v>
      </c>
      <c r="G842" s="388" t="s">
        <v>11</v>
      </c>
      <c r="H842" s="388" t="s">
        <v>167</v>
      </c>
      <c r="I842" s="388" t="s">
        <v>102</v>
      </c>
      <c r="J842" s="388" t="s">
        <v>102</v>
      </c>
      <c r="K842" s="400">
        <v>43084</v>
      </c>
      <c r="L842" s="388">
        <v>1</v>
      </c>
      <c r="M842" s="403" t="s">
        <v>3791</v>
      </c>
      <c r="N842" s="388" t="s">
        <v>103</v>
      </c>
      <c r="O842" s="388" t="s">
        <v>104</v>
      </c>
      <c r="P842" s="400">
        <v>41310</v>
      </c>
      <c r="Q842" s="400">
        <v>41313</v>
      </c>
      <c r="R842" s="400">
        <v>41348</v>
      </c>
      <c r="S842" s="388">
        <v>2</v>
      </c>
      <c r="T842" s="388">
        <v>2</v>
      </c>
      <c r="U842" s="388">
        <v>2</v>
      </c>
      <c r="V842" s="388" t="s">
        <v>96</v>
      </c>
      <c r="W842" s="388">
        <v>2</v>
      </c>
      <c r="X842" s="388" t="s">
        <v>96</v>
      </c>
      <c r="Y842" s="401" t="s">
        <v>5105</v>
      </c>
      <c r="Z842" s="400">
        <v>39358</v>
      </c>
      <c r="AA842" s="400">
        <v>39359</v>
      </c>
      <c r="AB842" s="388" t="s">
        <v>5007</v>
      </c>
      <c r="AC842" s="388" t="s">
        <v>4660</v>
      </c>
      <c r="AD842" s="388">
        <v>1</v>
      </c>
      <c r="AE842" s="388">
        <v>1</v>
      </c>
      <c r="AF842" s="388">
        <v>1</v>
      </c>
      <c r="AG842" s="388" t="s">
        <v>96</v>
      </c>
      <c r="AH842" s="388">
        <v>1</v>
      </c>
      <c r="AI842" s="388" t="s">
        <v>139</v>
      </c>
    </row>
    <row r="843" spans="1:35" ht="12.75" customHeight="1" x14ac:dyDescent="0.2">
      <c r="A843" s="397" t="str">
        <f t="shared" si="13"/>
        <v>Ofsted Webpage</v>
      </c>
      <c r="B843" s="388">
        <v>130681</v>
      </c>
      <c r="C843" s="388">
        <v>108340</v>
      </c>
      <c r="D843" s="388">
        <v>10005736</v>
      </c>
      <c r="E843" s="388" t="s">
        <v>320</v>
      </c>
      <c r="F843" s="388" t="s">
        <v>107</v>
      </c>
      <c r="G843" s="388" t="s">
        <v>11</v>
      </c>
      <c r="H843" s="388" t="s">
        <v>167</v>
      </c>
      <c r="I843" s="388" t="s">
        <v>102</v>
      </c>
      <c r="J843" s="388" t="s">
        <v>102</v>
      </c>
      <c r="K843" s="400" t="s">
        <v>195</v>
      </c>
      <c r="L843" s="388" t="s">
        <v>195</v>
      </c>
      <c r="M843" s="403" t="s">
        <v>195</v>
      </c>
      <c r="N843" s="388" t="s">
        <v>195</v>
      </c>
      <c r="O843" s="388" t="s">
        <v>195</v>
      </c>
      <c r="P843" s="400" t="s">
        <v>195</v>
      </c>
      <c r="Q843" s="400" t="s">
        <v>195</v>
      </c>
      <c r="R843" s="400" t="s">
        <v>195</v>
      </c>
      <c r="S843" s="388" t="s">
        <v>195</v>
      </c>
      <c r="T843" s="388" t="s">
        <v>195</v>
      </c>
      <c r="U843" s="388" t="s">
        <v>195</v>
      </c>
      <c r="V843" s="388" t="s">
        <v>195</v>
      </c>
      <c r="W843" s="388" t="s">
        <v>195</v>
      </c>
      <c r="X843" s="388" t="s">
        <v>195</v>
      </c>
      <c r="Y843" s="401" t="s">
        <v>195</v>
      </c>
      <c r="Z843" s="400" t="s">
        <v>195</v>
      </c>
      <c r="AA843" s="400" t="s">
        <v>195</v>
      </c>
      <c r="AB843" s="388" t="s">
        <v>195</v>
      </c>
      <c r="AC843" s="388" t="s">
        <v>195</v>
      </c>
      <c r="AD843" s="388" t="s">
        <v>195</v>
      </c>
      <c r="AE843" s="388" t="s">
        <v>195</v>
      </c>
      <c r="AF843" s="388" t="s">
        <v>195</v>
      </c>
      <c r="AG843" s="388" t="s">
        <v>195</v>
      </c>
      <c r="AH843" s="388" t="s">
        <v>195</v>
      </c>
      <c r="AI843" s="388" t="s">
        <v>195</v>
      </c>
    </row>
    <row r="844" spans="1:35" ht="12.75" customHeight="1" x14ac:dyDescent="0.2">
      <c r="A844" s="397" t="str">
        <f t="shared" si="13"/>
        <v>Ofsted Webpage</v>
      </c>
      <c r="B844" s="388">
        <v>130683</v>
      </c>
      <c r="C844" s="388">
        <v>106583</v>
      </c>
      <c r="D844" s="388">
        <v>10002696</v>
      </c>
      <c r="E844" s="388" t="s">
        <v>560</v>
      </c>
      <c r="F844" s="388" t="s">
        <v>107</v>
      </c>
      <c r="G844" s="388" t="s">
        <v>11</v>
      </c>
      <c r="H844" s="388" t="s">
        <v>340</v>
      </c>
      <c r="I844" s="388" t="s">
        <v>155</v>
      </c>
      <c r="J844" s="388" t="s">
        <v>155</v>
      </c>
      <c r="K844" s="400" t="s">
        <v>195</v>
      </c>
      <c r="L844" s="388" t="s">
        <v>195</v>
      </c>
      <c r="M844" s="403">
        <v>10011564</v>
      </c>
      <c r="N844" s="388" t="s">
        <v>109</v>
      </c>
      <c r="O844" s="388" t="s">
        <v>117</v>
      </c>
      <c r="P844" s="400">
        <v>42633</v>
      </c>
      <c r="Q844" s="400">
        <v>42649</v>
      </c>
      <c r="R844" s="400">
        <v>42682</v>
      </c>
      <c r="S844" s="388">
        <v>2</v>
      </c>
      <c r="T844" s="388">
        <v>2</v>
      </c>
      <c r="U844" s="388">
        <v>2</v>
      </c>
      <c r="V844" s="388">
        <v>2</v>
      </c>
      <c r="W844" s="388">
        <v>2</v>
      </c>
      <c r="X844" s="388" t="s">
        <v>4480</v>
      </c>
      <c r="Y844" s="401" t="s">
        <v>561</v>
      </c>
      <c r="Z844" s="400">
        <v>41351</v>
      </c>
      <c r="AA844" s="400">
        <v>41355</v>
      </c>
      <c r="AB844" s="388" t="s">
        <v>109</v>
      </c>
      <c r="AC844" s="388" t="s">
        <v>4660</v>
      </c>
      <c r="AD844" s="388">
        <v>2</v>
      </c>
      <c r="AE844" s="388">
        <v>2</v>
      </c>
      <c r="AF844" s="388">
        <v>2</v>
      </c>
      <c r="AG844" s="388" t="s">
        <v>96</v>
      </c>
      <c r="AH844" s="388">
        <v>2</v>
      </c>
      <c r="AI844" s="388" t="s">
        <v>4537</v>
      </c>
    </row>
    <row r="845" spans="1:35" ht="12.75" customHeight="1" x14ac:dyDescent="0.2">
      <c r="A845" s="397" t="str">
        <f t="shared" si="13"/>
        <v>Ofsted Webpage</v>
      </c>
      <c r="B845" s="388">
        <v>130686</v>
      </c>
      <c r="C845" s="388">
        <v>106582</v>
      </c>
      <c r="D845" s="388">
        <v>10001446</v>
      </c>
      <c r="E845" s="388" t="s">
        <v>5106</v>
      </c>
      <c r="F845" s="388" t="s">
        <v>100</v>
      </c>
      <c r="G845" s="388" t="s">
        <v>11</v>
      </c>
      <c r="H845" s="388" t="s">
        <v>340</v>
      </c>
      <c r="I845" s="388" t="s">
        <v>155</v>
      </c>
      <c r="J845" s="388" t="s">
        <v>155</v>
      </c>
      <c r="K845" s="400" t="s">
        <v>195</v>
      </c>
      <c r="L845" s="388" t="s">
        <v>195</v>
      </c>
      <c r="M845" s="403" t="s">
        <v>5107</v>
      </c>
      <c r="N845" s="388" t="s">
        <v>4666</v>
      </c>
      <c r="O845" s="388" t="s">
        <v>104</v>
      </c>
      <c r="P845" s="400">
        <v>39055</v>
      </c>
      <c r="Q845" s="400">
        <v>39059</v>
      </c>
      <c r="R845" s="400">
        <v>39115</v>
      </c>
      <c r="S845" s="388">
        <v>1</v>
      </c>
      <c r="T845" s="388">
        <v>1</v>
      </c>
      <c r="U845" s="388">
        <v>2</v>
      </c>
      <c r="V845" s="388" t="s">
        <v>96</v>
      </c>
      <c r="W845" s="388">
        <v>1</v>
      </c>
      <c r="X845" s="388" t="s">
        <v>96</v>
      </c>
      <c r="Y845" s="401" t="s">
        <v>195</v>
      </c>
      <c r="Z845" s="400" t="s">
        <v>195</v>
      </c>
      <c r="AA845" s="400" t="s">
        <v>195</v>
      </c>
      <c r="AB845" s="388" t="s">
        <v>195</v>
      </c>
      <c r="AC845" s="388" t="s">
        <v>195</v>
      </c>
      <c r="AD845" s="388" t="s">
        <v>195</v>
      </c>
      <c r="AE845" s="388" t="s">
        <v>195</v>
      </c>
      <c r="AF845" s="388" t="s">
        <v>195</v>
      </c>
      <c r="AG845" s="388" t="s">
        <v>195</v>
      </c>
      <c r="AH845" s="388" t="s">
        <v>195</v>
      </c>
      <c r="AI845" s="388" t="s">
        <v>4479</v>
      </c>
    </row>
    <row r="846" spans="1:35" ht="12.75" customHeight="1" x14ac:dyDescent="0.2">
      <c r="A846" s="397" t="str">
        <f t="shared" si="13"/>
        <v>Ofsted Webpage</v>
      </c>
      <c r="B846" s="388">
        <v>130687</v>
      </c>
      <c r="C846" s="405">
        <v>106586</v>
      </c>
      <c r="D846" s="388">
        <v>10002919</v>
      </c>
      <c r="E846" s="405" t="s">
        <v>2084</v>
      </c>
      <c r="F846" s="388" t="s">
        <v>274</v>
      </c>
      <c r="G846" s="388" t="s">
        <v>11</v>
      </c>
      <c r="H846" s="388" t="s">
        <v>340</v>
      </c>
      <c r="I846" s="388" t="s">
        <v>155</v>
      </c>
      <c r="J846" s="388" t="s">
        <v>155</v>
      </c>
      <c r="K846" s="400" t="s">
        <v>195</v>
      </c>
      <c r="L846" s="404" t="s">
        <v>195</v>
      </c>
      <c r="M846" s="388">
        <v>10041129</v>
      </c>
      <c r="N846" s="388" t="s">
        <v>109</v>
      </c>
      <c r="O846" s="388" t="s">
        <v>117</v>
      </c>
      <c r="P846" s="400">
        <v>43221</v>
      </c>
      <c r="Q846" s="400">
        <v>43224</v>
      </c>
      <c r="R846" s="400">
        <v>43252</v>
      </c>
      <c r="S846" s="388">
        <v>1</v>
      </c>
      <c r="T846" s="388">
        <v>1</v>
      </c>
      <c r="U846" s="388">
        <v>1</v>
      </c>
      <c r="V846" s="388">
        <v>1</v>
      </c>
      <c r="W846" s="388">
        <v>1</v>
      </c>
      <c r="X846" s="388" t="s">
        <v>4480</v>
      </c>
      <c r="Y846" s="388" t="s">
        <v>2085</v>
      </c>
      <c r="Z846" s="400">
        <v>42080</v>
      </c>
      <c r="AA846" s="400">
        <v>42083</v>
      </c>
      <c r="AB846" s="388" t="s">
        <v>109</v>
      </c>
      <c r="AC846" s="388" t="s">
        <v>4660</v>
      </c>
      <c r="AD846" s="388">
        <v>2</v>
      </c>
      <c r="AE846" s="388">
        <v>2</v>
      </c>
      <c r="AF846" s="388">
        <v>2</v>
      </c>
      <c r="AG846" s="388" t="s">
        <v>96</v>
      </c>
      <c r="AH846" s="388">
        <v>2</v>
      </c>
      <c r="AI846" s="388" t="s">
        <v>118</v>
      </c>
    </row>
    <row r="847" spans="1:35" ht="12.75" customHeight="1" x14ac:dyDescent="0.2">
      <c r="A847" s="397" t="str">
        <f t="shared" si="13"/>
        <v>Ofsted Webpage</v>
      </c>
      <c r="B847" s="388">
        <v>130688</v>
      </c>
      <c r="C847" s="388">
        <v>106596</v>
      </c>
      <c r="D847" s="388">
        <v>10000560</v>
      </c>
      <c r="E847" s="388" t="s">
        <v>1360</v>
      </c>
      <c r="F847" s="388" t="s">
        <v>107</v>
      </c>
      <c r="G847" s="388" t="s">
        <v>11</v>
      </c>
      <c r="H847" s="388" t="s">
        <v>219</v>
      </c>
      <c r="I847" s="388" t="s">
        <v>177</v>
      </c>
      <c r="J847" s="388" t="s">
        <v>177</v>
      </c>
      <c r="K847" s="400" t="s">
        <v>195</v>
      </c>
      <c r="L847" s="388" t="s">
        <v>195</v>
      </c>
      <c r="M847" s="403">
        <v>10004744</v>
      </c>
      <c r="N847" s="388" t="s">
        <v>109</v>
      </c>
      <c r="O847" s="388" t="s">
        <v>104</v>
      </c>
      <c r="P847" s="400">
        <v>42493</v>
      </c>
      <c r="Q847" s="400">
        <v>42496</v>
      </c>
      <c r="R847" s="400">
        <v>42528</v>
      </c>
      <c r="S847" s="388">
        <v>2</v>
      </c>
      <c r="T847" s="388">
        <v>2</v>
      </c>
      <c r="U847" s="388">
        <v>2</v>
      </c>
      <c r="V847" s="388">
        <v>2</v>
      </c>
      <c r="W847" s="388">
        <v>2</v>
      </c>
      <c r="X847" s="388" t="s">
        <v>4480</v>
      </c>
      <c r="Y847" s="401" t="s">
        <v>3796</v>
      </c>
      <c r="Z847" s="400">
        <v>41414</v>
      </c>
      <c r="AA847" s="400">
        <v>41418</v>
      </c>
      <c r="AB847" s="388" t="s">
        <v>109</v>
      </c>
      <c r="AC847" s="388" t="s">
        <v>4660</v>
      </c>
      <c r="AD847" s="388">
        <v>2</v>
      </c>
      <c r="AE847" s="388">
        <v>1</v>
      </c>
      <c r="AF847" s="388">
        <v>2</v>
      </c>
      <c r="AG847" s="388" t="s">
        <v>96</v>
      </c>
      <c r="AH847" s="388">
        <v>2</v>
      </c>
      <c r="AI847" s="388" t="s">
        <v>4537</v>
      </c>
    </row>
    <row r="848" spans="1:35" ht="12.75" customHeight="1" x14ac:dyDescent="0.2">
      <c r="A848" s="397" t="str">
        <f t="shared" si="13"/>
        <v>Ofsted Webpage</v>
      </c>
      <c r="B848" s="388">
        <v>130689</v>
      </c>
      <c r="C848" s="388">
        <v>106602</v>
      </c>
      <c r="D848" s="388">
        <v>10002412</v>
      </c>
      <c r="E848" s="388" t="s">
        <v>5108</v>
      </c>
      <c r="F848" s="388" t="s">
        <v>107</v>
      </c>
      <c r="G848" s="388" t="s">
        <v>11</v>
      </c>
      <c r="H848" s="388" t="s">
        <v>219</v>
      </c>
      <c r="I848" s="388" t="s">
        <v>177</v>
      </c>
      <c r="J848" s="388" t="s">
        <v>177</v>
      </c>
      <c r="K848" s="400" t="s">
        <v>195</v>
      </c>
      <c r="L848" s="388" t="s">
        <v>195</v>
      </c>
      <c r="M848" s="403" t="s">
        <v>5109</v>
      </c>
      <c r="N848" s="388" t="s">
        <v>4674</v>
      </c>
      <c r="O848" s="388" t="s">
        <v>104</v>
      </c>
      <c r="P848" s="400">
        <v>40861</v>
      </c>
      <c r="Q848" s="400">
        <v>40865</v>
      </c>
      <c r="R848" s="400">
        <v>40900</v>
      </c>
      <c r="S848" s="388">
        <v>1</v>
      </c>
      <c r="T848" s="388">
        <v>1</v>
      </c>
      <c r="U848" s="388">
        <v>2</v>
      </c>
      <c r="V848" s="388" t="s">
        <v>96</v>
      </c>
      <c r="W848" s="388">
        <v>1</v>
      </c>
      <c r="X848" s="388" t="s">
        <v>96</v>
      </c>
      <c r="Y848" s="401" t="s">
        <v>5110</v>
      </c>
      <c r="Z848" s="400">
        <v>39412</v>
      </c>
      <c r="AA848" s="400">
        <v>39416</v>
      </c>
      <c r="AB848" s="388" t="s">
        <v>4674</v>
      </c>
      <c r="AC848" s="388" t="s">
        <v>4660</v>
      </c>
      <c r="AD848" s="388">
        <v>3</v>
      </c>
      <c r="AE848" s="388">
        <v>2</v>
      </c>
      <c r="AF848" s="388">
        <v>3</v>
      </c>
      <c r="AG848" s="388" t="s">
        <v>96</v>
      </c>
      <c r="AH848" s="388">
        <v>3</v>
      </c>
      <c r="AI848" s="388" t="s">
        <v>118</v>
      </c>
    </row>
    <row r="849" spans="1:35" ht="12.75" customHeight="1" x14ac:dyDescent="0.2">
      <c r="A849" s="397" t="str">
        <f t="shared" si="13"/>
        <v>Ofsted Webpage</v>
      </c>
      <c r="B849" s="388">
        <v>130690</v>
      </c>
      <c r="C849" s="388">
        <v>108468</v>
      </c>
      <c r="D849" s="388">
        <v>10000944</v>
      </c>
      <c r="E849" s="388" t="s">
        <v>218</v>
      </c>
      <c r="F849" s="388" t="s">
        <v>107</v>
      </c>
      <c r="G849" s="388" t="s">
        <v>11</v>
      </c>
      <c r="H849" s="388" t="s">
        <v>219</v>
      </c>
      <c r="I849" s="388" t="s">
        <v>177</v>
      </c>
      <c r="J849" s="388" t="s">
        <v>177</v>
      </c>
      <c r="K849" s="400" t="s">
        <v>195</v>
      </c>
      <c r="L849" s="388" t="s">
        <v>195</v>
      </c>
      <c r="M849" s="403">
        <v>10022532</v>
      </c>
      <c r="N849" s="388" t="s">
        <v>109</v>
      </c>
      <c r="O849" s="388" t="s">
        <v>104</v>
      </c>
      <c r="P849" s="400">
        <v>42766</v>
      </c>
      <c r="Q849" s="400">
        <v>42769</v>
      </c>
      <c r="R849" s="400">
        <v>42800</v>
      </c>
      <c r="S849" s="388">
        <v>2</v>
      </c>
      <c r="T849" s="388">
        <v>2</v>
      </c>
      <c r="U849" s="388">
        <v>2</v>
      </c>
      <c r="V849" s="388">
        <v>2</v>
      </c>
      <c r="W849" s="388">
        <v>2</v>
      </c>
      <c r="X849" s="388" t="s">
        <v>4480</v>
      </c>
      <c r="Y849" s="401" t="s">
        <v>5111</v>
      </c>
      <c r="Z849" s="400">
        <v>39575</v>
      </c>
      <c r="AA849" s="400">
        <v>39576</v>
      </c>
      <c r="AB849" s="388" t="s">
        <v>4666</v>
      </c>
      <c r="AC849" s="388" t="s">
        <v>4660</v>
      </c>
      <c r="AD849" s="388">
        <v>1</v>
      </c>
      <c r="AE849" s="388">
        <v>1</v>
      </c>
      <c r="AF849" s="388">
        <v>1</v>
      </c>
      <c r="AG849" s="388" t="s">
        <v>96</v>
      </c>
      <c r="AH849" s="388">
        <v>1</v>
      </c>
      <c r="AI849" s="388" t="s">
        <v>139</v>
      </c>
    </row>
    <row r="850" spans="1:35" ht="12.75" customHeight="1" x14ac:dyDescent="0.2">
      <c r="A850" s="397" t="str">
        <f t="shared" si="13"/>
        <v>Ofsted Webpage</v>
      </c>
      <c r="B850" s="388">
        <v>130691</v>
      </c>
      <c r="C850" s="388">
        <v>108469</v>
      </c>
      <c r="D850" s="388">
        <v>10000256</v>
      </c>
      <c r="E850" s="388" t="s">
        <v>5112</v>
      </c>
      <c r="F850" s="388" t="s">
        <v>100</v>
      </c>
      <c r="G850" s="388" t="s">
        <v>11</v>
      </c>
      <c r="H850" s="388" t="s">
        <v>219</v>
      </c>
      <c r="I850" s="388" t="s">
        <v>177</v>
      </c>
      <c r="J850" s="388" t="s">
        <v>177</v>
      </c>
      <c r="K850" s="400" t="s">
        <v>195</v>
      </c>
      <c r="L850" s="388" t="s">
        <v>195</v>
      </c>
      <c r="M850" s="403" t="s">
        <v>5113</v>
      </c>
      <c r="N850" s="388" t="s">
        <v>5007</v>
      </c>
      <c r="O850" s="388" t="s">
        <v>104</v>
      </c>
      <c r="P850" s="400">
        <v>40085</v>
      </c>
      <c r="Q850" s="400">
        <v>40088</v>
      </c>
      <c r="R850" s="400">
        <v>40134</v>
      </c>
      <c r="S850" s="388">
        <v>1</v>
      </c>
      <c r="T850" s="388">
        <v>1</v>
      </c>
      <c r="U850" s="388">
        <v>2</v>
      </c>
      <c r="V850" s="388" t="s">
        <v>96</v>
      </c>
      <c r="W850" s="388">
        <v>1</v>
      </c>
      <c r="X850" s="388" t="s">
        <v>96</v>
      </c>
      <c r="Y850" s="401" t="s">
        <v>5114</v>
      </c>
      <c r="Z850" s="400">
        <v>38852</v>
      </c>
      <c r="AA850" s="400">
        <v>38856</v>
      </c>
      <c r="AB850" s="388" t="s">
        <v>4666</v>
      </c>
      <c r="AC850" s="388" t="s">
        <v>4660</v>
      </c>
      <c r="AD850" s="388">
        <v>1</v>
      </c>
      <c r="AE850" s="388">
        <v>1</v>
      </c>
      <c r="AF850" s="388">
        <v>2</v>
      </c>
      <c r="AG850" s="388" t="s">
        <v>96</v>
      </c>
      <c r="AH850" s="388">
        <v>1</v>
      </c>
      <c r="AI850" s="388" t="s">
        <v>4537</v>
      </c>
    </row>
    <row r="851" spans="1:35" ht="12.75" customHeight="1" x14ac:dyDescent="0.2">
      <c r="A851" s="397" t="str">
        <f t="shared" si="13"/>
        <v>Ofsted Webpage</v>
      </c>
      <c r="B851" s="388">
        <v>130692</v>
      </c>
      <c r="C851" s="388">
        <v>108524</v>
      </c>
      <c r="D851" s="388">
        <v>10002143</v>
      </c>
      <c r="E851" s="388" t="s">
        <v>5115</v>
      </c>
      <c r="F851" s="388" t="s">
        <v>107</v>
      </c>
      <c r="G851" s="388" t="s">
        <v>11</v>
      </c>
      <c r="H851" s="388" t="s">
        <v>219</v>
      </c>
      <c r="I851" s="388" t="s">
        <v>177</v>
      </c>
      <c r="J851" s="388" t="s">
        <v>177</v>
      </c>
      <c r="K851" s="400" t="s">
        <v>195</v>
      </c>
      <c r="L851" s="388" t="s">
        <v>195</v>
      </c>
      <c r="M851" s="403" t="s">
        <v>5116</v>
      </c>
      <c r="N851" s="388" t="s">
        <v>4666</v>
      </c>
      <c r="O851" s="388" t="s">
        <v>104</v>
      </c>
      <c r="P851" s="400">
        <v>41050</v>
      </c>
      <c r="Q851" s="400">
        <v>41054</v>
      </c>
      <c r="R851" s="400">
        <v>41099</v>
      </c>
      <c r="S851" s="388">
        <v>1</v>
      </c>
      <c r="T851" s="388">
        <v>1</v>
      </c>
      <c r="U851" s="388">
        <v>2</v>
      </c>
      <c r="V851" s="388" t="s">
        <v>96</v>
      </c>
      <c r="W851" s="388">
        <v>1</v>
      </c>
      <c r="X851" s="388" t="s">
        <v>96</v>
      </c>
      <c r="Y851" s="401" t="s">
        <v>5117</v>
      </c>
      <c r="Z851" s="400">
        <v>38852</v>
      </c>
      <c r="AA851" s="400">
        <v>38856</v>
      </c>
      <c r="AB851" s="388" t="s">
        <v>4666</v>
      </c>
      <c r="AC851" s="388" t="s">
        <v>4660</v>
      </c>
      <c r="AD851" s="388">
        <v>2</v>
      </c>
      <c r="AE851" s="388">
        <v>2</v>
      </c>
      <c r="AF851" s="388">
        <v>2</v>
      </c>
      <c r="AG851" s="388" t="s">
        <v>96</v>
      </c>
      <c r="AH851" s="388">
        <v>2</v>
      </c>
      <c r="AI851" s="388" t="s">
        <v>118</v>
      </c>
    </row>
    <row r="852" spans="1:35" ht="12.75" customHeight="1" x14ac:dyDescent="0.2">
      <c r="A852" s="397" t="str">
        <f t="shared" si="13"/>
        <v>Ofsted Webpage</v>
      </c>
      <c r="B852" s="388">
        <v>130693</v>
      </c>
      <c r="C852" s="388">
        <v>108459</v>
      </c>
      <c r="D852" s="388">
        <v>10007928</v>
      </c>
      <c r="E852" s="388" t="s">
        <v>3798</v>
      </c>
      <c r="F852" s="388" t="s">
        <v>107</v>
      </c>
      <c r="G852" s="388" t="s">
        <v>11</v>
      </c>
      <c r="H852" s="388" t="s">
        <v>219</v>
      </c>
      <c r="I852" s="388" t="s">
        <v>177</v>
      </c>
      <c r="J852" s="388" t="s">
        <v>177</v>
      </c>
      <c r="K852" s="400" t="s">
        <v>195</v>
      </c>
      <c r="L852" s="388" t="s">
        <v>195</v>
      </c>
      <c r="M852" s="403">
        <v>10030681</v>
      </c>
      <c r="N852" s="388" t="s">
        <v>109</v>
      </c>
      <c r="O852" s="388" t="s">
        <v>117</v>
      </c>
      <c r="P852" s="400">
        <v>43011</v>
      </c>
      <c r="Q852" s="400">
        <v>43014</v>
      </c>
      <c r="R852" s="400">
        <v>43049</v>
      </c>
      <c r="S852" s="388">
        <v>1</v>
      </c>
      <c r="T852" s="388">
        <v>1</v>
      </c>
      <c r="U852" s="388">
        <v>1</v>
      </c>
      <c r="V852" s="388">
        <v>1</v>
      </c>
      <c r="W852" s="388">
        <v>1</v>
      </c>
      <c r="X852" s="388" t="s">
        <v>4480</v>
      </c>
      <c r="Y852" s="401" t="s">
        <v>3799</v>
      </c>
      <c r="Z852" s="400">
        <v>41393</v>
      </c>
      <c r="AA852" s="400">
        <v>41397</v>
      </c>
      <c r="AB852" s="388" t="s">
        <v>109</v>
      </c>
      <c r="AC852" s="388" t="s">
        <v>4660</v>
      </c>
      <c r="AD852" s="388">
        <v>2</v>
      </c>
      <c r="AE852" s="388">
        <v>2</v>
      </c>
      <c r="AF852" s="388">
        <v>2</v>
      </c>
      <c r="AG852" s="388" t="s">
        <v>96</v>
      </c>
      <c r="AH852" s="388">
        <v>2</v>
      </c>
      <c r="AI852" s="388" t="s">
        <v>118</v>
      </c>
    </row>
    <row r="853" spans="1:35" ht="12.75" customHeight="1" x14ac:dyDescent="0.2">
      <c r="A853" s="397" t="str">
        <f t="shared" si="13"/>
        <v>Ofsted Webpage</v>
      </c>
      <c r="B853" s="388">
        <v>130695</v>
      </c>
      <c r="C853" s="388">
        <v>108488</v>
      </c>
      <c r="D853" s="388">
        <v>10005979</v>
      </c>
      <c r="E853" s="388" t="s">
        <v>5118</v>
      </c>
      <c r="F853" s="388" t="s">
        <v>107</v>
      </c>
      <c r="G853" s="388" t="s">
        <v>11</v>
      </c>
      <c r="H853" s="388" t="s">
        <v>219</v>
      </c>
      <c r="I853" s="388" t="s">
        <v>177</v>
      </c>
      <c r="J853" s="388" t="s">
        <v>177</v>
      </c>
      <c r="K853" s="400" t="s">
        <v>195</v>
      </c>
      <c r="L853" s="388" t="s">
        <v>195</v>
      </c>
      <c r="M853" s="403" t="s">
        <v>195</v>
      </c>
      <c r="N853" s="388" t="s">
        <v>195</v>
      </c>
      <c r="O853" s="388" t="s">
        <v>195</v>
      </c>
      <c r="P853" s="400" t="s">
        <v>195</v>
      </c>
      <c r="Q853" s="400" t="s">
        <v>195</v>
      </c>
      <c r="R853" s="400" t="s">
        <v>195</v>
      </c>
      <c r="S853" s="388" t="s">
        <v>195</v>
      </c>
      <c r="T853" s="388" t="s">
        <v>195</v>
      </c>
      <c r="U853" s="388" t="s">
        <v>195</v>
      </c>
      <c r="V853" s="388" t="s">
        <v>195</v>
      </c>
      <c r="W853" s="388" t="s">
        <v>195</v>
      </c>
      <c r="X853" s="388" t="s">
        <v>195</v>
      </c>
      <c r="Y853" s="401" t="s">
        <v>195</v>
      </c>
      <c r="Z853" s="400" t="s">
        <v>195</v>
      </c>
      <c r="AA853" s="400" t="s">
        <v>195</v>
      </c>
      <c r="AB853" s="388" t="s">
        <v>195</v>
      </c>
      <c r="AC853" s="388" t="s">
        <v>195</v>
      </c>
      <c r="AD853" s="388" t="s">
        <v>195</v>
      </c>
      <c r="AE853" s="388" t="s">
        <v>195</v>
      </c>
      <c r="AF853" s="388" t="s">
        <v>195</v>
      </c>
      <c r="AG853" s="388" t="s">
        <v>195</v>
      </c>
      <c r="AH853" s="388" t="s">
        <v>195</v>
      </c>
      <c r="AI853" s="388" t="s">
        <v>195</v>
      </c>
    </row>
    <row r="854" spans="1:35" ht="12.75" customHeight="1" x14ac:dyDescent="0.2">
      <c r="A854" s="397" t="str">
        <f t="shared" si="13"/>
        <v>Ofsted Webpage</v>
      </c>
      <c r="B854" s="388">
        <v>130696</v>
      </c>
      <c r="C854" s="388">
        <v>106614</v>
      </c>
      <c r="D854" s="388">
        <v>10006020</v>
      </c>
      <c r="E854" s="388" t="s">
        <v>3943</v>
      </c>
      <c r="F854" s="388" t="s">
        <v>107</v>
      </c>
      <c r="G854" s="388" t="s">
        <v>11</v>
      </c>
      <c r="H854" s="388" t="s">
        <v>235</v>
      </c>
      <c r="I854" s="388" t="s">
        <v>177</v>
      </c>
      <c r="J854" s="388" t="s">
        <v>177</v>
      </c>
      <c r="K854" s="400" t="s">
        <v>195</v>
      </c>
      <c r="L854" s="388" t="s">
        <v>195</v>
      </c>
      <c r="M854" s="403">
        <v>10022530</v>
      </c>
      <c r="N854" s="388" t="s">
        <v>109</v>
      </c>
      <c r="O854" s="388" t="s">
        <v>104</v>
      </c>
      <c r="P854" s="400">
        <v>42822</v>
      </c>
      <c r="Q854" s="400">
        <v>42825</v>
      </c>
      <c r="R854" s="400">
        <v>42864</v>
      </c>
      <c r="S854" s="388">
        <v>3</v>
      </c>
      <c r="T854" s="388">
        <v>3</v>
      </c>
      <c r="U854" s="388">
        <v>3</v>
      </c>
      <c r="V854" s="388">
        <v>3</v>
      </c>
      <c r="W854" s="388">
        <v>3</v>
      </c>
      <c r="X854" s="388" t="s">
        <v>4480</v>
      </c>
      <c r="Y854" s="401" t="s">
        <v>5119</v>
      </c>
      <c r="Z854" s="400">
        <v>40609</v>
      </c>
      <c r="AA854" s="400">
        <v>40613</v>
      </c>
      <c r="AB854" s="388" t="s">
        <v>4674</v>
      </c>
      <c r="AC854" s="388" t="s">
        <v>4660</v>
      </c>
      <c r="AD854" s="388">
        <v>2</v>
      </c>
      <c r="AE854" s="388">
        <v>2</v>
      </c>
      <c r="AF854" s="388">
        <v>2</v>
      </c>
      <c r="AG854" s="388" t="s">
        <v>96</v>
      </c>
      <c r="AH854" s="388">
        <v>2</v>
      </c>
      <c r="AI854" s="388" t="s">
        <v>139</v>
      </c>
    </row>
    <row r="855" spans="1:35" ht="12.75" customHeight="1" x14ac:dyDescent="0.2">
      <c r="A855" s="397" t="str">
        <f t="shared" si="13"/>
        <v>Ofsted Webpage</v>
      </c>
      <c r="B855" s="388">
        <v>130697</v>
      </c>
      <c r="C855" s="388">
        <v>110218</v>
      </c>
      <c r="D855" s="388">
        <v>10007945</v>
      </c>
      <c r="E855" s="388" t="s">
        <v>4568</v>
      </c>
      <c r="F855" s="388" t="s">
        <v>107</v>
      </c>
      <c r="G855" s="388" t="s">
        <v>11</v>
      </c>
      <c r="H855" s="388" t="s">
        <v>975</v>
      </c>
      <c r="I855" s="388" t="s">
        <v>177</v>
      </c>
      <c r="J855" s="388" t="s">
        <v>177</v>
      </c>
      <c r="K855" s="400" t="s">
        <v>195</v>
      </c>
      <c r="L855" s="388" t="s">
        <v>195</v>
      </c>
      <c r="M855" s="403">
        <v>10047082</v>
      </c>
      <c r="N855" s="388" t="s">
        <v>109</v>
      </c>
      <c r="O855" s="388" t="s">
        <v>104</v>
      </c>
      <c r="P855" s="400">
        <v>43213</v>
      </c>
      <c r="Q855" s="400">
        <v>43216</v>
      </c>
      <c r="R855" s="400">
        <v>43258</v>
      </c>
      <c r="S855" s="388">
        <v>3</v>
      </c>
      <c r="T855" s="388">
        <v>3</v>
      </c>
      <c r="U855" s="388">
        <v>3</v>
      </c>
      <c r="V855" s="388">
        <v>3</v>
      </c>
      <c r="W855" s="388">
        <v>3</v>
      </c>
      <c r="X855" s="388" t="s">
        <v>4480</v>
      </c>
      <c r="Y855" s="401" t="s">
        <v>4569</v>
      </c>
      <c r="Z855" s="400">
        <v>40672</v>
      </c>
      <c r="AA855" s="400">
        <v>40676</v>
      </c>
      <c r="AB855" s="388" t="s">
        <v>4666</v>
      </c>
      <c r="AC855" s="388" t="s">
        <v>4660</v>
      </c>
      <c r="AD855" s="388">
        <v>1</v>
      </c>
      <c r="AE855" s="388">
        <v>1</v>
      </c>
      <c r="AF855" s="388">
        <v>2</v>
      </c>
      <c r="AG855" s="388" t="s">
        <v>96</v>
      </c>
      <c r="AH855" s="388">
        <v>1</v>
      </c>
      <c r="AI855" s="388" t="s">
        <v>139</v>
      </c>
    </row>
    <row r="856" spans="1:35" ht="12.75" customHeight="1" x14ac:dyDescent="0.2">
      <c r="A856" s="397" t="str">
        <f t="shared" si="13"/>
        <v>Ofsted Webpage</v>
      </c>
      <c r="B856" s="388">
        <v>130698</v>
      </c>
      <c r="C856" s="388">
        <v>106618</v>
      </c>
      <c r="D856" s="388">
        <v>10006050</v>
      </c>
      <c r="E856" s="388" t="s">
        <v>2903</v>
      </c>
      <c r="F856" s="388" t="s">
        <v>274</v>
      </c>
      <c r="G856" s="388" t="s">
        <v>11</v>
      </c>
      <c r="H856" s="388" t="s">
        <v>219</v>
      </c>
      <c r="I856" s="388" t="s">
        <v>177</v>
      </c>
      <c r="J856" s="388" t="s">
        <v>177</v>
      </c>
      <c r="K856" s="400">
        <v>43133</v>
      </c>
      <c r="L856" s="388">
        <v>1</v>
      </c>
      <c r="M856" s="403" t="s">
        <v>2904</v>
      </c>
      <c r="N856" s="388" t="s">
        <v>109</v>
      </c>
      <c r="O856" s="388" t="s">
        <v>104</v>
      </c>
      <c r="P856" s="400">
        <v>41680</v>
      </c>
      <c r="Q856" s="400">
        <v>41684</v>
      </c>
      <c r="R856" s="400">
        <v>41719</v>
      </c>
      <c r="S856" s="388">
        <v>2</v>
      </c>
      <c r="T856" s="388">
        <v>2</v>
      </c>
      <c r="U856" s="388">
        <v>2</v>
      </c>
      <c r="V856" s="388" t="s">
        <v>96</v>
      </c>
      <c r="W856" s="388">
        <v>2</v>
      </c>
      <c r="X856" s="388" t="s">
        <v>96</v>
      </c>
      <c r="Y856" s="401" t="s">
        <v>5120</v>
      </c>
      <c r="Z856" s="400">
        <v>39566</v>
      </c>
      <c r="AA856" s="400">
        <v>39570</v>
      </c>
      <c r="AB856" s="388" t="s">
        <v>5121</v>
      </c>
      <c r="AC856" s="388" t="s">
        <v>4660</v>
      </c>
      <c r="AD856" s="388">
        <v>2</v>
      </c>
      <c r="AE856" s="388">
        <v>2</v>
      </c>
      <c r="AF856" s="388">
        <v>2</v>
      </c>
      <c r="AG856" s="388" t="s">
        <v>96</v>
      </c>
      <c r="AH856" s="388">
        <v>3</v>
      </c>
      <c r="AI856" s="388" t="s">
        <v>4537</v>
      </c>
    </row>
    <row r="857" spans="1:35" ht="12.75" customHeight="1" x14ac:dyDescent="0.2">
      <c r="A857" s="397" t="str">
        <f t="shared" si="13"/>
        <v>Ofsted Webpage</v>
      </c>
      <c r="B857" s="388">
        <v>130699</v>
      </c>
      <c r="C857" s="388">
        <v>108382</v>
      </c>
      <c r="D857" s="388">
        <v>10006958</v>
      </c>
      <c r="E857" s="388" t="s">
        <v>3961</v>
      </c>
      <c r="F857" s="388" t="s">
        <v>107</v>
      </c>
      <c r="G857" s="388" t="s">
        <v>11</v>
      </c>
      <c r="H857" s="388" t="s">
        <v>219</v>
      </c>
      <c r="I857" s="388" t="s">
        <v>177</v>
      </c>
      <c r="J857" s="388" t="s">
        <v>177</v>
      </c>
      <c r="K857" s="400" t="s">
        <v>195</v>
      </c>
      <c r="L857" s="388" t="s">
        <v>195</v>
      </c>
      <c r="M857" s="403">
        <v>10030775</v>
      </c>
      <c r="N857" s="388" t="s">
        <v>121</v>
      </c>
      <c r="O857" s="388" t="s">
        <v>104</v>
      </c>
      <c r="P857" s="400">
        <v>42892</v>
      </c>
      <c r="Q857" s="400">
        <v>42895</v>
      </c>
      <c r="R857" s="400">
        <v>42934</v>
      </c>
      <c r="S857" s="388">
        <v>3</v>
      </c>
      <c r="T857" s="388">
        <v>3</v>
      </c>
      <c r="U857" s="388">
        <v>3</v>
      </c>
      <c r="V857" s="388">
        <v>3</v>
      </c>
      <c r="W857" s="388">
        <v>3</v>
      </c>
      <c r="X857" s="388" t="s">
        <v>4480</v>
      </c>
      <c r="Y857" s="401" t="s">
        <v>2088</v>
      </c>
      <c r="Z857" s="400">
        <v>42122</v>
      </c>
      <c r="AA857" s="400">
        <v>42125</v>
      </c>
      <c r="AB857" s="388" t="s">
        <v>1369</v>
      </c>
      <c r="AC857" s="388" t="s">
        <v>4660</v>
      </c>
      <c r="AD857" s="388">
        <v>4</v>
      </c>
      <c r="AE857" s="388">
        <v>4</v>
      </c>
      <c r="AF857" s="388">
        <v>4</v>
      </c>
      <c r="AG857" s="388" t="s">
        <v>96</v>
      </c>
      <c r="AH857" s="388">
        <v>4</v>
      </c>
      <c r="AI857" s="388" t="s">
        <v>118</v>
      </c>
    </row>
    <row r="858" spans="1:35" ht="12.75" customHeight="1" x14ac:dyDescent="0.2">
      <c r="A858" s="397" t="str">
        <f t="shared" si="13"/>
        <v>Ofsted Webpage</v>
      </c>
      <c r="B858" s="388">
        <v>130701</v>
      </c>
      <c r="C858" s="388">
        <v>108437</v>
      </c>
      <c r="D858" s="388">
        <v>10000552</v>
      </c>
      <c r="E858" s="388" t="s">
        <v>1364</v>
      </c>
      <c r="F858" s="388" t="s">
        <v>100</v>
      </c>
      <c r="G858" s="388" t="s">
        <v>11</v>
      </c>
      <c r="H858" s="388" t="s">
        <v>219</v>
      </c>
      <c r="I858" s="388" t="s">
        <v>177</v>
      </c>
      <c r="J858" s="388" t="s">
        <v>177</v>
      </c>
      <c r="K858" s="400">
        <v>42488</v>
      </c>
      <c r="L858" s="388">
        <v>1</v>
      </c>
      <c r="M858" s="403" t="s">
        <v>5122</v>
      </c>
      <c r="N858" s="388" t="s">
        <v>5007</v>
      </c>
      <c r="O858" s="388" t="s">
        <v>104</v>
      </c>
      <c r="P858" s="400">
        <v>40211</v>
      </c>
      <c r="Q858" s="400">
        <v>40214</v>
      </c>
      <c r="R858" s="400">
        <v>40249</v>
      </c>
      <c r="S858" s="388">
        <v>2</v>
      </c>
      <c r="T858" s="388">
        <v>1</v>
      </c>
      <c r="U858" s="388">
        <v>2</v>
      </c>
      <c r="V858" s="388" t="s">
        <v>96</v>
      </c>
      <c r="W858" s="388">
        <v>2</v>
      </c>
      <c r="X858" s="388" t="s">
        <v>96</v>
      </c>
      <c r="Y858" s="401" t="s">
        <v>5123</v>
      </c>
      <c r="Z858" s="400">
        <v>38775</v>
      </c>
      <c r="AA858" s="400">
        <v>38779</v>
      </c>
      <c r="AB858" s="388" t="s">
        <v>5007</v>
      </c>
      <c r="AC858" s="388" t="s">
        <v>4660</v>
      </c>
      <c r="AD858" s="388">
        <v>2</v>
      </c>
      <c r="AE858" s="388">
        <v>2</v>
      </c>
      <c r="AF858" s="388">
        <v>2</v>
      </c>
      <c r="AG858" s="388" t="s">
        <v>96</v>
      </c>
      <c r="AH858" s="388">
        <v>1</v>
      </c>
      <c r="AI858" s="388" t="s">
        <v>4537</v>
      </c>
    </row>
    <row r="859" spans="1:35" ht="12.75" customHeight="1" x14ac:dyDescent="0.2">
      <c r="A859" s="397" t="str">
        <f t="shared" si="13"/>
        <v>Ofsted Webpage</v>
      </c>
      <c r="B859" s="388">
        <v>130704</v>
      </c>
      <c r="C859" s="388">
        <v>108416</v>
      </c>
      <c r="D859" s="388">
        <v>10003427</v>
      </c>
      <c r="E859" s="388" t="s">
        <v>234</v>
      </c>
      <c r="F859" s="388" t="s">
        <v>100</v>
      </c>
      <c r="G859" s="388" t="s">
        <v>11</v>
      </c>
      <c r="H859" s="388" t="s">
        <v>235</v>
      </c>
      <c r="I859" s="388" t="s">
        <v>177</v>
      </c>
      <c r="J859" s="388" t="s">
        <v>177</v>
      </c>
      <c r="K859" s="400" t="s">
        <v>195</v>
      </c>
      <c r="L859" s="388" t="s">
        <v>195</v>
      </c>
      <c r="M859" s="403">
        <v>10022526</v>
      </c>
      <c r="N859" s="388" t="s">
        <v>103</v>
      </c>
      <c r="O859" s="388" t="s">
        <v>104</v>
      </c>
      <c r="P859" s="400">
        <v>42766</v>
      </c>
      <c r="Q859" s="400">
        <v>42768</v>
      </c>
      <c r="R859" s="400">
        <v>42796</v>
      </c>
      <c r="S859" s="388">
        <v>3</v>
      </c>
      <c r="T859" s="388">
        <v>3</v>
      </c>
      <c r="U859" s="388">
        <v>3</v>
      </c>
      <c r="V859" s="388">
        <v>3</v>
      </c>
      <c r="W859" s="388">
        <v>3</v>
      </c>
      <c r="X859" s="388" t="s">
        <v>4480</v>
      </c>
      <c r="Y859" s="401" t="s">
        <v>236</v>
      </c>
      <c r="Z859" s="400">
        <v>41548</v>
      </c>
      <c r="AA859" s="400">
        <v>41551</v>
      </c>
      <c r="AB859" s="388" t="s">
        <v>103</v>
      </c>
      <c r="AC859" s="388" t="s">
        <v>4660</v>
      </c>
      <c r="AD859" s="388">
        <v>2</v>
      </c>
      <c r="AE859" s="388">
        <v>2</v>
      </c>
      <c r="AF859" s="388">
        <v>2</v>
      </c>
      <c r="AG859" s="388" t="s">
        <v>96</v>
      </c>
      <c r="AH859" s="388">
        <v>2</v>
      </c>
      <c r="AI859" s="388" t="s">
        <v>139</v>
      </c>
    </row>
    <row r="860" spans="1:35" ht="12.75" customHeight="1" x14ac:dyDescent="0.2">
      <c r="A860" s="397" t="str">
        <f t="shared" si="13"/>
        <v>Ofsted Webpage</v>
      </c>
      <c r="B860" s="388">
        <v>130706</v>
      </c>
      <c r="C860" s="388">
        <v>108402</v>
      </c>
      <c r="D860" s="388">
        <v>10005158</v>
      </c>
      <c r="E860" s="388" t="s">
        <v>3807</v>
      </c>
      <c r="F860" s="388" t="s">
        <v>100</v>
      </c>
      <c r="G860" s="388" t="s">
        <v>11</v>
      </c>
      <c r="H860" s="388" t="s">
        <v>975</v>
      </c>
      <c r="I860" s="388" t="s">
        <v>177</v>
      </c>
      <c r="J860" s="388" t="s">
        <v>177</v>
      </c>
      <c r="K860" s="400">
        <v>42825</v>
      </c>
      <c r="L860" s="388">
        <v>1</v>
      </c>
      <c r="M860" s="403" t="s">
        <v>3808</v>
      </c>
      <c r="N860" s="388" t="s">
        <v>103</v>
      </c>
      <c r="O860" s="388" t="s">
        <v>104</v>
      </c>
      <c r="P860" s="400">
        <v>41345</v>
      </c>
      <c r="Q860" s="400">
        <v>41348</v>
      </c>
      <c r="R860" s="400">
        <v>41387</v>
      </c>
      <c r="S860" s="388">
        <v>2</v>
      </c>
      <c r="T860" s="388">
        <v>2</v>
      </c>
      <c r="U860" s="388">
        <v>2</v>
      </c>
      <c r="V860" s="388" t="s">
        <v>96</v>
      </c>
      <c r="W860" s="388">
        <v>2</v>
      </c>
      <c r="X860" s="388" t="s">
        <v>96</v>
      </c>
      <c r="Y860" s="401" t="s">
        <v>5124</v>
      </c>
      <c r="Z860" s="400">
        <v>40323</v>
      </c>
      <c r="AA860" s="400">
        <v>40326</v>
      </c>
      <c r="AB860" s="388" t="s">
        <v>5007</v>
      </c>
      <c r="AC860" s="388" t="s">
        <v>4660</v>
      </c>
      <c r="AD860" s="388">
        <v>3</v>
      </c>
      <c r="AE860" s="388">
        <v>2</v>
      </c>
      <c r="AF860" s="388">
        <v>2</v>
      </c>
      <c r="AG860" s="388" t="s">
        <v>96</v>
      </c>
      <c r="AH860" s="388">
        <v>3</v>
      </c>
      <c r="AI860" s="388" t="s">
        <v>118</v>
      </c>
    </row>
    <row r="861" spans="1:35" ht="12.75" customHeight="1" x14ac:dyDescent="0.2">
      <c r="A861" s="397" t="str">
        <f t="shared" si="13"/>
        <v>Ofsted Webpage</v>
      </c>
      <c r="B861" s="388">
        <v>130708</v>
      </c>
      <c r="C861" s="388">
        <v>108405</v>
      </c>
      <c r="D861" s="388">
        <v>10005072</v>
      </c>
      <c r="E861" s="388" t="s">
        <v>5125</v>
      </c>
      <c r="F861" s="388" t="s">
        <v>100</v>
      </c>
      <c r="G861" s="388" t="s">
        <v>11</v>
      </c>
      <c r="H861" s="388" t="s">
        <v>219</v>
      </c>
      <c r="I861" s="388" t="s">
        <v>177</v>
      </c>
      <c r="J861" s="388" t="s">
        <v>177</v>
      </c>
      <c r="K861" s="400" t="s">
        <v>195</v>
      </c>
      <c r="L861" s="388" t="s">
        <v>195</v>
      </c>
      <c r="M861" s="403" t="s">
        <v>5126</v>
      </c>
      <c r="N861" s="388" t="s">
        <v>5007</v>
      </c>
      <c r="O861" s="388" t="s">
        <v>104</v>
      </c>
      <c r="P861" s="400">
        <v>39533</v>
      </c>
      <c r="Q861" s="400">
        <v>39534</v>
      </c>
      <c r="R861" s="400">
        <v>39584</v>
      </c>
      <c r="S861" s="388">
        <v>1</v>
      </c>
      <c r="T861" s="388">
        <v>1</v>
      </c>
      <c r="U861" s="388">
        <v>1</v>
      </c>
      <c r="V861" s="388" t="s">
        <v>96</v>
      </c>
      <c r="W861" s="388">
        <v>1</v>
      </c>
      <c r="X861" s="388" t="s">
        <v>96</v>
      </c>
      <c r="Y861" s="401" t="s">
        <v>195</v>
      </c>
      <c r="Z861" s="400" t="s">
        <v>195</v>
      </c>
      <c r="AA861" s="400" t="s">
        <v>195</v>
      </c>
      <c r="AB861" s="388" t="s">
        <v>195</v>
      </c>
      <c r="AC861" s="388" t="s">
        <v>195</v>
      </c>
      <c r="AD861" s="388" t="s">
        <v>195</v>
      </c>
      <c r="AE861" s="388" t="s">
        <v>195</v>
      </c>
      <c r="AF861" s="388" t="s">
        <v>195</v>
      </c>
      <c r="AG861" s="388" t="s">
        <v>195</v>
      </c>
      <c r="AH861" s="388" t="s">
        <v>195</v>
      </c>
      <c r="AI861" s="388" t="s">
        <v>4479</v>
      </c>
    </row>
    <row r="862" spans="1:35" ht="12.75" customHeight="1" x14ac:dyDescent="0.2">
      <c r="A862" s="397" t="str">
        <f t="shared" si="13"/>
        <v>Ofsted Webpage</v>
      </c>
      <c r="B862" s="388">
        <v>130710</v>
      </c>
      <c r="C862" s="388">
        <v>106633</v>
      </c>
      <c r="D862" s="388">
        <v>10003023</v>
      </c>
      <c r="E862" s="388" t="s">
        <v>1371</v>
      </c>
      <c r="F862" s="388" t="s">
        <v>107</v>
      </c>
      <c r="G862" s="388" t="s">
        <v>11</v>
      </c>
      <c r="H862" s="388" t="s">
        <v>700</v>
      </c>
      <c r="I862" s="388" t="s">
        <v>161</v>
      </c>
      <c r="J862" s="388" t="s">
        <v>161</v>
      </c>
      <c r="K862" s="400">
        <v>42425</v>
      </c>
      <c r="L862" s="388">
        <v>1</v>
      </c>
      <c r="M862" s="403" t="s">
        <v>5127</v>
      </c>
      <c r="N862" s="388" t="s">
        <v>4666</v>
      </c>
      <c r="O862" s="388" t="s">
        <v>104</v>
      </c>
      <c r="P862" s="400">
        <v>40315</v>
      </c>
      <c r="Q862" s="400">
        <v>40319</v>
      </c>
      <c r="R862" s="400">
        <v>40357</v>
      </c>
      <c r="S862" s="388">
        <v>2</v>
      </c>
      <c r="T862" s="388">
        <v>2</v>
      </c>
      <c r="U862" s="388">
        <v>2</v>
      </c>
      <c r="V862" s="388" t="s">
        <v>96</v>
      </c>
      <c r="W862" s="388">
        <v>2</v>
      </c>
      <c r="X862" s="388" t="s">
        <v>96</v>
      </c>
      <c r="Y862" s="401" t="s">
        <v>5128</v>
      </c>
      <c r="Z862" s="400">
        <v>38852</v>
      </c>
      <c r="AA862" s="400">
        <v>38856</v>
      </c>
      <c r="AB862" s="388" t="s">
        <v>4674</v>
      </c>
      <c r="AC862" s="388" t="s">
        <v>4660</v>
      </c>
      <c r="AD862" s="388">
        <v>2</v>
      </c>
      <c r="AE862" s="388">
        <v>2</v>
      </c>
      <c r="AF862" s="388">
        <v>3</v>
      </c>
      <c r="AG862" s="388" t="s">
        <v>96</v>
      </c>
      <c r="AH862" s="388">
        <v>2</v>
      </c>
      <c r="AI862" s="388" t="s">
        <v>4537</v>
      </c>
    </row>
    <row r="863" spans="1:35" ht="12.75" customHeight="1" x14ac:dyDescent="0.2">
      <c r="A863" s="397" t="str">
        <f t="shared" si="13"/>
        <v>Ofsted Webpage</v>
      </c>
      <c r="B863" s="388">
        <v>130713</v>
      </c>
      <c r="C863" s="388">
        <v>106641</v>
      </c>
      <c r="D863" s="388">
        <v>10007977</v>
      </c>
      <c r="E863" s="388" t="s">
        <v>1373</v>
      </c>
      <c r="F863" s="388" t="s">
        <v>107</v>
      </c>
      <c r="G863" s="388" t="s">
        <v>11</v>
      </c>
      <c r="H863" s="388" t="s">
        <v>382</v>
      </c>
      <c r="I863" s="388" t="s">
        <v>161</v>
      </c>
      <c r="J863" s="388" t="s">
        <v>161</v>
      </c>
      <c r="K863" s="400" t="s">
        <v>195</v>
      </c>
      <c r="L863" s="388" t="s">
        <v>195</v>
      </c>
      <c r="M863" s="403">
        <v>10041147</v>
      </c>
      <c r="N863" s="388" t="s">
        <v>146</v>
      </c>
      <c r="O863" s="388" t="s">
        <v>104</v>
      </c>
      <c r="P863" s="400">
        <v>43130</v>
      </c>
      <c r="Q863" s="400">
        <v>43133</v>
      </c>
      <c r="R863" s="400">
        <v>43166</v>
      </c>
      <c r="S863" s="388">
        <v>2</v>
      </c>
      <c r="T863" s="388">
        <v>2</v>
      </c>
      <c r="U863" s="388">
        <v>2</v>
      </c>
      <c r="V863" s="388">
        <v>2</v>
      </c>
      <c r="W863" s="388">
        <v>2</v>
      </c>
      <c r="X863" s="388" t="s">
        <v>4480</v>
      </c>
      <c r="Y863" s="401">
        <v>10005120</v>
      </c>
      <c r="Z863" s="400">
        <v>42437</v>
      </c>
      <c r="AA863" s="400">
        <v>42440</v>
      </c>
      <c r="AB863" s="388" t="s">
        <v>109</v>
      </c>
      <c r="AC863" s="388" t="s">
        <v>4660</v>
      </c>
      <c r="AD863" s="388">
        <v>3</v>
      </c>
      <c r="AE863" s="388">
        <v>3</v>
      </c>
      <c r="AF863" s="388">
        <v>3</v>
      </c>
      <c r="AG863" s="388">
        <v>3</v>
      </c>
      <c r="AH863" s="388">
        <v>3</v>
      </c>
      <c r="AI863" s="388" t="s">
        <v>118</v>
      </c>
    </row>
    <row r="864" spans="1:35" ht="12.75" customHeight="1" x14ac:dyDescent="0.2">
      <c r="A864" s="397" t="str">
        <f t="shared" si="13"/>
        <v>Ofsted Webpage</v>
      </c>
      <c r="B864" s="388">
        <v>130714</v>
      </c>
      <c r="C864" s="388">
        <v>108535</v>
      </c>
      <c r="D864" s="388">
        <v>10003022</v>
      </c>
      <c r="E864" s="388" t="s">
        <v>4638</v>
      </c>
      <c r="F864" s="388" t="s">
        <v>274</v>
      </c>
      <c r="G864" s="388" t="s">
        <v>11</v>
      </c>
      <c r="H864" s="388" t="s">
        <v>700</v>
      </c>
      <c r="I864" s="388" t="s">
        <v>161</v>
      </c>
      <c r="J864" s="388" t="s">
        <v>161</v>
      </c>
      <c r="K864" s="400">
        <v>43020</v>
      </c>
      <c r="L864" s="388">
        <v>1</v>
      </c>
      <c r="M864" s="403" t="s">
        <v>2924</v>
      </c>
      <c r="N864" s="388" t="s">
        <v>109</v>
      </c>
      <c r="O864" s="388" t="s">
        <v>104</v>
      </c>
      <c r="P864" s="400">
        <v>41548</v>
      </c>
      <c r="Q864" s="400">
        <v>41551</v>
      </c>
      <c r="R864" s="400">
        <v>41596</v>
      </c>
      <c r="S864" s="388">
        <v>2</v>
      </c>
      <c r="T864" s="388">
        <v>1</v>
      </c>
      <c r="U864" s="388">
        <v>2</v>
      </c>
      <c r="V864" s="388" t="s">
        <v>96</v>
      </c>
      <c r="W864" s="388">
        <v>2</v>
      </c>
      <c r="X864" s="388" t="s">
        <v>96</v>
      </c>
      <c r="Y864" s="401" t="s">
        <v>5129</v>
      </c>
      <c r="Z864" s="400">
        <v>41043</v>
      </c>
      <c r="AA864" s="400">
        <v>41047</v>
      </c>
      <c r="AB864" s="388" t="s">
        <v>5079</v>
      </c>
      <c r="AC864" s="388" t="s">
        <v>4660</v>
      </c>
      <c r="AD864" s="388">
        <v>3</v>
      </c>
      <c r="AE864" s="388">
        <v>3</v>
      </c>
      <c r="AF864" s="388">
        <v>3</v>
      </c>
      <c r="AG864" s="388" t="s">
        <v>96</v>
      </c>
      <c r="AH864" s="388">
        <v>3</v>
      </c>
      <c r="AI864" s="388" t="s">
        <v>118</v>
      </c>
    </row>
    <row r="865" spans="1:35" ht="12.75" customHeight="1" x14ac:dyDescent="0.2">
      <c r="A865" s="397" t="str">
        <f t="shared" si="13"/>
        <v>Ofsted Webpage</v>
      </c>
      <c r="B865" s="388">
        <v>130719</v>
      </c>
      <c r="C865" s="388">
        <v>108377</v>
      </c>
      <c r="D865" s="388">
        <v>10008025</v>
      </c>
      <c r="E865" s="388" t="s">
        <v>1375</v>
      </c>
      <c r="F865" s="388" t="s">
        <v>100</v>
      </c>
      <c r="G865" s="388" t="s">
        <v>11</v>
      </c>
      <c r="H865" s="388" t="s">
        <v>382</v>
      </c>
      <c r="I865" s="388" t="s">
        <v>161</v>
      </c>
      <c r="J865" s="388" t="s">
        <v>161</v>
      </c>
      <c r="K865" s="400">
        <v>42404</v>
      </c>
      <c r="L865" s="404">
        <v>1</v>
      </c>
      <c r="M865" s="403" t="s">
        <v>3814</v>
      </c>
      <c r="N865" s="400" t="s">
        <v>103</v>
      </c>
      <c r="O865" s="400" t="s">
        <v>104</v>
      </c>
      <c r="P865" s="400">
        <v>41191</v>
      </c>
      <c r="Q865" s="400">
        <v>41194</v>
      </c>
      <c r="R865" s="400">
        <v>41229</v>
      </c>
      <c r="S865" s="404">
        <v>2</v>
      </c>
      <c r="T865" s="404">
        <v>2</v>
      </c>
      <c r="U865" s="404">
        <v>2</v>
      </c>
      <c r="V865" s="404" t="s">
        <v>96</v>
      </c>
      <c r="W865" s="404">
        <v>2</v>
      </c>
      <c r="X865" s="400" t="s">
        <v>96</v>
      </c>
      <c r="Y865" s="402" t="s">
        <v>5130</v>
      </c>
      <c r="Z865" s="400">
        <v>39840</v>
      </c>
      <c r="AA865" s="400">
        <v>39841</v>
      </c>
      <c r="AB865" s="400" t="s">
        <v>5017</v>
      </c>
      <c r="AC865" s="400" t="s">
        <v>4660</v>
      </c>
      <c r="AD865" s="404">
        <v>2</v>
      </c>
      <c r="AE865" s="404">
        <v>2</v>
      </c>
      <c r="AF865" s="404">
        <v>2</v>
      </c>
      <c r="AG865" s="404" t="s">
        <v>96</v>
      </c>
      <c r="AH865" s="404">
        <v>2</v>
      </c>
      <c r="AI865" s="400" t="s">
        <v>4537</v>
      </c>
    </row>
    <row r="866" spans="1:35" ht="12.75" customHeight="1" x14ac:dyDescent="0.2">
      <c r="A866" s="397" t="str">
        <f t="shared" si="13"/>
        <v>Ofsted Webpage</v>
      </c>
      <c r="B866" s="388">
        <v>130720</v>
      </c>
      <c r="C866" s="388">
        <v>108477</v>
      </c>
      <c r="D866" s="388">
        <v>10007417</v>
      </c>
      <c r="E866" s="388" t="s">
        <v>3962</v>
      </c>
      <c r="F866" s="388" t="s">
        <v>107</v>
      </c>
      <c r="G866" s="388" t="s">
        <v>11</v>
      </c>
      <c r="H866" s="388" t="s">
        <v>724</v>
      </c>
      <c r="I866" s="388" t="s">
        <v>102</v>
      </c>
      <c r="J866" s="388" t="s">
        <v>102</v>
      </c>
      <c r="K866" s="400" t="s">
        <v>195</v>
      </c>
      <c r="L866" s="388" t="s">
        <v>195</v>
      </c>
      <c r="M866" s="403">
        <v>10030784</v>
      </c>
      <c r="N866" s="388" t="s">
        <v>109</v>
      </c>
      <c r="O866" s="388" t="s">
        <v>104</v>
      </c>
      <c r="P866" s="400">
        <v>42850</v>
      </c>
      <c r="Q866" s="400">
        <v>42853</v>
      </c>
      <c r="R866" s="400">
        <v>42901</v>
      </c>
      <c r="S866" s="388">
        <v>2</v>
      </c>
      <c r="T866" s="388">
        <v>2</v>
      </c>
      <c r="U866" s="388">
        <v>2</v>
      </c>
      <c r="V866" s="388">
        <v>2</v>
      </c>
      <c r="W866" s="388">
        <v>2</v>
      </c>
      <c r="X866" s="388" t="s">
        <v>4480</v>
      </c>
      <c r="Y866" s="401" t="s">
        <v>5131</v>
      </c>
      <c r="Z866" s="400">
        <v>40252</v>
      </c>
      <c r="AA866" s="400">
        <v>40256</v>
      </c>
      <c r="AB866" s="388" t="s">
        <v>4666</v>
      </c>
      <c r="AC866" s="388" t="s">
        <v>4660</v>
      </c>
      <c r="AD866" s="388">
        <v>1</v>
      </c>
      <c r="AE866" s="388">
        <v>1</v>
      </c>
      <c r="AF866" s="388">
        <v>2</v>
      </c>
      <c r="AG866" s="388" t="s">
        <v>96</v>
      </c>
      <c r="AH866" s="388">
        <v>2</v>
      </c>
      <c r="AI866" s="388" t="s">
        <v>139</v>
      </c>
    </row>
    <row r="867" spans="1:35" ht="12.75" customHeight="1" x14ac:dyDescent="0.2">
      <c r="A867" s="397" t="str">
        <f t="shared" si="13"/>
        <v>Ofsted Webpage</v>
      </c>
      <c r="B867" s="388">
        <v>130721</v>
      </c>
      <c r="C867" s="388">
        <v>105010</v>
      </c>
      <c r="D867" s="388">
        <v>10004690</v>
      </c>
      <c r="E867" s="388" t="s">
        <v>1377</v>
      </c>
      <c r="F867" s="388" t="s">
        <v>107</v>
      </c>
      <c r="G867" s="388" t="s">
        <v>11</v>
      </c>
      <c r="H867" s="388" t="s">
        <v>724</v>
      </c>
      <c r="I867" s="388" t="s">
        <v>102</v>
      </c>
      <c r="J867" s="388" t="s">
        <v>102</v>
      </c>
      <c r="K867" s="400" t="s">
        <v>195</v>
      </c>
      <c r="L867" s="400" t="s">
        <v>195</v>
      </c>
      <c r="M867" s="403">
        <v>10037405</v>
      </c>
      <c r="N867" s="400" t="s">
        <v>146</v>
      </c>
      <c r="O867" s="400" t="s">
        <v>104</v>
      </c>
      <c r="P867" s="400">
        <v>43039</v>
      </c>
      <c r="Q867" s="400">
        <v>43042</v>
      </c>
      <c r="R867" s="400">
        <v>43062</v>
      </c>
      <c r="S867" s="404">
        <v>2</v>
      </c>
      <c r="T867" s="404">
        <v>2</v>
      </c>
      <c r="U867" s="404">
        <v>2</v>
      </c>
      <c r="V867" s="404">
        <v>2</v>
      </c>
      <c r="W867" s="404">
        <v>2</v>
      </c>
      <c r="X867" s="400" t="s">
        <v>4480</v>
      </c>
      <c r="Y867" s="403">
        <v>10011438</v>
      </c>
      <c r="Z867" s="400">
        <v>42528</v>
      </c>
      <c r="AA867" s="400">
        <v>42531</v>
      </c>
      <c r="AB867" s="400" t="s">
        <v>109</v>
      </c>
      <c r="AC867" s="400" t="s">
        <v>4660</v>
      </c>
      <c r="AD867" s="404">
        <v>3</v>
      </c>
      <c r="AE867" s="404">
        <v>2</v>
      </c>
      <c r="AF867" s="404">
        <v>3</v>
      </c>
      <c r="AG867" s="404">
        <v>3</v>
      </c>
      <c r="AH867" s="404">
        <v>3</v>
      </c>
      <c r="AI867" s="400" t="s">
        <v>118</v>
      </c>
    </row>
    <row r="868" spans="1:35" ht="12.75" customHeight="1" x14ac:dyDescent="0.2">
      <c r="A868" s="397" t="str">
        <f t="shared" si="13"/>
        <v>Ofsted Webpage</v>
      </c>
      <c r="B868" s="388">
        <v>130722</v>
      </c>
      <c r="C868" s="388">
        <v>106658</v>
      </c>
      <c r="D868" s="388">
        <v>10003035</v>
      </c>
      <c r="E868" s="388" t="s">
        <v>1379</v>
      </c>
      <c r="F868" s="388" t="s">
        <v>107</v>
      </c>
      <c r="G868" s="388" t="s">
        <v>11</v>
      </c>
      <c r="H868" s="388" t="s">
        <v>724</v>
      </c>
      <c r="I868" s="388" t="s">
        <v>102</v>
      </c>
      <c r="J868" s="388" t="s">
        <v>102</v>
      </c>
      <c r="K868" s="400" t="s">
        <v>195</v>
      </c>
      <c r="L868" s="388" t="s">
        <v>195</v>
      </c>
      <c r="M868" s="403">
        <v>10041148</v>
      </c>
      <c r="N868" s="388" t="s">
        <v>146</v>
      </c>
      <c r="O868" s="388" t="s">
        <v>104</v>
      </c>
      <c r="P868" s="400">
        <v>43172</v>
      </c>
      <c r="Q868" s="400">
        <v>43175</v>
      </c>
      <c r="R868" s="400">
        <v>43228</v>
      </c>
      <c r="S868" s="388">
        <v>3</v>
      </c>
      <c r="T868" s="388">
        <v>2</v>
      </c>
      <c r="U868" s="388">
        <v>3</v>
      </c>
      <c r="V868" s="388">
        <v>3</v>
      </c>
      <c r="W868" s="388">
        <v>3</v>
      </c>
      <c r="X868" s="388" t="s">
        <v>4480</v>
      </c>
      <c r="Y868" s="401">
        <v>10011439</v>
      </c>
      <c r="Z868" s="400">
        <v>42514</v>
      </c>
      <c r="AA868" s="400">
        <v>42517</v>
      </c>
      <c r="AB868" s="388" t="s">
        <v>109</v>
      </c>
      <c r="AC868" s="388" t="s">
        <v>4660</v>
      </c>
      <c r="AD868" s="388">
        <v>3</v>
      </c>
      <c r="AE868" s="388">
        <v>3</v>
      </c>
      <c r="AF868" s="388">
        <v>3</v>
      </c>
      <c r="AG868" s="388">
        <v>3</v>
      </c>
      <c r="AH868" s="388">
        <v>3</v>
      </c>
      <c r="AI868" s="388" t="s">
        <v>4537</v>
      </c>
    </row>
    <row r="869" spans="1:35" ht="12.75" customHeight="1" x14ac:dyDescent="0.2">
      <c r="A869" s="397" t="str">
        <f t="shared" si="13"/>
        <v>Ofsted Webpage</v>
      </c>
      <c r="B869" s="388">
        <v>130723</v>
      </c>
      <c r="C869" s="388">
        <v>108498</v>
      </c>
      <c r="D869" s="388">
        <v>10004835</v>
      </c>
      <c r="E869" s="388" t="s">
        <v>1381</v>
      </c>
      <c r="F869" s="388" t="s">
        <v>107</v>
      </c>
      <c r="G869" s="388" t="s">
        <v>11</v>
      </c>
      <c r="H869" s="388" t="s">
        <v>724</v>
      </c>
      <c r="I869" s="388" t="s">
        <v>102</v>
      </c>
      <c r="J869" s="388" t="s">
        <v>102</v>
      </c>
      <c r="K869" s="400" t="s">
        <v>195</v>
      </c>
      <c r="L869" s="400" t="s">
        <v>195</v>
      </c>
      <c r="M869" s="403">
        <v>10052117</v>
      </c>
      <c r="N869" s="400" t="s">
        <v>109</v>
      </c>
      <c r="O869" s="400" t="s">
        <v>104</v>
      </c>
      <c r="P869" s="400">
        <v>43214</v>
      </c>
      <c r="Q869" s="400">
        <v>43217</v>
      </c>
      <c r="R869" s="400">
        <v>43262</v>
      </c>
      <c r="S869" s="404">
        <v>3</v>
      </c>
      <c r="T869" s="404">
        <v>3</v>
      </c>
      <c r="U869" s="404">
        <v>3</v>
      </c>
      <c r="V869" s="404">
        <v>3</v>
      </c>
      <c r="W869" s="404">
        <v>3</v>
      </c>
      <c r="X869" s="400" t="s">
        <v>4480</v>
      </c>
      <c r="Y869" s="402" t="s">
        <v>4565</v>
      </c>
      <c r="Z869" s="400">
        <v>40140</v>
      </c>
      <c r="AA869" s="400">
        <v>40144</v>
      </c>
      <c r="AB869" s="400" t="s">
        <v>4674</v>
      </c>
      <c r="AC869" s="400" t="s">
        <v>4660</v>
      </c>
      <c r="AD869" s="404">
        <v>2</v>
      </c>
      <c r="AE869" s="404">
        <v>2</v>
      </c>
      <c r="AF869" s="404">
        <v>2</v>
      </c>
      <c r="AG869" s="404" t="s">
        <v>96</v>
      </c>
      <c r="AH869" s="404">
        <v>2</v>
      </c>
      <c r="AI869" s="400" t="s">
        <v>139</v>
      </c>
    </row>
    <row r="870" spans="1:35" ht="12.75" customHeight="1" x14ac:dyDescent="0.2">
      <c r="A870" s="397" t="str">
        <f t="shared" si="13"/>
        <v>Ofsted Webpage</v>
      </c>
      <c r="B870" s="388">
        <v>130724</v>
      </c>
      <c r="C870" s="388">
        <v>108517</v>
      </c>
      <c r="D870" s="388">
        <v>10003406</v>
      </c>
      <c r="E870" s="388" t="s">
        <v>3963</v>
      </c>
      <c r="F870" s="388" t="s">
        <v>107</v>
      </c>
      <c r="G870" s="388" t="s">
        <v>11</v>
      </c>
      <c r="H870" s="388" t="s">
        <v>776</v>
      </c>
      <c r="I870" s="388" t="s">
        <v>177</v>
      </c>
      <c r="J870" s="388" t="s">
        <v>177</v>
      </c>
      <c r="K870" s="400" t="s">
        <v>195</v>
      </c>
      <c r="L870" s="388" t="s">
        <v>195</v>
      </c>
      <c r="M870" s="403">
        <v>10030828</v>
      </c>
      <c r="N870" s="388" t="s">
        <v>109</v>
      </c>
      <c r="O870" s="388" t="s">
        <v>104</v>
      </c>
      <c r="P870" s="400">
        <v>42878</v>
      </c>
      <c r="Q870" s="400">
        <v>42881</v>
      </c>
      <c r="R870" s="400">
        <v>42916</v>
      </c>
      <c r="S870" s="388">
        <v>2</v>
      </c>
      <c r="T870" s="388">
        <v>2</v>
      </c>
      <c r="U870" s="388">
        <v>2</v>
      </c>
      <c r="V870" s="388">
        <v>2</v>
      </c>
      <c r="W870" s="388">
        <v>2</v>
      </c>
      <c r="X870" s="388" t="s">
        <v>4480</v>
      </c>
      <c r="Y870" s="401" t="s">
        <v>5132</v>
      </c>
      <c r="Z870" s="400">
        <v>39202</v>
      </c>
      <c r="AA870" s="400">
        <v>39206</v>
      </c>
      <c r="AB870" s="388" t="s">
        <v>4666</v>
      </c>
      <c r="AC870" s="388" t="s">
        <v>4660</v>
      </c>
      <c r="AD870" s="388">
        <v>1</v>
      </c>
      <c r="AE870" s="388">
        <v>1</v>
      </c>
      <c r="AF870" s="388">
        <v>2</v>
      </c>
      <c r="AG870" s="388" t="s">
        <v>96</v>
      </c>
      <c r="AH870" s="388">
        <v>1</v>
      </c>
      <c r="AI870" s="388" t="s">
        <v>139</v>
      </c>
    </row>
    <row r="871" spans="1:35" ht="12.75" customHeight="1" x14ac:dyDescent="0.2">
      <c r="A871" s="397" t="str">
        <f t="shared" si="13"/>
        <v>Ofsted Webpage</v>
      </c>
      <c r="B871" s="388">
        <v>130725</v>
      </c>
      <c r="C871" s="388">
        <v>106734</v>
      </c>
      <c r="D871" s="388">
        <v>10004721</v>
      </c>
      <c r="E871" s="388" t="s">
        <v>4624</v>
      </c>
      <c r="F871" s="388" t="s">
        <v>107</v>
      </c>
      <c r="G871" s="388" t="s">
        <v>11</v>
      </c>
      <c r="H871" s="388" t="s">
        <v>221</v>
      </c>
      <c r="I871" s="388" t="s">
        <v>177</v>
      </c>
      <c r="J871" s="388" t="s">
        <v>177</v>
      </c>
      <c r="K871" s="400">
        <v>43069</v>
      </c>
      <c r="L871" s="388">
        <v>1</v>
      </c>
      <c r="M871" s="403" t="s">
        <v>2927</v>
      </c>
      <c r="N871" s="388" t="s">
        <v>109</v>
      </c>
      <c r="O871" s="388" t="s">
        <v>104</v>
      </c>
      <c r="P871" s="400">
        <v>41680</v>
      </c>
      <c r="Q871" s="400">
        <v>41684</v>
      </c>
      <c r="R871" s="400">
        <v>41719</v>
      </c>
      <c r="S871" s="388">
        <v>2</v>
      </c>
      <c r="T871" s="388">
        <v>2</v>
      </c>
      <c r="U871" s="388">
        <v>2</v>
      </c>
      <c r="V871" s="388" t="s">
        <v>96</v>
      </c>
      <c r="W871" s="388">
        <v>2</v>
      </c>
      <c r="X871" s="388" t="s">
        <v>96</v>
      </c>
      <c r="Y871" s="401" t="s">
        <v>5133</v>
      </c>
      <c r="Z871" s="400">
        <v>40504</v>
      </c>
      <c r="AA871" s="400">
        <v>40508</v>
      </c>
      <c r="AB871" s="388" t="s">
        <v>4674</v>
      </c>
      <c r="AC871" s="388" t="s">
        <v>4660</v>
      </c>
      <c r="AD871" s="388">
        <v>3</v>
      </c>
      <c r="AE871" s="388">
        <v>3</v>
      </c>
      <c r="AF871" s="388">
        <v>3</v>
      </c>
      <c r="AG871" s="388" t="s">
        <v>96</v>
      </c>
      <c r="AH871" s="388">
        <v>3</v>
      </c>
      <c r="AI871" s="388" t="s">
        <v>118</v>
      </c>
    </row>
    <row r="872" spans="1:35" ht="12.75" customHeight="1" x14ac:dyDescent="0.2">
      <c r="A872" s="397" t="str">
        <f t="shared" si="13"/>
        <v>Ofsted Webpage</v>
      </c>
      <c r="B872" s="388">
        <v>130726</v>
      </c>
      <c r="C872" s="388">
        <v>106733</v>
      </c>
      <c r="D872" s="388">
        <v>10004340</v>
      </c>
      <c r="E872" s="388" t="s">
        <v>227</v>
      </c>
      <c r="F872" s="388" t="s">
        <v>107</v>
      </c>
      <c r="G872" s="388" t="s">
        <v>11</v>
      </c>
      <c r="H872" s="388" t="s">
        <v>228</v>
      </c>
      <c r="I872" s="388" t="s">
        <v>177</v>
      </c>
      <c r="J872" s="388" t="s">
        <v>177</v>
      </c>
      <c r="K872" s="400" t="s">
        <v>195</v>
      </c>
      <c r="L872" s="388" t="s">
        <v>195</v>
      </c>
      <c r="M872" s="403">
        <v>10022524</v>
      </c>
      <c r="N872" s="388" t="s">
        <v>146</v>
      </c>
      <c r="O872" s="388" t="s">
        <v>104</v>
      </c>
      <c r="P872" s="400">
        <v>42766</v>
      </c>
      <c r="Q872" s="400">
        <v>42769</v>
      </c>
      <c r="R872" s="400">
        <v>42797</v>
      </c>
      <c r="S872" s="388">
        <v>3</v>
      </c>
      <c r="T872" s="388">
        <v>3</v>
      </c>
      <c r="U872" s="388">
        <v>3</v>
      </c>
      <c r="V872" s="388">
        <v>3</v>
      </c>
      <c r="W872" s="388">
        <v>3</v>
      </c>
      <c r="X872" s="388" t="s">
        <v>4480</v>
      </c>
      <c r="Y872" s="401" t="s">
        <v>229</v>
      </c>
      <c r="Z872" s="400">
        <v>42065</v>
      </c>
      <c r="AA872" s="400">
        <v>42069</v>
      </c>
      <c r="AB872" s="388" t="s">
        <v>109</v>
      </c>
      <c r="AC872" s="388" t="s">
        <v>4660</v>
      </c>
      <c r="AD872" s="388">
        <v>3</v>
      </c>
      <c r="AE872" s="388">
        <v>3</v>
      </c>
      <c r="AF872" s="388">
        <v>3</v>
      </c>
      <c r="AG872" s="388" t="s">
        <v>96</v>
      </c>
      <c r="AH872" s="388">
        <v>3</v>
      </c>
      <c r="AI872" s="388" t="s">
        <v>4537</v>
      </c>
    </row>
    <row r="873" spans="1:35" ht="12.75" customHeight="1" x14ac:dyDescent="0.2">
      <c r="A873" s="397" t="str">
        <f t="shared" si="13"/>
        <v>Ofsted Webpage</v>
      </c>
      <c r="B873" s="388">
        <v>130727</v>
      </c>
      <c r="C873" s="388">
        <v>105603</v>
      </c>
      <c r="D873" s="388">
        <v>10007419</v>
      </c>
      <c r="E873" s="388" t="s">
        <v>2929</v>
      </c>
      <c r="F873" s="388" t="s">
        <v>107</v>
      </c>
      <c r="G873" s="388" t="s">
        <v>11</v>
      </c>
      <c r="H873" s="388" t="s">
        <v>221</v>
      </c>
      <c r="I873" s="388" t="s">
        <v>177</v>
      </c>
      <c r="J873" s="388" t="s">
        <v>177</v>
      </c>
      <c r="K873" s="400" t="s">
        <v>195</v>
      </c>
      <c r="L873" s="400" t="s">
        <v>195</v>
      </c>
      <c r="M873" s="403">
        <v>10004755</v>
      </c>
      <c r="N873" s="400" t="s">
        <v>109</v>
      </c>
      <c r="O873" s="400" t="s">
        <v>104</v>
      </c>
      <c r="P873" s="400">
        <v>42794</v>
      </c>
      <c r="Q873" s="400">
        <v>42797</v>
      </c>
      <c r="R873" s="400">
        <v>42825</v>
      </c>
      <c r="S873" s="404">
        <v>3</v>
      </c>
      <c r="T873" s="404">
        <v>3</v>
      </c>
      <c r="U873" s="404">
        <v>3</v>
      </c>
      <c r="V873" s="404">
        <v>3</v>
      </c>
      <c r="W873" s="404">
        <v>3</v>
      </c>
      <c r="X873" s="400" t="s">
        <v>4480</v>
      </c>
      <c r="Y873" s="402" t="s">
        <v>2930</v>
      </c>
      <c r="Z873" s="400">
        <v>41582</v>
      </c>
      <c r="AA873" s="400">
        <v>41586</v>
      </c>
      <c r="AB873" s="400" t="s">
        <v>109</v>
      </c>
      <c r="AC873" s="400" t="s">
        <v>4660</v>
      </c>
      <c r="AD873" s="404">
        <v>4</v>
      </c>
      <c r="AE873" s="404">
        <v>4</v>
      </c>
      <c r="AF873" s="404">
        <v>4</v>
      </c>
      <c r="AG873" s="404" t="s">
        <v>96</v>
      </c>
      <c r="AH873" s="404">
        <v>4</v>
      </c>
      <c r="AI873" s="400" t="s">
        <v>118</v>
      </c>
    </row>
    <row r="874" spans="1:35" ht="12.75" customHeight="1" x14ac:dyDescent="0.2">
      <c r="A874" s="397" t="str">
        <f t="shared" si="13"/>
        <v>Ofsted Webpage</v>
      </c>
      <c r="B874" s="388">
        <v>130728</v>
      </c>
      <c r="C874" s="388">
        <v>106743</v>
      </c>
      <c r="D874" s="388">
        <v>10006570</v>
      </c>
      <c r="E874" s="388" t="s">
        <v>220</v>
      </c>
      <c r="F874" s="388" t="s">
        <v>107</v>
      </c>
      <c r="G874" s="388" t="s">
        <v>11</v>
      </c>
      <c r="H874" s="388" t="s">
        <v>221</v>
      </c>
      <c r="I874" s="388" t="s">
        <v>177</v>
      </c>
      <c r="J874" s="388" t="s">
        <v>177</v>
      </c>
      <c r="K874" s="400" t="s">
        <v>195</v>
      </c>
      <c r="L874" s="388" t="s">
        <v>195</v>
      </c>
      <c r="M874" s="403" t="s">
        <v>195</v>
      </c>
      <c r="N874" s="388" t="s">
        <v>195</v>
      </c>
      <c r="O874" s="388" t="s">
        <v>195</v>
      </c>
      <c r="P874" s="400" t="s">
        <v>195</v>
      </c>
      <c r="Q874" s="400" t="s">
        <v>195</v>
      </c>
      <c r="R874" s="400" t="s">
        <v>195</v>
      </c>
      <c r="S874" s="388" t="s">
        <v>195</v>
      </c>
      <c r="T874" s="388" t="s">
        <v>195</v>
      </c>
      <c r="U874" s="388" t="s">
        <v>195</v>
      </c>
      <c r="V874" s="388" t="s">
        <v>195</v>
      </c>
      <c r="W874" s="388" t="s">
        <v>195</v>
      </c>
      <c r="X874" s="388" t="s">
        <v>195</v>
      </c>
      <c r="Y874" s="401" t="s">
        <v>195</v>
      </c>
      <c r="Z874" s="400" t="s">
        <v>195</v>
      </c>
      <c r="AA874" s="400" t="s">
        <v>195</v>
      </c>
      <c r="AB874" s="388" t="s">
        <v>195</v>
      </c>
      <c r="AC874" s="388" t="s">
        <v>195</v>
      </c>
      <c r="AD874" s="388" t="s">
        <v>195</v>
      </c>
      <c r="AE874" s="388" t="s">
        <v>195</v>
      </c>
      <c r="AF874" s="388" t="s">
        <v>195</v>
      </c>
      <c r="AG874" s="388" t="s">
        <v>195</v>
      </c>
      <c r="AH874" s="388" t="s">
        <v>195</v>
      </c>
      <c r="AI874" s="388" t="s">
        <v>195</v>
      </c>
    </row>
    <row r="875" spans="1:35" ht="12.75" customHeight="1" x14ac:dyDescent="0.2">
      <c r="A875" s="397" t="str">
        <f t="shared" si="13"/>
        <v>Ofsted Webpage</v>
      </c>
      <c r="B875" s="388">
        <v>130733</v>
      </c>
      <c r="C875" s="388">
        <v>107708</v>
      </c>
      <c r="D875" s="388">
        <v>10002843</v>
      </c>
      <c r="E875" s="388" t="s">
        <v>5134</v>
      </c>
      <c r="F875" s="388" t="s">
        <v>274</v>
      </c>
      <c r="G875" s="388" t="s">
        <v>11</v>
      </c>
      <c r="H875" s="388" t="s">
        <v>221</v>
      </c>
      <c r="I875" s="388" t="s">
        <v>177</v>
      </c>
      <c r="J875" s="388" t="s">
        <v>177</v>
      </c>
      <c r="K875" s="400" t="s">
        <v>195</v>
      </c>
      <c r="L875" s="388" t="s">
        <v>195</v>
      </c>
      <c r="M875" s="403" t="s">
        <v>5135</v>
      </c>
      <c r="N875" s="388" t="s">
        <v>4666</v>
      </c>
      <c r="O875" s="388" t="s">
        <v>104</v>
      </c>
      <c r="P875" s="400">
        <v>40336</v>
      </c>
      <c r="Q875" s="400">
        <v>40340</v>
      </c>
      <c r="R875" s="400">
        <v>40375</v>
      </c>
      <c r="S875" s="388">
        <v>1</v>
      </c>
      <c r="T875" s="388">
        <v>1</v>
      </c>
      <c r="U875" s="388">
        <v>2</v>
      </c>
      <c r="V875" s="388" t="s">
        <v>96</v>
      </c>
      <c r="W875" s="388">
        <v>1</v>
      </c>
      <c r="X875" s="388" t="s">
        <v>96</v>
      </c>
      <c r="Y875" s="401" t="s">
        <v>5136</v>
      </c>
      <c r="Z875" s="400">
        <v>38691</v>
      </c>
      <c r="AA875" s="400">
        <v>38695</v>
      </c>
      <c r="AB875" s="388" t="s">
        <v>4727</v>
      </c>
      <c r="AC875" s="388" t="s">
        <v>4660</v>
      </c>
      <c r="AD875" s="388">
        <v>2</v>
      </c>
      <c r="AE875" s="388">
        <v>2</v>
      </c>
      <c r="AF875" s="388">
        <v>3</v>
      </c>
      <c r="AG875" s="388" t="s">
        <v>96</v>
      </c>
      <c r="AH875" s="388">
        <v>2</v>
      </c>
      <c r="AI875" s="388" t="s">
        <v>118</v>
      </c>
    </row>
    <row r="876" spans="1:35" ht="12.75" customHeight="1" x14ac:dyDescent="0.2">
      <c r="A876" s="397" t="str">
        <f t="shared" si="13"/>
        <v>Ofsted Webpage</v>
      </c>
      <c r="B876" s="388">
        <v>130734</v>
      </c>
      <c r="C876" s="388">
        <v>106762</v>
      </c>
      <c r="D876" s="388">
        <v>10000093</v>
      </c>
      <c r="E876" s="388" t="s">
        <v>1383</v>
      </c>
      <c r="F876" s="388" t="s">
        <v>107</v>
      </c>
      <c r="G876" s="388" t="s">
        <v>11</v>
      </c>
      <c r="H876" s="388" t="s">
        <v>395</v>
      </c>
      <c r="I876" s="388" t="s">
        <v>131</v>
      </c>
      <c r="J876" s="388" t="s">
        <v>131</v>
      </c>
      <c r="K876" s="400" t="s">
        <v>195</v>
      </c>
      <c r="L876" s="388" t="s">
        <v>195</v>
      </c>
      <c r="M876" s="403">
        <v>10041149</v>
      </c>
      <c r="N876" s="388" t="s">
        <v>146</v>
      </c>
      <c r="O876" s="388" t="s">
        <v>104</v>
      </c>
      <c r="P876" s="400">
        <v>43116</v>
      </c>
      <c r="Q876" s="400">
        <v>43119</v>
      </c>
      <c r="R876" s="400">
        <v>43150</v>
      </c>
      <c r="S876" s="388">
        <v>2</v>
      </c>
      <c r="T876" s="388">
        <v>2</v>
      </c>
      <c r="U876" s="388">
        <v>2</v>
      </c>
      <c r="V876" s="388">
        <v>2</v>
      </c>
      <c r="W876" s="388">
        <v>2</v>
      </c>
      <c r="X876" s="388" t="s">
        <v>4480</v>
      </c>
      <c r="Y876" s="401">
        <v>10011562</v>
      </c>
      <c r="Z876" s="400">
        <v>42500</v>
      </c>
      <c r="AA876" s="400">
        <v>42503</v>
      </c>
      <c r="AB876" s="388" t="s">
        <v>109</v>
      </c>
      <c r="AC876" s="388" t="s">
        <v>4660</v>
      </c>
      <c r="AD876" s="388">
        <v>3</v>
      </c>
      <c r="AE876" s="388">
        <v>3</v>
      </c>
      <c r="AF876" s="388">
        <v>3</v>
      </c>
      <c r="AG876" s="388">
        <v>3</v>
      </c>
      <c r="AH876" s="388">
        <v>3</v>
      </c>
      <c r="AI876" s="388" t="s">
        <v>118</v>
      </c>
    </row>
    <row r="877" spans="1:35" ht="12.75" customHeight="1" x14ac:dyDescent="0.2">
      <c r="A877" s="397" t="str">
        <f t="shared" si="13"/>
        <v>Ofsted Webpage</v>
      </c>
      <c r="B877" s="388">
        <v>130735</v>
      </c>
      <c r="C877" s="388">
        <v>106751</v>
      </c>
      <c r="D877" s="388">
        <v>10001000</v>
      </c>
      <c r="E877" s="388" t="s">
        <v>5137</v>
      </c>
      <c r="F877" s="388" t="s">
        <v>107</v>
      </c>
      <c r="G877" s="388" t="s">
        <v>11</v>
      </c>
      <c r="H877" s="388" t="s">
        <v>395</v>
      </c>
      <c r="I877" s="388" t="s">
        <v>131</v>
      </c>
      <c r="J877" s="388" t="s">
        <v>131</v>
      </c>
      <c r="K877" s="400" t="s">
        <v>195</v>
      </c>
      <c r="L877" s="388" t="s">
        <v>195</v>
      </c>
      <c r="M877" s="403" t="s">
        <v>5138</v>
      </c>
      <c r="N877" s="388" t="s">
        <v>4666</v>
      </c>
      <c r="O877" s="388" t="s">
        <v>104</v>
      </c>
      <c r="P877" s="400">
        <v>39888</v>
      </c>
      <c r="Q877" s="400">
        <v>39892</v>
      </c>
      <c r="R877" s="400">
        <v>39948</v>
      </c>
      <c r="S877" s="388">
        <v>1</v>
      </c>
      <c r="T877" s="388">
        <v>1</v>
      </c>
      <c r="U877" s="388">
        <v>1</v>
      </c>
      <c r="V877" s="388" t="s">
        <v>96</v>
      </c>
      <c r="W877" s="388">
        <v>1</v>
      </c>
      <c r="X877" s="388" t="s">
        <v>96</v>
      </c>
      <c r="Y877" s="401" t="s">
        <v>195</v>
      </c>
      <c r="Z877" s="400" t="s">
        <v>195</v>
      </c>
      <c r="AA877" s="400" t="s">
        <v>195</v>
      </c>
      <c r="AB877" s="388" t="s">
        <v>195</v>
      </c>
      <c r="AC877" s="388" t="s">
        <v>195</v>
      </c>
      <c r="AD877" s="388" t="s">
        <v>195</v>
      </c>
      <c r="AE877" s="388" t="s">
        <v>195</v>
      </c>
      <c r="AF877" s="388" t="s">
        <v>195</v>
      </c>
      <c r="AG877" s="388" t="s">
        <v>195</v>
      </c>
      <c r="AH877" s="388" t="s">
        <v>195</v>
      </c>
      <c r="AI877" s="388" t="s">
        <v>4479</v>
      </c>
    </row>
    <row r="878" spans="1:35" ht="12.75" customHeight="1" x14ac:dyDescent="0.2">
      <c r="A878" s="397" t="str">
        <f t="shared" si="13"/>
        <v>Ofsted Webpage</v>
      </c>
      <c r="B878" s="388">
        <v>130736</v>
      </c>
      <c r="C878" s="388">
        <v>106749</v>
      </c>
      <c r="D878" s="388">
        <v>10000747</v>
      </c>
      <c r="E878" s="388" t="s">
        <v>3964</v>
      </c>
      <c r="F878" s="388" t="s">
        <v>107</v>
      </c>
      <c r="G878" s="388" t="s">
        <v>11</v>
      </c>
      <c r="H878" s="388" t="s">
        <v>741</v>
      </c>
      <c r="I878" s="388" t="s">
        <v>131</v>
      </c>
      <c r="J878" s="388" t="s">
        <v>131</v>
      </c>
      <c r="K878" s="400" t="s">
        <v>195</v>
      </c>
      <c r="L878" s="388" t="s">
        <v>195</v>
      </c>
      <c r="M878" s="403">
        <v>10020109</v>
      </c>
      <c r="N878" s="388" t="s">
        <v>109</v>
      </c>
      <c r="O878" s="388" t="s">
        <v>104</v>
      </c>
      <c r="P878" s="400">
        <v>42808</v>
      </c>
      <c r="Q878" s="400">
        <v>42811</v>
      </c>
      <c r="R878" s="400">
        <v>42859</v>
      </c>
      <c r="S878" s="388">
        <v>3</v>
      </c>
      <c r="T878" s="388">
        <v>3</v>
      </c>
      <c r="U878" s="388">
        <v>3</v>
      </c>
      <c r="V878" s="388">
        <v>3</v>
      </c>
      <c r="W878" s="388">
        <v>3</v>
      </c>
      <c r="X878" s="388" t="s">
        <v>4480</v>
      </c>
      <c r="Y878" s="401" t="s">
        <v>5139</v>
      </c>
      <c r="Z878" s="400">
        <v>39398</v>
      </c>
      <c r="AA878" s="400">
        <v>39402</v>
      </c>
      <c r="AB878" s="388" t="s">
        <v>4666</v>
      </c>
      <c r="AC878" s="388" t="s">
        <v>4660</v>
      </c>
      <c r="AD878" s="388">
        <v>1</v>
      </c>
      <c r="AE878" s="388">
        <v>1</v>
      </c>
      <c r="AF878" s="388">
        <v>1</v>
      </c>
      <c r="AG878" s="388" t="s">
        <v>96</v>
      </c>
      <c r="AH878" s="388">
        <v>1</v>
      </c>
      <c r="AI878" s="388" t="s">
        <v>139</v>
      </c>
    </row>
    <row r="879" spans="1:35" ht="12.75" customHeight="1" x14ac:dyDescent="0.2">
      <c r="A879" s="397" t="str">
        <f t="shared" si="13"/>
        <v>Ofsted Webpage</v>
      </c>
      <c r="B879" s="388">
        <v>130737</v>
      </c>
      <c r="C879" s="388">
        <v>106466</v>
      </c>
      <c r="D879" s="388">
        <v>10003768</v>
      </c>
      <c r="E879" s="388" t="s">
        <v>1385</v>
      </c>
      <c r="F879" s="388" t="s">
        <v>107</v>
      </c>
      <c r="G879" s="388" t="s">
        <v>11</v>
      </c>
      <c r="H879" s="388" t="s">
        <v>395</v>
      </c>
      <c r="I879" s="388" t="s">
        <v>131</v>
      </c>
      <c r="J879" s="388" t="s">
        <v>131</v>
      </c>
      <c r="K879" s="400" t="s">
        <v>195</v>
      </c>
      <c r="L879" s="388" t="s">
        <v>195</v>
      </c>
      <c r="M879" s="403">
        <v>10041150</v>
      </c>
      <c r="N879" s="388" t="s">
        <v>146</v>
      </c>
      <c r="O879" s="388" t="s">
        <v>104</v>
      </c>
      <c r="P879" s="400">
        <v>43172</v>
      </c>
      <c r="Q879" s="400">
        <v>43175</v>
      </c>
      <c r="R879" s="400">
        <v>43214</v>
      </c>
      <c r="S879" s="388">
        <v>3</v>
      </c>
      <c r="T879" s="388">
        <v>3</v>
      </c>
      <c r="U879" s="388">
        <v>3</v>
      </c>
      <c r="V879" s="388">
        <v>3</v>
      </c>
      <c r="W879" s="388">
        <v>3</v>
      </c>
      <c r="X879" s="388" t="s">
        <v>4480</v>
      </c>
      <c r="Y879" s="401">
        <v>10017527</v>
      </c>
      <c r="Z879" s="400">
        <v>42507</v>
      </c>
      <c r="AA879" s="400">
        <v>42510</v>
      </c>
      <c r="AB879" s="388" t="s">
        <v>109</v>
      </c>
      <c r="AC879" s="388" t="s">
        <v>4660</v>
      </c>
      <c r="AD879" s="388">
        <v>3</v>
      </c>
      <c r="AE879" s="388">
        <v>3</v>
      </c>
      <c r="AF879" s="388">
        <v>3</v>
      </c>
      <c r="AG879" s="388">
        <v>3</v>
      </c>
      <c r="AH879" s="388">
        <v>3</v>
      </c>
      <c r="AI879" s="388" t="s">
        <v>4537</v>
      </c>
    </row>
    <row r="880" spans="1:35" ht="12.75" customHeight="1" x14ac:dyDescent="0.2">
      <c r="A880" s="397" t="str">
        <f t="shared" si="13"/>
        <v>Ofsted Webpage</v>
      </c>
      <c r="B880" s="388">
        <v>130738</v>
      </c>
      <c r="C880" s="388">
        <v>106753</v>
      </c>
      <c r="D880" s="388">
        <v>10004552</v>
      </c>
      <c r="E880" s="388" t="s">
        <v>5140</v>
      </c>
      <c r="F880" s="388" t="s">
        <v>107</v>
      </c>
      <c r="G880" s="388" t="s">
        <v>11</v>
      </c>
      <c r="H880" s="388" t="s">
        <v>395</v>
      </c>
      <c r="I880" s="388" t="s">
        <v>131</v>
      </c>
      <c r="J880" s="388" t="s">
        <v>131</v>
      </c>
      <c r="K880" s="400" t="s">
        <v>195</v>
      </c>
      <c r="L880" s="388" t="s">
        <v>195</v>
      </c>
      <c r="M880" s="403" t="s">
        <v>5141</v>
      </c>
      <c r="N880" s="388" t="s">
        <v>4666</v>
      </c>
      <c r="O880" s="388" t="s">
        <v>104</v>
      </c>
      <c r="P880" s="400">
        <v>39567</v>
      </c>
      <c r="Q880" s="400">
        <v>39568</v>
      </c>
      <c r="R880" s="400">
        <v>39619</v>
      </c>
      <c r="S880" s="388">
        <v>1</v>
      </c>
      <c r="T880" s="388">
        <v>1</v>
      </c>
      <c r="U880" s="388">
        <v>1</v>
      </c>
      <c r="V880" s="388" t="s">
        <v>96</v>
      </c>
      <c r="W880" s="388">
        <v>2</v>
      </c>
      <c r="X880" s="388" t="s">
        <v>96</v>
      </c>
      <c r="Y880" s="401" t="s">
        <v>195</v>
      </c>
      <c r="Z880" s="400" t="s">
        <v>195</v>
      </c>
      <c r="AA880" s="400" t="s">
        <v>195</v>
      </c>
      <c r="AB880" s="388" t="s">
        <v>195</v>
      </c>
      <c r="AC880" s="388" t="s">
        <v>195</v>
      </c>
      <c r="AD880" s="388" t="s">
        <v>195</v>
      </c>
      <c r="AE880" s="388" t="s">
        <v>195</v>
      </c>
      <c r="AF880" s="388" t="s">
        <v>195</v>
      </c>
      <c r="AG880" s="388" t="s">
        <v>195</v>
      </c>
      <c r="AH880" s="388" t="s">
        <v>195</v>
      </c>
      <c r="AI880" s="388" t="s">
        <v>4479</v>
      </c>
    </row>
    <row r="881" spans="1:35" ht="12.75" customHeight="1" x14ac:dyDescent="0.2">
      <c r="A881" s="397" t="str">
        <f t="shared" si="13"/>
        <v>Ofsted Webpage</v>
      </c>
      <c r="B881" s="388">
        <v>130739</v>
      </c>
      <c r="C881" s="388">
        <v>108529</v>
      </c>
      <c r="D881" s="388">
        <v>10000754</v>
      </c>
      <c r="E881" s="388" t="s">
        <v>2934</v>
      </c>
      <c r="F881" s="388" t="s">
        <v>107</v>
      </c>
      <c r="G881" s="388" t="s">
        <v>11</v>
      </c>
      <c r="H881" s="388" t="s">
        <v>2935</v>
      </c>
      <c r="I881" s="388" t="s">
        <v>131</v>
      </c>
      <c r="J881" s="388" t="s">
        <v>131</v>
      </c>
      <c r="K881" s="400" t="s">
        <v>195</v>
      </c>
      <c r="L881" s="388" t="s">
        <v>195</v>
      </c>
      <c r="M881" s="403" t="s">
        <v>2936</v>
      </c>
      <c r="N881" s="388" t="s">
        <v>109</v>
      </c>
      <c r="O881" s="388" t="s">
        <v>104</v>
      </c>
      <c r="P881" s="400">
        <v>41554</v>
      </c>
      <c r="Q881" s="400">
        <v>41558</v>
      </c>
      <c r="R881" s="400">
        <v>41593</v>
      </c>
      <c r="S881" s="388">
        <v>1</v>
      </c>
      <c r="T881" s="388">
        <v>1</v>
      </c>
      <c r="U881" s="388">
        <v>1</v>
      </c>
      <c r="V881" s="388" t="s">
        <v>96</v>
      </c>
      <c r="W881" s="388">
        <v>1</v>
      </c>
      <c r="X881" s="388" t="s">
        <v>96</v>
      </c>
      <c r="Y881" s="401" t="s">
        <v>5142</v>
      </c>
      <c r="Z881" s="400">
        <v>39414</v>
      </c>
      <c r="AA881" s="400">
        <v>39415</v>
      </c>
      <c r="AB881" s="388" t="s">
        <v>4666</v>
      </c>
      <c r="AC881" s="388" t="s">
        <v>4660</v>
      </c>
      <c r="AD881" s="388">
        <v>2</v>
      </c>
      <c r="AE881" s="388">
        <v>2</v>
      </c>
      <c r="AF881" s="388">
        <v>2</v>
      </c>
      <c r="AG881" s="388" t="s">
        <v>96</v>
      </c>
      <c r="AH881" s="388">
        <v>2</v>
      </c>
      <c r="AI881" s="388" t="s">
        <v>118</v>
      </c>
    </row>
    <row r="882" spans="1:35" ht="12.75" customHeight="1" x14ac:dyDescent="0.2">
      <c r="A882" s="397" t="str">
        <f t="shared" si="13"/>
        <v>Ofsted Webpage</v>
      </c>
      <c r="B882" s="388">
        <v>130740</v>
      </c>
      <c r="C882" s="388">
        <v>108623</v>
      </c>
      <c r="D882" s="388">
        <v>10005200</v>
      </c>
      <c r="E882" s="388" t="s">
        <v>394</v>
      </c>
      <c r="F882" s="388" t="s">
        <v>107</v>
      </c>
      <c r="G882" s="388" t="s">
        <v>11</v>
      </c>
      <c r="H882" s="388" t="s">
        <v>395</v>
      </c>
      <c r="I882" s="388" t="s">
        <v>131</v>
      </c>
      <c r="J882" s="388" t="s">
        <v>131</v>
      </c>
      <c r="K882" s="400" t="s">
        <v>195</v>
      </c>
      <c r="L882" s="400" t="s">
        <v>195</v>
      </c>
      <c r="M882" s="403">
        <v>10020189</v>
      </c>
      <c r="N882" s="400" t="s">
        <v>109</v>
      </c>
      <c r="O882" s="400" t="s">
        <v>104</v>
      </c>
      <c r="P882" s="400">
        <v>42703</v>
      </c>
      <c r="Q882" s="400">
        <v>42706</v>
      </c>
      <c r="R882" s="400">
        <v>42747</v>
      </c>
      <c r="S882" s="404">
        <v>3</v>
      </c>
      <c r="T882" s="404">
        <v>3</v>
      </c>
      <c r="U882" s="404">
        <v>3</v>
      </c>
      <c r="V882" s="404">
        <v>3</v>
      </c>
      <c r="W882" s="404">
        <v>3</v>
      </c>
      <c r="X882" s="400" t="s">
        <v>4480</v>
      </c>
      <c r="Y882" s="402" t="s">
        <v>396</v>
      </c>
      <c r="Z882" s="400">
        <v>41589</v>
      </c>
      <c r="AA882" s="400">
        <v>41593</v>
      </c>
      <c r="AB882" s="400" t="s">
        <v>109</v>
      </c>
      <c r="AC882" s="400" t="s">
        <v>4660</v>
      </c>
      <c r="AD882" s="404">
        <v>2</v>
      </c>
      <c r="AE882" s="404">
        <v>2</v>
      </c>
      <c r="AF882" s="404">
        <v>2</v>
      </c>
      <c r="AG882" s="404" t="s">
        <v>96</v>
      </c>
      <c r="AH882" s="404">
        <v>2</v>
      </c>
      <c r="AI882" s="400" t="s">
        <v>139</v>
      </c>
    </row>
    <row r="883" spans="1:35" ht="12.75" customHeight="1" x14ac:dyDescent="0.2">
      <c r="A883" s="397" t="str">
        <f t="shared" si="13"/>
        <v>Ofsted Webpage</v>
      </c>
      <c r="B883" s="388">
        <v>130741</v>
      </c>
      <c r="C883" s="388">
        <v>108625</v>
      </c>
      <c r="D883" s="388">
        <v>10005575</v>
      </c>
      <c r="E883" s="388" t="s">
        <v>5143</v>
      </c>
      <c r="F883" s="388" t="s">
        <v>107</v>
      </c>
      <c r="G883" s="388" t="s">
        <v>11</v>
      </c>
      <c r="H883" s="388" t="s">
        <v>395</v>
      </c>
      <c r="I883" s="388" t="s">
        <v>131</v>
      </c>
      <c r="J883" s="388" t="s">
        <v>131</v>
      </c>
      <c r="K883" s="400" t="s">
        <v>195</v>
      </c>
      <c r="L883" s="388" t="s">
        <v>195</v>
      </c>
      <c r="M883" s="403" t="s">
        <v>5144</v>
      </c>
      <c r="N883" s="388" t="s">
        <v>4666</v>
      </c>
      <c r="O883" s="388" t="s">
        <v>104</v>
      </c>
      <c r="P883" s="400">
        <v>39589</v>
      </c>
      <c r="Q883" s="400">
        <v>39590</v>
      </c>
      <c r="R883" s="400">
        <v>39640</v>
      </c>
      <c r="S883" s="388">
        <v>1</v>
      </c>
      <c r="T883" s="388">
        <v>1</v>
      </c>
      <c r="U883" s="388">
        <v>1</v>
      </c>
      <c r="V883" s="388" t="s">
        <v>96</v>
      </c>
      <c r="W883" s="388">
        <v>1</v>
      </c>
      <c r="X883" s="388" t="s">
        <v>96</v>
      </c>
      <c r="Y883" s="401" t="s">
        <v>195</v>
      </c>
      <c r="Z883" s="400" t="s">
        <v>195</v>
      </c>
      <c r="AA883" s="400" t="s">
        <v>195</v>
      </c>
      <c r="AB883" s="388" t="s">
        <v>195</v>
      </c>
      <c r="AC883" s="388" t="s">
        <v>195</v>
      </c>
      <c r="AD883" s="388" t="s">
        <v>195</v>
      </c>
      <c r="AE883" s="388" t="s">
        <v>195</v>
      </c>
      <c r="AF883" s="388" t="s">
        <v>195</v>
      </c>
      <c r="AG883" s="388" t="s">
        <v>195</v>
      </c>
      <c r="AH883" s="388" t="s">
        <v>195</v>
      </c>
      <c r="AI883" s="388" t="s">
        <v>4479</v>
      </c>
    </row>
    <row r="884" spans="1:35" ht="12.75" customHeight="1" x14ac:dyDescent="0.2">
      <c r="A884" s="397" t="str">
        <f t="shared" si="13"/>
        <v>Ofsted Webpage</v>
      </c>
      <c r="B884" s="388">
        <v>130743</v>
      </c>
      <c r="C884" s="388">
        <v>106924</v>
      </c>
      <c r="D884" s="388">
        <v>10004478</v>
      </c>
      <c r="E884" s="388" t="s">
        <v>3821</v>
      </c>
      <c r="F884" s="388" t="s">
        <v>274</v>
      </c>
      <c r="G884" s="388" t="s">
        <v>11</v>
      </c>
      <c r="H884" s="388" t="s">
        <v>395</v>
      </c>
      <c r="I884" s="388" t="s">
        <v>131</v>
      </c>
      <c r="J884" s="388" t="s">
        <v>131</v>
      </c>
      <c r="K884" s="400">
        <v>42796</v>
      </c>
      <c r="L884" s="404">
        <v>1</v>
      </c>
      <c r="M884" s="403" t="s">
        <v>3822</v>
      </c>
      <c r="N884" s="400" t="s">
        <v>109</v>
      </c>
      <c r="O884" s="400" t="s">
        <v>104</v>
      </c>
      <c r="P884" s="400">
        <v>41428</v>
      </c>
      <c r="Q884" s="400">
        <v>41432</v>
      </c>
      <c r="R884" s="400">
        <v>41465</v>
      </c>
      <c r="S884" s="404">
        <v>2</v>
      </c>
      <c r="T884" s="404">
        <v>2</v>
      </c>
      <c r="U884" s="404">
        <v>2</v>
      </c>
      <c r="V884" s="404" t="s">
        <v>96</v>
      </c>
      <c r="W884" s="404">
        <v>2</v>
      </c>
      <c r="X884" s="400" t="s">
        <v>96</v>
      </c>
      <c r="Y884" s="402" t="s">
        <v>5145</v>
      </c>
      <c r="Z884" s="400">
        <v>40322</v>
      </c>
      <c r="AA884" s="400">
        <v>40326</v>
      </c>
      <c r="AB884" s="400" t="s">
        <v>4674</v>
      </c>
      <c r="AC884" s="400" t="s">
        <v>4660</v>
      </c>
      <c r="AD884" s="404">
        <v>3</v>
      </c>
      <c r="AE884" s="404">
        <v>3</v>
      </c>
      <c r="AF884" s="404">
        <v>3</v>
      </c>
      <c r="AG884" s="404" t="s">
        <v>96</v>
      </c>
      <c r="AH884" s="404">
        <v>3</v>
      </c>
      <c r="AI884" s="400" t="s">
        <v>118</v>
      </c>
    </row>
    <row r="885" spans="1:35" ht="12.75" customHeight="1" x14ac:dyDescent="0.2">
      <c r="A885" s="397" t="str">
        <f t="shared" si="13"/>
        <v>Ofsted Webpage</v>
      </c>
      <c r="B885" s="388">
        <v>130744</v>
      </c>
      <c r="C885" s="388">
        <v>108433</v>
      </c>
      <c r="D885" s="388">
        <v>10000756</v>
      </c>
      <c r="E885" s="388" t="s">
        <v>5146</v>
      </c>
      <c r="F885" s="388" t="s">
        <v>100</v>
      </c>
      <c r="G885" s="388" t="s">
        <v>11</v>
      </c>
      <c r="H885" s="388" t="s">
        <v>2935</v>
      </c>
      <c r="I885" s="388" t="s">
        <v>131</v>
      </c>
      <c r="J885" s="388" t="s">
        <v>131</v>
      </c>
      <c r="K885" s="400" t="s">
        <v>195</v>
      </c>
      <c r="L885" s="388" t="s">
        <v>195</v>
      </c>
      <c r="M885" s="403" t="s">
        <v>5147</v>
      </c>
      <c r="N885" s="388" t="s">
        <v>5043</v>
      </c>
      <c r="O885" s="388" t="s">
        <v>104</v>
      </c>
      <c r="P885" s="400">
        <v>39944</v>
      </c>
      <c r="Q885" s="400">
        <v>39948</v>
      </c>
      <c r="R885" s="400">
        <v>39983</v>
      </c>
      <c r="S885" s="388">
        <v>1</v>
      </c>
      <c r="T885" s="388">
        <v>1</v>
      </c>
      <c r="U885" s="388">
        <v>1</v>
      </c>
      <c r="V885" s="388" t="s">
        <v>96</v>
      </c>
      <c r="W885" s="388">
        <v>2</v>
      </c>
      <c r="X885" s="388" t="s">
        <v>96</v>
      </c>
      <c r="Y885" s="401" t="s">
        <v>195</v>
      </c>
      <c r="Z885" s="400" t="s">
        <v>195</v>
      </c>
      <c r="AA885" s="400" t="s">
        <v>195</v>
      </c>
      <c r="AB885" s="388" t="s">
        <v>195</v>
      </c>
      <c r="AC885" s="388" t="s">
        <v>195</v>
      </c>
      <c r="AD885" s="388" t="s">
        <v>195</v>
      </c>
      <c r="AE885" s="388" t="s">
        <v>195</v>
      </c>
      <c r="AF885" s="388" t="s">
        <v>195</v>
      </c>
      <c r="AG885" s="388" t="s">
        <v>195</v>
      </c>
      <c r="AH885" s="388" t="s">
        <v>195</v>
      </c>
      <c r="AI885" s="388" t="s">
        <v>4479</v>
      </c>
    </row>
    <row r="886" spans="1:35" ht="12.75" customHeight="1" x14ac:dyDescent="0.2">
      <c r="A886" s="397" t="str">
        <f t="shared" si="13"/>
        <v>Ofsted Webpage</v>
      </c>
      <c r="B886" s="388">
        <v>130745</v>
      </c>
      <c r="C886" s="388">
        <v>108371</v>
      </c>
      <c r="D886" s="388">
        <v>10001165</v>
      </c>
      <c r="E886" s="388" t="s">
        <v>5148</v>
      </c>
      <c r="F886" s="388" t="s">
        <v>100</v>
      </c>
      <c r="G886" s="388" t="s">
        <v>11</v>
      </c>
      <c r="H886" s="388" t="s">
        <v>395</v>
      </c>
      <c r="I886" s="388" t="s">
        <v>131</v>
      </c>
      <c r="J886" s="388" t="s">
        <v>131</v>
      </c>
      <c r="K886" s="400" t="s">
        <v>195</v>
      </c>
      <c r="L886" s="388" t="s">
        <v>195</v>
      </c>
      <c r="M886" s="403" t="s">
        <v>5149</v>
      </c>
      <c r="N886" s="388" t="s">
        <v>5007</v>
      </c>
      <c r="O886" s="388" t="s">
        <v>104</v>
      </c>
      <c r="P886" s="400">
        <v>39952</v>
      </c>
      <c r="Q886" s="400">
        <v>39953</v>
      </c>
      <c r="R886" s="400">
        <v>39990</v>
      </c>
      <c r="S886" s="388">
        <v>1</v>
      </c>
      <c r="T886" s="388">
        <v>1</v>
      </c>
      <c r="U886" s="388">
        <v>1</v>
      </c>
      <c r="V886" s="388" t="s">
        <v>96</v>
      </c>
      <c r="W886" s="388">
        <v>1</v>
      </c>
      <c r="X886" s="388" t="s">
        <v>96</v>
      </c>
      <c r="Y886" s="401" t="s">
        <v>195</v>
      </c>
      <c r="Z886" s="400" t="s">
        <v>195</v>
      </c>
      <c r="AA886" s="400" t="s">
        <v>195</v>
      </c>
      <c r="AB886" s="388" t="s">
        <v>195</v>
      </c>
      <c r="AC886" s="388" t="s">
        <v>195</v>
      </c>
      <c r="AD886" s="388" t="s">
        <v>195</v>
      </c>
      <c r="AE886" s="388" t="s">
        <v>195</v>
      </c>
      <c r="AF886" s="388" t="s">
        <v>195</v>
      </c>
      <c r="AG886" s="388" t="s">
        <v>195</v>
      </c>
      <c r="AH886" s="388" t="s">
        <v>195</v>
      </c>
      <c r="AI886" s="388" t="s">
        <v>4479</v>
      </c>
    </row>
    <row r="887" spans="1:35" ht="12.75" customHeight="1" x14ac:dyDescent="0.2">
      <c r="A887" s="397" t="str">
        <f t="shared" si="13"/>
        <v>Ofsted Webpage</v>
      </c>
      <c r="B887" s="388">
        <v>130746</v>
      </c>
      <c r="C887" s="388">
        <v>108339</v>
      </c>
      <c r="D887" s="388">
        <v>10006226</v>
      </c>
      <c r="E887" s="388" t="s">
        <v>2939</v>
      </c>
      <c r="F887" s="388" t="s">
        <v>100</v>
      </c>
      <c r="G887" s="388" t="s">
        <v>11</v>
      </c>
      <c r="H887" s="388" t="s">
        <v>741</v>
      </c>
      <c r="I887" s="388" t="s">
        <v>131</v>
      </c>
      <c r="J887" s="388" t="s">
        <v>131</v>
      </c>
      <c r="K887" s="400" t="s">
        <v>195</v>
      </c>
      <c r="L887" s="388" t="s">
        <v>195</v>
      </c>
      <c r="M887" s="403">
        <v>10023043</v>
      </c>
      <c r="N887" s="388" t="s">
        <v>103</v>
      </c>
      <c r="O887" s="388" t="s">
        <v>117</v>
      </c>
      <c r="P887" s="400">
        <v>42809</v>
      </c>
      <c r="Q887" s="400">
        <v>42811</v>
      </c>
      <c r="R887" s="400">
        <v>42860</v>
      </c>
      <c r="S887" s="388">
        <v>3</v>
      </c>
      <c r="T887" s="388">
        <v>3</v>
      </c>
      <c r="U887" s="388">
        <v>3</v>
      </c>
      <c r="V887" s="388">
        <v>2</v>
      </c>
      <c r="W887" s="388">
        <v>3</v>
      </c>
      <c r="X887" s="388" t="s">
        <v>4480</v>
      </c>
      <c r="Y887" s="401" t="s">
        <v>2940</v>
      </c>
      <c r="Z887" s="400">
        <v>41534</v>
      </c>
      <c r="AA887" s="400">
        <v>41537</v>
      </c>
      <c r="AB887" s="388" t="s">
        <v>103</v>
      </c>
      <c r="AC887" s="388" t="s">
        <v>4660</v>
      </c>
      <c r="AD887" s="388">
        <v>2</v>
      </c>
      <c r="AE887" s="388">
        <v>3</v>
      </c>
      <c r="AF887" s="388">
        <v>2</v>
      </c>
      <c r="AG887" s="388" t="s">
        <v>96</v>
      </c>
      <c r="AH887" s="388">
        <v>2</v>
      </c>
      <c r="AI887" s="388" t="s">
        <v>139</v>
      </c>
    </row>
    <row r="888" spans="1:35" ht="12.75" customHeight="1" x14ac:dyDescent="0.2">
      <c r="A888" s="397" t="str">
        <f t="shared" si="13"/>
        <v>Ofsted Webpage</v>
      </c>
      <c r="B888" s="388">
        <v>130747</v>
      </c>
      <c r="C888" s="388">
        <v>105420</v>
      </c>
      <c r="D888" s="388">
        <v>10006322</v>
      </c>
      <c r="E888" s="388" t="s">
        <v>2942</v>
      </c>
      <c r="F888" s="388" t="s">
        <v>107</v>
      </c>
      <c r="G888" s="388" t="s">
        <v>11</v>
      </c>
      <c r="H888" s="388" t="s">
        <v>386</v>
      </c>
      <c r="I888" s="388" t="s">
        <v>152</v>
      </c>
      <c r="J888" s="388" t="s">
        <v>152</v>
      </c>
      <c r="K888" s="400" t="s">
        <v>195</v>
      </c>
      <c r="L888" s="388" t="s">
        <v>195</v>
      </c>
      <c r="M888" s="403">
        <v>10034351</v>
      </c>
      <c r="N888" s="388" t="s">
        <v>109</v>
      </c>
      <c r="O888" s="388" t="s">
        <v>104</v>
      </c>
      <c r="P888" s="400">
        <v>42864</v>
      </c>
      <c r="Q888" s="400">
        <v>42867</v>
      </c>
      <c r="R888" s="400">
        <v>42900</v>
      </c>
      <c r="S888" s="388">
        <v>2</v>
      </c>
      <c r="T888" s="388">
        <v>2</v>
      </c>
      <c r="U888" s="388">
        <v>2</v>
      </c>
      <c r="V888" s="388">
        <v>2</v>
      </c>
      <c r="W888" s="388">
        <v>2</v>
      </c>
      <c r="X888" s="388" t="s">
        <v>4480</v>
      </c>
      <c r="Y888" s="401" t="s">
        <v>2943</v>
      </c>
      <c r="Z888" s="400">
        <v>41603</v>
      </c>
      <c r="AA888" s="400">
        <v>41607</v>
      </c>
      <c r="AB888" s="388" t="s">
        <v>109</v>
      </c>
      <c r="AC888" s="388" t="s">
        <v>4660</v>
      </c>
      <c r="AD888" s="388">
        <v>2</v>
      </c>
      <c r="AE888" s="388">
        <v>2</v>
      </c>
      <c r="AF888" s="388">
        <v>2</v>
      </c>
      <c r="AG888" s="388" t="s">
        <v>96</v>
      </c>
      <c r="AH888" s="388">
        <v>3</v>
      </c>
      <c r="AI888" s="388" t="s">
        <v>4537</v>
      </c>
    </row>
    <row r="889" spans="1:35" ht="12.75" customHeight="1" x14ac:dyDescent="0.2">
      <c r="A889" s="397" t="str">
        <f t="shared" si="13"/>
        <v>Ofsted Webpage</v>
      </c>
      <c r="B889" s="388">
        <v>130748</v>
      </c>
      <c r="C889" s="388">
        <v>109293</v>
      </c>
      <c r="D889" s="388">
        <v>10004112</v>
      </c>
      <c r="E889" s="388" t="s">
        <v>3824</v>
      </c>
      <c r="F889" s="388" t="s">
        <v>107</v>
      </c>
      <c r="G889" s="388" t="s">
        <v>11</v>
      </c>
      <c r="H889" s="388" t="s">
        <v>386</v>
      </c>
      <c r="I889" s="388" t="s">
        <v>152</v>
      </c>
      <c r="J889" s="388" t="s">
        <v>152</v>
      </c>
      <c r="K889" s="400" t="s">
        <v>195</v>
      </c>
      <c r="L889" s="388" t="s">
        <v>195</v>
      </c>
      <c r="M889" s="403">
        <v>10022571</v>
      </c>
      <c r="N889" s="388" t="s">
        <v>109</v>
      </c>
      <c r="O889" s="388" t="s">
        <v>104</v>
      </c>
      <c r="P889" s="400">
        <v>42878</v>
      </c>
      <c r="Q889" s="400">
        <v>42881</v>
      </c>
      <c r="R889" s="400">
        <v>42914</v>
      </c>
      <c r="S889" s="388">
        <v>2</v>
      </c>
      <c r="T889" s="388">
        <v>2</v>
      </c>
      <c r="U889" s="388">
        <v>2</v>
      </c>
      <c r="V889" s="388">
        <v>2</v>
      </c>
      <c r="W889" s="388">
        <v>2</v>
      </c>
      <c r="X889" s="388" t="s">
        <v>4480</v>
      </c>
      <c r="Y889" s="401" t="s">
        <v>3825</v>
      </c>
      <c r="Z889" s="400">
        <v>41330</v>
      </c>
      <c r="AA889" s="400">
        <v>41334</v>
      </c>
      <c r="AB889" s="388" t="s">
        <v>109</v>
      </c>
      <c r="AC889" s="388" t="s">
        <v>4660</v>
      </c>
      <c r="AD889" s="388">
        <v>2</v>
      </c>
      <c r="AE889" s="388">
        <v>2</v>
      </c>
      <c r="AF889" s="388">
        <v>2</v>
      </c>
      <c r="AG889" s="388" t="s">
        <v>96</v>
      </c>
      <c r="AH889" s="388">
        <v>3</v>
      </c>
      <c r="AI889" s="388" t="s">
        <v>4537</v>
      </c>
    </row>
    <row r="890" spans="1:35" ht="12.75" customHeight="1" x14ac:dyDescent="0.2">
      <c r="A890" s="397" t="str">
        <f t="shared" si="13"/>
        <v>Ofsted Webpage</v>
      </c>
      <c r="B890" s="388">
        <v>130754</v>
      </c>
      <c r="C890" s="388">
        <v>106763</v>
      </c>
      <c r="D890" s="388">
        <v>10000952</v>
      </c>
      <c r="E890" s="388" t="s">
        <v>497</v>
      </c>
      <c r="F890" s="388" t="s">
        <v>274</v>
      </c>
      <c r="G890" s="388" t="s">
        <v>11</v>
      </c>
      <c r="H890" s="388" t="s">
        <v>386</v>
      </c>
      <c r="I890" s="388" t="s">
        <v>152</v>
      </c>
      <c r="J890" s="388" t="s">
        <v>152</v>
      </c>
      <c r="K890" s="400">
        <v>42676</v>
      </c>
      <c r="L890" s="388">
        <v>1</v>
      </c>
      <c r="M890" s="403" t="s">
        <v>498</v>
      </c>
      <c r="N890" s="388" t="s">
        <v>109</v>
      </c>
      <c r="O890" s="388" t="s">
        <v>104</v>
      </c>
      <c r="P890" s="400">
        <v>41226</v>
      </c>
      <c r="Q890" s="400">
        <v>41229</v>
      </c>
      <c r="R890" s="400">
        <v>41264</v>
      </c>
      <c r="S890" s="388">
        <v>2</v>
      </c>
      <c r="T890" s="388">
        <v>2</v>
      </c>
      <c r="U890" s="388">
        <v>2</v>
      </c>
      <c r="V890" s="388" t="s">
        <v>96</v>
      </c>
      <c r="W890" s="388">
        <v>2</v>
      </c>
      <c r="X890" s="388" t="s">
        <v>96</v>
      </c>
      <c r="Y890" s="401" t="s">
        <v>5150</v>
      </c>
      <c r="Z890" s="400">
        <v>40210</v>
      </c>
      <c r="AA890" s="400">
        <v>40214</v>
      </c>
      <c r="AB890" s="388" t="s">
        <v>4674</v>
      </c>
      <c r="AC890" s="388" t="s">
        <v>4660</v>
      </c>
      <c r="AD890" s="388">
        <v>3</v>
      </c>
      <c r="AE890" s="388">
        <v>3</v>
      </c>
      <c r="AF890" s="388">
        <v>3</v>
      </c>
      <c r="AG890" s="388" t="s">
        <v>96</v>
      </c>
      <c r="AH890" s="388">
        <v>3</v>
      </c>
      <c r="AI890" s="388" t="s">
        <v>118</v>
      </c>
    </row>
    <row r="891" spans="1:35" ht="12.75" customHeight="1" x14ac:dyDescent="0.2">
      <c r="A891" s="397" t="str">
        <f t="shared" si="13"/>
        <v>Ofsted Webpage</v>
      </c>
      <c r="B891" s="388">
        <v>130755</v>
      </c>
      <c r="C891" s="388">
        <v>108425</v>
      </c>
      <c r="D891" s="388">
        <v>10002642</v>
      </c>
      <c r="E891" s="388" t="s">
        <v>277</v>
      </c>
      <c r="F891" s="388" t="s">
        <v>100</v>
      </c>
      <c r="G891" s="388" t="s">
        <v>11</v>
      </c>
      <c r="H891" s="388" t="s">
        <v>278</v>
      </c>
      <c r="I891" s="388" t="s">
        <v>152</v>
      </c>
      <c r="J891" s="388" t="s">
        <v>152</v>
      </c>
      <c r="K891" s="400" t="s">
        <v>195</v>
      </c>
      <c r="L891" s="400" t="s">
        <v>195</v>
      </c>
      <c r="M891" s="403">
        <v>10037390</v>
      </c>
      <c r="N891" s="400" t="s">
        <v>520</v>
      </c>
      <c r="O891" s="400" t="s">
        <v>104</v>
      </c>
      <c r="P891" s="400">
        <v>43116</v>
      </c>
      <c r="Q891" s="400">
        <v>43119</v>
      </c>
      <c r="R891" s="400">
        <v>43152</v>
      </c>
      <c r="S891" s="404">
        <v>3</v>
      </c>
      <c r="T891" s="404">
        <v>3</v>
      </c>
      <c r="U891" s="404">
        <v>3</v>
      </c>
      <c r="V891" s="404">
        <v>3</v>
      </c>
      <c r="W891" s="404">
        <v>3</v>
      </c>
      <c r="X891" s="400" t="s">
        <v>4480</v>
      </c>
      <c r="Y891" s="403">
        <v>10020150</v>
      </c>
      <c r="Z891" s="400">
        <v>42654</v>
      </c>
      <c r="AA891" s="400">
        <v>42657</v>
      </c>
      <c r="AB891" s="400" t="s">
        <v>103</v>
      </c>
      <c r="AC891" s="400" t="s">
        <v>4660</v>
      </c>
      <c r="AD891" s="404">
        <v>4</v>
      </c>
      <c r="AE891" s="404">
        <v>4</v>
      </c>
      <c r="AF891" s="404">
        <v>4</v>
      </c>
      <c r="AG891" s="404">
        <v>4</v>
      </c>
      <c r="AH891" s="404">
        <v>4</v>
      </c>
      <c r="AI891" s="400" t="s">
        <v>118</v>
      </c>
    </row>
    <row r="892" spans="1:35" ht="12.75" customHeight="1" x14ac:dyDescent="0.2">
      <c r="A892" s="397" t="str">
        <f t="shared" si="13"/>
        <v>Ofsted Webpage</v>
      </c>
      <c r="B892" s="388">
        <v>130756</v>
      </c>
      <c r="C892" s="388">
        <v>108374</v>
      </c>
      <c r="D892" s="388">
        <v>10007671</v>
      </c>
      <c r="E892" s="388" t="s">
        <v>5151</v>
      </c>
      <c r="F892" s="388" t="s">
        <v>100</v>
      </c>
      <c r="G892" s="388" t="s">
        <v>11</v>
      </c>
      <c r="H892" s="388" t="s">
        <v>278</v>
      </c>
      <c r="I892" s="388" t="s">
        <v>152</v>
      </c>
      <c r="J892" s="388" t="s">
        <v>152</v>
      </c>
      <c r="K892" s="400" t="s">
        <v>195</v>
      </c>
      <c r="L892" s="388" t="s">
        <v>195</v>
      </c>
      <c r="M892" s="403" t="s">
        <v>195</v>
      </c>
      <c r="N892" s="388" t="s">
        <v>195</v>
      </c>
      <c r="O892" s="388" t="s">
        <v>195</v>
      </c>
      <c r="P892" s="400" t="s">
        <v>195</v>
      </c>
      <c r="Q892" s="400" t="s">
        <v>195</v>
      </c>
      <c r="R892" s="400" t="s">
        <v>195</v>
      </c>
      <c r="S892" s="388" t="s">
        <v>195</v>
      </c>
      <c r="T892" s="388" t="s">
        <v>195</v>
      </c>
      <c r="U892" s="388" t="s">
        <v>195</v>
      </c>
      <c r="V892" s="388" t="s">
        <v>195</v>
      </c>
      <c r="W892" s="388" t="s">
        <v>195</v>
      </c>
      <c r="X892" s="388" t="s">
        <v>195</v>
      </c>
      <c r="Y892" s="401" t="s">
        <v>195</v>
      </c>
      <c r="Z892" s="400" t="s">
        <v>195</v>
      </c>
      <c r="AA892" s="400" t="s">
        <v>195</v>
      </c>
      <c r="AB892" s="388" t="s">
        <v>195</v>
      </c>
      <c r="AC892" s="388" t="s">
        <v>195</v>
      </c>
      <c r="AD892" s="388" t="s">
        <v>195</v>
      </c>
      <c r="AE892" s="388" t="s">
        <v>195</v>
      </c>
      <c r="AF892" s="388" t="s">
        <v>195</v>
      </c>
      <c r="AG892" s="388" t="s">
        <v>195</v>
      </c>
      <c r="AH892" s="388" t="s">
        <v>195</v>
      </c>
      <c r="AI892" s="388" t="s">
        <v>195</v>
      </c>
    </row>
    <row r="893" spans="1:35" ht="12.75" customHeight="1" x14ac:dyDescent="0.2">
      <c r="A893" s="397" t="str">
        <f t="shared" si="13"/>
        <v>Ofsted Webpage</v>
      </c>
      <c r="B893" s="388">
        <v>130759</v>
      </c>
      <c r="C893" s="388">
        <v>110215</v>
      </c>
      <c r="D893" s="388">
        <v>10002743</v>
      </c>
      <c r="E893" s="388" t="s">
        <v>1391</v>
      </c>
      <c r="F893" s="388" t="s">
        <v>107</v>
      </c>
      <c r="G893" s="388" t="s">
        <v>11</v>
      </c>
      <c r="H893" s="388" t="s">
        <v>223</v>
      </c>
      <c r="I893" s="388" t="s">
        <v>152</v>
      </c>
      <c r="J893" s="388" t="s">
        <v>152</v>
      </c>
      <c r="K893" s="400" t="s">
        <v>195</v>
      </c>
      <c r="L893" s="388" t="s">
        <v>195</v>
      </c>
      <c r="M893" s="403">
        <v>10030741</v>
      </c>
      <c r="N893" s="388" t="s">
        <v>146</v>
      </c>
      <c r="O893" s="388" t="s">
        <v>104</v>
      </c>
      <c r="P893" s="400">
        <v>42997</v>
      </c>
      <c r="Q893" s="400">
        <v>43000</v>
      </c>
      <c r="R893" s="400">
        <v>43039</v>
      </c>
      <c r="S893" s="388">
        <v>2</v>
      </c>
      <c r="T893" s="388">
        <v>2</v>
      </c>
      <c r="U893" s="388">
        <v>2</v>
      </c>
      <c r="V893" s="388">
        <v>2</v>
      </c>
      <c r="W893" s="388">
        <v>2</v>
      </c>
      <c r="X893" s="388" t="s">
        <v>4480</v>
      </c>
      <c r="Y893" s="401">
        <v>10004759</v>
      </c>
      <c r="Z893" s="400">
        <v>42353</v>
      </c>
      <c r="AA893" s="400">
        <v>42356</v>
      </c>
      <c r="AB893" s="388" t="s">
        <v>109</v>
      </c>
      <c r="AC893" s="388" t="s">
        <v>4660</v>
      </c>
      <c r="AD893" s="388">
        <v>3</v>
      </c>
      <c r="AE893" s="388">
        <v>3</v>
      </c>
      <c r="AF893" s="388">
        <v>3</v>
      </c>
      <c r="AG893" s="388">
        <v>3</v>
      </c>
      <c r="AH893" s="388">
        <v>3</v>
      </c>
      <c r="AI893" s="388" t="s">
        <v>118</v>
      </c>
    </row>
    <row r="894" spans="1:35" ht="12.75" customHeight="1" x14ac:dyDescent="0.2">
      <c r="A894" s="397" t="str">
        <f t="shared" si="13"/>
        <v>Ofsted Webpage</v>
      </c>
      <c r="B894" s="388">
        <v>130760</v>
      </c>
      <c r="C894" s="388">
        <v>107722</v>
      </c>
      <c r="D894" s="388">
        <v>10006303</v>
      </c>
      <c r="E894" s="388" t="s">
        <v>3965</v>
      </c>
      <c r="F894" s="388" t="s">
        <v>107</v>
      </c>
      <c r="G894" s="388" t="s">
        <v>11</v>
      </c>
      <c r="H894" s="388" t="s">
        <v>223</v>
      </c>
      <c r="I894" s="388" t="s">
        <v>152</v>
      </c>
      <c r="J894" s="388" t="s">
        <v>152</v>
      </c>
      <c r="K894" s="400" t="s">
        <v>195</v>
      </c>
      <c r="L894" s="388" t="s">
        <v>195</v>
      </c>
      <c r="M894" s="403">
        <v>10022569</v>
      </c>
      <c r="N894" s="388" t="s">
        <v>146</v>
      </c>
      <c r="O894" s="388" t="s">
        <v>104</v>
      </c>
      <c r="P894" s="400">
        <v>42794</v>
      </c>
      <c r="Q894" s="400">
        <v>42797</v>
      </c>
      <c r="R894" s="400">
        <v>42821</v>
      </c>
      <c r="S894" s="388">
        <v>2</v>
      </c>
      <c r="T894" s="388">
        <v>2</v>
      </c>
      <c r="U894" s="388">
        <v>2</v>
      </c>
      <c r="V894" s="388">
        <v>2</v>
      </c>
      <c r="W894" s="388">
        <v>2</v>
      </c>
      <c r="X894" s="388" t="s">
        <v>4480</v>
      </c>
      <c r="Y894" s="401" t="s">
        <v>2098</v>
      </c>
      <c r="Z894" s="400">
        <v>42087</v>
      </c>
      <c r="AA894" s="400">
        <v>42090</v>
      </c>
      <c r="AB894" s="388" t="s">
        <v>109</v>
      </c>
      <c r="AC894" s="388" t="s">
        <v>4660</v>
      </c>
      <c r="AD894" s="388">
        <v>3</v>
      </c>
      <c r="AE894" s="388">
        <v>3</v>
      </c>
      <c r="AF894" s="388">
        <v>3</v>
      </c>
      <c r="AG894" s="388" t="s">
        <v>96</v>
      </c>
      <c r="AH894" s="388">
        <v>3</v>
      </c>
      <c r="AI894" s="388" t="s">
        <v>118</v>
      </c>
    </row>
    <row r="895" spans="1:35" ht="12.75" customHeight="1" x14ac:dyDescent="0.2">
      <c r="A895" s="397" t="str">
        <f t="shared" si="13"/>
        <v>Ofsted Webpage</v>
      </c>
      <c r="B895" s="388">
        <v>130761</v>
      </c>
      <c r="C895" s="388">
        <v>107641</v>
      </c>
      <c r="D895" s="388">
        <v>10000812</v>
      </c>
      <c r="E895" s="388" t="s">
        <v>2946</v>
      </c>
      <c r="F895" s="388" t="s">
        <v>107</v>
      </c>
      <c r="G895" s="388" t="s">
        <v>11</v>
      </c>
      <c r="H895" s="388" t="s">
        <v>223</v>
      </c>
      <c r="I895" s="388" t="s">
        <v>152</v>
      </c>
      <c r="J895" s="388" t="s">
        <v>152</v>
      </c>
      <c r="K895" s="400">
        <v>43055</v>
      </c>
      <c r="L895" s="388">
        <v>1</v>
      </c>
      <c r="M895" s="403" t="s">
        <v>2947</v>
      </c>
      <c r="N895" s="388" t="s">
        <v>146</v>
      </c>
      <c r="O895" s="388" t="s">
        <v>104</v>
      </c>
      <c r="P895" s="400">
        <v>41792</v>
      </c>
      <c r="Q895" s="400">
        <v>41796</v>
      </c>
      <c r="R895" s="400">
        <v>41827</v>
      </c>
      <c r="S895" s="388">
        <v>2</v>
      </c>
      <c r="T895" s="388">
        <v>2</v>
      </c>
      <c r="U895" s="388">
        <v>2</v>
      </c>
      <c r="V895" s="388" t="s">
        <v>96</v>
      </c>
      <c r="W895" s="388">
        <v>2</v>
      </c>
      <c r="X895" s="388" t="s">
        <v>96</v>
      </c>
      <c r="Y895" s="401" t="s">
        <v>3834</v>
      </c>
      <c r="Z895" s="400">
        <v>41302</v>
      </c>
      <c r="AA895" s="400">
        <v>41306</v>
      </c>
      <c r="AB895" s="388" t="s">
        <v>109</v>
      </c>
      <c r="AC895" s="388" t="s">
        <v>4660</v>
      </c>
      <c r="AD895" s="388">
        <v>3</v>
      </c>
      <c r="AE895" s="388">
        <v>3</v>
      </c>
      <c r="AF895" s="388">
        <v>3</v>
      </c>
      <c r="AG895" s="388" t="s">
        <v>96</v>
      </c>
      <c r="AH895" s="388">
        <v>3</v>
      </c>
      <c r="AI895" s="388" t="s">
        <v>118</v>
      </c>
    </row>
    <row r="896" spans="1:35" ht="12.75" customHeight="1" x14ac:dyDescent="0.2">
      <c r="A896" s="397" t="str">
        <f t="shared" si="13"/>
        <v>Ofsted Webpage</v>
      </c>
      <c r="B896" s="388">
        <v>130762</v>
      </c>
      <c r="C896" s="388">
        <v>110223</v>
      </c>
      <c r="D896" s="388">
        <v>10003928</v>
      </c>
      <c r="E896" s="388" t="s">
        <v>1393</v>
      </c>
      <c r="F896" s="388" t="s">
        <v>107</v>
      </c>
      <c r="G896" s="388" t="s">
        <v>11</v>
      </c>
      <c r="H896" s="388" t="s">
        <v>223</v>
      </c>
      <c r="I896" s="388" t="s">
        <v>152</v>
      </c>
      <c r="J896" s="388" t="s">
        <v>152</v>
      </c>
      <c r="K896" s="400" t="s">
        <v>195</v>
      </c>
      <c r="L896" s="400" t="s">
        <v>195</v>
      </c>
      <c r="M896" s="403">
        <v>10041151</v>
      </c>
      <c r="N896" s="400" t="s">
        <v>146</v>
      </c>
      <c r="O896" s="400" t="s">
        <v>104</v>
      </c>
      <c r="P896" s="400">
        <v>43172</v>
      </c>
      <c r="Q896" s="400">
        <v>43175</v>
      </c>
      <c r="R896" s="400">
        <v>43203</v>
      </c>
      <c r="S896" s="404">
        <v>2</v>
      </c>
      <c r="T896" s="404">
        <v>2</v>
      </c>
      <c r="U896" s="404">
        <v>2</v>
      </c>
      <c r="V896" s="404">
        <v>2</v>
      </c>
      <c r="W896" s="404">
        <v>2</v>
      </c>
      <c r="X896" s="400" t="s">
        <v>4480</v>
      </c>
      <c r="Y896" s="403">
        <v>10019027</v>
      </c>
      <c r="Z896" s="400">
        <v>42507</v>
      </c>
      <c r="AA896" s="400">
        <v>42510</v>
      </c>
      <c r="AB896" s="400" t="s">
        <v>109</v>
      </c>
      <c r="AC896" s="400" t="s">
        <v>4660</v>
      </c>
      <c r="AD896" s="404">
        <v>3</v>
      </c>
      <c r="AE896" s="404">
        <v>3</v>
      </c>
      <c r="AF896" s="404">
        <v>3</v>
      </c>
      <c r="AG896" s="404">
        <v>3</v>
      </c>
      <c r="AH896" s="404">
        <v>3</v>
      </c>
      <c r="AI896" s="400" t="s">
        <v>118</v>
      </c>
    </row>
    <row r="897" spans="1:35" ht="12.75" customHeight="1" x14ac:dyDescent="0.2">
      <c r="A897" s="397" t="str">
        <f t="shared" si="13"/>
        <v>Ofsted Webpage</v>
      </c>
      <c r="B897" s="388">
        <v>130763</v>
      </c>
      <c r="C897" s="388">
        <v>105939</v>
      </c>
      <c r="D897" s="388">
        <v>10007916</v>
      </c>
      <c r="E897" s="388" t="s">
        <v>199</v>
      </c>
      <c r="F897" s="388" t="s">
        <v>107</v>
      </c>
      <c r="G897" s="388" t="s">
        <v>11</v>
      </c>
      <c r="H897" s="388" t="s">
        <v>108</v>
      </c>
      <c r="I897" s="388" t="s">
        <v>102</v>
      </c>
      <c r="J897" s="388" t="s">
        <v>102</v>
      </c>
      <c r="K897" s="400" t="s">
        <v>195</v>
      </c>
      <c r="L897" s="388" t="s">
        <v>195</v>
      </c>
      <c r="M897" s="403">
        <v>10022608</v>
      </c>
      <c r="N897" s="388" t="s">
        <v>109</v>
      </c>
      <c r="O897" s="388" t="s">
        <v>117</v>
      </c>
      <c r="P897" s="400">
        <v>42746</v>
      </c>
      <c r="Q897" s="400">
        <v>42752</v>
      </c>
      <c r="R897" s="400">
        <v>42808</v>
      </c>
      <c r="S897" s="388">
        <v>3</v>
      </c>
      <c r="T897" s="388">
        <v>3</v>
      </c>
      <c r="U897" s="388">
        <v>3</v>
      </c>
      <c r="V897" s="388">
        <v>3</v>
      </c>
      <c r="W897" s="388">
        <v>3</v>
      </c>
      <c r="X897" s="388" t="s">
        <v>4480</v>
      </c>
      <c r="Y897" s="401" t="s">
        <v>200</v>
      </c>
      <c r="Z897" s="400">
        <v>41288</v>
      </c>
      <c r="AA897" s="400">
        <v>41292</v>
      </c>
      <c r="AB897" s="388" t="s">
        <v>109</v>
      </c>
      <c r="AC897" s="388" t="s">
        <v>4660</v>
      </c>
      <c r="AD897" s="388">
        <v>2</v>
      </c>
      <c r="AE897" s="388">
        <v>2</v>
      </c>
      <c r="AF897" s="388">
        <v>2</v>
      </c>
      <c r="AG897" s="388" t="s">
        <v>96</v>
      </c>
      <c r="AH897" s="388">
        <v>2</v>
      </c>
      <c r="AI897" s="388" t="s">
        <v>139</v>
      </c>
    </row>
    <row r="898" spans="1:35" ht="12.75" customHeight="1" x14ac:dyDescent="0.2">
      <c r="A898" s="397" t="str">
        <f t="shared" si="13"/>
        <v>Ofsted Webpage</v>
      </c>
      <c r="B898" s="388">
        <v>130764</v>
      </c>
      <c r="C898" s="388">
        <v>106947</v>
      </c>
      <c r="D898" s="388">
        <v>10004772</v>
      </c>
      <c r="E898" s="388" t="s">
        <v>106</v>
      </c>
      <c r="F898" s="388" t="s">
        <v>107</v>
      </c>
      <c r="G898" s="388" t="s">
        <v>11</v>
      </c>
      <c r="H898" s="388" t="s">
        <v>108</v>
      </c>
      <c r="I898" s="388" t="s">
        <v>102</v>
      </c>
      <c r="J898" s="388" t="s">
        <v>102</v>
      </c>
      <c r="K898" s="400" t="s">
        <v>195</v>
      </c>
      <c r="L898" s="388" t="s">
        <v>195</v>
      </c>
      <c r="M898" s="403" t="s">
        <v>195</v>
      </c>
      <c r="N898" s="388" t="s">
        <v>195</v>
      </c>
      <c r="O898" s="388" t="s">
        <v>195</v>
      </c>
      <c r="P898" s="400" t="s">
        <v>195</v>
      </c>
      <c r="Q898" s="400" t="s">
        <v>195</v>
      </c>
      <c r="R898" s="400" t="s">
        <v>195</v>
      </c>
      <c r="S898" s="388" t="s">
        <v>195</v>
      </c>
      <c r="T898" s="388" t="s">
        <v>195</v>
      </c>
      <c r="U898" s="388" t="s">
        <v>195</v>
      </c>
      <c r="V898" s="388" t="s">
        <v>195</v>
      </c>
      <c r="W898" s="388" t="s">
        <v>195</v>
      </c>
      <c r="X898" s="388" t="s">
        <v>195</v>
      </c>
      <c r="Y898" s="401" t="s">
        <v>195</v>
      </c>
      <c r="Z898" s="400" t="s">
        <v>195</v>
      </c>
      <c r="AA898" s="400" t="s">
        <v>195</v>
      </c>
      <c r="AB898" s="388" t="s">
        <v>195</v>
      </c>
      <c r="AC898" s="388" t="s">
        <v>195</v>
      </c>
      <c r="AD898" s="388" t="s">
        <v>195</v>
      </c>
      <c r="AE898" s="388" t="s">
        <v>195</v>
      </c>
      <c r="AF898" s="388" t="s">
        <v>195</v>
      </c>
      <c r="AG898" s="388" t="s">
        <v>195</v>
      </c>
      <c r="AH898" s="388" t="s">
        <v>195</v>
      </c>
      <c r="AI898" s="388" t="s">
        <v>195</v>
      </c>
    </row>
    <row r="899" spans="1:35" ht="12.75" customHeight="1" x14ac:dyDescent="0.2">
      <c r="A899" s="397" t="str">
        <f t="shared" si="13"/>
        <v>Ofsted Webpage</v>
      </c>
      <c r="B899" s="388">
        <v>130769</v>
      </c>
      <c r="C899" s="388">
        <v>106970</v>
      </c>
      <c r="D899" s="388">
        <v>10007011</v>
      </c>
      <c r="E899" s="388" t="s">
        <v>3838</v>
      </c>
      <c r="F899" s="388" t="s">
        <v>107</v>
      </c>
      <c r="G899" s="388" t="s">
        <v>11</v>
      </c>
      <c r="H899" s="388" t="s">
        <v>239</v>
      </c>
      <c r="I899" s="388" t="s">
        <v>152</v>
      </c>
      <c r="J899" s="388" t="s">
        <v>152</v>
      </c>
      <c r="K899" s="400" t="s">
        <v>195</v>
      </c>
      <c r="L899" s="388" t="s">
        <v>195</v>
      </c>
      <c r="M899" s="403">
        <v>10022574</v>
      </c>
      <c r="N899" s="388" t="s">
        <v>109</v>
      </c>
      <c r="O899" s="388" t="s">
        <v>104</v>
      </c>
      <c r="P899" s="400">
        <v>42849</v>
      </c>
      <c r="Q899" s="400">
        <v>42852</v>
      </c>
      <c r="R899" s="400">
        <v>42878</v>
      </c>
      <c r="S899" s="388">
        <v>3</v>
      </c>
      <c r="T899" s="388">
        <v>3</v>
      </c>
      <c r="U899" s="388">
        <v>3</v>
      </c>
      <c r="V899" s="388">
        <v>3</v>
      </c>
      <c r="W899" s="388">
        <v>3</v>
      </c>
      <c r="X899" s="388" t="s">
        <v>4480</v>
      </c>
      <c r="Y899" s="401" t="s">
        <v>3839</v>
      </c>
      <c r="Z899" s="400">
        <v>41309</v>
      </c>
      <c r="AA899" s="400">
        <v>41313</v>
      </c>
      <c r="AB899" s="388" t="s">
        <v>109</v>
      </c>
      <c r="AC899" s="388" t="s">
        <v>4660</v>
      </c>
      <c r="AD899" s="388">
        <v>2</v>
      </c>
      <c r="AE899" s="388">
        <v>2</v>
      </c>
      <c r="AF899" s="388">
        <v>2</v>
      </c>
      <c r="AG899" s="388" t="s">
        <v>96</v>
      </c>
      <c r="AH899" s="388">
        <v>2</v>
      </c>
      <c r="AI899" s="388" t="s">
        <v>139</v>
      </c>
    </row>
    <row r="900" spans="1:35" ht="12.75" customHeight="1" x14ac:dyDescent="0.2">
      <c r="A900" s="397" t="str">
        <f t="shared" si="13"/>
        <v>Ofsted Webpage</v>
      </c>
      <c r="B900" s="388">
        <v>130772</v>
      </c>
      <c r="C900" s="388">
        <v>106966</v>
      </c>
      <c r="D900" s="388">
        <v>10004442</v>
      </c>
      <c r="E900" s="388" t="s">
        <v>1398</v>
      </c>
      <c r="F900" s="388" t="s">
        <v>274</v>
      </c>
      <c r="G900" s="388" t="s">
        <v>11</v>
      </c>
      <c r="H900" s="388" t="s">
        <v>239</v>
      </c>
      <c r="I900" s="388" t="s">
        <v>152</v>
      </c>
      <c r="J900" s="388" t="s">
        <v>152</v>
      </c>
      <c r="K900" s="400" t="s">
        <v>195</v>
      </c>
      <c r="L900" s="388" t="s">
        <v>195</v>
      </c>
      <c r="M900" s="403">
        <v>10041152</v>
      </c>
      <c r="N900" s="388" t="s">
        <v>146</v>
      </c>
      <c r="O900" s="388" t="s">
        <v>104</v>
      </c>
      <c r="P900" s="400">
        <v>43158</v>
      </c>
      <c r="Q900" s="400">
        <v>43165</v>
      </c>
      <c r="R900" s="400">
        <v>43193</v>
      </c>
      <c r="S900" s="388">
        <v>4</v>
      </c>
      <c r="T900" s="388">
        <v>4</v>
      </c>
      <c r="U900" s="388">
        <v>3</v>
      </c>
      <c r="V900" s="388">
        <v>4</v>
      </c>
      <c r="W900" s="388">
        <v>3</v>
      </c>
      <c r="X900" s="388" t="s">
        <v>4511</v>
      </c>
      <c r="Y900" s="401">
        <v>10011441</v>
      </c>
      <c r="Z900" s="400">
        <v>42486</v>
      </c>
      <c r="AA900" s="400">
        <v>42489</v>
      </c>
      <c r="AB900" s="388" t="s">
        <v>109</v>
      </c>
      <c r="AC900" s="388" t="s">
        <v>4660</v>
      </c>
      <c r="AD900" s="388">
        <v>3</v>
      </c>
      <c r="AE900" s="388">
        <v>3</v>
      </c>
      <c r="AF900" s="388">
        <v>3</v>
      </c>
      <c r="AG900" s="388">
        <v>3</v>
      </c>
      <c r="AH900" s="388">
        <v>3</v>
      </c>
      <c r="AI900" s="388" t="s">
        <v>139</v>
      </c>
    </row>
    <row r="901" spans="1:35" ht="12.75" customHeight="1" x14ac:dyDescent="0.2">
      <c r="A901" s="397" t="str">
        <f t="shared" ref="A901:A964" si="14">IF(B901&lt;&gt;"",HYPERLINK(CONCATENATE("http://reports.ofsted.gov.uk/inspection-reports/find-inspection-report/provider/ELS/",B901),"Ofsted Webpage"),"")</f>
        <v>Ofsted Webpage</v>
      </c>
      <c r="B901" s="388">
        <v>130773</v>
      </c>
      <c r="C901" s="388">
        <v>107495</v>
      </c>
      <c r="D901" s="388">
        <v>10004760</v>
      </c>
      <c r="E901" s="388" t="s">
        <v>3841</v>
      </c>
      <c r="F901" s="388" t="s">
        <v>107</v>
      </c>
      <c r="G901" s="388" t="s">
        <v>11</v>
      </c>
      <c r="H901" s="388" t="s">
        <v>1185</v>
      </c>
      <c r="I901" s="388" t="s">
        <v>92</v>
      </c>
      <c r="J901" s="388" t="s">
        <v>93</v>
      </c>
      <c r="K901" s="400">
        <v>42860</v>
      </c>
      <c r="L901" s="388">
        <v>1</v>
      </c>
      <c r="M901" s="403" t="s">
        <v>3842</v>
      </c>
      <c r="N901" s="388" t="s">
        <v>109</v>
      </c>
      <c r="O901" s="388" t="s">
        <v>104</v>
      </c>
      <c r="P901" s="400">
        <v>41302</v>
      </c>
      <c r="Q901" s="400">
        <v>41306</v>
      </c>
      <c r="R901" s="400">
        <v>41341</v>
      </c>
      <c r="S901" s="388">
        <v>2</v>
      </c>
      <c r="T901" s="388">
        <v>2</v>
      </c>
      <c r="U901" s="388">
        <v>2</v>
      </c>
      <c r="V901" s="388" t="s">
        <v>96</v>
      </c>
      <c r="W901" s="388">
        <v>2</v>
      </c>
      <c r="X901" s="388" t="s">
        <v>96</v>
      </c>
      <c r="Y901" s="401" t="s">
        <v>5152</v>
      </c>
      <c r="Z901" s="400">
        <v>40091</v>
      </c>
      <c r="AA901" s="400">
        <v>40095</v>
      </c>
      <c r="AB901" s="388" t="s">
        <v>4674</v>
      </c>
      <c r="AC901" s="388" t="s">
        <v>4660</v>
      </c>
      <c r="AD901" s="388">
        <v>3</v>
      </c>
      <c r="AE901" s="388">
        <v>3</v>
      </c>
      <c r="AF901" s="388">
        <v>3</v>
      </c>
      <c r="AG901" s="388" t="s">
        <v>96</v>
      </c>
      <c r="AH901" s="388">
        <v>3</v>
      </c>
      <c r="AI901" s="388" t="s">
        <v>118</v>
      </c>
    </row>
    <row r="902" spans="1:35" ht="12.75" customHeight="1" x14ac:dyDescent="0.2">
      <c r="A902" s="397" t="str">
        <f t="shared" si="14"/>
        <v>Ofsted Webpage</v>
      </c>
      <c r="B902" s="388">
        <v>130776</v>
      </c>
      <c r="C902" s="388">
        <v>106985</v>
      </c>
      <c r="D902" s="388">
        <v>10004577</v>
      </c>
      <c r="E902" s="388" t="s">
        <v>5153</v>
      </c>
      <c r="F902" s="388" t="s">
        <v>107</v>
      </c>
      <c r="G902" s="388" t="s">
        <v>11</v>
      </c>
      <c r="H902" s="388" t="s">
        <v>202</v>
      </c>
      <c r="I902" s="388" t="s">
        <v>152</v>
      </c>
      <c r="J902" s="388" t="s">
        <v>152</v>
      </c>
      <c r="K902" s="400" t="s">
        <v>195</v>
      </c>
      <c r="L902" s="400" t="s">
        <v>195</v>
      </c>
      <c r="M902" s="403" t="s">
        <v>195</v>
      </c>
      <c r="N902" s="400" t="s">
        <v>195</v>
      </c>
      <c r="O902" s="400" t="s">
        <v>195</v>
      </c>
      <c r="P902" s="400" t="s">
        <v>195</v>
      </c>
      <c r="Q902" s="400" t="s">
        <v>195</v>
      </c>
      <c r="R902" s="400" t="s">
        <v>195</v>
      </c>
      <c r="S902" s="400" t="s">
        <v>195</v>
      </c>
      <c r="T902" s="400" t="s">
        <v>195</v>
      </c>
      <c r="U902" s="400" t="s">
        <v>195</v>
      </c>
      <c r="V902" s="400" t="s">
        <v>195</v>
      </c>
      <c r="W902" s="400" t="s">
        <v>195</v>
      </c>
      <c r="X902" s="400" t="s">
        <v>195</v>
      </c>
      <c r="Y902" s="402" t="s">
        <v>195</v>
      </c>
      <c r="Z902" s="400" t="s">
        <v>195</v>
      </c>
      <c r="AA902" s="400" t="s">
        <v>195</v>
      </c>
      <c r="AB902" s="400" t="s">
        <v>195</v>
      </c>
      <c r="AC902" s="400" t="s">
        <v>195</v>
      </c>
      <c r="AD902" s="400" t="s">
        <v>195</v>
      </c>
      <c r="AE902" s="400" t="s">
        <v>195</v>
      </c>
      <c r="AF902" s="400" t="s">
        <v>195</v>
      </c>
      <c r="AG902" s="400" t="s">
        <v>195</v>
      </c>
      <c r="AH902" s="400" t="s">
        <v>195</v>
      </c>
      <c r="AI902" s="400" t="s">
        <v>195</v>
      </c>
    </row>
    <row r="903" spans="1:35" ht="12.75" customHeight="1" x14ac:dyDescent="0.2">
      <c r="A903" s="397" t="str">
        <f t="shared" si="14"/>
        <v>Ofsted Webpage</v>
      </c>
      <c r="B903" s="388">
        <v>130777</v>
      </c>
      <c r="C903" s="388">
        <v>107960</v>
      </c>
      <c r="D903" s="388">
        <v>10007427</v>
      </c>
      <c r="E903" s="388" t="s">
        <v>5154</v>
      </c>
      <c r="F903" s="388" t="s">
        <v>107</v>
      </c>
      <c r="G903" s="388" t="s">
        <v>11</v>
      </c>
      <c r="H903" s="388" t="s">
        <v>151</v>
      </c>
      <c r="I903" s="388" t="s">
        <v>152</v>
      </c>
      <c r="J903" s="388" t="s">
        <v>152</v>
      </c>
      <c r="K903" s="400" t="s">
        <v>195</v>
      </c>
      <c r="L903" s="388" t="s">
        <v>195</v>
      </c>
      <c r="M903" s="403">
        <v>10011442</v>
      </c>
      <c r="N903" s="388" t="s">
        <v>109</v>
      </c>
      <c r="O903" s="388" t="s">
        <v>104</v>
      </c>
      <c r="P903" s="400">
        <v>42773</v>
      </c>
      <c r="Q903" s="400">
        <v>42776</v>
      </c>
      <c r="R903" s="400">
        <v>42815</v>
      </c>
      <c r="S903" s="388">
        <v>2</v>
      </c>
      <c r="T903" s="388">
        <v>2</v>
      </c>
      <c r="U903" s="388">
        <v>2</v>
      </c>
      <c r="V903" s="388">
        <v>2</v>
      </c>
      <c r="W903" s="388">
        <v>2</v>
      </c>
      <c r="X903" s="388" t="s">
        <v>4480</v>
      </c>
      <c r="Y903" s="401" t="s">
        <v>5155</v>
      </c>
      <c r="Z903" s="400">
        <v>41057</v>
      </c>
      <c r="AA903" s="400">
        <v>41061</v>
      </c>
      <c r="AB903" s="388" t="s">
        <v>4666</v>
      </c>
      <c r="AC903" s="388" t="s">
        <v>4660</v>
      </c>
      <c r="AD903" s="388">
        <v>2</v>
      </c>
      <c r="AE903" s="388">
        <v>2</v>
      </c>
      <c r="AF903" s="388">
        <v>3</v>
      </c>
      <c r="AG903" s="388" t="s">
        <v>96</v>
      </c>
      <c r="AH903" s="388">
        <v>2</v>
      </c>
      <c r="AI903" s="388" t="s">
        <v>4537</v>
      </c>
    </row>
    <row r="904" spans="1:35" ht="12.75" customHeight="1" x14ac:dyDescent="0.2">
      <c r="A904" s="397" t="str">
        <f t="shared" si="14"/>
        <v>Ofsted Webpage</v>
      </c>
      <c r="B904" s="388">
        <v>130787</v>
      </c>
      <c r="C904" s="388">
        <v>108326</v>
      </c>
      <c r="D904" s="388">
        <v>10000695</v>
      </c>
      <c r="E904" s="388" t="s">
        <v>569</v>
      </c>
      <c r="F904" s="388" t="s">
        <v>100</v>
      </c>
      <c r="G904" s="388" t="s">
        <v>11</v>
      </c>
      <c r="H904" s="388" t="s">
        <v>202</v>
      </c>
      <c r="I904" s="388" t="s">
        <v>152</v>
      </c>
      <c r="J904" s="388" t="s">
        <v>152</v>
      </c>
      <c r="K904" s="400" t="s">
        <v>195</v>
      </c>
      <c r="L904" s="388" t="s">
        <v>195</v>
      </c>
      <c r="M904" s="403">
        <v>10008473</v>
      </c>
      <c r="N904" s="388" t="s">
        <v>250</v>
      </c>
      <c r="O904" s="388" t="s">
        <v>104</v>
      </c>
      <c r="P904" s="400">
        <v>42640</v>
      </c>
      <c r="Q904" s="400">
        <v>42643</v>
      </c>
      <c r="R904" s="400">
        <v>42676</v>
      </c>
      <c r="S904" s="388">
        <v>2</v>
      </c>
      <c r="T904" s="388">
        <v>2</v>
      </c>
      <c r="U904" s="388">
        <v>2</v>
      </c>
      <c r="V904" s="388">
        <v>2</v>
      </c>
      <c r="W904" s="388">
        <v>2</v>
      </c>
      <c r="X904" s="388" t="s">
        <v>4480</v>
      </c>
      <c r="Y904" s="401" t="s">
        <v>570</v>
      </c>
      <c r="Z904" s="400">
        <v>42024</v>
      </c>
      <c r="AA904" s="400">
        <v>42027</v>
      </c>
      <c r="AB904" s="388" t="s">
        <v>103</v>
      </c>
      <c r="AC904" s="388" t="s">
        <v>4660</v>
      </c>
      <c r="AD904" s="388">
        <v>3</v>
      </c>
      <c r="AE904" s="388">
        <v>3</v>
      </c>
      <c r="AF904" s="388">
        <v>3</v>
      </c>
      <c r="AG904" s="388" t="s">
        <v>96</v>
      </c>
      <c r="AH904" s="388">
        <v>3</v>
      </c>
      <c r="AI904" s="388" t="s">
        <v>118</v>
      </c>
    </row>
    <row r="905" spans="1:35" ht="12.75" customHeight="1" x14ac:dyDescent="0.2">
      <c r="A905" s="397" t="str">
        <f t="shared" si="14"/>
        <v>Ofsted Webpage</v>
      </c>
      <c r="B905" s="388">
        <v>130789</v>
      </c>
      <c r="C905" s="388">
        <v>105028</v>
      </c>
      <c r="D905" s="388">
        <v>10003011</v>
      </c>
      <c r="E905" s="388" t="s">
        <v>1404</v>
      </c>
      <c r="F905" s="388" t="s">
        <v>100</v>
      </c>
      <c r="G905" s="388" t="s">
        <v>11</v>
      </c>
      <c r="H905" s="388" t="s">
        <v>342</v>
      </c>
      <c r="I905" s="388" t="s">
        <v>177</v>
      </c>
      <c r="J905" s="388" t="s">
        <v>177</v>
      </c>
      <c r="K905" s="400">
        <v>42502</v>
      </c>
      <c r="L905" s="388">
        <v>1</v>
      </c>
      <c r="M905" s="403" t="s">
        <v>5156</v>
      </c>
      <c r="N905" s="388" t="s">
        <v>4666</v>
      </c>
      <c r="O905" s="388" t="s">
        <v>104</v>
      </c>
      <c r="P905" s="400">
        <v>40490</v>
      </c>
      <c r="Q905" s="400">
        <v>40494</v>
      </c>
      <c r="R905" s="400">
        <v>40529</v>
      </c>
      <c r="S905" s="388">
        <v>2</v>
      </c>
      <c r="T905" s="388">
        <v>2</v>
      </c>
      <c r="U905" s="388">
        <v>2</v>
      </c>
      <c r="V905" s="388" t="s">
        <v>96</v>
      </c>
      <c r="W905" s="388">
        <v>2</v>
      </c>
      <c r="X905" s="388" t="s">
        <v>96</v>
      </c>
      <c r="Y905" s="401" t="s">
        <v>5157</v>
      </c>
      <c r="Z905" s="400">
        <v>39048</v>
      </c>
      <c r="AA905" s="400">
        <v>39052</v>
      </c>
      <c r="AB905" s="388" t="s">
        <v>4666</v>
      </c>
      <c r="AC905" s="388" t="s">
        <v>4660</v>
      </c>
      <c r="AD905" s="388">
        <v>2</v>
      </c>
      <c r="AE905" s="388">
        <v>2</v>
      </c>
      <c r="AF905" s="388">
        <v>2</v>
      </c>
      <c r="AG905" s="388" t="s">
        <v>96</v>
      </c>
      <c r="AH905" s="388">
        <v>2</v>
      </c>
      <c r="AI905" s="388" t="s">
        <v>4537</v>
      </c>
    </row>
    <row r="906" spans="1:35" ht="12.75" customHeight="1" x14ac:dyDescent="0.2">
      <c r="A906" s="397" t="str">
        <f t="shared" si="14"/>
        <v>Ofsted Webpage</v>
      </c>
      <c r="B906" s="388">
        <v>130793</v>
      </c>
      <c r="C906" s="388">
        <v>112314</v>
      </c>
      <c r="D906" s="388">
        <v>10000055</v>
      </c>
      <c r="E906" s="388" t="s">
        <v>2955</v>
      </c>
      <c r="F906" s="388" t="s">
        <v>107</v>
      </c>
      <c r="G906" s="388" t="s">
        <v>11</v>
      </c>
      <c r="H906" s="388" t="s">
        <v>342</v>
      </c>
      <c r="I906" s="388" t="s">
        <v>177</v>
      </c>
      <c r="J906" s="388" t="s">
        <v>177</v>
      </c>
      <c r="K906" s="400" t="s">
        <v>195</v>
      </c>
      <c r="L906" s="400" t="s">
        <v>195</v>
      </c>
      <c r="M906" s="403">
        <v>10020080</v>
      </c>
      <c r="N906" s="400" t="s">
        <v>109</v>
      </c>
      <c r="O906" s="400" t="s">
        <v>104</v>
      </c>
      <c r="P906" s="400">
        <v>42822</v>
      </c>
      <c r="Q906" s="400">
        <v>42825</v>
      </c>
      <c r="R906" s="400">
        <v>42863</v>
      </c>
      <c r="S906" s="404">
        <v>2</v>
      </c>
      <c r="T906" s="404">
        <v>2</v>
      </c>
      <c r="U906" s="404">
        <v>2</v>
      </c>
      <c r="V906" s="404">
        <v>2</v>
      </c>
      <c r="W906" s="404">
        <v>2</v>
      </c>
      <c r="X906" s="400" t="s">
        <v>4480</v>
      </c>
      <c r="Y906" s="402" t="s">
        <v>2956</v>
      </c>
      <c r="Z906" s="400">
        <v>41666</v>
      </c>
      <c r="AA906" s="400">
        <v>41670</v>
      </c>
      <c r="AB906" s="400" t="s">
        <v>109</v>
      </c>
      <c r="AC906" s="400" t="s">
        <v>4660</v>
      </c>
      <c r="AD906" s="404">
        <v>2</v>
      </c>
      <c r="AE906" s="404">
        <v>1</v>
      </c>
      <c r="AF906" s="404">
        <v>2</v>
      </c>
      <c r="AG906" s="404" t="s">
        <v>96</v>
      </c>
      <c r="AH906" s="404">
        <v>2</v>
      </c>
      <c r="AI906" s="400" t="s">
        <v>4537</v>
      </c>
    </row>
    <row r="907" spans="1:35" ht="12.75" customHeight="1" x14ac:dyDescent="0.2">
      <c r="A907" s="397" t="str">
        <f t="shared" si="14"/>
        <v>Ofsted Webpage</v>
      </c>
      <c r="B907" s="388">
        <v>130794</v>
      </c>
      <c r="C907" s="388">
        <v>108348</v>
      </c>
      <c r="D907" s="388">
        <v>10005583</v>
      </c>
      <c r="E907" s="388" t="s">
        <v>583</v>
      </c>
      <c r="F907" s="388" t="s">
        <v>368</v>
      </c>
      <c r="G907" s="388" t="s">
        <v>14</v>
      </c>
      <c r="H907" s="388" t="s">
        <v>342</v>
      </c>
      <c r="I907" s="388" t="s">
        <v>177</v>
      </c>
      <c r="J907" s="388" t="s">
        <v>177</v>
      </c>
      <c r="K907" s="400">
        <v>42641</v>
      </c>
      <c r="L907" s="388">
        <v>1</v>
      </c>
      <c r="M907" s="403" t="s">
        <v>585</v>
      </c>
      <c r="N907" s="388" t="s">
        <v>143</v>
      </c>
      <c r="O907" s="388" t="s">
        <v>104</v>
      </c>
      <c r="P907" s="400">
        <v>41233</v>
      </c>
      <c r="Q907" s="400">
        <v>41236</v>
      </c>
      <c r="R907" s="400">
        <v>41275</v>
      </c>
      <c r="S907" s="388">
        <v>2</v>
      </c>
      <c r="T907" s="388">
        <v>2</v>
      </c>
      <c r="U907" s="388">
        <v>2</v>
      </c>
      <c r="V907" s="388" t="s">
        <v>96</v>
      </c>
      <c r="W907" s="388">
        <v>2</v>
      </c>
      <c r="X907" s="388" t="s">
        <v>96</v>
      </c>
      <c r="Y907" s="401" t="s">
        <v>4981</v>
      </c>
      <c r="Z907" s="400">
        <v>39363</v>
      </c>
      <c r="AA907" s="400">
        <v>39367</v>
      </c>
      <c r="AB907" s="388" t="s">
        <v>143</v>
      </c>
      <c r="AC907" s="388" t="s">
        <v>4660</v>
      </c>
      <c r="AD907" s="388">
        <v>2</v>
      </c>
      <c r="AE907" s="388">
        <v>2</v>
      </c>
      <c r="AF907" s="388">
        <v>2</v>
      </c>
      <c r="AG907" s="388" t="s">
        <v>96</v>
      </c>
      <c r="AH907" s="388">
        <v>2</v>
      </c>
      <c r="AI907" s="388" t="s">
        <v>4537</v>
      </c>
    </row>
    <row r="908" spans="1:35" ht="12.75" customHeight="1" x14ac:dyDescent="0.2">
      <c r="A908" s="397" t="str">
        <f t="shared" si="14"/>
        <v>Ofsted Webpage</v>
      </c>
      <c r="B908" s="388">
        <v>130796</v>
      </c>
      <c r="C908" s="388">
        <v>107010</v>
      </c>
      <c r="D908" s="388">
        <v>10006549</v>
      </c>
      <c r="E908" s="388" t="s">
        <v>1406</v>
      </c>
      <c r="F908" s="388" t="s">
        <v>107</v>
      </c>
      <c r="G908" s="388" t="s">
        <v>11</v>
      </c>
      <c r="H908" s="388" t="s">
        <v>330</v>
      </c>
      <c r="I908" s="388" t="s">
        <v>161</v>
      </c>
      <c r="J908" s="388" t="s">
        <v>161</v>
      </c>
      <c r="K908" s="400" t="s">
        <v>195</v>
      </c>
      <c r="L908" s="388" t="s">
        <v>195</v>
      </c>
      <c r="M908" s="403" t="s">
        <v>195</v>
      </c>
      <c r="N908" s="388" t="s">
        <v>195</v>
      </c>
      <c r="O908" s="388" t="s">
        <v>195</v>
      </c>
      <c r="P908" s="400" t="s">
        <v>195</v>
      </c>
      <c r="Q908" s="400" t="s">
        <v>195</v>
      </c>
      <c r="R908" s="400" t="s">
        <v>195</v>
      </c>
      <c r="S908" s="388" t="s">
        <v>195</v>
      </c>
      <c r="T908" s="388" t="s">
        <v>195</v>
      </c>
      <c r="U908" s="388" t="s">
        <v>195</v>
      </c>
      <c r="V908" s="388" t="s">
        <v>195</v>
      </c>
      <c r="W908" s="388" t="s">
        <v>195</v>
      </c>
      <c r="X908" s="388" t="s">
        <v>195</v>
      </c>
      <c r="Y908" s="401" t="s">
        <v>195</v>
      </c>
      <c r="Z908" s="400" t="s">
        <v>195</v>
      </c>
      <c r="AA908" s="400" t="s">
        <v>195</v>
      </c>
      <c r="AB908" s="388" t="s">
        <v>195</v>
      </c>
      <c r="AC908" s="388" t="s">
        <v>195</v>
      </c>
      <c r="AD908" s="388" t="s">
        <v>195</v>
      </c>
      <c r="AE908" s="388" t="s">
        <v>195</v>
      </c>
      <c r="AF908" s="388" t="s">
        <v>195</v>
      </c>
      <c r="AG908" s="388" t="s">
        <v>195</v>
      </c>
      <c r="AH908" s="388" t="s">
        <v>195</v>
      </c>
      <c r="AI908" s="388" t="s">
        <v>195</v>
      </c>
    </row>
    <row r="909" spans="1:35" ht="12.75" customHeight="1" x14ac:dyDescent="0.2">
      <c r="A909" s="397" t="str">
        <f t="shared" si="14"/>
        <v>Ofsted Webpage</v>
      </c>
      <c r="B909" s="388">
        <v>130797</v>
      </c>
      <c r="C909" s="388">
        <v>108452</v>
      </c>
      <c r="D909" s="388">
        <v>10007299</v>
      </c>
      <c r="E909" s="388" t="s">
        <v>397</v>
      </c>
      <c r="F909" s="388" t="s">
        <v>107</v>
      </c>
      <c r="G909" s="388" t="s">
        <v>11</v>
      </c>
      <c r="H909" s="388" t="s">
        <v>398</v>
      </c>
      <c r="I909" s="388" t="s">
        <v>161</v>
      </c>
      <c r="J909" s="388" t="s">
        <v>161</v>
      </c>
      <c r="K909" s="400" t="s">
        <v>195</v>
      </c>
      <c r="L909" s="388" t="s">
        <v>195</v>
      </c>
      <c r="M909" s="403">
        <v>10030716</v>
      </c>
      <c r="N909" s="388" t="s">
        <v>217</v>
      </c>
      <c r="O909" s="388" t="s">
        <v>104</v>
      </c>
      <c r="P909" s="400">
        <v>42864</v>
      </c>
      <c r="Q909" s="400">
        <v>42867</v>
      </c>
      <c r="R909" s="400">
        <v>42891</v>
      </c>
      <c r="S909" s="388">
        <v>3</v>
      </c>
      <c r="T909" s="388">
        <v>3</v>
      </c>
      <c r="U909" s="388">
        <v>3</v>
      </c>
      <c r="V909" s="388">
        <v>2</v>
      </c>
      <c r="W909" s="388">
        <v>3</v>
      </c>
      <c r="X909" s="388" t="s">
        <v>4480</v>
      </c>
      <c r="Y909" s="401">
        <v>10004771</v>
      </c>
      <c r="Z909" s="400">
        <v>42395</v>
      </c>
      <c r="AA909" s="400">
        <v>42398</v>
      </c>
      <c r="AB909" s="388" t="s">
        <v>168</v>
      </c>
      <c r="AC909" s="388" t="s">
        <v>4660</v>
      </c>
      <c r="AD909" s="388">
        <v>4</v>
      </c>
      <c r="AE909" s="388">
        <v>4</v>
      </c>
      <c r="AF909" s="388">
        <v>3</v>
      </c>
      <c r="AG909" s="388">
        <v>3</v>
      </c>
      <c r="AH909" s="388">
        <v>3</v>
      </c>
      <c r="AI909" s="388" t="s">
        <v>118</v>
      </c>
    </row>
    <row r="910" spans="1:35" ht="12.75" customHeight="1" x14ac:dyDescent="0.2">
      <c r="A910" s="397" t="str">
        <f t="shared" si="14"/>
        <v>Ofsted Webpage</v>
      </c>
      <c r="B910" s="388">
        <v>130800</v>
      </c>
      <c r="C910" s="388">
        <v>108391</v>
      </c>
      <c r="D910" s="388">
        <v>10005822</v>
      </c>
      <c r="E910" s="388" t="s">
        <v>5158</v>
      </c>
      <c r="F910" s="388" t="s">
        <v>100</v>
      </c>
      <c r="G910" s="388" t="s">
        <v>11</v>
      </c>
      <c r="H910" s="388" t="s">
        <v>398</v>
      </c>
      <c r="I910" s="388" t="s">
        <v>161</v>
      </c>
      <c r="J910" s="388" t="s">
        <v>161</v>
      </c>
      <c r="K910" s="400" t="s">
        <v>195</v>
      </c>
      <c r="L910" s="388" t="s">
        <v>195</v>
      </c>
      <c r="M910" s="403" t="s">
        <v>195</v>
      </c>
      <c r="N910" s="400" t="s">
        <v>195</v>
      </c>
      <c r="O910" s="400" t="s">
        <v>195</v>
      </c>
      <c r="P910" s="400" t="s">
        <v>195</v>
      </c>
      <c r="Q910" s="400" t="s">
        <v>195</v>
      </c>
      <c r="R910" s="400" t="s">
        <v>195</v>
      </c>
      <c r="S910" s="400" t="s">
        <v>195</v>
      </c>
      <c r="T910" s="400" t="s">
        <v>195</v>
      </c>
      <c r="U910" s="400" t="s">
        <v>195</v>
      </c>
      <c r="V910" s="400" t="s">
        <v>195</v>
      </c>
      <c r="W910" s="400" t="s">
        <v>195</v>
      </c>
      <c r="X910" s="400" t="s">
        <v>195</v>
      </c>
      <c r="Y910" s="402" t="s">
        <v>195</v>
      </c>
      <c r="Z910" s="400" t="s">
        <v>195</v>
      </c>
      <c r="AA910" s="400" t="s">
        <v>195</v>
      </c>
      <c r="AB910" s="400" t="s">
        <v>195</v>
      </c>
      <c r="AC910" s="400" t="s">
        <v>195</v>
      </c>
      <c r="AD910" s="400" t="s">
        <v>195</v>
      </c>
      <c r="AE910" s="400" t="s">
        <v>195</v>
      </c>
      <c r="AF910" s="400" t="s">
        <v>195</v>
      </c>
      <c r="AG910" s="400" t="s">
        <v>195</v>
      </c>
      <c r="AH910" s="400" t="s">
        <v>195</v>
      </c>
      <c r="AI910" s="400" t="s">
        <v>195</v>
      </c>
    </row>
    <row r="911" spans="1:35" ht="12.75" customHeight="1" x14ac:dyDescent="0.2">
      <c r="A911" s="397" t="str">
        <f t="shared" si="14"/>
        <v>Ofsted Webpage</v>
      </c>
      <c r="B911" s="388">
        <v>130803</v>
      </c>
      <c r="C911" s="388">
        <v>107531</v>
      </c>
      <c r="D911" s="388">
        <v>10000878</v>
      </c>
      <c r="E911" s="388" t="s">
        <v>5159</v>
      </c>
      <c r="F911" s="388" t="s">
        <v>107</v>
      </c>
      <c r="G911" s="388" t="s">
        <v>11</v>
      </c>
      <c r="H911" s="388" t="s">
        <v>436</v>
      </c>
      <c r="I911" s="388" t="s">
        <v>155</v>
      </c>
      <c r="J911" s="388" t="s">
        <v>155</v>
      </c>
      <c r="K911" s="400" t="s">
        <v>195</v>
      </c>
      <c r="L911" s="388" t="s">
        <v>195</v>
      </c>
      <c r="M911" s="403" t="s">
        <v>195</v>
      </c>
      <c r="N911" s="388" t="s">
        <v>195</v>
      </c>
      <c r="O911" s="388" t="s">
        <v>195</v>
      </c>
      <c r="P911" s="400" t="s">
        <v>195</v>
      </c>
      <c r="Q911" s="400" t="s">
        <v>195</v>
      </c>
      <c r="R911" s="400" t="s">
        <v>195</v>
      </c>
      <c r="S911" s="388" t="s">
        <v>195</v>
      </c>
      <c r="T911" s="388" t="s">
        <v>195</v>
      </c>
      <c r="U911" s="388" t="s">
        <v>195</v>
      </c>
      <c r="V911" s="388" t="s">
        <v>195</v>
      </c>
      <c r="W911" s="388" t="s">
        <v>195</v>
      </c>
      <c r="X911" s="388" t="s">
        <v>195</v>
      </c>
      <c r="Y911" s="401" t="s">
        <v>195</v>
      </c>
      <c r="Z911" s="400" t="s">
        <v>195</v>
      </c>
      <c r="AA911" s="400" t="s">
        <v>195</v>
      </c>
      <c r="AB911" s="388" t="s">
        <v>195</v>
      </c>
      <c r="AC911" s="388" t="s">
        <v>195</v>
      </c>
      <c r="AD911" s="388" t="s">
        <v>195</v>
      </c>
      <c r="AE911" s="388" t="s">
        <v>195</v>
      </c>
      <c r="AF911" s="388" t="s">
        <v>195</v>
      </c>
      <c r="AG911" s="388" t="s">
        <v>195</v>
      </c>
      <c r="AH911" s="388" t="s">
        <v>195</v>
      </c>
      <c r="AI911" s="388" t="s">
        <v>195</v>
      </c>
    </row>
    <row r="912" spans="1:35" ht="12.75" customHeight="1" x14ac:dyDescent="0.2">
      <c r="A912" s="397" t="str">
        <f t="shared" si="14"/>
        <v>Ofsted Webpage</v>
      </c>
      <c r="B912" s="388">
        <v>130805</v>
      </c>
      <c r="C912" s="388">
        <v>107546</v>
      </c>
      <c r="D912" s="388">
        <v>10007696</v>
      </c>
      <c r="E912" s="388" t="s">
        <v>453</v>
      </c>
      <c r="F912" s="388" t="s">
        <v>107</v>
      </c>
      <c r="G912" s="388" t="s">
        <v>11</v>
      </c>
      <c r="H912" s="388" t="s">
        <v>436</v>
      </c>
      <c r="I912" s="388" t="s">
        <v>155</v>
      </c>
      <c r="J912" s="388" t="s">
        <v>155</v>
      </c>
      <c r="K912" s="400" t="s">
        <v>195</v>
      </c>
      <c r="L912" s="388" t="s">
        <v>195</v>
      </c>
      <c r="M912" s="403">
        <v>10020108</v>
      </c>
      <c r="N912" s="388" t="s">
        <v>109</v>
      </c>
      <c r="O912" s="388" t="s">
        <v>104</v>
      </c>
      <c r="P912" s="400">
        <v>42647</v>
      </c>
      <c r="Q912" s="400">
        <v>42650</v>
      </c>
      <c r="R912" s="400">
        <v>42690</v>
      </c>
      <c r="S912" s="388">
        <v>2</v>
      </c>
      <c r="T912" s="388">
        <v>2</v>
      </c>
      <c r="U912" s="388">
        <v>2</v>
      </c>
      <c r="V912" s="388">
        <v>2</v>
      </c>
      <c r="W912" s="388">
        <v>2</v>
      </c>
      <c r="X912" s="388" t="s">
        <v>4480</v>
      </c>
      <c r="Y912" s="401" t="s">
        <v>5160</v>
      </c>
      <c r="Z912" s="400">
        <v>41015</v>
      </c>
      <c r="AA912" s="400">
        <v>41019</v>
      </c>
      <c r="AB912" s="388" t="s">
        <v>4674</v>
      </c>
      <c r="AC912" s="388" t="s">
        <v>4660</v>
      </c>
      <c r="AD912" s="388">
        <v>2</v>
      </c>
      <c r="AE912" s="388">
        <v>2</v>
      </c>
      <c r="AF912" s="388">
        <v>2</v>
      </c>
      <c r="AG912" s="388" t="s">
        <v>96</v>
      </c>
      <c r="AH912" s="388">
        <v>3</v>
      </c>
      <c r="AI912" s="388" t="s">
        <v>4537</v>
      </c>
    </row>
    <row r="913" spans="1:35" ht="12.75" customHeight="1" x14ac:dyDescent="0.2">
      <c r="A913" s="397" t="str">
        <f t="shared" si="14"/>
        <v>Ofsted Webpage</v>
      </c>
      <c r="B913" s="388">
        <v>130806</v>
      </c>
      <c r="C913" s="388">
        <v>107542</v>
      </c>
      <c r="D913" s="388">
        <v>10006378</v>
      </c>
      <c r="E913" s="388" t="s">
        <v>2106</v>
      </c>
      <c r="F913" s="388" t="s">
        <v>107</v>
      </c>
      <c r="G913" s="388" t="s">
        <v>11</v>
      </c>
      <c r="H913" s="388" t="s">
        <v>436</v>
      </c>
      <c r="I913" s="388" t="s">
        <v>155</v>
      </c>
      <c r="J913" s="388" t="s">
        <v>155</v>
      </c>
      <c r="K913" s="400" t="s">
        <v>195</v>
      </c>
      <c r="L913" s="388" t="s">
        <v>195</v>
      </c>
      <c r="M913" s="403" t="s">
        <v>2107</v>
      </c>
      <c r="N913" s="388" t="s">
        <v>109</v>
      </c>
      <c r="O913" s="388" t="s">
        <v>104</v>
      </c>
      <c r="P913" s="400">
        <v>41905</v>
      </c>
      <c r="Q913" s="400">
        <v>41908</v>
      </c>
      <c r="R913" s="400">
        <v>41943</v>
      </c>
      <c r="S913" s="388">
        <v>1</v>
      </c>
      <c r="T913" s="388">
        <v>1</v>
      </c>
      <c r="U913" s="388">
        <v>1</v>
      </c>
      <c r="V913" s="388" t="s">
        <v>96</v>
      </c>
      <c r="W913" s="388">
        <v>1</v>
      </c>
      <c r="X913" s="388" t="s">
        <v>96</v>
      </c>
      <c r="Y913" s="401" t="s">
        <v>5161</v>
      </c>
      <c r="Z913" s="400">
        <v>39722</v>
      </c>
      <c r="AA913" s="400">
        <v>39723</v>
      </c>
      <c r="AB913" s="388" t="s">
        <v>5017</v>
      </c>
      <c r="AC913" s="388" t="s">
        <v>4660</v>
      </c>
      <c r="AD913" s="388">
        <v>2</v>
      </c>
      <c r="AE913" s="388">
        <v>2</v>
      </c>
      <c r="AF913" s="388">
        <v>2</v>
      </c>
      <c r="AG913" s="388" t="s">
        <v>96</v>
      </c>
      <c r="AH913" s="388">
        <v>2</v>
      </c>
      <c r="AI913" s="388" t="s">
        <v>118</v>
      </c>
    </row>
    <row r="914" spans="1:35" ht="12.75" customHeight="1" x14ac:dyDescent="0.2">
      <c r="A914" s="397" t="str">
        <f t="shared" si="14"/>
        <v>Ofsted Webpage</v>
      </c>
      <c r="B914" s="388">
        <v>130808</v>
      </c>
      <c r="C914" s="388">
        <v>107537</v>
      </c>
      <c r="D914" s="388">
        <v>10005465</v>
      </c>
      <c r="E914" s="388" t="s">
        <v>5162</v>
      </c>
      <c r="F914" s="388" t="s">
        <v>100</v>
      </c>
      <c r="G914" s="388" t="s">
        <v>11</v>
      </c>
      <c r="H914" s="388" t="s">
        <v>436</v>
      </c>
      <c r="I914" s="388" t="s">
        <v>155</v>
      </c>
      <c r="J914" s="388" t="s">
        <v>155</v>
      </c>
      <c r="K914" s="400" t="s">
        <v>195</v>
      </c>
      <c r="L914" s="388" t="s">
        <v>195</v>
      </c>
      <c r="M914" s="403" t="s">
        <v>5163</v>
      </c>
      <c r="N914" s="388" t="s">
        <v>5007</v>
      </c>
      <c r="O914" s="388" t="s">
        <v>104</v>
      </c>
      <c r="P914" s="400">
        <v>39357</v>
      </c>
      <c r="Q914" s="400">
        <v>39358</v>
      </c>
      <c r="R914" s="400">
        <v>39409</v>
      </c>
      <c r="S914" s="388">
        <v>1</v>
      </c>
      <c r="T914" s="388">
        <v>1</v>
      </c>
      <c r="U914" s="388">
        <v>1</v>
      </c>
      <c r="V914" s="388" t="s">
        <v>96</v>
      </c>
      <c r="W914" s="388">
        <v>1</v>
      </c>
      <c r="X914" s="388" t="s">
        <v>96</v>
      </c>
      <c r="Y914" s="401" t="s">
        <v>195</v>
      </c>
      <c r="Z914" s="400" t="s">
        <v>195</v>
      </c>
      <c r="AA914" s="400" t="s">
        <v>195</v>
      </c>
      <c r="AB914" s="388" t="s">
        <v>195</v>
      </c>
      <c r="AC914" s="388" t="s">
        <v>195</v>
      </c>
      <c r="AD914" s="388" t="s">
        <v>195</v>
      </c>
      <c r="AE914" s="388" t="s">
        <v>195</v>
      </c>
      <c r="AF914" s="388" t="s">
        <v>195</v>
      </c>
      <c r="AG914" s="388" t="s">
        <v>195</v>
      </c>
      <c r="AH914" s="388" t="s">
        <v>195</v>
      </c>
      <c r="AI914" s="388" t="s">
        <v>4479</v>
      </c>
    </row>
    <row r="915" spans="1:35" ht="12.75" customHeight="1" x14ac:dyDescent="0.2">
      <c r="A915" s="397" t="str">
        <f t="shared" si="14"/>
        <v>Ofsted Webpage</v>
      </c>
      <c r="B915" s="388">
        <v>130809</v>
      </c>
      <c r="C915" s="388">
        <v>105347</v>
      </c>
      <c r="D915" s="388">
        <v>10001004</v>
      </c>
      <c r="E915" s="388" t="s">
        <v>1409</v>
      </c>
      <c r="F915" s="388" t="s">
        <v>107</v>
      </c>
      <c r="G915" s="388" t="s">
        <v>11</v>
      </c>
      <c r="H915" s="388" t="s">
        <v>160</v>
      </c>
      <c r="I915" s="388" t="s">
        <v>161</v>
      </c>
      <c r="J915" s="388" t="s">
        <v>161</v>
      </c>
      <c r="K915" s="400" t="s">
        <v>195</v>
      </c>
      <c r="L915" s="388" t="s">
        <v>195</v>
      </c>
      <c r="M915" s="403">
        <v>10037406</v>
      </c>
      <c r="N915" s="388" t="s">
        <v>146</v>
      </c>
      <c r="O915" s="388" t="s">
        <v>104</v>
      </c>
      <c r="P915" s="400">
        <v>43004</v>
      </c>
      <c r="Q915" s="400">
        <v>43007</v>
      </c>
      <c r="R915" s="400">
        <v>43028</v>
      </c>
      <c r="S915" s="388">
        <v>2</v>
      </c>
      <c r="T915" s="388">
        <v>2</v>
      </c>
      <c r="U915" s="388">
        <v>2</v>
      </c>
      <c r="V915" s="388">
        <v>2</v>
      </c>
      <c r="W915" s="388">
        <v>2</v>
      </c>
      <c r="X915" s="388" t="s">
        <v>4480</v>
      </c>
      <c r="Y915" s="401">
        <v>10008495</v>
      </c>
      <c r="Z915" s="400">
        <v>42430</v>
      </c>
      <c r="AA915" s="400">
        <v>42433</v>
      </c>
      <c r="AB915" s="388" t="s">
        <v>109</v>
      </c>
      <c r="AC915" s="388" t="s">
        <v>4660</v>
      </c>
      <c r="AD915" s="388">
        <v>3</v>
      </c>
      <c r="AE915" s="388">
        <v>3</v>
      </c>
      <c r="AF915" s="388">
        <v>3</v>
      </c>
      <c r="AG915" s="388">
        <v>2</v>
      </c>
      <c r="AH915" s="388">
        <v>3</v>
      </c>
      <c r="AI915" s="388" t="s">
        <v>118</v>
      </c>
    </row>
    <row r="916" spans="1:35" ht="12.75" customHeight="1" x14ac:dyDescent="0.2">
      <c r="A916" s="397" t="str">
        <f t="shared" si="14"/>
        <v>Ofsted Webpage</v>
      </c>
      <c r="B916" s="388">
        <v>130812</v>
      </c>
      <c r="C916" s="388">
        <v>106068</v>
      </c>
      <c r="D916" s="388">
        <v>10004603</v>
      </c>
      <c r="E916" s="388" t="s">
        <v>5164</v>
      </c>
      <c r="F916" s="388" t="s">
        <v>107</v>
      </c>
      <c r="G916" s="388" t="s">
        <v>11</v>
      </c>
      <c r="H916" s="388" t="s">
        <v>160</v>
      </c>
      <c r="I916" s="388" t="s">
        <v>161</v>
      </c>
      <c r="J916" s="388" t="s">
        <v>161</v>
      </c>
      <c r="K916" s="400" t="s">
        <v>195</v>
      </c>
      <c r="L916" s="388" t="s">
        <v>195</v>
      </c>
      <c r="M916" s="403" t="s">
        <v>195</v>
      </c>
      <c r="N916" s="388" t="s">
        <v>195</v>
      </c>
      <c r="O916" s="388" t="s">
        <v>195</v>
      </c>
      <c r="P916" s="400" t="s">
        <v>195</v>
      </c>
      <c r="Q916" s="400" t="s">
        <v>195</v>
      </c>
      <c r="R916" s="400" t="s">
        <v>195</v>
      </c>
      <c r="S916" s="388" t="s">
        <v>195</v>
      </c>
      <c r="T916" s="388" t="s">
        <v>195</v>
      </c>
      <c r="U916" s="388" t="s">
        <v>195</v>
      </c>
      <c r="V916" s="388" t="s">
        <v>195</v>
      </c>
      <c r="W916" s="388" t="s">
        <v>195</v>
      </c>
      <c r="X916" s="388" t="s">
        <v>195</v>
      </c>
      <c r="Y916" s="401" t="s">
        <v>195</v>
      </c>
      <c r="Z916" s="400" t="s">
        <v>195</v>
      </c>
      <c r="AA916" s="400" t="s">
        <v>195</v>
      </c>
      <c r="AB916" s="388" t="s">
        <v>195</v>
      </c>
      <c r="AC916" s="388" t="s">
        <v>195</v>
      </c>
      <c r="AD916" s="388" t="s">
        <v>195</v>
      </c>
      <c r="AE916" s="388" t="s">
        <v>195</v>
      </c>
      <c r="AF916" s="388" t="s">
        <v>195</v>
      </c>
      <c r="AG916" s="388" t="s">
        <v>195</v>
      </c>
      <c r="AH916" s="388" t="s">
        <v>195</v>
      </c>
      <c r="AI916" s="388" t="s">
        <v>195</v>
      </c>
    </row>
    <row r="917" spans="1:35" ht="12.75" customHeight="1" x14ac:dyDescent="0.2">
      <c r="A917" s="397" t="str">
        <f t="shared" si="14"/>
        <v>Ofsted Webpage</v>
      </c>
      <c r="B917" s="388">
        <v>130815</v>
      </c>
      <c r="C917" s="388">
        <v>107044</v>
      </c>
      <c r="D917" s="388">
        <v>10006349</v>
      </c>
      <c r="E917" s="388" t="s">
        <v>543</v>
      </c>
      <c r="F917" s="388" t="s">
        <v>107</v>
      </c>
      <c r="G917" s="388" t="s">
        <v>11</v>
      </c>
      <c r="H917" s="388" t="s">
        <v>544</v>
      </c>
      <c r="I917" s="388" t="s">
        <v>161</v>
      </c>
      <c r="J917" s="388" t="s">
        <v>161</v>
      </c>
      <c r="K917" s="400" t="s">
        <v>195</v>
      </c>
      <c r="L917" s="388" t="s">
        <v>195</v>
      </c>
      <c r="M917" s="403">
        <v>10041154</v>
      </c>
      <c r="N917" s="388" t="s">
        <v>146</v>
      </c>
      <c r="O917" s="388" t="s">
        <v>104</v>
      </c>
      <c r="P917" s="400">
        <v>43158</v>
      </c>
      <c r="Q917" s="400">
        <v>43161</v>
      </c>
      <c r="R917" s="400">
        <v>43195</v>
      </c>
      <c r="S917" s="388">
        <v>3</v>
      </c>
      <c r="T917" s="388">
        <v>3</v>
      </c>
      <c r="U917" s="388">
        <v>3</v>
      </c>
      <c r="V917" s="388">
        <v>3</v>
      </c>
      <c r="W917" s="388">
        <v>3</v>
      </c>
      <c r="X917" s="388" t="s">
        <v>4480</v>
      </c>
      <c r="Y917" s="401">
        <v>10020091</v>
      </c>
      <c r="Z917" s="400">
        <v>42633</v>
      </c>
      <c r="AA917" s="400">
        <v>42636</v>
      </c>
      <c r="AB917" s="388" t="s">
        <v>109</v>
      </c>
      <c r="AC917" s="388" t="s">
        <v>4660</v>
      </c>
      <c r="AD917" s="388">
        <v>3</v>
      </c>
      <c r="AE917" s="388">
        <v>3</v>
      </c>
      <c r="AF917" s="388">
        <v>3</v>
      </c>
      <c r="AG917" s="388">
        <v>3</v>
      </c>
      <c r="AH917" s="388">
        <v>3</v>
      </c>
      <c r="AI917" s="388" t="s">
        <v>4537</v>
      </c>
    </row>
    <row r="918" spans="1:35" ht="12.75" customHeight="1" x14ac:dyDescent="0.2">
      <c r="A918" s="397" t="str">
        <f t="shared" si="14"/>
        <v>Ofsted Webpage</v>
      </c>
      <c r="B918" s="388">
        <v>130818</v>
      </c>
      <c r="C918" s="388">
        <v>105936</v>
      </c>
      <c r="D918" s="388">
        <v>10007431</v>
      </c>
      <c r="E918" s="388" t="s">
        <v>1413</v>
      </c>
      <c r="F918" s="388" t="s">
        <v>107</v>
      </c>
      <c r="G918" s="388" t="s">
        <v>11</v>
      </c>
      <c r="H918" s="388" t="s">
        <v>793</v>
      </c>
      <c r="I918" s="388" t="s">
        <v>102</v>
      </c>
      <c r="J918" s="388" t="s">
        <v>102</v>
      </c>
      <c r="K918" s="400">
        <v>42501</v>
      </c>
      <c r="L918" s="388">
        <v>1</v>
      </c>
      <c r="M918" s="403" t="s">
        <v>5165</v>
      </c>
      <c r="N918" s="388" t="s">
        <v>4666</v>
      </c>
      <c r="O918" s="388" t="s">
        <v>104</v>
      </c>
      <c r="P918" s="400">
        <v>40322</v>
      </c>
      <c r="Q918" s="400">
        <v>40326</v>
      </c>
      <c r="R918" s="400">
        <v>40364</v>
      </c>
      <c r="S918" s="388">
        <v>2</v>
      </c>
      <c r="T918" s="388">
        <v>2</v>
      </c>
      <c r="U918" s="388">
        <v>2</v>
      </c>
      <c r="V918" s="388" t="s">
        <v>96</v>
      </c>
      <c r="W918" s="388">
        <v>2</v>
      </c>
      <c r="X918" s="388" t="s">
        <v>96</v>
      </c>
      <c r="Y918" s="401" t="s">
        <v>5166</v>
      </c>
      <c r="Z918" s="400">
        <v>38859</v>
      </c>
      <c r="AA918" s="400">
        <v>38863</v>
      </c>
      <c r="AB918" s="388" t="s">
        <v>4666</v>
      </c>
      <c r="AC918" s="388" t="s">
        <v>4660</v>
      </c>
      <c r="AD918" s="388">
        <v>1</v>
      </c>
      <c r="AE918" s="388">
        <v>1</v>
      </c>
      <c r="AF918" s="388">
        <v>2</v>
      </c>
      <c r="AG918" s="388" t="s">
        <v>96</v>
      </c>
      <c r="AH918" s="388">
        <v>1</v>
      </c>
      <c r="AI918" s="388" t="s">
        <v>139</v>
      </c>
    </row>
    <row r="919" spans="1:35" ht="12.75" customHeight="1" x14ac:dyDescent="0.2">
      <c r="A919" s="397" t="str">
        <f t="shared" si="14"/>
        <v>Ofsted Webpage</v>
      </c>
      <c r="B919" s="388">
        <v>130819</v>
      </c>
      <c r="C919" s="388">
        <v>107462</v>
      </c>
      <c r="D919" s="388">
        <v>10004116</v>
      </c>
      <c r="E919" s="388" t="s">
        <v>4550</v>
      </c>
      <c r="F919" s="388" t="s">
        <v>107</v>
      </c>
      <c r="G919" s="388" t="s">
        <v>11</v>
      </c>
      <c r="H919" s="388" t="s">
        <v>793</v>
      </c>
      <c r="I919" s="388" t="s">
        <v>102</v>
      </c>
      <c r="J919" s="388" t="s">
        <v>102</v>
      </c>
      <c r="K919" s="400" t="s">
        <v>195</v>
      </c>
      <c r="L919" s="388" t="s">
        <v>195</v>
      </c>
      <c r="M919" s="403" t="s">
        <v>195</v>
      </c>
      <c r="N919" s="388" t="s">
        <v>195</v>
      </c>
      <c r="O919" s="388" t="s">
        <v>195</v>
      </c>
      <c r="P919" s="400" t="s">
        <v>195</v>
      </c>
      <c r="Q919" s="400" t="s">
        <v>195</v>
      </c>
      <c r="R919" s="400" t="s">
        <v>195</v>
      </c>
      <c r="S919" s="388" t="s">
        <v>195</v>
      </c>
      <c r="T919" s="388" t="s">
        <v>195</v>
      </c>
      <c r="U919" s="388" t="s">
        <v>195</v>
      </c>
      <c r="V919" s="388" t="s">
        <v>195</v>
      </c>
      <c r="W919" s="388" t="s">
        <v>195</v>
      </c>
      <c r="X919" s="388" t="s">
        <v>195</v>
      </c>
      <c r="Y919" s="401" t="s">
        <v>195</v>
      </c>
      <c r="Z919" s="400" t="s">
        <v>195</v>
      </c>
      <c r="AA919" s="400" t="s">
        <v>195</v>
      </c>
      <c r="AB919" s="388" t="s">
        <v>195</v>
      </c>
      <c r="AC919" s="388" t="s">
        <v>195</v>
      </c>
      <c r="AD919" s="388" t="s">
        <v>195</v>
      </c>
      <c r="AE919" s="388" t="s">
        <v>195</v>
      </c>
      <c r="AF919" s="388" t="s">
        <v>195</v>
      </c>
      <c r="AG919" s="388" t="s">
        <v>195</v>
      </c>
      <c r="AH919" s="388" t="s">
        <v>195</v>
      </c>
      <c r="AI919" s="388" t="s">
        <v>195</v>
      </c>
    </row>
    <row r="920" spans="1:35" ht="12.75" customHeight="1" x14ac:dyDescent="0.2">
      <c r="A920" s="397" t="str">
        <f t="shared" si="14"/>
        <v>Ofsted Webpage</v>
      </c>
      <c r="B920" s="388">
        <v>130820</v>
      </c>
      <c r="C920" s="388">
        <v>107059</v>
      </c>
      <c r="D920" s="388">
        <v>10006398</v>
      </c>
      <c r="E920" s="388" t="s">
        <v>1417</v>
      </c>
      <c r="F920" s="388" t="s">
        <v>107</v>
      </c>
      <c r="G920" s="388" t="s">
        <v>11</v>
      </c>
      <c r="H920" s="388" t="s">
        <v>793</v>
      </c>
      <c r="I920" s="388" t="s">
        <v>102</v>
      </c>
      <c r="J920" s="388" t="s">
        <v>102</v>
      </c>
      <c r="K920" s="400" t="s">
        <v>195</v>
      </c>
      <c r="L920" s="388" t="s">
        <v>195</v>
      </c>
      <c r="M920" s="403">
        <v>10037407</v>
      </c>
      <c r="N920" s="388" t="s">
        <v>146</v>
      </c>
      <c r="O920" s="388" t="s">
        <v>104</v>
      </c>
      <c r="P920" s="400">
        <v>43025</v>
      </c>
      <c r="Q920" s="400">
        <v>43028</v>
      </c>
      <c r="R920" s="400">
        <v>43069</v>
      </c>
      <c r="S920" s="388">
        <v>2</v>
      </c>
      <c r="T920" s="388">
        <v>2</v>
      </c>
      <c r="U920" s="388">
        <v>2</v>
      </c>
      <c r="V920" s="388">
        <v>2</v>
      </c>
      <c r="W920" s="388">
        <v>2</v>
      </c>
      <c r="X920" s="388" t="s">
        <v>4480</v>
      </c>
      <c r="Y920" s="401">
        <v>10004779</v>
      </c>
      <c r="Z920" s="400">
        <v>42318</v>
      </c>
      <c r="AA920" s="400">
        <v>42321</v>
      </c>
      <c r="AB920" s="388" t="s">
        <v>146</v>
      </c>
      <c r="AC920" s="388" t="s">
        <v>4660</v>
      </c>
      <c r="AD920" s="388">
        <v>3</v>
      </c>
      <c r="AE920" s="388">
        <v>3</v>
      </c>
      <c r="AF920" s="388">
        <v>3</v>
      </c>
      <c r="AG920" s="388">
        <v>2</v>
      </c>
      <c r="AH920" s="388">
        <v>3</v>
      </c>
      <c r="AI920" s="388" t="s">
        <v>118</v>
      </c>
    </row>
    <row r="921" spans="1:35" ht="12.75" customHeight="1" x14ac:dyDescent="0.2">
      <c r="A921" s="397" t="str">
        <f t="shared" si="14"/>
        <v>Ofsted Webpage</v>
      </c>
      <c r="B921" s="388">
        <v>130822</v>
      </c>
      <c r="C921" s="388">
        <v>108505</v>
      </c>
      <c r="D921" s="388">
        <v>10004686</v>
      </c>
      <c r="E921" s="388" t="s">
        <v>1419</v>
      </c>
      <c r="F921" s="388" t="s">
        <v>107</v>
      </c>
      <c r="G921" s="388" t="s">
        <v>11</v>
      </c>
      <c r="H921" s="388" t="s">
        <v>374</v>
      </c>
      <c r="I921" s="388" t="s">
        <v>177</v>
      </c>
      <c r="J921" s="388" t="s">
        <v>177</v>
      </c>
      <c r="K921" s="400">
        <v>42383</v>
      </c>
      <c r="L921" s="388">
        <v>1</v>
      </c>
      <c r="M921" s="403" t="s">
        <v>5167</v>
      </c>
      <c r="N921" s="388" t="s">
        <v>4674</v>
      </c>
      <c r="O921" s="388" t="s">
        <v>104</v>
      </c>
      <c r="P921" s="400">
        <v>40448</v>
      </c>
      <c r="Q921" s="400">
        <v>40452</v>
      </c>
      <c r="R921" s="400">
        <v>40486</v>
      </c>
      <c r="S921" s="388">
        <v>2</v>
      </c>
      <c r="T921" s="388">
        <v>1</v>
      </c>
      <c r="U921" s="388">
        <v>2</v>
      </c>
      <c r="V921" s="388" t="s">
        <v>96</v>
      </c>
      <c r="W921" s="388">
        <v>2</v>
      </c>
      <c r="X921" s="388" t="s">
        <v>96</v>
      </c>
      <c r="Y921" s="401" t="s">
        <v>5168</v>
      </c>
      <c r="Z921" s="400">
        <v>39055</v>
      </c>
      <c r="AA921" s="400">
        <v>39059</v>
      </c>
      <c r="AB921" s="388" t="s">
        <v>5079</v>
      </c>
      <c r="AC921" s="388" t="s">
        <v>4660</v>
      </c>
      <c r="AD921" s="388">
        <v>3</v>
      </c>
      <c r="AE921" s="388">
        <v>2</v>
      </c>
      <c r="AF921" s="388">
        <v>3</v>
      </c>
      <c r="AG921" s="388" t="s">
        <v>96</v>
      </c>
      <c r="AH921" s="388">
        <v>3</v>
      </c>
      <c r="AI921" s="388" t="s">
        <v>118</v>
      </c>
    </row>
    <row r="922" spans="1:35" ht="12.75" customHeight="1" x14ac:dyDescent="0.2">
      <c r="A922" s="397" t="str">
        <f t="shared" si="14"/>
        <v>Ofsted Webpage</v>
      </c>
      <c r="B922" s="388">
        <v>130823</v>
      </c>
      <c r="C922" s="388">
        <v>107909</v>
      </c>
      <c r="D922" s="388">
        <v>10002815</v>
      </c>
      <c r="E922" s="388" t="s">
        <v>2116</v>
      </c>
      <c r="F922" s="388" t="s">
        <v>107</v>
      </c>
      <c r="G922" s="388" t="s">
        <v>11</v>
      </c>
      <c r="H922" s="388" t="s">
        <v>374</v>
      </c>
      <c r="I922" s="388" t="s">
        <v>177</v>
      </c>
      <c r="J922" s="388" t="s">
        <v>177</v>
      </c>
      <c r="K922" s="400" t="s">
        <v>195</v>
      </c>
      <c r="L922" s="388" t="s">
        <v>195</v>
      </c>
      <c r="M922" s="403">
        <v>10030682</v>
      </c>
      <c r="N922" s="388" t="s">
        <v>146</v>
      </c>
      <c r="O922" s="388" t="s">
        <v>104</v>
      </c>
      <c r="P922" s="400">
        <v>42864</v>
      </c>
      <c r="Q922" s="400">
        <v>42867</v>
      </c>
      <c r="R922" s="400">
        <v>42906</v>
      </c>
      <c r="S922" s="388">
        <v>3</v>
      </c>
      <c r="T922" s="388">
        <v>3</v>
      </c>
      <c r="U922" s="388">
        <v>3</v>
      </c>
      <c r="V922" s="388">
        <v>3</v>
      </c>
      <c r="W922" s="388">
        <v>3</v>
      </c>
      <c r="X922" s="388" t="s">
        <v>4480</v>
      </c>
      <c r="Y922" s="401" t="s">
        <v>2117</v>
      </c>
      <c r="Z922" s="400">
        <v>42156</v>
      </c>
      <c r="AA922" s="400">
        <v>42160</v>
      </c>
      <c r="AB922" s="388" t="s">
        <v>109</v>
      </c>
      <c r="AC922" s="388" t="s">
        <v>4660</v>
      </c>
      <c r="AD922" s="388">
        <v>3</v>
      </c>
      <c r="AE922" s="388">
        <v>3</v>
      </c>
      <c r="AF922" s="388">
        <v>3</v>
      </c>
      <c r="AG922" s="388" t="s">
        <v>96</v>
      </c>
      <c r="AH922" s="388">
        <v>3</v>
      </c>
      <c r="AI922" s="388" t="s">
        <v>4537</v>
      </c>
    </row>
    <row r="923" spans="1:35" ht="12.75" customHeight="1" x14ac:dyDescent="0.2">
      <c r="A923" s="397" t="str">
        <f t="shared" si="14"/>
        <v>Ofsted Webpage</v>
      </c>
      <c r="B923" s="388">
        <v>130824</v>
      </c>
      <c r="C923" s="388">
        <v>110214</v>
      </c>
      <c r="D923" s="388">
        <v>10002130</v>
      </c>
      <c r="E923" s="388" t="s">
        <v>2119</v>
      </c>
      <c r="F923" s="388" t="s">
        <v>107</v>
      </c>
      <c r="G923" s="388" t="s">
        <v>11</v>
      </c>
      <c r="H923" s="388" t="s">
        <v>374</v>
      </c>
      <c r="I923" s="388" t="s">
        <v>177</v>
      </c>
      <c r="J923" s="388" t="s">
        <v>177</v>
      </c>
      <c r="K923" s="400">
        <v>43020</v>
      </c>
      <c r="L923" s="388">
        <v>1</v>
      </c>
      <c r="M923" s="403" t="s">
        <v>2120</v>
      </c>
      <c r="N923" s="388" t="s">
        <v>109</v>
      </c>
      <c r="O923" s="388" t="s">
        <v>104</v>
      </c>
      <c r="P923" s="400">
        <v>41982</v>
      </c>
      <c r="Q923" s="400">
        <v>41985</v>
      </c>
      <c r="R923" s="400">
        <v>42025</v>
      </c>
      <c r="S923" s="388">
        <v>2</v>
      </c>
      <c r="T923" s="388">
        <v>2</v>
      </c>
      <c r="U923" s="388">
        <v>2</v>
      </c>
      <c r="V923" s="388" t="s">
        <v>96</v>
      </c>
      <c r="W923" s="388">
        <v>2</v>
      </c>
      <c r="X923" s="388" t="s">
        <v>96</v>
      </c>
      <c r="Y923" s="401" t="s">
        <v>5169</v>
      </c>
      <c r="Z923" s="400">
        <v>39825</v>
      </c>
      <c r="AA923" s="400">
        <v>39829</v>
      </c>
      <c r="AB923" s="388" t="s">
        <v>4674</v>
      </c>
      <c r="AC923" s="388" t="s">
        <v>4660</v>
      </c>
      <c r="AD923" s="388">
        <v>2</v>
      </c>
      <c r="AE923" s="388">
        <v>2</v>
      </c>
      <c r="AF923" s="388">
        <v>2</v>
      </c>
      <c r="AG923" s="388" t="s">
        <v>96</v>
      </c>
      <c r="AH923" s="388">
        <v>2</v>
      </c>
      <c r="AI923" s="388" t="s">
        <v>4537</v>
      </c>
    </row>
    <row r="924" spans="1:35" ht="12.75" customHeight="1" x14ac:dyDescent="0.2">
      <c r="A924" s="397" t="str">
        <f t="shared" si="14"/>
        <v>Ofsted Webpage</v>
      </c>
      <c r="B924" s="388">
        <v>130825</v>
      </c>
      <c r="C924" s="388">
        <v>107906</v>
      </c>
      <c r="D924" s="388">
        <v>10000950</v>
      </c>
      <c r="E924" s="388" t="s">
        <v>2971</v>
      </c>
      <c r="F924" s="388" t="s">
        <v>107</v>
      </c>
      <c r="G924" s="388" t="s">
        <v>11</v>
      </c>
      <c r="H924" s="388" t="s">
        <v>374</v>
      </c>
      <c r="I924" s="388" t="s">
        <v>177</v>
      </c>
      <c r="J924" s="388" t="s">
        <v>177</v>
      </c>
      <c r="K924" s="400">
        <v>43041</v>
      </c>
      <c r="L924" s="388">
        <v>1</v>
      </c>
      <c r="M924" s="403" t="s">
        <v>2972</v>
      </c>
      <c r="N924" s="388" t="s">
        <v>109</v>
      </c>
      <c r="O924" s="388" t="s">
        <v>104</v>
      </c>
      <c r="P924" s="400">
        <v>41610</v>
      </c>
      <c r="Q924" s="400">
        <v>41614</v>
      </c>
      <c r="R924" s="400">
        <v>41654</v>
      </c>
      <c r="S924" s="388">
        <v>2</v>
      </c>
      <c r="T924" s="388">
        <v>2</v>
      </c>
      <c r="U924" s="388">
        <v>2</v>
      </c>
      <c r="V924" s="388" t="s">
        <v>96</v>
      </c>
      <c r="W924" s="388">
        <v>3</v>
      </c>
      <c r="X924" s="388" t="s">
        <v>96</v>
      </c>
      <c r="Y924" s="401" t="s">
        <v>5170</v>
      </c>
      <c r="Z924" s="400">
        <v>40945</v>
      </c>
      <c r="AA924" s="400">
        <v>40949</v>
      </c>
      <c r="AB924" s="388" t="s">
        <v>4674</v>
      </c>
      <c r="AC924" s="388" t="s">
        <v>4660</v>
      </c>
      <c r="AD924" s="388">
        <v>3</v>
      </c>
      <c r="AE924" s="388">
        <v>3</v>
      </c>
      <c r="AF924" s="388">
        <v>3</v>
      </c>
      <c r="AG924" s="388" t="s">
        <v>96</v>
      </c>
      <c r="AH924" s="388">
        <v>3</v>
      </c>
      <c r="AI924" s="388" t="s">
        <v>118</v>
      </c>
    </row>
    <row r="925" spans="1:35" ht="12.75" customHeight="1" x14ac:dyDescent="0.2">
      <c r="A925" s="397" t="str">
        <f t="shared" si="14"/>
        <v>Ofsted Webpage</v>
      </c>
      <c r="B925" s="388">
        <v>130830</v>
      </c>
      <c r="C925" s="388">
        <v>108427</v>
      </c>
      <c r="D925" s="388">
        <v>10002314</v>
      </c>
      <c r="E925" s="388" t="s">
        <v>5171</v>
      </c>
      <c r="F925" s="388" t="s">
        <v>100</v>
      </c>
      <c r="G925" s="388" t="s">
        <v>11</v>
      </c>
      <c r="H925" s="388" t="s">
        <v>374</v>
      </c>
      <c r="I925" s="388" t="s">
        <v>177</v>
      </c>
      <c r="J925" s="388" t="s">
        <v>177</v>
      </c>
      <c r="K925" s="400" t="s">
        <v>195</v>
      </c>
      <c r="L925" s="388" t="s">
        <v>195</v>
      </c>
      <c r="M925" s="403" t="s">
        <v>5172</v>
      </c>
      <c r="N925" s="388" t="s">
        <v>4666</v>
      </c>
      <c r="O925" s="388" t="s">
        <v>104</v>
      </c>
      <c r="P925" s="400">
        <v>39575</v>
      </c>
      <c r="Q925" s="400">
        <v>39576</v>
      </c>
      <c r="R925" s="400">
        <v>39626</v>
      </c>
      <c r="S925" s="388">
        <v>1</v>
      </c>
      <c r="T925" s="388">
        <v>1</v>
      </c>
      <c r="U925" s="388">
        <v>1</v>
      </c>
      <c r="V925" s="388" t="s">
        <v>96</v>
      </c>
      <c r="W925" s="388">
        <v>1</v>
      </c>
      <c r="X925" s="388" t="s">
        <v>96</v>
      </c>
      <c r="Y925" s="401" t="s">
        <v>195</v>
      </c>
      <c r="Z925" s="400" t="s">
        <v>195</v>
      </c>
      <c r="AA925" s="400" t="s">
        <v>195</v>
      </c>
      <c r="AB925" s="388" t="s">
        <v>195</v>
      </c>
      <c r="AC925" s="388" t="s">
        <v>195</v>
      </c>
      <c r="AD925" s="388" t="s">
        <v>195</v>
      </c>
      <c r="AE925" s="388" t="s">
        <v>195</v>
      </c>
      <c r="AF925" s="388" t="s">
        <v>195</v>
      </c>
      <c r="AG925" s="388" t="s">
        <v>195</v>
      </c>
      <c r="AH925" s="388" t="s">
        <v>195</v>
      </c>
      <c r="AI925" s="388" t="s">
        <v>4479</v>
      </c>
    </row>
    <row r="926" spans="1:35" ht="12.75" customHeight="1" x14ac:dyDescent="0.2">
      <c r="A926" s="397" t="str">
        <f t="shared" si="14"/>
        <v>Ofsted Webpage</v>
      </c>
      <c r="B926" s="388">
        <v>130835</v>
      </c>
      <c r="C926" s="388">
        <v>106448</v>
      </c>
      <c r="D926" s="388">
        <v>10007859</v>
      </c>
      <c r="E926" s="388" t="s">
        <v>2123</v>
      </c>
      <c r="F926" s="388" t="s">
        <v>107</v>
      </c>
      <c r="G926" s="388" t="s">
        <v>11</v>
      </c>
      <c r="H926" s="388" t="s">
        <v>315</v>
      </c>
      <c r="I926" s="388" t="s">
        <v>161</v>
      </c>
      <c r="J926" s="388" t="s">
        <v>161</v>
      </c>
      <c r="K926" s="400" t="s">
        <v>195</v>
      </c>
      <c r="L926" s="388" t="s">
        <v>195</v>
      </c>
      <c r="M926" s="403">
        <v>10041327</v>
      </c>
      <c r="N926" s="388" t="s">
        <v>109</v>
      </c>
      <c r="O926" s="388" t="s">
        <v>104</v>
      </c>
      <c r="P926" s="400">
        <v>43172</v>
      </c>
      <c r="Q926" s="400">
        <v>43175</v>
      </c>
      <c r="R926" s="400">
        <v>43199</v>
      </c>
      <c r="S926" s="388">
        <v>2</v>
      </c>
      <c r="T926" s="388">
        <v>2</v>
      </c>
      <c r="U926" s="388">
        <v>2</v>
      </c>
      <c r="V926" s="388">
        <v>2</v>
      </c>
      <c r="W926" s="388">
        <v>2</v>
      </c>
      <c r="X926" s="388" t="s">
        <v>4480</v>
      </c>
      <c r="Y926" s="401" t="s">
        <v>195</v>
      </c>
      <c r="Z926" s="400" t="s">
        <v>195</v>
      </c>
      <c r="AA926" s="400" t="s">
        <v>195</v>
      </c>
      <c r="AB926" s="388" t="s">
        <v>195</v>
      </c>
      <c r="AC926" s="388" t="s">
        <v>195</v>
      </c>
      <c r="AD926" s="388" t="s">
        <v>195</v>
      </c>
      <c r="AE926" s="388" t="s">
        <v>195</v>
      </c>
      <c r="AF926" s="388" t="s">
        <v>195</v>
      </c>
      <c r="AG926" s="388" t="s">
        <v>195</v>
      </c>
      <c r="AH926" s="388" t="s">
        <v>195</v>
      </c>
      <c r="AI926" s="388" t="s">
        <v>4479</v>
      </c>
    </row>
    <row r="927" spans="1:35" ht="12.75" customHeight="1" x14ac:dyDescent="0.2">
      <c r="A927" s="397" t="str">
        <f t="shared" si="14"/>
        <v>Ofsted Webpage</v>
      </c>
      <c r="B927" s="388">
        <v>130836</v>
      </c>
      <c r="C927" s="388">
        <v>106442</v>
      </c>
      <c r="D927" s="388">
        <v>10004718</v>
      </c>
      <c r="E927" s="388" t="s">
        <v>5173</v>
      </c>
      <c r="F927" s="388" t="s">
        <v>107</v>
      </c>
      <c r="G927" s="388" t="s">
        <v>11</v>
      </c>
      <c r="H927" s="388" t="s">
        <v>315</v>
      </c>
      <c r="I927" s="388" t="s">
        <v>161</v>
      </c>
      <c r="J927" s="388" t="s">
        <v>161</v>
      </c>
      <c r="K927" s="400" t="s">
        <v>195</v>
      </c>
      <c r="L927" s="388" t="s">
        <v>195</v>
      </c>
      <c r="M927" s="403" t="s">
        <v>195</v>
      </c>
      <c r="N927" s="388" t="s">
        <v>195</v>
      </c>
      <c r="O927" s="388" t="s">
        <v>195</v>
      </c>
      <c r="P927" s="400" t="s">
        <v>195</v>
      </c>
      <c r="Q927" s="400" t="s">
        <v>195</v>
      </c>
      <c r="R927" s="400" t="s">
        <v>195</v>
      </c>
      <c r="S927" s="388" t="s">
        <v>195</v>
      </c>
      <c r="T927" s="388" t="s">
        <v>195</v>
      </c>
      <c r="U927" s="388" t="s">
        <v>195</v>
      </c>
      <c r="V927" s="388" t="s">
        <v>195</v>
      </c>
      <c r="W927" s="388" t="s">
        <v>195</v>
      </c>
      <c r="X927" s="388" t="s">
        <v>195</v>
      </c>
      <c r="Y927" s="401" t="s">
        <v>195</v>
      </c>
      <c r="Z927" s="400" t="s">
        <v>195</v>
      </c>
      <c r="AA927" s="400" t="s">
        <v>195</v>
      </c>
      <c r="AB927" s="388" t="s">
        <v>195</v>
      </c>
      <c r="AC927" s="388" t="s">
        <v>195</v>
      </c>
      <c r="AD927" s="388" t="s">
        <v>195</v>
      </c>
      <c r="AE927" s="388" t="s">
        <v>195</v>
      </c>
      <c r="AF927" s="388" t="s">
        <v>195</v>
      </c>
      <c r="AG927" s="388" t="s">
        <v>195</v>
      </c>
      <c r="AH927" s="388" t="s">
        <v>195</v>
      </c>
      <c r="AI927" s="388" t="s">
        <v>195</v>
      </c>
    </row>
    <row r="928" spans="1:35" ht="12.75" customHeight="1" x14ac:dyDescent="0.2">
      <c r="A928" s="397" t="str">
        <f t="shared" si="14"/>
        <v>Ofsted Webpage</v>
      </c>
      <c r="B928" s="388">
        <v>130840</v>
      </c>
      <c r="C928" s="388">
        <v>108366</v>
      </c>
      <c r="D928" s="388">
        <v>10003624</v>
      </c>
      <c r="E928" s="388" t="s">
        <v>2129</v>
      </c>
      <c r="F928" s="388" t="s">
        <v>100</v>
      </c>
      <c r="G928" s="388" t="s">
        <v>11</v>
      </c>
      <c r="H928" s="388" t="s">
        <v>315</v>
      </c>
      <c r="I928" s="388" t="s">
        <v>161</v>
      </c>
      <c r="J928" s="388" t="s">
        <v>161</v>
      </c>
      <c r="K928" s="400">
        <v>43061</v>
      </c>
      <c r="L928" s="388">
        <v>1</v>
      </c>
      <c r="M928" s="403" t="s">
        <v>2130</v>
      </c>
      <c r="N928" s="388" t="s">
        <v>250</v>
      </c>
      <c r="O928" s="388" t="s">
        <v>104</v>
      </c>
      <c r="P928" s="400">
        <v>42122</v>
      </c>
      <c r="Q928" s="400">
        <v>42125</v>
      </c>
      <c r="R928" s="400">
        <v>42158</v>
      </c>
      <c r="S928" s="388">
        <v>2</v>
      </c>
      <c r="T928" s="388">
        <v>2</v>
      </c>
      <c r="U928" s="388">
        <v>2</v>
      </c>
      <c r="V928" s="388" t="s">
        <v>96</v>
      </c>
      <c r="W928" s="388">
        <v>2</v>
      </c>
      <c r="X928" s="388" t="s">
        <v>96</v>
      </c>
      <c r="Y928" s="401" t="s">
        <v>2976</v>
      </c>
      <c r="Z928" s="400">
        <v>41618</v>
      </c>
      <c r="AA928" s="400">
        <v>41621</v>
      </c>
      <c r="AB928" s="388" t="s">
        <v>103</v>
      </c>
      <c r="AC928" s="388" t="s">
        <v>4660</v>
      </c>
      <c r="AD928" s="388">
        <v>3</v>
      </c>
      <c r="AE928" s="388">
        <v>3</v>
      </c>
      <c r="AF928" s="388">
        <v>3</v>
      </c>
      <c r="AG928" s="388" t="s">
        <v>96</v>
      </c>
      <c r="AH928" s="388">
        <v>3</v>
      </c>
      <c r="AI928" s="388" t="s">
        <v>118</v>
      </c>
    </row>
    <row r="929" spans="1:35" ht="12.75" customHeight="1" x14ac:dyDescent="0.2">
      <c r="A929" s="397" t="str">
        <f t="shared" si="14"/>
        <v>Ofsted Webpage</v>
      </c>
      <c r="B929" s="388">
        <v>130842</v>
      </c>
      <c r="C929" s="388">
        <v>108501</v>
      </c>
      <c r="D929" s="388">
        <v>10004736</v>
      </c>
      <c r="E929" s="388" t="s">
        <v>5174</v>
      </c>
      <c r="F929" s="388" t="s">
        <v>107</v>
      </c>
      <c r="G929" s="388" t="s">
        <v>11</v>
      </c>
      <c r="H929" s="388" t="s">
        <v>255</v>
      </c>
      <c r="I929" s="388" t="s">
        <v>177</v>
      </c>
      <c r="J929" s="388" t="s">
        <v>177</v>
      </c>
      <c r="K929" s="400" t="s">
        <v>195</v>
      </c>
      <c r="L929" s="388" t="s">
        <v>195</v>
      </c>
      <c r="M929" s="403" t="s">
        <v>195</v>
      </c>
      <c r="N929" s="388" t="s">
        <v>195</v>
      </c>
      <c r="O929" s="388" t="s">
        <v>195</v>
      </c>
      <c r="P929" s="400" t="s">
        <v>195</v>
      </c>
      <c r="Q929" s="400" t="s">
        <v>195</v>
      </c>
      <c r="R929" s="400" t="s">
        <v>195</v>
      </c>
      <c r="S929" s="388" t="s">
        <v>195</v>
      </c>
      <c r="T929" s="388" t="s">
        <v>195</v>
      </c>
      <c r="U929" s="388" t="s">
        <v>195</v>
      </c>
      <c r="V929" s="388" t="s">
        <v>195</v>
      </c>
      <c r="W929" s="388" t="s">
        <v>195</v>
      </c>
      <c r="X929" s="388" t="s">
        <v>195</v>
      </c>
      <c r="Y929" s="401" t="s">
        <v>195</v>
      </c>
      <c r="Z929" s="400" t="s">
        <v>195</v>
      </c>
      <c r="AA929" s="400" t="s">
        <v>195</v>
      </c>
      <c r="AB929" s="388" t="s">
        <v>195</v>
      </c>
      <c r="AC929" s="388" t="s">
        <v>195</v>
      </c>
      <c r="AD929" s="388" t="s">
        <v>195</v>
      </c>
      <c r="AE929" s="388" t="s">
        <v>195</v>
      </c>
      <c r="AF929" s="388" t="s">
        <v>195</v>
      </c>
      <c r="AG929" s="388" t="s">
        <v>195</v>
      </c>
      <c r="AH929" s="388" t="s">
        <v>195</v>
      </c>
      <c r="AI929" s="388" t="s">
        <v>195</v>
      </c>
    </row>
    <row r="930" spans="1:35" ht="12.75" customHeight="1" x14ac:dyDescent="0.2">
      <c r="A930" s="397" t="str">
        <f t="shared" si="14"/>
        <v>Ofsted Webpage</v>
      </c>
      <c r="B930" s="388">
        <v>130843</v>
      </c>
      <c r="C930" s="388">
        <v>107513</v>
      </c>
      <c r="D930" s="388">
        <v>10007817</v>
      </c>
      <c r="E930" s="388" t="s">
        <v>2981</v>
      </c>
      <c r="F930" s="388" t="s">
        <v>107</v>
      </c>
      <c r="G930" s="388" t="s">
        <v>11</v>
      </c>
      <c r="H930" s="388" t="s">
        <v>255</v>
      </c>
      <c r="I930" s="388" t="s">
        <v>177</v>
      </c>
      <c r="J930" s="388" t="s">
        <v>177</v>
      </c>
      <c r="K930" s="400" t="s">
        <v>195</v>
      </c>
      <c r="L930" s="388" t="s">
        <v>195</v>
      </c>
      <c r="M930" s="403" t="s">
        <v>195</v>
      </c>
      <c r="N930" s="388" t="s">
        <v>195</v>
      </c>
      <c r="O930" s="388" t="s">
        <v>195</v>
      </c>
      <c r="P930" s="400" t="s">
        <v>195</v>
      </c>
      <c r="Q930" s="400" t="s">
        <v>195</v>
      </c>
      <c r="R930" s="400" t="s">
        <v>195</v>
      </c>
      <c r="S930" s="388" t="s">
        <v>195</v>
      </c>
      <c r="T930" s="388" t="s">
        <v>195</v>
      </c>
      <c r="U930" s="388" t="s">
        <v>195</v>
      </c>
      <c r="V930" s="388" t="s">
        <v>195</v>
      </c>
      <c r="W930" s="388" t="s">
        <v>195</v>
      </c>
      <c r="X930" s="388" t="s">
        <v>195</v>
      </c>
      <c r="Y930" s="401" t="s">
        <v>195</v>
      </c>
      <c r="Z930" s="400" t="s">
        <v>195</v>
      </c>
      <c r="AA930" s="400" t="s">
        <v>195</v>
      </c>
      <c r="AB930" s="388" t="s">
        <v>195</v>
      </c>
      <c r="AC930" s="388" t="s">
        <v>195</v>
      </c>
      <c r="AD930" s="388" t="s">
        <v>195</v>
      </c>
      <c r="AE930" s="388" t="s">
        <v>195</v>
      </c>
      <c r="AF930" s="388" t="s">
        <v>195</v>
      </c>
      <c r="AG930" s="388" t="s">
        <v>195</v>
      </c>
      <c r="AH930" s="388" t="s">
        <v>195</v>
      </c>
      <c r="AI930" s="388" t="s">
        <v>195</v>
      </c>
    </row>
    <row r="931" spans="1:35" ht="12.75" customHeight="1" x14ac:dyDescent="0.2">
      <c r="A931" s="397" t="str">
        <f t="shared" si="14"/>
        <v>Ofsted Webpage</v>
      </c>
      <c r="B931" s="388">
        <v>130845</v>
      </c>
      <c r="C931" s="388">
        <v>108375</v>
      </c>
      <c r="D931" s="388">
        <v>10007643</v>
      </c>
      <c r="E931" s="388" t="s">
        <v>1423</v>
      </c>
      <c r="F931" s="388" t="s">
        <v>107</v>
      </c>
      <c r="G931" s="388" t="s">
        <v>11</v>
      </c>
      <c r="H931" s="388" t="s">
        <v>255</v>
      </c>
      <c r="I931" s="388" t="s">
        <v>177</v>
      </c>
      <c r="J931" s="388" t="s">
        <v>177</v>
      </c>
      <c r="K931" s="400" t="s">
        <v>195</v>
      </c>
      <c r="L931" s="400" t="s">
        <v>195</v>
      </c>
      <c r="M931" s="403">
        <v>10004783</v>
      </c>
      <c r="N931" s="400" t="s">
        <v>168</v>
      </c>
      <c r="O931" s="400" t="s">
        <v>104</v>
      </c>
      <c r="P931" s="400">
        <v>42422</v>
      </c>
      <c r="Q931" s="400">
        <v>42425</v>
      </c>
      <c r="R931" s="400">
        <v>42473</v>
      </c>
      <c r="S931" s="404">
        <v>2</v>
      </c>
      <c r="T931" s="404">
        <v>2</v>
      </c>
      <c r="U931" s="404">
        <v>2</v>
      </c>
      <c r="V931" s="404">
        <v>2</v>
      </c>
      <c r="W931" s="404">
        <v>2</v>
      </c>
      <c r="X931" s="400" t="s">
        <v>4480</v>
      </c>
      <c r="Y931" s="402" t="s">
        <v>2132</v>
      </c>
      <c r="Z931" s="400">
        <v>41919</v>
      </c>
      <c r="AA931" s="400">
        <v>41922</v>
      </c>
      <c r="AB931" s="400" t="s">
        <v>146</v>
      </c>
      <c r="AC931" s="400" t="s">
        <v>4660</v>
      </c>
      <c r="AD931" s="404">
        <v>3</v>
      </c>
      <c r="AE931" s="404">
        <v>3</v>
      </c>
      <c r="AF931" s="404">
        <v>3</v>
      </c>
      <c r="AG931" s="404" t="s">
        <v>96</v>
      </c>
      <c r="AH931" s="404">
        <v>3</v>
      </c>
      <c r="AI931" s="400" t="s">
        <v>118</v>
      </c>
    </row>
    <row r="932" spans="1:35" ht="12.75" customHeight="1" x14ac:dyDescent="0.2">
      <c r="A932" s="397" t="str">
        <f t="shared" si="14"/>
        <v>Ofsted Webpage</v>
      </c>
      <c r="B932" s="388">
        <v>130847</v>
      </c>
      <c r="C932" s="388">
        <v>108368</v>
      </c>
      <c r="D932" s="388">
        <v>10001550</v>
      </c>
      <c r="E932" s="388" t="s">
        <v>5175</v>
      </c>
      <c r="F932" s="388" t="s">
        <v>100</v>
      </c>
      <c r="G932" s="388" t="s">
        <v>11</v>
      </c>
      <c r="H932" s="388" t="s">
        <v>255</v>
      </c>
      <c r="I932" s="388" t="s">
        <v>177</v>
      </c>
      <c r="J932" s="388" t="s">
        <v>177</v>
      </c>
      <c r="K932" s="400" t="s">
        <v>195</v>
      </c>
      <c r="L932" s="388" t="s">
        <v>195</v>
      </c>
      <c r="M932" s="403" t="s">
        <v>5176</v>
      </c>
      <c r="N932" s="388" t="s">
        <v>5007</v>
      </c>
      <c r="O932" s="388" t="s">
        <v>104</v>
      </c>
      <c r="P932" s="400">
        <v>39533</v>
      </c>
      <c r="Q932" s="400">
        <v>39534</v>
      </c>
      <c r="R932" s="400">
        <v>39584</v>
      </c>
      <c r="S932" s="388">
        <v>1</v>
      </c>
      <c r="T932" s="388">
        <v>1</v>
      </c>
      <c r="U932" s="388">
        <v>1</v>
      </c>
      <c r="V932" s="388" t="s">
        <v>96</v>
      </c>
      <c r="W932" s="388">
        <v>2</v>
      </c>
      <c r="X932" s="388" t="s">
        <v>96</v>
      </c>
      <c r="Y932" s="401" t="s">
        <v>195</v>
      </c>
      <c r="Z932" s="400" t="s">
        <v>195</v>
      </c>
      <c r="AA932" s="400" t="s">
        <v>195</v>
      </c>
      <c r="AB932" s="388" t="s">
        <v>195</v>
      </c>
      <c r="AC932" s="388" t="s">
        <v>195</v>
      </c>
      <c r="AD932" s="388" t="s">
        <v>195</v>
      </c>
      <c r="AE932" s="388" t="s">
        <v>195</v>
      </c>
      <c r="AF932" s="388" t="s">
        <v>195</v>
      </c>
      <c r="AG932" s="388" t="s">
        <v>195</v>
      </c>
      <c r="AH932" s="388" t="s">
        <v>195</v>
      </c>
      <c r="AI932" s="388" t="s">
        <v>4479</v>
      </c>
    </row>
    <row r="933" spans="1:35" ht="12.75" customHeight="1" x14ac:dyDescent="0.2">
      <c r="A933" s="397" t="str">
        <f t="shared" si="14"/>
        <v>Ofsted Webpage</v>
      </c>
      <c r="B933" s="388">
        <v>130849</v>
      </c>
      <c r="C933" s="388">
        <v>109044</v>
      </c>
      <c r="D933" s="388">
        <v>10006463</v>
      </c>
      <c r="E933" s="388" t="s">
        <v>3864</v>
      </c>
      <c r="F933" s="388" t="s">
        <v>107</v>
      </c>
      <c r="G933" s="388" t="s">
        <v>11</v>
      </c>
      <c r="H933" s="388" t="s">
        <v>428</v>
      </c>
      <c r="I933" s="388" t="s">
        <v>155</v>
      </c>
      <c r="J933" s="388" t="s">
        <v>155</v>
      </c>
      <c r="K933" s="400" t="s">
        <v>195</v>
      </c>
      <c r="L933" s="388" t="s">
        <v>195</v>
      </c>
      <c r="M933" s="403" t="s">
        <v>3865</v>
      </c>
      <c r="N933" s="388" t="s">
        <v>109</v>
      </c>
      <c r="O933" s="388" t="s">
        <v>104</v>
      </c>
      <c r="P933" s="400">
        <v>41330</v>
      </c>
      <c r="Q933" s="400">
        <v>41334</v>
      </c>
      <c r="R933" s="400">
        <v>41373</v>
      </c>
      <c r="S933" s="388">
        <v>1</v>
      </c>
      <c r="T933" s="388">
        <v>1</v>
      </c>
      <c r="U933" s="388">
        <v>1</v>
      </c>
      <c r="V933" s="388" t="s">
        <v>96</v>
      </c>
      <c r="W933" s="388">
        <v>1</v>
      </c>
      <c r="X933" s="388" t="s">
        <v>96</v>
      </c>
      <c r="Y933" s="401" t="s">
        <v>5177</v>
      </c>
      <c r="Z933" s="400">
        <v>39881</v>
      </c>
      <c r="AA933" s="400">
        <v>39885</v>
      </c>
      <c r="AB933" s="388" t="s">
        <v>5079</v>
      </c>
      <c r="AC933" s="388" t="s">
        <v>4660</v>
      </c>
      <c r="AD933" s="388">
        <v>3</v>
      </c>
      <c r="AE933" s="388">
        <v>3</v>
      </c>
      <c r="AF933" s="388">
        <v>3</v>
      </c>
      <c r="AG933" s="388" t="s">
        <v>96</v>
      </c>
      <c r="AH933" s="388">
        <v>3</v>
      </c>
      <c r="AI933" s="388" t="s">
        <v>118</v>
      </c>
    </row>
    <row r="934" spans="1:35" ht="12.75" customHeight="1" x14ac:dyDescent="0.2">
      <c r="A934" s="397" t="str">
        <f t="shared" si="14"/>
        <v>Ofsted Webpage</v>
      </c>
      <c r="B934" s="388">
        <v>130851</v>
      </c>
      <c r="C934" s="388">
        <v>107178</v>
      </c>
      <c r="D934" s="388">
        <v>10004579</v>
      </c>
      <c r="E934" s="388" t="s">
        <v>2134</v>
      </c>
      <c r="F934" s="388" t="s">
        <v>107</v>
      </c>
      <c r="G934" s="388" t="s">
        <v>11</v>
      </c>
      <c r="H934" s="388" t="s">
        <v>428</v>
      </c>
      <c r="I934" s="388" t="s">
        <v>155</v>
      </c>
      <c r="J934" s="388" t="s">
        <v>155</v>
      </c>
      <c r="K934" s="400">
        <v>43042</v>
      </c>
      <c r="L934" s="388">
        <v>1</v>
      </c>
      <c r="M934" s="403" t="s">
        <v>2135</v>
      </c>
      <c r="N934" s="388" t="s">
        <v>109</v>
      </c>
      <c r="O934" s="388" t="s">
        <v>104</v>
      </c>
      <c r="P934" s="400">
        <v>41974</v>
      </c>
      <c r="Q934" s="400">
        <v>41978</v>
      </c>
      <c r="R934" s="400">
        <v>42018</v>
      </c>
      <c r="S934" s="388">
        <v>2</v>
      </c>
      <c r="T934" s="388">
        <v>2</v>
      </c>
      <c r="U934" s="388">
        <v>2</v>
      </c>
      <c r="V934" s="388" t="s">
        <v>96</v>
      </c>
      <c r="W934" s="388">
        <v>2</v>
      </c>
      <c r="X934" s="388" t="s">
        <v>96</v>
      </c>
      <c r="Y934" s="401" t="s">
        <v>5178</v>
      </c>
      <c r="Z934" s="400">
        <v>39832</v>
      </c>
      <c r="AA934" s="400">
        <v>39836</v>
      </c>
      <c r="AB934" s="388" t="s">
        <v>5017</v>
      </c>
      <c r="AC934" s="388" t="s">
        <v>4660</v>
      </c>
      <c r="AD934" s="388">
        <v>2</v>
      </c>
      <c r="AE934" s="388">
        <v>2</v>
      </c>
      <c r="AF934" s="388">
        <v>2</v>
      </c>
      <c r="AG934" s="388" t="s">
        <v>96</v>
      </c>
      <c r="AH934" s="388">
        <v>2</v>
      </c>
      <c r="AI934" s="388" t="s">
        <v>4537</v>
      </c>
    </row>
    <row r="935" spans="1:35" ht="12.75" customHeight="1" x14ac:dyDescent="0.2">
      <c r="A935" s="397" t="str">
        <f t="shared" si="14"/>
        <v>Ofsted Webpage</v>
      </c>
      <c r="B935" s="388">
        <v>131094</v>
      </c>
      <c r="C935" s="388">
        <v>105156</v>
      </c>
      <c r="D935" s="388">
        <v>10001467</v>
      </c>
      <c r="E935" s="388" t="s">
        <v>493</v>
      </c>
      <c r="F935" s="388" t="s">
        <v>107</v>
      </c>
      <c r="G935" s="388" t="s">
        <v>11</v>
      </c>
      <c r="H935" s="388" t="s">
        <v>260</v>
      </c>
      <c r="I935" s="388" t="s">
        <v>155</v>
      </c>
      <c r="J935" s="388" t="s">
        <v>155</v>
      </c>
      <c r="K935" s="400" t="s">
        <v>195</v>
      </c>
      <c r="L935" s="388" t="s">
        <v>195</v>
      </c>
      <c r="M935" s="403">
        <v>10034053</v>
      </c>
      <c r="N935" s="388" t="s">
        <v>217</v>
      </c>
      <c r="O935" s="388" t="s">
        <v>104</v>
      </c>
      <c r="P935" s="400">
        <v>42871</v>
      </c>
      <c r="Q935" s="400">
        <v>42874</v>
      </c>
      <c r="R935" s="400">
        <v>42891</v>
      </c>
      <c r="S935" s="388">
        <v>3</v>
      </c>
      <c r="T935" s="388">
        <v>3</v>
      </c>
      <c r="U935" s="388">
        <v>3</v>
      </c>
      <c r="V935" s="388">
        <v>3</v>
      </c>
      <c r="W935" s="388">
        <v>3</v>
      </c>
      <c r="X935" s="388" t="s">
        <v>4480</v>
      </c>
      <c r="Y935" s="401">
        <v>10004784</v>
      </c>
      <c r="Z935" s="400">
        <v>42395</v>
      </c>
      <c r="AA935" s="400">
        <v>42398</v>
      </c>
      <c r="AB935" s="388" t="s">
        <v>146</v>
      </c>
      <c r="AC935" s="388" t="s">
        <v>4660</v>
      </c>
      <c r="AD935" s="388">
        <v>4</v>
      </c>
      <c r="AE935" s="388">
        <v>4</v>
      </c>
      <c r="AF935" s="388">
        <v>3</v>
      </c>
      <c r="AG935" s="388">
        <v>4</v>
      </c>
      <c r="AH935" s="388">
        <v>4</v>
      </c>
      <c r="AI935" s="388" t="s">
        <v>118</v>
      </c>
    </row>
    <row r="936" spans="1:35" ht="12.75" customHeight="1" x14ac:dyDescent="0.2">
      <c r="A936" s="397" t="str">
        <f t="shared" si="14"/>
        <v>Ofsted Webpage</v>
      </c>
      <c r="B936" s="388">
        <v>131347</v>
      </c>
      <c r="C936" s="388">
        <v>107096</v>
      </c>
      <c r="D936" s="388">
        <v>10001475</v>
      </c>
      <c r="E936" s="388" t="s">
        <v>1427</v>
      </c>
      <c r="F936" s="388" t="s">
        <v>107</v>
      </c>
      <c r="G936" s="388" t="s">
        <v>11</v>
      </c>
      <c r="H936" s="388" t="s">
        <v>467</v>
      </c>
      <c r="I936" s="388" t="s">
        <v>92</v>
      </c>
      <c r="J936" s="388" t="s">
        <v>93</v>
      </c>
      <c r="K936" s="400" t="s">
        <v>195</v>
      </c>
      <c r="L936" s="388" t="s">
        <v>195</v>
      </c>
      <c r="M936" s="403" t="s">
        <v>195</v>
      </c>
      <c r="N936" s="388" t="s">
        <v>195</v>
      </c>
      <c r="O936" s="388" t="s">
        <v>195</v>
      </c>
      <c r="P936" s="400" t="s">
        <v>195</v>
      </c>
      <c r="Q936" s="400" t="s">
        <v>195</v>
      </c>
      <c r="R936" s="400" t="s">
        <v>195</v>
      </c>
      <c r="S936" s="388" t="s">
        <v>195</v>
      </c>
      <c r="T936" s="388" t="s">
        <v>195</v>
      </c>
      <c r="U936" s="388" t="s">
        <v>195</v>
      </c>
      <c r="V936" s="388" t="s">
        <v>195</v>
      </c>
      <c r="W936" s="388" t="s">
        <v>195</v>
      </c>
      <c r="X936" s="388" t="s">
        <v>195</v>
      </c>
      <c r="Y936" s="401" t="s">
        <v>195</v>
      </c>
      <c r="Z936" s="400" t="s">
        <v>195</v>
      </c>
      <c r="AA936" s="400" t="s">
        <v>195</v>
      </c>
      <c r="AB936" s="388" t="s">
        <v>195</v>
      </c>
      <c r="AC936" s="388" t="s">
        <v>195</v>
      </c>
      <c r="AD936" s="388" t="s">
        <v>195</v>
      </c>
      <c r="AE936" s="388" t="s">
        <v>195</v>
      </c>
      <c r="AF936" s="388" t="s">
        <v>195</v>
      </c>
      <c r="AG936" s="388" t="s">
        <v>195</v>
      </c>
      <c r="AH936" s="388" t="s">
        <v>195</v>
      </c>
      <c r="AI936" s="388" t="s">
        <v>195</v>
      </c>
    </row>
    <row r="937" spans="1:35" ht="12.75" customHeight="1" x14ac:dyDescent="0.2">
      <c r="A937" s="397" t="str">
        <f t="shared" si="14"/>
        <v>Ofsted Webpage</v>
      </c>
      <c r="B937" s="388">
        <v>131840</v>
      </c>
      <c r="C937" s="388">
        <v>114843</v>
      </c>
      <c r="D937" s="388">
        <v>10000599</v>
      </c>
      <c r="E937" s="388" t="s">
        <v>1429</v>
      </c>
      <c r="F937" s="388" t="s">
        <v>125</v>
      </c>
      <c r="G937" s="388" t="s">
        <v>12</v>
      </c>
      <c r="H937" s="388" t="s">
        <v>395</v>
      </c>
      <c r="I937" s="388" t="s">
        <v>131</v>
      </c>
      <c r="J937" s="388" t="s">
        <v>131</v>
      </c>
      <c r="K937" s="400" t="s">
        <v>195</v>
      </c>
      <c r="L937" s="388" t="s">
        <v>195</v>
      </c>
      <c r="M937" s="403">
        <v>10011446</v>
      </c>
      <c r="N937" s="388" t="s">
        <v>127</v>
      </c>
      <c r="O937" s="388" t="s">
        <v>104</v>
      </c>
      <c r="P937" s="400">
        <v>42494</v>
      </c>
      <c r="Q937" s="400">
        <v>42496</v>
      </c>
      <c r="R937" s="400">
        <v>42522</v>
      </c>
      <c r="S937" s="388">
        <v>2</v>
      </c>
      <c r="T937" s="388">
        <v>2</v>
      </c>
      <c r="U937" s="388">
        <v>2</v>
      </c>
      <c r="V937" s="388">
        <v>1</v>
      </c>
      <c r="W937" s="388">
        <v>2</v>
      </c>
      <c r="X937" s="388" t="s">
        <v>4480</v>
      </c>
      <c r="Y937" s="401" t="s">
        <v>4714</v>
      </c>
      <c r="Z937" s="400">
        <v>40154</v>
      </c>
      <c r="AA937" s="400">
        <v>40157</v>
      </c>
      <c r="AB937" s="388" t="s">
        <v>4659</v>
      </c>
      <c r="AC937" s="388" t="s">
        <v>4660</v>
      </c>
      <c r="AD937" s="388">
        <v>1</v>
      </c>
      <c r="AE937" s="388">
        <v>1</v>
      </c>
      <c r="AF937" s="388">
        <v>1</v>
      </c>
      <c r="AG937" s="388" t="s">
        <v>96</v>
      </c>
      <c r="AH937" s="388">
        <v>1</v>
      </c>
      <c r="AI937" s="388" t="s">
        <v>139</v>
      </c>
    </row>
    <row r="938" spans="1:35" ht="12.75" customHeight="1" x14ac:dyDescent="0.2">
      <c r="A938" s="397" t="str">
        <f t="shared" si="14"/>
        <v>Ofsted Webpage</v>
      </c>
      <c r="B938" s="388">
        <v>131857</v>
      </c>
      <c r="C938" s="388">
        <v>117294</v>
      </c>
      <c r="D938" s="388">
        <v>10009120</v>
      </c>
      <c r="E938" s="388" t="s">
        <v>2988</v>
      </c>
      <c r="F938" s="388" t="s">
        <v>125</v>
      </c>
      <c r="G938" s="388" t="s">
        <v>12</v>
      </c>
      <c r="H938" s="388" t="s">
        <v>398</v>
      </c>
      <c r="I938" s="388" t="s">
        <v>161</v>
      </c>
      <c r="J938" s="388" t="s">
        <v>161</v>
      </c>
      <c r="K938" s="400">
        <v>43061</v>
      </c>
      <c r="L938" s="388">
        <v>1</v>
      </c>
      <c r="M938" s="403" t="s">
        <v>2989</v>
      </c>
      <c r="N938" s="388" t="s">
        <v>547</v>
      </c>
      <c r="O938" s="388" t="s">
        <v>104</v>
      </c>
      <c r="P938" s="400">
        <v>41717</v>
      </c>
      <c r="Q938" s="400">
        <v>41719</v>
      </c>
      <c r="R938" s="400">
        <v>41759</v>
      </c>
      <c r="S938" s="388">
        <v>2</v>
      </c>
      <c r="T938" s="388">
        <v>2</v>
      </c>
      <c r="U938" s="388">
        <v>2</v>
      </c>
      <c r="V938" s="388" t="s">
        <v>96</v>
      </c>
      <c r="W938" s="388">
        <v>2</v>
      </c>
      <c r="X938" s="388" t="s">
        <v>96</v>
      </c>
      <c r="Y938" s="401" t="s">
        <v>3869</v>
      </c>
      <c r="Z938" s="400">
        <v>41198</v>
      </c>
      <c r="AA938" s="400">
        <v>41200</v>
      </c>
      <c r="AB938" s="388" t="s">
        <v>127</v>
      </c>
      <c r="AC938" s="388" t="s">
        <v>4660</v>
      </c>
      <c r="AD938" s="388">
        <v>3</v>
      </c>
      <c r="AE938" s="388">
        <v>3</v>
      </c>
      <c r="AF938" s="388">
        <v>3</v>
      </c>
      <c r="AG938" s="388" t="s">
        <v>96</v>
      </c>
      <c r="AH938" s="388">
        <v>3</v>
      </c>
      <c r="AI938" s="388" t="s">
        <v>118</v>
      </c>
    </row>
    <row r="939" spans="1:35" ht="12.75" customHeight="1" x14ac:dyDescent="0.2">
      <c r="A939" s="397" t="str">
        <f t="shared" si="14"/>
        <v>Ofsted Webpage</v>
      </c>
      <c r="B939" s="388">
        <v>131859</v>
      </c>
      <c r="C939" s="388">
        <v>108659</v>
      </c>
      <c r="D939" s="388">
        <v>10002111</v>
      </c>
      <c r="E939" s="388" t="s">
        <v>2991</v>
      </c>
      <c r="F939" s="388" t="s">
        <v>107</v>
      </c>
      <c r="G939" s="388" t="s">
        <v>11</v>
      </c>
      <c r="H939" s="388" t="s">
        <v>442</v>
      </c>
      <c r="I939" s="388" t="s">
        <v>92</v>
      </c>
      <c r="J939" s="388" t="s">
        <v>93</v>
      </c>
      <c r="K939" s="400">
        <v>43112</v>
      </c>
      <c r="L939" s="388">
        <v>1</v>
      </c>
      <c r="M939" s="403" t="s">
        <v>2992</v>
      </c>
      <c r="N939" s="388" t="s">
        <v>109</v>
      </c>
      <c r="O939" s="388" t="s">
        <v>104</v>
      </c>
      <c r="P939" s="400">
        <v>41694</v>
      </c>
      <c r="Q939" s="400">
        <v>41698</v>
      </c>
      <c r="R939" s="400">
        <v>41731</v>
      </c>
      <c r="S939" s="388">
        <v>2</v>
      </c>
      <c r="T939" s="388">
        <v>2</v>
      </c>
      <c r="U939" s="388">
        <v>2</v>
      </c>
      <c r="V939" s="388" t="s">
        <v>96</v>
      </c>
      <c r="W939" s="388">
        <v>2</v>
      </c>
      <c r="X939" s="388" t="s">
        <v>96</v>
      </c>
      <c r="Y939" s="401" t="s">
        <v>5179</v>
      </c>
      <c r="Z939" s="400">
        <v>39601</v>
      </c>
      <c r="AA939" s="400">
        <v>39605</v>
      </c>
      <c r="AB939" s="388" t="s">
        <v>4674</v>
      </c>
      <c r="AC939" s="388" t="s">
        <v>4660</v>
      </c>
      <c r="AD939" s="388">
        <v>2</v>
      </c>
      <c r="AE939" s="388">
        <v>2</v>
      </c>
      <c r="AF939" s="388">
        <v>2</v>
      </c>
      <c r="AG939" s="388" t="s">
        <v>96</v>
      </c>
      <c r="AH939" s="388">
        <v>1</v>
      </c>
      <c r="AI939" s="388" t="s">
        <v>4537</v>
      </c>
    </row>
    <row r="940" spans="1:35" ht="12.75" customHeight="1" x14ac:dyDescent="0.2">
      <c r="A940" s="397" t="str">
        <f t="shared" si="14"/>
        <v>Ofsted Webpage</v>
      </c>
      <c r="B940" s="388">
        <v>131860</v>
      </c>
      <c r="C940" s="388">
        <v>111827</v>
      </c>
      <c r="D940" s="388">
        <v>10001867</v>
      </c>
      <c r="E940" s="388" t="s">
        <v>3871</v>
      </c>
      <c r="F940" s="388" t="s">
        <v>125</v>
      </c>
      <c r="G940" s="388" t="s">
        <v>12</v>
      </c>
      <c r="H940" s="388" t="s">
        <v>1316</v>
      </c>
      <c r="I940" s="388" t="s">
        <v>131</v>
      </c>
      <c r="J940" s="388" t="s">
        <v>131</v>
      </c>
      <c r="K940" s="400" t="s">
        <v>195</v>
      </c>
      <c r="L940" s="388" t="s">
        <v>195</v>
      </c>
      <c r="M940" s="403">
        <v>10022625</v>
      </c>
      <c r="N940" s="388" t="s">
        <v>127</v>
      </c>
      <c r="O940" s="388" t="s">
        <v>104</v>
      </c>
      <c r="P940" s="400">
        <v>42871</v>
      </c>
      <c r="Q940" s="400">
        <v>42873</v>
      </c>
      <c r="R940" s="400">
        <v>42908</v>
      </c>
      <c r="S940" s="388">
        <v>1</v>
      </c>
      <c r="T940" s="388">
        <v>1</v>
      </c>
      <c r="U940" s="388">
        <v>1</v>
      </c>
      <c r="V940" s="388">
        <v>1</v>
      </c>
      <c r="W940" s="388">
        <v>1</v>
      </c>
      <c r="X940" s="388" t="s">
        <v>4480</v>
      </c>
      <c r="Y940" s="401" t="s">
        <v>3872</v>
      </c>
      <c r="Z940" s="400">
        <v>41353</v>
      </c>
      <c r="AA940" s="400">
        <v>41355</v>
      </c>
      <c r="AB940" s="388" t="s">
        <v>127</v>
      </c>
      <c r="AC940" s="388" t="s">
        <v>4660</v>
      </c>
      <c r="AD940" s="388">
        <v>1</v>
      </c>
      <c r="AE940" s="388">
        <v>1</v>
      </c>
      <c r="AF940" s="388">
        <v>1</v>
      </c>
      <c r="AG940" s="388" t="s">
        <v>96</v>
      </c>
      <c r="AH940" s="388">
        <v>1</v>
      </c>
      <c r="AI940" s="388" t="s">
        <v>4537</v>
      </c>
    </row>
    <row r="941" spans="1:35" ht="12.75" customHeight="1" x14ac:dyDescent="0.2">
      <c r="A941" s="397" t="str">
        <f t="shared" si="14"/>
        <v>Ofsted Webpage</v>
      </c>
      <c r="B941" s="388">
        <v>131863</v>
      </c>
      <c r="C941" s="388">
        <v>105623</v>
      </c>
      <c r="D941" s="388">
        <v>10003867</v>
      </c>
      <c r="E941" s="388" t="s">
        <v>5180</v>
      </c>
      <c r="F941" s="388" t="s">
        <v>107</v>
      </c>
      <c r="G941" s="388" t="s">
        <v>11</v>
      </c>
      <c r="H941" s="388" t="s">
        <v>278</v>
      </c>
      <c r="I941" s="388" t="s">
        <v>152</v>
      </c>
      <c r="J941" s="388" t="s">
        <v>152</v>
      </c>
      <c r="K941" s="400" t="s">
        <v>195</v>
      </c>
      <c r="L941" s="388" t="s">
        <v>195</v>
      </c>
      <c r="M941" s="403">
        <v>10038360</v>
      </c>
      <c r="N941" s="388" t="s">
        <v>146</v>
      </c>
      <c r="O941" s="388" t="s">
        <v>104</v>
      </c>
      <c r="P941" s="400">
        <v>43074</v>
      </c>
      <c r="Q941" s="400">
        <v>43077</v>
      </c>
      <c r="R941" s="400">
        <v>43119</v>
      </c>
      <c r="S941" s="388">
        <v>2</v>
      </c>
      <c r="T941" s="388">
        <v>2</v>
      </c>
      <c r="U941" s="388">
        <v>2</v>
      </c>
      <c r="V941" s="388">
        <v>2</v>
      </c>
      <c r="W941" s="388">
        <v>2</v>
      </c>
      <c r="X941" s="388" t="s">
        <v>4480</v>
      </c>
      <c r="Y941" s="401">
        <v>10004787</v>
      </c>
      <c r="Z941" s="400">
        <v>42410</v>
      </c>
      <c r="AA941" s="400">
        <v>42423</v>
      </c>
      <c r="AB941" s="388" t="s">
        <v>407</v>
      </c>
      <c r="AC941" s="388" t="s">
        <v>4770</v>
      </c>
      <c r="AD941" s="388">
        <v>3</v>
      </c>
      <c r="AE941" s="388">
        <v>3</v>
      </c>
      <c r="AF941" s="388">
        <v>3</v>
      </c>
      <c r="AG941" s="388">
        <v>3</v>
      </c>
      <c r="AH941" s="388">
        <v>3</v>
      </c>
      <c r="AI941" s="388" t="s">
        <v>118</v>
      </c>
    </row>
    <row r="942" spans="1:35" ht="12.75" customHeight="1" x14ac:dyDescent="0.2">
      <c r="A942" s="397" t="str">
        <f t="shared" si="14"/>
        <v>Ofsted Webpage</v>
      </c>
      <c r="B942" s="388">
        <v>131867</v>
      </c>
      <c r="C942" s="388">
        <v>108320</v>
      </c>
      <c r="D942" s="388">
        <v>10000796</v>
      </c>
      <c r="E942" s="388" t="s">
        <v>2994</v>
      </c>
      <c r="F942" s="388" t="s">
        <v>100</v>
      </c>
      <c r="G942" s="388" t="s">
        <v>11</v>
      </c>
      <c r="H942" s="388" t="s">
        <v>189</v>
      </c>
      <c r="I942" s="388" t="s">
        <v>131</v>
      </c>
      <c r="J942" s="388" t="s">
        <v>131</v>
      </c>
      <c r="K942" s="400">
        <v>42878</v>
      </c>
      <c r="L942" s="388">
        <v>1</v>
      </c>
      <c r="M942" s="403" t="s">
        <v>2995</v>
      </c>
      <c r="N942" s="388" t="s">
        <v>103</v>
      </c>
      <c r="O942" s="388" t="s">
        <v>104</v>
      </c>
      <c r="P942" s="400">
        <v>41653</v>
      </c>
      <c r="Q942" s="400">
        <v>41656</v>
      </c>
      <c r="R942" s="400">
        <v>41688</v>
      </c>
      <c r="S942" s="388">
        <v>2</v>
      </c>
      <c r="T942" s="388">
        <v>2</v>
      </c>
      <c r="U942" s="388">
        <v>2</v>
      </c>
      <c r="V942" s="388" t="s">
        <v>96</v>
      </c>
      <c r="W942" s="388">
        <v>2</v>
      </c>
      <c r="X942" s="388" t="s">
        <v>96</v>
      </c>
      <c r="Y942" s="401" t="s">
        <v>5181</v>
      </c>
      <c r="Z942" s="400">
        <v>40862</v>
      </c>
      <c r="AA942" s="400">
        <v>40865</v>
      </c>
      <c r="AB942" s="388" t="s">
        <v>5007</v>
      </c>
      <c r="AC942" s="388" t="s">
        <v>4660</v>
      </c>
      <c r="AD942" s="388">
        <v>3</v>
      </c>
      <c r="AE942" s="388">
        <v>3</v>
      </c>
      <c r="AF942" s="388">
        <v>2</v>
      </c>
      <c r="AG942" s="388" t="s">
        <v>96</v>
      </c>
      <c r="AH942" s="388">
        <v>3</v>
      </c>
      <c r="AI942" s="388" t="s">
        <v>118</v>
      </c>
    </row>
    <row r="943" spans="1:35" ht="12.75" customHeight="1" x14ac:dyDescent="0.2">
      <c r="A943" s="397" t="str">
        <f t="shared" si="14"/>
        <v>Ofsted Webpage</v>
      </c>
      <c r="B943" s="388">
        <v>131868</v>
      </c>
      <c r="C943" s="388">
        <v>114848</v>
      </c>
      <c r="D943" s="388">
        <v>10012822</v>
      </c>
      <c r="E943" s="388" t="s">
        <v>3876</v>
      </c>
      <c r="F943" s="388" t="s">
        <v>125</v>
      </c>
      <c r="G943" s="388" t="s">
        <v>12</v>
      </c>
      <c r="H943" s="388" t="s">
        <v>1185</v>
      </c>
      <c r="I943" s="388" t="s">
        <v>92</v>
      </c>
      <c r="J943" s="388" t="s">
        <v>93</v>
      </c>
      <c r="K943" s="400">
        <v>43048</v>
      </c>
      <c r="L943" s="388">
        <v>1</v>
      </c>
      <c r="M943" s="403" t="s">
        <v>3877</v>
      </c>
      <c r="N943" s="388" t="s">
        <v>127</v>
      </c>
      <c r="O943" s="388" t="s">
        <v>104</v>
      </c>
      <c r="P943" s="400">
        <v>41290</v>
      </c>
      <c r="Q943" s="400">
        <v>41292</v>
      </c>
      <c r="R943" s="400">
        <v>41325</v>
      </c>
      <c r="S943" s="388">
        <v>2</v>
      </c>
      <c r="T943" s="388">
        <v>2</v>
      </c>
      <c r="U943" s="388">
        <v>2</v>
      </c>
      <c r="V943" s="388" t="s">
        <v>96</v>
      </c>
      <c r="W943" s="388">
        <v>2</v>
      </c>
      <c r="X943" s="388" t="s">
        <v>96</v>
      </c>
      <c r="Y943" s="401" t="s">
        <v>4716</v>
      </c>
      <c r="Z943" s="400">
        <v>39112</v>
      </c>
      <c r="AA943" s="400">
        <v>39115</v>
      </c>
      <c r="AB943" s="388" t="s">
        <v>4717</v>
      </c>
      <c r="AC943" s="388" t="s">
        <v>4660</v>
      </c>
      <c r="AD943" s="388">
        <v>2</v>
      </c>
      <c r="AE943" s="388">
        <v>2</v>
      </c>
      <c r="AF943" s="388">
        <v>2</v>
      </c>
      <c r="AG943" s="388" t="s">
        <v>96</v>
      </c>
      <c r="AH943" s="388">
        <v>2</v>
      </c>
      <c r="AI943" s="388" t="s">
        <v>4537</v>
      </c>
    </row>
    <row r="944" spans="1:35" ht="12.75" customHeight="1" x14ac:dyDescent="0.2">
      <c r="A944" s="397" t="str">
        <f t="shared" si="14"/>
        <v>Ofsted Webpage</v>
      </c>
      <c r="B944" s="388">
        <v>131869</v>
      </c>
      <c r="C944" s="388">
        <v>114849</v>
      </c>
      <c r="D944" s="388">
        <v>10002006</v>
      </c>
      <c r="E944" s="388" t="s">
        <v>4561</v>
      </c>
      <c r="F944" s="388" t="s">
        <v>125</v>
      </c>
      <c r="G944" s="388" t="s">
        <v>12</v>
      </c>
      <c r="H944" s="388" t="s">
        <v>295</v>
      </c>
      <c r="I944" s="388" t="s">
        <v>186</v>
      </c>
      <c r="J944" s="388" t="s">
        <v>93</v>
      </c>
      <c r="K944" s="400">
        <v>43223</v>
      </c>
      <c r="L944" s="388">
        <v>1</v>
      </c>
      <c r="M944" s="403" t="s">
        <v>2141</v>
      </c>
      <c r="N944" s="388" t="s">
        <v>127</v>
      </c>
      <c r="O944" s="388" t="s">
        <v>104</v>
      </c>
      <c r="P944" s="400">
        <v>41954</v>
      </c>
      <c r="Q944" s="400">
        <v>41956</v>
      </c>
      <c r="R944" s="400">
        <v>41989</v>
      </c>
      <c r="S944" s="388">
        <v>2</v>
      </c>
      <c r="T944" s="388">
        <v>2</v>
      </c>
      <c r="U944" s="388">
        <v>2</v>
      </c>
      <c r="V944" s="388" t="s">
        <v>96</v>
      </c>
      <c r="W944" s="388">
        <v>2</v>
      </c>
      <c r="X944" s="388" t="s">
        <v>96</v>
      </c>
      <c r="Y944" s="401" t="s">
        <v>4718</v>
      </c>
      <c r="Z944" s="400">
        <v>39357</v>
      </c>
      <c r="AA944" s="400">
        <v>39360</v>
      </c>
      <c r="AB944" s="388" t="s">
        <v>4717</v>
      </c>
      <c r="AC944" s="388" t="s">
        <v>4660</v>
      </c>
      <c r="AD944" s="388">
        <v>2</v>
      </c>
      <c r="AE944" s="388">
        <v>2</v>
      </c>
      <c r="AF944" s="388">
        <v>2</v>
      </c>
      <c r="AG944" s="388" t="s">
        <v>96</v>
      </c>
      <c r="AH944" s="388">
        <v>2</v>
      </c>
      <c r="AI944" s="388" t="s">
        <v>4537</v>
      </c>
    </row>
    <row r="945" spans="1:35" ht="12.75" customHeight="1" x14ac:dyDescent="0.2">
      <c r="A945" s="397" t="str">
        <f t="shared" si="14"/>
        <v>Ofsted Webpage</v>
      </c>
      <c r="B945" s="388">
        <v>131872</v>
      </c>
      <c r="C945" s="388">
        <v>117042</v>
      </c>
      <c r="D945" s="388">
        <v>10002345</v>
      </c>
      <c r="E945" s="388" t="s">
        <v>466</v>
      </c>
      <c r="F945" s="388" t="s">
        <v>125</v>
      </c>
      <c r="G945" s="388" t="s">
        <v>12</v>
      </c>
      <c r="H945" s="388" t="s">
        <v>467</v>
      </c>
      <c r="I945" s="388" t="s">
        <v>92</v>
      </c>
      <c r="J945" s="388" t="s">
        <v>93</v>
      </c>
      <c r="K945" s="400" t="s">
        <v>195</v>
      </c>
      <c r="L945" s="388" t="s">
        <v>195</v>
      </c>
      <c r="M945" s="403">
        <v>10011448</v>
      </c>
      <c r="N945" s="388" t="s">
        <v>127</v>
      </c>
      <c r="O945" s="388" t="s">
        <v>104</v>
      </c>
      <c r="P945" s="400">
        <v>42683</v>
      </c>
      <c r="Q945" s="400">
        <v>42685</v>
      </c>
      <c r="R945" s="400">
        <v>42723</v>
      </c>
      <c r="S945" s="388">
        <v>2</v>
      </c>
      <c r="T945" s="388">
        <v>2</v>
      </c>
      <c r="U945" s="388">
        <v>2</v>
      </c>
      <c r="V945" s="388">
        <v>2</v>
      </c>
      <c r="W945" s="388">
        <v>2</v>
      </c>
      <c r="X945" s="388" t="s">
        <v>4480</v>
      </c>
      <c r="Y945" s="401" t="s">
        <v>4723</v>
      </c>
      <c r="Z945" s="400">
        <v>40197</v>
      </c>
      <c r="AA945" s="400">
        <v>40200</v>
      </c>
      <c r="AB945" s="388" t="s">
        <v>4659</v>
      </c>
      <c r="AC945" s="388" t="s">
        <v>4660</v>
      </c>
      <c r="AD945" s="388">
        <v>2</v>
      </c>
      <c r="AE945" s="388">
        <v>2</v>
      </c>
      <c r="AF945" s="388">
        <v>2</v>
      </c>
      <c r="AG945" s="388" t="s">
        <v>96</v>
      </c>
      <c r="AH945" s="388">
        <v>2</v>
      </c>
      <c r="AI945" s="388" t="s">
        <v>4537</v>
      </c>
    </row>
    <row r="946" spans="1:35" ht="12.75" customHeight="1" x14ac:dyDescent="0.2">
      <c r="A946" s="397" t="str">
        <f t="shared" si="14"/>
        <v>Ofsted Webpage</v>
      </c>
      <c r="B946" s="388">
        <v>131875</v>
      </c>
      <c r="C946" s="388">
        <v>114853</v>
      </c>
      <c r="D946" s="388">
        <v>10002396</v>
      </c>
      <c r="E946" s="388" t="s">
        <v>1435</v>
      </c>
      <c r="F946" s="388" t="s">
        <v>125</v>
      </c>
      <c r="G946" s="388" t="s">
        <v>12</v>
      </c>
      <c r="H946" s="388" t="s">
        <v>194</v>
      </c>
      <c r="I946" s="388" t="s">
        <v>155</v>
      </c>
      <c r="J946" s="388" t="s">
        <v>155</v>
      </c>
      <c r="K946" s="400" t="s">
        <v>195</v>
      </c>
      <c r="L946" s="388" t="s">
        <v>195</v>
      </c>
      <c r="M946" s="403">
        <v>10004790</v>
      </c>
      <c r="N946" s="388" t="s">
        <v>127</v>
      </c>
      <c r="O946" s="388" t="s">
        <v>104</v>
      </c>
      <c r="P946" s="400">
        <v>42298</v>
      </c>
      <c r="Q946" s="400">
        <v>42300</v>
      </c>
      <c r="R946" s="400">
        <v>42341</v>
      </c>
      <c r="S946" s="388">
        <v>2</v>
      </c>
      <c r="T946" s="388">
        <v>2</v>
      </c>
      <c r="U946" s="388">
        <v>2</v>
      </c>
      <c r="V946" s="388">
        <v>2</v>
      </c>
      <c r="W946" s="388">
        <v>2</v>
      </c>
      <c r="X946" s="388" t="s">
        <v>4480</v>
      </c>
      <c r="Y946" s="401" t="s">
        <v>4725</v>
      </c>
      <c r="Z946" s="400">
        <v>40512</v>
      </c>
      <c r="AA946" s="400">
        <v>40514</v>
      </c>
      <c r="AB946" s="388" t="s">
        <v>4659</v>
      </c>
      <c r="AC946" s="388" t="s">
        <v>4660</v>
      </c>
      <c r="AD946" s="388">
        <v>2</v>
      </c>
      <c r="AE946" s="388">
        <v>2</v>
      </c>
      <c r="AF946" s="388">
        <v>2</v>
      </c>
      <c r="AG946" s="388" t="s">
        <v>96</v>
      </c>
      <c r="AH946" s="388">
        <v>2</v>
      </c>
      <c r="AI946" s="388" t="s">
        <v>4537</v>
      </c>
    </row>
    <row r="947" spans="1:35" ht="12.75" customHeight="1" x14ac:dyDescent="0.2">
      <c r="A947" s="397" t="str">
        <f t="shared" si="14"/>
        <v>Ofsted Webpage</v>
      </c>
      <c r="B947" s="388">
        <v>131878</v>
      </c>
      <c r="C947" s="388">
        <v>114892</v>
      </c>
      <c r="D947" s="388">
        <v>10002409</v>
      </c>
      <c r="E947" s="388" t="s">
        <v>1437</v>
      </c>
      <c r="F947" s="388" t="s">
        <v>125</v>
      </c>
      <c r="G947" s="388" t="s">
        <v>12</v>
      </c>
      <c r="H947" s="388" t="s">
        <v>436</v>
      </c>
      <c r="I947" s="388" t="s">
        <v>155</v>
      </c>
      <c r="J947" s="388" t="s">
        <v>155</v>
      </c>
      <c r="K947" s="400">
        <v>42320</v>
      </c>
      <c r="L947" s="388">
        <v>1</v>
      </c>
      <c r="M947" s="403" t="s">
        <v>3879</v>
      </c>
      <c r="N947" s="388" t="s">
        <v>127</v>
      </c>
      <c r="O947" s="388" t="s">
        <v>104</v>
      </c>
      <c r="P947" s="400">
        <v>41345</v>
      </c>
      <c r="Q947" s="400">
        <v>41347</v>
      </c>
      <c r="R947" s="400">
        <v>41383</v>
      </c>
      <c r="S947" s="388">
        <v>2</v>
      </c>
      <c r="T947" s="388">
        <v>3</v>
      </c>
      <c r="U947" s="388">
        <v>2</v>
      </c>
      <c r="V947" s="388" t="s">
        <v>96</v>
      </c>
      <c r="W947" s="388">
        <v>2</v>
      </c>
      <c r="X947" s="388" t="s">
        <v>96</v>
      </c>
      <c r="Y947" s="401" t="s">
        <v>4726</v>
      </c>
      <c r="Z947" s="400">
        <v>39244</v>
      </c>
      <c r="AA947" s="400">
        <v>39247</v>
      </c>
      <c r="AB947" s="388" t="s">
        <v>4727</v>
      </c>
      <c r="AC947" s="388" t="s">
        <v>4660</v>
      </c>
      <c r="AD947" s="388">
        <v>2</v>
      </c>
      <c r="AE947" s="388">
        <v>2</v>
      </c>
      <c r="AF947" s="388">
        <v>3</v>
      </c>
      <c r="AG947" s="388" t="s">
        <v>96</v>
      </c>
      <c r="AH947" s="388">
        <v>2</v>
      </c>
      <c r="AI947" s="388" t="s">
        <v>4537</v>
      </c>
    </row>
    <row r="948" spans="1:35" ht="12.75" customHeight="1" x14ac:dyDescent="0.2">
      <c r="A948" s="397" t="str">
        <f t="shared" si="14"/>
        <v>Ofsted Webpage</v>
      </c>
      <c r="B948" s="388">
        <v>131888</v>
      </c>
      <c r="C948" s="388">
        <v>117235</v>
      </c>
      <c r="D948" s="388">
        <v>10007929</v>
      </c>
      <c r="E948" s="388" t="s">
        <v>427</v>
      </c>
      <c r="F948" s="388" t="s">
        <v>125</v>
      </c>
      <c r="G948" s="388" t="s">
        <v>12</v>
      </c>
      <c r="H948" s="388" t="s">
        <v>428</v>
      </c>
      <c r="I948" s="388" t="s">
        <v>155</v>
      </c>
      <c r="J948" s="388" t="s">
        <v>155</v>
      </c>
      <c r="K948" s="400" t="s">
        <v>195</v>
      </c>
      <c r="L948" s="388" t="s">
        <v>195</v>
      </c>
      <c r="M948" s="403">
        <v>10020190</v>
      </c>
      <c r="N948" s="388" t="s">
        <v>127</v>
      </c>
      <c r="O948" s="388" t="s">
        <v>104</v>
      </c>
      <c r="P948" s="400">
        <v>42689</v>
      </c>
      <c r="Q948" s="400">
        <v>42691</v>
      </c>
      <c r="R948" s="400">
        <v>42740</v>
      </c>
      <c r="S948" s="388">
        <v>2</v>
      </c>
      <c r="T948" s="388">
        <v>2</v>
      </c>
      <c r="U948" s="388">
        <v>2</v>
      </c>
      <c r="V948" s="388">
        <v>2</v>
      </c>
      <c r="W948" s="388">
        <v>2</v>
      </c>
      <c r="X948" s="388" t="s">
        <v>4480</v>
      </c>
      <c r="Y948" s="401" t="s">
        <v>429</v>
      </c>
      <c r="Z948" s="400">
        <v>41759</v>
      </c>
      <c r="AA948" s="400">
        <v>41761</v>
      </c>
      <c r="AB948" s="388" t="s">
        <v>127</v>
      </c>
      <c r="AC948" s="388" t="s">
        <v>4660</v>
      </c>
      <c r="AD948" s="388">
        <v>2</v>
      </c>
      <c r="AE948" s="388">
        <v>2</v>
      </c>
      <c r="AF948" s="388">
        <v>2</v>
      </c>
      <c r="AG948" s="388" t="s">
        <v>96</v>
      </c>
      <c r="AH948" s="388">
        <v>2</v>
      </c>
      <c r="AI948" s="388" t="s">
        <v>4537</v>
      </c>
    </row>
    <row r="949" spans="1:35" ht="12.75" customHeight="1" x14ac:dyDescent="0.2">
      <c r="A949" s="397" t="str">
        <f t="shared" si="14"/>
        <v>Ofsted Webpage</v>
      </c>
      <c r="B949" s="388">
        <v>131891</v>
      </c>
      <c r="C949" s="388">
        <v>114854</v>
      </c>
      <c r="D949" s="388">
        <v>10002546</v>
      </c>
      <c r="E949" s="388" t="s">
        <v>1439</v>
      </c>
      <c r="F949" s="388" t="s">
        <v>125</v>
      </c>
      <c r="G949" s="388" t="s">
        <v>12</v>
      </c>
      <c r="H949" s="388" t="s">
        <v>219</v>
      </c>
      <c r="I949" s="388" t="s">
        <v>177</v>
      </c>
      <c r="J949" s="388" t="s">
        <v>155</v>
      </c>
      <c r="K949" s="400">
        <v>42509</v>
      </c>
      <c r="L949" s="388">
        <v>1</v>
      </c>
      <c r="M949" s="403" t="s">
        <v>4742</v>
      </c>
      <c r="N949" s="388" t="s">
        <v>4659</v>
      </c>
      <c r="O949" s="388" t="s">
        <v>104</v>
      </c>
      <c r="P949" s="400">
        <v>41057</v>
      </c>
      <c r="Q949" s="400">
        <v>41059</v>
      </c>
      <c r="R949" s="400">
        <v>41096</v>
      </c>
      <c r="S949" s="388">
        <v>2</v>
      </c>
      <c r="T949" s="388">
        <v>2</v>
      </c>
      <c r="U949" s="388">
        <v>2</v>
      </c>
      <c r="V949" s="388" t="s">
        <v>96</v>
      </c>
      <c r="W949" s="388">
        <v>2</v>
      </c>
      <c r="X949" s="388" t="s">
        <v>96</v>
      </c>
      <c r="Y949" s="401" t="s">
        <v>4743</v>
      </c>
      <c r="Z949" s="400">
        <v>39469</v>
      </c>
      <c r="AA949" s="400">
        <v>39471</v>
      </c>
      <c r="AB949" s="388" t="s">
        <v>4659</v>
      </c>
      <c r="AC949" s="388" t="s">
        <v>4660</v>
      </c>
      <c r="AD949" s="388">
        <v>3</v>
      </c>
      <c r="AE949" s="388">
        <v>3</v>
      </c>
      <c r="AF949" s="388">
        <v>2</v>
      </c>
      <c r="AG949" s="388" t="s">
        <v>96</v>
      </c>
      <c r="AH949" s="388">
        <v>3</v>
      </c>
      <c r="AI949" s="388" t="s">
        <v>118</v>
      </c>
    </row>
    <row r="950" spans="1:35" ht="12.75" customHeight="1" x14ac:dyDescent="0.2">
      <c r="A950" s="397" t="str">
        <f t="shared" si="14"/>
        <v>Ofsted Webpage</v>
      </c>
      <c r="B950" s="388">
        <v>131892</v>
      </c>
      <c r="C950" s="388">
        <v>114855</v>
      </c>
      <c r="D950" s="388">
        <v>10002560</v>
      </c>
      <c r="E950" s="388" t="s">
        <v>4536</v>
      </c>
      <c r="F950" s="388" t="s">
        <v>125</v>
      </c>
      <c r="G950" s="388" t="s">
        <v>12</v>
      </c>
      <c r="H950" s="388" t="s">
        <v>436</v>
      </c>
      <c r="I950" s="388" t="s">
        <v>155</v>
      </c>
      <c r="J950" s="388" t="s">
        <v>155</v>
      </c>
      <c r="K950" s="400" t="s">
        <v>195</v>
      </c>
      <c r="L950" s="388" t="s">
        <v>195</v>
      </c>
      <c r="M950" s="403">
        <v>10046789</v>
      </c>
      <c r="N950" s="388" t="s">
        <v>127</v>
      </c>
      <c r="O950" s="388" t="s">
        <v>104</v>
      </c>
      <c r="P950" s="400">
        <v>43264</v>
      </c>
      <c r="Q950" s="400">
        <v>43266</v>
      </c>
      <c r="R950" s="400">
        <v>43300</v>
      </c>
      <c r="S950" s="388">
        <v>1</v>
      </c>
      <c r="T950" s="388">
        <v>1</v>
      </c>
      <c r="U950" s="388">
        <v>2</v>
      </c>
      <c r="V950" s="388">
        <v>1</v>
      </c>
      <c r="W950" s="388">
        <v>1</v>
      </c>
      <c r="X950" s="388" t="s">
        <v>4480</v>
      </c>
      <c r="Y950" s="401" t="s">
        <v>3882</v>
      </c>
      <c r="Z950" s="400">
        <v>41408</v>
      </c>
      <c r="AA950" s="400">
        <v>41410</v>
      </c>
      <c r="AB950" s="388" t="s">
        <v>127</v>
      </c>
      <c r="AC950" s="388" t="s">
        <v>4660</v>
      </c>
      <c r="AD950" s="388">
        <v>1</v>
      </c>
      <c r="AE950" s="388">
        <v>1</v>
      </c>
      <c r="AF950" s="388">
        <v>1</v>
      </c>
      <c r="AG950" s="388" t="s">
        <v>96</v>
      </c>
      <c r="AH950" s="388">
        <v>1</v>
      </c>
      <c r="AI950" s="388" t="s">
        <v>4537</v>
      </c>
    </row>
    <row r="951" spans="1:35" ht="12.75" customHeight="1" x14ac:dyDescent="0.2">
      <c r="A951" s="397" t="str">
        <f t="shared" si="14"/>
        <v>Ofsted Webpage</v>
      </c>
      <c r="B951" s="388">
        <v>131893</v>
      </c>
      <c r="C951" s="388">
        <v>114859</v>
      </c>
      <c r="D951" s="388">
        <v>10003136</v>
      </c>
      <c r="E951" s="388" t="s">
        <v>3966</v>
      </c>
      <c r="F951" s="388" t="s">
        <v>125</v>
      </c>
      <c r="G951" s="388" t="s">
        <v>12</v>
      </c>
      <c r="H951" s="388" t="s">
        <v>386</v>
      </c>
      <c r="I951" s="388" t="s">
        <v>152</v>
      </c>
      <c r="J951" s="388" t="s">
        <v>152</v>
      </c>
      <c r="K951" s="400">
        <v>42916</v>
      </c>
      <c r="L951" s="388">
        <v>1</v>
      </c>
      <c r="M951" s="403" t="s">
        <v>2999</v>
      </c>
      <c r="N951" s="388" t="s">
        <v>127</v>
      </c>
      <c r="O951" s="388" t="s">
        <v>104</v>
      </c>
      <c r="P951" s="400">
        <v>41604</v>
      </c>
      <c r="Q951" s="400">
        <v>41606</v>
      </c>
      <c r="R951" s="400">
        <v>41646</v>
      </c>
      <c r="S951" s="388">
        <v>2</v>
      </c>
      <c r="T951" s="388">
        <v>2</v>
      </c>
      <c r="U951" s="388">
        <v>2</v>
      </c>
      <c r="V951" s="388" t="s">
        <v>96</v>
      </c>
      <c r="W951" s="388">
        <v>2</v>
      </c>
      <c r="X951" s="388" t="s">
        <v>96</v>
      </c>
      <c r="Y951" s="401" t="s">
        <v>4731</v>
      </c>
      <c r="Z951" s="400">
        <v>39735</v>
      </c>
      <c r="AA951" s="400">
        <v>39737</v>
      </c>
      <c r="AB951" s="388" t="s">
        <v>4720</v>
      </c>
      <c r="AC951" s="388" t="s">
        <v>4660</v>
      </c>
      <c r="AD951" s="388">
        <v>2</v>
      </c>
      <c r="AE951" s="388">
        <v>2</v>
      </c>
      <c r="AF951" s="388">
        <v>2</v>
      </c>
      <c r="AG951" s="388" t="s">
        <v>96</v>
      </c>
      <c r="AH951" s="388">
        <v>2</v>
      </c>
      <c r="AI951" s="388" t="s">
        <v>4537</v>
      </c>
    </row>
    <row r="952" spans="1:35" ht="12.75" customHeight="1" x14ac:dyDescent="0.2">
      <c r="A952" s="397" t="str">
        <f t="shared" si="14"/>
        <v>Ofsted Webpage</v>
      </c>
      <c r="B952" s="388">
        <v>131900</v>
      </c>
      <c r="C952" s="388">
        <v>114861</v>
      </c>
      <c r="D952" s="388">
        <v>10003774</v>
      </c>
      <c r="E952" s="388" t="s">
        <v>3001</v>
      </c>
      <c r="F952" s="388" t="s">
        <v>125</v>
      </c>
      <c r="G952" s="388" t="s">
        <v>12</v>
      </c>
      <c r="H952" s="388" t="s">
        <v>670</v>
      </c>
      <c r="I952" s="388" t="s">
        <v>152</v>
      </c>
      <c r="J952" s="388" t="s">
        <v>152</v>
      </c>
      <c r="K952" s="400">
        <v>43265</v>
      </c>
      <c r="L952" s="388">
        <v>1</v>
      </c>
      <c r="M952" s="403" t="s">
        <v>3002</v>
      </c>
      <c r="N952" s="388" t="s">
        <v>547</v>
      </c>
      <c r="O952" s="388" t="s">
        <v>104</v>
      </c>
      <c r="P952" s="400">
        <v>41780</v>
      </c>
      <c r="Q952" s="400">
        <v>41782</v>
      </c>
      <c r="R952" s="400">
        <v>41807</v>
      </c>
      <c r="S952" s="388">
        <v>2</v>
      </c>
      <c r="T952" s="388">
        <v>2</v>
      </c>
      <c r="U952" s="388">
        <v>2</v>
      </c>
      <c r="V952" s="388" t="s">
        <v>96</v>
      </c>
      <c r="W952" s="388">
        <v>2</v>
      </c>
      <c r="X952" s="388" t="s">
        <v>96</v>
      </c>
      <c r="Y952" s="401" t="s">
        <v>3884</v>
      </c>
      <c r="Z952" s="400">
        <v>41310</v>
      </c>
      <c r="AA952" s="400">
        <v>41312</v>
      </c>
      <c r="AB952" s="388" t="s">
        <v>127</v>
      </c>
      <c r="AC952" s="388" t="s">
        <v>4660</v>
      </c>
      <c r="AD952" s="388">
        <v>3</v>
      </c>
      <c r="AE952" s="388">
        <v>3</v>
      </c>
      <c r="AF952" s="388">
        <v>3</v>
      </c>
      <c r="AG952" s="388" t="s">
        <v>96</v>
      </c>
      <c r="AH952" s="388">
        <v>3</v>
      </c>
      <c r="AI952" s="388" t="s">
        <v>118</v>
      </c>
    </row>
    <row r="953" spans="1:35" ht="12.75" customHeight="1" x14ac:dyDescent="0.2">
      <c r="A953" s="397" t="str">
        <f t="shared" si="14"/>
        <v>Ofsted Webpage</v>
      </c>
      <c r="B953" s="388">
        <v>131910</v>
      </c>
      <c r="C953" s="388">
        <v>114889</v>
      </c>
      <c r="D953" s="388">
        <v>10003775</v>
      </c>
      <c r="E953" s="388" t="s">
        <v>1441</v>
      </c>
      <c r="F953" s="388" t="s">
        <v>125</v>
      </c>
      <c r="G953" s="388" t="s">
        <v>12</v>
      </c>
      <c r="H953" s="388" t="s">
        <v>1278</v>
      </c>
      <c r="I953" s="388" t="s">
        <v>131</v>
      </c>
      <c r="J953" s="388" t="s">
        <v>131</v>
      </c>
      <c r="K953" s="400" t="s">
        <v>195</v>
      </c>
      <c r="L953" s="388" t="s">
        <v>195</v>
      </c>
      <c r="M953" s="403">
        <v>10039502</v>
      </c>
      <c r="N953" s="388" t="s">
        <v>547</v>
      </c>
      <c r="O953" s="388" t="s">
        <v>104</v>
      </c>
      <c r="P953" s="400">
        <v>43080</v>
      </c>
      <c r="Q953" s="400">
        <v>43082</v>
      </c>
      <c r="R953" s="400">
        <v>43124</v>
      </c>
      <c r="S953" s="388">
        <v>3</v>
      </c>
      <c r="T953" s="388">
        <v>3</v>
      </c>
      <c r="U953" s="388">
        <v>3</v>
      </c>
      <c r="V953" s="388">
        <v>2</v>
      </c>
      <c r="W953" s="388">
        <v>3</v>
      </c>
      <c r="X953" s="388" t="s">
        <v>4480</v>
      </c>
      <c r="Y953" s="401">
        <v>10012473</v>
      </c>
      <c r="Z953" s="400">
        <v>42396</v>
      </c>
      <c r="AA953" s="400">
        <v>42398</v>
      </c>
      <c r="AB953" s="388" t="s">
        <v>127</v>
      </c>
      <c r="AC953" s="388" t="s">
        <v>4660</v>
      </c>
      <c r="AD953" s="388">
        <v>3</v>
      </c>
      <c r="AE953" s="388">
        <v>3</v>
      </c>
      <c r="AF953" s="388">
        <v>3</v>
      </c>
      <c r="AG953" s="388">
        <v>2</v>
      </c>
      <c r="AH953" s="388">
        <v>3</v>
      </c>
      <c r="AI953" s="388" t="s">
        <v>4537</v>
      </c>
    </row>
    <row r="954" spans="1:35" ht="12.75" customHeight="1" x14ac:dyDescent="0.2">
      <c r="A954" s="397" t="str">
        <f t="shared" si="14"/>
        <v>Ofsted Webpage</v>
      </c>
      <c r="B954" s="388">
        <v>131913</v>
      </c>
      <c r="C954" s="388">
        <v>116139</v>
      </c>
      <c r="D954" s="388">
        <v>10003940</v>
      </c>
      <c r="E954" s="388" t="s">
        <v>399</v>
      </c>
      <c r="F954" s="388" t="s">
        <v>125</v>
      </c>
      <c r="G954" s="388" t="s">
        <v>12</v>
      </c>
      <c r="H954" s="388" t="s">
        <v>223</v>
      </c>
      <c r="I954" s="388" t="s">
        <v>152</v>
      </c>
      <c r="J954" s="388" t="s">
        <v>93</v>
      </c>
      <c r="K954" s="400">
        <v>42690</v>
      </c>
      <c r="L954" s="388">
        <v>1</v>
      </c>
      <c r="M954" s="403" t="s">
        <v>401</v>
      </c>
      <c r="N954" s="388" t="s">
        <v>127</v>
      </c>
      <c r="O954" s="388" t="s">
        <v>104</v>
      </c>
      <c r="P954" s="400">
        <v>41311</v>
      </c>
      <c r="Q954" s="400">
        <v>41313</v>
      </c>
      <c r="R954" s="400">
        <v>41346</v>
      </c>
      <c r="S954" s="388">
        <v>2</v>
      </c>
      <c r="T954" s="388">
        <v>2</v>
      </c>
      <c r="U954" s="388">
        <v>2</v>
      </c>
      <c r="V954" s="388" t="s">
        <v>96</v>
      </c>
      <c r="W954" s="388">
        <v>1</v>
      </c>
      <c r="X954" s="388" t="s">
        <v>96</v>
      </c>
      <c r="Y954" s="401" t="s">
        <v>4732</v>
      </c>
      <c r="Z954" s="400">
        <v>39420</v>
      </c>
      <c r="AA954" s="400">
        <v>39422</v>
      </c>
      <c r="AB954" s="388" t="s">
        <v>4717</v>
      </c>
      <c r="AC954" s="388" t="s">
        <v>4660</v>
      </c>
      <c r="AD954" s="388">
        <v>1</v>
      </c>
      <c r="AE954" s="388">
        <v>2</v>
      </c>
      <c r="AF954" s="388">
        <v>1</v>
      </c>
      <c r="AG954" s="388" t="s">
        <v>96</v>
      </c>
      <c r="AH954" s="388">
        <v>1</v>
      </c>
      <c r="AI954" s="388" t="s">
        <v>139</v>
      </c>
    </row>
    <row r="955" spans="1:35" ht="12.75" customHeight="1" x14ac:dyDescent="0.2">
      <c r="A955" s="397" t="str">
        <f t="shared" si="14"/>
        <v>Ofsted Webpage</v>
      </c>
      <c r="B955" s="388">
        <v>131921</v>
      </c>
      <c r="C955" s="388">
        <v>114865</v>
      </c>
      <c r="D955" s="388">
        <v>10012804</v>
      </c>
      <c r="E955" s="388" t="s">
        <v>1443</v>
      </c>
      <c r="F955" s="388" t="s">
        <v>125</v>
      </c>
      <c r="G955" s="388" t="s">
        <v>12</v>
      </c>
      <c r="H955" s="388" t="s">
        <v>436</v>
      </c>
      <c r="I955" s="388" t="s">
        <v>155</v>
      </c>
      <c r="J955" s="388" t="s">
        <v>155</v>
      </c>
      <c r="K955" s="400" t="s">
        <v>195</v>
      </c>
      <c r="L955" s="388" t="s">
        <v>195</v>
      </c>
      <c r="M955" s="403">
        <v>10004794</v>
      </c>
      <c r="N955" s="388" t="s">
        <v>127</v>
      </c>
      <c r="O955" s="388" t="s">
        <v>104</v>
      </c>
      <c r="P955" s="400">
        <v>42556</v>
      </c>
      <c r="Q955" s="400">
        <v>42558</v>
      </c>
      <c r="R955" s="400">
        <v>42580</v>
      </c>
      <c r="S955" s="388">
        <v>2</v>
      </c>
      <c r="T955" s="388">
        <v>2</v>
      </c>
      <c r="U955" s="388">
        <v>2</v>
      </c>
      <c r="V955" s="388">
        <v>2</v>
      </c>
      <c r="W955" s="388">
        <v>1</v>
      </c>
      <c r="X955" s="388" t="s">
        <v>4480</v>
      </c>
      <c r="Y955" s="401" t="s">
        <v>3004</v>
      </c>
      <c r="Z955" s="400">
        <v>41533</v>
      </c>
      <c r="AA955" s="400">
        <v>41535</v>
      </c>
      <c r="AB955" s="388" t="s">
        <v>127</v>
      </c>
      <c r="AC955" s="388" t="s">
        <v>4660</v>
      </c>
      <c r="AD955" s="388">
        <v>2</v>
      </c>
      <c r="AE955" s="388">
        <v>2</v>
      </c>
      <c r="AF955" s="388">
        <v>2</v>
      </c>
      <c r="AG955" s="388" t="s">
        <v>96</v>
      </c>
      <c r="AH955" s="388">
        <v>2</v>
      </c>
      <c r="AI955" s="388" t="s">
        <v>4537</v>
      </c>
    </row>
    <row r="956" spans="1:35" ht="12.75" customHeight="1" x14ac:dyDescent="0.2">
      <c r="A956" s="397" t="str">
        <f t="shared" si="14"/>
        <v>Ofsted Webpage</v>
      </c>
      <c r="B956" s="388">
        <v>131923</v>
      </c>
      <c r="C956" s="388">
        <v>114890</v>
      </c>
      <c r="D956" s="388">
        <v>10004444</v>
      </c>
      <c r="E956" s="388" t="s">
        <v>3006</v>
      </c>
      <c r="F956" s="388" t="s">
        <v>125</v>
      </c>
      <c r="G956" s="388" t="s">
        <v>12</v>
      </c>
      <c r="H956" s="388" t="s">
        <v>1349</v>
      </c>
      <c r="I956" s="388" t="s">
        <v>177</v>
      </c>
      <c r="J956" s="388" t="s">
        <v>177</v>
      </c>
      <c r="K956" s="400">
        <v>43116</v>
      </c>
      <c r="L956" s="388">
        <v>1</v>
      </c>
      <c r="M956" s="403" t="s">
        <v>3007</v>
      </c>
      <c r="N956" s="388" t="s">
        <v>127</v>
      </c>
      <c r="O956" s="388" t="s">
        <v>104</v>
      </c>
      <c r="P956" s="400">
        <v>41829</v>
      </c>
      <c r="Q956" s="400">
        <v>41831</v>
      </c>
      <c r="R956" s="400">
        <v>41866</v>
      </c>
      <c r="S956" s="388">
        <v>2</v>
      </c>
      <c r="T956" s="388">
        <v>2</v>
      </c>
      <c r="U956" s="388">
        <v>2</v>
      </c>
      <c r="V956" s="388" t="s">
        <v>96</v>
      </c>
      <c r="W956" s="388">
        <v>2</v>
      </c>
      <c r="X956" s="388" t="s">
        <v>96</v>
      </c>
      <c r="Y956" s="401" t="s">
        <v>4733</v>
      </c>
      <c r="Z956" s="400">
        <v>40561</v>
      </c>
      <c r="AA956" s="400">
        <v>40563</v>
      </c>
      <c r="AB956" s="388" t="s">
        <v>4720</v>
      </c>
      <c r="AC956" s="388" t="s">
        <v>4660</v>
      </c>
      <c r="AD956" s="388">
        <v>3</v>
      </c>
      <c r="AE956" s="388">
        <v>3</v>
      </c>
      <c r="AF956" s="388">
        <v>2</v>
      </c>
      <c r="AG956" s="388" t="s">
        <v>96</v>
      </c>
      <c r="AH956" s="388">
        <v>3</v>
      </c>
      <c r="AI956" s="388" t="s">
        <v>118</v>
      </c>
    </row>
    <row r="957" spans="1:35" ht="12.75" customHeight="1" x14ac:dyDescent="0.2">
      <c r="A957" s="397" t="str">
        <f t="shared" si="14"/>
        <v>Ofsted Webpage</v>
      </c>
      <c r="B957" s="388">
        <v>131924</v>
      </c>
      <c r="C957" s="388">
        <v>114867</v>
      </c>
      <c r="D957" s="388">
        <v>10012810</v>
      </c>
      <c r="E957" s="388" t="s">
        <v>4734</v>
      </c>
      <c r="F957" s="388" t="s">
        <v>125</v>
      </c>
      <c r="G957" s="388" t="s">
        <v>12</v>
      </c>
      <c r="H957" s="388" t="s">
        <v>419</v>
      </c>
      <c r="I957" s="388" t="s">
        <v>115</v>
      </c>
      <c r="J957" s="388" t="s">
        <v>115</v>
      </c>
      <c r="K957" s="400" t="s">
        <v>195</v>
      </c>
      <c r="L957" s="388" t="s">
        <v>195</v>
      </c>
      <c r="M957" s="403">
        <v>10011451</v>
      </c>
      <c r="N957" s="388" t="s">
        <v>127</v>
      </c>
      <c r="O957" s="388" t="s">
        <v>104</v>
      </c>
      <c r="P957" s="400">
        <v>42556</v>
      </c>
      <c r="Q957" s="400">
        <v>42558</v>
      </c>
      <c r="R957" s="400">
        <v>42613</v>
      </c>
      <c r="S957" s="388">
        <v>2</v>
      </c>
      <c r="T957" s="388">
        <v>2</v>
      </c>
      <c r="U957" s="388">
        <v>2</v>
      </c>
      <c r="V957" s="388">
        <v>2</v>
      </c>
      <c r="W957" s="388">
        <v>2</v>
      </c>
      <c r="X957" s="388" t="s">
        <v>4480</v>
      </c>
      <c r="Y957" s="401" t="s">
        <v>3892</v>
      </c>
      <c r="Z957" s="400">
        <v>41338</v>
      </c>
      <c r="AA957" s="400">
        <v>41340</v>
      </c>
      <c r="AB957" s="388" t="s">
        <v>127</v>
      </c>
      <c r="AC957" s="388" t="s">
        <v>4660</v>
      </c>
      <c r="AD957" s="388">
        <v>2</v>
      </c>
      <c r="AE957" s="388">
        <v>2</v>
      </c>
      <c r="AF957" s="388">
        <v>2</v>
      </c>
      <c r="AG957" s="388" t="s">
        <v>96</v>
      </c>
      <c r="AH957" s="388">
        <v>2</v>
      </c>
      <c r="AI957" s="388" t="s">
        <v>4537</v>
      </c>
    </row>
    <row r="958" spans="1:35" ht="12.75" customHeight="1" x14ac:dyDescent="0.2">
      <c r="A958" s="397" t="str">
        <f t="shared" si="14"/>
        <v>Ofsted Webpage</v>
      </c>
      <c r="B958" s="388">
        <v>131935</v>
      </c>
      <c r="C958" s="388">
        <v>114840</v>
      </c>
      <c r="D958" s="388">
        <v>10000350</v>
      </c>
      <c r="E958" s="388" t="s">
        <v>3009</v>
      </c>
      <c r="F958" s="388" t="s">
        <v>125</v>
      </c>
      <c r="G958" s="388" t="s">
        <v>12</v>
      </c>
      <c r="H958" s="388" t="s">
        <v>729</v>
      </c>
      <c r="I958" s="388" t="s">
        <v>131</v>
      </c>
      <c r="J958" s="388" t="s">
        <v>131</v>
      </c>
      <c r="K958" s="400">
        <v>42908</v>
      </c>
      <c r="L958" s="388">
        <v>1</v>
      </c>
      <c r="M958" s="403" t="s">
        <v>3010</v>
      </c>
      <c r="N958" s="388" t="s">
        <v>547</v>
      </c>
      <c r="O958" s="388" t="s">
        <v>104</v>
      </c>
      <c r="P958" s="400">
        <v>41793</v>
      </c>
      <c r="Q958" s="400">
        <v>41795</v>
      </c>
      <c r="R958" s="400">
        <v>41828</v>
      </c>
      <c r="S958" s="388">
        <v>2</v>
      </c>
      <c r="T958" s="388">
        <v>2</v>
      </c>
      <c r="U958" s="388">
        <v>2</v>
      </c>
      <c r="V958" s="388" t="s">
        <v>96</v>
      </c>
      <c r="W958" s="388">
        <v>2</v>
      </c>
      <c r="X958" s="388" t="s">
        <v>96</v>
      </c>
      <c r="Y958" s="401" t="s">
        <v>3894</v>
      </c>
      <c r="Z958" s="400">
        <v>41402</v>
      </c>
      <c r="AA958" s="400">
        <v>41404</v>
      </c>
      <c r="AB958" s="388" t="s">
        <v>127</v>
      </c>
      <c r="AC958" s="388" t="s">
        <v>4660</v>
      </c>
      <c r="AD958" s="388">
        <v>3</v>
      </c>
      <c r="AE958" s="388">
        <v>3</v>
      </c>
      <c r="AF958" s="388">
        <v>3</v>
      </c>
      <c r="AG958" s="388" t="s">
        <v>96</v>
      </c>
      <c r="AH958" s="388">
        <v>2</v>
      </c>
      <c r="AI958" s="388" t="s">
        <v>118</v>
      </c>
    </row>
    <row r="959" spans="1:35" ht="12.75" customHeight="1" x14ac:dyDescent="0.2">
      <c r="A959" s="397" t="str">
        <f t="shared" si="14"/>
        <v>Ofsted Webpage</v>
      </c>
      <c r="B959" s="388">
        <v>131944</v>
      </c>
      <c r="C959" s="388">
        <v>114868</v>
      </c>
      <c r="D959" s="388">
        <v>10004527</v>
      </c>
      <c r="E959" s="388" t="s">
        <v>4605</v>
      </c>
      <c r="F959" s="388" t="s">
        <v>125</v>
      </c>
      <c r="G959" s="388" t="s">
        <v>12</v>
      </c>
      <c r="H959" s="388" t="s">
        <v>340</v>
      </c>
      <c r="I959" s="388" t="s">
        <v>155</v>
      </c>
      <c r="J959" s="388" t="s">
        <v>155</v>
      </c>
      <c r="K959" s="400" t="s">
        <v>195</v>
      </c>
      <c r="L959" s="388" t="s">
        <v>195</v>
      </c>
      <c r="M959" s="403">
        <v>10041326</v>
      </c>
      <c r="N959" s="388" t="s">
        <v>127</v>
      </c>
      <c r="O959" s="388" t="s">
        <v>104</v>
      </c>
      <c r="P959" s="400">
        <v>43124</v>
      </c>
      <c r="Q959" s="400">
        <v>43126</v>
      </c>
      <c r="R959" s="400">
        <v>43164</v>
      </c>
      <c r="S959" s="388">
        <v>1</v>
      </c>
      <c r="T959" s="388">
        <v>1</v>
      </c>
      <c r="U959" s="388">
        <v>1</v>
      </c>
      <c r="V959" s="388">
        <v>1</v>
      </c>
      <c r="W959" s="388">
        <v>1</v>
      </c>
      <c r="X959" s="388" t="s">
        <v>4480</v>
      </c>
      <c r="Y959" s="401" t="s">
        <v>4606</v>
      </c>
      <c r="Z959" s="400">
        <v>41072</v>
      </c>
      <c r="AA959" s="400">
        <v>41075</v>
      </c>
      <c r="AB959" s="388" t="s">
        <v>4720</v>
      </c>
      <c r="AC959" s="388" t="s">
        <v>4660</v>
      </c>
      <c r="AD959" s="388">
        <v>1</v>
      </c>
      <c r="AE959" s="388">
        <v>1</v>
      </c>
      <c r="AF959" s="388">
        <v>2</v>
      </c>
      <c r="AG959" s="388" t="s">
        <v>96</v>
      </c>
      <c r="AH959" s="388">
        <v>1</v>
      </c>
      <c r="AI959" s="388" t="s">
        <v>4537</v>
      </c>
    </row>
    <row r="960" spans="1:35" ht="12.75" customHeight="1" x14ac:dyDescent="0.2">
      <c r="A960" s="397" t="str">
        <f t="shared" si="14"/>
        <v>Ofsted Webpage</v>
      </c>
      <c r="B960" s="388">
        <v>131947</v>
      </c>
      <c r="C960" s="388">
        <v>114869</v>
      </c>
      <c r="D960" s="388">
        <v>10004841</v>
      </c>
      <c r="E960" s="388" t="s">
        <v>1447</v>
      </c>
      <c r="F960" s="388" t="s">
        <v>125</v>
      </c>
      <c r="G960" s="388" t="s">
        <v>12</v>
      </c>
      <c r="H960" s="388" t="s">
        <v>252</v>
      </c>
      <c r="I960" s="388" t="s">
        <v>155</v>
      </c>
      <c r="J960" s="388" t="s">
        <v>155</v>
      </c>
      <c r="K960" s="400" t="s">
        <v>195</v>
      </c>
      <c r="L960" s="388" t="s">
        <v>195</v>
      </c>
      <c r="M960" s="403">
        <v>10004796</v>
      </c>
      <c r="N960" s="388" t="s">
        <v>127</v>
      </c>
      <c r="O960" s="388" t="s">
        <v>104</v>
      </c>
      <c r="P960" s="400">
        <v>42319</v>
      </c>
      <c r="Q960" s="400">
        <v>42321</v>
      </c>
      <c r="R960" s="400">
        <v>42339</v>
      </c>
      <c r="S960" s="388">
        <v>2</v>
      </c>
      <c r="T960" s="388">
        <v>2</v>
      </c>
      <c r="U960" s="388">
        <v>2</v>
      </c>
      <c r="V960" s="388">
        <v>2</v>
      </c>
      <c r="W960" s="388">
        <v>2</v>
      </c>
      <c r="X960" s="388" t="s">
        <v>4480</v>
      </c>
      <c r="Y960" s="401" t="s">
        <v>3896</v>
      </c>
      <c r="Z960" s="400">
        <v>41227</v>
      </c>
      <c r="AA960" s="400">
        <v>41229</v>
      </c>
      <c r="AB960" s="388" t="s">
        <v>127</v>
      </c>
      <c r="AC960" s="388" t="s">
        <v>4660</v>
      </c>
      <c r="AD960" s="388">
        <v>2</v>
      </c>
      <c r="AE960" s="388">
        <v>2</v>
      </c>
      <c r="AF960" s="388">
        <v>2</v>
      </c>
      <c r="AG960" s="388" t="s">
        <v>96</v>
      </c>
      <c r="AH960" s="388">
        <v>2</v>
      </c>
      <c r="AI960" s="388" t="s">
        <v>4537</v>
      </c>
    </row>
    <row r="961" spans="1:35" ht="12.75" customHeight="1" x14ac:dyDescent="0.2">
      <c r="A961" s="397" t="str">
        <f t="shared" si="14"/>
        <v>Ofsted Webpage</v>
      </c>
      <c r="B961" s="388">
        <v>131948</v>
      </c>
      <c r="C961" s="388">
        <v>134537</v>
      </c>
      <c r="D961" s="388">
        <v>10054747</v>
      </c>
      <c r="E961" s="388" t="s">
        <v>3012</v>
      </c>
      <c r="F961" s="388" t="s">
        <v>368</v>
      </c>
      <c r="G961" s="388" t="s">
        <v>14</v>
      </c>
      <c r="H961" s="388" t="s">
        <v>120</v>
      </c>
      <c r="I961" s="388" t="s">
        <v>115</v>
      </c>
      <c r="J961" s="388" t="s">
        <v>115</v>
      </c>
      <c r="K961" s="400" t="s">
        <v>195</v>
      </c>
      <c r="L961" s="388" t="s">
        <v>195</v>
      </c>
      <c r="M961" s="403" t="s">
        <v>3013</v>
      </c>
      <c r="N961" s="388" t="s">
        <v>127</v>
      </c>
      <c r="O961" s="388" t="s">
        <v>104</v>
      </c>
      <c r="P961" s="400">
        <v>41598</v>
      </c>
      <c r="Q961" s="400">
        <v>41600</v>
      </c>
      <c r="R961" s="400">
        <v>41632</v>
      </c>
      <c r="S961" s="388">
        <v>1</v>
      </c>
      <c r="T961" s="388">
        <v>1</v>
      </c>
      <c r="U961" s="388">
        <v>1</v>
      </c>
      <c r="V961" s="388" t="s">
        <v>96</v>
      </c>
      <c r="W961" s="388">
        <v>1</v>
      </c>
      <c r="X961" s="388" t="s">
        <v>96</v>
      </c>
      <c r="Y961" s="401" t="s">
        <v>4658</v>
      </c>
      <c r="Z961" s="400">
        <v>39616</v>
      </c>
      <c r="AA961" s="400">
        <v>39618</v>
      </c>
      <c r="AB961" s="388" t="s">
        <v>4659</v>
      </c>
      <c r="AC961" s="388" t="s">
        <v>4660</v>
      </c>
      <c r="AD961" s="388">
        <v>2</v>
      </c>
      <c r="AE961" s="388">
        <v>2</v>
      </c>
      <c r="AF961" s="388">
        <v>2</v>
      </c>
      <c r="AG961" s="388" t="s">
        <v>96</v>
      </c>
      <c r="AH961" s="388">
        <v>2</v>
      </c>
      <c r="AI961" s="388" t="s">
        <v>118</v>
      </c>
    </row>
    <row r="962" spans="1:35" ht="12.75" customHeight="1" x14ac:dyDescent="0.2">
      <c r="A962" s="397" t="str">
        <f t="shared" si="14"/>
        <v>Ofsted Webpage</v>
      </c>
      <c r="B962" s="388">
        <v>131950</v>
      </c>
      <c r="C962" s="388">
        <v>116088</v>
      </c>
      <c r="D962" s="388">
        <v>10009111</v>
      </c>
      <c r="E962" s="388" t="s">
        <v>1449</v>
      </c>
      <c r="F962" s="388" t="s">
        <v>125</v>
      </c>
      <c r="G962" s="388" t="s">
        <v>12</v>
      </c>
      <c r="H962" s="388" t="s">
        <v>374</v>
      </c>
      <c r="I962" s="388" t="s">
        <v>177</v>
      </c>
      <c r="J962" s="388" t="s">
        <v>177</v>
      </c>
      <c r="K962" s="400" t="s">
        <v>195</v>
      </c>
      <c r="L962" s="388" t="s">
        <v>195</v>
      </c>
      <c r="M962" s="403">
        <v>10041155</v>
      </c>
      <c r="N962" s="388" t="s">
        <v>547</v>
      </c>
      <c r="O962" s="388" t="s">
        <v>104</v>
      </c>
      <c r="P962" s="400">
        <v>43123</v>
      </c>
      <c r="Q962" s="400">
        <v>43125</v>
      </c>
      <c r="R962" s="400">
        <v>43157</v>
      </c>
      <c r="S962" s="388">
        <v>2</v>
      </c>
      <c r="T962" s="388">
        <v>2</v>
      </c>
      <c r="U962" s="388">
        <v>2</v>
      </c>
      <c r="V962" s="388">
        <v>2</v>
      </c>
      <c r="W962" s="388">
        <v>2</v>
      </c>
      <c r="X962" s="388" t="s">
        <v>4480</v>
      </c>
      <c r="Y962" s="401">
        <v>10008474</v>
      </c>
      <c r="Z962" s="400">
        <v>42430</v>
      </c>
      <c r="AA962" s="400">
        <v>42432</v>
      </c>
      <c r="AB962" s="388" t="s">
        <v>547</v>
      </c>
      <c r="AC962" s="388" t="s">
        <v>4660</v>
      </c>
      <c r="AD962" s="388">
        <v>3</v>
      </c>
      <c r="AE962" s="388">
        <v>3</v>
      </c>
      <c r="AF962" s="388">
        <v>3</v>
      </c>
      <c r="AG962" s="388">
        <v>3</v>
      </c>
      <c r="AH962" s="388">
        <v>3</v>
      </c>
      <c r="AI962" s="388" t="s">
        <v>118</v>
      </c>
    </row>
    <row r="963" spans="1:35" ht="12.75" customHeight="1" x14ac:dyDescent="0.2">
      <c r="A963" s="397" t="str">
        <f t="shared" si="14"/>
        <v>Ofsted Webpage</v>
      </c>
      <c r="B963" s="388">
        <v>131958</v>
      </c>
      <c r="C963" s="388">
        <v>114870</v>
      </c>
      <c r="D963" s="388">
        <v>10005036</v>
      </c>
      <c r="E963" s="388" t="s">
        <v>3015</v>
      </c>
      <c r="F963" s="388" t="s">
        <v>125</v>
      </c>
      <c r="G963" s="388" t="s">
        <v>12</v>
      </c>
      <c r="H963" s="388" t="s">
        <v>291</v>
      </c>
      <c r="I963" s="388" t="s">
        <v>186</v>
      </c>
      <c r="J963" s="388" t="s">
        <v>93</v>
      </c>
      <c r="K963" s="400" t="s">
        <v>195</v>
      </c>
      <c r="L963" s="388" t="s">
        <v>195</v>
      </c>
      <c r="M963" s="403">
        <v>10041091</v>
      </c>
      <c r="N963" s="388" t="s">
        <v>127</v>
      </c>
      <c r="O963" s="388" t="s">
        <v>104</v>
      </c>
      <c r="P963" s="400">
        <v>43178</v>
      </c>
      <c r="Q963" s="400">
        <v>43180</v>
      </c>
      <c r="R963" s="400">
        <v>43217</v>
      </c>
      <c r="S963" s="388">
        <v>3</v>
      </c>
      <c r="T963" s="388">
        <v>3</v>
      </c>
      <c r="U963" s="388">
        <v>3</v>
      </c>
      <c r="V963" s="388">
        <v>3</v>
      </c>
      <c r="W963" s="388">
        <v>3</v>
      </c>
      <c r="X963" s="388" t="s">
        <v>4480</v>
      </c>
      <c r="Y963" s="401" t="s">
        <v>3016</v>
      </c>
      <c r="Z963" s="400">
        <v>41779</v>
      </c>
      <c r="AA963" s="400">
        <v>41781</v>
      </c>
      <c r="AB963" s="388" t="s">
        <v>127</v>
      </c>
      <c r="AC963" s="388" t="s">
        <v>4660</v>
      </c>
      <c r="AD963" s="388">
        <v>2</v>
      </c>
      <c r="AE963" s="388">
        <v>2</v>
      </c>
      <c r="AF963" s="388">
        <v>2</v>
      </c>
      <c r="AG963" s="388" t="s">
        <v>96</v>
      </c>
      <c r="AH963" s="388">
        <v>2</v>
      </c>
      <c r="AI963" s="388" t="s">
        <v>139</v>
      </c>
    </row>
    <row r="964" spans="1:35" ht="12.75" customHeight="1" x14ac:dyDescent="0.2">
      <c r="A964" s="397" t="str">
        <f t="shared" si="14"/>
        <v>Ofsted Webpage</v>
      </c>
      <c r="B964" s="388">
        <v>131959</v>
      </c>
      <c r="C964" s="388">
        <v>114871</v>
      </c>
      <c r="D964" s="388">
        <v>10005151</v>
      </c>
      <c r="E964" s="388" t="s">
        <v>3018</v>
      </c>
      <c r="F964" s="388" t="s">
        <v>125</v>
      </c>
      <c r="G964" s="388" t="s">
        <v>12</v>
      </c>
      <c r="H964" s="388" t="s">
        <v>151</v>
      </c>
      <c r="I964" s="388" t="s">
        <v>152</v>
      </c>
      <c r="J964" s="388" t="s">
        <v>152</v>
      </c>
      <c r="K964" s="400">
        <v>43026</v>
      </c>
      <c r="L964" s="388">
        <v>1</v>
      </c>
      <c r="M964" s="403" t="s">
        <v>3019</v>
      </c>
      <c r="N964" s="388" t="s">
        <v>547</v>
      </c>
      <c r="O964" s="388" t="s">
        <v>104</v>
      </c>
      <c r="P964" s="400">
        <v>41717</v>
      </c>
      <c r="Q964" s="400">
        <v>41719</v>
      </c>
      <c r="R964" s="400">
        <v>41754</v>
      </c>
      <c r="S964" s="388">
        <v>2</v>
      </c>
      <c r="T964" s="388">
        <v>2</v>
      </c>
      <c r="U964" s="388">
        <v>2</v>
      </c>
      <c r="V964" s="388" t="s">
        <v>96</v>
      </c>
      <c r="W964" s="388">
        <v>2</v>
      </c>
      <c r="X964" s="388" t="s">
        <v>96</v>
      </c>
      <c r="Y964" s="401" t="s">
        <v>3898</v>
      </c>
      <c r="Z964" s="400">
        <v>41177</v>
      </c>
      <c r="AA964" s="400">
        <v>41179</v>
      </c>
      <c r="AB964" s="388" t="s">
        <v>127</v>
      </c>
      <c r="AC964" s="388" t="s">
        <v>4660</v>
      </c>
      <c r="AD964" s="388">
        <v>3</v>
      </c>
      <c r="AE964" s="388">
        <v>3</v>
      </c>
      <c r="AF964" s="388">
        <v>3</v>
      </c>
      <c r="AG964" s="388" t="s">
        <v>96</v>
      </c>
      <c r="AH964" s="388">
        <v>2</v>
      </c>
      <c r="AI964" s="388" t="s">
        <v>118</v>
      </c>
    </row>
    <row r="965" spans="1:35" ht="12.75" customHeight="1" x14ac:dyDescent="0.2">
      <c r="A965" s="397" t="str">
        <f t="shared" ref="A965:A1028" si="15">IF(B965&lt;&gt;"",HYPERLINK(CONCATENATE("http://reports.ofsted.gov.uk/inspection-reports/find-inspection-report/provider/ELS/",B965),"Ofsted Webpage"),"")</f>
        <v>Ofsted Webpage</v>
      </c>
      <c r="B965" s="388">
        <v>131963</v>
      </c>
      <c r="C965" s="388">
        <v>114872</v>
      </c>
      <c r="D965" s="388">
        <v>10005320</v>
      </c>
      <c r="E965" s="388" t="s">
        <v>1451</v>
      </c>
      <c r="F965" s="388" t="s">
        <v>125</v>
      </c>
      <c r="G965" s="388" t="s">
        <v>12</v>
      </c>
      <c r="H965" s="388" t="s">
        <v>173</v>
      </c>
      <c r="I965" s="388" t="s">
        <v>161</v>
      </c>
      <c r="J965" s="388" t="s">
        <v>161</v>
      </c>
      <c r="K965" s="400">
        <v>42530</v>
      </c>
      <c r="L965" s="388">
        <v>1</v>
      </c>
      <c r="M965" s="403" t="s">
        <v>4738</v>
      </c>
      <c r="N965" s="388" t="s">
        <v>4659</v>
      </c>
      <c r="O965" s="388" t="s">
        <v>104</v>
      </c>
      <c r="P965" s="400">
        <v>40708</v>
      </c>
      <c r="Q965" s="400">
        <v>40711</v>
      </c>
      <c r="R965" s="400">
        <v>40746</v>
      </c>
      <c r="S965" s="388">
        <v>2</v>
      </c>
      <c r="T965" s="388">
        <v>2</v>
      </c>
      <c r="U965" s="388">
        <v>2</v>
      </c>
      <c r="V965" s="388" t="s">
        <v>96</v>
      </c>
      <c r="W965" s="388">
        <v>2</v>
      </c>
      <c r="X965" s="388" t="s">
        <v>96</v>
      </c>
      <c r="Y965" s="401" t="s">
        <v>4739</v>
      </c>
      <c r="Z965" s="400">
        <v>39399</v>
      </c>
      <c r="AA965" s="400">
        <v>39402</v>
      </c>
      <c r="AB965" s="388" t="s">
        <v>4717</v>
      </c>
      <c r="AC965" s="388" t="s">
        <v>4660</v>
      </c>
      <c r="AD965" s="388">
        <v>3</v>
      </c>
      <c r="AE965" s="388">
        <v>3</v>
      </c>
      <c r="AF965" s="388">
        <v>3</v>
      </c>
      <c r="AG965" s="388" t="s">
        <v>96</v>
      </c>
      <c r="AH965" s="388">
        <v>2</v>
      </c>
      <c r="AI965" s="388" t="s">
        <v>118</v>
      </c>
    </row>
    <row r="966" spans="1:35" ht="12.75" customHeight="1" x14ac:dyDescent="0.2">
      <c r="A966" s="397" t="str">
        <f t="shared" si="15"/>
        <v>Ofsted Webpage</v>
      </c>
      <c r="B966" s="388">
        <v>131968</v>
      </c>
      <c r="C966" s="388">
        <v>117594</v>
      </c>
      <c r="D966" s="388">
        <v>10008456</v>
      </c>
      <c r="E966" s="388" t="s">
        <v>1389</v>
      </c>
      <c r="F966" s="388" t="s">
        <v>125</v>
      </c>
      <c r="G966" s="388" t="s">
        <v>12</v>
      </c>
      <c r="H966" s="388" t="s">
        <v>544</v>
      </c>
      <c r="I966" s="388" t="s">
        <v>161</v>
      </c>
      <c r="J966" s="388" t="s">
        <v>161</v>
      </c>
      <c r="K966" s="400">
        <v>43075</v>
      </c>
      <c r="L966" s="388">
        <v>1</v>
      </c>
      <c r="M966" s="403" t="s">
        <v>3021</v>
      </c>
      <c r="N966" s="388" t="s">
        <v>127</v>
      </c>
      <c r="O966" s="388" t="s">
        <v>104</v>
      </c>
      <c r="P966" s="400">
        <v>41675</v>
      </c>
      <c r="Q966" s="400">
        <v>41677</v>
      </c>
      <c r="R966" s="400">
        <v>41710</v>
      </c>
      <c r="S966" s="388">
        <v>2</v>
      </c>
      <c r="T966" s="388">
        <v>2</v>
      </c>
      <c r="U966" s="388">
        <v>2</v>
      </c>
      <c r="V966" s="388" t="s">
        <v>96</v>
      </c>
      <c r="W966" s="388">
        <v>2</v>
      </c>
      <c r="X966" s="388" t="s">
        <v>96</v>
      </c>
      <c r="Y966" s="401" t="s">
        <v>4740</v>
      </c>
      <c r="Z966" s="400">
        <v>40610</v>
      </c>
      <c r="AA966" s="400">
        <v>40612</v>
      </c>
      <c r="AB966" s="388" t="s">
        <v>4659</v>
      </c>
      <c r="AC966" s="388" t="s">
        <v>4660</v>
      </c>
      <c r="AD966" s="388">
        <v>3</v>
      </c>
      <c r="AE966" s="388">
        <v>3</v>
      </c>
      <c r="AF966" s="388">
        <v>3</v>
      </c>
      <c r="AG966" s="388" t="s">
        <v>96</v>
      </c>
      <c r="AH966" s="388">
        <v>3</v>
      </c>
      <c r="AI966" s="388" t="s">
        <v>118</v>
      </c>
    </row>
    <row r="967" spans="1:35" ht="12.75" customHeight="1" x14ac:dyDescent="0.2">
      <c r="A967" s="397" t="str">
        <f t="shared" si="15"/>
        <v>Ofsted Webpage</v>
      </c>
      <c r="B967" s="388">
        <v>131990</v>
      </c>
      <c r="C967" s="388">
        <v>109725</v>
      </c>
      <c r="D967" s="388">
        <v>10027384</v>
      </c>
      <c r="E967" s="388" t="s">
        <v>3023</v>
      </c>
      <c r="F967" s="388" t="s">
        <v>125</v>
      </c>
      <c r="G967" s="388" t="s">
        <v>12</v>
      </c>
      <c r="H967" s="388" t="s">
        <v>386</v>
      </c>
      <c r="I967" s="388" t="s">
        <v>152</v>
      </c>
      <c r="J967" s="388" t="s">
        <v>152</v>
      </c>
      <c r="K967" s="400">
        <v>42810</v>
      </c>
      <c r="L967" s="388">
        <v>1</v>
      </c>
      <c r="M967" s="403" t="s">
        <v>3024</v>
      </c>
      <c r="N967" s="388" t="s">
        <v>127</v>
      </c>
      <c r="O967" s="388" t="s">
        <v>104</v>
      </c>
      <c r="P967" s="400">
        <v>41597</v>
      </c>
      <c r="Q967" s="400">
        <v>41599</v>
      </c>
      <c r="R967" s="400">
        <v>41626</v>
      </c>
      <c r="S967" s="388">
        <v>2</v>
      </c>
      <c r="T967" s="388">
        <v>2</v>
      </c>
      <c r="U967" s="388">
        <v>2</v>
      </c>
      <c r="V967" s="388" t="s">
        <v>96</v>
      </c>
      <c r="W967" s="388">
        <v>2</v>
      </c>
      <c r="X967" s="388" t="s">
        <v>96</v>
      </c>
      <c r="Y967" s="401" t="s">
        <v>4741</v>
      </c>
      <c r="Z967" s="400">
        <v>39504</v>
      </c>
      <c r="AA967" s="400">
        <v>39506</v>
      </c>
      <c r="AB967" s="388" t="s">
        <v>4737</v>
      </c>
      <c r="AC967" s="388" t="s">
        <v>4660</v>
      </c>
      <c r="AD967" s="388">
        <v>2</v>
      </c>
      <c r="AE967" s="388">
        <v>2</v>
      </c>
      <c r="AF967" s="388">
        <v>3</v>
      </c>
      <c r="AG967" s="388" t="s">
        <v>96</v>
      </c>
      <c r="AH967" s="388">
        <v>2</v>
      </c>
      <c r="AI967" s="388" t="s">
        <v>4537</v>
      </c>
    </row>
    <row r="968" spans="1:35" ht="12.75" customHeight="1" x14ac:dyDescent="0.2">
      <c r="A968" s="397" t="str">
        <f t="shared" si="15"/>
        <v>Ofsted Webpage</v>
      </c>
      <c r="B968" s="388">
        <v>132001</v>
      </c>
      <c r="C968" s="388">
        <v>119225</v>
      </c>
      <c r="D968" s="388">
        <v>10024771</v>
      </c>
      <c r="E968" s="388" t="s">
        <v>3026</v>
      </c>
      <c r="F968" s="388" t="s">
        <v>125</v>
      </c>
      <c r="G968" s="388" t="s">
        <v>12</v>
      </c>
      <c r="H968" s="388" t="s">
        <v>252</v>
      </c>
      <c r="I968" s="388" t="s">
        <v>155</v>
      </c>
      <c r="J968" s="388" t="s">
        <v>155</v>
      </c>
      <c r="K968" s="400" t="s">
        <v>195</v>
      </c>
      <c r="L968" s="388" t="s">
        <v>195</v>
      </c>
      <c r="M968" s="403" t="s">
        <v>3027</v>
      </c>
      <c r="N968" s="388" t="s">
        <v>127</v>
      </c>
      <c r="O968" s="388" t="s">
        <v>104</v>
      </c>
      <c r="P968" s="400">
        <v>41773</v>
      </c>
      <c r="Q968" s="400">
        <v>41775</v>
      </c>
      <c r="R968" s="400">
        <v>41815</v>
      </c>
      <c r="S968" s="388">
        <v>2</v>
      </c>
      <c r="T968" s="388">
        <v>2</v>
      </c>
      <c r="U968" s="388">
        <v>2</v>
      </c>
      <c r="V968" s="388" t="s">
        <v>96</v>
      </c>
      <c r="W968" s="388">
        <v>2</v>
      </c>
      <c r="X968" s="388" t="s">
        <v>96</v>
      </c>
      <c r="Y968" s="401" t="s">
        <v>4724</v>
      </c>
      <c r="Z968" s="400">
        <v>40981</v>
      </c>
      <c r="AA968" s="400">
        <v>40983</v>
      </c>
      <c r="AB968" s="388" t="s">
        <v>4659</v>
      </c>
      <c r="AC968" s="388" t="s">
        <v>4660</v>
      </c>
      <c r="AD968" s="388">
        <v>3</v>
      </c>
      <c r="AE968" s="388">
        <v>3</v>
      </c>
      <c r="AF968" s="388">
        <v>3</v>
      </c>
      <c r="AG968" s="388" t="s">
        <v>96</v>
      </c>
      <c r="AH968" s="388">
        <v>3</v>
      </c>
      <c r="AI968" s="388" t="s">
        <v>118</v>
      </c>
    </row>
    <row r="969" spans="1:35" ht="12.75" customHeight="1" x14ac:dyDescent="0.2">
      <c r="A969" s="397" t="str">
        <f t="shared" si="15"/>
        <v>Ofsted Webpage</v>
      </c>
      <c r="B969" s="388">
        <v>132002</v>
      </c>
      <c r="C969" s="388">
        <v>117680</v>
      </c>
      <c r="D969" s="388">
        <v>10025915</v>
      </c>
      <c r="E969" s="388" t="s">
        <v>1453</v>
      </c>
      <c r="F969" s="388" t="s">
        <v>125</v>
      </c>
      <c r="G969" s="388" t="s">
        <v>12</v>
      </c>
      <c r="H969" s="388" t="s">
        <v>185</v>
      </c>
      <c r="I969" s="388" t="s">
        <v>186</v>
      </c>
      <c r="J969" s="388" t="s">
        <v>93</v>
      </c>
      <c r="K969" s="400" t="s">
        <v>195</v>
      </c>
      <c r="L969" s="388" t="s">
        <v>195</v>
      </c>
      <c r="M969" s="403">
        <v>10011453</v>
      </c>
      <c r="N969" s="388" t="s">
        <v>127</v>
      </c>
      <c r="O969" s="388" t="s">
        <v>104</v>
      </c>
      <c r="P969" s="400">
        <v>42543</v>
      </c>
      <c r="Q969" s="400">
        <v>42545</v>
      </c>
      <c r="R969" s="400">
        <v>42572</v>
      </c>
      <c r="S969" s="388">
        <v>2</v>
      </c>
      <c r="T969" s="388">
        <v>2</v>
      </c>
      <c r="U969" s="388">
        <v>2</v>
      </c>
      <c r="V969" s="388">
        <v>2</v>
      </c>
      <c r="W969" s="388">
        <v>2</v>
      </c>
      <c r="X969" s="388" t="s">
        <v>4480</v>
      </c>
      <c r="Y969" s="401" t="s">
        <v>4728</v>
      </c>
      <c r="Z969" s="400">
        <v>40316</v>
      </c>
      <c r="AA969" s="400">
        <v>40318</v>
      </c>
      <c r="AB969" s="388" t="s">
        <v>4659</v>
      </c>
      <c r="AC969" s="388" t="s">
        <v>4660</v>
      </c>
      <c r="AD969" s="388">
        <v>2</v>
      </c>
      <c r="AE969" s="388">
        <v>2</v>
      </c>
      <c r="AF969" s="388">
        <v>3</v>
      </c>
      <c r="AG969" s="388" t="s">
        <v>96</v>
      </c>
      <c r="AH969" s="388">
        <v>2</v>
      </c>
      <c r="AI969" s="388" t="s">
        <v>4537</v>
      </c>
    </row>
    <row r="970" spans="1:35" ht="12.75" customHeight="1" x14ac:dyDescent="0.2">
      <c r="A970" s="397" t="str">
        <f t="shared" si="15"/>
        <v>Ofsted Webpage</v>
      </c>
      <c r="B970" s="388">
        <v>132004</v>
      </c>
      <c r="C970" s="388">
        <v>114894</v>
      </c>
      <c r="D970" s="388">
        <v>10025914</v>
      </c>
      <c r="E970" s="388" t="s">
        <v>1455</v>
      </c>
      <c r="F970" s="388" t="s">
        <v>125</v>
      </c>
      <c r="G970" s="388" t="s">
        <v>12</v>
      </c>
      <c r="H970" s="388" t="s">
        <v>697</v>
      </c>
      <c r="I970" s="388" t="s">
        <v>161</v>
      </c>
      <c r="J970" s="388" t="s">
        <v>161</v>
      </c>
      <c r="K970" s="400" t="s">
        <v>195</v>
      </c>
      <c r="L970" s="388" t="s">
        <v>195</v>
      </c>
      <c r="M970" s="403">
        <v>10011454</v>
      </c>
      <c r="N970" s="388" t="s">
        <v>127</v>
      </c>
      <c r="O970" s="388" t="s">
        <v>104</v>
      </c>
      <c r="P970" s="400">
        <v>42507</v>
      </c>
      <c r="Q970" s="400">
        <v>42509</v>
      </c>
      <c r="R970" s="400">
        <v>42555</v>
      </c>
      <c r="S970" s="388">
        <v>2</v>
      </c>
      <c r="T970" s="388">
        <v>2</v>
      </c>
      <c r="U970" s="388">
        <v>2</v>
      </c>
      <c r="V970" s="388">
        <v>2</v>
      </c>
      <c r="W970" s="388">
        <v>2</v>
      </c>
      <c r="X970" s="388" t="s">
        <v>4480</v>
      </c>
      <c r="Y970" s="401" t="s">
        <v>4729</v>
      </c>
      <c r="Z970" s="400">
        <v>40141</v>
      </c>
      <c r="AA970" s="400">
        <v>40144</v>
      </c>
      <c r="AB970" s="388" t="s">
        <v>4659</v>
      </c>
      <c r="AC970" s="388" t="s">
        <v>4660</v>
      </c>
      <c r="AD970" s="388">
        <v>2</v>
      </c>
      <c r="AE970" s="388">
        <v>2</v>
      </c>
      <c r="AF970" s="388">
        <v>2</v>
      </c>
      <c r="AG970" s="388" t="s">
        <v>96</v>
      </c>
      <c r="AH970" s="388">
        <v>2</v>
      </c>
      <c r="AI970" s="388" t="s">
        <v>4537</v>
      </c>
    </row>
    <row r="971" spans="1:35" ht="12.75" customHeight="1" x14ac:dyDescent="0.2">
      <c r="A971" s="397" t="str">
        <f t="shared" si="15"/>
        <v>Ofsted Webpage</v>
      </c>
      <c r="B971" s="388">
        <v>132011</v>
      </c>
      <c r="C971" s="388">
        <v>114876</v>
      </c>
      <c r="D971" s="388">
        <v>10005748</v>
      </c>
      <c r="E971" s="388" t="s">
        <v>124</v>
      </c>
      <c r="F971" s="388" t="s">
        <v>125</v>
      </c>
      <c r="G971" s="388" t="s">
        <v>12</v>
      </c>
      <c r="H971" s="388" t="s">
        <v>126</v>
      </c>
      <c r="I971" s="388" t="s">
        <v>102</v>
      </c>
      <c r="J971" s="388" t="s">
        <v>102</v>
      </c>
      <c r="K971" s="400" t="s">
        <v>195</v>
      </c>
      <c r="L971" s="388" t="s">
        <v>195</v>
      </c>
      <c r="M971" s="403">
        <v>10022598</v>
      </c>
      <c r="N971" s="388" t="s">
        <v>127</v>
      </c>
      <c r="O971" s="388" t="s">
        <v>104</v>
      </c>
      <c r="P971" s="400">
        <v>42773</v>
      </c>
      <c r="Q971" s="400">
        <v>42775</v>
      </c>
      <c r="R971" s="400">
        <v>42821</v>
      </c>
      <c r="S971" s="388">
        <v>2</v>
      </c>
      <c r="T971" s="388">
        <v>2</v>
      </c>
      <c r="U971" s="388">
        <v>2</v>
      </c>
      <c r="V971" s="388">
        <v>2</v>
      </c>
      <c r="W971" s="388">
        <v>2</v>
      </c>
      <c r="X971" s="388" t="s">
        <v>4480</v>
      </c>
      <c r="Y971" s="401" t="s">
        <v>128</v>
      </c>
      <c r="Z971" s="400">
        <v>41806</v>
      </c>
      <c r="AA971" s="400">
        <v>41808</v>
      </c>
      <c r="AB971" s="388" t="s">
        <v>127</v>
      </c>
      <c r="AC971" s="388" t="s">
        <v>4660</v>
      </c>
      <c r="AD971" s="388">
        <v>2</v>
      </c>
      <c r="AE971" s="388">
        <v>3</v>
      </c>
      <c r="AF971" s="388">
        <v>2</v>
      </c>
      <c r="AG971" s="388" t="s">
        <v>96</v>
      </c>
      <c r="AH971" s="388">
        <v>2</v>
      </c>
      <c r="AI971" s="388" t="s">
        <v>4537</v>
      </c>
    </row>
    <row r="972" spans="1:35" ht="12.75" customHeight="1" x14ac:dyDescent="0.2">
      <c r="A972" s="397" t="str">
        <f t="shared" si="15"/>
        <v>Ofsted Webpage</v>
      </c>
      <c r="B972" s="388">
        <v>132015</v>
      </c>
      <c r="C972" s="388">
        <v>115859</v>
      </c>
      <c r="D972" s="388">
        <v>10006159</v>
      </c>
      <c r="E972" s="388" t="s">
        <v>1457</v>
      </c>
      <c r="F972" s="388" t="s">
        <v>125</v>
      </c>
      <c r="G972" s="388" t="s">
        <v>12</v>
      </c>
      <c r="H972" s="388" t="s">
        <v>724</v>
      </c>
      <c r="I972" s="388" t="s">
        <v>102</v>
      </c>
      <c r="J972" s="388" t="s">
        <v>102</v>
      </c>
      <c r="K972" s="400" t="s">
        <v>195</v>
      </c>
      <c r="L972" s="388" t="s">
        <v>195</v>
      </c>
      <c r="M972" s="403">
        <v>10037408</v>
      </c>
      <c r="N972" s="388" t="s">
        <v>547</v>
      </c>
      <c r="O972" s="388" t="s">
        <v>104</v>
      </c>
      <c r="P972" s="400">
        <v>43060</v>
      </c>
      <c r="Q972" s="400">
        <v>43062</v>
      </c>
      <c r="R972" s="400">
        <v>43122</v>
      </c>
      <c r="S972" s="388">
        <v>2</v>
      </c>
      <c r="T972" s="388">
        <v>2</v>
      </c>
      <c r="U972" s="388">
        <v>2</v>
      </c>
      <c r="V972" s="388">
        <v>1</v>
      </c>
      <c r="W972" s="388">
        <v>2</v>
      </c>
      <c r="X972" s="388" t="s">
        <v>4480</v>
      </c>
      <c r="Y972" s="401">
        <v>10004801</v>
      </c>
      <c r="Z972" s="400">
        <v>42332</v>
      </c>
      <c r="AA972" s="400">
        <v>42334</v>
      </c>
      <c r="AB972" s="388" t="s">
        <v>547</v>
      </c>
      <c r="AC972" s="388" t="s">
        <v>4660</v>
      </c>
      <c r="AD972" s="388">
        <v>3</v>
      </c>
      <c r="AE972" s="388">
        <v>3</v>
      </c>
      <c r="AF972" s="388">
        <v>3</v>
      </c>
      <c r="AG972" s="388">
        <v>2</v>
      </c>
      <c r="AH972" s="388">
        <v>3</v>
      </c>
      <c r="AI972" s="388" t="s">
        <v>118</v>
      </c>
    </row>
    <row r="973" spans="1:35" ht="12.75" customHeight="1" x14ac:dyDescent="0.2">
      <c r="A973" s="397" t="str">
        <f t="shared" si="15"/>
        <v>Ofsted Webpage</v>
      </c>
      <c r="B973" s="388">
        <v>132016</v>
      </c>
      <c r="C973" s="388">
        <v>116895</v>
      </c>
      <c r="D973" s="388">
        <v>10006199</v>
      </c>
      <c r="E973" s="388" t="s">
        <v>242</v>
      </c>
      <c r="F973" s="388" t="s">
        <v>125</v>
      </c>
      <c r="G973" s="388" t="s">
        <v>12</v>
      </c>
      <c r="H973" s="388" t="s">
        <v>243</v>
      </c>
      <c r="I973" s="388" t="s">
        <v>177</v>
      </c>
      <c r="J973" s="388" t="s">
        <v>177</v>
      </c>
      <c r="K973" s="400" t="s">
        <v>195</v>
      </c>
      <c r="L973" s="388" t="s">
        <v>195</v>
      </c>
      <c r="M973" s="403">
        <v>10022528</v>
      </c>
      <c r="N973" s="388" t="s">
        <v>127</v>
      </c>
      <c r="O973" s="388" t="s">
        <v>104</v>
      </c>
      <c r="P973" s="400">
        <v>42759</v>
      </c>
      <c r="Q973" s="400">
        <v>42761</v>
      </c>
      <c r="R973" s="400">
        <v>42795</v>
      </c>
      <c r="S973" s="388">
        <v>3</v>
      </c>
      <c r="T973" s="388">
        <v>3</v>
      </c>
      <c r="U973" s="388">
        <v>3</v>
      </c>
      <c r="V973" s="388">
        <v>2</v>
      </c>
      <c r="W973" s="388">
        <v>2</v>
      </c>
      <c r="X973" s="388" t="s">
        <v>4480</v>
      </c>
      <c r="Y973" s="401" t="s">
        <v>244</v>
      </c>
      <c r="Z973" s="400">
        <v>41206</v>
      </c>
      <c r="AA973" s="400">
        <v>41208</v>
      </c>
      <c r="AB973" s="388" t="s">
        <v>127</v>
      </c>
      <c r="AC973" s="388" t="s">
        <v>4660</v>
      </c>
      <c r="AD973" s="388">
        <v>2</v>
      </c>
      <c r="AE973" s="388">
        <v>2</v>
      </c>
      <c r="AF973" s="388">
        <v>2</v>
      </c>
      <c r="AG973" s="388" t="s">
        <v>96</v>
      </c>
      <c r="AH973" s="388">
        <v>2</v>
      </c>
      <c r="AI973" s="388" t="s">
        <v>139</v>
      </c>
    </row>
    <row r="974" spans="1:35" ht="12.75" customHeight="1" x14ac:dyDescent="0.2">
      <c r="A974" s="397" t="str">
        <f t="shared" si="15"/>
        <v>Ofsted Webpage</v>
      </c>
      <c r="B974" s="388">
        <v>132021</v>
      </c>
      <c r="C974" s="388">
        <v>114880</v>
      </c>
      <c r="D974" s="388">
        <v>10006374</v>
      </c>
      <c r="E974" s="388" t="s">
        <v>2145</v>
      </c>
      <c r="F974" s="388" t="s">
        <v>125</v>
      </c>
      <c r="G974" s="388" t="s">
        <v>12</v>
      </c>
      <c r="H974" s="388" t="s">
        <v>544</v>
      </c>
      <c r="I974" s="388" t="s">
        <v>161</v>
      </c>
      <c r="J974" s="388" t="s">
        <v>161</v>
      </c>
      <c r="K974" s="400" t="s">
        <v>195</v>
      </c>
      <c r="L974" s="388" t="s">
        <v>195</v>
      </c>
      <c r="M974" s="403">
        <v>10041135</v>
      </c>
      <c r="N974" s="388" t="s">
        <v>127</v>
      </c>
      <c r="O974" s="388" t="s">
        <v>117</v>
      </c>
      <c r="P974" s="400">
        <v>43256</v>
      </c>
      <c r="Q974" s="400">
        <v>43265</v>
      </c>
      <c r="R974" s="400">
        <v>43299</v>
      </c>
      <c r="S974" s="388">
        <v>3</v>
      </c>
      <c r="T974" s="388">
        <v>3</v>
      </c>
      <c r="U974" s="388">
        <v>3</v>
      </c>
      <c r="V974" s="388">
        <v>3</v>
      </c>
      <c r="W974" s="388">
        <v>3</v>
      </c>
      <c r="X974" s="388" t="s">
        <v>4480</v>
      </c>
      <c r="Y974" s="401" t="s">
        <v>2146</v>
      </c>
      <c r="Z974" s="400">
        <v>42088</v>
      </c>
      <c r="AA974" s="400">
        <v>42090</v>
      </c>
      <c r="AB974" s="388" t="s">
        <v>547</v>
      </c>
      <c r="AC974" s="388" t="s">
        <v>4660</v>
      </c>
      <c r="AD974" s="388">
        <v>2</v>
      </c>
      <c r="AE974" s="388">
        <v>2</v>
      </c>
      <c r="AF974" s="388">
        <v>2</v>
      </c>
      <c r="AG974" s="388" t="s">
        <v>96</v>
      </c>
      <c r="AH974" s="388">
        <v>2</v>
      </c>
      <c r="AI974" s="388" t="s">
        <v>139</v>
      </c>
    </row>
    <row r="975" spans="1:35" ht="12.75" customHeight="1" x14ac:dyDescent="0.2">
      <c r="A975" s="397" t="str">
        <f t="shared" si="15"/>
        <v>Ofsted Webpage</v>
      </c>
      <c r="B975" s="388">
        <v>132030</v>
      </c>
      <c r="C975" s="388">
        <v>114883</v>
      </c>
      <c r="D975" s="388">
        <v>10009777</v>
      </c>
      <c r="E975" s="388" t="s">
        <v>1459</v>
      </c>
      <c r="F975" s="388" t="s">
        <v>125</v>
      </c>
      <c r="G975" s="388" t="s">
        <v>12</v>
      </c>
      <c r="H975" s="388" t="s">
        <v>442</v>
      </c>
      <c r="I975" s="388" t="s">
        <v>92</v>
      </c>
      <c r="J975" s="388" t="s">
        <v>93</v>
      </c>
      <c r="K975" s="400" t="s">
        <v>195</v>
      </c>
      <c r="L975" s="388" t="s">
        <v>195</v>
      </c>
      <c r="M975" s="403">
        <v>10011568</v>
      </c>
      <c r="N975" s="388" t="s">
        <v>127</v>
      </c>
      <c r="O975" s="388" t="s">
        <v>104</v>
      </c>
      <c r="P975" s="400">
        <v>42535</v>
      </c>
      <c r="Q975" s="400">
        <v>42537</v>
      </c>
      <c r="R975" s="400">
        <v>42564</v>
      </c>
      <c r="S975" s="388">
        <v>2</v>
      </c>
      <c r="T975" s="388">
        <v>2</v>
      </c>
      <c r="U975" s="388">
        <v>2</v>
      </c>
      <c r="V975" s="388">
        <v>1</v>
      </c>
      <c r="W975" s="388">
        <v>2</v>
      </c>
      <c r="X975" s="388" t="s">
        <v>4480</v>
      </c>
      <c r="Y975" s="401" t="s">
        <v>4744</v>
      </c>
      <c r="Z975" s="400">
        <v>40078</v>
      </c>
      <c r="AA975" s="400">
        <v>40080</v>
      </c>
      <c r="AB975" s="388" t="s">
        <v>4659</v>
      </c>
      <c r="AC975" s="388" t="s">
        <v>4660</v>
      </c>
      <c r="AD975" s="388">
        <v>1</v>
      </c>
      <c r="AE975" s="388">
        <v>1</v>
      </c>
      <c r="AF975" s="388">
        <v>1</v>
      </c>
      <c r="AG975" s="388" t="s">
        <v>96</v>
      </c>
      <c r="AH975" s="388">
        <v>1</v>
      </c>
      <c r="AI975" s="388" t="s">
        <v>139</v>
      </c>
    </row>
    <row r="976" spans="1:35" ht="12.75" customHeight="1" x14ac:dyDescent="0.2">
      <c r="A976" s="397" t="str">
        <f t="shared" si="15"/>
        <v>Ofsted Webpage</v>
      </c>
      <c r="B976" s="388">
        <v>132042</v>
      </c>
      <c r="C976" s="388">
        <v>114827</v>
      </c>
      <c r="D976" s="388">
        <v>10012825</v>
      </c>
      <c r="E976" s="388" t="s">
        <v>1461</v>
      </c>
      <c r="F976" s="388" t="s">
        <v>125</v>
      </c>
      <c r="G976" s="388" t="s">
        <v>12</v>
      </c>
      <c r="H976" s="388" t="s">
        <v>252</v>
      </c>
      <c r="I976" s="388" t="s">
        <v>155</v>
      </c>
      <c r="J976" s="388" t="s">
        <v>155</v>
      </c>
      <c r="K976" s="400" t="s">
        <v>195</v>
      </c>
      <c r="L976" s="388" t="s">
        <v>195</v>
      </c>
      <c r="M976" s="403">
        <v>10004803</v>
      </c>
      <c r="N976" s="388" t="s">
        <v>547</v>
      </c>
      <c r="O976" s="388" t="s">
        <v>104</v>
      </c>
      <c r="P976" s="400">
        <v>42270</v>
      </c>
      <c r="Q976" s="400">
        <v>42272</v>
      </c>
      <c r="R976" s="400">
        <v>42317</v>
      </c>
      <c r="S976" s="388">
        <v>2</v>
      </c>
      <c r="T976" s="388">
        <v>2</v>
      </c>
      <c r="U976" s="388">
        <v>2</v>
      </c>
      <c r="V976" s="388">
        <v>2</v>
      </c>
      <c r="W976" s="388">
        <v>2</v>
      </c>
      <c r="X976" s="388" t="s">
        <v>4480</v>
      </c>
      <c r="Y976" s="401" t="s">
        <v>3034</v>
      </c>
      <c r="Z976" s="400">
        <v>41779</v>
      </c>
      <c r="AA976" s="400">
        <v>41781</v>
      </c>
      <c r="AB976" s="388" t="s">
        <v>127</v>
      </c>
      <c r="AC976" s="388" t="s">
        <v>4660</v>
      </c>
      <c r="AD976" s="388">
        <v>3</v>
      </c>
      <c r="AE976" s="388">
        <v>3</v>
      </c>
      <c r="AF976" s="388">
        <v>3</v>
      </c>
      <c r="AG976" s="388" t="s">
        <v>96</v>
      </c>
      <c r="AH976" s="388">
        <v>3</v>
      </c>
      <c r="AI976" s="388" t="s">
        <v>118</v>
      </c>
    </row>
    <row r="977" spans="1:35" ht="12.75" customHeight="1" x14ac:dyDescent="0.2">
      <c r="A977" s="397" t="str">
        <f t="shared" si="15"/>
        <v>Ofsted Webpage</v>
      </c>
      <c r="B977" s="388">
        <v>132067</v>
      </c>
      <c r="C977" s="388">
        <v>114888</v>
      </c>
      <c r="D977" s="388">
        <v>10007514</v>
      </c>
      <c r="E977" s="388" t="s">
        <v>1463</v>
      </c>
      <c r="F977" s="388" t="s">
        <v>125</v>
      </c>
      <c r="G977" s="388" t="s">
        <v>12</v>
      </c>
      <c r="H977" s="388" t="s">
        <v>340</v>
      </c>
      <c r="I977" s="388" t="s">
        <v>155</v>
      </c>
      <c r="J977" s="388" t="s">
        <v>155</v>
      </c>
      <c r="K977" s="400">
        <v>42537</v>
      </c>
      <c r="L977" s="388">
        <v>1</v>
      </c>
      <c r="M977" s="403" t="s">
        <v>4745</v>
      </c>
      <c r="N977" s="388" t="s">
        <v>4720</v>
      </c>
      <c r="O977" s="388" t="s">
        <v>104</v>
      </c>
      <c r="P977" s="400">
        <v>40981</v>
      </c>
      <c r="Q977" s="400">
        <v>40983</v>
      </c>
      <c r="R977" s="400">
        <v>41022</v>
      </c>
      <c r="S977" s="388">
        <v>2</v>
      </c>
      <c r="T977" s="388">
        <v>2</v>
      </c>
      <c r="U977" s="388">
        <v>2</v>
      </c>
      <c r="V977" s="388" t="s">
        <v>96</v>
      </c>
      <c r="W977" s="388">
        <v>2</v>
      </c>
      <c r="X977" s="388" t="s">
        <v>96</v>
      </c>
      <c r="Y977" s="401" t="s">
        <v>4746</v>
      </c>
      <c r="Z977" s="400">
        <v>38831</v>
      </c>
      <c r="AA977" s="400">
        <v>38833</v>
      </c>
      <c r="AB977" s="388" t="s">
        <v>4747</v>
      </c>
      <c r="AC977" s="388" t="s">
        <v>4660</v>
      </c>
      <c r="AD977" s="388">
        <v>2</v>
      </c>
      <c r="AE977" s="388">
        <v>2</v>
      </c>
      <c r="AF977" s="388">
        <v>2</v>
      </c>
      <c r="AG977" s="388" t="s">
        <v>96</v>
      </c>
      <c r="AH977" s="388">
        <v>2</v>
      </c>
      <c r="AI977" s="388" t="s">
        <v>4537</v>
      </c>
    </row>
    <row r="978" spans="1:35" ht="12.75" customHeight="1" x14ac:dyDescent="0.2">
      <c r="A978" s="397" t="str">
        <f t="shared" si="15"/>
        <v>Ofsted Webpage</v>
      </c>
      <c r="B978" s="388">
        <v>132082</v>
      </c>
      <c r="C978" s="388">
        <v>131955</v>
      </c>
      <c r="D978" s="388">
        <v>10027379</v>
      </c>
      <c r="E978" s="388" t="s">
        <v>437</v>
      </c>
      <c r="F978" s="388" t="s">
        <v>125</v>
      </c>
      <c r="G978" s="388" t="s">
        <v>12</v>
      </c>
      <c r="H978" s="388" t="s">
        <v>438</v>
      </c>
      <c r="I978" s="388" t="s">
        <v>155</v>
      </c>
      <c r="J978" s="388" t="s">
        <v>155</v>
      </c>
      <c r="K978" s="400" t="s">
        <v>195</v>
      </c>
      <c r="L978" s="388" t="s">
        <v>195</v>
      </c>
      <c r="M978" s="403">
        <v>10011456</v>
      </c>
      <c r="N978" s="388" t="s">
        <v>127</v>
      </c>
      <c r="O978" s="388" t="s">
        <v>104</v>
      </c>
      <c r="P978" s="400">
        <v>42689</v>
      </c>
      <c r="Q978" s="400">
        <v>42691</v>
      </c>
      <c r="R978" s="400">
        <v>42727</v>
      </c>
      <c r="S978" s="388">
        <v>2</v>
      </c>
      <c r="T978" s="388">
        <v>2</v>
      </c>
      <c r="U978" s="388">
        <v>2</v>
      </c>
      <c r="V978" s="388">
        <v>2</v>
      </c>
      <c r="W978" s="388">
        <v>2</v>
      </c>
      <c r="X978" s="388" t="s">
        <v>4480</v>
      </c>
      <c r="Y978" s="401" t="s">
        <v>195</v>
      </c>
      <c r="Z978" s="400" t="s">
        <v>195</v>
      </c>
      <c r="AA978" s="400" t="s">
        <v>195</v>
      </c>
      <c r="AB978" s="388" t="s">
        <v>195</v>
      </c>
      <c r="AC978" s="388" t="s">
        <v>195</v>
      </c>
      <c r="AD978" s="388" t="s">
        <v>195</v>
      </c>
      <c r="AE978" s="388" t="s">
        <v>195</v>
      </c>
      <c r="AF978" s="388" t="s">
        <v>195</v>
      </c>
      <c r="AG978" s="388" t="s">
        <v>195</v>
      </c>
      <c r="AH978" s="388" t="s">
        <v>195</v>
      </c>
      <c r="AI978" s="388" t="s">
        <v>4479</v>
      </c>
    </row>
    <row r="979" spans="1:35" ht="12.75" customHeight="1" x14ac:dyDescent="0.2">
      <c r="A979" s="397" t="str">
        <f t="shared" si="15"/>
        <v>Ofsted Webpage</v>
      </c>
      <c r="B979" s="388">
        <v>132779</v>
      </c>
      <c r="C979" s="388">
        <v>109912</v>
      </c>
      <c r="D979" s="388">
        <v>10007527</v>
      </c>
      <c r="E979" s="388" t="s">
        <v>2148</v>
      </c>
      <c r="F979" s="388" t="s">
        <v>107</v>
      </c>
      <c r="G979" s="388" t="s">
        <v>11</v>
      </c>
      <c r="H979" s="388" t="s">
        <v>194</v>
      </c>
      <c r="I979" s="388" t="s">
        <v>155</v>
      </c>
      <c r="J979" s="388" t="s">
        <v>155</v>
      </c>
      <c r="K979" s="400">
        <v>43244</v>
      </c>
      <c r="L979" s="388">
        <v>1</v>
      </c>
      <c r="M979" s="403" t="s">
        <v>2149</v>
      </c>
      <c r="N979" s="388" t="s">
        <v>146</v>
      </c>
      <c r="O979" s="388" t="s">
        <v>104</v>
      </c>
      <c r="P979" s="400">
        <v>42163</v>
      </c>
      <c r="Q979" s="400">
        <v>42167</v>
      </c>
      <c r="R979" s="400">
        <v>42202</v>
      </c>
      <c r="S979" s="388">
        <v>2</v>
      </c>
      <c r="T979" s="388">
        <v>2</v>
      </c>
      <c r="U979" s="388">
        <v>2</v>
      </c>
      <c r="V979" s="388" t="s">
        <v>96</v>
      </c>
      <c r="W979" s="388">
        <v>3</v>
      </c>
      <c r="X979" s="388" t="s">
        <v>96</v>
      </c>
      <c r="Y979" s="401" t="s">
        <v>3036</v>
      </c>
      <c r="Z979" s="400">
        <v>41701</v>
      </c>
      <c r="AA979" s="400">
        <v>41705</v>
      </c>
      <c r="AB979" s="388" t="s">
        <v>109</v>
      </c>
      <c r="AC979" s="388" t="s">
        <v>4660</v>
      </c>
      <c r="AD979" s="388">
        <v>3</v>
      </c>
      <c r="AE979" s="388">
        <v>3</v>
      </c>
      <c r="AF979" s="388">
        <v>3</v>
      </c>
      <c r="AG979" s="388" t="s">
        <v>96</v>
      </c>
      <c r="AH979" s="388">
        <v>3</v>
      </c>
      <c r="AI979" s="388" t="s">
        <v>118</v>
      </c>
    </row>
    <row r="980" spans="1:35" ht="12.75" customHeight="1" x14ac:dyDescent="0.2">
      <c r="A980" s="397" t="str">
        <f t="shared" si="15"/>
        <v>Ofsted Webpage</v>
      </c>
      <c r="B980" s="388">
        <v>132980</v>
      </c>
      <c r="C980" s="388">
        <v>114864</v>
      </c>
      <c r="D980" s="388">
        <v>10007031</v>
      </c>
      <c r="E980" s="388" t="s">
        <v>360</v>
      </c>
      <c r="F980" s="388" t="s">
        <v>125</v>
      </c>
      <c r="G980" s="388" t="s">
        <v>12</v>
      </c>
      <c r="H980" s="388" t="s">
        <v>219</v>
      </c>
      <c r="I980" s="388" t="s">
        <v>177</v>
      </c>
      <c r="J980" s="388" t="s">
        <v>177</v>
      </c>
      <c r="K980" s="400" t="s">
        <v>195</v>
      </c>
      <c r="L980" s="388" t="s">
        <v>195</v>
      </c>
      <c r="M980" s="403">
        <v>10021343</v>
      </c>
      <c r="N980" s="388" t="s">
        <v>127</v>
      </c>
      <c r="O980" s="388" t="s">
        <v>117</v>
      </c>
      <c r="P980" s="400">
        <v>42710</v>
      </c>
      <c r="Q980" s="400">
        <v>42712</v>
      </c>
      <c r="R980" s="400">
        <v>42755</v>
      </c>
      <c r="S980" s="388">
        <v>1</v>
      </c>
      <c r="T980" s="388">
        <v>1</v>
      </c>
      <c r="U980" s="388">
        <v>1</v>
      </c>
      <c r="V980" s="388">
        <v>1</v>
      </c>
      <c r="W980" s="388">
        <v>1</v>
      </c>
      <c r="X980" s="388" t="s">
        <v>4480</v>
      </c>
      <c r="Y980" s="401" t="s">
        <v>361</v>
      </c>
      <c r="Z980" s="400">
        <v>41318</v>
      </c>
      <c r="AA980" s="400">
        <v>41320</v>
      </c>
      <c r="AB980" s="388" t="s">
        <v>362</v>
      </c>
      <c r="AC980" s="388" t="s">
        <v>4660</v>
      </c>
      <c r="AD980" s="388">
        <v>2</v>
      </c>
      <c r="AE980" s="388">
        <v>2</v>
      </c>
      <c r="AF980" s="388">
        <v>2</v>
      </c>
      <c r="AG980" s="388" t="s">
        <v>96</v>
      </c>
      <c r="AH980" s="388">
        <v>2</v>
      </c>
      <c r="AI980" s="388" t="s">
        <v>118</v>
      </c>
    </row>
    <row r="981" spans="1:35" ht="12.75" customHeight="1" x14ac:dyDescent="0.2">
      <c r="A981" s="397" t="str">
        <f t="shared" si="15"/>
        <v>Ofsted Webpage</v>
      </c>
      <c r="B981" s="388">
        <v>133001</v>
      </c>
      <c r="C981" s="388">
        <v>114851</v>
      </c>
      <c r="D981" s="388">
        <v>10009069</v>
      </c>
      <c r="E981" s="388" t="s">
        <v>1465</v>
      </c>
      <c r="F981" s="388" t="s">
        <v>125</v>
      </c>
      <c r="G981" s="388" t="s">
        <v>12</v>
      </c>
      <c r="H981" s="388" t="s">
        <v>419</v>
      </c>
      <c r="I981" s="388" t="s">
        <v>115</v>
      </c>
      <c r="J981" s="388" t="s">
        <v>177</v>
      </c>
      <c r="K981" s="400" t="s">
        <v>195</v>
      </c>
      <c r="L981" s="388" t="s">
        <v>195</v>
      </c>
      <c r="M981" s="403">
        <v>10005119</v>
      </c>
      <c r="N981" s="388" t="s">
        <v>127</v>
      </c>
      <c r="O981" s="388" t="s">
        <v>104</v>
      </c>
      <c r="P981" s="400">
        <v>42353</v>
      </c>
      <c r="Q981" s="400">
        <v>42355</v>
      </c>
      <c r="R981" s="400">
        <v>42402</v>
      </c>
      <c r="S981" s="388">
        <v>2</v>
      </c>
      <c r="T981" s="388">
        <v>2</v>
      </c>
      <c r="U981" s="388">
        <v>2</v>
      </c>
      <c r="V981" s="388">
        <v>2</v>
      </c>
      <c r="W981" s="388">
        <v>2</v>
      </c>
      <c r="X981" s="388" t="s">
        <v>4480</v>
      </c>
      <c r="Y981" s="401" t="s">
        <v>4721</v>
      </c>
      <c r="Z981" s="400">
        <v>40925</v>
      </c>
      <c r="AA981" s="400">
        <v>40927</v>
      </c>
      <c r="AB981" s="388" t="s">
        <v>4722</v>
      </c>
      <c r="AC981" s="388" t="s">
        <v>4660</v>
      </c>
      <c r="AD981" s="388">
        <v>3</v>
      </c>
      <c r="AE981" s="388">
        <v>3</v>
      </c>
      <c r="AF981" s="388">
        <v>3</v>
      </c>
      <c r="AG981" s="388" t="s">
        <v>96</v>
      </c>
      <c r="AH981" s="388">
        <v>3</v>
      </c>
      <c r="AI981" s="388" t="s">
        <v>118</v>
      </c>
    </row>
    <row r="982" spans="1:35" ht="12.75" customHeight="1" x14ac:dyDescent="0.2">
      <c r="A982" s="397" t="str">
        <f t="shared" si="15"/>
        <v>Ofsted Webpage</v>
      </c>
      <c r="B982" s="388">
        <v>133036</v>
      </c>
      <c r="C982" s="388">
        <v>114875</v>
      </c>
      <c r="D982" s="388">
        <v>10009031</v>
      </c>
      <c r="E982" s="388" t="s">
        <v>2151</v>
      </c>
      <c r="F982" s="388" t="s">
        <v>125</v>
      </c>
      <c r="G982" s="388" t="s">
        <v>12</v>
      </c>
      <c r="H982" s="388" t="s">
        <v>340</v>
      </c>
      <c r="I982" s="388" t="s">
        <v>155</v>
      </c>
      <c r="J982" s="388" t="s">
        <v>155</v>
      </c>
      <c r="K982" s="400">
        <v>43209</v>
      </c>
      <c r="L982" s="388">
        <v>1</v>
      </c>
      <c r="M982" s="403" t="s">
        <v>2152</v>
      </c>
      <c r="N982" s="388" t="s">
        <v>362</v>
      </c>
      <c r="O982" s="388" t="s">
        <v>104</v>
      </c>
      <c r="P982" s="400">
        <v>42142</v>
      </c>
      <c r="Q982" s="400">
        <v>42144</v>
      </c>
      <c r="R982" s="400">
        <v>42173</v>
      </c>
      <c r="S982" s="388">
        <v>2</v>
      </c>
      <c r="T982" s="388">
        <v>2</v>
      </c>
      <c r="U982" s="388">
        <v>2</v>
      </c>
      <c r="V982" s="388" t="s">
        <v>96</v>
      </c>
      <c r="W982" s="388">
        <v>2</v>
      </c>
      <c r="X982" s="388" t="s">
        <v>96</v>
      </c>
      <c r="Y982" s="401" t="s">
        <v>3038</v>
      </c>
      <c r="Z982" s="400">
        <v>41717</v>
      </c>
      <c r="AA982" s="400">
        <v>41719</v>
      </c>
      <c r="AB982" s="388" t="s">
        <v>127</v>
      </c>
      <c r="AC982" s="388" t="s">
        <v>4660</v>
      </c>
      <c r="AD982" s="388">
        <v>4</v>
      </c>
      <c r="AE982" s="388">
        <v>4</v>
      </c>
      <c r="AF982" s="388">
        <v>2</v>
      </c>
      <c r="AG982" s="388" t="s">
        <v>96</v>
      </c>
      <c r="AH982" s="388">
        <v>2</v>
      </c>
      <c r="AI982" s="388" t="s">
        <v>118</v>
      </c>
    </row>
    <row r="983" spans="1:35" ht="12.75" customHeight="1" x14ac:dyDescent="0.2">
      <c r="A983" s="397" t="str">
        <f t="shared" si="15"/>
        <v>Ofsted Webpage</v>
      </c>
      <c r="B983" s="388">
        <v>133053</v>
      </c>
      <c r="C983" s="388">
        <v>108330</v>
      </c>
      <c r="D983" s="388">
        <v>10003088</v>
      </c>
      <c r="E983" s="388" t="s">
        <v>4977</v>
      </c>
      <c r="F983" s="388" t="s">
        <v>368</v>
      </c>
      <c r="G983" s="388" t="s">
        <v>14</v>
      </c>
      <c r="H983" s="388" t="s">
        <v>1250</v>
      </c>
      <c r="I983" s="388" t="s">
        <v>115</v>
      </c>
      <c r="J983" s="388" t="s">
        <v>115</v>
      </c>
      <c r="K983" s="400" t="s">
        <v>195</v>
      </c>
      <c r="L983" s="388" t="s">
        <v>195</v>
      </c>
      <c r="M983" s="403" t="s">
        <v>195</v>
      </c>
      <c r="N983" s="388" t="s">
        <v>195</v>
      </c>
      <c r="O983" s="388" t="s">
        <v>195</v>
      </c>
      <c r="P983" s="400" t="s">
        <v>195</v>
      </c>
      <c r="Q983" s="400" t="s">
        <v>195</v>
      </c>
      <c r="R983" s="400" t="s">
        <v>195</v>
      </c>
      <c r="S983" s="388" t="s">
        <v>195</v>
      </c>
      <c r="T983" s="388" t="s">
        <v>195</v>
      </c>
      <c r="U983" s="388" t="s">
        <v>195</v>
      </c>
      <c r="V983" s="388" t="s">
        <v>195</v>
      </c>
      <c r="W983" s="388" t="s">
        <v>195</v>
      </c>
      <c r="X983" s="388" t="s">
        <v>195</v>
      </c>
      <c r="Y983" s="401" t="s">
        <v>195</v>
      </c>
      <c r="Z983" s="400" t="s">
        <v>195</v>
      </c>
      <c r="AA983" s="400" t="s">
        <v>195</v>
      </c>
      <c r="AB983" s="388" t="s">
        <v>195</v>
      </c>
      <c r="AC983" s="388" t="s">
        <v>195</v>
      </c>
      <c r="AD983" s="388" t="s">
        <v>195</v>
      </c>
      <c r="AE983" s="388" t="s">
        <v>195</v>
      </c>
      <c r="AF983" s="388" t="s">
        <v>195</v>
      </c>
      <c r="AG983" s="388" t="s">
        <v>195</v>
      </c>
      <c r="AH983" s="388" t="s">
        <v>195</v>
      </c>
      <c r="AI983" s="388" t="s">
        <v>195</v>
      </c>
    </row>
    <row r="984" spans="1:35" ht="12.75" customHeight="1" x14ac:dyDescent="0.2">
      <c r="A984" s="397" t="str">
        <f t="shared" si="15"/>
        <v>Ofsted Webpage</v>
      </c>
      <c r="B984" s="388">
        <v>133108</v>
      </c>
      <c r="C984" s="388">
        <v>114874</v>
      </c>
      <c r="D984" s="388">
        <v>10005558</v>
      </c>
      <c r="E984" s="388" t="s">
        <v>3043</v>
      </c>
      <c r="F984" s="388" t="s">
        <v>125</v>
      </c>
      <c r="G984" s="388" t="s">
        <v>12</v>
      </c>
      <c r="H984" s="388" t="s">
        <v>700</v>
      </c>
      <c r="I984" s="388" t="s">
        <v>161</v>
      </c>
      <c r="J984" s="388" t="s">
        <v>161</v>
      </c>
      <c r="K984" s="400" t="s">
        <v>195</v>
      </c>
      <c r="L984" s="388" t="s">
        <v>195</v>
      </c>
      <c r="M984" s="403">
        <v>10022586</v>
      </c>
      <c r="N984" s="388" t="s">
        <v>127</v>
      </c>
      <c r="O984" s="388" t="s">
        <v>104</v>
      </c>
      <c r="P984" s="400">
        <v>42808</v>
      </c>
      <c r="Q984" s="400">
        <v>42810</v>
      </c>
      <c r="R984" s="400">
        <v>42859</v>
      </c>
      <c r="S984" s="388">
        <v>2</v>
      </c>
      <c r="T984" s="388">
        <v>2</v>
      </c>
      <c r="U984" s="388">
        <v>2</v>
      </c>
      <c r="V984" s="388">
        <v>2</v>
      </c>
      <c r="W984" s="388">
        <v>2</v>
      </c>
      <c r="X984" s="388" t="s">
        <v>4480</v>
      </c>
      <c r="Y984" s="401" t="s">
        <v>3044</v>
      </c>
      <c r="Z984" s="400">
        <v>41556</v>
      </c>
      <c r="AA984" s="400">
        <v>41558</v>
      </c>
      <c r="AB984" s="388" t="s">
        <v>127</v>
      </c>
      <c r="AC984" s="388" t="s">
        <v>4660</v>
      </c>
      <c r="AD984" s="388">
        <v>2</v>
      </c>
      <c r="AE984" s="388">
        <v>2</v>
      </c>
      <c r="AF984" s="388">
        <v>2</v>
      </c>
      <c r="AG984" s="388" t="s">
        <v>96</v>
      </c>
      <c r="AH984" s="388">
        <v>2</v>
      </c>
      <c r="AI984" s="388" t="s">
        <v>4537</v>
      </c>
    </row>
    <row r="985" spans="1:35" ht="12.75" customHeight="1" x14ac:dyDescent="0.2">
      <c r="A985" s="397" t="str">
        <f t="shared" si="15"/>
        <v>Ofsted Webpage</v>
      </c>
      <c r="B985" s="388">
        <v>133173</v>
      </c>
      <c r="C985" s="388">
        <v>114847</v>
      </c>
      <c r="D985" s="388">
        <v>10001929</v>
      </c>
      <c r="E985" s="388" t="s">
        <v>1469</v>
      </c>
      <c r="F985" s="388" t="s">
        <v>125</v>
      </c>
      <c r="G985" s="388" t="s">
        <v>12</v>
      </c>
      <c r="H985" s="388" t="s">
        <v>398</v>
      </c>
      <c r="I985" s="388" t="s">
        <v>161</v>
      </c>
      <c r="J985" s="388" t="s">
        <v>161</v>
      </c>
      <c r="K985" s="400" t="s">
        <v>195</v>
      </c>
      <c r="L985" s="388" t="s">
        <v>195</v>
      </c>
      <c r="M985" s="403">
        <v>10011457</v>
      </c>
      <c r="N985" s="388" t="s">
        <v>127</v>
      </c>
      <c r="O985" s="388" t="s">
        <v>104</v>
      </c>
      <c r="P985" s="400">
        <v>42480</v>
      </c>
      <c r="Q985" s="400">
        <v>42482</v>
      </c>
      <c r="R985" s="400">
        <v>42513</v>
      </c>
      <c r="S985" s="388">
        <v>1</v>
      </c>
      <c r="T985" s="388">
        <v>1</v>
      </c>
      <c r="U985" s="388">
        <v>1</v>
      </c>
      <c r="V985" s="388">
        <v>1</v>
      </c>
      <c r="W985" s="388">
        <v>1</v>
      </c>
      <c r="X985" s="388" t="s">
        <v>4480</v>
      </c>
      <c r="Y985" s="401" t="s">
        <v>4719</v>
      </c>
      <c r="Z985" s="400">
        <v>40968</v>
      </c>
      <c r="AA985" s="400">
        <v>40970</v>
      </c>
      <c r="AB985" s="388" t="s">
        <v>4720</v>
      </c>
      <c r="AC985" s="388" t="s">
        <v>4660</v>
      </c>
      <c r="AD985" s="388">
        <v>1</v>
      </c>
      <c r="AE985" s="388">
        <v>1</v>
      </c>
      <c r="AF985" s="388">
        <v>2</v>
      </c>
      <c r="AG985" s="388" t="s">
        <v>96</v>
      </c>
      <c r="AH985" s="388">
        <v>1</v>
      </c>
      <c r="AI985" s="388" t="s">
        <v>4537</v>
      </c>
    </row>
    <row r="986" spans="1:35" ht="12.75" customHeight="1" x14ac:dyDescent="0.2">
      <c r="A986" s="397" t="str">
        <f t="shared" si="15"/>
        <v>Ofsted Webpage</v>
      </c>
      <c r="B986" s="388">
        <v>133585</v>
      </c>
      <c r="C986" s="388">
        <v>112173</v>
      </c>
      <c r="D986" s="388">
        <v>10001919</v>
      </c>
      <c r="E986" s="388" t="s">
        <v>1473</v>
      </c>
      <c r="F986" s="388" t="s">
        <v>107</v>
      </c>
      <c r="G986" s="388" t="s">
        <v>11</v>
      </c>
      <c r="H986" s="388" t="s">
        <v>303</v>
      </c>
      <c r="I986" s="388" t="s">
        <v>152</v>
      </c>
      <c r="J986" s="388" t="s">
        <v>152</v>
      </c>
      <c r="K986" s="400" t="s">
        <v>195</v>
      </c>
      <c r="L986" s="388" t="s">
        <v>195</v>
      </c>
      <c r="M986" s="403">
        <v>10004810</v>
      </c>
      <c r="N986" s="388" t="s">
        <v>146</v>
      </c>
      <c r="O986" s="388" t="s">
        <v>104</v>
      </c>
      <c r="P986" s="400">
        <v>42430</v>
      </c>
      <c r="Q986" s="400">
        <v>42433</v>
      </c>
      <c r="R986" s="400">
        <v>42465</v>
      </c>
      <c r="S986" s="388">
        <v>2</v>
      </c>
      <c r="T986" s="388">
        <v>2</v>
      </c>
      <c r="U986" s="388">
        <v>2</v>
      </c>
      <c r="V986" s="388">
        <v>2</v>
      </c>
      <c r="W986" s="388">
        <v>2</v>
      </c>
      <c r="X986" s="388" t="s">
        <v>4480</v>
      </c>
      <c r="Y986" s="401" t="s">
        <v>3048</v>
      </c>
      <c r="Z986" s="400">
        <v>41771</v>
      </c>
      <c r="AA986" s="400">
        <v>41775</v>
      </c>
      <c r="AB986" s="388" t="s">
        <v>109</v>
      </c>
      <c r="AC986" s="388" t="s">
        <v>4660</v>
      </c>
      <c r="AD986" s="388">
        <v>3</v>
      </c>
      <c r="AE986" s="388">
        <v>3</v>
      </c>
      <c r="AF986" s="388">
        <v>3</v>
      </c>
      <c r="AG986" s="388" t="s">
        <v>96</v>
      </c>
      <c r="AH986" s="388">
        <v>3</v>
      </c>
      <c r="AI986" s="388" t="s">
        <v>118</v>
      </c>
    </row>
    <row r="987" spans="1:35" ht="12.75" customHeight="1" x14ac:dyDescent="0.2">
      <c r="A987" s="397" t="str">
        <f t="shared" si="15"/>
        <v>Ofsted Webpage</v>
      </c>
      <c r="B987" s="388">
        <v>133608</v>
      </c>
      <c r="C987" s="388">
        <v>112729</v>
      </c>
      <c r="D987" s="388">
        <v>10006813</v>
      </c>
      <c r="E987" s="388" t="s">
        <v>1475</v>
      </c>
      <c r="F987" s="388" t="s">
        <v>100</v>
      </c>
      <c r="G987" s="388" t="s">
        <v>11</v>
      </c>
      <c r="H987" s="388" t="s">
        <v>1206</v>
      </c>
      <c r="I987" s="388" t="s">
        <v>115</v>
      </c>
      <c r="J987" s="388" t="s">
        <v>115</v>
      </c>
      <c r="K987" s="400" t="s">
        <v>195</v>
      </c>
      <c r="L987" s="388" t="s">
        <v>195</v>
      </c>
      <c r="M987" s="403">
        <v>10041156</v>
      </c>
      <c r="N987" s="388" t="s">
        <v>250</v>
      </c>
      <c r="O987" s="388" t="s">
        <v>104</v>
      </c>
      <c r="P987" s="400">
        <v>43172</v>
      </c>
      <c r="Q987" s="400">
        <v>43175</v>
      </c>
      <c r="R987" s="400">
        <v>43214</v>
      </c>
      <c r="S987" s="388">
        <v>3</v>
      </c>
      <c r="T987" s="388">
        <v>3</v>
      </c>
      <c r="U987" s="388">
        <v>3</v>
      </c>
      <c r="V987" s="388">
        <v>3</v>
      </c>
      <c r="W987" s="388">
        <v>3</v>
      </c>
      <c r="X987" s="388" t="s">
        <v>4480</v>
      </c>
      <c r="Y987" s="401">
        <v>10011458</v>
      </c>
      <c r="Z987" s="400">
        <v>42486</v>
      </c>
      <c r="AA987" s="400">
        <v>42489</v>
      </c>
      <c r="AB987" s="388" t="s">
        <v>103</v>
      </c>
      <c r="AC987" s="388" t="s">
        <v>4660</v>
      </c>
      <c r="AD987" s="388">
        <v>3</v>
      </c>
      <c r="AE987" s="388">
        <v>3</v>
      </c>
      <c r="AF987" s="388">
        <v>3</v>
      </c>
      <c r="AG987" s="388">
        <v>3</v>
      </c>
      <c r="AH987" s="388">
        <v>3</v>
      </c>
      <c r="AI987" s="388" t="s">
        <v>4537</v>
      </c>
    </row>
    <row r="988" spans="1:35" ht="12.75" customHeight="1" x14ac:dyDescent="0.2">
      <c r="A988" s="397" t="str">
        <f t="shared" si="15"/>
        <v>Ofsted Webpage</v>
      </c>
      <c r="B988" s="388">
        <v>133783</v>
      </c>
      <c r="C988" s="388">
        <v>108234</v>
      </c>
      <c r="D988" s="388">
        <v>10007147</v>
      </c>
      <c r="E988" s="388" t="s">
        <v>4701</v>
      </c>
      <c r="F988" s="388" t="s">
        <v>113</v>
      </c>
      <c r="G988" s="388" t="s">
        <v>17</v>
      </c>
      <c r="H988" s="388" t="s">
        <v>724</v>
      </c>
      <c r="I988" s="388" t="s">
        <v>102</v>
      </c>
      <c r="J988" s="388" t="s">
        <v>102</v>
      </c>
      <c r="K988" s="400" t="s">
        <v>195</v>
      </c>
      <c r="L988" s="388" t="s">
        <v>195</v>
      </c>
      <c r="M988" s="403" t="s">
        <v>195</v>
      </c>
      <c r="N988" s="388" t="s">
        <v>195</v>
      </c>
      <c r="O988" s="388" t="s">
        <v>195</v>
      </c>
      <c r="P988" s="400" t="s">
        <v>195</v>
      </c>
      <c r="Q988" s="400" t="s">
        <v>195</v>
      </c>
      <c r="R988" s="400" t="s">
        <v>195</v>
      </c>
      <c r="S988" s="388" t="s">
        <v>195</v>
      </c>
      <c r="T988" s="388" t="s">
        <v>195</v>
      </c>
      <c r="U988" s="388" t="s">
        <v>195</v>
      </c>
      <c r="V988" s="388" t="s">
        <v>195</v>
      </c>
      <c r="W988" s="388" t="s">
        <v>195</v>
      </c>
      <c r="X988" s="388" t="s">
        <v>195</v>
      </c>
      <c r="Y988" s="401" t="s">
        <v>195</v>
      </c>
      <c r="Z988" s="400" t="s">
        <v>195</v>
      </c>
      <c r="AA988" s="400" t="s">
        <v>195</v>
      </c>
      <c r="AB988" s="388" t="s">
        <v>195</v>
      </c>
      <c r="AC988" s="388" t="s">
        <v>195</v>
      </c>
      <c r="AD988" s="388" t="s">
        <v>195</v>
      </c>
      <c r="AE988" s="388" t="s">
        <v>195</v>
      </c>
      <c r="AF988" s="388" t="s">
        <v>195</v>
      </c>
      <c r="AG988" s="388" t="s">
        <v>195</v>
      </c>
      <c r="AH988" s="388" t="s">
        <v>195</v>
      </c>
      <c r="AI988" s="388" t="s">
        <v>195</v>
      </c>
    </row>
    <row r="989" spans="1:35" ht="12.75" customHeight="1" x14ac:dyDescent="0.2">
      <c r="A989" s="397" t="str">
        <f t="shared" si="15"/>
        <v>Ofsted Webpage</v>
      </c>
      <c r="B989" s="388">
        <v>133785</v>
      </c>
      <c r="C989" s="388">
        <v>106349</v>
      </c>
      <c r="D989" s="388">
        <v>10000712</v>
      </c>
      <c r="E989" s="388" t="s">
        <v>4642</v>
      </c>
      <c r="F989" s="388" t="s">
        <v>113</v>
      </c>
      <c r="G989" s="388" t="s">
        <v>17</v>
      </c>
      <c r="H989" s="388" t="s">
        <v>173</v>
      </c>
      <c r="I989" s="388" t="s">
        <v>161</v>
      </c>
      <c r="J989" s="388" t="s">
        <v>161</v>
      </c>
      <c r="K989" s="400" t="s">
        <v>195</v>
      </c>
      <c r="L989" s="388" t="s">
        <v>195</v>
      </c>
      <c r="M989" s="403">
        <v>10037421</v>
      </c>
      <c r="N989" s="388" t="s">
        <v>572</v>
      </c>
      <c r="O989" s="388" t="s">
        <v>104</v>
      </c>
      <c r="P989" s="400">
        <v>43011</v>
      </c>
      <c r="Q989" s="400">
        <v>43014</v>
      </c>
      <c r="R989" s="400">
        <v>43038</v>
      </c>
      <c r="S989" s="388">
        <v>2</v>
      </c>
      <c r="T989" s="388">
        <v>2</v>
      </c>
      <c r="U989" s="388">
        <v>2</v>
      </c>
      <c r="V989" s="388">
        <v>1</v>
      </c>
      <c r="W989" s="388">
        <v>2</v>
      </c>
      <c r="X989" s="388" t="s">
        <v>4480</v>
      </c>
      <c r="Y989" s="401" t="s">
        <v>4643</v>
      </c>
      <c r="Z989" s="400">
        <v>40945</v>
      </c>
      <c r="AA989" s="400">
        <v>40949</v>
      </c>
      <c r="AB989" s="388" t="s">
        <v>4682</v>
      </c>
      <c r="AC989" s="388" t="s">
        <v>4660</v>
      </c>
      <c r="AD989" s="388">
        <v>1</v>
      </c>
      <c r="AE989" s="388">
        <v>1</v>
      </c>
      <c r="AF989" s="388">
        <v>1</v>
      </c>
      <c r="AG989" s="388" t="s">
        <v>96</v>
      </c>
      <c r="AH989" s="388">
        <v>1</v>
      </c>
      <c r="AI989" s="388" t="s">
        <v>139</v>
      </c>
    </row>
    <row r="990" spans="1:35" ht="12.75" customHeight="1" x14ac:dyDescent="0.2">
      <c r="A990" s="397" t="str">
        <f t="shared" si="15"/>
        <v>Ofsted Webpage</v>
      </c>
      <c r="B990" s="388">
        <v>133788</v>
      </c>
      <c r="C990" s="405">
        <v>108248</v>
      </c>
      <c r="D990" s="388">
        <v>10007140</v>
      </c>
      <c r="E990" s="405" t="s">
        <v>5981</v>
      </c>
      <c r="F990" s="388" t="s">
        <v>113</v>
      </c>
      <c r="G990" s="388" t="s">
        <v>17</v>
      </c>
      <c r="H990" s="388" t="s">
        <v>173</v>
      </c>
      <c r="I990" s="388" t="s">
        <v>161</v>
      </c>
      <c r="J990" s="388" t="s">
        <v>161</v>
      </c>
      <c r="K990" s="400" t="s">
        <v>195</v>
      </c>
      <c r="L990" s="404" t="s">
        <v>195</v>
      </c>
      <c r="M990" s="388" t="s">
        <v>5987</v>
      </c>
      <c r="N990" s="388" t="s">
        <v>4682</v>
      </c>
      <c r="O990" s="388" t="s">
        <v>5986</v>
      </c>
      <c r="P990" s="400">
        <v>41043</v>
      </c>
      <c r="Q990" s="400">
        <v>41047</v>
      </c>
      <c r="R990" s="400">
        <v>41086</v>
      </c>
      <c r="S990" s="388">
        <v>2</v>
      </c>
      <c r="T990" s="388">
        <v>3</v>
      </c>
      <c r="U990" s="388">
        <v>2</v>
      </c>
      <c r="V990" s="388" t="s">
        <v>96</v>
      </c>
      <c r="W990" s="388">
        <v>2</v>
      </c>
      <c r="X990" s="388" t="s">
        <v>96</v>
      </c>
      <c r="Y990" s="388" t="s">
        <v>195</v>
      </c>
      <c r="Z990" s="388" t="s">
        <v>195</v>
      </c>
      <c r="AA990" s="388" t="s">
        <v>195</v>
      </c>
      <c r="AB990" s="388" t="s">
        <v>195</v>
      </c>
      <c r="AC990" s="388" t="s">
        <v>195</v>
      </c>
      <c r="AD990" s="388" t="s">
        <v>195</v>
      </c>
      <c r="AE990" s="388" t="s">
        <v>195</v>
      </c>
      <c r="AF990" s="388" t="s">
        <v>195</v>
      </c>
      <c r="AG990" s="388" t="s">
        <v>195</v>
      </c>
      <c r="AH990" s="388" t="s">
        <v>195</v>
      </c>
      <c r="AI990" s="388" t="s">
        <v>4479</v>
      </c>
    </row>
    <row r="991" spans="1:35" ht="12.75" customHeight="1" x14ac:dyDescent="0.2">
      <c r="A991" s="397" t="str">
        <f t="shared" si="15"/>
        <v>Ofsted Webpage</v>
      </c>
      <c r="B991" s="388">
        <v>133791</v>
      </c>
      <c r="C991" s="388">
        <v>115827</v>
      </c>
      <c r="D991" s="388">
        <v>10007785</v>
      </c>
      <c r="E991" s="388" t="s">
        <v>4686</v>
      </c>
      <c r="F991" s="388" t="s">
        <v>113</v>
      </c>
      <c r="G991" s="388" t="s">
        <v>17</v>
      </c>
      <c r="H991" s="388" t="s">
        <v>358</v>
      </c>
      <c r="I991" s="388" t="s">
        <v>186</v>
      </c>
      <c r="J991" s="388" t="s">
        <v>93</v>
      </c>
      <c r="K991" s="400" t="s">
        <v>195</v>
      </c>
      <c r="L991" s="388" t="s">
        <v>195</v>
      </c>
      <c r="M991" s="403" t="s">
        <v>195</v>
      </c>
      <c r="N991" s="388" t="s">
        <v>195</v>
      </c>
      <c r="O991" s="388" t="s">
        <v>195</v>
      </c>
      <c r="P991" s="400" t="s">
        <v>195</v>
      </c>
      <c r="Q991" s="400" t="s">
        <v>195</v>
      </c>
      <c r="R991" s="400" t="s">
        <v>195</v>
      </c>
      <c r="S991" s="388" t="s">
        <v>195</v>
      </c>
      <c r="T991" s="388" t="s">
        <v>195</v>
      </c>
      <c r="U991" s="388" t="s">
        <v>195</v>
      </c>
      <c r="V991" s="388" t="s">
        <v>195</v>
      </c>
      <c r="W991" s="388" t="s">
        <v>195</v>
      </c>
      <c r="X991" s="388" t="s">
        <v>195</v>
      </c>
      <c r="Y991" s="401" t="s">
        <v>195</v>
      </c>
      <c r="Z991" s="400" t="s">
        <v>195</v>
      </c>
      <c r="AA991" s="400" t="s">
        <v>195</v>
      </c>
      <c r="AB991" s="388" t="s">
        <v>195</v>
      </c>
      <c r="AC991" s="388" t="s">
        <v>195</v>
      </c>
      <c r="AD991" s="388" t="s">
        <v>195</v>
      </c>
      <c r="AE991" s="388" t="s">
        <v>195</v>
      </c>
      <c r="AF991" s="388" t="s">
        <v>195</v>
      </c>
      <c r="AG991" s="388" t="s">
        <v>195</v>
      </c>
      <c r="AH991" s="388" t="s">
        <v>195</v>
      </c>
      <c r="AI991" s="388" t="s">
        <v>195</v>
      </c>
    </row>
    <row r="992" spans="1:35" ht="12.75" customHeight="1" x14ac:dyDescent="0.2">
      <c r="A992" s="397" t="str">
        <f t="shared" si="15"/>
        <v>Ofsted Webpage</v>
      </c>
      <c r="B992" s="388">
        <v>133793</v>
      </c>
      <c r="C992" s="388">
        <v>108319</v>
      </c>
      <c r="D992" s="388">
        <v>10000385</v>
      </c>
      <c r="E992" s="388" t="s">
        <v>4681</v>
      </c>
      <c r="F992" s="388" t="s">
        <v>113</v>
      </c>
      <c r="G992" s="388" t="s">
        <v>17</v>
      </c>
      <c r="H992" s="388" t="s">
        <v>154</v>
      </c>
      <c r="I992" s="388" t="s">
        <v>155</v>
      </c>
      <c r="J992" s="388" t="s">
        <v>155</v>
      </c>
      <c r="K992" s="400" t="s">
        <v>195</v>
      </c>
      <c r="L992" s="388" t="s">
        <v>195</v>
      </c>
      <c r="M992" s="403">
        <v>10039579</v>
      </c>
      <c r="N992" s="388" t="s">
        <v>572</v>
      </c>
      <c r="O992" s="388" t="s">
        <v>104</v>
      </c>
      <c r="P992" s="400">
        <v>43123</v>
      </c>
      <c r="Q992" s="400">
        <v>43126</v>
      </c>
      <c r="R992" s="400">
        <v>43152</v>
      </c>
      <c r="S992" s="388">
        <v>1</v>
      </c>
      <c r="T992" s="388">
        <v>1</v>
      </c>
      <c r="U992" s="388">
        <v>1</v>
      </c>
      <c r="V992" s="388">
        <v>1</v>
      </c>
      <c r="W992" s="388">
        <v>1</v>
      </c>
      <c r="X992" s="388" t="s">
        <v>4480</v>
      </c>
      <c r="Y992" s="401" t="s">
        <v>4609</v>
      </c>
      <c r="Z992" s="400">
        <v>41022</v>
      </c>
      <c r="AA992" s="400">
        <v>41026</v>
      </c>
      <c r="AB992" s="388" t="s">
        <v>4682</v>
      </c>
      <c r="AC992" s="388" t="s">
        <v>4660</v>
      </c>
      <c r="AD992" s="388">
        <v>1</v>
      </c>
      <c r="AE992" s="388">
        <v>2</v>
      </c>
      <c r="AF992" s="388">
        <v>1</v>
      </c>
      <c r="AG992" s="388" t="s">
        <v>96</v>
      </c>
      <c r="AH992" s="388">
        <v>1</v>
      </c>
      <c r="AI992" s="388" t="s">
        <v>4537</v>
      </c>
    </row>
    <row r="993" spans="1:35" ht="12.75" customHeight="1" x14ac:dyDescent="0.2">
      <c r="A993" s="397" t="str">
        <f t="shared" si="15"/>
        <v>Ofsted Webpage</v>
      </c>
      <c r="B993" s="388">
        <v>133794</v>
      </c>
      <c r="C993" s="388">
        <v>108273</v>
      </c>
      <c r="D993" s="388">
        <v>10006841</v>
      </c>
      <c r="E993" s="388" t="s">
        <v>3050</v>
      </c>
      <c r="F993" s="388" t="s">
        <v>113</v>
      </c>
      <c r="G993" s="388" t="s">
        <v>17</v>
      </c>
      <c r="H993" s="388" t="s">
        <v>189</v>
      </c>
      <c r="I993" s="388" t="s">
        <v>131</v>
      </c>
      <c r="J993" s="388" t="s">
        <v>131</v>
      </c>
      <c r="K993" s="400">
        <v>42823</v>
      </c>
      <c r="L993" s="388">
        <v>1</v>
      </c>
      <c r="M993" s="403" t="s">
        <v>3051</v>
      </c>
      <c r="N993" s="388" t="s">
        <v>572</v>
      </c>
      <c r="O993" s="388" t="s">
        <v>104</v>
      </c>
      <c r="P993" s="400">
        <v>41695</v>
      </c>
      <c r="Q993" s="400">
        <v>41698</v>
      </c>
      <c r="R993" s="400">
        <v>41731</v>
      </c>
      <c r="S993" s="388">
        <v>2</v>
      </c>
      <c r="T993" s="388">
        <v>2</v>
      </c>
      <c r="U993" s="388">
        <v>2</v>
      </c>
      <c r="V993" s="388" t="s">
        <v>96</v>
      </c>
      <c r="W993" s="388">
        <v>3</v>
      </c>
      <c r="X993" s="388" t="s">
        <v>96</v>
      </c>
      <c r="Y993" s="401" t="s">
        <v>195</v>
      </c>
      <c r="Z993" s="400" t="s">
        <v>195</v>
      </c>
      <c r="AA993" s="400" t="s">
        <v>195</v>
      </c>
      <c r="AB993" s="388" t="s">
        <v>195</v>
      </c>
      <c r="AC993" s="388" t="s">
        <v>195</v>
      </c>
      <c r="AD993" s="388" t="s">
        <v>195</v>
      </c>
      <c r="AE993" s="388" t="s">
        <v>195</v>
      </c>
      <c r="AF993" s="388" t="s">
        <v>195</v>
      </c>
      <c r="AG993" s="388" t="s">
        <v>195</v>
      </c>
      <c r="AH993" s="388" t="s">
        <v>195</v>
      </c>
      <c r="AI993" s="388" t="s">
        <v>4479</v>
      </c>
    </row>
    <row r="994" spans="1:35" ht="12.75" customHeight="1" x14ac:dyDescent="0.2">
      <c r="A994" s="397" t="str">
        <f t="shared" si="15"/>
        <v>Ofsted Webpage</v>
      </c>
      <c r="B994" s="388">
        <v>133796</v>
      </c>
      <c r="C994" s="388">
        <v>111764</v>
      </c>
      <c r="D994" s="388">
        <v>10000886</v>
      </c>
      <c r="E994" s="388" t="s">
        <v>4687</v>
      </c>
      <c r="F994" s="388" t="s">
        <v>113</v>
      </c>
      <c r="G994" s="388" t="s">
        <v>17</v>
      </c>
      <c r="H994" s="388" t="s">
        <v>243</v>
      </c>
      <c r="I994" s="388" t="s">
        <v>177</v>
      </c>
      <c r="J994" s="388" t="s">
        <v>177</v>
      </c>
      <c r="K994" s="400" t="s">
        <v>195</v>
      </c>
      <c r="L994" s="388" t="s">
        <v>195</v>
      </c>
      <c r="M994" s="403" t="s">
        <v>195</v>
      </c>
      <c r="N994" s="388" t="s">
        <v>195</v>
      </c>
      <c r="O994" s="388" t="s">
        <v>195</v>
      </c>
      <c r="P994" s="400" t="s">
        <v>195</v>
      </c>
      <c r="Q994" s="400" t="s">
        <v>195</v>
      </c>
      <c r="R994" s="400" t="s">
        <v>195</v>
      </c>
      <c r="S994" s="388" t="s">
        <v>195</v>
      </c>
      <c r="T994" s="388" t="s">
        <v>195</v>
      </c>
      <c r="U994" s="388" t="s">
        <v>195</v>
      </c>
      <c r="V994" s="388" t="s">
        <v>195</v>
      </c>
      <c r="W994" s="388" t="s">
        <v>195</v>
      </c>
      <c r="X994" s="388" t="s">
        <v>195</v>
      </c>
      <c r="Y994" s="401" t="s">
        <v>195</v>
      </c>
      <c r="Z994" s="400" t="s">
        <v>195</v>
      </c>
      <c r="AA994" s="400" t="s">
        <v>195</v>
      </c>
      <c r="AB994" s="388" t="s">
        <v>195</v>
      </c>
      <c r="AC994" s="388" t="s">
        <v>195</v>
      </c>
      <c r="AD994" s="388" t="s">
        <v>195</v>
      </c>
      <c r="AE994" s="388" t="s">
        <v>195</v>
      </c>
      <c r="AF994" s="388" t="s">
        <v>195</v>
      </c>
      <c r="AG994" s="388" t="s">
        <v>195</v>
      </c>
      <c r="AH994" s="388" t="s">
        <v>195</v>
      </c>
      <c r="AI994" s="388" t="s">
        <v>195</v>
      </c>
    </row>
    <row r="995" spans="1:35" ht="12.75" customHeight="1" x14ac:dyDescent="0.2">
      <c r="A995" s="397" t="str">
        <f t="shared" si="15"/>
        <v>Ofsted Webpage</v>
      </c>
      <c r="B995" s="388">
        <v>133797</v>
      </c>
      <c r="C995" s="388">
        <v>108270</v>
      </c>
      <c r="D995" s="388">
        <v>10005389</v>
      </c>
      <c r="E995" s="388" t="s">
        <v>3911</v>
      </c>
      <c r="F995" s="388" t="s">
        <v>113</v>
      </c>
      <c r="G995" s="388" t="s">
        <v>17</v>
      </c>
      <c r="H995" s="388" t="s">
        <v>656</v>
      </c>
      <c r="I995" s="388" t="s">
        <v>115</v>
      </c>
      <c r="J995" s="388" t="s">
        <v>115</v>
      </c>
      <c r="K995" s="400">
        <v>43076</v>
      </c>
      <c r="L995" s="388">
        <v>1</v>
      </c>
      <c r="M995" s="403" t="s">
        <v>3912</v>
      </c>
      <c r="N995" s="388" t="s">
        <v>572</v>
      </c>
      <c r="O995" s="388" t="s">
        <v>104</v>
      </c>
      <c r="P995" s="400">
        <v>41247</v>
      </c>
      <c r="Q995" s="400">
        <v>41250</v>
      </c>
      <c r="R995" s="400">
        <v>41290</v>
      </c>
      <c r="S995" s="388">
        <v>2</v>
      </c>
      <c r="T995" s="388">
        <v>2</v>
      </c>
      <c r="U995" s="388">
        <v>2</v>
      </c>
      <c r="V995" s="388" t="s">
        <v>96</v>
      </c>
      <c r="W995" s="388">
        <v>2</v>
      </c>
      <c r="X995" s="388" t="s">
        <v>96</v>
      </c>
      <c r="Y995" s="401" t="s">
        <v>195</v>
      </c>
      <c r="Z995" s="400" t="s">
        <v>195</v>
      </c>
      <c r="AA995" s="400" t="s">
        <v>195</v>
      </c>
      <c r="AB995" s="388" t="s">
        <v>195</v>
      </c>
      <c r="AC995" s="388" t="s">
        <v>195</v>
      </c>
      <c r="AD995" s="388" t="s">
        <v>195</v>
      </c>
      <c r="AE995" s="388" t="s">
        <v>195</v>
      </c>
      <c r="AF995" s="388" t="s">
        <v>195</v>
      </c>
      <c r="AG995" s="388" t="s">
        <v>195</v>
      </c>
      <c r="AH995" s="388" t="s">
        <v>195</v>
      </c>
      <c r="AI995" s="388" t="s">
        <v>4479</v>
      </c>
    </row>
    <row r="996" spans="1:35" ht="12.75" customHeight="1" x14ac:dyDescent="0.2">
      <c r="A996" s="397" t="str">
        <f t="shared" si="15"/>
        <v>Ofsted Webpage</v>
      </c>
      <c r="B996" s="388">
        <v>133798</v>
      </c>
      <c r="C996" s="388">
        <v>108228</v>
      </c>
      <c r="D996" s="388">
        <v>10007164</v>
      </c>
      <c r="E996" s="388" t="s">
        <v>4709</v>
      </c>
      <c r="F996" s="388" t="s">
        <v>113</v>
      </c>
      <c r="G996" s="388" t="s">
        <v>17</v>
      </c>
      <c r="H996" s="388" t="s">
        <v>680</v>
      </c>
      <c r="I996" s="388" t="s">
        <v>155</v>
      </c>
      <c r="J996" s="388" t="s">
        <v>155</v>
      </c>
      <c r="K996" s="400" t="s">
        <v>195</v>
      </c>
      <c r="L996" s="388" t="s">
        <v>195</v>
      </c>
      <c r="M996" s="403" t="s">
        <v>195</v>
      </c>
      <c r="N996" s="388" t="s">
        <v>195</v>
      </c>
      <c r="O996" s="388" t="s">
        <v>195</v>
      </c>
      <c r="P996" s="400" t="s">
        <v>195</v>
      </c>
      <c r="Q996" s="400" t="s">
        <v>195</v>
      </c>
      <c r="R996" s="400" t="s">
        <v>195</v>
      </c>
      <c r="S996" s="388" t="s">
        <v>195</v>
      </c>
      <c r="T996" s="388" t="s">
        <v>195</v>
      </c>
      <c r="U996" s="388" t="s">
        <v>195</v>
      </c>
      <c r="V996" s="388" t="s">
        <v>195</v>
      </c>
      <c r="W996" s="388" t="s">
        <v>195</v>
      </c>
      <c r="X996" s="388" t="s">
        <v>195</v>
      </c>
      <c r="Y996" s="401" t="s">
        <v>195</v>
      </c>
      <c r="Z996" s="400" t="s">
        <v>195</v>
      </c>
      <c r="AA996" s="400" t="s">
        <v>195</v>
      </c>
      <c r="AB996" s="388" t="s">
        <v>195</v>
      </c>
      <c r="AC996" s="388" t="s">
        <v>195</v>
      </c>
      <c r="AD996" s="388" t="s">
        <v>195</v>
      </c>
      <c r="AE996" s="388" t="s">
        <v>195</v>
      </c>
      <c r="AF996" s="388" t="s">
        <v>195</v>
      </c>
      <c r="AG996" s="388" t="s">
        <v>195</v>
      </c>
      <c r="AH996" s="388" t="s">
        <v>195</v>
      </c>
      <c r="AI996" s="388" t="s">
        <v>195</v>
      </c>
    </row>
    <row r="997" spans="1:35" ht="12.75" customHeight="1" x14ac:dyDescent="0.2">
      <c r="A997" s="397" t="str">
        <f t="shared" si="15"/>
        <v>Ofsted Webpage</v>
      </c>
      <c r="B997" s="388">
        <v>133802</v>
      </c>
      <c r="C997" s="388">
        <v>115726</v>
      </c>
      <c r="D997" s="388">
        <v>10007848</v>
      </c>
      <c r="E997" s="388" t="s">
        <v>4689</v>
      </c>
      <c r="F997" s="388" t="s">
        <v>113</v>
      </c>
      <c r="G997" s="388" t="s">
        <v>17</v>
      </c>
      <c r="H997" s="388" t="s">
        <v>312</v>
      </c>
      <c r="I997" s="388" t="s">
        <v>131</v>
      </c>
      <c r="J997" s="388" t="s">
        <v>131</v>
      </c>
      <c r="K997" s="400" t="s">
        <v>195</v>
      </c>
      <c r="L997" s="388" t="s">
        <v>195</v>
      </c>
      <c r="M997" s="403" t="s">
        <v>195</v>
      </c>
      <c r="N997" s="388" t="s">
        <v>195</v>
      </c>
      <c r="O997" s="388" t="s">
        <v>195</v>
      </c>
      <c r="P997" s="400" t="s">
        <v>195</v>
      </c>
      <c r="Q997" s="400" t="s">
        <v>195</v>
      </c>
      <c r="R997" s="400" t="s">
        <v>195</v>
      </c>
      <c r="S997" s="388" t="s">
        <v>195</v>
      </c>
      <c r="T997" s="388" t="s">
        <v>195</v>
      </c>
      <c r="U997" s="388" t="s">
        <v>195</v>
      </c>
      <c r="V997" s="388" t="s">
        <v>195</v>
      </c>
      <c r="W997" s="388" t="s">
        <v>195</v>
      </c>
      <c r="X997" s="388" t="s">
        <v>195</v>
      </c>
      <c r="Y997" s="401" t="s">
        <v>195</v>
      </c>
      <c r="Z997" s="400" t="s">
        <v>195</v>
      </c>
      <c r="AA997" s="400" t="s">
        <v>195</v>
      </c>
      <c r="AB997" s="388" t="s">
        <v>195</v>
      </c>
      <c r="AC997" s="388" t="s">
        <v>195</v>
      </c>
      <c r="AD997" s="388" t="s">
        <v>195</v>
      </c>
      <c r="AE997" s="388" t="s">
        <v>195</v>
      </c>
      <c r="AF997" s="388" t="s">
        <v>195</v>
      </c>
      <c r="AG997" s="388" t="s">
        <v>195</v>
      </c>
      <c r="AH997" s="388" t="s">
        <v>195</v>
      </c>
      <c r="AI997" s="388" t="s">
        <v>195</v>
      </c>
    </row>
    <row r="998" spans="1:35" ht="12.75" customHeight="1" x14ac:dyDescent="0.2">
      <c r="A998" s="397" t="str">
        <f t="shared" si="15"/>
        <v>Ofsted Webpage</v>
      </c>
      <c r="B998" s="388">
        <v>133803</v>
      </c>
      <c r="C998" s="388">
        <v>116007</v>
      </c>
      <c r="D998" s="388">
        <v>10000291</v>
      </c>
      <c r="E998" s="388" t="s">
        <v>4661</v>
      </c>
      <c r="F998" s="388" t="s">
        <v>113</v>
      </c>
      <c r="G998" s="388" t="s">
        <v>17</v>
      </c>
      <c r="H998" s="388" t="s">
        <v>167</v>
      </c>
      <c r="I998" s="388" t="s">
        <v>102</v>
      </c>
      <c r="J998" s="388" t="s">
        <v>102</v>
      </c>
      <c r="K998" s="400" t="s">
        <v>195</v>
      </c>
      <c r="L998" s="388" t="s">
        <v>195</v>
      </c>
      <c r="M998" s="403" t="s">
        <v>195</v>
      </c>
      <c r="N998" s="388" t="s">
        <v>195</v>
      </c>
      <c r="O998" s="388" t="s">
        <v>195</v>
      </c>
      <c r="P998" s="400" t="s">
        <v>195</v>
      </c>
      <c r="Q998" s="400" t="s">
        <v>195</v>
      </c>
      <c r="R998" s="400" t="s">
        <v>195</v>
      </c>
      <c r="S998" s="388" t="s">
        <v>195</v>
      </c>
      <c r="T998" s="388" t="s">
        <v>195</v>
      </c>
      <c r="U998" s="388" t="s">
        <v>195</v>
      </c>
      <c r="V998" s="388" t="s">
        <v>195</v>
      </c>
      <c r="W998" s="388" t="s">
        <v>195</v>
      </c>
      <c r="X998" s="388" t="s">
        <v>195</v>
      </c>
      <c r="Y998" s="401" t="s">
        <v>195</v>
      </c>
      <c r="Z998" s="400" t="s">
        <v>195</v>
      </c>
      <c r="AA998" s="400" t="s">
        <v>195</v>
      </c>
      <c r="AB998" s="388" t="s">
        <v>195</v>
      </c>
      <c r="AC998" s="388" t="s">
        <v>195</v>
      </c>
      <c r="AD998" s="388" t="s">
        <v>195</v>
      </c>
      <c r="AE998" s="388" t="s">
        <v>195</v>
      </c>
      <c r="AF998" s="388" t="s">
        <v>195</v>
      </c>
      <c r="AG998" s="388" t="s">
        <v>195</v>
      </c>
      <c r="AH998" s="388" t="s">
        <v>195</v>
      </c>
      <c r="AI998" s="388" t="s">
        <v>195</v>
      </c>
    </row>
    <row r="999" spans="1:35" ht="12.75" customHeight="1" x14ac:dyDescent="0.2">
      <c r="A999" s="397" t="str">
        <f t="shared" si="15"/>
        <v>Ofsted Webpage</v>
      </c>
      <c r="B999" s="388">
        <v>133804</v>
      </c>
      <c r="C999" s="388">
        <v>105500</v>
      </c>
      <c r="D999" s="388">
        <v>10007657</v>
      </c>
      <c r="E999" s="388" t="s">
        <v>4582</v>
      </c>
      <c r="F999" s="388" t="s">
        <v>113</v>
      </c>
      <c r="G999" s="388" t="s">
        <v>17</v>
      </c>
      <c r="H999" s="388" t="s">
        <v>167</v>
      </c>
      <c r="I999" s="388" t="s">
        <v>102</v>
      </c>
      <c r="J999" s="388" t="s">
        <v>102</v>
      </c>
      <c r="K999" s="400">
        <v>43173</v>
      </c>
      <c r="L999" s="388">
        <v>1</v>
      </c>
      <c r="M999" s="403" t="s">
        <v>3054</v>
      </c>
      <c r="N999" s="388" t="s">
        <v>572</v>
      </c>
      <c r="O999" s="388" t="s">
        <v>104</v>
      </c>
      <c r="P999" s="400">
        <v>41653</v>
      </c>
      <c r="Q999" s="400">
        <v>41656</v>
      </c>
      <c r="R999" s="400">
        <v>41687</v>
      </c>
      <c r="S999" s="388">
        <v>2</v>
      </c>
      <c r="T999" s="388">
        <v>2</v>
      </c>
      <c r="U999" s="388">
        <v>2</v>
      </c>
      <c r="V999" s="388" t="s">
        <v>96</v>
      </c>
      <c r="W999" s="388">
        <v>2</v>
      </c>
      <c r="X999" s="388" t="s">
        <v>96</v>
      </c>
      <c r="Y999" s="401" t="s">
        <v>4713</v>
      </c>
      <c r="Z999" s="400">
        <v>40882</v>
      </c>
      <c r="AA999" s="400">
        <v>40886</v>
      </c>
      <c r="AB999" s="388" t="s">
        <v>4669</v>
      </c>
      <c r="AC999" s="388" t="s">
        <v>4660</v>
      </c>
      <c r="AD999" s="388">
        <v>3</v>
      </c>
      <c r="AE999" s="388">
        <v>2</v>
      </c>
      <c r="AF999" s="388">
        <v>3</v>
      </c>
      <c r="AG999" s="388" t="s">
        <v>96</v>
      </c>
      <c r="AH999" s="388">
        <v>3</v>
      </c>
      <c r="AI999" s="388" t="s">
        <v>118</v>
      </c>
    </row>
    <row r="1000" spans="1:35" ht="12.75" customHeight="1" x14ac:dyDescent="0.2">
      <c r="A1000" s="397" t="str">
        <f t="shared" si="15"/>
        <v>Ofsted Webpage</v>
      </c>
      <c r="B1000" s="388">
        <v>133805</v>
      </c>
      <c r="C1000" s="388">
        <v>125061</v>
      </c>
      <c r="D1000" s="388">
        <v>10007791</v>
      </c>
      <c r="E1000" s="388" t="s">
        <v>4697</v>
      </c>
      <c r="F1000" s="388" t="s">
        <v>113</v>
      </c>
      <c r="G1000" s="388" t="s">
        <v>17</v>
      </c>
      <c r="H1000" s="388" t="s">
        <v>167</v>
      </c>
      <c r="I1000" s="388" t="s">
        <v>102</v>
      </c>
      <c r="J1000" s="388" t="s">
        <v>102</v>
      </c>
      <c r="K1000" s="400" t="s">
        <v>195</v>
      </c>
      <c r="L1000" s="388" t="s">
        <v>195</v>
      </c>
      <c r="M1000" s="403" t="s">
        <v>195</v>
      </c>
      <c r="N1000" s="388" t="s">
        <v>195</v>
      </c>
      <c r="O1000" s="388" t="s">
        <v>195</v>
      </c>
      <c r="P1000" s="400" t="s">
        <v>195</v>
      </c>
      <c r="Q1000" s="400" t="s">
        <v>195</v>
      </c>
      <c r="R1000" s="400" t="s">
        <v>195</v>
      </c>
      <c r="S1000" s="388" t="s">
        <v>195</v>
      </c>
      <c r="T1000" s="388" t="s">
        <v>195</v>
      </c>
      <c r="U1000" s="388" t="s">
        <v>195</v>
      </c>
      <c r="V1000" s="388" t="s">
        <v>195</v>
      </c>
      <c r="W1000" s="388" t="s">
        <v>195</v>
      </c>
      <c r="X1000" s="388" t="s">
        <v>195</v>
      </c>
      <c r="Y1000" s="401" t="s">
        <v>195</v>
      </c>
      <c r="Z1000" s="400" t="s">
        <v>195</v>
      </c>
      <c r="AA1000" s="400" t="s">
        <v>195</v>
      </c>
      <c r="AB1000" s="388" t="s">
        <v>195</v>
      </c>
      <c r="AC1000" s="388" t="s">
        <v>195</v>
      </c>
      <c r="AD1000" s="388" t="s">
        <v>195</v>
      </c>
      <c r="AE1000" s="388" t="s">
        <v>195</v>
      </c>
      <c r="AF1000" s="388" t="s">
        <v>195</v>
      </c>
      <c r="AG1000" s="388" t="s">
        <v>195</v>
      </c>
      <c r="AH1000" s="388" t="s">
        <v>195</v>
      </c>
      <c r="AI1000" s="388" t="s">
        <v>195</v>
      </c>
    </row>
    <row r="1001" spans="1:35" ht="12.75" customHeight="1" x14ac:dyDescent="0.2">
      <c r="A1001" s="397" t="str">
        <f t="shared" si="15"/>
        <v>Ofsted Webpage</v>
      </c>
      <c r="B1001" s="388">
        <v>133806</v>
      </c>
      <c r="C1001" s="388">
        <v>108266</v>
      </c>
      <c r="D1001" s="388">
        <v>10001143</v>
      </c>
      <c r="E1001" s="388" t="s">
        <v>4662</v>
      </c>
      <c r="F1001" s="388" t="s">
        <v>113</v>
      </c>
      <c r="G1001" s="388" t="s">
        <v>17</v>
      </c>
      <c r="H1001" s="388" t="s">
        <v>221</v>
      </c>
      <c r="I1001" s="388" t="s">
        <v>177</v>
      </c>
      <c r="J1001" s="388" t="s">
        <v>177</v>
      </c>
      <c r="K1001" s="400" t="s">
        <v>195</v>
      </c>
      <c r="L1001" s="388" t="s">
        <v>195</v>
      </c>
      <c r="M1001" s="403" t="s">
        <v>195</v>
      </c>
      <c r="N1001" s="388" t="s">
        <v>195</v>
      </c>
      <c r="O1001" s="388" t="s">
        <v>195</v>
      </c>
      <c r="P1001" s="400" t="s">
        <v>195</v>
      </c>
      <c r="Q1001" s="400" t="s">
        <v>195</v>
      </c>
      <c r="R1001" s="400" t="s">
        <v>195</v>
      </c>
      <c r="S1001" s="388" t="s">
        <v>195</v>
      </c>
      <c r="T1001" s="388" t="s">
        <v>195</v>
      </c>
      <c r="U1001" s="388" t="s">
        <v>195</v>
      </c>
      <c r="V1001" s="388" t="s">
        <v>195</v>
      </c>
      <c r="W1001" s="388" t="s">
        <v>195</v>
      </c>
      <c r="X1001" s="388" t="s">
        <v>195</v>
      </c>
      <c r="Y1001" s="401" t="s">
        <v>195</v>
      </c>
      <c r="Z1001" s="400" t="s">
        <v>195</v>
      </c>
      <c r="AA1001" s="400" t="s">
        <v>195</v>
      </c>
      <c r="AB1001" s="388" t="s">
        <v>195</v>
      </c>
      <c r="AC1001" s="388" t="s">
        <v>195</v>
      </c>
      <c r="AD1001" s="388" t="s">
        <v>195</v>
      </c>
      <c r="AE1001" s="388" t="s">
        <v>195</v>
      </c>
      <c r="AF1001" s="388" t="s">
        <v>195</v>
      </c>
      <c r="AG1001" s="388" t="s">
        <v>195</v>
      </c>
      <c r="AH1001" s="388" t="s">
        <v>195</v>
      </c>
      <c r="AI1001" s="388" t="s">
        <v>195</v>
      </c>
    </row>
    <row r="1002" spans="1:35" ht="12.75" customHeight="1" x14ac:dyDescent="0.2">
      <c r="A1002" s="397" t="str">
        <f t="shared" si="15"/>
        <v>Ofsted Webpage</v>
      </c>
      <c r="B1002" s="388">
        <v>133807</v>
      </c>
      <c r="C1002" s="388">
        <v>116825</v>
      </c>
      <c r="D1002" s="388">
        <v>10007150</v>
      </c>
      <c r="E1002" s="388" t="s">
        <v>4703</v>
      </c>
      <c r="F1002" s="388" t="s">
        <v>113</v>
      </c>
      <c r="G1002" s="388" t="s">
        <v>17</v>
      </c>
      <c r="H1002" s="388" t="s">
        <v>221</v>
      </c>
      <c r="I1002" s="388" t="s">
        <v>177</v>
      </c>
      <c r="J1002" s="388" t="s">
        <v>177</v>
      </c>
      <c r="K1002" s="400" t="s">
        <v>195</v>
      </c>
      <c r="L1002" s="388" t="s">
        <v>195</v>
      </c>
      <c r="M1002" s="403" t="s">
        <v>195</v>
      </c>
      <c r="N1002" s="388" t="s">
        <v>195</v>
      </c>
      <c r="O1002" s="388" t="s">
        <v>195</v>
      </c>
      <c r="P1002" s="400" t="s">
        <v>195</v>
      </c>
      <c r="Q1002" s="400" t="s">
        <v>195</v>
      </c>
      <c r="R1002" s="400" t="s">
        <v>195</v>
      </c>
      <c r="S1002" s="388" t="s">
        <v>195</v>
      </c>
      <c r="T1002" s="388" t="s">
        <v>195</v>
      </c>
      <c r="U1002" s="388" t="s">
        <v>195</v>
      </c>
      <c r="V1002" s="388" t="s">
        <v>195</v>
      </c>
      <c r="W1002" s="388" t="s">
        <v>195</v>
      </c>
      <c r="X1002" s="388" t="s">
        <v>195</v>
      </c>
      <c r="Y1002" s="401" t="s">
        <v>195</v>
      </c>
      <c r="Z1002" s="400" t="s">
        <v>195</v>
      </c>
      <c r="AA1002" s="400" t="s">
        <v>195</v>
      </c>
      <c r="AB1002" s="388" t="s">
        <v>195</v>
      </c>
      <c r="AC1002" s="388" t="s">
        <v>195</v>
      </c>
      <c r="AD1002" s="388" t="s">
        <v>195</v>
      </c>
      <c r="AE1002" s="388" t="s">
        <v>195</v>
      </c>
      <c r="AF1002" s="388" t="s">
        <v>195</v>
      </c>
      <c r="AG1002" s="388" t="s">
        <v>195</v>
      </c>
      <c r="AH1002" s="388" t="s">
        <v>195</v>
      </c>
      <c r="AI1002" s="388" t="s">
        <v>195</v>
      </c>
    </row>
    <row r="1003" spans="1:35" ht="12.75" customHeight="1" x14ac:dyDescent="0.2">
      <c r="A1003" s="397" t="str">
        <f t="shared" si="15"/>
        <v>Ofsted Webpage</v>
      </c>
      <c r="B1003" s="388">
        <v>133808</v>
      </c>
      <c r="C1003" s="388">
        <v>108253</v>
      </c>
      <c r="D1003" s="388">
        <v>10001726</v>
      </c>
      <c r="E1003" s="388" t="s">
        <v>3056</v>
      </c>
      <c r="F1003" s="388" t="s">
        <v>113</v>
      </c>
      <c r="G1003" s="388" t="s">
        <v>17</v>
      </c>
      <c r="H1003" s="388" t="s">
        <v>272</v>
      </c>
      <c r="I1003" s="388" t="s">
        <v>161</v>
      </c>
      <c r="J1003" s="388" t="s">
        <v>161</v>
      </c>
      <c r="K1003" s="400" t="s">
        <v>195</v>
      </c>
      <c r="L1003" s="388" t="s">
        <v>195</v>
      </c>
      <c r="M1003" s="403">
        <v>10041328</v>
      </c>
      <c r="N1003" s="388" t="s">
        <v>572</v>
      </c>
      <c r="O1003" s="388" t="s">
        <v>104</v>
      </c>
      <c r="P1003" s="400">
        <v>43046</v>
      </c>
      <c r="Q1003" s="400">
        <v>43049</v>
      </c>
      <c r="R1003" s="400">
        <v>43074</v>
      </c>
      <c r="S1003" s="388">
        <v>3</v>
      </c>
      <c r="T1003" s="388">
        <v>3</v>
      </c>
      <c r="U1003" s="388">
        <v>3</v>
      </c>
      <c r="V1003" s="388">
        <v>3</v>
      </c>
      <c r="W1003" s="388">
        <v>3</v>
      </c>
      <c r="X1003" s="388" t="s">
        <v>4480</v>
      </c>
      <c r="Y1003" s="401" t="s">
        <v>3057</v>
      </c>
      <c r="Z1003" s="400">
        <v>41723</v>
      </c>
      <c r="AA1003" s="400">
        <v>41726</v>
      </c>
      <c r="AB1003" s="388" t="s">
        <v>572</v>
      </c>
      <c r="AC1003" s="388" t="s">
        <v>4660</v>
      </c>
      <c r="AD1003" s="388">
        <v>2</v>
      </c>
      <c r="AE1003" s="388">
        <v>2</v>
      </c>
      <c r="AF1003" s="388">
        <v>2</v>
      </c>
      <c r="AG1003" s="388" t="s">
        <v>96</v>
      </c>
      <c r="AH1003" s="388">
        <v>2</v>
      </c>
      <c r="AI1003" s="388" t="s">
        <v>139</v>
      </c>
    </row>
    <row r="1004" spans="1:35" ht="12.75" customHeight="1" x14ac:dyDescent="0.2">
      <c r="A1004" s="397" t="str">
        <f t="shared" si="15"/>
        <v>Ofsted Webpage</v>
      </c>
      <c r="B1004" s="388">
        <v>133811</v>
      </c>
      <c r="C1004" s="388">
        <v>105452</v>
      </c>
      <c r="D1004" s="388">
        <v>10007851</v>
      </c>
      <c r="E1004" s="388" t="s">
        <v>571</v>
      </c>
      <c r="F1004" s="388" t="s">
        <v>113</v>
      </c>
      <c r="G1004" s="388" t="s">
        <v>17</v>
      </c>
      <c r="H1004" s="388" t="s">
        <v>303</v>
      </c>
      <c r="I1004" s="388" t="s">
        <v>152</v>
      </c>
      <c r="J1004" s="388" t="s">
        <v>152</v>
      </c>
      <c r="K1004" s="400" t="s">
        <v>195</v>
      </c>
      <c r="L1004" s="388" t="s">
        <v>195</v>
      </c>
      <c r="M1004" s="403">
        <v>10020101</v>
      </c>
      <c r="N1004" s="388" t="s">
        <v>572</v>
      </c>
      <c r="O1004" s="388" t="s">
        <v>104</v>
      </c>
      <c r="P1004" s="400">
        <v>42640</v>
      </c>
      <c r="Q1004" s="400">
        <v>42643</v>
      </c>
      <c r="R1004" s="400">
        <v>42676</v>
      </c>
      <c r="S1004" s="388">
        <v>3</v>
      </c>
      <c r="T1004" s="388">
        <v>3</v>
      </c>
      <c r="U1004" s="388">
        <v>3</v>
      </c>
      <c r="V1004" s="388">
        <v>3</v>
      </c>
      <c r="W1004" s="388">
        <v>3</v>
      </c>
      <c r="X1004" s="388" t="s">
        <v>4480</v>
      </c>
      <c r="Y1004" s="401" t="s">
        <v>573</v>
      </c>
      <c r="Z1004" s="400">
        <v>41681</v>
      </c>
      <c r="AA1004" s="400">
        <v>41684</v>
      </c>
      <c r="AB1004" s="388" t="s">
        <v>572</v>
      </c>
      <c r="AC1004" s="388" t="s">
        <v>4660</v>
      </c>
      <c r="AD1004" s="388">
        <v>2</v>
      </c>
      <c r="AE1004" s="388">
        <v>2</v>
      </c>
      <c r="AF1004" s="388">
        <v>2</v>
      </c>
      <c r="AG1004" s="388" t="s">
        <v>96</v>
      </c>
      <c r="AH1004" s="388">
        <v>2</v>
      </c>
      <c r="AI1004" s="388" t="s">
        <v>139</v>
      </c>
    </row>
    <row r="1005" spans="1:35" ht="12.75" customHeight="1" x14ac:dyDescent="0.2">
      <c r="A1005" s="397" t="str">
        <f t="shared" si="15"/>
        <v>Ofsted Webpage</v>
      </c>
      <c r="B1005" s="388">
        <v>133812</v>
      </c>
      <c r="C1005" s="388">
        <v>108196</v>
      </c>
      <c r="D1005" s="388">
        <v>10007143</v>
      </c>
      <c r="E1005" s="388" t="s">
        <v>1477</v>
      </c>
      <c r="F1005" s="388" t="s">
        <v>113</v>
      </c>
      <c r="G1005" s="388" t="s">
        <v>17</v>
      </c>
      <c r="H1005" s="388" t="s">
        <v>442</v>
      </c>
      <c r="I1005" s="388" t="s">
        <v>92</v>
      </c>
      <c r="J1005" s="388" t="s">
        <v>93</v>
      </c>
      <c r="K1005" s="400">
        <v>42312</v>
      </c>
      <c r="L1005" s="388">
        <v>1</v>
      </c>
      <c r="M1005" s="403" t="s">
        <v>4694</v>
      </c>
      <c r="N1005" s="388" t="s">
        <v>4695</v>
      </c>
      <c r="O1005" s="388" t="s">
        <v>104</v>
      </c>
      <c r="P1005" s="400">
        <v>39631</v>
      </c>
      <c r="Q1005" s="400">
        <v>39633</v>
      </c>
      <c r="R1005" s="400">
        <v>39675</v>
      </c>
      <c r="S1005" s="388">
        <v>2</v>
      </c>
      <c r="T1005" s="388">
        <v>3</v>
      </c>
      <c r="U1005" s="388">
        <v>2</v>
      </c>
      <c r="V1005" s="388" t="s">
        <v>96</v>
      </c>
      <c r="W1005" s="388">
        <v>2</v>
      </c>
      <c r="X1005" s="388" t="s">
        <v>96</v>
      </c>
      <c r="Y1005" s="401" t="s">
        <v>195</v>
      </c>
      <c r="Z1005" s="400" t="s">
        <v>195</v>
      </c>
      <c r="AA1005" s="400" t="s">
        <v>195</v>
      </c>
      <c r="AB1005" s="388" t="s">
        <v>195</v>
      </c>
      <c r="AC1005" s="388" t="s">
        <v>195</v>
      </c>
      <c r="AD1005" s="388" t="s">
        <v>195</v>
      </c>
      <c r="AE1005" s="388" t="s">
        <v>195</v>
      </c>
      <c r="AF1005" s="388" t="s">
        <v>195</v>
      </c>
      <c r="AG1005" s="388" t="s">
        <v>195</v>
      </c>
      <c r="AH1005" s="388" t="s">
        <v>195</v>
      </c>
      <c r="AI1005" s="388" t="s">
        <v>4479</v>
      </c>
    </row>
    <row r="1006" spans="1:35" ht="12.75" customHeight="1" x14ac:dyDescent="0.2">
      <c r="A1006" s="397" t="str">
        <f t="shared" si="15"/>
        <v>Ofsted Webpage</v>
      </c>
      <c r="B1006" s="388">
        <v>133814</v>
      </c>
      <c r="C1006" s="388">
        <v>108237</v>
      </c>
      <c r="D1006" s="388">
        <v>10007144</v>
      </c>
      <c r="E1006" s="388" t="s">
        <v>4696</v>
      </c>
      <c r="F1006" s="388" t="s">
        <v>113</v>
      </c>
      <c r="G1006" s="388" t="s">
        <v>17</v>
      </c>
      <c r="H1006" s="388" t="s">
        <v>447</v>
      </c>
      <c r="I1006" s="388" t="s">
        <v>115</v>
      </c>
      <c r="J1006" s="388" t="s">
        <v>115</v>
      </c>
      <c r="K1006" s="400" t="s">
        <v>195</v>
      </c>
      <c r="L1006" s="388" t="s">
        <v>195</v>
      </c>
      <c r="M1006" s="403" t="s">
        <v>195</v>
      </c>
      <c r="N1006" s="388" t="s">
        <v>195</v>
      </c>
      <c r="O1006" s="388" t="s">
        <v>195</v>
      </c>
      <c r="P1006" s="400" t="s">
        <v>195</v>
      </c>
      <c r="Q1006" s="400" t="s">
        <v>195</v>
      </c>
      <c r="R1006" s="400" t="s">
        <v>195</v>
      </c>
      <c r="S1006" s="388" t="s">
        <v>195</v>
      </c>
      <c r="T1006" s="388" t="s">
        <v>195</v>
      </c>
      <c r="U1006" s="388" t="s">
        <v>195</v>
      </c>
      <c r="V1006" s="388" t="s">
        <v>195</v>
      </c>
      <c r="W1006" s="388" t="s">
        <v>195</v>
      </c>
      <c r="X1006" s="388" t="s">
        <v>195</v>
      </c>
      <c r="Y1006" s="401" t="s">
        <v>195</v>
      </c>
      <c r="Z1006" s="400" t="s">
        <v>195</v>
      </c>
      <c r="AA1006" s="400" t="s">
        <v>195</v>
      </c>
      <c r="AB1006" s="388" t="s">
        <v>195</v>
      </c>
      <c r="AC1006" s="388" t="s">
        <v>195</v>
      </c>
      <c r="AD1006" s="388" t="s">
        <v>195</v>
      </c>
      <c r="AE1006" s="388" t="s">
        <v>195</v>
      </c>
      <c r="AF1006" s="388" t="s">
        <v>195</v>
      </c>
      <c r="AG1006" s="388" t="s">
        <v>195</v>
      </c>
      <c r="AH1006" s="388" t="s">
        <v>195</v>
      </c>
      <c r="AI1006" s="388" t="s">
        <v>195</v>
      </c>
    </row>
    <row r="1007" spans="1:35" ht="12.75" customHeight="1" x14ac:dyDescent="0.2">
      <c r="A1007" s="397" t="str">
        <f t="shared" si="15"/>
        <v>Ofsted Webpage</v>
      </c>
      <c r="B1007" s="388">
        <v>133816</v>
      </c>
      <c r="C1007" s="405">
        <v>108249</v>
      </c>
      <c r="D1007" s="388">
        <v>10004048</v>
      </c>
      <c r="E1007" s="406" t="s">
        <v>5983</v>
      </c>
      <c r="F1007" s="388" t="s">
        <v>113</v>
      </c>
      <c r="G1007" s="388" t="s">
        <v>17</v>
      </c>
      <c r="H1007" s="388" t="s">
        <v>141</v>
      </c>
      <c r="I1007" s="388" t="s">
        <v>115</v>
      </c>
      <c r="J1007" s="388" t="s">
        <v>115</v>
      </c>
      <c r="K1007" s="400" t="s">
        <v>195</v>
      </c>
      <c r="L1007" s="404" t="s">
        <v>195</v>
      </c>
      <c r="M1007" s="388" t="s">
        <v>195</v>
      </c>
      <c r="N1007" s="388" t="s">
        <v>195</v>
      </c>
      <c r="O1007" s="388" t="s">
        <v>195</v>
      </c>
      <c r="P1007" s="400" t="s">
        <v>195</v>
      </c>
      <c r="Q1007" s="400" t="s">
        <v>195</v>
      </c>
      <c r="R1007" s="400" t="s">
        <v>195</v>
      </c>
      <c r="S1007" s="388" t="s">
        <v>195</v>
      </c>
      <c r="T1007" s="388" t="s">
        <v>195</v>
      </c>
      <c r="U1007" s="388" t="s">
        <v>195</v>
      </c>
      <c r="V1007" s="388" t="s">
        <v>195</v>
      </c>
      <c r="W1007" s="388" t="s">
        <v>195</v>
      </c>
      <c r="X1007" s="388" t="s">
        <v>195</v>
      </c>
      <c r="Y1007" s="388" t="s">
        <v>195</v>
      </c>
      <c r="Z1007" s="400" t="s">
        <v>195</v>
      </c>
      <c r="AA1007" s="400" t="s">
        <v>195</v>
      </c>
      <c r="AB1007" s="388" t="s">
        <v>195</v>
      </c>
      <c r="AC1007" s="388" t="s">
        <v>195</v>
      </c>
      <c r="AD1007" s="388" t="s">
        <v>195</v>
      </c>
      <c r="AE1007" s="388" t="s">
        <v>195</v>
      </c>
      <c r="AF1007" s="388" t="s">
        <v>195</v>
      </c>
      <c r="AG1007" s="388" t="s">
        <v>195</v>
      </c>
      <c r="AH1007" s="388" t="s">
        <v>195</v>
      </c>
      <c r="AI1007" s="388" t="s">
        <v>195</v>
      </c>
    </row>
    <row r="1008" spans="1:35" ht="12.75" customHeight="1" x14ac:dyDescent="0.2">
      <c r="A1008" s="397" t="str">
        <f t="shared" si="15"/>
        <v>Ofsted Webpage</v>
      </c>
      <c r="B1008" s="388">
        <v>133817</v>
      </c>
      <c r="C1008" s="388">
        <v>125070</v>
      </c>
      <c r="D1008" s="388">
        <v>10007792</v>
      </c>
      <c r="E1008" s="388" t="s">
        <v>4698</v>
      </c>
      <c r="F1008" s="388" t="s">
        <v>113</v>
      </c>
      <c r="G1008" s="388" t="s">
        <v>17</v>
      </c>
      <c r="H1008" s="388" t="s">
        <v>252</v>
      </c>
      <c r="I1008" s="388" t="s">
        <v>155</v>
      </c>
      <c r="J1008" s="388" t="s">
        <v>155</v>
      </c>
      <c r="K1008" s="400" t="s">
        <v>195</v>
      </c>
      <c r="L1008" s="388" t="s">
        <v>195</v>
      </c>
      <c r="M1008" s="403" t="s">
        <v>195</v>
      </c>
      <c r="N1008" s="388" t="s">
        <v>195</v>
      </c>
      <c r="O1008" s="388" t="s">
        <v>195</v>
      </c>
      <c r="P1008" s="400" t="s">
        <v>195</v>
      </c>
      <c r="Q1008" s="400" t="s">
        <v>195</v>
      </c>
      <c r="R1008" s="400" t="s">
        <v>195</v>
      </c>
      <c r="S1008" s="388" t="s">
        <v>195</v>
      </c>
      <c r="T1008" s="388" t="s">
        <v>195</v>
      </c>
      <c r="U1008" s="388" t="s">
        <v>195</v>
      </c>
      <c r="V1008" s="388" t="s">
        <v>195</v>
      </c>
      <c r="W1008" s="388" t="s">
        <v>195</v>
      </c>
      <c r="X1008" s="388" t="s">
        <v>195</v>
      </c>
      <c r="Y1008" s="401" t="s">
        <v>195</v>
      </c>
      <c r="Z1008" s="400" t="s">
        <v>195</v>
      </c>
      <c r="AA1008" s="400" t="s">
        <v>195</v>
      </c>
      <c r="AB1008" s="388" t="s">
        <v>195</v>
      </c>
      <c r="AC1008" s="388" t="s">
        <v>195</v>
      </c>
      <c r="AD1008" s="388" t="s">
        <v>195</v>
      </c>
      <c r="AE1008" s="388" t="s">
        <v>195</v>
      </c>
      <c r="AF1008" s="388" t="s">
        <v>195</v>
      </c>
      <c r="AG1008" s="388" t="s">
        <v>195</v>
      </c>
      <c r="AH1008" s="388" t="s">
        <v>195</v>
      </c>
      <c r="AI1008" s="388" t="s">
        <v>195</v>
      </c>
    </row>
    <row r="1009" spans="1:35" ht="12.75" customHeight="1" x14ac:dyDescent="0.2">
      <c r="A1009" s="397" t="str">
        <f t="shared" si="15"/>
        <v>Ofsted Webpage</v>
      </c>
      <c r="B1009" s="388">
        <v>133818</v>
      </c>
      <c r="C1009" s="388">
        <v>108251</v>
      </c>
      <c r="D1009" s="388">
        <v>10007145</v>
      </c>
      <c r="E1009" s="388" t="s">
        <v>4699</v>
      </c>
      <c r="F1009" s="388" t="s">
        <v>113</v>
      </c>
      <c r="G1009" s="388" t="s">
        <v>17</v>
      </c>
      <c r="H1009" s="388" t="s">
        <v>340</v>
      </c>
      <c r="I1009" s="388" t="s">
        <v>155</v>
      </c>
      <c r="J1009" s="388" t="s">
        <v>155</v>
      </c>
      <c r="K1009" s="400" t="s">
        <v>195</v>
      </c>
      <c r="L1009" s="388" t="s">
        <v>195</v>
      </c>
      <c r="M1009" s="403" t="s">
        <v>195</v>
      </c>
      <c r="N1009" s="388" t="s">
        <v>195</v>
      </c>
      <c r="O1009" s="388" t="s">
        <v>195</v>
      </c>
      <c r="P1009" s="400" t="s">
        <v>195</v>
      </c>
      <c r="Q1009" s="400" t="s">
        <v>195</v>
      </c>
      <c r="R1009" s="400" t="s">
        <v>195</v>
      </c>
      <c r="S1009" s="388" t="s">
        <v>195</v>
      </c>
      <c r="T1009" s="388" t="s">
        <v>195</v>
      </c>
      <c r="U1009" s="388" t="s">
        <v>195</v>
      </c>
      <c r="V1009" s="388" t="s">
        <v>195</v>
      </c>
      <c r="W1009" s="388" t="s">
        <v>195</v>
      </c>
      <c r="X1009" s="388" t="s">
        <v>195</v>
      </c>
      <c r="Y1009" s="401" t="s">
        <v>195</v>
      </c>
      <c r="Z1009" s="400" t="s">
        <v>195</v>
      </c>
      <c r="AA1009" s="400" t="s">
        <v>195</v>
      </c>
      <c r="AB1009" s="388" t="s">
        <v>195</v>
      </c>
      <c r="AC1009" s="388" t="s">
        <v>195</v>
      </c>
      <c r="AD1009" s="388" t="s">
        <v>195</v>
      </c>
      <c r="AE1009" s="388" t="s">
        <v>195</v>
      </c>
      <c r="AF1009" s="388" t="s">
        <v>195</v>
      </c>
      <c r="AG1009" s="388" t="s">
        <v>195</v>
      </c>
      <c r="AH1009" s="388" t="s">
        <v>195</v>
      </c>
      <c r="AI1009" s="388" t="s">
        <v>195</v>
      </c>
    </row>
    <row r="1010" spans="1:35" ht="12.75" customHeight="1" x14ac:dyDescent="0.2">
      <c r="A1010" s="397" t="str">
        <f t="shared" si="15"/>
        <v>Ofsted Webpage</v>
      </c>
      <c r="B1010" s="388">
        <v>133821</v>
      </c>
      <c r="C1010" s="388">
        <v>108241</v>
      </c>
      <c r="D1010" s="388">
        <v>10006427</v>
      </c>
      <c r="E1010" s="388" t="s">
        <v>1479</v>
      </c>
      <c r="F1010" s="388" t="s">
        <v>113</v>
      </c>
      <c r="G1010" s="388" t="s">
        <v>17</v>
      </c>
      <c r="H1010" s="388" t="s">
        <v>374</v>
      </c>
      <c r="I1010" s="388" t="s">
        <v>177</v>
      </c>
      <c r="J1010" s="388" t="s">
        <v>177</v>
      </c>
      <c r="K1010" s="400">
        <v>42383</v>
      </c>
      <c r="L1010" s="388">
        <v>1</v>
      </c>
      <c r="M1010" s="403" t="s">
        <v>4684</v>
      </c>
      <c r="N1010" s="388" t="s">
        <v>4678</v>
      </c>
      <c r="O1010" s="388" t="s">
        <v>104</v>
      </c>
      <c r="P1010" s="400">
        <v>40861</v>
      </c>
      <c r="Q1010" s="400">
        <v>40865</v>
      </c>
      <c r="R1010" s="400">
        <v>40900</v>
      </c>
      <c r="S1010" s="388">
        <v>2</v>
      </c>
      <c r="T1010" s="388">
        <v>2</v>
      </c>
      <c r="U1010" s="388">
        <v>2</v>
      </c>
      <c r="V1010" s="388" t="s">
        <v>96</v>
      </c>
      <c r="W1010" s="388">
        <v>2</v>
      </c>
      <c r="X1010" s="388" t="s">
        <v>96</v>
      </c>
      <c r="Y1010" s="401" t="s">
        <v>195</v>
      </c>
      <c r="Z1010" s="400" t="s">
        <v>195</v>
      </c>
      <c r="AA1010" s="400" t="s">
        <v>195</v>
      </c>
      <c r="AB1010" s="388" t="s">
        <v>195</v>
      </c>
      <c r="AC1010" s="388" t="s">
        <v>195</v>
      </c>
      <c r="AD1010" s="388" t="s">
        <v>195</v>
      </c>
      <c r="AE1010" s="388" t="s">
        <v>195</v>
      </c>
      <c r="AF1010" s="388" t="s">
        <v>195</v>
      </c>
      <c r="AG1010" s="388" t="s">
        <v>195</v>
      </c>
      <c r="AH1010" s="388" t="s">
        <v>195</v>
      </c>
      <c r="AI1010" s="388" t="s">
        <v>4479</v>
      </c>
    </row>
    <row r="1011" spans="1:35" ht="12.75" customHeight="1" x14ac:dyDescent="0.2">
      <c r="A1011" s="397" t="str">
        <f t="shared" si="15"/>
        <v>Ofsted Webpage</v>
      </c>
      <c r="B1011" s="388">
        <v>133822</v>
      </c>
      <c r="C1011" s="405">
        <v>108239</v>
      </c>
      <c r="D1011" s="388">
        <v>10007148</v>
      </c>
      <c r="E1011" s="406" t="s">
        <v>5985</v>
      </c>
      <c r="F1011" s="388" t="s">
        <v>113</v>
      </c>
      <c r="G1011" s="388" t="s">
        <v>17</v>
      </c>
      <c r="H1011" s="388" t="s">
        <v>806</v>
      </c>
      <c r="I1011" s="388" t="s">
        <v>186</v>
      </c>
      <c r="J1011" s="388" t="s">
        <v>93</v>
      </c>
      <c r="K1011" s="400" t="s">
        <v>195</v>
      </c>
      <c r="L1011" s="404" t="s">
        <v>195</v>
      </c>
      <c r="M1011" s="388" t="s">
        <v>195</v>
      </c>
      <c r="N1011" s="388" t="s">
        <v>195</v>
      </c>
      <c r="O1011" s="388" t="s">
        <v>195</v>
      </c>
      <c r="P1011" s="400" t="s">
        <v>195</v>
      </c>
      <c r="Q1011" s="400" t="s">
        <v>195</v>
      </c>
      <c r="R1011" s="400" t="s">
        <v>195</v>
      </c>
      <c r="S1011" s="388" t="s">
        <v>195</v>
      </c>
      <c r="T1011" s="388" t="s">
        <v>195</v>
      </c>
      <c r="U1011" s="388" t="s">
        <v>195</v>
      </c>
      <c r="V1011" s="388" t="s">
        <v>195</v>
      </c>
      <c r="W1011" s="388" t="s">
        <v>195</v>
      </c>
      <c r="X1011" s="388" t="s">
        <v>195</v>
      </c>
      <c r="Y1011" s="388" t="s">
        <v>195</v>
      </c>
      <c r="Z1011" s="400" t="s">
        <v>195</v>
      </c>
      <c r="AA1011" s="400" t="s">
        <v>195</v>
      </c>
      <c r="AB1011" s="388" t="s">
        <v>195</v>
      </c>
      <c r="AC1011" s="388" t="s">
        <v>195</v>
      </c>
      <c r="AD1011" s="388" t="s">
        <v>195</v>
      </c>
      <c r="AE1011" s="388" t="s">
        <v>195</v>
      </c>
      <c r="AF1011" s="388" t="s">
        <v>195</v>
      </c>
      <c r="AG1011" s="388" t="s">
        <v>195</v>
      </c>
      <c r="AH1011" s="388" t="s">
        <v>195</v>
      </c>
      <c r="AI1011" s="388" t="s">
        <v>195</v>
      </c>
    </row>
    <row r="1012" spans="1:35" ht="12.75" customHeight="1" x14ac:dyDescent="0.2">
      <c r="A1012" s="397" t="str">
        <f t="shared" si="15"/>
        <v>Ofsted Webpage</v>
      </c>
      <c r="B1012" s="388">
        <v>133823</v>
      </c>
      <c r="C1012" s="388">
        <v>108245</v>
      </c>
      <c r="D1012" s="388">
        <v>10000975</v>
      </c>
      <c r="E1012" s="388" t="s">
        <v>3914</v>
      </c>
      <c r="F1012" s="388" t="s">
        <v>113</v>
      </c>
      <c r="G1012" s="388" t="s">
        <v>17</v>
      </c>
      <c r="H1012" s="388" t="s">
        <v>176</v>
      </c>
      <c r="I1012" s="388" t="s">
        <v>177</v>
      </c>
      <c r="J1012" s="388" t="s">
        <v>177</v>
      </c>
      <c r="K1012" s="400">
        <v>43026</v>
      </c>
      <c r="L1012" s="388">
        <v>1</v>
      </c>
      <c r="M1012" s="403" t="s">
        <v>3915</v>
      </c>
      <c r="N1012" s="388" t="s">
        <v>572</v>
      </c>
      <c r="O1012" s="388" t="s">
        <v>104</v>
      </c>
      <c r="P1012" s="400">
        <v>41205</v>
      </c>
      <c r="Q1012" s="400">
        <v>41208</v>
      </c>
      <c r="R1012" s="400">
        <v>41243</v>
      </c>
      <c r="S1012" s="388">
        <v>2</v>
      </c>
      <c r="T1012" s="388">
        <v>3</v>
      </c>
      <c r="U1012" s="388">
        <v>2</v>
      </c>
      <c r="V1012" s="388" t="s">
        <v>96</v>
      </c>
      <c r="W1012" s="388">
        <v>2</v>
      </c>
      <c r="X1012" s="388" t="s">
        <v>96</v>
      </c>
      <c r="Y1012" s="401" t="s">
        <v>195</v>
      </c>
      <c r="Z1012" s="400" t="s">
        <v>195</v>
      </c>
      <c r="AA1012" s="400" t="s">
        <v>195</v>
      </c>
      <c r="AB1012" s="388" t="s">
        <v>195</v>
      </c>
      <c r="AC1012" s="388" t="s">
        <v>195</v>
      </c>
      <c r="AD1012" s="388" t="s">
        <v>195</v>
      </c>
      <c r="AE1012" s="388" t="s">
        <v>195</v>
      </c>
      <c r="AF1012" s="388" t="s">
        <v>195</v>
      </c>
      <c r="AG1012" s="388" t="s">
        <v>195</v>
      </c>
      <c r="AH1012" s="388" t="s">
        <v>195</v>
      </c>
      <c r="AI1012" s="388" t="s">
        <v>4479</v>
      </c>
    </row>
    <row r="1013" spans="1:35" ht="12.75" customHeight="1" x14ac:dyDescent="0.2">
      <c r="A1013" s="397" t="str">
        <f t="shared" si="15"/>
        <v>Ofsted Webpage</v>
      </c>
      <c r="B1013" s="388">
        <v>133824</v>
      </c>
      <c r="C1013" s="388">
        <v>116782</v>
      </c>
      <c r="D1013" s="388">
        <v>10007149</v>
      </c>
      <c r="E1013" s="388" t="s">
        <v>4702</v>
      </c>
      <c r="F1013" s="388" t="s">
        <v>113</v>
      </c>
      <c r="G1013" s="388" t="s">
        <v>17</v>
      </c>
      <c r="H1013" s="388" t="s">
        <v>379</v>
      </c>
      <c r="I1013" s="388" t="s">
        <v>186</v>
      </c>
      <c r="J1013" s="388" t="s">
        <v>93</v>
      </c>
      <c r="K1013" s="400" t="s">
        <v>195</v>
      </c>
      <c r="L1013" s="388" t="s">
        <v>195</v>
      </c>
      <c r="M1013" s="403" t="s">
        <v>195</v>
      </c>
      <c r="N1013" s="388" t="s">
        <v>195</v>
      </c>
      <c r="O1013" s="388" t="s">
        <v>195</v>
      </c>
      <c r="P1013" s="400" t="s">
        <v>195</v>
      </c>
      <c r="Q1013" s="400" t="s">
        <v>195</v>
      </c>
      <c r="R1013" s="400" t="s">
        <v>195</v>
      </c>
      <c r="S1013" s="388" t="s">
        <v>195</v>
      </c>
      <c r="T1013" s="388" t="s">
        <v>195</v>
      </c>
      <c r="U1013" s="388" t="s">
        <v>195</v>
      </c>
      <c r="V1013" s="388" t="s">
        <v>195</v>
      </c>
      <c r="W1013" s="388" t="s">
        <v>195</v>
      </c>
      <c r="X1013" s="388" t="s">
        <v>195</v>
      </c>
      <c r="Y1013" s="401" t="s">
        <v>195</v>
      </c>
      <c r="Z1013" s="400" t="s">
        <v>195</v>
      </c>
      <c r="AA1013" s="400" t="s">
        <v>195</v>
      </c>
      <c r="AB1013" s="388" t="s">
        <v>195</v>
      </c>
      <c r="AC1013" s="388" t="s">
        <v>195</v>
      </c>
      <c r="AD1013" s="388" t="s">
        <v>195</v>
      </c>
      <c r="AE1013" s="388" t="s">
        <v>195</v>
      </c>
      <c r="AF1013" s="388" t="s">
        <v>195</v>
      </c>
      <c r="AG1013" s="388" t="s">
        <v>195</v>
      </c>
      <c r="AH1013" s="388" t="s">
        <v>195</v>
      </c>
      <c r="AI1013" s="388" t="s">
        <v>195</v>
      </c>
    </row>
    <row r="1014" spans="1:35" ht="12.75" customHeight="1" x14ac:dyDescent="0.2">
      <c r="A1014" s="397" t="str">
        <f t="shared" si="15"/>
        <v>Ofsted Webpage</v>
      </c>
      <c r="B1014" s="388">
        <v>133825</v>
      </c>
      <c r="C1014" s="388">
        <v>108267</v>
      </c>
      <c r="D1014" s="388">
        <v>10003678</v>
      </c>
      <c r="E1014" s="388" t="s">
        <v>2154</v>
      </c>
      <c r="F1014" s="388" t="s">
        <v>113</v>
      </c>
      <c r="G1014" s="388" t="s">
        <v>17</v>
      </c>
      <c r="H1014" s="388" t="s">
        <v>1250</v>
      </c>
      <c r="I1014" s="388" t="s">
        <v>115</v>
      </c>
      <c r="J1014" s="388" t="s">
        <v>115</v>
      </c>
      <c r="K1014" s="400" t="s">
        <v>195</v>
      </c>
      <c r="L1014" s="388" t="s">
        <v>195</v>
      </c>
      <c r="M1014" s="403" t="s">
        <v>2156</v>
      </c>
      <c r="N1014" s="388" t="s">
        <v>572</v>
      </c>
      <c r="O1014" s="388" t="s">
        <v>104</v>
      </c>
      <c r="P1014" s="400">
        <v>42024</v>
      </c>
      <c r="Q1014" s="400">
        <v>42027</v>
      </c>
      <c r="R1014" s="400">
        <v>42065</v>
      </c>
      <c r="S1014" s="388">
        <v>1</v>
      </c>
      <c r="T1014" s="388">
        <v>1</v>
      </c>
      <c r="U1014" s="388">
        <v>1</v>
      </c>
      <c r="V1014" s="388" t="s">
        <v>96</v>
      </c>
      <c r="W1014" s="388">
        <v>1</v>
      </c>
      <c r="X1014" s="388" t="s">
        <v>96</v>
      </c>
      <c r="Y1014" s="401" t="s">
        <v>195</v>
      </c>
      <c r="Z1014" s="400" t="s">
        <v>195</v>
      </c>
      <c r="AA1014" s="400" t="s">
        <v>195</v>
      </c>
      <c r="AB1014" s="388" t="s">
        <v>195</v>
      </c>
      <c r="AC1014" s="388" t="s">
        <v>195</v>
      </c>
      <c r="AD1014" s="388" t="s">
        <v>195</v>
      </c>
      <c r="AE1014" s="388" t="s">
        <v>195</v>
      </c>
      <c r="AF1014" s="388" t="s">
        <v>195</v>
      </c>
      <c r="AG1014" s="388" t="s">
        <v>195</v>
      </c>
      <c r="AH1014" s="388" t="s">
        <v>195</v>
      </c>
      <c r="AI1014" s="388" t="s">
        <v>4479</v>
      </c>
    </row>
    <row r="1015" spans="1:35" ht="12.75" customHeight="1" x14ac:dyDescent="0.2">
      <c r="A1015" s="397" t="str">
        <f t="shared" si="15"/>
        <v>Ofsted Webpage</v>
      </c>
      <c r="B1015" s="388">
        <v>133827</v>
      </c>
      <c r="C1015" s="388">
        <v>108230</v>
      </c>
      <c r="D1015" s="388">
        <v>10003957</v>
      </c>
      <c r="E1015" s="388" t="s">
        <v>4670</v>
      </c>
      <c r="F1015" s="388" t="s">
        <v>113</v>
      </c>
      <c r="G1015" s="388" t="s">
        <v>17</v>
      </c>
      <c r="H1015" s="388" t="s">
        <v>130</v>
      </c>
      <c r="I1015" s="388" t="s">
        <v>131</v>
      </c>
      <c r="J1015" s="388" t="s">
        <v>131</v>
      </c>
      <c r="K1015" s="400" t="s">
        <v>195</v>
      </c>
      <c r="L1015" s="388" t="s">
        <v>195</v>
      </c>
      <c r="M1015" s="403" t="s">
        <v>195</v>
      </c>
      <c r="N1015" s="388" t="s">
        <v>195</v>
      </c>
      <c r="O1015" s="388" t="s">
        <v>195</v>
      </c>
      <c r="P1015" s="400" t="s">
        <v>195</v>
      </c>
      <c r="Q1015" s="400" t="s">
        <v>195</v>
      </c>
      <c r="R1015" s="400" t="s">
        <v>195</v>
      </c>
      <c r="S1015" s="388" t="s">
        <v>195</v>
      </c>
      <c r="T1015" s="388" t="s">
        <v>195</v>
      </c>
      <c r="U1015" s="388" t="s">
        <v>195</v>
      </c>
      <c r="V1015" s="388" t="s">
        <v>195</v>
      </c>
      <c r="W1015" s="388" t="s">
        <v>195</v>
      </c>
      <c r="X1015" s="388" t="s">
        <v>195</v>
      </c>
      <c r="Y1015" s="401" t="s">
        <v>195</v>
      </c>
      <c r="Z1015" s="400" t="s">
        <v>195</v>
      </c>
      <c r="AA1015" s="400" t="s">
        <v>195</v>
      </c>
      <c r="AB1015" s="388" t="s">
        <v>195</v>
      </c>
      <c r="AC1015" s="388" t="s">
        <v>195</v>
      </c>
      <c r="AD1015" s="388" t="s">
        <v>195</v>
      </c>
      <c r="AE1015" s="388" t="s">
        <v>195</v>
      </c>
      <c r="AF1015" s="388" t="s">
        <v>195</v>
      </c>
      <c r="AG1015" s="388" t="s">
        <v>195</v>
      </c>
      <c r="AH1015" s="388" t="s">
        <v>195</v>
      </c>
      <c r="AI1015" s="388" t="s">
        <v>195</v>
      </c>
    </row>
    <row r="1016" spans="1:35" ht="12.75" customHeight="1" x14ac:dyDescent="0.2">
      <c r="A1016" s="397" t="str">
        <f t="shared" si="15"/>
        <v>Ofsted Webpage</v>
      </c>
      <c r="B1016" s="388">
        <v>133833</v>
      </c>
      <c r="C1016" s="388">
        <v>108264</v>
      </c>
      <c r="D1016" s="388">
        <v>10001883</v>
      </c>
      <c r="E1016" s="388" t="s">
        <v>3060</v>
      </c>
      <c r="F1016" s="388" t="s">
        <v>113</v>
      </c>
      <c r="G1016" s="388" t="s">
        <v>17</v>
      </c>
      <c r="H1016" s="388" t="s">
        <v>278</v>
      </c>
      <c r="I1016" s="388" t="s">
        <v>152</v>
      </c>
      <c r="J1016" s="388" t="s">
        <v>152</v>
      </c>
      <c r="K1016" s="400">
        <v>43075</v>
      </c>
      <c r="L1016" s="388">
        <v>1</v>
      </c>
      <c r="M1016" s="403" t="s">
        <v>3061</v>
      </c>
      <c r="N1016" s="388" t="s">
        <v>572</v>
      </c>
      <c r="O1016" s="388" t="s">
        <v>104</v>
      </c>
      <c r="P1016" s="400">
        <v>41589</v>
      </c>
      <c r="Q1016" s="400">
        <v>41592</v>
      </c>
      <c r="R1016" s="400">
        <v>41624</v>
      </c>
      <c r="S1016" s="388">
        <v>2</v>
      </c>
      <c r="T1016" s="388">
        <v>3</v>
      </c>
      <c r="U1016" s="388">
        <v>2</v>
      </c>
      <c r="V1016" s="388" t="s">
        <v>96</v>
      </c>
      <c r="W1016" s="388">
        <v>2</v>
      </c>
      <c r="X1016" s="388" t="s">
        <v>96</v>
      </c>
      <c r="Y1016" s="401" t="s">
        <v>195</v>
      </c>
      <c r="Z1016" s="400" t="s">
        <v>195</v>
      </c>
      <c r="AA1016" s="400" t="s">
        <v>195</v>
      </c>
      <c r="AB1016" s="388" t="s">
        <v>195</v>
      </c>
      <c r="AC1016" s="388" t="s">
        <v>195</v>
      </c>
      <c r="AD1016" s="388" t="s">
        <v>195</v>
      </c>
      <c r="AE1016" s="388" t="s">
        <v>195</v>
      </c>
      <c r="AF1016" s="388" t="s">
        <v>195</v>
      </c>
      <c r="AG1016" s="388" t="s">
        <v>195</v>
      </c>
      <c r="AH1016" s="388" t="s">
        <v>195</v>
      </c>
      <c r="AI1016" s="388" t="s">
        <v>4479</v>
      </c>
    </row>
    <row r="1017" spans="1:35" ht="12.75" customHeight="1" x14ac:dyDescent="0.2">
      <c r="A1017" s="397" t="str">
        <f t="shared" si="15"/>
        <v>Ofsted Webpage</v>
      </c>
      <c r="B1017" s="388">
        <v>133834</v>
      </c>
      <c r="C1017" s="388">
        <v>108247</v>
      </c>
      <c r="D1017" s="388">
        <v>10004113</v>
      </c>
      <c r="E1017" s="388" t="s">
        <v>3917</v>
      </c>
      <c r="F1017" s="388" t="s">
        <v>113</v>
      </c>
      <c r="G1017" s="388" t="s">
        <v>17</v>
      </c>
      <c r="H1017" s="388" t="s">
        <v>386</v>
      </c>
      <c r="I1017" s="388" t="s">
        <v>152</v>
      </c>
      <c r="J1017" s="388" t="s">
        <v>152</v>
      </c>
      <c r="K1017" s="400">
        <v>43138</v>
      </c>
      <c r="L1017" s="388">
        <v>1</v>
      </c>
      <c r="M1017" s="403" t="s">
        <v>3918</v>
      </c>
      <c r="N1017" s="388" t="s">
        <v>572</v>
      </c>
      <c r="O1017" s="388" t="s">
        <v>104</v>
      </c>
      <c r="P1017" s="400">
        <v>41226</v>
      </c>
      <c r="Q1017" s="400">
        <v>41229</v>
      </c>
      <c r="R1017" s="400">
        <v>41264</v>
      </c>
      <c r="S1017" s="388">
        <v>2</v>
      </c>
      <c r="T1017" s="388">
        <v>3</v>
      </c>
      <c r="U1017" s="388">
        <v>2</v>
      </c>
      <c r="V1017" s="388" t="s">
        <v>96</v>
      </c>
      <c r="W1017" s="388">
        <v>1</v>
      </c>
      <c r="X1017" s="388" t="s">
        <v>96</v>
      </c>
      <c r="Y1017" s="401" t="s">
        <v>195</v>
      </c>
      <c r="Z1017" s="400" t="s">
        <v>195</v>
      </c>
      <c r="AA1017" s="400" t="s">
        <v>195</v>
      </c>
      <c r="AB1017" s="388" t="s">
        <v>195</v>
      </c>
      <c r="AC1017" s="388" t="s">
        <v>195</v>
      </c>
      <c r="AD1017" s="388" t="s">
        <v>195</v>
      </c>
      <c r="AE1017" s="388" t="s">
        <v>195</v>
      </c>
      <c r="AF1017" s="388" t="s">
        <v>195</v>
      </c>
      <c r="AG1017" s="388" t="s">
        <v>195</v>
      </c>
      <c r="AH1017" s="388" t="s">
        <v>195</v>
      </c>
      <c r="AI1017" s="388" t="s">
        <v>4479</v>
      </c>
    </row>
    <row r="1018" spans="1:35" ht="12.75" customHeight="1" x14ac:dyDescent="0.2">
      <c r="A1018" s="397" t="str">
        <f t="shared" si="15"/>
        <v>Ofsted Webpage</v>
      </c>
      <c r="B1018" s="388">
        <v>133835</v>
      </c>
      <c r="C1018" s="405">
        <v>125053</v>
      </c>
      <c r="D1018" s="388">
        <v>10007811</v>
      </c>
      <c r="E1018" s="406" t="s">
        <v>5982</v>
      </c>
      <c r="F1018" s="388" t="s">
        <v>113</v>
      </c>
      <c r="G1018" s="388" t="s">
        <v>17</v>
      </c>
      <c r="H1018" s="388" t="s">
        <v>223</v>
      </c>
      <c r="I1018" s="388" t="s">
        <v>152</v>
      </c>
      <c r="J1018" s="388" t="s">
        <v>152</v>
      </c>
      <c r="K1018" s="400" t="s">
        <v>195</v>
      </c>
      <c r="L1018" s="404" t="s">
        <v>195</v>
      </c>
      <c r="M1018" s="388" t="s">
        <v>195</v>
      </c>
      <c r="N1018" s="388" t="s">
        <v>195</v>
      </c>
      <c r="O1018" s="388" t="s">
        <v>195</v>
      </c>
      <c r="P1018" s="400" t="s">
        <v>195</v>
      </c>
      <c r="Q1018" s="400" t="s">
        <v>195</v>
      </c>
      <c r="R1018" s="400" t="s">
        <v>195</v>
      </c>
      <c r="S1018" s="388" t="s">
        <v>195</v>
      </c>
      <c r="T1018" s="388" t="s">
        <v>195</v>
      </c>
      <c r="U1018" s="388" t="s">
        <v>195</v>
      </c>
      <c r="V1018" s="388" t="s">
        <v>195</v>
      </c>
      <c r="W1018" s="388" t="s">
        <v>195</v>
      </c>
      <c r="X1018" s="388" t="s">
        <v>195</v>
      </c>
      <c r="Y1018" s="388" t="s">
        <v>195</v>
      </c>
      <c r="Z1018" s="400" t="s">
        <v>195</v>
      </c>
      <c r="AA1018" s="400" t="s">
        <v>195</v>
      </c>
      <c r="AB1018" s="388" t="s">
        <v>195</v>
      </c>
      <c r="AC1018" s="388" t="s">
        <v>195</v>
      </c>
      <c r="AD1018" s="388" t="s">
        <v>195</v>
      </c>
      <c r="AE1018" s="388" t="s">
        <v>195</v>
      </c>
      <c r="AF1018" s="388" t="s">
        <v>195</v>
      </c>
      <c r="AG1018" s="388" t="s">
        <v>195</v>
      </c>
      <c r="AH1018" s="388" t="s">
        <v>195</v>
      </c>
      <c r="AI1018" s="388" t="s">
        <v>195</v>
      </c>
    </row>
    <row r="1019" spans="1:35" ht="12.75" customHeight="1" x14ac:dyDescent="0.2">
      <c r="A1019" s="397" t="str">
        <f t="shared" si="15"/>
        <v>Ofsted Webpage</v>
      </c>
      <c r="B1019" s="388">
        <v>133836</v>
      </c>
      <c r="C1019" s="388">
        <v>111634</v>
      </c>
      <c r="D1019" s="388">
        <v>10007151</v>
      </c>
      <c r="E1019" s="388" t="s">
        <v>3063</v>
      </c>
      <c r="F1019" s="388" t="s">
        <v>113</v>
      </c>
      <c r="G1019" s="388" t="s">
        <v>17</v>
      </c>
      <c r="H1019" s="388" t="s">
        <v>223</v>
      </c>
      <c r="I1019" s="388" t="s">
        <v>152</v>
      </c>
      <c r="J1019" s="388" t="s">
        <v>152</v>
      </c>
      <c r="K1019" s="400">
        <v>43117</v>
      </c>
      <c r="L1019" s="388">
        <v>1</v>
      </c>
      <c r="M1019" s="403" t="s">
        <v>3064</v>
      </c>
      <c r="N1019" s="388" t="s">
        <v>572</v>
      </c>
      <c r="O1019" s="388" t="s">
        <v>104</v>
      </c>
      <c r="P1019" s="400">
        <v>41674</v>
      </c>
      <c r="Q1019" s="400">
        <v>41677</v>
      </c>
      <c r="R1019" s="400">
        <v>41711</v>
      </c>
      <c r="S1019" s="388">
        <v>2</v>
      </c>
      <c r="T1019" s="388">
        <v>2</v>
      </c>
      <c r="U1019" s="388">
        <v>2</v>
      </c>
      <c r="V1019" s="388" t="s">
        <v>96</v>
      </c>
      <c r="W1019" s="388">
        <v>2</v>
      </c>
      <c r="X1019" s="388" t="s">
        <v>96</v>
      </c>
      <c r="Y1019" s="401" t="s">
        <v>4705</v>
      </c>
      <c r="Z1019" s="400">
        <v>39888</v>
      </c>
      <c r="AA1019" s="400">
        <v>39892</v>
      </c>
      <c r="AB1019" s="388" t="s">
        <v>4669</v>
      </c>
      <c r="AC1019" s="388" t="s">
        <v>4660</v>
      </c>
      <c r="AD1019" s="388">
        <v>3</v>
      </c>
      <c r="AE1019" s="388">
        <v>4</v>
      </c>
      <c r="AF1019" s="388">
        <v>3</v>
      </c>
      <c r="AG1019" s="388" t="s">
        <v>96</v>
      </c>
      <c r="AH1019" s="388">
        <v>3</v>
      </c>
      <c r="AI1019" s="388" t="s">
        <v>118</v>
      </c>
    </row>
    <row r="1020" spans="1:35" ht="12.75" customHeight="1" x14ac:dyDescent="0.2">
      <c r="A1020" s="397" t="str">
        <f t="shared" si="15"/>
        <v>Ofsted Webpage</v>
      </c>
      <c r="B1020" s="388">
        <v>133839</v>
      </c>
      <c r="C1020" s="388">
        <v>125067</v>
      </c>
      <c r="D1020" s="388">
        <v>10007795</v>
      </c>
      <c r="E1020" s="388" t="s">
        <v>4704</v>
      </c>
      <c r="F1020" s="388" t="s">
        <v>113</v>
      </c>
      <c r="G1020" s="388" t="s">
        <v>17</v>
      </c>
      <c r="H1020" s="388" t="s">
        <v>207</v>
      </c>
      <c r="I1020" s="388" t="s">
        <v>186</v>
      </c>
      <c r="J1020" s="388" t="s">
        <v>93</v>
      </c>
      <c r="K1020" s="400" t="s">
        <v>195</v>
      </c>
      <c r="L1020" s="388" t="s">
        <v>195</v>
      </c>
      <c r="M1020" s="403" t="s">
        <v>195</v>
      </c>
      <c r="N1020" s="388" t="s">
        <v>195</v>
      </c>
      <c r="O1020" s="388" t="s">
        <v>195</v>
      </c>
      <c r="P1020" s="400" t="s">
        <v>195</v>
      </c>
      <c r="Q1020" s="400" t="s">
        <v>195</v>
      </c>
      <c r="R1020" s="400" t="s">
        <v>195</v>
      </c>
      <c r="S1020" s="388" t="s">
        <v>195</v>
      </c>
      <c r="T1020" s="388" t="s">
        <v>195</v>
      </c>
      <c r="U1020" s="388" t="s">
        <v>195</v>
      </c>
      <c r="V1020" s="388" t="s">
        <v>195</v>
      </c>
      <c r="W1020" s="388" t="s">
        <v>195</v>
      </c>
      <c r="X1020" s="388" t="s">
        <v>195</v>
      </c>
      <c r="Y1020" s="401" t="s">
        <v>195</v>
      </c>
      <c r="Z1020" s="400" t="s">
        <v>195</v>
      </c>
      <c r="AA1020" s="400" t="s">
        <v>195</v>
      </c>
      <c r="AB1020" s="388" t="s">
        <v>195</v>
      </c>
      <c r="AC1020" s="388" t="s">
        <v>195</v>
      </c>
      <c r="AD1020" s="388" t="s">
        <v>195</v>
      </c>
      <c r="AE1020" s="388" t="s">
        <v>195</v>
      </c>
      <c r="AF1020" s="388" t="s">
        <v>195</v>
      </c>
      <c r="AG1020" s="388" t="s">
        <v>195</v>
      </c>
      <c r="AH1020" s="388" t="s">
        <v>195</v>
      </c>
      <c r="AI1020" s="388" t="s">
        <v>195</v>
      </c>
    </row>
    <row r="1021" spans="1:35" ht="12.75" customHeight="1" x14ac:dyDescent="0.2">
      <c r="A1021" s="397" t="str">
        <f t="shared" si="15"/>
        <v>Ofsted Webpage</v>
      </c>
      <c r="B1021" s="388">
        <v>133840</v>
      </c>
      <c r="C1021" s="388">
        <v>108246</v>
      </c>
      <c r="D1021" s="388">
        <v>10008816</v>
      </c>
      <c r="E1021" s="388" t="s">
        <v>2158</v>
      </c>
      <c r="F1021" s="388" t="s">
        <v>113</v>
      </c>
      <c r="G1021" s="388" t="s">
        <v>17</v>
      </c>
      <c r="H1021" s="388" t="s">
        <v>207</v>
      </c>
      <c r="I1021" s="388" t="s">
        <v>186</v>
      </c>
      <c r="J1021" s="388" t="s">
        <v>93</v>
      </c>
      <c r="K1021" s="400" t="s">
        <v>195</v>
      </c>
      <c r="L1021" s="388" t="s">
        <v>195</v>
      </c>
      <c r="M1021" s="403" t="s">
        <v>2159</v>
      </c>
      <c r="N1021" s="388" t="s">
        <v>572</v>
      </c>
      <c r="O1021" s="388" t="s">
        <v>104</v>
      </c>
      <c r="P1021" s="400">
        <v>41954</v>
      </c>
      <c r="Q1021" s="400">
        <v>41957</v>
      </c>
      <c r="R1021" s="400">
        <v>41990</v>
      </c>
      <c r="S1021" s="388">
        <v>1</v>
      </c>
      <c r="T1021" s="388">
        <v>1</v>
      </c>
      <c r="U1021" s="388">
        <v>1</v>
      </c>
      <c r="V1021" s="388" t="s">
        <v>96</v>
      </c>
      <c r="W1021" s="388">
        <v>1</v>
      </c>
      <c r="X1021" s="388" t="s">
        <v>96</v>
      </c>
      <c r="Y1021" s="401" t="s">
        <v>195</v>
      </c>
      <c r="Z1021" s="400" t="s">
        <v>195</v>
      </c>
      <c r="AA1021" s="400" t="s">
        <v>195</v>
      </c>
      <c r="AB1021" s="388" t="s">
        <v>195</v>
      </c>
      <c r="AC1021" s="388" t="s">
        <v>195</v>
      </c>
      <c r="AD1021" s="388" t="s">
        <v>195</v>
      </c>
      <c r="AE1021" s="388" t="s">
        <v>195</v>
      </c>
      <c r="AF1021" s="388" t="s">
        <v>195</v>
      </c>
      <c r="AG1021" s="388" t="s">
        <v>195</v>
      </c>
      <c r="AH1021" s="388" t="s">
        <v>195</v>
      </c>
      <c r="AI1021" s="388" t="s">
        <v>4479</v>
      </c>
    </row>
    <row r="1022" spans="1:35" ht="12.75" customHeight="1" x14ac:dyDescent="0.2">
      <c r="A1022" s="397" t="str">
        <f t="shared" si="15"/>
        <v>Ofsted Webpage</v>
      </c>
      <c r="B1022" s="388">
        <v>133841</v>
      </c>
      <c r="C1022" s="388">
        <v>108243</v>
      </c>
      <c r="D1022" s="388">
        <v>10007152</v>
      </c>
      <c r="E1022" s="388" t="s">
        <v>4685</v>
      </c>
      <c r="F1022" s="388" t="s">
        <v>113</v>
      </c>
      <c r="G1022" s="388" t="s">
        <v>17</v>
      </c>
      <c r="H1022" s="388" t="s">
        <v>1058</v>
      </c>
      <c r="I1022" s="388" t="s">
        <v>102</v>
      </c>
      <c r="J1022" s="388" t="s">
        <v>102</v>
      </c>
      <c r="K1022" s="400" t="s">
        <v>195</v>
      </c>
      <c r="L1022" s="388" t="s">
        <v>195</v>
      </c>
      <c r="M1022" s="403" t="s">
        <v>195</v>
      </c>
      <c r="N1022" s="388" t="s">
        <v>195</v>
      </c>
      <c r="O1022" s="388" t="s">
        <v>195</v>
      </c>
      <c r="P1022" s="400" t="s">
        <v>195</v>
      </c>
      <c r="Q1022" s="400" t="s">
        <v>195</v>
      </c>
      <c r="R1022" s="400" t="s">
        <v>195</v>
      </c>
      <c r="S1022" s="388" t="s">
        <v>195</v>
      </c>
      <c r="T1022" s="388" t="s">
        <v>195</v>
      </c>
      <c r="U1022" s="388" t="s">
        <v>195</v>
      </c>
      <c r="V1022" s="388" t="s">
        <v>195</v>
      </c>
      <c r="W1022" s="388" t="s">
        <v>195</v>
      </c>
      <c r="X1022" s="388" t="s">
        <v>195</v>
      </c>
      <c r="Y1022" s="401" t="s">
        <v>195</v>
      </c>
      <c r="Z1022" s="400" t="s">
        <v>195</v>
      </c>
      <c r="AA1022" s="400" t="s">
        <v>195</v>
      </c>
      <c r="AB1022" s="388" t="s">
        <v>195</v>
      </c>
      <c r="AC1022" s="388" t="s">
        <v>195</v>
      </c>
      <c r="AD1022" s="388" t="s">
        <v>195</v>
      </c>
      <c r="AE1022" s="388" t="s">
        <v>195</v>
      </c>
      <c r="AF1022" s="388" t="s">
        <v>195</v>
      </c>
      <c r="AG1022" s="388" t="s">
        <v>195</v>
      </c>
      <c r="AH1022" s="388" t="s">
        <v>195</v>
      </c>
      <c r="AI1022" s="388" t="s">
        <v>195</v>
      </c>
    </row>
    <row r="1023" spans="1:35" ht="12.75" customHeight="1" x14ac:dyDescent="0.2">
      <c r="A1023" s="397" t="str">
        <f t="shared" si="15"/>
        <v>Ofsted Webpage</v>
      </c>
      <c r="B1023" s="388">
        <v>133844</v>
      </c>
      <c r="C1023" s="388">
        <v>108252</v>
      </c>
      <c r="D1023" s="388">
        <v>10004180</v>
      </c>
      <c r="E1023" s="388" t="s">
        <v>3920</v>
      </c>
      <c r="F1023" s="388" t="s">
        <v>113</v>
      </c>
      <c r="G1023" s="388" t="s">
        <v>17</v>
      </c>
      <c r="H1023" s="388" t="s">
        <v>266</v>
      </c>
      <c r="I1023" s="388" t="s">
        <v>131</v>
      </c>
      <c r="J1023" s="388" t="s">
        <v>131</v>
      </c>
      <c r="K1023" s="400" t="s">
        <v>195</v>
      </c>
      <c r="L1023" s="388" t="s">
        <v>195</v>
      </c>
      <c r="M1023" s="403" t="s">
        <v>3921</v>
      </c>
      <c r="N1023" s="388" t="s">
        <v>572</v>
      </c>
      <c r="O1023" s="388" t="s">
        <v>104</v>
      </c>
      <c r="P1023" s="400">
        <v>41247</v>
      </c>
      <c r="Q1023" s="400">
        <v>41250</v>
      </c>
      <c r="R1023" s="400">
        <v>41284</v>
      </c>
      <c r="S1023" s="388">
        <v>1</v>
      </c>
      <c r="T1023" s="388">
        <v>2</v>
      </c>
      <c r="U1023" s="388">
        <v>1</v>
      </c>
      <c r="V1023" s="388" t="s">
        <v>96</v>
      </c>
      <c r="W1023" s="388">
        <v>1</v>
      </c>
      <c r="X1023" s="388" t="s">
        <v>96</v>
      </c>
      <c r="Y1023" s="401" t="s">
        <v>195</v>
      </c>
      <c r="Z1023" s="400" t="s">
        <v>195</v>
      </c>
      <c r="AA1023" s="400" t="s">
        <v>195</v>
      </c>
      <c r="AB1023" s="388" t="s">
        <v>195</v>
      </c>
      <c r="AC1023" s="388" t="s">
        <v>195</v>
      </c>
      <c r="AD1023" s="388" t="s">
        <v>195</v>
      </c>
      <c r="AE1023" s="388" t="s">
        <v>195</v>
      </c>
      <c r="AF1023" s="388" t="s">
        <v>195</v>
      </c>
      <c r="AG1023" s="388" t="s">
        <v>195</v>
      </c>
      <c r="AH1023" s="388" t="s">
        <v>195</v>
      </c>
      <c r="AI1023" s="388" t="s">
        <v>4479</v>
      </c>
    </row>
    <row r="1024" spans="1:35" ht="12.75" customHeight="1" x14ac:dyDescent="0.2">
      <c r="A1024" s="397" t="str">
        <f t="shared" si="15"/>
        <v>Ofsted Webpage</v>
      </c>
      <c r="B1024" s="388">
        <v>133845</v>
      </c>
      <c r="C1024" s="388">
        <v>108256</v>
      </c>
      <c r="D1024" s="388">
        <v>10007156</v>
      </c>
      <c r="E1024" s="388" t="s">
        <v>4707</v>
      </c>
      <c r="F1024" s="388" t="s">
        <v>113</v>
      </c>
      <c r="G1024" s="388" t="s">
        <v>17</v>
      </c>
      <c r="H1024" s="388" t="s">
        <v>1278</v>
      </c>
      <c r="I1024" s="388" t="s">
        <v>131</v>
      </c>
      <c r="J1024" s="388" t="s">
        <v>131</v>
      </c>
      <c r="K1024" s="400" t="s">
        <v>195</v>
      </c>
      <c r="L1024" s="388" t="s">
        <v>195</v>
      </c>
      <c r="M1024" s="403" t="s">
        <v>195</v>
      </c>
      <c r="N1024" s="388" t="s">
        <v>195</v>
      </c>
      <c r="O1024" s="388" t="s">
        <v>195</v>
      </c>
      <c r="P1024" s="400" t="s">
        <v>195</v>
      </c>
      <c r="Q1024" s="400" t="s">
        <v>195</v>
      </c>
      <c r="R1024" s="400" t="s">
        <v>195</v>
      </c>
      <c r="S1024" s="388" t="s">
        <v>195</v>
      </c>
      <c r="T1024" s="388" t="s">
        <v>195</v>
      </c>
      <c r="U1024" s="388" t="s">
        <v>195</v>
      </c>
      <c r="V1024" s="388" t="s">
        <v>195</v>
      </c>
      <c r="W1024" s="388" t="s">
        <v>195</v>
      </c>
      <c r="X1024" s="388" t="s">
        <v>195</v>
      </c>
      <c r="Y1024" s="401" t="s">
        <v>195</v>
      </c>
      <c r="Z1024" s="400" t="s">
        <v>195</v>
      </c>
      <c r="AA1024" s="400" t="s">
        <v>195</v>
      </c>
      <c r="AB1024" s="388" t="s">
        <v>195</v>
      </c>
      <c r="AC1024" s="388" t="s">
        <v>195</v>
      </c>
      <c r="AD1024" s="388" t="s">
        <v>195</v>
      </c>
      <c r="AE1024" s="388" t="s">
        <v>195</v>
      </c>
      <c r="AF1024" s="388" t="s">
        <v>195</v>
      </c>
      <c r="AG1024" s="388" t="s">
        <v>195</v>
      </c>
      <c r="AH1024" s="388" t="s">
        <v>195</v>
      </c>
      <c r="AI1024" s="388" t="s">
        <v>195</v>
      </c>
    </row>
    <row r="1025" spans="1:35" ht="12.75" customHeight="1" x14ac:dyDescent="0.2">
      <c r="A1025" s="397" t="str">
        <f t="shared" si="15"/>
        <v>Ofsted Webpage</v>
      </c>
      <c r="B1025" s="388">
        <v>133848</v>
      </c>
      <c r="C1025" s="388">
        <v>117757</v>
      </c>
      <c r="D1025" s="388">
        <v>10007822</v>
      </c>
      <c r="E1025" s="388" t="s">
        <v>4663</v>
      </c>
      <c r="F1025" s="388" t="s">
        <v>113</v>
      </c>
      <c r="G1025" s="388" t="s">
        <v>17</v>
      </c>
      <c r="H1025" s="388" t="s">
        <v>1176</v>
      </c>
      <c r="I1025" s="388" t="s">
        <v>102</v>
      </c>
      <c r="J1025" s="388" t="s">
        <v>102</v>
      </c>
      <c r="K1025" s="400" t="s">
        <v>195</v>
      </c>
      <c r="L1025" s="388" t="s">
        <v>195</v>
      </c>
      <c r="M1025" s="403" t="s">
        <v>195</v>
      </c>
      <c r="N1025" s="388" t="s">
        <v>195</v>
      </c>
      <c r="O1025" s="388" t="s">
        <v>195</v>
      </c>
      <c r="P1025" s="400" t="s">
        <v>195</v>
      </c>
      <c r="Q1025" s="400" t="s">
        <v>195</v>
      </c>
      <c r="R1025" s="400" t="s">
        <v>195</v>
      </c>
      <c r="S1025" s="388" t="s">
        <v>195</v>
      </c>
      <c r="T1025" s="388" t="s">
        <v>195</v>
      </c>
      <c r="U1025" s="388" t="s">
        <v>195</v>
      </c>
      <c r="V1025" s="388" t="s">
        <v>195</v>
      </c>
      <c r="W1025" s="388" t="s">
        <v>195</v>
      </c>
      <c r="X1025" s="388" t="s">
        <v>195</v>
      </c>
      <c r="Y1025" s="401" t="s">
        <v>195</v>
      </c>
      <c r="Z1025" s="400" t="s">
        <v>195</v>
      </c>
      <c r="AA1025" s="400" t="s">
        <v>195</v>
      </c>
      <c r="AB1025" s="388" t="s">
        <v>195</v>
      </c>
      <c r="AC1025" s="388" t="s">
        <v>195</v>
      </c>
      <c r="AD1025" s="388" t="s">
        <v>195</v>
      </c>
      <c r="AE1025" s="388" t="s">
        <v>195</v>
      </c>
      <c r="AF1025" s="388" t="s">
        <v>195</v>
      </c>
      <c r="AG1025" s="388" t="s">
        <v>195</v>
      </c>
      <c r="AH1025" s="388" t="s">
        <v>195</v>
      </c>
      <c r="AI1025" s="388" t="s">
        <v>195</v>
      </c>
    </row>
    <row r="1026" spans="1:35" ht="12.75" customHeight="1" x14ac:dyDescent="0.2">
      <c r="A1026" s="397" t="str">
        <f t="shared" si="15"/>
        <v>Ofsted Webpage</v>
      </c>
      <c r="B1026" s="388">
        <v>133849</v>
      </c>
      <c r="C1026" s="388">
        <v>124875</v>
      </c>
      <c r="D1026" s="388">
        <v>10007773</v>
      </c>
      <c r="E1026" s="388" t="s">
        <v>4683</v>
      </c>
      <c r="F1026" s="388" t="s">
        <v>113</v>
      </c>
      <c r="G1026" s="388" t="s">
        <v>17</v>
      </c>
      <c r="H1026" s="388" t="s">
        <v>595</v>
      </c>
      <c r="I1026" s="388" t="s">
        <v>177</v>
      </c>
      <c r="J1026" s="388" t="s">
        <v>177</v>
      </c>
      <c r="K1026" s="400" t="s">
        <v>195</v>
      </c>
      <c r="L1026" s="388" t="s">
        <v>195</v>
      </c>
      <c r="M1026" s="403" t="s">
        <v>195</v>
      </c>
      <c r="N1026" s="388" t="s">
        <v>195</v>
      </c>
      <c r="O1026" s="388" t="s">
        <v>195</v>
      </c>
      <c r="P1026" s="400" t="s">
        <v>195</v>
      </c>
      <c r="Q1026" s="400" t="s">
        <v>195</v>
      </c>
      <c r="R1026" s="400" t="s">
        <v>195</v>
      </c>
      <c r="S1026" s="388" t="s">
        <v>195</v>
      </c>
      <c r="T1026" s="388" t="s">
        <v>195</v>
      </c>
      <c r="U1026" s="388" t="s">
        <v>195</v>
      </c>
      <c r="V1026" s="388" t="s">
        <v>195</v>
      </c>
      <c r="W1026" s="388" t="s">
        <v>195</v>
      </c>
      <c r="X1026" s="388" t="s">
        <v>195</v>
      </c>
      <c r="Y1026" s="401" t="s">
        <v>195</v>
      </c>
      <c r="Z1026" s="400" t="s">
        <v>195</v>
      </c>
      <c r="AA1026" s="400" t="s">
        <v>195</v>
      </c>
      <c r="AB1026" s="388" t="s">
        <v>195</v>
      </c>
      <c r="AC1026" s="388" t="s">
        <v>195</v>
      </c>
      <c r="AD1026" s="388" t="s">
        <v>195</v>
      </c>
      <c r="AE1026" s="388" t="s">
        <v>195</v>
      </c>
      <c r="AF1026" s="388" t="s">
        <v>195</v>
      </c>
      <c r="AG1026" s="388" t="s">
        <v>195</v>
      </c>
      <c r="AH1026" s="388" t="s">
        <v>195</v>
      </c>
      <c r="AI1026" s="388" t="s">
        <v>195</v>
      </c>
    </row>
    <row r="1027" spans="1:35" ht="12.75" customHeight="1" x14ac:dyDescent="0.2">
      <c r="A1027" s="397" t="str">
        <f t="shared" si="15"/>
        <v>Ofsted Webpage</v>
      </c>
      <c r="B1027" s="388">
        <v>133850</v>
      </c>
      <c r="C1027" s="388">
        <v>107487</v>
      </c>
      <c r="D1027" s="388">
        <v>10004351</v>
      </c>
      <c r="E1027" s="388" t="s">
        <v>4672</v>
      </c>
      <c r="F1027" s="388" t="s">
        <v>113</v>
      </c>
      <c r="G1027" s="388" t="s">
        <v>17</v>
      </c>
      <c r="H1027" s="388" t="s">
        <v>392</v>
      </c>
      <c r="I1027" s="388" t="s">
        <v>115</v>
      </c>
      <c r="J1027" s="388" t="s">
        <v>115</v>
      </c>
      <c r="K1027" s="400" t="s">
        <v>195</v>
      </c>
      <c r="L1027" s="388" t="s">
        <v>195</v>
      </c>
      <c r="M1027" s="403" t="s">
        <v>195</v>
      </c>
      <c r="N1027" s="388" t="s">
        <v>195</v>
      </c>
      <c r="O1027" s="388" t="s">
        <v>195</v>
      </c>
      <c r="P1027" s="400" t="s">
        <v>195</v>
      </c>
      <c r="Q1027" s="400" t="s">
        <v>195</v>
      </c>
      <c r="R1027" s="400" t="s">
        <v>195</v>
      </c>
      <c r="S1027" s="388" t="s">
        <v>195</v>
      </c>
      <c r="T1027" s="388" t="s">
        <v>195</v>
      </c>
      <c r="U1027" s="388" t="s">
        <v>195</v>
      </c>
      <c r="V1027" s="388" t="s">
        <v>195</v>
      </c>
      <c r="W1027" s="388" t="s">
        <v>195</v>
      </c>
      <c r="X1027" s="388" t="s">
        <v>195</v>
      </c>
      <c r="Y1027" s="401" t="s">
        <v>195</v>
      </c>
      <c r="Z1027" s="400" t="s">
        <v>195</v>
      </c>
      <c r="AA1027" s="400" t="s">
        <v>195</v>
      </c>
      <c r="AB1027" s="388" t="s">
        <v>195</v>
      </c>
      <c r="AC1027" s="388" t="s">
        <v>195</v>
      </c>
      <c r="AD1027" s="388" t="s">
        <v>195</v>
      </c>
      <c r="AE1027" s="388" t="s">
        <v>195</v>
      </c>
      <c r="AF1027" s="388" t="s">
        <v>195</v>
      </c>
      <c r="AG1027" s="388" t="s">
        <v>195</v>
      </c>
      <c r="AH1027" s="388" t="s">
        <v>195</v>
      </c>
      <c r="AI1027" s="388" t="s">
        <v>195</v>
      </c>
    </row>
    <row r="1028" spans="1:35" ht="12.75" customHeight="1" x14ac:dyDescent="0.2">
      <c r="A1028" s="397" t="str">
        <f t="shared" si="15"/>
        <v>Ofsted Webpage</v>
      </c>
      <c r="B1028" s="388">
        <v>133855</v>
      </c>
      <c r="C1028" s="388">
        <v>108274</v>
      </c>
      <c r="D1028" s="388">
        <v>10004797</v>
      </c>
      <c r="E1028" s="388" t="s">
        <v>3066</v>
      </c>
      <c r="F1028" s="388" t="s">
        <v>113</v>
      </c>
      <c r="G1028" s="388" t="s">
        <v>17</v>
      </c>
      <c r="H1028" s="388" t="s">
        <v>202</v>
      </c>
      <c r="I1028" s="388" t="s">
        <v>152</v>
      </c>
      <c r="J1028" s="388" t="s">
        <v>152</v>
      </c>
      <c r="K1028" s="400">
        <v>43124</v>
      </c>
      <c r="L1028" s="388">
        <v>1</v>
      </c>
      <c r="M1028" s="403" t="s">
        <v>3067</v>
      </c>
      <c r="N1028" s="388" t="s">
        <v>3068</v>
      </c>
      <c r="O1028" s="388" t="s">
        <v>104</v>
      </c>
      <c r="P1028" s="400">
        <v>41716</v>
      </c>
      <c r="Q1028" s="400">
        <v>41719</v>
      </c>
      <c r="R1028" s="400">
        <v>41754</v>
      </c>
      <c r="S1028" s="388">
        <v>2</v>
      </c>
      <c r="T1028" s="388">
        <v>2</v>
      </c>
      <c r="U1028" s="388">
        <v>2</v>
      </c>
      <c r="V1028" s="388" t="s">
        <v>96</v>
      </c>
      <c r="W1028" s="388">
        <v>2</v>
      </c>
      <c r="X1028" s="388" t="s">
        <v>96</v>
      </c>
      <c r="Y1028" s="401" t="s">
        <v>3923</v>
      </c>
      <c r="Z1028" s="400">
        <v>41233</v>
      </c>
      <c r="AA1028" s="400">
        <v>41236</v>
      </c>
      <c r="AB1028" s="388" t="s">
        <v>572</v>
      </c>
      <c r="AC1028" s="388" t="s">
        <v>4660</v>
      </c>
      <c r="AD1028" s="388">
        <v>3</v>
      </c>
      <c r="AE1028" s="388">
        <v>3</v>
      </c>
      <c r="AF1028" s="388">
        <v>3</v>
      </c>
      <c r="AG1028" s="388" t="s">
        <v>96</v>
      </c>
      <c r="AH1028" s="388">
        <v>3</v>
      </c>
      <c r="AI1028" s="388" t="s">
        <v>118</v>
      </c>
    </row>
    <row r="1029" spans="1:35" ht="12.75" customHeight="1" x14ac:dyDescent="0.2">
      <c r="A1029" s="397" t="str">
        <f t="shared" ref="A1029:A1092" si="16">IF(B1029&lt;&gt;"",HYPERLINK(CONCATENATE("http://reports.ofsted.gov.uk/inspection-reports/find-inspection-report/provider/ELS/",B1029),"Ofsted Webpage"),"")</f>
        <v>Ofsted Webpage</v>
      </c>
      <c r="B1029" s="388">
        <v>133864</v>
      </c>
      <c r="C1029" s="388">
        <v>108254</v>
      </c>
      <c r="D1029" s="388">
        <v>10004930</v>
      </c>
      <c r="E1029" s="388" t="s">
        <v>3070</v>
      </c>
      <c r="F1029" s="388" t="s">
        <v>113</v>
      </c>
      <c r="G1029" s="388" t="s">
        <v>17</v>
      </c>
      <c r="H1029" s="388" t="s">
        <v>342</v>
      </c>
      <c r="I1029" s="388" t="s">
        <v>177</v>
      </c>
      <c r="J1029" s="388" t="s">
        <v>177</v>
      </c>
      <c r="K1029" s="400">
        <v>43125</v>
      </c>
      <c r="L1029" s="388">
        <v>1</v>
      </c>
      <c r="M1029" s="403" t="s">
        <v>3071</v>
      </c>
      <c r="N1029" s="388" t="s">
        <v>572</v>
      </c>
      <c r="O1029" s="388" t="s">
        <v>104</v>
      </c>
      <c r="P1029" s="400">
        <v>41604</v>
      </c>
      <c r="Q1029" s="400">
        <v>41607</v>
      </c>
      <c r="R1029" s="400">
        <v>41647</v>
      </c>
      <c r="S1029" s="388">
        <v>2</v>
      </c>
      <c r="T1029" s="388">
        <v>2</v>
      </c>
      <c r="U1029" s="388">
        <v>2</v>
      </c>
      <c r="V1029" s="388" t="s">
        <v>96</v>
      </c>
      <c r="W1029" s="388">
        <v>1</v>
      </c>
      <c r="X1029" s="388" t="s">
        <v>96</v>
      </c>
      <c r="Y1029" s="401" t="s">
        <v>195</v>
      </c>
      <c r="Z1029" s="400" t="s">
        <v>195</v>
      </c>
      <c r="AA1029" s="400" t="s">
        <v>195</v>
      </c>
      <c r="AB1029" s="388" t="s">
        <v>195</v>
      </c>
      <c r="AC1029" s="388" t="s">
        <v>195</v>
      </c>
      <c r="AD1029" s="388" t="s">
        <v>195</v>
      </c>
      <c r="AE1029" s="388" t="s">
        <v>195</v>
      </c>
      <c r="AF1029" s="388" t="s">
        <v>195</v>
      </c>
      <c r="AG1029" s="388" t="s">
        <v>195</v>
      </c>
      <c r="AH1029" s="388" t="s">
        <v>195</v>
      </c>
      <c r="AI1029" s="388" t="s">
        <v>4479</v>
      </c>
    </row>
    <row r="1030" spans="1:35" ht="12.75" customHeight="1" x14ac:dyDescent="0.2">
      <c r="A1030" s="397" t="str">
        <f t="shared" si="16"/>
        <v>Ofsted Webpage</v>
      </c>
      <c r="B1030" s="388">
        <v>133867</v>
      </c>
      <c r="C1030" s="388">
        <v>108275</v>
      </c>
      <c r="D1030" s="388">
        <v>10007155</v>
      </c>
      <c r="E1030" s="388" t="s">
        <v>4706</v>
      </c>
      <c r="F1030" s="388" t="s">
        <v>113</v>
      </c>
      <c r="G1030" s="388" t="s">
        <v>17</v>
      </c>
      <c r="H1030" s="388" t="s">
        <v>975</v>
      </c>
      <c r="I1030" s="388" t="s">
        <v>177</v>
      </c>
      <c r="J1030" s="388" t="s">
        <v>177</v>
      </c>
      <c r="K1030" s="400" t="s">
        <v>195</v>
      </c>
      <c r="L1030" s="388" t="s">
        <v>195</v>
      </c>
      <c r="M1030" s="403" t="s">
        <v>195</v>
      </c>
      <c r="N1030" s="388" t="s">
        <v>195</v>
      </c>
      <c r="O1030" s="388" t="s">
        <v>195</v>
      </c>
      <c r="P1030" s="400" t="s">
        <v>195</v>
      </c>
      <c r="Q1030" s="400" t="s">
        <v>195</v>
      </c>
      <c r="R1030" s="400" t="s">
        <v>195</v>
      </c>
      <c r="S1030" s="388" t="s">
        <v>195</v>
      </c>
      <c r="T1030" s="388" t="s">
        <v>195</v>
      </c>
      <c r="U1030" s="388" t="s">
        <v>195</v>
      </c>
      <c r="V1030" s="388" t="s">
        <v>195</v>
      </c>
      <c r="W1030" s="388" t="s">
        <v>195</v>
      </c>
      <c r="X1030" s="388" t="s">
        <v>195</v>
      </c>
      <c r="Y1030" s="401" t="s">
        <v>195</v>
      </c>
      <c r="Z1030" s="400" t="s">
        <v>195</v>
      </c>
      <c r="AA1030" s="400" t="s">
        <v>195</v>
      </c>
      <c r="AB1030" s="388" t="s">
        <v>195</v>
      </c>
      <c r="AC1030" s="388" t="s">
        <v>195</v>
      </c>
      <c r="AD1030" s="388" t="s">
        <v>195</v>
      </c>
      <c r="AE1030" s="388" t="s">
        <v>195</v>
      </c>
      <c r="AF1030" s="388" t="s">
        <v>195</v>
      </c>
      <c r="AG1030" s="388" t="s">
        <v>195</v>
      </c>
      <c r="AH1030" s="388" t="s">
        <v>195</v>
      </c>
      <c r="AI1030" s="388" t="s">
        <v>195</v>
      </c>
    </row>
    <row r="1031" spans="1:35" ht="12.75" customHeight="1" x14ac:dyDescent="0.2">
      <c r="A1031" s="397" t="str">
        <f t="shared" si="16"/>
        <v>Ofsted Webpage</v>
      </c>
      <c r="B1031" s="388">
        <v>133869</v>
      </c>
      <c r="C1031" s="388">
        <v>106468</v>
      </c>
      <c r="D1031" s="388">
        <v>10007141</v>
      </c>
      <c r="E1031" s="388" t="s">
        <v>4688</v>
      </c>
      <c r="F1031" s="388" t="s">
        <v>113</v>
      </c>
      <c r="G1031" s="388" t="s">
        <v>17</v>
      </c>
      <c r="H1031" s="388" t="s">
        <v>395</v>
      </c>
      <c r="I1031" s="388" t="s">
        <v>131</v>
      </c>
      <c r="J1031" s="388" t="s">
        <v>131</v>
      </c>
      <c r="K1031" s="400" t="s">
        <v>195</v>
      </c>
      <c r="L1031" s="388" t="s">
        <v>195</v>
      </c>
      <c r="M1031" s="403" t="s">
        <v>195</v>
      </c>
      <c r="N1031" s="388" t="s">
        <v>195</v>
      </c>
      <c r="O1031" s="388" t="s">
        <v>195</v>
      </c>
      <c r="P1031" s="400" t="s">
        <v>195</v>
      </c>
      <c r="Q1031" s="400" t="s">
        <v>195</v>
      </c>
      <c r="R1031" s="400" t="s">
        <v>195</v>
      </c>
      <c r="S1031" s="388" t="s">
        <v>195</v>
      </c>
      <c r="T1031" s="388" t="s">
        <v>195</v>
      </c>
      <c r="U1031" s="388" t="s">
        <v>195</v>
      </c>
      <c r="V1031" s="388" t="s">
        <v>195</v>
      </c>
      <c r="W1031" s="388" t="s">
        <v>195</v>
      </c>
      <c r="X1031" s="388" t="s">
        <v>195</v>
      </c>
      <c r="Y1031" s="401" t="s">
        <v>195</v>
      </c>
      <c r="Z1031" s="400" t="s">
        <v>195</v>
      </c>
      <c r="AA1031" s="400" t="s">
        <v>195</v>
      </c>
      <c r="AB1031" s="388" t="s">
        <v>195</v>
      </c>
      <c r="AC1031" s="388" t="s">
        <v>195</v>
      </c>
      <c r="AD1031" s="388" t="s">
        <v>195</v>
      </c>
      <c r="AE1031" s="388" t="s">
        <v>195</v>
      </c>
      <c r="AF1031" s="388" t="s">
        <v>195</v>
      </c>
      <c r="AG1031" s="388" t="s">
        <v>195</v>
      </c>
      <c r="AH1031" s="388" t="s">
        <v>195</v>
      </c>
      <c r="AI1031" s="388" t="s">
        <v>195</v>
      </c>
    </row>
    <row r="1032" spans="1:35" ht="12.75" customHeight="1" x14ac:dyDescent="0.2">
      <c r="A1032" s="397" t="str">
        <f t="shared" si="16"/>
        <v>Ofsted Webpage</v>
      </c>
      <c r="B1032" s="388">
        <v>133871</v>
      </c>
      <c r="C1032" s="388">
        <v>112134</v>
      </c>
      <c r="D1032" s="388">
        <v>10005790</v>
      </c>
      <c r="E1032" s="388" t="s">
        <v>4675</v>
      </c>
      <c r="F1032" s="388" t="s">
        <v>113</v>
      </c>
      <c r="G1032" s="388" t="s">
        <v>17</v>
      </c>
      <c r="H1032" s="388" t="s">
        <v>185</v>
      </c>
      <c r="I1032" s="388" t="s">
        <v>186</v>
      </c>
      <c r="J1032" s="388" t="s">
        <v>93</v>
      </c>
      <c r="K1032" s="400" t="s">
        <v>195</v>
      </c>
      <c r="L1032" s="388" t="s">
        <v>195</v>
      </c>
      <c r="M1032" s="403" t="s">
        <v>195</v>
      </c>
      <c r="N1032" s="388" t="s">
        <v>195</v>
      </c>
      <c r="O1032" s="388" t="s">
        <v>195</v>
      </c>
      <c r="P1032" s="400" t="s">
        <v>195</v>
      </c>
      <c r="Q1032" s="400" t="s">
        <v>195</v>
      </c>
      <c r="R1032" s="400" t="s">
        <v>195</v>
      </c>
      <c r="S1032" s="388" t="s">
        <v>195</v>
      </c>
      <c r="T1032" s="388" t="s">
        <v>195</v>
      </c>
      <c r="U1032" s="388" t="s">
        <v>195</v>
      </c>
      <c r="V1032" s="388" t="s">
        <v>195</v>
      </c>
      <c r="W1032" s="388" t="s">
        <v>195</v>
      </c>
      <c r="X1032" s="388" t="s">
        <v>195</v>
      </c>
      <c r="Y1032" s="401" t="s">
        <v>195</v>
      </c>
      <c r="Z1032" s="400" t="s">
        <v>195</v>
      </c>
      <c r="AA1032" s="400" t="s">
        <v>195</v>
      </c>
      <c r="AB1032" s="388" t="s">
        <v>195</v>
      </c>
      <c r="AC1032" s="388" t="s">
        <v>195</v>
      </c>
      <c r="AD1032" s="388" t="s">
        <v>195</v>
      </c>
      <c r="AE1032" s="388" t="s">
        <v>195</v>
      </c>
      <c r="AF1032" s="388" t="s">
        <v>195</v>
      </c>
      <c r="AG1032" s="388" t="s">
        <v>195</v>
      </c>
      <c r="AH1032" s="388" t="s">
        <v>195</v>
      </c>
      <c r="AI1032" s="388" t="s">
        <v>195</v>
      </c>
    </row>
    <row r="1033" spans="1:35" ht="12.75" customHeight="1" x14ac:dyDescent="0.2">
      <c r="A1033" s="397" t="str">
        <f t="shared" si="16"/>
        <v>Ofsted Webpage</v>
      </c>
      <c r="B1033" s="388">
        <v>133872</v>
      </c>
      <c r="C1033" s="388">
        <v>112626</v>
      </c>
      <c r="D1033" s="388">
        <v>10007157</v>
      </c>
      <c r="E1033" s="388" t="s">
        <v>3967</v>
      </c>
      <c r="F1033" s="388" t="s">
        <v>113</v>
      </c>
      <c r="G1033" s="388" t="s">
        <v>17</v>
      </c>
      <c r="H1033" s="388" t="s">
        <v>185</v>
      </c>
      <c r="I1033" s="388" t="s">
        <v>186</v>
      </c>
      <c r="J1033" s="388" t="s">
        <v>93</v>
      </c>
      <c r="K1033" s="400" t="s">
        <v>195</v>
      </c>
      <c r="L1033" s="388" t="s">
        <v>195</v>
      </c>
      <c r="M1033" s="403">
        <v>10004814</v>
      </c>
      <c r="N1033" s="388" t="s">
        <v>572</v>
      </c>
      <c r="O1033" s="388" t="s">
        <v>104</v>
      </c>
      <c r="P1033" s="400">
        <v>42871</v>
      </c>
      <c r="Q1033" s="400">
        <v>42874</v>
      </c>
      <c r="R1033" s="400">
        <v>42915</v>
      </c>
      <c r="S1033" s="388">
        <v>3</v>
      </c>
      <c r="T1033" s="388">
        <v>3</v>
      </c>
      <c r="U1033" s="388">
        <v>3</v>
      </c>
      <c r="V1033" s="388">
        <v>2</v>
      </c>
      <c r="W1033" s="388">
        <v>3</v>
      </c>
      <c r="X1033" s="388" t="s">
        <v>4480</v>
      </c>
      <c r="Y1033" s="401" t="s">
        <v>195</v>
      </c>
      <c r="Z1033" s="400" t="s">
        <v>195</v>
      </c>
      <c r="AA1033" s="400" t="s">
        <v>195</v>
      </c>
      <c r="AB1033" s="388" t="s">
        <v>195</v>
      </c>
      <c r="AC1033" s="388" t="s">
        <v>195</v>
      </c>
      <c r="AD1033" s="388" t="s">
        <v>195</v>
      </c>
      <c r="AE1033" s="388" t="s">
        <v>195</v>
      </c>
      <c r="AF1033" s="388" t="s">
        <v>195</v>
      </c>
      <c r="AG1033" s="388" t="s">
        <v>195</v>
      </c>
      <c r="AH1033" s="388" t="s">
        <v>195</v>
      </c>
      <c r="AI1033" s="388" t="s">
        <v>4479</v>
      </c>
    </row>
    <row r="1034" spans="1:35" ht="12.75" customHeight="1" x14ac:dyDescent="0.2">
      <c r="A1034" s="397" t="str">
        <f t="shared" si="16"/>
        <v>Ofsted Webpage</v>
      </c>
      <c r="B1034" s="388">
        <v>133873</v>
      </c>
      <c r="C1034" s="388">
        <v>108261</v>
      </c>
      <c r="D1034" s="388">
        <v>10004078</v>
      </c>
      <c r="E1034" s="388" t="s">
        <v>4671</v>
      </c>
      <c r="F1034" s="388" t="s">
        <v>113</v>
      </c>
      <c r="G1034" s="388" t="s">
        <v>17</v>
      </c>
      <c r="H1034" s="388" t="s">
        <v>744</v>
      </c>
      <c r="I1034" s="388" t="s">
        <v>115</v>
      </c>
      <c r="J1034" s="388" t="s">
        <v>115</v>
      </c>
      <c r="K1034" s="400" t="s">
        <v>195</v>
      </c>
      <c r="L1034" s="388" t="s">
        <v>195</v>
      </c>
      <c r="M1034" s="403" t="s">
        <v>195</v>
      </c>
      <c r="N1034" s="388" t="s">
        <v>195</v>
      </c>
      <c r="O1034" s="388" t="s">
        <v>195</v>
      </c>
      <c r="P1034" s="400" t="s">
        <v>195</v>
      </c>
      <c r="Q1034" s="400" t="s">
        <v>195</v>
      </c>
      <c r="R1034" s="400" t="s">
        <v>195</v>
      </c>
      <c r="S1034" s="388" t="s">
        <v>195</v>
      </c>
      <c r="T1034" s="388" t="s">
        <v>195</v>
      </c>
      <c r="U1034" s="388" t="s">
        <v>195</v>
      </c>
      <c r="V1034" s="388" t="s">
        <v>195</v>
      </c>
      <c r="W1034" s="388" t="s">
        <v>195</v>
      </c>
      <c r="X1034" s="388" t="s">
        <v>195</v>
      </c>
      <c r="Y1034" s="401" t="s">
        <v>195</v>
      </c>
      <c r="Z1034" s="400" t="s">
        <v>195</v>
      </c>
      <c r="AA1034" s="400" t="s">
        <v>195</v>
      </c>
      <c r="AB1034" s="388" t="s">
        <v>195</v>
      </c>
      <c r="AC1034" s="388" t="s">
        <v>195</v>
      </c>
      <c r="AD1034" s="388" t="s">
        <v>195</v>
      </c>
      <c r="AE1034" s="388" t="s">
        <v>195</v>
      </c>
      <c r="AF1034" s="388" t="s">
        <v>195</v>
      </c>
      <c r="AG1034" s="388" t="s">
        <v>195</v>
      </c>
      <c r="AH1034" s="388" t="s">
        <v>195</v>
      </c>
      <c r="AI1034" s="388" t="s">
        <v>195</v>
      </c>
    </row>
    <row r="1035" spans="1:35" ht="12.75" customHeight="1" x14ac:dyDescent="0.2">
      <c r="A1035" s="397" t="str">
        <f t="shared" si="16"/>
        <v>Ofsted Webpage</v>
      </c>
      <c r="B1035" s="388">
        <v>133876</v>
      </c>
      <c r="C1035" s="388">
        <v>116366</v>
      </c>
      <c r="D1035" s="388">
        <v>10007146</v>
      </c>
      <c r="E1035" s="388" t="s">
        <v>4700</v>
      </c>
      <c r="F1035" s="388" t="s">
        <v>113</v>
      </c>
      <c r="G1035" s="388" t="s">
        <v>17</v>
      </c>
      <c r="H1035" s="388" t="s">
        <v>656</v>
      </c>
      <c r="I1035" s="388" t="s">
        <v>115</v>
      </c>
      <c r="J1035" s="388" t="s">
        <v>115</v>
      </c>
      <c r="K1035" s="400" t="s">
        <v>195</v>
      </c>
      <c r="L1035" s="388" t="s">
        <v>195</v>
      </c>
      <c r="M1035" s="403" t="s">
        <v>195</v>
      </c>
      <c r="N1035" s="388" t="s">
        <v>195</v>
      </c>
      <c r="O1035" s="388" t="s">
        <v>195</v>
      </c>
      <c r="P1035" s="400" t="s">
        <v>195</v>
      </c>
      <c r="Q1035" s="400" t="s">
        <v>195</v>
      </c>
      <c r="R1035" s="400" t="s">
        <v>195</v>
      </c>
      <c r="S1035" s="388" t="s">
        <v>195</v>
      </c>
      <c r="T1035" s="388" t="s">
        <v>195</v>
      </c>
      <c r="U1035" s="388" t="s">
        <v>195</v>
      </c>
      <c r="V1035" s="388" t="s">
        <v>195</v>
      </c>
      <c r="W1035" s="388" t="s">
        <v>195</v>
      </c>
      <c r="X1035" s="388" t="s">
        <v>195</v>
      </c>
      <c r="Y1035" s="401" t="s">
        <v>195</v>
      </c>
      <c r="Z1035" s="400" t="s">
        <v>195</v>
      </c>
      <c r="AA1035" s="400" t="s">
        <v>195</v>
      </c>
      <c r="AB1035" s="388" t="s">
        <v>195</v>
      </c>
      <c r="AC1035" s="388" t="s">
        <v>195</v>
      </c>
      <c r="AD1035" s="388" t="s">
        <v>195</v>
      </c>
      <c r="AE1035" s="388" t="s">
        <v>195</v>
      </c>
      <c r="AF1035" s="388" t="s">
        <v>195</v>
      </c>
      <c r="AG1035" s="388" t="s">
        <v>195</v>
      </c>
      <c r="AH1035" s="388" t="s">
        <v>195</v>
      </c>
      <c r="AI1035" s="388" t="s">
        <v>195</v>
      </c>
    </row>
    <row r="1036" spans="1:35" ht="12.75" customHeight="1" x14ac:dyDescent="0.2">
      <c r="A1036" s="397" t="str">
        <f t="shared" si="16"/>
        <v>Ofsted Webpage</v>
      </c>
      <c r="B1036" s="388">
        <v>133878</v>
      </c>
      <c r="C1036" s="388">
        <v>108981</v>
      </c>
      <c r="D1036" s="388">
        <v>10006022</v>
      </c>
      <c r="E1036" s="388" t="s">
        <v>4676</v>
      </c>
      <c r="F1036" s="388" t="s">
        <v>113</v>
      </c>
      <c r="G1036" s="388" t="s">
        <v>17</v>
      </c>
      <c r="H1036" s="388" t="s">
        <v>235</v>
      </c>
      <c r="I1036" s="388" t="s">
        <v>177</v>
      </c>
      <c r="J1036" s="388" t="s">
        <v>177</v>
      </c>
      <c r="K1036" s="400" t="s">
        <v>195</v>
      </c>
      <c r="L1036" s="388" t="s">
        <v>195</v>
      </c>
      <c r="M1036" s="403" t="s">
        <v>4677</v>
      </c>
      <c r="N1036" s="388" t="s">
        <v>4678</v>
      </c>
      <c r="O1036" s="388" t="s">
        <v>104</v>
      </c>
      <c r="P1036" s="400">
        <v>40882</v>
      </c>
      <c r="Q1036" s="400">
        <v>40886</v>
      </c>
      <c r="R1036" s="400">
        <v>40926</v>
      </c>
      <c r="S1036" s="388">
        <v>1</v>
      </c>
      <c r="T1036" s="388">
        <v>2</v>
      </c>
      <c r="U1036" s="388">
        <v>2</v>
      </c>
      <c r="V1036" s="388" t="s">
        <v>96</v>
      </c>
      <c r="W1036" s="388">
        <v>1</v>
      </c>
      <c r="X1036" s="388" t="s">
        <v>96</v>
      </c>
      <c r="Y1036" s="401" t="s">
        <v>195</v>
      </c>
      <c r="Z1036" s="400" t="s">
        <v>195</v>
      </c>
      <c r="AA1036" s="400" t="s">
        <v>195</v>
      </c>
      <c r="AB1036" s="388" t="s">
        <v>195</v>
      </c>
      <c r="AC1036" s="388" t="s">
        <v>195</v>
      </c>
      <c r="AD1036" s="388" t="s">
        <v>195</v>
      </c>
      <c r="AE1036" s="388" t="s">
        <v>195</v>
      </c>
      <c r="AF1036" s="388" t="s">
        <v>195</v>
      </c>
      <c r="AG1036" s="388" t="s">
        <v>195</v>
      </c>
      <c r="AH1036" s="388" t="s">
        <v>195</v>
      </c>
      <c r="AI1036" s="388" t="s">
        <v>4479</v>
      </c>
    </row>
    <row r="1037" spans="1:35" ht="12.75" customHeight="1" x14ac:dyDescent="0.2">
      <c r="A1037" s="397" t="str">
        <f t="shared" si="16"/>
        <v>Ofsted Webpage</v>
      </c>
      <c r="B1037" s="388">
        <v>133881</v>
      </c>
      <c r="C1037" s="388">
        <v>108263</v>
      </c>
      <c r="D1037" s="388">
        <v>10007159</v>
      </c>
      <c r="E1037" s="388" t="s">
        <v>3073</v>
      </c>
      <c r="F1037" s="388" t="s">
        <v>113</v>
      </c>
      <c r="G1037" s="388" t="s">
        <v>17</v>
      </c>
      <c r="H1037" s="388" t="s">
        <v>467</v>
      </c>
      <c r="I1037" s="388" t="s">
        <v>92</v>
      </c>
      <c r="J1037" s="388" t="s">
        <v>93</v>
      </c>
      <c r="K1037" s="400" t="s">
        <v>195</v>
      </c>
      <c r="L1037" s="388" t="s">
        <v>195</v>
      </c>
      <c r="M1037" s="403" t="s">
        <v>3074</v>
      </c>
      <c r="N1037" s="388" t="s">
        <v>572</v>
      </c>
      <c r="O1037" s="388" t="s">
        <v>104</v>
      </c>
      <c r="P1037" s="400">
        <v>41702</v>
      </c>
      <c r="Q1037" s="400">
        <v>41705</v>
      </c>
      <c r="R1037" s="400">
        <v>41738</v>
      </c>
      <c r="S1037" s="388">
        <v>1</v>
      </c>
      <c r="T1037" s="388">
        <v>1</v>
      </c>
      <c r="U1037" s="388">
        <v>1</v>
      </c>
      <c r="V1037" s="388" t="s">
        <v>96</v>
      </c>
      <c r="W1037" s="388">
        <v>1</v>
      </c>
      <c r="X1037" s="388" t="s">
        <v>96</v>
      </c>
      <c r="Y1037" s="401" t="s">
        <v>195</v>
      </c>
      <c r="Z1037" s="400" t="s">
        <v>195</v>
      </c>
      <c r="AA1037" s="400" t="s">
        <v>195</v>
      </c>
      <c r="AB1037" s="388" t="s">
        <v>195</v>
      </c>
      <c r="AC1037" s="388" t="s">
        <v>195</v>
      </c>
      <c r="AD1037" s="388" t="s">
        <v>195</v>
      </c>
      <c r="AE1037" s="388" t="s">
        <v>195</v>
      </c>
      <c r="AF1037" s="388" t="s">
        <v>195</v>
      </c>
      <c r="AG1037" s="388" t="s">
        <v>195</v>
      </c>
      <c r="AH1037" s="388" t="s">
        <v>195</v>
      </c>
      <c r="AI1037" s="388" t="s">
        <v>4479</v>
      </c>
    </row>
    <row r="1038" spans="1:35" ht="12.75" customHeight="1" x14ac:dyDescent="0.2">
      <c r="A1038" s="397" t="str">
        <f t="shared" si="16"/>
        <v>Ofsted Webpage</v>
      </c>
      <c r="B1038" s="388">
        <v>133882</v>
      </c>
      <c r="C1038" s="388">
        <v>108259</v>
      </c>
      <c r="D1038" s="388">
        <v>10006299</v>
      </c>
      <c r="E1038" s="388" t="s">
        <v>4679</v>
      </c>
      <c r="F1038" s="388" t="s">
        <v>113</v>
      </c>
      <c r="G1038" s="388" t="s">
        <v>17</v>
      </c>
      <c r="H1038" s="388" t="s">
        <v>160</v>
      </c>
      <c r="I1038" s="388" t="s">
        <v>161</v>
      </c>
      <c r="J1038" s="388" t="s">
        <v>161</v>
      </c>
      <c r="K1038" s="400" t="s">
        <v>195</v>
      </c>
      <c r="L1038" s="388" t="s">
        <v>195</v>
      </c>
      <c r="M1038" s="403" t="s">
        <v>195</v>
      </c>
      <c r="N1038" s="388" t="s">
        <v>195</v>
      </c>
      <c r="O1038" s="388" t="s">
        <v>195</v>
      </c>
      <c r="P1038" s="400" t="s">
        <v>195</v>
      </c>
      <c r="Q1038" s="400" t="s">
        <v>195</v>
      </c>
      <c r="R1038" s="400" t="s">
        <v>195</v>
      </c>
      <c r="S1038" s="388" t="s">
        <v>195</v>
      </c>
      <c r="T1038" s="388" t="s">
        <v>195</v>
      </c>
      <c r="U1038" s="388" t="s">
        <v>195</v>
      </c>
      <c r="V1038" s="388" t="s">
        <v>195</v>
      </c>
      <c r="W1038" s="388" t="s">
        <v>195</v>
      </c>
      <c r="X1038" s="388" t="s">
        <v>195</v>
      </c>
      <c r="Y1038" s="401" t="s">
        <v>195</v>
      </c>
      <c r="Z1038" s="400" t="s">
        <v>195</v>
      </c>
      <c r="AA1038" s="400" t="s">
        <v>195</v>
      </c>
      <c r="AB1038" s="388" t="s">
        <v>195</v>
      </c>
      <c r="AC1038" s="388" t="s">
        <v>195</v>
      </c>
      <c r="AD1038" s="388" t="s">
        <v>195</v>
      </c>
      <c r="AE1038" s="388" t="s">
        <v>195</v>
      </c>
      <c r="AF1038" s="388" t="s">
        <v>195</v>
      </c>
      <c r="AG1038" s="388" t="s">
        <v>195</v>
      </c>
      <c r="AH1038" s="388" t="s">
        <v>195</v>
      </c>
      <c r="AI1038" s="388" t="s">
        <v>195</v>
      </c>
    </row>
    <row r="1039" spans="1:35" ht="12.75" customHeight="1" x14ac:dyDescent="0.2">
      <c r="A1039" s="397" t="str">
        <f t="shared" si="16"/>
        <v>Ofsted Webpage</v>
      </c>
      <c r="B1039" s="388">
        <v>133885</v>
      </c>
      <c r="C1039" s="405">
        <v>138818</v>
      </c>
      <c r="D1039" s="388">
        <v>10007782</v>
      </c>
      <c r="E1039" s="406" t="s">
        <v>5984</v>
      </c>
      <c r="F1039" s="388" t="s">
        <v>113</v>
      </c>
      <c r="G1039" s="388" t="s">
        <v>17</v>
      </c>
      <c r="H1039" s="388" t="s">
        <v>714</v>
      </c>
      <c r="I1039" s="388" t="s">
        <v>115</v>
      </c>
      <c r="J1039" s="388" t="s">
        <v>115</v>
      </c>
      <c r="K1039" s="400" t="s">
        <v>195</v>
      </c>
      <c r="L1039" s="404" t="s">
        <v>195</v>
      </c>
      <c r="M1039" s="388" t="s">
        <v>195</v>
      </c>
      <c r="N1039" s="388" t="s">
        <v>195</v>
      </c>
      <c r="O1039" s="388" t="s">
        <v>195</v>
      </c>
      <c r="P1039" s="400" t="s">
        <v>195</v>
      </c>
      <c r="Q1039" s="400" t="s">
        <v>195</v>
      </c>
      <c r="R1039" s="400" t="s">
        <v>195</v>
      </c>
      <c r="S1039" s="388" t="s">
        <v>195</v>
      </c>
      <c r="T1039" s="388" t="s">
        <v>195</v>
      </c>
      <c r="U1039" s="388" t="s">
        <v>195</v>
      </c>
      <c r="V1039" s="388" t="s">
        <v>195</v>
      </c>
      <c r="W1039" s="388" t="s">
        <v>195</v>
      </c>
      <c r="X1039" s="388" t="s">
        <v>195</v>
      </c>
      <c r="Y1039" s="388" t="s">
        <v>195</v>
      </c>
      <c r="Z1039" s="400" t="s">
        <v>195</v>
      </c>
      <c r="AA1039" s="400" t="s">
        <v>195</v>
      </c>
      <c r="AB1039" s="388" t="s">
        <v>195</v>
      </c>
      <c r="AC1039" s="388" t="s">
        <v>195</v>
      </c>
      <c r="AD1039" s="388" t="s">
        <v>195</v>
      </c>
      <c r="AE1039" s="388" t="s">
        <v>195</v>
      </c>
      <c r="AF1039" s="388" t="s">
        <v>195</v>
      </c>
      <c r="AG1039" s="388" t="s">
        <v>195</v>
      </c>
      <c r="AH1039" s="388" t="s">
        <v>195</v>
      </c>
      <c r="AI1039" s="388" t="s">
        <v>195</v>
      </c>
    </row>
    <row r="1040" spans="1:35" ht="12.75" customHeight="1" x14ac:dyDescent="0.2">
      <c r="A1040" s="397" t="str">
        <f t="shared" si="16"/>
        <v>Ofsted Webpage</v>
      </c>
      <c r="B1040" s="388">
        <v>133894</v>
      </c>
      <c r="C1040" s="388">
        <v>115803</v>
      </c>
      <c r="D1040" s="388">
        <v>10007161</v>
      </c>
      <c r="E1040" s="388" t="s">
        <v>4680</v>
      </c>
      <c r="F1040" s="388" t="s">
        <v>113</v>
      </c>
      <c r="G1040" s="388" t="s">
        <v>17</v>
      </c>
      <c r="H1040" s="388" t="s">
        <v>557</v>
      </c>
      <c r="I1040" s="388" t="s">
        <v>92</v>
      </c>
      <c r="J1040" s="388" t="s">
        <v>93</v>
      </c>
      <c r="K1040" s="400" t="s">
        <v>195</v>
      </c>
      <c r="L1040" s="388" t="s">
        <v>195</v>
      </c>
      <c r="M1040" s="403" t="s">
        <v>195</v>
      </c>
      <c r="N1040" s="388" t="s">
        <v>195</v>
      </c>
      <c r="O1040" s="388" t="s">
        <v>195</v>
      </c>
      <c r="P1040" s="400" t="s">
        <v>195</v>
      </c>
      <c r="Q1040" s="400" t="s">
        <v>195</v>
      </c>
      <c r="R1040" s="400" t="s">
        <v>195</v>
      </c>
      <c r="S1040" s="388" t="s">
        <v>195</v>
      </c>
      <c r="T1040" s="388" t="s">
        <v>195</v>
      </c>
      <c r="U1040" s="388" t="s">
        <v>195</v>
      </c>
      <c r="V1040" s="388" t="s">
        <v>195</v>
      </c>
      <c r="W1040" s="388" t="s">
        <v>195</v>
      </c>
      <c r="X1040" s="388" t="s">
        <v>195</v>
      </c>
      <c r="Y1040" s="401" t="s">
        <v>195</v>
      </c>
      <c r="Z1040" s="400" t="s">
        <v>195</v>
      </c>
      <c r="AA1040" s="400" t="s">
        <v>195</v>
      </c>
      <c r="AB1040" s="388" t="s">
        <v>195</v>
      </c>
      <c r="AC1040" s="388" t="s">
        <v>195</v>
      </c>
      <c r="AD1040" s="388" t="s">
        <v>195</v>
      </c>
      <c r="AE1040" s="388" t="s">
        <v>195</v>
      </c>
      <c r="AF1040" s="388" t="s">
        <v>195</v>
      </c>
      <c r="AG1040" s="388" t="s">
        <v>195</v>
      </c>
      <c r="AH1040" s="388" t="s">
        <v>195</v>
      </c>
      <c r="AI1040" s="388" t="s">
        <v>195</v>
      </c>
    </row>
    <row r="1041" spans="1:35" ht="12.75" customHeight="1" x14ac:dyDescent="0.2">
      <c r="A1041" s="397" t="str">
        <f t="shared" si="16"/>
        <v>Ofsted Webpage</v>
      </c>
      <c r="B1041" s="388">
        <v>133900</v>
      </c>
      <c r="C1041" s="388">
        <v>108268</v>
      </c>
      <c r="D1041" s="388">
        <v>10007162</v>
      </c>
      <c r="E1041" s="388" t="s">
        <v>112</v>
      </c>
      <c r="F1041" s="388" t="s">
        <v>113</v>
      </c>
      <c r="G1041" s="388" t="s">
        <v>17</v>
      </c>
      <c r="H1041" s="388" t="s">
        <v>114</v>
      </c>
      <c r="I1041" s="388" t="s">
        <v>115</v>
      </c>
      <c r="J1041" s="388" t="s">
        <v>115</v>
      </c>
      <c r="K1041" s="400" t="s">
        <v>195</v>
      </c>
      <c r="L1041" s="388" t="s">
        <v>195</v>
      </c>
      <c r="M1041" s="403">
        <v>10022558</v>
      </c>
      <c r="N1041" s="388" t="s">
        <v>572</v>
      </c>
      <c r="O1041" s="388" t="s">
        <v>117</v>
      </c>
      <c r="P1041" s="400">
        <v>42767</v>
      </c>
      <c r="Q1041" s="400">
        <v>42794</v>
      </c>
      <c r="R1041" s="400">
        <v>42823</v>
      </c>
      <c r="S1041" s="388">
        <v>1</v>
      </c>
      <c r="T1041" s="388">
        <v>1</v>
      </c>
      <c r="U1041" s="388">
        <v>1</v>
      </c>
      <c r="V1041" s="388">
        <v>1</v>
      </c>
      <c r="W1041" s="388">
        <v>1</v>
      </c>
      <c r="X1041" s="388" t="s">
        <v>4480</v>
      </c>
      <c r="Y1041" s="401" t="s">
        <v>4708</v>
      </c>
      <c r="Z1041" s="400">
        <v>40931</v>
      </c>
      <c r="AA1041" s="400">
        <v>40935</v>
      </c>
      <c r="AB1041" s="388" t="s">
        <v>4682</v>
      </c>
      <c r="AC1041" s="388" t="s">
        <v>4660</v>
      </c>
      <c r="AD1041" s="388">
        <v>2</v>
      </c>
      <c r="AE1041" s="388">
        <v>2</v>
      </c>
      <c r="AF1041" s="388">
        <v>2</v>
      </c>
      <c r="AG1041" s="388" t="s">
        <v>96</v>
      </c>
      <c r="AH1041" s="388">
        <v>2</v>
      </c>
      <c r="AI1041" s="388" t="s">
        <v>118</v>
      </c>
    </row>
    <row r="1042" spans="1:35" ht="12.75" customHeight="1" x14ac:dyDescent="0.2">
      <c r="A1042" s="397" t="str">
        <f t="shared" si="16"/>
        <v>Ofsted Webpage</v>
      </c>
      <c r="B1042" s="388">
        <v>133901</v>
      </c>
      <c r="C1042" s="388">
        <v>108331</v>
      </c>
      <c r="D1042" s="388">
        <v>10006566</v>
      </c>
      <c r="E1042" s="388" t="s">
        <v>3076</v>
      </c>
      <c r="F1042" s="388" t="s">
        <v>113</v>
      </c>
      <c r="G1042" s="388" t="s">
        <v>17</v>
      </c>
      <c r="H1042" s="388" t="s">
        <v>683</v>
      </c>
      <c r="I1042" s="388" t="s">
        <v>115</v>
      </c>
      <c r="J1042" s="388" t="s">
        <v>115</v>
      </c>
      <c r="K1042" s="400" t="s">
        <v>195</v>
      </c>
      <c r="L1042" s="388" t="s">
        <v>195</v>
      </c>
      <c r="M1042" s="403" t="s">
        <v>3077</v>
      </c>
      <c r="N1042" s="388" t="s">
        <v>572</v>
      </c>
      <c r="O1042" s="388" t="s">
        <v>104</v>
      </c>
      <c r="P1042" s="400">
        <v>41618</v>
      </c>
      <c r="Q1042" s="400">
        <v>41621</v>
      </c>
      <c r="R1042" s="400">
        <v>41659</v>
      </c>
      <c r="S1042" s="388">
        <v>1</v>
      </c>
      <c r="T1042" s="388">
        <v>1</v>
      </c>
      <c r="U1042" s="388">
        <v>1</v>
      </c>
      <c r="V1042" s="388" t="s">
        <v>96</v>
      </c>
      <c r="W1042" s="388">
        <v>1</v>
      </c>
      <c r="X1042" s="388" t="s">
        <v>96</v>
      </c>
      <c r="Y1042" s="401" t="s">
        <v>4710</v>
      </c>
      <c r="Z1042" s="400">
        <v>40210</v>
      </c>
      <c r="AA1042" s="400">
        <v>40214</v>
      </c>
      <c r="AB1042" s="388" t="s">
        <v>4692</v>
      </c>
      <c r="AC1042" s="388" t="s">
        <v>4660</v>
      </c>
      <c r="AD1042" s="388">
        <v>3</v>
      </c>
      <c r="AE1042" s="388">
        <v>3</v>
      </c>
      <c r="AF1042" s="388">
        <v>3</v>
      </c>
      <c r="AG1042" s="388" t="s">
        <v>96</v>
      </c>
      <c r="AH1042" s="388">
        <v>3</v>
      </c>
      <c r="AI1042" s="388" t="s">
        <v>118</v>
      </c>
    </row>
    <row r="1043" spans="1:35" ht="12.75" customHeight="1" x14ac:dyDescent="0.2">
      <c r="A1043" s="397" t="str">
        <f t="shared" si="16"/>
        <v>Ofsted Webpage</v>
      </c>
      <c r="B1043" s="388">
        <v>133911</v>
      </c>
      <c r="C1043" s="388">
        <v>108244</v>
      </c>
      <c r="D1043" s="388">
        <v>10007139</v>
      </c>
      <c r="E1043" s="388" t="s">
        <v>4712</v>
      </c>
      <c r="F1043" s="388" t="s">
        <v>113</v>
      </c>
      <c r="G1043" s="388" t="s">
        <v>17</v>
      </c>
      <c r="H1043" s="388" t="s">
        <v>382</v>
      </c>
      <c r="I1043" s="388" t="s">
        <v>161</v>
      </c>
      <c r="J1043" s="388" t="s">
        <v>161</v>
      </c>
      <c r="K1043" s="400" t="s">
        <v>195</v>
      </c>
      <c r="L1043" s="388" t="s">
        <v>195</v>
      </c>
      <c r="M1043" s="403" t="s">
        <v>195</v>
      </c>
      <c r="N1043" s="388" t="s">
        <v>195</v>
      </c>
      <c r="O1043" s="388" t="s">
        <v>195</v>
      </c>
      <c r="P1043" s="400" t="s">
        <v>195</v>
      </c>
      <c r="Q1043" s="400" t="s">
        <v>195</v>
      </c>
      <c r="R1043" s="400" t="s">
        <v>195</v>
      </c>
      <c r="S1043" s="388" t="s">
        <v>195</v>
      </c>
      <c r="T1043" s="388" t="s">
        <v>195</v>
      </c>
      <c r="U1043" s="388" t="s">
        <v>195</v>
      </c>
      <c r="V1043" s="388" t="s">
        <v>195</v>
      </c>
      <c r="W1043" s="388" t="s">
        <v>195</v>
      </c>
      <c r="X1043" s="388" t="s">
        <v>195</v>
      </c>
      <c r="Y1043" s="401" t="s">
        <v>195</v>
      </c>
      <c r="Z1043" s="400" t="s">
        <v>195</v>
      </c>
      <c r="AA1043" s="400" t="s">
        <v>195</v>
      </c>
      <c r="AB1043" s="388" t="s">
        <v>195</v>
      </c>
      <c r="AC1043" s="388" t="s">
        <v>195</v>
      </c>
      <c r="AD1043" s="388" t="s">
        <v>195</v>
      </c>
      <c r="AE1043" s="388" t="s">
        <v>195</v>
      </c>
      <c r="AF1043" s="388" t="s">
        <v>195</v>
      </c>
      <c r="AG1043" s="388" t="s">
        <v>195</v>
      </c>
      <c r="AH1043" s="388" t="s">
        <v>195</v>
      </c>
      <c r="AI1043" s="388" t="s">
        <v>195</v>
      </c>
    </row>
    <row r="1044" spans="1:35" ht="12.75" customHeight="1" x14ac:dyDescent="0.2">
      <c r="A1044" s="397" t="str">
        <f t="shared" si="16"/>
        <v>Ofsted Webpage</v>
      </c>
      <c r="B1044" s="388">
        <v>133912</v>
      </c>
      <c r="C1044" s="388">
        <v>116432</v>
      </c>
      <c r="D1044" s="388">
        <v>10007166</v>
      </c>
      <c r="E1044" s="388" t="s">
        <v>4711</v>
      </c>
      <c r="F1044" s="388" t="s">
        <v>113</v>
      </c>
      <c r="G1044" s="388" t="s">
        <v>17</v>
      </c>
      <c r="H1044" s="388" t="s">
        <v>1777</v>
      </c>
      <c r="I1044" s="388" t="s">
        <v>161</v>
      </c>
      <c r="J1044" s="388" t="s">
        <v>161</v>
      </c>
      <c r="K1044" s="400" t="s">
        <v>195</v>
      </c>
      <c r="L1044" s="388" t="s">
        <v>195</v>
      </c>
      <c r="M1044" s="403" t="s">
        <v>195</v>
      </c>
      <c r="N1044" s="388" t="s">
        <v>195</v>
      </c>
      <c r="O1044" s="388" t="s">
        <v>195</v>
      </c>
      <c r="P1044" s="400" t="s">
        <v>195</v>
      </c>
      <c r="Q1044" s="400" t="s">
        <v>195</v>
      </c>
      <c r="R1044" s="400" t="s">
        <v>195</v>
      </c>
      <c r="S1044" s="388" t="s">
        <v>195</v>
      </c>
      <c r="T1044" s="388" t="s">
        <v>195</v>
      </c>
      <c r="U1044" s="388" t="s">
        <v>195</v>
      </c>
      <c r="V1044" s="388" t="s">
        <v>195</v>
      </c>
      <c r="W1044" s="388" t="s">
        <v>195</v>
      </c>
      <c r="X1044" s="388" t="s">
        <v>195</v>
      </c>
      <c r="Y1044" s="401" t="s">
        <v>195</v>
      </c>
      <c r="Z1044" s="400" t="s">
        <v>195</v>
      </c>
      <c r="AA1044" s="400" t="s">
        <v>195</v>
      </c>
      <c r="AB1044" s="388" t="s">
        <v>195</v>
      </c>
      <c r="AC1044" s="388" t="s">
        <v>195</v>
      </c>
      <c r="AD1044" s="388" t="s">
        <v>195</v>
      </c>
      <c r="AE1044" s="388" t="s">
        <v>195</v>
      </c>
      <c r="AF1044" s="388" t="s">
        <v>195</v>
      </c>
      <c r="AG1044" s="388" t="s">
        <v>195</v>
      </c>
      <c r="AH1044" s="388" t="s">
        <v>195</v>
      </c>
      <c r="AI1044" s="388" t="s">
        <v>195</v>
      </c>
    </row>
    <row r="1045" spans="1:35" ht="12.75" customHeight="1" x14ac:dyDescent="0.2">
      <c r="A1045" s="397" t="str">
        <f t="shared" si="16"/>
        <v>Ofsted Webpage</v>
      </c>
      <c r="B1045" s="388">
        <v>134143</v>
      </c>
      <c r="C1045" s="388">
        <v>114838</v>
      </c>
      <c r="D1045" s="388">
        <v>10000872</v>
      </c>
      <c r="E1045" s="388" t="s">
        <v>3081</v>
      </c>
      <c r="F1045" s="388" t="s">
        <v>125</v>
      </c>
      <c r="G1045" s="388" t="s">
        <v>12</v>
      </c>
      <c r="H1045" s="388" t="s">
        <v>266</v>
      </c>
      <c r="I1045" s="388" t="s">
        <v>131</v>
      </c>
      <c r="J1045" s="388" t="s">
        <v>131</v>
      </c>
      <c r="K1045" s="400">
        <v>42796</v>
      </c>
      <c r="L1045" s="388">
        <v>1</v>
      </c>
      <c r="M1045" s="403" t="s">
        <v>3082</v>
      </c>
      <c r="N1045" s="388" t="s">
        <v>127</v>
      </c>
      <c r="O1045" s="388" t="s">
        <v>104</v>
      </c>
      <c r="P1045" s="400">
        <v>41535</v>
      </c>
      <c r="Q1045" s="400">
        <v>41537</v>
      </c>
      <c r="R1045" s="400">
        <v>41569</v>
      </c>
      <c r="S1045" s="388">
        <v>2</v>
      </c>
      <c r="T1045" s="388">
        <v>2</v>
      </c>
      <c r="U1045" s="388">
        <v>2</v>
      </c>
      <c r="V1045" s="388" t="s">
        <v>96</v>
      </c>
      <c r="W1045" s="388">
        <v>2</v>
      </c>
      <c r="X1045" s="388" t="s">
        <v>96</v>
      </c>
      <c r="Y1045" s="401" t="s">
        <v>4715</v>
      </c>
      <c r="Z1045" s="400">
        <v>39461</v>
      </c>
      <c r="AA1045" s="400">
        <v>39464</v>
      </c>
      <c r="AB1045" s="388" t="s">
        <v>4659</v>
      </c>
      <c r="AC1045" s="388" t="s">
        <v>4660</v>
      </c>
      <c r="AD1045" s="388">
        <v>2</v>
      </c>
      <c r="AE1045" s="388">
        <v>2</v>
      </c>
      <c r="AF1045" s="388">
        <v>2</v>
      </c>
      <c r="AG1045" s="388" t="s">
        <v>96</v>
      </c>
      <c r="AH1045" s="388">
        <v>2</v>
      </c>
      <c r="AI1045" s="388" t="s">
        <v>4537</v>
      </c>
    </row>
    <row r="1046" spans="1:35" ht="12.75" customHeight="1" x14ac:dyDescent="0.2">
      <c r="A1046" s="397" t="str">
        <f t="shared" si="16"/>
        <v>Ofsted Webpage</v>
      </c>
      <c r="B1046" s="388">
        <v>134153</v>
      </c>
      <c r="C1046" s="388">
        <v>116105</v>
      </c>
      <c r="D1046" s="388">
        <v>10004927</v>
      </c>
      <c r="E1046" s="388" t="s">
        <v>3084</v>
      </c>
      <c r="F1046" s="388" t="s">
        <v>107</v>
      </c>
      <c r="G1046" s="388" t="s">
        <v>11</v>
      </c>
      <c r="H1046" s="388" t="s">
        <v>342</v>
      </c>
      <c r="I1046" s="388" t="s">
        <v>177</v>
      </c>
      <c r="J1046" s="388" t="s">
        <v>177</v>
      </c>
      <c r="K1046" s="400" t="s">
        <v>195</v>
      </c>
      <c r="L1046" s="388" t="s">
        <v>195</v>
      </c>
      <c r="M1046" s="403">
        <v>10037384</v>
      </c>
      <c r="N1046" s="388" t="s">
        <v>109</v>
      </c>
      <c r="O1046" s="388" t="s">
        <v>104</v>
      </c>
      <c r="P1046" s="400">
        <v>43081</v>
      </c>
      <c r="Q1046" s="400">
        <v>43084</v>
      </c>
      <c r="R1046" s="400">
        <v>43122</v>
      </c>
      <c r="S1046" s="388">
        <v>2</v>
      </c>
      <c r="T1046" s="388">
        <v>2</v>
      </c>
      <c r="U1046" s="388">
        <v>2</v>
      </c>
      <c r="V1046" s="388">
        <v>2</v>
      </c>
      <c r="W1046" s="388">
        <v>2</v>
      </c>
      <c r="X1046" s="388" t="s">
        <v>4480</v>
      </c>
      <c r="Y1046" s="401" t="s">
        <v>3085</v>
      </c>
      <c r="Z1046" s="400">
        <v>41617</v>
      </c>
      <c r="AA1046" s="400">
        <v>41621</v>
      </c>
      <c r="AB1046" s="388" t="s">
        <v>109</v>
      </c>
      <c r="AC1046" s="388" t="s">
        <v>4660</v>
      </c>
      <c r="AD1046" s="388">
        <v>2</v>
      </c>
      <c r="AE1046" s="388">
        <v>2</v>
      </c>
      <c r="AF1046" s="388">
        <v>2</v>
      </c>
      <c r="AG1046" s="388" t="s">
        <v>96</v>
      </c>
      <c r="AH1046" s="388">
        <v>3</v>
      </c>
      <c r="AI1046" s="388" t="s">
        <v>4537</v>
      </c>
    </row>
    <row r="1047" spans="1:35" ht="12.75" customHeight="1" x14ac:dyDescent="0.2">
      <c r="A1047" s="397" t="str">
        <f t="shared" si="16"/>
        <v>Ofsted Webpage</v>
      </c>
      <c r="B1047" s="388">
        <v>135398</v>
      </c>
      <c r="C1047" s="388">
        <v>115626</v>
      </c>
      <c r="D1047" s="388">
        <v>10007842</v>
      </c>
      <c r="E1047" s="388" t="s">
        <v>4690</v>
      </c>
      <c r="F1047" s="388" t="s">
        <v>113</v>
      </c>
      <c r="G1047" s="388" t="s">
        <v>17</v>
      </c>
      <c r="H1047" s="388" t="s">
        <v>494</v>
      </c>
      <c r="I1047" s="388" t="s">
        <v>131</v>
      </c>
      <c r="J1047" s="388" t="s">
        <v>131</v>
      </c>
      <c r="K1047" s="400" t="s">
        <v>195</v>
      </c>
      <c r="L1047" s="388" t="s">
        <v>195</v>
      </c>
      <c r="M1047" s="403" t="s">
        <v>4691</v>
      </c>
      <c r="N1047" s="388" t="s">
        <v>4692</v>
      </c>
      <c r="O1047" s="388" t="s">
        <v>104</v>
      </c>
      <c r="P1047" s="400">
        <v>40287</v>
      </c>
      <c r="Q1047" s="400">
        <v>40291</v>
      </c>
      <c r="R1047" s="400">
        <v>40339</v>
      </c>
      <c r="S1047" s="388">
        <v>3</v>
      </c>
      <c r="T1047" s="388">
        <v>3</v>
      </c>
      <c r="U1047" s="388">
        <v>3</v>
      </c>
      <c r="V1047" s="388" t="s">
        <v>96</v>
      </c>
      <c r="W1047" s="388">
        <v>3</v>
      </c>
      <c r="X1047" s="388" t="s">
        <v>96</v>
      </c>
      <c r="Y1047" s="401" t="s">
        <v>4693</v>
      </c>
      <c r="Z1047" s="400">
        <v>39846</v>
      </c>
      <c r="AA1047" s="400">
        <v>39850</v>
      </c>
      <c r="AB1047" s="388" t="s">
        <v>4669</v>
      </c>
      <c r="AC1047" s="388" t="s">
        <v>4660</v>
      </c>
      <c r="AD1047" s="388">
        <v>4</v>
      </c>
      <c r="AE1047" s="388">
        <v>4</v>
      </c>
      <c r="AF1047" s="388">
        <v>4</v>
      </c>
      <c r="AG1047" s="388" t="s">
        <v>96</v>
      </c>
      <c r="AH1047" s="388">
        <v>4</v>
      </c>
      <c r="AI1047" s="388" t="s">
        <v>118</v>
      </c>
    </row>
    <row r="1048" spans="1:35" ht="12.75" customHeight="1" x14ac:dyDescent="0.2">
      <c r="A1048" s="397" t="str">
        <f t="shared" si="16"/>
        <v>Ofsted Webpage</v>
      </c>
      <c r="B1048" s="388">
        <v>135524</v>
      </c>
      <c r="C1048" s="388">
        <v>118446</v>
      </c>
      <c r="D1048" s="388">
        <v>10023139</v>
      </c>
      <c r="E1048" s="388" t="s">
        <v>5182</v>
      </c>
      <c r="F1048" s="388" t="s">
        <v>107</v>
      </c>
      <c r="G1048" s="388" t="s">
        <v>11</v>
      </c>
      <c r="H1048" s="388" t="s">
        <v>266</v>
      </c>
      <c r="I1048" s="388" t="s">
        <v>131</v>
      </c>
      <c r="J1048" s="388" t="s">
        <v>131</v>
      </c>
      <c r="K1048" s="400" t="s">
        <v>195</v>
      </c>
      <c r="L1048" s="400" t="s">
        <v>195</v>
      </c>
      <c r="M1048" s="403">
        <v>10022615</v>
      </c>
      <c r="N1048" s="400" t="s">
        <v>109</v>
      </c>
      <c r="O1048" s="400" t="s">
        <v>104</v>
      </c>
      <c r="P1048" s="400">
        <v>42801</v>
      </c>
      <c r="Q1048" s="400">
        <v>42804</v>
      </c>
      <c r="R1048" s="400">
        <v>42846</v>
      </c>
      <c r="S1048" s="404">
        <v>3</v>
      </c>
      <c r="T1048" s="404">
        <v>3</v>
      </c>
      <c r="U1048" s="404">
        <v>3</v>
      </c>
      <c r="V1048" s="404">
        <v>3</v>
      </c>
      <c r="W1048" s="404">
        <v>3</v>
      </c>
      <c r="X1048" s="400" t="s">
        <v>4480</v>
      </c>
      <c r="Y1048" s="402" t="s">
        <v>3090</v>
      </c>
      <c r="Z1048" s="400">
        <v>41771</v>
      </c>
      <c r="AA1048" s="400">
        <v>41775</v>
      </c>
      <c r="AB1048" s="400" t="s">
        <v>109</v>
      </c>
      <c r="AC1048" s="400" t="s">
        <v>4660</v>
      </c>
      <c r="AD1048" s="404">
        <v>2</v>
      </c>
      <c r="AE1048" s="404">
        <v>2</v>
      </c>
      <c r="AF1048" s="404">
        <v>2</v>
      </c>
      <c r="AG1048" s="404" t="s">
        <v>96</v>
      </c>
      <c r="AH1048" s="404">
        <v>2</v>
      </c>
      <c r="AI1048" s="400" t="s">
        <v>139</v>
      </c>
    </row>
    <row r="1049" spans="1:35" ht="12.75" customHeight="1" x14ac:dyDescent="0.2">
      <c r="A1049" s="397" t="str">
        <f t="shared" si="16"/>
        <v>Ofsted Webpage</v>
      </c>
      <c r="B1049" s="388">
        <v>135658</v>
      </c>
      <c r="C1049" s="388">
        <v>118791</v>
      </c>
      <c r="D1049" s="388">
        <v>10023526</v>
      </c>
      <c r="E1049" s="388" t="s">
        <v>409</v>
      </c>
      <c r="F1049" s="388" t="s">
        <v>107</v>
      </c>
      <c r="G1049" s="388" t="s">
        <v>11</v>
      </c>
      <c r="H1049" s="388" t="s">
        <v>160</v>
      </c>
      <c r="I1049" s="388" t="s">
        <v>161</v>
      </c>
      <c r="J1049" s="388" t="s">
        <v>161</v>
      </c>
      <c r="K1049" s="400" t="s">
        <v>195</v>
      </c>
      <c r="L1049" s="400" t="s">
        <v>195</v>
      </c>
      <c r="M1049" s="403">
        <v>10046795</v>
      </c>
      <c r="N1049" s="400" t="s">
        <v>146</v>
      </c>
      <c r="O1049" s="400" t="s">
        <v>104</v>
      </c>
      <c r="P1049" s="400">
        <v>43235</v>
      </c>
      <c r="Q1049" s="400">
        <v>43238</v>
      </c>
      <c r="R1049" s="400">
        <v>43264</v>
      </c>
      <c r="S1049" s="404">
        <v>3</v>
      </c>
      <c r="T1049" s="404">
        <v>3</v>
      </c>
      <c r="U1049" s="404">
        <v>3</v>
      </c>
      <c r="V1049" s="404">
        <v>3</v>
      </c>
      <c r="W1049" s="404">
        <v>3</v>
      </c>
      <c r="X1049" s="400" t="s">
        <v>4480</v>
      </c>
      <c r="Y1049" s="403">
        <v>10020086</v>
      </c>
      <c r="Z1049" s="400">
        <v>42696</v>
      </c>
      <c r="AA1049" s="400">
        <v>42699</v>
      </c>
      <c r="AB1049" s="400" t="s">
        <v>109</v>
      </c>
      <c r="AC1049" s="400" t="s">
        <v>4660</v>
      </c>
      <c r="AD1049" s="404">
        <v>3</v>
      </c>
      <c r="AE1049" s="404">
        <v>3</v>
      </c>
      <c r="AF1049" s="404">
        <v>3</v>
      </c>
      <c r="AG1049" s="404">
        <v>3</v>
      </c>
      <c r="AH1049" s="404">
        <v>3</v>
      </c>
      <c r="AI1049" s="400" t="s">
        <v>4537</v>
      </c>
    </row>
    <row r="1050" spans="1:35" ht="12.75" customHeight="1" x14ac:dyDescent="0.2">
      <c r="A1050" s="397" t="str">
        <f t="shared" si="16"/>
        <v>Ofsted Webpage</v>
      </c>
      <c r="B1050" s="388">
        <v>135771</v>
      </c>
      <c r="C1050" s="388">
        <v>118778</v>
      </c>
      <c r="D1050" s="388">
        <v>10024962</v>
      </c>
      <c r="E1050" s="388" t="s">
        <v>1485</v>
      </c>
      <c r="F1050" s="388" t="s">
        <v>107</v>
      </c>
      <c r="G1050" s="388" t="s">
        <v>11</v>
      </c>
      <c r="H1050" s="388" t="s">
        <v>207</v>
      </c>
      <c r="I1050" s="388" t="s">
        <v>186</v>
      </c>
      <c r="J1050" s="388" t="s">
        <v>93</v>
      </c>
      <c r="K1050" s="400" t="s">
        <v>195</v>
      </c>
      <c r="L1050" s="388" t="s">
        <v>195</v>
      </c>
      <c r="M1050" s="403">
        <v>10041157</v>
      </c>
      <c r="N1050" s="388" t="s">
        <v>146</v>
      </c>
      <c r="O1050" s="388" t="s">
        <v>104</v>
      </c>
      <c r="P1050" s="400">
        <v>43137</v>
      </c>
      <c r="Q1050" s="400">
        <v>43140</v>
      </c>
      <c r="R1050" s="400">
        <v>43175</v>
      </c>
      <c r="S1050" s="388">
        <v>2</v>
      </c>
      <c r="T1050" s="388">
        <v>2</v>
      </c>
      <c r="U1050" s="388">
        <v>2</v>
      </c>
      <c r="V1050" s="388">
        <v>1</v>
      </c>
      <c r="W1050" s="388">
        <v>2</v>
      </c>
      <c r="X1050" s="388" t="s">
        <v>4480</v>
      </c>
      <c r="Y1050" s="401">
        <v>10011459</v>
      </c>
      <c r="Z1050" s="400">
        <v>42409</v>
      </c>
      <c r="AA1050" s="400">
        <v>42412</v>
      </c>
      <c r="AB1050" s="388" t="s">
        <v>109</v>
      </c>
      <c r="AC1050" s="388" t="s">
        <v>4660</v>
      </c>
      <c r="AD1050" s="388">
        <v>3</v>
      </c>
      <c r="AE1050" s="388">
        <v>3</v>
      </c>
      <c r="AF1050" s="388">
        <v>3</v>
      </c>
      <c r="AG1050" s="388">
        <v>3</v>
      </c>
      <c r="AH1050" s="388">
        <v>3</v>
      </c>
      <c r="AI1050" s="388" t="s">
        <v>118</v>
      </c>
    </row>
    <row r="1051" spans="1:35" ht="12.75" customHeight="1" x14ac:dyDescent="0.2">
      <c r="A1051" s="397" t="str">
        <f t="shared" si="16"/>
        <v>Ofsted Webpage</v>
      </c>
      <c r="B1051" s="388">
        <v>138262</v>
      </c>
      <c r="C1051" s="388">
        <v>122804</v>
      </c>
      <c r="D1051" s="388">
        <v>10037669</v>
      </c>
      <c r="E1051" s="388" t="s">
        <v>4749</v>
      </c>
      <c r="F1051" s="388" t="s">
        <v>179</v>
      </c>
      <c r="G1051" s="388" t="s">
        <v>15</v>
      </c>
      <c r="H1051" s="388" t="s">
        <v>135</v>
      </c>
      <c r="I1051" s="388" t="s">
        <v>115</v>
      </c>
      <c r="J1051" s="388" t="s">
        <v>115</v>
      </c>
      <c r="K1051" s="400" t="s">
        <v>195</v>
      </c>
      <c r="L1051" s="388" t="s">
        <v>195</v>
      </c>
      <c r="M1051" s="403" t="s">
        <v>3095</v>
      </c>
      <c r="N1051" s="388" t="s">
        <v>183</v>
      </c>
      <c r="O1051" s="388" t="s">
        <v>104</v>
      </c>
      <c r="P1051" s="400">
        <v>41765</v>
      </c>
      <c r="Q1051" s="400">
        <v>41768</v>
      </c>
      <c r="R1051" s="400">
        <v>41806</v>
      </c>
      <c r="S1051" s="388">
        <v>1</v>
      </c>
      <c r="T1051" s="388">
        <v>1</v>
      </c>
      <c r="U1051" s="388">
        <v>1</v>
      </c>
      <c r="V1051" s="388" t="s">
        <v>96</v>
      </c>
      <c r="W1051" s="388">
        <v>1</v>
      </c>
      <c r="X1051" s="388" t="s">
        <v>96</v>
      </c>
      <c r="Y1051" s="401" t="s">
        <v>195</v>
      </c>
      <c r="Z1051" s="400" t="s">
        <v>195</v>
      </c>
      <c r="AA1051" s="400" t="s">
        <v>195</v>
      </c>
      <c r="AB1051" s="388" t="s">
        <v>195</v>
      </c>
      <c r="AC1051" s="388" t="s">
        <v>195</v>
      </c>
      <c r="AD1051" s="388" t="s">
        <v>195</v>
      </c>
      <c r="AE1051" s="388" t="s">
        <v>195</v>
      </c>
      <c r="AF1051" s="388" t="s">
        <v>195</v>
      </c>
      <c r="AG1051" s="388" t="s">
        <v>195</v>
      </c>
      <c r="AH1051" s="388" t="s">
        <v>195</v>
      </c>
      <c r="AI1051" s="388" t="s">
        <v>4479</v>
      </c>
    </row>
    <row r="1052" spans="1:35" ht="12.75" customHeight="1" x14ac:dyDescent="0.2">
      <c r="A1052" s="397" t="str">
        <f t="shared" si="16"/>
        <v>Ofsted Webpage</v>
      </c>
      <c r="B1052" s="388">
        <v>138403</v>
      </c>
      <c r="C1052" s="388">
        <v>121994</v>
      </c>
      <c r="D1052" s="388">
        <v>10037983</v>
      </c>
      <c r="E1052" s="388" t="s">
        <v>3097</v>
      </c>
      <c r="F1052" s="388" t="s">
        <v>179</v>
      </c>
      <c r="G1052" s="388" t="s">
        <v>15</v>
      </c>
      <c r="H1052" s="388" t="s">
        <v>447</v>
      </c>
      <c r="I1052" s="388" t="s">
        <v>115</v>
      </c>
      <c r="J1052" s="388" t="s">
        <v>115</v>
      </c>
      <c r="K1052" s="400" t="s">
        <v>195</v>
      </c>
      <c r="L1052" s="388" t="s">
        <v>195</v>
      </c>
      <c r="M1052" s="403">
        <v>10022552</v>
      </c>
      <c r="N1052" s="388" t="s">
        <v>183</v>
      </c>
      <c r="O1052" s="388" t="s">
        <v>117</v>
      </c>
      <c r="P1052" s="400">
        <v>43012</v>
      </c>
      <c r="Q1052" s="400">
        <v>43019</v>
      </c>
      <c r="R1052" s="400">
        <v>43061</v>
      </c>
      <c r="S1052" s="388">
        <v>1</v>
      </c>
      <c r="T1052" s="388">
        <v>1</v>
      </c>
      <c r="U1052" s="388">
        <v>1</v>
      </c>
      <c r="V1052" s="388">
        <v>1</v>
      </c>
      <c r="W1052" s="388">
        <v>1</v>
      </c>
      <c r="X1052" s="388" t="s">
        <v>4480</v>
      </c>
      <c r="Y1052" s="401" t="s">
        <v>3098</v>
      </c>
      <c r="Z1052" s="400">
        <v>41716</v>
      </c>
      <c r="AA1052" s="400">
        <v>41719</v>
      </c>
      <c r="AB1052" s="388" t="s">
        <v>183</v>
      </c>
      <c r="AC1052" s="388" t="s">
        <v>4660</v>
      </c>
      <c r="AD1052" s="388">
        <v>2</v>
      </c>
      <c r="AE1052" s="388">
        <v>2</v>
      </c>
      <c r="AF1052" s="388">
        <v>2</v>
      </c>
      <c r="AG1052" s="388" t="s">
        <v>96</v>
      </c>
      <c r="AH1052" s="388">
        <v>2</v>
      </c>
      <c r="AI1052" s="388" t="s">
        <v>118</v>
      </c>
    </row>
    <row r="1053" spans="1:35" ht="12.75" customHeight="1" x14ac:dyDescent="0.2">
      <c r="A1053" s="397" t="str">
        <f t="shared" si="16"/>
        <v>Ofsted Webpage</v>
      </c>
      <c r="B1053" s="388">
        <v>138670</v>
      </c>
      <c r="C1053" s="388">
        <v>122524</v>
      </c>
      <c r="D1053" s="388">
        <v>10037344</v>
      </c>
      <c r="E1053" s="388" t="s">
        <v>3100</v>
      </c>
      <c r="F1053" s="388" t="s">
        <v>274</v>
      </c>
      <c r="G1053" s="388" t="s">
        <v>11</v>
      </c>
      <c r="H1053" s="388" t="s">
        <v>108</v>
      </c>
      <c r="I1053" s="388" t="s">
        <v>102</v>
      </c>
      <c r="J1053" s="388" t="s">
        <v>102</v>
      </c>
      <c r="K1053" s="400" t="s">
        <v>195</v>
      </c>
      <c r="L1053" s="388" t="s">
        <v>195</v>
      </c>
      <c r="M1053" s="403">
        <v>10022607</v>
      </c>
      <c r="N1053" s="388" t="s">
        <v>109</v>
      </c>
      <c r="O1053" s="388" t="s">
        <v>104</v>
      </c>
      <c r="P1053" s="400">
        <v>42870</v>
      </c>
      <c r="Q1053" s="400">
        <v>42873</v>
      </c>
      <c r="R1053" s="400">
        <v>42936</v>
      </c>
      <c r="S1053" s="388">
        <v>4</v>
      </c>
      <c r="T1053" s="388">
        <v>3</v>
      </c>
      <c r="U1053" s="388">
        <v>4</v>
      </c>
      <c r="V1053" s="388">
        <v>4</v>
      </c>
      <c r="W1053" s="388">
        <v>4</v>
      </c>
      <c r="X1053" s="388" t="s">
        <v>4480</v>
      </c>
      <c r="Y1053" s="401" t="s">
        <v>3101</v>
      </c>
      <c r="Z1053" s="400">
        <v>41603</v>
      </c>
      <c r="AA1053" s="400">
        <v>41607</v>
      </c>
      <c r="AB1053" s="388" t="s">
        <v>109</v>
      </c>
      <c r="AC1053" s="388" t="s">
        <v>4660</v>
      </c>
      <c r="AD1053" s="388">
        <v>2</v>
      </c>
      <c r="AE1053" s="388">
        <v>2</v>
      </c>
      <c r="AF1053" s="388">
        <v>2</v>
      </c>
      <c r="AG1053" s="388" t="s">
        <v>96</v>
      </c>
      <c r="AH1053" s="388">
        <v>2</v>
      </c>
      <c r="AI1053" s="388" t="s">
        <v>139</v>
      </c>
    </row>
    <row r="1054" spans="1:35" ht="12.75" customHeight="1" x14ac:dyDescent="0.2">
      <c r="A1054" s="397" t="str">
        <f t="shared" si="16"/>
        <v>Ofsted Webpage</v>
      </c>
      <c r="B1054" s="388">
        <v>138966</v>
      </c>
      <c r="C1054" s="388">
        <v>122727</v>
      </c>
      <c r="D1054" s="388">
        <v>10039420</v>
      </c>
      <c r="E1054" s="388" t="s">
        <v>4645</v>
      </c>
      <c r="F1054" s="388" t="s">
        <v>631</v>
      </c>
      <c r="G1054" s="388" t="s">
        <v>15</v>
      </c>
      <c r="H1054" s="388" t="s">
        <v>656</v>
      </c>
      <c r="I1054" s="388" t="s">
        <v>115</v>
      </c>
      <c r="J1054" s="388" t="s">
        <v>115</v>
      </c>
      <c r="K1054" s="400" t="s">
        <v>195</v>
      </c>
      <c r="L1054" s="388" t="s">
        <v>195</v>
      </c>
      <c r="M1054" s="403">
        <v>10037410</v>
      </c>
      <c r="N1054" s="388" t="s">
        <v>181</v>
      </c>
      <c r="O1054" s="388" t="s">
        <v>104</v>
      </c>
      <c r="P1054" s="400">
        <v>42996</v>
      </c>
      <c r="Q1054" s="400">
        <v>42999</v>
      </c>
      <c r="R1054" s="400">
        <v>43031</v>
      </c>
      <c r="S1054" s="388">
        <v>3</v>
      </c>
      <c r="T1054" s="388">
        <v>3</v>
      </c>
      <c r="U1054" s="388">
        <v>3</v>
      </c>
      <c r="V1054" s="388">
        <v>3</v>
      </c>
      <c r="W1054" s="388">
        <v>3</v>
      </c>
      <c r="X1054" s="388" t="s">
        <v>4480</v>
      </c>
      <c r="Y1054" s="401">
        <v>10004818</v>
      </c>
      <c r="Z1054" s="400">
        <v>42297</v>
      </c>
      <c r="AA1054" s="400">
        <v>42299</v>
      </c>
      <c r="AB1054" s="388" t="s">
        <v>181</v>
      </c>
      <c r="AC1054" s="388" t="s">
        <v>4660</v>
      </c>
      <c r="AD1054" s="388">
        <v>3</v>
      </c>
      <c r="AE1054" s="388">
        <v>3</v>
      </c>
      <c r="AF1054" s="388">
        <v>3</v>
      </c>
      <c r="AG1054" s="388">
        <v>3</v>
      </c>
      <c r="AH1054" s="388">
        <v>3</v>
      </c>
      <c r="AI1054" s="388" t="s">
        <v>4537</v>
      </c>
    </row>
    <row r="1055" spans="1:35" ht="12.75" customHeight="1" x14ac:dyDescent="0.2">
      <c r="A1055" s="397" t="str">
        <f t="shared" si="16"/>
        <v>Ofsted Webpage</v>
      </c>
      <c r="B1055" s="388">
        <v>139218</v>
      </c>
      <c r="C1055" s="388">
        <v>118858</v>
      </c>
      <c r="D1055" s="388">
        <v>10024772</v>
      </c>
      <c r="E1055" s="388" t="s">
        <v>3931</v>
      </c>
      <c r="F1055" s="388" t="s">
        <v>125</v>
      </c>
      <c r="G1055" s="388" t="s">
        <v>12</v>
      </c>
      <c r="H1055" s="388" t="s">
        <v>299</v>
      </c>
      <c r="I1055" s="388" t="s">
        <v>131</v>
      </c>
      <c r="J1055" s="388" t="s">
        <v>131</v>
      </c>
      <c r="K1055" s="400" t="s">
        <v>195</v>
      </c>
      <c r="L1055" s="388" t="s">
        <v>195</v>
      </c>
      <c r="M1055" s="403">
        <v>10030787</v>
      </c>
      <c r="N1055" s="388" t="s">
        <v>127</v>
      </c>
      <c r="O1055" s="388" t="s">
        <v>104</v>
      </c>
      <c r="P1055" s="400">
        <v>43026</v>
      </c>
      <c r="Q1055" s="400">
        <v>43028</v>
      </c>
      <c r="R1055" s="400">
        <v>43062</v>
      </c>
      <c r="S1055" s="388">
        <v>2</v>
      </c>
      <c r="T1055" s="388">
        <v>2</v>
      </c>
      <c r="U1055" s="388">
        <v>2</v>
      </c>
      <c r="V1055" s="388">
        <v>1</v>
      </c>
      <c r="W1055" s="388">
        <v>2</v>
      </c>
      <c r="X1055" s="388" t="s">
        <v>4480</v>
      </c>
      <c r="Y1055" s="401" t="s">
        <v>3932</v>
      </c>
      <c r="Z1055" s="400">
        <v>41458</v>
      </c>
      <c r="AA1055" s="400">
        <v>41460</v>
      </c>
      <c r="AB1055" s="388" t="s">
        <v>127</v>
      </c>
      <c r="AC1055" s="388" t="s">
        <v>4660</v>
      </c>
      <c r="AD1055" s="388">
        <v>1</v>
      </c>
      <c r="AE1055" s="388">
        <v>1</v>
      </c>
      <c r="AF1055" s="388">
        <v>1</v>
      </c>
      <c r="AG1055" s="388" t="s">
        <v>96</v>
      </c>
      <c r="AH1055" s="388">
        <v>1</v>
      </c>
      <c r="AI1055" s="388" t="s">
        <v>139</v>
      </c>
    </row>
    <row r="1056" spans="1:35" ht="12.75" customHeight="1" x14ac:dyDescent="0.2">
      <c r="A1056" s="397" t="str">
        <f t="shared" si="16"/>
        <v>Ofsted Webpage</v>
      </c>
      <c r="B1056" s="388">
        <v>139238</v>
      </c>
      <c r="C1056" s="388">
        <v>121223</v>
      </c>
      <c r="D1056" s="388">
        <v>10036143</v>
      </c>
      <c r="E1056" s="388" t="s">
        <v>2164</v>
      </c>
      <c r="F1056" s="388" t="s">
        <v>107</v>
      </c>
      <c r="G1056" s="388" t="s">
        <v>11</v>
      </c>
      <c r="H1056" s="388" t="s">
        <v>680</v>
      </c>
      <c r="I1056" s="388" t="s">
        <v>155</v>
      </c>
      <c r="J1056" s="388" t="s">
        <v>155</v>
      </c>
      <c r="K1056" s="400">
        <v>43026</v>
      </c>
      <c r="L1056" s="388">
        <v>1</v>
      </c>
      <c r="M1056" s="403" t="s">
        <v>2165</v>
      </c>
      <c r="N1056" s="388" t="s">
        <v>109</v>
      </c>
      <c r="O1056" s="388" t="s">
        <v>104</v>
      </c>
      <c r="P1056" s="400">
        <v>41960</v>
      </c>
      <c r="Q1056" s="400">
        <v>41964</v>
      </c>
      <c r="R1056" s="400">
        <v>41996</v>
      </c>
      <c r="S1056" s="388">
        <v>2</v>
      </c>
      <c r="T1056" s="388">
        <v>1</v>
      </c>
      <c r="U1056" s="388">
        <v>2</v>
      </c>
      <c r="V1056" s="388" t="s">
        <v>96</v>
      </c>
      <c r="W1056" s="388">
        <v>2</v>
      </c>
      <c r="X1056" s="388" t="s">
        <v>96</v>
      </c>
      <c r="Y1056" s="401" t="s">
        <v>195</v>
      </c>
      <c r="Z1056" s="400" t="s">
        <v>195</v>
      </c>
      <c r="AA1056" s="400" t="s">
        <v>195</v>
      </c>
      <c r="AB1056" s="388" t="s">
        <v>195</v>
      </c>
      <c r="AC1056" s="388" t="s">
        <v>195</v>
      </c>
      <c r="AD1056" s="388" t="s">
        <v>195</v>
      </c>
      <c r="AE1056" s="388" t="s">
        <v>195</v>
      </c>
      <c r="AF1056" s="388" t="s">
        <v>195</v>
      </c>
      <c r="AG1056" s="388" t="s">
        <v>195</v>
      </c>
      <c r="AH1056" s="388" t="s">
        <v>195</v>
      </c>
      <c r="AI1056" s="388" t="s">
        <v>4479</v>
      </c>
    </row>
    <row r="1057" spans="1:35" ht="12.75" customHeight="1" x14ac:dyDescent="0.2">
      <c r="A1057" s="397" t="str">
        <f t="shared" si="16"/>
        <v>Ofsted Webpage</v>
      </c>
      <c r="B1057" s="388">
        <v>139243</v>
      </c>
      <c r="C1057" s="388">
        <v>123034</v>
      </c>
      <c r="D1057" s="388">
        <v>10024163</v>
      </c>
      <c r="E1057" s="388" t="s">
        <v>546</v>
      </c>
      <c r="F1057" s="388" t="s">
        <v>125</v>
      </c>
      <c r="G1057" s="388" t="s">
        <v>12</v>
      </c>
      <c r="H1057" s="388" t="s">
        <v>479</v>
      </c>
      <c r="I1057" s="388" t="s">
        <v>115</v>
      </c>
      <c r="J1057" s="388" t="s">
        <v>115</v>
      </c>
      <c r="K1057" s="400" t="s">
        <v>195</v>
      </c>
      <c r="L1057" s="388" t="s">
        <v>195</v>
      </c>
      <c r="M1057" s="403">
        <v>10004819</v>
      </c>
      <c r="N1057" s="388" t="s">
        <v>547</v>
      </c>
      <c r="O1057" s="388" t="s">
        <v>104</v>
      </c>
      <c r="P1057" s="400">
        <v>42654</v>
      </c>
      <c r="Q1057" s="400">
        <v>42656</v>
      </c>
      <c r="R1057" s="400">
        <v>42690</v>
      </c>
      <c r="S1057" s="388">
        <v>2</v>
      </c>
      <c r="T1057" s="388">
        <v>2</v>
      </c>
      <c r="U1057" s="388">
        <v>2</v>
      </c>
      <c r="V1057" s="388">
        <v>2</v>
      </c>
      <c r="W1057" s="388">
        <v>2</v>
      </c>
      <c r="X1057" s="388" t="s">
        <v>4480</v>
      </c>
      <c r="Y1057" s="401" t="s">
        <v>548</v>
      </c>
      <c r="Z1057" s="400">
        <v>41955</v>
      </c>
      <c r="AA1057" s="400">
        <v>41957</v>
      </c>
      <c r="AB1057" s="388" t="s">
        <v>127</v>
      </c>
      <c r="AC1057" s="388" t="s">
        <v>4660</v>
      </c>
      <c r="AD1057" s="388">
        <v>3</v>
      </c>
      <c r="AE1057" s="388">
        <v>3</v>
      </c>
      <c r="AF1057" s="388">
        <v>3</v>
      </c>
      <c r="AG1057" s="388" t="s">
        <v>96</v>
      </c>
      <c r="AH1057" s="388">
        <v>3</v>
      </c>
      <c r="AI1057" s="388" t="s">
        <v>118</v>
      </c>
    </row>
    <row r="1058" spans="1:35" ht="12.75" customHeight="1" x14ac:dyDescent="0.2">
      <c r="A1058" s="397" t="str">
        <f t="shared" si="16"/>
        <v>Ofsted Webpage</v>
      </c>
      <c r="B1058" s="388">
        <v>139249</v>
      </c>
      <c r="C1058" s="388">
        <v>124210</v>
      </c>
      <c r="D1058" s="388">
        <v>10038981</v>
      </c>
      <c r="E1058" s="388" t="s">
        <v>2171</v>
      </c>
      <c r="F1058" s="388" t="s">
        <v>125</v>
      </c>
      <c r="G1058" s="388" t="s">
        <v>12</v>
      </c>
      <c r="H1058" s="388" t="s">
        <v>555</v>
      </c>
      <c r="I1058" s="388" t="s">
        <v>155</v>
      </c>
      <c r="J1058" s="388" t="s">
        <v>155</v>
      </c>
      <c r="K1058" s="400">
        <v>43139</v>
      </c>
      <c r="L1058" s="388">
        <v>1</v>
      </c>
      <c r="M1058" s="403" t="s">
        <v>2172</v>
      </c>
      <c r="N1058" s="388" t="s">
        <v>127</v>
      </c>
      <c r="O1058" s="388" t="s">
        <v>104</v>
      </c>
      <c r="P1058" s="400">
        <v>41975</v>
      </c>
      <c r="Q1058" s="400">
        <v>41976</v>
      </c>
      <c r="R1058" s="400">
        <v>42016</v>
      </c>
      <c r="S1058" s="388">
        <v>2</v>
      </c>
      <c r="T1058" s="388">
        <v>2</v>
      </c>
      <c r="U1058" s="388">
        <v>2</v>
      </c>
      <c r="V1058" s="388" t="s">
        <v>96</v>
      </c>
      <c r="W1058" s="388">
        <v>2</v>
      </c>
      <c r="X1058" s="388" t="s">
        <v>96</v>
      </c>
      <c r="Y1058" s="401" t="s">
        <v>195</v>
      </c>
      <c r="Z1058" s="400" t="s">
        <v>195</v>
      </c>
      <c r="AA1058" s="400" t="s">
        <v>195</v>
      </c>
      <c r="AB1058" s="388" t="s">
        <v>195</v>
      </c>
      <c r="AC1058" s="388" t="s">
        <v>195</v>
      </c>
      <c r="AD1058" s="388" t="s">
        <v>195</v>
      </c>
      <c r="AE1058" s="388" t="s">
        <v>195</v>
      </c>
      <c r="AF1058" s="388" t="s">
        <v>195</v>
      </c>
      <c r="AG1058" s="388" t="s">
        <v>195</v>
      </c>
      <c r="AH1058" s="388" t="s">
        <v>195</v>
      </c>
      <c r="AI1058" s="388" t="s">
        <v>4479</v>
      </c>
    </row>
    <row r="1059" spans="1:35" ht="12.75" customHeight="1" x14ac:dyDescent="0.2">
      <c r="A1059" s="397" t="str">
        <f t="shared" si="16"/>
        <v>Ofsted Webpage</v>
      </c>
      <c r="B1059" s="388">
        <v>139250</v>
      </c>
      <c r="C1059" s="388">
        <v>124201</v>
      </c>
      <c r="D1059" s="388">
        <v>10040374</v>
      </c>
      <c r="E1059" s="388" t="s">
        <v>339</v>
      </c>
      <c r="F1059" s="388" t="s">
        <v>125</v>
      </c>
      <c r="G1059" s="388" t="s">
        <v>12</v>
      </c>
      <c r="H1059" s="388" t="s">
        <v>340</v>
      </c>
      <c r="I1059" s="388" t="s">
        <v>155</v>
      </c>
      <c r="J1059" s="388" t="s">
        <v>155</v>
      </c>
      <c r="K1059" s="400" t="s">
        <v>195</v>
      </c>
      <c r="L1059" s="388" t="s">
        <v>195</v>
      </c>
      <c r="M1059" s="403">
        <v>10021853</v>
      </c>
      <c r="N1059" s="388" t="s">
        <v>127</v>
      </c>
      <c r="O1059" s="388" t="s">
        <v>104</v>
      </c>
      <c r="P1059" s="400">
        <v>42710</v>
      </c>
      <c r="Q1059" s="400">
        <v>42712</v>
      </c>
      <c r="R1059" s="400">
        <v>42760</v>
      </c>
      <c r="S1059" s="388">
        <v>2</v>
      </c>
      <c r="T1059" s="388">
        <v>2</v>
      </c>
      <c r="U1059" s="388">
        <v>2</v>
      </c>
      <c r="V1059" s="388">
        <v>2</v>
      </c>
      <c r="W1059" s="388">
        <v>1</v>
      </c>
      <c r="X1059" s="388" t="s">
        <v>4480</v>
      </c>
      <c r="Y1059" s="401" t="s">
        <v>195</v>
      </c>
      <c r="Z1059" s="400" t="s">
        <v>195</v>
      </c>
      <c r="AA1059" s="400" t="s">
        <v>195</v>
      </c>
      <c r="AB1059" s="388" t="s">
        <v>195</v>
      </c>
      <c r="AC1059" s="388" t="s">
        <v>195</v>
      </c>
      <c r="AD1059" s="388" t="s">
        <v>195</v>
      </c>
      <c r="AE1059" s="388" t="s">
        <v>195</v>
      </c>
      <c r="AF1059" s="388" t="s">
        <v>195</v>
      </c>
      <c r="AG1059" s="388" t="s">
        <v>195</v>
      </c>
      <c r="AH1059" s="388" t="s">
        <v>195</v>
      </c>
      <c r="AI1059" s="388" t="s">
        <v>4479</v>
      </c>
    </row>
    <row r="1060" spans="1:35" ht="12.75" customHeight="1" x14ac:dyDescent="0.2">
      <c r="A1060" s="397" t="str">
        <f t="shared" si="16"/>
        <v>Ofsted Webpage</v>
      </c>
      <c r="B1060" s="388">
        <v>139251</v>
      </c>
      <c r="C1060" s="388">
        <v>122208</v>
      </c>
      <c r="D1060" s="388">
        <v>10040375</v>
      </c>
      <c r="E1060" s="388" t="s">
        <v>1489</v>
      </c>
      <c r="F1060" s="388" t="s">
        <v>125</v>
      </c>
      <c r="G1060" s="388" t="s">
        <v>12</v>
      </c>
      <c r="H1060" s="388" t="s">
        <v>1026</v>
      </c>
      <c r="I1060" s="388" t="s">
        <v>131</v>
      </c>
      <c r="J1060" s="388" t="s">
        <v>131</v>
      </c>
      <c r="K1060" s="400" t="s">
        <v>195</v>
      </c>
      <c r="L1060" s="388" t="s">
        <v>195</v>
      </c>
      <c r="M1060" s="403">
        <v>10038320</v>
      </c>
      <c r="N1060" s="388" t="s">
        <v>547</v>
      </c>
      <c r="O1060" s="388" t="s">
        <v>104</v>
      </c>
      <c r="P1060" s="400">
        <v>43052</v>
      </c>
      <c r="Q1060" s="400">
        <v>43054</v>
      </c>
      <c r="R1060" s="400">
        <v>43089</v>
      </c>
      <c r="S1060" s="388">
        <v>3</v>
      </c>
      <c r="T1060" s="388">
        <v>3</v>
      </c>
      <c r="U1060" s="388">
        <v>3</v>
      </c>
      <c r="V1060" s="388">
        <v>3</v>
      </c>
      <c r="W1060" s="388">
        <v>3</v>
      </c>
      <c r="X1060" s="388" t="s">
        <v>4480</v>
      </c>
      <c r="Y1060" s="401">
        <v>10004820</v>
      </c>
      <c r="Z1060" s="400">
        <v>42388</v>
      </c>
      <c r="AA1060" s="400">
        <v>42390</v>
      </c>
      <c r="AB1060" s="388" t="s">
        <v>127</v>
      </c>
      <c r="AC1060" s="388" t="s">
        <v>4660</v>
      </c>
      <c r="AD1060" s="388">
        <v>3</v>
      </c>
      <c r="AE1060" s="388">
        <v>3</v>
      </c>
      <c r="AF1060" s="388">
        <v>3</v>
      </c>
      <c r="AG1060" s="388">
        <v>3</v>
      </c>
      <c r="AH1060" s="388">
        <v>3</v>
      </c>
      <c r="AI1060" s="388" t="s">
        <v>4537</v>
      </c>
    </row>
    <row r="1061" spans="1:35" ht="12.75" customHeight="1" x14ac:dyDescent="0.2">
      <c r="A1061" s="397" t="str">
        <f t="shared" si="16"/>
        <v>Ofsted Webpage</v>
      </c>
      <c r="B1061" s="388">
        <v>139363</v>
      </c>
      <c r="C1061" s="388">
        <v>123244</v>
      </c>
      <c r="D1061" s="388">
        <v>10040630</v>
      </c>
      <c r="E1061" s="388" t="s">
        <v>4750</v>
      </c>
      <c r="F1061" s="388" t="s">
        <v>631</v>
      </c>
      <c r="G1061" s="388" t="s">
        <v>15</v>
      </c>
      <c r="H1061" s="388" t="s">
        <v>479</v>
      </c>
      <c r="I1061" s="388" t="s">
        <v>115</v>
      </c>
      <c r="J1061" s="388" t="s">
        <v>115</v>
      </c>
      <c r="K1061" s="400" t="s">
        <v>195</v>
      </c>
      <c r="L1061" s="388" t="s">
        <v>195</v>
      </c>
      <c r="M1061" s="403">
        <v>10004822</v>
      </c>
      <c r="N1061" s="388" t="s">
        <v>181</v>
      </c>
      <c r="O1061" s="388" t="s">
        <v>104</v>
      </c>
      <c r="P1061" s="400">
        <v>42290</v>
      </c>
      <c r="Q1061" s="400">
        <v>42292</v>
      </c>
      <c r="R1061" s="400">
        <v>42324</v>
      </c>
      <c r="S1061" s="388">
        <v>2</v>
      </c>
      <c r="T1061" s="388">
        <v>2</v>
      </c>
      <c r="U1061" s="388">
        <v>2</v>
      </c>
      <c r="V1061" s="388">
        <v>2</v>
      </c>
      <c r="W1061" s="388">
        <v>2</v>
      </c>
      <c r="X1061" s="388" t="s">
        <v>4480</v>
      </c>
      <c r="Y1061" s="401" t="s">
        <v>3106</v>
      </c>
      <c r="Z1061" s="400">
        <v>41723</v>
      </c>
      <c r="AA1061" s="400">
        <v>41726</v>
      </c>
      <c r="AB1061" s="388" t="s">
        <v>183</v>
      </c>
      <c r="AC1061" s="388" t="s">
        <v>4660</v>
      </c>
      <c r="AD1061" s="388">
        <v>3</v>
      </c>
      <c r="AE1061" s="388">
        <v>3</v>
      </c>
      <c r="AF1061" s="388">
        <v>3</v>
      </c>
      <c r="AG1061" s="388" t="s">
        <v>96</v>
      </c>
      <c r="AH1061" s="388">
        <v>3</v>
      </c>
      <c r="AI1061" s="388" t="s">
        <v>118</v>
      </c>
    </row>
    <row r="1062" spans="1:35" ht="12.75" customHeight="1" x14ac:dyDescent="0.2">
      <c r="A1062" s="397" t="str">
        <f t="shared" si="16"/>
        <v>Ofsted Webpage</v>
      </c>
      <c r="B1062" s="388">
        <v>139433</v>
      </c>
      <c r="C1062" s="388">
        <v>123356</v>
      </c>
      <c r="D1062" s="388">
        <v>10041654</v>
      </c>
      <c r="E1062" s="388" t="s">
        <v>1493</v>
      </c>
      <c r="F1062" s="388" t="s">
        <v>179</v>
      </c>
      <c r="G1062" s="388" t="s">
        <v>15</v>
      </c>
      <c r="H1062" s="388" t="s">
        <v>771</v>
      </c>
      <c r="I1062" s="388" t="s">
        <v>186</v>
      </c>
      <c r="J1062" s="388" t="s">
        <v>93</v>
      </c>
      <c r="K1062" s="400" t="s">
        <v>195</v>
      </c>
      <c r="L1062" s="388" t="s">
        <v>195</v>
      </c>
      <c r="M1062" s="403">
        <v>10041158</v>
      </c>
      <c r="N1062" s="388" t="s">
        <v>181</v>
      </c>
      <c r="O1062" s="388" t="s">
        <v>104</v>
      </c>
      <c r="P1062" s="400">
        <v>43173</v>
      </c>
      <c r="Q1062" s="400">
        <v>43175</v>
      </c>
      <c r="R1062" s="400">
        <v>43210</v>
      </c>
      <c r="S1062" s="388">
        <v>3</v>
      </c>
      <c r="T1062" s="388">
        <v>3</v>
      </c>
      <c r="U1062" s="388">
        <v>3</v>
      </c>
      <c r="V1062" s="388">
        <v>3</v>
      </c>
      <c r="W1062" s="388">
        <v>3</v>
      </c>
      <c r="X1062" s="388" t="s">
        <v>4480</v>
      </c>
      <c r="Y1062" s="401">
        <v>10008477</v>
      </c>
      <c r="Z1062" s="400">
        <v>42507</v>
      </c>
      <c r="AA1062" s="400">
        <v>42509</v>
      </c>
      <c r="AB1062" s="388" t="s">
        <v>474</v>
      </c>
      <c r="AC1062" s="388" t="s">
        <v>4660</v>
      </c>
      <c r="AD1062" s="388">
        <v>3</v>
      </c>
      <c r="AE1062" s="388">
        <v>3</v>
      </c>
      <c r="AF1062" s="388">
        <v>3</v>
      </c>
      <c r="AG1062" s="388">
        <v>3</v>
      </c>
      <c r="AH1062" s="388">
        <v>3</v>
      </c>
      <c r="AI1062" s="388" t="s">
        <v>4537</v>
      </c>
    </row>
    <row r="1063" spans="1:35" ht="12.75" customHeight="1" x14ac:dyDescent="0.2">
      <c r="A1063" s="397" t="str">
        <f t="shared" si="16"/>
        <v>Ofsted Webpage</v>
      </c>
      <c r="B1063" s="388">
        <v>139730</v>
      </c>
      <c r="C1063" s="388">
        <v>123351</v>
      </c>
      <c r="D1063" s="388">
        <v>10042041</v>
      </c>
      <c r="E1063" s="388" t="s">
        <v>332</v>
      </c>
      <c r="F1063" s="388" t="s">
        <v>179</v>
      </c>
      <c r="G1063" s="388" t="s">
        <v>15</v>
      </c>
      <c r="H1063" s="388" t="s">
        <v>266</v>
      </c>
      <c r="I1063" s="388" t="s">
        <v>131</v>
      </c>
      <c r="J1063" s="388" t="s">
        <v>131</v>
      </c>
      <c r="K1063" s="400" t="s">
        <v>195</v>
      </c>
      <c r="L1063" s="388" t="s">
        <v>195</v>
      </c>
      <c r="M1063" s="403">
        <v>10044794</v>
      </c>
      <c r="N1063" s="388" t="s">
        <v>181</v>
      </c>
      <c r="O1063" s="388" t="s">
        <v>104</v>
      </c>
      <c r="P1063" s="400">
        <v>43115</v>
      </c>
      <c r="Q1063" s="400">
        <v>43117</v>
      </c>
      <c r="R1063" s="400">
        <v>43159</v>
      </c>
      <c r="S1063" s="388">
        <v>2</v>
      </c>
      <c r="T1063" s="388">
        <v>2</v>
      </c>
      <c r="U1063" s="388">
        <v>2</v>
      </c>
      <c r="V1063" s="388">
        <v>2</v>
      </c>
      <c r="W1063" s="388">
        <v>2</v>
      </c>
      <c r="X1063" s="388" t="s">
        <v>4480</v>
      </c>
      <c r="Y1063" s="401">
        <v>10020133</v>
      </c>
      <c r="Z1063" s="400">
        <v>42695</v>
      </c>
      <c r="AA1063" s="400">
        <v>42697</v>
      </c>
      <c r="AB1063" s="388" t="s">
        <v>181</v>
      </c>
      <c r="AC1063" s="388" t="s">
        <v>4660</v>
      </c>
      <c r="AD1063" s="388">
        <v>3</v>
      </c>
      <c r="AE1063" s="388">
        <v>3</v>
      </c>
      <c r="AF1063" s="388">
        <v>3</v>
      </c>
      <c r="AG1063" s="388">
        <v>3</v>
      </c>
      <c r="AH1063" s="388">
        <v>3</v>
      </c>
      <c r="AI1063" s="388" t="s">
        <v>118</v>
      </c>
    </row>
    <row r="1064" spans="1:35" ht="12.75" customHeight="1" x14ac:dyDescent="0.2">
      <c r="A1064" s="397" t="str">
        <f t="shared" si="16"/>
        <v>Ofsted Webpage</v>
      </c>
      <c r="B1064" s="388">
        <v>139793</v>
      </c>
      <c r="C1064" s="388">
        <v>123347</v>
      </c>
      <c r="D1064" s="388">
        <v>10042051</v>
      </c>
      <c r="E1064" s="388" t="s">
        <v>473</v>
      </c>
      <c r="F1064" s="388" t="s">
        <v>179</v>
      </c>
      <c r="G1064" s="388" t="s">
        <v>15</v>
      </c>
      <c r="H1064" s="388" t="s">
        <v>141</v>
      </c>
      <c r="I1064" s="388" t="s">
        <v>115</v>
      </c>
      <c r="J1064" s="388" t="s">
        <v>115</v>
      </c>
      <c r="K1064" s="400" t="s">
        <v>195</v>
      </c>
      <c r="L1064" s="388" t="s">
        <v>195</v>
      </c>
      <c r="M1064" s="403">
        <v>10030829</v>
      </c>
      <c r="N1064" s="388" t="s">
        <v>474</v>
      </c>
      <c r="O1064" s="388" t="s">
        <v>104</v>
      </c>
      <c r="P1064" s="400">
        <v>42865</v>
      </c>
      <c r="Q1064" s="400">
        <v>42867</v>
      </c>
      <c r="R1064" s="400">
        <v>42912</v>
      </c>
      <c r="S1064" s="388">
        <v>3</v>
      </c>
      <c r="T1064" s="388">
        <v>3</v>
      </c>
      <c r="U1064" s="388">
        <v>3</v>
      </c>
      <c r="V1064" s="388">
        <v>2</v>
      </c>
      <c r="W1064" s="388">
        <v>3</v>
      </c>
      <c r="X1064" s="388" t="s">
        <v>4480</v>
      </c>
      <c r="Y1064" s="401">
        <v>10004825</v>
      </c>
      <c r="Z1064" s="400">
        <v>42430</v>
      </c>
      <c r="AA1064" s="400">
        <v>42432</v>
      </c>
      <c r="AB1064" s="388" t="s">
        <v>474</v>
      </c>
      <c r="AC1064" s="388" t="s">
        <v>4660</v>
      </c>
      <c r="AD1064" s="388">
        <v>4</v>
      </c>
      <c r="AE1064" s="388">
        <v>4</v>
      </c>
      <c r="AF1064" s="388">
        <v>4</v>
      </c>
      <c r="AG1064" s="388">
        <v>4</v>
      </c>
      <c r="AH1064" s="388">
        <v>4</v>
      </c>
      <c r="AI1064" s="388" t="s">
        <v>118</v>
      </c>
    </row>
    <row r="1065" spans="1:35" ht="12.75" customHeight="1" x14ac:dyDescent="0.2">
      <c r="A1065" s="397" t="str">
        <f t="shared" si="16"/>
        <v>Ofsted Webpage</v>
      </c>
      <c r="B1065" s="388">
        <v>139798</v>
      </c>
      <c r="C1065" s="388">
        <v>123318</v>
      </c>
      <c r="D1065" s="388">
        <v>10042040</v>
      </c>
      <c r="E1065" s="388" t="s">
        <v>178</v>
      </c>
      <c r="F1065" s="388" t="s">
        <v>179</v>
      </c>
      <c r="G1065" s="388" t="s">
        <v>15</v>
      </c>
      <c r="H1065" s="388" t="s">
        <v>180</v>
      </c>
      <c r="I1065" s="388" t="s">
        <v>102</v>
      </c>
      <c r="J1065" s="388" t="s">
        <v>102</v>
      </c>
      <c r="K1065" s="400" t="s">
        <v>195</v>
      </c>
      <c r="L1065" s="388" t="s">
        <v>195</v>
      </c>
      <c r="M1065" s="403">
        <v>10022600</v>
      </c>
      <c r="N1065" s="388" t="s">
        <v>181</v>
      </c>
      <c r="O1065" s="388" t="s">
        <v>104</v>
      </c>
      <c r="P1065" s="400">
        <v>42759</v>
      </c>
      <c r="Q1065" s="400">
        <v>42761</v>
      </c>
      <c r="R1065" s="400">
        <v>42810</v>
      </c>
      <c r="S1065" s="388">
        <v>2</v>
      </c>
      <c r="T1065" s="388">
        <v>2</v>
      </c>
      <c r="U1065" s="388">
        <v>2</v>
      </c>
      <c r="V1065" s="388">
        <v>1</v>
      </c>
      <c r="W1065" s="388">
        <v>2</v>
      </c>
      <c r="X1065" s="388" t="s">
        <v>4480</v>
      </c>
      <c r="Y1065" s="401" t="s">
        <v>182</v>
      </c>
      <c r="Z1065" s="400">
        <v>42073</v>
      </c>
      <c r="AA1065" s="400">
        <v>42076</v>
      </c>
      <c r="AB1065" s="388" t="s">
        <v>183</v>
      </c>
      <c r="AC1065" s="388" t="s">
        <v>4660</v>
      </c>
      <c r="AD1065" s="388">
        <v>3</v>
      </c>
      <c r="AE1065" s="388">
        <v>3</v>
      </c>
      <c r="AF1065" s="388">
        <v>3</v>
      </c>
      <c r="AG1065" s="388" t="s">
        <v>96</v>
      </c>
      <c r="AH1065" s="388">
        <v>3</v>
      </c>
      <c r="AI1065" s="388" t="s">
        <v>118</v>
      </c>
    </row>
    <row r="1066" spans="1:35" ht="12.75" customHeight="1" x14ac:dyDescent="0.2">
      <c r="A1066" s="397" t="str">
        <f t="shared" si="16"/>
        <v>Ofsted Webpage</v>
      </c>
      <c r="B1066" s="388">
        <v>139896</v>
      </c>
      <c r="C1066" s="388">
        <v>123337</v>
      </c>
      <c r="D1066" s="388">
        <v>10042335</v>
      </c>
      <c r="E1066" s="388" t="s">
        <v>2181</v>
      </c>
      <c r="F1066" s="388" t="s">
        <v>179</v>
      </c>
      <c r="G1066" s="388" t="s">
        <v>15</v>
      </c>
      <c r="H1066" s="388" t="s">
        <v>108</v>
      </c>
      <c r="I1066" s="388" t="s">
        <v>102</v>
      </c>
      <c r="J1066" s="388" t="s">
        <v>102</v>
      </c>
      <c r="K1066" s="400" t="s">
        <v>195</v>
      </c>
      <c r="L1066" s="388" t="s">
        <v>195</v>
      </c>
      <c r="M1066" s="403">
        <v>10046797</v>
      </c>
      <c r="N1066" s="388" t="s">
        <v>183</v>
      </c>
      <c r="O1066" s="388" t="s">
        <v>117</v>
      </c>
      <c r="P1066" s="400">
        <v>43215</v>
      </c>
      <c r="Q1066" s="400">
        <v>43224</v>
      </c>
      <c r="R1066" s="400">
        <v>43262</v>
      </c>
      <c r="S1066" s="388">
        <v>1</v>
      </c>
      <c r="T1066" s="388">
        <v>1</v>
      </c>
      <c r="U1066" s="388">
        <v>1</v>
      </c>
      <c r="V1066" s="388">
        <v>1</v>
      </c>
      <c r="W1066" s="388">
        <v>1</v>
      </c>
      <c r="X1066" s="388" t="s">
        <v>4480</v>
      </c>
      <c r="Y1066" s="401" t="s">
        <v>2182</v>
      </c>
      <c r="Z1066" s="400">
        <v>42066</v>
      </c>
      <c r="AA1066" s="400">
        <v>42069</v>
      </c>
      <c r="AB1066" s="388" t="s">
        <v>183</v>
      </c>
      <c r="AC1066" s="388" t="s">
        <v>4660</v>
      </c>
      <c r="AD1066" s="388">
        <v>2</v>
      </c>
      <c r="AE1066" s="388">
        <v>2</v>
      </c>
      <c r="AF1066" s="388">
        <v>2</v>
      </c>
      <c r="AG1066" s="388" t="s">
        <v>96</v>
      </c>
      <c r="AH1066" s="388">
        <v>2</v>
      </c>
      <c r="AI1066" s="388" t="s">
        <v>118</v>
      </c>
    </row>
    <row r="1067" spans="1:35" ht="12.75" customHeight="1" x14ac:dyDescent="0.2">
      <c r="A1067" s="397" t="str">
        <f t="shared" si="16"/>
        <v>Ofsted Webpage</v>
      </c>
      <c r="B1067" s="388">
        <v>140564</v>
      </c>
      <c r="C1067" s="388">
        <v>130522</v>
      </c>
      <c r="D1067" s="388">
        <v>10046829</v>
      </c>
      <c r="E1067" s="388" t="s">
        <v>3968</v>
      </c>
      <c r="F1067" s="388" t="s">
        <v>179</v>
      </c>
      <c r="G1067" s="388" t="s">
        <v>15</v>
      </c>
      <c r="H1067" s="388" t="s">
        <v>457</v>
      </c>
      <c r="I1067" s="388" t="s">
        <v>115</v>
      </c>
      <c r="J1067" s="388" t="s">
        <v>115</v>
      </c>
      <c r="K1067" s="400" t="s">
        <v>195</v>
      </c>
      <c r="L1067" s="388" t="s">
        <v>195</v>
      </c>
      <c r="M1067" s="403">
        <v>10022551</v>
      </c>
      <c r="N1067" s="388" t="s">
        <v>183</v>
      </c>
      <c r="O1067" s="388" t="s">
        <v>104</v>
      </c>
      <c r="P1067" s="400">
        <v>42850</v>
      </c>
      <c r="Q1067" s="400">
        <v>42852</v>
      </c>
      <c r="R1067" s="400">
        <v>42891</v>
      </c>
      <c r="S1067" s="388">
        <v>1</v>
      </c>
      <c r="T1067" s="388">
        <v>1</v>
      </c>
      <c r="U1067" s="388">
        <v>1</v>
      </c>
      <c r="V1067" s="388">
        <v>1</v>
      </c>
      <c r="W1067" s="388">
        <v>1</v>
      </c>
      <c r="X1067" s="388" t="s">
        <v>4480</v>
      </c>
      <c r="Y1067" s="401" t="s">
        <v>195</v>
      </c>
      <c r="Z1067" s="400" t="s">
        <v>195</v>
      </c>
      <c r="AA1067" s="400" t="s">
        <v>195</v>
      </c>
      <c r="AB1067" s="388" t="s">
        <v>195</v>
      </c>
      <c r="AC1067" s="388" t="s">
        <v>195</v>
      </c>
      <c r="AD1067" s="388" t="s">
        <v>195</v>
      </c>
      <c r="AE1067" s="388" t="s">
        <v>195</v>
      </c>
      <c r="AF1067" s="388" t="s">
        <v>195</v>
      </c>
      <c r="AG1067" s="388" t="s">
        <v>195</v>
      </c>
      <c r="AH1067" s="388" t="s">
        <v>195</v>
      </c>
      <c r="AI1067" s="388" t="s">
        <v>4479</v>
      </c>
    </row>
    <row r="1068" spans="1:35" ht="12.75" customHeight="1" x14ac:dyDescent="0.2">
      <c r="A1068" s="397" t="str">
        <f t="shared" si="16"/>
        <v>Ofsted Webpage</v>
      </c>
      <c r="B1068" s="388">
        <v>140621</v>
      </c>
      <c r="C1068" s="388">
        <v>130539</v>
      </c>
      <c r="D1068" s="388">
        <v>10046731</v>
      </c>
      <c r="E1068" s="388" t="s">
        <v>193</v>
      </c>
      <c r="F1068" s="388" t="s">
        <v>179</v>
      </c>
      <c r="G1068" s="388" t="s">
        <v>15</v>
      </c>
      <c r="H1068" s="388" t="s">
        <v>194</v>
      </c>
      <c r="I1068" s="388" t="s">
        <v>155</v>
      </c>
      <c r="J1068" s="388" t="s">
        <v>155</v>
      </c>
      <c r="K1068" s="400" t="s">
        <v>195</v>
      </c>
      <c r="L1068" s="388" t="s">
        <v>195</v>
      </c>
      <c r="M1068" s="403">
        <v>10022512</v>
      </c>
      <c r="N1068" s="388" t="s">
        <v>183</v>
      </c>
      <c r="O1068" s="388" t="s">
        <v>104</v>
      </c>
      <c r="P1068" s="400">
        <v>42774</v>
      </c>
      <c r="Q1068" s="400">
        <v>42776</v>
      </c>
      <c r="R1068" s="400">
        <v>42809</v>
      </c>
      <c r="S1068" s="388">
        <v>2</v>
      </c>
      <c r="T1068" s="388">
        <v>2</v>
      </c>
      <c r="U1068" s="388">
        <v>2</v>
      </c>
      <c r="V1068" s="388">
        <v>2</v>
      </c>
      <c r="W1068" s="388">
        <v>2</v>
      </c>
      <c r="X1068" s="388" t="s">
        <v>4480</v>
      </c>
      <c r="Y1068" s="401" t="s">
        <v>195</v>
      </c>
      <c r="Z1068" s="400" t="s">
        <v>195</v>
      </c>
      <c r="AA1068" s="400" t="s">
        <v>195</v>
      </c>
      <c r="AB1068" s="388" t="s">
        <v>195</v>
      </c>
      <c r="AC1068" s="388" t="s">
        <v>195</v>
      </c>
      <c r="AD1068" s="388" t="s">
        <v>195</v>
      </c>
      <c r="AE1068" s="388" t="s">
        <v>195</v>
      </c>
      <c r="AF1068" s="388" t="s">
        <v>195</v>
      </c>
      <c r="AG1068" s="388" t="s">
        <v>195</v>
      </c>
      <c r="AH1068" s="388" t="s">
        <v>195</v>
      </c>
      <c r="AI1068" s="388" t="s">
        <v>4479</v>
      </c>
    </row>
    <row r="1069" spans="1:35" ht="12.75" customHeight="1" x14ac:dyDescent="0.2">
      <c r="A1069" s="397" t="str">
        <f t="shared" si="16"/>
        <v>Ofsted Webpage</v>
      </c>
      <c r="B1069" s="388">
        <v>140939</v>
      </c>
      <c r="C1069" s="388">
        <v>130510</v>
      </c>
      <c r="D1069" s="388">
        <v>10047216</v>
      </c>
      <c r="E1069" s="388" t="s">
        <v>564</v>
      </c>
      <c r="F1069" s="388" t="s">
        <v>179</v>
      </c>
      <c r="G1069" s="388" t="s">
        <v>15</v>
      </c>
      <c r="H1069" s="388" t="s">
        <v>563</v>
      </c>
      <c r="I1069" s="388" t="s">
        <v>115</v>
      </c>
      <c r="J1069" s="388" t="s">
        <v>115</v>
      </c>
      <c r="K1069" s="400" t="s">
        <v>195</v>
      </c>
      <c r="L1069" s="388" t="s">
        <v>195</v>
      </c>
      <c r="M1069" s="403">
        <v>10020154</v>
      </c>
      <c r="N1069" s="388" t="s">
        <v>183</v>
      </c>
      <c r="O1069" s="388" t="s">
        <v>104</v>
      </c>
      <c r="P1069" s="400">
        <v>42647</v>
      </c>
      <c r="Q1069" s="400">
        <v>42649</v>
      </c>
      <c r="R1069" s="400">
        <v>42681</v>
      </c>
      <c r="S1069" s="388">
        <v>1</v>
      </c>
      <c r="T1069" s="388">
        <v>1</v>
      </c>
      <c r="U1069" s="388">
        <v>1</v>
      </c>
      <c r="V1069" s="388">
        <v>1</v>
      </c>
      <c r="W1069" s="388">
        <v>1</v>
      </c>
      <c r="X1069" s="388" t="s">
        <v>4480</v>
      </c>
      <c r="Y1069" s="401" t="s">
        <v>195</v>
      </c>
      <c r="Z1069" s="400" t="s">
        <v>195</v>
      </c>
      <c r="AA1069" s="400" t="s">
        <v>195</v>
      </c>
      <c r="AB1069" s="388" t="s">
        <v>195</v>
      </c>
      <c r="AC1069" s="388" t="s">
        <v>195</v>
      </c>
      <c r="AD1069" s="388" t="s">
        <v>195</v>
      </c>
      <c r="AE1069" s="388" t="s">
        <v>195</v>
      </c>
      <c r="AF1069" s="388" t="s">
        <v>195</v>
      </c>
      <c r="AG1069" s="388" t="s">
        <v>195</v>
      </c>
      <c r="AH1069" s="388" t="s">
        <v>195</v>
      </c>
      <c r="AI1069" s="388" t="s">
        <v>4479</v>
      </c>
    </row>
    <row r="1070" spans="1:35" ht="12.75" customHeight="1" x14ac:dyDescent="0.2">
      <c r="A1070" s="397" t="str">
        <f t="shared" si="16"/>
        <v>Ofsted Webpage</v>
      </c>
      <c r="B1070" s="388">
        <v>140940</v>
      </c>
      <c r="C1070" s="388">
        <v>130489</v>
      </c>
      <c r="D1070" s="388">
        <v>10042362</v>
      </c>
      <c r="E1070" s="388" t="s">
        <v>3969</v>
      </c>
      <c r="F1070" s="388" t="s">
        <v>179</v>
      </c>
      <c r="G1070" s="388" t="s">
        <v>15</v>
      </c>
      <c r="H1070" s="388" t="s">
        <v>185</v>
      </c>
      <c r="I1070" s="388" t="s">
        <v>186</v>
      </c>
      <c r="J1070" s="388" t="s">
        <v>93</v>
      </c>
      <c r="K1070" s="400" t="s">
        <v>195</v>
      </c>
      <c r="L1070" s="388" t="s">
        <v>195</v>
      </c>
      <c r="M1070" s="403">
        <v>10022481</v>
      </c>
      <c r="N1070" s="388" t="s">
        <v>183</v>
      </c>
      <c r="O1070" s="388" t="s">
        <v>104</v>
      </c>
      <c r="P1070" s="400">
        <v>42823</v>
      </c>
      <c r="Q1070" s="400">
        <v>42825</v>
      </c>
      <c r="R1070" s="400">
        <v>42865</v>
      </c>
      <c r="S1070" s="388">
        <v>3</v>
      </c>
      <c r="T1070" s="388">
        <v>3</v>
      </c>
      <c r="U1070" s="388">
        <v>3</v>
      </c>
      <c r="V1070" s="388">
        <v>2</v>
      </c>
      <c r="W1070" s="388">
        <v>3</v>
      </c>
      <c r="X1070" s="388" t="s">
        <v>4480</v>
      </c>
      <c r="Y1070" s="401" t="s">
        <v>195</v>
      </c>
      <c r="Z1070" s="400" t="s">
        <v>195</v>
      </c>
      <c r="AA1070" s="400" t="s">
        <v>195</v>
      </c>
      <c r="AB1070" s="388" t="s">
        <v>195</v>
      </c>
      <c r="AC1070" s="388" t="s">
        <v>195</v>
      </c>
      <c r="AD1070" s="388" t="s">
        <v>195</v>
      </c>
      <c r="AE1070" s="388" t="s">
        <v>195</v>
      </c>
      <c r="AF1070" s="388" t="s">
        <v>195</v>
      </c>
      <c r="AG1070" s="388" t="s">
        <v>195</v>
      </c>
      <c r="AH1070" s="388" t="s">
        <v>195</v>
      </c>
      <c r="AI1070" s="388" t="s">
        <v>4479</v>
      </c>
    </row>
    <row r="1071" spans="1:35" ht="12.75" customHeight="1" x14ac:dyDescent="0.2">
      <c r="A1071" s="397" t="str">
        <f t="shared" si="16"/>
        <v>Ofsted Webpage</v>
      </c>
      <c r="B1071" s="388">
        <v>140971</v>
      </c>
      <c r="C1071" s="388">
        <v>130500</v>
      </c>
      <c r="D1071" s="388">
        <v>10045912</v>
      </c>
      <c r="E1071" s="388" t="s">
        <v>251</v>
      </c>
      <c r="F1071" s="388" t="s">
        <v>179</v>
      </c>
      <c r="G1071" s="388" t="s">
        <v>15</v>
      </c>
      <c r="H1071" s="388" t="s">
        <v>252</v>
      </c>
      <c r="I1071" s="388" t="s">
        <v>155</v>
      </c>
      <c r="J1071" s="388" t="s">
        <v>155</v>
      </c>
      <c r="K1071" s="400" t="s">
        <v>195</v>
      </c>
      <c r="L1071" s="388" t="s">
        <v>195</v>
      </c>
      <c r="M1071" s="403">
        <v>10022503</v>
      </c>
      <c r="N1071" s="388" t="s">
        <v>183</v>
      </c>
      <c r="O1071" s="388" t="s">
        <v>104</v>
      </c>
      <c r="P1071" s="400">
        <v>42759</v>
      </c>
      <c r="Q1071" s="400">
        <v>42761</v>
      </c>
      <c r="R1071" s="400">
        <v>42794</v>
      </c>
      <c r="S1071" s="388">
        <v>1</v>
      </c>
      <c r="T1071" s="388">
        <v>1</v>
      </c>
      <c r="U1071" s="388">
        <v>1</v>
      </c>
      <c r="V1071" s="388">
        <v>1</v>
      </c>
      <c r="W1071" s="388">
        <v>1</v>
      </c>
      <c r="X1071" s="388" t="s">
        <v>4480</v>
      </c>
      <c r="Y1071" s="401" t="s">
        <v>195</v>
      </c>
      <c r="Z1071" s="400" t="s">
        <v>195</v>
      </c>
      <c r="AA1071" s="400" t="s">
        <v>195</v>
      </c>
      <c r="AB1071" s="388" t="s">
        <v>195</v>
      </c>
      <c r="AC1071" s="388" t="s">
        <v>195</v>
      </c>
      <c r="AD1071" s="388" t="s">
        <v>195</v>
      </c>
      <c r="AE1071" s="388" t="s">
        <v>195</v>
      </c>
      <c r="AF1071" s="388" t="s">
        <v>195</v>
      </c>
      <c r="AG1071" s="388" t="s">
        <v>195</v>
      </c>
      <c r="AH1071" s="388" t="s">
        <v>195</v>
      </c>
      <c r="AI1071" s="388" t="s">
        <v>4479</v>
      </c>
    </row>
    <row r="1072" spans="1:35" ht="12.75" customHeight="1" x14ac:dyDescent="0.2">
      <c r="A1072" s="397" t="str">
        <f t="shared" si="16"/>
        <v>Ofsted Webpage</v>
      </c>
      <c r="B1072" s="388">
        <v>141030</v>
      </c>
      <c r="C1072" s="388">
        <v>130496</v>
      </c>
      <c r="D1072" s="388">
        <v>10046350</v>
      </c>
      <c r="E1072" s="388" t="s">
        <v>3970</v>
      </c>
      <c r="F1072" s="388" t="s">
        <v>179</v>
      </c>
      <c r="G1072" s="388" t="s">
        <v>15</v>
      </c>
      <c r="H1072" s="388" t="s">
        <v>403</v>
      </c>
      <c r="I1072" s="388" t="s">
        <v>115</v>
      </c>
      <c r="J1072" s="388" t="s">
        <v>115</v>
      </c>
      <c r="K1072" s="400" t="s">
        <v>195</v>
      </c>
      <c r="L1072" s="388" t="s">
        <v>195</v>
      </c>
      <c r="M1072" s="403">
        <v>10022537</v>
      </c>
      <c r="N1072" s="388" t="s">
        <v>183</v>
      </c>
      <c r="O1072" s="388" t="s">
        <v>104</v>
      </c>
      <c r="P1072" s="400">
        <v>42851</v>
      </c>
      <c r="Q1072" s="400">
        <v>42853</v>
      </c>
      <c r="R1072" s="400">
        <v>42878</v>
      </c>
      <c r="S1072" s="388">
        <v>2</v>
      </c>
      <c r="T1072" s="388">
        <v>2</v>
      </c>
      <c r="U1072" s="388">
        <v>2</v>
      </c>
      <c r="V1072" s="388">
        <v>2</v>
      </c>
      <c r="W1072" s="388">
        <v>3</v>
      </c>
      <c r="X1072" s="388" t="s">
        <v>4480</v>
      </c>
      <c r="Y1072" s="401" t="s">
        <v>195</v>
      </c>
      <c r="Z1072" s="400" t="s">
        <v>195</v>
      </c>
      <c r="AA1072" s="400" t="s">
        <v>195</v>
      </c>
      <c r="AB1072" s="388" t="s">
        <v>195</v>
      </c>
      <c r="AC1072" s="388" t="s">
        <v>195</v>
      </c>
      <c r="AD1072" s="388" t="s">
        <v>195</v>
      </c>
      <c r="AE1072" s="388" t="s">
        <v>195</v>
      </c>
      <c r="AF1072" s="388" t="s">
        <v>195</v>
      </c>
      <c r="AG1072" s="388" t="s">
        <v>195</v>
      </c>
      <c r="AH1072" s="388" t="s">
        <v>195</v>
      </c>
      <c r="AI1072" s="388" t="s">
        <v>4479</v>
      </c>
    </row>
    <row r="1073" spans="1:35" ht="12.75" customHeight="1" x14ac:dyDescent="0.2">
      <c r="A1073" s="397" t="str">
        <f t="shared" si="16"/>
        <v>Ofsted Webpage</v>
      </c>
      <c r="B1073" s="388">
        <v>141084</v>
      </c>
      <c r="C1073" s="388">
        <v>131032</v>
      </c>
      <c r="D1073" s="388">
        <v>10046354</v>
      </c>
      <c r="E1073" s="388" t="s">
        <v>305</v>
      </c>
      <c r="F1073" s="388" t="s">
        <v>107</v>
      </c>
      <c r="G1073" s="388" t="s">
        <v>11</v>
      </c>
      <c r="H1073" s="388" t="s">
        <v>167</v>
      </c>
      <c r="I1073" s="388" t="s">
        <v>102</v>
      </c>
      <c r="J1073" s="388" t="s">
        <v>102</v>
      </c>
      <c r="K1073" s="400" t="s">
        <v>195</v>
      </c>
      <c r="L1073" s="388" t="s">
        <v>195</v>
      </c>
      <c r="M1073" s="403">
        <v>10004834</v>
      </c>
      <c r="N1073" s="388" t="s">
        <v>109</v>
      </c>
      <c r="O1073" s="388" t="s">
        <v>104</v>
      </c>
      <c r="P1073" s="400">
        <v>42689</v>
      </c>
      <c r="Q1073" s="400">
        <v>42692</v>
      </c>
      <c r="R1073" s="400">
        <v>42782</v>
      </c>
      <c r="S1073" s="388">
        <v>2</v>
      </c>
      <c r="T1073" s="388">
        <v>2</v>
      </c>
      <c r="U1073" s="388">
        <v>2</v>
      </c>
      <c r="V1073" s="388">
        <v>2</v>
      </c>
      <c r="W1073" s="388">
        <v>2</v>
      </c>
      <c r="X1073" s="388" t="s">
        <v>4480</v>
      </c>
      <c r="Y1073" s="401" t="s">
        <v>195</v>
      </c>
      <c r="Z1073" s="400" t="s">
        <v>195</v>
      </c>
      <c r="AA1073" s="400" t="s">
        <v>195</v>
      </c>
      <c r="AB1073" s="388" t="s">
        <v>195</v>
      </c>
      <c r="AC1073" s="388" t="s">
        <v>195</v>
      </c>
      <c r="AD1073" s="388" t="s">
        <v>195</v>
      </c>
      <c r="AE1073" s="388" t="s">
        <v>195</v>
      </c>
      <c r="AF1073" s="388" t="s">
        <v>195</v>
      </c>
      <c r="AG1073" s="388" t="s">
        <v>195</v>
      </c>
      <c r="AH1073" s="388" t="s">
        <v>195</v>
      </c>
      <c r="AI1073" s="388" t="s">
        <v>4479</v>
      </c>
    </row>
    <row r="1074" spans="1:35" ht="12.75" customHeight="1" x14ac:dyDescent="0.2">
      <c r="A1074" s="397" t="str">
        <f t="shared" si="16"/>
        <v>Ofsted Webpage</v>
      </c>
      <c r="B1074" s="388">
        <v>141095</v>
      </c>
      <c r="C1074" s="388">
        <v>130801</v>
      </c>
      <c r="D1074" s="388">
        <v>10047200</v>
      </c>
      <c r="E1074" s="388" t="s">
        <v>3971</v>
      </c>
      <c r="F1074" s="388" t="s">
        <v>179</v>
      </c>
      <c r="G1074" s="388" t="s">
        <v>15</v>
      </c>
      <c r="H1074" s="388" t="s">
        <v>135</v>
      </c>
      <c r="I1074" s="388" t="s">
        <v>115</v>
      </c>
      <c r="J1074" s="388" t="s">
        <v>115</v>
      </c>
      <c r="K1074" s="400" t="s">
        <v>195</v>
      </c>
      <c r="L1074" s="388" t="s">
        <v>195</v>
      </c>
      <c r="M1074" s="403">
        <v>10030698</v>
      </c>
      <c r="N1074" s="388" t="s">
        <v>183</v>
      </c>
      <c r="O1074" s="388" t="s">
        <v>104</v>
      </c>
      <c r="P1074" s="400">
        <v>42872</v>
      </c>
      <c r="Q1074" s="400">
        <v>42874</v>
      </c>
      <c r="R1074" s="400">
        <v>42908</v>
      </c>
      <c r="S1074" s="388">
        <v>1</v>
      </c>
      <c r="T1074" s="388">
        <v>1</v>
      </c>
      <c r="U1074" s="388">
        <v>1</v>
      </c>
      <c r="V1074" s="388">
        <v>1</v>
      </c>
      <c r="W1074" s="388">
        <v>1</v>
      </c>
      <c r="X1074" s="388" t="s">
        <v>4480</v>
      </c>
      <c r="Y1074" s="401" t="s">
        <v>195</v>
      </c>
      <c r="Z1074" s="400" t="s">
        <v>195</v>
      </c>
      <c r="AA1074" s="400" t="s">
        <v>195</v>
      </c>
      <c r="AB1074" s="388" t="s">
        <v>195</v>
      </c>
      <c r="AC1074" s="388" t="s">
        <v>195</v>
      </c>
      <c r="AD1074" s="388" t="s">
        <v>195</v>
      </c>
      <c r="AE1074" s="388" t="s">
        <v>195</v>
      </c>
      <c r="AF1074" s="388" t="s">
        <v>195</v>
      </c>
      <c r="AG1074" s="388" t="s">
        <v>195</v>
      </c>
      <c r="AH1074" s="388" t="s">
        <v>195</v>
      </c>
      <c r="AI1074" s="388" t="s">
        <v>4479</v>
      </c>
    </row>
    <row r="1075" spans="1:35" ht="12.75" customHeight="1" x14ac:dyDescent="0.2">
      <c r="A1075" s="397" t="str">
        <f t="shared" si="16"/>
        <v>Ofsted Webpage</v>
      </c>
      <c r="B1075" s="388">
        <v>141240</v>
      </c>
      <c r="C1075" s="388">
        <v>133414</v>
      </c>
      <c r="D1075" s="388">
        <v>10048022</v>
      </c>
      <c r="E1075" s="388" t="s">
        <v>1496</v>
      </c>
      <c r="F1075" s="388" t="s">
        <v>125</v>
      </c>
      <c r="G1075" s="388" t="s">
        <v>12</v>
      </c>
      <c r="H1075" s="388" t="s">
        <v>440</v>
      </c>
      <c r="I1075" s="388" t="s">
        <v>92</v>
      </c>
      <c r="J1075" s="388" t="s">
        <v>93</v>
      </c>
      <c r="K1075" s="400">
        <v>42432</v>
      </c>
      <c r="L1075" s="388">
        <v>1</v>
      </c>
      <c r="M1075" s="403" t="s">
        <v>4735</v>
      </c>
      <c r="N1075" s="388" t="s">
        <v>4659</v>
      </c>
      <c r="O1075" s="388" t="s">
        <v>104</v>
      </c>
      <c r="P1075" s="400">
        <v>40813</v>
      </c>
      <c r="Q1075" s="400">
        <v>40815</v>
      </c>
      <c r="R1075" s="400">
        <v>40850</v>
      </c>
      <c r="S1075" s="388">
        <v>2</v>
      </c>
      <c r="T1075" s="388">
        <v>2</v>
      </c>
      <c r="U1075" s="388">
        <v>2</v>
      </c>
      <c r="V1075" s="388" t="s">
        <v>96</v>
      </c>
      <c r="W1075" s="388">
        <v>2</v>
      </c>
      <c r="X1075" s="388" t="s">
        <v>96</v>
      </c>
      <c r="Y1075" s="401" t="s">
        <v>4736</v>
      </c>
      <c r="Z1075" s="400">
        <v>39259</v>
      </c>
      <c r="AA1075" s="400">
        <v>39261</v>
      </c>
      <c r="AB1075" s="388" t="s">
        <v>4737</v>
      </c>
      <c r="AC1075" s="388" t="s">
        <v>4660</v>
      </c>
      <c r="AD1075" s="388">
        <v>3</v>
      </c>
      <c r="AE1075" s="388">
        <v>3</v>
      </c>
      <c r="AF1075" s="388">
        <v>2</v>
      </c>
      <c r="AG1075" s="388" t="s">
        <v>96</v>
      </c>
      <c r="AH1075" s="388">
        <v>3</v>
      </c>
      <c r="AI1075" s="388" t="s">
        <v>118</v>
      </c>
    </row>
    <row r="1076" spans="1:35" ht="12.75" customHeight="1" x14ac:dyDescent="0.2">
      <c r="A1076" s="397" t="str">
        <f t="shared" si="16"/>
        <v>Ofsted Webpage</v>
      </c>
      <c r="B1076" s="388">
        <v>141241</v>
      </c>
      <c r="C1076" s="388">
        <v>114831</v>
      </c>
      <c r="D1076" s="388">
        <v>10004502</v>
      </c>
      <c r="E1076" s="388" t="s">
        <v>3108</v>
      </c>
      <c r="F1076" s="388" t="s">
        <v>125</v>
      </c>
      <c r="G1076" s="388" t="s">
        <v>12</v>
      </c>
      <c r="H1076" s="388" t="s">
        <v>374</v>
      </c>
      <c r="I1076" s="388" t="s">
        <v>177</v>
      </c>
      <c r="J1076" s="388" t="s">
        <v>177</v>
      </c>
      <c r="K1076" s="400">
        <v>43068</v>
      </c>
      <c r="L1076" s="388">
        <v>1</v>
      </c>
      <c r="M1076" s="403" t="s">
        <v>3109</v>
      </c>
      <c r="N1076" s="388" t="s">
        <v>127</v>
      </c>
      <c r="O1076" s="388" t="s">
        <v>104</v>
      </c>
      <c r="P1076" s="400">
        <v>41660</v>
      </c>
      <c r="Q1076" s="400">
        <v>41663</v>
      </c>
      <c r="R1076" s="400">
        <v>41698</v>
      </c>
      <c r="S1076" s="388">
        <v>2</v>
      </c>
      <c r="T1076" s="388">
        <v>2</v>
      </c>
      <c r="U1076" s="388">
        <v>2</v>
      </c>
      <c r="V1076" s="388" t="s">
        <v>96</v>
      </c>
      <c r="W1076" s="388">
        <v>2</v>
      </c>
      <c r="X1076" s="388" t="s">
        <v>96</v>
      </c>
      <c r="Y1076" s="401" t="s">
        <v>4748</v>
      </c>
      <c r="Z1076" s="400">
        <v>40581</v>
      </c>
      <c r="AA1076" s="400">
        <v>40584</v>
      </c>
      <c r="AB1076" s="388" t="s">
        <v>4659</v>
      </c>
      <c r="AC1076" s="388" t="s">
        <v>4660</v>
      </c>
      <c r="AD1076" s="388">
        <v>3</v>
      </c>
      <c r="AE1076" s="388">
        <v>3</v>
      </c>
      <c r="AF1076" s="388">
        <v>3</v>
      </c>
      <c r="AG1076" s="388" t="s">
        <v>96</v>
      </c>
      <c r="AH1076" s="388">
        <v>3</v>
      </c>
      <c r="AI1076" s="388" t="s">
        <v>118</v>
      </c>
    </row>
    <row r="1077" spans="1:35" ht="12.75" customHeight="1" x14ac:dyDescent="0.2">
      <c r="A1077" s="397" t="str">
        <f t="shared" si="16"/>
        <v>Ofsted Webpage</v>
      </c>
      <c r="B1077" s="388">
        <v>141243</v>
      </c>
      <c r="C1077" s="388">
        <v>132081</v>
      </c>
      <c r="D1077" s="388">
        <v>10048265</v>
      </c>
      <c r="E1077" s="388" t="s">
        <v>3972</v>
      </c>
      <c r="F1077" s="388" t="s">
        <v>125</v>
      </c>
      <c r="G1077" s="388" t="s">
        <v>12</v>
      </c>
      <c r="H1077" s="388" t="s">
        <v>479</v>
      </c>
      <c r="I1077" s="388" t="s">
        <v>115</v>
      </c>
      <c r="J1077" s="388" t="s">
        <v>115</v>
      </c>
      <c r="K1077" s="400" t="s">
        <v>195</v>
      </c>
      <c r="L1077" s="388" t="s">
        <v>195</v>
      </c>
      <c r="M1077" s="403">
        <v>10030692</v>
      </c>
      <c r="N1077" s="388" t="s">
        <v>547</v>
      </c>
      <c r="O1077" s="388" t="s">
        <v>104</v>
      </c>
      <c r="P1077" s="400">
        <v>42851</v>
      </c>
      <c r="Q1077" s="400">
        <v>42853</v>
      </c>
      <c r="R1077" s="400">
        <v>42881</v>
      </c>
      <c r="S1077" s="388">
        <v>2</v>
      </c>
      <c r="T1077" s="388">
        <v>2</v>
      </c>
      <c r="U1077" s="388">
        <v>2</v>
      </c>
      <c r="V1077" s="388">
        <v>2</v>
      </c>
      <c r="W1077" s="388">
        <v>2</v>
      </c>
      <c r="X1077" s="388" t="s">
        <v>4480</v>
      </c>
      <c r="Y1077" s="401">
        <v>10004837</v>
      </c>
      <c r="Z1077" s="400">
        <v>42318</v>
      </c>
      <c r="AA1077" s="400">
        <v>42320</v>
      </c>
      <c r="AB1077" s="388" t="s">
        <v>127</v>
      </c>
      <c r="AC1077" s="388" t="s">
        <v>4660</v>
      </c>
      <c r="AD1077" s="388">
        <v>3</v>
      </c>
      <c r="AE1077" s="388">
        <v>3</v>
      </c>
      <c r="AF1077" s="388">
        <v>3</v>
      </c>
      <c r="AG1077" s="388">
        <v>2</v>
      </c>
      <c r="AH1077" s="388">
        <v>3</v>
      </c>
      <c r="AI1077" s="388" t="s">
        <v>118</v>
      </c>
    </row>
    <row r="1078" spans="1:35" ht="12.75" customHeight="1" x14ac:dyDescent="0.2">
      <c r="A1078" s="397" t="str">
        <f t="shared" si="16"/>
        <v>Ofsted Webpage</v>
      </c>
      <c r="B1078" s="388">
        <v>141311</v>
      </c>
      <c r="C1078" s="388">
        <v>134390</v>
      </c>
      <c r="D1078" s="388">
        <v>10024088</v>
      </c>
      <c r="E1078" s="388" t="s">
        <v>4626</v>
      </c>
      <c r="F1078" s="388" t="s">
        <v>125</v>
      </c>
      <c r="G1078" s="388" t="s">
        <v>12</v>
      </c>
      <c r="H1078" s="388" t="s">
        <v>216</v>
      </c>
      <c r="I1078" s="388" t="s">
        <v>115</v>
      </c>
      <c r="J1078" s="388" t="s">
        <v>115</v>
      </c>
      <c r="K1078" s="400" t="s">
        <v>195</v>
      </c>
      <c r="L1078" s="388" t="s">
        <v>195</v>
      </c>
      <c r="M1078" s="403">
        <v>10037432</v>
      </c>
      <c r="N1078" s="388" t="s">
        <v>547</v>
      </c>
      <c r="O1078" s="388" t="s">
        <v>104</v>
      </c>
      <c r="P1078" s="400">
        <v>43053</v>
      </c>
      <c r="Q1078" s="400">
        <v>43055</v>
      </c>
      <c r="R1078" s="400">
        <v>43084</v>
      </c>
      <c r="S1078" s="388">
        <v>2</v>
      </c>
      <c r="T1078" s="388">
        <v>2</v>
      </c>
      <c r="U1078" s="388">
        <v>2</v>
      </c>
      <c r="V1078" s="388">
        <v>2</v>
      </c>
      <c r="W1078" s="388">
        <v>2</v>
      </c>
      <c r="X1078" s="388" t="s">
        <v>4480</v>
      </c>
      <c r="Y1078" s="401" t="s">
        <v>195</v>
      </c>
      <c r="Z1078" s="400" t="s">
        <v>195</v>
      </c>
      <c r="AA1078" s="400" t="s">
        <v>195</v>
      </c>
      <c r="AB1078" s="388" t="s">
        <v>195</v>
      </c>
      <c r="AC1078" s="388" t="s">
        <v>195</v>
      </c>
      <c r="AD1078" s="388" t="s">
        <v>195</v>
      </c>
      <c r="AE1078" s="388" t="s">
        <v>195</v>
      </c>
      <c r="AF1078" s="388" t="s">
        <v>195</v>
      </c>
      <c r="AG1078" s="388" t="s">
        <v>195</v>
      </c>
      <c r="AH1078" s="388" t="s">
        <v>195</v>
      </c>
      <c r="AI1078" s="388" t="s">
        <v>4479</v>
      </c>
    </row>
    <row r="1079" spans="1:35" ht="12.75" customHeight="1" x14ac:dyDescent="0.2">
      <c r="A1079" s="397" t="str">
        <f t="shared" si="16"/>
        <v>Ofsted Webpage</v>
      </c>
      <c r="B1079" s="388">
        <v>141435</v>
      </c>
      <c r="C1079" s="388">
        <v>131292</v>
      </c>
      <c r="D1079" s="388">
        <v>10046840</v>
      </c>
      <c r="E1079" s="388" t="s">
        <v>4535</v>
      </c>
      <c r="F1079" s="388" t="s">
        <v>125</v>
      </c>
      <c r="G1079" s="388" t="s">
        <v>12</v>
      </c>
      <c r="H1079" s="388" t="s">
        <v>173</v>
      </c>
      <c r="I1079" s="388" t="s">
        <v>161</v>
      </c>
      <c r="J1079" s="388" t="s">
        <v>161</v>
      </c>
      <c r="K1079" s="400">
        <v>43279</v>
      </c>
      <c r="L1079" s="388">
        <v>1</v>
      </c>
      <c r="M1079" s="403" t="s">
        <v>2185</v>
      </c>
      <c r="N1079" s="388" t="s">
        <v>127</v>
      </c>
      <c r="O1079" s="388" t="s">
        <v>104</v>
      </c>
      <c r="P1079" s="400">
        <v>42114</v>
      </c>
      <c r="Q1079" s="400">
        <v>42116</v>
      </c>
      <c r="R1079" s="400">
        <v>42151</v>
      </c>
      <c r="S1079" s="388">
        <v>2</v>
      </c>
      <c r="T1079" s="388">
        <v>2</v>
      </c>
      <c r="U1079" s="388">
        <v>2</v>
      </c>
      <c r="V1079" s="388" t="s">
        <v>96</v>
      </c>
      <c r="W1079" s="388">
        <v>1</v>
      </c>
      <c r="X1079" s="388" t="s">
        <v>96</v>
      </c>
      <c r="Y1079" s="401" t="s">
        <v>195</v>
      </c>
      <c r="Z1079" s="400" t="s">
        <v>195</v>
      </c>
      <c r="AA1079" s="400" t="s">
        <v>195</v>
      </c>
      <c r="AB1079" s="388" t="s">
        <v>195</v>
      </c>
      <c r="AC1079" s="388" t="s">
        <v>195</v>
      </c>
      <c r="AD1079" s="388" t="s">
        <v>195</v>
      </c>
      <c r="AE1079" s="388" t="s">
        <v>195</v>
      </c>
      <c r="AF1079" s="388" t="s">
        <v>195</v>
      </c>
      <c r="AG1079" s="388" t="s">
        <v>195</v>
      </c>
      <c r="AH1079" s="388" t="s">
        <v>195</v>
      </c>
      <c r="AI1079" s="388" t="s">
        <v>4479</v>
      </c>
    </row>
    <row r="1080" spans="1:35" ht="12.75" customHeight="1" x14ac:dyDescent="0.2">
      <c r="A1080" s="397" t="str">
        <f t="shared" si="16"/>
        <v>Ofsted Webpage</v>
      </c>
      <c r="B1080" s="388">
        <v>141491</v>
      </c>
      <c r="C1080" s="388">
        <v>131642</v>
      </c>
      <c r="D1080" s="388">
        <v>10044606</v>
      </c>
      <c r="E1080" s="388" t="s">
        <v>468</v>
      </c>
      <c r="F1080" s="388" t="s">
        <v>469</v>
      </c>
      <c r="G1080" s="388" t="s">
        <v>15</v>
      </c>
      <c r="H1080" s="388" t="s">
        <v>160</v>
      </c>
      <c r="I1080" s="388" t="s">
        <v>161</v>
      </c>
      <c r="J1080" s="388" t="s">
        <v>161</v>
      </c>
      <c r="K1080" s="400" t="s">
        <v>195</v>
      </c>
      <c r="L1080" s="388" t="s">
        <v>195</v>
      </c>
      <c r="M1080" s="403">
        <v>10020165</v>
      </c>
      <c r="N1080" s="388" t="s">
        <v>181</v>
      </c>
      <c r="O1080" s="388" t="s">
        <v>104</v>
      </c>
      <c r="P1080" s="400">
        <v>42682</v>
      </c>
      <c r="Q1080" s="400">
        <v>42684</v>
      </c>
      <c r="R1080" s="400">
        <v>42720</v>
      </c>
      <c r="S1080" s="388">
        <v>3</v>
      </c>
      <c r="T1080" s="388">
        <v>3</v>
      </c>
      <c r="U1080" s="388">
        <v>3</v>
      </c>
      <c r="V1080" s="388">
        <v>2</v>
      </c>
      <c r="W1080" s="388">
        <v>3</v>
      </c>
      <c r="X1080" s="388" t="s">
        <v>4480</v>
      </c>
      <c r="Y1080" s="401" t="s">
        <v>470</v>
      </c>
      <c r="Z1080" s="400">
        <v>42115</v>
      </c>
      <c r="AA1080" s="400">
        <v>42118</v>
      </c>
      <c r="AB1080" s="388" t="s">
        <v>183</v>
      </c>
      <c r="AC1080" s="388" t="s">
        <v>4660</v>
      </c>
      <c r="AD1080" s="388">
        <v>3</v>
      </c>
      <c r="AE1080" s="388">
        <v>3</v>
      </c>
      <c r="AF1080" s="388">
        <v>3</v>
      </c>
      <c r="AG1080" s="388" t="s">
        <v>96</v>
      </c>
      <c r="AH1080" s="388">
        <v>3</v>
      </c>
      <c r="AI1080" s="388" t="s">
        <v>4537</v>
      </c>
    </row>
    <row r="1081" spans="1:35" ht="12.75" customHeight="1" x14ac:dyDescent="0.2">
      <c r="A1081" s="397" t="str">
        <f t="shared" si="16"/>
        <v>Ofsted Webpage</v>
      </c>
      <c r="B1081" s="388">
        <v>141503</v>
      </c>
      <c r="C1081" s="388">
        <v>126185</v>
      </c>
      <c r="D1081" s="388">
        <v>10021185</v>
      </c>
      <c r="E1081" s="388" t="s">
        <v>2192</v>
      </c>
      <c r="F1081" s="388" t="s">
        <v>125</v>
      </c>
      <c r="G1081" s="388" t="s">
        <v>12</v>
      </c>
      <c r="H1081" s="388" t="s">
        <v>225</v>
      </c>
      <c r="I1081" s="388" t="s">
        <v>92</v>
      </c>
      <c r="J1081" s="388" t="s">
        <v>93</v>
      </c>
      <c r="K1081" s="400" t="s">
        <v>195</v>
      </c>
      <c r="L1081" s="388" t="s">
        <v>195</v>
      </c>
      <c r="M1081" s="403">
        <v>10030726</v>
      </c>
      <c r="N1081" s="388" t="s">
        <v>547</v>
      </c>
      <c r="O1081" s="388" t="s">
        <v>104</v>
      </c>
      <c r="P1081" s="400">
        <v>42899</v>
      </c>
      <c r="Q1081" s="400">
        <v>42901</v>
      </c>
      <c r="R1081" s="400">
        <v>42934</v>
      </c>
      <c r="S1081" s="388">
        <v>3</v>
      </c>
      <c r="T1081" s="388">
        <v>3</v>
      </c>
      <c r="U1081" s="388">
        <v>3</v>
      </c>
      <c r="V1081" s="388">
        <v>3</v>
      </c>
      <c r="W1081" s="388">
        <v>3</v>
      </c>
      <c r="X1081" s="388" t="s">
        <v>4480</v>
      </c>
      <c r="Y1081" s="401" t="s">
        <v>2193</v>
      </c>
      <c r="Z1081" s="400">
        <v>42179</v>
      </c>
      <c r="AA1081" s="400">
        <v>42181</v>
      </c>
      <c r="AB1081" s="388" t="s">
        <v>127</v>
      </c>
      <c r="AC1081" s="388" t="s">
        <v>4660</v>
      </c>
      <c r="AD1081" s="388">
        <v>3</v>
      </c>
      <c r="AE1081" s="388">
        <v>3</v>
      </c>
      <c r="AF1081" s="388">
        <v>3</v>
      </c>
      <c r="AG1081" s="388" t="s">
        <v>96</v>
      </c>
      <c r="AH1081" s="388">
        <v>2</v>
      </c>
      <c r="AI1081" s="388" t="s">
        <v>4537</v>
      </c>
    </row>
    <row r="1082" spans="1:35" ht="12.75" customHeight="1" x14ac:dyDescent="0.2">
      <c r="A1082" s="397" t="str">
        <f t="shared" si="16"/>
        <v>Ofsted Webpage</v>
      </c>
      <c r="B1082" s="388">
        <v>141504</v>
      </c>
      <c r="C1082" s="388">
        <v>131288</v>
      </c>
      <c r="D1082" s="388">
        <v>10046704</v>
      </c>
      <c r="E1082" s="388" t="s">
        <v>4564</v>
      </c>
      <c r="F1082" s="388" t="s">
        <v>125</v>
      </c>
      <c r="G1082" s="388" t="s">
        <v>12</v>
      </c>
      <c r="H1082" s="388" t="s">
        <v>428</v>
      </c>
      <c r="I1082" s="388" t="s">
        <v>155</v>
      </c>
      <c r="J1082" s="388" t="s">
        <v>155</v>
      </c>
      <c r="K1082" s="400" t="s">
        <v>195</v>
      </c>
      <c r="L1082" s="388" t="s">
        <v>195</v>
      </c>
      <c r="M1082" s="403">
        <v>10046799</v>
      </c>
      <c r="N1082" s="388" t="s">
        <v>127</v>
      </c>
      <c r="O1082" s="388" t="s">
        <v>104</v>
      </c>
      <c r="P1082" s="400">
        <v>43221</v>
      </c>
      <c r="Q1082" s="400">
        <v>43223</v>
      </c>
      <c r="R1082" s="400">
        <v>43262</v>
      </c>
      <c r="S1082" s="388">
        <v>3</v>
      </c>
      <c r="T1082" s="388">
        <v>3</v>
      </c>
      <c r="U1082" s="388">
        <v>3</v>
      </c>
      <c r="V1082" s="388">
        <v>3</v>
      </c>
      <c r="W1082" s="388">
        <v>3</v>
      </c>
      <c r="X1082" s="388" t="s">
        <v>4480</v>
      </c>
      <c r="Y1082" s="401" t="s">
        <v>195</v>
      </c>
      <c r="Z1082" s="400" t="s">
        <v>195</v>
      </c>
      <c r="AA1082" s="400" t="s">
        <v>195</v>
      </c>
      <c r="AB1082" s="388" t="s">
        <v>195</v>
      </c>
      <c r="AC1082" s="388" t="s">
        <v>195</v>
      </c>
      <c r="AD1082" s="388" t="s">
        <v>195</v>
      </c>
      <c r="AE1082" s="388" t="s">
        <v>195</v>
      </c>
      <c r="AF1082" s="388" t="s">
        <v>195</v>
      </c>
      <c r="AG1082" s="388" t="s">
        <v>195</v>
      </c>
      <c r="AH1082" s="388" t="s">
        <v>195</v>
      </c>
      <c r="AI1082" s="388" t="s">
        <v>4479</v>
      </c>
    </row>
    <row r="1083" spans="1:35" ht="12.75" customHeight="1" x14ac:dyDescent="0.2">
      <c r="A1083" s="397" t="str">
        <f t="shared" si="16"/>
        <v>Ofsted Webpage</v>
      </c>
      <c r="B1083" s="388">
        <v>141703</v>
      </c>
      <c r="C1083" s="388">
        <v>131932</v>
      </c>
      <c r="D1083" s="388">
        <v>10032898</v>
      </c>
      <c r="E1083" s="388" t="s">
        <v>566</v>
      </c>
      <c r="F1083" s="388" t="s">
        <v>125</v>
      </c>
      <c r="G1083" s="388" t="s">
        <v>12</v>
      </c>
      <c r="H1083" s="388" t="s">
        <v>173</v>
      </c>
      <c r="I1083" s="388" t="s">
        <v>161</v>
      </c>
      <c r="J1083" s="388" t="s">
        <v>161</v>
      </c>
      <c r="K1083" s="400" t="s">
        <v>195</v>
      </c>
      <c r="L1083" s="388" t="s">
        <v>195</v>
      </c>
      <c r="M1083" s="403">
        <v>10030743</v>
      </c>
      <c r="N1083" s="388" t="s">
        <v>362</v>
      </c>
      <c r="O1083" s="388" t="s">
        <v>104</v>
      </c>
      <c r="P1083" s="400">
        <v>42878</v>
      </c>
      <c r="Q1083" s="400">
        <v>42880</v>
      </c>
      <c r="R1083" s="400">
        <v>42907</v>
      </c>
      <c r="S1083" s="388">
        <v>3</v>
      </c>
      <c r="T1083" s="388">
        <v>3</v>
      </c>
      <c r="U1083" s="388">
        <v>3</v>
      </c>
      <c r="V1083" s="388">
        <v>2</v>
      </c>
      <c r="W1083" s="388">
        <v>3</v>
      </c>
      <c r="X1083" s="388" t="s">
        <v>4480</v>
      </c>
      <c r="Y1083" s="401">
        <v>10008479</v>
      </c>
      <c r="Z1083" s="400">
        <v>42443</v>
      </c>
      <c r="AA1083" s="400">
        <v>42445</v>
      </c>
      <c r="AB1083" s="388" t="s">
        <v>127</v>
      </c>
      <c r="AC1083" s="388" t="s">
        <v>4660</v>
      </c>
      <c r="AD1083" s="388">
        <v>4</v>
      </c>
      <c r="AE1083" s="388">
        <v>4</v>
      </c>
      <c r="AF1083" s="388">
        <v>4</v>
      </c>
      <c r="AG1083" s="388">
        <v>4</v>
      </c>
      <c r="AH1083" s="388">
        <v>4</v>
      </c>
      <c r="AI1083" s="388" t="s">
        <v>118</v>
      </c>
    </row>
    <row r="1084" spans="1:35" ht="12.75" customHeight="1" x14ac:dyDescent="0.2">
      <c r="A1084" s="397" t="str">
        <f t="shared" si="16"/>
        <v>Ofsted Webpage</v>
      </c>
      <c r="B1084" s="388">
        <v>141738</v>
      </c>
      <c r="C1084" s="388">
        <v>126121</v>
      </c>
      <c r="D1084" s="388">
        <v>10041170</v>
      </c>
      <c r="E1084" s="388" t="s">
        <v>540</v>
      </c>
      <c r="F1084" s="388" t="s">
        <v>125</v>
      </c>
      <c r="G1084" s="388" t="s">
        <v>12</v>
      </c>
      <c r="H1084" s="388" t="s">
        <v>149</v>
      </c>
      <c r="I1084" s="388" t="s">
        <v>131</v>
      </c>
      <c r="J1084" s="388" t="s">
        <v>131</v>
      </c>
      <c r="K1084" s="400" t="s">
        <v>195</v>
      </c>
      <c r="L1084" s="388" t="s">
        <v>195</v>
      </c>
      <c r="M1084" s="403">
        <v>10004840</v>
      </c>
      <c r="N1084" s="388" t="s">
        <v>127</v>
      </c>
      <c r="O1084" s="388" t="s">
        <v>104</v>
      </c>
      <c r="P1084" s="400">
        <v>42661</v>
      </c>
      <c r="Q1084" s="400">
        <v>42663</v>
      </c>
      <c r="R1084" s="400">
        <v>42691</v>
      </c>
      <c r="S1084" s="388">
        <v>3</v>
      </c>
      <c r="T1084" s="388">
        <v>3</v>
      </c>
      <c r="U1084" s="388">
        <v>3</v>
      </c>
      <c r="V1084" s="388">
        <v>3</v>
      </c>
      <c r="W1084" s="388">
        <v>3</v>
      </c>
      <c r="X1084" s="388" t="s">
        <v>4480</v>
      </c>
      <c r="Y1084" s="401" t="s">
        <v>195</v>
      </c>
      <c r="Z1084" s="400" t="s">
        <v>195</v>
      </c>
      <c r="AA1084" s="400" t="s">
        <v>195</v>
      </c>
      <c r="AB1084" s="388" t="s">
        <v>195</v>
      </c>
      <c r="AC1084" s="388" t="s">
        <v>195</v>
      </c>
      <c r="AD1084" s="388" t="s">
        <v>195</v>
      </c>
      <c r="AE1084" s="388" t="s">
        <v>195</v>
      </c>
      <c r="AF1084" s="388" t="s">
        <v>195</v>
      </c>
      <c r="AG1084" s="388" t="s">
        <v>195</v>
      </c>
      <c r="AH1084" s="388" t="s">
        <v>195</v>
      </c>
      <c r="AI1084" s="388" t="s">
        <v>4479</v>
      </c>
    </row>
    <row r="1085" spans="1:35" ht="12.75" customHeight="1" x14ac:dyDescent="0.2">
      <c r="A1085" s="397" t="str">
        <f t="shared" si="16"/>
        <v>Ofsted Webpage</v>
      </c>
      <c r="B1085" s="388">
        <v>141887</v>
      </c>
      <c r="C1085" s="388">
        <v>132225</v>
      </c>
      <c r="D1085" s="388">
        <v>10049051</v>
      </c>
      <c r="E1085" s="388" t="s">
        <v>3973</v>
      </c>
      <c r="F1085" s="388" t="s">
        <v>125</v>
      </c>
      <c r="G1085" s="388" t="s">
        <v>12</v>
      </c>
      <c r="H1085" s="388" t="s">
        <v>1278</v>
      </c>
      <c r="I1085" s="388" t="s">
        <v>131</v>
      </c>
      <c r="J1085" s="388" t="s">
        <v>131</v>
      </c>
      <c r="K1085" s="400" t="s">
        <v>195</v>
      </c>
      <c r="L1085" s="388" t="s">
        <v>195</v>
      </c>
      <c r="M1085" s="403">
        <v>10022626</v>
      </c>
      <c r="N1085" s="388" t="s">
        <v>127</v>
      </c>
      <c r="O1085" s="388" t="s">
        <v>104</v>
      </c>
      <c r="P1085" s="400">
        <v>42899</v>
      </c>
      <c r="Q1085" s="400">
        <v>42901</v>
      </c>
      <c r="R1085" s="400">
        <v>42929</v>
      </c>
      <c r="S1085" s="388">
        <v>3</v>
      </c>
      <c r="T1085" s="388">
        <v>3</v>
      </c>
      <c r="U1085" s="388">
        <v>3</v>
      </c>
      <c r="V1085" s="388">
        <v>2</v>
      </c>
      <c r="W1085" s="388">
        <v>3</v>
      </c>
      <c r="X1085" s="388" t="s">
        <v>4480</v>
      </c>
      <c r="Y1085" s="401" t="s">
        <v>195</v>
      </c>
      <c r="Z1085" s="400" t="s">
        <v>195</v>
      </c>
      <c r="AA1085" s="400" t="s">
        <v>195</v>
      </c>
      <c r="AB1085" s="388" t="s">
        <v>195</v>
      </c>
      <c r="AC1085" s="388" t="s">
        <v>195</v>
      </c>
      <c r="AD1085" s="388" t="s">
        <v>195</v>
      </c>
      <c r="AE1085" s="388" t="s">
        <v>195</v>
      </c>
      <c r="AF1085" s="388" t="s">
        <v>195</v>
      </c>
      <c r="AG1085" s="388" t="s">
        <v>195</v>
      </c>
      <c r="AH1085" s="388" t="s">
        <v>195</v>
      </c>
      <c r="AI1085" s="388" t="s">
        <v>4479</v>
      </c>
    </row>
    <row r="1086" spans="1:35" ht="12.75" customHeight="1" x14ac:dyDescent="0.2">
      <c r="A1086" s="397" t="str">
        <f t="shared" si="16"/>
        <v>Ofsted Webpage</v>
      </c>
      <c r="B1086" s="388">
        <v>141940</v>
      </c>
      <c r="C1086" s="388">
        <v>132641</v>
      </c>
      <c r="D1086" s="388">
        <v>10053859</v>
      </c>
      <c r="E1086" s="388" t="s">
        <v>4588</v>
      </c>
      <c r="F1086" s="388" t="s">
        <v>179</v>
      </c>
      <c r="G1086" s="388" t="s">
        <v>15</v>
      </c>
      <c r="H1086" s="388" t="s">
        <v>207</v>
      </c>
      <c r="I1086" s="388" t="s">
        <v>186</v>
      </c>
      <c r="J1086" s="388" t="s">
        <v>93</v>
      </c>
      <c r="K1086" s="400" t="s">
        <v>195</v>
      </c>
      <c r="L1086" s="388" t="s">
        <v>195</v>
      </c>
      <c r="M1086" s="403">
        <v>10041185</v>
      </c>
      <c r="N1086" s="388" t="s">
        <v>183</v>
      </c>
      <c r="O1086" s="388" t="s">
        <v>104</v>
      </c>
      <c r="P1086" s="400">
        <v>43166</v>
      </c>
      <c r="Q1086" s="400">
        <v>43168</v>
      </c>
      <c r="R1086" s="400">
        <v>43201</v>
      </c>
      <c r="S1086" s="388">
        <v>1</v>
      </c>
      <c r="T1086" s="388">
        <v>1</v>
      </c>
      <c r="U1086" s="388">
        <v>1</v>
      </c>
      <c r="V1086" s="388">
        <v>1</v>
      </c>
      <c r="W1086" s="388">
        <v>1</v>
      </c>
      <c r="X1086" s="388" t="s">
        <v>4480</v>
      </c>
      <c r="Y1086" s="401" t="s">
        <v>195</v>
      </c>
      <c r="Z1086" s="388" t="s">
        <v>195</v>
      </c>
      <c r="AA1086" s="388" t="s">
        <v>195</v>
      </c>
      <c r="AB1086" s="388" t="s">
        <v>195</v>
      </c>
      <c r="AC1086" s="388" t="s">
        <v>195</v>
      </c>
      <c r="AD1086" s="388" t="s">
        <v>195</v>
      </c>
      <c r="AE1086" s="388" t="s">
        <v>195</v>
      </c>
      <c r="AF1086" s="388" t="s">
        <v>195</v>
      </c>
      <c r="AG1086" s="388" t="s">
        <v>195</v>
      </c>
      <c r="AH1086" s="388" t="s">
        <v>195</v>
      </c>
      <c r="AI1086" s="388" t="s">
        <v>4479</v>
      </c>
    </row>
    <row r="1087" spans="1:35" ht="12.75" customHeight="1" x14ac:dyDescent="0.2">
      <c r="A1087" s="397" t="str">
        <f t="shared" si="16"/>
        <v>Ofsted Webpage</v>
      </c>
      <c r="B1087" s="388">
        <v>141965</v>
      </c>
      <c r="C1087" s="388">
        <v>132646</v>
      </c>
      <c r="D1087" s="388">
        <v>10053513</v>
      </c>
      <c r="E1087" s="388" t="s">
        <v>292</v>
      </c>
      <c r="F1087" s="388" t="s">
        <v>179</v>
      </c>
      <c r="G1087" s="388" t="s">
        <v>15</v>
      </c>
      <c r="H1087" s="388" t="s">
        <v>293</v>
      </c>
      <c r="I1087" s="388" t="s">
        <v>152</v>
      </c>
      <c r="J1087" s="388" t="s">
        <v>152</v>
      </c>
      <c r="K1087" s="400" t="s">
        <v>195</v>
      </c>
      <c r="L1087" s="388" t="s">
        <v>195</v>
      </c>
      <c r="M1087" s="403">
        <v>10022578</v>
      </c>
      <c r="N1087" s="388" t="s">
        <v>183</v>
      </c>
      <c r="O1087" s="388" t="s">
        <v>104</v>
      </c>
      <c r="P1087" s="400">
        <v>42752</v>
      </c>
      <c r="Q1087" s="400">
        <v>42754</v>
      </c>
      <c r="R1087" s="400">
        <v>42786</v>
      </c>
      <c r="S1087" s="388">
        <v>1</v>
      </c>
      <c r="T1087" s="388">
        <v>1</v>
      </c>
      <c r="U1087" s="388">
        <v>1</v>
      </c>
      <c r="V1087" s="388">
        <v>1</v>
      </c>
      <c r="W1087" s="388">
        <v>1</v>
      </c>
      <c r="X1087" s="388" t="s">
        <v>4480</v>
      </c>
      <c r="Y1087" s="401" t="s">
        <v>195</v>
      </c>
      <c r="Z1087" s="400" t="s">
        <v>195</v>
      </c>
      <c r="AA1087" s="400" t="s">
        <v>195</v>
      </c>
      <c r="AB1087" s="388" t="s">
        <v>195</v>
      </c>
      <c r="AC1087" s="388" t="s">
        <v>195</v>
      </c>
      <c r="AD1087" s="388" t="s">
        <v>195</v>
      </c>
      <c r="AE1087" s="388" t="s">
        <v>195</v>
      </c>
      <c r="AF1087" s="388" t="s">
        <v>195</v>
      </c>
      <c r="AG1087" s="388" t="s">
        <v>195</v>
      </c>
      <c r="AH1087" s="388" t="s">
        <v>195</v>
      </c>
      <c r="AI1087" s="388" t="s">
        <v>4479</v>
      </c>
    </row>
    <row r="1088" spans="1:35" ht="12.75" customHeight="1" x14ac:dyDescent="0.2">
      <c r="A1088" s="397" t="str">
        <f t="shared" si="16"/>
        <v>Ofsted Webpage</v>
      </c>
      <c r="B1088" s="388">
        <v>142283</v>
      </c>
      <c r="C1088" s="388">
        <v>132454</v>
      </c>
      <c r="D1088" s="388">
        <v>10053874</v>
      </c>
      <c r="E1088" s="388" t="s">
        <v>5473</v>
      </c>
      <c r="F1088" s="388" t="s">
        <v>631</v>
      </c>
      <c r="G1088" s="388" t="s">
        <v>15</v>
      </c>
      <c r="H1088" s="388" t="s">
        <v>793</v>
      </c>
      <c r="I1088" s="388" t="s">
        <v>102</v>
      </c>
      <c r="J1088" s="388" t="s">
        <v>102</v>
      </c>
      <c r="K1088" s="400" t="s">
        <v>195</v>
      </c>
      <c r="L1088" s="388" t="s">
        <v>195</v>
      </c>
      <c r="M1088" s="403" t="s">
        <v>195</v>
      </c>
      <c r="N1088" s="388" t="s">
        <v>195</v>
      </c>
      <c r="O1088" s="388" t="s">
        <v>195</v>
      </c>
      <c r="P1088" s="400" t="s">
        <v>195</v>
      </c>
      <c r="Q1088" s="400" t="s">
        <v>195</v>
      </c>
      <c r="R1088" s="400" t="s">
        <v>195</v>
      </c>
      <c r="S1088" s="388" t="s">
        <v>195</v>
      </c>
      <c r="T1088" s="388" t="s">
        <v>195</v>
      </c>
      <c r="U1088" s="388" t="s">
        <v>195</v>
      </c>
      <c r="V1088" s="388" t="s">
        <v>195</v>
      </c>
      <c r="W1088" s="388" t="s">
        <v>195</v>
      </c>
      <c r="X1088" s="388" t="s">
        <v>195</v>
      </c>
      <c r="Y1088" s="401" t="s">
        <v>195</v>
      </c>
      <c r="Z1088" s="388" t="s">
        <v>195</v>
      </c>
      <c r="AA1088" s="388" t="s">
        <v>195</v>
      </c>
      <c r="AB1088" s="388" t="s">
        <v>195</v>
      </c>
      <c r="AC1088" s="388" t="s">
        <v>195</v>
      </c>
      <c r="AD1088" s="388" t="s">
        <v>195</v>
      </c>
      <c r="AE1088" s="388" t="s">
        <v>195</v>
      </c>
      <c r="AF1088" s="388" t="s">
        <v>195</v>
      </c>
      <c r="AG1088" s="388" t="s">
        <v>195</v>
      </c>
      <c r="AH1088" s="388" t="s">
        <v>195</v>
      </c>
      <c r="AI1088" s="388" t="s">
        <v>195</v>
      </c>
    </row>
    <row r="1089" spans="1:35" ht="12.75" customHeight="1" x14ac:dyDescent="0.2">
      <c r="A1089" s="397" t="str">
        <f t="shared" si="16"/>
        <v>Ofsted Webpage</v>
      </c>
      <c r="B1089" s="388">
        <v>142673</v>
      </c>
      <c r="C1089" s="388">
        <v>133856</v>
      </c>
      <c r="D1089" s="388">
        <v>10055888</v>
      </c>
      <c r="E1089" s="388" t="s">
        <v>5475</v>
      </c>
      <c r="F1089" s="388" t="s">
        <v>631</v>
      </c>
      <c r="G1089" s="388" t="s">
        <v>15</v>
      </c>
      <c r="H1089" s="388" t="s">
        <v>440</v>
      </c>
      <c r="I1089" s="388" t="s">
        <v>92</v>
      </c>
      <c r="J1089" s="388" t="s">
        <v>93</v>
      </c>
      <c r="K1089" s="400" t="s">
        <v>195</v>
      </c>
      <c r="L1089" s="388" t="s">
        <v>195</v>
      </c>
      <c r="M1089" s="403" t="s">
        <v>195</v>
      </c>
      <c r="N1089" s="388" t="s">
        <v>195</v>
      </c>
      <c r="O1089" s="388" t="s">
        <v>195</v>
      </c>
      <c r="P1089" s="400" t="s">
        <v>195</v>
      </c>
      <c r="Q1089" s="400" t="s">
        <v>195</v>
      </c>
      <c r="R1089" s="400" t="s">
        <v>195</v>
      </c>
      <c r="S1089" s="388" t="s">
        <v>195</v>
      </c>
      <c r="T1089" s="388" t="s">
        <v>195</v>
      </c>
      <c r="U1089" s="388" t="s">
        <v>195</v>
      </c>
      <c r="V1089" s="388" t="s">
        <v>195</v>
      </c>
      <c r="W1089" s="388" t="s">
        <v>195</v>
      </c>
      <c r="X1089" s="388" t="s">
        <v>195</v>
      </c>
      <c r="Y1089" s="401" t="s">
        <v>195</v>
      </c>
      <c r="Z1089" s="400" t="s">
        <v>195</v>
      </c>
      <c r="AA1089" s="400" t="s">
        <v>195</v>
      </c>
      <c r="AB1089" s="388" t="s">
        <v>195</v>
      </c>
      <c r="AC1089" s="388" t="s">
        <v>195</v>
      </c>
      <c r="AD1089" s="388" t="s">
        <v>195</v>
      </c>
      <c r="AE1089" s="388" t="s">
        <v>195</v>
      </c>
      <c r="AF1089" s="388" t="s">
        <v>195</v>
      </c>
      <c r="AG1089" s="388" t="s">
        <v>195</v>
      </c>
      <c r="AH1089" s="388" t="s">
        <v>195</v>
      </c>
      <c r="AI1089" s="388" t="s">
        <v>195</v>
      </c>
    </row>
    <row r="1090" spans="1:35" ht="12.75" customHeight="1" x14ac:dyDescent="0.2">
      <c r="A1090" s="397" t="str">
        <f t="shared" si="16"/>
        <v>Ofsted Webpage</v>
      </c>
      <c r="B1090" s="388">
        <v>142873</v>
      </c>
      <c r="C1090" s="388">
        <v>132819</v>
      </c>
      <c r="D1090" s="388">
        <v>10056989</v>
      </c>
      <c r="E1090" s="388" t="s">
        <v>5513</v>
      </c>
      <c r="F1090" s="388" t="s">
        <v>179</v>
      </c>
      <c r="G1090" s="388" t="s">
        <v>15</v>
      </c>
      <c r="H1090" s="388" t="s">
        <v>284</v>
      </c>
      <c r="I1090" s="388" t="s">
        <v>115</v>
      </c>
      <c r="J1090" s="388" t="s">
        <v>115</v>
      </c>
      <c r="K1090" s="400" t="s">
        <v>195</v>
      </c>
      <c r="L1090" s="388" t="s">
        <v>195</v>
      </c>
      <c r="M1090" s="403" t="s">
        <v>195</v>
      </c>
      <c r="N1090" s="388" t="s">
        <v>195</v>
      </c>
      <c r="O1090" s="388" t="s">
        <v>195</v>
      </c>
      <c r="P1090" s="400" t="s">
        <v>195</v>
      </c>
      <c r="Q1090" s="400" t="s">
        <v>195</v>
      </c>
      <c r="R1090" s="400" t="s">
        <v>195</v>
      </c>
      <c r="S1090" s="388" t="s">
        <v>195</v>
      </c>
      <c r="T1090" s="388" t="s">
        <v>195</v>
      </c>
      <c r="U1090" s="388" t="s">
        <v>195</v>
      </c>
      <c r="V1090" s="388" t="s">
        <v>195</v>
      </c>
      <c r="W1090" s="388" t="s">
        <v>195</v>
      </c>
      <c r="X1090" s="388" t="s">
        <v>195</v>
      </c>
      <c r="Y1090" s="401" t="s">
        <v>195</v>
      </c>
      <c r="Z1090" s="388" t="s">
        <v>195</v>
      </c>
      <c r="AA1090" s="388" t="s">
        <v>195</v>
      </c>
      <c r="AB1090" s="388" t="s">
        <v>195</v>
      </c>
      <c r="AC1090" s="388" t="s">
        <v>195</v>
      </c>
      <c r="AD1090" s="388" t="s">
        <v>195</v>
      </c>
      <c r="AE1090" s="388" t="s">
        <v>195</v>
      </c>
      <c r="AF1090" s="388" t="s">
        <v>195</v>
      </c>
      <c r="AG1090" s="388" t="s">
        <v>195</v>
      </c>
      <c r="AH1090" s="388" t="s">
        <v>195</v>
      </c>
      <c r="AI1090" s="388" t="s">
        <v>195</v>
      </c>
    </row>
    <row r="1091" spans="1:35" ht="12.75" customHeight="1" x14ac:dyDescent="0.2">
      <c r="A1091" s="397" t="str">
        <f t="shared" si="16"/>
        <v>Ofsted Webpage</v>
      </c>
      <c r="B1091" s="388">
        <v>142891</v>
      </c>
      <c r="C1091" s="388">
        <v>132835</v>
      </c>
      <c r="D1091" s="388">
        <v>10056979</v>
      </c>
      <c r="E1091" s="388" t="s">
        <v>5514</v>
      </c>
      <c r="F1091" s="388" t="s">
        <v>179</v>
      </c>
      <c r="G1091" s="388" t="s">
        <v>15</v>
      </c>
      <c r="H1091" s="388" t="s">
        <v>130</v>
      </c>
      <c r="I1091" s="388" t="s">
        <v>131</v>
      </c>
      <c r="J1091" s="388" t="s">
        <v>131</v>
      </c>
      <c r="K1091" s="400" t="s">
        <v>195</v>
      </c>
      <c r="L1091" s="388" t="s">
        <v>195</v>
      </c>
      <c r="M1091" s="403" t="s">
        <v>195</v>
      </c>
      <c r="N1091" s="388" t="s">
        <v>195</v>
      </c>
      <c r="O1091" s="388" t="s">
        <v>195</v>
      </c>
      <c r="P1091" s="400" t="s">
        <v>195</v>
      </c>
      <c r="Q1091" s="400" t="s">
        <v>195</v>
      </c>
      <c r="R1091" s="400" t="s">
        <v>195</v>
      </c>
      <c r="S1091" s="388" t="s">
        <v>195</v>
      </c>
      <c r="T1091" s="388" t="s">
        <v>195</v>
      </c>
      <c r="U1091" s="388" t="s">
        <v>195</v>
      </c>
      <c r="V1091" s="388" t="s">
        <v>195</v>
      </c>
      <c r="W1091" s="388" t="s">
        <v>195</v>
      </c>
      <c r="X1091" s="388" t="s">
        <v>195</v>
      </c>
      <c r="Y1091" s="401" t="s">
        <v>195</v>
      </c>
      <c r="Z1091" s="388" t="s">
        <v>195</v>
      </c>
      <c r="AA1091" s="388" t="s">
        <v>195</v>
      </c>
      <c r="AB1091" s="388" t="s">
        <v>195</v>
      </c>
      <c r="AC1091" s="388" t="s">
        <v>195</v>
      </c>
      <c r="AD1091" s="388" t="s">
        <v>195</v>
      </c>
      <c r="AE1091" s="388" t="s">
        <v>195</v>
      </c>
      <c r="AF1091" s="388" t="s">
        <v>195</v>
      </c>
      <c r="AG1091" s="388" t="s">
        <v>195</v>
      </c>
      <c r="AH1091" s="388" t="s">
        <v>195</v>
      </c>
      <c r="AI1091" s="388" t="s">
        <v>195</v>
      </c>
    </row>
    <row r="1092" spans="1:35" ht="12.75" customHeight="1" x14ac:dyDescent="0.2">
      <c r="A1092" s="397" t="str">
        <f t="shared" si="16"/>
        <v>Ofsted Webpage</v>
      </c>
      <c r="B1092" s="388">
        <v>142909</v>
      </c>
      <c r="C1092" s="388">
        <v>132210</v>
      </c>
      <c r="D1092" s="388">
        <v>10032448</v>
      </c>
      <c r="E1092" s="388" t="s">
        <v>4596</v>
      </c>
      <c r="F1092" s="388" t="s">
        <v>125</v>
      </c>
      <c r="G1092" s="388" t="s">
        <v>12</v>
      </c>
      <c r="H1092" s="388" t="s">
        <v>4597</v>
      </c>
      <c r="I1092" s="388" t="s">
        <v>155</v>
      </c>
      <c r="J1092" s="388" t="s">
        <v>155</v>
      </c>
      <c r="K1092" s="400" t="s">
        <v>195</v>
      </c>
      <c r="L1092" s="388" t="s">
        <v>195</v>
      </c>
      <c r="M1092" s="403">
        <v>10043900</v>
      </c>
      <c r="N1092" s="388" t="s">
        <v>127</v>
      </c>
      <c r="O1092" s="388" t="s">
        <v>104</v>
      </c>
      <c r="P1092" s="400">
        <v>43157</v>
      </c>
      <c r="Q1092" s="400">
        <v>43159</v>
      </c>
      <c r="R1092" s="400">
        <v>43182</v>
      </c>
      <c r="S1092" s="388">
        <v>2</v>
      </c>
      <c r="T1092" s="388">
        <v>2</v>
      </c>
      <c r="U1092" s="388">
        <v>2</v>
      </c>
      <c r="V1092" s="388">
        <v>2</v>
      </c>
      <c r="W1092" s="388">
        <v>2</v>
      </c>
      <c r="X1092" s="388" t="s">
        <v>4480</v>
      </c>
      <c r="Y1092" s="401" t="s">
        <v>195</v>
      </c>
      <c r="Z1092" s="388" t="s">
        <v>195</v>
      </c>
      <c r="AA1092" s="388" t="s">
        <v>195</v>
      </c>
      <c r="AB1092" s="388" t="s">
        <v>195</v>
      </c>
      <c r="AC1092" s="388" t="s">
        <v>195</v>
      </c>
      <c r="AD1092" s="388" t="s">
        <v>195</v>
      </c>
      <c r="AE1092" s="388" t="s">
        <v>195</v>
      </c>
      <c r="AF1092" s="388" t="s">
        <v>195</v>
      </c>
      <c r="AG1092" s="388" t="s">
        <v>195</v>
      </c>
      <c r="AH1092" s="388" t="s">
        <v>195</v>
      </c>
      <c r="AI1092" s="388" t="s">
        <v>4479</v>
      </c>
    </row>
    <row r="1093" spans="1:35" ht="12.75" customHeight="1" x14ac:dyDescent="0.2">
      <c r="A1093" s="397" t="str">
        <f t="shared" ref="A1093:A1156" si="17">IF(B1093&lt;&gt;"",HYPERLINK(CONCATENATE("http://reports.ofsted.gov.uk/inspection-reports/find-inspection-report/provider/ELS/",B1093),"Ofsted Webpage"),"")</f>
        <v>Ofsted Webpage</v>
      </c>
      <c r="B1093" s="388">
        <v>142910</v>
      </c>
      <c r="C1093" s="388">
        <v>134704</v>
      </c>
      <c r="D1093" s="388">
        <v>10057953</v>
      </c>
      <c r="E1093" s="388" t="s">
        <v>4544</v>
      </c>
      <c r="F1093" s="388" t="s">
        <v>125</v>
      </c>
      <c r="G1093" s="388" t="s">
        <v>12</v>
      </c>
      <c r="H1093" s="388" t="s">
        <v>221</v>
      </c>
      <c r="I1093" s="388" t="s">
        <v>177</v>
      </c>
      <c r="J1093" s="388" t="s">
        <v>177</v>
      </c>
      <c r="K1093" s="400" t="s">
        <v>195</v>
      </c>
      <c r="L1093" s="388" t="s">
        <v>195</v>
      </c>
      <c r="M1093" s="403">
        <v>10044140</v>
      </c>
      <c r="N1093" s="388" t="s">
        <v>127</v>
      </c>
      <c r="O1093" s="388" t="s">
        <v>104</v>
      </c>
      <c r="P1093" s="400">
        <v>43257</v>
      </c>
      <c r="Q1093" s="400">
        <v>43259</v>
      </c>
      <c r="R1093" s="400">
        <v>43291</v>
      </c>
      <c r="S1093" s="388">
        <v>3</v>
      </c>
      <c r="T1093" s="388">
        <v>3</v>
      </c>
      <c r="U1093" s="388">
        <v>3</v>
      </c>
      <c r="V1093" s="388">
        <v>2</v>
      </c>
      <c r="W1093" s="388">
        <v>2</v>
      </c>
      <c r="X1093" s="388" t="s">
        <v>4480</v>
      </c>
      <c r="Y1093" s="401" t="s">
        <v>195</v>
      </c>
      <c r="Z1093" s="388" t="s">
        <v>195</v>
      </c>
      <c r="AA1093" s="388" t="s">
        <v>195</v>
      </c>
      <c r="AB1093" s="388" t="s">
        <v>195</v>
      </c>
      <c r="AC1093" s="388" t="s">
        <v>195</v>
      </c>
      <c r="AD1093" s="388" t="s">
        <v>195</v>
      </c>
      <c r="AE1093" s="388" t="s">
        <v>195</v>
      </c>
      <c r="AF1093" s="388" t="s">
        <v>195</v>
      </c>
      <c r="AG1093" s="388" t="s">
        <v>195</v>
      </c>
      <c r="AH1093" s="388" t="s">
        <v>195</v>
      </c>
      <c r="AI1093" s="388" t="s">
        <v>4479</v>
      </c>
    </row>
    <row r="1094" spans="1:35" ht="12.75" customHeight="1" x14ac:dyDescent="0.2">
      <c r="A1094" s="397" t="str">
        <f t="shared" si="17"/>
        <v>Ofsted Webpage</v>
      </c>
      <c r="B1094" s="388">
        <v>142913</v>
      </c>
      <c r="C1094" s="388">
        <v>134022</v>
      </c>
      <c r="D1094" s="388">
        <v>10055479</v>
      </c>
      <c r="E1094" s="388" t="s">
        <v>4600</v>
      </c>
      <c r="F1094" s="388" t="s">
        <v>125</v>
      </c>
      <c r="G1094" s="388" t="s">
        <v>12</v>
      </c>
      <c r="H1094" s="388" t="s">
        <v>189</v>
      </c>
      <c r="I1094" s="388" t="s">
        <v>131</v>
      </c>
      <c r="J1094" s="388" t="s">
        <v>131</v>
      </c>
      <c r="K1094" s="400" t="s">
        <v>195</v>
      </c>
      <c r="L1094" s="388" t="s">
        <v>195</v>
      </c>
      <c r="M1094" s="403">
        <v>10043949</v>
      </c>
      <c r="N1094" s="388" t="s">
        <v>127</v>
      </c>
      <c r="O1094" s="388" t="s">
        <v>104</v>
      </c>
      <c r="P1094" s="400">
        <v>43129</v>
      </c>
      <c r="Q1094" s="400">
        <v>43131</v>
      </c>
      <c r="R1094" s="400">
        <v>43175</v>
      </c>
      <c r="S1094" s="388">
        <v>3</v>
      </c>
      <c r="T1094" s="388">
        <v>3</v>
      </c>
      <c r="U1094" s="388">
        <v>3</v>
      </c>
      <c r="V1094" s="388">
        <v>3</v>
      </c>
      <c r="W1094" s="388">
        <v>3</v>
      </c>
      <c r="X1094" s="388" t="s">
        <v>4480</v>
      </c>
      <c r="Y1094" s="401" t="s">
        <v>195</v>
      </c>
      <c r="Z1094" s="388" t="s">
        <v>195</v>
      </c>
      <c r="AA1094" s="388" t="s">
        <v>195</v>
      </c>
      <c r="AB1094" s="388" t="s">
        <v>195</v>
      </c>
      <c r="AC1094" s="388" t="s">
        <v>195</v>
      </c>
      <c r="AD1094" s="388" t="s">
        <v>195</v>
      </c>
      <c r="AE1094" s="388" t="s">
        <v>195</v>
      </c>
      <c r="AF1094" s="388" t="s">
        <v>195</v>
      </c>
      <c r="AG1094" s="388" t="s">
        <v>195</v>
      </c>
      <c r="AH1094" s="388" t="s">
        <v>195</v>
      </c>
      <c r="AI1094" s="388" t="s">
        <v>4479</v>
      </c>
    </row>
    <row r="1095" spans="1:35" ht="12.75" customHeight="1" x14ac:dyDescent="0.2">
      <c r="A1095" s="397" t="str">
        <f t="shared" si="17"/>
        <v>Ofsted Webpage</v>
      </c>
      <c r="B1095" s="388">
        <v>142914</v>
      </c>
      <c r="C1095" s="388">
        <v>134386</v>
      </c>
      <c r="D1095" s="388">
        <v>10056251</v>
      </c>
      <c r="E1095" s="388" t="s">
        <v>4502</v>
      </c>
      <c r="F1095" s="388" t="s">
        <v>125</v>
      </c>
      <c r="G1095" s="388" t="s">
        <v>12</v>
      </c>
      <c r="H1095" s="388" t="s">
        <v>998</v>
      </c>
      <c r="I1095" s="388" t="s">
        <v>131</v>
      </c>
      <c r="J1095" s="388" t="s">
        <v>131</v>
      </c>
      <c r="K1095" s="400" t="s">
        <v>195</v>
      </c>
      <c r="L1095" s="388" t="s">
        <v>195</v>
      </c>
      <c r="M1095" s="403">
        <v>10043951</v>
      </c>
      <c r="N1095" s="388" t="s">
        <v>127</v>
      </c>
      <c r="O1095" s="388" t="s">
        <v>104</v>
      </c>
      <c r="P1095" s="400">
        <v>43291</v>
      </c>
      <c r="Q1095" s="400">
        <v>43293</v>
      </c>
      <c r="R1095" s="400">
        <v>43349</v>
      </c>
      <c r="S1095" s="388">
        <v>3</v>
      </c>
      <c r="T1095" s="388">
        <v>3</v>
      </c>
      <c r="U1095" s="388">
        <v>3</v>
      </c>
      <c r="V1095" s="388">
        <v>2</v>
      </c>
      <c r="W1095" s="388">
        <v>3</v>
      </c>
      <c r="X1095" s="388" t="s">
        <v>4480</v>
      </c>
      <c r="Y1095" s="401" t="s">
        <v>195</v>
      </c>
      <c r="Z1095" s="388" t="s">
        <v>195</v>
      </c>
      <c r="AA1095" s="388" t="s">
        <v>195</v>
      </c>
      <c r="AB1095" s="388" t="s">
        <v>195</v>
      </c>
      <c r="AC1095" s="388" t="s">
        <v>195</v>
      </c>
      <c r="AD1095" s="388" t="s">
        <v>195</v>
      </c>
      <c r="AE1095" s="388" t="s">
        <v>195</v>
      </c>
      <c r="AF1095" s="388" t="s">
        <v>195</v>
      </c>
      <c r="AG1095" s="388" t="s">
        <v>195</v>
      </c>
      <c r="AH1095" s="388" t="s">
        <v>195</v>
      </c>
      <c r="AI1095" s="388" t="s">
        <v>4479</v>
      </c>
    </row>
    <row r="1096" spans="1:35" ht="12.75" customHeight="1" x14ac:dyDescent="0.2">
      <c r="A1096" s="397" t="str">
        <f t="shared" si="17"/>
        <v>Ofsted Webpage</v>
      </c>
      <c r="B1096" s="388">
        <v>142915</v>
      </c>
      <c r="C1096" s="388">
        <v>134391</v>
      </c>
      <c r="D1096" s="388">
        <v>10056854</v>
      </c>
      <c r="E1096" s="388" t="s">
        <v>5517</v>
      </c>
      <c r="F1096" s="388" t="s">
        <v>125</v>
      </c>
      <c r="G1096" s="388" t="s">
        <v>12</v>
      </c>
      <c r="H1096" s="388" t="s">
        <v>173</v>
      </c>
      <c r="I1096" s="388" t="s">
        <v>161</v>
      </c>
      <c r="J1096" s="388" t="s">
        <v>161</v>
      </c>
      <c r="K1096" s="400" t="s">
        <v>195</v>
      </c>
      <c r="L1096" s="388" t="s">
        <v>195</v>
      </c>
      <c r="M1096" s="403" t="s">
        <v>195</v>
      </c>
      <c r="N1096" s="388" t="s">
        <v>195</v>
      </c>
      <c r="O1096" s="388" t="s">
        <v>195</v>
      </c>
      <c r="P1096" s="400" t="s">
        <v>195</v>
      </c>
      <c r="Q1096" s="400" t="s">
        <v>195</v>
      </c>
      <c r="R1096" s="400" t="s">
        <v>195</v>
      </c>
      <c r="S1096" s="388" t="s">
        <v>195</v>
      </c>
      <c r="T1096" s="388" t="s">
        <v>195</v>
      </c>
      <c r="U1096" s="388" t="s">
        <v>195</v>
      </c>
      <c r="V1096" s="388" t="s">
        <v>195</v>
      </c>
      <c r="W1096" s="388" t="s">
        <v>195</v>
      </c>
      <c r="X1096" s="388" t="s">
        <v>195</v>
      </c>
      <c r="Y1096" s="401" t="s">
        <v>195</v>
      </c>
      <c r="Z1096" s="388" t="s">
        <v>195</v>
      </c>
      <c r="AA1096" s="388" t="s">
        <v>195</v>
      </c>
      <c r="AB1096" s="388" t="s">
        <v>195</v>
      </c>
      <c r="AC1096" s="388" t="s">
        <v>195</v>
      </c>
      <c r="AD1096" s="388" t="s">
        <v>195</v>
      </c>
      <c r="AE1096" s="388" t="s">
        <v>195</v>
      </c>
      <c r="AF1096" s="388" t="s">
        <v>195</v>
      </c>
      <c r="AG1096" s="388" t="s">
        <v>195</v>
      </c>
      <c r="AH1096" s="388" t="s">
        <v>195</v>
      </c>
      <c r="AI1096" s="388" t="s">
        <v>195</v>
      </c>
    </row>
    <row r="1097" spans="1:35" ht="12.75" customHeight="1" x14ac:dyDescent="0.2">
      <c r="A1097" s="397" t="str">
        <f t="shared" si="17"/>
        <v>Ofsted Webpage</v>
      </c>
      <c r="B1097" s="388">
        <v>142918</v>
      </c>
      <c r="C1097" s="388">
        <v>134381</v>
      </c>
      <c r="D1097" s="388">
        <v>10056799</v>
      </c>
      <c r="E1097" s="388" t="s">
        <v>4575</v>
      </c>
      <c r="F1097" s="388" t="s">
        <v>125</v>
      </c>
      <c r="G1097" s="388" t="s">
        <v>12</v>
      </c>
      <c r="H1097" s="388" t="s">
        <v>440</v>
      </c>
      <c r="I1097" s="388" t="s">
        <v>92</v>
      </c>
      <c r="J1097" s="388" t="s">
        <v>93</v>
      </c>
      <c r="K1097" s="400" t="s">
        <v>195</v>
      </c>
      <c r="L1097" s="388" t="s">
        <v>195</v>
      </c>
      <c r="M1097" s="403">
        <v>10046802</v>
      </c>
      <c r="N1097" s="388" t="s">
        <v>127</v>
      </c>
      <c r="O1097" s="388" t="s">
        <v>104</v>
      </c>
      <c r="P1097" s="400">
        <v>43208</v>
      </c>
      <c r="Q1097" s="400">
        <v>43210</v>
      </c>
      <c r="R1097" s="400">
        <v>43249</v>
      </c>
      <c r="S1097" s="388">
        <v>2</v>
      </c>
      <c r="T1097" s="388">
        <v>2</v>
      </c>
      <c r="U1097" s="388">
        <v>2</v>
      </c>
      <c r="V1097" s="388">
        <v>2</v>
      </c>
      <c r="W1097" s="388">
        <v>2</v>
      </c>
      <c r="X1097" s="388" t="s">
        <v>4480</v>
      </c>
      <c r="Y1097" s="401" t="s">
        <v>195</v>
      </c>
      <c r="Z1097" s="388" t="s">
        <v>195</v>
      </c>
      <c r="AA1097" s="388" t="s">
        <v>195</v>
      </c>
      <c r="AB1097" s="388" t="s">
        <v>195</v>
      </c>
      <c r="AC1097" s="388" t="s">
        <v>195</v>
      </c>
      <c r="AD1097" s="388" t="s">
        <v>195</v>
      </c>
      <c r="AE1097" s="388" t="s">
        <v>195</v>
      </c>
      <c r="AF1097" s="388" t="s">
        <v>195</v>
      </c>
      <c r="AG1097" s="388" t="s">
        <v>195</v>
      </c>
      <c r="AH1097" s="388" t="s">
        <v>195</v>
      </c>
      <c r="AI1097" s="388" t="s">
        <v>4479</v>
      </c>
    </row>
    <row r="1098" spans="1:35" ht="12.75" customHeight="1" x14ac:dyDescent="0.2">
      <c r="A1098" s="397" t="str">
        <f t="shared" si="17"/>
        <v>Ofsted Webpage</v>
      </c>
      <c r="B1098" s="388">
        <v>142921</v>
      </c>
      <c r="C1098" s="388">
        <v>134394</v>
      </c>
      <c r="D1098" s="388">
        <v>10057205</v>
      </c>
      <c r="E1098" s="388" t="s">
        <v>5518</v>
      </c>
      <c r="F1098" s="388" t="s">
        <v>125</v>
      </c>
      <c r="G1098" s="388" t="s">
        <v>12</v>
      </c>
      <c r="H1098" s="388" t="s">
        <v>295</v>
      </c>
      <c r="I1098" s="388" t="s">
        <v>186</v>
      </c>
      <c r="J1098" s="388" t="s">
        <v>93</v>
      </c>
      <c r="K1098" s="400" t="s">
        <v>195</v>
      </c>
      <c r="L1098" s="388" t="s">
        <v>195</v>
      </c>
      <c r="M1098" s="403" t="s">
        <v>195</v>
      </c>
      <c r="N1098" s="388" t="s">
        <v>195</v>
      </c>
      <c r="O1098" s="388" t="s">
        <v>195</v>
      </c>
      <c r="P1098" s="400" t="s">
        <v>195</v>
      </c>
      <c r="Q1098" s="400" t="s">
        <v>195</v>
      </c>
      <c r="R1098" s="400" t="s">
        <v>195</v>
      </c>
      <c r="S1098" s="388" t="s">
        <v>195</v>
      </c>
      <c r="T1098" s="388" t="s">
        <v>195</v>
      </c>
      <c r="U1098" s="388" t="s">
        <v>195</v>
      </c>
      <c r="V1098" s="388" t="s">
        <v>195</v>
      </c>
      <c r="W1098" s="388" t="s">
        <v>195</v>
      </c>
      <c r="X1098" s="388" t="s">
        <v>195</v>
      </c>
      <c r="Y1098" s="401" t="s">
        <v>195</v>
      </c>
      <c r="Z1098" s="388" t="s">
        <v>195</v>
      </c>
      <c r="AA1098" s="388" t="s">
        <v>195</v>
      </c>
      <c r="AB1098" s="388" t="s">
        <v>195</v>
      </c>
      <c r="AC1098" s="388" t="s">
        <v>195</v>
      </c>
      <c r="AD1098" s="388" t="s">
        <v>195</v>
      </c>
      <c r="AE1098" s="388" t="s">
        <v>195</v>
      </c>
      <c r="AF1098" s="388" t="s">
        <v>195</v>
      </c>
      <c r="AG1098" s="388" t="s">
        <v>195</v>
      </c>
      <c r="AH1098" s="388" t="s">
        <v>195</v>
      </c>
      <c r="AI1098" s="388" t="s">
        <v>195</v>
      </c>
    </row>
    <row r="1099" spans="1:35" ht="12.75" customHeight="1" x14ac:dyDescent="0.2">
      <c r="A1099" s="397" t="str">
        <f t="shared" si="17"/>
        <v>Ofsted Webpage</v>
      </c>
      <c r="B1099" s="388">
        <v>142922</v>
      </c>
      <c r="C1099" s="388">
        <v>134028</v>
      </c>
      <c r="D1099" s="388">
        <v>10055015</v>
      </c>
      <c r="E1099" s="388" t="s">
        <v>4549</v>
      </c>
      <c r="F1099" s="388" t="s">
        <v>125</v>
      </c>
      <c r="G1099" s="388" t="s">
        <v>12</v>
      </c>
      <c r="H1099" s="388" t="s">
        <v>189</v>
      </c>
      <c r="I1099" s="388" t="s">
        <v>131</v>
      </c>
      <c r="J1099" s="388" t="s">
        <v>131</v>
      </c>
      <c r="K1099" s="400" t="s">
        <v>195</v>
      </c>
      <c r="L1099" s="388" t="s">
        <v>195</v>
      </c>
      <c r="M1099" s="403">
        <v>10043952</v>
      </c>
      <c r="N1099" s="388" t="s">
        <v>127</v>
      </c>
      <c r="O1099" s="388" t="s">
        <v>104</v>
      </c>
      <c r="P1099" s="400">
        <v>43256</v>
      </c>
      <c r="Q1099" s="400">
        <v>43258</v>
      </c>
      <c r="R1099" s="400">
        <v>43280</v>
      </c>
      <c r="S1099" s="388">
        <v>3</v>
      </c>
      <c r="T1099" s="388">
        <v>3</v>
      </c>
      <c r="U1099" s="388">
        <v>3</v>
      </c>
      <c r="V1099" s="388">
        <v>2</v>
      </c>
      <c r="W1099" s="388">
        <v>3</v>
      </c>
      <c r="X1099" s="388" t="s">
        <v>4480</v>
      </c>
      <c r="Y1099" s="401" t="s">
        <v>195</v>
      </c>
      <c r="Z1099" s="388" t="s">
        <v>195</v>
      </c>
      <c r="AA1099" s="388" t="s">
        <v>195</v>
      </c>
      <c r="AB1099" s="388" t="s">
        <v>195</v>
      </c>
      <c r="AC1099" s="388" t="s">
        <v>195</v>
      </c>
      <c r="AD1099" s="388" t="s">
        <v>195</v>
      </c>
      <c r="AE1099" s="388" t="s">
        <v>195</v>
      </c>
      <c r="AF1099" s="388" t="s">
        <v>195</v>
      </c>
      <c r="AG1099" s="388" t="s">
        <v>195</v>
      </c>
      <c r="AH1099" s="388" t="s">
        <v>195</v>
      </c>
      <c r="AI1099" s="388" t="s">
        <v>4479</v>
      </c>
    </row>
    <row r="1100" spans="1:35" ht="12.75" customHeight="1" x14ac:dyDescent="0.2">
      <c r="A1100" s="397" t="str">
        <f t="shared" si="17"/>
        <v>Ofsted Webpage</v>
      </c>
      <c r="B1100" s="388">
        <v>143526</v>
      </c>
      <c r="C1100" s="388">
        <v>138991</v>
      </c>
      <c r="D1100" s="388">
        <v>10028480</v>
      </c>
      <c r="E1100" s="388" t="s">
        <v>4603</v>
      </c>
      <c r="F1100" s="388" t="s">
        <v>125</v>
      </c>
      <c r="G1100" s="388" t="s">
        <v>12</v>
      </c>
      <c r="H1100" s="388" t="s">
        <v>744</v>
      </c>
      <c r="I1100" s="388" t="s">
        <v>115</v>
      </c>
      <c r="J1100" s="388" t="s">
        <v>115</v>
      </c>
      <c r="K1100" s="400" t="s">
        <v>195</v>
      </c>
      <c r="L1100" s="388" t="s">
        <v>195</v>
      </c>
      <c r="M1100" s="403">
        <v>10041188</v>
      </c>
      <c r="N1100" s="388" t="s">
        <v>127</v>
      </c>
      <c r="O1100" s="388" t="s">
        <v>104</v>
      </c>
      <c r="P1100" s="400">
        <v>43130</v>
      </c>
      <c r="Q1100" s="400">
        <v>43132</v>
      </c>
      <c r="R1100" s="400">
        <v>43166</v>
      </c>
      <c r="S1100" s="388">
        <v>3</v>
      </c>
      <c r="T1100" s="388">
        <v>3</v>
      </c>
      <c r="U1100" s="388">
        <v>3</v>
      </c>
      <c r="V1100" s="388">
        <v>3</v>
      </c>
      <c r="W1100" s="388">
        <v>3</v>
      </c>
      <c r="X1100" s="388" t="s">
        <v>4480</v>
      </c>
      <c r="Y1100" s="401" t="s">
        <v>195</v>
      </c>
      <c r="Z1100" s="388" t="s">
        <v>195</v>
      </c>
      <c r="AA1100" s="388" t="s">
        <v>195</v>
      </c>
      <c r="AB1100" s="388" t="s">
        <v>195</v>
      </c>
      <c r="AC1100" s="388" t="s">
        <v>195</v>
      </c>
      <c r="AD1100" s="388" t="s">
        <v>195</v>
      </c>
      <c r="AE1100" s="388" t="s">
        <v>195</v>
      </c>
      <c r="AF1100" s="388" t="s">
        <v>195</v>
      </c>
      <c r="AG1100" s="388" t="s">
        <v>195</v>
      </c>
      <c r="AH1100" s="388" t="s">
        <v>195</v>
      </c>
      <c r="AI1100" s="388" t="s">
        <v>4479</v>
      </c>
    </row>
    <row r="1101" spans="1:35" ht="12.75" customHeight="1" x14ac:dyDescent="0.2">
      <c r="A1101" s="397" t="str">
        <f t="shared" si="17"/>
        <v>Ofsted Webpage</v>
      </c>
      <c r="B1101" s="388">
        <v>143540</v>
      </c>
      <c r="C1101" s="388">
        <v>134707</v>
      </c>
      <c r="D1101" s="388">
        <v>10057981</v>
      </c>
      <c r="E1101" s="388" t="s">
        <v>5525</v>
      </c>
      <c r="F1101" s="388" t="s">
        <v>107</v>
      </c>
      <c r="G1101" s="388" t="s">
        <v>11</v>
      </c>
      <c r="H1101" s="388" t="s">
        <v>479</v>
      </c>
      <c r="I1101" s="388" t="s">
        <v>115</v>
      </c>
      <c r="J1101" s="388" t="s">
        <v>115</v>
      </c>
      <c r="K1101" s="400" t="s">
        <v>195</v>
      </c>
      <c r="L1101" s="388" t="s">
        <v>195</v>
      </c>
      <c r="M1101" s="403" t="s">
        <v>195</v>
      </c>
      <c r="N1101" s="388" t="s">
        <v>195</v>
      </c>
      <c r="O1101" s="388" t="s">
        <v>195</v>
      </c>
      <c r="P1101" s="400" t="s">
        <v>195</v>
      </c>
      <c r="Q1101" s="400" t="s">
        <v>195</v>
      </c>
      <c r="R1101" s="400" t="s">
        <v>195</v>
      </c>
      <c r="S1101" s="388" t="s">
        <v>195</v>
      </c>
      <c r="T1101" s="388" t="s">
        <v>195</v>
      </c>
      <c r="U1101" s="388" t="s">
        <v>195</v>
      </c>
      <c r="V1101" s="388" t="s">
        <v>195</v>
      </c>
      <c r="W1101" s="388" t="s">
        <v>195</v>
      </c>
      <c r="X1101" s="388" t="s">
        <v>195</v>
      </c>
      <c r="Y1101" s="401" t="s">
        <v>195</v>
      </c>
      <c r="Z1101" s="388" t="s">
        <v>195</v>
      </c>
      <c r="AA1101" s="388" t="s">
        <v>195</v>
      </c>
      <c r="AB1101" s="388" t="s">
        <v>195</v>
      </c>
      <c r="AC1101" s="388" t="s">
        <v>195</v>
      </c>
      <c r="AD1101" s="388" t="s">
        <v>195</v>
      </c>
      <c r="AE1101" s="388" t="s">
        <v>195</v>
      </c>
      <c r="AF1101" s="388" t="s">
        <v>195</v>
      </c>
      <c r="AG1101" s="388" t="s">
        <v>195</v>
      </c>
      <c r="AH1101" s="388" t="s">
        <v>195</v>
      </c>
      <c r="AI1101" s="388" t="s">
        <v>195</v>
      </c>
    </row>
    <row r="1102" spans="1:35" ht="12.75" customHeight="1" x14ac:dyDescent="0.2">
      <c r="A1102" s="397" t="str">
        <f t="shared" si="17"/>
        <v>Ofsted Webpage</v>
      </c>
      <c r="B1102" s="388">
        <v>143929</v>
      </c>
      <c r="C1102" s="388">
        <v>136169</v>
      </c>
      <c r="D1102" s="388">
        <v>10062355</v>
      </c>
      <c r="E1102" s="388" t="s">
        <v>5552</v>
      </c>
      <c r="F1102" s="388" t="s">
        <v>631</v>
      </c>
      <c r="G1102" s="388" t="s">
        <v>15</v>
      </c>
      <c r="H1102" s="388" t="s">
        <v>700</v>
      </c>
      <c r="I1102" s="388" t="s">
        <v>161</v>
      </c>
      <c r="J1102" s="388" t="s">
        <v>161</v>
      </c>
      <c r="K1102" s="400" t="s">
        <v>195</v>
      </c>
      <c r="L1102" s="388" t="s">
        <v>195</v>
      </c>
      <c r="M1102" s="403" t="s">
        <v>5553</v>
      </c>
      <c r="N1102" s="388" t="s">
        <v>5007</v>
      </c>
      <c r="O1102" s="388" t="s">
        <v>104</v>
      </c>
      <c r="P1102" s="400">
        <v>39553</v>
      </c>
      <c r="Q1102" s="400">
        <v>39554</v>
      </c>
      <c r="R1102" s="400">
        <v>39605</v>
      </c>
      <c r="S1102" s="388">
        <v>1</v>
      </c>
      <c r="T1102" s="388">
        <v>1</v>
      </c>
      <c r="U1102" s="388">
        <v>1</v>
      </c>
      <c r="V1102" s="388" t="s">
        <v>96</v>
      </c>
      <c r="W1102" s="388">
        <v>1</v>
      </c>
      <c r="X1102" s="388" t="s">
        <v>96</v>
      </c>
      <c r="Y1102" s="401" t="s">
        <v>195</v>
      </c>
      <c r="Z1102" s="388" t="s">
        <v>195</v>
      </c>
      <c r="AA1102" s="388" t="s">
        <v>195</v>
      </c>
      <c r="AB1102" s="388" t="s">
        <v>195</v>
      </c>
      <c r="AC1102" s="388" t="s">
        <v>195</v>
      </c>
      <c r="AD1102" s="388" t="s">
        <v>195</v>
      </c>
      <c r="AE1102" s="388" t="s">
        <v>195</v>
      </c>
      <c r="AF1102" s="388" t="s">
        <v>195</v>
      </c>
      <c r="AG1102" s="388" t="s">
        <v>195</v>
      </c>
      <c r="AH1102" s="388" t="s">
        <v>195</v>
      </c>
      <c r="AI1102" s="388" t="s">
        <v>4479</v>
      </c>
    </row>
    <row r="1103" spans="1:35" ht="12.75" customHeight="1" x14ac:dyDescent="0.2">
      <c r="A1103" s="397" t="str">
        <f t="shared" si="17"/>
        <v>Ofsted Webpage</v>
      </c>
      <c r="B1103" s="388">
        <v>144463</v>
      </c>
      <c r="C1103" s="388">
        <v>138453</v>
      </c>
      <c r="D1103" s="388">
        <v>10063421</v>
      </c>
      <c r="E1103" s="388" t="s">
        <v>3928</v>
      </c>
      <c r="F1103" s="388" t="s">
        <v>631</v>
      </c>
      <c r="G1103" s="388" t="s">
        <v>15</v>
      </c>
      <c r="H1103" s="388" t="s">
        <v>426</v>
      </c>
      <c r="I1103" s="388" t="s">
        <v>131</v>
      </c>
      <c r="J1103" s="388" t="s">
        <v>131</v>
      </c>
      <c r="K1103" s="400" t="s">
        <v>195</v>
      </c>
      <c r="L1103" s="388" t="s">
        <v>195</v>
      </c>
      <c r="M1103" s="403" t="s">
        <v>3929</v>
      </c>
      <c r="N1103" s="388" t="s">
        <v>103</v>
      </c>
      <c r="O1103" s="388" t="s">
        <v>104</v>
      </c>
      <c r="P1103" s="400">
        <v>41338</v>
      </c>
      <c r="Q1103" s="400">
        <v>41341</v>
      </c>
      <c r="R1103" s="400">
        <v>41376</v>
      </c>
      <c r="S1103" s="388">
        <v>1</v>
      </c>
      <c r="T1103" s="388">
        <v>1</v>
      </c>
      <c r="U1103" s="388">
        <v>1</v>
      </c>
      <c r="V1103" s="388" t="s">
        <v>96</v>
      </c>
      <c r="W1103" s="388">
        <v>1</v>
      </c>
      <c r="X1103" s="388" t="s">
        <v>96</v>
      </c>
      <c r="Y1103" s="401" t="s">
        <v>195</v>
      </c>
      <c r="Z1103" s="388" t="s">
        <v>195</v>
      </c>
      <c r="AA1103" s="388" t="s">
        <v>195</v>
      </c>
      <c r="AB1103" s="388" t="s">
        <v>195</v>
      </c>
      <c r="AC1103" s="388" t="s">
        <v>195</v>
      </c>
      <c r="AD1103" s="388" t="s">
        <v>195</v>
      </c>
      <c r="AE1103" s="388" t="s">
        <v>195</v>
      </c>
      <c r="AF1103" s="388" t="s">
        <v>195</v>
      </c>
      <c r="AG1103" s="388" t="s">
        <v>195</v>
      </c>
      <c r="AH1103" s="388" t="s">
        <v>195</v>
      </c>
      <c r="AI1103" s="388" t="s">
        <v>4479</v>
      </c>
    </row>
    <row r="1104" spans="1:35" ht="12.75" customHeight="1" x14ac:dyDescent="0.2">
      <c r="A1104" s="397" t="str">
        <f t="shared" si="17"/>
        <v>Ofsted Webpage</v>
      </c>
      <c r="B1104" s="388">
        <v>144714</v>
      </c>
      <c r="C1104" s="388">
        <v>139602</v>
      </c>
      <c r="D1104" s="388">
        <v>10065005</v>
      </c>
      <c r="E1104" s="388" t="s">
        <v>5560</v>
      </c>
      <c r="F1104" s="388" t="s">
        <v>179</v>
      </c>
      <c r="G1104" s="388" t="s">
        <v>15</v>
      </c>
      <c r="H1104" s="388" t="s">
        <v>295</v>
      </c>
      <c r="I1104" s="388" t="s">
        <v>186</v>
      </c>
      <c r="J1104" s="388" t="s">
        <v>93</v>
      </c>
      <c r="K1104" s="400" t="s">
        <v>195</v>
      </c>
      <c r="L1104" s="388" t="s">
        <v>195</v>
      </c>
      <c r="M1104" s="403" t="s">
        <v>195</v>
      </c>
      <c r="N1104" s="388" t="s">
        <v>195</v>
      </c>
      <c r="O1104" s="388" t="s">
        <v>195</v>
      </c>
      <c r="P1104" s="400" t="s">
        <v>195</v>
      </c>
      <c r="Q1104" s="400" t="s">
        <v>195</v>
      </c>
      <c r="R1104" s="400" t="s">
        <v>195</v>
      </c>
      <c r="S1104" s="388" t="s">
        <v>195</v>
      </c>
      <c r="T1104" s="388" t="s">
        <v>195</v>
      </c>
      <c r="U1104" s="388" t="s">
        <v>195</v>
      </c>
      <c r="V1104" s="388" t="s">
        <v>195</v>
      </c>
      <c r="W1104" s="388" t="s">
        <v>195</v>
      </c>
      <c r="X1104" s="388" t="s">
        <v>195</v>
      </c>
      <c r="Y1104" s="401" t="s">
        <v>195</v>
      </c>
      <c r="Z1104" s="388" t="s">
        <v>195</v>
      </c>
      <c r="AA1104" s="388" t="s">
        <v>195</v>
      </c>
      <c r="AB1104" s="388" t="s">
        <v>195</v>
      </c>
      <c r="AC1104" s="388" t="s">
        <v>195</v>
      </c>
      <c r="AD1104" s="388" t="s">
        <v>195</v>
      </c>
      <c r="AE1104" s="388" t="s">
        <v>195</v>
      </c>
      <c r="AF1104" s="388" t="s">
        <v>195</v>
      </c>
      <c r="AG1104" s="388" t="s">
        <v>195</v>
      </c>
      <c r="AH1104" s="388" t="s">
        <v>195</v>
      </c>
      <c r="AI1104" s="388" t="s">
        <v>195</v>
      </c>
    </row>
    <row r="1105" spans="1:35" ht="12.75" customHeight="1" x14ac:dyDescent="0.2">
      <c r="A1105" s="397" t="str">
        <f t="shared" si="17"/>
        <v>Ofsted Webpage</v>
      </c>
      <c r="B1105" s="388">
        <v>144729</v>
      </c>
      <c r="C1105" s="388">
        <v>138993</v>
      </c>
      <c r="D1105" s="388">
        <v>10063538</v>
      </c>
      <c r="E1105" s="388" t="s">
        <v>5554</v>
      </c>
      <c r="F1105" s="388" t="s">
        <v>125</v>
      </c>
      <c r="G1105" s="388" t="s">
        <v>12</v>
      </c>
      <c r="H1105" s="388" t="s">
        <v>382</v>
      </c>
      <c r="I1105" s="388" t="s">
        <v>161</v>
      </c>
      <c r="J1105" s="388" t="s">
        <v>161</v>
      </c>
      <c r="K1105" s="400" t="s">
        <v>195</v>
      </c>
      <c r="L1105" s="388" t="s">
        <v>195</v>
      </c>
      <c r="M1105" s="403" t="s">
        <v>195</v>
      </c>
      <c r="N1105" s="388" t="s">
        <v>195</v>
      </c>
      <c r="O1105" s="388" t="s">
        <v>195</v>
      </c>
      <c r="P1105" s="400" t="s">
        <v>195</v>
      </c>
      <c r="Q1105" s="400" t="s">
        <v>195</v>
      </c>
      <c r="R1105" s="400" t="s">
        <v>195</v>
      </c>
      <c r="S1105" s="388" t="s">
        <v>195</v>
      </c>
      <c r="T1105" s="388" t="s">
        <v>195</v>
      </c>
      <c r="U1105" s="388" t="s">
        <v>195</v>
      </c>
      <c r="V1105" s="388" t="s">
        <v>195</v>
      </c>
      <c r="W1105" s="388" t="s">
        <v>195</v>
      </c>
      <c r="X1105" s="388" t="s">
        <v>195</v>
      </c>
      <c r="Y1105" s="401" t="s">
        <v>195</v>
      </c>
      <c r="Z1105" s="388" t="s">
        <v>195</v>
      </c>
      <c r="AA1105" s="388" t="s">
        <v>195</v>
      </c>
      <c r="AB1105" s="388" t="s">
        <v>195</v>
      </c>
      <c r="AC1105" s="388" t="s">
        <v>195</v>
      </c>
      <c r="AD1105" s="388" t="s">
        <v>195</v>
      </c>
      <c r="AE1105" s="388" t="s">
        <v>195</v>
      </c>
      <c r="AF1105" s="388" t="s">
        <v>195</v>
      </c>
      <c r="AG1105" s="388" t="s">
        <v>195</v>
      </c>
      <c r="AH1105" s="388" t="s">
        <v>195</v>
      </c>
      <c r="AI1105" s="388" t="s">
        <v>195</v>
      </c>
    </row>
    <row r="1106" spans="1:35" ht="12.75" customHeight="1" x14ac:dyDescent="0.2">
      <c r="A1106" s="397" t="str">
        <f t="shared" si="17"/>
        <v>Ofsted Webpage</v>
      </c>
      <c r="B1106" s="388">
        <v>144732</v>
      </c>
      <c r="C1106" s="388">
        <v>138764</v>
      </c>
      <c r="D1106" s="388">
        <v>10063721</v>
      </c>
      <c r="E1106" s="388" t="s">
        <v>2825</v>
      </c>
      <c r="F1106" s="388" t="s">
        <v>631</v>
      </c>
      <c r="G1106" s="388" t="s">
        <v>15</v>
      </c>
      <c r="H1106" s="388" t="s">
        <v>291</v>
      </c>
      <c r="I1106" s="388" t="s">
        <v>186</v>
      </c>
      <c r="J1106" s="388" t="s">
        <v>93</v>
      </c>
      <c r="K1106" s="400" t="s">
        <v>195</v>
      </c>
      <c r="L1106" s="388" t="s">
        <v>195</v>
      </c>
      <c r="M1106" s="403" t="s">
        <v>2826</v>
      </c>
      <c r="N1106" s="388" t="s">
        <v>103</v>
      </c>
      <c r="O1106" s="388" t="s">
        <v>104</v>
      </c>
      <c r="P1106" s="400">
        <v>41730</v>
      </c>
      <c r="Q1106" s="400">
        <v>41733</v>
      </c>
      <c r="R1106" s="400">
        <v>41771</v>
      </c>
      <c r="S1106" s="388">
        <v>1</v>
      </c>
      <c r="T1106" s="388">
        <v>1</v>
      </c>
      <c r="U1106" s="388">
        <v>1</v>
      </c>
      <c r="V1106" s="388" t="s">
        <v>96</v>
      </c>
      <c r="W1106" s="388">
        <v>1</v>
      </c>
      <c r="X1106" s="388" t="s">
        <v>96</v>
      </c>
      <c r="Y1106" s="401" t="s">
        <v>5555</v>
      </c>
      <c r="Z1106" s="400">
        <v>39483</v>
      </c>
      <c r="AA1106" s="400">
        <v>39484</v>
      </c>
      <c r="AB1106" s="388" t="s">
        <v>5007</v>
      </c>
      <c r="AC1106" s="388" t="s">
        <v>4660</v>
      </c>
      <c r="AD1106" s="388">
        <v>2</v>
      </c>
      <c r="AE1106" s="388">
        <v>2</v>
      </c>
      <c r="AF1106" s="388">
        <v>2</v>
      </c>
      <c r="AG1106" s="388" t="s">
        <v>96</v>
      </c>
      <c r="AH1106" s="388">
        <v>2</v>
      </c>
      <c r="AI1106" s="388" t="s">
        <v>118</v>
      </c>
    </row>
    <row r="1107" spans="1:35" ht="12.75" customHeight="1" x14ac:dyDescent="0.2">
      <c r="A1107" s="397" t="str">
        <f t="shared" si="17"/>
        <v>Ofsted Webpage</v>
      </c>
      <c r="B1107" s="388">
        <v>144740</v>
      </c>
      <c r="C1107" s="388">
        <v>139580</v>
      </c>
      <c r="D1107" s="388">
        <v>10064832</v>
      </c>
      <c r="E1107" s="388" t="s">
        <v>5559</v>
      </c>
      <c r="F1107" s="388" t="s">
        <v>179</v>
      </c>
      <c r="G1107" s="388" t="s">
        <v>15</v>
      </c>
      <c r="H1107" s="388" t="s">
        <v>809</v>
      </c>
      <c r="I1107" s="388" t="s">
        <v>155</v>
      </c>
      <c r="J1107" s="388" t="s">
        <v>155</v>
      </c>
      <c r="K1107" s="400" t="s">
        <v>195</v>
      </c>
      <c r="L1107" s="388" t="s">
        <v>195</v>
      </c>
      <c r="M1107" s="403" t="s">
        <v>195</v>
      </c>
      <c r="N1107" s="388" t="s">
        <v>195</v>
      </c>
      <c r="O1107" s="388" t="s">
        <v>195</v>
      </c>
      <c r="P1107" s="400" t="s">
        <v>195</v>
      </c>
      <c r="Q1107" s="400" t="s">
        <v>195</v>
      </c>
      <c r="R1107" s="400" t="s">
        <v>195</v>
      </c>
      <c r="S1107" s="388" t="s">
        <v>195</v>
      </c>
      <c r="T1107" s="388" t="s">
        <v>195</v>
      </c>
      <c r="U1107" s="388" t="s">
        <v>195</v>
      </c>
      <c r="V1107" s="388" t="s">
        <v>195</v>
      </c>
      <c r="W1107" s="388" t="s">
        <v>195</v>
      </c>
      <c r="X1107" s="388" t="s">
        <v>195</v>
      </c>
      <c r="Y1107" s="401" t="s">
        <v>195</v>
      </c>
      <c r="Z1107" s="388" t="s">
        <v>195</v>
      </c>
      <c r="AA1107" s="388" t="s">
        <v>195</v>
      </c>
      <c r="AB1107" s="388" t="s">
        <v>195</v>
      </c>
      <c r="AC1107" s="388" t="s">
        <v>195</v>
      </c>
      <c r="AD1107" s="388" t="s">
        <v>195</v>
      </c>
      <c r="AE1107" s="388" t="s">
        <v>195</v>
      </c>
      <c r="AF1107" s="388" t="s">
        <v>195</v>
      </c>
      <c r="AG1107" s="388" t="s">
        <v>195</v>
      </c>
      <c r="AH1107" s="388" t="s">
        <v>195</v>
      </c>
      <c r="AI1107" s="388" t="s">
        <v>195</v>
      </c>
    </row>
    <row r="1108" spans="1:35" ht="12.75" customHeight="1" x14ac:dyDescent="0.2">
      <c r="A1108" s="397" t="str">
        <f t="shared" si="17"/>
        <v>Ofsted Webpage</v>
      </c>
      <c r="B1108" s="388">
        <v>144753</v>
      </c>
      <c r="C1108" s="388">
        <v>139849</v>
      </c>
      <c r="D1108" s="388">
        <v>10065007</v>
      </c>
      <c r="E1108" s="388" t="s">
        <v>5574</v>
      </c>
      <c r="F1108" s="388" t="s">
        <v>179</v>
      </c>
      <c r="G1108" s="388" t="s">
        <v>15</v>
      </c>
      <c r="H1108" s="388" t="s">
        <v>479</v>
      </c>
      <c r="I1108" s="388" t="s">
        <v>115</v>
      </c>
      <c r="J1108" s="388" t="s">
        <v>115</v>
      </c>
      <c r="K1108" s="400" t="s">
        <v>195</v>
      </c>
      <c r="L1108" s="388" t="s">
        <v>195</v>
      </c>
      <c r="M1108" s="403" t="s">
        <v>195</v>
      </c>
      <c r="N1108" s="388" t="s">
        <v>195</v>
      </c>
      <c r="O1108" s="388" t="s">
        <v>195</v>
      </c>
      <c r="P1108" s="400" t="s">
        <v>195</v>
      </c>
      <c r="Q1108" s="400" t="s">
        <v>195</v>
      </c>
      <c r="R1108" s="400" t="s">
        <v>195</v>
      </c>
      <c r="S1108" s="388" t="s">
        <v>195</v>
      </c>
      <c r="T1108" s="388" t="s">
        <v>195</v>
      </c>
      <c r="U1108" s="388" t="s">
        <v>195</v>
      </c>
      <c r="V1108" s="388" t="s">
        <v>195</v>
      </c>
      <c r="W1108" s="388" t="s">
        <v>195</v>
      </c>
      <c r="X1108" s="388" t="s">
        <v>195</v>
      </c>
      <c r="Y1108" s="401" t="s">
        <v>195</v>
      </c>
      <c r="Z1108" s="388" t="s">
        <v>195</v>
      </c>
      <c r="AA1108" s="388" t="s">
        <v>195</v>
      </c>
      <c r="AB1108" s="388" t="s">
        <v>195</v>
      </c>
      <c r="AC1108" s="388" t="s">
        <v>195</v>
      </c>
      <c r="AD1108" s="388" t="s">
        <v>195</v>
      </c>
      <c r="AE1108" s="388" t="s">
        <v>195</v>
      </c>
      <c r="AF1108" s="388" t="s">
        <v>195</v>
      </c>
      <c r="AG1108" s="388" t="s">
        <v>195</v>
      </c>
      <c r="AH1108" s="388" t="s">
        <v>195</v>
      </c>
      <c r="AI1108" s="388" t="s">
        <v>195</v>
      </c>
    </row>
    <row r="1109" spans="1:35" ht="12.75" customHeight="1" x14ac:dyDescent="0.2">
      <c r="A1109" s="397" t="str">
        <f t="shared" si="17"/>
        <v>Ofsted Webpage</v>
      </c>
      <c r="B1109" s="388">
        <v>144782</v>
      </c>
      <c r="C1109" s="388">
        <v>139008</v>
      </c>
      <c r="D1109" s="388">
        <v>10063846</v>
      </c>
      <c r="E1109" s="388" t="s">
        <v>5556</v>
      </c>
      <c r="F1109" s="388" t="s">
        <v>631</v>
      </c>
      <c r="G1109" s="388" t="s">
        <v>15</v>
      </c>
      <c r="H1109" s="388" t="s">
        <v>1312</v>
      </c>
      <c r="I1109" s="388" t="s">
        <v>131</v>
      </c>
      <c r="J1109" s="388" t="s">
        <v>131</v>
      </c>
      <c r="K1109" s="400" t="s">
        <v>195</v>
      </c>
      <c r="L1109" s="388" t="s">
        <v>195</v>
      </c>
      <c r="M1109" s="403" t="s">
        <v>5557</v>
      </c>
      <c r="N1109" s="388" t="s">
        <v>5007</v>
      </c>
      <c r="O1109" s="388" t="s">
        <v>104</v>
      </c>
      <c r="P1109" s="400">
        <v>39153</v>
      </c>
      <c r="Q1109" s="400">
        <v>39157</v>
      </c>
      <c r="R1109" s="400">
        <v>39206</v>
      </c>
      <c r="S1109" s="388">
        <v>1</v>
      </c>
      <c r="T1109" s="388">
        <v>1</v>
      </c>
      <c r="U1109" s="388">
        <v>2</v>
      </c>
      <c r="V1109" s="388" t="s">
        <v>96</v>
      </c>
      <c r="W1109" s="388">
        <v>1</v>
      </c>
      <c r="X1109" s="388" t="s">
        <v>96</v>
      </c>
      <c r="Y1109" s="401" t="s">
        <v>195</v>
      </c>
      <c r="Z1109" s="388" t="s">
        <v>195</v>
      </c>
      <c r="AA1109" s="388" t="s">
        <v>195</v>
      </c>
      <c r="AB1109" s="388" t="s">
        <v>195</v>
      </c>
      <c r="AC1109" s="388" t="s">
        <v>195</v>
      </c>
      <c r="AD1109" s="388" t="s">
        <v>195</v>
      </c>
      <c r="AE1109" s="388" t="s">
        <v>195</v>
      </c>
      <c r="AF1109" s="388" t="s">
        <v>195</v>
      </c>
      <c r="AG1109" s="388" t="s">
        <v>195</v>
      </c>
      <c r="AH1109" s="388" t="s">
        <v>195</v>
      </c>
      <c r="AI1109" s="388" t="s">
        <v>4479</v>
      </c>
    </row>
    <row r="1110" spans="1:35" ht="12.75" customHeight="1" x14ac:dyDescent="0.2">
      <c r="A1110" s="397" t="str">
        <f t="shared" si="17"/>
        <v>Ofsted Webpage</v>
      </c>
      <c r="B1110" s="388">
        <v>144785</v>
      </c>
      <c r="C1110" s="388">
        <v>138992</v>
      </c>
      <c r="D1110" s="388">
        <v>10041272</v>
      </c>
      <c r="E1110" s="388" t="s">
        <v>5558</v>
      </c>
      <c r="F1110" s="388" t="s">
        <v>125</v>
      </c>
      <c r="G1110" s="388" t="s">
        <v>12</v>
      </c>
      <c r="H1110" s="388" t="s">
        <v>221</v>
      </c>
      <c r="I1110" s="388" t="s">
        <v>177</v>
      </c>
      <c r="J1110" s="388" t="s">
        <v>177</v>
      </c>
      <c r="K1110" s="400" t="s">
        <v>195</v>
      </c>
      <c r="L1110" s="388" t="s">
        <v>195</v>
      </c>
      <c r="M1110" s="403" t="s">
        <v>195</v>
      </c>
      <c r="N1110" s="388" t="s">
        <v>195</v>
      </c>
      <c r="O1110" s="388" t="s">
        <v>195</v>
      </c>
      <c r="P1110" s="400" t="s">
        <v>195</v>
      </c>
      <c r="Q1110" s="400" t="s">
        <v>195</v>
      </c>
      <c r="R1110" s="400" t="s">
        <v>195</v>
      </c>
      <c r="S1110" s="388" t="s">
        <v>195</v>
      </c>
      <c r="T1110" s="388" t="s">
        <v>195</v>
      </c>
      <c r="U1110" s="388" t="s">
        <v>195</v>
      </c>
      <c r="V1110" s="388" t="s">
        <v>195</v>
      </c>
      <c r="W1110" s="388" t="s">
        <v>195</v>
      </c>
      <c r="X1110" s="388" t="s">
        <v>195</v>
      </c>
      <c r="Y1110" s="401" t="s">
        <v>195</v>
      </c>
      <c r="Z1110" s="388" t="s">
        <v>195</v>
      </c>
      <c r="AA1110" s="388" t="s">
        <v>195</v>
      </c>
      <c r="AB1110" s="388" t="s">
        <v>195</v>
      </c>
      <c r="AC1110" s="388" t="s">
        <v>195</v>
      </c>
      <c r="AD1110" s="388" t="s">
        <v>195</v>
      </c>
      <c r="AE1110" s="388" t="s">
        <v>195</v>
      </c>
      <c r="AF1110" s="388" t="s">
        <v>195</v>
      </c>
      <c r="AG1110" s="388" t="s">
        <v>195</v>
      </c>
      <c r="AH1110" s="388" t="s">
        <v>195</v>
      </c>
      <c r="AI1110" s="388" t="s">
        <v>195</v>
      </c>
    </row>
    <row r="1111" spans="1:35" ht="12.75" customHeight="1" x14ac:dyDescent="0.2">
      <c r="A1111" s="397" t="str">
        <f t="shared" si="17"/>
        <v>Ofsted Webpage</v>
      </c>
      <c r="B1111" s="388">
        <v>144786</v>
      </c>
      <c r="C1111" s="388">
        <v>114993</v>
      </c>
      <c r="D1111" s="388">
        <v>10005557</v>
      </c>
      <c r="E1111" s="388" t="s">
        <v>5561</v>
      </c>
      <c r="F1111" s="388" t="s">
        <v>125</v>
      </c>
      <c r="G1111" s="388" t="s">
        <v>12</v>
      </c>
      <c r="H1111" s="388" t="s">
        <v>141</v>
      </c>
      <c r="I1111" s="388" t="s">
        <v>115</v>
      </c>
      <c r="J1111" s="388" t="s">
        <v>115</v>
      </c>
      <c r="K1111" s="400" t="s">
        <v>195</v>
      </c>
      <c r="L1111" s="388" t="s">
        <v>195</v>
      </c>
      <c r="M1111" s="403" t="s">
        <v>195</v>
      </c>
      <c r="N1111" s="388" t="s">
        <v>195</v>
      </c>
      <c r="O1111" s="388" t="s">
        <v>195</v>
      </c>
      <c r="P1111" s="400" t="s">
        <v>195</v>
      </c>
      <c r="Q1111" s="400" t="s">
        <v>195</v>
      </c>
      <c r="R1111" s="400" t="s">
        <v>195</v>
      </c>
      <c r="S1111" s="388" t="s">
        <v>195</v>
      </c>
      <c r="T1111" s="388" t="s">
        <v>195</v>
      </c>
      <c r="U1111" s="388" t="s">
        <v>195</v>
      </c>
      <c r="V1111" s="388" t="s">
        <v>195</v>
      </c>
      <c r="W1111" s="388" t="s">
        <v>195</v>
      </c>
      <c r="X1111" s="388" t="s">
        <v>195</v>
      </c>
      <c r="Y1111" s="401" t="s">
        <v>195</v>
      </c>
      <c r="Z1111" s="388" t="s">
        <v>195</v>
      </c>
      <c r="AA1111" s="388" t="s">
        <v>195</v>
      </c>
      <c r="AB1111" s="388" t="s">
        <v>195</v>
      </c>
      <c r="AC1111" s="388" t="s">
        <v>195</v>
      </c>
      <c r="AD1111" s="388" t="s">
        <v>195</v>
      </c>
      <c r="AE1111" s="388" t="s">
        <v>195</v>
      </c>
      <c r="AF1111" s="388" t="s">
        <v>195</v>
      </c>
      <c r="AG1111" s="388" t="s">
        <v>195</v>
      </c>
      <c r="AH1111" s="388" t="s">
        <v>195</v>
      </c>
      <c r="AI1111" s="388" t="s">
        <v>195</v>
      </c>
    </row>
    <row r="1112" spans="1:35" ht="12.75" customHeight="1" x14ac:dyDescent="0.2">
      <c r="A1112" s="397" t="str">
        <f t="shared" si="17"/>
        <v>Ofsted Webpage</v>
      </c>
      <c r="B1112" s="388">
        <v>144787</v>
      </c>
      <c r="C1112" s="388">
        <v>139010</v>
      </c>
      <c r="D1112" s="388">
        <v>10055371</v>
      </c>
      <c r="E1112" s="388" t="s">
        <v>5562</v>
      </c>
      <c r="F1112" s="388" t="s">
        <v>125</v>
      </c>
      <c r="G1112" s="388" t="s">
        <v>12</v>
      </c>
      <c r="H1112" s="388" t="s">
        <v>167</v>
      </c>
      <c r="I1112" s="388" t="s">
        <v>102</v>
      </c>
      <c r="J1112" s="388" t="s">
        <v>102</v>
      </c>
      <c r="K1112" s="400" t="s">
        <v>195</v>
      </c>
      <c r="L1112" s="388" t="s">
        <v>195</v>
      </c>
      <c r="M1112" s="403" t="s">
        <v>195</v>
      </c>
      <c r="N1112" s="388" t="s">
        <v>195</v>
      </c>
      <c r="O1112" s="388" t="s">
        <v>195</v>
      </c>
      <c r="P1112" s="400" t="s">
        <v>195</v>
      </c>
      <c r="Q1112" s="400" t="s">
        <v>195</v>
      </c>
      <c r="R1112" s="400" t="s">
        <v>195</v>
      </c>
      <c r="S1112" s="388" t="s">
        <v>195</v>
      </c>
      <c r="T1112" s="388" t="s">
        <v>195</v>
      </c>
      <c r="U1112" s="388" t="s">
        <v>195</v>
      </c>
      <c r="V1112" s="388" t="s">
        <v>195</v>
      </c>
      <c r="W1112" s="388" t="s">
        <v>195</v>
      </c>
      <c r="X1112" s="388" t="s">
        <v>195</v>
      </c>
      <c r="Y1112" s="401" t="s">
        <v>195</v>
      </c>
      <c r="Z1112" s="388" t="s">
        <v>195</v>
      </c>
      <c r="AA1112" s="388" t="s">
        <v>195</v>
      </c>
      <c r="AB1112" s="388" t="s">
        <v>195</v>
      </c>
      <c r="AC1112" s="388" t="s">
        <v>195</v>
      </c>
      <c r="AD1112" s="388" t="s">
        <v>195</v>
      </c>
      <c r="AE1112" s="388" t="s">
        <v>195</v>
      </c>
      <c r="AF1112" s="388" t="s">
        <v>195</v>
      </c>
      <c r="AG1112" s="388" t="s">
        <v>195</v>
      </c>
      <c r="AH1112" s="388" t="s">
        <v>195</v>
      </c>
      <c r="AI1112" s="388" t="s">
        <v>195</v>
      </c>
    </row>
    <row r="1113" spans="1:35" ht="12.75" customHeight="1" x14ac:dyDescent="0.2">
      <c r="A1113" s="397" t="str">
        <f t="shared" si="17"/>
        <v>Ofsted Webpage</v>
      </c>
      <c r="B1113" s="388">
        <v>144788</v>
      </c>
      <c r="C1113" s="388">
        <v>138996</v>
      </c>
      <c r="D1113" s="388">
        <v>10028500</v>
      </c>
      <c r="E1113" s="388" t="s">
        <v>5563</v>
      </c>
      <c r="F1113" s="388" t="s">
        <v>125</v>
      </c>
      <c r="G1113" s="388" t="s">
        <v>12</v>
      </c>
      <c r="H1113" s="388" t="s">
        <v>221</v>
      </c>
      <c r="I1113" s="388" t="s">
        <v>177</v>
      </c>
      <c r="J1113" s="388" t="s">
        <v>177</v>
      </c>
      <c r="K1113" s="400" t="s">
        <v>195</v>
      </c>
      <c r="L1113" s="388" t="s">
        <v>195</v>
      </c>
      <c r="M1113" s="403" t="s">
        <v>195</v>
      </c>
      <c r="N1113" s="388" t="s">
        <v>195</v>
      </c>
      <c r="O1113" s="388" t="s">
        <v>195</v>
      </c>
      <c r="P1113" s="400" t="s">
        <v>195</v>
      </c>
      <c r="Q1113" s="400" t="s">
        <v>195</v>
      </c>
      <c r="R1113" s="400" t="s">
        <v>195</v>
      </c>
      <c r="S1113" s="388" t="s">
        <v>195</v>
      </c>
      <c r="T1113" s="388" t="s">
        <v>195</v>
      </c>
      <c r="U1113" s="388" t="s">
        <v>195</v>
      </c>
      <c r="V1113" s="388" t="s">
        <v>195</v>
      </c>
      <c r="W1113" s="388" t="s">
        <v>195</v>
      </c>
      <c r="X1113" s="388" t="s">
        <v>195</v>
      </c>
      <c r="Y1113" s="401" t="s">
        <v>195</v>
      </c>
      <c r="Z1113" s="388" t="s">
        <v>195</v>
      </c>
      <c r="AA1113" s="388" t="s">
        <v>195</v>
      </c>
      <c r="AB1113" s="388" t="s">
        <v>195</v>
      </c>
      <c r="AC1113" s="388" t="s">
        <v>195</v>
      </c>
      <c r="AD1113" s="388" t="s">
        <v>195</v>
      </c>
      <c r="AE1113" s="388" t="s">
        <v>195</v>
      </c>
      <c r="AF1113" s="388" t="s">
        <v>195</v>
      </c>
      <c r="AG1113" s="388" t="s">
        <v>195</v>
      </c>
      <c r="AH1113" s="388" t="s">
        <v>195</v>
      </c>
      <c r="AI1113" s="388" t="s">
        <v>195</v>
      </c>
    </row>
    <row r="1114" spans="1:35" ht="12.75" customHeight="1" x14ac:dyDescent="0.2">
      <c r="A1114" s="397" t="str">
        <f t="shared" si="17"/>
        <v>Ofsted Webpage</v>
      </c>
      <c r="B1114" s="388">
        <v>144791</v>
      </c>
      <c r="C1114" s="388">
        <v>139817</v>
      </c>
      <c r="D1114" s="388">
        <v>10064516</v>
      </c>
      <c r="E1114" s="388" t="s">
        <v>5564</v>
      </c>
      <c r="F1114" s="388" t="s">
        <v>125</v>
      </c>
      <c r="G1114" s="388" t="s">
        <v>12</v>
      </c>
      <c r="H1114" s="388" t="s">
        <v>126</v>
      </c>
      <c r="I1114" s="388" t="s">
        <v>102</v>
      </c>
      <c r="J1114" s="388" t="s">
        <v>102</v>
      </c>
      <c r="K1114" s="400" t="s">
        <v>195</v>
      </c>
      <c r="L1114" s="388" t="s">
        <v>195</v>
      </c>
      <c r="M1114" s="403" t="s">
        <v>195</v>
      </c>
      <c r="N1114" s="388" t="s">
        <v>195</v>
      </c>
      <c r="O1114" s="388" t="s">
        <v>195</v>
      </c>
      <c r="P1114" s="400" t="s">
        <v>195</v>
      </c>
      <c r="Q1114" s="400" t="s">
        <v>195</v>
      </c>
      <c r="R1114" s="400" t="s">
        <v>195</v>
      </c>
      <c r="S1114" s="388" t="s">
        <v>195</v>
      </c>
      <c r="T1114" s="388" t="s">
        <v>195</v>
      </c>
      <c r="U1114" s="388" t="s">
        <v>195</v>
      </c>
      <c r="V1114" s="388" t="s">
        <v>195</v>
      </c>
      <c r="W1114" s="388" t="s">
        <v>195</v>
      </c>
      <c r="X1114" s="388" t="s">
        <v>195</v>
      </c>
      <c r="Y1114" s="401" t="s">
        <v>195</v>
      </c>
      <c r="Z1114" s="388" t="s">
        <v>195</v>
      </c>
      <c r="AA1114" s="388" t="s">
        <v>195</v>
      </c>
      <c r="AB1114" s="388" t="s">
        <v>195</v>
      </c>
      <c r="AC1114" s="388" t="s">
        <v>195</v>
      </c>
      <c r="AD1114" s="388" t="s">
        <v>195</v>
      </c>
      <c r="AE1114" s="388" t="s">
        <v>195</v>
      </c>
      <c r="AF1114" s="388" t="s">
        <v>195</v>
      </c>
      <c r="AG1114" s="388" t="s">
        <v>195</v>
      </c>
      <c r="AH1114" s="388" t="s">
        <v>195</v>
      </c>
      <c r="AI1114" s="388" t="s">
        <v>195</v>
      </c>
    </row>
    <row r="1115" spans="1:35" ht="12.75" customHeight="1" x14ac:dyDescent="0.2">
      <c r="A1115" s="397" t="str">
        <f t="shared" si="17"/>
        <v>Ofsted Webpage</v>
      </c>
      <c r="B1115" s="388">
        <v>144792</v>
      </c>
      <c r="C1115" s="388">
        <v>130826</v>
      </c>
      <c r="D1115" s="388">
        <v>10045935</v>
      </c>
      <c r="E1115" s="388" t="s">
        <v>5565</v>
      </c>
      <c r="F1115" s="388" t="s">
        <v>125</v>
      </c>
      <c r="G1115" s="388" t="s">
        <v>12</v>
      </c>
      <c r="H1115" s="388" t="s">
        <v>221</v>
      </c>
      <c r="I1115" s="388" t="s">
        <v>177</v>
      </c>
      <c r="J1115" s="388" t="s">
        <v>177</v>
      </c>
      <c r="K1115" s="400" t="s">
        <v>195</v>
      </c>
      <c r="L1115" s="388" t="s">
        <v>195</v>
      </c>
      <c r="M1115" s="403" t="s">
        <v>195</v>
      </c>
      <c r="N1115" s="388" t="s">
        <v>195</v>
      </c>
      <c r="O1115" s="388" t="s">
        <v>195</v>
      </c>
      <c r="P1115" s="400" t="s">
        <v>195</v>
      </c>
      <c r="Q1115" s="400" t="s">
        <v>195</v>
      </c>
      <c r="R1115" s="400" t="s">
        <v>195</v>
      </c>
      <c r="S1115" s="388" t="s">
        <v>195</v>
      </c>
      <c r="T1115" s="388" t="s">
        <v>195</v>
      </c>
      <c r="U1115" s="388" t="s">
        <v>195</v>
      </c>
      <c r="V1115" s="388" t="s">
        <v>195</v>
      </c>
      <c r="W1115" s="388" t="s">
        <v>195</v>
      </c>
      <c r="X1115" s="388" t="s">
        <v>195</v>
      </c>
      <c r="Y1115" s="401" t="s">
        <v>195</v>
      </c>
      <c r="Z1115" s="388" t="s">
        <v>195</v>
      </c>
      <c r="AA1115" s="388" t="s">
        <v>195</v>
      </c>
      <c r="AB1115" s="388" t="s">
        <v>195</v>
      </c>
      <c r="AC1115" s="388" t="s">
        <v>195</v>
      </c>
      <c r="AD1115" s="388" t="s">
        <v>195</v>
      </c>
      <c r="AE1115" s="388" t="s">
        <v>195</v>
      </c>
      <c r="AF1115" s="388" t="s">
        <v>195</v>
      </c>
      <c r="AG1115" s="388" t="s">
        <v>195</v>
      </c>
      <c r="AH1115" s="388" t="s">
        <v>195</v>
      </c>
      <c r="AI1115" s="388" t="s">
        <v>195</v>
      </c>
    </row>
    <row r="1116" spans="1:35" ht="12.75" customHeight="1" x14ac:dyDescent="0.2">
      <c r="A1116" s="397" t="str">
        <f t="shared" si="17"/>
        <v>Ofsted Webpage</v>
      </c>
      <c r="B1116" s="388">
        <v>144797</v>
      </c>
      <c r="C1116" s="388">
        <v>139012</v>
      </c>
      <c r="D1116" s="388">
        <v>10065252</v>
      </c>
      <c r="E1116" s="388" t="s">
        <v>5566</v>
      </c>
      <c r="F1116" s="388" t="s">
        <v>125</v>
      </c>
      <c r="G1116" s="388" t="s">
        <v>12</v>
      </c>
      <c r="H1116" s="388" t="s">
        <v>221</v>
      </c>
      <c r="I1116" s="388" t="s">
        <v>177</v>
      </c>
      <c r="J1116" s="388" t="s">
        <v>177</v>
      </c>
      <c r="K1116" s="400" t="s">
        <v>195</v>
      </c>
      <c r="L1116" s="388" t="s">
        <v>195</v>
      </c>
      <c r="M1116" s="403" t="s">
        <v>195</v>
      </c>
      <c r="N1116" s="388" t="s">
        <v>195</v>
      </c>
      <c r="O1116" s="388" t="s">
        <v>195</v>
      </c>
      <c r="P1116" s="400" t="s">
        <v>195</v>
      </c>
      <c r="Q1116" s="400" t="s">
        <v>195</v>
      </c>
      <c r="R1116" s="400" t="s">
        <v>195</v>
      </c>
      <c r="S1116" s="388" t="s">
        <v>195</v>
      </c>
      <c r="T1116" s="388" t="s">
        <v>195</v>
      </c>
      <c r="U1116" s="388" t="s">
        <v>195</v>
      </c>
      <c r="V1116" s="388" t="s">
        <v>195</v>
      </c>
      <c r="W1116" s="388" t="s">
        <v>195</v>
      </c>
      <c r="X1116" s="388" t="s">
        <v>195</v>
      </c>
      <c r="Y1116" s="401" t="s">
        <v>195</v>
      </c>
      <c r="Z1116" s="388" t="s">
        <v>195</v>
      </c>
      <c r="AA1116" s="388" t="s">
        <v>195</v>
      </c>
      <c r="AB1116" s="388" t="s">
        <v>195</v>
      </c>
      <c r="AC1116" s="388" t="s">
        <v>195</v>
      </c>
      <c r="AD1116" s="388" t="s">
        <v>195</v>
      </c>
      <c r="AE1116" s="388" t="s">
        <v>195</v>
      </c>
      <c r="AF1116" s="388" t="s">
        <v>195</v>
      </c>
      <c r="AG1116" s="388" t="s">
        <v>195</v>
      </c>
      <c r="AH1116" s="388" t="s">
        <v>195</v>
      </c>
      <c r="AI1116" s="388" t="s">
        <v>195</v>
      </c>
    </row>
    <row r="1117" spans="1:35" ht="12.75" customHeight="1" x14ac:dyDescent="0.2">
      <c r="A1117" s="397" t="str">
        <f t="shared" si="17"/>
        <v>Ofsted Webpage</v>
      </c>
      <c r="B1117" s="388">
        <v>144813</v>
      </c>
      <c r="C1117" s="388">
        <v>139310</v>
      </c>
      <c r="D1117" s="388">
        <v>10064084</v>
      </c>
      <c r="E1117" s="388" t="s">
        <v>4524</v>
      </c>
      <c r="F1117" s="388" t="s">
        <v>125</v>
      </c>
      <c r="G1117" s="388" t="s">
        <v>12</v>
      </c>
      <c r="H1117" s="388" t="s">
        <v>207</v>
      </c>
      <c r="I1117" s="388" t="s">
        <v>186</v>
      </c>
      <c r="J1117" s="388" t="s">
        <v>115</v>
      </c>
      <c r="K1117" s="400" t="s">
        <v>195</v>
      </c>
      <c r="L1117" s="388" t="s">
        <v>195</v>
      </c>
      <c r="M1117" s="403" t="s">
        <v>195</v>
      </c>
      <c r="N1117" s="388" t="s">
        <v>195</v>
      </c>
      <c r="O1117" s="388" t="s">
        <v>195</v>
      </c>
      <c r="P1117" s="400" t="s">
        <v>195</v>
      </c>
      <c r="Q1117" s="400" t="s">
        <v>195</v>
      </c>
      <c r="R1117" s="400" t="s">
        <v>195</v>
      </c>
      <c r="S1117" s="388" t="s">
        <v>195</v>
      </c>
      <c r="T1117" s="388" t="s">
        <v>195</v>
      </c>
      <c r="U1117" s="388" t="s">
        <v>195</v>
      </c>
      <c r="V1117" s="388" t="s">
        <v>195</v>
      </c>
      <c r="W1117" s="388" t="s">
        <v>195</v>
      </c>
      <c r="X1117" s="388" t="s">
        <v>195</v>
      </c>
      <c r="Y1117" s="401" t="s">
        <v>195</v>
      </c>
      <c r="Z1117" s="388" t="s">
        <v>195</v>
      </c>
      <c r="AA1117" s="388" t="s">
        <v>195</v>
      </c>
      <c r="AB1117" s="388" t="s">
        <v>195</v>
      </c>
      <c r="AC1117" s="388" t="s">
        <v>195</v>
      </c>
      <c r="AD1117" s="388" t="s">
        <v>195</v>
      </c>
      <c r="AE1117" s="388" t="s">
        <v>195</v>
      </c>
      <c r="AF1117" s="388" t="s">
        <v>195</v>
      </c>
      <c r="AG1117" s="388" t="s">
        <v>195</v>
      </c>
      <c r="AH1117" s="388" t="s">
        <v>195</v>
      </c>
      <c r="AI1117" s="388" t="s">
        <v>195</v>
      </c>
    </row>
    <row r="1118" spans="1:35" ht="12.75" customHeight="1" x14ac:dyDescent="0.2">
      <c r="A1118" s="397" t="str">
        <f t="shared" si="17"/>
        <v>Ofsted Webpage</v>
      </c>
      <c r="B1118" s="388">
        <v>144829</v>
      </c>
      <c r="C1118" s="388">
        <v>139236</v>
      </c>
      <c r="D1118" s="388">
        <v>10064686</v>
      </c>
      <c r="E1118" s="388" t="s">
        <v>334</v>
      </c>
      <c r="F1118" s="388" t="s">
        <v>631</v>
      </c>
      <c r="G1118" s="388" t="s">
        <v>15</v>
      </c>
      <c r="H1118" s="388" t="s">
        <v>335</v>
      </c>
      <c r="I1118" s="388" t="s">
        <v>131</v>
      </c>
      <c r="J1118" s="388" t="s">
        <v>131</v>
      </c>
      <c r="K1118" s="400" t="s">
        <v>195</v>
      </c>
      <c r="L1118" s="388" t="s">
        <v>195</v>
      </c>
      <c r="M1118" s="403">
        <v>10020103</v>
      </c>
      <c r="N1118" s="388" t="s">
        <v>103</v>
      </c>
      <c r="O1118" s="388" t="s">
        <v>117</v>
      </c>
      <c r="P1118" s="400">
        <v>42711</v>
      </c>
      <c r="Q1118" s="400">
        <v>42713</v>
      </c>
      <c r="R1118" s="400">
        <v>42765</v>
      </c>
      <c r="S1118" s="388">
        <v>1</v>
      </c>
      <c r="T1118" s="388">
        <v>1</v>
      </c>
      <c r="U1118" s="388">
        <v>1</v>
      </c>
      <c r="V1118" s="388">
        <v>1</v>
      </c>
      <c r="W1118" s="388">
        <v>1</v>
      </c>
      <c r="X1118" s="388" t="s">
        <v>4480</v>
      </c>
      <c r="Y1118" s="401" t="s">
        <v>336</v>
      </c>
      <c r="Z1118" s="400">
        <v>41247</v>
      </c>
      <c r="AA1118" s="400">
        <v>41250</v>
      </c>
      <c r="AB1118" s="388" t="s">
        <v>103</v>
      </c>
      <c r="AC1118" s="388" t="s">
        <v>4660</v>
      </c>
      <c r="AD1118" s="388">
        <v>2</v>
      </c>
      <c r="AE1118" s="388">
        <v>2</v>
      </c>
      <c r="AF1118" s="388">
        <v>2</v>
      </c>
      <c r="AG1118" s="388" t="s">
        <v>96</v>
      </c>
      <c r="AH1118" s="388">
        <v>2</v>
      </c>
      <c r="AI1118" s="388" t="s">
        <v>118</v>
      </c>
    </row>
    <row r="1119" spans="1:35" ht="12.75" customHeight="1" x14ac:dyDescent="0.2">
      <c r="A1119" s="397" t="str">
        <f t="shared" si="17"/>
        <v>Ofsted Webpage</v>
      </c>
      <c r="B1119" s="388">
        <v>144886</v>
      </c>
      <c r="C1119" s="388">
        <v>139349</v>
      </c>
      <c r="D1119" s="388">
        <v>10064664</v>
      </c>
      <c r="E1119" s="388" t="s">
        <v>1481</v>
      </c>
      <c r="F1119" s="388" t="s">
        <v>631</v>
      </c>
      <c r="G1119" s="388" t="s">
        <v>15</v>
      </c>
      <c r="H1119" s="388" t="s">
        <v>185</v>
      </c>
      <c r="I1119" s="388" t="s">
        <v>186</v>
      </c>
      <c r="J1119" s="388" t="s">
        <v>93</v>
      </c>
      <c r="K1119" s="400" t="s">
        <v>195</v>
      </c>
      <c r="L1119" s="388" t="s">
        <v>195</v>
      </c>
      <c r="M1119" s="403">
        <v>10004815</v>
      </c>
      <c r="N1119" s="388" t="s">
        <v>1369</v>
      </c>
      <c r="O1119" s="388" t="s">
        <v>104</v>
      </c>
      <c r="P1119" s="400">
        <v>42290</v>
      </c>
      <c r="Q1119" s="400">
        <v>42293</v>
      </c>
      <c r="R1119" s="400">
        <v>42326</v>
      </c>
      <c r="S1119" s="388">
        <v>2</v>
      </c>
      <c r="T1119" s="388">
        <v>2</v>
      </c>
      <c r="U1119" s="388">
        <v>2</v>
      </c>
      <c r="V1119" s="388">
        <v>2</v>
      </c>
      <c r="W1119" s="388">
        <v>2</v>
      </c>
      <c r="X1119" s="388" t="s">
        <v>4480</v>
      </c>
      <c r="Y1119" s="401" t="s">
        <v>3079</v>
      </c>
      <c r="Z1119" s="400">
        <v>41758</v>
      </c>
      <c r="AA1119" s="400">
        <v>41761</v>
      </c>
      <c r="AB1119" s="388" t="s">
        <v>250</v>
      </c>
      <c r="AC1119" s="388" t="s">
        <v>4660</v>
      </c>
      <c r="AD1119" s="388">
        <v>3</v>
      </c>
      <c r="AE1119" s="388">
        <v>3</v>
      </c>
      <c r="AF1119" s="388">
        <v>3</v>
      </c>
      <c r="AG1119" s="388" t="s">
        <v>96</v>
      </c>
      <c r="AH1119" s="388">
        <v>3</v>
      </c>
      <c r="AI1119" s="388" t="s">
        <v>118</v>
      </c>
    </row>
    <row r="1120" spans="1:35" ht="12.75" customHeight="1" x14ac:dyDescent="0.2">
      <c r="A1120" s="397" t="str">
        <f t="shared" si="17"/>
        <v>Ofsted Webpage</v>
      </c>
      <c r="B1120" s="388">
        <v>144887</v>
      </c>
      <c r="C1120" s="388">
        <v>139472</v>
      </c>
      <c r="D1120" s="388">
        <v>10064663</v>
      </c>
      <c r="E1120" s="388" t="s">
        <v>2795</v>
      </c>
      <c r="F1120" s="388" t="s">
        <v>631</v>
      </c>
      <c r="G1120" s="388" t="s">
        <v>15</v>
      </c>
      <c r="H1120" s="388" t="s">
        <v>462</v>
      </c>
      <c r="I1120" s="388" t="s">
        <v>161</v>
      </c>
      <c r="J1120" s="388" t="s">
        <v>161</v>
      </c>
      <c r="K1120" s="400" t="s">
        <v>195</v>
      </c>
      <c r="L1120" s="388" t="s">
        <v>195</v>
      </c>
      <c r="M1120" s="403">
        <v>10043183</v>
      </c>
      <c r="N1120" s="388" t="s">
        <v>183</v>
      </c>
      <c r="O1120" s="388" t="s">
        <v>104</v>
      </c>
      <c r="P1120" s="400">
        <v>43130</v>
      </c>
      <c r="Q1120" s="400">
        <v>43133</v>
      </c>
      <c r="R1120" s="400">
        <v>43159</v>
      </c>
      <c r="S1120" s="388">
        <v>3</v>
      </c>
      <c r="T1120" s="388">
        <v>3</v>
      </c>
      <c r="U1120" s="388">
        <v>3</v>
      </c>
      <c r="V1120" s="388">
        <v>3</v>
      </c>
      <c r="W1120" s="388">
        <v>3</v>
      </c>
      <c r="X1120" s="388" t="s">
        <v>4480</v>
      </c>
      <c r="Y1120" s="401" t="s">
        <v>2796</v>
      </c>
      <c r="Z1120" s="400">
        <v>41541</v>
      </c>
      <c r="AA1120" s="400">
        <v>41544</v>
      </c>
      <c r="AB1120" s="388" t="s">
        <v>103</v>
      </c>
      <c r="AC1120" s="388" t="s">
        <v>4660</v>
      </c>
      <c r="AD1120" s="388">
        <v>2</v>
      </c>
      <c r="AE1120" s="388">
        <v>2</v>
      </c>
      <c r="AF1120" s="388">
        <v>2</v>
      </c>
      <c r="AG1120" s="388" t="s">
        <v>96</v>
      </c>
      <c r="AH1120" s="388">
        <v>2</v>
      </c>
      <c r="AI1120" s="388" t="s">
        <v>139</v>
      </c>
    </row>
    <row r="1121" spans="1:35" ht="12.75" customHeight="1" x14ac:dyDescent="0.2">
      <c r="A1121" s="397" t="str">
        <f t="shared" si="17"/>
        <v>Ofsted Webpage</v>
      </c>
      <c r="B1121" s="388">
        <v>145002</v>
      </c>
      <c r="C1121" s="388">
        <v>139379</v>
      </c>
      <c r="D1121" s="388">
        <v>10065145</v>
      </c>
      <c r="E1121" s="388" t="s">
        <v>575</v>
      </c>
      <c r="F1121" s="388" t="s">
        <v>631</v>
      </c>
      <c r="G1121" s="388" t="s">
        <v>15</v>
      </c>
      <c r="H1121" s="388" t="s">
        <v>264</v>
      </c>
      <c r="I1121" s="388" t="s">
        <v>131</v>
      </c>
      <c r="J1121" s="388" t="s">
        <v>131</v>
      </c>
      <c r="K1121" s="400">
        <v>42641</v>
      </c>
      <c r="L1121" s="388">
        <v>1</v>
      </c>
      <c r="M1121" s="403" t="s">
        <v>576</v>
      </c>
      <c r="N1121" s="388" t="s">
        <v>103</v>
      </c>
      <c r="O1121" s="388" t="s">
        <v>104</v>
      </c>
      <c r="P1121" s="400">
        <v>41331</v>
      </c>
      <c r="Q1121" s="400">
        <v>41334</v>
      </c>
      <c r="R1121" s="400">
        <v>41361</v>
      </c>
      <c r="S1121" s="388">
        <v>2</v>
      </c>
      <c r="T1121" s="388">
        <v>2</v>
      </c>
      <c r="U1121" s="388">
        <v>2</v>
      </c>
      <c r="V1121" s="388" t="s">
        <v>96</v>
      </c>
      <c r="W1121" s="388">
        <v>3</v>
      </c>
      <c r="X1121" s="388" t="s">
        <v>96</v>
      </c>
      <c r="Y1121" s="401" t="s">
        <v>5567</v>
      </c>
      <c r="Z1121" s="400">
        <v>39554</v>
      </c>
      <c r="AA1121" s="400">
        <v>39555</v>
      </c>
      <c r="AB1121" s="388" t="s">
        <v>5007</v>
      </c>
      <c r="AC1121" s="388" t="s">
        <v>4660</v>
      </c>
      <c r="AD1121" s="388">
        <v>1</v>
      </c>
      <c r="AE1121" s="388">
        <v>1</v>
      </c>
      <c r="AF1121" s="388">
        <v>1</v>
      </c>
      <c r="AG1121" s="388" t="s">
        <v>96</v>
      </c>
      <c r="AH1121" s="388">
        <v>1</v>
      </c>
      <c r="AI1121" s="388" t="s">
        <v>139</v>
      </c>
    </row>
    <row r="1122" spans="1:35" ht="12.75" customHeight="1" x14ac:dyDescent="0.2">
      <c r="A1122" s="397" t="str">
        <f t="shared" si="17"/>
        <v>Ofsted Webpage</v>
      </c>
      <c r="B1122" s="388">
        <v>145003</v>
      </c>
      <c r="C1122" s="388">
        <v>139271</v>
      </c>
      <c r="D1122" s="388">
        <v>10065146</v>
      </c>
      <c r="E1122" s="388" t="s">
        <v>4634</v>
      </c>
      <c r="F1122" s="388" t="s">
        <v>631</v>
      </c>
      <c r="G1122" s="388" t="s">
        <v>15</v>
      </c>
      <c r="H1122" s="388" t="s">
        <v>544</v>
      </c>
      <c r="I1122" s="388" t="s">
        <v>161</v>
      </c>
      <c r="J1122" s="388" t="s">
        <v>161</v>
      </c>
      <c r="K1122" s="400">
        <v>43026</v>
      </c>
      <c r="L1122" s="388">
        <v>1</v>
      </c>
      <c r="M1122" s="403" t="s">
        <v>2112</v>
      </c>
      <c r="N1122" s="388" t="s">
        <v>1369</v>
      </c>
      <c r="O1122" s="388" t="s">
        <v>104</v>
      </c>
      <c r="P1122" s="400">
        <v>42115</v>
      </c>
      <c r="Q1122" s="400">
        <v>42118</v>
      </c>
      <c r="R1122" s="400">
        <v>42153</v>
      </c>
      <c r="S1122" s="388">
        <v>2</v>
      </c>
      <c r="T1122" s="388">
        <v>2</v>
      </c>
      <c r="U1122" s="388">
        <v>2</v>
      </c>
      <c r="V1122" s="388" t="s">
        <v>96</v>
      </c>
      <c r="W1122" s="388">
        <v>2</v>
      </c>
      <c r="X1122" s="388" t="s">
        <v>96</v>
      </c>
      <c r="Y1122" s="401" t="s">
        <v>2967</v>
      </c>
      <c r="Z1122" s="400">
        <v>41653</v>
      </c>
      <c r="AA1122" s="400">
        <v>41656</v>
      </c>
      <c r="AB1122" s="388" t="s">
        <v>250</v>
      </c>
      <c r="AC1122" s="388" t="s">
        <v>4660</v>
      </c>
      <c r="AD1122" s="388">
        <v>3</v>
      </c>
      <c r="AE1122" s="388">
        <v>3</v>
      </c>
      <c r="AF1122" s="388">
        <v>3</v>
      </c>
      <c r="AG1122" s="388" t="s">
        <v>96</v>
      </c>
      <c r="AH1122" s="388">
        <v>3</v>
      </c>
      <c r="AI1122" s="388" t="s">
        <v>118</v>
      </c>
    </row>
    <row r="1123" spans="1:35" ht="12.75" customHeight="1" x14ac:dyDescent="0.2">
      <c r="A1123" s="397" t="str">
        <f t="shared" si="17"/>
        <v>Ofsted Webpage</v>
      </c>
      <c r="B1123" s="388">
        <v>145004</v>
      </c>
      <c r="C1123" s="388">
        <v>139305</v>
      </c>
      <c r="D1123" s="388">
        <v>10065147</v>
      </c>
      <c r="E1123" s="388" t="s">
        <v>5568</v>
      </c>
      <c r="F1123" s="388" t="s">
        <v>631</v>
      </c>
      <c r="G1123" s="388" t="s">
        <v>15</v>
      </c>
      <c r="H1123" s="388" t="s">
        <v>374</v>
      </c>
      <c r="I1123" s="388" t="s">
        <v>177</v>
      </c>
      <c r="J1123" s="388" t="s">
        <v>177</v>
      </c>
      <c r="K1123" s="400" t="s">
        <v>195</v>
      </c>
      <c r="L1123" s="388" t="s">
        <v>195</v>
      </c>
      <c r="M1123" s="403" t="s">
        <v>5569</v>
      </c>
      <c r="N1123" s="388" t="s">
        <v>4666</v>
      </c>
      <c r="O1123" s="388" t="s">
        <v>104</v>
      </c>
      <c r="P1123" s="400">
        <v>39589</v>
      </c>
      <c r="Q1123" s="400">
        <v>39590</v>
      </c>
      <c r="R1123" s="400">
        <v>39640</v>
      </c>
      <c r="S1123" s="388">
        <v>1</v>
      </c>
      <c r="T1123" s="388">
        <v>1</v>
      </c>
      <c r="U1123" s="388">
        <v>1</v>
      </c>
      <c r="V1123" s="388" t="s">
        <v>96</v>
      </c>
      <c r="W1123" s="388">
        <v>1</v>
      </c>
      <c r="X1123" s="388" t="s">
        <v>96</v>
      </c>
      <c r="Y1123" s="401" t="s">
        <v>195</v>
      </c>
      <c r="Z1123" s="388" t="s">
        <v>195</v>
      </c>
      <c r="AA1123" s="388" t="s">
        <v>195</v>
      </c>
      <c r="AB1123" s="388" t="s">
        <v>195</v>
      </c>
      <c r="AC1123" s="388" t="s">
        <v>195</v>
      </c>
      <c r="AD1123" s="388" t="s">
        <v>195</v>
      </c>
      <c r="AE1123" s="388" t="s">
        <v>195</v>
      </c>
      <c r="AF1123" s="388" t="s">
        <v>195</v>
      </c>
      <c r="AG1123" s="388" t="s">
        <v>195</v>
      </c>
      <c r="AH1123" s="388" t="s">
        <v>195</v>
      </c>
      <c r="AI1123" s="388" t="s">
        <v>4479</v>
      </c>
    </row>
    <row r="1124" spans="1:35" ht="12.75" customHeight="1" x14ac:dyDescent="0.2">
      <c r="A1124" s="397" t="str">
        <f t="shared" si="17"/>
        <v>Ofsted Webpage</v>
      </c>
      <c r="B1124" s="388">
        <v>145005</v>
      </c>
      <c r="C1124" s="388">
        <v>139400</v>
      </c>
      <c r="D1124" s="388">
        <v>10065148</v>
      </c>
      <c r="E1124" s="388" t="s">
        <v>4647</v>
      </c>
      <c r="F1124" s="388" t="s">
        <v>631</v>
      </c>
      <c r="G1124" s="388" t="s">
        <v>15</v>
      </c>
      <c r="H1124" s="388" t="s">
        <v>374</v>
      </c>
      <c r="I1124" s="388" t="s">
        <v>177</v>
      </c>
      <c r="J1124" s="388" t="s">
        <v>177</v>
      </c>
      <c r="K1124" s="400" t="s">
        <v>195</v>
      </c>
      <c r="L1124" s="388" t="s">
        <v>195</v>
      </c>
      <c r="M1124" s="403" t="s">
        <v>4649</v>
      </c>
      <c r="N1124" s="388" t="s">
        <v>5007</v>
      </c>
      <c r="O1124" s="388" t="s">
        <v>104</v>
      </c>
      <c r="P1124" s="400">
        <v>39742</v>
      </c>
      <c r="Q1124" s="400">
        <v>39743</v>
      </c>
      <c r="R1124" s="400">
        <v>39794</v>
      </c>
      <c r="S1124" s="388">
        <v>1</v>
      </c>
      <c r="T1124" s="388">
        <v>1</v>
      </c>
      <c r="U1124" s="388">
        <v>1</v>
      </c>
      <c r="V1124" s="388" t="s">
        <v>96</v>
      </c>
      <c r="W1124" s="388">
        <v>1</v>
      </c>
      <c r="X1124" s="388" t="s">
        <v>96</v>
      </c>
      <c r="Y1124" s="401" t="s">
        <v>195</v>
      </c>
      <c r="Z1124" s="388" t="s">
        <v>195</v>
      </c>
      <c r="AA1124" s="388" t="s">
        <v>195</v>
      </c>
      <c r="AB1124" s="388" t="s">
        <v>195</v>
      </c>
      <c r="AC1124" s="388" t="s">
        <v>195</v>
      </c>
      <c r="AD1124" s="388" t="s">
        <v>195</v>
      </c>
      <c r="AE1124" s="388" t="s">
        <v>195</v>
      </c>
      <c r="AF1124" s="388" t="s">
        <v>195</v>
      </c>
      <c r="AG1124" s="388" t="s">
        <v>195</v>
      </c>
      <c r="AH1124" s="388" t="s">
        <v>195</v>
      </c>
      <c r="AI1124" s="388" t="s">
        <v>4479</v>
      </c>
    </row>
    <row r="1125" spans="1:35" ht="12.75" customHeight="1" x14ac:dyDescent="0.2">
      <c r="A1125" s="397" t="str">
        <f t="shared" si="17"/>
        <v>Ofsted Webpage</v>
      </c>
      <c r="B1125" s="388">
        <v>145007</v>
      </c>
      <c r="C1125" s="388">
        <v>139502</v>
      </c>
      <c r="D1125" s="388">
        <v>10065150</v>
      </c>
      <c r="E1125" s="388" t="s">
        <v>1421</v>
      </c>
      <c r="F1125" s="388" t="s">
        <v>631</v>
      </c>
      <c r="G1125" s="388" t="s">
        <v>15</v>
      </c>
      <c r="H1125" s="388" t="s">
        <v>374</v>
      </c>
      <c r="I1125" s="388" t="s">
        <v>177</v>
      </c>
      <c r="J1125" s="388" t="s">
        <v>177</v>
      </c>
      <c r="K1125" s="400">
        <v>42488</v>
      </c>
      <c r="L1125" s="388">
        <v>1</v>
      </c>
      <c r="M1125" s="403" t="s">
        <v>5570</v>
      </c>
      <c r="N1125" s="388" t="s">
        <v>5043</v>
      </c>
      <c r="O1125" s="388" t="s">
        <v>104</v>
      </c>
      <c r="P1125" s="400">
        <v>40504</v>
      </c>
      <c r="Q1125" s="400">
        <v>40507</v>
      </c>
      <c r="R1125" s="400">
        <v>40546</v>
      </c>
      <c r="S1125" s="388">
        <v>2</v>
      </c>
      <c r="T1125" s="388">
        <v>2</v>
      </c>
      <c r="U1125" s="388">
        <v>2</v>
      </c>
      <c r="V1125" s="388" t="s">
        <v>96</v>
      </c>
      <c r="W1125" s="388">
        <v>2</v>
      </c>
      <c r="X1125" s="388" t="s">
        <v>96</v>
      </c>
      <c r="Y1125" s="401" t="s">
        <v>5571</v>
      </c>
      <c r="Z1125" s="400">
        <v>39384</v>
      </c>
      <c r="AA1125" s="400">
        <v>39388</v>
      </c>
      <c r="AB1125" s="388" t="s">
        <v>5043</v>
      </c>
      <c r="AC1125" s="388" t="s">
        <v>4660</v>
      </c>
      <c r="AD1125" s="388">
        <v>3</v>
      </c>
      <c r="AE1125" s="388">
        <v>2</v>
      </c>
      <c r="AF1125" s="388">
        <v>2</v>
      </c>
      <c r="AG1125" s="388" t="s">
        <v>96</v>
      </c>
      <c r="AH1125" s="388">
        <v>3</v>
      </c>
      <c r="AI1125" s="388" t="s">
        <v>118</v>
      </c>
    </row>
    <row r="1126" spans="1:35" ht="12.75" customHeight="1" x14ac:dyDescent="0.2">
      <c r="A1126" s="397" t="str">
        <f t="shared" si="17"/>
        <v>Ofsted Webpage</v>
      </c>
      <c r="B1126" s="388">
        <v>145057</v>
      </c>
      <c r="C1126" s="388">
        <v>139853</v>
      </c>
      <c r="D1126" s="388">
        <v>10065175</v>
      </c>
      <c r="E1126" s="388" t="s">
        <v>5572</v>
      </c>
      <c r="F1126" s="388" t="s">
        <v>631</v>
      </c>
      <c r="G1126" s="388" t="s">
        <v>15</v>
      </c>
      <c r="H1126" s="388" t="s">
        <v>219</v>
      </c>
      <c r="I1126" s="388" t="s">
        <v>177</v>
      </c>
      <c r="J1126" s="388" t="s">
        <v>177</v>
      </c>
      <c r="K1126" s="400" t="s">
        <v>195</v>
      </c>
      <c r="L1126" s="388" t="s">
        <v>195</v>
      </c>
      <c r="M1126" s="403" t="s">
        <v>5573</v>
      </c>
      <c r="N1126" s="388" t="s">
        <v>5017</v>
      </c>
      <c r="O1126" s="388" t="s">
        <v>104</v>
      </c>
      <c r="P1126" s="400">
        <v>39203</v>
      </c>
      <c r="Q1126" s="400">
        <v>39203</v>
      </c>
      <c r="R1126" s="400">
        <v>39192</v>
      </c>
      <c r="S1126" s="388">
        <v>1</v>
      </c>
      <c r="T1126" s="388">
        <v>1</v>
      </c>
      <c r="U1126" s="388">
        <v>1</v>
      </c>
      <c r="V1126" s="388" t="s">
        <v>96</v>
      </c>
      <c r="W1126" s="388">
        <v>1</v>
      </c>
      <c r="X1126" s="388" t="s">
        <v>96</v>
      </c>
      <c r="Y1126" s="401" t="s">
        <v>195</v>
      </c>
      <c r="Z1126" s="388" t="s">
        <v>195</v>
      </c>
      <c r="AA1126" s="388" t="s">
        <v>195</v>
      </c>
      <c r="AB1126" s="388" t="s">
        <v>195</v>
      </c>
      <c r="AC1126" s="388" t="s">
        <v>195</v>
      </c>
      <c r="AD1126" s="388" t="s">
        <v>195</v>
      </c>
      <c r="AE1126" s="388" t="s">
        <v>195</v>
      </c>
      <c r="AF1126" s="388" t="s">
        <v>195</v>
      </c>
      <c r="AG1126" s="388" t="s">
        <v>195</v>
      </c>
      <c r="AH1126" s="388" t="s">
        <v>195</v>
      </c>
      <c r="AI1126" s="388" t="s">
        <v>4479</v>
      </c>
    </row>
    <row r="1127" spans="1:35" ht="12.75" customHeight="1" x14ac:dyDescent="0.2">
      <c r="A1127" s="397" t="str">
        <f t="shared" si="17"/>
        <v>Ofsted Webpage</v>
      </c>
      <c r="B1127" s="388">
        <v>145154</v>
      </c>
      <c r="C1127" s="388">
        <v>117724</v>
      </c>
      <c r="D1127" s="388">
        <v>10010025</v>
      </c>
      <c r="E1127" s="388" t="s">
        <v>5575</v>
      </c>
      <c r="F1127" s="388" t="s">
        <v>125</v>
      </c>
      <c r="G1127" s="388" t="s">
        <v>12</v>
      </c>
      <c r="H1127" s="388" t="s">
        <v>252</v>
      </c>
      <c r="I1127" s="388" t="s">
        <v>155</v>
      </c>
      <c r="J1127" s="388" t="s">
        <v>155</v>
      </c>
      <c r="K1127" s="400" t="s">
        <v>195</v>
      </c>
      <c r="L1127" s="388" t="s">
        <v>195</v>
      </c>
      <c r="M1127" s="403" t="s">
        <v>195</v>
      </c>
      <c r="N1127" s="388" t="s">
        <v>195</v>
      </c>
      <c r="O1127" s="388" t="s">
        <v>195</v>
      </c>
      <c r="P1127" s="400" t="s">
        <v>195</v>
      </c>
      <c r="Q1127" s="400" t="s">
        <v>195</v>
      </c>
      <c r="R1127" s="400" t="s">
        <v>195</v>
      </c>
      <c r="S1127" s="388" t="s">
        <v>195</v>
      </c>
      <c r="T1127" s="388" t="s">
        <v>195</v>
      </c>
      <c r="U1127" s="388" t="s">
        <v>195</v>
      </c>
      <c r="V1127" s="388" t="s">
        <v>195</v>
      </c>
      <c r="W1127" s="388" t="s">
        <v>195</v>
      </c>
      <c r="X1127" s="388" t="s">
        <v>195</v>
      </c>
      <c r="Y1127" s="401" t="s">
        <v>195</v>
      </c>
      <c r="Z1127" s="400" t="s">
        <v>195</v>
      </c>
      <c r="AA1127" s="388" t="s">
        <v>195</v>
      </c>
      <c r="AB1127" s="388" t="s">
        <v>195</v>
      </c>
      <c r="AC1127" s="388" t="s">
        <v>195</v>
      </c>
      <c r="AD1127" s="388" t="s">
        <v>195</v>
      </c>
      <c r="AE1127" s="388" t="s">
        <v>195</v>
      </c>
      <c r="AF1127" s="388" t="s">
        <v>195</v>
      </c>
      <c r="AG1127" s="388" t="s">
        <v>195</v>
      </c>
      <c r="AH1127" s="388" t="s">
        <v>195</v>
      </c>
      <c r="AI1127" s="388" t="s">
        <v>195</v>
      </c>
    </row>
    <row r="1128" spans="1:35" ht="12.75" customHeight="1" x14ac:dyDescent="0.2">
      <c r="A1128" s="397" t="str">
        <f t="shared" si="17"/>
        <v>Ofsted Webpage</v>
      </c>
      <c r="B1128" s="388">
        <v>145175</v>
      </c>
      <c r="C1128" s="388">
        <v>108399</v>
      </c>
      <c r="D1128" s="388">
        <v>10065473</v>
      </c>
      <c r="E1128" s="388" t="s">
        <v>1362</v>
      </c>
      <c r="F1128" s="388" t="s">
        <v>631</v>
      </c>
      <c r="G1128" s="388" t="s">
        <v>15</v>
      </c>
      <c r="H1128" s="388" t="s">
        <v>219</v>
      </c>
      <c r="I1128" s="388" t="s">
        <v>177</v>
      </c>
      <c r="J1128" s="388" t="s">
        <v>177</v>
      </c>
      <c r="K1128" s="400">
        <v>42395</v>
      </c>
      <c r="L1128" s="388">
        <v>1</v>
      </c>
      <c r="M1128" s="403" t="s">
        <v>5576</v>
      </c>
      <c r="N1128" s="388" t="s">
        <v>5007</v>
      </c>
      <c r="O1128" s="388" t="s">
        <v>104</v>
      </c>
      <c r="P1128" s="400">
        <v>40309</v>
      </c>
      <c r="Q1128" s="400">
        <v>40312</v>
      </c>
      <c r="R1128" s="400">
        <v>40343</v>
      </c>
      <c r="S1128" s="388">
        <v>2</v>
      </c>
      <c r="T1128" s="388">
        <v>1</v>
      </c>
      <c r="U1128" s="388">
        <v>2</v>
      </c>
      <c r="V1128" s="388" t="s">
        <v>96</v>
      </c>
      <c r="W1128" s="388">
        <v>2</v>
      </c>
      <c r="X1128" s="388" t="s">
        <v>96</v>
      </c>
      <c r="Y1128" s="401" t="s">
        <v>5577</v>
      </c>
      <c r="Z1128" s="400">
        <v>38789</v>
      </c>
      <c r="AA1128" s="400">
        <v>38793</v>
      </c>
      <c r="AB1128" s="388" t="s">
        <v>5007</v>
      </c>
      <c r="AC1128" s="388" t="s">
        <v>4660</v>
      </c>
      <c r="AD1128" s="388">
        <v>2</v>
      </c>
      <c r="AE1128" s="388">
        <v>2</v>
      </c>
      <c r="AF1128" s="388">
        <v>2</v>
      </c>
      <c r="AG1128" s="388" t="s">
        <v>96</v>
      </c>
      <c r="AH1128" s="388">
        <v>3</v>
      </c>
      <c r="AI1128" s="388" t="s">
        <v>4537</v>
      </c>
    </row>
    <row r="1129" spans="1:35" ht="12.75" customHeight="1" x14ac:dyDescent="0.2">
      <c r="A1129" s="397" t="str">
        <f t="shared" si="17"/>
        <v>Ofsted Webpage</v>
      </c>
      <c r="B1129" s="388">
        <v>145227</v>
      </c>
      <c r="C1129" s="388">
        <v>133235</v>
      </c>
      <c r="D1129" s="388">
        <v>10065941</v>
      </c>
      <c r="E1129" s="388" t="s">
        <v>5578</v>
      </c>
      <c r="F1129" s="388" t="s">
        <v>631</v>
      </c>
      <c r="G1129" s="388" t="s">
        <v>15</v>
      </c>
      <c r="H1129" s="388" t="s">
        <v>1298</v>
      </c>
      <c r="I1129" s="388" t="s">
        <v>92</v>
      </c>
      <c r="J1129" s="388" t="s">
        <v>93</v>
      </c>
      <c r="K1129" s="400" t="s">
        <v>195</v>
      </c>
      <c r="L1129" s="388" t="s">
        <v>195</v>
      </c>
      <c r="M1129" s="403" t="s">
        <v>195</v>
      </c>
      <c r="N1129" s="388" t="s">
        <v>195</v>
      </c>
      <c r="O1129" s="388" t="s">
        <v>195</v>
      </c>
      <c r="P1129" s="400" t="s">
        <v>195</v>
      </c>
      <c r="Q1129" s="400" t="s">
        <v>195</v>
      </c>
      <c r="R1129" s="400" t="s">
        <v>195</v>
      </c>
      <c r="S1129" s="388" t="s">
        <v>195</v>
      </c>
      <c r="T1129" s="388" t="s">
        <v>195</v>
      </c>
      <c r="U1129" s="388" t="s">
        <v>195</v>
      </c>
      <c r="V1129" s="388" t="s">
        <v>195</v>
      </c>
      <c r="W1129" s="388" t="s">
        <v>195</v>
      </c>
      <c r="X1129" s="388" t="s">
        <v>195</v>
      </c>
      <c r="Y1129" s="401" t="s">
        <v>195</v>
      </c>
      <c r="Z1129" s="388" t="s">
        <v>195</v>
      </c>
      <c r="AA1129" s="388" t="s">
        <v>195</v>
      </c>
      <c r="AB1129" s="388" t="s">
        <v>195</v>
      </c>
      <c r="AC1129" s="388" t="s">
        <v>195</v>
      </c>
      <c r="AD1129" s="388" t="s">
        <v>195</v>
      </c>
      <c r="AE1129" s="388" t="s">
        <v>195</v>
      </c>
      <c r="AF1129" s="388" t="s">
        <v>195</v>
      </c>
      <c r="AG1129" s="388" t="s">
        <v>195</v>
      </c>
      <c r="AH1129" s="388" t="s">
        <v>195</v>
      </c>
      <c r="AI1129" s="388" t="s">
        <v>195</v>
      </c>
    </row>
    <row r="1130" spans="1:35" ht="12.75" customHeight="1" x14ac:dyDescent="0.2">
      <c r="A1130" s="397" t="str">
        <f t="shared" si="17"/>
        <v>Ofsted Webpage</v>
      </c>
      <c r="B1130" s="388">
        <v>145228</v>
      </c>
      <c r="C1130" s="388">
        <v>108384</v>
      </c>
      <c r="D1130" s="388">
        <v>10065834</v>
      </c>
      <c r="E1130" s="388" t="s">
        <v>2911</v>
      </c>
      <c r="F1130" s="388" t="s">
        <v>631</v>
      </c>
      <c r="G1130" s="388" t="s">
        <v>15</v>
      </c>
      <c r="H1130" s="388" t="s">
        <v>235</v>
      </c>
      <c r="I1130" s="388" t="s">
        <v>177</v>
      </c>
      <c r="J1130" s="388" t="s">
        <v>177</v>
      </c>
      <c r="K1130" s="400" t="s">
        <v>195</v>
      </c>
      <c r="L1130" s="388" t="s">
        <v>195</v>
      </c>
      <c r="M1130" s="403">
        <v>10022525</v>
      </c>
      <c r="N1130" s="388" t="s">
        <v>103</v>
      </c>
      <c r="O1130" s="388" t="s">
        <v>104</v>
      </c>
      <c r="P1130" s="400">
        <v>42801</v>
      </c>
      <c r="Q1130" s="400">
        <v>42803</v>
      </c>
      <c r="R1130" s="400">
        <v>42845</v>
      </c>
      <c r="S1130" s="388">
        <v>3</v>
      </c>
      <c r="T1130" s="388">
        <v>3</v>
      </c>
      <c r="U1130" s="388">
        <v>3</v>
      </c>
      <c r="V1130" s="388">
        <v>2</v>
      </c>
      <c r="W1130" s="388">
        <v>3</v>
      </c>
      <c r="X1130" s="388" t="s">
        <v>4480</v>
      </c>
      <c r="Y1130" s="401" t="s">
        <v>2912</v>
      </c>
      <c r="Z1130" s="400">
        <v>41562</v>
      </c>
      <c r="AA1130" s="400">
        <v>41565</v>
      </c>
      <c r="AB1130" s="388" t="s">
        <v>103</v>
      </c>
      <c r="AC1130" s="388" t="s">
        <v>4660</v>
      </c>
      <c r="AD1130" s="388">
        <v>2</v>
      </c>
      <c r="AE1130" s="388">
        <v>2</v>
      </c>
      <c r="AF1130" s="388">
        <v>2</v>
      </c>
      <c r="AG1130" s="388" t="s">
        <v>96</v>
      </c>
      <c r="AH1130" s="388">
        <v>2</v>
      </c>
      <c r="AI1130" s="388" t="s">
        <v>139</v>
      </c>
    </row>
    <row r="1131" spans="1:35" ht="12.75" customHeight="1" x14ac:dyDescent="0.2">
      <c r="A1131" s="397" t="str">
        <f t="shared" si="17"/>
        <v>Ofsted Webpage</v>
      </c>
      <c r="B1131" s="388">
        <v>145229</v>
      </c>
      <c r="C1131" s="388">
        <v>108387</v>
      </c>
      <c r="D1131" s="388">
        <v>10065835</v>
      </c>
      <c r="E1131" s="388" t="s">
        <v>1368</v>
      </c>
      <c r="F1131" s="388" t="s">
        <v>631</v>
      </c>
      <c r="G1131" s="388" t="s">
        <v>15</v>
      </c>
      <c r="H1131" s="388" t="s">
        <v>219</v>
      </c>
      <c r="I1131" s="388" t="s">
        <v>177</v>
      </c>
      <c r="J1131" s="388" t="s">
        <v>177</v>
      </c>
      <c r="K1131" s="400" t="s">
        <v>195</v>
      </c>
      <c r="L1131" s="388" t="s">
        <v>195</v>
      </c>
      <c r="M1131" s="403">
        <v>10004749</v>
      </c>
      <c r="N1131" s="388" t="s">
        <v>1369</v>
      </c>
      <c r="O1131" s="388" t="s">
        <v>104</v>
      </c>
      <c r="P1131" s="400">
        <v>42382</v>
      </c>
      <c r="Q1131" s="400">
        <v>42384</v>
      </c>
      <c r="R1131" s="400">
        <v>42424</v>
      </c>
      <c r="S1131" s="388">
        <v>2</v>
      </c>
      <c r="T1131" s="388">
        <v>2</v>
      </c>
      <c r="U1131" s="388">
        <v>2</v>
      </c>
      <c r="V1131" s="388">
        <v>2</v>
      </c>
      <c r="W1131" s="388">
        <v>2</v>
      </c>
      <c r="X1131" s="388" t="s">
        <v>4480</v>
      </c>
      <c r="Y1131" s="401" t="s">
        <v>2909</v>
      </c>
      <c r="Z1131" s="400">
        <v>41730</v>
      </c>
      <c r="AA1131" s="400">
        <v>41733</v>
      </c>
      <c r="AB1131" s="388" t="s">
        <v>250</v>
      </c>
      <c r="AC1131" s="388" t="s">
        <v>4660</v>
      </c>
      <c r="AD1131" s="388">
        <v>3</v>
      </c>
      <c r="AE1131" s="388">
        <v>3</v>
      </c>
      <c r="AF1131" s="388">
        <v>3</v>
      </c>
      <c r="AG1131" s="388" t="s">
        <v>96</v>
      </c>
      <c r="AH1131" s="388">
        <v>3</v>
      </c>
      <c r="AI1131" s="388" t="s">
        <v>118</v>
      </c>
    </row>
    <row r="1132" spans="1:35" ht="12.75" customHeight="1" x14ac:dyDescent="0.2">
      <c r="A1132" s="397" t="str">
        <f t="shared" si="17"/>
        <v>Ofsted Webpage</v>
      </c>
      <c r="B1132" s="388">
        <v>145230</v>
      </c>
      <c r="C1132" s="388">
        <v>108383</v>
      </c>
      <c r="D1132" s="388">
        <v>10065942</v>
      </c>
      <c r="E1132" s="388" t="s">
        <v>2813</v>
      </c>
      <c r="F1132" s="388" t="s">
        <v>631</v>
      </c>
      <c r="G1132" s="388" t="s">
        <v>15</v>
      </c>
      <c r="H1132" s="388" t="s">
        <v>511</v>
      </c>
      <c r="I1132" s="388" t="s">
        <v>186</v>
      </c>
      <c r="J1132" s="388" t="s">
        <v>93</v>
      </c>
      <c r="K1132" s="400" t="s">
        <v>195</v>
      </c>
      <c r="L1132" s="388" t="s">
        <v>195</v>
      </c>
      <c r="M1132" s="403">
        <v>10046832</v>
      </c>
      <c r="N1132" s="388" t="s">
        <v>183</v>
      </c>
      <c r="O1132" s="388" t="s">
        <v>104</v>
      </c>
      <c r="P1132" s="400">
        <v>43117</v>
      </c>
      <c r="Q1132" s="400">
        <v>43119</v>
      </c>
      <c r="R1132" s="400">
        <v>43172</v>
      </c>
      <c r="S1132" s="388">
        <v>3</v>
      </c>
      <c r="T1132" s="388">
        <v>3</v>
      </c>
      <c r="U1132" s="388">
        <v>3</v>
      </c>
      <c r="V1132" s="388">
        <v>2</v>
      </c>
      <c r="W1132" s="388">
        <v>3</v>
      </c>
      <c r="X1132" s="388" t="s">
        <v>4480</v>
      </c>
      <c r="Y1132" s="401" t="s">
        <v>2814</v>
      </c>
      <c r="Z1132" s="400">
        <v>41653</v>
      </c>
      <c r="AA1132" s="400">
        <v>41656</v>
      </c>
      <c r="AB1132" s="388" t="s">
        <v>250</v>
      </c>
      <c r="AC1132" s="388" t="s">
        <v>4660</v>
      </c>
      <c r="AD1132" s="388">
        <v>2</v>
      </c>
      <c r="AE1132" s="388">
        <v>2</v>
      </c>
      <c r="AF1132" s="388">
        <v>2</v>
      </c>
      <c r="AG1132" s="388" t="s">
        <v>96</v>
      </c>
      <c r="AH1132" s="388">
        <v>2</v>
      </c>
      <c r="AI1132" s="388" t="s">
        <v>139</v>
      </c>
    </row>
    <row r="1133" spans="1:35" ht="12.75" customHeight="1" x14ac:dyDescent="0.2">
      <c r="A1133" s="397" t="str">
        <f t="shared" si="17"/>
        <v>Ofsted Webpage</v>
      </c>
      <c r="B1133" s="388">
        <v>145748</v>
      </c>
      <c r="C1133" s="388">
        <v>140601</v>
      </c>
      <c r="D1133" s="388">
        <v>10067306</v>
      </c>
      <c r="E1133" s="388" t="s">
        <v>5672</v>
      </c>
      <c r="F1133" s="388" t="s">
        <v>631</v>
      </c>
      <c r="G1133" s="388" t="s">
        <v>15</v>
      </c>
      <c r="H1133" s="388" t="s">
        <v>312</v>
      </c>
      <c r="I1133" s="388" t="s">
        <v>131</v>
      </c>
      <c r="J1133" s="388" t="s">
        <v>131</v>
      </c>
      <c r="K1133" s="400" t="s">
        <v>195</v>
      </c>
      <c r="L1133" s="388" t="s">
        <v>195</v>
      </c>
      <c r="M1133" s="403" t="s">
        <v>5673</v>
      </c>
      <c r="N1133" s="388" t="s">
        <v>5007</v>
      </c>
      <c r="O1133" s="388" t="s">
        <v>104</v>
      </c>
      <c r="P1133" s="400">
        <v>39505</v>
      </c>
      <c r="Q1133" s="400">
        <v>39506</v>
      </c>
      <c r="R1133" s="400">
        <v>39563</v>
      </c>
      <c r="S1133" s="388">
        <v>1</v>
      </c>
      <c r="T1133" s="388">
        <v>1</v>
      </c>
      <c r="U1133" s="388">
        <v>1</v>
      </c>
      <c r="V1133" s="388" t="s">
        <v>96</v>
      </c>
      <c r="W1133" s="388">
        <v>1</v>
      </c>
      <c r="X1133" s="388" t="s">
        <v>96</v>
      </c>
      <c r="Y1133" s="401" t="s">
        <v>195</v>
      </c>
      <c r="Z1133" s="388" t="s">
        <v>195</v>
      </c>
      <c r="AA1133" s="388" t="s">
        <v>195</v>
      </c>
      <c r="AB1133" s="388" t="s">
        <v>195</v>
      </c>
      <c r="AC1133" s="388" t="s">
        <v>195</v>
      </c>
      <c r="AD1133" s="388" t="s">
        <v>195</v>
      </c>
      <c r="AE1133" s="388" t="s">
        <v>195</v>
      </c>
      <c r="AF1133" s="388" t="s">
        <v>195</v>
      </c>
      <c r="AG1133" s="388" t="s">
        <v>195</v>
      </c>
      <c r="AH1133" s="388" t="s">
        <v>195</v>
      </c>
      <c r="AI1133" s="388" t="s">
        <v>4479</v>
      </c>
    </row>
    <row r="1134" spans="1:35" ht="12.75" customHeight="1" x14ac:dyDescent="0.2">
      <c r="A1134" s="397" t="str">
        <f t="shared" si="17"/>
        <v>Ofsted Webpage</v>
      </c>
      <c r="B1134" s="388">
        <v>145749</v>
      </c>
      <c r="C1134" s="405">
        <v>140514</v>
      </c>
      <c r="D1134" s="388">
        <v>10067981</v>
      </c>
      <c r="E1134" s="405" t="s">
        <v>376</v>
      </c>
      <c r="F1134" s="388" t="s">
        <v>631</v>
      </c>
      <c r="G1134" s="388" t="s">
        <v>15</v>
      </c>
      <c r="H1134" s="388" t="s">
        <v>108</v>
      </c>
      <c r="I1134" s="388" t="s">
        <v>102</v>
      </c>
      <c r="J1134" s="388" t="s">
        <v>102</v>
      </c>
      <c r="K1134" s="400" t="s">
        <v>195</v>
      </c>
      <c r="L1134" s="404" t="s">
        <v>195</v>
      </c>
      <c r="M1134" s="388">
        <v>10020140</v>
      </c>
      <c r="N1134" s="388" t="s">
        <v>103</v>
      </c>
      <c r="O1134" s="388" t="s">
        <v>117</v>
      </c>
      <c r="P1134" s="400">
        <v>42661</v>
      </c>
      <c r="Q1134" s="400">
        <v>42678</v>
      </c>
      <c r="R1134" s="400">
        <v>42751</v>
      </c>
      <c r="S1134" s="388">
        <v>2</v>
      </c>
      <c r="T1134" s="388">
        <v>2</v>
      </c>
      <c r="U1134" s="388">
        <v>2</v>
      </c>
      <c r="V1134" s="388">
        <v>2</v>
      </c>
      <c r="W1134" s="388">
        <v>2</v>
      </c>
      <c r="X1134" s="388" t="s">
        <v>4480</v>
      </c>
      <c r="Y1134" s="388" t="s">
        <v>377</v>
      </c>
      <c r="Z1134" s="400">
        <v>41534</v>
      </c>
      <c r="AA1134" s="400">
        <v>41537</v>
      </c>
      <c r="AB1134" s="388" t="s">
        <v>103</v>
      </c>
      <c r="AC1134" s="388" t="s">
        <v>4660</v>
      </c>
      <c r="AD1134" s="388">
        <v>2</v>
      </c>
      <c r="AE1134" s="388">
        <v>2</v>
      </c>
      <c r="AF1134" s="388">
        <v>2</v>
      </c>
      <c r="AG1134" s="388" t="s">
        <v>96</v>
      </c>
      <c r="AH1134" s="388">
        <v>3</v>
      </c>
      <c r="AI1134" s="388" t="s">
        <v>4537</v>
      </c>
    </row>
    <row r="1135" spans="1:35" ht="12.75" customHeight="1" x14ac:dyDescent="0.2">
      <c r="A1135" s="397" t="str">
        <f t="shared" si="17"/>
        <v>Ofsted Webpage</v>
      </c>
      <c r="B1135" s="388">
        <v>1184091</v>
      </c>
      <c r="C1135" s="388">
        <v>133117</v>
      </c>
      <c r="D1135" s="388">
        <v>10046797</v>
      </c>
      <c r="E1135" s="388" t="s">
        <v>1501</v>
      </c>
      <c r="F1135" s="388" t="s">
        <v>90</v>
      </c>
      <c r="G1135" s="388" t="s">
        <v>13</v>
      </c>
      <c r="H1135" s="388" t="s">
        <v>284</v>
      </c>
      <c r="I1135" s="388" t="s">
        <v>115</v>
      </c>
      <c r="J1135" s="388" t="s">
        <v>115</v>
      </c>
      <c r="K1135" s="400" t="s">
        <v>195</v>
      </c>
      <c r="L1135" s="388" t="s">
        <v>195</v>
      </c>
      <c r="M1135" s="403">
        <v>10008460</v>
      </c>
      <c r="N1135" s="388" t="s">
        <v>136</v>
      </c>
      <c r="O1135" s="388" t="s">
        <v>104</v>
      </c>
      <c r="P1135" s="400">
        <v>42423</v>
      </c>
      <c r="Q1135" s="400">
        <v>42426</v>
      </c>
      <c r="R1135" s="400">
        <v>42458</v>
      </c>
      <c r="S1135" s="388">
        <v>1</v>
      </c>
      <c r="T1135" s="388">
        <v>1</v>
      </c>
      <c r="U1135" s="388">
        <v>1</v>
      </c>
      <c r="V1135" s="388">
        <v>1</v>
      </c>
      <c r="W1135" s="388">
        <v>1</v>
      </c>
      <c r="X1135" s="388" t="s">
        <v>4480</v>
      </c>
      <c r="Y1135" s="401" t="s">
        <v>195</v>
      </c>
      <c r="Z1135" s="400" t="s">
        <v>195</v>
      </c>
      <c r="AA1135" s="400" t="s">
        <v>195</v>
      </c>
      <c r="AB1135" s="388" t="s">
        <v>195</v>
      </c>
      <c r="AC1135" s="388" t="s">
        <v>195</v>
      </c>
      <c r="AD1135" s="388" t="s">
        <v>195</v>
      </c>
      <c r="AE1135" s="388" t="s">
        <v>195</v>
      </c>
      <c r="AF1135" s="388" t="s">
        <v>195</v>
      </c>
      <c r="AG1135" s="388" t="s">
        <v>195</v>
      </c>
      <c r="AH1135" s="388" t="s">
        <v>195</v>
      </c>
      <c r="AI1135" s="388" t="s">
        <v>4479</v>
      </c>
    </row>
    <row r="1136" spans="1:35" ht="12.75" customHeight="1" x14ac:dyDescent="0.2">
      <c r="A1136" s="397" t="str">
        <f t="shared" si="17"/>
        <v>Ofsted Webpage</v>
      </c>
      <c r="B1136" s="388">
        <v>1220396</v>
      </c>
      <c r="C1136" s="388">
        <v>121427</v>
      </c>
      <c r="D1136" s="388">
        <v>10029308</v>
      </c>
      <c r="E1136" s="388" t="s">
        <v>4566</v>
      </c>
      <c r="F1136" s="388" t="s">
        <v>90</v>
      </c>
      <c r="G1136" s="388" t="s">
        <v>13</v>
      </c>
      <c r="H1136" s="388" t="s">
        <v>559</v>
      </c>
      <c r="I1136" s="388" t="s">
        <v>186</v>
      </c>
      <c r="J1136" s="388" t="s">
        <v>93</v>
      </c>
      <c r="K1136" s="400" t="s">
        <v>195</v>
      </c>
      <c r="L1136" s="388" t="s">
        <v>195</v>
      </c>
      <c r="M1136" s="403">
        <v>10046804</v>
      </c>
      <c r="N1136" s="388" t="s">
        <v>121</v>
      </c>
      <c r="O1136" s="388" t="s">
        <v>104</v>
      </c>
      <c r="P1136" s="400">
        <v>43221</v>
      </c>
      <c r="Q1136" s="400">
        <v>43224</v>
      </c>
      <c r="R1136" s="400">
        <v>43262</v>
      </c>
      <c r="S1136" s="388">
        <v>2</v>
      </c>
      <c r="T1136" s="388">
        <v>2</v>
      </c>
      <c r="U1136" s="388">
        <v>2</v>
      </c>
      <c r="V1136" s="388">
        <v>2</v>
      </c>
      <c r="W1136" s="388">
        <v>2</v>
      </c>
      <c r="X1136" s="388" t="s">
        <v>4480</v>
      </c>
      <c r="Y1136" s="401" t="s">
        <v>195</v>
      </c>
      <c r="Z1136" s="400" t="s">
        <v>195</v>
      </c>
      <c r="AA1136" s="400" t="s">
        <v>195</v>
      </c>
      <c r="AB1136" s="388" t="s">
        <v>195</v>
      </c>
      <c r="AC1136" s="388" t="s">
        <v>195</v>
      </c>
      <c r="AD1136" s="388" t="s">
        <v>195</v>
      </c>
      <c r="AE1136" s="388" t="s">
        <v>195</v>
      </c>
      <c r="AF1136" s="388" t="s">
        <v>195</v>
      </c>
      <c r="AG1136" s="388" t="s">
        <v>195</v>
      </c>
      <c r="AH1136" s="388" t="s">
        <v>195</v>
      </c>
      <c r="AI1136" s="388" t="s">
        <v>4479</v>
      </c>
    </row>
    <row r="1137" spans="1:35" ht="12.75" customHeight="1" x14ac:dyDescent="0.2">
      <c r="A1137" s="397" t="str">
        <f t="shared" si="17"/>
        <v>Ofsted Webpage</v>
      </c>
      <c r="B1137" s="388">
        <v>1220982</v>
      </c>
      <c r="C1137" s="388">
        <v>132576</v>
      </c>
      <c r="D1137" s="388">
        <v>10042505</v>
      </c>
      <c r="E1137" s="388" t="s">
        <v>3974</v>
      </c>
      <c r="F1137" s="388" t="s">
        <v>159</v>
      </c>
      <c r="G1137" s="388" t="s">
        <v>14</v>
      </c>
      <c r="H1137" s="388" t="s">
        <v>436</v>
      </c>
      <c r="I1137" s="388" t="s">
        <v>155</v>
      </c>
      <c r="J1137" s="388" t="s">
        <v>155</v>
      </c>
      <c r="K1137" s="400" t="s">
        <v>195</v>
      </c>
      <c r="L1137" s="388" t="s">
        <v>195</v>
      </c>
      <c r="M1137" s="403">
        <v>10030774</v>
      </c>
      <c r="N1137" s="388" t="s">
        <v>257</v>
      </c>
      <c r="O1137" s="388" t="s">
        <v>104</v>
      </c>
      <c r="P1137" s="400">
        <v>42913</v>
      </c>
      <c r="Q1137" s="400">
        <v>42916</v>
      </c>
      <c r="R1137" s="400">
        <v>42944</v>
      </c>
      <c r="S1137" s="388">
        <v>2</v>
      </c>
      <c r="T1137" s="388">
        <v>2</v>
      </c>
      <c r="U1137" s="388">
        <v>2</v>
      </c>
      <c r="V1137" s="388">
        <v>2</v>
      </c>
      <c r="W1137" s="388">
        <v>2</v>
      </c>
      <c r="X1137" s="388" t="s">
        <v>4480</v>
      </c>
      <c r="Y1137" s="401" t="s">
        <v>195</v>
      </c>
      <c r="Z1137" s="400" t="s">
        <v>195</v>
      </c>
      <c r="AA1137" s="400" t="s">
        <v>195</v>
      </c>
      <c r="AB1137" s="388" t="s">
        <v>195</v>
      </c>
      <c r="AC1137" s="388" t="s">
        <v>195</v>
      </c>
      <c r="AD1137" s="388" t="s">
        <v>195</v>
      </c>
      <c r="AE1137" s="388" t="s">
        <v>195</v>
      </c>
      <c r="AF1137" s="388" t="s">
        <v>195</v>
      </c>
      <c r="AG1137" s="388" t="s">
        <v>195</v>
      </c>
      <c r="AH1137" s="388" t="s">
        <v>195</v>
      </c>
      <c r="AI1137" s="388" t="s">
        <v>4479</v>
      </c>
    </row>
    <row r="1138" spans="1:35" ht="12.75" customHeight="1" x14ac:dyDescent="0.2">
      <c r="A1138" s="397" t="str">
        <f t="shared" si="17"/>
        <v>Ofsted Webpage</v>
      </c>
      <c r="B1138" s="388">
        <v>1223682</v>
      </c>
      <c r="C1138" s="388">
        <v>130266</v>
      </c>
      <c r="D1138" s="388">
        <v>10038772</v>
      </c>
      <c r="E1138" s="388" t="s">
        <v>5474</v>
      </c>
      <c r="F1138" s="388" t="s">
        <v>170</v>
      </c>
      <c r="G1138" s="388" t="s">
        <v>13</v>
      </c>
      <c r="H1138" s="388" t="s">
        <v>114</v>
      </c>
      <c r="I1138" s="388" t="s">
        <v>115</v>
      </c>
      <c r="J1138" s="388" t="s">
        <v>115</v>
      </c>
      <c r="K1138" s="400" t="s">
        <v>195</v>
      </c>
      <c r="L1138" s="388" t="s">
        <v>195</v>
      </c>
      <c r="M1138" s="403" t="s">
        <v>195</v>
      </c>
      <c r="N1138" s="388" t="s">
        <v>195</v>
      </c>
      <c r="O1138" s="388" t="s">
        <v>195</v>
      </c>
      <c r="P1138" s="400" t="s">
        <v>195</v>
      </c>
      <c r="Q1138" s="400" t="s">
        <v>195</v>
      </c>
      <c r="R1138" s="400" t="s">
        <v>195</v>
      </c>
      <c r="S1138" s="388" t="s">
        <v>195</v>
      </c>
      <c r="T1138" s="388" t="s">
        <v>195</v>
      </c>
      <c r="U1138" s="388" t="s">
        <v>195</v>
      </c>
      <c r="V1138" s="388" t="s">
        <v>195</v>
      </c>
      <c r="W1138" s="388" t="s">
        <v>195</v>
      </c>
      <c r="X1138" s="388" t="s">
        <v>195</v>
      </c>
      <c r="Y1138" s="401" t="s">
        <v>195</v>
      </c>
      <c r="Z1138" s="400" t="s">
        <v>195</v>
      </c>
      <c r="AA1138" s="400" t="s">
        <v>195</v>
      </c>
      <c r="AB1138" s="388" t="s">
        <v>195</v>
      </c>
      <c r="AC1138" s="388" t="s">
        <v>195</v>
      </c>
      <c r="AD1138" s="388" t="s">
        <v>195</v>
      </c>
      <c r="AE1138" s="388" t="s">
        <v>195</v>
      </c>
      <c r="AF1138" s="388" t="s">
        <v>195</v>
      </c>
      <c r="AG1138" s="388" t="s">
        <v>195</v>
      </c>
      <c r="AH1138" s="388" t="s">
        <v>195</v>
      </c>
      <c r="AI1138" s="388" t="s">
        <v>195</v>
      </c>
    </row>
    <row r="1139" spans="1:35" ht="12.75" customHeight="1" x14ac:dyDescent="0.2">
      <c r="A1139" s="397" t="str">
        <f t="shared" si="17"/>
        <v>Ofsted Webpage</v>
      </c>
      <c r="B1139" s="388">
        <v>1223878</v>
      </c>
      <c r="C1139" s="388">
        <v>121314</v>
      </c>
      <c r="D1139" s="388">
        <v>10034240</v>
      </c>
      <c r="E1139" s="388" t="s">
        <v>201</v>
      </c>
      <c r="F1139" s="388" t="s">
        <v>170</v>
      </c>
      <c r="G1139" s="388" t="s">
        <v>13</v>
      </c>
      <c r="H1139" s="388" t="s">
        <v>202</v>
      </c>
      <c r="I1139" s="388" t="s">
        <v>152</v>
      </c>
      <c r="J1139" s="388" t="s">
        <v>152</v>
      </c>
      <c r="K1139" s="400" t="s">
        <v>195</v>
      </c>
      <c r="L1139" s="388" t="s">
        <v>195</v>
      </c>
      <c r="M1139" s="403">
        <v>10022575</v>
      </c>
      <c r="N1139" s="388" t="s">
        <v>121</v>
      </c>
      <c r="O1139" s="388" t="s">
        <v>104</v>
      </c>
      <c r="P1139" s="400">
        <v>42780</v>
      </c>
      <c r="Q1139" s="400">
        <v>42782</v>
      </c>
      <c r="R1139" s="400">
        <v>42808</v>
      </c>
      <c r="S1139" s="388">
        <v>3</v>
      </c>
      <c r="T1139" s="388">
        <v>3</v>
      </c>
      <c r="U1139" s="388">
        <v>3</v>
      </c>
      <c r="V1139" s="388">
        <v>2</v>
      </c>
      <c r="W1139" s="388">
        <v>3</v>
      </c>
      <c r="X1139" s="388" t="s">
        <v>4480</v>
      </c>
      <c r="Y1139" s="401" t="s">
        <v>195</v>
      </c>
      <c r="Z1139" s="400" t="s">
        <v>195</v>
      </c>
      <c r="AA1139" s="400" t="s">
        <v>195</v>
      </c>
      <c r="AB1139" s="388" t="s">
        <v>195</v>
      </c>
      <c r="AC1139" s="388" t="s">
        <v>195</v>
      </c>
      <c r="AD1139" s="388" t="s">
        <v>195</v>
      </c>
      <c r="AE1139" s="388" t="s">
        <v>195</v>
      </c>
      <c r="AF1139" s="388" t="s">
        <v>195</v>
      </c>
      <c r="AG1139" s="388" t="s">
        <v>195</v>
      </c>
      <c r="AH1139" s="388" t="s">
        <v>195</v>
      </c>
      <c r="AI1139" s="388" t="s">
        <v>4479</v>
      </c>
    </row>
    <row r="1140" spans="1:35" ht="12.75" customHeight="1" x14ac:dyDescent="0.2">
      <c r="A1140" s="397" t="str">
        <f t="shared" si="17"/>
        <v>Ofsted Webpage</v>
      </c>
      <c r="B1140" s="388">
        <v>1223881</v>
      </c>
      <c r="C1140" s="388">
        <v>130971</v>
      </c>
      <c r="D1140" s="388">
        <v>10042132</v>
      </c>
      <c r="E1140" s="388" t="s">
        <v>4602</v>
      </c>
      <c r="F1140" s="388" t="s">
        <v>170</v>
      </c>
      <c r="G1140" s="388" t="s">
        <v>13</v>
      </c>
      <c r="H1140" s="388" t="s">
        <v>219</v>
      </c>
      <c r="I1140" s="388" t="s">
        <v>177</v>
      </c>
      <c r="J1140" s="388" t="s">
        <v>177</v>
      </c>
      <c r="K1140" s="400" t="s">
        <v>195</v>
      </c>
      <c r="L1140" s="388" t="s">
        <v>195</v>
      </c>
      <c r="M1140" s="403">
        <v>10041176</v>
      </c>
      <c r="N1140" s="388" t="s">
        <v>136</v>
      </c>
      <c r="O1140" s="388" t="s">
        <v>104</v>
      </c>
      <c r="P1140" s="400">
        <v>43137</v>
      </c>
      <c r="Q1140" s="400">
        <v>43140</v>
      </c>
      <c r="R1140" s="400">
        <v>43173</v>
      </c>
      <c r="S1140" s="388">
        <v>2</v>
      </c>
      <c r="T1140" s="388">
        <v>2</v>
      </c>
      <c r="U1140" s="388">
        <v>2</v>
      </c>
      <c r="V1140" s="388">
        <v>2</v>
      </c>
      <c r="W1140" s="388">
        <v>2</v>
      </c>
      <c r="X1140" s="388" t="s">
        <v>4480</v>
      </c>
      <c r="Y1140" s="401" t="s">
        <v>195</v>
      </c>
      <c r="Z1140" s="400" t="s">
        <v>195</v>
      </c>
      <c r="AA1140" s="400" t="s">
        <v>195</v>
      </c>
      <c r="AB1140" s="388" t="s">
        <v>195</v>
      </c>
      <c r="AC1140" s="388" t="s">
        <v>195</v>
      </c>
      <c r="AD1140" s="388" t="s">
        <v>195</v>
      </c>
      <c r="AE1140" s="388" t="s">
        <v>195</v>
      </c>
      <c r="AF1140" s="388" t="s">
        <v>195</v>
      </c>
      <c r="AG1140" s="388" t="s">
        <v>195</v>
      </c>
      <c r="AH1140" s="388" t="s">
        <v>195</v>
      </c>
      <c r="AI1140" s="388" t="s">
        <v>4479</v>
      </c>
    </row>
    <row r="1141" spans="1:35" ht="12.75" customHeight="1" x14ac:dyDescent="0.2">
      <c r="A1141" s="397" t="str">
        <f t="shared" si="17"/>
        <v>Ofsted Webpage</v>
      </c>
      <c r="B1141" s="388">
        <v>1236695</v>
      </c>
      <c r="C1141" s="388">
        <v>126897</v>
      </c>
      <c r="D1141" s="388">
        <v>10024597</v>
      </c>
      <c r="E1141" s="388" t="s">
        <v>5476</v>
      </c>
      <c r="F1141" s="388" t="s">
        <v>90</v>
      </c>
      <c r="G1141" s="388" t="s">
        <v>13</v>
      </c>
      <c r="H1141" s="388" t="s">
        <v>114</v>
      </c>
      <c r="I1141" s="388" t="s">
        <v>115</v>
      </c>
      <c r="J1141" s="388" t="s">
        <v>115</v>
      </c>
      <c r="K1141" s="400" t="s">
        <v>195</v>
      </c>
      <c r="L1141" s="388" t="s">
        <v>195</v>
      </c>
      <c r="M1141" s="403" t="s">
        <v>195</v>
      </c>
      <c r="N1141" s="388" t="s">
        <v>195</v>
      </c>
      <c r="O1141" s="388" t="s">
        <v>195</v>
      </c>
      <c r="P1141" s="400" t="s">
        <v>195</v>
      </c>
      <c r="Q1141" s="400" t="s">
        <v>195</v>
      </c>
      <c r="R1141" s="400" t="s">
        <v>195</v>
      </c>
      <c r="S1141" s="388" t="s">
        <v>195</v>
      </c>
      <c r="T1141" s="388" t="s">
        <v>195</v>
      </c>
      <c r="U1141" s="388" t="s">
        <v>195</v>
      </c>
      <c r="V1141" s="388" t="s">
        <v>195</v>
      </c>
      <c r="W1141" s="388" t="s">
        <v>195</v>
      </c>
      <c r="X1141" s="388" t="s">
        <v>195</v>
      </c>
      <c r="Y1141" s="401" t="s">
        <v>195</v>
      </c>
      <c r="Z1141" s="400" t="s">
        <v>195</v>
      </c>
      <c r="AA1141" s="400" t="s">
        <v>195</v>
      </c>
      <c r="AB1141" s="388" t="s">
        <v>195</v>
      </c>
      <c r="AC1141" s="388" t="s">
        <v>195</v>
      </c>
      <c r="AD1141" s="388" t="s">
        <v>195</v>
      </c>
      <c r="AE1141" s="388" t="s">
        <v>195</v>
      </c>
      <c r="AF1141" s="388" t="s">
        <v>195</v>
      </c>
      <c r="AG1141" s="388" t="s">
        <v>195</v>
      </c>
      <c r="AH1141" s="388" t="s">
        <v>195</v>
      </c>
      <c r="AI1141" s="388" t="s">
        <v>195</v>
      </c>
    </row>
    <row r="1142" spans="1:35" ht="12.75" customHeight="1" x14ac:dyDescent="0.2">
      <c r="A1142" s="397" t="str">
        <f t="shared" si="17"/>
        <v>Ofsted Webpage</v>
      </c>
      <c r="B1142" s="388">
        <v>1236698</v>
      </c>
      <c r="C1142" s="388">
        <v>124103</v>
      </c>
      <c r="D1142" s="388">
        <v>10023489</v>
      </c>
      <c r="E1142" s="388" t="s">
        <v>5477</v>
      </c>
      <c r="F1142" s="388" t="s">
        <v>90</v>
      </c>
      <c r="G1142" s="388" t="s">
        <v>13</v>
      </c>
      <c r="H1142" s="388" t="s">
        <v>544</v>
      </c>
      <c r="I1142" s="388" t="s">
        <v>161</v>
      </c>
      <c r="J1142" s="388" t="s">
        <v>161</v>
      </c>
      <c r="K1142" s="400" t="s">
        <v>195</v>
      </c>
      <c r="L1142" s="388" t="s">
        <v>195</v>
      </c>
      <c r="M1142" s="403" t="s">
        <v>195</v>
      </c>
      <c r="N1142" s="388" t="s">
        <v>195</v>
      </c>
      <c r="O1142" s="388" t="s">
        <v>195</v>
      </c>
      <c r="P1142" s="400" t="s">
        <v>195</v>
      </c>
      <c r="Q1142" s="400" t="s">
        <v>195</v>
      </c>
      <c r="R1142" s="400" t="s">
        <v>195</v>
      </c>
      <c r="S1142" s="388" t="s">
        <v>195</v>
      </c>
      <c r="T1142" s="388" t="s">
        <v>195</v>
      </c>
      <c r="U1142" s="388" t="s">
        <v>195</v>
      </c>
      <c r="V1142" s="388" t="s">
        <v>195</v>
      </c>
      <c r="W1142" s="388" t="s">
        <v>195</v>
      </c>
      <c r="X1142" s="388" t="s">
        <v>195</v>
      </c>
      <c r="Y1142" s="401" t="s">
        <v>195</v>
      </c>
      <c r="Z1142" s="400" t="s">
        <v>195</v>
      </c>
      <c r="AA1142" s="400" t="s">
        <v>195</v>
      </c>
      <c r="AB1142" s="388" t="s">
        <v>195</v>
      </c>
      <c r="AC1142" s="388" t="s">
        <v>195</v>
      </c>
      <c r="AD1142" s="388" t="s">
        <v>195</v>
      </c>
      <c r="AE1142" s="388" t="s">
        <v>195</v>
      </c>
      <c r="AF1142" s="388" t="s">
        <v>195</v>
      </c>
      <c r="AG1142" s="388" t="s">
        <v>195</v>
      </c>
      <c r="AH1142" s="388" t="s">
        <v>195</v>
      </c>
      <c r="AI1142" s="388" t="s">
        <v>195</v>
      </c>
    </row>
    <row r="1143" spans="1:35" ht="12.75" customHeight="1" x14ac:dyDescent="0.2">
      <c r="A1143" s="397" t="str">
        <f t="shared" si="17"/>
        <v>Ofsted Webpage</v>
      </c>
      <c r="B1143" s="388">
        <v>1236703</v>
      </c>
      <c r="C1143" s="388">
        <v>119456</v>
      </c>
      <c r="D1143" s="388">
        <v>10028942</v>
      </c>
      <c r="E1143" s="388" t="s">
        <v>3975</v>
      </c>
      <c r="F1143" s="388" t="s">
        <v>231</v>
      </c>
      <c r="G1143" s="388" t="s">
        <v>27</v>
      </c>
      <c r="H1143" s="388" t="s">
        <v>476</v>
      </c>
      <c r="I1143" s="388" t="s">
        <v>177</v>
      </c>
      <c r="J1143" s="388" t="s">
        <v>177</v>
      </c>
      <c r="K1143" s="400" t="s">
        <v>195</v>
      </c>
      <c r="L1143" s="388" t="s">
        <v>195</v>
      </c>
      <c r="M1143" s="403">
        <v>10022695</v>
      </c>
      <c r="N1143" s="388" t="s">
        <v>233</v>
      </c>
      <c r="O1143" s="388" t="s">
        <v>104</v>
      </c>
      <c r="P1143" s="400">
        <v>42822</v>
      </c>
      <c r="Q1143" s="400">
        <v>42825</v>
      </c>
      <c r="R1143" s="400">
        <v>42864</v>
      </c>
      <c r="S1143" s="388">
        <v>2</v>
      </c>
      <c r="T1143" s="388">
        <v>2</v>
      </c>
      <c r="U1143" s="388">
        <v>2</v>
      </c>
      <c r="V1143" s="388">
        <v>2</v>
      </c>
      <c r="W1143" s="388">
        <v>2</v>
      </c>
      <c r="X1143" s="388" t="s">
        <v>4480</v>
      </c>
      <c r="Y1143" s="401" t="s">
        <v>195</v>
      </c>
      <c r="Z1143" s="400" t="s">
        <v>195</v>
      </c>
      <c r="AA1143" s="400" t="s">
        <v>195</v>
      </c>
      <c r="AB1143" s="388" t="s">
        <v>195</v>
      </c>
      <c r="AC1143" s="388" t="s">
        <v>195</v>
      </c>
      <c r="AD1143" s="388" t="s">
        <v>195</v>
      </c>
      <c r="AE1143" s="388" t="s">
        <v>195</v>
      </c>
      <c r="AF1143" s="388" t="s">
        <v>195</v>
      </c>
      <c r="AG1143" s="388" t="s">
        <v>195</v>
      </c>
      <c r="AH1143" s="388" t="s">
        <v>195</v>
      </c>
      <c r="AI1143" s="388" t="s">
        <v>4479</v>
      </c>
    </row>
    <row r="1144" spans="1:35" ht="12.75" customHeight="1" x14ac:dyDescent="0.2">
      <c r="A1144" s="397" t="str">
        <f t="shared" si="17"/>
        <v>Ofsted Webpage</v>
      </c>
      <c r="B1144" s="388">
        <v>1236704</v>
      </c>
      <c r="C1144" s="388">
        <v>131090</v>
      </c>
      <c r="D1144" s="388">
        <v>10033608</v>
      </c>
      <c r="E1144" s="388" t="s">
        <v>4594</v>
      </c>
      <c r="F1144" s="388" t="s">
        <v>90</v>
      </c>
      <c r="G1144" s="388" t="s">
        <v>13</v>
      </c>
      <c r="H1144" s="388" t="s">
        <v>114</v>
      </c>
      <c r="I1144" s="388" t="s">
        <v>115</v>
      </c>
      <c r="J1144" s="388" t="s">
        <v>115</v>
      </c>
      <c r="K1144" s="400" t="s">
        <v>195</v>
      </c>
      <c r="L1144" s="388" t="s">
        <v>195</v>
      </c>
      <c r="M1144" s="403">
        <v>10041177</v>
      </c>
      <c r="N1144" s="388" t="s">
        <v>121</v>
      </c>
      <c r="O1144" s="388" t="s">
        <v>104</v>
      </c>
      <c r="P1144" s="400">
        <v>43158</v>
      </c>
      <c r="Q1144" s="400">
        <v>43161</v>
      </c>
      <c r="R1144" s="400">
        <v>43187</v>
      </c>
      <c r="S1144" s="388">
        <v>3</v>
      </c>
      <c r="T1144" s="388">
        <v>3</v>
      </c>
      <c r="U1144" s="388">
        <v>3</v>
      </c>
      <c r="V1144" s="388">
        <v>3</v>
      </c>
      <c r="W1144" s="388">
        <v>3</v>
      </c>
      <c r="X1144" s="388" t="s">
        <v>4480</v>
      </c>
      <c r="Y1144" s="401" t="s">
        <v>195</v>
      </c>
      <c r="Z1144" s="400" t="s">
        <v>195</v>
      </c>
      <c r="AA1144" s="400" t="s">
        <v>195</v>
      </c>
      <c r="AB1144" s="388" t="s">
        <v>195</v>
      </c>
      <c r="AC1144" s="388" t="s">
        <v>195</v>
      </c>
      <c r="AD1144" s="388" t="s">
        <v>195</v>
      </c>
      <c r="AE1144" s="388" t="s">
        <v>195</v>
      </c>
      <c r="AF1144" s="388" t="s">
        <v>195</v>
      </c>
      <c r="AG1144" s="388" t="s">
        <v>195</v>
      </c>
      <c r="AH1144" s="388" t="s">
        <v>195</v>
      </c>
      <c r="AI1144" s="388" t="s">
        <v>4479</v>
      </c>
    </row>
    <row r="1145" spans="1:35" ht="12.75" customHeight="1" x14ac:dyDescent="0.2">
      <c r="A1145" s="397" t="str">
        <f t="shared" si="17"/>
        <v>Ofsted Webpage</v>
      </c>
      <c r="B1145" s="388">
        <v>1236708</v>
      </c>
      <c r="C1145" s="388">
        <v>108691</v>
      </c>
      <c r="D1145" s="388">
        <v>10009263</v>
      </c>
      <c r="E1145" s="388" t="s">
        <v>4620</v>
      </c>
      <c r="F1145" s="388" t="s">
        <v>90</v>
      </c>
      <c r="G1145" s="388" t="s">
        <v>13</v>
      </c>
      <c r="H1145" s="388" t="s">
        <v>202</v>
      </c>
      <c r="I1145" s="388" t="s">
        <v>152</v>
      </c>
      <c r="J1145" s="388" t="s">
        <v>152</v>
      </c>
      <c r="K1145" s="400" t="s">
        <v>195</v>
      </c>
      <c r="L1145" s="388" t="s">
        <v>195</v>
      </c>
      <c r="M1145" s="403">
        <v>10037423</v>
      </c>
      <c r="N1145" s="388" t="s">
        <v>121</v>
      </c>
      <c r="O1145" s="388" t="s">
        <v>104</v>
      </c>
      <c r="P1145" s="400">
        <v>43067</v>
      </c>
      <c r="Q1145" s="400">
        <v>43070</v>
      </c>
      <c r="R1145" s="400">
        <v>43117</v>
      </c>
      <c r="S1145" s="388">
        <v>3</v>
      </c>
      <c r="T1145" s="388">
        <v>3</v>
      </c>
      <c r="U1145" s="388">
        <v>3</v>
      </c>
      <c r="V1145" s="388">
        <v>3</v>
      </c>
      <c r="W1145" s="388">
        <v>3</v>
      </c>
      <c r="X1145" s="388" t="s">
        <v>4480</v>
      </c>
      <c r="Y1145" s="401" t="s">
        <v>195</v>
      </c>
      <c r="Z1145" s="388" t="s">
        <v>195</v>
      </c>
      <c r="AA1145" s="388" t="s">
        <v>195</v>
      </c>
      <c r="AB1145" s="388" t="s">
        <v>195</v>
      </c>
      <c r="AC1145" s="388" t="s">
        <v>195</v>
      </c>
      <c r="AD1145" s="388" t="s">
        <v>195</v>
      </c>
      <c r="AE1145" s="388" t="s">
        <v>195</v>
      </c>
      <c r="AF1145" s="388" t="s">
        <v>195</v>
      </c>
      <c r="AG1145" s="388" t="s">
        <v>195</v>
      </c>
      <c r="AH1145" s="388" t="s">
        <v>195</v>
      </c>
      <c r="AI1145" s="388" t="s">
        <v>4479</v>
      </c>
    </row>
    <row r="1146" spans="1:35" ht="12.75" customHeight="1" x14ac:dyDescent="0.2">
      <c r="A1146" s="397" t="str">
        <f t="shared" si="17"/>
        <v>Ofsted Webpage</v>
      </c>
      <c r="B1146" s="388">
        <v>1236710</v>
      </c>
      <c r="C1146" s="388">
        <v>121367</v>
      </c>
      <c r="D1146" s="388">
        <v>10031331</v>
      </c>
      <c r="E1146" s="388" t="s">
        <v>5478</v>
      </c>
      <c r="F1146" s="388" t="s">
        <v>90</v>
      </c>
      <c r="G1146" s="388" t="s">
        <v>13</v>
      </c>
      <c r="H1146" s="388" t="s">
        <v>487</v>
      </c>
      <c r="I1146" s="388" t="s">
        <v>92</v>
      </c>
      <c r="J1146" s="388" t="s">
        <v>93</v>
      </c>
      <c r="K1146" s="400" t="s">
        <v>195</v>
      </c>
      <c r="L1146" s="388" t="s">
        <v>195</v>
      </c>
      <c r="M1146" s="403">
        <v>10046806</v>
      </c>
      <c r="N1146" s="388" t="s">
        <v>121</v>
      </c>
      <c r="O1146" s="388" t="s">
        <v>104</v>
      </c>
      <c r="P1146" s="400">
        <v>43291</v>
      </c>
      <c r="Q1146" s="400">
        <v>43293</v>
      </c>
      <c r="R1146" s="400">
        <v>43342</v>
      </c>
      <c r="S1146" s="388">
        <v>4</v>
      </c>
      <c r="T1146" s="388">
        <v>4</v>
      </c>
      <c r="U1146" s="388">
        <v>4</v>
      </c>
      <c r="V1146" s="388">
        <v>3</v>
      </c>
      <c r="W1146" s="388">
        <v>4</v>
      </c>
      <c r="X1146" s="388" t="s">
        <v>4480</v>
      </c>
      <c r="Y1146" s="401" t="s">
        <v>195</v>
      </c>
      <c r="Z1146" s="388" t="s">
        <v>195</v>
      </c>
      <c r="AA1146" s="388" t="s">
        <v>195</v>
      </c>
      <c r="AB1146" s="388" t="s">
        <v>195</v>
      </c>
      <c r="AC1146" s="388" t="s">
        <v>195</v>
      </c>
      <c r="AD1146" s="388" t="s">
        <v>195</v>
      </c>
      <c r="AE1146" s="388" t="s">
        <v>195</v>
      </c>
      <c r="AF1146" s="388" t="s">
        <v>195</v>
      </c>
      <c r="AG1146" s="388" t="s">
        <v>195</v>
      </c>
      <c r="AH1146" s="388" t="s">
        <v>195</v>
      </c>
      <c r="AI1146" s="388" t="s">
        <v>4479</v>
      </c>
    </row>
    <row r="1147" spans="1:35" ht="12.75" customHeight="1" x14ac:dyDescent="0.2">
      <c r="A1147" s="397" t="str">
        <f t="shared" si="17"/>
        <v>Ofsted Webpage</v>
      </c>
      <c r="B1147" s="388">
        <v>1236712</v>
      </c>
      <c r="C1147" s="388">
        <v>121258</v>
      </c>
      <c r="D1147" s="388">
        <v>10023898</v>
      </c>
      <c r="E1147" s="388" t="s">
        <v>5479</v>
      </c>
      <c r="F1147" s="388" t="s">
        <v>90</v>
      </c>
      <c r="G1147" s="388" t="s">
        <v>13</v>
      </c>
      <c r="H1147" s="388" t="s">
        <v>160</v>
      </c>
      <c r="I1147" s="388" t="s">
        <v>161</v>
      </c>
      <c r="J1147" s="388" t="s">
        <v>161</v>
      </c>
      <c r="K1147" s="400" t="s">
        <v>195</v>
      </c>
      <c r="L1147" s="388" t="s">
        <v>195</v>
      </c>
      <c r="M1147" s="403" t="s">
        <v>195</v>
      </c>
      <c r="N1147" s="388" t="s">
        <v>195</v>
      </c>
      <c r="O1147" s="388" t="s">
        <v>195</v>
      </c>
      <c r="P1147" s="400" t="s">
        <v>195</v>
      </c>
      <c r="Q1147" s="400" t="s">
        <v>195</v>
      </c>
      <c r="R1147" s="400" t="s">
        <v>195</v>
      </c>
      <c r="S1147" s="388" t="s">
        <v>195</v>
      </c>
      <c r="T1147" s="388" t="s">
        <v>195</v>
      </c>
      <c r="U1147" s="388" t="s">
        <v>195</v>
      </c>
      <c r="V1147" s="388" t="s">
        <v>195</v>
      </c>
      <c r="W1147" s="388" t="s">
        <v>195</v>
      </c>
      <c r="X1147" s="388" t="s">
        <v>195</v>
      </c>
      <c r="Y1147" s="401" t="s">
        <v>195</v>
      </c>
      <c r="Z1147" s="388" t="s">
        <v>195</v>
      </c>
      <c r="AA1147" s="388" t="s">
        <v>195</v>
      </c>
      <c r="AB1147" s="388" t="s">
        <v>195</v>
      </c>
      <c r="AC1147" s="388" t="s">
        <v>195</v>
      </c>
      <c r="AD1147" s="388" t="s">
        <v>195</v>
      </c>
      <c r="AE1147" s="388" t="s">
        <v>195</v>
      </c>
      <c r="AF1147" s="388" t="s">
        <v>195</v>
      </c>
      <c r="AG1147" s="388" t="s">
        <v>195</v>
      </c>
      <c r="AH1147" s="388" t="s">
        <v>195</v>
      </c>
      <c r="AI1147" s="388" t="s">
        <v>195</v>
      </c>
    </row>
    <row r="1148" spans="1:35" ht="12.75" customHeight="1" x14ac:dyDescent="0.2">
      <c r="A1148" s="397" t="str">
        <f t="shared" si="17"/>
        <v>Ofsted Webpage</v>
      </c>
      <c r="B1148" s="388">
        <v>1236778</v>
      </c>
      <c r="C1148" s="388">
        <v>116164</v>
      </c>
      <c r="D1148" s="388">
        <v>10001189</v>
      </c>
      <c r="E1148" s="388" t="s">
        <v>3976</v>
      </c>
      <c r="F1148" s="388" t="s">
        <v>231</v>
      </c>
      <c r="G1148" s="388" t="s">
        <v>27</v>
      </c>
      <c r="H1148" s="388" t="s">
        <v>1080</v>
      </c>
      <c r="I1148" s="388" t="s">
        <v>186</v>
      </c>
      <c r="J1148" s="388" t="s">
        <v>93</v>
      </c>
      <c r="K1148" s="400" t="s">
        <v>195</v>
      </c>
      <c r="L1148" s="388" t="s">
        <v>195</v>
      </c>
      <c r="M1148" s="403">
        <v>10022688</v>
      </c>
      <c r="N1148" s="388" t="s">
        <v>233</v>
      </c>
      <c r="O1148" s="388" t="s">
        <v>104</v>
      </c>
      <c r="P1148" s="400">
        <v>42801</v>
      </c>
      <c r="Q1148" s="400">
        <v>42804</v>
      </c>
      <c r="R1148" s="400">
        <v>42831</v>
      </c>
      <c r="S1148" s="388">
        <v>2</v>
      </c>
      <c r="T1148" s="388">
        <v>2</v>
      </c>
      <c r="U1148" s="388">
        <v>2</v>
      </c>
      <c r="V1148" s="388">
        <v>2</v>
      </c>
      <c r="W1148" s="388">
        <v>2</v>
      </c>
      <c r="X1148" s="388" t="s">
        <v>4480</v>
      </c>
      <c r="Y1148" s="401" t="s">
        <v>195</v>
      </c>
      <c r="Z1148" s="388" t="s">
        <v>195</v>
      </c>
      <c r="AA1148" s="388" t="s">
        <v>195</v>
      </c>
      <c r="AB1148" s="388" t="s">
        <v>195</v>
      </c>
      <c r="AC1148" s="388" t="s">
        <v>195</v>
      </c>
      <c r="AD1148" s="388" t="s">
        <v>195</v>
      </c>
      <c r="AE1148" s="388" t="s">
        <v>195</v>
      </c>
      <c r="AF1148" s="388" t="s">
        <v>195</v>
      </c>
      <c r="AG1148" s="388" t="s">
        <v>195</v>
      </c>
      <c r="AH1148" s="388" t="s">
        <v>195</v>
      </c>
      <c r="AI1148" s="388" t="s">
        <v>4479</v>
      </c>
    </row>
    <row r="1149" spans="1:35" ht="12.75" customHeight="1" x14ac:dyDescent="0.2">
      <c r="A1149" s="397" t="str">
        <f t="shared" si="17"/>
        <v>Ofsted Webpage</v>
      </c>
      <c r="B1149" s="388">
        <v>1236779</v>
      </c>
      <c r="C1149" s="388">
        <v>116322</v>
      </c>
      <c r="D1149" s="388">
        <v>10001648</v>
      </c>
      <c r="E1149" s="388" t="s">
        <v>237</v>
      </c>
      <c r="F1149" s="388" t="s">
        <v>231</v>
      </c>
      <c r="G1149" s="388" t="s">
        <v>27</v>
      </c>
      <c r="H1149" s="388" t="s">
        <v>221</v>
      </c>
      <c r="I1149" s="388" t="s">
        <v>177</v>
      </c>
      <c r="J1149" s="388" t="s">
        <v>177</v>
      </c>
      <c r="K1149" s="400" t="s">
        <v>195</v>
      </c>
      <c r="L1149" s="388" t="s">
        <v>195</v>
      </c>
      <c r="M1149" s="403">
        <v>10022693</v>
      </c>
      <c r="N1149" s="388" t="s">
        <v>233</v>
      </c>
      <c r="O1149" s="388" t="s">
        <v>104</v>
      </c>
      <c r="P1149" s="400">
        <v>42780</v>
      </c>
      <c r="Q1149" s="400">
        <v>42783</v>
      </c>
      <c r="R1149" s="400">
        <v>42796</v>
      </c>
      <c r="S1149" s="388">
        <v>2</v>
      </c>
      <c r="T1149" s="388">
        <v>2</v>
      </c>
      <c r="U1149" s="388">
        <v>2</v>
      </c>
      <c r="V1149" s="388">
        <v>2</v>
      </c>
      <c r="W1149" s="388">
        <v>2</v>
      </c>
      <c r="X1149" s="388" t="s">
        <v>4480</v>
      </c>
      <c r="Y1149" s="401" t="s">
        <v>195</v>
      </c>
      <c r="Z1149" s="388" t="s">
        <v>195</v>
      </c>
      <c r="AA1149" s="388" t="s">
        <v>195</v>
      </c>
      <c r="AB1149" s="388" t="s">
        <v>195</v>
      </c>
      <c r="AC1149" s="388" t="s">
        <v>195</v>
      </c>
      <c r="AD1149" s="388" t="s">
        <v>195</v>
      </c>
      <c r="AE1149" s="388" t="s">
        <v>195</v>
      </c>
      <c r="AF1149" s="388" t="s">
        <v>195</v>
      </c>
      <c r="AG1149" s="388" t="s">
        <v>195</v>
      </c>
      <c r="AH1149" s="388" t="s">
        <v>195</v>
      </c>
      <c r="AI1149" s="388" t="s">
        <v>4479</v>
      </c>
    </row>
    <row r="1150" spans="1:35" ht="12.75" customHeight="1" x14ac:dyDescent="0.2">
      <c r="A1150" s="397" t="str">
        <f t="shared" si="17"/>
        <v>Ofsted Webpage</v>
      </c>
      <c r="B1150" s="388">
        <v>1236902</v>
      </c>
      <c r="C1150" s="388">
        <v>131091</v>
      </c>
      <c r="D1150" s="388">
        <v>10032778</v>
      </c>
      <c r="E1150" s="388" t="s">
        <v>4534</v>
      </c>
      <c r="F1150" s="388" t="s">
        <v>90</v>
      </c>
      <c r="G1150" s="388" t="s">
        <v>13</v>
      </c>
      <c r="H1150" s="388" t="s">
        <v>315</v>
      </c>
      <c r="I1150" s="388" t="s">
        <v>161</v>
      </c>
      <c r="J1150" s="388" t="s">
        <v>161</v>
      </c>
      <c r="K1150" s="400" t="s">
        <v>195</v>
      </c>
      <c r="L1150" s="388" t="s">
        <v>195</v>
      </c>
      <c r="M1150" s="403">
        <v>10037424</v>
      </c>
      <c r="N1150" s="388" t="s">
        <v>121</v>
      </c>
      <c r="O1150" s="388" t="s">
        <v>104</v>
      </c>
      <c r="P1150" s="400">
        <v>43270</v>
      </c>
      <c r="Q1150" s="400">
        <v>43273</v>
      </c>
      <c r="R1150" s="400">
        <v>43304</v>
      </c>
      <c r="S1150" s="388">
        <v>3</v>
      </c>
      <c r="T1150" s="388">
        <v>3</v>
      </c>
      <c r="U1150" s="388">
        <v>3</v>
      </c>
      <c r="V1150" s="388">
        <v>3</v>
      </c>
      <c r="W1150" s="388">
        <v>3</v>
      </c>
      <c r="X1150" s="388" t="s">
        <v>4480</v>
      </c>
      <c r="Y1150" s="401" t="s">
        <v>195</v>
      </c>
      <c r="Z1150" s="388" t="s">
        <v>195</v>
      </c>
      <c r="AA1150" s="388" t="s">
        <v>195</v>
      </c>
      <c r="AB1150" s="388" t="s">
        <v>195</v>
      </c>
      <c r="AC1150" s="388" t="s">
        <v>195</v>
      </c>
      <c r="AD1150" s="388" t="s">
        <v>195</v>
      </c>
      <c r="AE1150" s="388" t="s">
        <v>195</v>
      </c>
      <c r="AF1150" s="388" t="s">
        <v>195</v>
      </c>
      <c r="AG1150" s="388" t="s">
        <v>195</v>
      </c>
      <c r="AH1150" s="388" t="s">
        <v>195</v>
      </c>
      <c r="AI1150" s="388" t="s">
        <v>4479</v>
      </c>
    </row>
    <row r="1151" spans="1:35" ht="12.75" customHeight="1" x14ac:dyDescent="0.2">
      <c r="A1151" s="397" t="str">
        <f t="shared" si="17"/>
        <v>Ofsted Webpage</v>
      </c>
      <c r="B1151" s="388">
        <v>1236904</v>
      </c>
      <c r="C1151" s="388">
        <v>131092</v>
      </c>
      <c r="D1151" s="388">
        <v>10021254</v>
      </c>
      <c r="E1151" s="388" t="s">
        <v>4613</v>
      </c>
      <c r="F1151" s="388" t="s">
        <v>90</v>
      </c>
      <c r="G1151" s="388" t="s">
        <v>13</v>
      </c>
      <c r="H1151" s="388" t="s">
        <v>744</v>
      </c>
      <c r="I1151" s="388" t="s">
        <v>115</v>
      </c>
      <c r="J1151" s="388" t="s">
        <v>115</v>
      </c>
      <c r="K1151" s="400" t="s">
        <v>195</v>
      </c>
      <c r="L1151" s="388" t="s">
        <v>195</v>
      </c>
      <c r="M1151" s="403">
        <v>10037425</v>
      </c>
      <c r="N1151" s="388" t="s">
        <v>121</v>
      </c>
      <c r="O1151" s="388" t="s">
        <v>104</v>
      </c>
      <c r="P1151" s="400">
        <v>43074</v>
      </c>
      <c r="Q1151" s="400">
        <v>43076</v>
      </c>
      <c r="R1151" s="400">
        <v>43124</v>
      </c>
      <c r="S1151" s="388">
        <v>3</v>
      </c>
      <c r="T1151" s="388">
        <v>3</v>
      </c>
      <c r="U1151" s="388">
        <v>3</v>
      </c>
      <c r="V1151" s="388">
        <v>2</v>
      </c>
      <c r="W1151" s="388">
        <v>3</v>
      </c>
      <c r="X1151" s="388" t="s">
        <v>4480</v>
      </c>
      <c r="Y1151" s="401" t="s">
        <v>195</v>
      </c>
      <c r="Z1151" s="388" t="s">
        <v>195</v>
      </c>
      <c r="AA1151" s="388" t="s">
        <v>195</v>
      </c>
      <c r="AB1151" s="388" t="s">
        <v>195</v>
      </c>
      <c r="AC1151" s="388" t="s">
        <v>195</v>
      </c>
      <c r="AD1151" s="388" t="s">
        <v>195</v>
      </c>
      <c r="AE1151" s="388" t="s">
        <v>195</v>
      </c>
      <c r="AF1151" s="388" t="s">
        <v>195</v>
      </c>
      <c r="AG1151" s="388" t="s">
        <v>195</v>
      </c>
      <c r="AH1151" s="388" t="s">
        <v>195</v>
      </c>
      <c r="AI1151" s="388" t="s">
        <v>4479</v>
      </c>
    </row>
    <row r="1152" spans="1:35" ht="12.75" customHeight="1" x14ac:dyDescent="0.2">
      <c r="A1152" s="397" t="str">
        <f t="shared" si="17"/>
        <v>Ofsted Webpage</v>
      </c>
      <c r="B1152" s="388">
        <v>1236906</v>
      </c>
      <c r="C1152" s="388">
        <v>125341</v>
      </c>
      <c r="D1152" s="388">
        <v>10028341</v>
      </c>
      <c r="E1152" s="388" t="s">
        <v>5480</v>
      </c>
      <c r="F1152" s="388" t="s">
        <v>90</v>
      </c>
      <c r="G1152" s="388" t="s">
        <v>13</v>
      </c>
      <c r="H1152" s="388" t="s">
        <v>809</v>
      </c>
      <c r="I1152" s="388" t="s">
        <v>155</v>
      </c>
      <c r="J1152" s="388" t="s">
        <v>155</v>
      </c>
      <c r="K1152" s="400" t="s">
        <v>195</v>
      </c>
      <c r="L1152" s="388" t="s">
        <v>195</v>
      </c>
      <c r="M1152" s="403" t="s">
        <v>195</v>
      </c>
      <c r="N1152" s="388" t="s">
        <v>195</v>
      </c>
      <c r="O1152" s="388" t="s">
        <v>195</v>
      </c>
      <c r="P1152" s="400" t="s">
        <v>195</v>
      </c>
      <c r="Q1152" s="400" t="s">
        <v>195</v>
      </c>
      <c r="R1152" s="400" t="s">
        <v>195</v>
      </c>
      <c r="S1152" s="388" t="s">
        <v>195</v>
      </c>
      <c r="T1152" s="388" t="s">
        <v>195</v>
      </c>
      <c r="U1152" s="388" t="s">
        <v>195</v>
      </c>
      <c r="V1152" s="388" t="s">
        <v>195</v>
      </c>
      <c r="W1152" s="388" t="s">
        <v>195</v>
      </c>
      <c r="X1152" s="388" t="s">
        <v>195</v>
      </c>
      <c r="Y1152" s="401" t="s">
        <v>195</v>
      </c>
      <c r="Z1152" s="388" t="s">
        <v>195</v>
      </c>
      <c r="AA1152" s="388" t="s">
        <v>195</v>
      </c>
      <c r="AB1152" s="388" t="s">
        <v>195</v>
      </c>
      <c r="AC1152" s="388" t="s">
        <v>195</v>
      </c>
      <c r="AD1152" s="388" t="s">
        <v>195</v>
      </c>
      <c r="AE1152" s="388" t="s">
        <v>195</v>
      </c>
      <c r="AF1152" s="388" t="s">
        <v>195</v>
      </c>
      <c r="AG1152" s="388" t="s">
        <v>195</v>
      </c>
      <c r="AH1152" s="388" t="s">
        <v>195</v>
      </c>
      <c r="AI1152" s="388" t="s">
        <v>195</v>
      </c>
    </row>
    <row r="1153" spans="1:35" ht="12.75" customHeight="1" x14ac:dyDescent="0.2">
      <c r="A1153" s="397" t="str">
        <f t="shared" si="17"/>
        <v>Ofsted Webpage</v>
      </c>
      <c r="B1153" s="388">
        <v>1236909</v>
      </c>
      <c r="C1153" s="388">
        <v>126279</v>
      </c>
      <c r="D1153" s="388">
        <v>10034279</v>
      </c>
      <c r="E1153" s="388" t="s">
        <v>5481</v>
      </c>
      <c r="F1153" s="388" t="s">
        <v>90</v>
      </c>
      <c r="G1153" s="388" t="s">
        <v>13</v>
      </c>
      <c r="H1153" s="388" t="s">
        <v>683</v>
      </c>
      <c r="I1153" s="388" t="s">
        <v>115</v>
      </c>
      <c r="J1153" s="388" t="s">
        <v>115</v>
      </c>
      <c r="K1153" s="400" t="s">
        <v>195</v>
      </c>
      <c r="L1153" s="388" t="s">
        <v>195</v>
      </c>
      <c r="M1153" s="403" t="s">
        <v>195</v>
      </c>
      <c r="N1153" s="388" t="s">
        <v>195</v>
      </c>
      <c r="O1153" s="388" t="s">
        <v>195</v>
      </c>
      <c r="P1153" s="400" t="s">
        <v>195</v>
      </c>
      <c r="Q1153" s="400" t="s">
        <v>195</v>
      </c>
      <c r="R1153" s="400" t="s">
        <v>195</v>
      </c>
      <c r="S1153" s="388" t="s">
        <v>195</v>
      </c>
      <c r="T1153" s="388" t="s">
        <v>195</v>
      </c>
      <c r="U1153" s="388" t="s">
        <v>195</v>
      </c>
      <c r="V1153" s="388" t="s">
        <v>195</v>
      </c>
      <c r="W1153" s="388" t="s">
        <v>195</v>
      </c>
      <c r="X1153" s="388" t="s">
        <v>195</v>
      </c>
      <c r="Y1153" s="401" t="s">
        <v>195</v>
      </c>
      <c r="Z1153" s="388" t="s">
        <v>195</v>
      </c>
      <c r="AA1153" s="388" t="s">
        <v>195</v>
      </c>
      <c r="AB1153" s="388" t="s">
        <v>195</v>
      </c>
      <c r="AC1153" s="388" t="s">
        <v>195</v>
      </c>
      <c r="AD1153" s="388" t="s">
        <v>195</v>
      </c>
      <c r="AE1153" s="388" t="s">
        <v>195</v>
      </c>
      <c r="AF1153" s="388" t="s">
        <v>195</v>
      </c>
      <c r="AG1153" s="388" t="s">
        <v>195</v>
      </c>
      <c r="AH1153" s="388" t="s">
        <v>195</v>
      </c>
      <c r="AI1153" s="388" t="s">
        <v>195</v>
      </c>
    </row>
    <row r="1154" spans="1:35" ht="12.75" customHeight="1" x14ac:dyDescent="0.2">
      <c r="A1154" s="397" t="str">
        <f t="shared" si="17"/>
        <v>Ofsted Webpage</v>
      </c>
      <c r="B1154" s="388">
        <v>1236911</v>
      </c>
      <c r="C1154" s="388">
        <v>121531</v>
      </c>
      <c r="D1154" s="388">
        <v>10022570</v>
      </c>
      <c r="E1154" s="388" t="s">
        <v>4599</v>
      </c>
      <c r="F1154" s="388" t="s">
        <v>90</v>
      </c>
      <c r="G1154" s="388" t="s">
        <v>13</v>
      </c>
      <c r="H1154" s="388" t="s">
        <v>1233</v>
      </c>
      <c r="I1154" s="388" t="s">
        <v>115</v>
      </c>
      <c r="J1154" s="388" t="s">
        <v>115</v>
      </c>
      <c r="K1154" s="400" t="s">
        <v>195</v>
      </c>
      <c r="L1154" s="388" t="s">
        <v>195</v>
      </c>
      <c r="M1154" s="403">
        <v>10041178</v>
      </c>
      <c r="N1154" s="388" t="s">
        <v>121</v>
      </c>
      <c r="O1154" s="388" t="s">
        <v>104</v>
      </c>
      <c r="P1154" s="400">
        <v>43150</v>
      </c>
      <c r="Q1154" s="400">
        <v>43153</v>
      </c>
      <c r="R1154" s="400">
        <v>43178</v>
      </c>
      <c r="S1154" s="388">
        <v>3</v>
      </c>
      <c r="T1154" s="388">
        <v>3</v>
      </c>
      <c r="U1154" s="388">
        <v>3</v>
      </c>
      <c r="V1154" s="388">
        <v>2</v>
      </c>
      <c r="W1154" s="388">
        <v>2</v>
      </c>
      <c r="X1154" s="388" t="s">
        <v>4480</v>
      </c>
      <c r="Y1154" s="401" t="s">
        <v>195</v>
      </c>
      <c r="Z1154" s="388" t="s">
        <v>195</v>
      </c>
      <c r="AA1154" s="388" t="s">
        <v>195</v>
      </c>
      <c r="AB1154" s="388" t="s">
        <v>195</v>
      </c>
      <c r="AC1154" s="388" t="s">
        <v>195</v>
      </c>
      <c r="AD1154" s="388" t="s">
        <v>195</v>
      </c>
      <c r="AE1154" s="388" t="s">
        <v>195</v>
      </c>
      <c r="AF1154" s="388" t="s">
        <v>195</v>
      </c>
      <c r="AG1154" s="388" t="s">
        <v>195</v>
      </c>
      <c r="AH1154" s="388" t="s">
        <v>195</v>
      </c>
      <c r="AI1154" s="388" t="s">
        <v>4479</v>
      </c>
    </row>
    <row r="1155" spans="1:35" ht="12.75" customHeight="1" x14ac:dyDescent="0.2">
      <c r="A1155" s="397" t="str">
        <f t="shared" si="17"/>
        <v>Ofsted Webpage</v>
      </c>
      <c r="B1155" s="388">
        <v>1236915</v>
      </c>
      <c r="C1155" s="388">
        <v>132704</v>
      </c>
      <c r="D1155" s="388">
        <v>10045136</v>
      </c>
      <c r="E1155" s="388" t="s">
        <v>4632</v>
      </c>
      <c r="F1155" s="388" t="s">
        <v>90</v>
      </c>
      <c r="G1155" s="388" t="s">
        <v>13</v>
      </c>
      <c r="H1155" s="388" t="s">
        <v>457</v>
      </c>
      <c r="I1155" s="388" t="s">
        <v>115</v>
      </c>
      <c r="J1155" s="388" t="s">
        <v>115</v>
      </c>
      <c r="K1155" s="400" t="s">
        <v>195</v>
      </c>
      <c r="L1155" s="388" t="s">
        <v>195</v>
      </c>
      <c r="M1155" s="403">
        <v>10037426</v>
      </c>
      <c r="N1155" s="388" t="s">
        <v>121</v>
      </c>
      <c r="O1155" s="388" t="s">
        <v>104</v>
      </c>
      <c r="P1155" s="400">
        <v>43039</v>
      </c>
      <c r="Q1155" s="400">
        <v>43041</v>
      </c>
      <c r="R1155" s="400">
        <v>43068</v>
      </c>
      <c r="S1155" s="388">
        <v>3</v>
      </c>
      <c r="T1155" s="388">
        <v>3</v>
      </c>
      <c r="U1155" s="388">
        <v>3</v>
      </c>
      <c r="V1155" s="388">
        <v>2</v>
      </c>
      <c r="W1155" s="388">
        <v>3</v>
      </c>
      <c r="X1155" s="388" t="s">
        <v>4480</v>
      </c>
      <c r="Y1155" s="401" t="s">
        <v>195</v>
      </c>
      <c r="Z1155" s="388" t="s">
        <v>195</v>
      </c>
      <c r="AA1155" s="388" t="s">
        <v>195</v>
      </c>
      <c r="AB1155" s="388" t="s">
        <v>195</v>
      </c>
      <c r="AC1155" s="388" t="s">
        <v>195</v>
      </c>
      <c r="AD1155" s="388" t="s">
        <v>195</v>
      </c>
      <c r="AE1155" s="388" t="s">
        <v>195</v>
      </c>
      <c r="AF1155" s="388" t="s">
        <v>195</v>
      </c>
      <c r="AG1155" s="388" t="s">
        <v>195</v>
      </c>
      <c r="AH1155" s="388" t="s">
        <v>195</v>
      </c>
      <c r="AI1155" s="388" t="s">
        <v>4479</v>
      </c>
    </row>
    <row r="1156" spans="1:35" ht="12.75" customHeight="1" x14ac:dyDescent="0.2">
      <c r="A1156" s="397" t="str">
        <f t="shared" si="17"/>
        <v>Ofsted Webpage</v>
      </c>
      <c r="B1156" s="388">
        <v>1236917</v>
      </c>
      <c r="C1156" s="388">
        <v>121340</v>
      </c>
      <c r="D1156" s="388">
        <v>10022567</v>
      </c>
      <c r="E1156" s="388" t="s">
        <v>5482</v>
      </c>
      <c r="F1156" s="388" t="s">
        <v>90</v>
      </c>
      <c r="G1156" s="388" t="s">
        <v>13</v>
      </c>
      <c r="H1156" s="388" t="s">
        <v>299</v>
      </c>
      <c r="I1156" s="388" t="s">
        <v>131</v>
      </c>
      <c r="J1156" s="388" t="s">
        <v>131</v>
      </c>
      <c r="K1156" s="400" t="s">
        <v>195</v>
      </c>
      <c r="L1156" s="388" t="s">
        <v>195</v>
      </c>
      <c r="M1156" s="403" t="s">
        <v>195</v>
      </c>
      <c r="N1156" s="388" t="s">
        <v>195</v>
      </c>
      <c r="O1156" s="388" t="s">
        <v>195</v>
      </c>
      <c r="P1156" s="400" t="s">
        <v>195</v>
      </c>
      <c r="Q1156" s="400" t="s">
        <v>195</v>
      </c>
      <c r="R1156" s="400" t="s">
        <v>195</v>
      </c>
      <c r="S1156" s="388" t="s">
        <v>195</v>
      </c>
      <c r="T1156" s="388" t="s">
        <v>195</v>
      </c>
      <c r="U1156" s="388" t="s">
        <v>195</v>
      </c>
      <c r="V1156" s="388" t="s">
        <v>195</v>
      </c>
      <c r="W1156" s="388" t="s">
        <v>195</v>
      </c>
      <c r="X1156" s="388" t="s">
        <v>195</v>
      </c>
      <c r="Y1156" s="401" t="s">
        <v>195</v>
      </c>
      <c r="Z1156" s="388" t="s">
        <v>195</v>
      </c>
      <c r="AA1156" s="388" t="s">
        <v>195</v>
      </c>
      <c r="AB1156" s="388" t="s">
        <v>195</v>
      </c>
      <c r="AC1156" s="388" t="s">
        <v>195</v>
      </c>
      <c r="AD1156" s="388" t="s">
        <v>195</v>
      </c>
      <c r="AE1156" s="388" t="s">
        <v>195</v>
      </c>
      <c r="AF1156" s="388" t="s">
        <v>195</v>
      </c>
      <c r="AG1156" s="388" t="s">
        <v>195</v>
      </c>
      <c r="AH1156" s="388" t="s">
        <v>195</v>
      </c>
      <c r="AI1156" s="388" t="s">
        <v>195</v>
      </c>
    </row>
    <row r="1157" spans="1:35" ht="12.75" customHeight="1" x14ac:dyDescent="0.2">
      <c r="A1157" s="397" t="str">
        <f t="shared" ref="A1157:A1220" si="18">IF(B1157&lt;&gt;"",HYPERLINK(CONCATENATE("http://reports.ofsted.gov.uk/inspection-reports/find-inspection-report/provider/ELS/",B1157),"Ofsted Webpage"),"")</f>
        <v>Ofsted Webpage</v>
      </c>
      <c r="B1157" s="388">
        <v>1236920</v>
      </c>
      <c r="C1157" s="388">
        <v>121530</v>
      </c>
      <c r="D1157" s="388">
        <v>10028120</v>
      </c>
      <c r="E1157" s="388" t="s">
        <v>5483</v>
      </c>
      <c r="F1157" s="388" t="s">
        <v>90</v>
      </c>
      <c r="G1157" s="388" t="s">
        <v>13</v>
      </c>
      <c r="H1157" s="388" t="s">
        <v>656</v>
      </c>
      <c r="I1157" s="388" t="s">
        <v>115</v>
      </c>
      <c r="J1157" s="388" t="s">
        <v>115</v>
      </c>
      <c r="K1157" s="400" t="s">
        <v>195</v>
      </c>
      <c r="L1157" s="388" t="s">
        <v>195</v>
      </c>
      <c r="M1157" s="403" t="s">
        <v>195</v>
      </c>
      <c r="N1157" s="388" t="s">
        <v>195</v>
      </c>
      <c r="O1157" s="388" t="s">
        <v>195</v>
      </c>
      <c r="P1157" s="400" t="s">
        <v>195</v>
      </c>
      <c r="Q1157" s="400" t="s">
        <v>195</v>
      </c>
      <c r="R1157" s="400" t="s">
        <v>195</v>
      </c>
      <c r="S1157" s="388" t="s">
        <v>195</v>
      </c>
      <c r="T1157" s="388" t="s">
        <v>195</v>
      </c>
      <c r="U1157" s="388" t="s">
        <v>195</v>
      </c>
      <c r="V1157" s="388" t="s">
        <v>195</v>
      </c>
      <c r="W1157" s="388" t="s">
        <v>195</v>
      </c>
      <c r="X1157" s="388" t="s">
        <v>195</v>
      </c>
      <c r="Y1157" s="401" t="s">
        <v>195</v>
      </c>
      <c r="Z1157" s="388" t="s">
        <v>195</v>
      </c>
      <c r="AA1157" s="388" t="s">
        <v>195</v>
      </c>
      <c r="AB1157" s="388" t="s">
        <v>195</v>
      </c>
      <c r="AC1157" s="388" t="s">
        <v>195</v>
      </c>
      <c r="AD1157" s="388" t="s">
        <v>195</v>
      </c>
      <c r="AE1157" s="388" t="s">
        <v>195</v>
      </c>
      <c r="AF1157" s="388" t="s">
        <v>195</v>
      </c>
      <c r="AG1157" s="388" t="s">
        <v>195</v>
      </c>
      <c r="AH1157" s="388" t="s">
        <v>195</v>
      </c>
      <c r="AI1157" s="388" t="s">
        <v>195</v>
      </c>
    </row>
    <row r="1158" spans="1:35" ht="12.75" customHeight="1" x14ac:dyDescent="0.2">
      <c r="A1158" s="397" t="str">
        <f t="shared" si="18"/>
        <v>Ofsted Webpage</v>
      </c>
      <c r="B1158" s="388">
        <v>1236922</v>
      </c>
      <c r="C1158" s="388">
        <v>126183</v>
      </c>
      <c r="D1158" s="388">
        <v>10032683</v>
      </c>
      <c r="E1158" s="388" t="s">
        <v>4510</v>
      </c>
      <c r="F1158" s="388" t="s">
        <v>90</v>
      </c>
      <c r="G1158" s="388" t="s">
        <v>13</v>
      </c>
      <c r="H1158" s="388" t="s">
        <v>440</v>
      </c>
      <c r="I1158" s="388" t="s">
        <v>92</v>
      </c>
      <c r="J1158" s="388" t="s">
        <v>93</v>
      </c>
      <c r="K1158" s="400" t="s">
        <v>195</v>
      </c>
      <c r="L1158" s="388" t="s">
        <v>195</v>
      </c>
      <c r="M1158" s="403">
        <v>10046808</v>
      </c>
      <c r="N1158" s="388" t="s">
        <v>121</v>
      </c>
      <c r="O1158" s="388" t="s">
        <v>104</v>
      </c>
      <c r="P1158" s="400">
        <v>43291</v>
      </c>
      <c r="Q1158" s="400">
        <v>43294</v>
      </c>
      <c r="R1158" s="400">
        <v>43334</v>
      </c>
      <c r="S1158" s="388">
        <v>4</v>
      </c>
      <c r="T1158" s="388">
        <v>4</v>
      </c>
      <c r="U1158" s="388">
        <v>4</v>
      </c>
      <c r="V1158" s="388">
        <v>4</v>
      </c>
      <c r="W1158" s="388">
        <v>4</v>
      </c>
      <c r="X1158" s="388" t="s">
        <v>4511</v>
      </c>
      <c r="Y1158" s="401" t="s">
        <v>195</v>
      </c>
      <c r="Z1158" s="388" t="s">
        <v>195</v>
      </c>
      <c r="AA1158" s="388" t="s">
        <v>195</v>
      </c>
      <c r="AB1158" s="388" t="s">
        <v>195</v>
      </c>
      <c r="AC1158" s="388" t="s">
        <v>195</v>
      </c>
      <c r="AD1158" s="388" t="s">
        <v>195</v>
      </c>
      <c r="AE1158" s="388" t="s">
        <v>195</v>
      </c>
      <c r="AF1158" s="388" t="s">
        <v>195</v>
      </c>
      <c r="AG1158" s="388" t="s">
        <v>195</v>
      </c>
      <c r="AH1158" s="388" t="s">
        <v>195</v>
      </c>
      <c r="AI1158" s="388" t="s">
        <v>4479</v>
      </c>
    </row>
    <row r="1159" spans="1:35" ht="12.75" customHeight="1" x14ac:dyDescent="0.2">
      <c r="A1159" s="397" t="str">
        <f t="shared" si="18"/>
        <v>Ofsted Webpage</v>
      </c>
      <c r="B1159" s="388">
        <v>1236924</v>
      </c>
      <c r="C1159" s="388">
        <v>117373</v>
      </c>
      <c r="D1159" s="388">
        <v>10001298</v>
      </c>
      <c r="E1159" s="388" t="s">
        <v>230</v>
      </c>
      <c r="F1159" s="388" t="s">
        <v>231</v>
      </c>
      <c r="G1159" s="388" t="s">
        <v>27</v>
      </c>
      <c r="H1159" s="388" t="s">
        <v>232</v>
      </c>
      <c r="I1159" s="388" t="s">
        <v>177</v>
      </c>
      <c r="J1159" s="388" t="s">
        <v>177</v>
      </c>
      <c r="K1159" s="400" t="s">
        <v>195</v>
      </c>
      <c r="L1159" s="388" t="s">
        <v>195</v>
      </c>
      <c r="M1159" s="403">
        <v>10022692</v>
      </c>
      <c r="N1159" s="388" t="s">
        <v>233</v>
      </c>
      <c r="O1159" s="388" t="s">
        <v>104</v>
      </c>
      <c r="P1159" s="400">
        <v>42773</v>
      </c>
      <c r="Q1159" s="400">
        <v>42776</v>
      </c>
      <c r="R1159" s="400">
        <v>42797</v>
      </c>
      <c r="S1159" s="388">
        <v>1</v>
      </c>
      <c r="T1159" s="388">
        <v>1</v>
      </c>
      <c r="U1159" s="388">
        <v>2</v>
      </c>
      <c r="V1159" s="388">
        <v>1</v>
      </c>
      <c r="W1159" s="388">
        <v>1</v>
      </c>
      <c r="X1159" s="388" t="s">
        <v>4480</v>
      </c>
      <c r="Y1159" s="401" t="s">
        <v>195</v>
      </c>
      <c r="Z1159" s="388" t="s">
        <v>195</v>
      </c>
      <c r="AA1159" s="388" t="s">
        <v>195</v>
      </c>
      <c r="AB1159" s="388" t="s">
        <v>195</v>
      </c>
      <c r="AC1159" s="388" t="s">
        <v>195</v>
      </c>
      <c r="AD1159" s="388" t="s">
        <v>195</v>
      </c>
      <c r="AE1159" s="388" t="s">
        <v>195</v>
      </c>
      <c r="AF1159" s="388" t="s">
        <v>195</v>
      </c>
      <c r="AG1159" s="388" t="s">
        <v>195</v>
      </c>
      <c r="AH1159" s="388" t="s">
        <v>195</v>
      </c>
      <c r="AI1159" s="388" t="s">
        <v>4479</v>
      </c>
    </row>
    <row r="1160" spans="1:35" ht="12.75" customHeight="1" x14ac:dyDescent="0.2">
      <c r="A1160" s="397" t="str">
        <f t="shared" si="18"/>
        <v>Ofsted Webpage</v>
      </c>
      <c r="B1160" s="388">
        <v>1236925</v>
      </c>
      <c r="C1160" s="388">
        <v>131256</v>
      </c>
      <c r="D1160" s="388">
        <v>10036802</v>
      </c>
      <c r="E1160" s="388" t="s">
        <v>5484</v>
      </c>
      <c r="F1160" s="388" t="s">
        <v>90</v>
      </c>
      <c r="G1160" s="388" t="s">
        <v>13</v>
      </c>
      <c r="H1160" s="388" t="s">
        <v>736</v>
      </c>
      <c r="I1160" s="388" t="s">
        <v>115</v>
      </c>
      <c r="J1160" s="388" t="s">
        <v>115</v>
      </c>
      <c r="K1160" s="400" t="s">
        <v>195</v>
      </c>
      <c r="L1160" s="388" t="s">
        <v>195</v>
      </c>
      <c r="M1160" s="403" t="s">
        <v>195</v>
      </c>
      <c r="N1160" s="388" t="s">
        <v>195</v>
      </c>
      <c r="O1160" s="388" t="s">
        <v>195</v>
      </c>
      <c r="P1160" s="400" t="s">
        <v>195</v>
      </c>
      <c r="Q1160" s="400" t="s">
        <v>195</v>
      </c>
      <c r="R1160" s="400" t="s">
        <v>195</v>
      </c>
      <c r="S1160" s="388" t="s">
        <v>195</v>
      </c>
      <c r="T1160" s="388" t="s">
        <v>195</v>
      </c>
      <c r="U1160" s="388" t="s">
        <v>195</v>
      </c>
      <c r="V1160" s="388" t="s">
        <v>195</v>
      </c>
      <c r="W1160" s="388" t="s">
        <v>195</v>
      </c>
      <c r="X1160" s="388" t="s">
        <v>195</v>
      </c>
      <c r="Y1160" s="401" t="s">
        <v>195</v>
      </c>
      <c r="Z1160" s="388" t="s">
        <v>195</v>
      </c>
      <c r="AA1160" s="388" t="s">
        <v>195</v>
      </c>
      <c r="AB1160" s="388" t="s">
        <v>195</v>
      </c>
      <c r="AC1160" s="388" t="s">
        <v>195</v>
      </c>
      <c r="AD1160" s="388" t="s">
        <v>195</v>
      </c>
      <c r="AE1160" s="388" t="s">
        <v>195</v>
      </c>
      <c r="AF1160" s="388" t="s">
        <v>195</v>
      </c>
      <c r="AG1160" s="388" t="s">
        <v>195</v>
      </c>
      <c r="AH1160" s="388" t="s">
        <v>195</v>
      </c>
      <c r="AI1160" s="388" t="s">
        <v>195</v>
      </c>
    </row>
    <row r="1161" spans="1:35" ht="12.75" customHeight="1" x14ac:dyDescent="0.2">
      <c r="A1161" s="397" t="str">
        <f t="shared" si="18"/>
        <v>Ofsted Webpage</v>
      </c>
      <c r="B1161" s="388">
        <v>1236930</v>
      </c>
      <c r="C1161" s="388">
        <v>117373</v>
      </c>
      <c r="D1161" s="388">
        <v>10001298</v>
      </c>
      <c r="E1161" s="388" t="s">
        <v>317</v>
      </c>
      <c r="F1161" s="388" t="s">
        <v>231</v>
      </c>
      <c r="G1161" s="388" t="s">
        <v>27</v>
      </c>
      <c r="H1161" s="388" t="s">
        <v>232</v>
      </c>
      <c r="I1161" s="388" t="s">
        <v>177</v>
      </c>
      <c r="J1161" s="388" t="s">
        <v>177</v>
      </c>
      <c r="K1161" s="400" t="s">
        <v>195</v>
      </c>
      <c r="L1161" s="388" t="s">
        <v>195</v>
      </c>
      <c r="M1161" s="403">
        <v>10022690</v>
      </c>
      <c r="N1161" s="388" t="s">
        <v>233</v>
      </c>
      <c r="O1161" s="388" t="s">
        <v>104</v>
      </c>
      <c r="P1161" s="400">
        <v>42752</v>
      </c>
      <c r="Q1161" s="400">
        <v>42755</v>
      </c>
      <c r="R1161" s="400">
        <v>42779</v>
      </c>
      <c r="S1161" s="388">
        <v>2</v>
      </c>
      <c r="T1161" s="388">
        <v>2</v>
      </c>
      <c r="U1161" s="388">
        <v>2</v>
      </c>
      <c r="V1161" s="388">
        <v>2</v>
      </c>
      <c r="W1161" s="388">
        <v>2</v>
      </c>
      <c r="X1161" s="388" t="s">
        <v>4480</v>
      </c>
      <c r="Y1161" s="401" t="s">
        <v>195</v>
      </c>
      <c r="Z1161" s="388" t="s">
        <v>195</v>
      </c>
      <c r="AA1161" s="388" t="s">
        <v>195</v>
      </c>
      <c r="AB1161" s="388" t="s">
        <v>195</v>
      </c>
      <c r="AC1161" s="388" t="s">
        <v>195</v>
      </c>
      <c r="AD1161" s="388" t="s">
        <v>195</v>
      </c>
      <c r="AE1161" s="388" t="s">
        <v>195</v>
      </c>
      <c r="AF1161" s="388" t="s">
        <v>195</v>
      </c>
      <c r="AG1161" s="388" t="s">
        <v>195</v>
      </c>
      <c r="AH1161" s="388" t="s">
        <v>195</v>
      </c>
      <c r="AI1161" s="388" t="s">
        <v>4479</v>
      </c>
    </row>
    <row r="1162" spans="1:35" ht="12.75" customHeight="1" x14ac:dyDescent="0.2">
      <c r="A1162" s="397" t="str">
        <f t="shared" si="18"/>
        <v>Ofsted Webpage</v>
      </c>
      <c r="B1162" s="388">
        <v>1236932</v>
      </c>
      <c r="C1162" s="388">
        <v>109219</v>
      </c>
      <c r="D1162" s="388">
        <v>10004177</v>
      </c>
      <c r="E1162" s="388" t="s">
        <v>5485</v>
      </c>
      <c r="F1162" s="388" t="s">
        <v>231</v>
      </c>
      <c r="G1162" s="388" t="s">
        <v>27</v>
      </c>
      <c r="H1162" s="388" t="s">
        <v>266</v>
      </c>
      <c r="I1162" s="388" t="s">
        <v>131</v>
      </c>
      <c r="J1162" s="388" t="s">
        <v>131</v>
      </c>
      <c r="K1162" s="400" t="s">
        <v>195</v>
      </c>
      <c r="L1162" s="388" t="s">
        <v>195</v>
      </c>
      <c r="M1162" s="403">
        <v>10022676</v>
      </c>
      <c r="N1162" s="388" t="s">
        <v>121</v>
      </c>
      <c r="O1162" s="388" t="s">
        <v>104</v>
      </c>
      <c r="P1162" s="400">
        <v>42682</v>
      </c>
      <c r="Q1162" s="400">
        <v>42685</v>
      </c>
      <c r="R1162" s="400">
        <v>42710</v>
      </c>
      <c r="S1162" s="388">
        <v>2</v>
      </c>
      <c r="T1162" s="388">
        <v>2</v>
      </c>
      <c r="U1162" s="388">
        <v>2</v>
      </c>
      <c r="V1162" s="388">
        <v>2</v>
      </c>
      <c r="W1162" s="388">
        <v>2</v>
      </c>
      <c r="X1162" s="388" t="s">
        <v>4480</v>
      </c>
      <c r="Y1162" s="401" t="s">
        <v>195</v>
      </c>
      <c r="Z1162" s="400" t="s">
        <v>195</v>
      </c>
      <c r="AA1162" s="388" t="s">
        <v>195</v>
      </c>
      <c r="AB1162" s="388" t="s">
        <v>195</v>
      </c>
      <c r="AC1162" s="388" t="s">
        <v>195</v>
      </c>
      <c r="AD1162" s="388" t="s">
        <v>195</v>
      </c>
      <c r="AE1162" s="388" t="s">
        <v>195</v>
      </c>
      <c r="AF1162" s="388" t="s">
        <v>195</v>
      </c>
      <c r="AG1162" s="388" t="s">
        <v>195</v>
      </c>
      <c r="AH1162" s="388" t="s">
        <v>195</v>
      </c>
      <c r="AI1162" s="388" t="s">
        <v>4479</v>
      </c>
    </row>
    <row r="1163" spans="1:35" ht="12.75" customHeight="1" x14ac:dyDescent="0.2">
      <c r="A1163" s="397" t="str">
        <f t="shared" si="18"/>
        <v>Ofsted Webpage</v>
      </c>
      <c r="B1163" s="388">
        <v>1236934</v>
      </c>
      <c r="C1163" s="388">
        <v>127211</v>
      </c>
      <c r="D1163" s="388">
        <v>10027211</v>
      </c>
      <c r="E1163" s="388" t="s">
        <v>5486</v>
      </c>
      <c r="F1163" s="388" t="s">
        <v>90</v>
      </c>
      <c r="G1163" s="388" t="s">
        <v>13</v>
      </c>
      <c r="H1163" s="388" t="s">
        <v>108</v>
      </c>
      <c r="I1163" s="388" t="s">
        <v>102</v>
      </c>
      <c r="J1163" s="388" t="s">
        <v>102</v>
      </c>
      <c r="K1163" s="400" t="s">
        <v>195</v>
      </c>
      <c r="L1163" s="388" t="s">
        <v>195</v>
      </c>
      <c r="M1163" s="403" t="s">
        <v>195</v>
      </c>
      <c r="N1163" s="388" t="s">
        <v>195</v>
      </c>
      <c r="O1163" s="388" t="s">
        <v>195</v>
      </c>
      <c r="P1163" s="400" t="s">
        <v>195</v>
      </c>
      <c r="Q1163" s="400" t="s">
        <v>195</v>
      </c>
      <c r="R1163" s="400" t="s">
        <v>195</v>
      </c>
      <c r="S1163" s="388" t="s">
        <v>195</v>
      </c>
      <c r="T1163" s="388" t="s">
        <v>195</v>
      </c>
      <c r="U1163" s="388" t="s">
        <v>195</v>
      </c>
      <c r="V1163" s="388" t="s">
        <v>195</v>
      </c>
      <c r="W1163" s="388" t="s">
        <v>195</v>
      </c>
      <c r="X1163" s="388" t="s">
        <v>195</v>
      </c>
      <c r="Y1163" s="401" t="s">
        <v>195</v>
      </c>
      <c r="Z1163" s="388" t="s">
        <v>195</v>
      </c>
      <c r="AA1163" s="388" t="s">
        <v>195</v>
      </c>
      <c r="AB1163" s="388" t="s">
        <v>195</v>
      </c>
      <c r="AC1163" s="388" t="s">
        <v>195</v>
      </c>
      <c r="AD1163" s="388" t="s">
        <v>195</v>
      </c>
      <c r="AE1163" s="388" t="s">
        <v>195</v>
      </c>
      <c r="AF1163" s="388" t="s">
        <v>195</v>
      </c>
      <c r="AG1163" s="388" t="s">
        <v>195</v>
      </c>
      <c r="AH1163" s="388" t="s">
        <v>195</v>
      </c>
      <c r="AI1163" s="388" t="s">
        <v>195</v>
      </c>
    </row>
    <row r="1164" spans="1:35" ht="12.75" customHeight="1" x14ac:dyDescent="0.2">
      <c r="A1164" s="397" t="str">
        <f t="shared" si="18"/>
        <v>Ofsted Webpage</v>
      </c>
      <c r="B1164" s="388">
        <v>1236935</v>
      </c>
      <c r="C1164" s="388">
        <v>109219</v>
      </c>
      <c r="D1164" s="388">
        <v>10004177</v>
      </c>
      <c r="E1164" s="388" t="s">
        <v>5487</v>
      </c>
      <c r="F1164" s="388" t="s">
        <v>231</v>
      </c>
      <c r="G1164" s="388" t="s">
        <v>27</v>
      </c>
      <c r="H1164" s="388" t="s">
        <v>266</v>
      </c>
      <c r="I1164" s="388" t="s">
        <v>131</v>
      </c>
      <c r="J1164" s="388" t="s">
        <v>131</v>
      </c>
      <c r="K1164" s="400" t="s">
        <v>195</v>
      </c>
      <c r="L1164" s="388" t="s">
        <v>195</v>
      </c>
      <c r="M1164" s="403">
        <v>10022691</v>
      </c>
      <c r="N1164" s="388" t="s">
        <v>233</v>
      </c>
      <c r="O1164" s="388" t="s">
        <v>104</v>
      </c>
      <c r="P1164" s="400">
        <v>42766</v>
      </c>
      <c r="Q1164" s="400">
        <v>42769</v>
      </c>
      <c r="R1164" s="400">
        <v>42790</v>
      </c>
      <c r="S1164" s="388">
        <v>2</v>
      </c>
      <c r="T1164" s="388">
        <v>2</v>
      </c>
      <c r="U1164" s="388">
        <v>2</v>
      </c>
      <c r="V1164" s="388">
        <v>2</v>
      </c>
      <c r="W1164" s="388">
        <v>2</v>
      </c>
      <c r="X1164" s="388" t="s">
        <v>4480</v>
      </c>
      <c r="Y1164" s="401" t="s">
        <v>195</v>
      </c>
      <c r="Z1164" s="400" t="s">
        <v>195</v>
      </c>
      <c r="AA1164" s="400" t="s">
        <v>195</v>
      </c>
      <c r="AB1164" s="388" t="s">
        <v>195</v>
      </c>
      <c r="AC1164" s="388" t="s">
        <v>195</v>
      </c>
      <c r="AD1164" s="388" t="s">
        <v>195</v>
      </c>
      <c r="AE1164" s="388" t="s">
        <v>195</v>
      </c>
      <c r="AF1164" s="388" t="s">
        <v>195</v>
      </c>
      <c r="AG1164" s="388" t="s">
        <v>195</v>
      </c>
      <c r="AH1164" s="388" t="s">
        <v>195</v>
      </c>
      <c r="AI1164" s="388" t="s">
        <v>4479</v>
      </c>
    </row>
    <row r="1165" spans="1:35" ht="12.75" customHeight="1" x14ac:dyDescent="0.2">
      <c r="A1165" s="397" t="str">
        <f t="shared" si="18"/>
        <v>Ofsted Webpage</v>
      </c>
      <c r="B1165" s="388">
        <v>1236937</v>
      </c>
      <c r="C1165" s="388">
        <v>112110</v>
      </c>
      <c r="D1165" s="388">
        <v>10001647</v>
      </c>
      <c r="E1165" s="388" t="s">
        <v>313</v>
      </c>
      <c r="F1165" s="388" t="s">
        <v>231</v>
      </c>
      <c r="G1165" s="388" t="s">
        <v>27</v>
      </c>
      <c r="H1165" s="388" t="s">
        <v>202</v>
      </c>
      <c r="I1165" s="388" t="s">
        <v>152</v>
      </c>
      <c r="J1165" s="388" t="s">
        <v>152</v>
      </c>
      <c r="K1165" s="400" t="s">
        <v>195</v>
      </c>
      <c r="L1165" s="388" t="s">
        <v>195</v>
      </c>
      <c r="M1165" s="403">
        <v>10022686</v>
      </c>
      <c r="N1165" s="388" t="s">
        <v>233</v>
      </c>
      <c r="O1165" s="388" t="s">
        <v>104</v>
      </c>
      <c r="P1165" s="400">
        <v>42745</v>
      </c>
      <c r="Q1165" s="400">
        <v>42748</v>
      </c>
      <c r="R1165" s="400">
        <v>42780</v>
      </c>
      <c r="S1165" s="388">
        <v>2</v>
      </c>
      <c r="T1165" s="388">
        <v>2</v>
      </c>
      <c r="U1165" s="388">
        <v>2</v>
      </c>
      <c r="V1165" s="388">
        <v>2</v>
      </c>
      <c r="W1165" s="388">
        <v>2</v>
      </c>
      <c r="X1165" s="388" t="s">
        <v>4480</v>
      </c>
      <c r="Y1165" s="401" t="s">
        <v>195</v>
      </c>
      <c r="Z1165" s="400" t="s">
        <v>195</v>
      </c>
      <c r="AA1165" s="400" t="s">
        <v>195</v>
      </c>
      <c r="AB1165" s="388" t="s">
        <v>195</v>
      </c>
      <c r="AC1165" s="388" t="s">
        <v>195</v>
      </c>
      <c r="AD1165" s="388" t="s">
        <v>195</v>
      </c>
      <c r="AE1165" s="388" t="s">
        <v>195</v>
      </c>
      <c r="AF1165" s="388" t="s">
        <v>195</v>
      </c>
      <c r="AG1165" s="388" t="s">
        <v>195</v>
      </c>
      <c r="AH1165" s="388" t="s">
        <v>195</v>
      </c>
      <c r="AI1165" s="388" t="s">
        <v>4479</v>
      </c>
    </row>
    <row r="1166" spans="1:35" ht="12.75" customHeight="1" x14ac:dyDescent="0.2">
      <c r="A1166" s="397" t="str">
        <f t="shared" si="18"/>
        <v>Ofsted Webpage</v>
      </c>
      <c r="B1166" s="388">
        <v>1236939</v>
      </c>
      <c r="C1166" s="388">
        <v>126044</v>
      </c>
      <c r="D1166" s="388">
        <v>10034044</v>
      </c>
      <c r="E1166" s="388" t="s">
        <v>5488</v>
      </c>
      <c r="F1166" s="388" t="s">
        <v>90</v>
      </c>
      <c r="G1166" s="388" t="s">
        <v>13</v>
      </c>
      <c r="H1166" s="388" t="s">
        <v>551</v>
      </c>
      <c r="I1166" s="388" t="s">
        <v>115</v>
      </c>
      <c r="J1166" s="388" t="s">
        <v>115</v>
      </c>
      <c r="K1166" s="400" t="s">
        <v>195</v>
      </c>
      <c r="L1166" s="388" t="s">
        <v>195</v>
      </c>
      <c r="M1166" s="403" t="s">
        <v>195</v>
      </c>
      <c r="N1166" s="388" t="s">
        <v>195</v>
      </c>
      <c r="O1166" s="388" t="s">
        <v>195</v>
      </c>
      <c r="P1166" s="400" t="s">
        <v>195</v>
      </c>
      <c r="Q1166" s="400" t="s">
        <v>195</v>
      </c>
      <c r="R1166" s="400" t="s">
        <v>195</v>
      </c>
      <c r="S1166" s="388" t="s">
        <v>195</v>
      </c>
      <c r="T1166" s="388" t="s">
        <v>195</v>
      </c>
      <c r="U1166" s="388" t="s">
        <v>195</v>
      </c>
      <c r="V1166" s="388" t="s">
        <v>195</v>
      </c>
      <c r="W1166" s="388" t="s">
        <v>195</v>
      </c>
      <c r="X1166" s="388" t="s">
        <v>195</v>
      </c>
      <c r="Y1166" s="401" t="s">
        <v>195</v>
      </c>
      <c r="Z1166" s="388" t="s">
        <v>195</v>
      </c>
      <c r="AA1166" s="388" t="s">
        <v>195</v>
      </c>
      <c r="AB1166" s="388" t="s">
        <v>195</v>
      </c>
      <c r="AC1166" s="388" t="s">
        <v>195</v>
      </c>
      <c r="AD1166" s="388" t="s">
        <v>195</v>
      </c>
      <c r="AE1166" s="388" t="s">
        <v>195</v>
      </c>
      <c r="AF1166" s="388" t="s">
        <v>195</v>
      </c>
      <c r="AG1166" s="388" t="s">
        <v>195</v>
      </c>
      <c r="AH1166" s="388" t="s">
        <v>195</v>
      </c>
      <c r="AI1166" s="388" t="s">
        <v>195</v>
      </c>
    </row>
    <row r="1167" spans="1:35" ht="12.75" customHeight="1" x14ac:dyDescent="0.2">
      <c r="A1167" s="397" t="str">
        <f t="shared" si="18"/>
        <v>Ofsted Webpage</v>
      </c>
      <c r="B1167" s="388">
        <v>1236942</v>
      </c>
      <c r="C1167" s="388">
        <v>112110</v>
      </c>
      <c r="D1167" s="388">
        <v>10001647</v>
      </c>
      <c r="E1167" s="388" t="s">
        <v>289</v>
      </c>
      <c r="F1167" s="388" t="s">
        <v>231</v>
      </c>
      <c r="G1167" s="388" t="s">
        <v>27</v>
      </c>
      <c r="H1167" s="388" t="s">
        <v>202</v>
      </c>
      <c r="I1167" s="388" t="s">
        <v>152</v>
      </c>
      <c r="J1167" s="388" t="s">
        <v>152</v>
      </c>
      <c r="K1167" s="400" t="s">
        <v>195</v>
      </c>
      <c r="L1167" s="388" t="s">
        <v>195</v>
      </c>
      <c r="M1167" s="403">
        <v>10022689</v>
      </c>
      <c r="N1167" s="388" t="s">
        <v>233</v>
      </c>
      <c r="O1167" s="388" t="s">
        <v>104</v>
      </c>
      <c r="P1167" s="400">
        <v>42759</v>
      </c>
      <c r="Q1167" s="400">
        <v>42762</v>
      </c>
      <c r="R1167" s="400">
        <v>42787</v>
      </c>
      <c r="S1167" s="388">
        <v>1</v>
      </c>
      <c r="T1167" s="388">
        <v>1</v>
      </c>
      <c r="U1167" s="388">
        <v>1</v>
      </c>
      <c r="V1167" s="388">
        <v>1</v>
      </c>
      <c r="W1167" s="388">
        <v>1</v>
      </c>
      <c r="X1167" s="388" t="s">
        <v>4480</v>
      </c>
      <c r="Y1167" s="401" t="s">
        <v>195</v>
      </c>
      <c r="Z1167" s="388" t="s">
        <v>195</v>
      </c>
      <c r="AA1167" s="388" t="s">
        <v>195</v>
      </c>
      <c r="AB1167" s="388" t="s">
        <v>195</v>
      </c>
      <c r="AC1167" s="388" t="s">
        <v>195</v>
      </c>
      <c r="AD1167" s="388" t="s">
        <v>195</v>
      </c>
      <c r="AE1167" s="388" t="s">
        <v>195</v>
      </c>
      <c r="AF1167" s="388" t="s">
        <v>195</v>
      </c>
      <c r="AG1167" s="388" t="s">
        <v>195</v>
      </c>
      <c r="AH1167" s="388" t="s">
        <v>195</v>
      </c>
      <c r="AI1167" s="388" t="s">
        <v>4479</v>
      </c>
    </row>
    <row r="1168" spans="1:35" ht="12.75" customHeight="1" x14ac:dyDescent="0.2">
      <c r="A1168" s="397" t="str">
        <f t="shared" si="18"/>
        <v>Ofsted Webpage</v>
      </c>
      <c r="B1168" s="388">
        <v>1236943</v>
      </c>
      <c r="C1168" s="388">
        <v>131497</v>
      </c>
      <c r="D1168" s="388">
        <v>10008455</v>
      </c>
      <c r="E1168" s="388" t="s">
        <v>5489</v>
      </c>
      <c r="F1168" s="388" t="s">
        <v>90</v>
      </c>
      <c r="G1168" s="388" t="s">
        <v>13</v>
      </c>
      <c r="H1168" s="388" t="s">
        <v>216</v>
      </c>
      <c r="I1168" s="388" t="s">
        <v>115</v>
      </c>
      <c r="J1168" s="388" t="s">
        <v>115</v>
      </c>
      <c r="K1168" s="400" t="s">
        <v>195</v>
      </c>
      <c r="L1168" s="388" t="s">
        <v>195</v>
      </c>
      <c r="M1168" s="403" t="s">
        <v>195</v>
      </c>
      <c r="N1168" s="388" t="s">
        <v>195</v>
      </c>
      <c r="O1168" s="388" t="s">
        <v>195</v>
      </c>
      <c r="P1168" s="400" t="s">
        <v>195</v>
      </c>
      <c r="Q1168" s="400" t="s">
        <v>195</v>
      </c>
      <c r="R1168" s="400" t="s">
        <v>195</v>
      </c>
      <c r="S1168" s="388" t="s">
        <v>195</v>
      </c>
      <c r="T1168" s="388" t="s">
        <v>195</v>
      </c>
      <c r="U1168" s="388" t="s">
        <v>195</v>
      </c>
      <c r="V1168" s="388" t="s">
        <v>195</v>
      </c>
      <c r="W1168" s="388" t="s">
        <v>195</v>
      </c>
      <c r="X1168" s="388" t="s">
        <v>195</v>
      </c>
      <c r="Y1168" s="401" t="s">
        <v>195</v>
      </c>
      <c r="Z1168" s="388" t="s">
        <v>195</v>
      </c>
      <c r="AA1168" s="388" t="s">
        <v>195</v>
      </c>
      <c r="AB1168" s="388" t="s">
        <v>195</v>
      </c>
      <c r="AC1168" s="388" t="s">
        <v>195</v>
      </c>
      <c r="AD1168" s="388" t="s">
        <v>195</v>
      </c>
      <c r="AE1168" s="388" t="s">
        <v>195</v>
      </c>
      <c r="AF1168" s="388" t="s">
        <v>195</v>
      </c>
      <c r="AG1168" s="388" t="s">
        <v>195</v>
      </c>
      <c r="AH1168" s="388" t="s">
        <v>195</v>
      </c>
      <c r="AI1168" s="388" t="s">
        <v>195</v>
      </c>
    </row>
    <row r="1169" spans="1:35" ht="12.75" customHeight="1" x14ac:dyDescent="0.2">
      <c r="A1169" s="397" t="str">
        <f t="shared" si="18"/>
        <v>Ofsted Webpage</v>
      </c>
      <c r="B1169" s="388">
        <v>1236946</v>
      </c>
      <c r="C1169" s="388">
        <v>115875</v>
      </c>
      <c r="D1169" s="388">
        <v>10005262</v>
      </c>
      <c r="E1169" s="388" t="s">
        <v>3977</v>
      </c>
      <c r="F1169" s="388" t="s">
        <v>231</v>
      </c>
      <c r="G1169" s="388" t="s">
        <v>27</v>
      </c>
      <c r="H1169" s="388" t="s">
        <v>419</v>
      </c>
      <c r="I1169" s="388" t="s">
        <v>115</v>
      </c>
      <c r="J1169" s="388" t="s">
        <v>115</v>
      </c>
      <c r="K1169" s="400" t="s">
        <v>195</v>
      </c>
      <c r="L1169" s="388" t="s">
        <v>195</v>
      </c>
      <c r="M1169" s="403">
        <v>10022694</v>
      </c>
      <c r="N1169" s="388" t="s">
        <v>233</v>
      </c>
      <c r="O1169" s="388" t="s">
        <v>104</v>
      </c>
      <c r="P1169" s="400">
        <v>42808</v>
      </c>
      <c r="Q1169" s="400">
        <v>42811</v>
      </c>
      <c r="R1169" s="400">
        <v>42838</v>
      </c>
      <c r="S1169" s="388">
        <v>2</v>
      </c>
      <c r="T1169" s="388">
        <v>2</v>
      </c>
      <c r="U1169" s="388">
        <v>2</v>
      </c>
      <c r="V1169" s="388">
        <v>2</v>
      </c>
      <c r="W1169" s="388">
        <v>2</v>
      </c>
      <c r="X1169" s="388" t="s">
        <v>4480</v>
      </c>
      <c r="Y1169" s="401" t="s">
        <v>195</v>
      </c>
      <c r="Z1169" s="388" t="s">
        <v>195</v>
      </c>
      <c r="AA1169" s="388" t="s">
        <v>195</v>
      </c>
      <c r="AB1169" s="388" t="s">
        <v>195</v>
      </c>
      <c r="AC1169" s="388" t="s">
        <v>195</v>
      </c>
      <c r="AD1169" s="388" t="s">
        <v>195</v>
      </c>
      <c r="AE1169" s="388" t="s">
        <v>195</v>
      </c>
      <c r="AF1169" s="388" t="s">
        <v>195</v>
      </c>
      <c r="AG1169" s="388" t="s">
        <v>195</v>
      </c>
      <c r="AH1169" s="388" t="s">
        <v>195</v>
      </c>
      <c r="AI1169" s="388" t="s">
        <v>4479</v>
      </c>
    </row>
    <row r="1170" spans="1:35" ht="12.75" customHeight="1" x14ac:dyDescent="0.2">
      <c r="A1170" s="397" t="str">
        <f t="shared" si="18"/>
        <v>Ofsted Webpage</v>
      </c>
      <c r="B1170" s="388">
        <v>1236949</v>
      </c>
      <c r="C1170" s="388">
        <v>115875</v>
      </c>
      <c r="D1170" s="388">
        <v>10005262</v>
      </c>
      <c r="E1170" s="388" t="s">
        <v>435</v>
      </c>
      <c r="F1170" s="388" t="s">
        <v>231</v>
      </c>
      <c r="G1170" s="388" t="s">
        <v>27</v>
      </c>
      <c r="H1170" s="388" t="s">
        <v>436</v>
      </c>
      <c r="I1170" s="388" t="s">
        <v>155</v>
      </c>
      <c r="J1170" s="388" t="s">
        <v>155</v>
      </c>
      <c r="K1170" s="400" t="s">
        <v>195</v>
      </c>
      <c r="L1170" s="388" t="s">
        <v>195</v>
      </c>
      <c r="M1170" s="403">
        <v>10022679</v>
      </c>
      <c r="N1170" s="388" t="s">
        <v>121</v>
      </c>
      <c r="O1170" s="388" t="s">
        <v>104</v>
      </c>
      <c r="P1170" s="400">
        <v>42703</v>
      </c>
      <c r="Q1170" s="400">
        <v>42706</v>
      </c>
      <c r="R1170" s="400">
        <v>42732</v>
      </c>
      <c r="S1170" s="388">
        <v>2</v>
      </c>
      <c r="T1170" s="388">
        <v>2</v>
      </c>
      <c r="U1170" s="388">
        <v>2</v>
      </c>
      <c r="V1170" s="388">
        <v>2</v>
      </c>
      <c r="W1170" s="388">
        <v>2</v>
      </c>
      <c r="X1170" s="388" t="s">
        <v>4480</v>
      </c>
      <c r="Y1170" s="401" t="s">
        <v>195</v>
      </c>
      <c r="Z1170" s="388" t="s">
        <v>195</v>
      </c>
      <c r="AA1170" s="388" t="s">
        <v>195</v>
      </c>
      <c r="AB1170" s="388" t="s">
        <v>195</v>
      </c>
      <c r="AC1170" s="388" t="s">
        <v>195</v>
      </c>
      <c r="AD1170" s="388" t="s">
        <v>195</v>
      </c>
      <c r="AE1170" s="388" t="s">
        <v>195</v>
      </c>
      <c r="AF1170" s="388" t="s">
        <v>195</v>
      </c>
      <c r="AG1170" s="388" t="s">
        <v>195</v>
      </c>
      <c r="AH1170" s="388" t="s">
        <v>195</v>
      </c>
      <c r="AI1170" s="388" t="s">
        <v>4479</v>
      </c>
    </row>
    <row r="1171" spans="1:35" ht="12.75" customHeight="1" x14ac:dyDescent="0.2">
      <c r="A1171" s="397" t="str">
        <f t="shared" si="18"/>
        <v>Ofsted Webpage</v>
      </c>
      <c r="B1171" s="388">
        <v>1236950</v>
      </c>
      <c r="C1171" s="388">
        <v>126802</v>
      </c>
      <c r="D1171" s="388">
        <v>10030802</v>
      </c>
      <c r="E1171" s="388" t="s">
        <v>5490</v>
      </c>
      <c r="F1171" s="388" t="s">
        <v>90</v>
      </c>
      <c r="G1171" s="388" t="s">
        <v>13</v>
      </c>
      <c r="H1171" s="388" t="s">
        <v>151</v>
      </c>
      <c r="I1171" s="388" t="s">
        <v>152</v>
      </c>
      <c r="J1171" s="388" t="s">
        <v>152</v>
      </c>
      <c r="K1171" s="400" t="s">
        <v>195</v>
      </c>
      <c r="L1171" s="388" t="s">
        <v>195</v>
      </c>
      <c r="M1171" s="403" t="s">
        <v>195</v>
      </c>
      <c r="N1171" s="388" t="s">
        <v>195</v>
      </c>
      <c r="O1171" s="388" t="s">
        <v>195</v>
      </c>
      <c r="P1171" s="400" t="s">
        <v>195</v>
      </c>
      <c r="Q1171" s="400" t="s">
        <v>195</v>
      </c>
      <c r="R1171" s="400" t="s">
        <v>195</v>
      </c>
      <c r="S1171" s="388" t="s">
        <v>195</v>
      </c>
      <c r="T1171" s="388" t="s">
        <v>195</v>
      </c>
      <c r="U1171" s="388" t="s">
        <v>195</v>
      </c>
      <c r="V1171" s="388" t="s">
        <v>195</v>
      </c>
      <c r="W1171" s="388" t="s">
        <v>195</v>
      </c>
      <c r="X1171" s="388" t="s">
        <v>195</v>
      </c>
      <c r="Y1171" s="401" t="s">
        <v>195</v>
      </c>
      <c r="Z1171" s="388" t="s">
        <v>195</v>
      </c>
      <c r="AA1171" s="388" t="s">
        <v>195</v>
      </c>
      <c r="AB1171" s="388" t="s">
        <v>195</v>
      </c>
      <c r="AC1171" s="388" t="s">
        <v>195</v>
      </c>
      <c r="AD1171" s="388" t="s">
        <v>195</v>
      </c>
      <c r="AE1171" s="388" t="s">
        <v>195</v>
      </c>
      <c r="AF1171" s="388" t="s">
        <v>195</v>
      </c>
      <c r="AG1171" s="388" t="s">
        <v>195</v>
      </c>
      <c r="AH1171" s="388" t="s">
        <v>195</v>
      </c>
      <c r="AI1171" s="388" t="s">
        <v>195</v>
      </c>
    </row>
    <row r="1172" spans="1:35" ht="12.75" customHeight="1" x14ac:dyDescent="0.2">
      <c r="A1172" s="397" t="str">
        <f t="shared" si="18"/>
        <v>Ofsted Webpage</v>
      </c>
      <c r="B1172" s="388">
        <v>1236951</v>
      </c>
      <c r="C1172" s="388">
        <v>126281</v>
      </c>
      <c r="D1172" s="388">
        <v>10035281</v>
      </c>
      <c r="E1172" s="388" t="s">
        <v>5491</v>
      </c>
      <c r="F1172" s="388" t="s">
        <v>90</v>
      </c>
      <c r="G1172" s="388" t="s">
        <v>13</v>
      </c>
      <c r="H1172" s="388" t="s">
        <v>374</v>
      </c>
      <c r="I1172" s="388" t="s">
        <v>177</v>
      </c>
      <c r="J1172" s="388" t="s">
        <v>177</v>
      </c>
      <c r="K1172" s="400" t="s">
        <v>195</v>
      </c>
      <c r="L1172" s="388" t="s">
        <v>195</v>
      </c>
      <c r="M1172" s="403" t="s">
        <v>195</v>
      </c>
      <c r="N1172" s="388" t="s">
        <v>195</v>
      </c>
      <c r="O1172" s="388" t="s">
        <v>195</v>
      </c>
      <c r="P1172" s="400" t="s">
        <v>195</v>
      </c>
      <c r="Q1172" s="400" t="s">
        <v>195</v>
      </c>
      <c r="R1172" s="400" t="s">
        <v>195</v>
      </c>
      <c r="S1172" s="388" t="s">
        <v>195</v>
      </c>
      <c r="T1172" s="388" t="s">
        <v>195</v>
      </c>
      <c r="U1172" s="388" t="s">
        <v>195</v>
      </c>
      <c r="V1172" s="388" t="s">
        <v>195</v>
      </c>
      <c r="W1172" s="388" t="s">
        <v>195</v>
      </c>
      <c r="X1172" s="388" t="s">
        <v>195</v>
      </c>
      <c r="Y1172" s="401" t="s">
        <v>195</v>
      </c>
      <c r="Z1172" s="400" t="s">
        <v>195</v>
      </c>
      <c r="AA1172" s="400" t="s">
        <v>195</v>
      </c>
      <c r="AB1172" s="388" t="s">
        <v>195</v>
      </c>
      <c r="AC1172" s="388" t="s">
        <v>195</v>
      </c>
      <c r="AD1172" s="388" t="s">
        <v>195</v>
      </c>
      <c r="AE1172" s="388" t="s">
        <v>195</v>
      </c>
      <c r="AF1172" s="388" t="s">
        <v>195</v>
      </c>
      <c r="AG1172" s="388" t="s">
        <v>195</v>
      </c>
      <c r="AH1172" s="388" t="s">
        <v>195</v>
      </c>
      <c r="AI1172" s="388" t="s">
        <v>195</v>
      </c>
    </row>
    <row r="1173" spans="1:35" ht="12.75" customHeight="1" x14ac:dyDescent="0.2">
      <c r="A1173" s="397" t="str">
        <f t="shared" si="18"/>
        <v>Ofsted Webpage</v>
      </c>
      <c r="B1173" s="388">
        <v>1236952</v>
      </c>
      <c r="C1173" s="388">
        <v>115875</v>
      </c>
      <c r="D1173" s="388">
        <v>10005262</v>
      </c>
      <c r="E1173" s="388" t="s">
        <v>3978</v>
      </c>
      <c r="F1173" s="388" t="s">
        <v>231</v>
      </c>
      <c r="G1173" s="388" t="s">
        <v>27</v>
      </c>
      <c r="H1173" s="388" t="s">
        <v>173</v>
      </c>
      <c r="I1173" s="388" t="s">
        <v>161</v>
      </c>
      <c r="J1173" s="388" t="s">
        <v>161</v>
      </c>
      <c r="K1173" s="400" t="s">
        <v>195</v>
      </c>
      <c r="L1173" s="388" t="s">
        <v>195</v>
      </c>
      <c r="M1173" s="403">
        <v>10022687</v>
      </c>
      <c r="N1173" s="388" t="s">
        <v>233</v>
      </c>
      <c r="O1173" s="388" t="s">
        <v>104</v>
      </c>
      <c r="P1173" s="400">
        <v>42794</v>
      </c>
      <c r="Q1173" s="400">
        <v>42797</v>
      </c>
      <c r="R1173" s="400">
        <v>42831</v>
      </c>
      <c r="S1173" s="388">
        <v>2</v>
      </c>
      <c r="T1173" s="388">
        <v>2</v>
      </c>
      <c r="U1173" s="388">
        <v>2</v>
      </c>
      <c r="V1173" s="388">
        <v>2</v>
      </c>
      <c r="W1173" s="388">
        <v>2</v>
      </c>
      <c r="X1173" s="388" t="s">
        <v>4480</v>
      </c>
      <c r="Y1173" s="401" t="s">
        <v>195</v>
      </c>
      <c r="Z1173" s="400" t="s">
        <v>195</v>
      </c>
      <c r="AA1173" s="400" t="s">
        <v>195</v>
      </c>
      <c r="AB1173" s="388" t="s">
        <v>195</v>
      </c>
      <c r="AC1173" s="388" t="s">
        <v>195</v>
      </c>
      <c r="AD1173" s="388" t="s">
        <v>195</v>
      </c>
      <c r="AE1173" s="388" t="s">
        <v>195</v>
      </c>
      <c r="AF1173" s="388" t="s">
        <v>195</v>
      </c>
      <c r="AG1173" s="388" t="s">
        <v>195</v>
      </c>
      <c r="AH1173" s="388" t="s">
        <v>195</v>
      </c>
      <c r="AI1173" s="388" t="s">
        <v>4479</v>
      </c>
    </row>
    <row r="1174" spans="1:35" ht="12.75" customHeight="1" x14ac:dyDescent="0.2">
      <c r="A1174" s="397" t="str">
        <f t="shared" si="18"/>
        <v>Ofsted Webpage</v>
      </c>
      <c r="B1174" s="388">
        <v>1237097</v>
      </c>
      <c r="C1174" s="388">
        <v>130974</v>
      </c>
      <c r="D1174" s="388">
        <v>10037337</v>
      </c>
      <c r="E1174" s="388" t="s">
        <v>5492</v>
      </c>
      <c r="F1174" s="388" t="s">
        <v>90</v>
      </c>
      <c r="G1174" s="388" t="s">
        <v>13</v>
      </c>
      <c r="H1174" s="388" t="s">
        <v>2935</v>
      </c>
      <c r="I1174" s="388" t="s">
        <v>131</v>
      </c>
      <c r="J1174" s="388" t="s">
        <v>131</v>
      </c>
      <c r="K1174" s="400" t="s">
        <v>195</v>
      </c>
      <c r="L1174" s="388" t="s">
        <v>195</v>
      </c>
      <c r="M1174" s="403" t="s">
        <v>195</v>
      </c>
      <c r="N1174" s="388" t="s">
        <v>195</v>
      </c>
      <c r="O1174" s="388" t="s">
        <v>195</v>
      </c>
      <c r="P1174" s="400" t="s">
        <v>195</v>
      </c>
      <c r="Q1174" s="400" t="s">
        <v>195</v>
      </c>
      <c r="R1174" s="400" t="s">
        <v>195</v>
      </c>
      <c r="S1174" s="388" t="s">
        <v>195</v>
      </c>
      <c r="T1174" s="388" t="s">
        <v>195</v>
      </c>
      <c r="U1174" s="388" t="s">
        <v>195</v>
      </c>
      <c r="V1174" s="388" t="s">
        <v>195</v>
      </c>
      <c r="W1174" s="388" t="s">
        <v>195</v>
      </c>
      <c r="X1174" s="388" t="s">
        <v>195</v>
      </c>
      <c r="Y1174" s="401" t="s">
        <v>195</v>
      </c>
      <c r="Z1174" s="400" t="s">
        <v>195</v>
      </c>
      <c r="AA1174" s="400" t="s">
        <v>195</v>
      </c>
      <c r="AB1174" s="388" t="s">
        <v>195</v>
      </c>
      <c r="AC1174" s="388" t="s">
        <v>195</v>
      </c>
      <c r="AD1174" s="388" t="s">
        <v>195</v>
      </c>
      <c r="AE1174" s="388" t="s">
        <v>195</v>
      </c>
      <c r="AF1174" s="388" t="s">
        <v>195</v>
      </c>
      <c r="AG1174" s="388" t="s">
        <v>195</v>
      </c>
      <c r="AH1174" s="388" t="s">
        <v>195</v>
      </c>
      <c r="AI1174" s="388" t="s">
        <v>195</v>
      </c>
    </row>
    <row r="1175" spans="1:35" ht="12.75" customHeight="1" x14ac:dyDescent="0.2">
      <c r="A1175" s="397" t="str">
        <f t="shared" si="18"/>
        <v>Ofsted Webpage</v>
      </c>
      <c r="B1175" s="388">
        <v>1237099</v>
      </c>
      <c r="C1175" s="388">
        <v>132208</v>
      </c>
      <c r="D1175" s="388">
        <v>10018436</v>
      </c>
      <c r="E1175" s="388" t="s">
        <v>3979</v>
      </c>
      <c r="F1175" s="388" t="s">
        <v>90</v>
      </c>
      <c r="G1175" s="388" t="s">
        <v>13</v>
      </c>
      <c r="H1175" s="388" t="s">
        <v>266</v>
      </c>
      <c r="I1175" s="388" t="s">
        <v>131</v>
      </c>
      <c r="J1175" s="388" t="s">
        <v>131</v>
      </c>
      <c r="K1175" s="400" t="s">
        <v>195</v>
      </c>
      <c r="L1175" s="388" t="s">
        <v>195</v>
      </c>
      <c r="M1175" s="403">
        <v>10022630</v>
      </c>
      <c r="N1175" s="388" t="s">
        <v>121</v>
      </c>
      <c r="O1175" s="388" t="s">
        <v>104</v>
      </c>
      <c r="P1175" s="400">
        <v>42809</v>
      </c>
      <c r="Q1175" s="400">
        <v>42811</v>
      </c>
      <c r="R1175" s="400">
        <v>42851</v>
      </c>
      <c r="S1175" s="404">
        <v>3</v>
      </c>
      <c r="T1175" s="404">
        <v>3</v>
      </c>
      <c r="U1175" s="404">
        <v>3</v>
      </c>
      <c r="V1175" s="404">
        <v>3</v>
      </c>
      <c r="W1175" s="404">
        <v>3</v>
      </c>
      <c r="X1175" s="404" t="s">
        <v>4480</v>
      </c>
      <c r="Y1175" s="403" t="s">
        <v>195</v>
      </c>
      <c r="Z1175" s="388" t="s">
        <v>195</v>
      </c>
      <c r="AA1175" s="400" t="s">
        <v>195</v>
      </c>
      <c r="AB1175" s="388" t="s">
        <v>195</v>
      </c>
      <c r="AC1175" s="388" t="s">
        <v>195</v>
      </c>
      <c r="AD1175" s="388" t="s">
        <v>195</v>
      </c>
      <c r="AE1175" s="388" t="s">
        <v>195</v>
      </c>
      <c r="AF1175" s="388" t="s">
        <v>195</v>
      </c>
      <c r="AG1175" s="388" t="s">
        <v>195</v>
      </c>
      <c r="AH1175" s="388" t="s">
        <v>195</v>
      </c>
      <c r="AI1175" s="388" t="s">
        <v>4479</v>
      </c>
    </row>
    <row r="1176" spans="1:35" ht="12.75" customHeight="1" x14ac:dyDescent="0.2">
      <c r="A1176" s="397" t="str">
        <f t="shared" si="18"/>
        <v>Ofsted Webpage</v>
      </c>
      <c r="B1176" s="388">
        <v>1237100</v>
      </c>
      <c r="C1176" s="388">
        <v>128308</v>
      </c>
      <c r="D1176" s="388">
        <v>10037345</v>
      </c>
      <c r="E1176" s="388" t="s">
        <v>5493</v>
      </c>
      <c r="F1176" s="388" t="s">
        <v>90</v>
      </c>
      <c r="G1176" s="388" t="s">
        <v>13</v>
      </c>
      <c r="H1176" s="388" t="s">
        <v>248</v>
      </c>
      <c r="I1176" s="388" t="s">
        <v>115</v>
      </c>
      <c r="J1176" s="388" t="s">
        <v>115</v>
      </c>
      <c r="K1176" s="400" t="s">
        <v>195</v>
      </c>
      <c r="L1176" s="388" t="s">
        <v>195</v>
      </c>
      <c r="M1176" s="403" t="s">
        <v>195</v>
      </c>
      <c r="N1176" s="388" t="s">
        <v>195</v>
      </c>
      <c r="O1176" s="388" t="s">
        <v>195</v>
      </c>
      <c r="P1176" s="400" t="s">
        <v>195</v>
      </c>
      <c r="Q1176" s="400" t="s">
        <v>195</v>
      </c>
      <c r="R1176" s="400" t="s">
        <v>195</v>
      </c>
      <c r="S1176" s="388" t="s">
        <v>195</v>
      </c>
      <c r="T1176" s="388" t="s">
        <v>195</v>
      </c>
      <c r="U1176" s="388" t="s">
        <v>195</v>
      </c>
      <c r="V1176" s="388" t="s">
        <v>195</v>
      </c>
      <c r="W1176" s="388" t="s">
        <v>195</v>
      </c>
      <c r="X1176" s="388" t="s">
        <v>195</v>
      </c>
      <c r="Y1176" s="401" t="s">
        <v>195</v>
      </c>
      <c r="Z1176" s="388" t="s">
        <v>195</v>
      </c>
      <c r="AA1176" s="388" t="s">
        <v>195</v>
      </c>
      <c r="AB1176" s="388" t="s">
        <v>195</v>
      </c>
      <c r="AC1176" s="388" t="s">
        <v>195</v>
      </c>
      <c r="AD1176" s="388" t="s">
        <v>195</v>
      </c>
      <c r="AE1176" s="388" t="s">
        <v>195</v>
      </c>
      <c r="AF1176" s="388" t="s">
        <v>195</v>
      </c>
      <c r="AG1176" s="388" t="s">
        <v>195</v>
      </c>
      <c r="AH1176" s="388" t="s">
        <v>195</v>
      </c>
      <c r="AI1176" s="388" t="s">
        <v>195</v>
      </c>
    </row>
    <row r="1177" spans="1:35" ht="12.75" customHeight="1" x14ac:dyDescent="0.2">
      <c r="A1177" s="397" t="str">
        <f t="shared" si="18"/>
        <v>Ofsted Webpage</v>
      </c>
      <c r="B1177" s="388">
        <v>1237102</v>
      </c>
      <c r="C1177" s="388">
        <v>121473</v>
      </c>
      <c r="D1177" s="388">
        <v>10025267</v>
      </c>
      <c r="E1177" s="388" t="s">
        <v>5494</v>
      </c>
      <c r="F1177" s="388" t="s">
        <v>90</v>
      </c>
      <c r="G1177" s="388" t="s">
        <v>13</v>
      </c>
      <c r="H1177" s="388" t="s">
        <v>457</v>
      </c>
      <c r="I1177" s="388" t="s">
        <v>115</v>
      </c>
      <c r="J1177" s="388" t="s">
        <v>115</v>
      </c>
      <c r="K1177" s="400" t="s">
        <v>195</v>
      </c>
      <c r="L1177" s="388" t="s">
        <v>195</v>
      </c>
      <c r="M1177" s="403" t="s">
        <v>195</v>
      </c>
      <c r="N1177" s="388" t="s">
        <v>195</v>
      </c>
      <c r="O1177" s="388" t="s">
        <v>195</v>
      </c>
      <c r="P1177" s="400" t="s">
        <v>195</v>
      </c>
      <c r="Q1177" s="400" t="s">
        <v>195</v>
      </c>
      <c r="R1177" s="400" t="s">
        <v>195</v>
      </c>
      <c r="S1177" s="388" t="s">
        <v>195</v>
      </c>
      <c r="T1177" s="388" t="s">
        <v>195</v>
      </c>
      <c r="U1177" s="388" t="s">
        <v>195</v>
      </c>
      <c r="V1177" s="388" t="s">
        <v>195</v>
      </c>
      <c r="W1177" s="388" t="s">
        <v>195</v>
      </c>
      <c r="X1177" s="388" t="s">
        <v>195</v>
      </c>
      <c r="Y1177" s="401" t="s">
        <v>195</v>
      </c>
      <c r="Z1177" s="388" t="s">
        <v>195</v>
      </c>
      <c r="AA1177" s="388" t="s">
        <v>195</v>
      </c>
      <c r="AB1177" s="388" t="s">
        <v>195</v>
      </c>
      <c r="AC1177" s="388" t="s">
        <v>195</v>
      </c>
      <c r="AD1177" s="388" t="s">
        <v>195</v>
      </c>
      <c r="AE1177" s="388" t="s">
        <v>195</v>
      </c>
      <c r="AF1177" s="388" t="s">
        <v>195</v>
      </c>
      <c r="AG1177" s="388" t="s">
        <v>195</v>
      </c>
      <c r="AH1177" s="388" t="s">
        <v>195</v>
      </c>
      <c r="AI1177" s="388" t="s">
        <v>195</v>
      </c>
    </row>
    <row r="1178" spans="1:35" ht="12.75" customHeight="1" x14ac:dyDescent="0.2">
      <c r="A1178" s="397" t="str">
        <f t="shared" si="18"/>
        <v>Ofsted Webpage</v>
      </c>
      <c r="B1178" s="388">
        <v>1237103</v>
      </c>
      <c r="C1178" s="388">
        <v>122643</v>
      </c>
      <c r="D1178" s="388">
        <v>10023871</v>
      </c>
      <c r="E1178" s="388" t="s">
        <v>5495</v>
      </c>
      <c r="F1178" s="388" t="s">
        <v>90</v>
      </c>
      <c r="G1178" s="388" t="s">
        <v>13</v>
      </c>
      <c r="H1178" s="388" t="s">
        <v>167</v>
      </c>
      <c r="I1178" s="388" t="s">
        <v>102</v>
      </c>
      <c r="J1178" s="388" t="s">
        <v>102</v>
      </c>
      <c r="K1178" s="400" t="s">
        <v>195</v>
      </c>
      <c r="L1178" s="388" t="s">
        <v>195</v>
      </c>
      <c r="M1178" s="403" t="s">
        <v>195</v>
      </c>
      <c r="N1178" s="388" t="s">
        <v>195</v>
      </c>
      <c r="O1178" s="388" t="s">
        <v>195</v>
      </c>
      <c r="P1178" s="400" t="s">
        <v>195</v>
      </c>
      <c r="Q1178" s="400" t="s">
        <v>195</v>
      </c>
      <c r="R1178" s="400" t="s">
        <v>195</v>
      </c>
      <c r="S1178" s="388" t="s">
        <v>195</v>
      </c>
      <c r="T1178" s="388" t="s">
        <v>195</v>
      </c>
      <c r="U1178" s="388" t="s">
        <v>195</v>
      </c>
      <c r="V1178" s="388" t="s">
        <v>195</v>
      </c>
      <c r="W1178" s="388" t="s">
        <v>195</v>
      </c>
      <c r="X1178" s="388" t="s">
        <v>195</v>
      </c>
      <c r="Y1178" s="401" t="s">
        <v>195</v>
      </c>
      <c r="Z1178" s="388" t="s">
        <v>195</v>
      </c>
      <c r="AA1178" s="388" t="s">
        <v>195</v>
      </c>
      <c r="AB1178" s="388" t="s">
        <v>195</v>
      </c>
      <c r="AC1178" s="388" t="s">
        <v>195</v>
      </c>
      <c r="AD1178" s="388" t="s">
        <v>195</v>
      </c>
      <c r="AE1178" s="388" t="s">
        <v>195</v>
      </c>
      <c r="AF1178" s="388" t="s">
        <v>195</v>
      </c>
      <c r="AG1178" s="388" t="s">
        <v>195</v>
      </c>
      <c r="AH1178" s="388" t="s">
        <v>195</v>
      </c>
      <c r="AI1178" s="388" t="s">
        <v>195</v>
      </c>
    </row>
    <row r="1179" spans="1:35" ht="12.75" customHeight="1" x14ac:dyDescent="0.2">
      <c r="A1179" s="397" t="str">
        <f t="shared" si="18"/>
        <v>Ofsted Webpage</v>
      </c>
      <c r="B1179" s="388">
        <v>1237111</v>
      </c>
      <c r="C1179" s="388">
        <v>127045</v>
      </c>
      <c r="D1179" s="388">
        <v>10031745</v>
      </c>
      <c r="E1179" s="388" t="s">
        <v>5496</v>
      </c>
      <c r="F1179" s="388" t="s">
        <v>90</v>
      </c>
      <c r="G1179" s="388" t="s">
        <v>13</v>
      </c>
      <c r="H1179" s="388" t="s">
        <v>216</v>
      </c>
      <c r="I1179" s="388" t="s">
        <v>115</v>
      </c>
      <c r="J1179" s="388" t="s">
        <v>115</v>
      </c>
      <c r="K1179" s="400" t="s">
        <v>195</v>
      </c>
      <c r="L1179" s="388" t="s">
        <v>195</v>
      </c>
      <c r="M1179" s="403" t="s">
        <v>195</v>
      </c>
      <c r="N1179" s="388" t="s">
        <v>195</v>
      </c>
      <c r="O1179" s="388" t="s">
        <v>195</v>
      </c>
      <c r="P1179" s="400" t="s">
        <v>195</v>
      </c>
      <c r="Q1179" s="400" t="s">
        <v>195</v>
      </c>
      <c r="R1179" s="400" t="s">
        <v>195</v>
      </c>
      <c r="S1179" s="388" t="s">
        <v>195</v>
      </c>
      <c r="T1179" s="388" t="s">
        <v>195</v>
      </c>
      <c r="U1179" s="388" t="s">
        <v>195</v>
      </c>
      <c r="V1179" s="388" t="s">
        <v>195</v>
      </c>
      <c r="W1179" s="388" t="s">
        <v>195</v>
      </c>
      <c r="X1179" s="388" t="s">
        <v>195</v>
      </c>
      <c r="Y1179" s="401" t="s">
        <v>195</v>
      </c>
      <c r="Z1179" s="388" t="s">
        <v>195</v>
      </c>
      <c r="AA1179" s="388" t="s">
        <v>195</v>
      </c>
      <c r="AB1179" s="388" t="s">
        <v>195</v>
      </c>
      <c r="AC1179" s="388" t="s">
        <v>195</v>
      </c>
      <c r="AD1179" s="388" t="s">
        <v>195</v>
      </c>
      <c r="AE1179" s="388" t="s">
        <v>195</v>
      </c>
      <c r="AF1179" s="388" t="s">
        <v>195</v>
      </c>
      <c r="AG1179" s="388" t="s">
        <v>195</v>
      </c>
      <c r="AH1179" s="388" t="s">
        <v>195</v>
      </c>
      <c r="AI1179" s="388" t="s">
        <v>195</v>
      </c>
    </row>
    <row r="1180" spans="1:35" ht="12.75" customHeight="1" x14ac:dyDescent="0.2">
      <c r="A1180" s="397" t="str">
        <f t="shared" si="18"/>
        <v>Ofsted Webpage</v>
      </c>
      <c r="B1180" s="388">
        <v>1237113</v>
      </c>
      <c r="C1180" s="388">
        <v>126396</v>
      </c>
      <c r="D1180" s="388">
        <v>10032396</v>
      </c>
      <c r="E1180" s="388" t="s">
        <v>4489</v>
      </c>
      <c r="F1180" s="388" t="s">
        <v>90</v>
      </c>
      <c r="G1180" s="388" t="s">
        <v>13</v>
      </c>
      <c r="H1180" s="388" t="s">
        <v>379</v>
      </c>
      <c r="I1180" s="388" t="s">
        <v>186</v>
      </c>
      <c r="J1180" s="388" t="s">
        <v>93</v>
      </c>
      <c r="K1180" s="400" t="s">
        <v>195</v>
      </c>
      <c r="L1180" s="388" t="s">
        <v>195</v>
      </c>
      <c r="M1180" s="403">
        <v>10046809</v>
      </c>
      <c r="N1180" s="388" t="s">
        <v>121</v>
      </c>
      <c r="O1180" s="388" t="s">
        <v>104</v>
      </c>
      <c r="P1180" s="400">
        <v>43319</v>
      </c>
      <c r="Q1180" s="400">
        <v>43322</v>
      </c>
      <c r="R1180" s="400">
        <v>43360</v>
      </c>
      <c r="S1180" s="388">
        <v>3</v>
      </c>
      <c r="T1180" s="388">
        <v>3</v>
      </c>
      <c r="U1180" s="388">
        <v>3</v>
      </c>
      <c r="V1180" s="388">
        <v>3</v>
      </c>
      <c r="W1180" s="388">
        <v>3</v>
      </c>
      <c r="X1180" s="388" t="s">
        <v>4480</v>
      </c>
      <c r="Y1180" s="401" t="s">
        <v>195</v>
      </c>
      <c r="Z1180" s="400" t="s">
        <v>195</v>
      </c>
      <c r="AA1180" s="388" t="s">
        <v>195</v>
      </c>
      <c r="AB1180" s="388" t="s">
        <v>195</v>
      </c>
      <c r="AC1180" s="388" t="s">
        <v>195</v>
      </c>
      <c r="AD1180" s="388" t="s">
        <v>195</v>
      </c>
      <c r="AE1180" s="388" t="s">
        <v>195</v>
      </c>
      <c r="AF1180" s="388" t="s">
        <v>195</v>
      </c>
      <c r="AG1180" s="388" t="s">
        <v>195</v>
      </c>
      <c r="AH1180" s="388" t="s">
        <v>195</v>
      </c>
      <c r="AI1180" s="388" t="s">
        <v>4479</v>
      </c>
    </row>
    <row r="1181" spans="1:35" ht="12.75" customHeight="1" x14ac:dyDescent="0.2">
      <c r="A1181" s="397" t="str">
        <f t="shared" si="18"/>
        <v>Ofsted Webpage</v>
      </c>
      <c r="B1181" s="388">
        <v>1237116</v>
      </c>
      <c r="C1181" s="388">
        <v>121476</v>
      </c>
      <c r="D1181" s="388">
        <v>10035301</v>
      </c>
      <c r="E1181" s="388" t="s">
        <v>5497</v>
      </c>
      <c r="F1181" s="388" t="s">
        <v>90</v>
      </c>
      <c r="G1181" s="388" t="s">
        <v>13</v>
      </c>
      <c r="H1181" s="388" t="s">
        <v>167</v>
      </c>
      <c r="I1181" s="388" t="s">
        <v>102</v>
      </c>
      <c r="J1181" s="388" t="s">
        <v>102</v>
      </c>
      <c r="K1181" s="400" t="s">
        <v>195</v>
      </c>
      <c r="L1181" s="388" t="s">
        <v>195</v>
      </c>
      <c r="M1181" s="403" t="s">
        <v>195</v>
      </c>
      <c r="N1181" s="388" t="s">
        <v>195</v>
      </c>
      <c r="O1181" s="388" t="s">
        <v>195</v>
      </c>
      <c r="P1181" s="400" t="s">
        <v>195</v>
      </c>
      <c r="Q1181" s="400" t="s">
        <v>195</v>
      </c>
      <c r="R1181" s="400" t="s">
        <v>195</v>
      </c>
      <c r="S1181" s="388" t="s">
        <v>195</v>
      </c>
      <c r="T1181" s="388" t="s">
        <v>195</v>
      </c>
      <c r="U1181" s="388" t="s">
        <v>195</v>
      </c>
      <c r="V1181" s="388" t="s">
        <v>195</v>
      </c>
      <c r="W1181" s="388" t="s">
        <v>195</v>
      </c>
      <c r="X1181" s="388" t="s">
        <v>195</v>
      </c>
      <c r="Y1181" s="401" t="s">
        <v>195</v>
      </c>
      <c r="Z1181" s="388" t="s">
        <v>195</v>
      </c>
      <c r="AA1181" s="388" t="s">
        <v>195</v>
      </c>
      <c r="AB1181" s="388" t="s">
        <v>195</v>
      </c>
      <c r="AC1181" s="388" t="s">
        <v>195</v>
      </c>
      <c r="AD1181" s="388" t="s">
        <v>195</v>
      </c>
      <c r="AE1181" s="388" t="s">
        <v>195</v>
      </c>
      <c r="AF1181" s="388" t="s">
        <v>195</v>
      </c>
      <c r="AG1181" s="388" t="s">
        <v>195</v>
      </c>
      <c r="AH1181" s="388" t="s">
        <v>195</v>
      </c>
      <c r="AI1181" s="388" t="s">
        <v>195</v>
      </c>
    </row>
    <row r="1182" spans="1:35" ht="12.75" customHeight="1" x14ac:dyDescent="0.2">
      <c r="A1182" s="397" t="str">
        <f t="shared" si="18"/>
        <v>Ofsted Webpage</v>
      </c>
      <c r="B1182" s="388">
        <v>1237118</v>
      </c>
      <c r="C1182" s="388">
        <v>125133</v>
      </c>
      <c r="D1182" s="388">
        <v>10022133</v>
      </c>
      <c r="E1182" s="388" t="s">
        <v>3980</v>
      </c>
      <c r="F1182" s="388" t="s">
        <v>90</v>
      </c>
      <c r="G1182" s="388" t="s">
        <v>13</v>
      </c>
      <c r="H1182" s="388" t="s">
        <v>395</v>
      </c>
      <c r="I1182" s="388" t="s">
        <v>131</v>
      </c>
      <c r="J1182" s="388" t="s">
        <v>131</v>
      </c>
      <c r="K1182" s="400" t="s">
        <v>195</v>
      </c>
      <c r="L1182" s="388" t="s">
        <v>195</v>
      </c>
      <c r="M1182" s="403">
        <v>10030762</v>
      </c>
      <c r="N1182" s="388" t="s">
        <v>121</v>
      </c>
      <c r="O1182" s="388" t="s">
        <v>104</v>
      </c>
      <c r="P1182" s="400">
        <v>42878</v>
      </c>
      <c r="Q1182" s="400">
        <v>42879</v>
      </c>
      <c r="R1182" s="400">
        <v>42913</v>
      </c>
      <c r="S1182" s="388">
        <v>4</v>
      </c>
      <c r="T1182" s="388">
        <v>4</v>
      </c>
      <c r="U1182" s="388">
        <v>4</v>
      </c>
      <c r="V1182" s="388">
        <v>4</v>
      </c>
      <c r="W1182" s="388">
        <v>4</v>
      </c>
      <c r="X1182" s="388" t="s">
        <v>4480</v>
      </c>
      <c r="Y1182" s="401" t="s">
        <v>195</v>
      </c>
      <c r="Z1182" s="388" t="s">
        <v>195</v>
      </c>
      <c r="AA1182" s="388" t="s">
        <v>195</v>
      </c>
      <c r="AB1182" s="388" t="s">
        <v>195</v>
      </c>
      <c r="AC1182" s="388" t="s">
        <v>195</v>
      </c>
      <c r="AD1182" s="388" t="s">
        <v>195</v>
      </c>
      <c r="AE1182" s="388" t="s">
        <v>195</v>
      </c>
      <c r="AF1182" s="388" t="s">
        <v>195</v>
      </c>
      <c r="AG1182" s="388" t="s">
        <v>195</v>
      </c>
      <c r="AH1182" s="388" t="s">
        <v>195</v>
      </c>
      <c r="AI1182" s="388" t="s">
        <v>4479</v>
      </c>
    </row>
    <row r="1183" spans="1:35" ht="12.75" customHeight="1" x14ac:dyDescent="0.2">
      <c r="A1183" s="397" t="str">
        <f t="shared" si="18"/>
        <v>Ofsted Webpage</v>
      </c>
      <c r="B1183" s="388">
        <v>1237120</v>
      </c>
      <c r="C1183" s="388">
        <v>124608</v>
      </c>
      <c r="D1183" s="388">
        <v>10021303</v>
      </c>
      <c r="E1183" s="388" t="s">
        <v>5498</v>
      </c>
      <c r="F1183" s="388" t="s">
        <v>90</v>
      </c>
      <c r="G1183" s="388" t="s">
        <v>13</v>
      </c>
      <c r="H1183" s="388" t="s">
        <v>1039</v>
      </c>
      <c r="I1183" s="388" t="s">
        <v>92</v>
      </c>
      <c r="J1183" s="388" t="s">
        <v>93</v>
      </c>
      <c r="K1183" s="400" t="s">
        <v>195</v>
      </c>
      <c r="L1183" s="388" t="s">
        <v>195</v>
      </c>
      <c r="M1183" s="403" t="s">
        <v>195</v>
      </c>
      <c r="N1183" s="388" t="s">
        <v>195</v>
      </c>
      <c r="O1183" s="388" t="s">
        <v>195</v>
      </c>
      <c r="P1183" s="400" t="s">
        <v>195</v>
      </c>
      <c r="Q1183" s="400" t="s">
        <v>195</v>
      </c>
      <c r="R1183" s="400" t="s">
        <v>195</v>
      </c>
      <c r="S1183" s="388" t="s">
        <v>195</v>
      </c>
      <c r="T1183" s="388" t="s">
        <v>195</v>
      </c>
      <c r="U1183" s="388" t="s">
        <v>195</v>
      </c>
      <c r="V1183" s="388" t="s">
        <v>195</v>
      </c>
      <c r="W1183" s="388" t="s">
        <v>195</v>
      </c>
      <c r="X1183" s="388" t="s">
        <v>195</v>
      </c>
      <c r="Y1183" s="401" t="s">
        <v>195</v>
      </c>
      <c r="Z1183" s="388" t="s">
        <v>195</v>
      </c>
      <c r="AA1183" s="388" t="s">
        <v>195</v>
      </c>
      <c r="AB1183" s="388" t="s">
        <v>195</v>
      </c>
      <c r="AC1183" s="388" t="s">
        <v>195</v>
      </c>
      <c r="AD1183" s="388" t="s">
        <v>195</v>
      </c>
      <c r="AE1183" s="388" t="s">
        <v>195</v>
      </c>
      <c r="AF1183" s="388" t="s">
        <v>195</v>
      </c>
      <c r="AG1183" s="388" t="s">
        <v>195</v>
      </c>
      <c r="AH1183" s="388" t="s">
        <v>195</v>
      </c>
      <c r="AI1183" s="388" t="s">
        <v>195</v>
      </c>
    </row>
    <row r="1184" spans="1:35" ht="12.75" customHeight="1" x14ac:dyDescent="0.2">
      <c r="A1184" s="397" t="str">
        <f t="shared" si="18"/>
        <v>Ofsted Webpage</v>
      </c>
      <c r="B1184" s="388">
        <v>1237124</v>
      </c>
      <c r="C1184" s="388">
        <v>121577</v>
      </c>
      <c r="D1184" s="388">
        <v>10027803</v>
      </c>
      <c r="E1184" s="388" t="s">
        <v>5499</v>
      </c>
      <c r="F1184" s="388" t="s">
        <v>90</v>
      </c>
      <c r="G1184" s="388" t="s">
        <v>13</v>
      </c>
      <c r="H1184" s="388" t="s">
        <v>216</v>
      </c>
      <c r="I1184" s="388" t="s">
        <v>115</v>
      </c>
      <c r="J1184" s="388" t="s">
        <v>115</v>
      </c>
      <c r="K1184" s="400" t="s">
        <v>195</v>
      </c>
      <c r="L1184" s="388" t="s">
        <v>195</v>
      </c>
      <c r="M1184" s="403" t="s">
        <v>195</v>
      </c>
      <c r="N1184" s="388" t="s">
        <v>195</v>
      </c>
      <c r="O1184" s="388" t="s">
        <v>195</v>
      </c>
      <c r="P1184" s="400" t="s">
        <v>195</v>
      </c>
      <c r="Q1184" s="400" t="s">
        <v>195</v>
      </c>
      <c r="R1184" s="400" t="s">
        <v>195</v>
      </c>
      <c r="S1184" s="388" t="s">
        <v>195</v>
      </c>
      <c r="T1184" s="388" t="s">
        <v>195</v>
      </c>
      <c r="U1184" s="388" t="s">
        <v>195</v>
      </c>
      <c r="V1184" s="388" t="s">
        <v>195</v>
      </c>
      <c r="W1184" s="388" t="s">
        <v>195</v>
      </c>
      <c r="X1184" s="388" t="s">
        <v>195</v>
      </c>
      <c r="Y1184" s="401" t="s">
        <v>195</v>
      </c>
      <c r="Z1184" s="388" t="s">
        <v>195</v>
      </c>
      <c r="AA1184" s="388" t="s">
        <v>195</v>
      </c>
      <c r="AB1184" s="388" t="s">
        <v>195</v>
      </c>
      <c r="AC1184" s="388" t="s">
        <v>195</v>
      </c>
      <c r="AD1184" s="388" t="s">
        <v>195</v>
      </c>
      <c r="AE1184" s="388" t="s">
        <v>195</v>
      </c>
      <c r="AF1184" s="388" t="s">
        <v>195</v>
      </c>
      <c r="AG1184" s="388" t="s">
        <v>195</v>
      </c>
      <c r="AH1184" s="388" t="s">
        <v>195</v>
      </c>
      <c r="AI1184" s="388" t="s">
        <v>195</v>
      </c>
    </row>
    <row r="1185" spans="1:35" ht="12.75" customHeight="1" x14ac:dyDescent="0.2">
      <c r="A1185" s="397" t="str">
        <f t="shared" si="18"/>
        <v>Ofsted Webpage</v>
      </c>
      <c r="B1185" s="388">
        <v>1237126</v>
      </c>
      <c r="C1185" s="388">
        <v>105576</v>
      </c>
      <c r="D1185" s="388">
        <v>10027935</v>
      </c>
      <c r="E1185" s="388" t="s">
        <v>5500</v>
      </c>
      <c r="F1185" s="388" t="s">
        <v>90</v>
      </c>
      <c r="G1185" s="388" t="s">
        <v>13</v>
      </c>
      <c r="H1185" s="388" t="s">
        <v>5501</v>
      </c>
      <c r="I1185" s="388" t="s">
        <v>1101</v>
      </c>
      <c r="J1185" s="388" t="s">
        <v>152</v>
      </c>
      <c r="K1185" s="400" t="s">
        <v>195</v>
      </c>
      <c r="L1185" s="388" t="s">
        <v>195</v>
      </c>
      <c r="M1185" s="403" t="s">
        <v>195</v>
      </c>
      <c r="N1185" s="388" t="s">
        <v>195</v>
      </c>
      <c r="O1185" s="388" t="s">
        <v>195</v>
      </c>
      <c r="P1185" s="400" t="s">
        <v>195</v>
      </c>
      <c r="Q1185" s="400" t="s">
        <v>195</v>
      </c>
      <c r="R1185" s="400" t="s">
        <v>195</v>
      </c>
      <c r="S1185" s="388" t="s">
        <v>195</v>
      </c>
      <c r="T1185" s="388" t="s">
        <v>195</v>
      </c>
      <c r="U1185" s="388" t="s">
        <v>195</v>
      </c>
      <c r="V1185" s="388" t="s">
        <v>195</v>
      </c>
      <c r="W1185" s="388" t="s">
        <v>195</v>
      </c>
      <c r="X1185" s="388" t="s">
        <v>195</v>
      </c>
      <c r="Y1185" s="401" t="s">
        <v>195</v>
      </c>
      <c r="Z1185" s="388" t="s">
        <v>195</v>
      </c>
      <c r="AA1185" s="388" t="s">
        <v>195</v>
      </c>
      <c r="AB1185" s="388" t="s">
        <v>195</v>
      </c>
      <c r="AC1185" s="388" t="s">
        <v>195</v>
      </c>
      <c r="AD1185" s="388" t="s">
        <v>195</v>
      </c>
      <c r="AE1185" s="388" t="s">
        <v>195</v>
      </c>
      <c r="AF1185" s="388" t="s">
        <v>195</v>
      </c>
      <c r="AG1185" s="388" t="s">
        <v>195</v>
      </c>
      <c r="AH1185" s="388" t="s">
        <v>195</v>
      </c>
      <c r="AI1185" s="388" t="s">
        <v>195</v>
      </c>
    </row>
    <row r="1186" spans="1:35" ht="12.75" customHeight="1" x14ac:dyDescent="0.2">
      <c r="A1186" s="397" t="str">
        <f t="shared" si="18"/>
        <v>Ofsted Webpage</v>
      </c>
      <c r="B1186" s="388">
        <v>1237128</v>
      </c>
      <c r="C1186" s="388">
        <v>121402</v>
      </c>
      <c r="D1186" s="388">
        <v>10028094</v>
      </c>
      <c r="E1186" s="388" t="s">
        <v>4627</v>
      </c>
      <c r="F1186" s="388" t="s">
        <v>90</v>
      </c>
      <c r="G1186" s="388" t="s">
        <v>13</v>
      </c>
      <c r="H1186" s="388" t="s">
        <v>1185</v>
      </c>
      <c r="I1186" s="388" t="s">
        <v>92</v>
      </c>
      <c r="J1186" s="388" t="s">
        <v>93</v>
      </c>
      <c r="K1186" s="400" t="s">
        <v>195</v>
      </c>
      <c r="L1186" s="388" t="s">
        <v>195</v>
      </c>
      <c r="M1186" s="403">
        <v>10037428</v>
      </c>
      <c r="N1186" s="388" t="s">
        <v>121</v>
      </c>
      <c r="O1186" s="388" t="s">
        <v>104</v>
      </c>
      <c r="P1186" s="400">
        <v>43040</v>
      </c>
      <c r="Q1186" s="400">
        <v>43042</v>
      </c>
      <c r="R1186" s="400">
        <v>43077</v>
      </c>
      <c r="S1186" s="388">
        <v>3</v>
      </c>
      <c r="T1186" s="388">
        <v>3</v>
      </c>
      <c r="U1186" s="388">
        <v>3</v>
      </c>
      <c r="V1186" s="388">
        <v>3</v>
      </c>
      <c r="W1186" s="388">
        <v>3</v>
      </c>
      <c r="X1186" s="388" t="s">
        <v>4480</v>
      </c>
      <c r="Y1186" s="401" t="s">
        <v>195</v>
      </c>
      <c r="Z1186" s="388" t="s">
        <v>195</v>
      </c>
      <c r="AA1186" s="388" t="s">
        <v>195</v>
      </c>
      <c r="AB1186" s="388" t="s">
        <v>195</v>
      </c>
      <c r="AC1186" s="388" t="s">
        <v>195</v>
      </c>
      <c r="AD1186" s="388" t="s">
        <v>195</v>
      </c>
      <c r="AE1186" s="388" t="s">
        <v>195</v>
      </c>
      <c r="AF1186" s="388" t="s">
        <v>195</v>
      </c>
      <c r="AG1186" s="388" t="s">
        <v>195</v>
      </c>
      <c r="AH1186" s="388" t="s">
        <v>195</v>
      </c>
      <c r="AI1186" s="388" t="s">
        <v>4479</v>
      </c>
    </row>
    <row r="1187" spans="1:35" ht="12.75" customHeight="1" x14ac:dyDescent="0.2">
      <c r="A1187" s="397" t="str">
        <f t="shared" si="18"/>
        <v>Ofsted Webpage</v>
      </c>
      <c r="B1187" s="388">
        <v>1237130</v>
      </c>
      <c r="C1187" s="388">
        <v>126147</v>
      </c>
      <c r="D1187" s="388">
        <v>10032147</v>
      </c>
      <c r="E1187" s="388" t="s">
        <v>5502</v>
      </c>
      <c r="F1187" s="388" t="s">
        <v>90</v>
      </c>
      <c r="G1187" s="388" t="s">
        <v>13</v>
      </c>
      <c r="H1187" s="388" t="s">
        <v>248</v>
      </c>
      <c r="I1187" s="388" t="s">
        <v>115</v>
      </c>
      <c r="J1187" s="388" t="s">
        <v>115</v>
      </c>
      <c r="K1187" s="400" t="s">
        <v>195</v>
      </c>
      <c r="L1187" s="388" t="s">
        <v>195</v>
      </c>
      <c r="M1187" s="403" t="s">
        <v>195</v>
      </c>
      <c r="N1187" s="388" t="s">
        <v>195</v>
      </c>
      <c r="O1187" s="388" t="s">
        <v>195</v>
      </c>
      <c r="P1187" s="400" t="s">
        <v>195</v>
      </c>
      <c r="Q1187" s="400" t="s">
        <v>195</v>
      </c>
      <c r="R1187" s="400" t="s">
        <v>195</v>
      </c>
      <c r="S1187" s="388" t="s">
        <v>195</v>
      </c>
      <c r="T1187" s="388" t="s">
        <v>195</v>
      </c>
      <c r="U1187" s="388" t="s">
        <v>195</v>
      </c>
      <c r="V1187" s="388" t="s">
        <v>195</v>
      </c>
      <c r="W1187" s="388" t="s">
        <v>195</v>
      </c>
      <c r="X1187" s="388" t="s">
        <v>195</v>
      </c>
      <c r="Y1187" s="401" t="s">
        <v>195</v>
      </c>
      <c r="Z1187" s="388" t="s">
        <v>195</v>
      </c>
      <c r="AA1187" s="388" t="s">
        <v>195</v>
      </c>
      <c r="AB1187" s="388" t="s">
        <v>195</v>
      </c>
      <c r="AC1187" s="388" t="s">
        <v>195</v>
      </c>
      <c r="AD1187" s="388" t="s">
        <v>195</v>
      </c>
      <c r="AE1187" s="388" t="s">
        <v>195</v>
      </c>
      <c r="AF1187" s="388" t="s">
        <v>195</v>
      </c>
      <c r="AG1187" s="388" t="s">
        <v>195</v>
      </c>
      <c r="AH1187" s="388" t="s">
        <v>195</v>
      </c>
      <c r="AI1187" s="388" t="s">
        <v>195</v>
      </c>
    </row>
    <row r="1188" spans="1:35" ht="12.75" customHeight="1" x14ac:dyDescent="0.2">
      <c r="A1188" s="397" t="str">
        <f t="shared" si="18"/>
        <v>Ofsted Webpage</v>
      </c>
      <c r="B1188" s="388">
        <v>1237132</v>
      </c>
      <c r="C1188" s="388">
        <v>132209</v>
      </c>
      <c r="D1188" s="388">
        <v>10023492</v>
      </c>
      <c r="E1188" s="388" t="s">
        <v>5503</v>
      </c>
      <c r="F1188" s="388" t="s">
        <v>90</v>
      </c>
      <c r="G1188" s="388" t="s">
        <v>13</v>
      </c>
      <c r="H1188" s="388" t="s">
        <v>260</v>
      </c>
      <c r="I1188" s="388" t="s">
        <v>155</v>
      </c>
      <c r="J1188" s="388" t="s">
        <v>155</v>
      </c>
      <c r="K1188" s="400" t="s">
        <v>195</v>
      </c>
      <c r="L1188" s="388" t="s">
        <v>195</v>
      </c>
      <c r="M1188" s="403" t="s">
        <v>195</v>
      </c>
      <c r="N1188" s="388" t="s">
        <v>195</v>
      </c>
      <c r="O1188" s="388" t="s">
        <v>195</v>
      </c>
      <c r="P1188" s="400" t="s">
        <v>195</v>
      </c>
      <c r="Q1188" s="400" t="s">
        <v>195</v>
      </c>
      <c r="R1188" s="400" t="s">
        <v>195</v>
      </c>
      <c r="S1188" s="388" t="s">
        <v>195</v>
      </c>
      <c r="T1188" s="388" t="s">
        <v>195</v>
      </c>
      <c r="U1188" s="388" t="s">
        <v>195</v>
      </c>
      <c r="V1188" s="388" t="s">
        <v>195</v>
      </c>
      <c r="W1188" s="388" t="s">
        <v>195</v>
      </c>
      <c r="X1188" s="388" t="s">
        <v>195</v>
      </c>
      <c r="Y1188" s="401" t="s">
        <v>195</v>
      </c>
      <c r="Z1188" s="388" t="s">
        <v>195</v>
      </c>
      <c r="AA1188" s="388" t="s">
        <v>195</v>
      </c>
      <c r="AB1188" s="388" t="s">
        <v>195</v>
      </c>
      <c r="AC1188" s="388" t="s">
        <v>195</v>
      </c>
      <c r="AD1188" s="388" t="s">
        <v>195</v>
      </c>
      <c r="AE1188" s="388" t="s">
        <v>195</v>
      </c>
      <c r="AF1188" s="388" t="s">
        <v>195</v>
      </c>
      <c r="AG1188" s="388" t="s">
        <v>195</v>
      </c>
      <c r="AH1188" s="388" t="s">
        <v>195</v>
      </c>
      <c r="AI1188" s="388" t="s">
        <v>195</v>
      </c>
    </row>
    <row r="1189" spans="1:35" ht="12.75" customHeight="1" x14ac:dyDescent="0.2">
      <c r="A1189" s="397" t="str">
        <f t="shared" si="18"/>
        <v>Ofsted Webpage</v>
      </c>
      <c r="B1189" s="388">
        <v>1237135</v>
      </c>
      <c r="C1189" s="388">
        <v>121256</v>
      </c>
      <c r="D1189" s="388">
        <v>10032250</v>
      </c>
      <c r="E1189" s="388" t="s">
        <v>4601</v>
      </c>
      <c r="F1189" s="388" t="s">
        <v>90</v>
      </c>
      <c r="G1189" s="388" t="s">
        <v>13</v>
      </c>
      <c r="H1189" s="388" t="s">
        <v>457</v>
      </c>
      <c r="I1189" s="388" t="s">
        <v>115</v>
      </c>
      <c r="J1189" s="388" t="s">
        <v>115</v>
      </c>
      <c r="K1189" s="400" t="s">
        <v>195</v>
      </c>
      <c r="L1189" s="388" t="s">
        <v>195</v>
      </c>
      <c r="M1189" s="403">
        <v>10041180</v>
      </c>
      <c r="N1189" s="388" t="s">
        <v>121</v>
      </c>
      <c r="O1189" s="388" t="s">
        <v>104</v>
      </c>
      <c r="P1189" s="400">
        <v>43137</v>
      </c>
      <c r="Q1189" s="400">
        <v>43140</v>
      </c>
      <c r="R1189" s="400">
        <v>43174</v>
      </c>
      <c r="S1189" s="388">
        <v>2</v>
      </c>
      <c r="T1189" s="388">
        <v>2</v>
      </c>
      <c r="U1189" s="388">
        <v>2</v>
      </c>
      <c r="V1189" s="388">
        <v>2</v>
      </c>
      <c r="W1189" s="388">
        <v>2</v>
      </c>
      <c r="X1189" s="388" t="s">
        <v>4480</v>
      </c>
      <c r="Y1189" s="401" t="s">
        <v>195</v>
      </c>
      <c r="Z1189" s="388" t="s">
        <v>195</v>
      </c>
      <c r="AA1189" s="388" t="s">
        <v>195</v>
      </c>
      <c r="AB1189" s="388" t="s">
        <v>195</v>
      </c>
      <c r="AC1189" s="388" t="s">
        <v>195</v>
      </c>
      <c r="AD1189" s="388" t="s">
        <v>195</v>
      </c>
      <c r="AE1189" s="388" t="s">
        <v>195</v>
      </c>
      <c r="AF1189" s="388" t="s">
        <v>195</v>
      </c>
      <c r="AG1189" s="388" t="s">
        <v>195</v>
      </c>
      <c r="AH1189" s="388" t="s">
        <v>195</v>
      </c>
      <c r="AI1189" s="388" t="s">
        <v>4479</v>
      </c>
    </row>
    <row r="1190" spans="1:35" ht="12.75" customHeight="1" x14ac:dyDescent="0.2">
      <c r="A1190" s="397" t="str">
        <f t="shared" si="18"/>
        <v>Ofsted Webpage</v>
      </c>
      <c r="B1190" s="388">
        <v>1237137</v>
      </c>
      <c r="C1190" s="388">
        <v>129023</v>
      </c>
      <c r="D1190" s="388">
        <v>10028909</v>
      </c>
      <c r="E1190" s="388" t="s">
        <v>4593</v>
      </c>
      <c r="F1190" s="388" t="s">
        <v>90</v>
      </c>
      <c r="G1190" s="388" t="s">
        <v>13</v>
      </c>
      <c r="H1190" s="388" t="s">
        <v>447</v>
      </c>
      <c r="I1190" s="388" t="s">
        <v>115</v>
      </c>
      <c r="J1190" s="388" t="s">
        <v>115</v>
      </c>
      <c r="K1190" s="400" t="s">
        <v>195</v>
      </c>
      <c r="L1190" s="388" t="s">
        <v>195</v>
      </c>
      <c r="M1190" s="403">
        <v>10041181</v>
      </c>
      <c r="N1190" s="388" t="s">
        <v>121</v>
      </c>
      <c r="O1190" s="388" t="s">
        <v>104</v>
      </c>
      <c r="P1190" s="400">
        <v>43144</v>
      </c>
      <c r="Q1190" s="400">
        <v>43147</v>
      </c>
      <c r="R1190" s="400">
        <v>43188</v>
      </c>
      <c r="S1190" s="388">
        <v>2</v>
      </c>
      <c r="T1190" s="388">
        <v>2</v>
      </c>
      <c r="U1190" s="388">
        <v>2</v>
      </c>
      <c r="V1190" s="388">
        <v>2</v>
      </c>
      <c r="W1190" s="388">
        <v>2</v>
      </c>
      <c r="X1190" s="388" t="s">
        <v>4480</v>
      </c>
      <c r="Y1190" s="401" t="s">
        <v>195</v>
      </c>
      <c r="Z1190" s="388" t="s">
        <v>195</v>
      </c>
      <c r="AA1190" s="388" t="s">
        <v>195</v>
      </c>
      <c r="AB1190" s="388" t="s">
        <v>195</v>
      </c>
      <c r="AC1190" s="388" t="s">
        <v>195</v>
      </c>
      <c r="AD1190" s="388" t="s">
        <v>195</v>
      </c>
      <c r="AE1190" s="388" t="s">
        <v>195</v>
      </c>
      <c r="AF1190" s="388" t="s">
        <v>195</v>
      </c>
      <c r="AG1190" s="388" t="s">
        <v>195</v>
      </c>
      <c r="AH1190" s="388" t="s">
        <v>195</v>
      </c>
      <c r="AI1190" s="388" t="s">
        <v>4479</v>
      </c>
    </row>
    <row r="1191" spans="1:35" ht="12.75" customHeight="1" x14ac:dyDescent="0.2">
      <c r="A1191" s="397" t="str">
        <f t="shared" si="18"/>
        <v>Ofsted Webpage</v>
      </c>
      <c r="B1191" s="388">
        <v>1237139</v>
      </c>
      <c r="C1191" s="388">
        <v>121526</v>
      </c>
      <c r="D1191" s="388">
        <v>10027518</v>
      </c>
      <c r="E1191" s="388" t="s">
        <v>4586</v>
      </c>
      <c r="F1191" s="388" t="s">
        <v>90</v>
      </c>
      <c r="G1191" s="388" t="s">
        <v>13</v>
      </c>
      <c r="H1191" s="388" t="s">
        <v>350</v>
      </c>
      <c r="I1191" s="388" t="s">
        <v>115</v>
      </c>
      <c r="J1191" s="388" t="s">
        <v>115</v>
      </c>
      <c r="K1191" s="400" t="s">
        <v>195</v>
      </c>
      <c r="L1191" s="388" t="s">
        <v>195</v>
      </c>
      <c r="M1191" s="403">
        <v>10041182</v>
      </c>
      <c r="N1191" s="388" t="s">
        <v>121</v>
      </c>
      <c r="O1191" s="388" t="s">
        <v>104</v>
      </c>
      <c r="P1191" s="400">
        <v>43165</v>
      </c>
      <c r="Q1191" s="400">
        <v>43168</v>
      </c>
      <c r="R1191" s="400">
        <v>43207</v>
      </c>
      <c r="S1191" s="388">
        <v>4</v>
      </c>
      <c r="T1191" s="388">
        <v>4</v>
      </c>
      <c r="U1191" s="388">
        <v>4</v>
      </c>
      <c r="V1191" s="388">
        <v>4</v>
      </c>
      <c r="W1191" s="388">
        <v>4</v>
      </c>
      <c r="X1191" s="388" t="s">
        <v>4511</v>
      </c>
      <c r="Y1191" s="401" t="s">
        <v>195</v>
      </c>
      <c r="Z1191" s="388" t="s">
        <v>195</v>
      </c>
      <c r="AA1191" s="388" t="s">
        <v>195</v>
      </c>
      <c r="AB1191" s="388" t="s">
        <v>195</v>
      </c>
      <c r="AC1191" s="388" t="s">
        <v>195</v>
      </c>
      <c r="AD1191" s="388" t="s">
        <v>195</v>
      </c>
      <c r="AE1191" s="388" t="s">
        <v>195</v>
      </c>
      <c r="AF1191" s="388" t="s">
        <v>195</v>
      </c>
      <c r="AG1191" s="388" t="s">
        <v>195</v>
      </c>
      <c r="AH1191" s="388" t="s">
        <v>195</v>
      </c>
      <c r="AI1191" s="388" t="s">
        <v>4479</v>
      </c>
    </row>
    <row r="1192" spans="1:35" ht="12.75" customHeight="1" x14ac:dyDescent="0.2">
      <c r="A1192" s="397" t="str">
        <f t="shared" si="18"/>
        <v>Ofsted Webpage</v>
      </c>
      <c r="B1192" s="388">
        <v>1237195</v>
      </c>
      <c r="C1192" s="388">
        <v>121486</v>
      </c>
      <c r="D1192" s="388">
        <v>10028965</v>
      </c>
      <c r="E1192" s="388" t="s">
        <v>4587</v>
      </c>
      <c r="F1192" s="388" t="s">
        <v>90</v>
      </c>
      <c r="G1192" s="388" t="s">
        <v>13</v>
      </c>
      <c r="H1192" s="388" t="s">
        <v>1242</v>
      </c>
      <c r="I1192" s="388" t="s">
        <v>115</v>
      </c>
      <c r="J1192" s="388" t="s">
        <v>115</v>
      </c>
      <c r="K1192" s="400" t="s">
        <v>195</v>
      </c>
      <c r="L1192" s="388" t="s">
        <v>195</v>
      </c>
      <c r="M1192" s="403">
        <v>10041183</v>
      </c>
      <c r="N1192" s="388" t="s">
        <v>121</v>
      </c>
      <c r="O1192" s="388" t="s">
        <v>104</v>
      </c>
      <c r="P1192" s="400">
        <v>43165</v>
      </c>
      <c r="Q1192" s="400">
        <v>43167</v>
      </c>
      <c r="R1192" s="400">
        <v>43206</v>
      </c>
      <c r="S1192" s="388">
        <v>3</v>
      </c>
      <c r="T1192" s="388">
        <v>3</v>
      </c>
      <c r="U1192" s="388">
        <v>3</v>
      </c>
      <c r="V1192" s="388">
        <v>3</v>
      </c>
      <c r="W1192" s="388">
        <v>3</v>
      </c>
      <c r="X1192" s="388" t="s">
        <v>4480</v>
      </c>
      <c r="Y1192" s="401" t="s">
        <v>195</v>
      </c>
      <c r="Z1192" s="388" t="s">
        <v>195</v>
      </c>
      <c r="AA1192" s="388" t="s">
        <v>195</v>
      </c>
      <c r="AB1192" s="388" t="s">
        <v>195</v>
      </c>
      <c r="AC1192" s="388" t="s">
        <v>195</v>
      </c>
      <c r="AD1192" s="388" t="s">
        <v>195</v>
      </c>
      <c r="AE1192" s="388" t="s">
        <v>195</v>
      </c>
      <c r="AF1192" s="388" t="s">
        <v>195</v>
      </c>
      <c r="AG1192" s="388" t="s">
        <v>195</v>
      </c>
      <c r="AH1192" s="388" t="s">
        <v>195</v>
      </c>
      <c r="AI1192" s="388" t="s">
        <v>4479</v>
      </c>
    </row>
    <row r="1193" spans="1:35" ht="12.75" customHeight="1" x14ac:dyDescent="0.2">
      <c r="A1193" s="397" t="str">
        <f t="shared" si="18"/>
        <v>Ofsted Webpage</v>
      </c>
      <c r="B1193" s="388">
        <v>1237197</v>
      </c>
      <c r="C1193" s="388">
        <v>128077</v>
      </c>
      <c r="D1193" s="388">
        <v>10038077</v>
      </c>
      <c r="E1193" s="388" t="s">
        <v>3981</v>
      </c>
      <c r="F1193" s="388" t="s">
        <v>90</v>
      </c>
      <c r="G1193" s="388" t="s">
        <v>13</v>
      </c>
      <c r="H1193" s="388" t="s">
        <v>228</v>
      </c>
      <c r="I1193" s="388" t="s">
        <v>177</v>
      </c>
      <c r="J1193" s="388" t="s">
        <v>177</v>
      </c>
      <c r="K1193" s="400" t="s">
        <v>195</v>
      </c>
      <c r="L1193" s="388" t="s">
        <v>195</v>
      </c>
      <c r="M1193" s="403">
        <v>10022534</v>
      </c>
      <c r="N1193" s="388" t="s">
        <v>121</v>
      </c>
      <c r="O1193" s="388" t="s">
        <v>104</v>
      </c>
      <c r="P1193" s="400">
        <v>42815</v>
      </c>
      <c r="Q1193" s="400">
        <v>42817</v>
      </c>
      <c r="R1193" s="400">
        <v>42837</v>
      </c>
      <c r="S1193" s="388">
        <v>2</v>
      </c>
      <c r="T1193" s="388">
        <v>2</v>
      </c>
      <c r="U1193" s="388">
        <v>2</v>
      </c>
      <c r="V1193" s="388">
        <v>2</v>
      </c>
      <c r="W1193" s="388">
        <v>2</v>
      </c>
      <c r="X1193" s="388" t="s">
        <v>4480</v>
      </c>
      <c r="Y1193" s="401" t="s">
        <v>195</v>
      </c>
      <c r="Z1193" s="388" t="s">
        <v>195</v>
      </c>
      <c r="AA1193" s="388" t="s">
        <v>195</v>
      </c>
      <c r="AB1193" s="388" t="s">
        <v>195</v>
      </c>
      <c r="AC1193" s="388" t="s">
        <v>195</v>
      </c>
      <c r="AD1193" s="388" t="s">
        <v>195</v>
      </c>
      <c r="AE1193" s="388" t="s">
        <v>195</v>
      </c>
      <c r="AF1193" s="388" t="s">
        <v>195</v>
      </c>
      <c r="AG1193" s="388" t="s">
        <v>195</v>
      </c>
      <c r="AH1193" s="388" t="s">
        <v>195</v>
      </c>
      <c r="AI1193" s="388" t="s">
        <v>4479</v>
      </c>
    </row>
    <row r="1194" spans="1:35" ht="12.75" customHeight="1" x14ac:dyDescent="0.2">
      <c r="A1194" s="397" t="str">
        <f t="shared" si="18"/>
        <v>Ofsted Webpage</v>
      </c>
      <c r="B1194" s="388">
        <v>1237204</v>
      </c>
      <c r="C1194" s="388">
        <v>115088</v>
      </c>
      <c r="D1194" s="388">
        <v>10007706</v>
      </c>
      <c r="E1194" s="388" t="s">
        <v>4644</v>
      </c>
      <c r="F1194" s="388" t="s">
        <v>90</v>
      </c>
      <c r="G1194" s="388" t="s">
        <v>13</v>
      </c>
      <c r="H1194" s="388" t="s">
        <v>1080</v>
      </c>
      <c r="I1194" s="388" t="s">
        <v>186</v>
      </c>
      <c r="J1194" s="388" t="s">
        <v>93</v>
      </c>
      <c r="K1194" s="400" t="s">
        <v>195</v>
      </c>
      <c r="L1194" s="388" t="s">
        <v>195</v>
      </c>
      <c r="M1194" s="403">
        <v>10037429</v>
      </c>
      <c r="N1194" s="388" t="s">
        <v>121</v>
      </c>
      <c r="O1194" s="388" t="s">
        <v>104</v>
      </c>
      <c r="P1194" s="400">
        <v>42998</v>
      </c>
      <c r="Q1194" s="400">
        <v>43000</v>
      </c>
      <c r="R1194" s="400">
        <v>43035</v>
      </c>
      <c r="S1194" s="388">
        <v>4</v>
      </c>
      <c r="T1194" s="388">
        <v>4</v>
      </c>
      <c r="U1194" s="388">
        <v>4</v>
      </c>
      <c r="V1194" s="388">
        <v>4</v>
      </c>
      <c r="W1194" s="388">
        <v>4</v>
      </c>
      <c r="X1194" s="388" t="s">
        <v>4480</v>
      </c>
      <c r="Y1194" s="401" t="s">
        <v>195</v>
      </c>
      <c r="Z1194" s="388" t="s">
        <v>195</v>
      </c>
      <c r="AA1194" s="388" t="s">
        <v>195</v>
      </c>
      <c r="AB1194" s="388" t="s">
        <v>195</v>
      </c>
      <c r="AC1194" s="388" t="s">
        <v>195</v>
      </c>
      <c r="AD1194" s="388" t="s">
        <v>195</v>
      </c>
      <c r="AE1194" s="388" t="s">
        <v>195</v>
      </c>
      <c r="AF1194" s="388" t="s">
        <v>195</v>
      </c>
      <c r="AG1194" s="388" t="s">
        <v>195</v>
      </c>
      <c r="AH1194" s="388" t="s">
        <v>195</v>
      </c>
      <c r="AI1194" s="388" t="s">
        <v>4479</v>
      </c>
    </row>
    <row r="1195" spans="1:35" ht="12.75" customHeight="1" x14ac:dyDescent="0.2">
      <c r="A1195" s="397" t="str">
        <f t="shared" si="18"/>
        <v>Ofsted Webpage</v>
      </c>
      <c r="B1195" s="388">
        <v>1237207</v>
      </c>
      <c r="C1195" s="388">
        <v>121480</v>
      </c>
      <c r="D1195" s="388">
        <v>10024244</v>
      </c>
      <c r="E1195" s="388" t="s">
        <v>5504</v>
      </c>
      <c r="F1195" s="388" t="s">
        <v>90</v>
      </c>
      <c r="G1195" s="388" t="s">
        <v>13</v>
      </c>
      <c r="H1195" s="388" t="s">
        <v>403</v>
      </c>
      <c r="I1195" s="388" t="s">
        <v>115</v>
      </c>
      <c r="J1195" s="388" t="s">
        <v>115</v>
      </c>
      <c r="K1195" s="400" t="s">
        <v>195</v>
      </c>
      <c r="L1195" s="388" t="s">
        <v>195</v>
      </c>
      <c r="M1195" s="403" t="s">
        <v>195</v>
      </c>
      <c r="N1195" s="388" t="s">
        <v>195</v>
      </c>
      <c r="O1195" s="388" t="s">
        <v>195</v>
      </c>
      <c r="P1195" s="400" t="s">
        <v>195</v>
      </c>
      <c r="Q1195" s="400" t="s">
        <v>195</v>
      </c>
      <c r="R1195" s="400" t="s">
        <v>195</v>
      </c>
      <c r="S1195" s="388" t="s">
        <v>195</v>
      </c>
      <c r="T1195" s="388" t="s">
        <v>195</v>
      </c>
      <c r="U1195" s="388" t="s">
        <v>195</v>
      </c>
      <c r="V1195" s="388" t="s">
        <v>195</v>
      </c>
      <c r="W1195" s="388" t="s">
        <v>195</v>
      </c>
      <c r="X1195" s="388" t="s">
        <v>195</v>
      </c>
      <c r="Y1195" s="401" t="s">
        <v>195</v>
      </c>
      <c r="Z1195" s="388" t="s">
        <v>195</v>
      </c>
      <c r="AA1195" s="388" t="s">
        <v>195</v>
      </c>
      <c r="AB1195" s="388" t="s">
        <v>195</v>
      </c>
      <c r="AC1195" s="388" t="s">
        <v>195</v>
      </c>
      <c r="AD1195" s="388" t="s">
        <v>195</v>
      </c>
      <c r="AE1195" s="388" t="s">
        <v>195</v>
      </c>
      <c r="AF1195" s="388" t="s">
        <v>195</v>
      </c>
      <c r="AG1195" s="388" t="s">
        <v>195</v>
      </c>
      <c r="AH1195" s="388" t="s">
        <v>195</v>
      </c>
      <c r="AI1195" s="388" t="s">
        <v>195</v>
      </c>
    </row>
    <row r="1196" spans="1:35" ht="12.75" customHeight="1" x14ac:dyDescent="0.2">
      <c r="A1196" s="397" t="str">
        <f t="shared" si="18"/>
        <v>Ofsted Webpage</v>
      </c>
      <c r="B1196" s="388">
        <v>1237209</v>
      </c>
      <c r="C1196" s="388">
        <v>132207</v>
      </c>
      <c r="D1196" s="388">
        <v>10036255</v>
      </c>
      <c r="E1196" s="388" t="s">
        <v>4560</v>
      </c>
      <c r="F1196" s="388" t="s">
        <v>90</v>
      </c>
      <c r="G1196" s="388" t="s">
        <v>13</v>
      </c>
      <c r="H1196" s="388" t="s">
        <v>656</v>
      </c>
      <c r="I1196" s="388" t="s">
        <v>115</v>
      </c>
      <c r="J1196" s="388" t="s">
        <v>115</v>
      </c>
      <c r="K1196" s="400" t="s">
        <v>195</v>
      </c>
      <c r="L1196" s="388" t="s">
        <v>195</v>
      </c>
      <c r="M1196" s="403">
        <v>10041184</v>
      </c>
      <c r="N1196" s="388" t="s">
        <v>121</v>
      </c>
      <c r="O1196" s="388" t="s">
        <v>104</v>
      </c>
      <c r="P1196" s="400">
        <v>43235</v>
      </c>
      <c r="Q1196" s="400">
        <v>43238</v>
      </c>
      <c r="R1196" s="400">
        <v>43266</v>
      </c>
      <c r="S1196" s="388">
        <v>4</v>
      </c>
      <c r="T1196" s="388">
        <v>4</v>
      </c>
      <c r="U1196" s="388">
        <v>4</v>
      </c>
      <c r="V1196" s="388">
        <v>4</v>
      </c>
      <c r="W1196" s="388">
        <v>4</v>
      </c>
      <c r="X1196" s="388" t="s">
        <v>4511</v>
      </c>
      <c r="Y1196" s="401" t="s">
        <v>195</v>
      </c>
      <c r="Z1196" s="388" t="s">
        <v>195</v>
      </c>
      <c r="AA1196" s="388" t="s">
        <v>195</v>
      </c>
      <c r="AB1196" s="388" t="s">
        <v>195</v>
      </c>
      <c r="AC1196" s="388" t="s">
        <v>195</v>
      </c>
      <c r="AD1196" s="388" t="s">
        <v>195</v>
      </c>
      <c r="AE1196" s="388" t="s">
        <v>195</v>
      </c>
      <c r="AF1196" s="388" t="s">
        <v>195</v>
      </c>
      <c r="AG1196" s="388" t="s">
        <v>195</v>
      </c>
      <c r="AH1196" s="388" t="s">
        <v>195</v>
      </c>
      <c r="AI1196" s="388" t="s">
        <v>4479</v>
      </c>
    </row>
    <row r="1197" spans="1:35" ht="12.75" customHeight="1" x14ac:dyDescent="0.2">
      <c r="A1197" s="397" t="str">
        <f t="shared" si="18"/>
        <v>Ofsted Webpage</v>
      </c>
      <c r="B1197" s="388">
        <v>1237211</v>
      </c>
      <c r="C1197" s="388">
        <v>121301</v>
      </c>
      <c r="D1197" s="388">
        <v>10032052</v>
      </c>
      <c r="E1197" s="388" t="s">
        <v>4611</v>
      </c>
      <c r="F1197" s="388" t="s">
        <v>90</v>
      </c>
      <c r="G1197" s="388" t="s">
        <v>13</v>
      </c>
      <c r="H1197" s="388" t="s">
        <v>278</v>
      </c>
      <c r="I1197" s="388" t="s">
        <v>152</v>
      </c>
      <c r="J1197" s="388" t="s">
        <v>152</v>
      </c>
      <c r="K1197" s="400" t="s">
        <v>195</v>
      </c>
      <c r="L1197" s="388" t="s">
        <v>195</v>
      </c>
      <c r="M1197" s="403">
        <v>10030773</v>
      </c>
      <c r="N1197" s="388" t="s">
        <v>121</v>
      </c>
      <c r="O1197" s="388" t="s">
        <v>104</v>
      </c>
      <c r="P1197" s="400">
        <v>43123</v>
      </c>
      <c r="Q1197" s="400">
        <v>43125</v>
      </c>
      <c r="R1197" s="400">
        <v>43147</v>
      </c>
      <c r="S1197" s="388">
        <v>2</v>
      </c>
      <c r="T1197" s="388">
        <v>2</v>
      </c>
      <c r="U1197" s="388">
        <v>2</v>
      </c>
      <c r="V1197" s="388">
        <v>2</v>
      </c>
      <c r="W1197" s="388">
        <v>2</v>
      </c>
      <c r="X1197" s="388" t="s">
        <v>4480</v>
      </c>
      <c r="Y1197" s="401" t="s">
        <v>195</v>
      </c>
      <c r="Z1197" s="388" t="s">
        <v>195</v>
      </c>
      <c r="AA1197" s="388" t="s">
        <v>195</v>
      </c>
      <c r="AB1197" s="388" t="s">
        <v>195</v>
      </c>
      <c r="AC1197" s="388" t="s">
        <v>195</v>
      </c>
      <c r="AD1197" s="388" t="s">
        <v>195</v>
      </c>
      <c r="AE1197" s="388" t="s">
        <v>195</v>
      </c>
      <c r="AF1197" s="388" t="s">
        <v>195</v>
      </c>
      <c r="AG1197" s="388" t="s">
        <v>195</v>
      </c>
      <c r="AH1197" s="388" t="s">
        <v>195</v>
      </c>
      <c r="AI1197" s="388" t="s">
        <v>4479</v>
      </c>
    </row>
    <row r="1198" spans="1:35" ht="12.75" customHeight="1" x14ac:dyDescent="0.2">
      <c r="A1198" s="397" t="str">
        <f t="shared" si="18"/>
        <v>Ofsted Webpage</v>
      </c>
      <c r="B1198" s="388">
        <v>1237213</v>
      </c>
      <c r="C1198" s="388">
        <v>121244</v>
      </c>
      <c r="D1198" s="388">
        <v>10025964</v>
      </c>
      <c r="E1198" s="388" t="s">
        <v>5505</v>
      </c>
      <c r="F1198" s="388" t="s">
        <v>90</v>
      </c>
      <c r="G1198" s="388" t="s">
        <v>13</v>
      </c>
      <c r="H1198" s="388" t="s">
        <v>729</v>
      </c>
      <c r="I1198" s="388" t="s">
        <v>131</v>
      </c>
      <c r="J1198" s="388" t="s">
        <v>131</v>
      </c>
      <c r="K1198" s="400" t="s">
        <v>195</v>
      </c>
      <c r="L1198" s="388" t="s">
        <v>195</v>
      </c>
      <c r="M1198" s="403" t="s">
        <v>195</v>
      </c>
      <c r="N1198" s="388" t="s">
        <v>195</v>
      </c>
      <c r="O1198" s="388" t="s">
        <v>195</v>
      </c>
      <c r="P1198" s="400" t="s">
        <v>195</v>
      </c>
      <c r="Q1198" s="400" t="s">
        <v>195</v>
      </c>
      <c r="R1198" s="400" t="s">
        <v>195</v>
      </c>
      <c r="S1198" s="388" t="s">
        <v>195</v>
      </c>
      <c r="T1198" s="388" t="s">
        <v>195</v>
      </c>
      <c r="U1198" s="388" t="s">
        <v>195</v>
      </c>
      <c r="V1198" s="388" t="s">
        <v>195</v>
      </c>
      <c r="W1198" s="388" t="s">
        <v>195</v>
      </c>
      <c r="X1198" s="388" t="s">
        <v>195</v>
      </c>
      <c r="Y1198" s="401" t="s">
        <v>195</v>
      </c>
      <c r="Z1198" s="388" t="s">
        <v>195</v>
      </c>
      <c r="AA1198" s="388" t="s">
        <v>195</v>
      </c>
      <c r="AB1198" s="388" t="s">
        <v>195</v>
      </c>
      <c r="AC1198" s="388" t="s">
        <v>195</v>
      </c>
      <c r="AD1198" s="388" t="s">
        <v>195</v>
      </c>
      <c r="AE1198" s="388" t="s">
        <v>195</v>
      </c>
      <c r="AF1198" s="388" t="s">
        <v>195</v>
      </c>
      <c r="AG1198" s="388" t="s">
        <v>195</v>
      </c>
      <c r="AH1198" s="388" t="s">
        <v>195</v>
      </c>
      <c r="AI1198" s="388" t="s">
        <v>195</v>
      </c>
    </row>
    <row r="1199" spans="1:35" ht="12.75" customHeight="1" x14ac:dyDescent="0.2">
      <c r="A1199" s="397" t="str">
        <f t="shared" si="18"/>
        <v>Ofsted Webpage</v>
      </c>
      <c r="B1199" s="388">
        <v>1237215</v>
      </c>
      <c r="C1199" s="388">
        <v>122998</v>
      </c>
      <c r="D1199" s="388">
        <v>10031093</v>
      </c>
      <c r="E1199" s="388" t="s">
        <v>238</v>
      </c>
      <c r="F1199" s="388" t="s">
        <v>90</v>
      </c>
      <c r="G1199" s="388" t="s">
        <v>13</v>
      </c>
      <c r="H1199" s="388" t="s">
        <v>239</v>
      </c>
      <c r="I1199" s="388" t="s">
        <v>152</v>
      </c>
      <c r="J1199" s="388" t="s">
        <v>152</v>
      </c>
      <c r="K1199" s="400" t="s">
        <v>195</v>
      </c>
      <c r="L1199" s="388" t="s">
        <v>195</v>
      </c>
      <c r="M1199" s="403">
        <v>10022577</v>
      </c>
      <c r="N1199" s="388" t="s">
        <v>121</v>
      </c>
      <c r="O1199" s="388" t="s">
        <v>104</v>
      </c>
      <c r="P1199" s="400">
        <v>42767</v>
      </c>
      <c r="Q1199" s="400">
        <v>42769</v>
      </c>
      <c r="R1199" s="400">
        <v>42796</v>
      </c>
      <c r="S1199" s="388">
        <v>2</v>
      </c>
      <c r="T1199" s="388">
        <v>2</v>
      </c>
      <c r="U1199" s="388">
        <v>2</v>
      </c>
      <c r="V1199" s="388">
        <v>2</v>
      </c>
      <c r="W1199" s="388">
        <v>2</v>
      </c>
      <c r="X1199" s="388" t="s">
        <v>4480</v>
      </c>
      <c r="Y1199" s="401" t="s">
        <v>195</v>
      </c>
      <c r="Z1199" s="388" t="s">
        <v>195</v>
      </c>
      <c r="AA1199" s="388" t="s">
        <v>195</v>
      </c>
      <c r="AB1199" s="388" t="s">
        <v>195</v>
      </c>
      <c r="AC1199" s="388" t="s">
        <v>195</v>
      </c>
      <c r="AD1199" s="388" t="s">
        <v>195</v>
      </c>
      <c r="AE1199" s="388" t="s">
        <v>195</v>
      </c>
      <c r="AF1199" s="388" t="s">
        <v>195</v>
      </c>
      <c r="AG1199" s="388" t="s">
        <v>195</v>
      </c>
      <c r="AH1199" s="388" t="s">
        <v>195</v>
      </c>
      <c r="AI1199" s="388" t="s">
        <v>4479</v>
      </c>
    </row>
    <row r="1200" spans="1:35" ht="12.75" customHeight="1" x14ac:dyDescent="0.2">
      <c r="A1200" s="397" t="str">
        <f t="shared" si="18"/>
        <v>Ofsted Webpage</v>
      </c>
      <c r="B1200" s="388">
        <v>1237217</v>
      </c>
      <c r="C1200" s="388">
        <v>125290</v>
      </c>
      <c r="D1200" s="388">
        <v>10023290</v>
      </c>
      <c r="E1200" s="388" t="s">
        <v>5506</v>
      </c>
      <c r="F1200" s="388" t="s">
        <v>90</v>
      </c>
      <c r="G1200" s="388" t="s">
        <v>13</v>
      </c>
      <c r="H1200" s="388" t="s">
        <v>551</v>
      </c>
      <c r="I1200" s="388" t="s">
        <v>115</v>
      </c>
      <c r="J1200" s="388" t="s">
        <v>115</v>
      </c>
      <c r="K1200" s="400" t="s">
        <v>195</v>
      </c>
      <c r="L1200" s="388" t="s">
        <v>195</v>
      </c>
      <c r="M1200" s="403" t="s">
        <v>195</v>
      </c>
      <c r="N1200" s="388" t="s">
        <v>195</v>
      </c>
      <c r="O1200" s="388" t="s">
        <v>195</v>
      </c>
      <c r="P1200" s="400" t="s">
        <v>195</v>
      </c>
      <c r="Q1200" s="400" t="s">
        <v>195</v>
      </c>
      <c r="R1200" s="400" t="s">
        <v>195</v>
      </c>
      <c r="S1200" s="388" t="s">
        <v>195</v>
      </c>
      <c r="T1200" s="388" t="s">
        <v>195</v>
      </c>
      <c r="U1200" s="388" t="s">
        <v>195</v>
      </c>
      <c r="V1200" s="388" t="s">
        <v>195</v>
      </c>
      <c r="W1200" s="388" t="s">
        <v>195</v>
      </c>
      <c r="X1200" s="388" t="s">
        <v>195</v>
      </c>
      <c r="Y1200" s="401" t="s">
        <v>195</v>
      </c>
      <c r="Z1200" s="388" t="s">
        <v>195</v>
      </c>
      <c r="AA1200" s="388" t="s">
        <v>195</v>
      </c>
      <c r="AB1200" s="388" t="s">
        <v>195</v>
      </c>
      <c r="AC1200" s="388" t="s">
        <v>195</v>
      </c>
      <c r="AD1200" s="388" t="s">
        <v>195</v>
      </c>
      <c r="AE1200" s="388" t="s">
        <v>195</v>
      </c>
      <c r="AF1200" s="388" t="s">
        <v>195</v>
      </c>
      <c r="AG1200" s="388" t="s">
        <v>195</v>
      </c>
      <c r="AH1200" s="388" t="s">
        <v>195</v>
      </c>
      <c r="AI1200" s="388" t="s">
        <v>195</v>
      </c>
    </row>
    <row r="1201" spans="1:35" ht="12.75" customHeight="1" x14ac:dyDescent="0.2">
      <c r="A1201" s="397" t="str">
        <f t="shared" si="18"/>
        <v>Ofsted Webpage</v>
      </c>
      <c r="B1201" s="388">
        <v>1237219</v>
      </c>
      <c r="C1201" s="388">
        <v>134019</v>
      </c>
      <c r="D1201" s="388">
        <v>10027317</v>
      </c>
      <c r="E1201" s="388" t="s">
        <v>5507</v>
      </c>
      <c r="F1201" s="388" t="s">
        <v>90</v>
      </c>
      <c r="G1201" s="388" t="s">
        <v>13</v>
      </c>
      <c r="H1201" s="388" t="s">
        <v>135</v>
      </c>
      <c r="I1201" s="388" t="s">
        <v>115</v>
      </c>
      <c r="J1201" s="388" t="s">
        <v>115</v>
      </c>
      <c r="K1201" s="400" t="s">
        <v>195</v>
      </c>
      <c r="L1201" s="388" t="s">
        <v>195</v>
      </c>
      <c r="M1201" s="403" t="s">
        <v>195</v>
      </c>
      <c r="N1201" s="388" t="s">
        <v>195</v>
      </c>
      <c r="O1201" s="388" t="s">
        <v>195</v>
      </c>
      <c r="P1201" s="400" t="s">
        <v>195</v>
      </c>
      <c r="Q1201" s="400" t="s">
        <v>195</v>
      </c>
      <c r="R1201" s="400" t="s">
        <v>195</v>
      </c>
      <c r="S1201" s="388" t="s">
        <v>195</v>
      </c>
      <c r="T1201" s="388" t="s">
        <v>195</v>
      </c>
      <c r="U1201" s="388" t="s">
        <v>195</v>
      </c>
      <c r="V1201" s="388" t="s">
        <v>195</v>
      </c>
      <c r="W1201" s="388" t="s">
        <v>195</v>
      </c>
      <c r="X1201" s="388" t="s">
        <v>195</v>
      </c>
      <c r="Y1201" s="401" t="s">
        <v>195</v>
      </c>
      <c r="Z1201" s="388" t="s">
        <v>195</v>
      </c>
      <c r="AA1201" s="388" t="s">
        <v>195</v>
      </c>
      <c r="AB1201" s="388" t="s">
        <v>195</v>
      </c>
      <c r="AC1201" s="388" t="s">
        <v>195</v>
      </c>
      <c r="AD1201" s="388" t="s">
        <v>195</v>
      </c>
      <c r="AE1201" s="388" t="s">
        <v>195</v>
      </c>
      <c r="AF1201" s="388" t="s">
        <v>195</v>
      </c>
      <c r="AG1201" s="388" t="s">
        <v>195</v>
      </c>
      <c r="AH1201" s="388" t="s">
        <v>195</v>
      </c>
      <c r="AI1201" s="388" t="s">
        <v>195</v>
      </c>
    </row>
    <row r="1202" spans="1:35" ht="12.75" customHeight="1" x14ac:dyDescent="0.2">
      <c r="A1202" s="397" t="str">
        <f t="shared" si="18"/>
        <v>Ofsted Webpage</v>
      </c>
      <c r="B1202" s="388">
        <v>1237221</v>
      </c>
      <c r="C1202" s="388">
        <v>130794</v>
      </c>
      <c r="D1202" s="388">
        <v>10040263</v>
      </c>
      <c r="E1202" s="388" t="s">
        <v>5508</v>
      </c>
      <c r="F1202" s="388" t="s">
        <v>90</v>
      </c>
      <c r="G1202" s="388" t="s">
        <v>13</v>
      </c>
      <c r="H1202" s="388" t="s">
        <v>1080</v>
      </c>
      <c r="I1202" s="388" t="s">
        <v>186</v>
      </c>
      <c r="J1202" s="388" t="s">
        <v>93</v>
      </c>
      <c r="K1202" s="400" t="s">
        <v>195</v>
      </c>
      <c r="L1202" s="388" t="s">
        <v>195</v>
      </c>
      <c r="M1202" s="403" t="s">
        <v>195</v>
      </c>
      <c r="N1202" s="388" t="s">
        <v>195</v>
      </c>
      <c r="O1202" s="388" t="s">
        <v>195</v>
      </c>
      <c r="P1202" s="400" t="s">
        <v>195</v>
      </c>
      <c r="Q1202" s="400" t="s">
        <v>195</v>
      </c>
      <c r="R1202" s="400" t="s">
        <v>195</v>
      </c>
      <c r="S1202" s="388" t="s">
        <v>195</v>
      </c>
      <c r="T1202" s="388" t="s">
        <v>195</v>
      </c>
      <c r="U1202" s="388" t="s">
        <v>195</v>
      </c>
      <c r="V1202" s="388" t="s">
        <v>195</v>
      </c>
      <c r="W1202" s="388" t="s">
        <v>195</v>
      </c>
      <c r="X1202" s="388" t="s">
        <v>195</v>
      </c>
      <c r="Y1202" s="401" t="s">
        <v>195</v>
      </c>
      <c r="Z1202" s="388" t="s">
        <v>195</v>
      </c>
      <c r="AA1202" s="388" t="s">
        <v>195</v>
      </c>
      <c r="AB1202" s="388" t="s">
        <v>195</v>
      </c>
      <c r="AC1202" s="388" t="s">
        <v>195</v>
      </c>
      <c r="AD1202" s="388" t="s">
        <v>195</v>
      </c>
      <c r="AE1202" s="388" t="s">
        <v>195</v>
      </c>
      <c r="AF1202" s="388" t="s">
        <v>195</v>
      </c>
      <c r="AG1202" s="388" t="s">
        <v>195</v>
      </c>
      <c r="AH1202" s="388" t="s">
        <v>195</v>
      </c>
      <c r="AI1202" s="388" t="s">
        <v>195</v>
      </c>
    </row>
    <row r="1203" spans="1:35" ht="12.75" customHeight="1" x14ac:dyDescent="0.2">
      <c r="A1203" s="397" t="str">
        <f t="shared" si="18"/>
        <v>Ofsted Webpage</v>
      </c>
      <c r="B1203" s="388">
        <v>1237222</v>
      </c>
      <c r="C1203" s="388">
        <v>122785</v>
      </c>
      <c r="D1203" s="388">
        <v>10036807</v>
      </c>
      <c r="E1203" s="388" t="s">
        <v>5509</v>
      </c>
      <c r="F1203" s="388" t="s">
        <v>90</v>
      </c>
      <c r="G1203" s="388" t="s">
        <v>13</v>
      </c>
      <c r="H1203" s="388" t="s">
        <v>1316</v>
      </c>
      <c r="I1203" s="388" t="s">
        <v>131</v>
      </c>
      <c r="J1203" s="388" t="s">
        <v>131</v>
      </c>
      <c r="K1203" s="400" t="s">
        <v>195</v>
      </c>
      <c r="L1203" s="388" t="s">
        <v>195</v>
      </c>
      <c r="M1203" s="403" t="s">
        <v>195</v>
      </c>
      <c r="N1203" s="388" t="s">
        <v>195</v>
      </c>
      <c r="O1203" s="388" t="s">
        <v>195</v>
      </c>
      <c r="P1203" s="400" t="s">
        <v>195</v>
      </c>
      <c r="Q1203" s="400" t="s">
        <v>195</v>
      </c>
      <c r="R1203" s="400" t="s">
        <v>195</v>
      </c>
      <c r="S1203" s="388" t="s">
        <v>195</v>
      </c>
      <c r="T1203" s="388" t="s">
        <v>195</v>
      </c>
      <c r="U1203" s="388" t="s">
        <v>195</v>
      </c>
      <c r="V1203" s="388" t="s">
        <v>195</v>
      </c>
      <c r="W1203" s="388" t="s">
        <v>195</v>
      </c>
      <c r="X1203" s="388" t="s">
        <v>195</v>
      </c>
      <c r="Y1203" s="401" t="s">
        <v>195</v>
      </c>
      <c r="Z1203" s="388" t="s">
        <v>195</v>
      </c>
      <c r="AA1203" s="388" t="s">
        <v>195</v>
      </c>
      <c r="AB1203" s="388" t="s">
        <v>195</v>
      </c>
      <c r="AC1203" s="388" t="s">
        <v>195</v>
      </c>
      <c r="AD1203" s="388" t="s">
        <v>195</v>
      </c>
      <c r="AE1203" s="388" t="s">
        <v>195</v>
      </c>
      <c r="AF1203" s="388" t="s">
        <v>195</v>
      </c>
      <c r="AG1203" s="388" t="s">
        <v>195</v>
      </c>
      <c r="AH1203" s="388" t="s">
        <v>195</v>
      </c>
      <c r="AI1203" s="388" t="s">
        <v>195</v>
      </c>
    </row>
    <row r="1204" spans="1:35" ht="12.75" customHeight="1" x14ac:dyDescent="0.2">
      <c r="A1204" s="397" t="str">
        <f t="shared" si="18"/>
        <v>Ofsted Webpage</v>
      </c>
      <c r="B1204" s="388">
        <v>1237223</v>
      </c>
      <c r="C1204" s="388">
        <v>121337</v>
      </c>
      <c r="D1204" s="388">
        <v>10028365</v>
      </c>
      <c r="E1204" s="388" t="s">
        <v>5510</v>
      </c>
      <c r="F1204" s="388" t="s">
        <v>90</v>
      </c>
      <c r="G1204" s="388" t="s">
        <v>13</v>
      </c>
      <c r="H1204" s="388" t="s">
        <v>223</v>
      </c>
      <c r="I1204" s="388" t="s">
        <v>152</v>
      </c>
      <c r="J1204" s="388" t="s">
        <v>152</v>
      </c>
      <c r="K1204" s="400" t="s">
        <v>195</v>
      </c>
      <c r="L1204" s="388" t="s">
        <v>195</v>
      </c>
      <c r="M1204" s="403" t="s">
        <v>195</v>
      </c>
      <c r="N1204" s="388" t="s">
        <v>195</v>
      </c>
      <c r="O1204" s="388" t="s">
        <v>195</v>
      </c>
      <c r="P1204" s="400" t="s">
        <v>195</v>
      </c>
      <c r="Q1204" s="400" t="s">
        <v>195</v>
      </c>
      <c r="R1204" s="400" t="s">
        <v>195</v>
      </c>
      <c r="S1204" s="388" t="s">
        <v>195</v>
      </c>
      <c r="T1204" s="388" t="s">
        <v>195</v>
      </c>
      <c r="U1204" s="388" t="s">
        <v>195</v>
      </c>
      <c r="V1204" s="388" t="s">
        <v>195</v>
      </c>
      <c r="W1204" s="388" t="s">
        <v>195</v>
      </c>
      <c r="X1204" s="388" t="s">
        <v>195</v>
      </c>
      <c r="Y1204" s="401" t="s">
        <v>195</v>
      </c>
      <c r="Z1204" s="388" t="s">
        <v>195</v>
      </c>
      <c r="AA1204" s="388" t="s">
        <v>195</v>
      </c>
      <c r="AB1204" s="388" t="s">
        <v>195</v>
      </c>
      <c r="AC1204" s="388" t="s">
        <v>195</v>
      </c>
      <c r="AD1204" s="388" t="s">
        <v>195</v>
      </c>
      <c r="AE1204" s="388" t="s">
        <v>195</v>
      </c>
      <c r="AF1204" s="388" t="s">
        <v>195</v>
      </c>
      <c r="AG1204" s="388" t="s">
        <v>195</v>
      </c>
      <c r="AH1204" s="388" t="s">
        <v>195</v>
      </c>
      <c r="AI1204" s="388" t="s">
        <v>195</v>
      </c>
    </row>
    <row r="1205" spans="1:35" ht="12.75" customHeight="1" x14ac:dyDescent="0.2">
      <c r="A1205" s="397" t="str">
        <f t="shared" si="18"/>
        <v>Ofsted Webpage</v>
      </c>
      <c r="B1205" s="388">
        <v>1237224</v>
      </c>
      <c r="C1205" s="388">
        <v>121749</v>
      </c>
      <c r="D1205" s="388">
        <v>10031912</v>
      </c>
      <c r="E1205" s="388" t="s">
        <v>5511</v>
      </c>
      <c r="F1205" s="388" t="s">
        <v>90</v>
      </c>
      <c r="G1205" s="388" t="s">
        <v>13</v>
      </c>
      <c r="H1205" s="388" t="s">
        <v>167</v>
      </c>
      <c r="I1205" s="388" t="s">
        <v>102</v>
      </c>
      <c r="J1205" s="388" t="s">
        <v>102</v>
      </c>
      <c r="K1205" s="400" t="s">
        <v>195</v>
      </c>
      <c r="L1205" s="388" t="s">
        <v>195</v>
      </c>
      <c r="M1205" s="403" t="s">
        <v>195</v>
      </c>
      <c r="N1205" s="388" t="s">
        <v>195</v>
      </c>
      <c r="O1205" s="388" t="s">
        <v>195</v>
      </c>
      <c r="P1205" s="400" t="s">
        <v>195</v>
      </c>
      <c r="Q1205" s="400" t="s">
        <v>195</v>
      </c>
      <c r="R1205" s="400" t="s">
        <v>195</v>
      </c>
      <c r="S1205" s="388" t="s">
        <v>195</v>
      </c>
      <c r="T1205" s="388" t="s">
        <v>195</v>
      </c>
      <c r="U1205" s="388" t="s">
        <v>195</v>
      </c>
      <c r="V1205" s="388" t="s">
        <v>195</v>
      </c>
      <c r="W1205" s="388" t="s">
        <v>195</v>
      </c>
      <c r="X1205" s="388" t="s">
        <v>195</v>
      </c>
      <c r="Y1205" s="401" t="s">
        <v>195</v>
      </c>
      <c r="Z1205" s="388" t="s">
        <v>195</v>
      </c>
      <c r="AA1205" s="388" t="s">
        <v>195</v>
      </c>
      <c r="AB1205" s="388" t="s">
        <v>195</v>
      </c>
      <c r="AC1205" s="388" t="s">
        <v>195</v>
      </c>
      <c r="AD1205" s="388" t="s">
        <v>195</v>
      </c>
      <c r="AE1205" s="388" t="s">
        <v>195</v>
      </c>
      <c r="AF1205" s="388" t="s">
        <v>195</v>
      </c>
      <c r="AG1205" s="388" t="s">
        <v>195</v>
      </c>
      <c r="AH1205" s="388" t="s">
        <v>195</v>
      </c>
      <c r="AI1205" s="388" t="s">
        <v>195</v>
      </c>
    </row>
    <row r="1206" spans="1:35" ht="12.75" customHeight="1" x14ac:dyDescent="0.2">
      <c r="A1206" s="397" t="str">
        <f t="shared" si="18"/>
        <v>Ofsted Webpage</v>
      </c>
      <c r="B1206" s="388">
        <v>1237225</v>
      </c>
      <c r="C1206" s="388">
        <v>126006</v>
      </c>
      <c r="D1206" s="388">
        <v>10036006</v>
      </c>
      <c r="E1206" s="388" t="s">
        <v>5512</v>
      </c>
      <c r="F1206" s="388" t="s">
        <v>90</v>
      </c>
      <c r="G1206" s="388" t="s">
        <v>13</v>
      </c>
      <c r="H1206" s="388" t="s">
        <v>670</v>
      </c>
      <c r="I1206" s="388" t="s">
        <v>152</v>
      </c>
      <c r="J1206" s="388" t="s">
        <v>152</v>
      </c>
      <c r="K1206" s="400" t="s">
        <v>195</v>
      </c>
      <c r="L1206" s="388" t="s">
        <v>195</v>
      </c>
      <c r="M1206" s="403" t="s">
        <v>195</v>
      </c>
      <c r="N1206" s="388" t="s">
        <v>195</v>
      </c>
      <c r="O1206" s="388" t="s">
        <v>195</v>
      </c>
      <c r="P1206" s="400" t="s">
        <v>195</v>
      </c>
      <c r="Q1206" s="400" t="s">
        <v>195</v>
      </c>
      <c r="R1206" s="400" t="s">
        <v>195</v>
      </c>
      <c r="S1206" s="388" t="s">
        <v>195</v>
      </c>
      <c r="T1206" s="388" t="s">
        <v>195</v>
      </c>
      <c r="U1206" s="388" t="s">
        <v>195</v>
      </c>
      <c r="V1206" s="388" t="s">
        <v>195</v>
      </c>
      <c r="W1206" s="388" t="s">
        <v>195</v>
      </c>
      <c r="X1206" s="388" t="s">
        <v>195</v>
      </c>
      <c r="Y1206" s="401" t="s">
        <v>195</v>
      </c>
      <c r="Z1206" s="388" t="s">
        <v>195</v>
      </c>
      <c r="AA1206" s="388" t="s">
        <v>195</v>
      </c>
      <c r="AB1206" s="388" t="s">
        <v>195</v>
      </c>
      <c r="AC1206" s="388" t="s">
        <v>195</v>
      </c>
      <c r="AD1206" s="388" t="s">
        <v>195</v>
      </c>
      <c r="AE1206" s="388" t="s">
        <v>195</v>
      </c>
      <c r="AF1206" s="388" t="s">
        <v>195</v>
      </c>
      <c r="AG1206" s="388" t="s">
        <v>195</v>
      </c>
      <c r="AH1206" s="388" t="s">
        <v>195</v>
      </c>
      <c r="AI1206" s="388" t="s">
        <v>195</v>
      </c>
    </row>
    <row r="1207" spans="1:35" ht="12.75" customHeight="1" x14ac:dyDescent="0.2">
      <c r="A1207" s="397" t="str">
        <f t="shared" si="18"/>
        <v>Ofsted Webpage</v>
      </c>
      <c r="B1207" s="388">
        <v>1240210</v>
      </c>
      <c r="C1207" s="388">
        <v>111892</v>
      </c>
      <c r="D1207" s="388">
        <v>10005752</v>
      </c>
      <c r="E1207" s="388" t="s">
        <v>439</v>
      </c>
      <c r="F1207" s="388" t="s">
        <v>231</v>
      </c>
      <c r="G1207" s="388" t="s">
        <v>27</v>
      </c>
      <c r="H1207" s="388" t="s">
        <v>440</v>
      </c>
      <c r="I1207" s="388" t="s">
        <v>92</v>
      </c>
      <c r="J1207" s="388" t="s">
        <v>93</v>
      </c>
      <c r="K1207" s="400" t="s">
        <v>195</v>
      </c>
      <c r="L1207" s="388" t="s">
        <v>195</v>
      </c>
      <c r="M1207" s="403">
        <v>10022678</v>
      </c>
      <c r="N1207" s="388" t="s">
        <v>121</v>
      </c>
      <c r="O1207" s="388" t="s">
        <v>104</v>
      </c>
      <c r="P1207" s="400">
        <v>42689</v>
      </c>
      <c r="Q1207" s="400">
        <v>42692</v>
      </c>
      <c r="R1207" s="400">
        <v>42727</v>
      </c>
      <c r="S1207" s="388">
        <v>2</v>
      </c>
      <c r="T1207" s="388">
        <v>2</v>
      </c>
      <c r="U1207" s="388">
        <v>2</v>
      </c>
      <c r="V1207" s="388">
        <v>2</v>
      </c>
      <c r="W1207" s="388">
        <v>2</v>
      </c>
      <c r="X1207" s="388" t="s">
        <v>4480</v>
      </c>
      <c r="Y1207" s="401" t="s">
        <v>195</v>
      </c>
      <c r="Z1207" s="388" t="s">
        <v>195</v>
      </c>
      <c r="AA1207" s="388" t="s">
        <v>195</v>
      </c>
      <c r="AB1207" s="388" t="s">
        <v>195</v>
      </c>
      <c r="AC1207" s="388" t="s">
        <v>195</v>
      </c>
      <c r="AD1207" s="388" t="s">
        <v>195</v>
      </c>
      <c r="AE1207" s="388" t="s">
        <v>195</v>
      </c>
      <c r="AF1207" s="388" t="s">
        <v>195</v>
      </c>
      <c r="AG1207" s="388" t="s">
        <v>195</v>
      </c>
      <c r="AH1207" s="388" t="s">
        <v>195</v>
      </c>
      <c r="AI1207" s="388" t="s">
        <v>4479</v>
      </c>
    </row>
    <row r="1208" spans="1:35" ht="12.75" customHeight="1" x14ac:dyDescent="0.2">
      <c r="A1208" s="397" t="str">
        <f t="shared" si="18"/>
        <v>Ofsted Webpage</v>
      </c>
      <c r="B1208" s="388">
        <v>1240993</v>
      </c>
      <c r="C1208" s="388">
        <v>133878</v>
      </c>
      <c r="D1208" s="388">
        <v>10054558</v>
      </c>
      <c r="E1208" s="388" t="s">
        <v>5515</v>
      </c>
      <c r="F1208" s="388" t="s">
        <v>170</v>
      </c>
      <c r="G1208" s="388" t="s">
        <v>13</v>
      </c>
      <c r="H1208" s="388" t="s">
        <v>315</v>
      </c>
      <c r="I1208" s="388" t="s">
        <v>161</v>
      </c>
      <c r="J1208" s="388" t="s">
        <v>161</v>
      </c>
      <c r="K1208" s="400" t="s">
        <v>195</v>
      </c>
      <c r="L1208" s="388" t="s">
        <v>195</v>
      </c>
      <c r="M1208" s="403" t="s">
        <v>195</v>
      </c>
      <c r="N1208" s="388" t="s">
        <v>195</v>
      </c>
      <c r="O1208" s="388" t="s">
        <v>195</v>
      </c>
      <c r="P1208" s="400" t="s">
        <v>195</v>
      </c>
      <c r="Q1208" s="400" t="s">
        <v>195</v>
      </c>
      <c r="R1208" s="400" t="s">
        <v>195</v>
      </c>
      <c r="S1208" s="388" t="s">
        <v>195</v>
      </c>
      <c r="T1208" s="388" t="s">
        <v>195</v>
      </c>
      <c r="U1208" s="388" t="s">
        <v>195</v>
      </c>
      <c r="V1208" s="388" t="s">
        <v>195</v>
      </c>
      <c r="W1208" s="388" t="s">
        <v>195</v>
      </c>
      <c r="X1208" s="388" t="s">
        <v>195</v>
      </c>
      <c r="Y1208" s="401" t="s">
        <v>195</v>
      </c>
      <c r="Z1208" s="388" t="s">
        <v>195</v>
      </c>
      <c r="AA1208" s="388" t="s">
        <v>195</v>
      </c>
      <c r="AB1208" s="388" t="s">
        <v>195</v>
      </c>
      <c r="AC1208" s="388" t="s">
        <v>195</v>
      </c>
      <c r="AD1208" s="388" t="s">
        <v>195</v>
      </c>
      <c r="AE1208" s="388" t="s">
        <v>195</v>
      </c>
      <c r="AF1208" s="388" t="s">
        <v>195</v>
      </c>
      <c r="AG1208" s="388" t="s">
        <v>195</v>
      </c>
      <c r="AH1208" s="388" t="s">
        <v>195</v>
      </c>
      <c r="AI1208" s="388" t="s">
        <v>195</v>
      </c>
    </row>
    <row r="1209" spans="1:35" ht="12.75" customHeight="1" x14ac:dyDescent="0.2">
      <c r="A1209" s="397" t="str">
        <f t="shared" si="18"/>
        <v>Ofsted Webpage</v>
      </c>
      <c r="B1209" s="388">
        <v>1241504</v>
      </c>
      <c r="C1209" s="388">
        <v>133881</v>
      </c>
      <c r="D1209" s="388">
        <v>10052994</v>
      </c>
      <c r="E1209" s="388" t="s">
        <v>5516</v>
      </c>
      <c r="F1209" s="388" t="s">
        <v>170</v>
      </c>
      <c r="G1209" s="388" t="s">
        <v>13</v>
      </c>
      <c r="H1209" s="388" t="s">
        <v>167</v>
      </c>
      <c r="I1209" s="388" t="s">
        <v>102</v>
      </c>
      <c r="J1209" s="388" t="s">
        <v>102</v>
      </c>
      <c r="K1209" s="400" t="s">
        <v>195</v>
      </c>
      <c r="L1209" s="388" t="s">
        <v>195</v>
      </c>
      <c r="M1209" s="403" t="s">
        <v>195</v>
      </c>
      <c r="N1209" s="388" t="s">
        <v>195</v>
      </c>
      <c r="O1209" s="388" t="s">
        <v>195</v>
      </c>
      <c r="P1209" s="400" t="s">
        <v>195</v>
      </c>
      <c r="Q1209" s="400" t="s">
        <v>195</v>
      </c>
      <c r="R1209" s="400" t="s">
        <v>195</v>
      </c>
      <c r="S1209" s="388" t="s">
        <v>195</v>
      </c>
      <c r="T1209" s="388" t="s">
        <v>195</v>
      </c>
      <c r="U1209" s="388" t="s">
        <v>195</v>
      </c>
      <c r="V1209" s="388" t="s">
        <v>195</v>
      </c>
      <c r="W1209" s="388" t="s">
        <v>195</v>
      </c>
      <c r="X1209" s="388" t="s">
        <v>195</v>
      </c>
      <c r="Y1209" s="401" t="s">
        <v>195</v>
      </c>
      <c r="Z1209" s="388" t="s">
        <v>195</v>
      </c>
      <c r="AA1209" s="388" t="s">
        <v>195</v>
      </c>
      <c r="AB1209" s="388" t="s">
        <v>195</v>
      </c>
      <c r="AC1209" s="388" t="s">
        <v>195</v>
      </c>
      <c r="AD1209" s="388" t="s">
        <v>195</v>
      </c>
      <c r="AE1209" s="388" t="s">
        <v>195</v>
      </c>
      <c r="AF1209" s="388" t="s">
        <v>195</v>
      </c>
      <c r="AG1209" s="388" t="s">
        <v>195</v>
      </c>
      <c r="AH1209" s="388" t="s">
        <v>195</v>
      </c>
      <c r="AI1209" s="388" t="s">
        <v>195</v>
      </c>
    </row>
    <row r="1210" spans="1:35" ht="12.75" customHeight="1" x14ac:dyDescent="0.2">
      <c r="A1210" s="397" t="str">
        <f t="shared" si="18"/>
        <v>Ofsted Webpage</v>
      </c>
      <c r="B1210" s="388">
        <v>1244872</v>
      </c>
      <c r="C1210" s="388">
        <v>133880</v>
      </c>
      <c r="D1210" s="388">
        <v>10048290</v>
      </c>
      <c r="E1210" s="388" t="s">
        <v>5519</v>
      </c>
      <c r="F1210" s="388" t="s">
        <v>170</v>
      </c>
      <c r="G1210" s="388" t="s">
        <v>13</v>
      </c>
      <c r="H1210" s="388" t="s">
        <v>1058</v>
      </c>
      <c r="I1210" s="388" t="s">
        <v>102</v>
      </c>
      <c r="J1210" s="388" t="s">
        <v>102</v>
      </c>
      <c r="K1210" s="400" t="s">
        <v>195</v>
      </c>
      <c r="L1210" s="388" t="s">
        <v>195</v>
      </c>
      <c r="M1210" s="403" t="s">
        <v>195</v>
      </c>
      <c r="N1210" s="388" t="s">
        <v>195</v>
      </c>
      <c r="O1210" s="388" t="s">
        <v>195</v>
      </c>
      <c r="P1210" s="400" t="s">
        <v>195</v>
      </c>
      <c r="Q1210" s="400" t="s">
        <v>195</v>
      </c>
      <c r="R1210" s="400" t="s">
        <v>195</v>
      </c>
      <c r="S1210" s="388" t="s">
        <v>195</v>
      </c>
      <c r="T1210" s="388" t="s">
        <v>195</v>
      </c>
      <c r="U1210" s="388" t="s">
        <v>195</v>
      </c>
      <c r="V1210" s="388" t="s">
        <v>195</v>
      </c>
      <c r="W1210" s="388" t="s">
        <v>195</v>
      </c>
      <c r="X1210" s="388" t="s">
        <v>195</v>
      </c>
      <c r="Y1210" s="401" t="s">
        <v>195</v>
      </c>
      <c r="Z1210" s="388" t="s">
        <v>195</v>
      </c>
      <c r="AA1210" s="388" t="s">
        <v>195</v>
      </c>
      <c r="AB1210" s="388" t="s">
        <v>195</v>
      </c>
      <c r="AC1210" s="388" t="s">
        <v>195</v>
      </c>
      <c r="AD1210" s="388" t="s">
        <v>195</v>
      </c>
      <c r="AE1210" s="388" t="s">
        <v>195</v>
      </c>
      <c r="AF1210" s="388" t="s">
        <v>195</v>
      </c>
      <c r="AG1210" s="388" t="s">
        <v>195</v>
      </c>
      <c r="AH1210" s="388" t="s">
        <v>195</v>
      </c>
      <c r="AI1210" s="388" t="s">
        <v>195</v>
      </c>
    </row>
    <row r="1211" spans="1:35" ht="12.75" customHeight="1" x14ac:dyDescent="0.2">
      <c r="A1211" s="397" t="str">
        <f t="shared" si="18"/>
        <v>Ofsted Webpage</v>
      </c>
      <c r="B1211" s="388">
        <v>1244875</v>
      </c>
      <c r="C1211" s="388">
        <v>131556</v>
      </c>
      <c r="D1211" s="388">
        <v>10040525</v>
      </c>
      <c r="E1211" s="388" t="s">
        <v>4509</v>
      </c>
      <c r="F1211" s="388" t="s">
        <v>170</v>
      </c>
      <c r="G1211" s="388" t="s">
        <v>13</v>
      </c>
      <c r="H1211" s="388" t="s">
        <v>189</v>
      </c>
      <c r="I1211" s="388" t="s">
        <v>131</v>
      </c>
      <c r="J1211" s="388" t="s">
        <v>131</v>
      </c>
      <c r="K1211" s="400" t="s">
        <v>195</v>
      </c>
      <c r="L1211" s="388" t="s">
        <v>195</v>
      </c>
      <c r="M1211" s="403">
        <v>10054257</v>
      </c>
      <c r="N1211" s="388" t="s">
        <v>121</v>
      </c>
      <c r="O1211" s="388" t="s">
        <v>104</v>
      </c>
      <c r="P1211" s="400">
        <v>43313</v>
      </c>
      <c r="Q1211" s="400">
        <v>43315</v>
      </c>
      <c r="R1211" s="400">
        <v>43335</v>
      </c>
      <c r="S1211" s="388">
        <v>2</v>
      </c>
      <c r="T1211" s="388">
        <v>2</v>
      </c>
      <c r="U1211" s="388">
        <v>2</v>
      </c>
      <c r="V1211" s="388">
        <v>2</v>
      </c>
      <c r="W1211" s="388">
        <v>2</v>
      </c>
      <c r="X1211" s="388" t="s">
        <v>4480</v>
      </c>
      <c r="Y1211" s="401" t="s">
        <v>195</v>
      </c>
      <c r="Z1211" s="388" t="s">
        <v>195</v>
      </c>
      <c r="AA1211" s="388" t="s">
        <v>195</v>
      </c>
      <c r="AB1211" s="388" t="s">
        <v>195</v>
      </c>
      <c r="AC1211" s="388" t="s">
        <v>195</v>
      </c>
      <c r="AD1211" s="388" t="s">
        <v>195</v>
      </c>
      <c r="AE1211" s="388" t="s">
        <v>195</v>
      </c>
      <c r="AF1211" s="388" t="s">
        <v>195</v>
      </c>
      <c r="AG1211" s="388" t="s">
        <v>195</v>
      </c>
      <c r="AH1211" s="388" t="s">
        <v>195</v>
      </c>
      <c r="AI1211" s="388" t="s">
        <v>4479</v>
      </c>
    </row>
    <row r="1212" spans="1:35" ht="12.75" customHeight="1" x14ac:dyDescent="0.2">
      <c r="A1212" s="397" t="str">
        <f t="shared" si="18"/>
        <v>Ofsted Webpage</v>
      </c>
      <c r="B1212" s="388">
        <v>1244878</v>
      </c>
      <c r="C1212" s="388">
        <v>116816</v>
      </c>
      <c r="D1212" s="388">
        <v>10065854</v>
      </c>
      <c r="E1212" s="388" t="s">
        <v>5520</v>
      </c>
      <c r="F1212" s="388" t="s">
        <v>170</v>
      </c>
      <c r="G1212" s="388" t="s">
        <v>13</v>
      </c>
      <c r="H1212" s="388" t="s">
        <v>266</v>
      </c>
      <c r="I1212" s="388" t="s">
        <v>131</v>
      </c>
      <c r="J1212" s="388" t="s">
        <v>131</v>
      </c>
      <c r="K1212" s="400" t="s">
        <v>195</v>
      </c>
      <c r="L1212" s="388" t="s">
        <v>195</v>
      </c>
      <c r="M1212" s="403" t="s">
        <v>195</v>
      </c>
      <c r="N1212" s="388" t="s">
        <v>195</v>
      </c>
      <c r="O1212" s="388" t="s">
        <v>195</v>
      </c>
      <c r="P1212" s="400" t="s">
        <v>195</v>
      </c>
      <c r="Q1212" s="400" t="s">
        <v>195</v>
      </c>
      <c r="R1212" s="400" t="s">
        <v>195</v>
      </c>
      <c r="S1212" s="388" t="s">
        <v>195</v>
      </c>
      <c r="T1212" s="388" t="s">
        <v>195</v>
      </c>
      <c r="U1212" s="388" t="s">
        <v>195</v>
      </c>
      <c r="V1212" s="388" t="s">
        <v>195</v>
      </c>
      <c r="W1212" s="388" t="s">
        <v>195</v>
      </c>
      <c r="X1212" s="388" t="s">
        <v>195</v>
      </c>
      <c r="Y1212" s="401" t="s">
        <v>195</v>
      </c>
      <c r="Z1212" s="388" t="s">
        <v>195</v>
      </c>
      <c r="AA1212" s="388" t="s">
        <v>195</v>
      </c>
      <c r="AB1212" s="388" t="s">
        <v>195</v>
      </c>
      <c r="AC1212" s="388" t="s">
        <v>195</v>
      </c>
      <c r="AD1212" s="388" t="s">
        <v>195</v>
      </c>
      <c r="AE1212" s="388" t="s">
        <v>195</v>
      </c>
      <c r="AF1212" s="388" t="s">
        <v>195</v>
      </c>
      <c r="AG1212" s="388" t="s">
        <v>195</v>
      </c>
      <c r="AH1212" s="388" t="s">
        <v>195</v>
      </c>
      <c r="AI1212" s="388" t="s">
        <v>195</v>
      </c>
    </row>
    <row r="1213" spans="1:35" ht="12.75" customHeight="1" x14ac:dyDescent="0.2">
      <c r="A1213" s="397" t="str">
        <f t="shared" si="18"/>
        <v>Ofsted Webpage</v>
      </c>
      <c r="B1213" s="388">
        <v>1244882</v>
      </c>
      <c r="C1213" s="388">
        <v>128121</v>
      </c>
      <c r="D1213" s="388">
        <v>10024921</v>
      </c>
      <c r="E1213" s="388" t="s">
        <v>5521</v>
      </c>
      <c r="F1213" s="388" t="s">
        <v>170</v>
      </c>
      <c r="G1213" s="388" t="s">
        <v>13</v>
      </c>
      <c r="H1213" s="388" t="s">
        <v>266</v>
      </c>
      <c r="I1213" s="388" t="s">
        <v>131</v>
      </c>
      <c r="J1213" s="388" t="s">
        <v>131</v>
      </c>
      <c r="K1213" s="400" t="s">
        <v>195</v>
      </c>
      <c r="L1213" s="388" t="s">
        <v>195</v>
      </c>
      <c r="M1213" s="403" t="s">
        <v>195</v>
      </c>
      <c r="N1213" s="388" t="s">
        <v>195</v>
      </c>
      <c r="O1213" s="388" t="s">
        <v>195</v>
      </c>
      <c r="P1213" s="400" t="s">
        <v>195</v>
      </c>
      <c r="Q1213" s="400" t="s">
        <v>195</v>
      </c>
      <c r="R1213" s="400" t="s">
        <v>195</v>
      </c>
      <c r="S1213" s="388" t="s">
        <v>195</v>
      </c>
      <c r="T1213" s="388" t="s">
        <v>195</v>
      </c>
      <c r="U1213" s="388" t="s">
        <v>195</v>
      </c>
      <c r="V1213" s="388" t="s">
        <v>195</v>
      </c>
      <c r="W1213" s="388" t="s">
        <v>195</v>
      </c>
      <c r="X1213" s="388" t="s">
        <v>195</v>
      </c>
      <c r="Y1213" s="401" t="s">
        <v>195</v>
      </c>
      <c r="Z1213" s="388" t="s">
        <v>195</v>
      </c>
      <c r="AA1213" s="388" t="s">
        <v>195</v>
      </c>
      <c r="AB1213" s="388" t="s">
        <v>195</v>
      </c>
      <c r="AC1213" s="388" t="s">
        <v>195</v>
      </c>
      <c r="AD1213" s="388" t="s">
        <v>195</v>
      </c>
      <c r="AE1213" s="388" t="s">
        <v>195</v>
      </c>
      <c r="AF1213" s="388" t="s">
        <v>195</v>
      </c>
      <c r="AG1213" s="388" t="s">
        <v>195</v>
      </c>
      <c r="AH1213" s="388" t="s">
        <v>195</v>
      </c>
      <c r="AI1213" s="388" t="s">
        <v>195</v>
      </c>
    </row>
    <row r="1214" spans="1:35" ht="12.75" customHeight="1" x14ac:dyDescent="0.2">
      <c r="A1214" s="397" t="str">
        <f t="shared" si="18"/>
        <v>Ofsted Webpage</v>
      </c>
      <c r="B1214" s="388">
        <v>1244885</v>
      </c>
      <c r="C1214" s="388">
        <v>134389</v>
      </c>
      <c r="D1214" s="388">
        <v>10041422</v>
      </c>
      <c r="E1214" s="388" t="s">
        <v>5522</v>
      </c>
      <c r="F1214" s="388" t="s">
        <v>170</v>
      </c>
      <c r="G1214" s="388" t="s">
        <v>13</v>
      </c>
      <c r="H1214" s="388" t="s">
        <v>656</v>
      </c>
      <c r="I1214" s="388" t="s">
        <v>115</v>
      </c>
      <c r="J1214" s="388" t="s">
        <v>115</v>
      </c>
      <c r="K1214" s="400" t="s">
        <v>195</v>
      </c>
      <c r="L1214" s="388" t="s">
        <v>195</v>
      </c>
      <c r="M1214" s="403" t="s">
        <v>195</v>
      </c>
      <c r="N1214" s="388" t="s">
        <v>195</v>
      </c>
      <c r="O1214" s="388" t="s">
        <v>195</v>
      </c>
      <c r="P1214" s="400" t="s">
        <v>195</v>
      </c>
      <c r="Q1214" s="400" t="s">
        <v>195</v>
      </c>
      <c r="R1214" s="400" t="s">
        <v>195</v>
      </c>
      <c r="S1214" s="388" t="s">
        <v>195</v>
      </c>
      <c r="T1214" s="388" t="s">
        <v>195</v>
      </c>
      <c r="U1214" s="388" t="s">
        <v>195</v>
      </c>
      <c r="V1214" s="388" t="s">
        <v>195</v>
      </c>
      <c r="W1214" s="388" t="s">
        <v>195</v>
      </c>
      <c r="X1214" s="388" t="s">
        <v>195</v>
      </c>
      <c r="Y1214" s="401" t="s">
        <v>195</v>
      </c>
      <c r="Z1214" s="388" t="s">
        <v>195</v>
      </c>
      <c r="AA1214" s="388" t="s">
        <v>195</v>
      </c>
      <c r="AB1214" s="388" t="s">
        <v>195</v>
      </c>
      <c r="AC1214" s="388" t="s">
        <v>195</v>
      </c>
      <c r="AD1214" s="388" t="s">
        <v>195</v>
      </c>
      <c r="AE1214" s="388" t="s">
        <v>195</v>
      </c>
      <c r="AF1214" s="388" t="s">
        <v>195</v>
      </c>
      <c r="AG1214" s="388" t="s">
        <v>195</v>
      </c>
      <c r="AH1214" s="388" t="s">
        <v>195</v>
      </c>
      <c r="AI1214" s="388" t="s">
        <v>195</v>
      </c>
    </row>
    <row r="1215" spans="1:35" ht="12.75" customHeight="1" x14ac:dyDescent="0.2">
      <c r="A1215" s="397" t="str">
        <f t="shared" si="18"/>
        <v>Ofsted Webpage</v>
      </c>
      <c r="B1215" s="388">
        <v>1244909</v>
      </c>
      <c r="C1215" s="388">
        <v>134533</v>
      </c>
      <c r="D1215" s="388">
        <v>10055995</v>
      </c>
      <c r="E1215" s="388" t="s">
        <v>5523</v>
      </c>
      <c r="F1215" s="388" t="s">
        <v>170</v>
      </c>
      <c r="G1215" s="388" t="s">
        <v>13</v>
      </c>
      <c r="H1215" s="388" t="s">
        <v>173</v>
      </c>
      <c r="I1215" s="388" t="s">
        <v>161</v>
      </c>
      <c r="J1215" s="388" t="s">
        <v>161</v>
      </c>
      <c r="K1215" s="400" t="s">
        <v>195</v>
      </c>
      <c r="L1215" s="388" t="s">
        <v>195</v>
      </c>
      <c r="M1215" s="403" t="s">
        <v>195</v>
      </c>
      <c r="N1215" s="388" t="s">
        <v>195</v>
      </c>
      <c r="O1215" s="388" t="s">
        <v>195</v>
      </c>
      <c r="P1215" s="400" t="s">
        <v>195</v>
      </c>
      <c r="Q1215" s="400" t="s">
        <v>195</v>
      </c>
      <c r="R1215" s="400" t="s">
        <v>195</v>
      </c>
      <c r="S1215" s="388" t="s">
        <v>195</v>
      </c>
      <c r="T1215" s="388" t="s">
        <v>195</v>
      </c>
      <c r="U1215" s="388" t="s">
        <v>195</v>
      </c>
      <c r="V1215" s="388" t="s">
        <v>195</v>
      </c>
      <c r="W1215" s="388" t="s">
        <v>195</v>
      </c>
      <c r="X1215" s="388" t="s">
        <v>195</v>
      </c>
      <c r="Y1215" s="401" t="s">
        <v>195</v>
      </c>
      <c r="Z1215" s="388" t="s">
        <v>195</v>
      </c>
      <c r="AA1215" s="388" t="s">
        <v>195</v>
      </c>
      <c r="AB1215" s="388" t="s">
        <v>195</v>
      </c>
      <c r="AC1215" s="388" t="s">
        <v>195</v>
      </c>
      <c r="AD1215" s="388" t="s">
        <v>195</v>
      </c>
      <c r="AE1215" s="388" t="s">
        <v>195</v>
      </c>
      <c r="AF1215" s="388" t="s">
        <v>195</v>
      </c>
      <c r="AG1215" s="388" t="s">
        <v>195</v>
      </c>
      <c r="AH1215" s="388" t="s">
        <v>195</v>
      </c>
      <c r="AI1215" s="388" t="s">
        <v>195</v>
      </c>
    </row>
    <row r="1216" spans="1:35" ht="12.75" customHeight="1" x14ac:dyDescent="0.2">
      <c r="A1216" s="397" t="str">
        <f t="shared" si="18"/>
        <v>Ofsted Webpage</v>
      </c>
      <c r="B1216" s="388">
        <v>1244913</v>
      </c>
      <c r="C1216" s="388">
        <v>134542</v>
      </c>
      <c r="D1216" s="388">
        <v>10041501</v>
      </c>
      <c r="E1216" s="388" t="s">
        <v>5524</v>
      </c>
      <c r="F1216" s="388" t="s">
        <v>170</v>
      </c>
      <c r="G1216" s="388" t="s">
        <v>13</v>
      </c>
      <c r="H1216" s="388" t="s">
        <v>160</v>
      </c>
      <c r="I1216" s="388" t="s">
        <v>161</v>
      </c>
      <c r="J1216" s="388" t="s">
        <v>161</v>
      </c>
      <c r="K1216" s="400" t="s">
        <v>195</v>
      </c>
      <c r="L1216" s="388" t="s">
        <v>195</v>
      </c>
      <c r="M1216" s="403" t="s">
        <v>195</v>
      </c>
      <c r="N1216" s="388" t="s">
        <v>195</v>
      </c>
      <c r="O1216" s="388" t="s">
        <v>195</v>
      </c>
      <c r="P1216" s="400" t="s">
        <v>195</v>
      </c>
      <c r="Q1216" s="400" t="s">
        <v>195</v>
      </c>
      <c r="R1216" s="400" t="s">
        <v>195</v>
      </c>
      <c r="S1216" s="388" t="s">
        <v>195</v>
      </c>
      <c r="T1216" s="388" t="s">
        <v>195</v>
      </c>
      <c r="U1216" s="388" t="s">
        <v>195</v>
      </c>
      <c r="V1216" s="388" t="s">
        <v>195</v>
      </c>
      <c r="W1216" s="388" t="s">
        <v>195</v>
      </c>
      <c r="X1216" s="388" t="s">
        <v>195</v>
      </c>
      <c r="Y1216" s="401" t="s">
        <v>195</v>
      </c>
      <c r="Z1216" s="388" t="s">
        <v>195</v>
      </c>
      <c r="AA1216" s="388" t="s">
        <v>195</v>
      </c>
      <c r="AB1216" s="388" t="s">
        <v>195</v>
      </c>
      <c r="AC1216" s="388" t="s">
        <v>195</v>
      </c>
      <c r="AD1216" s="388" t="s">
        <v>195</v>
      </c>
      <c r="AE1216" s="388" t="s">
        <v>195</v>
      </c>
      <c r="AF1216" s="388" t="s">
        <v>195</v>
      </c>
      <c r="AG1216" s="388" t="s">
        <v>195</v>
      </c>
      <c r="AH1216" s="388" t="s">
        <v>195</v>
      </c>
      <c r="AI1216" s="388" t="s">
        <v>195</v>
      </c>
    </row>
    <row r="1217" spans="1:35" ht="12.75" customHeight="1" x14ac:dyDescent="0.2">
      <c r="A1217" s="397" t="str">
        <f t="shared" si="18"/>
        <v>Ofsted Webpage</v>
      </c>
      <c r="B1217" s="388">
        <v>1247981</v>
      </c>
      <c r="C1217" s="388">
        <v>131620</v>
      </c>
      <c r="D1217" s="388">
        <v>10046498</v>
      </c>
      <c r="E1217" s="388" t="s">
        <v>5526</v>
      </c>
      <c r="F1217" s="388" t="s">
        <v>90</v>
      </c>
      <c r="G1217" s="388" t="s">
        <v>13</v>
      </c>
      <c r="H1217" s="388" t="s">
        <v>108</v>
      </c>
      <c r="I1217" s="388" t="s">
        <v>102</v>
      </c>
      <c r="J1217" s="388" t="s">
        <v>102</v>
      </c>
      <c r="K1217" s="400" t="s">
        <v>195</v>
      </c>
      <c r="L1217" s="388" t="s">
        <v>195</v>
      </c>
      <c r="M1217" s="403" t="s">
        <v>195</v>
      </c>
      <c r="N1217" s="388" t="s">
        <v>195</v>
      </c>
      <c r="O1217" s="388" t="s">
        <v>195</v>
      </c>
      <c r="P1217" s="400" t="s">
        <v>195</v>
      </c>
      <c r="Q1217" s="400" t="s">
        <v>195</v>
      </c>
      <c r="R1217" s="400" t="s">
        <v>195</v>
      </c>
      <c r="S1217" s="388" t="s">
        <v>195</v>
      </c>
      <c r="T1217" s="388" t="s">
        <v>195</v>
      </c>
      <c r="U1217" s="388" t="s">
        <v>195</v>
      </c>
      <c r="V1217" s="388" t="s">
        <v>195</v>
      </c>
      <c r="W1217" s="388" t="s">
        <v>195</v>
      </c>
      <c r="X1217" s="388" t="s">
        <v>195</v>
      </c>
      <c r="Y1217" s="401" t="s">
        <v>195</v>
      </c>
      <c r="Z1217" s="388" t="s">
        <v>195</v>
      </c>
      <c r="AA1217" s="388" t="s">
        <v>195</v>
      </c>
      <c r="AB1217" s="388" t="s">
        <v>195</v>
      </c>
      <c r="AC1217" s="388" t="s">
        <v>195</v>
      </c>
      <c r="AD1217" s="388" t="s">
        <v>195</v>
      </c>
      <c r="AE1217" s="388" t="s">
        <v>195</v>
      </c>
      <c r="AF1217" s="388" t="s">
        <v>195</v>
      </c>
      <c r="AG1217" s="388" t="s">
        <v>195</v>
      </c>
      <c r="AH1217" s="388" t="s">
        <v>195</v>
      </c>
      <c r="AI1217" s="388" t="s">
        <v>195</v>
      </c>
    </row>
    <row r="1218" spans="1:35" ht="12.75" customHeight="1" x14ac:dyDescent="0.2">
      <c r="A1218" s="397" t="str">
        <f t="shared" si="18"/>
        <v>Ofsted Webpage</v>
      </c>
      <c r="B1218" s="388">
        <v>1247982</v>
      </c>
      <c r="C1218" s="388">
        <v>134027</v>
      </c>
      <c r="D1218" s="388">
        <v>10043612</v>
      </c>
      <c r="E1218" s="388" t="s">
        <v>5527</v>
      </c>
      <c r="F1218" s="388" t="s">
        <v>90</v>
      </c>
      <c r="G1218" s="388" t="s">
        <v>13</v>
      </c>
      <c r="H1218" s="388" t="s">
        <v>479</v>
      </c>
      <c r="I1218" s="388" t="s">
        <v>115</v>
      </c>
      <c r="J1218" s="388" t="s">
        <v>115</v>
      </c>
      <c r="K1218" s="400" t="s">
        <v>195</v>
      </c>
      <c r="L1218" s="388" t="s">
        <v>195</v>
      </c>
      <c r="M1218" s="403" t="s">
        <v>195</v>
      </c>
      <c r="N1218" s="388" t="s">
        <v>195</v>
      </c>
      <c r="O1218" s="388" t="s">
        <v>195</v>
      </c>
      <c r="P1218" s="400" t="s">
        <v>195</v>
      </c>
      <c r="Q1218" s="400" t="s">
        <v>195</v>
      </c>
      <c r="R1218" s="400" t="s">
        <v>195</v>
      </c>
      <c r="S1218" s="388" t="s">
        <v>195</v>
      </c>
      <c r="T1218" s="388" t="s">
        <v>195</v>
      </c>
      <c r="U1218" s="388" t="s">
        <v>195</v>
      </c>
      <c r="V1218" s="388" t="s">
        <v>195</v>
      </c>
      <c r="W1218" s="388" t="s">
        <v>195</v>
      </c>
      <c r="X1218" s="388" t="s">
        <v>195</v>
      </c>
      <c r="Y1218" s="401" t="s">
        <v>195</v>
      </c>
      <c r="Z1218" s="388" t="s">
        <v>195</v>
      </c>
      <c r="AA1218" s="388" t="s">
        <v>195</v>
      </c>
      <c r="AB1218" s="388" t="s">
        <v>195</v>
      </c>
      <c r="AC1218" s="388" t="s">
        <v>195</v>
      </c>
      <c r="AD1218" s="388" t="s">
        <v>195</v>
      </c>
      <c r="AE1218" s="388" t="s">
        <v>195</v>
      </c>
      <c r="AF1218" s="388" t="s">
        <v>195</v>
      </c>
      <c r="AG1218" s="388" t="s">
        <v>195</v>
      </c>
      <c r="AH1218" s="388" t="s">
        <v>195</v>
      </c>
      <c r="AI1218" s="388" t="s">
        <v>195</v>
      </c>
    </row>
    <row r="1219" spans="1:35" ht="12.75" customHeight="1" x14ac:dyDescent="0.2">
      <c r="A1219" s="397" t="str">
        <f t="shared" si="18"/>
        <v>Ofsted Webpage</v>
      </c>
      <c r="B1219" s="388">
        <v>1247985</v>
      </c>
      <c r="C1219" s="388">
        <v>134023</v>
      </c>
      <c r="D1219" s="388">
        <v>10035183</v>
      </c>
      <c r="E1219" s="388" t="s">
        <v>5528</v>
      </c>
      <c r="F1219" s="388" t="s">
        <v>90</v>
      </c>
      <c r="G1219" s="388" t="s">
        <v>13</v>
      </c>
      <c r="H1219" s="388" t="s">
        <v>151</v>
      </c>
      <c r="I1219" s="388" t="s">
        <v>152</v>
      </c>
      <c r="J1219" s="388" t="s">
        <v>152</v>
      </c>
      <c r="K1219" s="400" t="s">
        <v>195</v>
      </c>
      <c r="L1219" s="388" t="s">
        <v>195</v>
      </c>
      <c r="M1219" s="403" t="s">
        <v>195</v>
      </c>
      <c r="N1219" s="388" t="s">
        <v>195</v>
      </c>
      <c r="O1219" s="388" t="s">
        <v>195</v>
      </c>
      <c r="P1219" s="400" t="s">
        <v>195</v>
      </c>
      <c r="Q1219" s="400" t="s">
        <v>195</v>
      </c>
      <c r="R1219" s="400" t="s">
        <v>195</v>
      </c>
      <c r="S1219" s="388" t="s">
        <v>195</v>
      </c>
      <c r="T1219" s="388" t="s">
        <v>195</v>
      </c>
      <c r="U1219" s="388" t="s">
        <v>195</v>
      </c>
      <c r="V1219" s="388" t="s">
        <v>195</v>
      </c>
      <c r="W1219" s="388" t="s">
        <v>195</v>
      </c>
      <c r="X1219" s="388" t="s">
        <v>195</v>
      </c>
      <c r="Y1219" s="401" t="s">
        <v>195</v>
      </c>
      <c r="Z1219" s="388" t="s">
        <v>195</v>
      </c>
      <c r="AA1219" s="388" t="s">
        <v>195</v>
      </c>
      <c r="AB1219" s="388" t="s">
        <v>195</v>
      </c>
      <c r="AC1219" s="388" t="s">
        <v>195</v>
      </c>
      <c r="AD1219" s="388" t="s">
        <v>195</v>
      </c>
      <c r="AE1219" s="388" t="s">
        <v>195</v>
      </c>
      <c r="AF1219" s="388" t="s">
        <v>195</v>
      </c>
      <c r="AG1219" s="388" t="s">
        <v>195</v>
      </c>
      <c r="AH1219" s="388" t="s">
        <v>195</v>
      </c>
      <c r="AI1219" s="388" t="s">
        <v>195</v>
      </c>
    </row>
    <row r="1220" spans="1:35" ht="12.75" customHeight="1" x14ac:dyDescent="0.2">
      <c r="A1220" s="397" t="str">
        <f t="shared" si="18"/>
        <v>Ofsted Webpage</v>
      </c>
      <c r="B1220" s="388">
        <v>1247987</v>
      </c>
      <c r="C1220" s="388">
        <v>121372</v>
      </c>
      <c r="D1220" s="388">
        <v>10030935</v>
      </c>
      <c r="E1220" s="388" t="s">
        <v>5529</v>
      </c>
      <c r="F1220" s="388" t="s">
        <v>90</v>
      </c>
      <c r="G1220" s="388" t="s">
        <v>13</v>
      </c>
      <c r="H1220" s="388" t="s">
        <v>114</v>
      </c>
      <c r="I1220" s="388" t="s">
        <v>115</v>
      </c>
      <c r="J1220" s="388" t="s">
        <v>115</v>
      </c>
      <c r="K1220" s="400" t="s">
        <v>195</v>
      </c>
      <c r="L1220" s="388" t="s">
        <v>195</v>
      </c>
      <c r="M1220" s="403" t="s">
        <v>195</v>
      </c>
      <c r="N1220" s="388" t="s">
        <v>195</v>
      </c>
      <c r="O1220" s="388" t="s">
        <v>195</v>
      </c>
      <c r="P1220" s="400" t="s">
        <v>195</v>
      </c>
      <c r="Q1220" s="400" t="s">
        <v>195</v>
      </c>
      <c r="R1220" s="400" t="s">
        <v>195</v>
      </c>
      <c r="S1220" s="388" t="s">
        <v>195</v>
      </c>
      <c r="T1220" s="388" t="s">
        <v>195</v>
      </c>
      <c r="U1220" s="388" t="s">
        <v>195</v>
      </c>
      <c r="V1220" s="388" t="s">
        <v>195</v>
      </c>
      <c r="W1220" s="388" t="s">
        <v>195</v>
      </c>
      <c r="X1220" s="388" t="s">
        <v>195</v>
      </c>
      <c r="Y1220" s="401" t="s">
        <v>195</v>
      </c>
      <c r="Z1220" s="388" t="s">
        <v>195</v>
      </c>
      <c r="AA1220" s="388" t="s">
        <v>195</v>
      </c>
      <c r="AB1220" s="388" t="s">
        <v>195</v>
      </c>
      <c r="AC1220" s="388" t="s">
        <v>195</v>
      </c>
      <c r="AD1220" s="388" t="s">
        <v>195</v>
      </c>
      <c r="AE1220" s="388" t="s">
        <v>195</v>
      </c>
      <c r="AF1220" s="388" t="s">
        <v>195</v>
      </c>
      <c r="AG1220" s="388" t="s">
        <v>195</v>
      </c>
      <c r="AH1220" s="388" t="s">
        <v>195</v>
      </c>
      <c r="AI1220" s="388" t="s">
        <v>195</v>
      </c>
    </row>
    <row r="1221" spans="1:35" ht="12.75" customHeight="1" x14ac:dyDescent="0.2">
      <c r="A1221" s="397" t="str">
        <f t="shared" ref="A1221:A1284" si="19">IF(B1221&lt;&gt;"",HYPERLINK(CONCATENATE("http://reports.ofsted.gov.uk/inspection-reports/find-inspection-report/provider/ELS/",B1221),"Ofsted Webpage"),"")</f>
        <v>Ofsted Webpage</v>
      </c>
      <c r="B1221" s="388">
        <v>1247989</v>
      </c>
      <c r="C1221" s="388">
        <v>122644</v>
      </c>
      <c r="D1221" s="388">
        <v>10031544</v>
      </c>
      <c r="E1221" s="388" t="s">
        <v>5530</v>
      </c>
      <c r="F1221" s="388" t="s">
        <v>90</v>
      </c>
      <c r="G1221" s="388" t="s">
        <v>13</v>
      </c>
      <c r="H1221" s="388" t="s">
        <v>1142</v>
      </c>
      <c r="I1221" s="388" t="s">
        <v>1143</v>
      </c>
      <c r="J1221" s="388" t="s">
        <v>155</v>
      </c>
      <c r="K1221" s="400" t="s">
        <v>195</v>
      </c>
      <c r="L1221" s="388" t="s">
        <v>195</v>
      </c>
      <c r="M1221" s="403" t="s">
        <v>195</v>
      </c>
      <c r="N1221" s="388" t="s">
        <v>195</v>
      </c>
      <c r="O1221" s="388" t="s">
        <v>195</v>
      </c>
      <c r="P1221" s="400" t="s">
        <v>195</v>
      </c>
      <c r="Q1221" s="400" t="s">
        <v>195</v>
      </c>
      <c r="R1221" s="400" t="s">
        <v>195</v>
      </c>
      <c r="S1221" s="388" t="s">
        <v>195</v>
      </c>
      <c r="T1221" s="388" t="s">
        <v>195</v>
      </c>
      <c r="U1221" s="388" t="s">
        <v>195</v>
      </c>
      <c r="V1221" s="388" t="s">
        <v>195</v>
      </c>
      <c r="W1221" s="388" t="s">
        <v>195</v>
      </c>
      <c r="X1221" s="388" t="s">
        <v>195</v>
      </c>
      <c r="Y1221" s="401" t="s">
        <v>195</v>
      </c>
      <c r="Z1221" s="388" t="s">
        <v>195</v>
      </c>
      <c r="AA1221" s="388" t="s">
        <v>195</v>
      </c>
      <c r="AB1221" s="388" t="s">
        <v>195</v>
      </c>
      <c r="AC1221" s="388" t="s">
        <v>195</v>
      </c>
      <c r="AD1221" s="388" t="s">
        <v>195</v>
      </c>
      <c r="AE1221" s="388" t="s">
        <v>195</v>
      </c>
      <c r="AF1221" s="388" t="s">
        <v>195</v>
      </c>
      <c r="AG1221" s="388" t="s">
        <v>195</v>
      </c>
      <c r="AH1221" s="388" t="s">
        <v>195</v>
      </c>
      <c r="AI1221" s="388" t="s">
        <v>195</v>
      </c>
    </row>
    <row r="1222" spans="1:35" ht="12.75" customHeight="1" x14ac:dyDescent="0.2">
      <c r="A1222" s="397" t="str">
        <f t="shared" si="19"/>
        <v>Ofsted Webpage</v>
      </c>
      <c r="B1222" s="388">
        <v>1247990</v>
      </c>
      <c r="C1222" s="388">
        <v>121601</v>
      </c>
      <c r="D1222" s="388">
        <v>10024751</v>
      </c>
      <c r="E1222" s="388" t="s">
        <v>5531</v>
      </c>
      <c r="F1222" s="388" t="s">
        <v>90</v>
      </c>
      <c r="G1222" s="388" t="s">
        <v>13</v>
      </c>
      <c r="H1222" s="388" t="s">
        <v>559</v>
      </c>
      <c r="I1222" s="388" t="s">
        <v>186</v>
      </c>
      <c r="J1222" s="388" t="s">
        <v>93</v>
      </c>
      <c r="K1222" s="400" t="s">
        <v>195</v>
      </c>
      <c r="L1222" s="388" t="s">
        <v>195</v>
      </c>
      <c r="M1222" s="403" t="s">
        <v>195</v>
      </c>
      <c r="N1222" s="388" t="s">
        <v>195</v>
      </c>
      <c r="O1222" s="388" t="s">
        <v>195</v>
      </c>
      <c r="P1222" s="400" t="s">
        <v>195</v>
      </c>
      <c r="Q1222" s="400" t="s">
        <v>195</v>
      </c>
      <c r="R1222" s="400" t="s">
        <v>195</v>
      </c>
      <c r="S1222" s="388" t="s">
        <v>195</v>
      </c>
      <c r="T1222" s="388" t="s">
        <v>195</v>
      </c>
      <c r="U1222" s="388" t="s">
        <v>195</v>
      </c>
      <c r="V1222" s="388" t="s">
        <v>195</v>
      </c>
      <c r="W1222" s="388" t="s">
        <v>195</v>
      </c>
      <c r="X1222" s="388" t="s">
        <v>195</v>
      </c>
      <c r="Y1222" s="401" t="s">
        <v>195</v>
      </c>
      <c r="Z1222" s="388" t="s">
        <v>195</v>
      </c>
      <c r="AA1222" s="388" t="s">
        <v>195</v>
      </c>
      <c r="AB1222" s="388" t="s">
        <v>195</v>
      </c>
      <c r="AC1222" s="388" t="s">
        <v>195</v>
      </c>
      <c r="AD1222" s="388" t="s">
        <v>195</v>
      </c>
      <c r="AE1222" s="388" t="s">
        <v>195</v>
      </c>
      <c r="AF1222" s="388" t="s">
        <v>195</v>
      </c>
      <c r="AG1222" s="388" t="s">
        <v>195</v>
      </c>
      <c r="AH1222" s="388" t="s">
        <v>195</v>
      </c>
      <c r="AI1222" s="388" t="s">
        <v>195</v>
      </c>
    </row>
    <row r="1223" spans="1:35" ht="12.75" customHeight="1" x14ac:dyDescent="0.2">
      <c r="A1223" s="397" t="str">
        <f t="shared" si="19"/>
        <v>Ofsted Webpage</v>
      </c>
      <c r="B1223" s="388">
        <v>1247993</v>
      </c>
      <c r="C1223" s="388">
        <v>134024</v>
      </c>
      <c r="D1223" s="388">
        <v>10038201</v>
      </c>
      <c r="E1223" s="388" t="s">
        <v>5532</v>
      </c>
      <c r="F1223" s="388" t="s">
        <v>90</v>
      </c>
      <c r="G1223" s="388" t="s">
        <v>13</v>
      </c>
      <c r="H1223" s="388" t="s">
        <v>260</v>
      </c>
      <c r="I1223" s="388" t="s">
        <v>155</v>
      </c>
      <c r="J1223" s="388" t="s">
        <v>155</v>
      </c>
      <c r="K1223" s="400" t="s">
        <v>195</v>
      </c>
      <c r="L1223" s="388" t="s">
        <v>195</v>
      </c>
      <c r="M1223" s="403" t="s">
        <v>195</v>
      </c>
      <c r="N1223" s="388" t="s">
        <v>195</v>
      </c>
      <c r="O1223" s="388" t="s">
        <v>195</v>
      </c>
      <c r="P1223" s="400" t="s">
        <v>195</v>
      </c>
      <c r="Q1223" s="400" t="s">
        <v>195</v>
      </c>
      <c r="R1223" s="400" t="s">
        <v>195</v>
      </c>
      <c r="S1223" s="388" t="s">
        <v>195</v>
      </c>
      <c r="T1223" s="388" t="s">
        <v>195</v>
      </c>
      <c r="U1223" s="388" t="s">
        <v>195</v>
      </c>
      <c r="V1223" s="388" t="s">
        <v>195</v>
      </c>
      <c r="W1223" s="388" t="s">
        <v>195</v>
      </c>
      <c r="X1223" s="388" t="s">
        <v>195</v>
      </c>
      <c r="Y1223" s="401" t="s">
        <v>195</v>
      </c>
      <c r="Z1223" s="388" t="s">
        <v>195</v>
      </c>
      <c r="AA1223" s="388" t="s">
        <v>195</v>
      </c>
      <c r="AB1223" s="388" t="s">
        <v>195</v>
      </c>
      <c r="AC1223" s="388" t="s">
        <v>195</v>
      </c>
      <c r="AD1223" s="388" t="s">
        <v>195</v>
      </c>
      <c r="AE1223" s="388" t="s">
        <v>195</v>
      </c>
      <c r="AF1223" s="388" t="s">
        <v>195</v>
      </c>
      <c r="AG1223" s="388" t="s">
        <v>195</v>
      </c>
      <c r="AH1223" s="388" t="s">
        <v>195</v>
      </c>
      <c r="AI1223" s="388" t="s">
        <v>195</v>
      </c>
    </row>
    <row r="1224" spans="1:35" ht="12.75" customHeight="1" x14ac:dyDescent="0.2">
      <c r="A1224" s="397" t="str">
        <f t="shared" si="19"/>
        <v>Ofsted Webpage</v>
      </c>
      <c r="B1224" s="388">
        <v>1247994</v>
      </c>
      <c r="C1224" s="388">
        <v>133304</v>
      </c>
      <c r="D1224" s="388">
        <v>10027453</v>
      </c>
      <c r="E1224" s="388" t="s">
        <v>5533</v>
      </c>
      <c r="F1224" s="388" t="s">
        <v>90</v>
      </c>
      <c r="G1224" s="388" t="s">
        <v>13</v>
      </c>
      <c r="H1224" s="388" t="s">
        <v>485</v>
      </c>
      <c r="I1224" s="388" t="s">
        <v>102</v>
      </c>
      <c r="J1224" s="388" t="s">
        <v>102</v>
      </c>
      <c r="K1224" s="400" t="s">
        <v>195</v>
      </c>
      <c r="L1224" s="388" t="s">
        <v>195</v>
      </c>
      <c r="M1224" s="403" t="s">
        <v>195</v>
      </c>
      <c r="N1224" s="388" t="s">
        <v>195</v>
      </c>
      <c r="O1224" s="388" t="s">
        <v>195</v>
      </c>
      <c r="P1224" s="400" t="s">
        <v>195</v>
      </c>
      <c r="Q1224" s="400" t="s">
        <v>195</v>
      </c>
      <c r="R1224" s="400" t="s">
        <v>195</v>
      </c>
      <c r="S1224" s="388" t="s">
        <v>195</v>
      </c>
      <c r="T1224" s="388" t="s">
        <v>195</v>
      </c>
      <c r="U1224" s="388" t="s">
        <v>195</v>
      </c>
      <c r="V1224" s="388" t="s">
        <v>195</v>
      </c>
      <c r="W1224" s="388" t="s">
        <v>195</v>
      </c>
      <c r="X1224" s="388" t="s">
        <v>195</v>
      </c>
      <c r="Y1224" s="401" t="s">
        <v>195</v>
      </c>
      <c r="Z1224" s="388" t="s">
        <v>195</v>
      </c>
      <c r="AA1224" s="388" t="s">
        <v>195</v>
      </c>
      <c r="AB1224" s="388" t="s">
        <v>195</v>
      </c>
      <c r="AC1224" s="388" t="s">
        <v>195</v>
      </c>
      <c r="AD1224" s="388" t="s">
        <v>195</v>
      </c>
      <c r="AE1224" s="388" t="s">
        <v>195</v>
      </c>
      <c r="AF1224" s="388" t="s">
        <v>195</v>
      </c>
      <c r="AG1224" s="388" t="s">
        <v>195</v>
      </c>
      <c r="AH1224" s="388" t="s">
        <v>195</v>
      </c>
      <c r="AI1224" s="388" t="s">
        <v>195</v>
      </c>
    </row>
    <row r="1225" spans="1:35" ht="12.75" customHeight="1" x14ac:dyDescent="0.2">
      <c r="A1225" s="397" t="str">
        <f t="shared" si="19"/>
        <v>Ofsted Webpage</v>
      </c>
      <c r="B1225" s="388">
        <v>1247997</v>
      </c>
      <c r="C1225" s="388">
        <v>134538</v>
      </c>
      <c r="D1225" s="388">
        <v>10037715</v>
      </c>
      <c r="E1225" s="388" t="s">
        <v>5534</v>
      </c>
      <c r="F1225" s="388" t="s">
        <v>90</v>
      </c>
      <c r="G1225" s="388" t="s">
        <v>13</v>
      </c>
      <c r="H1225" s="388" t="s">
        <v>724</v>
      </c>
      <c r="I1225" s="388" t="s">
        <v>102</v>
      </c>
      <c r="J1225" s="388" t="s">
        <v>102</v>
      </c>
      <c r="K1225" s="400" t="s">
        <v>195</v>
      </c>
      <c r="L1225" s="388" t="s">
        <v>195</v>
      </c>
      <c r="M1225" s="403" t="s">
        <v>195</v>
      </c>
      <c r="N1225" s="388" t="s">
        <v>195</v>
      </c>
      <c r="O1225" s="388" t="s">
        <v>195</v>
      </c>
      <c r="P1225" s="400" t="s">
        <v>195</v>
      </c>
      <c r="Q1225" s="400" t="s">
        <v>195</v>
      </c>
      <c r="R1225" s="400" t="s">
        <v>195</v>
      </c>
      <c r="S1225" s="388" t="s">
        <v>195</v>
      </c>
      <c r="T1225" s="388" t="s">
        <v>195</v>
      </c>
      <c r="U1225" s="388" t="s">
        <v>195</v>
      </c>
      <c r="V1225" s="388" t="s">
        <v>195</v>
      </c>
      <c r="W1225" s="388" t="s">
        <v>195</v>
      </c>
      <c r="X1225" s="388" t="s">
        <v>195</v>
      </c>
      <c r="Y1225" s="401" t="s">
        <v>195</v>
      </c>
      <c r="Z1225" s="388" t="s">
        <v>195</v>
      </c>
      <c r="AA1225" s="388" t="s">
        <v>195</v>
      </c>
      <c r="AB1225" s="388" t="s">
        <v>195</v>
      </c>
      <c r="AC1225" s="388" t="s">
        <v>195</v>
      </c>
      <c r="AD1225" s="388" t="s">
        <v>195</v>
      </c>
      <c r="AE1225" s="388" t="s">
        <v>195</v>
      </c>
      <c r="AF1225" s="388" t="s">
        <v>195</v>
      </c>
      <c r="AG1225" s="388" t="s">
        <v>195</v>
      </c>
      <c r="AH1225" s="388" t="s">
        <v>195</v>
      </c>
      <c r="AI1225" s="388" t="s">
        <v>195</v>
      </c>
    </row>
    <row r="1226" spans="1:35" ht="12.75" customHeight="1" x14ac:dyDescent="0.2">
      <c r="A1226" s="397" t="str">
        <f t="shared" si="19"/>
        <v>Ofsted Webpage</v>
      </c>
      <c r="B1226" s="388">
        <v>1247998</v>
      </c>
      <c r="C1226" s="388">
        <v>129001</v>
      </c>
      <c r="D1226" s="388">
        <v>10038501</v>
      </c>
      <c r="E1226" s="388" t="s">
        <v>5535</v>
      </c>
      <c r="F1226" s="388" t="s">
        <v>90</v>
      </c>
      <c r="G1226" s="388" t="s">
        <v>13</v>
      </c>
      <c r="H1226" s="388" t="s">
        <v>202</v>
      </c>
      <c r="I1226" s="388" t="s">
        <v>152</v>
      </c>
      <c r="J1226" s="388" t="s">
        <v>152</v>
      </c>
      <c r="K1226" s="400" t="s">
        <v>195</v>
      </c>
      <c r="L1226" s="388" t="s">
        <v>195</v>
      </c>
      <c r="M1226" s="403" t="s">
        <v>195</v>
      </c>
      <c r="N1226" s="388" t="s">
        <v>195</v>
      </c>
      <c r="O1226" s="388" t="s">
        <v>195</v>
      </c>
      <c r="P1226" s="400" t="s">
        <v>195</v>
      </c>
      <c r="Q1226" s="400" t="s">
        <v>195</v>
      </c>
      <c r="R1226" s="400" t="s">
        <v>195</v>
      </c>
      <c r="S1226" s="388" t="s">
        <v>195</v>
      </c>
      <c r="T1226" s="388" t="s">
        <v>195</v>
      </c>
      <c r="U1226" s="388" t="s">
        <v>195</v>
      </c>
      <c r="V1226" s="388" t="s">
        <v>195</v>
      </c>
      <c r="W1226" s="388" t="s">
        <v>195</v>
      </c>
      <c r="X1226" s="388" t="s">
        <v>195</v>
      </c>
      <c r="Y1226" s="401" t="s">
        <v>195</v>
      </c>
      <c r="Z1226" s="388" t="s">
        <v>195</v>
      </c>
      <c r="AA1226" s="388" t="s">
        <v>195</v>
      </c>
      <c r="AB1226" s="388" t="s">
        <v>195</v>
      </c>
      <c r="AC1226" s="388" t="s">
        <v>195</v>
      </c>
      <c r="AD1226" s="388" t="s">
        <v>195</v>
      </c>
      <c r="AE1226" s="388" t="s">
        <v>195</v>
      </c>
      <c r="AF1226" s="388" t="s">
        <v>195</v>
      </c>
      <c r="AG1226" s="388" t="s">
        <v>195</v>
      </c>
      <c r="AH1226" s="388" t="s">
        <v>195</v>
      </c>
      <c r="AI1226" s="388" t="s">
        <v>195</v>
      </c>
    </row>
    <row r="1227" spans="1:35" ht="12.75" customHeight="1" x14ac:dyDescent="0.2">
      <c r="A1227" s="397" t="str">
        <f t="shared" si="19"/>
        <v>Ofsted Webpage</v>
      </c>
      <c r="B1227" s="388">
        <v>1248000</v>
      </c>
      <c r="C1227" s="388">
        <v>116709</v>
      </c>
      <c r="D1227" s="388">
        <v>10023705</v>
      </c>
      <c r="E1227" s="388" t="s">
        <v>5536</v>
      </c>
      <c r="F1227" s="388" t="s">
        <v>90</v>
      </c>
      <c r="G1227" s="388" t="s">
        <v>13</v>
      </c>
      <c r="H1227" s="388" t="s">
        <v>724</v>
      </c>
      <c r="I1227" s="388" t="s">
        <v>102</v>
      </c>
      <c r="J1227" s="388" t="s">
        <v>102</v>
      </c>
      <c r="K1227" s="400" t="s">
        <v>195</v>
      </c>
      <c r="L1227" s="388" t="s">
        <v>195</v>
      </c>
      <c r="M1227" s="403" t="s">
        <v>195</v>
      </c>
      <c r="N1227" s="388" t="s">
        <v>195</v>
      </c>
      <c r="O1227" s="388" t="s">
        <v>195</v>
      </c>
      <c r="P1227" s="400" t="s">
        <v>195</v>
      </c>
      <c r="Q1227" s="400" t="s">
        <v>195</v>
      </c>
      <c r="R1227" s="400" t="s">
        <v>195</v>
      </c>
      <c r="S1227" s="388" t="s">
        <v>195</v>
      </c>
      <c r="T1227" s="388" t="s">
        <v>195</v>
      </c>
      <c r="U1227" s="388" t="s">
        <v>195</v>
      </c>
      <c r="V1227" s="388" t="s">
        <v>195</v>
      </c>
      <c r="W1227" s="388" t="s">
        <v>195</v>
      </c>
      <c r="X1227" s="388" t="s">
        <v>195</v>
      </c>
      <c r="Y1227" s="401" t="s">
        <v>195</v>
      </c>
      <c r="Z1227" s="388" t="s">
        <v>195</v>
      </c>
      <c r="AA1227" s="388" t="s">
        <v>195</v>
      </c>
      <c r="AB1227" s="388" t="s">
        <v>195</v>
      </c>
      <c r="AC1227" s="388" t="s">
        <v>195</v>
      </c>
      <c r="AD1227" s="388" t="s">
        <v>195</v>
      </c>
      <c r="AE1227" s="388" t="s">
        <v>195</v>
      </c>
      <c r="AF1227" s="388" t="s">
        <v>195</v>
      </c>
      <c r="AG1227" s="388" t="s">
        <v>195</v>
      </c>
      <c r="AH1227" s="388" t="s">
        <v>195</v>
      </c>
      <c r="AI1227" s="388" t="s">
        <v>195</v>
      </c>
    </row>
    <row r="1228" spans="1:35" ht="12.75" customHeight="1" x14ac:dyDescent="0.2">
      <c r="A1228" s="397" t="str">
        <f t="shared" si="19"/>
        <v>Ofsted Webpage</v>
      </c>
      <c r="B1228" s="388">
        <v>1248003</v>
      </c>
      <c r="C1228" s="388">
        <v>129737</v>
      </c>
      <c r="D1228" s="388">
        <v>10042437</v>
      </c>
      <c r="E1228" s="388" t="s">
        <v>5537</v>
      </c>
      <c r="F1228" s="388" t="s">
        <v>90</v>
      </c>
      <c r="G1228" s="388" t="s">
        <v>13</v>
      </c>
      <c r="H1228" s="388" t="s">
        <v>395</v>
      </c>
      <c r="I1228" s="388" t="s">
        <v>131</v>
      </c>
      <c r="J1228" s="388" t="s">
        <v>131</v>
      </c>
      <c r="K1228" s="400" t="s">
        <v>195</v>
      </c>
      <c r="L1228" s="388" t="s">
        <v>195</v>
      </c>
      <c r="M1228" s="403" t="s">
        <v>195</v>
      </c>
      <c r="N1228" s="388" t="s">
        <v>195</v>
      </c>
      <c r="O1228" s="388" t="s">
        <v>195</v>
      </c>
      <c r="P1228" s="400" t="s">
        <v>195</v>
      </c>
      <c r="Q1228" s="400" t="s">
        <v>195</v>
      </c>
      <c r="R1228" s="400" t="s">
        <v>195</v>
      </c>
      <c r="S1228" s="388" t="s">
        <v>195</v>
      </c>
      <c r="T1228" s="388" t="s">
        <v>195</v>
      </c>
      <c r="U1228" s="388" t="s">
        <v>195</v>
      </c>
      <c r="V1228" s="388" t="s">
        <v>195</v>
      </c>
      <c r="W1228" s="388" t="s">
        <v>195</v>
      </c>
      <c r="X1228" s="388" t="s">
        <v>195</v>
      </c>
      <c r="Y1228" s="401" t="s">
        <v>195</v>
      </c>
      <c r="Z1228" s="400" t="s">
        <v>195</v>
      </c>
      <c r="AA1228" s="388" t="s">
        <v>195</v>
      </c>
      <c r="AB1228" s="388" t="s">
        <v>195</v>
      </c>
      <c r="AC1228" s="388" t="s">
        <v>195</v>
      </c>
      <c r="AD1228" s="388" t="s">
        <v>195</v>
      </c>
      <c r="AE1228" s="388" t="s">
        <v>195</v>
      </c>
      <c r="AF1228" s="388" t="s">
        <v>195</v>
      </c>
      <c r="AG1228" s="388" t="s">
        <v>195</v>
      </c>
      <c r="AH1228" s="388" t="s">
        <v>195</v>
      </c>
      <c r="AI1228" s="388" t="s">
        <v>195</v>
      </c>
    </row>
    <row r="1229" spans="1:35" ht="12.75" customHeight="1" x14ac:dyDescent="0.2">
      <c r="A1229" s="397" t="str">
        <f t="shared" si="19"/>
        <v>Ofsted Webpage</v>
      </c>
      <c r="B1229" s="388">
        <v>1248004</v>
      </c>
      <c r="C1229" s="388">
        <v>134026</v>
      </c>
      <c r="D1229" s="388">
        <v>10041311</v>
      </c>
      <c r="E1229" s="388" t="s">
        <v>5538</v>
      </c>
      <c r="F1229" s="388" t="s">
        <v>90</v>
      </c>
      <c r="G1229" s="388" t="s">
        <v>13</v>
      </c>
      <c r="H1229" s="388" t="s">
        <v>557</v>
      </c>
      <c r="I1229" s="388" t="s">
        <v>92</v>
      </c>
      <c r="J1229" s="388" t="s">
        <v>93</v>
      </c>
      <c r="K1229" s="400" t="s">
        <v>195</v>
      </c>
      <c r="L1229" s="388" t="s">
        <v>195</v>
      </c>
      <c r="M1229" s="403" t="s">
        <v>195</v>
      </c>
      <c r="N1229" s="388" t="s">
        <v>195</v>
      </c>
      <c r="O1229" s="388" t="s">
        <v>195</v>
      </c>
      <c r="P1229" s="400" t="s">
        <v>195</v>
      </c>
      <c r="Q1229" s="400" t="s">
        <v>195</v>
      </c>
      <c r="R1229" s="400" t="s">
        <v>195</v>
      </c>
      <c r="S1229" s="388" t="s">
        <v>195</v>
      </c>
      <c r="T1229" s="388" t="s">
        <v>195</v>
      </c>
      <c r="U1229" s="388" t="s">
        <v>195</v>
      </c>
      <c r="V1229" s="388" t="s">
        <v>195</v>
      </c>
      <c r="W1229" s="388" t="s">
        <v>195</v>
      </c>
      <c r="X1229" s="388" t="s">
        <v>195</v>
      </c>
      <c r="Y1229" s="401" t="s">
        <v>195</v>
      </c>
      <c r="Z1229" s="388" t="s">
        <v>195</v>
      </c>
      <c r="AA1229" s="388" t="s">
        <v>195</v>
      </c>
      <c r="AB1229" s="388" t="s">
        <v>195</v>
      </c>
      <c r="AC1229" s="388" t="s">
        <v>195</v>
      </c>
      <c r="AD1229" s="388" t="s">
        <v>195</v>
      </c>
      <c r="AE1229" s="388" t="s">
        <v>195</v>
      </c>
      <c r="AF1229" s="388" t="s">
        <v>195</v>
      </c>
      <c r="AG1229" s="388" t="s">
        <v>195</v>
      </c>
      <c r="AH1229" s="388" t="s">
        <v>195</v>
      </c>
      <c r="AI1229" s="388" t="s">
        <v>195</v>
      </c>
    </row>
    <row r="1230" spans="1:35" ht="12.75" customHeight="1" x14ac:dyDescent="0.2">
      <c r="A1230" s="397" t="str">
        <f t="shared" si="19"/>
        <v>Ofsted Webpage</v>
      </c>
      <c r="B1230" s="388">
        <v>1248007</v>
      </c>
      <c r="C1230" s="388">
        <v>115861</v>
      </c>
      <c r="D1230" s="388">
        <v>10005094</v>
      </c>
      <c r="E1230" s="388" t="s">
        <v>5539</v>
      </c>
      <c r="F1230" s="388" t="s">
        <v>90</v>
      </c>
      <c r="G1230" s="388" t="s">
        <v>13</v>
      </c>
      <c r="H1230" s="388" t="s">
        <v>173</v>
      </c>
      <c r="I1230" s="388" t="s">
        <v>161</v>
      </c>
      <c r="J1230" s="388" t="s">
        <v>161</v>
      </c>
      <c r="K1230" s="400" t="s">
        <v>195</v>
      </c>
      <c r="L1230" s="388" t="s">
        <v>195</v>
      </c>
      <c r="M1230" s="403" t="s">
        <v>195</v>
      </c>
      <c r="N1230" s="388" t="s">
        <v>195</v>
      </c>
      <c r="O1230" s="388" t="s">
        <v>195</v>
      </c>
      <c r="P1230" s="400" t="s">
        <v>195</v>
      </c>
      <c r="Q1230" s="400" t="s">
        <v>195</v>
      </c>
      <c r="R1230" s="400" t="s">
        <v>195</v>
      </c>
      <c r="S1230" s="388" t="s">
        <v>195</v>
      </c>
      <c r="T1230" s="388" t="s">
        <v>195</v>
      </c>
      <c r="U1230" s="388" t="s">
        <v>195</v>
      </c>
      <c r="V1230" s="388" t="s">
        <v>195</v>
      </c>
      <c r="W1230" s="388" t="s">
        <v>195</v>
      </c>
      <c r="X1230" s="388" t="s">
        <v>195</v>
      </c>
      <c r="Y1230" s="401" t="s">
        <v>195</v>
      </c>
      <c r="Z1230" s="388" t="s">
        <v>195</v>
      </c>
      <c r="AA1230" s="388" t="s">
        <v>195</v>
      </c>
      <c r="AB1230" s="388" t="s">
        <v>195</v>
      </c>
      <c r="AC1230" s="388" t="s">
        <v>195</v>
      </c>
      <c r="AD1230" s="388" t="s">
        <v>195</v>
      </c>
      <c r="AE1230" s="388" t="s">
        <v>195</v>
      </c>
      <c r="AF1230" s="388" t="s">
        <v>195</v>
      </c>
      <c r="AG1230" s="388" t="s">
        <v>195</v>
      </c>
      <c r="AH1230" s="388" t="s">
        <v>195</v>
      </c>
      <c r="AI1230" s="388" t="s">
        <v>195</v>
      </c>
    </row>
    <row r="1231" spans="1:35" ht="12.75" customHeight="1" x14ac:dyDescent="0.2">
      <c r="A1231" s="397" t="str">
        <f t="shared" si="19"/>
        <v>Ofsted Webpage</v>
      </c>
      <c r="B1231" s="388">
        <v>1248008</v>
      </c>
      <c r="C1231" s="388">
        <v>134025</v>
      </c>
      <c r="D1231" s="388">
        <v>10036585</v>
      </c>
      <c r="E1231" s="388" t="s">
        <v>5540</v>
      </c>
      <c r="F1231" s="388" t="s">
        <v>90</v>
      </c>
      <c r="G1231" s="388" t="s">
        <v>13</v>
      </c>
      <c r="H1231" s="388" t="s">
        <v>239</v>
      </c>
      <c r="I1231" s="388" t="s">
        <v>152</v>
      </c>
      <c r="J1231" s="388" t="s">
        <v>152</v>
      </c>
      <c r="K1231" s="400" t="s">
        <v>195</v>
      </c>
      <c r="L1231" s="388" t="s">
        <v>195</v>
      </c>
      <c r="M1231" s="403" t="s">
        <v>195</v>
      </c>
      <c r="N1231" s="388" t="s">
        <v>195</v>
      </c>
      <c r="O1231" s="388" t="s">
        <v>195</v>
      </c>
      <c r="P1231" s="400" t="s">
        <v>195</v>
      </c>
      <c r="Q1231" s="400" t="s">
        <v>195</v>
      </c>
      <c r="R1231" s="400" t="s">
        <v>195</v>
      </c>
      <c r="S1231" s="388" t="s">
        <v>195</v>
      </c>
      <c r="T1231" s="388" t="s">
        <v>195</v>
      </c>
      <c r="U1231" s="388" t="s">
        <v>195</v>
      </c>
      <c r="V1231" s="388" t="s">
        <v>195</v>
      </c>
      <c r="W1231" s="388" t="s">
        <v>195</v>
      </c>
      <c r="X1231" s="388" t="s">
        <v>195</v>
      </c>
      <c r="Y1231" s="401" t="s">
        <v>195</v>
      </c>
      <c r="Z1231" s="388" t="s">
        <v>195</v>
      </c>
      <c r="AA1231" s="388" t="s">
        <v>195</v>
      </c>
      <c r="AB1231" s="388" t="s">
        <v>195</v>
      </c>
      <c r="AC1231" s="388" t="s">
        <v>195</v>
      </c>
      <c r="AD1231" s="388" t="s">
        <v>195</v>
      </c>
      <c r="AE1231" s="388" t="s">
        <v>195</v>
      </c>
      <c r="AF1231" s="388" t="s">
        <v>195</v>
      </c>
      <c r="AG1231" s="388" t="s">
        <v>195</v>
      </c>
      <c r="AH1231" s="388" t="s">
        <v>195</v>
      </c>
      <c r="AI1231" s="388" t="s">
        <v>195</v>
      </c>
    </row>
    <row r="1232" spans="1:35" ht="12.75" customHeight="1" x14ac:dyDescent="0.2">
      <c r="A1232" s="397" t="str">
        <f t="shared" si="19"/>
        <v>Ofsted Webpage</v>
      </c>
      <c r="B1232" s="388">
        <v>1248012</v>
      </c>
      <c r="C1232" s="388">
        <v>121307</v>
      </c>
      <c r="D1232" s="388">
        <v>10028938</v>
      </c>
      <c r="E1232" s="388" t="s">
        <v>5541</v>
      </c>
      <c r="F1232" s="388" t="s">
        <v>90</v>
      </c>
      <c r="G1232" s="388" t="s">
        <v>13</v>
      </c>
      <c r="H1232" s="388" t="s">
        <v>221</v>
      </c>
      <c r="I1232" s="388" t="s">
        <v>177</v>
      </c>
      <c r="J1232" s="388" t="s">
        <v>177</v>
      </c>
      <c r="K1232" s="400" t="s">
        <v>195</v>
      </c>
      <c r="L1232" s="388" t="s">
        <v>195</v>
      </c>
      <c r="M1232" s="403" t="s">
        <v>195</v>
      </c>
      <c r="N1232" s="388" t="s">
        <v>195</v>
      </c>
      <c r="O1232" s="388" t="s">
        <v>195</v>
      </c>
      <c r="P1232" s="400" t="s">
        <v>195</v>
      </c>
      <c r="Q1232" s="400" t="s">
        <v>195</v>
      </c>
      <c r="R1232" s="400" t="s">
        <v>195</v>
      </c>
      <c r="S1232" s="388" t="s">
        <v>195</v>
      </c>
      <c r="T1232" s="388" t="s">
        <v>195</v>
      </c>
      <c r="U1232" s="388" t="s">
        <v>195</v>
      </c>
      <c r="V1232" s="388" t="s">
        <v>195</v>
      </c>
      <c r="W1232" s="388" t="s">
        <v>195</v>
      </c>
      <c r="X1232" s="388" t="s">
        <v>195</v>
      </c>
      <c r="Y1232" s="401" t="s">
        <v>195</v>
      </c>
      <c r="Z1232" s="388" t="s">
        <v>195</v>
      </c>
      <c r="AA1232" s="388" t="s">
        <v>195</v>
      </c>
      <c r="AB1232" s="388" t="s">
        <v>195</v>
      </c>
      <c r="AC1232" s="388" t="s">
        <v>195</v>
      </c>
      <c r="AD1232" s="388" t="s">
        <v>195</v>
      </c>
      <c r="AE1232" s="388" t="s">
        <v>195</v>
      </c>
      <c r="AF1232" s="388" t="s">
        <v>195</v>
      </c>
      <c r="AG1232" s="388" t="s">
        <v>195</v>
      </c>
      <c r="AH1232" s="388" t="s">
        <v>195</v>
      </c>
      <c r="AI1232" s="388" t="s">
        <v>195</v>
      </c>
    </row>
    <row r="1233" spans="1:35" ht="12.75" customHeight="1" x14ac:dyDescent="0.2">
      <c r="A1233" s="397" t="str">
        <f t="shared" si="19"/>
        <v>Ofsted Webpage</v>
      </c>
      <c r="B1233" s="388">
        <v>1248014</v>
      </c>
      <c r="C1233" s="388">
        <v>125568</v>
      </c>
      <c r="D1233" s="388">
        <v>10020068</v>
      </c>
      <c r="E1233" s="388" t="s">
        <v>5542</v>
      </c>
      <c r="F1233" s="388" t="s">
        <v>90</v>
      </c>
      <c r="G1233" s="388" t="s">
        <v>13</v>
      </c>
      <c r="H1233" s="388" t="s">
        <v>1058</v>
      </c>
      <c r="I1233" s="388" t="s">
        <v>102</v>
      </c>
      <c r="J1233" s="388" t="s">
        <v>102</v>
      </c>
      <c r="K1233" s="400" t="s">
        <v>195</v>
      </c>
      <c r="L1233" s="388" t="s">
        <v>195</v>
      </c>
      <c r="M1233" s="403" t="s">
        <v>195</v>
      </c>
      <c r="N1233" s="388" t="s">
        <v>195</v>
      </c>
      <c r="O1233" s="388" t="s">
        <v>195</v>
      </c>
      <c r="P1233" s="400" t="s">
        <v>195</v>
      </c>
      <c r="Q1233" s="400" t="s">
        <v>195</v>
      </c>
      <c r="R1233" s="400" t="s">
        <v>195</v>
      </c>
      <c r="S1233" s="388" t="s">
        <v>195</v>
      </c>
      <c r="T1233" s="388" t="s">
        <v>195</v>
      </c>
      <c r="U1233" s="388" t="s">
        <v>195</v>
      </c>
      <c r="V1233" s="388" t="s">
        <v>195</v>
      </c>
      <c r="W1233" s="388" t="s">
        <v>195</v>
      </c>
      <c r="X1233" s="388" t="s">
        <v>195</v>
      </c>
      <c r="Y1233" s="401" t="s">
        <v>195</v>
      </c>
      <c r="Z1233" s="388" t="s">
        <v>195</v>
      </c>
      <c r="AA1233" s="388" t="s">
        <v>195</v>
      </c>
      <c r="AB1233" s="388" t="s">
        <v>195</v>
      </c>
      <c r="AC1233" s="388" t="s">
        <v>195</v>
      </c>
      <c r="AD1233" s="388" t="s">
        <v>195</v>
      </c>
      <c r="AE1233" s="388" t="s">
        <v>195</v>
      </c>
      <c r="AF1233" s="388" t="s">
        <v>195</v>
      </c>
      <c r="AG1233" s="388" t="s">
        <v>195</v>
      </c>
      <c r="AH1233" s="388" t="s">
        <v>195</v>
      </c>
      <c r="AI1233" s="388" t="s">
        <v>195</v>
      </c>
    </row>
    <row r="1234" spans="1:35" ht="12.75" customHeight="1" x14ac:dyDescent="0.2">
      <c r="A1234" s="397" t="str">
        <f t="shared" si="19"/>
        <v>Ofsted Webpage</v>
      </c>
      <c r="B1234" s="388">
        <v>1248015</v>
      </c>
      <c r="C1234" s="388">
        <v>126734</v>
      </c>
      <c r="D1234" s="388">
        <v>10036134</v>
      </c>
      <c r="E1234" s="388" t="s">
        <v>5543</v>
      </c>
      <c r="F1234" s="388" t="s">
        <v>90</v>
      </c>
      <c r="G1234" s="388" t="s">
        <v>13</v>
      </c>
      <c r="H1234" s="388" t="s">
        <v>559</v>
      </c>
      <c r="I1234" s="388" t="s">
        <v>186</v>
      </c>
      <c r="J1234" s="388" t="s">
        <v>93</v>
      </c>
      <c r="K1234" s="400" t="s">
        <v>195</v>
      </c>
      <c r="L1234" s="388" t="s">
        <v>195</v>
      </c>
      <c r="M1234" s="403" t="s">
        <v>195</v>
      </c>
      <c r="N1234" s="388" t="s">
        <v>195</v>
      </c>
      <c r="O1234" s="388" t="s">
        <v>195</v>
      </c>
      <c r="P1234" s="400" t="s">
        <v>195</v>
      </c>
      <c r="Q1234" s="400" t="s">
        <v>195</v>
      </c>
      <c r="R1234" s="400" t="s">
        <v>195</v>
      </c>
      <c r="S1234" s="388" t="s">
        <v>195</v>
      </c>
      <c r="T1234" s="388" t="s">
        <v>195</v>
      </c>
      <c r="U1234" s="388" t="s">
        <v>195</v>
      </c>
      <c r="V1234" s="388" t="s">
        <v>195</v>
      </c>
      <c r="W1234" s="388" t="s">
        <v>195</v>
      </c>
      <c r="X1234" s="388" t="s">
        <v>195</v>
      </c>
      <c r="Y1234" s="401" t="s">
        <v>195</v>
      </c>
      <c r="Z1234" s="400" t="s">
        <v>195</v>
      </c>
      <c r="AA1234" s="388" t="s">
        <v>195</v>
      </c>
      <c r="AB1234" s="388" t="s">
        <v>195</v>
      </c>
      <c r="AC1234" s="388" t="s">
        <v>195</v>
      </c>
      <c r="AD1234" s="388" t="s">
        <v>195</v>
      </c>
      <c r="AE1234" s="388" t="s">
        <v>195</v>
      </c>
      <c r="AF1234" s="388" t="s">
        <v>195</v>
      </c>
      <c r="AG1234" s="388" t="s">
        <v>195</v>
      </c>
      <c r="AH1234" s="388" t="s">
        <v>195</v>
      </c>
      <c r="AI1234" s="388" t="s">
        <v>195</v>
      </c>
    </row>
    <row r="1235" spans="1:35" ht="12.75" customHeight="1" x14ac:dyDescent="0.2">
      <c r="A1235" s="397" t="str">
        <f t="shared" si="19"/>
        <v>Ofsted Webpage</v>
      </c>
      <c r="B1235" s="388">
        <v>1248018</v>
      </c>
      <c r="C1235" s="388">
        <v>125424</v>
      </c>
      <c r="D1235" s="388">
        <v>10031424</v>
      </c>
      <c r="E1235" s="388" t="s">
        <v>5544</v>
      </c>
      <c r="F1235" s="388" t="s">
        <v>90</v>
      </c>
      <c r="G1235" s="388" t="s">
        <v>13</v>
      </c>
      <c r="H1235" s="388" t="s">
        <v>670</v>
      </c>
      <c r="I1235" s="388" t="s">
        <v>152</v>
      </c>
      <c r="J1235" s="388" t="s">
        <v>152</v>
      </c>
      <c r="K1235" s="400" t="s">
        <v>195</v>
      </c>
      <c r="L1235" s="388" t="s">
        <v>195</v>
      </c>
      <c r="M1235" s="403" t="s">
        <v>195</v>
      </c>
      <c r="N1235" s="388" t="s">
        <v>195</v>
      </c>
      <c r="O1235" s="388" t="s">
        <v>195</v>
      </c>
      <c r="P1235" s="400" t="s">
        <v>195</v>
      </c>
      <c r="Q1235" s="400" t="s">
        <v>195</v>
      </c>
      <c r="R1235" s="400" t="s">
        <v>195</v>
      </c>
      <c r="S1235" s="388" t="s">
        <v>195</v>
      </c>
      <c r="T1235" s="388" t="s">
        <v>195</v>
      </c>
      <c r="U1235" s="388" t="s">
        <v>195</v>
      </c>
      <c r="V1235" s="388" t="s">
        <v>195</v>
      </c>
      <c r="W1235" s="388" t="s">
        <v>195</v>
      </c>
      <c r="X1235" s="388" t="s">
        <v>195</v>
      </c>
      <c r="Y1235" s="401" t="s">
        <v>195</v>
      </c>
      <c r="Z1235" s="388" t="s">
        <v>195</v>
      </c>
      <c r="AA1235" s="388" t="s">
        <v>195</v>
      </c>
      <c r="AB1235" s="388" t="s">
        <v>195</v>
      </c>
      <c r="AC1235" s="388" t="s">
        <v>195</v>
      </c>
      <c r="AD1235" s="388" t="s">
        <v>195</v>
      </c>
      <c r="AE1235" s="388" t="s">
        <v>195</v>
      </c>
      <c r="AF1235" s="388" t="s">
        <v>195</v>
      </c>
      <c r="AG1235" s="388" t="s">
        <v>195</v>
      </c>
      <c r="AH1235" s="388" t="s">
        <v>195</v>
      </c>
      <c r="AI1235" s="388" t="s">
        <v>195</v>
      </c>
    </row>
    <row r="1236" spans="1:35" ht="12.75" customHeight="1" x14ac:dyDescent="0.2">
      <c r="A1236" s="397" t="str">
        <f t="shared" si="19"/>
        <v>Ofsted Webpage</v>
      </c>
      <c r="B1236" s="388">
        <v>1248021</v>
      </c>
      <c r="C1236" s="388">
        <v>122828</v>
      </c>
      <c r="D1236" s="388">
        <v>10035171</v>
      </c>
      <c r="E1236" s="388" t="s">
        <v>4498</v>
      </c>
      <c r="F1236" s="388" t="s">
        <v>90</v>
      </c>
      <c r="G1236" s="388" t="s">
        <v>13</v>
      </c>
      <c r="H1236" s="388" t="s">
        <v>724</v>
      </c>
      <c r="I1236" s="388" t="s">
        <v>102</v>
      </c>
      <c r="J1236" s="388" t="s">
        <v>102</v>
      </c>
      <c r="K1236" s="400" t="s">
        <v>195</v>
      </c>
      <c r="L1236" s="388" t="s">
        <v>195</v>
      </c>
      <c r="M1236" s="403">
        <v>10054706</v>
      </c>
      <c r="N1236" s="388" t="s">
        <v>121</v>
      </c>
      <c r="O1236" s="388" t="s">
        <v>104</v>
      </c>
      <c r="P1236" s="400">
        <v>43305</v>
      </c>
      <c r="Q1236" s="400">
        <v>43308</v>
      </c>
      <c r="R1236" s="400">
        <v>43353</v>
      </c>
      <c r="S1236" s="388">
        <v>2</v>
      </c>
      <c r="T1236" s="388">
        <v>2</v>
      </c>
      <c r="U1236" s="388">
        <v>2</v>
      </c>
      <c r="V1236" s="388">
        <v>2</v>
      </c>
      <c r="W1236" s="388">
        <v>2</v>
      </c>
      <c r="X1236" s="388" t="s">
        <v>4480</v>
      </c>
      <c r="Y1236" s="401" t="s">
        <v>195</v>
      </c>
      <c r="Z1236" s="388" t="s">
        <v>195</v>
      </c>
      <c r="AA1236" s="388" t="s">
        <v>195</v>
      </c>
      <c r="AB1236" s="388" t="s">
        <v>195</v>
      </c>
      <c r="AC1236" s="388" t="s">
        <v>195</v>
      </c>
      <c r="AD1236" s="388" t="s">
        <v>195</v>
      </c>
      <c r="AE1236" s="388" t="s">
        <v>195</v>
      </c>
      <c r="AF1236" s="388" t="s">
        <v>195</v>
      </c>
      <c r="AG1236" s="388" t="s">
        <v>195</v>
      </c>
      <c r="AH1236" s="388" t="s">
        <v>195</v>
      </c>
      <c r="AI1236" s="388" t="s">
        <v>4479</v>
      </c>
    </row>
    <row r="1237" spans="1:35" ht="12.75" customHeight="1" x14ac:dyDescent="0.2">
      <c r="A1237" s="397" t="str">
        <f t="shared" si="19"/>
        <v>Ofsted Webpage</v>
      </c>
      <c r="B1237" s="388">
        <v>1248024</v>
      </c>
      <c r="C1237" s="388">
        <v>121364</v>
      </c>
      <c r="D1237" s="388">
        <v>10007484</v>
      </c>
      <c r="E1237" s="388" t="s">
        <v>5545</v>
      </c>
      <c r="F1237" s="388" t="s">
        <v>90</v>
      </c>
      <c r="G1237" s="388" t="s">
        <v>13</v>
      </c>
      <c r="H1237" s="388" t="s">
        <v>436</v>
      </c>
      <c r="I1237" s="388" t="s">
        <v>155</v>
      </c>
      <c r="J1237" s="388" t="s">
        <v>155</v>
      </c>
      <c r="K1237" s="400" t="s">
        <v>195</v>
      </c>
      <c r="L1237" s="388" t="s">
        <v>195</v>
      </c>
      <c r="M1237" s="403" t="s">
        <v>195</v>
      </c>
      <c r="N1237" s="388" t="s">
        <v>195</v>
      </c>
      <c r="O1237" s="388" t="s">
        <v>195</v>
      </c>
      <c r="P1237" s="400" t="s">
        <v>195</v>
      </c>
      <c r="Q1237" s="400" t="s">
        <v>195</v>
      </c>
      <c r="R1237" s="400" t="s">
        <v>195</v>
      </c>
      <c r="S1237" s="388" t="s">
        <v>195</v>
      </c>
      <c r="T1237" s="388" t="s">
        <v>195</v>
      </c>
      <c r="U1237" s="388" t="s">
        <v>195</v>
      </c>
      <c r="V1237" s="388" t="s">
        <v>195</v>
      </c>
      <c r="W1237" s="388" t="s">
        <v>195</v>
      </c>
      <c r="X1237" s="388" t="s">
        <v>195</v>
      </c>
      <c r="Y1237" s="401" t="s">
        <v>195</v>
      </c>
      <c r="Z1237" s="388" t="s">
        <v>195</v>
      </c>
      <c r="AA1237" s="388" t="s">
        <v>195</v>
      </c>
      <c r="AB1237" s="388" t="s">
        <v>195</v>
      </c>
      <c r="AC1237" s="388" t="s">
        <v>195</v>
      </c>
      <c r="AD1237" s="388" t="s">
        <v>195</v>
      </c>
      <c r="AE1237" s="388" t="s">
        <v>195</v>
      </c>
      <c r="AF1237" s="388" t="s">
        <v>195</v>
      </c>
      <c r="AG1237" s="388" t="s">
        <v>195</v>
      </c>
      <c r="AH1237" s="388" t="s">
        <v>195</v>
      </c>
      <c r="AI1237" s="388" t="s">
        <v>195</v>
      </c>
    </row>
    <row r="1238" spans="1:35" ht="12.75" customHeight="1" x14ac:dyDescent="0.2">
      <c r="A1238" s="397" t="str">
        <f t="shared" si="19"/>
        <v>Ofsted Webpage</v>
      </c>
      <c r="B1238" s="388">
        <v>1248026</v>
      </c>
      <c r="C1238" s="388">
        <v>121462</v>
      </c>
      <c r="D1238" s="388">
        <v>10029985</v>
      </c>
      <c r="E1238" s="388" t="s">
        <v>5546</v>
      </c>
      <c r="F1238" s="388" t="s">
        <v>90</v>
      </c>
      <c r="G1238" s="388" t="s">
        <v>13</v>
      </c>
      <c r="H1238" s="388" t="s">
        <v>1058</v>
      </c>
      <c r="I1238" s="388" t="s">
        <v>102</v>
      </c>
      <c r="J1238" s="388" t="s">
        <v>102</v>
      </c>
      <c r="K1238" s="400" t="s">
        <v>195</v>
      </c>
      <c r="L1238" s="388" t="s">
        <v>195</v>
      </c>
      <c r="M1238" s="403" t="s">
        <v>195</v>
      </c>
      <c r="N1238" s="388" t="s">
        <v>195</v>
      </c>
      <c r="O1238" s="388" t="s">
        <v>195</v>
      </c>
      <c r="P1238" s="400" t="s">
        <v>195</v>
      </c>
      <c r="Q1238" s="400" t="s">
        <v>195</v>
      </c>
      <c r="R1238" s="400" t="s">
        <v>195</v>
      </c>
      <c r="S1238" s="388" t="s">
        <v>195</v>
      </c>
      <c r="T1238" s="388" t="s">
        <v>195</v>
      </c>
      <c r="U1238" s="388" t="s">
        <v>195</v>
      </c>
      <c r="V1238" s="388" t="s">
        <v>195</v>
      </c>
      <c r="W1238" s="388" t="s">
        <v>195</v>
      </c>
      <c r="X1238" s="388" t="s">
        <v>195</v>
      </c>
      <c r="Y1238" s="401" t="s">
        <v>195</v>
      </c>
      <c r="Z1238" s="388" t="s">
        <v>195</v>
      </c>
      <c r="AA1238" s="388" t="s">
        <v>195</v>
      </c>
      <c r="AB1238" s="388" t="s">
        <v>195</v>
      </c>
      <c r="AC1238" s="388" t="s">
        <v>195</v>
      </c>
      <c r="AD1238" s="388" t="s">
        <v>195</v>
      </c>
      <c r="AE1238" s="388" t="s">
        <v>195</v>
      </c>
      <c r="AF1238" s="388" t="s">
        <v>195</v>
      </c>
      <c r="AG1238" s="388" t="s">
        <v>195</v>
      </c>
      <c r="AH1238" s="388" t="s">
        <v>195</v>
      </c>
      <c r="AI1238" s="388" t="s">
        <v>195</v>
      </c>
    </row>
    <row r="1239" spans="1:35" ht="12.75" customHeight="1" x14ac:dyDescent="0.2">
      <c r="A1239" s="397" t="str">
        <f t="shared" si="19"/>
        <v>Ofsted Webpage</v>
      </c>
      <c r="B1239" s="388">
        <v>1248028</v>
      </c>
      <c r="C1239" s="388">
        <v>126936</v>
      </c>
      <c r="D1239" s="388">
        <v>10032936</v>
      </c>
      <c r="E1239" s="388" t="s">
        <v>5547</v>
      </c>
      <c r="F1239" s="388" t="s">
        <v>90</v>
      </c>
      <c r="G1239" s="388" t="s">
        <v>13</v>
      </c>
      <c r="H1239" s="388" t="s">
        <v>207</v>
      </c>
      <c r="I1239" s="388" t="s">
        <v>186</v>
      </c>
      <c r="J1239" s="388" t="s">
        <v>93</v>
      </c>
      <c r="K1239" s="400" t="s">
        <v>195</v>
      </c>
      <c r="L1239" s="388" t="s">
        <v>195</v>
      </c>
      <c r="M1239" s="403" t="s">
        <v>195</v>
      </c>
      <c r="N1239" s="388" t="s">
        <v>195</v>
      </c>
      <c r="O1239" s="388" t="s">
        <v>195</v>
      </c>
      <c r="P1239" s="400" t="s">
        <v>195</v>
      </c>
      <c r="Q1239" s="400" t="s">
        <v>195</v>
      </c>
      <c r="R1239" s="400" t="s">
        <v>195</v>
      </c>
      <c r="S1239" s="388" t="s">
        <v>195</v>
      </c>
      <c r="T1239" s="388" t="s">
        <v>195</v>
      </c>
      <c r="U1239" s="388" t="s">
        <v>195</v>
      </c>
      <c r="V1239" s="388" t="s">
        <v>195</v>
      </c>
      <c r="W1239" s="388" t="s">
        <v>195</v>
      </c>
      <c r="X1239" s="388" t="s">
        <v>195</v>
      </c>
      <c r="Y1239" s="401" t="s">
        <v>195</v>
      </c>
      <c r="Z1239" s="388" t="s">
        <v>195</v>
      </c>
      <c r="AA1239" s="388" t="s">
        <v>195</v>
      </c>
      <c r="AB1239" s="388" t="s">
        <v>195</v>
      </c>
      <c r="AC1239" s="388" t="s">
        <v>195</v>
      </c>
      <c r="AD1239" s="388" t="s">
        <v>195</v>
      </c>
      <c r="AE1239" s="388" t="s">
        <v>195</v>
      </c>
      <c r="AF1239" s="388" t="s">
        <v>195</v>
      </c>
      <c r="AG1239" s="388" t="s">
        <v>195</v>
      </c>
      <c r="AH1239" s="388" t="s">
        <v>195</v>
      </c>
      <c r="AI1239" s="388" t="s">
        <v>195</v>
      </c>
    </row>
    <row r="1240" spans="1:35" ht="12.75" customHeight="1" x14ac:dyDescent="0.2">
      <c r="A1240" s="397" t="str">
        <f t="shared" si="19"/>
        <v>Ofsted Webpage</v>
      </c>
      <c r="B1240" s="388">
        <v>1248029</v>
      </c>
      <c r="C1240" s="388">
        <v>130646</v>
      </c>
      <c r="D1240" s="388">
        <v>10039668</v>
      </c>
      <c r="E1240" s="388" t="s">
        <v>5548</v>
      </c>
      <c r="F1240" s="388" t="s">
        <v>90</v>
      </c>
      <c r="G1240" s="388" t="s">
        <v>13</v>
      </c>
      <c r="H1240" s="388" t="s">
        <v>228</v>
      </c>
      <c r="I1240" s="388" t="s">
        <v>177</v>
      </c>
      <c r="J1240" s="388" t="s">
        <v>177</v>
      </c>
      <c r="K1240" s="400" t="s">
        <v>195</v>
      </c>
      <c r="L1240" s="388" t="s">
        <v>195</v>
      </c>
      <c r="M1240" s="403" t="s">
        <v>195</v>
      </c>
      <c r="N1240" s="388" t="s">
        <v>195</v>
      </c>
      <c r="O1240" s="388" t="s">
        <v>195</v>
      </c>
      <c r="P1240" s="400" t="s">
        <v>195</v>
      </c>
      <c r="Q1240" s="400" t="s">
        <v>195</v>
      </c>
      <c r="R1240" s="400" t="s">
        <v>195</v>
      </c>
      <c r="S1240" s="388" t="s">
        <v>195</v>
      </c>
      <c r="T1240" s="388" t="s">
        <v>195</v>
      </c>
      <c r="U1240" s="388" t="s">
        <v>195</v>
      </c>
      <c r="V1240" s="388" t="s">
        <v>195</v>
      </c>
      <c r="W1240" s="388" t="s">
        <v>195</v>
      </c>
      <c r="X1240" s="388" t="s">
        <v>195</v>
      </c>
      <c r="Y1240" s="401" t="s">
        <v>195</v>
      </c>
      <c r="Z1240" s="388" t="s">
        <v>195</v>
      </c>
      <c r="AA1240" s="388" t="s">
        <v>195</v>
      </c>
      <c r="AB1240" s="388" t="s">
        <v>195</v>
      </c>
      <c r="AC1240" s="388" t="s">
        <v>195</v>
      </c>
      <c r="AD1240" s="388" t="s">
        <v>195</v>
      </c>
      <c r="AE1240" s="388" t="s">
        <v>195</v>
      </c>
      <c r="AF1240" s="388" t="s">
        <v>195</v>
      </c>
      <c r="AG1240" s="388" t="s">
        <v>195</v>
      </c>
      <c r="AH1240" s="388" t="s">
        <v>195</v>
      </c>
      <c r="AI1240" s="388" t="s">
        <v>195</v>
      </c>
    </row>
    <row r="1241" spans="1:35" ht="12.75" customHeight="1" x14ac:dyDescent="0.2">
      <c r="A1241" s="397" t="str">
        <f t="shared" si="19"/>
        <v>Ofsted Webpage</v>
      </c>
      <c r="B1241" s="388">
        <v>1248048</v>
      </c>
      <c r="C1241" s="388">
        <v>121591</v>
      </c>
      <c r="D1241" s="388">
        <v>10019276</v>
      </c>
      <c r="E1241" s="388" t="s">
        <v>4567</v>
      </c>
      <c r="F1241" s="388" t="s">
        <v>90</v>
      </c>
      <c r="G1241" s="388" t="s">
        <v>13</v>
      </c>
      <c r="H1241" s="388" t="s">
        <v>160</v>
      </c>
      <c r="I1241" s="388" t="s">
        <v>161</v>
      </c>
      <c r="J1241" s="388" t="s">
        <v>161</v>
      </c>
      <c r="K1241" s="400" t="s">
        <v>195</v>
      </c>
      <c r="L1241" s="388" t="s">
        <v>195</v>
      </c>
      <c r="M1241" s="403">
        <v>10046812</v>
      </c>
      <c r="N1241" s="388" t="s">
        <v>121</v>
      </c>
      <c r="O1241" s="388" t="s">
        <v>104</v>
      </c>
      <c r="P1241" s="400">
        <v>43221</v>
      </c>
      <c r="Q1241" s="400">
        <v>43223</v>
      </c>
      <c r="R1241" s="400">
        <v>43259</v>
      </c>
      <c r="S1241" s="388">
        <v>3</v>
      </c>
      <c r="T1241" s="388">
        <v>3</v>
      </c>
      <c r="U1241" s="388">
        <v>3</v>
      </c>
      <c r="V1241" s="388">
        <v>2</v>
      </c>
      <c r="W1241" s="388">
        <v>3</v>
      </c>
      <c r="X1241" s="388" t="s">
        <v>4480</v>
      </c>
      <c r="Y1241" s="401" t="s">
        <v>195</v>
      </c>
      <c r="Z1241" s="388" t="s">
        <v>195</v>
      </c>
      <c r="AA1241" s="388" t="s">
        <v>195</v>
      </c>
      <c r="AB1241" s="388" t="s">
        <v>195</v>
      </c>
      <c r="AC1241" s="388" t="s">
        <v>195</v>
      </c>
      <c r="AD1241" s="388" t="s">
        <v>195</v>
      </c>
      <c r="AE1241" s="388" t="s">
        <v>195</v>
      </c>
      <c r="AF1241" s="388" t="s">
        <v>195</v>
      </c>
      <c r="AG1241" s="388" t="s">
        <v>195</v>
      </c>
      <c r="AH1241" s="388" t="s">
        <v>195</v>
      </c>
      <c r="AI1241" s="388" t="s">
        <v>4479</v>
      </c>
    </row>
    <row r="1242" spans="1:35" ht="12.75" customHeight="1" x14ac:dyDescent="0.2">
      <c r="A1242" s="397" t="str">
        <f t="shared" si="19"/>
        <v>Ofsted Webpage</v>
      </c>
      <c r="B1242" s="388">
        <v>1248051</v>
      </c>
      <c r="C1242" s="388">
        <v>119693</v>
      </c>
      <c r="D1242" s="388">
        <v>10019719</v>
      </c>
      <c r="E1242" s="388" t="s">
        <v>5549</v>
      </c>
      <c r="F1242" s="388" t="s">
        <v>90</v>
      </c>
      <c r="G1242" s="388" t="s">
        <v>13</v>
      </c>
      <c r="H1242" s="388" t="s">
        <v>180</v>
      </c>
      <c r="I1242" s="388" t="s">
        <v>102</v>
      </c>
      <c r="J1242" s="388" t="s">
        <v>102</v>
      </c>
      <c r="K1242" s="400" t="s">
        <v>195</v>
      </c>
      <c r="L1242" s="388" t="s">
        <v>195</v>
      </c>
      <c r="M1242" s="403" t="s">
        <v>195</v>
      </c>
      <c r="N1242" s="388" t="s">
        <v>195</v>
      </c>
      <c r="O1242" s="388" t="s">
        <v>195</v>
      </c>
      <c r="P1242" s="400" t="s">
        <v>195</v>
      </c>
      <c r="Q1242" s="400" t="s">
        <v>195</v>
      </c>
      <c r="R1242" s="400" t="s">
        <v>195</v>
      </c>
      <c r="S1242" s="388" t="s">
        <v>195</v>
      </c>
      <c r="T1242" s="388" t="s">
        <v>195</v>
      </c>
      <c r="U1242" s="388" t="s">
        <v>195</v>
      </c>
      <c r="V1242" s="388" t="s">
        <v>195</v>
      </c>
      <c r="W1242" s="388" t="s">
        <v>195</v>
      </c>
      <c r="X1242" s="388" t="s">
        <v>195</v>
      </c>
      <c r="Y1242" s="401" t="s">
        <v>195</v>
      </c>
      <c r="Z1242" s="388" t="s">
        <v>195</v>
      </c>
      <c r="AA1242" s="388" t="s">
        <v>195</v>
      </c>
      <c r="AB1242" s="388" t="s">
        <v>195</v>
      </c>
      <c r="AC1242" s="388" t="s">
        <v>195</v>
      </c>
      <c r="AD1242" s="388" t="s">
        <v>195</v>
      </c>
      <c r="AE1242" s="388" t="s">
        <v>195</v>
      </c>
      <c r="AF1242" s="388" t="s">
        <v>195</v>
      </c>
      <c r="AG1242" s="388" t="s">
        <v>195</v>
      </c>
      <c r="AH1242" s="388" t="s">
        <v>195</v>
      </c>
      <c r="AI1242" s="388" t="s">
        <v>195</v>
      </c>
    </row>
    <row r="1243" spans="1:35" ht="12.75" customHeight="1" x14ac:dyDescent="0.2">
      <c r="A1243" s="397" t="str">
        <f t="shared" si="19"/>
        <v>Ofsted Webpage</v>
      </c>
      <c r="B1243" s="388">
        <v>1248054</v>
      </c>
      <c r="C1243" s="388">
        <v>131639</v>
      </c>
      <c r="D1243" s="388">
        <v>10024806</v>
      </c>
      <c r="E1243" s="388" t="s">
        <v>5550</v>
      </c>
      <c r="F1243" s="388" t="s">
        <v>90</v>
      </c>
      <c r="G1243" s="388" t="s">
        <v>13</v>
      </c>
      <c r="H1243" s="388" t="s">
        <v>173</v>
      </c>
      <c r="I1243" s="388" t="s">
        <v>161</v>
      </c>
      <c r="J1243" s="388" t="s">
        <v>161</v>
      </c>
      <c r="K1243" s="400" t="s">
        <v>195</v>
      </c>
      <c r="L1243" s="388" t="s">
        <v>195</v>
      </c>
      <c r="M1243" s="403" t="s">
        <v>195</v>
      </c>
      <c r="N1243" s="388" t="s">
        <v>195</v>
      </c>
      <c r="O1243" s="388" t="s">
        <v>195</v>
      </c>
      <c r="P1243" s="400" t="s">
        <v>195</v>
      </c>
      <c r="Q1243" s="400" t="s">
        <v>195</v>
      </c>
      <c r="R1243" s="400" t="s">
        <v>195</v>
      </c>
      <c r="S1243" s="388" t="s">
        <v>195</v>
      </c>
      <c r="T1243" s="388" t="s">
        <v>195</v>
      </c>
      <c r="U1243" s="388" t="s">
        <v>195</v>
      </c>
      <c r="V1243" s="388" t="s">
        <v>195</v>
      </c>
      <c r="W1243" s="388" t="s">
        <v>195</v>
      </c>
      <c r="X1243" s="388" t="s">
        <v>195</v>
      </c>
      <c r="Y1243" s="401" t="s">
        <v>195</v>
      </c>
      <c r="Z1243" s="388" t="s">
        <v>195</v>
      </c>
      <c r="AA1243" s="388" t="s">
        <v>195</v>
      </c>
      <c r="AB1243" s="388" t="s">
        <v>195</v>
      </c>
      <c r="AC1243" s="388" t="s">
        <v>195</v>
      </c>
      <c r="AD1243" s="388" t="s">
        <v>195</v>
      </c>
      <c r="AE1243" s="388" t="s">
        <v>195</v>
      </c>
      <c r="AF1243" s="388" t="s">
        <v>195</v>
      </c>
      <c r="AG1243" s="388" t="s">
        <v>195</v>
      </c>
      <c r="AH1243" s="388" t="s">
        <v>195</v>
      </c>
      <c r="AI1243" s="388" t="s">
        <v>195</v>
      </c>
    </row>
    <row r="1244" spans="1:35" ht="12.75" customHeight="1" x14ac:dyDescent="0.2">
      <c r="A1244" s="397" t="str">
        <f t="shared" si="19"/>
        <v>Ofsted Webpage</v>
      </c>
      <c r="B1244" s="388">
        <v>1248058</v>
      </c>
      <c r="C1244" s="388">
        <v>134360</v>
      </c>
      <c r="D1244" s="388">
        <v>10048409</v>
      </c>
      <c r="E1244" s="388" t="s">
        <v>5551</v>
      </c>
      <c r="F1244" s="388" t="s">
        <v>90</v>
      </c>
      <c r="G1244" s="388" t="s">
        <v>13</v>
      </c>
      <c r="H1244" s="388" t="s">
        <v>101</v>
      </c>
      <c r="I1244" s="388" t="s">
        <v>102</v>
      </c>
      <c r="J1244" s="388" t="s">
        <v>102</v>
      </c>
      <c r="K1244" s="400" t="s">
        <v>195</v>
      </c>
      <c r="L1244" s="388" t="s">
        <v>195</v>
      </c>
      <c r="M1244" s="403" t="s">
        <v>195</v>
      </c>
      <c r="N1244" s="388" t="s">
        <v>195</v>
      </c>
      <c r="O1244" s="388" t="s">
        <v>195</v>
      </c>
      <c r="P1244" s="400" t="s">
        <v>195</v>
      </c>
      <c r="Q1244" s="400" t="s">
        <v>195</v>
      </c>
      <c r="R1244" s="400" t="s">
        <v>195</v>
      </c>
      <c r="S1244" s="388" t="s">
        <v>195</v>
      </c>
      <c r="T1244" s="388" t="s">
        <v>195</v>
      </c>
      <c r="U1244" s="388" t="s">
        <v>195</v>
      </c>
      <c r="V1244" s="388" t="s">
        <v>195</v>
      </c>
      <c r="W1244" s="388" t="s">
        <v>195</v>
      </c>
      <c r="X1244" s="388" t="s">
        <v>195</v>
      </c>
      <c r="Y1244" s="401" t="s">
        <v>195</v>
      </c>
      <c r="Z1244" s="388" t="s">
        <v>195</v>
      </c>
      <c r="AA1244" s="388" t="s">
        <v>195</v>
      </c>
      <c r="AB1244" s="388" t="s">
        <v>195</v>
      </c>
      <c r="AC1244" s="388" t="s">
        <v>195</v>
      </c>
      <c r="AD1244" s="388" t="s">
        <v>195</v>
      </c>
      <c r="AE1244" s="388" t="s">
        <v>195</v>
      </c>
      <c r="AF1244" s="388" t="s">
        <v>195</v>
      </c>
      <c r="AG1244" s="388" t="s">
        <v>195</v>
      </c>
      <c r="AH1244" s="388" t="s">
        <v>195</v>
      </c>
      <c r="AI1244" s="388" t="s">
        <v>195</v>
      </c>
    </row>
    <row r="1245" spans="1:35" ht="12.75" customHeight="1" x14ac:dyDescent="0.2">
      <c r="A1245" s="397" t="str">
        <f t="shared" si="19"/>
        <v>Ofsted Webpage</v>
      </c>
      <c r="B1245" s="388">
        <v>1248225</v>
      </c>
      <c r="C1245" s="388">
        <v>118547</v>
      </c>
      <c r="D1245" s="388">
        <v>10014226</v>
      </c>
      <c r="E1245" s="388" t="s">
        <v>3982</v>
      </c>
      <c r="F1245" s="388" t="s">
        <v>259</v>
      </c>
      <c r="G1245" s="388" t="s">
        <v>14</v>
      </c>
      <c r="H1245" s="388" t="s">
        <v>374</v>
      </c>
      <c r="I1245" s="388" t="s">
        <v>177</v>
      </c>
      <c r="J1245" s="388" t="s">
        <v>177</v>
      </c>
      <c r="K1245" s="400" t="s">
        <v>195</v>
      </c>
      <c r="L1245" s="388" t="s">
        <v>195</v>
      </c>
      <c r="M1245" s="403">
        <v>10026082</v>
      </c>
      <c r="N1245" s="388" t="s">
        <v>261</v>
      </c>
      <c r="O1245" s="388" t="s">
        <v>104</v>
      </c>
      <c r="P1245" s="400">
        <v>42863</v>
      </c>
      <c r="Q1245" s="400">
        <v>42866</v>
      </c>
      <c r="R1245" s="400">
        <v>42895</v>
      </c>
      <c r="S1245" s="388">
        <v>3</v>
      </c>
      <c r="T1245" s="388">
        <v>3</v>
      </c>
      <c r="U1245" s="388">
        <v>3</v>
      </c>
      <c r="V1245" s="388">
        <v>3</v>
      </c>
      <c r="W1245" s="388">
        <v>3</v>
      </c>
      <c r="X1245" s="388" t="s">
        <v>4480</v>
      </c>
      <c r="Y1245" s="401" t="s">
        <v>195</v>
      </c>
      <c r="Z1245" s="388" t="s">
        <v>195</v>
      </c>
      <c r="AA1245" s="388" t="s">
        <v>195</v>
      </c>
      <c r="AB1245" s="388" t="s">
        <v>195</v>
      </c>
      <c r="AC1245" s="388" t="s">
        <v>195</v>
      </c>
      <c r="AD1245" s="388" t="s">
        <v>195</v>
      </c>
      <c r="AE1245" s="388" t="s">
        <v>195</v>
      </c>
      <c r="AF1245" s="388" t="s">
        <v>195</v>
      </c>
      <c r="AG1245" s="388" t="s">
        <v>195</v>
      </c>
      <c r="AH1245" s="388" t="s">
        <v>195</v>
      </c>
      <c r="AI1245" s="388" t="s">
        <v>4479</v>
      </c>
    </row>
    <row r="1246" spans="1:35" ht="12.75" customHeight="1" x14ac:dyDescent="0.2">
      <c r="A1246" s="397" t="str">
        <f t="shared" si="19"/>
        <v>Ofsted Webpage</v>
      </c>
      <c r="B1246" s="388">
        <v>1270740</v>
      </c>
      <c r="C1246" s="388">
        <v>112032</v>
      </c>
      <c r="D1246" s="388">
        <v>10000147</v>
      </c>
      <c r="E1246" s="388" t="s">
        <v>5579</v>
      </c>
      <c r="F1246" s="388" t="s">
        <v>90</v>
      </c>
      <c r="G1246" s="388" t="s">
        <v>13</v>
      </c>
      <c r="H1246" s="388" t="s">
        <v>683</v>
      </c>
      <c r="I1246" s="388" t="s">
        <v>115</v>
      </c>
      <c r="J1246" s="388" t="s">
        <v>115</v>
      </c>
      <c r="K1246" s="400" t="s">
        <v>195</v>
      </c>
      <c r="L1246" s="388" t="s">
        <v>195</v>
      </c>
      <c r="M1246" s="403" t="s">
        <v>195</v>
      </c>
      <c r="N1246" s="388" t="s">
        <v>195</v>
      </c>
      <c r="O1246" s="388" t="s">
        <v>195</v>
      </c>
      <c r="P1246" s="400" t="s">
        <v>195</v>
      </c>
      <c r="Q1246" s="400" t="s">
        <v>195</v>
      </c>
      <c r="R1246" s="400" t="s">
        <v>195</v>
      </c>
      <c r="S1246" s="388" t="s">
        <v>195</v>
      </c>
      <c r="T1246" s="388" t="s">
        <v>195</v>
      </c>
      <c r="U1246" s="388" t="s">
        <v>195</v>
      </c>
      <c r="V1246" s="388" t="s">
        <v>195</v>
      </c>
      <c r="W1246" s="388" t="s">
        <v>195</v>
      </c>
      <c r="X1246" s="388" t="s">
        <v>195</v>
      </c>
      <c r="Y1246" s="401" t="s">
        <v>195</v>
      </c>
      <c r="Z1246" s="388" t="s">
        <v>195</v>
      </c>
      <c r="AA1246" s="388" t="s">
        <v>195</v>
      </c>
      <c r="AB1246" s="388" t="s">
        <v>195</v>
      </c>
      <c r="AC1246" s="388" t="s">
        <v>195</v>
      </c>
      <c r="AD1246" s="388" t="s">
        <v>195</v>
      </c>
      <c r="AE1246" s="388" t="s">
        <v>195</v>
      </c>
      <c r="AF1246" s="388" t="s">
        <v>195</v>
      </c>
      <c r="AG1246" s="388" t="s">
        <v>195</v>
      </c>
      <c r="AH1246" s="388" t="s">
        <v>195</v>
      </c>
      <c r="AI1246" s="388" t="s">
        <v>195</v>
      </c>
    </row>
    <row r="1247" spans="1:35" ht="12.75" customHeight="1" x14ac:dyDescent="0.2">
      <c r="A1247" s="397" t="str">
        <f t="shared" si="19"/>
        <v>Ofsted Webpage</v>
      </c>
      <c r="B1247" s="388">
        <v>1270745</v>
      </c>
      <c r="C1247" s="388">
        <v>131110</v>
      </c>
      <c r="D1247" s="388">
        <v>10001013</v>
      </c>
      <c r="E1247" s="388" t="s">
        <v>5580</v>
      </c>
      <c r="F1247" s="388" t="s">
        <v>90</v>
      </c>
      <c r="G1247" s="388" t="s">
        <v>13</v>
      </c>
      <c r="H1247" s="388" t="s">
        <v>354</v>
      </c>
      <c r="I1247" s="388" t="s">
        <v>186</v>
      </c>
      <c r="J1247" s="388" t="s">
        <v>93</v>
      </c>
      <c r="K1247" s="400" t="s">
        <v>195</v>
      </c>
      <c r="L1247" s="388" t="s">
        <v>195</v>
      </c>
      <c r="M1247" s="403" t="s">
        <v>195</v>
      </c>
      <c r="N1247" s="388" t="s">
        <v>195</v>
      </c>
      <c r="O1247" s="388" t="s">
        <v>195</v>
      </c>
      <c r="P1247" s="400" t="s">
        <v>195</v>
      </c>
      <c r="Q1247" s="400" t="s">
        <v>195</v>
      </c>
      <c r="R1247" s="400" t="s">
        <v>195</v>
      </c>
      <c r="S1247" s="388" t="s">
        <v>195</v>
      </c>
      <c r="T1247" s="388" t="s">
        <v>195</v>
      </c>
      <c r="U1247" s="388" t="s">
        <v>195</v>
      </c>
      <c r="V1247" s="388" t="s">
        <v>195</v>
      </c>
      <c r="W1247" s="388" t="s">
        <v>195</v>
      </c>
      <c r="X1247" s="388" t="s">
        <v>195</v>
      </c>
      <c r="Y1247" s="401" t="s">
        <v>195</v>
      </c>
      <c r="Z1247" s="388" t="s">
        <v>195</v>
      </c>
      <c r="AA1247" s="388" t="s">
        <v>195</v>
      </c>
      <c r="AB1247" s="388" t="s">
        <v>195</v>
      </c>
      <c r="AC1247" s="388" t="s">
        <v>195</v>
      </c>
      <c r="AD1247" s="388" t="s">
        <v>195</v>
      </c>
      <c r="AE1247" s="388" t="s">
        <v>195</v>
      </c>
      <c r="AF1247" s="388" t="s">
        <v>195</v>
      </c>
      <c r="AG1247" s="388" t="s">
        <v>195</v>
      </c>
      <c r="AH1247" s="388" t="s">
        <v>195</v>
      </c>
      <c r="AI1247" s="388" t="s">
        <v>195</v>
      </c>
    </row>
    <row r="1248" spans="1:35" ht="12.75" customHeight="1" x14ac:dyDescent="0.2">
      <c r="A1248" s="397" t="str">
        <f t="shared" si="19"/>
        <v>Ofsted Webpage</v>
      </c>
      <c r="B1248" s="388">
        <v>1270746</v>
      </c>
      <c r="C1248" s="388">
        <v>112681</v>
      </c>
      <c r="D1248" s="388">
        <v>10002836</v>
      </c>
      <c r="E1248" s="388" t="s">
        <v>5581</v>
      </c>
      <c r="F1248" s="388" t="s">
        <v>90</v>
      </c>
      <c r="G1248" s="388" t="s">
        <v>13</v>
      </c>
      <c r="H1248" s="388" t="s">
        <v>1206</v>
      </c>
      <c r="I1248" s="388" t="s">
        <v>115</v>
      </c>
      <c r="J1248" s="388" t="s">
        <v>115</v>
      </c>
      <c r="K1248" s="400" t="s">
        <v>195</v>
      </c>
      <c r="L1248" s="388" t="s">
        <v>195</v>
      </c>
      <c r="M1248" s="403" t="s">
        <v>195</v>
      </c>
      <c r="N1248" s="388" t="s">
        <v>195</v>
      </c>
      <c r="O1248" s="388" t="s">
        <v>195</v>
      </c>
      <c r="P1248" s="400" t="s">
        <v>195</v>
      </c>
      <c r="Q1248" s="400" t="s">
        <v>195</v>
      </c>
      <c r="R1248" s="400" t="s">
        <v>195</v>
      </c>
      <c r="S1248" s="388" t="s">
        <v>195</v>
      </c>
      <c r="T1248" s="388" t="s">
        <v>195</v>
      </c>
      <c r="U1248" s="388" t="s">
        <v>195</v>
      </c>
      <c r="V1248" s="388" t="s">
        <v>195</v>
      </c>
      <c r="W1248" s="388" t="s">
        <v>195</v>
      </c>
      <c r="X1248" s="388" t="s">
        <v>195</v>
      </c>
      <c r="Y1248" s="401" t="s">
        <v>195</v>
      </c>
      <c r="Z1248" s="388" t="s">
        <v>195</v>
      </c>
      <c r="AA1248" s="388" t="s">
        <v>195</v>
      </c>
      <c r="AB1248" s="388" t="s">
        <v>195</v>
      </c>
      <c r="AC1248" s="388" t="s">
        <v>195</v>
      </c>
      <c r="AD1248" s="388" t="s">
        <v>195</v>
      </c>
      <c r="AE1248" s="388" t="s">
        <v>195</v>
      </c>
      <c r="AF1248" s="388" t="s">
        <v>195</v>
      </c>
      <c r="AG1248" s="388" t="s">
        <v>195</v>
      </c>
      <c r="AH1248" s="388" t="s">
        <v>195</v>
      </c>
      <c r="AI1248" s="388" t="s">
        <v>195</v>
      </c>
    </row>
    <row r="1249" spans="1:35" ht="12.75" customHeight="1" x14ac:dyDescent="0.2">
      <c r="A1249" s="397" t="str">
        <f t="shared" si="19"/>
        <v>Ofsted Webpage</v>
      </c>
      <c r="B1249" s="388">
        <v>1270747</v>
      </c>
      <c r="C1249" s="388">
        <v>121374</v>
      </c>
      <c r="D1249" s="388">
        <v>10005192</v>
      </c>
      <c r="E1249" s="388" t="s">
        <v>5582</v>
      </c>
      <c r="F1249" s="388" t="s">
        <v>90</v>
      </c>
      <c r="G1249" s="388" t="s">
        <v>13</v>
      </c>
      <c r="H1249" s="388" t="s">
        <v>101</v>
      </c>
      <c r="I1249" s="388" t="s">
        <v>102</v>
      </c>
      <c r="J1249" s="388" t="s">
        <v>102</v>
      </c>
      <c r="K1249" s="400" t="s">
        <v>195</v>
      </c>
      <c r="L1249" s="388" t="s">
        <v>195</v>
      </c>
      <c r="M1249" s="403" t="s">
        <v>195</v>
      </c>
      <c r="N1249" s="388" t="s">
        <v>195</v>
      </c>
      <c r="O1249" s="388" t="s">
        <v>195</v>
      </c>
      <c r="P1249" s="400" t="s">
        <v>195</v>
      </c>
      <c r="Q1249" s="400" t="s">
        <v>195</v>
      </c>
      <c r="R1249" s="400" t="s">
        <v>195</v>
      </c>
      <c r="S1249" s="388" t="s">
        <v>195</v>
      </c>
      <c r="T1249" s="388" t="s">
        <v>195</v>
      </c>
      <c r="U1249" s="388" t="s">
        <v>195</v>
      </c>
      <c r="V1249" s="388" t="s">
        <v>195</v>
      </c>
      <c r="W1249" s="388" t="s">
        <v>195</v>
      </c>
      <c r="X1249" s="388" t="s">
        <v>195</v>
      </c>
      <c r="Y1249" s="401" t="s">
        <v>195</v>
      </c>
      <c r="Z1249" s="388" t="s">
        <v>195</v>
      </c>
      <c r="AA1249" s="388" t="s">
        <v>195</v>
      </c>
      <c r="AB1249" s="388" t="s">
        <v>195</v>
      </c>
      <c r="AC1249" s="388" t="s">
        <v>195</v>
      </c>
      <c r="AD1249" s="388" t="s">
        <v>195</v>
      </c>
      <c r="AE1249" s="388" t="s">
        <v>195</v>
      </c>
      <c r="AF1249" s="388" t="s">
        <v>195</v>
      </c>
      <c r="AG1249" s="388" t="s">
        <v>195</v>
      </c>
      <c r="AH1249" s="388" t="s">
        <v>195</v>
      </c>
      <c r="AI1249" s="388" t="s">
        <v>195</v>
      </c>
    </row>
    <row r="1250" spans="1:35" ht="12.75" customHeight="1" x14ac:dyDescent="0.2">
      <c r="A1250" s="397" t="str">
        <f t="shared" si="19"/>
        <v>Ofsted Webpage</v>
      </c>
      <c r="B1250" s="388">
        <v>1270749</v>
      </c>
      <c r="C1250" s="388">
        <v>116050</v>
      </c>
      <c r="D1250" s="388">
        <v>10005769</v>
      </c>
      <c r="E1250" s="388" t="s">
        <v>5583</v>
      </c>
      <c r="F1250" s="388" t="s">
        <v>90</v>
      </c>
      <c r="G1250" s="388" t="s">
        <v>13</v>
      </c>
      <c r="H1250" s="388" t="s">
        <v>101</v>
      </c>
      <c r="I1250" s="388" t="s">
        <v>102</v>
      </c>
      <c r="J1250" s="388" t="s">
        <v>102</v>
      </c>
      <c r="K1250" s="400" t="s">
        <v>195</v>
      </c>
      <c r="L1250" s="388" t="s">
        <v>195</v>
      </c>
      <c r="M1250" s="403" t="s">
        <v>195</v>
      </c>
      <c r="N1250" s="388" t="s">
        <v>195</v>
      </c>
      <c r="O1250" s="388" t="s">
        <v>195</v>
      </c>
      <c r="P1250" s="400" t="s">
        <v>195</v>
      </c>
      <c r="Q1250" s="400" t="s">
        <v>195</v>
      </c>
      <c r="R1250" s="400" t="s">
        <v>195</v>
      </c>
      <c r="S1250" s="388" t="s">
        <v>195</v>
      </c>
      <c r="T1250" s="388" t="s">
        <v>195</v>
      </c>
      <c r="U1250" s="388" t="s">
        <v>195</v>
      </c>
      <c r="V1250" s="388" t="s">
        <v>195</v>
      </c>
      <c r="W1250" s="388" t="s">
        <v>195</v>
      </c>
      <c r="X1250" s="388" t="s">
        <v>195</v>
      </c>
      <c r="Y1250" s="401" t="s">
        <v>195</v>
      </c>
      <c r="Z1250" s="388" t="s">
        <v>195</v>
      </c>
      <c r="AA1250" s="388" t="s">
        <v>195</v>
      </c>
      <c r="AB1250" s="388" t="s">
        <v>195</v>
      </c>
      <c r="AC1250" s="388" t="s">
        <v>195</v>
      </c>
      <c r="AD1250" s="388" t="s">
        <v>195</v>
      </c>
      <c r="AE1250" s="388" t="s">
        <v>195</v>
      </c>
      <c r="AF1250" s="388" t="s">
        <v>195</v>
      </c>
      <c r="AG1250" s="388" t="s">
        <v>195</v>
      </c>
      <c r="AH1250" s="388" t="s">
        <v>195</v>
      </c>
      <c r="AI1250" s="388" t="s">
        <v>195</v>
      </c>
    </row>
    <row r="1251" spans="1:35" ht="12.75" customHeight="1" x14ac:dyDescent="0.2">
      <c r="A1251" s="397" t="str">
        <f t="shared" si="19"/>
        <v>Ofsted Webpage</v>
      </c>
      <c r="B1251" s="388">
        <v>1270751</v>
      </c>
      <c r="C1251" s="388">
        <v>138986</v>
      </c>
      <c r="D1251" s="388">
        <v>10031982</v>
      </c>
      <c r="E1251" s="388" t="s">
        <v>5584</v>
      </c>
      <c r="F1251" s="388" t="s">
        <v>90</v>
      </c>
      <c r="G1251" s="388" t="s">
        <v>13</v>
      </c>
      <c r="H1251" s="388" t="s">
        <v>284</v>
      </c>
      <c r="I1251" s="388" t="s">
        <v>115</v>
      </c>
      <c r="J1251" s="388" t="s">
        <v>115</v>
      </c>
      <c r="K1251" s="400" t="s">
        <v>195</v>
      </c>
      <c r="L1251" s="388" t="s">
        <v>195</v>
      </c>
      <c r="M1251" s="403" t="s">
        <v>195</v>
      </c>
      <c r="N1251" s="388" t="s">
        <v>195</v>
      </c>
      <c r="O1251" s="388" t="s">
        <v>195</v>
      </c>
      <c r="P1251" s="400" t="s">
        <v>195</v>
      </c>
      <c r="Q1251" s="400" t="s">
        <v>195</v>
      </c>
      <c r="R1251" s="400" t="s">
        <v>195</v>
      </c>
      <c r="S1251" s="388" t="s">
        <v>195</v>
      </c>
      <c r="T1251" s="388" t="s">
        <v>195</v>
      </c>
      <c r="U1251" s="388" t="s">
        <v>195</v>
      </c>
      <c r="V1251" s="388" t="s">
        <v>195</v>
      </c>
      <c r="W1251" s="388" t="s">
        <v>195</v>
      </c>
      <c r="X1251" s="388" t="s">
        <v>195</v>
      </c>
      <c r="Y1251" s="401" t="s">
        <v>195</v>
      </c>
      <c r="Z1251" s="388" t="s">
        <v>195</v>
      </c>
      <c r="AA1251" s="388" t="s">
        <v>195</v>
      </c>
      <c r="AB1251" s="388" t="s">
        <v>195</v>
      </c>
      <c r="AC1251" s="388" t="s">
        <v>195</v>
      </c>
      <c r="AD1251" s="388" t="s">
        <v>195</v>
      </c>
      <c r="AE1251" s="388" t="s">
        <v>195</v>
      </c>
      <c r="AF1251" s="388" t="s">
        <v>195</v>
      </c>
      <c r="AG1251" s="388" t="s">
        <v>195</v>
      </c>
      <c r="AH1251" s="388" t="s">
        <v>195</v>
      </c>
      <c r="AI1251" s="388" t="s">
        <v>195</v>
      </c>
    </row>
    <row r="1252" spans="1:35" ht="12.75" customHeight="1" x14ac:dyDescent="0.2">
      <c r="A1252" s="397" t="str">
        <f t="shared" si="19"/>
        <v>Ofsted Webpage</v>
      </c>
      <c r="B1252" s="388">
        <v>1270753</v>
      </c>
      <c r="C1252" s="388">
        <v>138636</v>
      </c>
      <c r="D1252" s="388">
        <v>10008893</v>
      </c>
      <c r="E1252" s="388" t="s">
        <v>5585</v>
      </c>
      <c r="F1252" s="388" t="s">
        <v>90</v>
      </c>
      <c r="G1252" s="388" t="s">
        <v>13</v>
      </c>
      <c r="H1252" s="388" t="s">
        <v>135</v>
      </c>
      <c r="I1252" s="388" t="s">
        <v>115</v>
      </c>
      <c r="J1252" s="388" t="s">
        <v>115</v>
      </c>
      <c r="K1252" s="400" t="s">
        <v>195</v>
      </c>
      <c r="L1252" s="388" t="s">
        <v>195</v>
      </c>
      <c r="M1252" s="403" t="s">
        <v>195</v>
      </c>
      <c r="N1252" s="388" t="s">
        <v>195</v>
      </c>
      <c r="O1252" s="388" t="s">
        <v>195</v>
      </c>
      <c r="P1252" s="400" t="s">
        <v>195</v>
      </c>
      <c r="Q1252" s="400" t="s">
        <v>195</v>
      </c>
      <c r="R1252" s="400" t="s">
        <v>195</v>
      </c>
      <c r="S1252" s="388" t="s">
        <v>195</v>
      </c>
      <c r="T1252" s="388" t="s">
        <v>195</v>
      </c>
      <c r="U1252" s="388" t="s">
        <v>195</v>
      </c>
      <c r="V1252" s="388" t="s">
        <v>195</v>
      </c>
      <c r="W1252" s="388" t="s">
        <v>195</v>
      </c>
      <c r="X1252" s="388" t="s">
        <v>195</v>
      </c>
      <c r="Y1252" s="401" t="s">
        <v>195</v>
      </c>
      <c r="Z1252" s="388" t="s">
        <v>195</v>
      </c>
      <c r="AA1252" s="388" t="s">
        <v>195</v>
      </c>
      <c r="AB1252" s="388" t="s">
        <v>195</v>
      </c>
      <c r="AC1252" s="388" t="s">
        <v>195</v>
      </c>
      <c r="AD1252" s="388" t="s">
        <v>195</v>
      </c>
      <c r="AE1252" s="388" t="s">
        <v>195</v>
      </c>
      <c r="AF1252" s="388" t="s">
        <v>195</v>
      </c>
      <c r="AG1252" s="388" t="s">
        <v>195</v>
      </c>
      <c r="AH1252" s="388" t="s">
        <v>195</v>
      </c>
      <c r="AI1252" s="388" t="s">
        <v>195</v>
      </c>
    </row>
    <row r="1253" spans="1:35" ht="12.75" customHeight="1" x14ac:dyDescent="0.2">
      <c r="A1253" s="397" t="str">
        <f t="shared" si="19"/>
        <v>Ofsted Webpage</v>
      </c>
      <c r="B1253" s="388">
        <v>1270755</v>
      </c>
      <c r="C1253" s="388">
        <v>121400</v>
      </c>
      <c r="D1253" s="388">
        <v>10012179</v>
      </c>
      <c r="E1253" s="388" t="s">
        <v>5586</v>
      </c>
      <c r="F1253" s="388" t="s">
        <v>90</v>
      </c>
      <c r="G1253" s="388" t="s">
        <v>13</v>
      </c>
      <c r="H1253" s="388" t="s">
        <v>494</v>
      </c>
      <c r="I1253" s="388" t="s">
        <v>131</v>
      </c>
      <c r="J1253" s="388" t="s">
        <v>131</v>
      </c>
      <c r="K1253" s="400" t="s">
        <v>195</v>
      </c>
      <c r="L1253" s="388" t="s">
        <v>195</v>
      </c>
      <c r="M1253" s="403" t="s">
        <v>195</v>
      </c>
      <c r="N1253" s="388" t="s">
        <v>195</v>
      </c>
      <c r="O1253" s="388" t="s">
        <v>195</v>
      </c>
      <c r="P1253" s="400" t="s">
        <v>195</v>
      </c>
      <c r="Q1253" s="400" t="s">
        <v>195</v>
      </c>
      <c r="R1253" s="400" t="s">
        <v>195</v>
      </c>
      <c r="S1253" s="388" t="s">
        <v>195</v>
      </c>
      <c r="T1253" s="388" t="s">
        <v>195</v>
      </c>
      <c r="U1253" s="388" t="s">
        <v>195</v>
      </c>
      <c r="V1253" s="388" t="s">
        <v>195</v>
      </c>
      <c r="W1253" s="388" t="s">
        <v>195</v>
      </c>
      <c r="X1253" s="388" t="s">
        <v>195</v>
      </c>
      <c r="Y1253" s="401" t="s">
        <v>195</v>
      </c>
      <c r="Z1253" s="388" t="s">
        <v>195</v>
      </c>
      <c r="AA1253" s="388" t="s">
        <v>195</v>
      </c>
      <c r="AB1253" s="388" t="s">
        <v>195</v>
      </c>
      <c r="AC1253" s="388" t="s">
        <v>195</v>
      </c>
      <c r="AD1253" s="388" t="s">
        <v>195</v>
      </c>
      <c r="AE1253" s="388" t="s">
        <v>195</v>
      </c>
      <c r="AF1253" s="388" t="s">
        <v>195</v>
      </c>
      <c r="AG1253" s="388" t="s">
        <v>195</v>
      </c>
      <c r="AH1253" s="388" t="s">
        <v>195</v>
      </c>
      <c r="AI1253" s="388" t="s">
        <v>195</v>
      </c>
    </row>
    <row r="1254" spans="1:35" ht="12.75" customHeight="1" x14ac:dyDescent="0.2">
      <c r="A1254" s="397" t="str">
        <f t="shared" si="19"/>
        <v>Ofsted Webpage</v>
      </c>
      <c r="B1254" s="388">
        <v>1270756</v>
      </c>
      <c r="C1254" s="388">
        <v>131106</v>
      </c>
      <c r="D1254" s="388">
        <v>10013486</v>
      </c>
      <c r="E1254" s="388" t="s">
        <v>5587</v>
      </c>
      <c r="F1254" s="388" t="s">
        <v>90</v>
      </c>
      <c r="G1254" s="388" t="s">
        <v>13</v>
      </c>
      <c r="H1254" s="388" t="s">
        <v>272</v>
      </c>
      <c r="I1254" s="388" t="s">
        <v>161</v>
      </c>
      <c r="J1254" s="388" t="s">
        <v>161</v>
      </c>
      <c r="K1254" s="400" t="s">
        <v>195</v>
      </c>
      <c r="L1254" s="388" t="s">
        <v>195</v>
      </c>
      <c r="M1254" s="403" t="s">
        <v>195</v>
      </c>
      <c r="N1254" s="388" t="s">
        <v>195</v>
      </c>
      <c r="O1254" s="388" t="s">
        <v>195</v>
      </c>
      <c r="P1254" s="400" t="s">
        <v>195</v>
      </c>
      <c r="Q1254" s="400" t="s">
        <v>195</v>
      </c>
      <c r="R1254" s="400" t="s">
        <v>195</v>
      </c>
      <c r="S1254" s="388" t="s">
        <v>195</v>
      </c>
      <c r="T1254" s="388" t="s">
        <v>195</v>
      </c>
      <c r="U1254" s="388" t="s">
        <v>195</v>
      </c>
      <c r="V1254" s="388" t="s">
        <v>195</v>
      </c>
      <c r="W1254" s="388" t="s">
        <v>195</v>
      </c>
      <c r="X1254" s="388" t="s">
        <v>195</v>
      </c>
      <c r="Y1254" s="401" t="s">
        <v>195</v>
      </c>
      <c r="Z1254" s="388" t="s">
        <v>195</v>
      </c>
      <c r="AA1254" s="388" t="s">
        <v>195</v>
      </c>
      <c r="AB1254" s="388" t="s">
        <v>195</v>
      </c>
      <c r="AC1254" s="388" t="s">
        <v>195</v>
      </c>
      <c r="AD1254" s="388" t="s">
        <v>195</v>
      </c>
      <c r="AE1254" s="388" t="s">
        <v>195</v>
      </c>
      <c r="AF1254" s="388" t="s">
        <v>195</v>
      </c>
      <c r="AG1254" s="388" t="s">
        <v>195</v>
      </c>
      <c r="AH1254" s="388" t="s">
        <v>195</v>
      </c>
      <c r="AI1254" s="388" t="s">
        <v>195</v>
      </c>
    </row>
    <row r="1255" spans="1:35" ht="12.75" customHeight="1" x14ac:dyDescent="0.2">
      <c r="A1255" s="397" t="str">
        <f t="shared" si="19"/>
        <v>Ofsted Webpage</v>
      </c>
      <c r="B1255" s="388">
        <v>1270757</v>
      </c>
      <c r="C1255" s="388">
        <v>129221</v>
      </c>
      <c r="D1255" s="388">
        <v>10015932</v>
      </c>
      <c r="E1255" s="388" t="s">
        <v>5588</v>
      </c>
      <c r="F1255" s="388" t="s">
        <v>90</v>
      </c>
      <c r="G1255" s="388" t="s">
        <v>13</v>
      </c>
      <c r="H1255" s="388" t="s">
        <v>291</v>
      </c>
      <c r="I1255" s="388" t="s">
        <v>186</v>
      </c>
      <c r="J1255" s="388" t="s">
        <v>93</v>
      </c>
      <c r="K1255" s="400" t="s">
        <v>195</v>
      </c>
      <c r="L1255" s="388" t="s">
        <v>195</v>
      </c>
      <c r="M1255" s="403" t="s">
        <v>195</v>
      </c>
      <c r="N1255" s="388" t="s">
        <v>195</v>
      </c>
      <c r="O1255" s="388" t="s">
        <v>195</v>
      </c>
      <c r="P1255" s="400" t="s">
        <v>195</v>
      </c>
      <c r="Q1255" s="400" t="s">
        <v>195</v>
      </c>
      <c r="R1255" s="400" t="s">
        <v>195</v>
      </c>
      <c r="S1255" s="388" t="s">
        <v>195</v>
      </c>
      <c r="T1255" s="388" t="s">
        <v>195</v>
      </c>
      <c r="U1255" s="388" t="s">
        <v>195</v>
      </c>
      <c r="V1255" s="388" t="s">
        <v>195</v>
      </c>
      <c r="W1255" s="388" t="s">
        <v>195</v>
      </c>
      <c r="X1255" s="388" t="s">
        <v>195</v>
      </c>
      <c r="Y1255" s="401" t="s">
        <v>195</v>
      </c>
      <c r="Z1255" s="388" t="s">
        <v>195</v>
      </c>
      <c r="AA1255" s="388" t="s">
        <v>195</v>
      </c>
      <c r="AB1255" s="388" t="s">
        <v>195</v>
      </c>
      <c r="AC1255" s="388" t="s">
        <v>195</v>
      </c>
      <c r="AD1255" s="388" t="s">
        <v>195</v>
      </c>
      <c r="AE1255" s="388" t="s">
        <v>195</v>
      </c>
      <c r="AF1255" s="388" t="s">
        <v>195</v>
      </c>
      <c r="AG1255" s="388" t="s">
        <v>195</v>
      </c>
      <c r="AH1255" s="388" t="s">
        <v>195</v>
      </c>
      <c r="AI1255" s="388" t="s">
        <v>195</v>
      </c>
    </row>
    <row r="1256" spans="1:35" ht="12.75" customHeight="1" x14ac:dyDescent="0.2">
      <c r="A1256" s="397" t="str">
        <f t="shared" si="19"/>
        <v>Ofsted Webpage</v>
      </c>
      <c r="B1256" s="388">
        <v>1270812</v>
      </c>
      <c r="C1256" s="388">
        <v>126140</v>
      </c>
      <c r="D1256" s="388">
        <v>10040440</v>
      </c>
      <c r="E1256" s="388" t="s">
        <v>5589</v>
      </c>
      <c r="F1256" s="388" t="s">
        <v>90</v>
      </c>
      <c r="G1256" s="388" t="s">
        <v>13</v>
      </c>
      <c r="H1256" s="388" t="s">
        <v>149</v>
      </c>
      <c r="I1256" s="388" t="s">
        <v>131</v>
      </c>
      <c r="J1256" s="388" t="s">
        <v>131</v>
      </c>
      <c r="K1256" s="400" t="s">
        <v>195</v>
      </c>
      <c r="L1256" s="388" t="s">
        <v>195</v>
      </c>
      <c r="M1256" s="403" t="s">
        <v>195</v>
      </c>
      <c r="N1256" s="388" t="s">
        <v>195</v>
      </c>
      <c r="O1256" s="388" t="s">
        <v>195</v>
      </c>
      <c r="P1256" s="400" t="s">
        <v>195</v>
      </c>
      <c r="Q1256" s="400" t="s">
        <v>195</v>
      </c>
      <c r="R1256" s="400" t="s">
        <v>195</v>
      </c>
      <c r="S1256" s="388" t="s">
        <v>195</v>
      </c>
      <c r="T1256" s="388" t="s">
        <v>195</v>
      </c>
      <c r="U1256" s="388" t="s">
        <v>195</v>
      </c>
      <c r="V1256" s="388" t="s">
        <v>195</v>
      </c>
      <c r="W1256" s="388" t="s">
        <v>195</v>
      </c>
      <c r="X1256" s="388" t="s">
        <v>195</v>
      </c>
      <c r="Y1256" s="401" t="s">
        <v>195</v>
      </c>
      <c r="Z1256" s="388" t="s">
        <v>195</v>
      </c>
      <c r="AA1256" s="388" t="s">
        <v>195</v>
      </c>
      <c r="AB1256" s="388" t="s">
        <v>195</v>
      </c>
      <c r="AC1256" s="388" t="s">
        <v>195</v>
      </c>
      <c r="AD1256" s="388" t="s">
        <v>195</v>
      </c>
      <c r="AE1256" s="388" t="s">
        <v>195</v>
      </c>
      <c r="AF1256" s="388" t="s">
        <v>195</v>
      </c>
      <c r="AG1256" s="388" t="s">
        <v>195</v>
      </c>
      <c r="AH1256" s="388" t="s">
        <v>195</v>
      </c>
      <c r="AI1256" s="388" t="s">
        <v>195</v>
      </c>
    </row>
    <row r="1257" spans="1:35" ht="12.75" customHeight="1" x14ac:dyDescent="0.2">
      <c r="A1257" s="397" t="str">
        <f t="shared" si="19"/>
        <v>Ofsted Webpage</v>
      </c>
      <c r="B1257" s="388">
        <v>1270851</v>
      </c>
      <c r="C1257" s="388">
        <v>118940</v>
      </c>
      <c r="D1257" s="388">
        <v>10019217</v>
      </c>
      <c r="E1257" s="388" t="s">
        <v>5590</v>
      </c>
      <c r="F1257" s="388" t="s">
        <v>90</v>
      </c>
      <c r="G1257" s="388" t="s">
        <v>13</v>
      </c>
      <c r="H1257" s="388" t="s">
        <v>724</v>
      </c>
      <c r="I1257" s="388" t="s">
        <v>102</v>
      </c>
      <c r="J1257" s="388" t="s">
        <v>102</v>
      </c>
      <c r="K1257" s="400" t="s">
        <v>195</v>
      </c>
      <c r="L1257" s="388" t="s">
        <v>195</v>
      </c>
      <c r="M1257" s="403" t="s">
        <v>195</v>
      </c>
      <c r="N1257" s="388" t="s">
        <v>195</v>
      </c>
      <c r="O1257" s="388" t="s">
        <v>195</v>
      </c>
      <c r="P1257" s="400" t="s">
        <v>195</v>
      </c>
      <c r="Q1257" s="400" t="s">
        <v>195</v>
      </c>
      <c r="R1257" s="400" t="s">
        <v>195</v>
      </c>
      <c r="S1257" s="388" t="s">
        <v>195</v>
      </c>
      <c r="T1257" s="388" t="s">
        <v>195</v>
      </c>
      <c r="U1257" s="388" t="s">
        <v>195</v>
      </c>
      <c r="V1257" s="388" t="s">
        <v>195</v>
      </c>
      <c r="W1257" s="388" t="s">
        <v>195</v>
      </c>
      <c r="X1257" s="388" t="s">
        <v>195</v>
      </c>
      <c r="Y1257" s="401" t="s">
        <v>195</v>
      </c>
      <c r="Z1257" s="388" t="s">
        <v>195</v>
      </c>
      <c r="AA1257" s="388" t="s">
        <v>195</v>
      </c>
      <c r="AB1257" s="388" t="s">
        <v>195</v>
      </c>
      <c r="AC1257" s="388" t="s">
        <v>195</v>
      </c>
      <c r="AD1257" s="388" t="s">
        <v>195</v>
      </c>
      <c r="AE1257" s="388" t="s">
        <v>195</v>
      </c>
      <c r="AF1257" s="388" t="s">
        <v>195</v>
      </c>
      <c r="AG1257" s="388" t="s">
        <v>195</v>
      </c>
      <c r="AH1257" s="388" t="s">
        <v>195</v>
      </c>
      <c r="AI1257" s="388" t="s">
        <v>195</v>
      </c>
    </row>
    <row r="1258" spans="1:35" ht="12.75" customHeight="1" x14ac:dyDescent="0.2">
      <c r="A1258" s="397" t="str">
        <f t="shared" si="19"/>
        <v>Ofsted Webpage</v>
      </c>
      <c r="B1258" s="388">
        <v>1270852</v>
      </c>
      <c r="C1258" s="388">
        <v>138582</v>
      </c>
      <c r="D1258" s="388">
        <v>10019304</v>
      </c>
      <c r="E1258" s="388" t="s">
        <v>5591</v>
      </c>
      <c r="F1258" s="388" t="s">
        <v>90</v>
      </c>
      <c r="G1258" s="388" t="s">
        <v>13</v>
      </c>
      <c r="H1258" s="388" t="s">
        <v>479</v>
      </c>
      <c r="I1258" s="388" t="s">
        <v>115</v>
      </c>
      <c r="J1258" s="388" t="s">
        <v>115</v>
      </c>
      <c r="K1258" s="400" t="s">
        <v>195</v>
      </c>
      <c r="L1258" s="388" t="s">
        <v>195</v>
      </c>
      <c r="M1258" s="403" t="s">
        <v>195</v>
      </c>
      <c r="N1258" s="388" t="s">
        <v>195</v>
      </c>
      <c r="O1258" s="388" t="s">
        <v>195</v>
      </c>
      <c r="P1258" s="400" t="s">
        <v>195</v>
      </c>
      <c r="Q1258" s="400" t="s">
        <v>195</v>
      </c>
      <c r="R1258" s="400" t="s">
        <v>195</v>
      </c>
      <c r="S1258" s="388" t="s">
        <v>195</v>
      </c>
      <c r="T1258" s="388" t="s">
        <v>195</v>
      </c>
      <c r="U1258" s="388" t="s">
        <v>195</v>
      </c>
      <c r="V1258" s="388" t="s">
        <v>195</v>
      </c>
      <c r="W1258" s="388" t="s">
        <v>195</v>
      </c>
      <c r="X1258" s="388" t="s">
        <v>195</v>
      </c>
      <c r="Y1258" s="401" t="s">
        <v>195</v>
      </c>
      <c r="Z1258" s="388" t="s">
        <v>195</v>
      </c>
      <c r="AA1258" s="388" t="s">
        <v>195</v>
      </c>
      <c r="AB1258" s="388" t="s">
        <v>195</v>
      </c>
      <c r="AC1258" s="388" t="s">
        <v>195</v>
      </c>
      <c r="AD1258" s="388" t="s">
        <v>195</v>
      </c>
      <c r="AE1258" s="388" t="s">
        <v>195</v>
      </c>
      <c r="AF1258" s="388" t="s">
        <v>195</v>
      </c>
      <c r="AG1258" s="388" t="s">
        <v>195</v>
      </c>
      <c r="AH1258" s="388" t="s">
        <v>195</v>
      </c>
      <c r="AI1258" s="388" t="s">
        <v>195</v>
      </c>
    </row>
    <row r="1259" spans="1:35" ht="12.75" customHeight="1" x14ac:dyDescent="0.2">
      <c r="A1259" s="397" t="str">
        <f t="shared" si="19"/>
        <v>Ofsted Webpage</v>
      </c>
      <c r="B1259" s="388">
        <v>1270853</v>
      </c>
      <c r="C1259" s="388">
        <v>118443</v>
      </c>
      <c r="D1259" s="388">
        <v>10020884</v>
      </c>
      <c r="E1259" s="388" t="s">
        <v>5592</v>
      </c>
      <c r="F1259" s="388" t="s">
        <v>90</v>
      </c>
      <c r="G1259" s="388" t="s">
        <v>13</v>
      </c>
      <c r="H1259" s="388" t="s">
        <v>382</v>
      </c>
      <c r="I1259" s="388" t="s">
        <v>161</v>
      </c>
      <c r="J1259" s="388" t="s">
        <v>161</v>
      </c>
      <c r="K1259" s="400" t="s">
        <v>195</v>
      </c>
      <c r="L1259" s="388" t="s">
        <v>195</v>
      </c>
      <c r="M1259" s="403" t="s">
        <v>195</v>
      </c>
      <c r="N1259" s="388" t="s">
        <v>195</v>
      </c>
      <c r="O1259" s="388" t="s">
        <v>195</v>
      </c>
      <c r="P1259" s="400" t="s">
        <v>195</v>
      </c>
      <c r="Q1259" s="400" t="s">
        <v>195</v>
      </c>
      <c r="R1259" s="400" t="s">
        <v>195</v>
      </c>
      <c r="S1259" s="388" t="s">
        <v>195</v>
      </c>
      <c r="T1259" s="388" t="s">
        <v>195</v>
      </c>
      <c r="U1259" s="388" t="s">
        <v>195</v>
      </c>
      <c r="V1259" s="388" t="s">
        <v>195</v>
      </c>
      <c r="W1259" s="388" t="s">
        <v>195</v>
      </c>
      <c r="X1259" s="388" t="s">
        <v>195</v>
      </c>
      <c r="Y1259" s="401" t="s">
        <v>195</v>
      </c>
      <c r="Z1259" s="388" t="s">
        <v>195</v>
      </c>
      <c r="AA1259" s="388" t="s">
        <v>195</v>
      </c>
      <c r="AB1259" s="388" t="s">
        <v>195</v>
      </c>
      <c r="AC1259" s="388" t="s">
        <v>195</v>
      </c>
      <c r="AD1259" s="388" t="s">
        <v>195</v>
      </c>
      <c r="AE1259" s="388" t="s">
        <v>195</v>
      </c>
      <c r="AF1259" s="388" t="s">
        <v>195</v>
      </c>
      <c r="AG1259" s="388" t="s">
        <v>195</v>
      </c>
      <c r="AH1259" s="388" t="s">
        <v>195</v>
      </c>
      <c r="AI1259" s="388" t="s">
        <v>195</v>
      </c>
    </row>
    <row r="1260" spans="1:35" ht="12.75" customHeight="1" x14ac:dyDescent="0.2">
      <c r="A1260" s="397" t="str">
        <f t="shared" si="19"/>
        <v>Ofsted Webpage</v>
      </c>
      <c r="B1260" s="388">
        <v>1270854</v>
      </c>
      <c r="C1260" s="388">
        <v>139924</v>
      </c>
      <c r="D1260" s="388">
        <v>10021278</v>
      </c>
      <c r="E1260" s="388" t="s">
        <v>5593</v>
      </c>
      <c r="F1260" s="388" t="s">
        <v>90</v>
      </c>
      <c r="G1260" s="388" t="s">
        <v>13</v>
      </c>
      <c r="H1260" s="388" t="s">
        <v>278</v>
      </c>
      <c r="I1260" s="388" t="s">
        <v>152</v>
      </c>
      <c r="J1260" s="388" t="s">
        <v>152</v>
      </c>
      <c r="K1260" s="400" t="s">
        <v>195</v>
      </c>
      <c r="L1260" s="388" t="s">
        <v>195</v>
      </c>
      <c r="M1260" s="403" t="s">
        <v>195</v>
      </c>
      <c r="N1260" s="388" t="s">
        <v>195</v>
      </c>
      <c r="O1260" s="388" t="s">
        <v>195</v>
      </c>
      <c r="P1260" s="400" t="s">
        <v>195</v>
      </c>
      <c r="Q1260" s="400" t="s">
        <v>195</v>
      </c>
      <c r="R1260" s="400" t="s">
        <v>195</v>
      </c>
      <c r="S1260" s="388" t="s">
        <v>195</v>
      </c>
      <c r="T1260" s="388" t="s">
        <v>195</v>
      </c>
      <c r="U1260" s="388" t="s">
        <v>195</v>
      </c>
      <c r="V1260" s="388" t="s">
        <v>195</v>
      </c>
      <c r="W1260" s="388" t="s">
        <v>195</v>
      </c>
      <c r="X1260" s="388" t="s">
        <v>195</v>
      </c>
      <c r="Y1260" s="401" t="s">
        <v>195</v>
      </c>
      <c r="Z1260" s="388" t="s">
        <v>195</v>
      </c>
      <c r="AA1260" s="388" t="s">
        <v>195</v>
      </c>
      <c r="AB1260" s="388" t="s">
        <v>195</v>
      </c>
      <c r="AC1260" s="388" t="s">
        <v>195</v>
      </c>
      <c r="AD1260" s="388" t="s">
        <v>195</v>
      </c>
      <c r="AE1260" s="388" t="s">
        <v>195</v>
      </c>
      <c r="AF1260" s="388" t="s">
        <v>195</v>
      </c>
      <c r="AG1260" s="388" t="s">
        <v>195</v>
      </c>
      <c r="AH1260" s="388" t="s">
        <v>195</v>
      </c>
      <c r="AI1260" s="388" t="s">
        <v>195</v>
      </c>
    </row>
    <row r="1261" spans="1:35" ht="12.75" customHeight="1" x14ac:dyDescent="0.2">
      <c r="A1261" s="397" t="str">
        <f t="shared" si="19"/>
        <v>Ofsted Webpage</v>
      </c>
      <c r="B1261" s="388">
        <v>1270855</v>
      </c>
      <c r="C1261" s="388">
        <v>122923</v>
      </c>
      <c r="D1261" s="388">
        <v>10021314</v>
      </c>
      <c r="E1261" s="388" t="s">
        <v>5594</v>
      </c>
      <c r="F1261" s="388" t="s">
        <v>90</v>
      </c>
      <c r="G1261" s="388" t="s">
        <v>13</v>
      </c>
      <c r="H1261" s="388" t="s">
        <v>173</v>
      </c>
      <c r="I1261" s="388" t="s">
        <v>161</v>
      </c>
      <c r="J1261" s="388" t="s">
        <v>161</v>
      </c>
      <c r="K1261" s="400" t="s">
        <v>195</v>
      </c>
      <c r="L1261" s="388" t="s">
        <v>195</v>
      </c>
      <c r="M1261" s="403" t="s">
        <v>195</v>
      </c>
      <c r="N1261" s="388" t="s">
        <v>195</v>
      </c>
      <c r="O1261" s="388" t="s">
        <v>195</v>
      </c>
      <c r="P1261" s="400" t="s">
        <v>195</v>
      </c>
      <c r="Q1261" s="400" t="s">
        <v>195</v>
      </c>
      <c r="R1261" s="400" t="s">
        <v>195</v>
      </c>
      <c r="S1261" s="388" t="s">
        <v>195</v>
      </c>
      <c r="T1261" s="388" t="s">
        <v>195</v>
      </c>
      <c r="U1261" s="388" t="s">
        <v>195</v>
      </c>
      <c r="V1261" s="388" t="s">
        <v>195</v>
      </c>
      <c r="W1261" s="388" t="s">
        <v>195</v>
      </c>
      <c r="X1261" s="388" t="s">
        <v>195</v>
      </c>
      <c r="Y1261" s="401" t="s">
        <v>195</v>
      </c>
      <c r="Z1261" s="388" t="s">
        <v>195</v>
      </c>
      <c r="AA1261" s="388" t="s">
        <v>195</v>
      </c>
      <c r="AB1261" s="388" t="s">
        <v>195</v>
      </c>
      <c r="AC1261" s="388" t="s">
        <v>195</v>
      </c>
      <c r="AD1261" s="388" t="s">
        <v>195</v>
      </c>
      <c r="AE1261" s="388" t="s">
        <v>195</v>
      </c>
      <c r="AF1261" s="388" t="s">
        <v>195</v>
      </c>
      <c r="AG1261" s="388" t="s">
        <v>195</v>
      </c>
      <c r="AH1261" s="388" t="s">
        <v>195</v>
      </c>
      <c r="AI1261" s="388" t="s">
        <v>195</v>
      </c>
    </row>
    <row r="1262" spans="1:35" ht="12.75" customHeight="1" x14ac:dyDescent="0.2">
      <c r="A1262" s="397" t="str">
        <f t="shared" si="19"/>
        <v>Ofsted Webpage</v>
      </c>
      <c r="B1262" s="388">
        <v>1270856</v>
      </c>
      <c r="C1262" s="388">
        <v>125539</v>
      </c>
      <c r="D1262" s="388">
        <v>10021539</v>
      </c>
      <c r="E1262" s="388" t="s">
        <v>5595</v>
      </c>
      <c r="F1262" s="388" t="s">
        <v>90</v>
      </c>
      <c r="G1262" s="388" t="s">
        <v>13</v>
      </c>
      <c r="H1262" s="388" t="s">
        <v>272</v>
      </c>
      <c r="I1262" s="388" t="s">
        <v>161</v>
      </c>
      <c r="J1262" s="388" t="s">
        <v>161</v>
      </c>
      <c r="K1262" s="400" t="s">
        <v>195</v>
      </c>
      <c r="L1262" s="388" t="s">
        <v>195</v>
      </c>
      <c r="M1262" s="403" t="s">
        <v>195</v>
      </c>
      <c r="N1262" s="388" t="s">
        <v>195</v>
      </c>
      <c r="O1262" s="388" t="s">
        <v>195</v>
      </c>
      <c r="P1262" s="400" t="s">
        <v>195</v>
      </c>
      <c r="Q1262" s="400" t="s">
        <v>195</v>
      </c>
      <c r="R1262" s="400" t="s">
        <v>195</v>
      </c>
      <c r="S1262" s="388" t="s">
        <v>195</v>
      </c>
      <c r="T1262" s="388" t="s">
        <v>195</v>
      </c>
      <c r="U1262" s="388" t="s">
        <v>195</v>
      </c>
      <c r="V1262" s="388" t="s">
        <v>195</v>
      </c>
      <c r="W1262" s="388" t="s">
        <v>195</v>
      </c>
      <c r="X1262" s="388" t="s">
        <v>195</v>
      </c>
      <c r="Y1262" s="401" t="s">
        <v>195</v>
      </c>
      <c r="Z1262" s="388" t="s">
        <v>195</v>
      </c>
      <c r="AA1262" s="388" t="s">
        <v>195</v>
      </c>
      <c r="AB1262" s="388" t="s">
        <v>195</v>
      </c>
      <c r="AC1262" s="388" t="s">
        <v>195</v>
      </c>
      <c r="AD1262" s="388" t="s">
        <v>195</v>
      </c>
      <c r="AE1262" s="388" t="s">
        <v>195</v>
      </c>
      <c r="AF1262" s="388" t="s">
        <v>195</v>
      </c>
      <c r="AG1262" s="388" t="s">
        <v>195</v>
      </c>
      <c r="AH1262" s="388" t="s">
        <v>195</v>
      </c>
      <c r="AI1262" s="388" t="s">
        <v>195</v>
      </c>
    </row>
    <row r="1263" spans="1:35" ht="12.75" customHeight="1" x14ac:dyDescent="0.2">
      <c r="A1263" s="397" t="str">
        <f t="shared" si="19"/>
        <v>Ofsted Webpage</v>
      </c>
      <c r="B1263" s="388">
        <v>1270858</v>
      </c>
      <c r="C1263" s="388">
        <v>138864</v>
      </c>
      <c r="D1263" s="388">
        <v>10021563</v>
      </c>
      <c r="E1263" s="388" t="s">
        <v>5596</v>
      </c>
      <c r="F1263" s="388" t="s">
        <v>90</v>
      </c>
      <c r="G1263" s="388" t="s">
        <v>13</v>
      </c>
      <c r="H1263" s="388" t="s">
        <v>135</v>
      </c>
      <c r="I1263" s="388" t="s">
        <v>115</v>
      </c>
      <c r="J1263" s="388" t="s">
        <v>115</v>
      </c>
      <c r="K1263" s="400" t="s">
        <v>195</v>
      </c>
      <c r="L1263" s="388" t="s">
        <v>195</v>
      </c>
      <c r="M1263" s="403" t="s">
        <v>195</v>
      </c>
      <c r="N1263" s="388" t="s">
        <v>195</v>
      </c>
      <c r="O1263" s="388" t="s">
        <v>195</v>
      </c>
      <c r="P1263" s="400" t="s">
        <v>195</v>
      </c>
      <c r="Q1263" s="400" t="s">
        <v>195</v>
      </c>
      <c r="R1263" s="400" t="s">
        <v>195</v>
      </c>
      <c r="S1263" s="388" t="s">
        <v>195</v>
      </c>
      <c r="T1263" s="388" t="s">
        <v>195</v>
      </c>
      <c r="U1263" s="388" t="s">
        <v>195</v>
      </c>
      <c r="V1263" s="388" t="s">
        <v>195</v>
      </c>
      <c r="W1263" s="388" t="s">
        <v>195</v>
      </c>
      <c r="X1263" s="388" t="s">
        <v>195</v>
      </c>
      <c r="Y1263" s="401" t="s">
        <v>195</v>
      </c>
      <c r="Z1263" s="388" t="s">
        <v>195</v>
      </c>
      <c r="AA1263" s="388" t="s">
        <v>195</v>
      </c>
      <c r="AB1263" s="388" t="s">
        <v>195</v>
      </c>
      <c r="AC1263" s="388" t="s">
        <v>195</v>
      </c>
      <c r="AD1263" s="388" t="s">
        <v>195</v>
      </c>
      <c r="AE1263" s="388" t="s">
        <v>195</v>
      </c>
      <c r="AF1263" s="388" t="s">
        <v>195</v>
      </c>
      <c r="AG1263" s="388" t="s">
        <v>195</v>
      </c>
      <c r="AH1263" s="388" t="s">
        <v>195</v>
      </c>
      <c r="AI1263" s="388" t="s">
        <v>195</v>
      </c>
    </row>
    <row r="1264" spans="1:35" ht="12.75" customHeight="1" x14ac:dyDescent="0.2">
      <c r="A1264" s="397" t="str">
        <f t="shared" si="19"/>
        <v>Ofsted Webpage</v>
      </c>
      <c r="B1264" s="388">
        <v>1270859</v>
      </c>
      <c r="C1264" s="388">
        <v>119747</v>
      </c>
      <c r="D1264" s="388">
        <v>10022410</v>
      </c>
      <c r="E1264" s="388" t="s">
        <v>5597</v>
      </c>
      <c r="F1264" s="388" t="s">
        <v>90</v>
      </c>
      <c r="G1264" s="388" t="s">
        <v>13</v>
      </c>
      <c r="H1264" s="388" t="s">
        <v>744</v>
      </c>
      <c r="I1264" s="388" t="s">
        <v>115</v>
      </c>
      <c r="J1264" s="388" t="s">
        <v>115</v>
      </c>
      <c r="K1264" s="400" t="s">
        <v>195</v>
      </c>
      <c r="L1264" s="388" t="s">
        <v>195</v>
      </c>
      <c r="M1264" s="403" t="s">
        <v>195</v>
      </c>
      <c r="N1264" s="388" t="s">
        <v>195</v>
      </c>
      <c r="O1264" s="388" t="s">
        <v>195</v>
      </c>
      <c r="P1264" s="400" t="s">
        <v>195</v>
      </c>
      <c r="Q1264" s="400" t="s">
        <v>195</v>
      </c>
      <c r="R1264" s="400" t="s">
        <v>195</v>
      </c>
      <c r="S1264" s="388" t="s">
        <v>195</v>
      </c>
      <c r="T1264" s="388" t="s">
        <v>195</v>
      </c>
      <c r="U1264" s="388" t="s">
        <v>195</v>
      </c>
      <c r="V1264" s="388" t="s">
        <v>195</v>
      </c>
      <c r="W1264" s="388" t="s">
        <v>195</v>
      </c>
      <c r="X1264" s="388" t="s">
        <v>195</v>
      </c>
      <c r="Y1264" s="401" t="s">
        <v>195</v>
      </c>
      <c r="Z1264" s="388" t="s">
        <v>195</v>
      </c>
      <c r="AA1264" s="388" t="s">
        <v>195</v>
      </c>
      <c r="AB1264" s="388" t="s">
        <v>195</v>
      </c>
      <c r="AC1264" s="388" t="s">
        <v>195</v>
      </c>
      <c r="AD1264" s="388" t="s">
        <v>195</v>
      </c>
      <c r="AE1264" s="388" t="s">
        <v>195</v>
      </c>
      <c r="AF1264" s="388" t="s">
        <v>195</v>
      </c>
      <c r="AG1264" s="388" t="s">
        <v>195</v>
      </c>
      <c r="AH1264" s="388" t="s">
        <v>195</v>
      </c>
      <c r="AI1264" s="388" t="s">
        <v>195</v>
      </c>
    </row>
    <row r="1265" spans="1:35" ht="12.75" customHeight="1" x14ac:dyDescent="0.2">
      <c r="A1265" s="397" t="str">
        <f t="shared" si="19"/>
        <v>Ofsted Webpage</v>
      </c>
      <c r="B1265" s="388">
        <v>1270860</v>
      </c>
      <c r="C1265" s="388">
        <v>139922</v>
      </c>
      <c r="D1265" s="388">
        <v>10022489</v>
      </c>
      <c r="E1265" s="388" t="s">
        <v>5598</v>
      </c>
      <c r="F1265" s="388" t="s">
        <v>90</v>
      </c>
      <c r="G1265" s="388" t="s">
        <v>13</v>
      </c>
      <c r="H1265" s="388" t="s">
        <v>266</v>
      </c>
      <c r="I1265" s="388" t="s">
        <v>131</v>
      </c>
      <c r="J1265" s="388" t="s">
        <v>131</v>
      </c>
      <c r="K1265" s="400" t="s">
        <v>195</v>
      </c>
      <c r="L1265" s="388" t="s">
        <v>195</v>
      </c>
      <c r="M1265" s="403" t="s">
        <v>195</v>
      </c>
      <c r="N1265" s="388" t="s">
        <v>195</v>
      </c>
      <c r="O1265" s="388" t="s">
        <v>195</v>
      </c>
      <c r="P1265" s="400" t="s">
        <v>195</v>
      </c>
      <c r="Q1265" s="400" t="s">
        <v>195</v>
      </c>
      <c r="R1265" s="400" t="s">
        <v>195</v>
      </c>
      <c r="S1265" s="388" t="s">
        <v>195</v>
      </c>
      <c r="T1265" s="388" t="s">
        <v>195</v>
      </c>
      <c r="U1265" s="388" t="s">
        <v>195</v>
      </c>
      <c r="V1265" s="388" t="s">
        <v>195</v>
      </c>
      <c r="W1265" s="388" t="s">
        <v>195</v>
      </c>
      <c r="X1265" s="388" t="s">
        <v>195</v>
      </c>
      <c r="Y1265" s="401" t="s">
        <v>195</v>
      </c>
      <c r="Z1265" s="388" t="s">
        <v>195</v>
      </c>
      <c r="AA1265" s="388" t="s">
        <v>195</v>
      </c>
      <c r="AB1265" s="388" t="s">
        <v>195</v>
      </c>
      <c r="AC1265" s="388" t="s">
        <v>195</v>
      </c>
      <c r="AD1265" s="388" t="s">
        <v>195</v>
      </c>
      <c r="AE1265" s="388" t="s">
        <v>195</v>
      </c>
      <c r="AF1265" s="388" t="s">
        <v>195</v>
      </c>
      <c r="AG1265" s="388" t="s">
        <v>195</v>
      </c>
      <c r="AH1265" s="388" t="s">
        <v>195</v>
      </c>
      <c r="AI1265" s="388" t="s">
        <v>195</v>
      </c>
    </row>
    <row r="1266" spans="1:35" ht="12.75" customHeight="1" x14ac:dyDescent="0.2">
      <c r="A1266" s="397" t="str">
        <f t="shared" si="19"/>
        <v>Ofsted Webpage</v>
      </c>
      <c r="B1266" s="388">
        <v>1270861</v>
      </c>
      <c r="C1266" s="388">
        <v>121490</v>
      </c>
      <c r="D1266" s="388">
        <v>10023196</v>
      </c>
      <c r="E1266" s="388" t="s">
        <v>5599</v>
      </c>
      <c r="F1266" s="388" t="s">
        <v>90</v>
      </c>
      <c r="G1266" s="388" t="s">
        <v>13</v>
      </c>
      <c r="H1266" s="388" t="s">
        <v>221</v>
      </c>
      <c r="I1266" s="388" t="s">
        <v>177</v>
      </c>
      <c r="J1266" s="388" t="s">
        <v>177</v>
      </c>
      <c r="K1266" s="400" t="s">
        <v>195</v>
      </c>
      <c r="L1266" s="388" t="s">
        <v>195</v>
      </c>
      <c r="M1266" s="403" t="s">
        <v>195</v>
      </c>
      <c r="N1266" s="388" t="s">
        <v>195</v>
      </c>
      <c r="O1266" s="388" t="s">
        <v>195</v>
      </c>
      <c r="P1266" s="400" t="s">
        <v>195</v>
      </c>
      <c r="Q1266" s="400" t="s">
        <v>195</v>
      </c>
      <c r="R1266" s="400" t="s">
        <v>195</v>
      </c>
      <c r="S1266" s="388" t="s">
        <v>195</v>
      </c>
      <c r="T1266" s="388" t="s">
        <v>195</v>
      </c>
      <c r="U1266" s="388" t="s">
        <v>195</v>
      </c>
      <c r="V1266" s="388" t="s">
        <v>195</v>
      </c>
      <c r="W1266" s="388" t="s">
        <v>195</v>
      </c>
      <c r="X1266" s="388" t="s">
        <v>195</v>
      </c>
      <c r="Y1266" s="401" t="s">
        <v>195</v>
      </c>
      <c r="Z1266" s="388" t="s">
        <v>195</v>
      </c>
      <c r="AA1266" s="388" t="s">
        <v>195</v>
      </c>
      <c r="AB1266" s="388" t="s">
        <v>195</v>
      </c>
      <c r="AC1266" s="388" t="s">
        <v>195</v>
      </c>
      <c r="AD1266" s="388" t="s">
        <v>195</v>
      </c>
      <c r="AE1266" s="388" t="s">
        <v>195</v>
      </c>
      <c r="AF1266" s="388" t="s">
        <v>195</v>
      </c>
      <c r="AG1266" s="388" t="s">
        <v>195</v>
      </c>
      <c r="AH1266" s="388" t="s">
        <v>195</v>
      </c>
      <c r="AI1266" s="388" t="s">
        <v>195</v>
      </c>
    </row>
    <row r="1267" spans="1:35" ht="12.75" customHeight="1" x14ac:dyDescent="0.2">
      <c r="A1267" s="397" t="str">
        <f t="shared" si="19"/>
        <v>Ofsted Webpage</v>
      </c>
      <c r="B1267" s="388">
        <v>1270862</v>
      </c>
      <c r="C1267" s="388">
        <v>139923</v>
      </c>
      <c r="D1267" s="388">
        <v>10023434</v>
      </c>
      <c r="E1267" s="388" t="s">
        <v>5600</v>
      </c>
      <c r="F1267" s="388" t="s">
        <v>90</v>
      </c>
      <c r="G1267" s="388" t="s">
        <v>13</v>
      </c>
      <c r="H1267" s="388" t="s">
        <v>135</v>
      </c>
      <c r="I1267" s="388" t="s">
        <v>115</v>
      </c>
      <c r="J1267" s="388" t="s">
        <v>115</v>
      </c>
      <c r="K1267" s="400" t="s">
        <v>195</v>
      </c>
      <c r="L1267" s="388" t="s">
        <v>195</v>
      </c>
      <c r="M1267" s="403" t="s">
        <v>195</v>
      </c>
      <c r="N1267" s="388" t="s">
        <v>195</v>
      </c>
      <c r="O1267" s="388" t="s">
        <v>195</v>
      </c>
      <c r="P1267" s="400" t="s">
        <v>195</v>
      </c>
      <c r="Q1267" s="400" t="s">
        <v>195</v>
      </c>
      <c r="R1267" s="400" t="s">
        <v>195</v>
      </c>
      <c r="S1267" s="388" t="s">
        <v>195</v>
      </c>
      <c r="T1267" s="388" t="s">
        <v>195</v>
      </c>
      <c r="U1267" s="388" t="s">
        <v>195</v>
      </c>
      <c r="V1267" s="388" t="s">
        <v>195</v>
      </c>
      <c r="W1267" s="388" t="s">
        <v>195</v>
      </c>
      <c r="X1267" s="388" t="s">
        <v>195</v>
      </c>
      <c r="Y1267" s="401" t="s">
        <v>195</v>
      </c>
      <c r="Z1267" s="388" t="s">
        <v>195</v>
      </c>
      <c r="AA1267" s="388" t="s">
        <v>195</v>
      </c>
      <c r="AB1267" s="388" t="s">
        <v>195</v>
      </c>
      <c r="AC1267" s="388" t="s">
        <v>195</v>
      </c>
      <c r="AD1267" s="388" t="s">
        <v>195</v>
      </c>
      <c r="AE1267" s="388" t="s">
        <v>195</v>
      </c>
      <c r="AF1267" s="388" t="s">
        <v>195</v>
      </c>
      <c r="AG1267" s="388" t="s">
        <v>195</v>
      </c>
      <c r="AH1267" s="388" t="s">
        <v>195</v>
      </c>
      <c r="AI1267" s="388" t="s">
        <v>195</v>
      </c>
    </row>
    <row r="1268" spans="1:35" ht="12.75" customHeight="1" x14ac:dyDescent="0.2">
      <c r="A1268" s="397" t="str">
        <f t="shared" si="19"/>
        <v>Ofsted Webpage</v>
      </c>
      <c r="B1268" s="388">
        <v>1270863</v>
      </c>
      <c r="C1268" s="388">
        <v>121611</v>
      </c>
      <c r="D1268" s="388">
        <v>10024833</v>
      </c>
      <c r="E1268" s="388" t="s">
        <v>5601</v>
      </c>
      <c r="F1268" s="388" t="s">
        <v>90</v>
      </c>
      <c r="G1268" s="388" t="s">
        <v>13</v>
      </c>
      <c r="H1268" s="388" t="s">
        <v>312</v>
      </c>
      <c r="I1268" s="388" t="s">
        <v>131</v>
      </c>
      <c r="J1268" s="388" t="s">
        <v>131</v>
      </c>
      <c r="K1268" s="400" t="s">
        <v>195</v>
      </c>
      <c r="L1268" s="388" t="s">
        <v>195</v>
      </c>
      <c r="M1268" s="403" t="s">
        <v>195</v>
      </c>
      <c r="N1268" s="388" t="s">
        <v>195</v>
      </c>
      <c r="O1268" s="388" t="s">
        <v>195</v>
      </c>
      <c r="P1268" s="400" t="s">
        <v>195</v>
      </c>
      <c r="Q1268" s="400" t="s">
        <v>195</v>
      </c>
      <c r="R1268" s="400" t="s">
        <v>195</v>
      </c>
      <c r="S1268" s="388" t="s">
        <v>195</v>
      </c>
      <c r="T1268" s="388" t="s">
        <v>195</v>
      </c>
      <c r="U1268" s="388" t="s">
        <v>195</v>
      </c>
      <c r="V1268" s="388" t="s">
        <v>195</v>
      </c>
      <c r="W1268" s="388" t="s">
        <v>195</v>
      </c>
      <c r="X1268" s="388" t="s">
        <v>195</v>
      </c>
      <c r="Y1268" s="401" t="s">
        <v>195</v>
      </c>
      <c r="Z1268" s="388" t="s">
        <v>195</v>
      </c>
      <c r="AA1268" s="388" t="s">
        <v>195</v>
      </c>
      <c r="AB1268" s="388" t="s">
        <v>195</v>
      </c>
      <c r="AC1268" s="388" t="s">
        <v>195</v>
      </c>
      <c r="AD1268" s="388" t="s">
        <v>195</v>
      </c>
      <c r="AE1268" s="388" t="s">
        <v>195</v>
      </c>
      <c r="AF1268" s="388" t="s">
        <v>195</v>
      </c>
      <c r="AG1268" s="388" t="s">
        <v>195</v>
      </c>
      <c r="AH1268" s="388" t="s">
        <v>195</v>
      </c>
      <c r="AI1268" s="388" t="s">
        <v>195</v>
      </c>
    </row>
    <row r="1269" spans="1:35" ht="12.75" customHeight="1" x14ac:dyDescent="0.2">
      <c r="A1269" s="397" t="str">
        <f t="shared" si="19"/>
        <v>Ofsted Webpage</v>
      </c>
      <c r="B1269" s="388">
        <v>1270864</v>
      </c>
      <c r="C1269" s="388">
        <v>130471</v>
      </c>
      <c r="D1269" s="388">
        <v>10024836</v>
      </c>
      <c r="E1269" s="388" t="s">
        <v>5602</v>
      </c>
      <c r="F1269" s="388" t="s">
        <v>90</v>
      </c>
      <c r="G1269" s="388" t="s">
        <v>13</v>
      </c>
      <c r="H1269" s="388" t="s">
        <v>5603</v>
      </c>
      <c r="I1269" s="388" t="s">
        <v>1101</v>
      </c>
      <c r="J1269" s="388" t="s">
        <v>93</v>
      </c>
      <c r="K1269" s="400" t="s">
        <v>195</v>
      </c>
      <c r="L1269" s="388" t="s">
        <v>195</v>
      </c>
      <c r="M1269" s="403" t="s">
        <v>195</v>
      </c>
      <c r="N1269" s="388" t="s">
        <v>195</v>
      </c>
      <c r="O1269" s="388" t="s">
        <v>195</v>
      </c>
      <c r="P1269" s="400" t="s">
        <v>195</v>
      </c>
      <c r="Q1269" s="400" t="s">
        <v>195</v>
      </c>
      <c r="R1269" s="400" t="s">
        <v>195</v>
      </c>
      <c r="S1269" s="388" t="s">
        <v>195</v>
      </c>
      <c r="T1269" s="388" t="s">
        <v>195</v>
      </c>
      <c r="U1269" s="388" t="s">
        <v>195</v>
      </c>
      <c r="V1269" s="388" t="s">
        <v>195</v>
      </c>
      <c r="W1269" s="388" t="s">
        <v>195</v>
      </c>
      <c r="X1269" s="388" t="s">
        <v>195</v>
      </c>
      <c r="Y1269" s="401" t="s">
        <v>195</v>
      </c>
      <c r="Z1269" s="388" t="s">
        <v>195</v>
      </c>
      <c r="AA1269" s="388" t="s">
        <v>195</v>
      </c>
      <c r="AB1269" s="388" t="s">
        <v>195</v>
      </c>
      <c r="AC1269" s="388" t="s">
        <v>195</v>
      </c>
      <c r="AD1269" s="388" t="s">
        <v>195</v>
      </c>
      <c r="AE1269" s="388" t="s">
        <v>195</v>
      </c>
      <c r="AF1269" s="388" t="s">
        <v>195</v>
      </c>
      <c r="AG1269" s="388" t="s">
        <v>195</v>
      </c>
      <c r="AH1269" s="388" t="s">
        <v>195</v>
      </c>
      <c r="AI1269" s="388" t="s">
        <v>195</v>
      </c>
    </row>
    <row r="1270" spans="1:35" ht="12.75" customHeight="1" x14ac:dyDescent="0.2">
      <c r="A1270" s="397" t="str">
        <f t="shared" si="19"/>
        <v>Ofsted Webpage</v>
      </c>
      <c r="B1270" s="388">
        <v>1270865</v>
      </c>
      <c r="C1270" s="388">
        <v>121814</v>
      </c>
      <c r="D1270" s="388">
        <v>10025197</v>
      </c>
      <c r="E1270" s="388" t="s">
        <v>5604</v>
      </c>
      <c r="F1270" s="388" t="s">
        <v>90</v>
      </c>
      <c r="G1270" s="388" t="s">
        <v>13</v>
      </c>
      <c r="H1270" s="388" t="s">
        <v>440</v>
      </c>
      <c r="I1270" s="388" t="s">
        <v>92</v>
      </c>
      <c r="J1270" s="388" t="s">
        <v>93</v>
      </c>
      <c r="K1270" s="400" t="s">
        <v>195</v>
      </c>
      <c r="L1270" s="388" t="s">
        <v>195</v>
      </c>
      <c r="M1270" s="403" t="s">
        <v>195</v>
      </c>
      <c r="N1270" s="388" t="s">
        <v>195</v>
      </c>
      <c r="O1270" s="388" t="s">
        <v>195</v>
      </c>
      <c r="P1270" s="400" t="s">
        <v>195</v>
      </c>
      <c r="Q1270" s="400" t="s">
        <v>195</v>
      </c>
      <c r="R1270" s="400" t="s">
        <v>195</v>
      </c>
      <c r="S1270" s="388" t="s">
        <v>195</v>
      </c>
      <c r="T1270" s="388" t="s">
        <v>195</v>
      </c>
      <c r="U1270" s="388" t="s">
        <v>195</v>
      </c>
      <c r="V1270" s="388" t="s">
        <v>195</v>
      </c>
      <c r="W1270" s="388" t="s">
        <v>195</v>
      </c>
      <c r="X1270" s="388" t="s">
        <v>195</v>
      </c>
      <c r="Y1270" s="401" t="s">
        <v>195</v>
      </c>
      <c r="Z1270" s="388" t="s">
        <v>195</v>
      </c>
      <c r="AA1270" s="388" t="s">
        <v>195</v>
      </c>
      <c r="AB1270" s="388" t="s">
        <v>195</v>
      </c>
      <c r="AC1270" s="388" t="s">
        <v>195</v>
      </c>
      <c r="AD1270" s="388" t="s">
        <v>195</v>
      </c>
      <c r="AE1270" s="388" t="s">
        <v>195</v>
      </c>
      <c r="AF1270" s="388" t="s">
        <v>195</v>
      </c>
      <c r="AG1270" s="388" t="s">
        <v>195</v>
      </c>
      <c r="AH1270" s="388" t="s">
        <v>195</v>
      </c>
      <c r="AI1270" s="388" t="s">
        <v>195</v>
      </c>
    </row>
    <row r="1271" spans="1:35" ht="12.75" customHeight="1" x14ac:dyDescent="0.2">
      <c r="A1271" s="397" t="str">
        <f t="shared" si="19"/>
        <v>Ofsted Webpage</v>
      </c>
      <c r="B1271" s="388">
        <v>1270866</v>
      </c>
      <c r="C1271" s="388">
        <v>121346</v>
      </c>
      <c r="D1271" s="388">
        <v>10026650</v>
      </c>
      <c r="E1271" s="388" t="s">
        <v>4513</v>
      </c>
      <c r="F1271" s="388" t="s">
        <v>90</v>
      </c>
      <c r="G1271" s="388" t="s">
        <v>13</v>
      </c>
      <c r="H1271" s="388" t="s">
        <v>260</v>
      </c>
      <c r="I1271" s="388" t="s">
        <v>155</v>
      </c>
      <c r="J1271" s="388" t="s">
        <v>155</v>
      </c>
      <c r="K1271" s="400" t="s">
        <v>195</v>
      </c>
      <c r="L1271" s="388" t="s">
        <v>195</v>
      </c>
      <c r="M1271" s="403" t="s">
        <v>195</v>
      </c>
      <c r="N1271" s="388" t="s">
        <v>195</v>
      </c>
      <c r="O1271" s="388" t="s">
        <v>195</v>
      </c>
      <c r="P1271" s="400" t="s">
        <v>195</v>
      </c>
      <c r="Q1271" s="400" t="s">
        <v>195</v>
      </c>
      <c r="R1271" s="400" t="s">
        <v>195</v>
      </c>
      <c r="S1271" s="388" t="s">
        <v>195</v>
      </c>
      <c r="T1271" s="388" t="s">
        <v>195</v>
      </c>
      <c r="U1271" s="388" t="s">
        <v>195</v>
      </c>
      <c r="V1271" s="388" t="s">
        <v>195</v>
      </c>
      <c r="W1271" s="388" t="s">
        <v>195</v>
      </c>
      <c r="X1271" s="388" t="s">
        <v>195</v>
      </c>
      <c r="Y1271" s="401" t="s">
        <v>195</v>
      </c>
      <c r="Z1271" s="388" t="s">
        <v>195</v>
      </c>
      <c r="AA1271" s="388" t="s">
        <v>195</v>
      </c>
      <c r="AB1271" s="388" t="s">
        <v>195</v>
      </c>
      <c r="AC1271" s="388" t="s">
        <v>195</v>
      </c>
      <c r="AD1271" s="388" t="s">
        <v>195</v>
      </c>
      <c r="AE1271" s="388" t="s">
        <v>195</v>
      </c>
      <c r="AF1271" s="388" t="s">
        <v>195</v>
      </c>
      <c r="AG1271" s="388" t="s">
        <v>195</v>
      </c>
      <c r="AH1271" s="388" t="s">
        <v>195</v>
      </c>
      <c r="AI1271" s="388" t="s">
        <v>195</v>
      </c>
    </row>
    <row r="1272" spans="1:35" ht="12.75" customHeight="1" x14ac:dyDescent="0.2">
      <c r="A1272" s="397" t="str">
        <f t="shared" si="19"/>
        <v>Ofsted Webpage</v>
      </c>
      <c r="B1272" s="388">
        <v>1270867</v>
      </c>
      <c r="C1272" s="388">
        <v>133767</v>
      </c>
      <c r="D1272" s="388">
        <v>10027769</v>
      </c>
      <c r="E1272" s="388" t="s">
        <v>5605</v>
      </c>
      <c r="F1272" s="388" t="s">
        <v>90</v>
      </c>
      <c r="G1272" s="388" t="s">
        <v>13</v>
      </c>
      <c r="H1272" s="388" t="s">
        <v>479</v>
      </c>
      <c r="I1272" s="388" t="s">
        <v>115</v>
      </c>
      <c r="J1272" s="388" t="s">
        <v>115</v>
      </c>
      <c r="K1272" s="400" t="s">
        <v>195</v>
      </c>
      <c r="L1272" s="388" t="s">
        <v>195</v>
      </c>
      <c r="M1272" s="403" t="s">
        <v>195</v>
      </c>
      <c r="N1272" s="388" t="s">
        <v>195</v>
      </c>
      <c r="O1272" s="388" t="s">
        <v>195</v>
      </c>
      <c r="P1272" s="400" t="s">
        <v>195</v>
      </c>
      <c r="Q1272" s="400" t="s">
        <v>195</v>
      </c>
      <c r="R1272" s="400" t="s">
        <v>195</v>
      </c>
      <c r="S1272" s="388" t="s">
        <v>195</v>
      </c>
      <c r="T1272" s="388" t="s">
        <v>195</v>
      </c>
      <c r="U1272" s="388" t="s">
        <v>195</v>
      </c>
      <c r="V1272" s="388" t="s">
        <v>195</v>
      </c>
      <c r="W1272" s="388" t="s">
        <v>195</v>
      </c>
      <c r="X1272" s="388" t="s">
        <v>195</v>
      </c>
      <c r="Y1272" s="401" t="s">
        <v>195</v>
      </c>
      <c r="Z1272" s="388" t="s">
        <v>195</v>
      </c>
      <c r="AA1272" s="388" t="s">
        <v>195</v>
      </c>
      <c r="AB1272" s="388" t="s">
        <v>195</v>
      </c>
      <c r="AC1272" s="388" t="s">
        <v>195</v>
      </c>
      <c r="AD1272" s="388" t="s">
        <v>195</v>
      </c>
      <c r="AE1272" s="388" t="s">
        <v>195</v>
      </c>
      <c r="AF1272" s="388" t="s">
        <v>195</v>
      </c>
      <c r="AG1272" s="388" t="s">
        <v>195</v>
      </c>
      <c r="AH1272" s="388" t="s">
        <v>195</v>
      </c>
      <c r="AI1272" s="388" t="s">
        <v>195</v>
      </c>
    </row>
    <row r="1273" spans="1:35" ht="12.75" customHeight="1" x14ac:dyDescent="0.2">
      <c r="A1273" s="397" t="str">
        <f t="shared" si="19"/>
        <v>Ofsted Webpage</v>
      </c>
      <c r="B1273" s="388">
        <v>1270868</v>
      </c>
      <c r="C1273" s="388">
        <v>123147</v>
      </c>
      <c r="D1273" s="388">
        <v>10028342</v>
      </c>
      <c r="E1273" s="388" t="s">
        <v>5606</v>
      </c>
      <c r="F1273" s="388" t="s">
        <v>90</v>
      </c>
      <c r="G1273" s="388" t="s">
        <v>13</v>
      </c>
      <c r="H1273" s="388" t="s">
        <v>173</v>
      </c>
      <c r="I1273" s="388" t="s">
        <v>161</v>
      </c>
      <c r="J1273" s="388" t="s">
        <v>161</v>
      </c>
      <c r="K1273" s="400" t="s">
        <v>195</v>
      </c>
      <c r="L1273" s="388" t="s">
        <v>195</v>
      </c>
      <c r="M1273" s="403" t="s">
        <v>195</v>
      </c>
      <c r="N1273" s="388" t="s">
        <v>195</v>
      </c>
      <c r="O1273" s="388" t="s">
        <v>195</v>
      </c>
      <c r="P1273" s="400" t="s">
        <v>195</v>
      </c>
      <c r="Q1273" s="400" t="s">
        <v>195</v>
      </c>
      <c r="R1273" s="400" t="s">
        <v>195</v>
      </c>
      <c r="S1273" s="388" t="s">
        <v>195</v>
      </c>
      <c r="T1273" s="388" t="s">
        <v>195</v>
      </c>
      <c r="U1273" s="388" t="s">
        <v>195</v>
      </c>
      <c r="V1273" s="388" t="s">
        <v>195</v>
      </c>
      <c r="W1273" s="388" t="s">
        <v>195</v>
      </c>
      <c r="X1273" s="388" t="s">
        <v>195</v>
      </c>
      <c r="Y1273" s="401" t="s">
        <v>195</v>
      </c>
      <c r="Z1273" s="388" t="s">
        <v>195</v>
      </c>
      <c r="AA1273" s="388" t="s">
        <v>195</v>
      </c>
      <c r="AB1273" s="388" t="s">
        <v>195</v>
      </c>
      <c r="AC1273" s="388" t="s">
        <v>195</v>
      </c>
      <c r="AD1273" s="388" t="s">
        <v>195</v>
      </c>
      <c r="AE1273" s="388" t="s">
        <v>195</v>
      </c>
      <c r="AF1273" s="388" t="s">
        <v>195</v>
      </c>
      <c r="AG1273" s="388" t="s">
        <v>195</v>
      </c>
      <c r="AH1273" s="388" t="s">
        <v>195</v>
      </c>
      <c r="AI1273" s="388" t="s">
        <v>195</v>
      </c>
    </row>
    <row r="1274" spans="1:35" ht="12.75" customHeight="1" x14ac:dyDescent="0.2">
      <c r="A1274" s="397" t="str">
        <f t="shared" si="19"/>
        <v>Ofsted Webpage</v>
      </c>
      <c r="B1274" s="388">
        <v>1270869</v>
      </c>
      <c r="C1274" s="388">
        <v>125234</v>
      </c>
      <c r="D1274" s="388">
        <v>10029234</v>
      </c>
      <c r="E1274" s="388" t="s">
        <v>4517</v>
      </c>
      <c r="F1274" s="388" t="s">
        <v>90</v>
      </c>
      <c r="G1274" s="388" t="s">
        <v>13</v>
      </c>
      <c r="H1274" s="388" t="s">
        <v>467</v>
      </c>
      <c r="I1274" s="388" t="s">
        <v>92</v>
      </c>
      <c r="J1274" s="388" t="s">
        <v>93</v>
      </c>
      <c r="K1274" s="400" t="s">
        <v>195</v>
      </c>
      <c r="L1274" s="388" t="s">
        <v>195</v>
      </c>
      <c r="M1274" s="403" t="s">
        <v>195</v>
      </c>
      <c r="N1274" s="388" t="s">
        <v>195</v>
      </c>
      <c r="O1274" s="388" t="s">
        <v>195</v>
      </c>
      <c r="P1274" s="400" t="s">
        <v>195</v>
      </c>
      <c r="Q1274" s="400" t="s">
        <v>195</v>
      </c>
      <c r="R1274" s="400" t="s">
        <v>195</v>
      </c>
      <c r="S1274" s="388" t="s">
        <v>195</v>
      </c>
      <c r="T1274" s="388" t="s">
        <v>195</v>
      </c>
      <c r="U1274" s="388" t="s">
        <v>195</v>
      </c>
      <c r="V1274" s="388" t="s">
        <v>195</v>
      </c>
      <c r="W1274" s="388" t="s">
        <v>195</v>
      </c>
      <c r="X1274" s="388" t="s">
        <v>195</v>
      </c>
      <c r="Y1274" s="401" t="s">
        <v>195</v>
      </c>
      <c r="Z1274" s="388" t="s">
        <v>195</v>
      </c>
      <c r="AA1274" s="388" t="s">
        <v>195</v>
      </c>
      <c r="AB1274" s="388" t="s">
        <v>195</v>
      </c>
      <c r="AC1274" s="388" t="s">
        <v>195</v>
      </c>
      <c r="AD1274" s="388" t="s">
        <v>195</v>
      </c>
      <c r="AE1274" s="388" t="s">
        <v>195</v>
      </c>
      <c r="AF1274" s="388" t="s">
        <v>195</v>
      </c>
      <c r="AG1274" s="388" t="s">
        <v>195</v>
      </c>
      <c r="AH1274" s="388" t="s">
        <v>195</v>
      </c>
      <c r="AI1274" s="388" t="s">
        <v>195</v>
      </c>
    </row>
    <row r="1275" spans="1:35" ht="12.75" customHeight="1" x14ac:dyDescent="0.2">
      <c r="A1275" s="397" t="str">
        <f t="shared" si="19"/>
        <v>Ofsted Webpage</v>
      </c>
      <c r="B1275" s="388">
        <v>1270870</v>
      </c>
      <c r="C1275" s="388">
        <v>121748</v>
      </c>
      <c r="D1275" s="388">
        <v>10029699</v>
      </c>
      <c r="E1275" s="388" t="s">
        <v>5607</v>
      </c>
      <c r="F1275" s="388" t="s">
        <v>90</v>
      </c>
      <c r="G1275" s="388" t="s">
        <v>13</v>
      </c>
      <c r="H1275" s="388" t="s">
        <v>447</v>
      </c>
      <c r="I1275" s="388" t="s">
        <v>115</v>
      </c>
      <c r="J1275" s="388" t="s">
        <v>115</v>
      </c>
      <c r="K1275" s="400" t="s">
        <v>195</v>
      </c>
      <c r="L1275" s="388" t="s">
        <v>195</v>
      </c>
      <c r="M1275" s="403" t="s">
        <v>195</v>
      </c>
      <c r="N1275" s="388" t="s">
        <v>195</v>
      </c>
      <c r="O1275" s="388" t="s">
        <v>195</v>
      </c>
      <c r="P1275" s="400" t="s">
        <v>195</v>
      </c>
      <c r="Q1275" s="400" t="s">
        <v>195</v>
      </c>
      <c r="R1275" s="400" t="s">
        <v>195</v>
      </c>
      <c r="S1275" s="388" t="s">
        <v>195</v>
      </c>
      <c r="T1275" s="388" t="s">
        <v>195</v>
      </c>
      <c r="U1275" s="388" t="s">
        <v>195</v>
      </c>
      <c r="V1275" s="388" t="s">
        <v>195</v>
      </c>
      <c r="W1275" s="388" t="s">
        <v>195</v>
      </c>
      <c r="X1275" s="388" t="s">
        <v>195</v>
      </c>
      <c r="Y1275" s="401" t="s">
        <v>195</v>
      </c>
      <c r="Z1275" s="388" t="s">
        <v>195</v>
      </c>
      <c r="AA1275" s="388" t="s">
        <v>195</v>
      </c>
      <c r="AB1275" s="388" t="s">
        <v>195</v>
      </c>
      <c r="AC1275" s="388" t="s">
        <v>195</v>
      </c>
      <c r="AD1275" s="388" t="s">
        <v>195</v>
      </c>
      <c r="AE1275" s="388" t="s">
        <v>195</v>
      </c>
      <c r="AF1275" s="388" t="s">
        <v>195</v>
      </c>
      <c r="AG1275" s="388" t="s">
        <v>195</v>
      </c>
      <c r="AH1275" s="388" t="s">
        <v>195</v>
      </c>
      <c r="AI1275" s="388" t="s">
        <v>195</v>
      </c>
    </row>
    <row r="1276" spans="1:35" ht="12.75" customHeight="1" x14ac:dyDescent="0.2">
      <c r="A1276" s="397" t="str">
        <f t="shared" si="19"/>
        <v>Ofsted Webpage</v>
      </c>
      <c r="B1276" s="388">
        <v>1270871</v>
      </c>
      <c r="C1276" s="388">
        <v>139925</v>
      </c>
      <c r="D1276" s="388">
        <v>10029843</v>
      </c>
      <c r="E1276" s="388" t="s">
        <v>5608</v>
      </c>
      <c r="F1276" s="388" t="s">
        <v>90</v>
      </c>
      <c r="G1276" s="388" t="s">
        <v>13</v>
      </c>
      <c r="H1276" s="388" t="s">
        <v>350</v>
      </c>
      <c r="I1276" s="388" t="s">
        <v>115</v>
      </c>
      <c r="J1276" s="388" t="s">
        <v>115</v>
      </c>
      <c r="K1276" s="400" t="s">
        <v>195</v>
      </c>
      <c r="L1276" s="388" t="s">
        <v>195</v>
      </c>
      <c r="M1276" s="403" t="s">
        <v>195</v>
      </c>
      <c r="N1276" s="388" t="s">
        <v>195</v>
      </c>
      <c r="O1276" s="388" t="s">
        <v>195</v>
      </c>
      <c r="P1276" s="400" t="s">
        <v>195</v>
      </c>
      <c r="Q1276" s="400" t="s">
        <v>195</v>
      </c>
      <c r="R1276" s="400" t="s">
        <v>195</v>
      </c>
      <c r="S1276" s="388" t="s">
        <v>195</v>
      </c>
      <c r="T1276" s="388" t="s">
        <v>195</v>
      </c>
      <c r="U1276" s="388" t="s">
        <v>195</v>
      </c>
      <c r="V1276" s="388" t="s">
        <v>195</v>
      </c>
      <c r="W1276" s="388" t="s">
        <v>195</v>
      </c>
      <c r="X1276" s="388" t="s">
        <v>195</v>
      </c>
      <c r="Y1276" s="401" t="s">
        <v>195</v>
      </c>
      <c r="Z1276" s="388" t="s">
        <v>195</v>
      </c>
      <c r="AA1276" s="388" t="s">
        <v>195</v>
      </c>
      <c r="AB1276" s="388" t="s">
        <v>195</v>
      </c>
      <c r="AC1276" s="388" t="s">
        <v>195</v>
      </c>
      <c r="AD1276" s="388" t="s">
        <v>195</v>
      </c>
      <c r="AE1276" s="388" t="s">
        <v>195</v>
      </c>
      <c r="AF1276" s="388" t="s">
        <v>195</v>
      </c>
      <c r="AG1276" s="388" t="s">
        <v>195</v>
      </c>
      <c r="AH1276" s="388" t="s">
        <v>195</v>
      </c>
      <c r="AI1276" s="388" t="s">
        <v>195</v>
      </c>
    </row>
    <row r="1277" spans="1:35" ht="12.75" customHeight="1" x14ac:dyDescent="0.2">
      <c r="A1277" s="397" t="str">
        <f t="shared" si="19"/>
        <v>Ofsted Webpage</v>
      </c>
      <c r="B1277" s="388">
        <v>1270872</v>
      </c>
      <c r="C1277" s="388">
        <v>139926</v>
      </c>
      <c r="D1277" s="388">
        <v>10029887</v>
      </c>
      <c r="E1277" s="388" t="s">
        <v>5609</v>
      </c>
      <c r="F1277" s="388" t="s">
        <v>90</v>
      </c>
      <c r="G1277" s="388" t="s">
        <v>13</v>
      </c>
      <c r="H1277" s="388" t="s">
        <v>1777</v>
      </c>
      <c r="I1277" s="388" t="s">
        <v>161</v>
      </c>
      <c r="J1277" s="388" t="s">
        <v>161</v>
      </c>
      <c r="K1277" s="400" t="s">
        <v>195</v>
      </c>
      <c r="L1277" s="388" t="s">
        <v>195</v>
      </c>
      <c r="M1277" s="403" t="s">
        <v>195</v>
      </c>
      <c r="N1277" s="388" t="s">
        <v>195</v>
      </c>
      <c r="O1277" s="388" t="s">
        <v>195</v>
      </c>
      <c r="P1277" s="400" t="s">
        <v>195</v>
      </c>
      <c r="Q1277" s="400" t="s">
        <v>195</v>
      </c>
      <c r="R1277" s="400" t="s">
        <v>195</v>
      </c>
      <c r="S1277" s="388" t="s">
        <v>195</v>
      </c>
      <c r="T1277" s="388" t="s">
        <v>195</v>
      </c>
      <c r="U1277" s="388" t="s">
        <v>195</v>
      </c>
      <c r="V1277" s="388" t="s">
        <v>195</v>
      </c>
      <c r="W1277" s="388" t="s">
        <v>195</v>
      </c>
      <c r="X1277" s="388" t="s">
        <v>195</v>
      </c>
      <c r="Y1277" s="401" t="s">
        <v>195</v>
      </c>
      <c r="Z1277" s="388" t="s">
        <v>195</v>
      </c>
      <c r="AA1277" s="388" t="s">
        <v>195</v>
      </c>
      <c r="AB1277" s="388" t="s">
        <v>195</v>
      </c>
      <c r="AC1277" s="388" t="s">
        <v>195</v>
      </c>
      <c r="AD1277" s="388" t="s">
        <v>195</v>
      </c>
      <c r="AE1277" s="388" t="s">
        <v>195</v>
      </c>
      <c r="AF1277" s="388" t="s">
        <v>195</v>
      </c>
      <c r="AG1277" s="388" t="s">
        <v>195</v>
      </c>
      <c r="AH1277" s="388" t="s">
        <v>195</v>
      </c>
      <c r="AI1277" s="388" t="s">
        <v>195</v>
      </c>
    </row>
    <row r="1278" spans="1:35" ht="12.75" customHeight="1" x14ac:dyDescent="0.2">
      <c r="A1278" s="397" t="str">
        <f t="shared" si="19"/>
        <v>Ofsted Webpage</v>
      </c>
      <c r="B1278" s="388">
        <v>1270873</v>
      </c>
      <c r="C1278" s="388">
        <v>125907</v>
      </c>
      <c r="D1278" s="388">
        <v>10029907</v>
      </c>
      <c r="E1278" s="388" t="s">
        <v>5610</v>
      </c>
      <c r="F1278" s="388" t="s">
        <v>90</v>
      </c>
      <c r="G1278" s="388" t="s">
        <v>13</v>
      </c>
      <c r="H1278" s="388" t="s">
        <v>350</v>
      </c>
      <c r="I1278" s="388" t="s">
        <v>115</v>
      </c>
      <c r="J1278" s="388" t="s">
        <v>115</v>
      </c>
      <c r="K1278" s="400" t="s">
        <v>195</v>
      </c>
      <c r="L1278" s="388" t="s">
        <v>195</v>
      </c>
      <c r="M1278" s="403" t="s">
        <v>195</v>
      </c>
      <c r="N1278" s="388" t="s">
        <v>195</v>
      </c>
      <c r="O1278" s="388" t="s">
        <v>195</v>
      </c>
      <c r="P1278" s="400" t="s">
        <v>195</v>
      </c>
      <c r="Q1278" s="400" t="s">
        <v>195</v>
      </c>
      <c r="R1278" s="400" t="s">
        <v>195</v>
      </c>
      <c r="S1278" s="388" t="s">
        <v>195</v>
      </c>
      <c r="T1278" s="388" t="s">
        <v>195</v>
      </c>
      <c r="U1278" s="388" t="s">
        <v>195</v>
      </c>
      <c r="V1278" s="388" t="s">
        <v>195</v>
      </c>
      <c r="W1278" s="388" t="s">
        <v>195</v>
      </c>
      <c r="X1278" s="388" t="s">
        <v>195</v>
      </c>
      <c r="Y1278" s="401" t="s">
        <v>195</v>
      </c>
      <c r="Z1278" s="388" t="s">
        <v>195</v>
      </c>
      <c r="AA1278" s="388" t="s">
        <v>195</v>
      </c>
      <c r="AB1278" s="388" t="s">
        <v>195</v>
      </c>
      <c r="AC1278" s="388" t="s">
        <v>195</v>
      </c>
      <c r="AD1278" s="388" t="s">
        <v>195</v>
      </c>
      <c r="AE1278" s="388" t="s">
        <v>195</v>
      </c>
      <c r="AF1278" s="388" t="s">
        <v>195</v>
      </c>
      <c r="AG1278" s="388" t="s">
        <v>195</v>
      </c>
      <c r="AH1278" s="388" t="s">
        <v>195</v>
      </c>
      <c r="AI1278" s="388" t="s">
        <v>195</v>
      </c>
    </row>
    <row r="1279" spans="1:35" ht="12.75" customHeight="1" x14ac:dyDescent="0.2">
      <c r="A1279" s="397" t="str">
        <f t="shared" si="19"/>
        <v>Ofsted Webpage</v>
      </c>
      <c r="B1279" s="388">
        <v>1270874</v>
      </c>
      <c r="C1279" s="388">
        <v>122456</v>
      </c>
      <c r="D1279" s="388">
        <v>10030502</v>
      </c>
      <c r="E1279" s="388" t="s">
        <v>4557</v>
      </c>
      <c r="F1279" s="388" t="s">
        <v>90</v>
      </c>
      <c r="G1279" s="388" t="s">
        <v>13</v>
      </c>
      <c r="H1279" s="388" t="s">
        <v>91</v>
      </c>
      <c r="I1279" s="388" t="s">
        <v>92</v>
      </c>
      <c r="J1279" s="388" t="s">
        <v>93</v>
      </c>
      <c r="K1279" s="400" t="s">
        <v>195</v>
      </c>
      <c r="L1279" s="388" t="s">
        <v>195</v>
      </c>
      <c r="M1279" s="403" t="s">
        <v>195</v>
      </c>
      <c r="N1279" s="388" t="s">
        <v>195</v>
      </c>
      <c r="O1279" s="388" t="s">
        <v>195</v>
      </c>
      <c r="P1279" s="400" t="s">
        <v>195</v>
      </c>
      <c r="Q1279" s="400" t="s">
        <v>195</v>
      </c>
      <c r="R1279" s="400" t="s">
        <v>195</v>
      </c>
      <c r="S1279" s="388" t="s">
        <v>195</v>
      </c>
      <c r="T1279" s="388" t="s">
        <v>195</v>
      </c>
      <c r="U1279" s="388" t="s">
        <v>195</v>
      </c>
      <c r="V1279" s="388" t="s">
        <v>195</v>
      </c>
      <c r="W1279" s="388" t="s">
        <v>195</v>
      </c>
      <c r="X1279" s="388" t="s">
        <v>195</v>
      </c>
      <c r="Y1279" s="401" t="s">
        <v>195</v>
      </c>
      <c r="Z1279" s="388" t="s">
        <v>195</v>
      </c>
      <c r="AA1279" s="388" t="s">
        <v>195</v>
      </c>
      <c r="AB1279" s="388" t="s">
        <v>195</v>
      </c>
      <c r="AC1279" s="388" t="s">
        <v>195</v>
      </c>
      <c r="AD1279" s="388" t="s">
        <v>195</v>
      </c>
      <c r="AE1279" s="388" t="s">
        <v>195</v>
      </c>
      <c r="AF1279" s="388" t="s">
        <v>195</v>
      </c>
      <c r="AG1279" s="388" t="s">
        <v>195</v>
      </c>
      <c r="AH1279" s="388" t="s">
        <v>195</v>
      </c>
      <c r="AI1279" s="388" t="s">
        <v>195</v>
      </c>
    </row>
    <row r="1280" spans="1:35" ht="12.75" customHeight="1" x14ac:dyDescent="0.2">
      <c r="A1280" s="397" t="str">
        <f t="shared" si="19"/>
        <v>Ofsted Webpage</v>
      </c>
      <c r="B1280" s="388">
        <v>1270875</v>
      </c>
      <c r="C1280" s="388">
        <v>121329</v>
      </c>
      <c r="D1280" s="388">
        <v>10031151</v>
      </c>
      <c r="E1280" s="388" t="s">
        <v>5611</v>
      </c>
      <c r="F1280" s="388" t="s">
        <v>90</v>
      </c>
      <c r="G1280" s="388" t="s">
        <v>13</v>
      </c>
      <c r="H1280" s="388" t="s">
        <v>656</v>
      </c>
      <c r="I1280" s="388" t="s">
        <v>115</v>
      </c>
      <c r="J1280" s="388" t="s">
        <v>115</v>
      </c>
      <c r="K1280" s="400" t="s">
        <v>195</v>
      </c>
      <c r="L1280" s="388" t="s">
        <v>195</v>
      </c>
      <c r="M1280" s="403" t="s">
        <v>195</v>
      </c>
      <c r="N1280" s="388" t="s">
        <v>195</v>
      </c>
      <c r="O1280" s="388" t="s">
        <v>195</v>
      </c>
      <c r="P1280" s="400" t="s">
        <v>195</v>
      </c>
      <c r="Q1280" s="400" t="s">
        <v>195</v>
      </c>
      <c r="R1280" s="400" t="s">
        <v>195</v>
      </c>
      <c r="S1280" s="388" t="s">
        <v>195</v>
      </c>
      <c r="T1280" s="388" t="s">
        <v>195</v>
      </c>
      <c r="U1280" s="388" t="s">
        <v>195</v>
      </c>
      <c r="V1280" s="388" t="s">
        <v>195</v>
      </c>
      <c r="W1280" s="388" t="s">
        <v>195</v>
      </c>
      <c r="X1280" s="388" t="s">
        <v>195</v>
      </c>
      <c r="Y1280" s="401" t="s">
        <v>195</v>
      </c>
      <c r="Z1280" s="388" t="s">
        <v>195</v>
      </c>
      <c r="AA1280" s="388" t="s">
        <v>195</v>
      </c>
      <c r="AB1280" s="388" t="s">
        <v>195</v>
      </c>
      <c r="AC1280" s="388" t="s">
        <v>195</v>
      </c>
      <c r="AD1280" s="388" t="s">
        <v>195</v>
      </c>
      <c r="AE1280" s="388" t="s">
        <v>195</v>
      </c>
      <c r="AF1280" s="388" t="s">
        <v>195</v>
      </c>
      <c r="AG1280" s="388" t="s">
        <v>195</v>
      </c>
      <c r="AH1280" s="388" t="s">
        <v>195</v>
      </c>
      <c r="AI1280" s="388" t="s">
        <v>195</v>
      </c>
    </row>
    <row r="1281" spans="1:35" ht="12.75" customHeight="1" x14ac:dyDescent="0.2">
      <c r="A1281" s="397" t="str">
        <f t="shared" si="19"/>
        <v>Ofsted Webpage</v>
      </c>
      <c r="B1281" s="388">
        <v>1270876</v>
      </c>
      <c r="C1281" s="388">
        <v>130986</v>
      </c>
      <c r="D1281" s="388">
        <v>10031326</v>
      </c>
      <c r="E1281" s="388" t="s">
        <v>5612</v>
      </c>
      <c r="F1281" s="388" t="s">
        <v>90</v>
      </c>
      <c r="G1281" s="388" t="s">
        <v>13</v>
      </c>
      <c r="H1281" s="388" t="s">
        <v>508</v>
      </c>
      <c r="I1281" s="388" t="s">
        <v>161</v>
      </c>
      <c r="J1281" s="388" t="s">
        <v>161</v>
      </c>
      <c r="K1281" s="400" t="s">
        <v>195</v>
      </c>
      <c r="L1281" s="388" t="s">
        <v>195</v>
      </c>
      <c r="M1281" s="403" t="s">
        <v>195</v>
      </c>
      <c r="N1281" s="388" t="s">
        <v>195</v>
      </c>
      <c r="O1281" s="388" t="s">
        <v>195</v>
      </c>
      <c r="P1281" s="400" t="s">
        <v>195</v>
      </c>
      <c r="Q1281" s="400" t="s">
        <v>195</v>
      </c>
      <c r="R1281" s="400" t="s">
        <v>195</v>
      </c>
      <c r="S1281" s="388" t="s">
        <v>195</v>
      </c>
      <c r="T1281" s="388" t="s">
        <v>195</v>
      </c>
      <c r="U1281" s="388" t="s">
        <v>195</v>
      </c>
      <c r="V1281" s="388" t="s">
        <v>195</v>
      </c>
      <c r="W1281" s="388" t="s">
        <v>195</v>
      </c>
      <c r="X1281" s="388" t="s">
        <v>195</v>
      </c>
      <c r="Y1281" s="401" t="s">
        <v>195</v>
      </c>
      <c r="Z1281" s="388" t="s">
        <v>195</v>
      </c>
      <c r="AA1281" s="388" t="s">
        <v>195</v>
      </c>
      <c r="AB1281" s="388" t="s">
        <v>195</v>
      </c>
      <c r="AC1281" s="388" t="s">
        <v>195</v>
      </c>
      <c r="AD1281" s="388" t="s">
        <v>195</v>
      </c>
      <c r="AE1281" s="388" t="s">
        <v>195</v>
      </c>
      <c r="AF1281" s="388" t="s">
        <v>195</v>
      </c>
      <c r="AG1281" s="388" t="s">
        <v>195</v>
      </c>
      <c r="AH1281" s="388" t="s">
        <v>195</v>
      </c>
      <c r="AI1281" s="388" t="s">
        <v>195</v>
      </c>
    </row>
    <row r="1282" spans="1:35" ht="12.75" customHeight="1" x14ac:dyDescent="0.2">
      <c r="A1282" s="397" t="str">
        <f t="shared" si="19"/>
        <v>Ofsted Webpage</v>
      </c>
      <c r="B1282" s="388">
        <v>1270877</v>
      </c>
      <c r="C1282" s="388">
        <v>121322</v>
      </c>
      <c r="D1282" s="388">
        <v>10031399</v>
      </c>
      <c r="E1282" s="388" t="s">
        <v>5613</v>
      </c>
      <c r="F1282" s="388" t="s">
        <v>90</v>
      </c>
      <c r="G1282" s="388" t="s">
        <v>13</v>
      </c>
      <c r="H1282" s="388" t="s">
        <v>670</v>
      </c>
      <c r="I1282" s="388" t="s">
        <v>152</v>
      </c>
      <c r="J1282" s="388" t="s">
        <v>152</v>
      </c>
      <c r="K1282" s="400" t="s">
        <v>195</v>
      </c>
      <c r="L1282" s="388" t="s">
        <v>195</v>
      </c>
      <c r="M1282" s="403" t="s">
        <v>195</v>
      </c>
      <c r="N1282" s="388" t="s">
        <v>195</v>
      </c>
      <c r="O1282" s="388" t="s">
        <v>195</v>
      </c>
      <c r="P1282" s="400" t="s">
        <v>195</v>
      </c>
      <c r="Q1282" s="400" t="s">
        <v>195</v>
      </c>
      <c r="R1282" s="400" t="s">
        <v>195</v>
      </c>
      <c r="S1282" s="388" t="s">
        <v>195</v>
      </c>
      <c r="T1282" s="388" t="s">
        <v>195</v>
      </c>
      <c r="U1282" s="388" t="s">
        <v>195</v>
      </c>
      <c r="V1282" s="388" t="s">
        <v>195</v>
      </c>
      <c r="W1282" s="388" t="s">
        <v>195</v>
      </c>
      <c r="X1282" s="388" t="s">
        <v>195</v>
      </c>
      <c r="Y1282" s="401" t="s">
        <v>195</v>
      </c>
      <c r="Z1282" s="388" t="s">
        <v>195</v>
      </c>
      <c r="AA1282" s="388" t="s">
        <v>195</v>
      </c>
      <c r="AB1282" s="388" t="s">
        <v>195</v>
      </c>
      <c r="AC1282" s="388" t="s">
        <v>195</v>
      </c>
      <c r="AD1282" s="388" t="s">
        <v>195</v>
      </c>
      <c r="AE1282" s="388" t="s">
        <v>195</v>
      </c>
      <c r="AF1282" s="388" t="s">
        <v>195</v>
      </c>
      <c r="AG1282" s="388" t="s">
        <v>195</v>
      </c>
      <c r="AH1282" s="388" t="s">
        <v>195</v>
      </c>
      <c r="AI1282" s="388" t="s">
        <v>195</v>
      </c>
    </row>
    <row r="1283" spans="1:35" ht="12.75" customHeight="1" x14ac:dyDescent="0.2">
      <c r="A1283" s="397" t="str">
        <f t="shared" si="19"/>
        <v>Ofsted Webpage</v>
      </c>
      <c r="B1283" s="388">
        <v>1270878</v>
      </c>
      <c r="C1283" s="388">
        <v>122823</v>
      </c>
      <c r="D1283" s="388">
        <v>10033156</v>
      </c>
      <c r="E1283" s="388" t="s">
        <v>5614</v>
      </c>
      <c r="F1283" s="388" t="s">
        <v>90</v>
      </c>
      <c r="G1283" s="388" t="s">
        <v>13</v>
      </c>
      <c r="H1283" s="388" t="s">
        <v>266</v>
      </c>
      <c r="I1283" s="388" t="s">
        <v>131</v>
      </c>
      <c r="J1283" s="388" t="s">
        <v>131</v>
      </c>
      <c r="K1283" s="400" t="s">
        <v>195</v>
      </c>
      <c r="L1283" s="388" t="s">
        <v>195</v>
      </c>
      <c r="M1283" s="403" t="s">
        <v>195</v>
      </c>
      <c r="N1283" s="388" t="s">
        <v>195</v>
      </c>
      <c r="O1283" s="388" t="s">
        <v>195</v>
      </c>
      <c r="P1283" s="400" t="s">
        <v>195</v>
      </c>
      <c r="Q1283" s="400" t="s">
        <v>195</v>
      </c>
      <c r="R1283" s="400" t="s">
        <v>195</v>
      </c>
      <c r="S1283" s="388" t="s">
        <v>195</v>
      </c>
      <c r="T1283" s="388" t="s">
        <v>195</v>
      </c>
      <c r="U1283" s="388" t="s">
        <v>195</v>
      </c>
      <c r="V1283" s="388" t="s">
        <v>195</v>
      </c>
      <c r="W1283" s="388" t="s">
        <v>195</v>
      </c>
      <c r="X1283" s="388" t="s">
        <v>195</v>
      </c>
      <c r="Y1283" s="401" t="s">
        <v>195</v>
      </c>
      <c r="Z1283" s="388" t="s">
        <v>195</v>
      </c>
      <c r="AA1283" s="388" t="s">
        <v>195</v>
      </c>
      <c r="AB1283" s="388" t="s">
        <v>195</v>
      </c>
      <c r="AC1283" s="388" t="s">
        <v>195</v>
      </c>
      <c r="AD1283" s="388" t="s">
        <v>195</v>
      </c>
      <c r="AE1283" s="388" t="s">
        <v>195</v>
      </c>
      <c r="AF1283" s="388" t="s">
        <v>195</v>
      </c>
      <c r="AG1283" s="388" t="s">
        <v>195</v>
      </c>
      <c r="AH1283" s="388" t="s">
        <v>195</v>
      </c>
      <c r="AI1283" s="388" t="s">
        <v>195</v>
      </c>
    </row>
    <row r="1284" spans="1:35" ht="12.75" customHeight="1" x14ac:dyDescent="0.2">
      <c r="A1284" s="397" t="str">
        <f t="shared" si="19"/>
        <v>Ofsted Webpage</v>
      </c>
      <c r="B1284" s="388">
        <v>1270879</v>
      </c>
      <c r="C1284" s="388">
        <v>121468</v>
      </c>
      <c r="D1284" s="388">
        <v>10033193</v>
      </c>
      <c r="E1284" s="388" t="s">
        <v>5615</v>
      </c>
      <c r="F1284" s="388" t="s">
        <v>90</v>
      </c>
      <c r="G1284" s="388" t="s">
        <v>13</v>
      </c>
      <c r="H1284" s="388" t="s">
        <v>223</v>
      </c>
      <c r="I1284" s="388" t="s">
        <v>152</v>
      </c>
      <c r="J1284" s="388" t="s">
        <v>152</v>
      </c>
      <c r="K1284" s="400" t="s">
        <v>195</v>
      </c>
      <c r="L1284" s="388" t="s">
        <v>195</v>
      </c>
      <c r="M1284" s="403" t="s">
        <v>195</v>
      </c>
      <c r="N1284" s="388" t="s">
        <v>195</v>
      </c>
      <c r="O1284" s="388" t="s">
        <v>195</v>
      </c>
      <c r="P1284" s="400" t="s">
        <v>195</v>
      </c>
      <c r="Q1284" s="400" t="s">
        <v>195</v>
      </c>
      <c r="R1284" s="400" t="s">
        <v>195</v>
      </c>
      <c r="S1284" s="388" t="s">
        <v>195</v>
      </c>
      <c r="T1284" s="388" t="s">
        <v>195</v>
      </c>
      <c r="U1284" s="388" t="s">
        <v>195</v>
      </c>
      <c r="V1284" s="388" t="s">
        <v>195</v>
      </c>
      <c r="W1284" s="388" t="s">
        <v>195</v>
      </c>
      <c r="X1284" s="388" t="s">
        <v>195</v>
      </c>
      <c r="Y1284" s="401" t="s">
        <v>195</v>
      </c>
      <c r="Z1284" s="388" t="s">
        <v>195</v>
      </c>
      <c r="AA1284" s="388" t="s">
        <v>195</v>
      </c>
      <c r="AB1284" s="388" t="s">
        <v>195</v>
      </c>
      <c r="AC1284" s="388" t="s">
        <v>195</v>
      </c>
      <c r="AD1284" s="388" t="s">
        <v>195</v>
      </c>
      <c r="AE1284" s="388" t="s">
        <v>195</v>
      </c>
      <c r="AF1284" s="388" t="s">
        <v>195</v>
      </c>
      <c r="AG1284" s="388" t="s">
        <v>195</v>
      </c>
      <c r="AH1284" s="388" t="s">
        <v>195</v>
      </c>
      <c r="AI1284" s="388" t="s">
        <v>195</v>
      </c>
    </row>
    <row r="1285" spans="1:35" ht="12.75" customHeight="1" x14ac:dyDescent="0.2">
      <c r="A1285" s="397" t="str">
        <f t="shared" ref="A1285:A1348" si="20">IF(B1285&lt;&gt;"",HYPERLINK(CONCATENATE("http://reports.ofsted.gov.uk/inspection-reports/find-inspection-report/provider/ELS/",B1285),"Ofsted Webpage"),"")</f>
        <v>Ofsted Webpage</v>
      </c>
      <c r="B1285" s="388">
        <v>1270880</v>
      </c>
      <c r="C1285" s="388">
        <v>124273</v>
      </c>
      <c r="D1285" s="388">
        <v>10034517</v>
      </c>
      <c r="E1285" s="388" t="s">
        <v>5616</v>
      </c>
      <c r="F1285" s="388" t="s">
        <v>90</v>
      </c>
      <c r="G1285" s="388" t="s">
        <v>13</v>
      </c>
      <c r="H1285" s="388" t="s">
        <v>202</v>
      </c>
      <c r="I1285" s="388" t="s">
        <v>152</v>
      </c>
      <c r="J1285" s="388" t="s">
        <v>152</v>
      </c>
      <c r="K1285" s="400" t="s">
        <v>195</v>
      </c>
      <c r="L1285" s="388" t="s">
        <v>195</v>
      </c>
      <c r="M1285" s="403" t="s">
        <v>195</v>
      </c>
      <c r="N1285" s="388" t="s">
        <v>195</v>
      </c>
      <c r="O1285" s="388" t="s">
        <v>195</v>
      </c>
      <c r="P1285" s="400" t="s">
        <v>195</v>
      </c>
      <c r="Q1285" s="400" t="s">
        <v>195</v>
      </c>
      <c r="R1285" s="400" t="s">
        <v>195</v>
      </c>
      <c r="S1285" s="388" t="s">
        <v>195</v>
      </c>
      <c r="T1285" s="388" t="s">
        <v>195</v>
      </c>
      <c r="U1285" s="388" t="s">
        <v>195</v>
      </c>
      <c r="V1285" s="388" t="s">
        <v>195</v>
      </c>
      <c r="W1285" s="388" t="s">
        <v>195</v>
      </c>
      <c r="X1285" s="388" t="s">
        <v>195</v>
      </c>
      <c r="Y1285" s="401" t="s">
        <v>195</v>
      </c>
      <c r="Z1285" s="388" t="s">
        <v>195</v>
      </c>
      <c r="AA1285" s="388" t="s">
        <v>195</v>
      </c>
      <c r="AB1285" s="388" t="s">
        <v>195</v>
      </c>
      <c r="AC1285" s="388" t="s">
        <v>195</v>
      </c>
      <c r="AD1285" s="388" t="s">
        <v>195</v>
      </c>
      <c r="AE1285" s="388" t="s">
        <v>195</v>
      </c>
      <c r="AF1285" s="388" t="s">
        <v>195</v>
      </c>
      <c r="AG1285" s="388" t="s">
        <v>195</v>
      </c>
      <c r="AH1285" s="388" t="s">
        <v>195</v>
      </c>
      <c r="AI1285" s="388" t="s">
        <v>195</v>
      </c>
    </row>
    <row r="1286" spans="1:35" ht="12.75" customHeight="1" x14ac:dyDescent="0.2">
      <c r="A1286" s="397" t="str">
        <f t="shared" si="20"/>
        <v>Ofsted Webpage</v>
      </c>
      <c r="B1286" s="388">
        <v>1270881</v>
      </c>
      <c r="C1286" s="388">
        <v>121628</v>
      </c>
      <c r="D1286" s="388">
        <v>10034940</v>
      </c>
      <c r="E1286" s="388" t="s">
        <v>5617</v>
      </c>
      <c r="F1286" s="388" t="s">
        <v>90</v>
      </c>
      <c r="G1286" s="388" t="s">
        <v>13</v>
      </c>
      <c r="H1286" s="388" t="s">
        <v>366</v>
      </c>
      <c r="I1286" s="388" t="s">
        <v>115</v>
      </c>
      <c r="J1286" s="388" t="s">
        <v>115</v>
      </c>
      <c r="K1286" s="400" t="s">
        <v>195</v>
      </c>
      <c r="L1286" s="388" t="s">
        <v>195</v>
      </c>
      <c r="M1286" s="403" t="s">
        <v>195</v>
      </c>
      <c r="N1286" s="388" t="s">
        <v>195</v>
      </c>
      <c r="O1286" s="388" t="s">
        <v>195</v>
      </c>
      <c r="P1286" s="400" t="s">
        <v>195</v>
      </c>
      <c r="Q1286" s="400" t="s">
        <v>195</v>
      </c>
      <c r="R1286" s="400" t="s">
        <v>195</v>
      </c>
      <c r="S1286" s="388" t="s">
        <v>195</v>
      </c>
      <c r="T1286" s="388" t="s">
        <v>195</v>
      </c>
      <c r="U1286" s="388" t="s">
        <v>195</v>
      </c>
      <c r="V1286" s="388" t="s">
        <v>195</v>
      </c>
      <c r="W1286" s="388" t="s">
        <v>195</v>
      </c>
      <c r="X1286" s="388" t="s">
        <v>195</v>
      </c>
      <c r="Y1286" s="401" t="s">
        <v>195</v>
      </c>
      <c r="Z1286" s="400" t="s">
        <v>195</v>
      </c>
      <c r="AA1286" s="388" t="s">
        <v>195</v>
      </c>
      <c r="AB1286" s="388" t="s">
        <v>195</v>
      </c>
      <c r="AC1286" s="388" t="s">
        <v>195</v>
      </c>
      <c r="AD1286" s="388" t="s">
        <v>195</v>
      </c>
      <c r="AE1286" s="388" t="s">
        <v>195</v>
      </c>
      <c r="AF1286" s="388" t="s">
        <v>195</v>
      </c>
      <c r="AG1286" s="388" t="s">
        <v>195</v>
      </c>
      <c r="AH1286" s="388" t="s">
        <v>195</v>
      </c>
      <c r="AI1286" s="388" t="s">
        <v>195</v>
      </c>
    </row>
    <row r="1287" spans="1:35" ht="12.75" customHeight="1" x14ac:dyDescent="0.2">
      <c r="A1287" s="397" t="str">
        <f t="shared" si="20"/>
        <v>Ofsted Webpage</v>
      </c>
      <c r="B1287" s="388">
        <v>1270882</v>
      </c>
      <c r="C1287" s="388">
        <v>131029</v>
      </c>
      <c r="D1287" s="388">
        <v>10036106</v>
      </c>
      <c r="E1287" s="388" t="s">
        <v>5618</v>
      </c>
      <c r="F1287" s="388" t="s">
        <v>90</v>
      </c>
      <c r="G1287" s="388" t="s">
        <v>13</v>
      </c>
      <c r="H1287" s="388" t="s">
        <v>1278</v>
      </c>
      <c r="I1287" s="388" t="s">
        <v>131</v>
      </c>
      <c r="J1287" s="388" t="s">
        <v>131</v>
      </c>
      <c r="K1287" s="400" t="s">
        <v>195</v>
      </c>
      <c r="L1287" s="388" t="s">
        <v>195</v>
      </c>
      <c r="M1287" s="403" t="s">
        <v>195</v>
      </c>
      <c r="N1287" s="388" t="s">
        <v>195</v>
      </c>
      <c r="O1287" s="388" t="s">
        <v>195</v>
      </c>
      <c r="P1287" s="400" t="s">
        <v>195</v>
      </c>
      <c r="Q1287" s="400" t="s">
        <v>195</v>
      </c>
      <c r="R1287" s="400" t="s">
        <v>195</v>
      </c>
      <c r="S1287" s="388" t="s">
        <v>195</v>
      </c>
      <c r="T1287" s="388" t="s">
        <v>195</v>
      </c>
      <c r="U1287" s="388" t="s">
        <v>195</v>
      </c>
      <c r="V1287" s="388" t="s">
        <v>195</v>
      </c>
      <c r="W1287" s="388" t="s">
        <v>195</v>
      </c>
      <c r="X1287" s="388" t="s">
        <v>195</v>
      </c>
      <c r="Y1287" s="401" t="s">
        <v>195</v>
      </c>
      <c r="Z1287" s="400" t="s">
        <v>195</v>
      </c>
      <c r="AA1287" s="388" t="s">
        <v>195</v>
      </c>
      <c r="AB1287" s="388" t="s">
        <v>195</v>
      </c>
      <c r="AC1287" s="388" t="s">
        <v>195</v>
      </c>
      <c r="AD1287" s="388" t="s">
        <v>195</v>
      </c>
      <c r="AE1287" s="388" t="s">
        <v>195</v>
      </c>
      <c r="AF1287" s="388" t="s">
        <v>195</v>
      </c>
      <c r="AG1287" s="388" t="s">
        <v>195</v>
      </c>
      <c r="AH1287" s="388" t="s">
        <v>195</v>
      </c>
      <c r="AI1287" s="388" t="s">
        <v>195</v>
      </c>
    </row>
    <row r="1288" spans="1:35" ht="12.75" customHeight="1" x14ac:dyDescent="0.2">
      <c r="A1288" s="397" t="str">
        <f t="shared" si="20"/>
        <v>Ofsted Webpage</v>
      </c>
      <c r="B1288" s="388">
        <v>1270883</v>
      </c>
      <c r="C1288" s="388">
        <v>132078</v>
      </c>
      <c r="D1288" s="388">
        <v>10036202</v>
      </c>
      <c r="E1288" s="388" t="s">
        <v>5619</v>
      </c>
      <c r="F1288" s="388" t="s">
        <v>90</v>
      </c>
      <c r="G1288" s="388" t="s">
        <v>13</v>
      </c>
      <c r="H1288" s="388" t="s">
        <v>130</v>
      </c>
      <c r="I1288" s="388" t="s">
        <v>131</v>
      </c>
      <c r="J1288" s="388" t="s">
        <v>131</v>
      </c>
      <c r="K1288" s="400" t="s">
        <v>195</v>
      </c>
      <c r="L1288" s="388" t="s">
        <v>195</v>
      </c>
      <c r="M1288" s="403" t="s">
        <v>195</v>
      </c>
      <c r="N1288" s="388" t="s">
        <v>195</v>
      </c>
      <c r="O1288" s="388" t="s">
        <v>195</v>
      </c>
      <c r="P1288" s="400" t="s">
        <v>195</v>
      </c>
      <c r="Q1288" s="400" t="s">
        <v>195</v>
      </c>
      <c r="R1288" s="400" t="s">
        <v>195</v>
      </c>
      <c r="S1288" s="388" t="s">
        <v>195</v>
      </c>
      <c r="T1288" s="388" t="s">
        <v>195</v>
      </c>
      <c r="U1288" s="388" t="s">
        <v>195</v>
      </c>
      <c r="V1288" s="388" t="s">
        <v>195</v>
      </c>
      <c r="W1288" s="388" t="s">
        <v>195</v>
      </c>
      <c r="X1288" s="388" t="s">
        <v>195</v>
      </c>
      <c r="Y1288" s="401" t="s">
        <v>195</v>
      </c>
      <c r="Z1288" s="388" t="s">
        <v>195</v>
      </c>
      <c r="AA1288" s="388" t="s">
        <v>195</v>
      </c>
      <c r="AB1288" s="388" t="s">
        <v>195</v>
      </c>
      <c r="AC1288" s="388" t="s">
        <v>195</v>
      </c>
      <c r="AD1288" s="388" t="s">
        <v>195</v>
      </c>
      <c r="AE1288" s="388" t="s">
        <v>195</v>
      </c>
      <c r="AF1288" s="388" t="s">
        <v>195</v>
      </c>
      <c r="AG1288" s="388" t="s">
        <v>195</v>
      </c>
      <c r="AH1288" s="388" t="s">
        <v>195</v>
      </c>
      <c r="AI1288" s="388" t="s">
        <v>195</v>
      </c>
    </row>
    <row r="1289" spans="1:35" ht="12.75" customHeight="1" x14ac:dyDescent="0.2">
      <c r="A1289" s="397" t="str">
        <f t="shared" si="20"/>
        <v>Ofsted Webpage</v>
      </c>
      <c r="B1289" s="388">
        <v>1270884</v>
      </c>
      <c r="C1289" s="388">
        <v>125227</v>
      </c>
      <c r="D1289" s="388">
        <v>10036227</v>
      </c>
      <c r="E1289" s="388" t="s">
        <v>5620</v>
      </c>
      <c r="F1289" s="388" t="s">
        <v>90</v>
      </c>
      <c r="G1289" s="388" t="s">
        <v>13</v>
      </c>
      <c r="H1289" s="388" t="s">
        <v>487</v>
      </c>
      <c r="I1289" s="388" t="s">
        <v>92</v>
      </c>
      <c r="J1289" s="388" t="s">
        <v>93</v>
      </c>
      <c r="K1289" s="400" t="s">
        <v>195</v>
      </c>
      <c r="L1289" s="388" t="s">
        <v>195</v>
      </c>
      <c r="M1289" s="403" t="s">
        <v>195</v>
      </c>
      <c r="N1289" s="388" t="s">
        <v>195</v>
      </c>
      <c r="O1289" s="388" t="s">
        <v>195</v>
      </c>
      <c r="P1289" s="400" t="s">
        <v>195</v>
      </c>
      <c r="Q1289" s="400" t="s">
        <v>195</v>
      </c>
      <c r="R1289" s="400" t="s">
        <v>195</v>
      </c>
      <c r="S1289" s="388" t="s">
        <v>195</v>
      </c>
      <c r="T1289" s="388" t="s">
        <v>195</v>
      </c>
      <c r="U1289" s="388" t="s">
        <v>195</v>
      </c>
      <c r="V1289" s="388" t="s">
        <v>195</v>
      </c>
      <c r="W1289" s="388" t="s">
        <v>195</v>
      </c>
      <c r="X1289" s="388" t="s">
        <v>195</v>
      </c>
      <c r="Y1289" s="401" t="s">
        <v>195</v>
      </c>
      <c r="Z1289" s="400" t="s">
        <v>195</v>
      </c>
      <c r="AA1289" s="388" t="s">
        <v>195</v>
      </c>
      <c r="AB1289" s="388" t="s">
        <v>195</v>
      </c>
      <c r="AC1289" s="388" t="s">
        <v>195</v>
      </c>
      <c r="AD1289" s="388" t="s">
        <v>195</v>
      </c>
      <c r="AE1289" s="388" t="s">
        <v>195</v>
      </c>
      <c r="AF1289" s="388" t="s">
        <v>195</v>
      </c>
      <c r="AG1289" s="388" t="s">
        <v>195</v>
      </c>
      <c r="AH1289" s="388" t="s">
        <v>195</v>
      </c>
      <c r="AI1289" s="388" t="s">
        <v>195</v>
      </c>
    </row>
    <row r="1290" spans="1:35" ht="12.75" customHeight="1" x14ac:dyDescent="0.2">
      <c r="A1290" s="397" t="str">
        <f t="shared" si="20"/>
        <v>Ofsted Webpage</v>
      </c>
      <c r="B1290" s="388">
        <v>1270885</v>
      </c>
      <c r="C1290" s="388">
        <v>123277</v>
      </c>
      <c r="D1290" s="388">
        <v>10036516</v>
      </c>
      <c r="E1290" s="388" t="s">
        <v>5621</v>
      </c>
      <c r="F1290" s="388" t="s">
        <v>90</v>
      </c>
      <c r="G1290" s="388" t="s">
        <v>13</v>
      </c>
      <c r="H1290" s="388" t="s">
        <v>221</v>
      </c>
      <c r="I1290" s="388" t="s">
        <v>177</v>
      </c>
      <c r="J1290" s="388" t="s">
        <v>177</v>
      </c>
      <c r="K1290" s="400" t="s">
        <v>195</v>
      </c>
      <c r="L1290" s="388" t="s">
        <v>195</v>
      </c>
      <c r="M1290" s="403" t="s">
        <v>195</v>
      </c>
      <c r="N1290" s="388" t="s">
        <v>195</v>
      </c>
      <c r="O1290" s="388" t="s">
        <v>195</v>
      </c>
      <c r="P1290" s="400" t="s">
        <v>195</v>
      </c>
      <c r="Q1290" s="400" t="s">
        <v>195</v>
      </c>
      <c r="R1290" s="400" t="s">
        <v>195</v>
      </c>
      <c r="S1290" s="388" t="s">
        <v>195</v>
      </c>
      <c r="T1290" s="388" t="s">
        <v>195</v>
      </c>
      <c r="U1290" s="388" t="s">
        <v>195</v>
      </c>
      <c r="V1290" s="388" t="s">
        <v>195</v>
      </c>
      <c r="W1290" s="388" t="s">
        <v>195</v>
      </c>
      <c r="X1290" s="388" t="s">
        <v>195</v>
      </c>
      <c r="Y1290" s="401" t="s">
        <v>195</v>
      </c>
      <c r="Z1290" s="388" t="s">
        <v>195</v>
      </c>
      <c r="AA1290" s="388" t="s">
        <v>195</v>
      </c>
      <c r="AB1290" s="388" t="s">
        <v>195</v>
      </c>
      <c r="AC1290" s="388" t="s">
        <v>195</v>
      </c>
      <c r="AD1290" s="388" t="s">
        <v>195</v>
      </c>
      <c r="AE1290" s="388" t="s">
        <v>195</v>
      </c>
      <c r="AF1290" s="388" t="s">
        <v>195</v>
      </c>
      <c r="AG1290" s="388" t="s">
        <v>195</v>
      </c>
      <c r="AH1290" s="388" t="s">
        <v>195</v>
      </c>
      <c r="AI1290" s="388" t="s">
        <v>195</v>
      </c>
    </row>
    <row r="1291" spans="1:35" ht="12.75" customHeight="1" x14ac:dyDescent="0.2">
      <c r="A1291" s="397" t="str">
        <f t="shared" si="20"/>
        <v>Ofsted Webpage</v>
      </c>
      <c r="B1291" s="388">
        <v>1270886</v>
      </c>
      <c r="C1291" s="388">
        <v>128837</v>
      </c>
      <c r="D1291" s="388">
        <v>10036794</v>
      </c>
      <c r="E1291" s="388" t="s">
        <v>4538</v>
      </c>
      <c r="F1291" s="388" t="s">
        <v>90</v>
      </c>
      <c r="G1291" s="388" t="s">
        <v>13</v>
      </c>
      <c r="H1291" s="388" t="s">
        <v>272</v>
      </c>
      <c r="I1291" s="388" t="s">
        <v>161</v>
      </c>
      <c r="J1291" s="388" t="s">
        <v>161</v>
      </c>
      <c r="K1291" s="400" t="s">
        <v>195</v>
      </c>
      <c r="L1291" s="388" t="s">
        <v>195</v>
      </c>
      <c r="M1291" s="403" t="s">
        <v>195</v>
      </c>
      <c r="N1291" s="388" t="s">
        <v>195</v>
      </c>
      <c r="O1291" s="388" t="s">
        <v>195</v>
      </c>
      <c r="P1291" s="400" t="s">
        <v>195</v>
      </c>
      <c r="Q1291" s="400" t="s">
        <v>195</v>
      </c>
      <c r="R1291" s="400" t="s">
        <v>195</v>
      </c>
      <c r="S1291" s="388" t="s">
        <v>195</v>
      </c>
      <c r="T1291" s="388" t="s">
        <v>195</v>
      </c>
      <c r="U1291" s="388" t="s">
        <v>195</v>
      </c>
      <c r="V1291" s="388" t="s">
        <v>195</v>
      </c>
      <c r="W1291" s="388" t="s">
        <v>195</v>
      </c>
      <c r="X1291" s="388" t="s">
        <v>195</v>
      </c>
      <c r="Y1291" s="401" t="s">
        <v>195</v>
      </c>
      <c r="Z1291" s="388" t="s">
        <v>195</v>
      </c>
      <c r="AA1291" s="388" t="s">
        <v>195</v>
      </c>
      <c r="AB1291" s="388" t="s">
        <v>195</v>
      </c>
      <c r="AC1291" s="388" t="s">
        <v>195</v>
      </c>
      <c r="AD1291" s="388" t="s">
        <v>195</v>
      </c>
      <c r="AE1291" s="388" t="s">
        <v>195</v>
      </c>
      <c r="AF1291" s="388" t="s">
        <v>195</v>
      </c>
      <c r="AG1291" s="388" t="s">
        <v>195</v>
      </c>
      <c r="AH1291" s="388" t="s">
        <v>195</v>
      </c>
      <c r="AI1291" s="388" t="s">
        <v>195</v>
      </c>
    </row>
    <row r="1292" spans="1:35" ht="12.75" customHeight="1" x14ac:dyDescent="0.2">
      <c r="A1292" s="397" t="str">
        <f t="shared" si="20"/>
        <v>Ofsted Webpage</v>
      </c>
      <c r="B1292" s="388">
        <v>1270887</v>
      </c>
      <c r="C1292" s="388">
        <v>132902</v>
      </c>
      <c r="D1292" s="388">
        <v>10037126</v>
      </c>
      <c r="E1292" s="388" t="s">
        <v>5622</v>
      </c>
      <c r="F1292" s="388" t="s">
        <v>90</v>
      </c>
      <c r="G1292" s="388" t="s">
        <v>13</v>
      </c>
      <c r="H1292" s="388" t="s">
        <v>806</v>
      </c>
      <c r="I1292" s="388" t="s">
        <v>186</v>
      </c>
      <c r="J1292" s="388" t="s">
        <v>93</v>
      </c>
      <c r="K1292" s="400" t="s">
        <v>195</v>
      </c>
      <c r="L1292" s="388" t="s">
        <v>195</v>
      </c>
      <c r="M1292" s="403" t="s">
        <v>195</v>
      </c>
      <c r="N1292" s="388" t="s">
        <v>195</v>
      </c>
      <c r="O1292" s="388" t="s">
        <v>195</v>
      </c>
      <c r="P1292" s="400" t="s">
        <v>195</v>
      </c>
      <c r="Q1292" s="400" t="s">
        <v>195</v>
      </c>
      <c r="R1292" s="400" t="s">
        <v>195</v>
      </c>
      <c r="S1292" s="388" t="s">
        <v>195</v>
      </c>
      <c r="T1292" s="388" t="s">
        <v>195</v>
      </c>
      <c r="U1292" s="388" t="s">
        <v>195</v>
      </c>
      <c r="V1292" s="388" t="s">
        <v>195</v>
      </c>
      <c r="W1292" s="388" t="s">
        <v>195</v>
      </c>
      <c r="X1292" s="388" t="s">
        <v>195</v>
      </c>
      <c r="Y1292" s="401" t="s">
        <v>195</v>
      </c>
      <c r="Z1292" s="388" t="s">
        <v>195</v>
      </c>
      <c r="AA1292" s="388" t="s">
        <v>195</v>
      </c>
      <c r="AB1292" s="388" t="s">
        <v>195</v>
      </c>
      <c r="AC1292" s="388" t="s">
        <v>195</v>
      </c>
      <c r="AD1292" s="388" t="s">
        <v>195</v>
      </c>
      <c r="AE1292" s="388" t="s">
        <v>195</v>
      </c>
      <c r="AF1292" s="388" t="s">
        <v>195</v>
      </c>
      <c r="AG1292" s="388" t="s">
        <v>195</v>
      </c>
      <c r="AH1292" s="388" t="s">
        <v>195</v>
      </c>
      <c r="AI1292" s="388" t="s">
        <v>195</v>
      </c>
    </row>
    <row r="1293" spans="1:35" ht="12.75" customHeight="1" x14ac:dyDescent="0.2">
      <c r="A1293" s="397" t="str">
        <f t="shared" si="20"/>
        <v>Ofsted Webpage</v>
      </c>
      <c r="B1293" s="388">
        <v>1270889</v>
      </c>
      <c r="C1293" s="388">
        <v>139928</v>
      </c>
      <c r="D1293" s="388">
        <v>10008362</v>
      </c>
      <c r="E1293" s="388" t="s">
        <v>5623</v>
      </c>
      <c r="F1293" s="388" t="s">
        <v>90</v>
      </c>
      <c r="G1293" s="388" t="s">
        <v>13</v>
      </c>
      <c r="H1293" s="388" t="s">
        <v>210</v>
      </c>
      <c r="I1293" s="388" t="s">
        <v>115</v>
      </c>
      <c r="J1293" s="388" t="s">
        <v>115</v>
      </c>
      <c r="K1293" s="400" t="s">
        <v>195</v>
      </c>
      <c r="L1293" s="388" t="s">
        <v>195</v>
      </c>
      <c r="M1293" s="403" t="s">
        <v>195</v>
      </c>
      <c r="N1293" s="388" t="s">
        <v>195</v>
      </c>
      <c r="O1293" s="388" t="s">
        <v>195</v>
      </c>
      <c r="P1293" s="400" t="s">
        <v>195</v>
      </c>
      <c r="Q1293" s="400" t="s">
        <v>195</v>
      </c>
      <c r="R1293" s="400" t="s">
        <v>195</v>
      </c>
      <c r="S1293" s="388" t="s">
        <v>195</v>
      </c>
      <c r="T1293" s="388" t="s">
        <v>195</v>
      </c>
      <c r="U1293" s="388" t="s">
        <v>195</v>
      </c>
      <c r="V1293" s="388" t="s">
        <v>195</v>
      </c>
      <c r="W1293" s="388" t="s">
        <v>195</v>
      </c>
      <c r="X1293" s="388" t="s">
        <v>195</v>
      </c>
      <c r="Y1293" s="401" t="s">
        <v>195</v>
      </c>
      <c r="Z1293" s="388" t="s">
        <v>195</v>
      </c>
      <c r="AA1293" s="388" t="s">
        <v>195</v>
      </c>
      <c r="AB1293" s="388" t="s">
        <v>195</v>
      </c>
      <c r="AC1293" s="388" t="s">
        <v>195</v>
      </c>
      <c r="AD1293" s="388" t="s">
        <v>195</v>
      </c>
      <c r="AE1293" s="388" t="s">
        <v>195</v>
      </c>
      <c r="AF1293" s="388" t="s">
        <v>195</v>
      </c>
      <c r="AG1293" s="388" t="s">
        <v>195</v>
      </c>
      <c r="AH1293" s="388" t="s">
        <v>195</v>
      </c>
      <c r="AI1293" s="388" t="s">
        <v>195</v>
      </c>
    </row>
    <row r="1294" spans="1:35" ht="12.75" customHeight="1" x14ac:dyDescent="0.2">
      <c r="A1294" s="397" t="str">
        <f t="shared" si="20"/>
        <v>Ofsted Webpage</v>
      </c>
      <c r="B1294" s="388">
        <v>1270891</v>
      </c>
      <c r="C1294" s="388">
        <v>129458</v>
      </c>
      <c r="D1294" s="388">
        <v>10037289</v>
      </c>
      <c r="E1294" s="388" t="s">
        <v>5624</v>
      </c>
      <c r="F1294" s="388" t="s">
        <v>90</v>
      </c>
      <c r="G1294" s="388" t="s">
        <v>13</v>
      </c>
      <c r="H1294" s="388" t="s">
        <v>151</v>
      </c>
      <c r="I1294" s="388" t="s">
        <v>152</v>
      </c>
      <c r="J1294" s="388" t="s">
        <v>152</v>
      </c>
      <c r="K1294" s="400" t="s">
        <v>195</v>
      </c>
      <c r="L1294" s="388" t="s">
        <v>195</v>
      </c>
      <c r="M1294" s="403" t="s">
        <v>195</v>
      </c>
      <c r="N1294" s="388" t="s">
        <v>195</v>
      </c>
      <c r="O1294" s="388" t="s">
        <v>195</v>
      </c>
      <c r="P1294" s="400" t="s">
        <v>195</v>
      </c>
      <c r="Q1294" s="400" t="s">
        <v>195</v>
      </c>
      <c r="R1294" s="400" t="s">
        <v>195</v>
      </c>
      <c r="S1294" s="388" t="s">
        <v>195</v>
      </c>
      <c r="T1294" s="388" t="s">
        <v>195</v>
      </c>
      <c r="U1294" s="388" t="s">
        <v>195</v>
      </c>
      <c r="V1294" s="388" t="s">
        <v>195</v>
      </c>
      <c r="W1294" s="388" t="s">
        <v>195</v>
      </c>
      <c r="X1294" s="388" t="s">
        <v>195</v>
      </c>
      <c r="Y1294" s="401" t="s">
        <v>195</v>
      </c>
      <c r="Z1294" s="388" t="s">
        <v>195</v>
      </c>
      <c r="AA1294" s="388" t="s">
        <v>195</v>
      </c>
      <c r="AB1294" s="388" t="s">
        <v>195</v>
      </c>
      <c r="AC1294" s="388" t="s">
        <v>195</v>
      </c>
      <c r="AD1294" s="388" t="s">
        <v>195</v>
      </c>
      <c r="AE1294" s="388" t="s">
        <v>195</v>
      </c>
      <c r="AF1294" s="388" t="s">
        <v>195</v>
      </c>
      <c r="AG1294" s="388" t="s">
        <v>195</v>
      </c>
      <c r="AH1294" s="388" t="s">
        <v>195</v>
      </c>
      <c r="AI1294" s="388" t="s">
        <v>195</v>
      </c>
    </row>
    <row r="1295" spans="1:35" ht="12.75" customHeight="1" x14ac:dyDescent="0.2">
      <c r="A1295" s="397" t="str">
        <f t="shared" si="20"/>
        <v>Ofsted Webpage</v>
      </c>
      <c r="B1295" s="388">
        <v>1270892</v>
      </c>
      <c r="C1295" s="388">
        <v>138660</v>
      </c>
      <c r="D1295" s="388">
        <v>10038368</v>
      </c>
      <c r="E1295" s="388" t="s">
        <v>5625</v>
      </c>
      <c r="F1295" s="388" t="s">
        <v>90</v>
      </c>
      <c r="G1295" s="388" t="s">
        <v>13</v>
      </c>
      <c r="H1295" s="388" t="s">
        <v>223</v>
      </c>
      <c r="I1295" s="388" t="s">
        <v>152</v>
      </c>
      <c r="J1295" s="388" t="s">
        <v>152</v>
      </c>
      <c r="K1295" s="400" t="s">
        <v>195</v>
      </c>
      <c r="L1295" s="388" t="s">
        <v>195</v>
      </c>
      <c r="M1295" s="403" t="s">
        <v>195</v>
      </c>
      <c r="N1295" s="388" t="s">
        <v>195</v>
      </c>
      <c r="O1295" s="388" t="s">
        <v>195</v>
      </c>
      <c r="P1295" s="400" t="s">
        <v>195</v>
      </c>
      <c r="Q1295" s="400" t="s">
        <v>195</v>
      </c>
      <c r="R1295" s="400" t="s">
        <v>195</v>
      </c>
      <c r="S1295" s="388" t="s">
        <v>195</v>
      </c>
      <c r="T1295" s="388" t="s">
        <v>195</v>
      </c>
      <c r="U1295" s="388" t="s">
        <v>195</v>
      </c>
      <c r="V1295" s="388" t="s">
        <v>195</v>
      </c>
      <c r="W1295" s="388" t="s">
        <v>195</v>
      </c>
      <c r="X1295" s="388" t="s">
        <v>195</v>
      </c>
      <c r="Y1295" s="401" t="s">
        <v>195</v>
      </c>
      <c r="Z1295" s="388" t="s">
        <v>195</v>
      </c>
      <c r="AA1295" s="388" t="s">
        <v>195</v>
      </c>
      <c r="AB1295" s="388" t="s">
        <v>195</v>
      </c>
      <c r="AC1295" s="388" t="s">
        <v>195</v>
      </c>
      <c r="AD1295" s="388" t="s">
        <v>195</v>
      </c>
      <c r="AE1295" s="388" t="s">
        <v>195</v>
      </c>
      <c r="AF1295" s="388" t="s">
        <v>195</v>
      </c>
      <c r="AG1295" s="388" t="s">
        <v>195</v>
      </c>
      <c r="AH1295" s="388" t="s">
        <v>195</v>
      </c>
      <c r="AI1295" s="388" t="s">
        <v>195</v>
      </c>
    </row>
    <row r="1296" spans="1:35" ht="12.75" customHeight="1" x14ac:dyDescent="0.2">
      <c r="A1296" s="397" t="str">
        <f t="shared" si="20"/>
        <v>Ofsted Webpage</v>
      </c>
      <c r="B1296" s="388">
        <v>1270893</v>
      </c>
      <c r="C1296" s="388">
        <v>129087</v>
      </c>
      <c r="D1296" s="388">
        <v>10038387</v>
      </c>
      <c r="E1296" s="388" t="s">
        <v>5626</v>
      </c>
      <c r="F1296" s="388" t="s">
        <v>90</v>
      </c>
      <c r="G1296" s="388" t="s">
        <v>13</v>
      </c>
      <c r="H1296" s="388" t="s">
        <v>91</v>
      </c>
      <c r="I1296" s="388" t="s">
        <v>92</v>
      </c>
      <c r="J1296" s="388" t="s">
        <v>93</v>
      </c>
      <c r="K1296" s="400" t="s">
        <v>195</v>
      </c>
      <c r="L1296" s="388" t="s">
        <v>195</v>
      </c>
      <c r="M1296" s="403" t="s">
        <v>195</v>
      </c>
      <c r="N1296" s="388" t="s">
        <v>195</v>
      </c>
      <c r="O1296" s="388" t="s">
        <v>195</v>
      </c>
      <c r="P1296" s="400" t="s">
        <v>195</v>
      </c>
      <c r="Q1296" s="400" t="s">
        <v>195</v>
      </c>
      <c r="R1296" s="400" t="s">
        <v>195</v>
      </c>
      <c r="S1296" s="388" t="s">
        <v>195</v>
      </c>
      <c r="T1296" s="388" t="s">
        <v>195</v>
      </c>
      <c r="U1296" s="388" t="s">
        <v>195</v>
      </c>
      <c r="V1296" s="388" t="s">
        <v>195</v>
      </c>
      <c r="W1296" s="388" t="s">
        <v>195</v>
      </c>
      <c r="X1296" s="388" t="s">
        <v>195</v>
      </c>
      <c r="Y1296" s="401" t="s">
        <v>195</v>
      </c>
      <c r="Z1296" s="388" t="s">
        <v>195</v>
      </c>
      <c r="AA1296" s="388" t="s">
        <v>195</v>
      </c>
      <c r="AB1296" s="388" t="s">
        <v>195</v>
      </c>
      <c r="AC1296" s="388" t="s">
        <v>195</v>
      </c>
      <c r="AD1296" s="388" t="s">
        <v>195</v>
      </c>
      <c r="AE1296" s="388" t="s">
        <v>195</v>
      </c>
      <c r="AF1296" s="388" t="s">
        <v>195</v>
      </c>
      <c r="AG1296" s="388" t="s">
        <v>195</v>
      </c>
      <c r="AH1296" s="388" t="s">
        <v>195</v>
      </c>
      <c r="AI1296" s="388" t="s">
        <v>195</v>
      </c>
    </row>
    <row r="1297" spans="1:35" ht="12.75" customHeight="1" x14ac:dyDescent="0.2">
      <c r="A1297" s="397" t="str">
        <f t="shared" si="20"/>
        <v>Ofsted Webpage</v>
      </c>
      <c r="B1297" s="388">
        <v>1270894</v>
      </c>
      <c r="C1297" s="388">
        <v>137964</v>
      </c>
      <c r="D1297" s="388">
        <v>10038823</v>
      </c>
      <c r="E1297" s="388" t="s">
        <v>5627</v>
      </c>
      <c r="F1297" s="388" t="s">
        <v>90</v>
      </c>
      <c r="G1297" s="388" t="s">
        <v>13</v>
      </c>
      <c r="H1297" s="388" t="s">
        <v>392</v>
      </c>
      <c r="I1297" s="388" t="s">
        <v>115</v>
      </c>
      <c r="J1297" s="388" t="s">
        <v>115</v>
      </c>
      <c r="K1297" s="400" t="s">
        <v>195</v>
      </c>
      <c r="L1297" s="388" t="s">
        <v>195</v>
      </c>
      <c r="M1297" s="403" t="s">
        <v>195</v>
      </c>
      <c r="N1297" s="388" t="s">
        <v>195</v>
      </c>
      <c r="O1297" s="388" t="s">
        <v>195</v>
      </c>
      <c r="P1297" s="400" t="s">
        <v>195</v>
      </c>
      <c r="Q1297" s="400" t="s">
        <v>195</v>
      </c>
      <c r="R1297" s="400" t="s">
        <v>195</v>
      </c>
      <c r="S1297" s="388" t="s">
        <v>195</v>
      </c>
      <c r="T1297" s="388" t="s">
        <v>195</v>
      </c>
      <c r="U1297" s="388" t="s">
        <v>195</v>
      </c>
      <c r="V1297" s="388" t="s">
        <v>195</v>
      </c>
      <c r="W1297" s="388" t="s">
        <v>195</v>
      </c>
      <c r="X1297" s="388" t="s">
        <v>195</v>
      </c>
      <c r="Y1297" s="401" t="s">
        <v>195</v>
      </c>
      <c r="Z1297" s="388" t="s">
        <v>195</v>
      </c>
      <c r="AA1297" s="388" t="s">
        <v>195</v>
      </c>
      <c r="AB1297" s="388" t="s">
        <v>195</v>
      </c>
      <c r="AC1297" s="388" t="s">
        <v>195</v>
      </c>
      <c r="AD1297" s="388" t="s">
        <v>195</v>
      </c>
      <c r="AE1297" s="388" t="s">
        <v>195</v>
      </c>
      <c r="AF1297" s="388" t="s">
        <v>195</v>
      </c>
      <c r="AG1297" s="388" t="s">
        <v>195</v>
      </c>
      <c r="AH1297" s="388" t="s">
        <v>195</v>
      </c>
      <c r="AI1297" s="388" t="s">
        <v>195</v>
      </c>
    </row>
    <row r="1298" spans="1:35" ht="12.75" customHeight="1" x14ac:dyDescent="0.2">
      <c r="A1298" s="397" t="str">
        <f t="shared" si="20"/>
        <v>Ofsted Webpage</v>
      </c>
      <c r="B1298" s="388">
        <v>1270895</v>
      </c>
      <c r="C1298" s="388">
        <v>129611</v>
      </c>
      <c r="D1298" s="388">
        <v>10038939</v>
      </c>
      <c r="E1298" s="388" t="s">
        <v>5628</v>
      </c>
      <c r="F1298" s="388" t="s">
        <v>90</v>
      </c>
      <c r="G1298" s="388" t="s">
        <v>13</v>
      </c>
      <c r="H1298" s="388" t="s">
        <v>395</v>
      </c>
      <c r="I1298" s="388" t="s">
        <v>131</v>
      </c>
      <c r="J1298" s="388" t="s">
        <v>131</v>
      </c>
      <c r="K1298" s="400" t="s">
        <v>195</v>
      </c>
      <c r="L1298" s="388" t="s">
        <v>195</v>
      </c>
      <c r="M1298" s="403" t="s">
        <v>195</v>
      </c>
      <c r="N1298" s="388" t="s">
        <v>195</v>
      </c>
      <c r="O1298" s="388" t="s">
        <v>195</v>
      </c>
      <c r="P1298" s="400" t="s">
        <v>195</v>
      </c>
      <c r="Q1298" s="400" t="s">
        <v>195</v>
      </c>
      <c r="R1298" s="400" t="s">
        <v>195</v>
      </c>
      <c r="S1298" s="388" t="s">
        <v>195</v>
      </c>
      <c r="T1298" s="388" t="s">
        <v>195</v>
      </c>
      <c r="U1298" s="388" t="s">
        <v>195</v>
      </c>
      <c r="V1298" s="388" t="s">
        <v>195</v>
      </c>
      <c r="W1298" s="388" t="s">
        <v>195</v>
      </c>
      <c r="X1298" s="388" t="s">
        <v>195</v>
      </c>
      <c r="Y1298" s="401" t="s">
        <v>195</v>
      </c>
      <c r="Z1298" s="388" t="s">
        <v>195</v>
      </c>
      <c r="AA1298" s="388" t="s">
        <v>195</v>
      </c>
      <c r="AB1298" s="388" t="s">
        <v>195</v>
      </c>
      <c r="AC1298" s="388" t="s">
        <v>195</v>
      </c>
      <c r="AD1298" s="388" t="s">
        <v>195</v>
      </c>
      <c r="AE1298" s="388" t="s">
        <v>195</v>
      </c>
      <c r="AF1298" s="388" t="s">
        <v>195</v>
      </c>
      <c r="AG1298" s="388" t="s">
        <v>195</v>
      </c>
      <c r="AH1298" s="388" t="s">
        <v>195</v>
      </c>
      <c r="AI1298" s="388" t="s">
        <v>195</v>
      </c>
    </row>
    <row r="1299" spans="1:35" ht="12.75" customHeight="1" x14ac:dyDescent="0.2">
      <c r="A1299" s="397" t="str">
        <f t="shared" si="20"/>
        <v>Ofsted Webpage</v>
      </c>
      <c r="B1299" s="388">
        <v>1270896</v>
      </c>
      <c r="C1299" s="388">
        <v>138845</v>
      </c>
      <c r="D1299" s="388">
        <v>10039793</v>
      </c>
      <c r="E1299" s="388" t="s">
        <v>5629</v>
      </c>
      <c r="F1299" s="388" t="s">
        <v>90</v>
      </c>
      <c r="G1299" s="388" t="s">
        <v>13</v>
      </c>
      <c r="H1299" s="388" t="s">
        <v>266</v>
      </c>
      <c r="I1299" s="388" t="s">
        <v>131</v>
      </c>
      <c r="J1299" s="388" t="s">
        <v>131</v>
      </c>
      <c r="K1299" s="400" t="s">
        <v>195</v>
      </c>
      <c r="L1299" s="388" t="s">
        <v>195</v>
      </c>
      <c r="M1299" s="403" t="s">
        <v>195</v>
      </c>
      <c r="N1299" s="388" t="s">
        <v>195</v>
      </c>
      <c r="O1299" s="388" t="s">
        <v>195</v>
      </c>
      <c r="P1299" s="400" t="s">
        <v>195</v>
      </c>
      <c r="Q1299" s="400" t="s">
        <v>195</v>
      </c>
      <c r="R1299" s="400" t="s">
        <v>195</v>
      </c>
      <c r="S1299" s="388" t="s">
        <v>195</v>
      </c>
      <c r="T1299" s="388" t="s">
        <v>195</v>
      </c>
      <c r="U1299" s="388" t="s">
        <v>195</v>
      </c>
      <c r="V1299" s="388" t="s">
        <v>195</v>
      </c>
      <c r="W1299" s="388" t="s">
        <v>195</v>
      </c>
      <c r="X1299" s="388" t="s">
        <v>195</v>
      </c>
      <c r="Y1299" s="401" t="s">
        <v>195</v>
      </c>
      <c r="Z1299" s="388" t="s">
        <v>195</v>
      </c>
      <c r="AA1299" s="388" t="s">
        <v>195</v>
      </c>
      <c r="AB1299" s="388" t="s">
        <v>195</v>
      </c>
      <c r="AC1299" s="388" t="s">
        <v>195</v>
      </c>
      <c r="AD1299" s="388" t="s">
        <v>195</v>
      </c>
      <c r="AE1299" s="388" t="s">
        <v>195</v>
      </c>
      <c r="AF1299" s="388" t="s">
        <v>195</v>
      </c>
      <c r="AG1299" s="388" t="s">
        <v>195</v>
      </c>
      <c r="AH1299" s="388" t="s">
        <v>195</v>
      </c>
      <c r="AI1299" s="388" t="s">
        <v>195</v>
      </c>
    </row>
    <row r="1300" spans="1:35" ht="12.75" customHeight="1" x14ac:dyDescent="0.2">
      <c r="A1300" s="397" t="str">
        <f t="shared" si="20"/>
        <v>Ofsted Webpage</v>
      </c>
      <c r="B1300" s="388">
        <v>1270897</v>
      </c>
      <c r="C1300" s="388">
        <v>131289</v>
      </c>
      <c r="D1300" s="388">
        <v>10040368</v>
      </c>
      <c r="E1300" s="388" t="s">
        <v>5630</v>
      </c>
      <c r="F1300" s="388" t="s">
        <v>90</v>
      </c>
      <c r="G1300" s="388" t="s">
        <v>13</v>
      </c>
      <c r="H1300" s="388" t="s">
        <v>335</v>
      </c>
      <c r="I1300" s="388" t="s">
        <v>131</v>
      </c>
      <c r="J1300" s="388" t="s">
        <v>131</v>
      </c>
      <c r="K1300" s="400" t="s">
        <v>195</v>
      </c>
      <c r="L1300" s="388" t="s">
        <v>195</v>
      </c>
      <c r="M1300" s="403" t="s">
        <v>195</v>
      </c>
      <c r="N1300" s="388" t="s">
        <v>195</v>
      </c>
      <c r="O1300" s="388" t="s">
        <v>195</v>
      </c>
      <c r="P1300" s="400" t="s">
        <v>195</v>
      </c>
      <c r="Q1300" s="400" t="s">
        <v>195</v>
      </c>
      <c r="R1300" s="400" t="s">
        <v>195</v>
      </c>
      <c r="S1300" s="388" t="s">
        <v>195</v>
      </c>
      <c r="T1300" s="388" t="s">
        <v>195</v>
      </c>
      <c r="U1300" s="388" t="s">
        <v>195</v>
      </c>
      <c r="V1300" s="388" t="s">
        <v>195</v>
      </c>
      <c r="W1300" s="388" t="s">
        <v>195</v>
      </c>
      <c r="X1300" s="388" t="s">
        <v>195</v>
      </c>
      <c r="Y1300" s="401" t="s">
        <v>195</v>
      </c>
      <c r="Z1300" s="388" t="s">
        <v>195</v>
      </c>
      <c r="AA1300" s="388" t="s">
        <v>195</v>
      </c>
      <c r="AB1300" s="388" t="s">
        <v>195</v>
      </c>
      <c r="AC1300" s="388" t="s">
        <v>195</v>
      </c>
      <c r="AD1300" s="388" t="s">
        <v>195</v>
      </c>
      <c r="AE1300" s="388" t="s">
        <v>195</v>
      </c>
      <c r="AF1300" s="388" t="s">
        <v>195</v>
      </c>
      <c r="AG1300" s="388" t="s">
        <v>195</v>
      </c>
      <c r="AH1300" s="388" t="s">
        <v>195</v>
      </c>
      <c r="AI1300" s="388" t="s">
        <v>195</v>
      </c>
    </row>
    <row r="1301" spans="1:35" ht="12.75" customHeight="1" x14ac:dyDescent="0.2">
      <c r="A1301" s="397" t="str">
        <f t="shared" si="20"/>
        <v>Ofsted Webpage</v>
      </c>
      <c r="B1301" s="388">
        <v>1270898</v>
      </c>
      <c r="C1301" s="388">
        <v>124708</v>
      </c>
      <c r="D1301" s="388">
        <v>10041149</v>
      </c>
      <c r="E1301" s="388" t="s">
        <v>5631</v>
      </c>
      <c r="F1301" s="388" t="s">
        <v>90</v>
      </c>
      <c r="G1301" s="388" t="s">
        <v>13</v>
      </c>
      <c r="H1301" s="388" t="s">
        <v>511</v>
      </c>
      <c r="I1301" s="388" t="s">
        <v>186</v>
      </c>
      <c r="J1301" s="388" t="s">
        <v>93</v>
      </c>
      <c r="K1301" s="400" t="s">
        <v>195</v>
      </c>
      <c r="L1301" s="388" t="s">
        <v>195</v>
      </c>
      <c r="M1301" s="403" t="s">
        <v>195</v>
      </c>
      <c r="N1301" s="388" t="s">
        <v>195</v>
      </c>
      <c r="O1301" s="388" t="s">
        <v>195</v>
      </c>
      <c r="P1301" s="400" t="s">
        <v>195</v>
      </c>
      <c r="Q1301" s="400" t="s">
        <v>195</v>
      </c>
      <c r="R1301" s="400" t="s">
        <v>195</v>
      </c>
      <c r="S1301" s="388" t="s">
        <v>195</v>
      </c>
      <c r="T1301" s="388" t="s">
        <v>195</v>
      </c>
      <c r="U1301" s="388" t="s">
        <v>195</v>
      </c>
      <c r="V1301" s="388" t="s">
        <v>195</v>
      </c>
      <c r="W1301" s="388" t="s">
        <v>195</v>
      </c>
      <c r="X1301" s="388" t="s">
        <v>195</v>
      </c>
      <c r="Y1301" s="401" t="s">
        <v>195</v>
      </c>
      <c r="Z1301" s="388" t="s">
        <v>195</v>
      </c>
      <c r="AA1301" s="388" t="s">
        <v>195</v>
      </c>
      <c r="AB1301" s="388" t="s">
        <v>195</v>
      </c>
      <c r="AC1301" s="388" t="s">
        <v>195</v>
      </c>
      <c r="AD1301" s="388" t="s">
        <v>195</v>
      </c>
      <c r="AE1301" s="388" t="s">
        <v>195</v>
      </c>
      <c r="AF1301" s="388" t="s">
        <v>195</v>
      </c>
      <c r="AG1301" s="388" t="s">
        <v>195</v>
      </c>
      <c r="AH1301" s="388" t="s">
        <v>195</v>
      </c>
      <c r="AI1301" s="388" t="s">
        <v>195</v>
      </c>
    </row>
    <row r="1302" spans="1:35" ht="12.75" customHeight="1" x14ac:dyDescent="0.2">
      <c r="A1302" s="397" t="str">
        <f t="shared" si="20"/>
        <v>Ofsted Webpage</v>
      </c>
      <c r="B1302" s="388">
        <v>1270900</v>
      </c>
      <c r="C1302" s="388">
        <v>130981</v>
      </c>
      <c r="D1302" s="388">
        <v>10041319</v>
      </c>
      <c r="E1302" s="388" t="s">
        <v>5632</v>
      </c>
      <c r="F1302" s="388" t="s">
        <v>90</v>
      </c>
      <c r="G1302" s="388" t="s">
        <v>13</v>
      </c>
      <c r="H1302" s="388" t="s">
        <v>248</v>
      </c>
      <c r="I1302" s="388" t="s">
        <v>115</v>
      </c>
      <c r="J1302" s="388" t="s">
        <v>115</v>
      </c>
      <c r="K1302" s="400" t="s">
        <v>195</v>
      </c>
      <c r="L1302" s="388" t="s">
        <v>195</v>
      </c>
      <c r="M1302" s="403" t="s">
        <v>195</v>
      </c>
      <c r="N1302" s="388" t="s">
        <v>195</v>
      </c>
      <c r="O1302" s="388" t="s">
        <v>195</v>
      </c>
      <c r="P1302" s="400" t="s">
        <v>195</v>
      </c>
      <c r="Q1302" s="400" t="s">
        <v>195</v>
      </c>
      <c r="R1302" s="400" t="s">
        <v>195</v>
      </c>
      <c r="S1302" s="388" t="s">
        <v>195</v>
      </c>
      <c r="T1302" s="388" t="s">
        <v>195</v>
      </c>
      <c r="U1302" s="388" t="s">
        <v>195</v>
      </c>
      <c r="V1302" s="388" t="s">
        <v>195</v>
      </c>
      <c r="W1302" s="388" t="s">
        <v>195</v>
      </c>
      <c r="X1302" s="388" t="s">
        <v>195</v>
      </c>
      <c r="Y1302" s="401" t="s">
        <v>195</v>
      </c>
      <c r="Z1302" s="388" t="s">
        <v>195</v>
      </c>
      <c r="AA1302" s="388" t="s">
        <v>195</v>
      </c>
      <c r="AB1302" s="388" t="s">
        <v>195</v>
      </c>
      <c r="AC1302" s="388" t="s">
        <v>195</v>
      </c>
      <c r="AD1302" s="388" t="s">
        <v>195</v>
      </c>
      <c r="AE1302" s="388" t="s">
        <v>195</v>
      </c>
      <c r="AF1302" s="388" t="s">
        <v>195</v>
      </c>
      <c r="AG1302" s="388" t="s">
        <v>195</v>
      </c>
      <c r="AH1302" s="388" t="s">
        <v>195</v>
      </c>
      <c r="AI1302" s="388" t="s">
        <v>195</v>
      </c>
    </row>
    <row r="1303" spans="1:35" ht="12.75" customHeight="1" x14ac:dyDescent="0.2">
      <c r="A1303" s="397" t="str">
        <f t="shared" si="20"/>
        <v>Ofsted Webpage</v>
      </c>
      <c r="B1303" s="388">
        <v>1270901</v>
      </c>
      <c r="C1303" s="388">
        <v>129227</v>
      </c>
      <c r="D1303" s="388">
        <v>10041486</v>
      </c>
      <c r="E1303" s="388" t="s">
        <v>4546</v>
      </c>
      <c r="F1303" s="388" t="s">
        <v>90</v>
      </c>
      <c r="G1303" s="388" t="s">
        <v>13</v>
      </c>
      <c r="H1303" s="388" t="s">
        <v>729</v>
      </c>
      <c r="I1303" s="388" t="s">
        <v>131</v>
      </c>
      <c r="J1303" s="388" t="s">
        <v>131</v>
      </c>
      <c r="K1303" s="400" t="s">
        <v>195</v>
      </c>
      <c r="L1303" s="388" t="s">
        <v>195</v>
      </c>
      <c r="M1303" s="403" t="s">
        <v>195</v>
      </c>
      <c r="N1303" s="388" t="s">
        <v>195</v>
      </c>
      <c r="O1303" s="388" t="s">
        <v>195</v>
      </c>
      <c r="P1303" s="400" t="s">
        <v>195</v>
      </c>
      <c r="Q1303" s="400" t="s">
        <v>195</v>
      </c>
      <c r="R1303" s="400" t="s">
        <v>195</v>
      </c>
      <c r="S1303" s="388" t="s">
        <v>195</v>
      </c>
      <c r="T1303" s="388" t="s">
        <v>195</v>
      </c>
      <c r="U1303" s="388" t="s">
        <v>195</v>
      </c>
      <c r="V1303" s="388" t="s">
        <v>195</v>
      </c>
      <c r="W1303" s="388" t="s">
        <v>195</v>
      </c>
      <c r="X1303" s="388" t="s">
        <v>195</v>
      </c>
      <c r="Y1303" s="401" t="s">
        <v>195</v>
      </c>
      <c r="Z1303" s="388" t="s">
        <v>195</v>
      </c>
      <c r="AA1303" s="388" t="s">
        <v>195</v>
      </c>
      <c r="AB1303" s="388" t="s">
        <v>195</v>
      </c>
      <c r="AC1303" s="388" t="s">
        <v>195</v>
      </c>
      <c r="AD1303" s="388" t="s">
        <v>195</v>
      </c>
      <c r="AE1303" s="388" t="s">
        <v>195</v>
      </c>
      <c r="AF1303" s="388" t="s">
        <v>195</v>
      </c>
      <c r="AG1303" s="388" t="s">
        <v>195</v>
      </c>
      <c r="AH1303" s="388" t="s">
        <v>195</v>
      </c>
      <c r="AI1303" s="388" t="s">
        <v>195</v>
      </c>
    </row>
    <row r="1304" spans="1:35" ht="12.75" customHeight="1" x14ac:dyDescent="0.2">
      <c r="A1304" s="397" t="str">
        <f t="shared" si="20"/>
        <v>Ofsted Webpage</v>
      </c>
      <c r="B1304" s="388">
        <v>1270902</v>
      </c>
      <c r="C1304" s="388">
        <v>133883</v>
      </c>
      <c r="D1304" s="388">
        <v>10042119</v>
      </c>
      <c r="E1304" s="388" t="s">
        <v>5633</v>
      </c>
      <c r="F1304" s="388" t="s">
        <v>90</v>
      </c>
      <c r="G1304" s="388" t="s">
        <v>13</v>
      </c>
      <c r="H1304" s="388" t="s">
        <v>207</v>
      </c>
      <c r="I1304" s="388" t="s">
        <v>186</v>
      </c>
      <c r="J1304" s="388" t="s">
        <v>93</v>
      </c>
      <c r="K1304" s="400" t="s">
        <v>195</v>
      </c>
      <c r="L1304" s="388" t="s">
        <v>195</v>
      </c>
      <c r="M1304" s="403" t="s">
        <v>195</v>
      </c>
      <c r="N1304" s="388" t="s">
        <v>195</v>
      </c>
      <c r="O1304" s="388" t="s">
        <v>195</v>
      </c>
      <c r="P1304" s="400" t="s">
        <v>195</v>
      </c>
      <c r="Q1304" s="400" t="s">
        <v>195</v>
      </c>
      <c r="R1304" s="400" t="s">
        <v>195</v>
      </c>
      <c r="S1304" s="388" t="s">
        <v>195</v>
      </c>
      <c r="T1304" s="388" t="s">
        <v>195</v>
      </c>
      <c r="U1304" s="388" t="s">
        <v>195</v>
      </c>
      <c r="V1304" s="388" t="s">
        <v>195</v>
      </c>
      <c r="W1304" s="388" t="s">
        <v>195</v>
      </c>
      <c r="X1304" s="388" t="s">
        <v>195</v>
      </c>
      <c r="Y1304" s="401" t="s">
        <v>195</v>
      </c>
      <c r="Z1304" s="388" t="s">
        <v>195</v>
      </c>
      <c r="AA1304" s="388" t="s">
        <v>195</v>
      </c>
      <c r="AB1304" s="388" t="s">
        <v>195</v>
      </c>
      <c r="AC1304" s="388" t="s">
        <v>195</v>
      </c>
      <c r="AD1304" s="388" t="s">
        <v>195</v>
      </c>
      <c r="AE1304" s="388" t="s">
        <v>195</v>
      </c>
      <c r="AF1304" s="388" t="s">
        <v>195</v>
      </c>
      <c r="AG1304" s="388" t="s">
        <v>195</v>
      </c>
      <c r="AH1304" s="388" t="s">
        <v>195</v>
      </c>
      <c r="AI1304" s="388" t="s">
        <v>195</v>
      </c>
    </row>
    <row r="1305" spans="1:35" ht="12.75" customHeight="1" x14ac:dyDescent="0.2">
      <c r="A1305" s="397" t="str">
        <f t="shared" si="20"/>
        <v>Ofsted Webpage</v>
      </c>
      <c r="B1305" s="388">
        <v>1270904</v>
      </c>
      <c r="C1305" s="388">
        <v>130421</v>
      </c>
      <c r="D1305" s="388">
        <v>10042819</v>
      </c>
      <c r="E1305" s="388" t="s">
        <v>5634</v>
      </c>
      <c r="F1305" s="388" t="s">
        <v>90</v>
      </c>
      <c r="G1305" s="388" t="s">
        <v>13</v>
      </c>
      <c r="H1305" s="388" t="s">
        <v>192</v>
      </c>
      <c r="I1305" s="388" t="s">
        <v>131</v>
      </c>
      <c r="J1305" s="388" t="s">
        <v>131</v>
      </c>
      <c r="K1305" s="400" t="s">
        <v>195</v>
      </c>
      <c r="L1305" s="388" t="s">
        <v>195</v>
      </c>
      <c r="M1305" s="403" t="s">
        <v>195</v>
      </c>
      <c r="N1305" s="388" t="s">
        <v>195</v>
      </c>
      <c r="O1305" s="388" t="s">
        <v>195</v>
      </c>
      <c r="P1305" s="400" t="s">
        <v>195</v>
      </c>
      <c r="Q1305" s="400" t="s">
        <v>195</v>
      </c>
      <c r="R1305" s="400" t="s">
        <v>195</v>
      </c>
      <c r="S1305" s="388" t="s">
        <v>195</v>
      </c>
      <c r="T1305" s="388" t="s">
        <v>195</v>
      </c>
      <c r="U1305" s="388" t="s">
        <v>195</v>
      </c>
      <c r="V1305" s="388" t="s">
        <v>195</v>
      </c>
      <c r="W1305" s="388" t="s">
        <v>195</v>
      </c>
      <c r="X1305" s="388" t="s">
        <v>195</v>
      </c>
      <c r="Y1305" s="401" t="s">
        <v>195</v>
      </c>
      <c r="Z1305" s="388" t="s">
        <v>195</v>
      </c>
      <c r="AA1305" s="388" t="s">
        <v>195</v>
      </c>
      <c r="AB1305" s="388" t="s">
        <v>195</v>
      </c>
      <c r="AC1305" s="388" t="s">
        <v>195</v>
      </c>
      <c r="AD1305" s="388" t="s">
        <v>195</v>
      </c>
      <c r="AE1305" s="388" t="s">
        <v>195</v>
      </c>
      <c r="AF1305" s="388" t="s">
        <v>195</v>
      </c>
      <c r="AG1305" s="388" t="s">
        <v>195</v>
      </c>
      <c r="AH1305" s="388" t="s">
        <v>195</v>
      </c>
      <c r="AI1305" s="388" t="s">
        <v>195</v>
      </c>
    </row>
    <row r="1306" spans="1:35" ht="12.75" customHeight="1" x14ac:dyDescent="0.2">
      <c r="A1306" s="397" t="str">
        <f t="shared" si="20"/>
        <v>Ofsted Webpage</v>
      </c>
      <c r="B1306" s="388">
        <v>1270905</v>
      </c>
      <c r="C1306" s="388">
        <v>130594</v>
      </c>
      <c r="D1306" s="388">
        <v>10043112</v>
      </c>
      <c r="E1306" s="388" t="s">
        <v>5635</v>
      </c>
      <c r="F1306" s="388" t="s">
        <v>90</v>
      </c>
      <c r="G1306" s="388" t="s">
        <v>13</v>
      </c>
      <c r="H1306" s="388" t="s">
        <v>202</v>
      </c>
      <c r="I1306" s="388" t="s">
        <v>152</v>
      </c>
      <c r="J1306" s="388" t="s">
        <v>152</v>
      </c>
      <c r="K1306" s="400" t="s">
        <v>195</v>
      </c>
      <c r="L1306" s="388" t="s">
        <v>195</v>
      </c>
      <c r="M1306" s="403" t="s">
        <v>195</v>
      </c>
      <c r="N1306" s="388" t="s">
        <v>195</v>
      </c>
      <c r="O1306" s="388" t="s">
        <v>195</v>
      </c>
      <c r="P1306" s="400" t="s">
        <v>195</v>
      </c>
      <c r="Q1306" s="400" t="s">
        <v>195</v>
      </c>
      <c r="R1306" s="400" t="s">
        <v>195</v>
      </c>
      <c r="S1306" s="388" t="s">
        <v>195</v>
      </c>
      <c r="T1306" s="388" t="s">
        <v>195</v>
      </c>
      <c r="U1306" s="388" t="s">
        <v>195</v>
      </c>
      <c r="V1306" s="388" t="s">
        <v>195</v>
      </c>
      <c r="W1306" s="388" t="s">
        <v>195</v>
      </c>
      <c r="X1306" s="388" t="s">
        <v>195</v>
      </c>
      <c r="Y1306" s="401" t="s">
        <v>195</v>
      </c>
      <c r="Z1306" s="388" t="s">
        <v>195</v>
      </c>
      <c r="AA1306" s="388" t="s">
        <v>195</v>
      </c>
      <c r="AB1306" s="388" t="s">
        <v>195</v>
      </c>
      <c r="AC1306" s="388" t="s">
        <v>195</v>
      </c>
      <c r="AD1306" s="388" t="s">
        <v>195</v>
      </c>
      <c r="AE1306" s="388" t="s">
        <v>195</v>
      </c>
      <c r="AF1306" s="388" t="s">
        <v>195</v>
      </c>
      <c r="AG1306" s="388" t="s">
        <v>195</v>
      </c>
      <c r="AH1306" s="388" t="s">
        <v>195</v>
      </c>
      <c r="AI1306" s="388" t="s">
        <v>195</v>
      </c>
    </row>
    <row r="1307" spans="1:35" ht="12.75" customHeight="1" x14ac:dyDescent="0.2">
      <c r="A1307" s="397" t="str">
        <f t="shared" si="20"/>
        <v>Ofsted Webpage</v>
      </c>
      <c r="B1307" s="388">
        <v>1270906</v>
      </c>
      <c r="C1307" s="388">
        <v>133541</v>
      </c>
      <c r="D1307" s="388">
        <v>10043208</v>
      </c>
      <c r="E1307" s="388" t="s">
        <v>5636</v>
      </c>
      <c r="F1307" s="388" t="s">
        <v>90</v>
      </c>
      <c r="G1307" s="388" t="s">
        <v>13</v>
      </c>
      <c r="H1307" s="388" t="s">
        <v>476</v>
      </c>
      <c r="I1307" s="388" t="s">
        <v>177</v>
      </c>
      <c r="J1307" s="388" t="s">
        <v>177</v>
      </c>
      <c r="K1307" s="400" t="s">
        <v>195</v>
      </c>
      <c r="L1307" s="388" t="s">
        <v>195</v>
      </c>
      <c r="M1307" s="403" t="s">
        <v>195</v>
      </c>
      <c r="N1307" s="388" t="s">
        <v>195</v>
      </c>
      <c r="O1307" s="388" t="s">
        <v>195</v>
      </c>
      <c r="P1307" s="400" t="s">
        <v>195</v>
      </c>
      <c r="Q1307" s="400" t="s">
        <v>195</v>
      </c>
      <c r="R1307" s="400" t="s">
        <v>195</v>
      </c>
      <c r="S1307" s="388" t="s">
        <v>195</v>
      </c>
      <c r="T1307" s="388" t="s">
        <v>195</v>
      </c>
      <c r="U1307" s="388" t="s">
        <v>195</v>
      </c>
      <c r="V1307" s="388" t="s">
        <v>195</v>
      </c>
      <c r="W1307" s="388" t="s">
        <v>195</v>
      </c>
      <c r="X1307" s="388" t="s">
        <v>195</v>
      </c>
      <c r="Y1307" s="401" t="s">
        <v>195</v>
      </c>
      <c r="Z1307" s="388" t="s">
        <v>195</v>
      </c>
      <c r="AA1307" s="388" t="s">
        <v>195</v>
      </c>
      <c r="AB1307" s="388" t="s">
        <v>195</v>
      </c>
      <c r="AC1307" s="388" t="s">
        <v>195</v>
      </c>
      <c r="AD1307" s="388" t="s">
        <v>195</v>
      </c>
      <c r="AE1307" s="388" t="s">
        <v>195</v>
      </c>
      <c r="AF1307" s="388" t="s">
        <v>195</v>
      </c>
      <c r="AG1307" s="388" t="s">
        <v>195</v>
      </c>
      <c r="AH1307" s="388" t="s">
        <v>195</v>
      </c>
      <c r="AI1307" s="388" t="s">
        <v>195</v>
      </c>
    </row>
    <row r="1308" spans="1:35" ht="12.75" customHeight="1" x14ac:dyDescent="0.2">
      <c r="A1308" s="397" t="str">
        <f t="shared" si="20"/>
        <v>Ofsted Webpage</v>
      </c>
      <c r="B1308" s="388">
        <v>1270907</v>
      </c>
      <c r="C1308" s="388">
        <v>131310</v>
      </c>
      <c r="D1308" s="388">
        <v>10043333</v>
      </c>
      <c r="E1308" s="388" t="s">
        <v>5637</v>
      </c>
      <c r="F1308" s="388" t="s">
        <v>90</v>
      </c>
      <c r="G1308" s="388" t="s">
        <v>13</v>
      </c>
      <c r="H1308" s="388" t="s">
        <v>729</v>
      </c>
      <c r="I1308" s="388" t="s">
        <v>131</v>
      </c>
      <c r="J1308" s="388" t="s">
        <v>131</v>
      </c>
      <c r="K1308" s="400" t="s">
        <v>195</v>
      </c>
      <c r="L1308" s="388" t="s">
        <v>195</v>
      </c>
      <c r="M1308" s="403" t="s">
        <v>195</v>
      </c>
      <c r="N1308" s="388" t="s">
        <v>195</v>
      </c>
      <c r="O1308" s="388" t="s">
        <v>195</v>
      </c>
      <c r="P1308" s="400" t="s">
        <v>195</v>
      </c>
      <c r="Q1308" s="400" t="s">
        <v>195</v>
      </c>
      <c r="R1308" s="400" t="s">
        <v>195</v>
      </c>
      <c r="S1308" s="388" t="s">
        <v>195</v>
      </c>
      <c r="T1308" s="388" t="s">
        <v>195</v>
      </c>
      <c r="U1308" s="388" t="s">
        <v>195</v>
      </c>
      <c r="V1308" s="388" t="s">
        <v>195</v>
      </c>
      <c r="W1308" s="388" t="s">
        <v>195</v>
      </c>
      <c r="X1308" s="388" t="s">
        <v>195</v>
      </c>
      <c r="Y1308" s="401" t="s">
        <v>195</v>
      </c>
      <c r="Z1308" s="388" t="s">
        <v>195</v>
      </c>
      <c r="AA1308" s="388" t="s">
        <v>195</v>
      </c>
      <c r="AB1308" s="388" t="s">
        <v>195</v>
      </c>
      <c r="AC1308" s="388" t="s">
        <v>195</v>
      </c>
      <c r="AD1308" s="388" t="s">
        <v>195</v>
      </c>
      <c r="AE1308" s="388" t="s">
        <v>195</v>
      </c>
      <c r="AF1308" s="388" t="s">
        <v>195</v>
      </c>
      <c r="AG1308" s="388" t="s">
        <v>195</v>
      </c>
      <c r="AH1308" s="388" t="s">
        <v>195</v>
      </c>
      <c r="AI1308" s="388" t="s">
        <v>195</v>
      </c>
    </row>
    <row r="1309" spans="1:35" ht="12.75" customHeight="1" x14ac:dyDescent="0.2">
      <c r="A1309" s="397" t="str">
        <f t="shared" si="20"/>
        <v>Ofsted Webpage</v>
      </c>
      <c r="B1309" s="388">
        <v>1270908</v>
      </c>
      <c r="C1309" s="388">
        <v>138647</v>
      </c>
      <c r="D1309" s="388">
        <v>10043389</v>
      </c>
      <c r="E1309" s="388" t="s">
        <v>5638</v>
      </c>
      <c r="F1309" s="388" t="s">
        <v>90</v>
      </c>
      <c r="G1309" s="388" t="s">
        <v>13</v>
      </c>
      <c r="H1309" s="388" t="s">
        <v>403</v>
      </c>
      <c r="I1309" s="388" t="s">
        <v>115</v>
      </c>
      <c r="J1309" s="388" t="s">
        <v>115</v>
      </c>
      <c r="K1309" s="400" t="s">
        <v>195</v>
      </c>
      <c r="L1309" s="388" t="s">
        <v>195</v>
      </c>
      <c r="M1309" s="403" t="s">
        <v>195</v>
      </c>
      <c r="N1309" s="388" t="s">
        <v>195</v>
      </c>
      <c r="O1309" s="388" t="s">
        <v>195</v>
      </c>
      <c r="P1309" s="400" t="s">
        <v>195</v>
      </c>
      <c r="Q1309" s="400" t="s">
        <v>195</v>
      </c>
      <c r="R1309" s="400" t="s">
        <v>195</v>
      </c>
      <c r="S1309" s="388" t="s">
        <v>195</v>
      </c>
      <c r="T1309" s="388" t="s">
        <v>195</v>
      </c>
      <c r="U1309" s="388" t="s">
        <v>195</v>
      </c>
      <c r="V1309" s="388" t="s">
        <v>195</v>
      </c>
      <c r="W1309" s="388" t="s">
        <v>195</v>
      </c>
      <c r="X1309" s="388" t="s">
        <v>195</v>
      </c>
      <c r="Y1309" s="401" t="s">
        <v>195</v>
      </c>
      <c r="Z1309" s="388" t="s">
        <v>195</v>
      </c>
      <c r="AA1309" s="388" t="s">
        <v>195</v>
      </c>
      <c r="AB1309" s="388" t="s">
        <v>195</v>
      </c>
      <c r="AC1309" s="388" t="s">
        <v>195</v>
      </c>
      <c r="AD1309" s="388" t="s">
        <v>195</v>
      </c>
      <c r="AE1309" s="388" t="s">
        <v>195</v>
      </c>
      <c r="AF1309" s="388" t="s">
        <v>195</v>
      </c>
      <c r="AG1309" s="388" t="s">
        <v>195</v>
      </c>
      <c r="AH1309" s="388" t="s">
        <v>195</v>
      </c>
      <c r="AI1309" s="388" t="s">
        <v>195</v>
      </c>
    </row>
    <row r="1310" spans="1:35" ht="12.75" customHeight="1" x14ac:dyDescent="0.2">
      <c r="A1310" s="397" t="str">
        <f t="shared" si="20"/>
        <v>Ofsted Webpage</v>
      </c>
      <c r="B1310" s="388">
        <v>1270909</v>
      </c>
      <c r="C1310" s="388">
        <v>131633</v>
      </c>
      <c r="D1310" s="388">
        <v>10043482</v>
      </c>
      <c r="E1310" s="388" t="s">
        <v>5639</v>
      </c>
      <c r="F1310" s="388" t="s">
        <v>90</v>
      </c>
      <c r="G1310" s="388" t="s">
        <v>13</v>
      </c>
      <c r="H1310" s="388" t="s">
        <v>1865</v>
      </c>
      <c r="I1310" s="388" t="s">
        <v>1143</v>
      </c>
      <c r="J1310" s="388" t="s">
        <v>155</v>
      </c>
      <c r="K1310" s="400" t="s">
        <v>195</v>
      </c>
      <c r="L1310" s="388" t="s">
        <v>195</v>
      </c>
      <c r="M1310" s="403" t="s">
        <v>195</v>
      </c>
      <c r="N1310" s="388" t="s">
        <v>195</v>
      </c>
      <c r="O1310" s="388" t="s">
        <v>195</v>
      </c>
      <c r="P1310" s="400" t="s">
        <v>195</v>
      </c>
      <c r="Q1310" s="400" t="s">
        <v>195</v>
      </c>
      <c r="R1310" s="400" t="s">
        <v>195</v>
      </c>
      <c r="S1310" s="388" t="s">
        <v>195</v>
      </c>
      <c r="T1310" s="388" t="s">
        <v>195</v>
      </c>
      <c r="U1310" s="388" t="s">
        <v>195</v>
      </c>
      <c r="V1310" s="388" t="s">
        <v>195</v>
      </c>
      <c r="W1310" s="388" t="s">
        <v>195</v>
      </c>
      <c r="X1310" s="388" t="s">
        <v>195</v>
      </c>
      <c r="Y1310" s="401" t="s">
        <v>195</v>
      </c>
      <c r="Z1310" s="388" t="s">
        <v>195</v>
      </c>
      <c r="AA1310" s="388" t="s">
        <v>195</v>
      </c>
      <c r="AB1310" s="388" t="s">
        <v>195</v>
      </c>
      <c r="AC1310" s="388" t="s">
        <v>195</v>
      </c>
      <c r="AD1310" s="388" t="s">
        <v>195</v>
      </c>
      <c r="AE1310" s="388" t="s">
        <v>195</v>
      </c>
      <c r="AF1310" s="388" t="s">
        <v>195</v>
      </c>
      <c r="AG1310" s="388" t="s">
        <v>195</v>
      </c>
      <c r="AH1310" s="388" t="s">
        <v>195</v>
      </c>
      <c r="AI1310" s="388" t="s">
        <v>195</v>
      </c>
    </row>
    <row r="1311" spans="1:35" ht="12.75" customHeight="1" x14ac:dyDescent="0.2">
      <c r="A1311" s="397" t="str">
        <f t="shared" si="20"/>
        <v>Ofsted Webpage</v>
      </c>
      <c r="B1311" s="388">
        <v>1270910</v>
      </c>
      <c r="C1311" s="388">
        <v>131707</v>
      </c>
      <c r="D1311" s="388">
        <v>10043661</v>
      </c>
      <c r="E1311" s="388" t="s">
        <v>5640</v>
      </c>
      <c r="F1311" s="388" t="s">
        <v>90</v>
      </c>
      <c r="G1311" s="388" t="s">
        <v>13</v>
      </c>
      <c r="H1311" s="388" t="s">
        <v>442</v>
      </c>
      <c r="I1311" s="388" t="s">
        <v>92</v>
      </c>
      <c r="J1311" s="388" t="s">
        <v>93</v>
      </c>
      <c r="K1311" s="400" t="s">
        <v>195</v>
      </c>
      <c r="L1311" s="388" t="s">
        <v>195</v>
      </c>
      <c r="M1311" s="403" t="s">
        <v>195</v>
      </c>
      <c r="N1311" s="388" t="s">
        <v>195</v>
      </c>
      <c r="O1311" s="388" t="s">
        <v>195</v>
      </c>
      <c r="P1311" s="400" t="s">
        <v>195</v>
      </c>
      <c r="Q1311" s="400" t="s">
        <v>195</v>
      </c>
      <c r="R1311" s="400" t="s">
        <v>195</v>
      </c>
      <c r="S1311" s="388" t="s">
        <v>195</v>
      </c>
      <c r="T1311" s="388" t="s">
        <v>195</v>
      </c>
      <c r="U1311" s="388" t="s">
        <v>195</v>
      </c>
      <c r="V1311" s="388" t="s">
        <v>195</v>
      </c>
      <c r="W1311" s="388" t="s">
        <v>195</v>
      </c>
      <c r="X1311" s="388" t="s">
        <v>195</v>
      </c>
      <c r="Y1311" s="401" t="s">
        <v>195</v>
      </c>
      <c r="Z1311" s="388" t="s">
        <v>195</v>
      </c>
      <c r="AA1311" s="388" t="s">
        <v>195</v>
      </c>
      <c r="AB1311" s="388" t="s">
        <v>195</v>
      </c>
      <c r="AC1311" s="388" t="s">
        <v>195</v>
      </c>
      <c r="AD1311" s="388" t="s">
        <v>195</v>
      </c>
      <c r="AE1311" s="388" t="s">
        <v>195</v>
      </c>
      <c r="AF1311" s="388" t="s">
        <v>195</v>
      </c>
      <c r="AG1311" s="388" t="s">
        <v>195</v>
      </c>
      <c r="AH1311" s="388" t="s">
        <v>195</v>
      </c>
      <c r="AI1311" s="388" t="s">
        <v>195</v>
      </c>
    </row>
    <row r="1312" spans="1:35" ht="12.75" customHeight="1" x14ac:dyDescent="0.2">
      <c r="A1312" s="397" t="str">
        <f t="shared" si="20"/>
        <v>Ofsted Webpage</v>
      </c>
      <c r="B1312" s="388">
        <v>1270911</v>
      </c>
      <c r="C1312" s="388">
        <v>129407</v>
      </c>
      <c r="D1312" s="388">
        <v>10043793</v>
      </c>
      <c r="E1312" s="388" t="s">
        <v>4576</v>
      </c>
      <c r="F1312" s="388" t="s">
        <v>90</v>
      </c>
      <c r="G1312" s="388" t="s">
        <v>13</v>
      </c>
      <c r="H1312" s="388" t="s">
        <v>670</v>
      </c>
      <c r="I1312" s="388" t="s">
        <v>152</v>
      </c>
      <c r="J1312" s="388" t="s">
        <v>152</v>
      </c>
      <c r="K1312" s="400" t="s">
        <v>195</v>
      </c>
      <c r="L1312" s="388" t="s">
        <v>195</v>
      </c>
      <c r="M1312" s="403" t="s">
        <v>195</v>
      </c>
      <c r="N1312" s="388" t="s">
        <v>195</v>
      </c>
      <c r="O1312" s="388" t="s">
        <v>195</v>
      </c>
      <c r="P1312" s="400" t="s">
        <v>195</v>
      </c>
      <c r="Q1312" s="400" t="s">
        <v>195</v>
      </c>
      <c r="R1312" s="400" t="s">
        <v>195</v>
      </c>
      <c r="S1312" s="388" t="s">
        <v>195</v>
      </c>
      <c r="T1312" s="388" t="s">
        <v>195</v>
      </c>
      <c r="U1312" s="388" t="s">
        <v>195</v>
      </c>
      <c r="V1312" s="388" t="s">
        <v>195</v>
      </c>
      <c r="W1312" s="388" t="s">
        <v>195</v>
      </c>
      <c r="X1312" s="388" t="s">
        <v>195</v>
      </c>
      <c r="Y1312" s="401" t="s">
        <v>195</v>
      </c>
      <c r="Z1312" s="388" t="s">
        <v>195</v>
      </c>
      <c r="AA1312" s="388" t="s">
        <v>195</v>
      </c>
      <c r="AB1312" s="388" t="s">
        <v>195</v>
      </c>
      <c r="AC1312" s="388" t="s">
        <v>195</v>
      </c>
      <c r="AD1312" s="388" t="s">
        <v>195</v>
      </c>
      <c r="AE1312" s="388" t="s">
        <v>195</v>
      </c>
      <c r="AF1312" s="388" t="s">
        <v>195</v>
      </c>
      <c r="AG1312" s="388" t="s">
        <v>195</v>
      </c>
      <c r="AH1312" s="388" t="s">
        <v>195</v>
      </c>
      <c r="AI1312" s="388" t="s">
        <v>195</v>
      </c>
    </row>
    <row r="1313" spans="1:35" ht="12.75" customHeight="1" x14ac:dyDescent="0.2">
      <c r="A1313" s="397" t="str">
        <f t="shared" si="20"/>
        <v>Ofsted Webpage</v>
      </c>
      <c r="B1313" s="388">
        <v>1270912</v>
      </c>
      <c r="C1313" s="388">
        <v>138571</v>
      </c>
      <c r="D1313" s="388">
        <v>10043980</v>
      </c>
      <c r="E1313" s="388" t="s">
        <v>5641</v>
      </c>
      <c r="F1313" s="388" t="s">
        <v>90</v>
      </c>
      <c r="G1313" s="388" t="s">
        <v>13</v>
      </c>
      <c r="H1313" s="388" t="s">
        <v>729</v>
      </c>
      <c r="I1313" s="388" t="s">
        <v>131</v>
      </c>
      <c r="J1313" s="388" t="s">
        <v>131</v>
      </c>
      <c r="K1313" s="400" t="s">
        <v>195</v>
      </c>
      <c r="L1313" s="388" t="s">
        <v>195</v>
      </c>
      <c r="M1313" s="403" t="s">
        <v>195</v>
      </c>
      <c r="N1313" s="388" t="s">
        <v>195</v>
      </c>
      <c r="O1313" s="388" t="s">
        <v>195</v>
      </c>
      <c r="P1313" s="400" t="s">
        <v>195</v>
      </c>
      <c r="Q1313" s="400" t="s">
        <v>195</v>
      </c>
      <c r="R1313" s="400" t="s">
        <v>195</v>
      </c>
      <c r="S1313" s="388" t="s">
        <v>195</v>
      </c>
      <c r="T1313" s="388" t="s">
        <v>195</v>
      </c>
      <c r="U1313" s="388" t="s">
        <v>195</v>
      </c>
      <c r="V1313" s="388" t="s">
        <v>195</v>
      </c>
      <c r="W1313" s="388" t="s">
        <v>195</v>
      </c>
      <c r="X1313" s="388" t="s">
        <v>195</v>
      </c>
      <c r="Y1313" s="401" t="s">
        <v>195</v>
      </c>
      <c r="Z1313" s="388" t="s">
        <v>195</v>
      </c>
      <c r="AA1313" s="388" t="s">
        <v>195</v>
      </c>
      <c r="AB1313" s="388" t="s">
        <v>195</v>
      </c>
      <c r="AC1313" s="388" t="s">
        <v>195</v>
      </c>
      <c r="AD1313" s="388" t="s">
        <v>195</v>
      </c>
      <c r="AE1313" s="388" t="s">
        <v>195</v>
      </c>
      <c r="AF1313" s="388" t="s">
        <v>195</v>
      </c>
      <c r="AG1313" s="388" t="s">
        <v>195</v>
      </c>
      <c r="AH1313" s="388" t="s">
        <v>195</v>
      </c>
      <c r="AI1313" s="388" t="s">
        <v>195</v>
      </c>
    </row>
    <row r="1314" spans="1:35" ht="12.75" customHeight="1" x14ac:dyDescent="0.2">
      <c r="A1314" s="397" t="str">
        <f t="shared" si="20"/>
        <v>Ofsted Webpage</v>
      </c>
      <c r="B1314" s="388">
        <v>1270913</v>
      </c>
      <c r="C1314" s="388">
        <v>138631</v>
      </c>
      <c r="D1314" s="388">
        <v>10044197</v>
      </c>
      <c r="E1314" s="388" t="s">
        <v>5642</v>
      </c>
      <c r="F1314" s="388" t="s">
        <v>90</v>
      </c>
      <c r="G1314" s="388" t="s">
        <v>13</v>
      </c>
      <c r="H1314" s="388" t="s">
        <v>239</v>
      </c>
      <c r="I1314" s="388" t="s">
        <v>152</v>
      </c>
      <c r="J1314" s="388" t="s">
        <v>152</v>
      </c>
      <c r="K1314" s="400" t="s">
        <v>195</v>
      </c>
      <c r="L1314" s="388" t="s">
        <v>195</v>
      </c>
      <c r="M1314" s="403" t="s">
        <v>195</v>
      </c>
      <c r="N1314" s="388" t="s">
        <v>195</v>
      </c>
      <c r="O1314" s="388" t="s">
        <v>195</v>
      </c>
      <c r="P1314" s="400" t="s">
        <v>195</v>
      </c>
      <c r="Q1314" s="400" t="s">
        <v>195</v>
      </c>
      <c r="R1314" s="400" t="s">
        <v>195</v>
      </c>
      <c r="S1314" s="388" t="s">
        <v>195</v>
      </c>
      <c r="T1314" s="388" t="s">
        <v>195</v>
      </c>
      <c r="U1314" s="388" t="s">
        <v>195</v>
      </c>
      <c r="V1314" s="388" t="s">
        <v>195</v>
      </c>
      <c r="W1314" s="388" t="s">
        <v>195</v>
      </c>
      <c r="X1314" s="388" t="s">
        <v>195</v>
      </c>
      <c r="Y1314" s="401" t="s">
        <v>195</v>
      </c>
      <c r="Z1314" s="388" t="s">
        <v>195</v>
      </c>
      <c r="AA1314" s="388" t="s">
        <v>195</v>
      </c>
      <c r="AB1314" s="388" t="s">
        <v>195</v>
      </c>
      <c r="AC1314" s="388" t="s">
        <v>195</v>
      </c>
      <c r="AD1314" s="388" t="s">
        <v>195</v>
      </c>
      <c r="AE1314" s="388" t="s">
        <v>195</v>
      </c>
      <c r="AF1314" s="388" t="s">
        <v>195</v>
      </c>
      <c r="AG1314" s="388" t="s">
        <v>195</v>
      </c>
      <c r="AH1314" s="388" t="s">
        <v>195</v>
      </c>
      <c r="AI1314" s="388" t="s">
        <v>195</v>
      </c>
    </row>
    <row r="1315" spans="1:35" ht="12.75" customHeight="1" x14ac:dyDescent="0.2">
      <c r="A1315" s="397" t="str">
        <f t="shared" si="20"/>
        <v>Ofsted Webpage</v>
      </c>
      <c r="B1315" s="388">
        <v>1270914</v>
      </c>
      <c r="C1315" s="388">
        <v>137958</v>
      </c>
      <c r="D1315" s="388">
        <v>10044331</v>
      </c>
      <c r="E1315" s="388" t="s">
        <v>5643</v>
      </c>
      <c r="F1315" s="388" t="s">
        <v>90</v>
      </c>
      <c r="G1315" s="388" t="s">
        <v>13</v>
      </c>
      <c r="H1315" s="388" t="s">
        <v>114</v>
      </c>
      <c r="I1315" s="388" t="s">
        <v>115</v>
      </c>
      <c r="J1315" s="388" t="s">
        <v>115</v>
      </c>
      <c r="K1315" s="400" t="s">
        <v>195</v>
      </c>
      <c r="L1315" s="388" t="s">
        <v>195</v>
      </c>
      <c r="M1315" s="403" t="s">
        <v>195</v>
      </c>
      <c r="N1315" s="388" t="s">
        <v>195</v>
      </c>
      <c r="O1315" s="388" t="s">
        <v>195</v>
      </c>
      <c r="P1315" s="400" t="s">
        <v>195</v>
      </c>
      <c r="Q1315" s="400" t="s">
        <v>195</v>
      </c>
      <c r="R1315" s="400" t="s">
        <v>195</v>
      </c>
      <c r="S1315" s="388" t="s">
        <v>195</v>
      </c>
      <c r="T1315" s="388" t="s">
        <v>195</v>
      </c>
      <c r="U1315" s="388" t="s">
        <v>195</v>
      </c>
      <c r="V1315" s="388" t="s">
        <v>195</v>
      </c>
      <c r="W1315" s="388" t="s">
        <v>195</v>
      </c>
      <c r="X1315" s="388" t="s">
        <v>195</v>
      </c>
      <c r="Y1315" s="401" t="s">
        <v>195</v>
      </c>
      <c r="Z1315" s="388" t="s">
        <v>195</v>
      </c>
      <c r="AA1315" s="388" t="s">
        <v>195</v>
      </c>
      <c r="AB1315" s="388" t="s">
        <v>195</v>
      </c>
      <c r="AC1315" s="388" t="s">
        <v>195</v>
      </c>
      <c r="AD1315" s="388" t="s">
        <v>195</v>
      </c>
      <c r="AE1315" s="388" t="s">
        <v>195</v>
      </c>
      <c r="AF1315" s="388" t="s">
        <v>195</v>
      </c>
      <c r="AG1315" s="388" t="s">
        <v>195</v>
      </c>
      <c r="AH1315" s="388" t="s">
        <v>195</v>
      </c>
      <c r="AI1315" s="388" t="s">
        <v>195</v>
      </c>
    </row>
    <row r="1316" spans="1:35" ht="12.75" customHeight="1" x14ac:dyDescent="0.2">
      <c r="A1316" s="397" t="str">
        <f t="shared" si="20"/>
        <v>Ofsted Webpage</v>
      </c>
      <c r="B1316" s="388">
        <v>1270915</v>
      </c>
      <c r="C1316" s="388">
        <v>120529</v>
      </c>
      <c r="D1316" s="388">
        <v>10044879</v>
      </c>
      <c r="E1316" s="388" t="s">
        <v>5644</v>
      </c>
      <c r="F1316" s="388" t="s">
        <v>90</v>
      </c>
      <c r="G1316" s="388" t="s">
        <v>13</v>
      </c>
      <c r="H1316" s="388" t="s">
        <v>366</v>
      </c>
      <c r="I1316" s="388" t="s">
        <v>115</v>
      </c>
      <c r="J1316" s="388" t="s">
        <v>115</v>
      </c>
      <c r="K1316" s="400" t="s">
        <v>195</v>
      </c>
      <c r="L1316" s="388" t="s">
        <v>195</v>
      </c>
      <c r="M1316" s="403" t="s">
        <v>195</v>
      </c>
      <c r="N1316" s="388" t="s">
        <v>195</v>
      </c>
      <c r="O1316" s="388" t="s">
        <v>195</v>
      </c>
      <c r="P1316" s="400" t="s">
        <v>195</v>
      </c>
      <c r="Q1316" s="400" t="s">
        <v>195</v>
      </c>
      <c r="R1316" s="400" t="s">
        <v>195</v>
      </c>
      <c r="S1316" s="388" t="s">
        <v>195</v>
      </c>
      <c r="T1316" s="388" t="s">
        <v>195</v>
      </c>
      <c r="U1316" s="388" t="s">
        <v>195</v>
      </c>
      <c r="V1316" s="388" t="s">
        <v>195</v>
      </c>
      <c r="W1316" s="388" t="s">
        <v>195</v>
      </c>
      <c r="X1316" s="388" t="s">
        <v>195</v>
      </c>
      <c r="Y1316" s="401" t="s">
        <v>195</v>
      </c>
      <c r="Z1316" s="388" t="s">
        <v>195</v>
      </c>
      <c r="AA1316" s="388" t="s">
        <v>195</v>
      </c>
      <c r="AB1316" s="388" t="s">
        <v>195</v>
      </c>
      <c r="AC1316" s="388" t="s">
        <v>195</v>
      </c>
      <c r="AD1316" s="388" t="s">
        <v>195</v>
      </c>
      <c r="AE1316" s="388" t="s">
        <v>195</v>
      </c>
      <c r="AF1316" s="388" t="s">
        <v>195</v>
      </c>
      <c r="AG1316" s="388" t="s">
        <v>195</v>
      </c>
      <c r="AH1316" s="388" t="s">
        <v>195</v>
      </c>
      <c r="AI1316" s="388" t="s">
        <v>195</v>
      </c>
    </row>
    <row r="1317" spans="1:35" ht="12.75" customHeight="1" x14ac:dyDescent="0.2">
      <c r="A1317" s="397" t="str">
        <f t="shared" si="20"/>
        <v>Ofsted Webpage</v>
      </c>
      <c r="B1317" s="388">
        <v>1270916</v>
      </c>
      <c r="C1317" s="388">
        <v>133542</v>
      </c>
      <c r="D1317" s="388">
        <v>10045062</v>
      </c>
      <c r="E1317" s="388" t="s">
        <v>5645</v>
      </c>
      <c r="F1317" s="388" t="s">
        <v>90</v>
      </c>
      <c r="G1317" s="388" t="s">
        <v>13</v>
      </c>
      <c r="H1317" s="388" t="s">
        <v>511</v>
      </c>
      <c r="I1317" s="388" t="s">
        <v>186</v>
      </c>
      <c r="J1317" s="388" t="s">
        <v>93</v>
      </c>
      <c r="K1317" s="400" t="s">
        <v>195</v>
      </c>
      <c r="L1317" s="388" t="s">
        <v>195</v>
      </c>
      <c r="M1317" s="403" t="s">
        <v>195</v>
      </c>
      <c r="N1317" s="388" t="s">
        <v>195</v>
      </c>
      <c r="O1317" s="388" t="s">
        <v>195</v>
      </c>
      <c r="P1317" s="400" t="s">
        <v>195</v>
      </c>
      <c r="Q1317" s="400" t="s">
        <v>195</v>
      </c>
      <c r="R1317" s="400" t="s">
        <v>195</v>
      </c>
      <c r="S1317" s="388" t="s">
        <v>195</v>
      </c>
      <c r="T1317" s="388" t="s">
        <v>195</v>
      </c>
      <c r="U1317" s="388" t="s">
        <v>195</v>
      </c>
      <c r="V1317" s="388" t="s">
        <v>195</v>
      </c>
      <c r="W1317" s="388" t="s">
        <v>195</v>
      </c>
      <c r="X1317" s="388" t="s">
        <v>195</v>
      </c>
      <c r="Y1317" s="401" t="s">
        <v>195</v>
      </c>
      <c r="Z1317" s="388" t="s">
        <v>195</v>
      </c>
      <c r="AA1317" s="388" t="s">
        <v>195</v>
      </c>
      <c r="AB1317" s="388" t="s">
        <v>195</v>
      </c>
      <c r="AC1317" s="388" t="s">
        <v>195</v>
      </c>
      <c r="AD1317" s="388" t="s">
        <v>195</v>
      </c>
      <c r="AE1317" s="388" t="s">
        <v>195</v>
      </c>
      <c r="AF1317" s="388" t="s">
        <v>195</v>
      </c>
      <c r="AG1317" s="388" t="s">
        <v>195</v>
      </c>
      <c r="AH1317" s="388" t="s">
        <v>195</v>
      </c>
      <c r="AI1317" s="388" t="s">
        <v>195</v>
      </c>
    </row>
    <row r="1318" spans="1:35" ht="12.75" customHeight="1" x14ac:dyDescent="0.2">
      <c r="A1318" s="397" t="str">
        <f t="shared" si="20"/>
        <v>Ofsted Webpage</v>
      </c>
      <c r="B1318" s="388">
        <v>1270917</v>
      </c>
      <c r="C1318" s="388">
        <v>130644</v>
      </c>
      <c r="D1318" s="388">
        <v>10045119</v>
      </c>
      <c r="E1318" s="388" t="s">
        <v>5646</v>
      </c>
      <c r="F1318" s="388" t="s">
        <v>90</v>
      </c>
      <c r="G1318" s="388" t="s">
        <v>13</v>
      </c>
      <c r="H1318" s="388" t="s">
        <v>192</v>
      </c>
      <c r="I1318" s="388" t="s">
        <v>131</v>
      </c>
      <c r="J1318" s="388" t="s">
        <v>131</v>
      </c>
      <c r="K1318" s="400" t="s">
        <v>195</v>
      </c>
      <c r="L1318" s="388" t="s">
        <v>195</v>
      </c>
      <c r="M1318" s="403" t="s">
        <v>195</v>
      </c>
      <c r="N1318" s="388" t="s">
        <v>195</v>
      </c>
      <c r="O1318" s="388" t="s">
        <v>195</v>
      </c>
      <c r="P1318" s="400" t="s">
        <v>195</v>
      </c>
      <c r="Q1318" s="400" t="s">
        <v>195</v>
      </c>
      <c r="R1318" s="400" t="s">
        <v>195</v>
      </c>
      <c r="S1318" s="388" t="s">
        <v>195</v>
      </c>
      <c r="T1318" s="388" t="s">
        <v>195</v>
      </c>
      <c r="U1318" s="388" t="s">
        <v>195</v>
      </c>
      <c r="V1318" s="388" t="s">
        <v>195</v>
      </c>
      <c r="W1318" s="388" t="s">
        <v>195</v>
      </c>
      <c r="X1318" s="388" t="s">
        <v>195</v>
      </c>
      <c r="Y1318" s="401" t="s">
        <v>195</v>
      </c>
      <c r="Z1318" s="388" t="s">
        <v>195</v>
      </c>
      <c r="AA1318" s="388" t="s">
        <v>195</v>
      </c>
      <c r="AB1318" s="388" t="s">
        <v>195</v>
      </c>
      <c r="AC1318" s="388" t="s">
        <v>195</v>
      </c>
      <c r="AD1318" s="388" t="s">
        <v>195</v>
      </c>
      <c r="AE1318" s="388" t="s">
        <v>195</v>
      </c>
      <c r="AF1318" s="388" t="s">
        <v>195</v>
      </c>
      <c r="AG1318" s="388" t="s">
        <v>195</v>
      </c>
      <c r="AH1318" s="388" t="s">
        <v>195</v>
      </c>
      <c r="AI1318" s="388" t="s">
        <v>195</v>
      </c>
    </row>
    <row r="1319" spans="1:35" ht="12.75" customHeight="1" x14ac:dyDescent="0.2">
      <c r="A1319" s="397" t="str">
        <f t="shared" si="20"/>
        <v>Ofsted Webpage</v>
      </c>
      <c r="B1319" s="388">
        <v>1270918</v>
      </c>
      <c r="C1319" s="388">
        <v>132498</v>
      </c>
      <c r="D1319" s="388">
        <v>10045166</v>
      </c>
      <c r="E1319" s="388" t="s">
        <v>5647</v>
      </c>
      <c r="F1319" s="388" t="s">
        <v>90</v>
      </c>
      <c r="G1319" s="388" t="s">
        <v>13</v>
      </c>
      <c r="H1319" s="388" t="s">
        <v>563</v>
      </c>
      <c r="I1319" s="388" t="s">
        <v>115</v>
      </c>
      <c r="J1319" s="388" t="s">
        <v>115</v>
      </c>
      <c r="K1319" s="400" t="s">
        <v>195</v>
      </c>
      <c r="L1319" s="388" t="s">
        <v>195</v>
      </c>
      <c r="M1319" s="403" t="s">
        <v>195</v>
      </c>
      <c r="N1319" s="388" t="s">
        <v>195</v>
      </c>
      <c r="O1319" s="388" t="s">
        <v>195</v>
      </c>
      <c r="P1319" s="400" t="s">
        <v>195</v>
      </c>
      <c r="Q1319" s="400" t="s">
        <v>195</v>
      </c>
      <c r="R1319" s="400" t="s">
        <v>195</v>
      </c>
      <c r="S1319" s="388" t="s">
        <v>195</v>
      </c>
      <c r="T1319" s="388" t="s">
        <v>195</v>
      </c>
      <c r="U1319" s="388" t="s">
        <v>195</v>
      </c>
      <c r="V1319" s="388" t="s">
        <v>195</v>
      </c>
      <c r="W1319" s="388" t="s">
        <v>195</v>
      </c>
      <c r="X1319" s="388" t="s">
        <v>195</v>
      </c>
      <c r="Y1319" s="401" t="s">
        <v>195</v>
      </c>
      <c r="Z1319" s="388" t="s">
        <v>195</v>
      </c>
      <c r="AA1319" s="388" t="s">
        <v>195</v>
      </c>
      <c r="AB1319" s="388" t="s">
        <v>195</v>
      </c>
      <c r="AC1319" s="388" t="s">
        <v>195</v>
      </c>
      <c r="AD1319" s="388" t="s">
        <v>195</v>
      </c>
      <c r="AE1319" s="388" t="s">
        <v>195</v>
      </c>
      <c r="AF1319" s="388" t="s">
        <v>195</v>
      </c>
      <c r="AG1319" s="388" t="s">
        <v>195</v>
      </c>
      <c r="AH1319" s="388" t="s">
        <v>195</v>
      </c>
      <c r="AI1319" s="388" t="s">
        <v>195</v>
      </c>
    </row>
    <row r="1320" spans="1:35" ht="12.75" customHeight="1" x14ac:dyDescent="0.2">
      <c r="A1320" s="397" t="str">
        <f t="shared" si="20"/>
        <v>Ofsted Webpage</v>
      </c>
      <c r="B1320" s="388">
        <v>1270919</v>
      </c>
      <c r="C1320" s="388">
        <v>138613</v>
      </c>
      <c r="D1320" s="388">
        <v>10045231</v>
      </c>
      <c r="E1320" s="388" t="s">
        <v>5648</v>
      </c>
      <c r="F1320" s="388" t="s">
        <v>90</v>
      </c>
      <c r="G1320" s="388" t="s">
        <v>13</v>
      </c>
      <c r="H1320" s="388" t="s">
        <v>173</v>
      </c>
      <c r="I1320" s="388" t="s">
        <v>161</v>
      </c>
      <c r="J1320" s="388" t="s">
        <v>161</v>
      </c>
      <c r="K1320" s="400" t="s">
        <v>195</v>
      </c>
      <c r="L1320" s="388" t="s">
        <v>195</v>
      </c>
      <c r="M1320" s="403" t="s">
        <v>195</v>
      </c>
      <c r="N1320" s="388" t="s">
        <v>195</v>
      </c>
      <c r="O1320" s="388" t="s">
        <v>195</v>
      </c>
      <c r="P1320" s="400" t="s">
        <v>195</v>
      </c>
      <c r="Q1320" s="400" t="s">
        <v>195</v>
      </c>
      <c r="R1320" s="400" t="s">
        <v>195</v>
      </c>
      <c r="S1320" s="388" t="s">
        <v>195</v>
      </c>
      <c r="T1320" s="388" t="s">
        <v>195</v>
      </c>
      <c r="U1320" s="388" t="s">
        <v>195</v>
      </c>
      <c r="V1320" s="388" t="s">
        <v>195</v>
      </c>
      <c r="W1320" s="388" t="s">
        <v>195</v>
      </c>
      <c r="X1320" s="388" t="s">
        <v>195</v>
      </c>
      <c r="Y1320" s="401" t="s">
        <v>195</v>
      </c>
      <c r="Z1320" s="388" t="s">
        <v>195</v>
      </c>
      <c r="AA1320" s="388" t="s">
        <v>195</v>
      </c>
      <c r="AB1320" s="388" t="s">
        <v>195</v>
      </c>
      <c r="AC1320" s="388" t="s">
        <v>195</v>
      </c>
      <c r="AD1320" s="388" t="s">
        <v>195</v>
      </c>
      <c r="AE1320" s="388" t="s">
        <v>195</v>
      </c>
      <c r="AF1320" s="388" t="s">
        <v>195</v>
      </c>
      <c r="AG1320" s="388" t="s">
        <v>195</v>
      </c>
      <c r="AH1320" s="388" t="s">
        <v>195</v>
      </c>
      <c r="AI1320" s="388" t="s">
        <v>195</v>
      </c>
    </row>
    <row r="1321" spans="1:35" ht="12.75" customHeight="1" x14ac:dyDescent="0.2">
      <c r="A1321" s="397" t="str">
        <f t="shared" si="20"/>
        <v>Ofsted Webpage</v>
      </c>
      <c r="B1321" s="388">
        <v>1270920</v>
      </c>
      <c r="C1321" s="388">
        <v>132250</v>
      </c>
      <c r="D1321" s="388">
        <v>10045305</v>
      </c>
      <c r="E1321" s="388" t="s">
        <v>5649</v>
      </c>
      <c r="F1321" s="388" t="s">
        <v>90</v>
      </c>
      <c r="G1321" s="388" t="s">
        <v>13</v>
      </c>
      <c r="H1321" s="388" t="s">
        <v>173</v>
      </c>
      <c r="I1321" s="388" t="s">
        <v>161</v>
      </c>
      <c r="J1321" s="388" t="s">
        <v>161</v>
      </c>
      <c r="K1321" s="400" t="s">
        <v>195</v>
      </c>
      <c r="L1321" s="388" t="s">
        <v>195</v>
      </c>
      <c r="M1321" s="403" t="s">
        <v>195</v>
      </c>
      <c r="N1321" s="388" t="s">
        <v>195</v>
      </c>
      <c r="O1321" s="388" t="s">
        <v>195</v>
      </c>
      <c r="P1321" s="400" t="s">
        <v>195</v>
      </c>
      <c r="Q1321" s="400" t="s">
        <v>195</v>
      </c>
      <c r="R1321" s="400" t="s">
        <v>195</v>
      </c>
      <c r="S1321" s="388" t="s">
        <v>195</v>
      </c>
      <c r="T1321" s="388" t="s">
        <v>195</v>
      </c>
      <c r="U1321" s="388" t="s">
        <v>195</v>
      </c>
      <c r="V1321" s="388" t="s">
        <v>195</v>
      </c>
      <c r="W1321" s="388" t="s">
        <v>195</v>
      </c>
      <c r="X1321" s="388" t="s">
        <v>195</v>
      </c>
      <c r="Y1321" s="401" t="s">
        <v>195</v>
      </c>
      <c r="Z1321" s="388" t="s">
        <v>195</v>
      </c>
      <c r="AA1321" s="388" t="s">
        <v>195</v>
      </c>
      <c r="AB1321" s="388" t="s">
        <v>195</v>
      </c>
      <c r="AC1321" s="388" t="s">
        <v>195</v>
      </c>
      <c r="AD1321" s="388" t="s">
        <v>195</v>
      </c>
      <c r="AE1321" s="388" t="s">
        <v>195</v>
      </c>
      <c r="AF1321" s="388" t="s">
        <v>195</v>
      </c>
      <c r="AG1321" s="388" t="s">
        <v>195</v>
      </c>
      <c r="AH1321" s="388" t="s">
        <v>195</v>
      </c>
      <c r="AI1321" s="388" t="s">
        <v>195</v>
      </c>
    </row>
    <row r="1322" spans="1:35" ht="12.75" customHeight="1" x14ac:dyDescent="0.2">
      <c r="A1322" s="397" t="str">
        <f t="shared" si="20"/>
        <v>Ofsted Webpage</v>
      </c>
      <c r="B1322" s="388">
        <v>1270921</v>
      </c>
      <c r="C1322" s="388">
        <v>131569</v>
      </c>
      <c r="D1322" s="388">
        <v>10045306</v>
      </c>
      <c r="E1322" s="388" t="s">
        <v>5650</v>
      </c>
      <c r="F1322" s="388" t="s">
        <v>90</v>
      </c>
      <c r="G1322" s="388" t="s">
        <v>13</v>
      </c>
      <c r="H1322" s="388" t="s">
        <v>563</v>
      </c>
      <c r="I1322" s="388" t="s">
        <v>115</v>
      </c>
      <c r="J1322" s="388" t="s">
        <v>115</v>
      </c>
      <c r="K1322" s="400" t="s">
        <v>195</v>
      </c>
      <c r="L1322" s="388" t="s">
        <v>195</v>
      </c>
      <c r="M1322" s="403" t="s">
        <v>195</v>
      </c>
      <c r="N1322" s="388" t="s">
        <v>195</v>
      </c>
      <c r="O1322" s="388" t="s">
        <v>195</v>
      </c>
      <c r="P1322" s="400" t="s">
        <v>195</v>
      </c>
      <c r="Q1322" s="400" t="s">
        <v>195</v>
      </c>
      <c r="R1322" s="400" t="s">
        <v>195</v>
      </c>
      <c r="S1322" s="388" t="s">
        <v>195</v>
      </c>
      <c r="T1322" s="388" t="s">
        <v>195</v>
      </c>
      <c r="U1322" s="388" t="s">
        <v>195</v>
      </c>
      <c r="V1322" s="388" t="s">
        <v>195</v>
      </c>
      <c r="W1322" s="388" t="s">
        <v>195</v>
      </c>
      <c r="X1322" s="388" t="s">
        <v>195</v>
      </c>
      <c r="Y1322" s="401" t="s">
        <v>195</v>
      </c>
      <c r="Z1322" s="388" t="s">
        <v>195</v>
      </c>
      <c r="AA1322" s="388" t="s">
        <v>195</v>
      </c>
      <c r="AB1322" s="388" t="s">
        <v>195</v>
      </c>
      <c r="AC1322" s="388" t="s">
        <v>195</v>
      </c>
      <c r="AD1322" s="388" t="s">
        <v>195</v>
      </c>
      <c r="AE1322" s="388" t="s">
        <v>195</v>
      </c>
      <c r="AF1322" s="388" t="s">
        <v>195</v>
      </c>
      <c r="AG1322" s="388" t="s">
        <v>195</v>
      </c>
      <c r="AH1322" s="388" t="s">
        <v>195</v>
      </c>
      <c r="AI1322" s="388" t="s">
        <v>195</v>
      </c>
    </row>
    <row r="1323" spans="1:35" ht="12.75" customHeight="1" x14ac:dyDescent="0.2">
      <c r="A1323" s="397" t="str">
        <f t="shared" si="20"/>
        <v>Ofsted Webpage</v>
      </c>
      <c r="B1323" s="388">
        <v>1270922</v>
      </c>
      <c r="C1323" s="388">
        <v>133629</v>
      </c>
      <c r="D1323" s="388">
        <v>10045505</v>
      </c>
      <c r="E1323" s="388" t="s">
        <v>5651</v>
      </c>
      <c r="F1323" s="388" t="s">
        <v>90</v>
      </c>
      <c r="G1323" s="388" t="s">
        <v>13</v>
      </c>
      <c r="H1323" s="388" t="s">
        <v>1322</v>
      </c>
      <c r="I1323" s="388" t="s">
        <v>131</v>
      </c>
      <c r="J1323" s="388" t="s">
        <v>131</v>
      </c>
      <c r="K1323" s="400" t="s">
        <v>195</v>
      </c>
      <c r="L1323" s="388" t="s">
        <v>195</v>
      </c>
      <c r="M1323" s="403" t="s">
        <v>195</v>
      </c>
      <c r="N1323" s="388" t="s">
        <v>195</v>
      </c>
      <c r="O1323" s="388" t="s">
        <v>195</v>
      </c>
      <c r="P1323" s="400" t="s">
        <v>195</v>
      </c>
      <c r="Q1323" s="400" t="s">
        <v>195</v>
      </c>
      <c r="R1323" s="400" t="s">
        <v>195</v>
      </c>
      <c r="S1323" s="388" t="s">
        <v>195</v>
      </c>
      <c r="T1323" s="388" t="s">
        <v>195</v>
      </c>
      <c r="U1323" s="388" t="s">
        <v>195</v>
      </c>
      <c r="V1323" s="388" t="s">
        <v>195</v>
      </c>
      <c r="W1323" s="388" t="s">
        <v>195</v>
      </c>
      <c r="X1323" s="388" t="s">
        <v>195</v>
      </c>
      <c r="Y1323" s="401" t="s">
        <v>195</v>
      </c>
      <c r="Z1323" s="388" t="s">
        <v>195</v>
      </c>
      <c r="AA1323" s="388" t="s">
        <v>195</v>
      </c>
      <c r="AB1323" s="388" t="s">
        <v>195</v>
      </c>
      <c r="AC1323" s="388" t="s">
        <v>195</v>
      </c>
      <c r="AD1323" s="388" t="s">
        <v>195</v>
      </c>
      <c r="AE1323" s="388" t="s">
        <v>195</v>
      </c>
      <c r="AF1323" s="388" t="s">
        <v>195</v>
      </c>
      <c r="AG1323" s="388" t="s">
        <v>195</v>
      </c>
      <c r="AH1323" s="388" t="s">
        <v>195</v>
      </c>
      <c r="AI1323" s="388" t="s">
        <v>195</v>
      </c>
    </row>
    <row r="1324" spans="1:35" ht="12.75" customHeight="1" x14ac:dyDescent="0.2">
      <c r="A1324" s="397" t="str">
        <f t="shared" si="20"/>
        <v>Ofsted Webpage</v>
      </c>
      <c r="B1324" s="388">
        <v>1270923</v>
      </c>
      <c r="C1324" s="388">
        <v>133015</v>
      </c>
      <c r="D1324" s="388">
        <v>10046705</v>
      </c>
      <c r="E1324" s="388" t="s">
        <v>5652</v>
      </c>
      <c r="F1324" s="388" t="s">
        <v>90</v>
      </c>
      <c r="G1324" s="388" t="s">
        <v>13</v>
      </c>
      <c r="H1324" s="388" t="s">
        <v>5653</v>
      </c>
      <c r="I1324" s="388" t="s">
        <v>1143</v>
      </c>
      <c r="J1324" s="388" t="s">
        <v>131</v>
      </c>
      <c r="K1324" s="400" t="s">
        <v>195</v>
      </c>
      <c r="L1324" s="388" t="s">
        <v>195</v>
      </c>
      <c r="M1324" s="403" t="s">
        <v>195</v>
      </c>
      <c r="N1324" s="388" t="s">
        <v>195</v>
      </c>
      <c r="O1324" s="388" t="s">
        <v>195</v>
      </c>
      <c r="P1324" s="400" t="s">
        <v>195</v>
      </c>
      <c r="Q1324" s="400" t="s">
        <v>195</v>
      </c>
      <c r="R1324" s="400" t="s">
        <v>195</v>
      </c>
      <c r="S1324" s="388" t="s">
        <v>195</v>
      </c>
      <c r="T1324" s="388" t="s">
        <v>195</v>
      </c>
      <c r="U1324" s="388" t="s">
        <v>195</v>
      </c>
      <c r="V1324" s="388" t="s">
        <v>195</v>
      </c>
      <c r="W1324" s="388" t="s">
        <v>195</v>
      </c>
      <c r="X1324" s="388" t="s">
        <v>195</v>
      </c>
      <c r="Y1324" s="401" t="s">
        <v>195</v>
      </c>
      <c r="Z1324" s="388" t="s">
        <v>195</v>
      </c>
      <c r="AA1324" s="388" t="s">
        <v>195</v>
      </c>
      <c r="AB1324" s="388" t="s">
        <v>195</v>
      </c>
      <c r="AC1324" s="388" t="s">
        <v>195</v>
      </c>
      <c r="AD1324" s="388" t="s">
        <v>195</v>
      </c>
      <c r="AE1324" s="388" t="s">
        <v>195</v>
      </c>
      <c r="AF1324" s="388" t="s">
        <v>195</v>
      </c>
      <c r="AG1324" s="388" t="s">
        <v>195</v>
      </c>
      <c r="AH1324" s="388" t="s">
        <v>195</v>
      </c>
      <c r="AI1324" s="388" t="s">
        <v>195</v>
      </c>
    </row>
    <row r="1325" spans="1:35" ht="12.75" customHeight="1" x14ac:dyDescent="0.2">
      <c r="A1325" s="397" t="str">
        <f t="shared" si="20"/>
        <v>Ofsted Webpage</v>
      </c>
      <c r="B1325" s="388">
        <v>1270924</v>
      </c>
      <c r="C1325" s="388">
        <v>131759</v>
      </c>
      <c r="D1325" s="388">
        <v>10046979</v>
      </c>
      <c r="E1325" s="388" t="s">
        <v>5654</v>
      </c>
      <c r="F1325" s="388" t="s">
        <v>90</v>
      </c>
      <c r="G1325" s="388" t="s">
        <v>13</v>
      </c>
      <c r="H1325" s="388" t="s">
        <v>185</v>
      </c>
      <c r="I1325" s="388" t="s">
        <v>186</v>
      </c>
      <c r="J1325" s="388" t="s">
        <v>93</v>
      </c>
      <c r="K1325" s="400" t="s">
        <v>195</v>
      </c>
      <c r="L1325" s="388" t="s">
        <v>195</v>
      </c>
      <c r="M1325" s="403" t="s">
        <v>195</v>
      </c>
      <c r="N1325" s="388" t="s">
        <v>195</v>
      </c>
      <c r="O1325" s="388" t="s">
        <v>195</v>
      </c>
      <c r="P1325" s="400" t="s">
        <v>195</v>
      </c>
      <c r="Q1325" s="400" t="s">
        <v>195</v>
      </c>
      <c r="R1325" s="400" t="s">
        <v>195</v>
      </c>
      <c r="S1325" s="388" t="s">
        <v>195</v>
      </c>
      <c r="T1325" s="388" t="s">
        <v>195</v>
      </c>
      <c r="U1325" s="388" t="s">
        <v>195</v>
      </c>
      <c r="V1325" s="388" t="s">
        <v>195</v>
      </c>
      <c r="W1325" s="388" t="s">
        <v>195</v>
      </c>
      <c r="X1325" s="388" t="s">
        <v>195</v>
      </c>
      <c r="Y1325" s="401" t="s">
        <v>195</v>
      </c>
      <c r="Z1325" s="388" t="s">
        <v>195</v>
      </c>
      <c r="AA1325" s="388" t="s">
        <v>195</v>
      </c>
      <c r="AB1325" s="388" t="s">
        <v>195</v>
      </c>
      <c r="AC1325" s="388" t="s">
        <v>195</v>
      </c>
      <c r="AD1325" s="388" t="s">
        <v>195</v>
      </c>
      <c r="AE1325" s="388" t="s">
        <v>195</v>
      </c>
      <c r="AF1325" s="388" t="s">
        <v>195</v>
      </c>
      <c r="AG1325" s="388" t="s">
        <v>195</v>
      </c>
      <c r="AH1325" s="388" t="s">
        <v>195</v>
      </c>
      <c r="AI1325" s="388" t="s">
        <v>195</v>
      </c>
    </row>
    <row r="1326" spans="1:35" ht="12.75" customHeight="1" x14ac:dyDescent="0.2">
      <c r="A1326" s="397" t="str">
        <f t="shared" si="20"/>
        <v>Ofsted Webpage</v>
      </c>
      <c r="B1326" s="388">
        <v>1270925</v>
      </c>
      <c r="C1326" s="388">
        <v>138880</v>
      </c>
      <c r="D1326" s="388">
        <v>10047357</v>
      </c>
      <c r="E1326" s="388" t="s">
        <v>5655</v>
      </c>
      <c r="F1326" s="388" t="s">
        <v>90</v>
      </c>
      <c r="G1326" s="388" t="s">
        <v>13</v>
      </c>
      <c r="H1326" s="388" t="s">
        <v>542</v>
      </c>
      <c r="I1326" s="388" t="s">
        <v>161</v>
      </c>
      <c r="J1326" s="388" t="s">
        <v>161</v>
      </c>
      <c r="K1326" s="400" t="s">
        <v>195</v>
      </c>
      <c r="L1326" s="388" t="s">
        <v>195</v>
      </c>
      <c r="M1326" s="403" t="s">
        <v>195</v>
      </c>
      <c r="N1326" s="388" t="s">
        <v>195</v>
      </c>
      <c r="O1326" s="388" t="s">
        <v>195</v>
      </c>
      <c r="P1326" s="400" t="s">
        <v>195</v>
      </c>
      <c r="Q1326" s="400" t="s">
        <v>195</v>
      </c>
      <c r="R1326" s="400" t="s">
        <v>195</v>
      </c>
      <c r="S1326" s="388" t="s">
        <v>195</v>
      </c>
      <c r="T1326" s="388" t="s">
        <v>195</v>
      </c>
      <c r="U1326" s="388" t="s">
        <v>195</v>
      </c>
      <c r="V1326" s="388" t="s">
        <v>195</v>
      </c>
      <c r="W1326" s="388" t="s">
        <v>195</v>
      </c>
      <c r="X1326" s="388" t="s">
        <v>195</v>
      </c>
      <c r="Y1326" s="401" t="s">
        <v>195</v>
      </c>
      <c r="Z1326" s="388" t="s">
        <v>195</v>
      </c>
      <c r="AA1326" s="388" t="s">
        <v>195</v>
      </c>
      <c r="AB1326" s="388" t="s">
        <v>195</v>
      </c>
      <c r="AC1326" s="388" t="s">
        <v>195</v>
      </c>
      <c r="AD1326" s="388" t="s">
        <v>195</v>
      </c>
      <c r="AE1326" s="388" t="s">
        <v>195</v>
      </c>
      <c r="AF1326" s="388" t="s">
        <v>195</v>
      </c>
      <c r="AG1326" s="388" t="s">
        <v>195</v>
      </c>
      <c r="AH1326" s="388" t="s">
        <v>195</v>
      </c>
      <c r="AI1326" s="388" t="s">
        <v>195</v>
      </c>
    </row>
    <row r="1327" spans="1:35" ht="12.75" customHeight="1" x14ac:dyDescent="0.2">
      <c r="A1327" s="397" t="str">
        <f t="shared" si="20"/>
        <v>Ofsted Webpage</v>
      </c>
      <c r="B1327" s="388">
        <v>1270926</v>
      </c>
      <c r="C1327" s="388">
        <v>138838</v>
      </c>
      <c r="D1327" s="388">
        <v>10048284</v>
      </c>
      <c r="E1327" s="388" t="s">
        <v>5656</v>
      </c>
      <c r="F1327" s="388" t="s">
        <v>90</v>
      </c>
      <c r="G1327" s="388" t="s">
        <v>13</v>
      </c>
      <c r="H1327" s="388" t="s">
        <v>511</v>
      </c>
      <c r="I1327" s="388" t="s">
        <v>186</v>
      </c>
      <c r="J1327" s="388" t="s">
        <v>93</v>
      </c>
      <c r="K1327" s="400" t="s">
        <v>195</v>
      </c>
      <c r="L1327" s="388" t="s">
        <v>195</v>
      </c>
      <c r="M1327" s="403" t="s">
        <v>195</v>
      </c>
      <c r="N1327" s="388" t="s">
        <v>195</v>
      </c>
      <c r="O1327" s="388" t="s">
        <v>195</v>
      </c>
      <c r="P1327" s="400" t="s">
        <v>195</v>
      </c>
      <c r="Q1327" s="400" t="s">
        <v>195</v>
      </c>
      <c r="R1327" s="400" t="s">
        <v>195</v>
      </c>
      <c r="S1327" s="388" t="s">
        <v>195</v>
      </c>
      <c r="T1327" s="388" t="s">
        <v>195</v>
      </c>
      <c r="U1327" s="388" t="s">
        <v>195</v>
      </c>
      <c r="V1327" s="388" t="s">
        <v>195</v>
      </c>
      <c r="W1327" s="388" t="s">
        <v>195</v>
      </c>
      <c r="X1327" s="388" t="s">
        <v>195</v>
      </c>
      <c r="Y1327" s="401" t="s">
        <v>195</v>
      </c>
      <c r="Z1327" s="388" t="s">
        <v>195</v>
      </c>
      <c r="AA1327" s="388" t="s">
        <v>195</v>
      </c>
      <c r="AB1327" s="388" t="s">
        <v>195</v>
      </c>
      <c r="AC1327" s="388" t="s">
        <v>195</v>
      </c>
      <c r="AD1327" s="388" t="s">
        <v>195</v>
      </c>
      <c r="AE1327" s="388" t="s">
        <v>195</v>
      </c>
      <c r="AF1327" s="388" t="s">
        <v>195</v>
      </c>
      <c r="AG1327" s="388" t="s">
        <v>195</v>
      </c>
      <c r="AH1327" s="388" t="s">
        <v>195</v>
      </c>
      <c r="AI1327" s="388" t="s">
        <v>195</v>
      </c>
    </row>
    <row r="1328" spans="1:35" ht="12.75" customHeight="1" x14ac:dyDescent="0.2">
      <c r="A1328" s="397" t="str">
        <f t="shared" si="20"/>
        <v>Ofsted Webpage</v>
      </c>
      <c r="B1328" s="388">
        <v>1270927</v>
      </c>
      <c r="C1328" s="388">
        <v>133220</v>
      </c>
      <c r="D1328" s="388">
        <v>10048326</v>
      </c>
      <c r="E1328" s="388" t="s">
        <v>5657</v>
      </c>
      <c r="F1328" s="388" t="s">
        <v>90</v>
      </c>
      <c r="G1328" s="388" t="s">
        <v>13</v>
      </c>
      <c r="H1328" s="388" t="s">
        <v>736</v>
      </c>
      <c r="I1328" s="388" t="s">
        <v>115</v>
      </c>
      <c r="J1328" s="388" t="s">
        <v>115</v>
      </c>
      <c r="K1328" s="400" t="s">
        <v>195</v>
      </c>
      <c r="L1328" s="388" t="s">
        <v>195</v>
      </c>
      <c r="M1328" s="403" t="s">
        <v>195</v>
      </c>
      <c r="N1328" s="388" t="s">
        <v>195</v>
      </c>
      <c r="O1328" s="388" t="s">
        <v>195</v>
      </c>
      <c r="P1328" s="400" t="s">
        <v>195</v>
      </c>
      <c r="Q1328" s="400" t="s">
        <v>195</v>
      </c>
      <c r="R1328" s="400" t="s">
        <v>195</v>
      </c>
      <c r="S1328" s="388" t="s">
        <v>195</v>
      </c>
      <c r="T1328" s="388" t="s">
        <v>195</v>
      </c>
      <c r="U1328" s="388" t="s">
        <v>195</v>
      </c>
      <c r="V1328" s="388" t="s">
        <v>195</v>
      </c>
      <c r="W1328" s="388" t="s">
        <v>195</v>
      </c>
      <c r="X1328" s="388" t="s">
        <v>195</v>
      </c>
      <c r="Y1328" s="401" t="s">
        <v>195</v>
      </c>
      <c r="Z1328" s="388" t="s">
        <v>195</v>
      </c>
      <c r="AA1328" s="388" t="s">
        <v>195</v>
      </c>
      <c r="AB1328" s="388" t="s">
        <v>195</v>
      </c>
      <c r="AC1328" s="388" t="s">
        <v>195</v>
      </c>
      <c r="AD1328" s="388" t="s">
        <v>195</v>
      </c>
      <c r="AE1328" s="388" t="s">
        <v>195</v>
      </c>
      <c r="AF1328" s="388" t="s">
        <v>195</v>
      </c>
      <c r="AG1328" s="388" t="s">
        <v>195</v>
      </c>
      <c r="AH1328" s="388" t="s">
        <v>195</v>
      </c>
      <c r="AI1328" s="388" t="s">
        <v>195</v>
      </c>
    </row>
    <row r="1329" spans="1:35" ht="12.75" customHeight="1" x14ac:dyDescent="0.2">
      <c r="A1329" s="397" t="str">
        <f t="shared" si="20"/>
        <v>Ofsted Webpage</v>
      </c>
      <c r="B1329" s="388">
        <v>1270928</v>
      </c>
      <c r="C1329" s="388">
        <v>138866</v>
      </c>
      <c r="D1329" s="388">
        <v>10049461</v>
      </c>
      <c r="E1329" s="388" t="s">
        <v>5658</v>
      </c>
      <c r="F1329" s="388" t="s">
        <v>90</v>
      </c>
      <c r="G1329" s="388" t="s">
        <v>13</v>
      </c>
      <c r="H1329" s="388" t="s">
        <v>207</v>
      </c>
      <c r="I1329" s="388" t="s">
        <v>186</v>
      </c>
      <c r="J1329" s="388" t="s">
        <v>93</v>
      </c>
      <c r="K1329" s="400" t="s">
        <v>195</v>
      </c>
      <c r="L1329" s="388" t="s">
        <v>195</v>
      </c>
      <c r="M1329" s="403" t="s">
        <v>195</v>
      </c>
      <c r="N1329" s="388" t="s">
        <v>195</v>
      </c>
      <c r="O1329" s="388" t="s">
        <v>195</v>
      </c>
      <c r="P1329" s="400" t="s">
        <v>195</v>
      </c>
      <c r="Q1329" s="400" t="s">
        <v>195</v>
      </c>
      <c r="R1329" s="400" t="s">
        <v>195</v>
      </c>
      <c r="S1329" s="388" t="s">
        <v>195</v>
      </c>
      <c r="T1329" s="388" t="s">
        <v>195</v>
      </c>
      <c r="U1329" s="388" t="s">
        <v>195</v>
      </c>
      <c r="V1329" s="388" t="s">
        <v>195</v>
      </c>
      <c r="W1329" s="388" t="s">
        <v>195</v>
      </c>
      <c r="X1329" s="388" t="s">
        <v>195</v>
      </c>
      <c r="Y1329" s="401" t="s">
        <v>195</v>
      </c>
      <c r="Z1329" s="388" t="s">
        <v>195</v>
      </c>
      <c r="AA1329" s="388" t="s">
        <v>195</v>
      </c>
      <c r="AB1329" s="388" t="s">
        <v>195</v>
      </c>
      <c r="AC1329" s="388" t="s">
        <v>195</v>
      </c>
      <c r="AD1329" s="388" t="s">
        <v>195</v>
      </c>
      <c r="AE1329" s="388" t="s">
        <v>195</v>
      </c>
      <c r="AF1329" s="388" t="s">
        <v>195</v>
      </c>
      <c r="AG1329" s="388" t="s">
        <v>195</v>
      </c>
      <c r="AH1329" s="388" t="s">
        <v>195</v>
      </c>
      <c r="AI1329" s="388" t="s">
        <v>195</v>
      </c>
    </row>
    <row r="1330" spans="1:35" ht="12.75" customHeight="1" x14ac:dyDescent="0.2">
      <c r="A1330" s="397" t="str">
        <f t="shared" si="20"/>
        <v>Ofsted Webpage</v>
      </c>
      <c r="B1330" s="388">
        <v>1270929</v>
      </c>
      <c r="C1330" s="388">
        <v>132748</v>
      </c>
      <c r="D1330" s="388">
        <v>10052437</v>
      </c>
      <c r="E1330" s="388" t="s">
        <v>4518</v>
      </c>
      <c r="F1330" s="388" t="s">
        <v>90</v>
      </c>
      <c r="G1330" s="388" t="s">
        <v>13</v>
      </c>
      <c r="H1330" s="388" t="s">
        <v>221</v>
      </c>
      <c r="I1330" s="388" t="s">
        <v>177</v>
      </c>
      <c r="J1330" s="388" t="s">
        <v>177</v>
      </c>
      <c r="K1330" s="400" t="s">
        <v>195</v>
      </c>
      <c r="L1330" s="388" t="s">
        <v>195</v>
      </c>
      <c r="M1330" s="403" t="s">
        <v>195</v>
      </c>
      <c r="N1330" s="388" t="s">
        <v>195</v>
      </c>
      <c r="O1330" s="388" t="s">
        <v>195</v>
      </c>
      <c r="P1330" s="400" t="s">
        <v>195</v>
      </c>
      <c r="Q1330" s="400" t="s">
        <v>195</v>
      </c>
      <c r="R1330" s="400" t="s">
        <v>195</v>
      </c>
      <c r="S1330" s="388" t="s">
        <v>195</v>
      </c>
      <c r="T1330" s="388" t="s">
        <v>195</v>
      </c>
      <c r="U1330" s="388" t="s">
        <v>195</v>
      </c>
      <c r="V1330" s="388" t="s">
        <v>195</v>
      </c>
      <c r="W1330" s="388" t="s">
        <v>195</v>
      </c>
      <c r="X1330" s="388" t="s">
        <v>195</v>
      </c>
      <c r="Y1330" s="401" t="s">
        <v>195</v>
      </c>
      <c r="Z1330" s="388" t="s">
        <v>195</v>
      </c>
      <c r="AA1330" s="388" t="s">
        <v>195</v>
      </c>
      <c r="AB1330" s="388" t="s">
        <v>195</v>
      </c>
      <c r="AC1330" s="388" t="s">
        <v>195</v>
      </c>
      <c r="AD1330" s="388" t="s">
        <v>195</v>
      </c>
      <c r="AE1330" s="388" t="s">
        <v>195</v>
      </c>
      <c r="AF1330" s="388" t="s">
        <v>195</v>
      </c>
      <c r="AG1330" s="388" t="s">
        <v>195</v>
      </c>
      <c r="AH1330" s="388" t="s">
        <v>195</v>
      </c>
      <c r="AI1330" s="388" t="s">
        <v>195</v>
      </c>
    </row>
    <row r="1331" spans="1:35" ht="12.75" customHeight="1" x14ac:dyDescent="0.2">
      <c r="A1331" s="397" t="str">
        <f t="shared" si="20"/>
        <v>Ofsted Webpage</v>
      </c>
      <c r="B1331" s="388">
        <v>1270930</v>
      </c>
      <c r="C1331" s="388">
        <v>133860</v>
      </c>
      <c r="D1331" s="388">
        <v>10052815</v>
      </c>
      <c r="E1331" s="388" t="s">
        <v>5659</v>
      </c>
      <c r="F1331" s="388" t="s">
        <v>90</v>
      </c>
      <c r="G1331" s="388" t="s">
        <v>13</v>
      </c>
      <c r="H1331" s="388" t="s">
        <v>563</v>
      </c>
      <c r="I1331" s="388" t="s">
        <v>115</v>
      </c>
      <c r="J1331" s="388" t="s">
        <v>115</v>
      </c>
      <c r="K1331" s="400" t="s">
        <v>195</v>
      </c>
      <c r="L1331" s="388" t="s">
        <v>195</v>
      </c>
      <c r="M1331" s="403" t="s">
        <v>195</v>
      </c>
      <c r="N1331" s="388" t="s">
        <v>195</v>
      </c>
      <c r="O1331" s="388" t="s">
        <v>195</v>
      </c>
      <c r="P1331" s="400" t="s">
        <v>195</v>
      </c>
      <c r="Q1331" s="400" t="s">
        <v>195</v>
      </c>
      <c r="R1331" s="400" t="s">
        <v>195</v>
      </c>
      <c r="S1331" s="388" t="s">
        <v>195</v>
      </c>
      <c r="T1331" s="388" t="s">
        <v>195</v>
      </c>
      <c r="U1331" s="388" t="s">
        <v>195</v>
      </c>
      <c r="V1331" s="388" t="s">
        <v>195</v>
      </c>
      <c r="W1331" s="388" t="s">
        <v>195</v>
      </c>
      <c r="X1331" s="388" t="s">
        <v>195</v>
      </c>
      <c r="Y1331" s="401" t="s">
        <v>195</v>
      </c>
      <c r="Z1331" s="388" t="s">
        <v>195</v>
      </c>
      <c r="AA1331" s="388" t="s">
        <v>195</v>
      </c>
      <c r="AB1331" s="388" t="s">
        <v>195</v>
      </c>
      <c r="AC1331" s="388" t="s">
        <v>195</v>
      </c>
      <c r="AD1331" s="388" t="s">
        <v>195</v>
      </c>
      <c r="AE1331" s="388" t="s">
        <v>195</v>
      </c>
      <c r="AF1331" s="388" t="s">
        <v>195</v>
      </c>
      <c r="AG1331" s="388" t="s">
        <v>195</v>
      </c>
      <c r="AH1331" s="388" t="s">
        <v>195</v>
      </c>
      <c r="AI1331" s="388" t="s">
        <v>195</v>
      </c>
    </row>
    <row r="1332" spans="1:35" ht="12.75" customHeight="1" x14ac:dyDescent="0.2">
      <c r="A1332" s="397" t="str">
        <f t="shared" si="20"/>
        <v>Ofsted Webpage</v>
      </c>
      <c r="B1332" s="388">
        <v>1270931</v>
      </c>
      <c r="C1332" s="388">
        <v>137972</v>
      </c>
      <c r="D1332" s="388">
        <v>10052892</v>
      </c>
      <c r="E1332" s="388" t="s">
        <v>5660</v>
      </c>
      <c r="F1332" s="388" t="s">
        <v>90</v>
      </c>
      <c r="G1332" s="388" t="s">
        <v>13</v>
      </c>
      <c r="H1332" s="388" t="s">
        <v>202</v>
      </c>
      <c r="I1332" s="388" t="s">
        <v>152</v>
      </c>
      <c r="J1332" s="388" t="s">
        <v>152</v>
      </c>
      <c r="K1332" s="400" t="s">
        <v>195</v>
      </c>
      <c r="L1332" s="388" t="s">
        <v>195</v>
      </c>
      <c r="M1332" s="403" t="s">
        <v>195</v>
      </c>
      <c r="N1332" s="388" t="s">
        <v>195</v>
      </c>
      <c r="O1332" s="388" t="s">
        <v>195</v>
      </c>
      <c r="P1332" s="400" t="s">
        <v>195</v>
      </c>
      <c r="Q1332" s="400" t="s">
        <v>195</v>
      </c>
      <c r="R1332" s="400" t="s">
        <v>195</v>
      </c>
      <c r="S1332" s="388" t="s">
        <v>195</v>
      </c>
      <c r="T1332" s="388" t="s">
        <v>195</v>
      </c>
      <c r="U1332" s="388" t="s">
        <v>195</v>
      </c>
      <c r="V1332" s="388" t="s">
        <v>195</v>
      </c>
      <c r="W1332" s="388" t="s">
        <v>195</v>
      </c>
      <c r="X1332" s="388" t="s">
        <v>195</v>
      </c>
      <c r="Y1332" s="401" t="s">
        <v>195</v>
      </c>
      <c r="Z1332" s="388" t="s">
        <v>195</v>
      </c>
      <c r="AA1332" s="388" t="s">
        <v>195</v>
      </c>
      <c r="AB1332" s="388" t="s">
        <v>195</v>
      </c>
      <c r="AC1332" s="388" t="s">
        <v>195</v>
      </c>
      <c r="AD1332" s="388" t="s">
        <v>195</v>
      </c>
      <c r="AE1332" s="388" t="s">
        <v>195</v>
      </c>
      <c r="AF1332" s="388" t="s">
        <v>195</v>
      </c>
      <c r="AG1332" s="388" t="s">
        <v>195</v>
      </c>
      <c r="AH1332" s="388" t="s">
        <v>195</v>
      </c>
      <c r="AI1332" s="388" t="s">
        <v>195</v>
      </c>
    </row>
    <row r="1333" spans="1:35" ht="12.75" customHeight="1" x14ac:dyDescent="0.2">
      <c r="A1333" s="397" t="str">
        <f t="shared" si="20"/>
        <v>Ofsted Webpage</v>
      </c>
      <c r="B1333" s="388">
        <v>1270932</v>
      </c>
      <c r="C1333" s="388">
        <v>138686</v>
      </c>
      <c r="D1333" s="388">
        <v>10053055</v>
      </c>
      <c r="E1333" s="388" t="s">
        <v>5661</v>
      </c>
      <c r="F1333" s="388" t="s">
        <v>90</v>
      </c>
      <c r="G1333" s="388" t="s">
        <v>13</v>
      </c>
      <c r="H1333" s="388" t="s">
        <v>1039</v>
      </c>
      <c r="I1333" s="388" t="s">
        <v>92</v>
      </c>
      <c r="J1333" s="388" t="s">
        <v>93</v>
      </c>
      <c r="K1333" s="400" t="s">
        <v>195</v>
      </c>
      <c r="L1333" s="388" t="s">
        <v>195</v>
      </c>
      <c r="M1333" s="403" t="s">
        <v>195</v>
      </c>
      <c r="N1333" s="388" t="s">
        <v>195</v>
      </c>
      <c r="O1333" s="388" t="s">
        <v>195</v>
      </c>
      <c r="P1333" s="400" t="s">
        <v>195</v>
      </c>
      <c r="Q1333" s="400" t="s">
        <v>195</v>
      </c>
      <c r="R1333" s="400" t="s">
        <v>195</v>
      </c>
      <c r="S1333" s="388" t="s">
        <v>195</v>
      </c>
      <c r="T1333" s="388" t="s">
        <v>195</v>
      </c>
      <c r="U1333" s="388" t="s">
        <v>195</v>
      </c>
      <c r="V1333" s="388" t="s">
        <v>195</v>
      </c>
      <c r="W1333" s="388" t="s">
        <v>195</v>
      </c>
      <c r="X1333" s="388" t="s">
        <v>195</v>
      </c>
      <c r="Y1333" s="401" t="s">
        <v>195</v>
      </c>
      <c r="Z1333" s="388" t="s">
        <v>195</v>
      </c>
      <c r="AA1333" s="388" t="s">
        <v>195</v>
      </c>
      <c r="AB1333" s="388" t="s">
        <v>195</v>
      </c>
      <c r="AC1333" s="388" t="s">
        <v>195</v>
      </c>
      <c r="AD1333" s="388" t="s">
        <v>195</v>
      </c>
      <c r="AE1333" s="388" t="s">
        <v>195</v>
      </c>
      <c r="AF1333" s="388" t="s">
        <v>195</v>
      </c>
      <c r="AG1333" s="388" t="s">
        <v>195</v>
      </c>
      <c r="AH1333" s="388" t="s">
        <v>195</v>
      </c>
      <c r="AI1333" s="388" t="s">
        <v>195</v>
      </c>
    </row>
    <row r="1334" spans="1:35" ht="12.75" customHeight="1" x14ac:dyDescent="0.2">
      <c r="A1334" s="397" t="str">
        <f t="shared" si="20"/>
        <v>Ofsted Webpage</v>
      </c>
      <c r="B1334" s="388">
        <v>1270933</v>
      </c>
      <c r="C1334" s="388">
        <v>134017</v>
      </c>
      <c r="D1334" s="388">
        <v>10054216</v>
      </c>
      <c r="E1334" s="388" t="s">
        <v>5662</v>
      </c>
      <c r="F1334" s="388" t="s">
        <v>90</v>
      </c>
      <c r="G1334" s="388" t="s">
        <v>13</v>
      </c>
      <c r="H1334" s="388" t="s">
        <v>1777</v>
      </c>
      <c r="I1334" s="388" t="s">
        <v>161</v>
      </c>
      <c r="J1334" s="388" t="s">
        <v>161</v>
      </c>
      <c r="K1334" s="400" t="s">
        <v>195</v>
      </c>
      <c r="L1334" s="388" t="s">
        <v>195</v>
      </c>
      <c r="M1334" s="403" t="s">
        <v>195</v>
      </c>
      <c r="N1334" s="388" t="s">
        <v>195</v>
      </c>
      <c r="O1334" s="388" t="s">
        <v>195</v>
      </c>
      <c r="P1334" s="400" t="s">
        <v>195</v>
      </c>
      <c r="Q1334" s="400" t="s">
        <v>195</v>
      </c>
      <c r="R1334" s="400" t="s">
        <v>195</v>
      </c>
      <c r="S1334" s="388" t="s">
        <v>195</v>
      </c>
      <c r="T1334" s="388" t="s">
        <v>195</v>
      </c>
      <c r="U1334" s="388" t="s">
        <v>195</v>
      </c>
      <c r="V1334" s="388" t="s">
        <v>195</v>
      </c>
      <c r="W1334" s="388" t="s">
        <v>195</v>
      </c>
      <c r="X1334" s="388" t="s">
        <v>195</v>
      </c>
      <c r="Y1334" s="401" t="s">
        <v>195</v>
      </c>
      <c r="Z1334" s="388" t="s">
        <v>195</v>
      </c>
      <c r="AA1334" s="388" t="s">
        <v>195</v>
      </c>
      <c r="AB1334" s="388" t="s">
        <v>195</v>
      </c>
      <c r="AC1334" s="388" t="s">
        <v>195</v>
      </c>
      <c r="AD1334" s="388" t="s">
        <v>195</v>
      </c>
      <c r="AE1334" s="388" t="s">
        <v>195</v>
      </c>
      <c r="AF1334" s="388" t="s">
        <v>195</v>
      </c>
      <c r="AG1334" s="388" t="s">
        <v>195</v>
      </c>
      <c r="AH1334" s="388" t="s">
        <v>195</v>
      </c>
      <c r="AI1334" s="388" t="s">
        <v>195</v>
      </c>
    </row>
    <row r="1335" spans="1:35" ht="12.75" customHeight="1" x14ac:dyDescent="0.2">
      <c r="A1335" s="397" t="str">
        <f t="shared" si="20"/>
        <v>Ofsted Webpage</v>
      </c>
      <c r="B1335" s="388">
        <v>1270934</v>
      </c>
      <c r="C1335" s="388">
        <v>133683</v>
      </c>
      <c r="D1335" s="388">
        <v>10054692</v>
      </c>
      <c r="E1335" s="388" t="s">
        <v>5663</v>
      </c>
      <c r="F1335" s="388" t="s">
        <v>90</v>
      </c>
      <c r="G1335" s="388" t="s">
        <v>13</v>
      </c>
      <c r="H1335" s="388" t="s">
        <v>135</v>
      </c>
      <c r="I1335" s="388" t="s">
        <v>115</v>
      </c>
      <c r="J1335" s="388" t="s">
        <v>115</v>
      </c>
      <c r="K1335" s="400" t="s">
        <v>195</v>
      </c>
      <c r="L1335" s="388" t="s">
        <v>195</v>
      </c>
      <c r="M1335" s="403" t="s">
        <v>195</v>
      </c>
      <c r="N1335" s="388" t="s">
        <v>195</v>
      </c>
      <c r="O1335" s="388" t="s">
        <v>195</v>
      </c>
      <c r="P1335" s="400" t="s">
        <v>195</v>
      </c>
      <c r="Q1335" s="400" t="s">
        <v>195</v>
      </c>
      <c r="R1335" s="400" t="s">
        <v>195</v>
      </c>
      <c r="S1335" s="388" t="s">
        <v>195</v>
      </c>
      <c r="T1335" s="388" t="s">
        <v>195</v>
      </c>
      <c r="U1335" s="388" t="s">
        <v>195</v>
      </c>
      <c r="V1335" s="388" t="s">
        <v>195</v>
      </c>
      <c r="W1335" s="388" t="s">
        <v>195</v>
      </c>
      <c r="X1335" s="388" t="s">
        <v>195</v>
      </c>
      <c r="Y1335" s="401" t="s">
        <v>195</v>
      </c>
      <c r="Z1335" s="388" t="s">
        <v>195</v>
      </c>
      <c r="AA1335" s="388" t="s">
        <v>195</v>
      </c>
      <c r="AB1335" s="388" t="s">
        <v>195</v>
      </c>
      <c r="AC1335" s="388" t="s">
        <v>195</v>
      </c>
      <c r="AD1335" s="388" t="s">
        <v>195</v>
      </c>
      <c r="AE1335" s="388" t="s">
        <v>195</v>
      </c>
      <c r="AF1335" s="388" t="s">
        <v>195</v>
      </c>
      <c r="AG1335" s="388" t="s">
        <v>195</v>
      </c>
      <c r="AH1335" s="388" t="s">
        <v>195</v>
      </c>
      <c r="AI1335" s="388" t="s">
        <v>195</v>
      </c>
    </row>
    <row r="1336" spans="1:35" ht="12.75" customHeight="1" x14ac:dyDescent="0.2">
      <c r="A1336" s="397" t="str">
        <f t="shared" si="20"/>
        <v>Ofsted Webpage</v>
      </c>
      <c r="B1336" s="388">
        <v>1270935</v>
      </c>
      <c r="C1336" s="388">
        <v>139927</v>
      </c>
      <c r="D1336" s="388">
        <v>10054898</v>
      </c>
      <c r="E1336" s="388" t="s">
        <v>5664</v>
      </c>
      <c r="F1336" s="388" t="s">
        <v>90</v>
      </c>
      <c r="G1336" s="388" t="s">
        <v>13</v>
      </c>
      <c r="H1336" s="388" t="s">
        <v>160</v>
      </c>
      <c r="I1336" s="388" t="s">
        <v>161</v>
      </c>
      <c r="J1336" s="388" t="s">
        <v>161</v>
      </c>
      <c r="K1336" s="400" t="s">
        <v>195</v>
      </c>
      <c r="L1336" s="388" t="s">
        <v>195</v>
      </c>
      <c r="M1336" s="403" t="s">
        <v>195</v>
      </c>
      <c r="N1336" s="388" t="s">
        <v>195</v>
      </c>
      <c r="O1336" s="388" t="s">
        <v>195</v>
      </c>
      <c r="P1336" s="400" t="s">
        <v>195</v>
      </c>
      <c r="Q1336" s="400" t="s">
        <v>195</v>
      </c>
      <c r="R1336" s="400" t="s">
        <v>195</v>
      </c>
      <c r="S1336" s="388" t="s">
        <v>195</v>
      </c>
      <c r="T1336" s="388" t="s">
        <v>195</v>
      </c>
      <c r="U1336" s="388" t="s">
        <v>195</v>
      </c>
      <c r="V1336" s="388" t="s">
        <v>195</v>
      </c>
      <c r="W1336" s="388" t="s">
        <v>195</v>
      </c>
      <c r="X1336" s="388" t="s">
        <v>195</v>
      </c>
      <c r="Y1336" s="401" t="s">
        <v>195</v>
      </c>
      <c r="Z1336" s="388" t="s">
        <v>195</v>
      </c>
      <c r="AA1336" s="388" t="s">
        <v>195</v>
      </c>
      <c r="AB1336" s="388" t="s">
        <v>195</v>
      </c>
      <c r="AC1336" s="388" t="s">
        <v>195</v>
      </c>
      <c r="AD1336" s="388" t="s">
        <v>195</v>
      </c>
      <c r="AE1336" s="388" t="s">
        <v>195</v>
      </c>
      <c r="AF1336" s="388" t="s">
        <v>195</v>
      </c>
      <c r="AG1336" s="388" t="s">
        <v>195</v>
      </c>
      <c r="AH1336" s="388" t="s">
        <v>195</v>
      </c>
      <c r="AI1336" s="388" t="s">
        <v>195</v>
      </c>
    </row>
    <row r="1337" spans="1:35" ht="12.75" customHeight="1" x14ac:dyDescent="0.2">
      <c r="A1337" s="397" t="str">
        <f t="shared" si="20"/>
        <v>Ofsted Webpage</v>
      </c>
      <c r="B1337" s="388">
        <v>1270936</v>
      </c>
      <c r="C1337" s="388">
        <v>138671</v>
      </c>
      <c r="D1337" s="388">
        <v>10056694</v>
      </c>
      <c r="E1337" s="388" t="s">
        <v>5665</v>
      </c>
      <c r="F1337" s="388" t="s">
        <v>90</v>
      </c>
      <c r="G1337" s="388" t="s">
        <v>13</v>
      </c>
      <c r="H1337" s="388" t="s">
        <v>151</v>
      </c>
      <c r="I1337" s="388" t="s">
        <v>152</v>
      </c>
      <c r="J1337" s="388" t="s">
        <v>152</v>
      </c>
      <c r="K1337" s="400" t="s">
        <v>195</v>
      </c>
      <c r="L1337" s="388" t="s">
        <v>195</v>
      </c>
      <c r="M1337" s="403" t="s">
        <v>195</v>
      </c>
      <c r="N1337" s="388" t="s">
        <v>195</v>
      </c>
      <c r="O1337" s="388" t="s">
        <v>195</v>
      </c>
      <c r="P1337" s="400" t="s">
        <v>195</v>
      </c>
      <c r="Q1337" s="400" t="s">
        <v>195</v>
      </c>
      <c r="R1337" s="400" t="s">
        <v>195</v>
      </c>
      <c r="S1337" s="388" t="s">
        <v>195</v>
      </c>
      <c r="T1337" s="388" t="s">
        <v>195</v>
      </c>
      <c r="U1337" s="388" t="s">
        <v>195</v>
      </c>
      <c r="V1337" s="388" t="s">
        <v>195</v>
      </c>
      <c r="W1337" s="388" t="s">
        <v>195</v>
      </c>
      <c r="X1337" s="388" t="s">
        <v>195</v>
      </c>
      <c r="Y1337" s="401" t="s">
        <v>195</v>
      </c>
      <c r="Z1337" s="388" t="s">
        <v>195</v>
      </c>
      <c r="AA1337" s="388" t="s">
        <v>195</v>
      </c>
      <c r="AB1337" s="388" t="s">
        <v>195</v>
      </c>
      <c r="AC1337" s="388" t="s">
        <v>195</v>
      </c>
      <c r="AD1337" s="388" t="s">
        <v>195</v>
      </c>
      <c r="AE1337" s="388" t="s">
        <v>195</v>
      </c>
      <c r="AF1337" s="388" t="s">
        <v>195</v>
      </c>
      <c r="AG1337" s="388" t="s">
        <v>195</v>
      </c>
      <c r="AH1337" s="388" t="s">
        <v>195</v>
      </c>
      <c r="AI1337" s="388" t="s">
        <v>195</v>
      </c>
    </row>
    <row r="1338" spans="1:35" ht="12.75" customHeight="1" x14ac:dyDescent="0.2">
      <c r="A1338" s="397" t="str">
        <f t="shared" si="20"/>
        <v>Ofsted Webpage</v>
      </c>
      <c r="B1338" s="388">
        <v>1271308</v>
      </c>
      <c r="C1338" s="388">
        <v>138970</v>
      </c>
      <c r="D1338" s="388">
        <v>10032256</v>
      </c>
      <c r="E1338" s="388" t="s">
        <v>5666</v>
      </c>
      <c r="F1338" s="388" t="s">
        <v>90</v>
      </c>
      <c r="G1338" s="388" t="s">
        <v>13</v>
      </c>
      <c r="H1338" s="388" t="s">
        <v>744</v>
      </c>
      <c r="I1338" s="388" t="s">
        <v>115</v>
      </c>
      <c r="J1338" s="388" t="s">
        <v>115</v>
      </c>
      <c r="K1338" s="400" t="s">
        <v>195</v>
      </c>
      <c r="L1338" s="388" t="s">
        <v>195</v>
      </c>
      <c r="M1338" s="403" t="s">
        <v>195</v>
      </c>
      <c r="N1338" s="388" t="s">
        <v>195</v>
      </c>
      <c r="O1338" s="388" t="s">
        <v>195</v>
      </c>
      <c r="P1338" s="400" t="s">
        <v>195</v>
      </c>
      <c r="Q1338" s="400" t="s">
        <v>195</v>
      </c>
      <c r="R1338" s="400" t="s">
        <v>195</v>
      </c>
      <c r="S1338" s="388" t="s">
        <v>195</v>
      </c>
      <c r="T1338" s="388" t="s">
        <v>195</v>
      </c>
      <c r="U1338" s="388" t="s">
        <v>195</v>
      </c>
      <c r="V1338" s="388" t="s">
        <v>195</v>
      </c>
      <c r="W1338" s="388" t="s">
        <v>195</v>
      </c>
      <c r="X1338" s="388" t="s">
        <v>195</v>
      </c>
      <c r="Y1338" s="401" t="s">
        <v>195</v>
      </c>
      <c r="Z1338" s="388" t="s">
        <v>195</v>
      </c>
      <c r="AA1338" s="388" t="s">
        <v>195</v>
      </c>
      <c r="AB1338" s="388" t="s">
        <v>195</v>
      </c>
      <c r="AC1338" s="388" t="s">
        <v>195</v>
      </c>
      <c r="AD1338" s="388" t="s">
        <v>195</v>
      </c>
      <c r="AE1338" s="388" t="s">
        <v>195</v>
      </c>
      <c r="AF1338" s="388" t="s">
        <v>195</v>
      </c>
      <c r="AG1338" s="388" t="s">
        <v>195</v>
      </c>
      <c r="AH1338" s="388" t="s">
        <v>195</v>
      </c>
      <c r="AI1338" s="388" t="s">
        <v>195</v>
      </c>
    </row>
    <row r="1339" spans="1:35" ht="12.75" customHeight="1" x14ac:dyDescent="0.2">
      <c r="A1339" s="397" t="str">
        <f t="shared" si="20"/>
        <v>Ofsted Webpage</v>
      </c>
      <c r="B1339" s="388">
        <v>1271310</v>
      </c>
      <c r="C1339" s="388">
        <v>130268</v>
      </c>
      <c r="D1339" s="388">
        <v>10035469</v>
      </c>
      <c r="E1339" s="388" t="s">
        <v>5667</v>
      </c>
      <c r="F1339" s="388" t="s">
        <v>90</v>
      </c>
      <c r="G1339" s="388" t="s">
        <v>13</v>
      </c>
      <c r="H1339" s="388" t="s">
        <v>5668</v>
      </c>
      <c r="I1339" s="388" t="s">
        <v>1143</v>
      </c>
      <c r="J1339" s="388" t="s">
        <v>115</v>
      </c>
      <c r="K1339" s="400" t="s">
        <v>195</v>
      </c>
      <c r="L1339" s="388" t="s">
        <v>195</v>
      </c>
      <c r="M1339" s="403" t="s">
        <v>195</v>
      </c>
      <c r="N1339" s="388" t="s">
        <v>195</v>
      </c>
      <c r="O1339" s="388" t="s">
        <v>195</v>
      </c>
      <c r="P1339" s="400" t="s">
        <v>195</v>
      </c>
      <c r="Q1339" s="400" t="s">
        <v>195</v>
      </c>
      <c r="R1339" s="400" t="s">
        <v>195</v>
      </c>
      <c r="S1339" s="388" t="s">
        <v>195</v>
      </c>
      <c r="T1339" s="388" t="s">
        <v>195</v>
      </c>
      <c r="U1339" s="388" t="s">
        <v>195</v>
      </c>
      <c r="V1339" s="388" t="s">
        <v>195</v>
      </c>
      <c r="W1339" s="388" t="s">
        <v>195</v>
      </c>
      <c r="X1339" s="388" t="s">
        <v>195</v>
      </c>
      <c r="Y1339" s="401" t="s">
        <v>195</v>
      </c>
      <c r="Z1339" s="388" t="s">
        <v>195</v>
      </c>
      <c r="AA1339" s="388" t="s">
        <v>195</v>
      </c>
      <c r="AB1339" s="388" t="s">
        <v>195</v>
      </c>
      <c r="AC1339" s="388" t="s">
        <v>195</v>
      </c>
      <c r="AD1339" s="388" t="s">
        <v>195</v>
      </c>
      <c r="AE1339" s="388" t="s">
        <v>195</v>
      </c>
      <c r="AF1339" s="388" t="s">
        <v>195</v>
      </c>
      <c r="AG1339" s="388" t="s">
        <v>195</v>
      </c>
      <c r="AH1339" s="388" t="s">
        <v>195</v>
      </c>
      <c r="AI1339" s="388" t="s">
        <v>195</v>
      </c>
    </row>
    <row r="1340" spans="1:35" ht="12.75" customHeight="1" x14ac:dyDescent="0.2">
      <c r="A1340" s="397" t="str">
        <f t="shared" si="20"/>
        <v>Ofsted Webpage</v>
      </c>
      <c r="B1340" s="388">
        <v>1272201</v>
      </c>
      <c r="C1340" s="388">
        <v>114945</v>
      </c>
      <c r="D1340" s="388">
        <v>10001640</v>
      </c>
      <c r="E1340" s="388" t="s">
        <v>5669</v>
      </c>
      <c r="F1340" s="388" t="s">
        <v>90</v>
      </c>
      <c r="G1340" s="388" t="s">
        <v>13</v>
      </c>
      <c r="H1340" s="388" t="s">
        <v>494</v>
      </c>
      <c r="I1340" s="388" t="s">
        <v>131</v>
      </c>
      <c r="J1340" s="388" t="s">
        <v>131</v>
      </c>
      <c r="K1340" s="400" t="s">
        <v>195</v>
      </c>
      <c r="L1340" s="388" t="s">
        <v>195</v>
      </c>
      <c r="M1340" s="403" t="s">
        <v>195</v>
      </c>
      <c r="N1340" s="388" t="s">
        <v>195</v>
      </c>
      <c r="O1340" s="388" t="s">
        <v>195</v>
      </c>
      <c r="P1340" s="400" t="s">
        <v>195</v>
      </c>
      <c r="Q1340" s="400" t="s">
        <v>195</v>
      </c>
      <c r="R1340" s="400" t="s">
        <v>195</v>
      </c>
      <c r="S1340" s="388" t="s">
        <v>195</v>
      </c>
      <c r="T1340" s="388" t="s">
        <v>195</v>
      </c>
      <c r="U1340" s="388" t="s">
        <v>195</v>
      </c>
      <c r="V1340" s="388" t="s">
        <v>195</v>
      </c>
      <c r="W1340" s="388" t="s">
        <v>195</v>
      </c>
      <c r="X1340" s="388" t="s">
        <v>195</v>
      </c>
      <c r="Y1340" s="401" t="s">
        <v>195</v>
      </c>
      <c r="Z1340" s="388" t="s">
        <v>195</v>
      </c>
      <c r="AA1340" s="388" t="s">
        <v>195</v>
      </c>
      <c r="AB1340" s="388" t="s">
        <v>195</v>
      </c>
      <c r="AC1340" s="388" t="s">
        <v>195</v>
      </c>
      <c r="AD1340" s="388" t="s">
        <v>195</v>
      </c>
      <c r="AE1340" s="388" t="s">
        <v>195</v>
      </c>
      <c r="AF1340" s="388" t="s">
        <v>195</v>
      </c>
      <c r="AG1340" s="388" t="s">
        <v>195</v>
      </c>
      <c r="AH1340" s="388" t="s">
        <v>195</v>
      </c>
      <c r="AI1340" s="388" t="s">
        <v>195</v>
      </c>
    </row>
    <row r="1341" spans="1:35" ht="12.75" customHeight="1" x14ac:dyDescent="0.2">
      <c r="A1341" s="397" t="str">
        <f t="shared" si="20"/>
        <v>Ofsted Webpage</v>
      </c>
      <c r="B1341" s="388">
        <v>1273215</v>
      </c>
      <c r="C1341" s="388">
        <v>138717</v>
      </c>
      <c r="D1341" s="388">
        <v>10049732</v>
      </c>
      <c r="E1341" s="388" t="s">
        <v>4526</v>
      </c>
      <c r="F1341" s="388" t="s">
        <v>90</v>
      </c>
      <c r="G1341" s="388" t="s">
        <v>13</v>
      </c>
      <c r="H1341" s="388" t="s">
        <v>335</v>
      </c>
      <c r="I1341" s="388" t="s">
        <v>131</v>
      </c>
      <c r="J1341" s="388" t="s">
        <v>131</v>
      </c>
      <c r="K1341" s="400" t="s">
        <v>195</v>
      </c>
      <c r="L1341" s="388" t="s">
        <v>195</v>
      </c>
      <c r="M1341" s="403" t="s">
        <v>195</v>
      </c>
      <c r="N1341" s="388" t="s">
        <v>195</v>
      </c>
      <c r="O1341" s="388" t="s">
        <v>195</v>
      </c>
      <c r="P1341" s="400" t="s">
        <v>195</v>
      </c>
      <c r="Q1341" s="400" t="s">
        <v>195</v>
      </c>
      <c r="R1341" s="400" t="s">
        <v>195</v>
      </c>
      <c r="S1341" s="388" t="s">
        <v>195</v>
      </c>
      <c r="T1341" s="388" t="s">
        <v>195</v>
      </c>
      <c r="U1341" s="388" t="s">
        <v>195</v>
      </c>
      <c r="V1341" s="388" t="s">
        <v>195</v>
      </c>
      <c r="W1341" s="388" t="s">
        <v>195</v>
      </c>
      <c r="X1341" s="388" t="s">
        <v>195</v>
      </c>
      <c r="Y1341" s="401" t="s">
        <v>195</v>
      </c>
      <c r="Z1341" s="388" t="s">
        <v>195</v>
      </c>
      <c r="AA1341" s="388" t="s">
        <v>195</v>
      </c>
      <c r="AB1341" s="388" t="s">
        <v>195</v>
      </c>
      <c r="AC1341" s="388" t="s">
        <v>195</v>
      </c>
      <c r="AD1341" s="388" t="s">
        <v>195</v>
      </c>
      <c r="AE1341" s="388" t="s">
        <v>195</v>
      </c>
      <c r="AF1341" s="388" t="s">
        <v>195</v>
      </c>
      <c r="AG1341" s="388" t="s">
        <v>195</v>
      </c>
      <c r="AH1341" s="388" t="s">
        <v>195</v>
      </c>
      <c r="AI1341" s="388" t="s">
        <v>195</v>
      </c>
    </row>
    <row r="1342" spans="1:35" ht="12.75" customHeight="1" x14ac:dyDescent="0.2">
      <c r="A1342" s="397" t="str">
        <f t="shared" si="20"/>
        <v>Ofsted Webpage</v>
      </c>
      <c r="B1342" s="388">
        <v>1274676</v>
      </c>
      <c r="C1342" s="388">
        <v>132249</v>
      </c>
      <c r="D1342" s="388">
        <v>10047111</v>
      </c>
      <c r="E1342" s="388" t="s">
        <v>4591</v>
      </c>
      <c r="F1342" s="388" t="s">
        <v>90</v>
      </c>
      <c r="G1342" s="388" t="s">
        <v>13</v>
      </c>
      <c r="H1342" s="388" t="s">
        <v>563</v>
      </c>
      <c r="I1342" s="388" t="s">
        <v>115</v>
      </c>
      <c r="J1342" s="388" t="s">
        <v>115</v>
      </c>
      <c r="K1342" s="400" t="s">
        <v>195</v>
      </c>
      <c r="L1342" s="388" t="s">
        <v>195</v>
      </c>
      <c r="M1342" s="403" t="s">
        <v>195</v>
      </c>
      <c r="N1342" s="388" t="s">
        <v>195</v>
      </c>
      <c r="O1342" s="388" t="s">
        <v>195</v>
      </c>
      <c r="P1342" s="400" t="s">
        <v>195</v>
      </c>
      <c r="Q1342" s="400" t="s">
        <v>195</v>
      </c>
      <c r="R1342" s="400" t="s">
        <v>195</v>
      </c>
      <c r="S1342" s="388" t="s">
        <v>195</v>
      </c>
      <c r="T1342" s="388" t="s">
        <v>195</v>
      </c>
      <c r="U1342" s="388" t="s">
        <v>195</v>
      </c>
      <c r="V1342" s="388" t="s">
        <v>195</v>
      </c>
      <c r="W1342" s="388" t="s">
        <v>195</v>
      </c>
      <c r="X1342" s="388" t="s">
        <v>195</v>
      </c>
      <c r="Y1342" s="401" t="s">
        <v>195</v>
      </c>
      <c r="Z1342" s="388" t="s">
        <v>195</v>
      </c>
      <c r="AA1342" s="388" t="s">
        <v>195</v>
      </c>
      <c r="AB1342" s="388" t="s">
        <v>195</v>
      </c>
      <c r="AC1342" s="388" t="s">
        <v>195</v>
      </c>
      <c r="AD1342" s="388" t="s">
        <v>195</v>
      </c>
      <c r="AE1342" s="388" t="s">
        <v>195</v>
      </c>
      <c r="AF1342" s="388" t="s">
        <v>195</v>
      </c>
      <c r="AG1342" s="388" t="s">
        <v>195</v>
      </c>
      <c r="AH1342" s="388" t="s">
        <v>195</v>
      </c>
      <c r="AI1342" s="388" t="s">
        <v>195</v>
      </c>
    </row>
    <row r="1343" spans="1:35" ht="12.75" customHeight="1" x14ac:dyDescent="0.2">
      <c r="A1343" s="397" t="str">
        <f t="shared" si="20"/>
        <v>Ofsted Webpage</v>
      </c>
      <c r="B1343" s="388">
        <v>1276252</v>
      </c>
      <c r="C1343" s="388">
        <v>121312</v>
      </c>
      <c r="D1343" s="388">
        <v>10031971</v>
      </c>
      <c r="E1343" s="388" t="s">
        <v>5674</v>
      </c>
      <c r="F1343" s="388" t="s">
        <v>90</v>
      </c>
      <c r="G1343" s="388" t="s">
        <v>13</v>
      </c>
      <c r="H1343" s="388" t="s">
        <v>457</v>
      </c>
      <c r="I1343" s="388" t="s">
        <v>115</v>
      </c>
      <c r="J1343" s="388" t="s">
        <v>115</v>
      </c>
      <c r="K1343" s="400" t="s">
        <v>195</v>
      </c>
      <c r="L1343" s="388" t="s">
        <v>195</v>
      </c>
      <c r="M1343" s="403" t="s">
        <v>195</v>
      </c>
      <c r="N1343" s="388" t="s">
        <v>195</v>
      </c>
      <c r="O1343" s="388" t="s">
        <v>195</v>
      </c>
      <c r="P1343" s="400" t="s">
        <v>195</v>
      </c>
      <c r="Q1343" s="400" t="s">
        <v>195</v>
      </c>
      <c r="R1343" s="400" t="s">
        <v>195</v>
      </c>
      <c r="S1343" s="388" t="s">
        <v>195</v>
      </c>
      <c r="T1343" s="388" t="s">
        <v>195</v>
      </c>
      <c r="U1343" s="388" t="s">
        <v>195</v>
      </c>
      <c r="V1343" s="388" t="s">
        <v>195</v>
      </c>
      <c r="W1343" s="388" t="s">
        <v>195</v>
      </c>
      <c r="X1343" s="388" t="s">
        <v>195</v>
      </c>
      <c r="Y1343" s="401" t="s">
        <v>195</v>
      </c>
      <c r="Z1343" s="388" t="s">
        <v>195</v>
      </c>
      <c r="AA1343" s="388" t="s">
        <v>195</v>
      </c>
      <c r="AB1343" s="388" t="s">
        <v>195</v>
      </c>
      <c r="AC1343" s="388" t="s">
        <v>195</v>
      </c>
      <c r="AD1343" s="388" t="s">
        <v>195</v>
      </c>
      <c r="AE1343" s="388" t="s">
        <v>195</v>
      </c>
      <c r="AF1343" s="388" t="s">
        <v>195</v>
      </c>
      <c r="AG1343" s="388" t="s">
        <v>195</v>
      </c>
      <c r="AH1343" s="388" t="s">
        <v>195</v>
      </c>
      <c r="AI1343" s="388" t="s">
        <v>195</v>
      </c>
    </row>
    <row r="1344" spans="1:35" ht="12.75" customHeight="1" x14ac:dyDescent="0.2">
      <c r="A1344" s="397" t="str">
        <f t="shared" si="20"/>
        <v>Ofsted Webpage</v>
      </c>
      <c r="B1344" s="388">
        <v>1276254</v>
      </c>
      <c r="C1344" s="388">
        <v>121375</v>
      </c>
      <c r="D1344" s="388">
        <v>10032896</v>
      </c>
      <c r="E1344" s="388" t="s">
        <v>4494</v>
      </c>
      <c r="F1344" s="388" t="s">
        <v>90</v>
      </c>
      <c r="G1344" s="388" t="s">
        <v>13</v>
      </c>
      <c r="H1344" s="388" t="s">
        <v>374</v>
      </c>
      <c r="I1344" s="388" t="s">
        <v>177</v>
      </c>
      <c r="J1344" s="388" t="s">
        <v>177</v>
      </c>
      <c r="K1344" s="400" t="s">
        <v>195</v>
      </c>
      <c r="L1344" s="388" t="s">
        <v>195</v>
      </c>
      <c r="M1344" s="403" t="s">
        <v>195</v>
      </c>
      <c r="N1344" s="388" t="s">
        <v>195</v>
      </c>
      <c r="O1344" s="388" t="s">
        <v>195</v>
      </c>
      <c r="P1344" s="400" t="s">
        <v>195</v>
      </c>
      <c r="Q1344" s="400" t="s">
        <v>195</v>
      </c>
      <c r="R1344" s="400" t="s">
        <v>195</v>
      </c>
      <c r="S1344" s="388" t="s">
        <v>195</v>
      </c>
      <c r="T1344" s="388" t="s">
        <v>195</v>
      </c>
      <c r="U1344" s="388" t="s">
        <v>195</v>
      </c>
      <c r="V1344" s="388" t="s">
        <v>195</v>
      </c>
      <c r="W1344" s="388" t="s">
        <v>195</v>
      </c>
      <c r="X1344" s="388" t="s">
        <v>195</v>
      </c>
      <c r="Y1344" s="401" t="s">
        <v>195</v>
      </c>
      <c r="Z1344" s="388" t="s">
        <v>195</v>
      </c>
      <c r="AA1344" s="388" t="s">
        <v>195</v>
      </c>
      <c r="AB1344" s="388" t="s">
        <v>195</v>
      </c>
      <c r="AC1344" s="388" t="s">
        <v>195</v>
      </c>
      <c r="AD1344" s="388" t="s">
        <v>195</v>
      </c>
      <c r="AE1344" s="388" t="s">
        <v>195</v>
      </c>
      <c r="AF1344" s="388" t="s">
        <v>195</v>
      </c>
      <c r="AG1344" s="388" t="s">
        <v>195</v>
      </c>
      <c r="AH1344" s="388" t="s">
        <v>195</v>
      </c>
      <c r="AI1344" s="388" t="s">
        <v>195</v>
      </c>
    </row>
    <row r="1345" spans="1:35" ht="12.75" customHeight="1" x14ac:dyDescent="0.2">
      <c r="A1345" s="397" t="str">
        <f t="shared" si="20"/>
        <v>Ofsted Webpage</v>
      </c>
      <c r="B1345" s="388">
        <v>1276256</v>
      </c>
      <c r="C1345" s="388">
        <v>121651</v>
      </c>
      <c r="D1345" s="388">
        <v>10034368</v>
      </c>
      <c r="E1345" s="388" t="s">
        <v>5675</v>
      </c>
      <c r="F1345" s="388" t="s">
        <v>170</v>
      </c>
      <c r="G1345" s="388" t="s">
        <v>13</v>
      </c>
      <c r="H1345" s="388" t="s">
        <v>192</v>
      </c>
      <c r="I1345" s="388" t="s">
        <v>131</v>
      </c>
      <c r="J1345" s="388" t="s">
        <v>131</v>
      </c>
      <c r="K1345" s="400" t="s">
        <v>195</v>
      </c>
      <c r="L1345" s="388" t="s">
        <v>195</v>
      </c>
      <c r="M1345" s="403" t="s">
        <v>195</v>
      </c>
      <c r="N1345" s="388" t="s">
        <v>195</v>
      </c>
      <c r="O1345" s="388" t="s">
        <v>195</v>
      </c>
      <c r="P1345" s="400" t="s">
        <v>195</v>
      </c>
      <c r="Q1345" s="400" t="s">
        <v>195</v>
      </c>
      <c r="R1345" s="400" t="s">
        <v>195</v>
      </c>
      <c r="S1345" s="388" t="s">
        <v>195</v>
      </c>
      <c r="T1345" s="388" t="s">
        <v>195</v>
      </c>
      <c r="U1345" s="388" t="s">
        <v>195</v>
      </c>
      <c r="V1345" s="388" t="s">
        <v>195</v>
      </c>
      <c r="W1345" s="388" t="s">
        <v>195</v>
      </c>
      <c r="X1345" s="388" t="s">
        <v>195</v>
      </c>
      <c r="Y1345" s="401" t="s">
        <v>195</v>
      </c>
      <c r="Z1345" s="388" t="s">
        <v>195</v>
      </c>
      <c r="AA1345" s="388" t="s">
        <v>195</v>
      </c>
      <c r="AB1345" s="388" t="s">
        <v>195</v>
      </c>
      <c r="AC1345" s="388" t="s">
        <v>195</v>
      </c>
      <c r="AD1345" s="388" t="s">
        <v>195</v>
      </c>
      <c r="AE1345" s="388" t="s">
        <v>195</v>
      </c>
      <c r="AF1345" s="388" t="s">
        <v>195</v>
      </c>
      <c r="AG1345" s="388" t="s">
        <v>195</v>
      </c>
      <c r="AH1345" s="388" t="s">
        <v>195</v>
      </c>
      <c r="AI1345" s="388" t="s">
        <v>195</v>
      </c>
    </row>
    <row r="1346" spans="1:35" ht="12.75" customHeight="1" x14ac:dyDescent="0.2">
      <c r="A1346" s="397" t="str">
        <f t="shared" si="20"/>
        <v>Ofsted Webpage</v>
      </c>
      <c r="B1346" s="388">
        <v>1276257</v>
      </c>
      <c r="C1346" s="388">
        <v>121818</v>
      </c>
      <c r="D1346" s="388">
        <v>10034387</v>
      </c>
      <c r="E1346" s="388" t="s">
        <v>4552</v>
      </c>
      <c r="F1346" s="388" t="s">
        <v>90</v>
      </c>
      <c r="G1346" s="388" t="s">
        <v>13</v>
      </c>
      <c r="H1346" s="388" t="s">
        <v>108</v>
      </c>
      <c r="I1346" s="388" t="s">
        <v>102</v>
      </c>
      <c r="J1346" s="388" t="s">
        <v>102</v>
      </c>
      <c r="K1346" s="400" t="s">
        <v>195</v>
      </c>
      <c r="L1346" s="388" t="s">
        <v>195</v>
      </c>
      <c r="M1346" s="403" t="s">
        <v>195</v>
      </c>
      <c r="N1346" s="388" t="s">
        <v>195</v>
      </c>
      <c r="O1346" s="388" t="s">
        <v>195</v>
      </c>
      <c r="P1346" s="400" t="s">
        <v>195</v>
      </c>
      <c r="Q1346" s="400" t="s">
        <v>195</v>
      </c>
      <c r="R1346" s="400" t="s">
        <v>195</v>
      </c>
      <c r="S1346" s="388" t="s">
        <v>195</v>
      </c>
      <c r="T1346" s="388" t="s">
        <v>195</v>
      </c>
      <c r="U1346" s="388" t="s">
        <v>195</v>
      </c>
      <c r="V1346" s="388" t="s">
        <v>195</v>
      </c>
      <c r="W1346" s="388" t="s">
        <v>195</v>
      </c>
      <c r="X1346" s="388" t="s">
        <v>195</v>
      </c>
      <c r="Y1346" s="401" t="s">
        <v>195</v>
      </c>
      <c r="Z1346" s="388" t="s">
        <v>195</v>
      </c>
      <c r="AA1346" s="388" t="s">
        <v>195</v>
      </c>
      <c r="AB1346" s="388" t="s">
        <v>195</v>
      </c>
      <c r="AC1346" s="388" t="s">
        <v>195</v>
      </c>
      <c r="AD1346" s="388" t="s">
        <v>195</v>
      </c>
      <c r="AE1346" s="388" t="s">
        <v>195</v>
      </c>
      <c r="AF1346" s="388" t="s">
        <v>195</v>
      </c>
      <c r="AG1346" s="388" t="s">
        <v>195</v>
      </c>
      <c r="AH1346" s="388" t="s">
        <v>195</v>
      </c>
      <c r="AI1346" s="388" t="s">
        <v>195</v>
      </c>
    </row>
    <row r="1347" spans="1:35" ht="12.75" customHeight="1" x14ac:dyDescent="0.2">
      <c r="A1347" s="397" t="str">
        <f t="shared" si="20"/>
        <v>Ofsted Webpage</v>
      </c>
      <c r="B1347" s="388">
        <v>1276261</v>
      </c>
      <c r="C1347" s="388">
        <v>123844</v>
      </c>
      <c r="D1347" s="388">
        <v>10034416</v>
      </c>
      <c r="E1347" s="388" t="s">
        <v>5676</v>
      </c>
      <c r="F1347" s="388" t="s">
        <v>90</v>
      </c>
      <c r="G1347" s="388" t="s">
        <v>13</v>
      </c>
      <c r="H1347" s="388" t="s">
        <v>173</v>
      </c>
      <c r="I1347" s="388" t="s">
        <v>161</v>
      </c>
      <c r="J1347" s="388" t="s">
        <v>161</v>
      </c>
      <c r="K1347" s="400" t="s">
        <v>195</v>
      </c>
      <c r="L1347" s="388" t="s">
        <v>195</v>
      </c>
      <c r="M1347" s="403" t="s">
        <v>195</v>
      </c>
      <c r="N1347" s="388" t="s">
        <v>195</v>
      </c>
      <c r="O1347" s="388" t="s">
        <v>195</v>
      </c>
      <c r="P1347" s="400" t="s">
        <v>195</v>
      </c>
      <c r="Q1347" s="400" t="s">
        <v>195</v>
      </c>
      <c r="R1347" s="400" t="s">
        <v>195</v>
      </c>
      <c r="S1347" s="388" t="s">
        <v>195</v>
      </c>
      <c r="T1347" s="388" t="s">
        <v>195</v>
      </c>
      <c r="U1347" s="388" t="s">
        <v>195</v>
      </c>
      <c r="V1347" s="388" t="s">
        <v>195</v>
      </c>
      <c r="W1347" s="388" t="s">
        <v>195</v>
      </c>
      <c r="X1347" s="388" t="s">
        <v>195</v>
      </c>
      <c r="Y1347" s="401" t="s">
        <v>195</v>
      </c>
      <c r="Z1347" s="388" t="s">
        <v>195</v>
      </c>
      <c r="AA1347" s="388" t="s">
        <v>195</v>
      </c>
      <c r="AB1347" s="388" t="s">
        <v>195</v>
      </c>
      <c r="AC1347" s="388" t="s">
        <v>195</v>
      </c>
      <c r="AD1347" s="388" t="s">
        <v>195</v>
      </c>
      <c r="AE1347" s="388" t="s">
        <v>195</v>
      </c>
      <c r="AF1347" s="388" t="s">
        <v>195</v>
      </c>
      <c r="AG1347" s="388" t="s">
        <v>195</v>
      </c>
      <c r="AH1347" s="388" t="s">
        <v>195</v>
      </c>
      <c r="AI1347" s="388" t="s">
        <v>195</v>
      </c>
    </row>
    <row r="1348" spans="1:35" ht="12.75" customHeight="1" x14ac:dyDescent="0.2">
      <c r="A1348" s="397" t="str">
        <f t="shared" si="20"/>
        <v>Ofsted Webpage</v>
      </c>
      <c r="B1348" s="388">
        <v>1276263</v>
      </c>
      <c r="C1348" s="388">
        <v>122901</v>
      </c>
      <c r="D1348" s="388">
        <v>10034887</v>
      </c>
      <c r="E1348" s="388" t="s">
        <v>4532</v>
      </c>
      <c r="F1348" s="388" t="s">
        <v>90</v>
      </c>
      <c r="G1348" s="388" t="s">
        <v>13</v>
      </c>
      <c r="H1348" s="388" t="s">
        <v>151</v>
      </c>
      <c r="I1348" s="388" t="s">
        <v>152</v>
      </c>
      <c r="J1348" s="388" t="s">
        <v>152</v>
      </c>
      <c r="K1348" s="400" t="s">
        <v>195</v>
      </c>
      <c r="L1348" s="388" t="s">
        <v>195</v>
      </c>
      <c r="M1348" s="403" t="s">
        <v>195</v>
      </c>
      <c r="N1348" s="388" t="s">
        <v>195</v>
      </c>
      <c r="O1348" s="388" t="s">
        <v>195</v>
      </c>
      <c r="P1348" s="400" t="s">
        <v>195</v>
      </c>
      <c r="Q1348" s="400" t="s">
        <v>195</v>
      </c>
      <c r="R1348" s="400" t="s">
        <v>195</v>
      </c>
      <c r="S1348" s="388" t="s">
        <v>195</v>
      </c>
      <c r="T1348" s="388" t="s">
        <v>195</v>
      </c>
      <c r="U1348" s="388" t="s">
        <v>195</v>
      </c>
      <c r="V1348" s="388" t="s">
        <v>195</v>
      </c>
      <c r="W1348" s="388" t="s">
        <v>195</v>
      </c>
      <c r="X1348" s="388" t="s">
        <v>195</v>
      </c>
      <c r="Y1348" s="401" t="s">
        <v>195</v>
      </c>
      <c r="Z1348" s="388" t="s">
        <v>195</v>
      </c>
      <c r="AA1348" s="388" t="s">
        <v>195</v>
      </c>
      <c r="AB1348" s="388" t="s">
        <v>195</v>
      </c>
      <c r="AC1348" s="388" t="s">
        <v>195</v>
      </c>
      <c r="AD1348" s="388" t="s">
        <v>195</v>
      </c>
      <c r="AE1348" s="388" t="s">
        <v>195</v>
      </c>
      <c r="AF1348" s="388" t="s">
        <v>195</v>
      </c>
      <c r="AG1348" s="388" t="s">
        <v>195</v>
      </c>
      <c r="AH1348" s="388" t="s">
        <v>195</v>
      </c>
      <c r="AI1348" s="388" t="s">
        <v>195</v>
      </c>
    </row>
    <row r="1349" spans="1:35" ht="12.75" customHeight="1" x14ac:dyDescent="0.2">
      <c r="A1349" s="397" t="str">
        <f t="shared" ref="A1349:A1412" si="21">IF(B1349&lt;&gt;"",HYPERLINK(CONCATENATE("http://reports.ofsted.gov.uk/inspection-reports/find-inspection-report/provider/ELS/",B1349),"Ofsted Webpage"),"")</f>
        <v>Ofsted Webpage</v>
      </c>
      <c r="B1349" s="388">
        <v>1276265</v>
      </c>
      <c r="C1349" s="388">
        <v>133233</v>
      </c>
      <c r="D1349" s="388">
        <v>10035380</v>
      </c>
      <c r="E1349" s="388" t="s">
        <v>5677</v>
      </c>
      <c r="F1349" s="388" t="s">
        <v>90</v>
      </c>
      <c r="G1349" s="388" t="s">
        <v>13</v>
      </c>
      <c r="H1349" s="388" t="s">
        <v>126</v>
      </c>
      <c r="I1349" s="388" t="s">
        <v>102</v>
      </c>
      <c r="J1349" s="388" t="s">
        <v>102</v>
      </c>
      <c r="K1349" s="400" t="s">
        <v>195</v>
      </c>
      <c r="L1349" s="388" t="s">
        <v>195</v>
      </c>
      <c r="M1349" s="403" t="s">
        <v>195</v>
      </c>
      <c r="N1349" s="388" t="s">
        <v>195</v>
      </c>
      <c r="O1349" s="388" t="s">
        <v>195</v>
      </c>
      <c r="P1349" s="400" t="s">
        <v>195</v>
      </c>
      <c r="Q1349" s="400" t="s">
        <v>195</v>
      </c>
      <c r="R1349" s="400" t="s">
        <v>195</v>
      </c>
      <c r="S1349" s="388" t="s">
        <v>195</v>
      </c>
      <c r="T1349" s="388" t="s">
        <v>195</v>
      </c>
      <c r="U1349" s="388" t="s">
        <v>195</v>
      </c>
      <c r="V1349" s="388" t="s">
        <v>195</v>
      </c>
      <c r="W1349" s="388" t="s">
        <v>195</v>
      </c>
      <c r="X1349" s="388" t="s">
        <v>195</v>
      </c>
      <c r="Y1349" s="401" t="s">
        <v>195</v>
      </c>
      <c r="Z1349" s="388" t="s">
        <v>195</v>
      </c>
      <c r="AA1349" s="388" t="s">
        <v>195</v>
      </c>
      <c r="AB1349" s="388" t="s">
        <v>195</v>
      </c>
      <c r="AC1349" s="388" t="s">
        <v>195</v>
      </c>
      <c r="AD1349" s="388" t="s">
        <v>195</v>
      </c>
      <c r="AE1349" s="388" t="s">
        <v>195</v>
      </c>
      <c r="AF1349" s="388" t="s">
        <v>195</v>
      </c>
      <c r="AG1349" s="388" t="s">
        <v>195</v>
      </c>
      <c r="AH1349" s="388" t="s">
        <v>195</v>
      </c>
      <c r="AI1349" s="388" t="s">
        <v>195</v>
      </c>
    </row>
    <row r="1350" spans="1:35" ht="12.75" customHeight="1" x14ac:dyDescent="0.2">
      <c r="A1350" s="397" t="str">
        <f t="shared" si="21"/>
        <v>Ofsted Webpage</v>
      </c>
      <c r="B1350" s="388">
        <v>1276266</v>
      </c>
      <c r="C1350" s="388">
        <v>114976</v>
      </c>
      <c r="D1350" s="388">
        <v>10010912</v>
      </c>
      <c r="E1350" s="388" t="s">
        <v>5678</v>
      </c>
      <c r="F1350" s="388" t="s">
        <v>170</v>
      </c>
      <c r="G1350" s="388" t="s">
        <v>13</v>
      </c>
      <c r="H1350" s="388" t="s">
        <v>440</v>
      </c>
      <c r="I1350" s="388" t="s">
        <v>92</v>
      </c>
      <c r="J1350" s="388" t="s">
        <v>93</v>
      </c>
      <c r="K1350" s="400" t="s">
        <v>195</v>
      </c>
      <c r="L1350" s="388" t="s">
        <v>195</v>
      </c>
      <c r="M1350" s="403" t="s">
        <v>195</v>
      </c>
      <c r="N1350" s="388" t="s">
        <v>195</v>
      </c>
      <c r="O1350" s="388" t="s">
        <v>195</v>
      </c>
      <c r="P1350" s="400" t="s">
        <v>195</v>
      </c>
      <c r="Q1350" s="400" t="s">
        <v>195</v>
      </c>
      <c r="R1350" s="400" t="s">
        <v>195</v>
      </c>
      <c r="S1350" s="388" t="s">
        <v>195</v>
      </c>
      <c r="T1350" s="388" t="s">
        <v>195</v>
      </c>
      <c r="U1350" s="388" t="s">
        <v>195</v>
      </c>
      <c r="V1350" s="388" t="s">
        <v>195</v>
      </c>
      <c r="W1350" s="388" t="s">
        <v>195</v>
      </c>
      <c r="X1350" s="388" t="s">
        <v>195</v>
      </c>
      <c r="Y1350" s="401" t="s">
        <v>195</v>
      </c>
      <c r="Z1350" s="388" t="s">
        <v>195</v>
      </c>
      <c r="AA1350" s="388" t="s">
        <v>195</v>
      </c>
      <c r="AB1350" s="388" t="s">
        <v>195</v>
      </c>
      <c r="AC1350" s="388" t="s">
        <v>195</v>
      </c>
      <c r="AD1350" s="388" t="s">
        <v>195</v>
      </c>
      <c r="AE1350" s="388" t="s">
        <v>195</v>
      </c>
      <c r="AF1350" s="388" t="s">
        <v>195</v>
      </c>
      <c r="AG1350" s="388" t="s">
        <v>195</v>
      </c>
      <c r="AH1350" s="388" t="s">
        <v>195</v>
      </c>
      <c r="AI1350" s="388" t="s">
        <v>195</v>
      </c>
    </row>
    <row r="1351" spans="1:35" ht="12.75" customHeight="1" x14ac:dyDescent="0.2">
      <c r="A1351" s="397" t="str">
        <f t="shared" si="21"/>
        <v>Ofsted Webpage</v>
      </c>
      <c r="B1351" s="388">
        <v>1276268</v>
      </c>
      <c r="C1351" s="388">
        <v>129176</v>
      </c>
      <c r="D1351" s="388">
        <v>10037276</v>
      </c>
      <c r="E1351" s="388" t="s">
        <v>5679</v>
      </c>
      <c r="F1351" s="388" t="s">
        <v>90</v>
      </c>
      <c r="G1351" s="388" t="s">
        <v>13</v>
      </c>
      <c r="H1351" s="388" t="s">
        <v>91</v>
      </c>
      <c r="I1351" s="388" t="s">
        <v>92</v>
      </c>
      <c r="J1351" s="388" t="s">
        <v>93</v>
      </c>
      <c r="K1351" s="400" t="s">
        <v>195</v>
      </c>
      <c r="L1351" s="388" t="s">
        <v>195</v>
      </c>
      <c r="M1351" s="403" t="s">
        <v>195</v>
      </c>
      <c r="N1351" s="388" t="s">
        <v>195</v>
      </c>
      <c r="O1351" s="388" t="s">
        <v>195</v>
      </c>
      <c r="P1351" s="400" t="s">
        <v>195</v>
      </c>
      <c r="Q1351" s="400" t="s">
        <v>195</v>
      </c>
      <c r="R1351" s="400" t="s">
        <v>195</v>
      </c>
      <c r="S1351" s="388" t="s">
        <v>195</v>
      </c>
      <c r="T1351" s="388" t="s">
        <v>195</v>
      </c>
      <c r="U1351" s="388" t="s">
        <v>195</v>
      </c>
      <c r="V1351" s="388" t="s">
        <v>195</v>
      </c>
      <c r="W1351" s="388" t="s">
        <v>195</v>
      </c>
      <c r="X1351" s="388" t="s">
        <v>195</v>
      </c>
      <c r="Y1351" s="401" t="s">
        <v>195</v>
      </c>
      <c r="Z1351" s="388" t="s">
        <v>195</v>
      </c>
      <c r="AA1351" s="388" t="s">
        <v>195</v>
      </c>
      <c r="AB1351" s="388" t="s">
        <v>195</v>
      </c>
      <c r="AC1351" s="388" t="s">
        <v>195</v>
      </c>
      <c r="AD1351" s="388" t="s">
        <v>195</v>
      </c>
      <c r="AE1351" s="388" t="s">
        <v>195</v>
      </c>
      <c r="AF1351" s="388" t="s">
        <v>195</v>
      </c>
      <c r="AG1351" s="388" t="s">
        <v>195</v>
      </c>
      <c r="AH1351" s="388" t="s">
        <v>195</v>
      </c>
      <c r="AI1351" s="388" t="s">
        <v>195</v>
      </c>
    </row>
    <row r="1352" spans="1:35" ht="12.75" customHeight="1" x14ac:dyDescent="0.2">
      <c r="A1352" s="397" t="str">
        <f t="shared" si="21"/>
        <v>Ofsted Webpage</v>
      </c>
      <c r="B1352" s="388">
        <v>1276376</v>
      </c>
      <c r="C1352" s="388">
        <v>107082</v>
      </c>
      <c r="D1352" s="388">
        <v>10011088</v>
      </c>
      <c r="E1352" s="388" t="s">
        <v>5680</v>
      </c>
      <c r="F1352" s="388" t="s">
        <v>170</v>
      </c>
      <c r="G1352" s="388" t="s">
        <v>13</v>
      </c>
      <c r="H1352" s="388" t="s">
        <v>557</v>
      </c>
      <c r="I1352" s="388" t="s">
        <v>92</v>
      </c>
      <c r="J1352" s="388" t="s">
        <v>93</v>
      </c>
      <c r="K1352" s="400" t="s">
        <v>195</v>
      </c>
      <c r="L1352" s="388" t="s">
        <v>195</v>
      </c>
      <c r="M1352" s="403" t="s">
        <v>195</v>
      </c>
      <c r="N1352" s="388" t="s">
        <v>195</v>
      </c>
      <c r="O1352" s="388" t="s">
        <v>195</v>
      </c>
      <c r="P1352" s="400" t="s">
        <v>195</v>
      </c>
      <c r="Q1352" s="400" t="s">
        <v>195</v>
      </c>
      <c r="R1352" s="400" t="s">
        <v>195</v>
      </c>
      <c r="S1352" s="388" t="s">
        <v>195</v>
      </c>
      <c r="T1352" s="388" t="s">
        <v>195</v>
      </c>
      <c r="U1352" s="388" t="s">
        <v>195</v>
      </c>
      <c r="V1352" s="388" t="s">
        <v>195</v>
      </c>
      <c r="W1352" s="388" t="s">
        <v>195</v>
      </c>
      <c r="X1352" s="388" t="s">
        <v>195</v>
      </c>
      <c r="Y1352" s="401" t="s">
        <v>195</v>
      </c>
      <c r="Z1352" s="388" t="s">
        <v>195</v>
      </c>
      <c r="AA1352" s="388" t="s">
        <v>195</v>
      </c>
      <c r="AB1352" s="388" t="s">
        <v>195</v>
      </c>
      <c r="AC1352" s="388" t="s">
        <v>195</v>
      </c>
      <c r="AD1352" s="388" t="s">
        <v>195</v>
      </c>
      <c r="AE1352" s="388" t="s">
        <v>195</v>
      </c>
      <c r="AF1352" s="388" t="s">
        <v>195</v>
      </c>
      <c r="AG1352" s="388" t="s">
        <v>195</v>
      </c>
      <c r="AH1352" s="388" t="s">
        <v>195</v>
      </c>
      <c r="AI1352" s="388" t="s">
        <v>195</v>
      </c>
    </row>
    <row r="1353" spans="1:35" ht="12.75" customHeight="1" x14ac:dyDescent="0.2">
      <c r="A1353" s="397" t="str">
        <f t="shared" si="21"/>
        <v>Ofsted Webpage</v>
      </c>
      <c r="B1353" s="388">
        <v>1276377</v>
      </c>
      <c r="C1353" s="388">
        <v>115963</v>
      </c>
      <c r="D1353" s="388">
        <v>10002670</v>
      </c>
      <c r="E1353" s="388" t="s">
        <v>5681</v>
      </c>
      <c r="F1353" s="388" t="s">
        <v>90</v>
      </c>
      <c r="G1353" s="388" t="s">
        <v>13</v>
      </c>
      <c r="H1353" s="388" t="s">
        <v>151</v>
      </c>
      <c r="I1353" s="388" t="s">
        <v>152</v>
      </c>
      <c r="J1353" s="388" t="s">
        <v>152</v>
      </c>
      <c r="K1353" s="400" t="s">
        <v>195</v>
      </c>
      <c r="L1353" s="388" t="s">
        <v>195</v>
      </c>
      <c r="M1353" s="403" t="s">
        <v>195</v>
      </c>
      <c r="N1353" s="388" t="s">
        <v>195</v>
      </c>
      <c r="O1353" s="388" t="s">
        <v>195</v>
      </c>
      <c r="P1353" s="400" t="s">
        <v>195</v>
      </c>
      <c r="Q1353" s="400" t="s">
        <v>195</v>
      </c>
      <c r="R1353" s="400" t="s">
        <v>195</v>
      </c>
      <c r="S1353" s="388" t="s">
        <v>195</v>
      </c>
      <c r="T1353" s="388" t="s">
        <v>195</v>
      </c>
      <c r="U1353" s="388" t="s">
        <v>195</v>
      </c>
      <c r="V1353" s="388" t="s">
        <v>195</v>
      </c>
      <c r="W1353" s="388" t="s">
        <v>195</v>
      </c>
      <c r="X1353" s="388" t="s">
        <v>195</v>
      </c>
      <c r="Y1353" s="401" t="s">
        <v>195</v>
      </c>
      <c r="Z1353" s="388" t="s">
        <v>195</v>
      </c>
      <c r="AA1353" s="388" t="s">
        <v>195</v>
      </c>
      <c r="AB1353" s="388" t="s">
        <v>195</v>
      </c>
      <c r="AC1353" s="388" t="s">
        <v>195</v>
      </c>
      <c r="AD1353" s="388" t="s">
        <v>195</v>
      </c>
      <c r="AE1353" s="388" t="s">
        <v>195</v>
      </c>
      <c r="AF1353" s="388" t="s">
        <v>195</v>
      </c>
      <c r="AG1353" s="388" t="s">
        <v>195</v>
      </c>
      <c r="AH1353" s="388" t="s">
        <v>195</v>
      </c>
      <c r="AI1353" s="388" t="s">
        <v>195</v>
      </c>
    </row>
    <row r="1354" spans="1:35" ht="12.75" customHeight="1" x14ac:dyDescent="0.2">
      <c r="A1354" s="397" t="str">
        <f t="shared" si="21"/>
        <v>Ofsted Webpage</v>
      </c>
      <c r="B1354" s="388">
        <v>1276379</v>
      </c>
      <c r="C1354" s="388">
        <v>106696</v>
      </c>
      <c r="D1354" s="388">
        <v>10003274</v>
      </c>
      <c r="E1354" s="388" t="s">
        <v>4577</v>
      </c>
      <c r="F1354" s="388" t="s">
        <v>90</v>
      </c>
      <c r="G1354" s="388" t="s">
        <v>13</v>
      </c>
      <c r="H1354" s="388" t="s">
        <v>382</v>
      </c>
      <c r="I1354" s="388" t="s">
        <v>161</v>
      </c>
      <c r="J1354" s="388" t="s">
        <v>161</v>
      </c>
      <c r="K1354" s="400" t="s">
        <v>195</v>
      </c>
      <c r="L1354" s="388" t="s">
        <v>195</v>
      </c>
      <c r="M1354" s="403" t="s">
        <v>195</v>
      </c>
      <c r="N1354" s="388" t="s">
        <v>195</v>
      </c>
      <c r="O1354" s="388" t="s">
        <v>195</v>
      </c>
      <c r="P1354" s="400" t="s">
        <v>195</v>
      </c>
      <c r="Q1354" s="400" t="s">
        <v>195</v>
      </c>
      <c r="R1354" s="400" t="s">
        <v>195</v>
      </c>
      <c r="S1354" s="388" t="s">
        <v>195</v>
      </c>
      <c r="T1354" s="388" t="s">
        <v>195</v>
      </c>
      <c r="U1354" s="388" t="s">
        <v>195</v>
      </c>
      <c r="V1354" s="388" t="s">
        <v>195</v>
      </c>
      <c r="W1354" s="388" t="s">
        <v>195</v>
      </c>
      <c r="X1354" s="388" t="s">
        <v>195</v>
      </c>
      <c r="Y1354" s="401" t="s">
        <v>195</v>
      </c>
      <c r="Z1354" s="388" t="s">
        <v>195</v>
      </c>
      <c r="AA1354" s="388" t="s">
        <v>195</v>
      </c>
      <c r="AB1354" s="388" t="s">
        <v>195</v>
      </c>
      <c r="AC1354" s="388" t="s">
        <v>195</v>
      </c>
      <c r="AD1354" s="388" t="s">
        <v>195</v>
      </c>
      <c r="AE1354" s="388" t="s">
        <v>195</v>
      </c>
      <c r="AF1354" s="388" t="s">
        <v>195</v>
      </c>
      <c r="AG1354" s="388" t="s">
        <v>195</v>
      </c>
      <c r="AH1354" s="388" t="s">
        <v>195</v>
      </c>
      <c r="AI1354" s="388" t="s">
        <v>195</v>
      </c>
    </row>
    <row r="1355" spans="1:35" ht="12.75" customHeight="1" x14ac:dyDescent="0.2">
      <c r="A1355" s="397" t="str">
        <f t="shared" si="21"/>
        <v>Ofsted Webpage</v>
      </c>
      <c r="B1355" s="388">
        <v>1276381</v>
      </c>
      <c r="C1355" s="388">
        <v>124967</v>
      </c>
      <c r="D1355" s="388">
        <v>10008173</v>
      </c>
      <c r="E1355" s="388" t="s">
        <v>4503</v>
      </c>
      <c r="F1355" s="388" t="s">
        <v>90</v>
      </c>
      <c r="G1355" s="388" t="s">
        <v>13</v>
      </c>
      <c r="H1355" s="388" t="s">
        <v>232</v>
      </c>
      <c r="I1355" s="388" t="s">
        <v>177</v>
      </c>
      <c r="J1355" s="388" t="s">
        <v>177</v>
      </c>
      <c r="K1355" s="400" t="s">
        <v>195</v>
      </c>
      <c r="L1355" s="388" t="s">
        <v>195</v>
      </c>
      <c r="M1355" s="403" t="s">
        <v>195</v>
      </c>
      <c r="N1355" s="388" t="s">
        <v>195</v>
      </c>
      <c r="O1355" s="388" t="s">
        <v>195</v>
      </c>
      <c r="P1355" s="400" t="s">
        <v>195</v>
      </c>
      <c r="Q1355" s="400" t="s">
        <v>195</v>
      </c>
      <c r="R1355" s="400" t="s">
        <v>195</v>
      </c>
      <c r="S1355" s="388" t="s">
        <v>195</v>
      </c>
      <c r="T1355" s="388" t="s">
        <v>195</v>
      </c>
      <c r="U1355" s="388" t="s">
        <v>195</v>
      </c>
      <c r="V1355" s="388" t="s">
        <v>195</v>
      </c>
      <c r="W1355" s="388" t="s">
        <v>195</v>
      </c>
      <c r="X1355" s="388" t="s">
        <v>195</v>
      </c>
      <c r="Y1355" s="401" t="s">
        <v>195</v>
      </c>
      <c r="Z1355" s="388" t="s">
        <v>195</v>
      </c>
      <c r="AA1355" s="388" t="s">
        <v>195</v>
      </c>
      <c r="AB1355" s="388" t="s">
        <v>195</v>
      </c>
      <c r="AC1355" s="388" t="s">
        <v>195</v>
      </c>
      <c r="AD1355" s="388" t="s">
        <v>195</v>
      </c>
      <c r="AE1355" s="388" t="s">
        <v>195</v>
      </c>
      <c r="AF1355" s="388" t="s">
        <v>195</v>
      </c>
      <c r="AG1355" s="388" t="s">
        <v>195</v>
      </c>
      <c r="AH1355" s="388" t="s">
        <v>195</v>
      </c>
      <c r="AI1355" s="388" t="s">
        <v>195</v>
      </c>
    </row>
    <row r="1356" spans="1:35" ht="12.75" customHeight="1" x14ac:dyDescent="0.2">
      <c r="A1356" s="397" t="str">
        <f t="shared" si="21"/>
        <v>Ofsted Webpage</v>
      </c>
      <c r="B1356" s="388">
        <v>1276384</v>
      </c>
      <c r="C1356" s="388">
        <v>130215</v>
      </c>
      <c r="D1356" s="388">
        <v>10011106</v>
      </c>
      <c r="E1356" s="388" t="s">
        <v>5682</v>
      </c>
      <c r="F1356" s="388" t="s">
        <v>90</v>
      </c>
      <c r="G1356" s="388" t="s">
        <v>13</v>
      </c>
      <c r="H1356" s="388" t="s">
        <v>149</v>
      </c>
      <c r="I1356" s="388" t="s">
        <v>131</v>
      </c>
      <c r="J1356" s="388" t="s">
        <v>131</v>
      </c>
      <c r="K1356" s="400" t="s">
        <v>195</v>
      </c>
      <c r="L1356" s="388" t="s">
        <v>195</v>
      </c>
      <c r="M1356" s="403" t="s">
        <v>195</v>
      </c>
      <c r="N1356" s="388" t="s">
        <v>195</v>
      </c>
      <c r="O1356" s="388" t="s">
        <v>195</v>
      </c>
      <c r="P1356" s="400" t="s">
        <v>195</v>
      </c>
      <c r="Q1356" s="400" t="s">
        <v>195</v>
      </c>
      <c r="R1356" s="400" t="s">
        <v>195</v>
      </c>
      <c r="S1356" s="388" t="s">
        <v>195</v>
      </c>
      <c r="T1356" s="388" t="s">
        <v>195</v>
      </c>
      <c r="U1356" s="388" t="s">
        <v>195</v>
      </c>
      <c r="V1356" s="388" t="s">
        <v>195</v>
      </c>
      <c r="W1356" s="388" t="s">
        <v>195</v>
      </c>
      <c r="X1356" s="388" t="s">
        <v>195</v>
      </c>
      <c r="Y1356" s="401" t="s">
        <v>195</v>
      </c>
      <c r="Z1356" s="388" t="s">
        <v>195</v>
      </c>
      <c r="AA1356" s="388" t="s">
        <v>195</v>
      </c>
      <c r="AB1356" s="388" t="s">
        <v>195</v>
      </c>
      <c r="AC1356" s="388" t="s">
        <v>195</v>
      </c>
      <c r="AD1356" s="388" t="s">
        <v>195</v>
      </c>
      <c r="AE1356" s="388" t="s">
        <v>195</v>
      </c>
      <c r="AF1356" s="388" t="s">
        <v>195</v>
      </c>
      <c r="AG1356" s="388" t="s">
        <v>195</v>
      </c>
      <c r="AH1356" s="388" t="s">
        <v>195</v>
      </c>
      <c r="AI1356" s="388" t="s">
        <v>195</v>
      </c>
    </row>
    <row r="1357" spans="1:35" ht="12.75" customHeight="1" x14ac:dyDescent="0.2">
      <c r="A1357" s="397" t="str">
        <f t="shared" si="21"/>
        <v>Ofsted Webpage</v>
      </c>
      <c r="B1357" s="388">
        <v>1276385</v>
      </c>
      <c r="C1357" s="388">
        <v>115960</v>
      </c>
      <c r="D1357" s="388">
        <v>10011147</v>
      </c>
      <c r="E1357" s="388" t="s">
        <v>5683</v>
      </c>
      <c r="F1357" s="388" t="s">
        <v>170</v>
      </c>
      <c r="G1357" s="388" t="s">
        <v>13</v>
      </c>
      <c r="H1357" s="388" t="s">
        <v>744</v>
      </c>
      <c r="I1357" s="388" t="s">
        <v>115</v>
      </c>
      <c r="J1357" s="388" t="s">
        <v>115</v>
      </c>
      <c r="K1357" s="400" t="s">
        <v>195</v>
      </c>
      <c r="L1357" s="388" t="s">
        <v>195</v>
      </c>
      <c r="M1357" s="403" t="s">
        <v>195</v>
      </c>
      <c r="N1357" s="388" t="s">
        <v>195</v>
      </c>
      <c r="O1357" s="388" t="s">
        <v>195</v>
      </c>
      <c r="P1357" s="400" t="s">
        <v>195</v>
      </c>
      <c r="Q1357" s="400" t="s">
        <v>195</v>
      </c>
      <c r="R1357" s="400" t="s">
        <v>195</v>
      </c>
      <c r="S1357" s="388" t="s">
        <v>195</v>
      </c>
      <c r="T1357" s="388" t="s">
        <v>195</v>
      </c>
      <c r="U1357" s="388" t="s">
        <v>195</v>
      </c>
      <c r="V1357" s="388" t="s">
        <v>195</v>
      </c>
      <c r="W1357" s="388" t="s">
        <v>195</v>
      </c>
      <c r="X1357" s="388" t="s">
        <v>195</v>
      </c>
      <c r="Y1357" s="401" t="s">
        <v>195</v>
      </c>
      <c r="Z1357" s="388" t="s">
        <v>195</v>
      </c>
      <c r="AA1357" s="388" t="s">
        <v>195</v>
      </c>
      <c r="AB1357" s="388" t="s">
        <v>195</v>
      </c>
      <c r="AC1357" s="388" t="s">
        <v>195</v>
      </c>
      <c r="AD1357" s="388" t="s">
        <v>195</v>
      </c>
      <c r="AE1357" s="388" t="s">
        <v>195</v>
      </c>
      <c r="AF1357" s="388" t="s">
        <v>195</v>
      </c>
      <c r="AG1357" s="388" t="s">
        <v>195</v>
      </c>
      <c r="AH1357" s="388" t="s">
        <v>195</v>
      </c>
      <c r="AI1357" s="388" t="s">
        <v>195</v>
      </c>
    </row>
    <row r="1358" spans="1:35" ht="12.75" customHeight="1" x14ac:dyDescent="0.2">
      <c r="A1358" s="397" t="str">
        <f t="shared" si="21"/>
        <v>Ofsted Webpage</v>
      </c>
      <c r="B1358" s="388">
        <v>1276388</v>
      </c>
      <c r="C1358" s="388">
        <v>138987</v>
      </c>
      <c r="D1358" s="388">
        <v>10013180</v>
      </c>
      <c r="E1358" s="388" t="s">
        <v>5684</v>
      </c>
      <c r="F1358" s="388" t="s">
        <v>90</v>
      </c>
      <c r="G1358" s="388" t="s">
        <v>13</v>
      </c>
      <c r="H1358" s="388" t="s">
        <v>5603</v>
      </c>
      <c r="I1358" s="388" t="s">
        <v>1101</v>
      </c>
      <c r="J1358" s="388" t="s">
        <v>93</v>
      </c>
      <c r="K1358" s="400" t="s">
        <v>195</v>
      </c>
      <c r="L1358" s="388" t="s">
        <v>195</v>
      </c>
      <c r="M1358" s="403" t="s">
        <v>195</v>
      </c>
      <c r="N1358" s="388" t="s">
        <v>195</v>
      </c>
      <c r="O1358" s="388" t="s">
        <v>195</v>
      </c>
      <c r="P1358" s="400" t="s">
        <v>195</v>
      </c>
      <c r="Q1358" s="400" t="s">
        <v>195</v>
      </c>
      <c r="R1358" s="400" t="s">
        <v>195</v>
      </c>
      <c r="S1358" s="388" t="s">
        <v>195</v>
      </c>
      <c r="T1358" s="388" t="s">
        <v>195</v>
      </c>
      <c r="U1358" s="388" t="s">
        <v>195</v>
      </c>
      <c r="V1358" s="388" t="s">
        <v>195</v>
      </c>
      <c r="W1358" s="388" t="s">
        <v>195</v>
      </c>
      <c r="X1358" s="388" t="s">
        <v>195</v>
      </c>
      <c r="Y1358" s="401" t="s">
        <v>195</v>
      </c>
      <c r="Z1358" s="388" t="s">
        <v>195</v>
      </c>
      <c r="AA1358" s="388" t="s">
        <v>195</v>
      </c>
      <c r="AB1358" s="388" t="s">
        <v>195</v>
      </c>
      <c r="AC1358" s="388" t="s">
        <v>195</v>
      </c>
      <c r="AD1358" s="388" t="s">
        <v>195</v>
      </c>
      <c r="AE1358" s="388" t="s">
        <v>195</v>
      </c>
      <c r="AF1358" s="388" t="s">
        <v>195</v>
      </c>
      <c r="AG1358" s="388" t="s">
        <v>195</v>
      </c>
      <c r="AH1358" s="388" t="s">
        <v>195</v>
      </c>
      <c r="AI1358" s="388" t="s">
        <v>195</v>
      </c>
    </row>
    <row r="1359" spans="1:35" ht="12.75" customHeight="1" x14ac:dyDescent="0.2">
      <c r="A1359" s="397" t="str">
        <f t="shared" si="21"/>
        <v>Ofsted Webpage</v>
      </c>
      <c r="B1359" s="388">
        <v>1276390</v>
      </c>
      <c r="C1359" s="388">
        <v>134013</v>
      </c>
      <c r="D1359" s="388">
        <v>10037798</v>
      </c>
      <c r="E1359" s="388" t="s">
        <v>5685</v>
      </c>
      <c r="F1359" s="388" t="s">
        <v>90</v>
      </c>
      <c r="G1359" s="388" t="s">
        <v>13</v>
      </c>
      <c r="H1359" s="388" t="s">
        <v>485</v>
      </c>
      <c r="I1359" s="388" t="s">
        <v>102</v>
      </c>
      <c r="J1359" s="388" t="s">
        <v>102</v>
      </c>
      <c r="K1359" s="400" t="s">
        <v>195</v>
      </c>
      <c r="L1359" s="388" t="s">
        <v>195</v>
      </c>
      <c r="M1359" s="403" t="s">
        <v>195</v>
      </c>
      <c r="N1359" s="388" t="s">
        <v>195</v>
      </c>
      <c r="O1359" s="388" t="s">
        <v>195</v>
      </c>
      <c r="P1359" s="400" t="s">
        <v>195</v>
      </c>
      <c r="Q1359" s="400" t="s">
        <v>195</v>
      </c>
      <c r="R1359" s="400" t="s">
        <v>195</v>
      </c>
      <c r="S1359" s="388" t="s">
        <v>195</v>
      </c>
      <c r="T1359" s="388" t="s">
        <v>195</v>
      </c>
      <c r="U1359" s="388" t="s">
        <v>195</v>
      </c>
      <c r="V1359" s="388" t="s">
        <v>195</v>
      </c>
      <c r="W1359" s="388" t="s">
        <v>195</v>
      </c>
      <c r="X1359" s="388" t="s">
        <v>195</v>
      </c>
      <c r="Y1359" s="401" t="s">
        <v>195</v>
      </c>
      <c r="Z1359" s="388" t="s">
        <v>195</v>
      </c>
      <c r="AA1359" s="388" t="s">
        <v>195</v>
      </c>
      <c r="AB1359" s="388" t="s">
        <v>195</v>
      </c>
      <c r="AC1359" s="388" t="s">
        <v>195</v>
      </c>
      <c r="AD1359" s="388" t="s">
        <v>195</v>
      </c>
      <c r="AE1359" s="388" t="s">
        <v>195</v>
      </c>
      <c r="AF1359" s="388" t="s">
        <v>195</v>
      </c>
      <c r="AG1359" s="388" t="s">
        <v>195</v>
      </c>
      <c r="AH1359" s="388" t="s">
        <v>195</v>
      </c>
      <c r="AI1359" s="388" t="s">
        <v>195</v>
      </c>
    </row>
    <row r="1360" spans="1:35" ht="12.75" customHeight="1" x14ac:dyDescent="0.2">
      <c r="A1360" s="397" t="str">
        <f t="shared" si="21"/>
        <v>Ofsted Webpage</v>
      </c>
      <c r="B1360" s="388">
        <v>1276392</v>
      </c>
      <c r="C1360" s="388">
        <v>121379</v>
      </c>
      <c r="D1360" s="388">
        <v>10013570</v>
      </c>
      <c r="E1360" s="388" t="s">
        <v>4529</v>
      </c>
      <c r="F1360" s="388" t="s">
        <v>90</v>
      </c>
      <c r="G1360" s="388" t="s">
        <v>13</v>
      </c>
      <c r="H1360" s="388" t="s">
        <v>202</v>
      </c>
      <c r="I1360" s="388" t="s">
        <v>152</v>
      </c>
      <c r="J1360" s="388" t="s">
        <v>152</v>
      </c>
      <c r="K1360" s="400" t="s">
        <v>195</v>
      </c>
      <c r="L1360" s="388" t="s">
        <v>195</v>
      </c>
      <c r="M1360" s="403" t="s">
        <v>195</v>
      </c>
      <c r="N1360" s="388" t="s">
        <v>195</v>
      </c>
      <c r="O1360" s="388" t="s">
        <v>195</v>
      </c>
      <c r="P1360" s="400" t="s">
        <v>195</v>
      </c>
      <c r="Q1360" s="400" t="s">
        <v>195</v>
      </c>
      <c r="R1360" s="400" t="s">
        <v>195</v>
      </c>
      <c r="S1360" s="388" t="s">
        <v>195</v>
      </c>
      <c r="T1360" s="388" t="s">
        <v>195</v>
      </c>
      <c r="U1360" s="388" t="s">
        <v>195</v>
      </c>
      <c r="V1360" s="388" t="s">
        <v>195</v>
      </c>
      <c r="W1360" s="388" t="s">
        <v>195</v>
      </c>
      <c r="X1360" s="388" t="s">
        <v>195</v>
      </c>
      <c r="Y1360" s="401" t="s">
        <v>195</v>
      </c>
      <c r="Z1360" s="388" t="s">
        <v>195</v>
      </c>
      <c r="AA1360" s="388" t="s">
        <v>195</v>
      </c>
      <c r="AB1360" s="388" t="s">
        <v>195</v>
      </c>
      <c r="AC1360" s="388" t="s">
        <v>195</v>
      </c>
      <c r="AD1360" s="388" t="s">
        <v>195</v>
      </c>
      <c r="AE1360" s="388" t="s">
        <v>195</v>
      </c>
      <c r="AF1360" s="388" t="s">
        <v>195</v>
      </c>
      <c r="AG1360" s="388" t="s">
        <v>195</v>
      </c>
      <c r="AH1360" s="388" t="s">
        <v>195</v>
      </c>
      <c r="AI1360" s="388" t="s">
        <v>195</v>
      </c>
    </row>
    <row r="1361" spans="1:35" ht="12.75" customHeight="1" x14ac:dyDescent="0.2">
      <c r="A1361" s="397" t="str">
        <f t="shared" si="21"/>
        <v>Ofsted Webpage</v>
      </c>
      <c r="B1361" s="388">
        <v>1276393</v>
      </c>
      <c r="C1361" s="388">
        <v>124974</v>
      </c>
      <c r="D1361" s="388">
        <v>10037909</v>
      </c>
      <c r="E1361" s="388" t="s">
        <v>5686</v>
      </c>
      <c r="F1361" s="388" t="s">
        <v>90</v>
      </c>
      <c r="G1361" s="388" t="s">
        <v>13</v>
      </c>
      <c r="H1361" s="388" t="s">
        <v>350</v>
      </c>
      <c r="I1361" s="388" t="s">
        <v>115</v>
      </c>
      <c r="J1361" s="388" t="s">
        <v>115</v>
      </c>
      <c r="K1361" s="400" t="s">
        <v>195</v>
      </c>
      <c r="L1361" s="388" t="s">
        <v>195</v>
      </c>
      <c r="M1361" s="403" t="s">
        <v>195</v>
      </c>
      <c r="N1361" s="388" t="s">
        <v>195</v>
      </c>
      <c r="O1361" s="388" t="s">
        <v>195</v>
      </c>
      <c r="P1361" s="400" t="s">
        <v>195</v>
      </c>
      <c r="Q1361" s="400" t="s">
        <v>195</v>
      </c>
      <c r="R1361" s="400" t="s">
        <v>195</v>
      </c>
      <c r="S1361" s="388" t="s">
        <v>195</v>
      </c>
      <c r="T1361" s="388" t="s">
        <v>195</v>
      </c>
      <c r="U1361" s="388" t="s">
        <v>195</v>
      </c>
      <c r="V1361" s="388" t="s">
        <v>195</v>
      </c>
      <c r="W1361" s="388" t="s">
        <v>195</v>
      </c>
      <c r="X1361" s="388" t="s">
        <v>195</v>
      </c>
      <c r="Y1361" s="401" t="s">
        <v>195</v>
      </c>
      <c r="Z1361" s="388" t="s">
        <v>195</v>
      </c>
      <c r="AA1361" s="388" t="s">
        <v>195</v>
      </c>
      <c r="AB1361" s="388" t="s">
        <v>195</v>
      </c>
      <c r="AC1361" s="388" t="s">
        <v>195</v>
      </c>
      <c r="AD1361" s="388" t="s">
        <v>195</v>
      </c>
      <c r="AE1361" s="388" t="s">
        <v>195</v>
      </c>
      <c r="AF1361" s="388" t="s">
        <v>195</v>
      </c>
      <c r="AG1361" s="388" t="s">
        <v>195</v>
      </c>
      <c r="AH1361" s="388" t="s">
        <v>195</v>
      </c>
      <c r="AI1361" s="388" t="s">
        <v>195</v>
      </c>
    </row>
    <row r="1362" spans="1:35" ht="12.75" customHeight="1" x14ac:dyDescent="0.2">
      <c r="A1362" s="397" t="str">
        <f t="shared" si="21"/>
        <v>Ofsted Webpage</v>
      </c>
      <c r="B1362" s="388">
        <v>1276394</v>
      </c>
      <c r="C1362" s="388">
        <v>122478</v>
      </c>
      <c r="D1362" s="388">
        <v>10016399</v>
      </c>
      <c r="E1362" s="388" t="s">
        <v>5687</v>
      </c>
      <c r="F1362" s="388" t="s">
        <v>90</v>
      </c>
      <c r="G1362" s="388" t="s">
        <v>13</v>
      </c>
      <c r="H1362" s="388" t="s">
        <v>559</v>
      </c>
      <c r="I1362" s="388" t="s">
        <v>186</v>
      </c>
      <c r="J1362" s="388" t="s">
        <v>93</v>
      </c>
      <c r="K1362" s="400" t="s">
        <v>195</v>
      </c>
      <c r="L1362" s="388" t="s">
        <v>195</v>
      </c>
      <c r="M1362" s="403" t="s">
        <v>195</v>
      </c>
      <c r="N1362" s="388" t="s">
        <v>195</v>
      </c>
      <c r="O1362" s="388" t="s">
        <v>195</v>
      </c>
      <c r="P1362" s="400" t="s">
        <v>195</v>
      </c>
      <c r="Q1362" s="400" t="s">
        <v>195</v>
      </c>
      <c r="R1362" s="400" t="s">
        <v>195</v>
      </c>
      <c r="S1362" s="388" t="s">
        <v>195</v>
      </c>
      <c r="T1362" s="388" t="s">
        <v>195</v>
      </c>
      <c r="U1362" s="388" t="s">
        <v>195</v>
      </c>
      <c r="V1362" s="388" t="s">
        <v>195</v>
      </c>
      <c r="W1362" s="388" t="s">
        <v>195</v>
      </c>
      <c r="X1362" s="388" t="s">
        <v>195</v>
      </c>
      <c r="Y1362" s="401" t="s">
        <v>195</v>
      </c>
      <c r="Z1362" s="388" t="s">
        <v>195</v>
      </c>
      <c r="AA1362" s="388" t="s">
        <v>195</v>
      </c>
      <c r="AB1362" s="388" t="s">
        <v>195</v>
      </c>
      <c r="AC1362" s="388" t="s">
        <v>195</v>
      </c>
      <c r="AD1362" s="388" t="s">
        <v>195</v>
      </c>
      <c r="AE1362" s="388" t="s">
        <v>195</v>
      </c>
      <c r="AF1362" s="388" t="s">
        <v>195</v>
      </c>
      <c r="AG1362" s="388" t="s">
        <v>195</v>
      </c>
      <c r="AH1362" s="388" t="s">
        <v>195</v>
      </c>
      <c r="AI1362" s="388" t="s">
        <v>195</v>
      </c>
    </row>
    <row r="1363" spans="1:35" ht="12.75" customHeight="1" x14ac:dyDescent="0.2">
      <c r="A1363" s="397" t="str">
        <f t="shared" si="21"/>
        <v>Ofsted Webpage</v>
      </c>
      <c r="B1363" s="388">
        <v>1276400</v>
      </c>
      <c r="C1363" s="388">
        <v>129608</v>
      </c>
      <c r="D1363" s="388">
        <v>10038023</v>
      </c>
      <c r="E1363" s="388" t="s">
        <v>4580</v>
      </c>
      <c r="F1363" s="388" t="s">
        <v>90</v>
      </c>
      <c r="G1363" s="388" t="s">
        <v>13</v>
      </c>
      <c r="H1363" s="388" t="s">
        <v>1142</v>
      </c>
      <c r="I1363" s="388" t="s">
        <v>1143</v>
      </c>
      <c r="J1363" s="388" t="s">
        <v>155</v>
      </c>
      <c r="K1363" s="400" t="s">
        <v>195</v>
      </c>
      <c r="L1363" s="388" t="s">
        <v>195</v>
      </c>
      <c r="M1363" s="403" t="s">
        <v>195</v>
      </c>
      <c r="N1363" s="388" t="s">
        <v>195</v>
      </c>
      <c r="O1363" s="388" t="s">
        <v>195</v>
      </c>
      <c r="P1363" s="400" t="s">
        <v>195</v>
      </c>
      <c r="Q1363" s="400" t="s">
        <v>195</v>
      </c>
      <c r="R1363" s="400" t="s">
        <v>195</v>
      </c>
      <c r="S1363" s="388" t="s">
        <v>195</v>
      </c>
      <c r="T1363" s="388" t="s">
        <v>195</v>
      </c>
      <c r="U1363" s="388" t="s">
        <v>195</v>
      </c>
      <c r="V1363" s="388" t="s">
        <v>195</v>
      </c>
      <c r="W1363" s="388" t="s">
        <v>195</v>
      </c>
      <c r="X1363" s="388" t="s">
        <v>195</v>
      </c>
      <c r="Y1363" s="401" t="s">
        <v>195</v>
      </c>
      <c r="Z1363" s="388" t="s">
        <v>195</v>
      </c>
      <c r="AA1363" s="388" t="s">
        <v>195</v>
      </c>
      <c r="AB1363" s="388" t="s">
        <v>195</v>
      </c>
      <c r="AC1363" s="388" t="s">
        <v>195</v>
      </c>
      <c r="AD1363" s="388" t="s">
        <v>195</v>
      </c>
      <c r="AE1363" s="388" t="s">
        <v>195</v>
      </c>
      <c r="AF1363" s="388" t="s">
        <v>195</v>
      </c>
      <c r="AG1363" s="388" t="s">
        <v>195</v>
      </c>
      <c r="AH1363" s="388" t="s">
        <v>195</v>
      </c>
      <c r="AI1363" s="388" t="s">
        <v>195</v>
      </c>
    </row>
    <row r="1364" spans="1:35" ht="12.75" customHeight="1" x14ac:dyDescent="0.2">
      <c r="A1364" s="397" t="str">
        <f t="shared" si="21"/>
        <v>Ofsted Webpage</v>
      </c>
      <c r="B1364" s="388">
        <v>1276401</v>
      </c>
      <c r="C1364" s="388">
        <v>121536</v>
      </c>
      <c r="D1364" s="388">
        <v>10018916</v>
      </c>
      <c r="E1364" s="388" t="s">
        <v>4547</v>
      </c>
      <c r="F1364" s="388" t="s">
        <v>90</v>
      </c>
      <c r="G1364" s="388" t="s">
        <v>13</v>
      </c>
      <c r="H1364" s="388" t="s">
        <v>389</v>
      </c>
      <c r="I1364" s="388" t="s">
        <v>177</v>
      </c>
      <c r="J1364" s="388" t="s">
        <v>177</v>
      </c>
      <c r="K1364" s="400" t="s">
        <v>195</v>
      </c>
      <c r="L1364" s="388" t="s">
        <v>195</v>
      </c>
      <c r="M1364" s="403" t="s">
        <v>195</v>
      </c>
      <c r="N1364" s="388" t="s">
        <v>195</v>
      </c>
      <c r="O1364" s="388" t="s">
        <v>195</v>
      </c>
      <c r="P1364" s="400" t="s">
        <v>195</v>
      </c>
      <c r="Q1364" s="400" t="s">
        <v>195</v>
      </c>
      <c r="R1364" s="400" t="s">
        <v>195</v>
      </c>
      <c r="S1364" s="388" t="s">
        <v>195</v>
      </c>
      <c r="T1364" s="388" t="s">
        <v>195</v>
      </c>
      <c r="U1364" s="388" t="s">
        <v>195</v>
      </c>
      <c r="V1364" s="388" t="s">
        <v>195</v>
      </c>
      <c r="W1364" s="388" t="s">
        <v>195</v>
      </c>
      <c r="X1364" s="388" t="s">
        <v>195</v>
      </c>
      <c r="Y1364" s="401" t="s">
        <v>195</v>
      </c>
      <c r="Z1364" s="388" t="s">
        <v>195</v>
      </c>
      <c r="AA1364" s="388" t="s">
        <v>195</v>
      </c>
      <c r="AB1364" s="388" t="s">
        <v>195</v>
      </c>
      <c r="AC1364" s="388" t="s">
        <v>195</v>
      </c>
      <c r="AD1364" s="388" t="s">
        <v>195</v>
      </c>
      <c r="AE1364" s="388" t="s">
        <v>195</v>
      </c>
      <c r="AF1364" s="388" t="s">
        <v>195</v>
      </c>
      <c r="AG1364" s="388" t="s">
        <v>195</v>
      </c>
      <c r="AH1364" s="388" t="s">
        <v>195</v>
      </c>
      <c r="AI1364" s="388" t="s">
        <v>195</v>
      </c>
    </row>
    <row r="1365" spans="1:35" ht="12.75" customHeight="1" x14ac:dyDescent="0.2">
      <c r="A1365" s="397" t="str">
        <f t="shared" si="21"/>
        <v>Ofsted Webpage</v>
      </c>
      <c r="B1365" s="388">
        <v>1276402</v>
      </c>
      <c r="C1365" s="388">
        <v>121658</v>
      </c>
      <c r="D1365" s="388">
        <v>10021306</v>
      </c>
      <c r="E1365" s="388" t="s">
        <v>4583</v>
      </c>
      <c r="F1365" s="388" t="s">
        <v>170</v>
      </c>
      <c r="G1365" s="388" t="s">
        <v>13</v>
      </c>
      <c r="H1365" s="388" t="s">
        <v>189</v>
      </c>
      <c r="I1365" s="388" t="s">
        <v>131</v>
      </c>
      <c r="J1365" s="388" t="s">
        <v>131</v>
      </c>
      <c r="K1365" s="400" t="s">
        <v>195</v>
      </c>
      <c r="L1365" s="388" t="s">
        <v>195</v>
      </c>
      <c r="M1365" s="403" t="s">
        <v>195</v>
      </c>
      <c r="N1365" s="388" t="s">
        <v>195</v>
      </c>
      <c r="O1365" s="388" t="s">
        <v>195</v>
      </c>
      <c r="P1365" s="400" t="s">
        <v>195</v>
      </c>
      <c r="Q1365" s="400" t="s">
        <v>195</v>
      </c>
      <c r="R1365" s="400" t="s">
        <v>195</v>
      </c>
      <c r="S1365" s="388" t="s">
        <v>195</v>
      </c>
      <c r="T1365" s="388" t="s">
        <v>195</v>
      </c>
      <c r="U1365" s="388" t="s">
        <v>195</v>
      </c>
      <c r="V1365" s="388" t="s">
        <v>195</v>
      </c>
      <c r="W1365" s="388" t="s">
        <v>195</v>
      </c>
      <c r="X1365" s="388" t="s">
        <v>195</v>
      </c>
      <c r="Y1365" s="401" t="s">
        <v>195</v>
      </c>
      <c r="Z1365" s="388" t="s">
        <v>195</v>
      </c>
      <c r="AA1365" s="388" t="s">
        <v>195</v>
      </c>
      <c r="AB1365" s="388" t="s">
        <v>195</v>
      </c>
      <c r="AC1365" s="388" t="s">
        <v>195</v>
      </c>
      <c r="AD1365" s="388" t="s">
        <v>195</v>
      </c>
      <c r="AE1365" s="388" t="s">
        <v>195</v>
      </c>
      <c r="AF1365" s="388" t="s">
        <v>195</v>
      </c>
      <c r="AG1365" s="388" t="s">
        <v>195</v>
      </c>
      <c r="AH1365" s="388" t="s">
        <v>195</v>
      </c>
      <c r="AI1365" s="388" t="s">
        <v>195</v>
      </c>
    </row>
    <row r="1366" spans="1:35" ht="12.75" customHeight="1" x14ac:dyDescent="0.2">
      <c r="A1366" s="397" t="str">
        <f t="shared" si="21"/>
        <v>Ofsted Webpage</v>
      </c>
      <c r="B1366" s="388">
        <v>1276403</v>
      </c>
      <c r="C1366" s="388">
        <v>124355</v>
      </c>
      <c r="D1366" s="388">
        <v>10038829</v>
      </c>
      <c r="E1366" s="388" t="s">
        <v>5688</v>
      </c>
      <c r="F1366" s="388" t="s">
        <v>90</v>
      </c>
      <c r="G1366" s="388" t="s">
        <v>13</v>
      </c>
      <c r="H1366" s="388" t="s">
        <v>447</v>
      </c>
      <c r="I1366" s="388" t="s">
        <v>115</v>
      </c>
      <c r="J1366" s="388" t="s">
        <v>115</v>
      </c>
      <c r="K1366" s="400" t="s">
        <v>195</v>
      </c>
      <c r="L1366" s="388" t="s">
        <v>195</v>
      </c>
      <c r="M1366" s="403" t="s">
        <v>195</v>
      </c>
      <c r="N1366" s="388" t="s">
        <v>195</v>
      </c>
      <c r="O1366" s="388" t="s">
        <v>195</v>
      </c>
      <c r="P1366" s="400" t="s">
        <v>195</v>
      </c>
      <c r="Q1366" s="400" t="s">
        <v>195</v>
      </c>
      <c r="R1366" s="400" t="s">
        <v>195</v>
      </c>
      <c r="S1366" s="388" t="s">
        <v>195</v>
      </c>
      <c r="T1366" s="388" t="s">
        <v>195</v>
      </c>
      <c r="U1366" s="388" t="s">
        <v>195</v>
      </c>
      <c r="V1366" s="388" t="s">
        <v>195</v>
      </c>
      <c r="W1366" s="388" t="s">
        <v>195</v>
      </c>
      <c r="X1366" s="388" t="s">
        <v>195</v>
      </c>
      <c r="Y1366" s="401" t="s">
        <v>195</v>
      </c>
      <c r="Z1366" s="388" t="s">
        <v>195</v>
      </c>
      <c r="AA1366" s="388" t="s">
        <v>195</v>
      </c>
      <c r="AB1366" s="388" t="s">
        <v>195</v>
      </c>
      <c r="AC1366" s="388" t="s">
        <v>195</v>
      </c>
      <c r="AD1366" s="388" t="s">
        <v>195</v>
      </c>
      <c r="AE1366" s="388" t="s">
        <v>195</v>
      </c>
      <c r="AF1366" s="388" t="s">
        <v>195</v>
      </c>
      <c r="AG1366" s="388" t="s">
        <v>195</v>
      </c>
      <c r="AH1366" s="388" t="s">
        <v>195</v>
      </c>
      <c r="AI1366" s="388" t="s">
        <v>195</v>
      </c>
    </row>
    <row r="1367" spans="1:35" ht="12.75" customHeight="1" x14ac:dyDescent="0.2">
      <c r="A1367" s="397" t="str">
        <f t="shared" si="21"/>
        <v>Ofsted Webpage</v>
      </c>
      <c r="B1367" s="388">
        <v>1276404</v>
      </c>
      <c r="C1367" s="388">
        <v>121336</v>
      </c>
      <c r="D1367" s="388">
        <v>10022362</v>
      </c>
      <c r="E1367" s="388" t="s">
        <v>5689</v>
      </c>
      <c r="F1367" s="388" t="s">
        <v>90</v>
      </c>
      <c r="G1367" s="388" t="s">
        <v>13</v>
      </c>
      <c r="H1367" s="388" t="s">
        <v>998</v>
      </c>
      <c r="I1367" s="388" t="s">
        <v>131</v>
      </c>
      <c r="J1367" s="388" t="s">
        <v>131</v>
      </c>
      <c r="K1367" s="400" t="s">
        <v>195</v>
      </c>
      <c r="L1367" s="388" t="s">
        <v>195</v>
      </c>
      <c r="M1367" s="403" t="s">
        <v>195</v>
      </c>
      <c r="N1367" s="388" t="s">
        <v>195</v>
      </c>
      <c r="O1367" s="388" t="s">
        <v>195</v>
      </c>
      <c r="P1367" s="400" t="s">
        <v>195</v>
      </c>
      <c r="Q1367" s="400" t="s">
        <v>195</v>
      </c>
      <c r="R1367" s="400" t="s">
        <v>195</v>
      </c>
      <c r="S1367" s="388" t="s">
        <v>195</v>
      </c>
      <c r="T1367" s="388" t="s">
        <v>195</v>
      </c>
      <c r="U1367" s="388" t="s">
        <v>195</v>
      </c>
      <c r="V1367" s="388" t="s">
        <v>195</v>
      </c>
      <c r="W1367" s="388" t="s">
        <v>195</v>
      </c>
      <c r="X1367" s="388" t="s">
        <v>195</v>
      </c>
      <c r="Y1367" s="401" t="s">
        <v>195</v>
      </c>
      <c r="Z1367" s="388" t="s">
        <v>195</v>
      </c>
      <c r="AA1367" s="388" t="s">
        <v>195</v>
      </c>
      <c r="AB1367" s="388" t="s">
        <v>195</v>
      </c>
      <c r="AC1367" s="388" t="s">
        <v>195</v>
      </c>
      <c r="AD1367" s="388" t="s">
        <v>195</v>
      </c>
      <c r="AE1367" s="388" t="s">
        <v>195</v>
      </c>
      <c r="AF1367" s="388" t="s">
        <v>195</v>
      </c>
      <c r="AG1367" s="388" t="s">
        <v>195</v>
      </c>
      <c r="AH1367" s="388" t="s">
        <v>195</v>
      </c>
      <c r="AI1367" s="388" t="s">
        <v>195</v>
      </c>
    </row>
    <row r="1368" spans="1:35" ht="12.75" customHeight="1" x14ac:dyDescent="0.2">
      <c r="A1368" s="397" t="str">
        <f t="shared" si="21"/>
        <v>Ofsted Webpage</v>
      </c>
      <c r="B1368" s="388">
        <v>1276406</v>
      </c>
      <c r="C1368" s="388">
        <v>133288</v>
      </c>
      <c r="D1368" s="388">
        <v>10038931</v>
      </c>
      <c r="E1368" s="388" t="s">
        <v>5690</v>
      </c>
      <c r="F1368" s="388" t="s">
        <v>90</v>
      </c>
      <c r="G1368" s="388" t="s">
        <v>13</v>
      </c>
      <c r="H1368" s="388" t="s">
        <v>467</v>
      </c>
      <c r="I1368" s="388" t="s">
        <v>92</v>
      </c>
      <c r="J1368" s="388" t="s">
        <v>93</v>
      </c>
      <c r="K1368" s="400" t="s">
        <v>195</v>
      </c>
      <c r="L1368" s="388" t="s">
        <v>195</v>
      </c>
      <c r="M1368" s="403" t="s">
        <v>195</v>
      </c>
      <c r="N1368" s="388" t="s">
        <v>195</v>
      </c>
      <c r="O1368" s="388" t="s">
        <v>195</v>
      </c>
      <c r="P1368" s="400" t="s">
        <v>195</v>
      </c>
      <c r="Q1368" s="400" t="s">
        <v>195</v>
      </c>
      <c r="R1368" s="400" t="s">
        <v>195</v>
      </c>
      <c r="S1368" s="388" t="s">
        <v>195</v>
      </c>
      <c r="T1368" s="388" t="s">
        <v>195</v>
      </c>
      <c r="U1368" s="388" t="s">
        <v>195</v>
      </c>
      <c r="V1368" s="388" t="s">
        <v>195</v>
      </c>
      <c r="W1368" s="388" t="s">
        <v>195</v>
      </c>
      <c r="X1368" s="388" t="s">
        <v>195</v>
      </c>
      <c r="Y1368" s="401" t="s">
        <v>195</v>
      </c>
      <c r="Z1368" s="388" t="s">
        <v>195</v>
      </c>
      <c r="AA1368" s="388" t="s">
        <v>195</v>
      </c>
      <c r="AB1368" s="388" t="s">
        <v>195</v>
      </c>
      <c r="AC1368" s="388" t="s">
        <v>195</v>
      </c>
      <c r="AD1368" s="388" t="s">
        <v>195</v>
      </c>
      <c r="AE1368" s="388" t="s">
        <v>195</v>
      </c>
      <c r="AF1368" s="388" t="s">
        <v>195</v>
      </c>
      <c r="AG1368" s="388" t="s">
        <v>195</v>
      </c>
      <c r="AH1368" s="388" t="s">
        <v>195</v>
      </c>
      <c r="AI1368" s="388" t="s">
        <v>195</v>
      </c>
    </row>
    <row r="1369" spans="1:35" ht="12.75" customHeight="1" x14ac:dyDescent="0.2">
      <c r="A1369" s="397" t="str">
        <f t="shared" si="21"/>
        <v>Ofsted Webpage</v>
      </c>
      <c r="B1369" s="388">
        <v>1276407</v>
      </c>
      <c r="C1369" s="388">
        <v>121449</v>
      </c>
      <c r="D1369" s="388">
        <v>10023538</v>
      </c>
      <c r="E1369" s="388" t="s">
        <v>4554</v>
      </c>
      <c r="F1369" s="388" t="s">
        <v>90</v>
      </c>
      <c r="G1369" s="388" t="s">
        <v>13</v>
      </c>
      <c r="H1369" s="388" t="s">
        <v>243</v>
      </c>
      <c r="I1369" s="388" t="s">
        <v>177</v>
      </c>
      <c r="J1369" s="388" t="s">
        <v>177</v>
      </c>
      <c r="K1369" s="400" t="s">
        <v>195</v>
      </c>
      <c r="L1369" s="388" t="s">
        <v>195</v>
      </c>
      <c r="M1369" s="403" t="s">
        <v>195</v>
      </c>
      <c r="N1369" s="388" t="s">
        <v>195</v>
      </c>
      <c r="O1369" s="388" t="s">
        <v>195</v>
      </c>
      <c r="P1369" s="400" t="s">
        <v>195</v>
      </c>
      <c r="Q1369" s="400" t="s">
        <v>195</v>
      </c>
      <c r="R1369" s="400" t="s">
        <v>195</v>
      </c>
      <c r="S1369" s="388" t="s">
        <v>195</v>
      </c>
      <c r="T1369" s="388" t="s">
        <v>195</v>
      </c>
      <c r="U1369" s="388" t="s">
        <v>195</v>
      </c>
      <c r="V1369" s="388" t="s">
        <v>195</v>
      </c>
      <c r="W1369" s="388" t="s">
        <v>195</v>
      </c>
      <c r="X1369" s="388" t="s">
        <v>195</v>
      </c>
      <c r="Y1369" s="401" t="s">
        <v>195</v>
      </c>
      <c r="Z1369" s="388" t="s">
        <v>195</v>
      </c>
      <c r="AA1369" s="388" t="s">
        <v>195</v>
      </c>
      <c r="AB1369" s="388" t="s">
        <v>195</v>
      </c>
      <c r="AC1369" s="388" t="s">
        <v>195</v>
      </c>
      <c r="AD1369" s="388" t="s">
        <v>195</v>
      </c>
      <c r="AE1369" s="388" t="s">
        <v>195</v>
      </c>
      <c r="AF1369" s="388" t="s">
        <v>195</v>
      </c>
      <c r="AG1369" s="388" t="s">
        <v>195</v>
      </c>
      <c r="AH1369" s="388" t="s">
        <v>195</v>
      </c>
      <c r="AI1369" s="388" t="s">
        <v>195</v>
      </c>
    </row>
    <row r="1370" spans="1:35" ht="12.75" customHeight="1" x14ac:dyDescent="0.2">
      <c r="A1370" s="397" t="str">
        <f t="shared" si="21"/>
        <v>Ofsted Webpage</v>
      </c>
      <c r="B1370" s="388">
        <v>1276409</v>
      </c>
      <c r="C1370" s="388">
        <v>112126</v>
      </c>
      <c r="D1370" s="388">
        <v>10025961</v>
      </c>
      <c r="E1370" s="388" t="s">
        <v>4556</v>
      </c>
      <c r="F1370" s="388" t="s">
        <v>90</v>
      </c>
      <c r="G1370" s="388" t="s">
        <v>13</v>
      </c>
      <c r="H1370" s="388" t="s">
        <v>670</v>
      </c>
      <c r="I1370" s="388" t="s">
        <v>152</v>
      </c>
      <c r="J1370" s="388" t="s">
        <v>152</v>
      </c>
      <c r="K1370" s="400" t="s">
        <v>195</v>
      </c>
      <c r="L1370" s="388" t="s">
        <v>195</v>
      </c>
      <c r="M1370" s="403" t="s">
        <v>195</v>
      </c>
      <c r="N1370" s="388" t="s">
        <v>195</v>
      </c>
      <c r="O1370" s="388" t="s">
        <v>195</v>
      </c>
      <c r="P1370" s="400" t="s">
        <v>195</v>
      </c>
      <c r="Q1370" s="400" t="s">
        <v>195</v>
      </c>
      <c r="R1370" s="400" t="s">
        <v>195</v>
      </c>
      <c r="S1370" s="388" t="s">
        <v>195</v>
      </c>
      <c r="T1370" s="388" t="s">
        <v>195</v>
      </c>
      <c r="U1370" s="388" t="s">
        <v>195</v>
      </c>
      <c r="V1370" s="388" t="s">
        <v>195</v>
      </c>
      <c r="W1370" s="388" t="s">
        <v>195</v>
      </c>
      <c r="X1370" s="388" t="s">
        <v>195</v>
      </c>
      <c r="Y1370" s="401" t="s">
        <v>195</v>
      </c>
      <c r="Z1370" s="388" t="s">
        <v>195</v>
      </c>
      <c r="AA1370" s="388" t="s">
        <v>195</v>
      </c>
      <c r="AB1370" s="388" t="s">
        <v>195</v>
      </c>
      <c r="AC1370" s="388" t="s">
        <v>195</v>
      </c>
      <c r="AD1370" s="388" t="s">
        <v>195</v>
      </c>
      <c r="AE1370" s="388" t="s">
        <v>195</v>
      </c>
      <c r="AF1370" s="388" t="s">
        <v>195</v>
      </c>
      <c r="AG1370" s="388" t="s">
        <v>195</v>
      </c>
      <c r="AH1370" s="388" t="s">
        <v>195</v>
      </c>
      <c r="AI1370" s="388" t="s">
        <v>195</v>
      </c>
    </row>
    <row r="1371" spans="1:35" ht="12.75" customHeight="1" x14ac:dyDescent="0.2">
      <c r="A1371" s="397" t="str">
        <f t="shared" si="21"/>
        <v>Ofsted Webpage</v>
      </c>
      <c r="B1371" s="388">
        <v>1276410</v>
      </c>
      <c r="C1371" s="388">
        <v>124971</v>
      </c>
      <c r="D1371" s="388">
        <v>10039140</v>
      </c>
      <c r="E1371" s="388" t="s">
        <v>5691</v>
      </c>
      <c r="F1371" s="388" t="s">
        <v>90</v>
      </c>
      <c r="G1371" s="388" t="s">
        <v>13</v>
      </c>
      <c r="H1371" s="388" t="s">
        <v>366</v>
      </c>
      <c r="I1371" s="388" t="s">
        <v>115</v>
      </c>
      <c r="J1371" s="388" t="s">
        <v>115</v>
      </c>
      <c r="K1371" s="400" t="s">
        <v>195</v>
      </c>
      <c r="L1371" s="388" t="s">
        <v>195</v>
      </c>
      <c r="M1371" s="403" t="s">
        <v>195</v>
      </c>
      <c r="N1371" s="388" t="s">
        <v>195</v>
      </c>
      <c r="O1371" s="388" t="s">
        <v>195</v>
      </c>
      <c r="P1371" s="400" t="s">
        <v>195</v>
      </c>
      <c r="Q1371" s="400" t="s">
        <v>195</v>
      </c>
      <c r="R1371" s="400" t="s">
        <v>195</v>
      </c>
      <c r="S1371" s="388" t="s">
        <v>195</v>
      </c>
      <c r="T1371" s="388" t="s">
        <v>195</v>
      </c>
      <c r="U1371" s="388" t="s">
        <v>195</v>
      </c>
      <c r="V1371" s="388" t="s">
        <v>195</v>
      </c>
      <c r="W1371" s="388" t="s">
        <v>195</v>
      </c>
      <c r="X1371" s="388" t="s">
        <v>195</v>
      </c>
      <c r="Y1371" s="401" t="s">
        <v>195</v>
      </c>
      <c r="Z1371" s="388" t="s">
        <v>195</v>
      </c>
      <c r="AA1371" s="388" t="s">
        <v>195</v>
      </c>
      <c r="AB1371" s="388" t="s">
        <v>195</v>
      </c>
      <c r="AC1371" s="388" t="s">
        <v>195</v>
      </c>
      <c r="AD1371" s="388" t="s">
        <v>195</v>
      </c>
      <c r="AE1371" s="388" t="s">
        <v>195</v>
      </c>
      <c r="AF1371" s="388" t="s">
        <v>195</v>
      </c>
      <c r="AG1371" s="388" t="s">
        <v>195</v>
      </c>
      <c r="AH1371" s="388" t="s">
        <v>195</v>
      </c>
      <c r="AI1371" s="388" t="s">
        <v>195</v>
      </c>
    </row>
    <row r="1372" spans="1:35" ht="12.75" customHeight="1" x14ac:dyDescent="0.2">
      <c r="A1372" s="397" t="str">
        <f t="shared" si="21"/>
        <v>Ofsted Webpage</v>
      </c>
      <c r="B1372" s="388">
        <v>1276411</v>
      </c>
      <c r="C1372" s="388">
        <v>121609</v>
      </c>
      <c r="D1372" s="388">
        <v>10026094</v>
      </c>
      <c r="E1372" s="388" t="s">
        <v>5692</v>
      </c>
      <c r="F1372" s="388" t="s">
        <v>90</v>
      </c>
      <c r="G1372" s="388" t="s">
        <v>13</v>
      </c>
      <c r="H1372" s="388" t="s">
        <v>160</v>
      </c>
      <c r="I1372" s="388" t="s">
        <v>161</v>
      </c>
      <c r="J1372" s="388" t="s">
        <v>161</v>
      </c>
      <c r="K1372" s="400" t="s">
        <v>195</v>
      </c>
      <c r="L1372" s="388" t="s">
        <v>195</v>
      </c>
      <c r="M1372" s="403" t="s">
        <v>195</v>
      </c>
      <c r="N1372" s="388" t="s">
        <v>195</v>
      </c>
      <c r="O1372" s="388" t="s">
        <v>195</v>
      </c>
      <c r="P1372" s="400" t="s">
        <v>195</v>
      </c>
      <c r="Q1372" s="400" t="s">
        <v>195</v>
      </c>
      <c r="R1372" s="400" t="s">
        <v>195</v>
      </c>
      <c r="S1372" s="388" t="s">
        <v>195</v>
      </c>
      <c r="T1372" s="388" t="s">
        <v>195</v>
      </c>
      <c r="U1372" s="388" t="s">
        <v>195</v>
      </c>
      <c r="V1372" s="388" t="s">
        <v>195</v>
      </c>
      <c r="W1372" s="388" t="s">
        <v>195</v>
      </c>
      <c r="X1372" s="388" t="s">
        <v>195</v>
      </c>
      <c r="Y1372" s="401" t="s">
        <v>195</v>
      </c>
      <c r="Z1372" s="388" t="s">
        <v>195</v>
      </c>
      <c r="AA1372" s="388" t="s">
        <v>195</v>
      </c>
      <c r="AB1372" s="388" t="s">
        <v>195</v>
      </c>
      <c r="AC1372" s="388" t="s">
        <v>195</v>
      </c>
      <c r="AD1372" s="388" t="s">
        <v>195</v>
      </c>
      <c r="AE1372" s="388" t="s">
        <v>195</v>
      </c>
      <c r="AF1372" s="388" t="s">
        <v>195</v>
      </c>
      <c r="AG1372" s="388" t="s">
        <v>195</v>
      </c>
      <c r="AH1372" s="388" t="s">
        <v>195</v>
      </c>
      <c r="AI1372" s="388" t="s">
        <v>195</v>
      </c>
    </row>
    <row r="1373" spans="1:35" ht="12.75" customHeight="1" x14ac:dyDescent="0.2">
      <c r="A1373" s="397" t="str">
        <f t="shared" si="21"/>
        <v>Ofsted Webpage</v>
      </c>
      <c r="B1373" s="388">
        <v>1276413</v>
      </c>
      <c r="C1373" s="388">
        <v>126317</v>
      </c>
      <c r="D1373" s="388">
        <v>10026317</v>
      </c>
      <c r="E1373" s="388" t="s">
        <v>5693</v>
      </c>
      <c r="F1373" s="388" t="s">
        <v>90</v>
      </c>
      <c r="G1373" s="388" t="s">
        <v>13</v>
      </c>
      <c r="H1373" s="388" t="s">
        <v>291</v>
      </c>
      <c r="I1373" s="388" t="s">
        <v>186</v>
      </c>
      <c r="J1373" s="388" t="s">
        <v>93</v>
      </c>
      <c r="K1373" s="400" t="s">
        <v>195</v>
      </c>
      <c r="L1373" s="388" t="s">
        <v>195</v>
      </c>
      <c r="M1373" s="403" t="s">
        <v>195</v>
      </c>
      <c r="N1373" s="388" t="s">
        <v>195</v>
      </c>
      <c r="O1373" s="388" t="s">
        <v>195</v>
      </c>
      <c r="P1373" s="400" t="s">
        <v>195</v>
      </c>
      <c r="Q1373" s="400" t="s">
        <v>195</v>
      </c>
      <c r="R1373" s="400" t="s">
        <v>195</v>
      </c>
      <c r="S1373" s="388" t="s">
        <v>195</v>
      </c>
      <c r="T1373" s="388" t="s">
        <v>195</v>
      </c>
      <c r="U1373" s="388" t="s">
        <v>195</v>
      </c>
      <c r="V1373" s="388" t="s">
        <v>195</v>
      </c>
      <c r="W1373" s="388" t="s">
        <v>195</v>
      </c>
      <c r="X1373" s="388" t="s">
        <v>195</v>
      </c>
      <c r="Y1373" s="401" t="s">
        <v>195</v>
      </c>
      <c r="Z1373" s="388" t="s">
        <v>195</v>
      </c>
      <c r="AA1373" s="388" t="s">
        <v>195</v>
      </c>
      <c r="AB1373" s="388" t="s">
        <v>195</v>
      </c>
      <c r="AC1373" s="388" t="s">
        <v>195</v>
      </c>
      <c r="AD1373" s="388" t="s">
        <v>195</v>
      </c>
      <c r="AE1373" s="388" t="s">
        <v>195</v>
      </c>
      <c r="AF1373" s="388" t="s">
        <v>195</v>
      </c>
      <c r="AG1373" s="388" t="s">
        <v>195</v>
      </c>
      <c r="AH1373" s="388" t="s">
        <v>195</v>
      </c>
      <c r="AI1373" s="388" t="s">
        <v>195</v>
      </c>
    </row>
    <row r="1374" spans="1:35" ht="12.75" customHeight="1" x14ac:dyDescent="0.2">
      <c r="A1374" s="397" t="str">
        <f t="shared" si="21"/>
        <v>Ofsted Webpage</v>
      </c>
      <c r="B1374" s="388">
        <v>1276415</v>
      </c>
      <c r="C1374" s="388">
        <v>121778</v>
      </c>
      <c r="D1374" s="388">
        <v>10027438</v>
      </c>
      <c r="E1374" s="388" t="s">
        <v>5694</v>
      </c>
      <c r="F1374" s="388" t="s">
        <v>90</v>
      </c>
      <c r="G1374" s="388" t="s">
        <v>13</v>
      </c>
      <c r="H1374" s="388" t="s">
        <v>670</v>
      </c>
      <c r="I1374" s="388" t="s">
        <v>152</v>
      </c>
      <c r="J1374" s="388" t="s">
        <v>152</v>
      </c>
      <c r="K1374" s="400" t="s">
        <v>195</v>
      </c>
      <c r="L1374" s="388" t="s">
        <v>195</v>
      </c>
      <c r="M1374" s="403" t="s">
        <v>195</v>
      </c>
      <c r="N1374" s="388" t="s">
        <v>195</v>
      </c>
      <c r="O1374" s="388" t="s">
        <v>195</v>
      </c>
      <c r="P1374" s="400" t="s">
        <v>195</v>
      </c>
      <c r="Q1374" s="400" t="s">
        <v>195</v>
      </c>
      <c r="R1374" s="400" t="s">
        <v>195</v>
      </c>
      <c r="S1374" s="388" t="s">
        <v>195</v>
      </c>
      <c r="T1374" s="388" t="s">
        <v>195</v>
      </c>
      <c r="U1374" s="388" t="s">
        <v>195</v>
      </c>
      <c r="V1374" s="388" t="s">
        <v>195</v>
      </c>
      <c r="W1374" s="388" t="s">
        <v>195</v>
      </c>
      <c r="X1374" s="388" t="s">
        <v>195</v>
      </c>
      <c r="Y1374" s="401" t="s">
        <v>195</v>
      </c>
      <c r="Z1374" s="388" t="s">
        <v>195</v>
      </c>
      <c r="AA1374" s="388" t="s">
        <v>195</v>
      </c>
      <c r="AB1374" s="388" t="s">
        <v>195</v>
      </c>
      <c r="AC1374" s="388" t="s">
        <v>195</v>
      </c>
      <c r="AD1374" s="388" t="s">
        <v>195</v>
      </c>
      <c r="AE1374" s="388" t="s">
        <v>195</v>
      </c>
      <c r="AF1374" s="388" t="s">
        <v>195</v>
      </c>
      <c r="AG1374" s="388" t="s">
        <v>195</v>
      </c>
      <c r="AH1374" s="388" t="s">
        <v>195</v>
      </c>
      <c r="AI1374" s="388" t="s">
        <v>195</v>
      </c>
    </row>
    <row r="1375" spans="1:35" ht="12.75" customHeight="1" x14ac:dyDescent="0.2">
      <c r="A1375" s="397" t="str">
        <f t="shared" si="21"/>
        <v>Ofsted Webpage</v>
      </c>
      <c r="B1375" s="388">
        <v>1276416</v>
      </c>
      <c r="C1375" s="388">
        <v>121585</v>
      </c>
      <c r="D1375" s="388">
        <v>10029426</v>
      </c>
      <c r="E1375" s="388" t="s">
        <v>4484</v>
      </c>
      <c r="F1375" s="388" t="s">
        <v>90</v>
      </c>
      <c r="G1375" s="388" t="s">
        <v>13</v>
      </c>
      <c r="H1375" s="388" t="s">
        <v>221</v>
      </c>
      <c r="I1375" s="388" t="s">
        <v>177</v>
      </c>
      <c r="J1375" s="388" t="s">
        <v>177</v>
      </c>
      <c r="K1375" s="400" t="s">
        <v>195</v>
      </c>
      <c r="L1375" s="388" t="s">
        <v>195</v>
      </c>
      <c r="M1375" s="403" t="s">
        <v>195</v>
      </c>
      <c r="N1375" s="388" t="s">
        <v>195</v>
      </c>
      <c r="O1375" s="388" t="s">
        <v>195</v>
      </c>
      <c r="P1375" s="400" t="s">
        <v>195</v>
      </c>
      <c r="Q1375" s="400" t="s">
        <v>195</v>
      </c>
      <c r="R1375" s="400" t="s">
        <v>195</v>
      </c>
      <c r="S1375" s="388" t="s">
        <v>195</v>
      </c>
      <c r="T1375" s="388" t="s">
        <v>195</v>
      </c>
      <c r="U1375" s="388" t="s">
        <v>195</v>
      </c>
      <c r="V1375" s="388" t="s">
        <v>195</v>
      </c>
      <c r="W1375" s="388" t="s">
        <v>195</v>
      </c>
      <c r="X1375" s="388" t="s">
        <v>195</v>
      </c>
      <c r="Y1375" s="401" t="s">
        <v>195</v>
      </c>
      <c r="Z1375" s="388" t="s">
        <v>195</v>
      </c>
      <c r="AA1375" s="388" t="s">
        <v>195</v>
      </c>
      <c r="AB1375" s="388" t="s">
        <v>195</v>
      </c>
      <c r="AC1375" s="388" t="s">
        <v>195</v>
      </c>
      <c r="AD1375" s="388" t="s">
        <v>195</v>
      </c>
      <c r="AE1375" s="388" t="s">
        <v>195</v>
      </c>
      <c r="AF1375" s="388" t="s">
        <v>195</v>
      </c>
      <c r="AG1375" s="388" t="s">
        <v>195</v>
      </c>
      <c r="AH1375" s="388" t="s">
        <v>195</v>
      </c>
      <c r="AI1375" s="388" t="s">
        <v>195</v>
      </c>
    </row>
    <row r="1376" spans="1:35" ht="12.75" customHeight="1" x14ac:dyDescent="0.2">
      <c r="A1376" s="397" t="str">
        <f t="shared" si="21"/>
        <v>Ofsted Webpage</v>
      </c>
      <c r="B1376" s="388">
        <v>1276417</v>
      </c>
      <c r="C1376" s="388">
        <v>129029</v>
      </c>
      <c r="D1376" s="388">
        <v>10040329</v>
      </c>
      <c r="E1376" s="388" t="s">
        <v>4581</v>
      </c>
      <c r="F1376" s="388" t="s">
        <v>90</v>
      </c>
      <c r="G1376" s="388" t="s">
        <v>13</v>
      </c>
      <c r="H1376" s="388" t="s">
        <v>555</v>
      </c>
      <c r="I1376" s="388" t="s">
        <v>155</v>
      </c>
      <c r="J1376" s="388" t="s">
        <v>155</v>
      </c>
      <c r="K1376" s="400" t="s">
        <v>195</v>
      </c>
      <c r="L1376" s="388" t="s">
        <v>195</v>
      </c>
      <c r="M1376" s="403" t="s">
        <v>195</v>
      </c>
      <c r="N1376" s="388" t="s">
        <v>195</v>
      </c>
      <c r="O1376" s="388" t="s">
        <v>195</v>
      </c>
      <c r="P1376" s="400" t="s">
        <v>195</v>
      </c>
      <c r="Q1376" s="400" t="s">
        <v>195</v>
      </c>
      <c r="R1376" s="400" t="s">
        <v>195</v>
      </c>
      <c r="S1376" s="388" t="s">
        <v>195</v>
      </c>
      <c r="T1376" s="388" t="s">
        <v>195</v>
      </c>
      <c r="U1376" s="388" t="s">
        <v>195</v>
      </c>
      <c r="V1376" s="388" t="s">
        <v>195</v>
      </c>
      <c r="W1376" s="388" t="s">
        <v>195</v>
      </c>
      <c r="X1376" s="388" t="s">
        <v>195</v>
      </c>
      <c r="Y1376" s="401" t="s">
        <v>195</v>
      </c>
      <c r="Z1376" s="388" t="s">
        <v>195</v>
      </c>
      <c r="AA1376" s="388" t="s">
        <v>195</v>
      </c>
      <c r="AB1376" s="388" t="s">
        <v>195</v>
      </c>
      <c r="AC1376" s="388" t="s">
        <v>195</v>
      </c>
      <c r="AD1376" s="388" t="s">
        <v>195</v>
      </c>
      <c r="AE1376" s="388" t="s">
        <v>195</v>
      </c>
      <c r="AF1376" s="388" t="s">
        <v>195</v>
      </c>
      <c r="AG1376" s="388" t="s">
        <v>195</v>
      </c>
      <c r="AH1376" s="388" t="s">
        <v>195</v>
      </c>
      <c r="AI1376" s="388" t="s">
        <v>195</v>
      </c>
    </row>
    <row r="1377" spans="1:35" ht="12.75" customHeight="1" x14ac:dyDescent="0.2">
      <c r="A1377" s="397" t="str">
        <f t="shared" si="21"/>
        <v>Ofsted Webpage</v>
      </c>
      <c r="B1377" s="388">
        <v>1276419</v>
      </c>
      <c r="C1377" s="388">
        <v>127527</v>
      </c>
      <c r="D1377" s="388">
        <v>10040334</v>
      </c>
      <c r="E1377" s="388" t="s">
        <v>5695</v>
      </c>
      <c r="F1377" s="388" t="s">
        <v>90</v>
      </c>
      <c r="G1377" s="388" t="s">
        <v>13</v>
      </c>
      <c r="H1377" s="388" t="s">
        <v>494</v>
      </c>
      <c r="I1377" s="388" t="s">
        <v>131</v>
      </c>
      <c r="J1377" s="388" t="s">
        <v>131</v>
      </c>
      <c r="K1377" s="400" t="s">
        <v>195</v>
      </c>
      <c r="L1377" s="388" t="s">
        <v>195</v>
      </c>
      <c r="M1377" s="403" t="s">
        <v>195</v>
      </c>
      <c r="N1377" s="388" t="s">
        <v>195</v>
      </c>
      <c r="O1377" s="388" t="s">
        <v>195</v>
      </c>
      <c r="P1377" s="400" t="s">
        <v>195</v>
      </c>
      <c r="Q1377" s="400" t="s">
        <v>195</v>
      </c>
      <c r="R1377" s="400" t="s">
        <v>195</v>
      </c>
      <c r="S1377" s="388" t="s">
        <v>195</v>
      </c>
      <c r="T1377" s="388" t="s">
        <v>195</v>
      </c>
      <c r="U1377" s="388" t="s">
        <v>195</v>
      </c>
      <c r="V1377" s="388" t="s">
        <v>195</v>
      </c>
      <c r="W1377" s="388" t="s">
        <v>195</v>
      </c>
      <c r="X1377" s="388" t="s">
        <v>195</v>
      </c>
      <c r="Y1377" s="401" t="s">
        <v>195</v>
      </c>
      <c r="Z1377" s="388" t="s">
        <v>195</v>
      </c>
      <c r="AA1377" s="388" t="s">
        <v>195</v>
      </c>
      <c r="AB1377" s="388" t="s">
        <v>195</v>
      </c>
      <c r="AC1377" s="388" t="s">
        <v>195</v>
      </c>
      <c r="AD1377" s="388" t="s">
        <v>195</v>
      </c>
      <c r="AE1377" s="388" t="s">
        <v>195</v>
      </c>
      <c r="AF1377" s="388" t="s">
        <v>195</v>
      </c>
      <c r="AG1377" s="388" t="s">
        <v>195</v>
      </c>
      <c r="AH1377" s="388" t="s">
        <v>195</v>
      </c>
      <c r="AI1377" s="388" t="s">
        <v>195</v>
      </c>
    </row>
    <row r="1378" spans="1:35" ht="12.75" customHeight="1" x14ac:dyDescent="0.2">
      <c r="A1378" s="397" t="str">
        <f t="shared" si="21"/>
        <v>Ofsted Webpage</v>
      </c>
      <c r="B1378" s="388">
        <v>1276422</v>
      </c>
      <c r="C1378" s="388">
        <v>133870</v>
      </c>
      <c r="D1378" s="388">
        <v>10040664</v>
      </c>
      <c r="E1378" s="388" t="s">
        <v>4551</v>
      </c>
      <c r="F1378" s="388" t="s">
        <v>90</v>
      </c>
      <c r="G1378" s="388" t="s">
        <v>13</v>
      </c>
      <c r="H1378" s="388" t="s">
        <v>284</v>
      </c>
      <c r="I1378" s="388" t="s">
        <v>115</v>
      </c>
      <c r="J1378" s="388" t="s">
        <v>115</v>
      </c>
      <c r="K1378" s="400" t="s">
        <v>195</v>
      </c>
      <c r="L1378" s="388" t="s">
        <v>195</v>
      </c>
      <c r="M1378" s="403" t="s">
        <v>195</v>
      </c>
      <c r="N1378" s="388" t="s">
        <v>195</v>
      </c>
      <c r="O1378" s="388" t="s">
        <v>195</v>
      </c>
      <c r="P1378" s="400" t="s">
        <v>195</v>
      </c>
      <c r="Q1378" s="400" t="s">
        <v>195</v>
      </c>
      <c r="R1378" s="400" t="s">
        <v>195</v>
      </c>
      <c r="S1378" s="388" t="s">
        <v>195</v>
      </c>
      <c r="T1378" s="388" t="s">
        <v>195</v>
      </c>
      <c r="U1378" s="388" t="s">
        <v>195</v>
      </c>
      <c r="V1378" s="388" t="s">
        <v>195</v>
      </c>
      <c r="W1378" s="388" t="s">
        <v>195</v>
      </c>
      <c r="X1378" s="388" t="s">
        <v>195</v>
      </c>
      <c r="Y1378" s="401" t="s">
        <v>195</v>
      </c>
      <c r="Z1378" s="388" t="s">
        <v>195</v>
      </c>
      <c r="AA1378" s="388" t="s">
        <v>195</v>
      </c>
      <c r="AB1378" s="388" t="s">
        <v>195</v>
      </c>
      <c r="AC1378" s="388" t="s">
        <v>195</v>
      </c>
      <c r="AD1378" s="388" t="s">
        <v>195</v>
      </c>
      <c r="AE1378" s="388" t="s">
        <v>195</v>
      </c>
      <c r="AF1378" s="388" t="s">
        <v>195</v>
      </c>
      <c r="AG1378" s="388" t="s">
        <v>195</v>
      </c>
      <c r="AH1378" s="388" t="s">
        <v>195</v>
      </c>
      <c r="AI1378" s="388" t="s">
        <v>195</v>
      </c>
    </row>
    <row r="1379" spans="1:35" ht="12.75" customHeight="1" x14ac:dyDescent="0.2">
      <c r="A1379" s="397" t="str">
        <f t="shared" si="21"/>
        <v>Ofsted Webpage</v>
      </c>
      <c r="B1379" s="388">
        <v>1276423</v>
      </c>
      <c r="C1379" s="388">
        <v>125402</v>
      </c>
      <c r="D1379" s="388">
        <v>10030102</v>
      </c>
      <c r="E1379" s="388" t="s">
        <v>5696</v>
      </c>
      <c r="F1379" s="388" t="s">
        <v>90</v>
      </c>
      <c r="G1379" s="388" t="s">
        <v>13</v>
      </c>
      <c r="H1379" s="388" t="s">
        <v>101</v>
      </c>
      <c r="I1379" s="388" t="s">
        <v>102</v>
      </c>
      <c r="J1379" s="388" t="s">
        <v>102</v>
      </c>
      <c r="K1379" s="400" t="s">
        <v>195</v>
      </c>
      <c r="L1379" s="388" t="s">
        <v>195</v>
      </c>
      <c r="M1379" s="403" t="s">
        <v>195</v>
      </c>
      <c r="N1379" s="388" t="s">
        <v>195</v>
      </c>
      <c r="O1379" s="388" t="s">
        <v>195</v>
      </c>
      <c r="P1379" s="400" t="s">
        <v>195</v>
      </c>
      <c r="Q1379" s="400" t="s">
        <v>195</v>
      </c>
      <c r="R1379" s="400" t="s">
        <v>195</v>
      </c>
      <c r="S1379" s="388" t="s">
        <v>195</v>
      </c>
      <c r="T1379" s="388" t="s">
        <v>195</v>
      </c>
      <c r="U1379" s="388" t="s">
        <v>195</v>
      </c>
      <c r="V1379" s="388" t="s">
        <v>195</v>
      </c>
      <c r="W1379" s="388" t="s">
        <v>195</v>
      </c>
      <c r="X1379" s="388" t="s">
        <v>195</v>
      </c>
      <c r="Y1379" s="401" t="s">
        <v>195</v>
      </c>
      <c r="Z1379" s="388" t="s">
        <v>195</v>
      </c>
      <c r="AA1379" s="388" t="s">
        <v>195</v>
      </c>
      <c r="AB1379" s="388" t="s">
        <v>195</v>
      </c>
      <c r="AC1379" s="388" t="s">
        <v>195</v>
      </c>
      <c r="AD1379" s="388" t="s">
        <v>195</v>
      </c>
      <c r="AE1379" s="388" t="s">
        <v>195</v>
      </c>
      <c r="AF1379" s="388" t="s">
        <v>195</v>
      </c>
      <c r="AG1379" s="388" t="s">
        <v>195</v>
      </c>
      <c r="AH1379" s="388" t="s">
        <v>195</v>
      </c>
      <c r="AI1379" s="388" t="s">
        <v>195</v>
      </c>
    </row>
    <row r="1380" spans="1:35" ht="12.75" customHeight="1" x14ac:dyDescent="0.2">
      <c r="A1380" s="397" t="str">
        <f t="shared" si="21"/>
        <v>Ofsted Webpage</v>
      </c>
      <c r="B1380" s="388">
        <v>1276425</v>
      </c>
      <c r="C1380" s="388">
        <v>121279</v>
      </c>
      <c r="D1380" s="388">
        <v>10030871</v>
      </c>
      <c r="E1380" s="388" t="s">
        <v>4563</v>
      </c>
      <c r="F1380" s="388" t="s">
        <v>90</v>
      </c>
      <c r="G1380" s="388" t="s">
        <v>13</v>
      </c>
      <c r="H1380" s="388" t="s">
        <v>1312</v>
      </c>
      <c r="I1380" s="388" t="s">
        <v>131</v>
      </c>
      <c r="J1380" s="388" t="s">
        <v>131</v>
      </c>
      <c r="K1380" s="400" t="s">
        <v>195</v>
      </c>
      <c r="L1380" s="388" t="s">
        <v>195</v>
      </c>
      <c r="M1380" s="403" t="s">
        <v>195</v>
      </c>
      <c r="N1380" s="388" t="s">
        <v>195</v>
      </c>
      <c r="O1380" s="388" t="s">
        <v>195</v>
      </c>
      <c r="P1380" s="400" t="s">
        <v>195</v>
      </c>
      <c r="Q1380" s="400" t="s">
        <v>195</v>
      </c>
      <c r="R1380" s="400" t="s">
        <v>195</v>
      </c>
      <c r="S1380" s="388" t="s">
        <v>195</v>
      </c>
      <c r="T1380" s="388" t="s">
        <v>195</v>
      </c>
      <c r="U1380" s="388" t="s">
        <v>195</v>
      </c>
      <c r="V1380" s="388" t="s">
        <v>195</v>
      </c>
      <c r="W1380" s="388" t="s">
        <v>195</v>
      </c>
      <c r="X1380" s="388" t="s">
        <v>195</v>
      </c>
      <c r="Y1380" s="401" t="s">
        <v>195</v>
      </c>
      <c r="Z1380" s="388" t="s">
        <v>195</v>
      </c>
      <c r="AA1380" s="388" t="s">
        <v>195</v>
      </c>
      <c r="AB1380" s="388" t="s">
        <v>195</v>
      </c>
      <c r="AC1380" s="388" t="s">
        <v>195</v>
      </c>
      <c r="AD1380" s="388" t="s">
        <v>195</v>
      </c>
      <c r="AE1380" s="388" t="s">
        <v>195</v>
      </c>
      <c r="AF1380" s="388" t="s">
        <v>195</v>
      </c>
      <c r="AG1380" s="388" t="s">
        <v>195</v>
      </c>
      <c r="AH1380" s="388" t="s">
        <v>195</v>
      </c>
      <c r="AI1380" s="388" t="s">
        <v>195</v>
      </c>
    </row>
    <row r="1381" spans="1:35" ht="12.75" customHeight="1" x14ac:dyDescent="0.2">
      <c r="A1381" s="397" t="str">
        <f t="shared" si="21"/>
        <v>Ofsted Webpage</v>
      </c>
      <c r="B1381" s="388">
        <v>1276426</v>
      </c>
      <c r="C1381" s="388">
        <v>121784</v>
      </c>
      <c r="D1381" s="388">
        <v>10031127</v>
      </c>
      <c r="E1381" s="388" t="s">
        <v>5697</v>
      </c>
      <c r="F1381" s="388" t="s">
        <v>90</v>
      </c>
      <c r="G1381" s="388" t="s">
        <v>13</v>
      </c>
      <c r="H1381" s="388" t="s">
        <v>358</v>
      </c>
      <c r="I1381" s="388" t="s">
        <v>186</v>
      </c>
      <c r="J1381" s="388" t="s">
        <v>93</v>
      </c>
      <c r="K1381" s="400" t="s">
        <v>195</v>
      </c>
      <c r="L1381" s="388" t="s">
        <v>195</v>
      </c>
      <c r="M1381" s="403" t="s">
        <v>195</v>
      </c>
      <c r="N1381" s="388" t="s">
        <v>195</v>
      </c>
      <c r="O1381" s="388" t="s">
        <v>195</v>
      </c>
      <c r="P1381" s="400" t="s">
        <v>195</v>
      </c>
      <c r="Q1381" s="400" t="s">
        <v>195</v>
      </c>
      <c r="R1381" s="400" t="s">
        <v>195</v>
      </c>
      <c r="S1381" s="388" t="s">
        <v>195</v>
      </c>
      <c r="T1381" s="388" t="s">
        <v>195</v>
      </c>
      <c r="U1381" s="388" t="s">
        <v>195</v>
      </c>
      <c r="V1381" s="388" t="s">
        <v>195</v>
      </c>
      <c r="W1381" s="388" t="s">
        <v>195</v>
      </c>
      <c r="X1381" s="388" t="s">
        <v>195</v>
      </c>
      <c r="Y1381" s="401" t="s">
        <v>195</v>
      </c>
      <c r="Z1381" s="388" t="s">
        <v>195</v>
      </c>
      <c r="AA1381" s="388" t="s">
        <v>195</v>
      </c>
      <c r="AB1381" s="388" t="s">
        <v>195</v>
      </c>
      <c r="AC1381" s="388" t="s">
        <v>195</v>
      </c>
      <c r="AD1381" s="388" t="s">
        <v>195</v>
      </c>
      <c r="AE1381" s="388" t="s">
        <v>195</v>
      </c>
      <c r="AF1381" s="388" t="s">
        <v>195</v>
      </c>
      <c r="AG1381" s="388" t="s">
        <v>195</v>
      </c>
      <c r="AH1381" s="388" t="s">
        <v>195</v>
      </c>
      <c r="AI1381" s="388" t="s">
        <v>195</v>
      </c>
    </row>
    <row r="1382" spans="1:35" ht="12.75" customHeight="1" x14ac:dyDescent="0.2">
      <c r="A1382" s="397" t="str">
        <f t="shared" si="21"/>
        <v>Ofsted Webpage</v>
      </c>
      <c r="B1382" s="388">
        <v>1276428</v>
      </c>
      <c r="C1382" s="388">
        <v>129086</v>
      </c>
      <c r="D1382" s="388">
        <v>10041086</v>
      </c>
      <c r="E1382" s="388" t="s">
        <v>5698</v>
      </c>
      <c r="F1382" s="388" t="s">
        <v>90</v>
      </c>
      <c r="G1382" s="388" t="s">
        <v>13</v>
      </c>
      <c r="H1382" s="388" t="s">
        <v>149</v>
      </c>
      <c r="I1382" s="388" t="s">
        <v>131</v>
      </c>
      <c r="J1382" s="388" t="s">
        <v>131</v>
      </c>
      <c r="K1382" s="400" t="s">
        <v>195</v>
      </c>
      <c r="L1382" s="388" t="s">
        <v>195</v>
      </c>
      <c r="M1382" s="403" t="s">
        <v>195</v>
      </c>
      <c r="N1382" s="388" t="s">
        <v>195</v>
      </c>
      <c r="O1382" s="388" t="s">
        <v>195</v>
      </c>
      <c r="P1382" s="400" t="s">
        <v>195</v>
      </c>
      <c r="Q1382" s="400" t="s">
        <v>195</v>
      </c>
      <c r="R1382" s="400" t="s">
        <v>195</v>
      </c>
      <c r="S1382" s="388" t="s">
        <v>195</v>
      </c>
      <c r="T1382" s="388" t="s">
        <v>195</v>
      </c>
      <c r="U1382" s="388" t="s">
        <v>195</v>
      </c>
      <c r="V1382" s="388" t="s">
        <v>195</v>
      </c>
      <c r="W1382" s="388" t="s">
        <v>195</v>
      </c>
      <c r="X1382" s="388" t="s">
        <v>195</v>
      </c>
      <c r="Y1382" s="401" t="s">
        <v>195</v>
      </c>
      <c r="Z1382" s="388" t="s">
        <v>195</v>
      </c>
      <c r="AA1382" s="388" t="s">
        <v>195</v>
      </c>
      <c r="AB1382" s="388" t="s">
        <v>195</v>
      </c>
      <c r="AC1382" s="388" t="s">
        <v>195</v>
      </c>
      <c r="AD1382" s="388" t="s">
        <v>195</v>
      </c>
      <c r="AE1382" s="388" t="s">
        <v>195</v>
      </c>
      <c r="AF1382" s="388" t="s">
        <v>195</v>
      </c>
      <c r="AG1382" s="388" t="s">
        <v>195</v>
      </c>
      <c r="AH1382" s="388" t="s">
        <v>195</v>
      </c>
      <c r="AI1382" s="388" t="s">
        <v>195</v>
      </c>
    </row>
    <row r="1383" spans="1:35" ht="12.75" customHeight="1" x14ac:dyDescent="0.2">
      <c r="A1383" s="397" t="str">
        <f t="shared" si="21"/>
        <v>Ofsted Webpage</v>
      </c>
      <c r="B1383" s="388">
        <v>1276429</v>
      </c>
      <c r="C1383" s="388">
        <v>133005</v>
      </c>
      <c r="D1383" s="388">
        <v>10052538</v>
      </c>
      <c r="E1383" s="388" t="s">
        <v>5699</v>
      </c>
      <c r="F1383" s="388" t="s">
        <v>170</v>
      </c>
      <c r="G1383" s="388" t="s">
        <v>13</v>
      </c>
      <c r="H1383" s="388" t="s">
        <v>467</v>
      </c>
      <c r="I1383" s="388" t="s">
        <v>92</v>
      </c>
      <c r="J1383" s="388" t="s">
        <v>93</v>
      </c>
      <c r="K1383" s="400" t="s">
        <v>195</v>
      </c>
      <c r="L1383" s="388" t="s">
        <v>195</v>
      </c>
      <c r="M1383" s="403" t="s">
        <v>195</v>
      </c>
      <c r="N1383" s="388" t="s">
        <v>195</v>
      </c>
      <c r="O1383" s="388" t="s">
        <v>195</v>
      </c>
      <c r="P1383" s="400" t="s">
        <v>195</v>
      </c>
      <c r="Q1383" s="400" t="s">
        <v>195</v>
      </c>
      <c r="R1383" s="400" t="s">
        <v>195</v>
      </c>
      <c r="S1383" s="388" t="s">
        <v>195</v>
      </c>
      <c r="T1383" s="388" t="s">
        <v>195</v>
      </c>
      <c r="U1383" s="388" t="s">
        <v>195</v>
      </c>
      <c r="V1383" s="388" t="s">
        <v>195</v>
      </c>
      <c r="W1383" s="388" t="s">
        <v>195</v>
      </c>
      <c r="X1383" s="388" t="s">
        <v>195</v>
      </c>
      <c r="Y1383" s="401" t="s">
        <v>195</v>
      </c>
      <c r="Z1383" s="388" t="s">
        <v>195</v>
      </c>
      <c r="AA1383" s="388" t="s">
        <v>195</v>
      </c>
      <c r="AB1383" s="388" t="s">
        <v>195</v>
      </c>
      <c r="AC1383" s="388" t="s">
        <v>195</v>
      </c>
      <c r="AD1383" s="388" t="s">
        <v>195</v>
      </c>
      <c r="AE1383" s="388" t="s">
        <v>195</v>
      </c>
      <c r="AF1383" s="388" t="s">
        <v>195</v>
      </c>
      <c r="AG1383" s="388" t="s">
        <v>195</v>
      </c>
      <c r="AH1383" s="388" t="s">
        <v>195</v>
      </c>
      <c r="AI1383" s="388" t="s">
        <v>195</v>
      </c>
    </row>
    <row r="1384" spans="1:35" ht="12.75" customHeight="1" x14ac:dyDescent="0.2">
      <c r="A1384" s="397" t="str">
        <f t="shared" si="21"/>
        <v>Ofsted Webpage</v>
      </c>
      <c r="B1384" s="388">
        <v>1276431</v>
      </c>
      <c r="C1384" s="388">
        <v>138630</v>
      </c>
      <c r="D1384" s="388">
        <v>10052607</v>
      </c>
      <c r="E1384" s="388" t="s">
        <v>5700</v>
      </c>
      <c r="F1384" s="388" t="s">
        <v>90</v>
      </c>
      <c r="G1384" s="388" t="s">
        <v>13</v>
      </c>
      <c r="H1384" s="388" t="s">
        <v>167</v>
      </c>
      <c r="I1384" s="388" t="s">
        <v>102</v>
      </c>
      <c r="J1384" s="388" t="s">
        <v>102</v>
      </c>
      <c r="K1384" s="400" t="s">
        <v>195</v>
      </c>
      <c r="L1384" s="388" t="s">
        <v>195</v>
      </c>
      <c r="M1384" s="403" t="s">
        <v>195</v>
      </c>
      <c r="N1384" s="388" t="s">
        <v>195</v>
      </c>
      <c r="O1384" s="388" t="s">
        <v>195</v>
      </c>
      <c r="P1384" s="400" t="s">
        <v>195</v>
      </c>
      <c r="Q1384" s="400" t="s">
        <v>195</v>
      </c>
      <c r="R1384" s="400" t="s">
        <v>195</v>
      </c>
      <c r="S1384" s="388" t="s">
        <v>195</v>
      </c>
      <c r="T1384" s="388" t="s">
        <v>195</v>
      </c>
      <c r="U1384" s="388" t="s">
        <v>195</v>
      </c>
      <c r="V1384" s="388" t="s">
        <v>195</v>
      </c>
      <c r="W1384" s="388" t="s">
        <v>195</v>
      </c>
      <c r="X1384" s="388" t="s">
        <v>195</v>
      </c>
      <c r="Y1384" s="401" t="s">
        <v>195</v>
      </c>
      <c r="Z1384" s="388" t="s">
        <v>195</v>
      </c>
      <c r="AA1384" s="388" t="s">
        <v>195</v>
      </c>
      <c r="AB1384" s="388" t="s">
        <v>195</v>
      </c>
      <c r="AC1384" s="388" t="s">
        <v>195</v>
      </c>
      <c r="AD1384" s="388" t="s">
        <v>195</v>
      </c>
      <c r="AE1384" s="388" t="s">
        <v>195</v>
      </c>
      <c r="AF1384" s="388" t="s">
        <v>195</v>
      </c>
      <c r="AG1384" s="388" t="s">
        <v>195</v>
      </c>
      <c r="AH1384" s="388" t="s">
        <v>195</v>
      </c>
      <c r="AI1384" s="388" t="s">
        <v>195</v>
      </c>
    </row>
    <row r="1385" spans="1:35" ht="12.75" customHeight="1" x14ac:dyDescent="0.2">
      <c r="A1385" s="397" t="str">
        <f t="shared" si="21"/>
        <v>Ofsted Webpage</v>
      </c>
      <c r="B1385" s="388">
        <v>1276434</v>
      </c>
      <c r="C1385" s="388">
        <v>139164</v>
      </c>
      <c r="D1385" s="388">
        <v>10054499</v>
      </c>
      <c r="E1385" s="388" t="s">
        <v>4573</v>
      </c>
      <c r="F1385" s="388" t="s">
        <v>90</v>
      </c>
      <c r="G1385" s="388" t="s">
        <v>13</v>
      </c>
      <c r="H1385" s="388" t="s">
        <v>511</v>
      </c>
      <c r="I1385" s="388" t="s">
        <v>186</v>
      </c>
      <c r="J1385" s="388" t="s">
        <v>93</v>
      </c>
      <c r="K1385" s="400" t="s">
        <v>195</v>
      </c>
      <c r="L1385" s="388" t="s">
        <v>195</v>
      </c>
      <c r="M1385" s="403" t="s">
        <v>195</v>
      </c>
      <c r="N1385" s="388" t="s">
        <v>195</v>
      </c>
      <c r="O1385" s="388" t="s">
        <v>195</v>
      </c>
      <c r="P1385" s="400" t="s">
        <v>195</v>
      </c>
      <c r="Q1385" s="400" t="s">
        <v>195</v>
      </c>
      <c r="R1385" s="400" t="s">
        <v>195</v>
      </c>
      <c r="S1385" s="388" t="s">
        <v>195</v>
      </c>
      <c r="T1385" s="388" t="s">
        <v>195</v>
      </c>
      <c r="U1385" s="388" t="s">
        <v>195</v>
      </c>
      <c r="V1385" s="388" t="s">
        <v>195</v>
      </c>
      <c r="W1385" s="388" t="s">
        <v>195</v>
      </c>
      <c r="X1385" s="388" t="s">
        <v>195</v>
      </c>
      <c r="Y1385" s="401" t="s">
        <v>195</v>
      </c>
      <c r="Z1385" s="388" t="s">
        <v>195</v>
      </c>
      <c r="AA1385" s="388" t="s">
        <v>195</v>
      </c>
      <c r="AB1385" s="388" t="s">
        <v>195</v>
      </c>
      <c r="AC1385" s="388" t="s">
        <v>195</v>
      </c>
      <c r="AD1385" s="388" t="s">
        <v>195</v>
      </c>
      <c r="AE1385" s="388" t="s">
        <v>195</v>
      </c>
      <c r="AF1385" s="388" t="s">
        <v>195</v>
      </c>
      <c r="AG1385" s="388" t="s">
        <v>195</v>
      </c>
      <c r="AH1385" s="388" t="s">
        <v>195</v>
      </c>
      <c r="AI1385" s="388" t="s">
        <v>195</v>
      </c>
    </row>
    <row r="1386" spans="1:35" ht="12.75" customHeight="1" x14ac:dyDescent="0.2">
      <c r="A1386" s="397" t="str">
        <f t="shared" si="21"/>
        <v>Ofsted Webpage</v>
      </c>
      <c r="B1386" s="388">
        <v>1276435</v>
      </c>
      <c r="C1386" s="388">
        <v>128787</v>
      </c>
      <c r="D1386" s="388">
        <v>10042166</v>
      </c>
      <c r="E1386" s="388" t="s">
        <v>5701</v>
      </c>
      <c r="F1386" s="388" t="s">
        <v>90</v>
      </c>
      <c r="G1386" s="388" t="s">
        <v>13</v>
      </c>
      <c r="H1386" s="388" t="s">
        <v>395</v>
      </c>
      <c r="I1386" s="388" t="s">
        <v>131</v>
      </c>
      <c r="J1386" s="388" t="s">
        <v>131</v>
      </c>
      <c r="K1386" s="400" t="s">
        <v>195</v>
      </c>
      <c r="L1386" s="388" t="s">
        <v>195</v>
      </c>
      <c r="M1386" s="403" t="s">
        <v>195</v>
      </c>
      <c r="N1386" s="388" t="s">
        <v>195</v>
      </c>
      <c r="O1386" s="388" t="s">
        <v>195</v>
      </c>
      <c r="P1386" s="400" t="s">
        <v>195</v>
      </c>
      <c r="Q1386" s="400" t="s">
        <v>195</v>
      </c>
      <c r="R1386" s="400" t="s">
        <v>195</v>
      </c>
      <c r="S1386" s="388" t="s">
        <v>195</v>
      </c>
      <c r="T1386" s="388" t="s">
        <v>195</v>
      </c>
      <c r="U1386" s="388" t="s">
        <v>195</v>
      </c>
      <c r="V1386" s="388" t="s">
        <v>195</v>
      </c>
      <c r="W1386" s="388" t="s">
        <v>195</v>
      </c>
      <c r="X1386" s="388" t="s">
        <v>195</v>
      </c>
      <c r="Y1386" s="401" t="s">
        <v>195</v>
      </c>
      <c r="Z1386" s="388" t="s">
        <v>195</v>
      </c>
      <c r="AA1386" s="388" t="s">
        <v>195</v>
      </c>
      <c r="AB1386" s="388" t="s">
        <v>195</v>
      </c>
      <c r="AC1386" s="388" t="s">
        <v>195</v>
      </c>
      <c r="AD1386" s="388" t="s">
        <v>195</v>
      </c>
      <c r="AE1386" s="388" t="s">
        <v>195</v>
      </c>
      <c r="AF1386" s="388" t="s">
        <v>195</v>
      </c>
      <c r="AG1386" s="388" t="s">
        <v>195</v>
      </c>
      <c r="AH1386" s="388" t="s">
        <v>195</v>
      </c>
      <c r="AI1386" s="388" t="s">
        <v>195</v>
      </c>
    </row>
    <row r="1387" spans="1:35" ht="12.75" customHeight="1" x14ac:dyDescent="0.2">
      <c r="A1387" s="397" t="str">
        <f t="shared" si="21"/>
        <v>Ofsted Webpage</v>
      </c>
      <c r="B1387" s="388">
        <v>1276437</v>
      </c>
      <c r="C1387" s="388">
        <v>138909</v>
      </c>
      <c r="D1387" s="388">
        <v>10054962</v>
      </c>
      <c r="E1387" s="388" t="s">
        <v>4485</v>
      </c>
      <c r="F1387" s="388" t="s">
        <v>170</v>
      </c>
      <c r="G1387" s="388" t="s">
        <v>13</v>
      </c>
      <c r="H1387" s="388" t="s">
        <v>595</v>
      </c>
      <c r="I1387" s="388" t="s">
        <v>177</v>
      </c>
      <c r="J1387" s="388" t="s">
        <v>177</v>
      </c>
      <c r="K1387" s="400" t="s">
        <v>195</v>
      </c>
      <c r="L1387" s="388" t="s">
        <v>195</v>
      </c>
      <c r="M1387" s="403" t="s">
        <v>195</v>
      </c>
      <c r="N1387" s="388" t="s">
        <v>195</v>
      </c>
      <c r="O1387" s="388" t="s">
        <v>195</v>
      </c>
      <c r="P1387" s="400" t="s">
        <v>195</v>
      </c>
      <c r="Q1387" s="400" t="s">
        <v>195</v>
      </c>
      <c r="R1387" s="400" t="s">
        <v>195</v>
      </c>
      <c r="S1387" s="388" t="s">
        <v>195</v>
      </c>
      <c r="T1387" s="388" t="s">
        <v>195</v>
      </c>
      <c r="U1387" s="388" t="s">
        <v>195</v>
      </c>
      <c r="V1387" s="388" t="s">
        <v>195</v>
      </c>
      <c r="W1387" s="388" t="s">
        <v>195</v>
      </c>
      <c r="X1387" s="388" t="s">
        <v>195</v>
      </c>
      <c r="Y1387" s="401" t="s">
        <v>195</v>
      </c>
      <c r="Z1387" s="388" t="s">
        <v>195</v>
      </c>
      <c r="AA1387" s="388" t="s">
        <v>195</v>
      </c>
      <c r="AB1387" s="388" t="s">
        <v>195</v>
      </c>
      <c r="AC1387" s="388" t="s">
        <v>195</v>
      </c>
      <c r="AD1387" s="388" t="s">
        <v>195</v>
      </c>
      <c r="AE1387" s="388" t="s">
        <v>195</v>
      </c>
      <c r="AF1387" s="388" t="s">
        <v>195</v>
      </c>
      <c r="AG1387" s="388" t="s">
        <v>195</v>
      </c>
      <c r="AH1387" s="388" t="s">
        <v>195</v>
      </c>
      <c r="AI1387" s="388" t="s">
        <v>195</v>
      </c>
    </row>
    <row r="1388" spans="1:35" ht="12.75" customHeight="1" x14ac:dyDescent="0.2">
      <c r="A1388" s="397" t="str">
        <f t="shared" si="21"/>
        <v>Ofsted Webpage</v>
      </c>
      <c r="B1388" s="388">
        <v>1276439</v>
      </c>
      <c r="C1388" s="388">
        <v>127597</v>
      </c>
      <c r="D1388" s="388">
        <v>10042241</v>
      </c>
      <c r="E1388" s="388" t="s">
        <v>5702</v>
      </c>
      <c r="F1388" s="388" t="s">
        <v>90</v>
      </c>
      <c r="G1388" s="388" t="s">
        <v>13</v>
      </c>
      <c r="H1388" s="388" t="s">
        <v>462</v>
      </c>
      <c r="I1388" s="388" t="s">
        <v>161</v>
      </c>
      <c r="J1388" s="388" t="s">
        <v>161</v>
      </c>
      <c r="K1388" s="400" t="s">
        <v>195</v>
      </c>
      <c r="L1388" s="388" t="s">
        <v>195</v>
      </c>
      <c r="M1388" s="403" t="s">
        <v>195</v>
      </c>
      <c r="N1388" s="388" t="s">
        <v>195</v>
      </c>
      <c r="O1388" s="388" t="s">
        <v>195</v>
      </c>
      <c r="P1388" s="400" t="s">
        <v>195</v>
      </c>
      <c r="Q1388" s="400" t="s">
        <v>195</v>
      </c>
      <c r="R1388" s="400" t="s">
        <v>195</v>
      </c>
      <c r="S1388" s="388" t="s">
        <v>195</v>
      </c>
      <c r="T1388" s="388" t="s">
        <v>195</v>
      </c>
      <c r="U1388" s="388" t="s">
        <v>195</v>
      </c>
      <c r="V1388" s="388" t="s">
        <v>195</v>
      </c>
      <c r="W1388" s="388" t="s">
        <v>195</v>
      </c>
      <c r="X1388" s="388" t="s">
        <v>195</v>
      </c>
      <c r="Y1388" s="401" t="s">
        <v>195</v>
      </c>
      <c r="Z1388" s="388" t="s">
        <v>195</v>
      </c>
      <c r="AA1388" s="388" t="s">
        <v>195</v>
      </c>
      <c r="AB1388" s="388" t="s">
        <v>195</v>
      </c>
      <c r="AC1388" s="388" t="s">
        <v>195</v>
      </c>
      <c r="AD1388" s="388" t="s">
        <v>195</v>
      </c>
      <c r="AE1388" s="388" t="s">
        <v>195</v>
      </c>
      <c r="AF1388" s="388" t="s">
        <v>195</v>
      </c>
      <c r="AG1388" s="388" t="s">
        <v>195</v>
      </c>
      <c r="AH1388" s="388" t="s">
        <v>195</v>
      </c>
      <c r="AI1388" s="388" t="s">
        <v>195</v>
      </c>
    </row>
    <row r="1389" spans="1:35" ht="12.75" customHeight="1" x14ac:dyDescent="0.2">
      <c r="A1389" s="397" t="str">
        <f t="shared" si="21"/>
        <v>Ofsted Webpage</v>
      </c>
      <c r="B1389" s="388">
        <v>1276441</v>
      </c>
      <c r="C1389" s="388">
        <v>134018</v>
      </c>
      <c r="D1389" s="388">
        <v>10055652</v>
      </c>
      <c r="E1389" s="388" t="s">
        <v>5703</v>
      </c>
      <c r="F1389" s="388" t="s">
        <v>90</v>
      </c>
      <c r="G1389" s="388" t="s">
        <v>13</v>
      </c>
      <c r="H1389" s="388" t="s">
        <v>494</v>
      </c>
      <c r="I1389" s="388" t="s">
        <v>131</v>
      </c>
      <c r="J1389" s="388" t="s">
        <v>131</v>
      </c>
      <c r="K1389" s="400" t="s">
        <v>195</v>
      </c>
      <c r="L1389" s="388" t="s">
        <v>195</v>
      </c>
      <c r="M1389" s="403" t="s">
        <v>195</v>
      </c>
      <c r="N1389" s="388" t="s">
        <v>195</v>
      </c>
      <c r="O1389" s="388" t="s">
        <v>195</v>
      </c>
      <c r="P1389" s="400" t="s">
        <v>195</v>
      </c>
      <c r="Q1389" s="400" t="s">
        <v>195</v>
      </c>
      <c r="R1389" s="400" t="s">
        <v>195</v>
      </c>
      <c r="S1389" s="388" t="s">
        <v>195</v>
      </c>
      <c r="T1389" s="388" t="s">
        <v>195</v>
      </c>
      <c r="U1389" s="388" t="s">
        <v>195</v>
      </c>
      <c r="V1389" s="388" t="s">
        <v>195</v>
      </c>
      <c r="W1389" s="388" t="s">
        <v>195</v>
      </c>
      <c r="X1389" s="388" t="s">
        <v>195</v>
      </c>
      <c r="Y1389" s="401" t="s">
        <v>195</v>
      </c>
      <c r="Z1389" s="388" t="s">
        <v>195</v>
      </c>
      <c r="AA1389" s="388" t="s">
        <v>195</v>
      </c>
      <c r="AB1389" s="388" t="s">
        <v>195</v>
      </c>
      <c r="AC1389" s="388" t="s">
        <v>195</v>
      </c>
      <c r="AD1389" s="388" t="s">
        <v>195</v>
      </c>
      <c r="AE1389" s="388" t="s">
        <v>195</v>
      </c>
      <c r="AF1389" s="388" t="s">
        <v>195</v>
      </c>
      <c r="AG1389" s="388" t="s">
        <v>195</v>
      </c>
      <c r="AH1389" s="388" t="s">
        <v>195</v>
      </c>
      <c r="AI1389" s="388" t="s">
        <v>195</v>
      </c>
    </row>
    <row r="1390" spans="1:35" ht="12.75" customHeight="1" x14ac:dyDescent="0.2">
      <c r="A1390" s="397" t="str">
        <f t="shared" si="21"/>
        <v>Ofsted Webpage</v>
      </c>
      <c r="B1390" s="388">
        <v>1276443</v>
      </c>
      <c r="C1390" s="388">
        <v>133983</v>
      </c>
      <c r="D1390" s="388">
        <v>10055902</v>
      </c>
      <c r="E1390" s="388" t="s">
        <v>4540</v>
      </c>
      <c r="F1390" s="388" t="s">
        <v>90</v>
      </c>
      <c r="G1390" s="388" t="s">
        <v>13</v>
      </c>
      <c r="H1390" s="388" t="s">
        <v>563</v>
      </c>
      <c r="I1390" s="388" t="s">
        <v>115</v>
      </c>
      <c r="J1390" s="388" t="s">
        <v>115</v>
      </c>
      <c r="K1390" s="400" t="s">
        <v>195</v>
      </c>
      <c r="L1390" s="388" t="s">
        <v>195</v>
      </c>
      <c r="M1390" s="403" t="s">
        <v>195</v>
      </c>
      <c r="N1390" s="388" t="s">
        <v>195</v>
      </c>
      <c r="O1390" s="388" t="s">
        <v>195</v>
      </c>
      <c r="P1390" s="400" t="s">
        <v>195</v>
      </c>
      <c r="Q1390" s="400" t="s">
        <v>195</v>
      </c>
      <c r="R1390" s="400" t="s">
        <v>195</v>
      </c>
      <c r="S1390" s="388" t="s">
        <v>195</v>
      </c>
      <c r="T1390" s="388" t="s">
        <v>195</v>
      </c>
      <c r="U1390" s="388" t="s">
        <v>195</v>
      </c>
      <c r="V1390" s="388" t="s">
        <v>195</v>
      </c>
      <c r="W1390" s="388" t="s">
        <v>195</v>
      </c>
      <c r="X1390" s="388" t="s">
        <v>195</v>
      </c>
      <c r="Y1390" s="401" t="s">
        <v>195</v>
      </c>
      <c r="Z1390" s="388" t="s">
        <v>195</v>
      </c>
      <c r="AA1390" s="388" t="s">
        <v>195</v>
      </c>
      <c r="AB1390" s="388" t="s">
        <v>195</v>
      </c>
      <c r="AC1390" s="388" t="s">
        <v>195</v>
      </c>
      <c r="AD1390" s="388" t="s">
        <v>195</v>
      </c>
      <c r="AE1390" s="388" t="s">
        <v>195</v>
      </c>
      <c r="AF1390" s="388" t="s">
        <v>195</v>
      </c>
      <c r="AG1390" s="388" t="s">
        <v>195</v>
      </c>
      <c r="AH1390" s="388" t="s">
        <v>195</v>
      </c>
      <c r="AI1390" s="388" t="s">
        <v>195</v>
      </c>
    </row>
    <row r="1391" spans="1:35" ht="12.75" customHeight="1" x14ac:dyDescent="0.2">
      <c r="A1391" s="397" t="str">
        <f t="shared" si="21"/>
        <v>Ofsted Webpage</v>
      </c>
      <c r="B1391" s="388">
        <v>1276444</v>
      </c>
      <c r="C1391" s="388">
        <v>129610</v>
      </c>
      <c r="D1391" s="388">
        <v>10042735</v>
      </c>
      <c r="E1391" s="388" t="s">
        <v>5704</v>
      </c>
      <c r="F1391" s="388" t="s">
        <v>90</v>
      </c>
      <c r="G1391" s="388" t="s">
        <v>13</v>
      </c>
      <c r="H1391" s="388" t="s">
        <v>252</v>
      </c>
      <c r="I1391" s="388" t="s">
        <v>155</v>
      </c>
      <c r="J1391" s="388" t="s">
        <v>155</v>
      </c>
      <c r="K1391" s="400" t="s">
        <v>195</v>
      </c>
      <c r="L1391" s="388" t="s">
        <v>195</v>
      </c>
      <c r="M1391" s="403" t="s">
        <v>195</v>
      </c>
      <c r="N1391" s="388" t="s">
        <v>195</v>
      </c>
      <c r="O1391" s="388" t="s">
        <v>195</v>
      </c>
      <c r="P1391" s="400" t="s">
        <v>195</v>
      </c>
      <c r="Q1391" s="400" t="s">
        <v>195</v>
      </c>
      <c r="R1391" s="400" t="s">
        <v>195</v>
      </c>
      <c r="S1391" s="388" t="s">
        <v>195</v>
      </c>
      <c r="T1391" s="388" t="s">
        <v>195</v>
      </c>
      <c r="U1391" s="388" t="s">
        <v>195</v>
      </c>
      <c r="V1391" s="388" t="s">
        <v>195</v>
      </c>
      <c r="W1391" s="388" t="s">
        <v>195</v>
      </c>
      <c r="X1391" s="388" t="s">
        <v>195</v>
      </c>
      <c r="Y1391" s="401" t="s">
        <v>195</v>
      </c>
      <c r="Z1391" s="388" t="s">
        <v>195</v>
      </c>
      <c r="AA1391" s="388" t="s">
        <v>195</v>
      </c>
      <c r="AB1391" s="388" t="s">
        <v>195</v>
      </c>
      <c r="AC1391" s="388" t="s">
        <v>195</v>
      </c>
      <c r="AD1391" s="388" t="s">
        <v>195</v>
      </c>
      <c r="AE1391" s="388" t="s">
        <v>195</v>
      </c>
      <c r="AF1391" s="388" t="s">
        <v>195</v>
      </c>
      <c r="AG1391" s="388" t="s">
        <v>195</v>
      </c>
      <c r="AH1391" s="388" t="s">
        <v>195</v>
      </c>
      <c r="AI1391" s="388" t="s">
        <v>195</v>
      </c>
    </row>
    <row r="1392" spans="1:35" ht="12.75" customHeight="1" x14ac:dyDescent="0.2">
      <c r="A1392" s="397" t="str">
        <f t="shared" si="21"/>
        <v>Ofsted Webpage</v>
      </c>
      <c r="B1392" s="388">
        <v>1276445</v>
      </c>
      <c r="C1392" s="388">
        <v>138966</v>
      </c>
      <c r="D1392" s="388">
        <v>10056018</v>
      </c>
      <c r="E1392" s="388" t="s">
        <v>5705</v>
      </c>
      <c r="F1392" s="388" t="s">
        <v>170</v>
      </c>
      <c r="G1392" s="388" t="s">
        <v>13</v>
      </c>
      <c r="H1392" s="388" t="s">
        <v>223</v>
      </c>
      <c r="I1392" s="388" t="s">
        <v>152</v>
      </c>
      <c r="J1392" s="388" t="s">
        <v>152</v>
      </c>
      <c r="K1392" s="400" t="s">
        <v>195</v>
      </c>
      <c r="L1392" s="388" t="s">
        <v>195</v>
      </c>
      <c r="M1392" s="403" t="s">
        <v>195</v>
      </c>
      <c r="N1392" s="388" t="s">
        <v>195</v>
      </c>
      <c r="O1392" s="388" t="s">
        <v>195</v>
      </c>
      <c r="P1392" s="400" t="s">
        <v>195</v>
      </c>
      <c r="Q1392" s="400" t="s">
        <v>195</v>
      </c>
      <c r="R1392" s="400" t="s">
        <v>195</v>
      </c>
      <c r="S1392" s="388" t="s">
        <v>195</v>
      </c>
      <c r="T1392" s="388" t="s">
        <v>195</v>
      </c>
      <c r="U1392" s="388" t="s">
        <v>195</v>
      </c>
      <c r="V1392" s="388" t="s">
        <v>195</v>
      </c>
      <c r="W1392" s="388" t="s">
        <v>195</v>
      </c>
      <c r="X1392" s="388" t="s">
        <v>195</v>
      </c>
      <c r="Y1392" s="401" t="s">
        <v>195</v>
      </c>
      <c r="Z1392" s="388" t="s">
        <v>195</v>
      </c>
      <c r="AA1392" s="388" t="s">
        <v>195</v>
      </c>
      <c r="AB1392" s="388" t="s">
        <v>195</v>
      </c>
      <c r="AC1392" s="388" t="s">
        <v>195</v>
      </c>
      <c r="AD1392" s="388" t="s">
        <v>195</v>
      </c>
      <c r="AE1392" s="388" t="s">
        <v>195</v>
      </c>
      <c r="AF1392" s="388" t="s">
        <v>195</v>
      </c>
      <c r="AG1392" s="388" t="s">
        <v>195</v>
      </c>
      <c r="AH1392" s="388" t="s">
        <v>195</v>
      </c>
      <c r="AI1392" s="388" t="s">
        <v>195</v>
      </c>
    </row>
    <row r="1393" spans="1:35" ht="12.75" customHeight="1" x14ac:dyDescent="0.2">
      <c r="A1393" s="397" t="str">
        <f t="shared" si="21"/>
        <v>Ofsted Webpage</v>
      </c>
      <c r="B1393" s="388">
        <v>1276446</v>
      </c>
      <c r="C1393" s="388">
        <v>139090</v>
      </c>
      <c r="D1393" s="388">
        <v>10056750</v>
      </c>
      <c r="E1393" s="388" t="s">
        <v>5706</v>
      </c>
      <c r="F1393" s="388" t="s">
        <v>170</v>
      </c>
      <c r="G1393" s="388" t="s">
        <v>13</v>
      </c>
      <c r="H1393" s="388" t="s">
        <v>358</v>
      </c>
      <c r="I1393" s="388" t="s">
        <v>186</v>
      </c>
      <c r="J1393" s="388" t="s">
        <v>93</v>
      </c>
      <c r="K1393" s="400" t="s">
        <v>195</v>
      </c>
      <c r="L1393" s="388" t="s">
        <v>195</v>
      </c>
      <c r="M1393" s="403" t="s">
        <v>195</v>
      </c>
      <c r="N1393" s="388" t="s">
        <v>195</v>
      </c>
      <c r="O1393" s="388" t="s">
        <v>195</v>
      </c>
      <c r="P1393" s="400" t="s">
        <v>195</v>
      </c>
      <c r="Q1393" s="400" t="s">
        <v>195</v>
      </c>
      <c r="R1393" s="400" t="s">
        <v>195</v>
      </c>
      <c r="S1393" s="388" t="s">
        <v>195</v>
      </c>
      <c r="T1393" s="388" t="s">
        <v>195</v>
      </c>
      <c r="U1393" s="388" t="s">
        <v>195</v>
      </c>
      <c r="V1393" s="388" t="s">
        <v>195</v>
      </c>
      <c r="W1393" s="388" t="s">
        <v>195</v>
      </c>
      <c r="X1393" s="388" t="s">
        <v>195</v>
      </c>
      <c r="Y1393" s="401" t="s">
        <v>195</v>
      </c>
      <c r="Z1393" s="388" t="s">
        <v>195</v>
      </c>
      <c r="AA1393" s="388" t="s">
        <v>195</v>
      </c>
      <c r="AB1393" s="388" t="s">
        <v>195</v>
      </c>
      <c r="AC1393" s="388" t="s">
        <v>195</v>
      </c>
      <c r="AD1393" s="388" t="s">
        <v>195</v>
      </c>
      <c r="AE1393" s="388" t="s">
        <v>195</v>
      </c>
      <c r="AF1393" s="388" t="s">
        <v>195</v>
      </c>
      <c r="AG1393" s="388" t="s">
        <v>195</v>
      </c>
      <c r="AH1393" s="388" t="s">
        <v>195</v>
      </c>
      <c r="AI1393" s="388" t="s">
        <v>195</v>
      </c>
    </row>
    <row r="1394" spans="1:35" ht="12.75" customHeight="1" x14ac:dyDescent="0.2">
      <c r="A1394" s="397" t="str">
        <f t="shared" si="21"/>
        <v>Ofsted Webpage</v>
      </c>
      <c r="B1394" s="388">
        <v>1276447</v>
      </c>
      <c r="C1394" s="388">
        <v>128217</v>
      </c>
      <c r="D1394" s="388">
        <v>10042357</v>
      </c>
      <c r="E1394" s="388" t="s">
        <v>4578</v>
      </c>
      <c r="F1394" s="388" t="s">
        <v>90</v>
      </c>
      <c r="G1394" s="388" t="s">
        <v>13</v>
      </c>
      <c r="H1394" s="388" t="s">
        <v>335</v>
      </c>
      <c r="I1394" s="388" t="s">
        <v>131</v>
      </c>
      <c r="J1394" s="388" t="s">
        <v>131</v>
      </c>
      <c r="K1394" s="400" t="s">
        <v>195</v>
      </c>
      <c r="L1394" s="388" t="s">
        <v>195</v>
      </c>
      <c r="M1394" s="403" t="s">
        <v>195</v>
      </c>
      <c r="N1394" s="388" t="s">
        <v>195</v>
      </c>
      <c r="O1394" s="388" t="s">
        <v>195</v>
      </c>
      <c r="P1394" s="400" t="s">
        <v>195</v>
      </c>
      <c r="Q1394" s="400" t="s">
        <v>195</v>
      </c>
      <c r="R1394" s="400" t="s">
        <v>195</v>
      </c>
      <c r="S1394" s="388" t="s">
        <v>195</v>
      </c>
      <c r="T1394" s="388" t="s">
        <v>195</v>
      </c>
      <c r="U1394" s="388" t="s">
        <v>195</v>
      </c>
      <c r="V1394" s="388" t="s">
        <v>195</v>
      </c>
      <c r="W1394" s="388" t="s">
        <v>195</v>
      </c>
      <c r="X1394" s="388" t="s">
        <v>195</v>
      </c>
      <c r="Y1394" s="401" t="s">
        <v>195</v>
      </c>
      <c r="Z1394" s="388" t="s">
        <v>195</v>
      </c>
      <c r="AA1394" s="388" t="s">
        <v>195</v>
      </c>
      <c r="AB1394" s="388" t="s">
        <v>195</v>
      </c>
      <c r="AC1394" s="388" t="s">
        <v>195</v>
      </c>
      <c r="AD1394" s="388" t="s">
        <v>195</v>
      </c>
      <c r="AE1394" s="388" t="s">
        <v>195</v>
      </c>
      <c r="AF1394" s="388" t="s">
        <v>195</v>
      </c>
      <c r="AG1394" s="388" t="s">
        <v>195</v>
      </c>
      <c r="AH1394" s="388" t="s">
        <v>195</v>
      </c>
      <c r="AI1394" s="388" t="s">
        <v>195</v>
      </c>
    </row>
    <row r="1395" spans="1:35" ht="12.75" customHeight="1" x14ac:dyDescent="0.2">
      <c r="A1395" s="397" t="str">
        <f t="shared" si="21"/>
        <v>Ofsted Webpage</v>
      </c>
      <c r="B1395" s="388">
        <v>1276448</v>
      </c>
      <c r="C1395" s="388">
        <v>138713</v>
      </c>
      <c r="D1395" s="388">
        <v>10057037</v>
      </c>
      <c r="E1395" s="388" t="s">
        <v>4572</v>
      </c>
      <c r="F1395" s="388" t="s">
        <v>90</v>
      </c>
      <c r="G1395" s="388" t="s">
        <v>13</v>
      </c>
      <c r="H1395" s="388" t="s">
        <v>185</v>
      </c>
      <c r="I1395" s="388" t="s">
        <v>186</v>
      </c>
      <c r="J1395" s="388" t="s">
        <v>93</v>
      </c>
      <c r="K1395" s="400" t="s">
        <v>195</v>
      </c>
      <c r="L1395" s="388" t="s">
        <v>195</v>
      </c>
      <c r="M1395" s="403" t="s">
        <v>195</v>
      </c>
      <c r="N1395" s="388" t="s">
        <v>195</v>
      </c>
      <c r="O1395" s="388" t="s">
        <v>195</v>
      </c>
      <c r="P1395" s="400" t="s">
        <v>195</v>
      </c>
      <c r="Q1395" s="400" t="s">
        <v>195</v>
      </c>
      <c r="R1395" s="400" t="s">
        <v>195</v>
      </c>
      <c r="S1395" s="388" t="s">
        <v>195</v>
      </c>
      <c r="T1395" s="388" t="s">
        <v>195</v>
      </c>
      <c r="U1395" s="388" t="s">
        <v>195</v>
      </c>
      <c r="V1395" s="388" t="s">
        <v>195</v>
      </c>
      <c r="W1395" s="388" t="s">
        <v>195</v>
      </c>
      <c r="X1395" s="388" t="s">
        <v>195</v>
      </c>
      <c r="Y1395" s="401" t="s">
        <v>195</v>
      </c>
      <c r="Z1395" s="388" t="s">
        <v>195</v>
      </c>
      <c r="AA1395" s="388" t="s">
        <v>195</v>
      </c>
      <c r="AB1395" s="388" t="s">
        <v>195</v>
      </c>
      <c r="AC1395" s="388" t="s">
        <v>195</v>
      </c>
      <c r="AD1395" s="388" t="s">
        <v>195</v>
      </c>
      <c r="AE1395" s="388" t="s">
        <v>195</v>
      </c>
      <c r="AF1395" s="388" t="s">
        <v>195</v>
      </c>
      <c r="AG1395" s="388" t="s">
        <v>195</v>
      </c>
      <c r="AH1395" s="388" t="s">
        <v>195</v>
      </c>
      <c r="AI1395" s="388" t="s">
        <v>195</v>
      </c>
    </row>
    <row r="1396" spans="1:35" ht="12.75" customHeight="1" x14ac:dyDescent="0.2">
      <c r="A1396" s="397" t="str">
        <f t="shared" si="21"/>
        <v>Ofsted Webpage</v>
      </c>
      <c r="B1396" s="388">
        <v>1276450</v>
      </c>
      <c r="C1396" s="388">
        <v>138652</v>
      </c>
      <c r="D1396" s="388">
        <v>10058111</v>
      </c>
      <c r="E1396" s="388" t="s">
        <v>4495</v>
      </c>
      <c r="F1396" s="388" t="s">
        <v>90</v>
      </c>
      <c r="G1396" s="388" t="s">
        <v>13</v>
      </c>
      <c r="H1396" s="388" t="s">
        <v>315</v>
      </c>
      <c r="I1396" s="388" t="s">
        <v>161</v>
      </c>
      <c r="J1396" s="388" t="s">
        <v>161</v>
      </c>
      <c r="K1396" s="400" t="s">
        <v>195</v>
      </c>
      <c r="L1396" s="388" t="s">
        <v>195</v>
      </c>
      <c r="M1396" s="403" t="s">
        <v>195</v>
      </c>
      <c r="N1396" s="388" t="s">
        <v>195</v>
      </c>
      <c r="O1396" s="388" t="s">
        <v>195</v>
      </c>
      <c r="P1396" s="400" t="s">
        <v>195</v>
      </c>
      <c r="Q1396" s="400" t="s">
        <v>195</v>
      </c>
      <c r="R1396" s="400" t="s">
        <v>195</v>
      </c>
      <c r="S1396" s="388" t="s">
        <v>195</v>
      </c>
      <c r="T1396" s="388" t="s">
        <v>195</v>
      </c>
      <c r="U1396" s="388" t="s">
        <v>195</v>
      </c>
      <c r="V1396" s="388" t="s">
        <v>195</v>
      </c>
      <c r="W1396" s="388" t="s">
        <v>195</v>
      </c>
      <c r="X1396" s="388" t="s">
        <v>195</v>
      </c>
      <c r="Y1396" s="401" t="s">
        <v>195</v>
      </c>
      <c r="Z1396" s="388" t="s">
        <v>195</v>
      </c>
      <c r="AA1396" s="388" t="s">
        <v>195</v>
      </c>
      <c r="AB1396" s="388" t="s">
        <v>195</v>
      </c>
      <c r="AC1396" s="388" t="s">
        <v>195</v>
      </c>
      <c r="AD1396" s="388" t="s">
        <v>195</v>
      </c>
      <c r="AE1396" s="388" t="s">
        <v>195</v>
      </c>
      <c r="AF1396" s="388" t="s">
        <v>195</v>
      </c>
      <c r="AG1396" s="388" t="s">
        <v>195</v>
      </c>
      <c r="AH1396" s="388" t="s">
        <v>195</v>
      </c>
      <c r="AI1396" s="388" t="s">
        <v>195</v>
      </c>
    </row>
    <row r="1397" spans="1:35" ht="12.75" customHeight="1" x14ac:dyDescent="0.2">
      <c r="A1397" s="397" t="str">
        <f t="shared" si="21"/>
        <v>Ofsted Webpage</v>
      </c>
      <c r="B1397" s="388">
        <v>1276452</v>
      </c>
      <c r="C1397" s="388">
        <v>138666</v>
      </c>
      <c r="D1397" s="388">
        <v>10061302</v>
      </c>
      <c r="E1397" s="388" t="s">
        <v>4579</v>
      </c>
      <c r="F1397" s="388" t="s">
        <v>170</v>
      </c>
      <c r="G1397" s="388" t="s">
        <v>13</v>
      </c>
      <c r="H1397" s="388" t="s">
        <v>563</v>
      </c>
      <c r="I1397" s="388" t="s">
        <v>115</v>
      </c>
      <c r="J1397" s="388" t="s">
        <v>115</v>
      </c>
      <c r="K1397" s="400" t="s">
        <v>195</v>
      </c>
      <c r="L1397" s="388" t="s">
        <v>195</v>
      </c>
      <c r="M1397" s="403" t="s">
        <v>195</v>
      </c>
      <c r="N1397" s="388" t="s">
        <v>195</v>
      </c>
      <c r="O1397" s="388" t="s">
        <v>195</v>
      </c>
      <c r="P1397" s="400" t="s">
        <v>195</v>
      </c>
      <c r="Q1397" s="400" t="s">
        <v>195</v>
      </c>
      <c r="R1397" s="400" t="s">
        <v>195</v>
      </c>
      <c r="S1397" s="388" t="s">
        <v>195</v>
      </c>
      <c r="T1397" s="388" t="s">
        <v>195</v>
      </c>
      <c r="U1397" s="388" t="s">
        <v>195</v>
      </c>
      <c r="V1397" s="388" t="s">
        <v>195</v>
      </c>
      <c r="W1397" s="388" t="s">
        <v>195</v>
      </c>
      <c r="X1397" s="388" t="s">
        <v>195</v>
      </c>
      <c r="Y1397" s="401" t="s">
        <v>195</v>
      </c>
      <c r="Z1397" s="388" t="s">
        <v>195</v>
      </c>
      <c r="AA1397" s="388" t="s">
        <v>195</v>
      </c>
      <c r="AB1397" s="388" t="s">
        <v>195</v>
      </c>
      <c r="AC1397" s="388" t="s">
        <v>195</v>
      </c>
      <c r="AD1397" s="388" t="s">
        <v>195</v>
      </c>
      <c r="AE1397" s="388" t="s">
        <v>195</v>
      </c>
      <c r="AF1397" s="388" t="s">
        <v>195</v>
      </c>
      <c r="AG1397" s="388" t="s">
        <v>195</v>
      </c>
      <c r="AH1397" s="388" t="s">
        <v>195</v>
      </c>
      <c r="AI1397" s="388" t="s">
        <v>195</v>
      </c>
    </row>
    <row r="1398" spans="1:35" ht="12.75" customHeight="1" x14ac:dyDescent="0.2">
      <c r="A1398" s="397" t="str">
        <f t="shared" si="21"/>
        <v>Ofsted Webpage</v>
      </c>
      <c r="B1398" s="388">
        <v>1276453</v>
      </c>
      <c r="C1398" s="388">
        <v>139042</v>
      </c>
      <c r="D1398" s="388">
        <v>10061581</v>
      </c>
      <c r="E1398" s="388" t="s">
        <v>5707</v>
      </c>
      <c r="F1398" s="388" t="s">
        <v>170</v>
      </c>
      <c r="G1398" s="388" t="s">
        <v>13</v>
      </c>
      <c r="H1398" s="388" t="s">
        <v>436</v>
      </c>
      <c r="I1398" s="388" t="s">
        <v>155</v>
      </c>
      <c r="J1398" s="388" t="s">
        <v>155</v>
      </c>
      <c r="K1398" s="400" t="s">
        <v>195</v>
      </c>
      <c r="L1398" s="388" t="s">
        <v>195</v>
      </c>
      <c r="M1398" s="403" t="s">
        <v>195</v>
      </c>
      <c r="N1398" s="388" t="s">
        <v>195</v>
      </c>
      <c r="O1398" s="388" t="s">
        <v>195</v>
      </c>
      <c r="P1398" s="400" t="s">
        <v>195</v>
      </c>
      <c r="Q1398" s="400" t="s">
        <v>195</v>
      </c>
      <c r="R1398" s="400" t="s">
        <v>195</v>
      </c>
      <c r="S1398" s="388" t="s">
        <v>195</v>
      </c>
      <c r="T1398" s="388" t="s">
        <v>195</v>
      </c>
      <c r="U1398" s="388" t="s">
        <v>195</v>
      </c>
      <c r="V1398" s="388" t="s">
        <v>195</v>
      </c>
      <c r="W1398" s="388" t="s">
        <v>195</v>
      </c>
      <c r="X1398" s="388" t="s">
        <v>195</v>
      </c>
      <c r="Y1398" s="401" t="s">
        <v>195</v>
      </c>
      <c r="Z1398" s="388" t="s">
        <v>195</v>
      </c>
      <c r="AA1398" s="388" t="s">
        <v>195</v>
      </c>
      <c r="AB1398" s="388" t="s">
        <v>195</v>
      </c>
      <c r="AC1398" s="388" t="s">
        <v>195</v>
      </c>
      <c r="AD1398" s="388" t="s">
        <v>195</v>
      </c>
      <c r="AE1398" s="388" t="s">
        <v>195</v>
      </c>
      <c r="AF1398" s="388" t="s">
        <v>195</v>
      </c>
      <c r="AG1398" s="388" t="s">
        <v>195</v>
      </c>
      <c r="AH1398" s="388" t="s">
        <v>195</v>
      </c>
      <c r="AI1398" s="388" t="s">
        <v>195</v>
      </c>
    </row>
    <row r="1399" spans="1:35" ht="12.75" customHeight="1" x14ac:dyDescent="0.2">
      <c r="A1399" s="397" t="str">
        <f t="shared" si="21"/>
        <v>Ofsted Webpage</v>
      </c>
      <c r="B1399" s="388">
        <v>1276456</v>
      </c>
      <c r="C1399" s="388">
        <v>138776</v>
      </c>
      <c r="D1399" s="388">
        <v>10061794</v>
      </c>
      <c r="E1399" s="388" t="s">
        <v>4528</v>
      </c>
      <c r="F1399" s="388" t="s">
        <v>170</v>
      </c>
      <c r="G1399" s="388" t="s">
        <v>13</v>
      </c>
      <c r="H1399" s="388" t="s">
        <v>1250</v>
      </c>
      <c r="I1399" s="388" t="s">
        <v>115</v>
      </c>
      <c r="J1399" s="388" t="s">
        <v>115</v>
      </c>
      <c r="K1399" s="400" t="s">
        <v>195</v>
      </c>
      <c r="L1399" s="388" t="s">
        <v>195</v>
      </c>
      <c r="M1399" s="403" t="s">
        <v>195</v>
      </c>
      <c r="N1399" s="388" t="s">
        <v>195</v>
      </c>
      <c r="O1399" s="388" t="s">
        <v>195</v>
      </c>
      <c r="P1399" s="400" t="s">
        <v>195</v>
      </c>
      <c r="Q1399" s="400" t="s">
        <v>195</v>
      </c>
      <c r="R1399" s="400" t="s">
        <v>195</v>
      </c>
      <c r="S1399" s="388" t="s">
        <v>195</v>
      </c>
      <c r="T1399" s="388" t="s">
        <v>195</v>
      </c>
      <c r="U1399" s="388" t="s">
        <v>195</v>
      </c>
      <c r="V1399" s="388" t="s">
        <v>195</v>
      </c>
      <c r="W1399" s="388" t="s">
        <v>195</v>
      </c>
      <c r="X1399" s="388" t="s">
        <v>195</v>
      </c>
      <c r="Y1399" s="401" t="s">
        <v>195</v>
      </c>
      <c r="Z1399" s="388" t="s">
        <v>195</v>
      </c>
      <c r="AA1399" s="388" t="s">
        <v>195</v>
      </c>
      <c r="AB1399" s="388" t="s">
        <v>195</v>
      </c>
      <c r="AC1399" s="388" t="s">
        <v>195</v>
      </c>
      <c r="AD1399" s="388" t="s">
        <v>195</v>
      </c>
      <c r="AE1399" s="388" t="s">
        <v>195</v>
      </c>
      <c r="AF1399" s="388" t="s">
        <v>195</v>
      </c>
      <c r="AG1399" s="388" t="s">
        <v>195</v>
      </c>
      <c r="AH1399" s="388" t="s">
        <v>195</v>
      </c>
      <c r="AI1399" s="388" t="s">
        <v>195</v>
      </c>
    </row>
    <row r="1400" spans="1:35" ht="12.75" customHeight="1" x14ac:dyDescent="0.2">
      <c r="A1400" s="397" t="str">
        <f t="shared" si="21"/>
        <v>Ofsted Webpage</v>
      </c>
      <c r="B1400" s="388">
        <v>1276457</v>
      </c>
      <c r="C1400" s="388">
        <v>133004</v>
      </c>
      <c r="D1400" s="388">
        <v>10042974</v>
      </c>
      <c r="E1400" s="388" t="s">
        <v>5708</v>
      </c>
      <c r="F1400" s="388" t="s">
        <v>90</v>
      </c>
      <c r="G1400" s="388" t="s">
        <v>13</v>
      </c>
      <c r="H1400" s="388" t="s">
        <v>303</v>
      </c>
      <c r="I1400" s="388" t="s">
        <v>152</v>
      </c>
      <c r="J1400" s="388" t="s">
        <v>152</v>
      </c>
      <c r="K1400" s="400" t="s">
        <v>195</v>
      </c>
      <c r="L1400" s="388" t="s">
        <v>195</v>
      </c>
      <c r="M1400" s="403" t="s">
        <v>195</v>
      </c>
      <c r="N1400" s="388" t="s">
        <v>195</v>
      </c>
      <c r="O1400" s="388" t="s">
        <v>195</v>
      </c>
      <c r="P1400" s="400" t="s">
        <v>195</v>
      </c>
      <c r="Q1400" s="400" t="s">
        <v>195</v>
      </c>
      <c r="R1400" s="400" t="s">
        <v>195</v>
      </c>
      <c r="S1400" s="388" t="s">
        <v>195</v>
      </c>
      <c r="T1400" s="388" t="s">
        <v>195</v>
      </c>
      <c r="U1400" s="388" t="s">
        <v>195</v>
      </c>
      <c r="V1400" s="388" t="s">
        <v>195</v>
      </c>
      <c r="W1400" s="388" t="s">
        <v>195</v>
      </c>
      <c r="X1400" s="388" t="s">
        <v>195</v>
      </c>
      <c r="Y1400" s="401" t="s">
        <v>195</v>
      </c>
      <c r="Z1400" s="388" t="s">
        <v>195</v>
      </c>
      <c r="AA1400" s="388" t="s">
        <v>195</v>
      </c>
      <c r="AB1400" s="388" t="s">
        <v>195</v>
      </c>
      <c r="AC1400" s="388" t="s">
        <v>195</v>
      </c>
      <c r="AD1400" s="388" t="s">
        <v>195</v>
      </c>
      <c r="AE1400" s="388" t="s">
        <v>195</v>
      </c>
      <c r="AF1400" s="388" t="s">
        <v>195</v>
      </c>
      <c r="AG1400" s="388" t="s">
        <v>195</v>
      </c>
      <c r="AH1400" s="388" t="s">
        <v>195</v>
      </c>
      <c r="AI1400" s="388" t="s">
        <v>195</v>
      </c>
    </row>
    <row r="1401" spans="1:35" ht="12.75" customHeight="1" x14ac:dyDescent="0.2">
      <c r="A1401" s="397" t="str">
        <f t="shared" si="21"/>
        <v>Ofsted Webpage</v>
      </c>
      <c r="B1401" s="388">
        <v>1276459</v>
      </c>
      <c r="C1401" s="388">
        <v>138848</v>
      </c>
      <c r="D1401" s="388">
        <v>10061888</v>
      </c>
      <c r="E1401" s="388" t="s">
        <v>4558</v>
      </c>
      <c r="F1401" s="388" t="s">
        <v>170</v>
      </c>
      <c r="G1401" s="388" t="s">
        <v>13</v>
      </c>
      <c r="H1401" s="388" t="s">
        <v>4559</v>
      </c>
      <c r="I1401" s="388" t="s">
        <v>1101</v>
      </c>
      <c r="J1401" s="388" t="s">
        <v>131</v>
      </c>
      <c r="K1401" s="400" t="s">
        <v>195</v>
      </c>
      <c r="L1401" s="388" t="s">
        <v>195</v>
      </c>
      <c r="M1401" s="403" t="s">
        <v>195</v>
      </c>
      <c r="N1401" s="388" t="s">
        <v>195</v>
      </c>
      <c r="O1401" s="388" t="s">
        <v>195</v>
      </c>
      <c r="P1401" s="400" t="s">
        <v>195</v>
      </c>
      <c r="Q1401" s="400" t="s">
        <v>195</v>
      </c>
      <c r="R1401" s="400" t="s">
        <v>195</v>
      </c>
      <c r="S1401" s="388" t="s">
        <v>195</v>
      </c>
      <c r="T1401" s="388" t="s">
        <v>195</v>
      </c>
      <c r="U1401" s="388" t="s">
        <v>195</v>
      </c>
      <c r="V1401" s="388" t="s">
        <v>195</v>
      </c>
      <c r="W1401" s="388" t="s">
        <v>195</v>
      </c>
      <c r="X1401" s="388" t="s">
        <v>195</v>
      </c>
      <c r="Y1401" s="401" t="s">
        <v>195</v>
      </c>
      <c r="Z1401" s="388" t="s">
        <v>195</v>
      </c>
      <c r="AA1401" s="388" t="s">
        <v>195</v>
      </c>
      <c r="AB1401" s="388" t="s">
        <v>195</v>
      </c>
      <c r="AC1401" s="388" t="s">
        <v>195</v>
      </c>
      <c r="AD1401" s="388" t="s">
        <v>195</v>
      </c>
      <c r="AE1401" s="388" t="s">
        <v>195</v>
      </c>
      <c r="AF1401" s="388" t="s">
        <v>195</v>
      </c>
      <c r="AG1401" s="388" t="s">
        <v>195</v>
      </c>
      <c r="AH1401" s="388" t="s">
        <v>195</v>
      </c>
      <c r="AI1401" s="388" t="s">
        <v>195</v>
      </c>
    </row>
    <row r="1402" spans="1:35" ht="12.75" customHeight="1" x14ac:dyDescent="0.2">
      <c r="A1402" s="397" t="str">
        <f t="shared" si="21"/>
        <v>Ofsted Webpage</v>
      </c>
      <c r="B1402" s="388">
        <v>1276460</v>
      </c>
      <c r="C1402" s="388">
        <v>138681</v>
      </c>
      <c r="D1402" s="388">
        <v>10043126</v>
      </c>
      <c r="E1402" s="388" t="s">
        <v>5709</v>
      </c>
      <c r="F1402" s="388" t="s">
        <v>90</v>
      </c>
      <c r="G1402" s="388" t="s">
        <v>13</v>
      </c>
      <c r="H1402" s="388" t="s">
        <v>126</v>
      </c>
      <c r="I1402" s="388" t="s">
        <v>102</v>
      </c>
      <c r="J1402" s="388" t="s">
        <v>102</v>
      </c>
      <c r="K1402" s="400" t="s">
        <v>195</v>
      </c>
      <c r="L1402" s="388" t="s">
        <v>195</v>
      </c>
      <c r="M1402" s="403" t="s">
        <v>195</v>
      </c>
      <c r="N1402" s="388" t="s">
        <v>195</v>
      </c>
      <c r="O1402" s="388" t="s">
        <v>195</v>
      </c>
      <c r="P1402" s="400" t="s">
        <v>195</v>
      </c>
      <c r="Q1402" s="400" t="s">
        <v>195</v>
      </c>
      <c r="R1402" s="400" t="s">
        <v>195</v>
      </c>
      <c r="S1402" s="388" t="s">
        <v>195</v>
      </c>
      <c r="T1402" s="388" t="s">
        <v>195</v>
      </c>
      <c r="U1402" s="388" t="s">
        <v>195</v>
      </c>
      <c r="V1402" s="388" t="s">
        <v>195</v>
      </c>
      <c r="W1402" s="388" t="s">
        <v>195</v>
      </c>
      <c r="X1402" s="388" t="s">
        <v>195</v>
      </c>
      <c r="Y1402" s="401" t="s">
        <v>195</v>
      </c>
      <c r="Z1402" s="388" t="s">
        <v>195</v>
      </c>
      <c r="AA1402" s="388" t="s">
        <v>195</v>
      </c>
      <c r="AB1402" s="388" t="s">
        <v>195</v>
      </c>
      <c r="AC1402" s="388" t="s">
        <v>195</v>
      </c>
      <c r="AD1402" s="388" t="s">
        <v>195</v>
      </c>
      <c r="AE1402" s="388" t="s">
        <v>195</v>
      </c>
      <c r="AF1402" s="388" t="s">
        <v>195</v>
      </c>
      <c r="AG1402" s="388" t="s">
        <v>195</v>
      </c>
      <c r="AH1402" s="388" t="s">
        <v>195</v>
      </c>
      <c r="AI1402" s="388" t="s">
        <v>195</v>
      </c>
    </row>
    <row r="1403" spans="1:35" ht="12.75" customHeight="1" x14ac:dyDescent="0.2">
      <c r="A1403" s="397" t="str">
        <f t="shared" si="21"/>
        <v>Ofsted Webpage</v>
      </c>
      <c r="B1403" s="388">
        <v>1276463</v>
      </c>
      <c r="C1403" s="388">
        <v>138792</v>
      </c>
      <c r="D1403" s="388">
        <v>10043250</v>
      </c>
      <c r="E1403" s="388" t="s">
        <v>4497</v>
      </c>
      <c r="F1403" s="388" t="s">
        <v>90</v>
      </c>
      <c r="G1403" s="388" t="s">
        <v>13</v>
      </c>
      <c r="H1403" s="388" t="s">
        <v>202</v>
      </c>
      <c r="I1403" s="388" t="s">
        <v>152</v>
      </c>
      <c r="J1403" s="388" t="s">
        <v>152</v>
      </c>
      <c r="K1403" s="400" t="s">
        <v>195</v>
      </c>
      <c r="L1403" s="388" t="s">
        <v>195</v>
      </c>
      <c r="M1403" s="403" t="s">
        <v>195</v>
      </c>
      <c r="N1403" s="388" t="s">
        <v>195</v>
      </c>
      <c r="O1403" s="388" t="s">
        <v>195</v>
      </c>
      <c r="P1403" s="400" t="s">
        <v>195</v>
      </c>
      <c r="Q1403" s="400" t="s">
        <v>195</v>
      </c>
      <c r="R1403" s="400" t="s">
        <v>195</v>
      </c>
      <c r="S1403" s="388" t="s">
        <v>195</v>
      </c>
      <c r="T1403" s="388" t="s">
        <v>195</v>
      </c>
      <c r="U1403" s="388" t="s">
        <v>195</v>
      </c>
      <c r="V1403" s="388" t="s">
        <v>195</v>
      </c>
      <c r="W1403" s="388" t="s">
        <v>195</v>
      </c>
      <c r="X1403" s="388" t="s">
        <v>195</v>
      </c>
      <c r="Y1403" s="401" t="s">
        <v>195</v>
      </c>
      <c r="Z1403" s="388" t="s">
        <v>195</v>
      </c>
      <c r="AA1403" s="388" t="s">
        <v>195</v>
      </c>
      <c r="AB1403" s="388" t="s">
        <v>195</v>
      </c>
      <c r="AC1403" s="388" t="s">
        <v>195</v>
      </c>
      <c r="AD1403" s="388" t="s">
        <v>195</v>
      </c>
      <c r="AE1403" s="388" t="s">
        <v>195</v>
      </c>
      <c r="AF1403" s="388" t="s">
        <v>195</v>
      </c>
      <c r="AG1403" s="388" t="s">
        <v>195</v>
      </c>
      <c r="AH1403" s="388" t="s">
        <v>195</v>
      </c>
      <c r="AI1403" s="388" t="s">
        <v>195</v>
      </c>
    </row>
    <row r="1404" spans="1:35" ht="12.75" customHeight="1" x14ac:dyDescent="0.2">
      <c r="A1404" s="397" t="str">
        <f t="shared" si="21"/>
        <v>Ofsted Webpage</v>
      </c>
      <c r="B1404" s="388">
        <v>1276464</v>
      </c>
      <c r="C1404" s="388">
        <v>138840</v>
      </c>
      <c r="D1404" s="388">
        <v>10061797</v>
      </c>
      <c r="E1404" s="388" t="s">
        <v>4514</v>
      </c>
      <c r="F1404" s="388" t="s">
        <v>170</v>
      </c>
      <c r="G1404" s="388" t="s">
        <v>13</v>
      </c>
      <c r="H1404" s="388" t="s">
        <v>223</v>
      </c>
      <c r="I1404" s="388" t="s">
        <v>152</v>
      </c>
      <c r="J1404" s="388" t="s">
        <v>152</v>
      </c>
      <c r="K1404" s="400" t="s">
        <v>195</v>
      </c>
      <c r="L1404" s="388" t="s">
        <v>195</v>
      </c>
      <c r="M1404" s="403" t="s">
        <v>195</v>
      </c>
      <c r="N1404" s="388" t="s">
        <v>195</v>
      </c>
      <c r="O1404" s="388" t="s">
        <v>195</v>
      </c>
      <c r="P1404" s="400" t="s">
        <v>195</v>
      </c>
      <c r="Q1404" s="400" t="s">
        <v>195</v>
      </c>
      <c r="R1404" s="400" t="s">
        <v>195</v>
      </c>
      <c r="S1404" s="388" t="s">
        <v>195</v>
      </c>
      <c r="T1404" s="388" t="s">
        <v>195</v>
      </c>
      <c r="U1404" s="388" t="s">
        <v>195</v>
      </c>
      <c r="V1404" s="388" t="s">
        <v>195</v>
      </c>
      <c r="W1404" s="388" t="s">
        <v>195</v>
      </c>
      <c r="X1404" s="388" t="s">
        <v>195</v>
      </c>
      <c r="Y1404" s="401" t="s">
        <v>195</v>
      </c>
      <c r="Z1404" s="388" t="s">
        <v>195</v>
      </c>
      <c r="AA1404" s="388" t="s">
        <v>195</v>
      </c>
      <c r="AB1404" s="388" t="s">
        <v>195</v>
      </c>
      <c r="AC1404" s="388" t="s">
        <v>195</v>
      </c>
      <c r="AD1404" s="388" t="s">
        <v>195</v>
      </c>
      <c r="AE1404" s="388" t="s">
        <v>195</v>
      </c>
      <c r="AF1404" s="388" t="s">
        <v>195</v>
      </c>
      <c r="AG1404" s="388" t="s">
        <v>195</v>
      </c>
      <c r="AH1404" s="388" t="s">
        <v>195</v>
      </c>
      <c r="AI1404" s="388" t="s">
        <v>195</v>
      </c>
    </row>
    <row r="1405" spans="1:35" ht="12.75" customHeight="1" x14ac:dyDescent="0.2">
      <c r="A1405" s="397" t="str">
        <f t="shared" si="21"/>
        <v>Ofsted Webpage</v>
      </c>
      <c r="B1405" s="388">
        <v>1276466</v>
      </c>
      <c r="C1405" s="388">
        <v>138724</v>
      </c>
      <c r="D1405" s="388">
        <v>10043865</v>
      </c>
      <c r="E1405" s="388" t="s">
        <v>5710</v>
      </c>
      <c r="F1405" s="388" t="s">
        <v>90</v>
      </c>
      <c r="G1405" s="388" t="s">
        <v>13</v>
      </c>
      <c r="H1405" s="388" t="s">
        <v>189</v>
      </c>
      <c r="I1405" s="388" t="s">
        <v>131</v>
      </c>
      <c r="J1405" s="388" t="s">
        <v>131</v>
      </c>
      <c r="K1405" s="400" t="s">
        <v>195</v>
      </c>
      <c r="L1405" s="388" t="s">
        <v>195</v>
      </c>
      <c r="M1405" s="403" t="s">
        <v>195</v>
      </c>
      <c r="N1405" s="388" t="s">
        <v>195</v>
      </c>
      <c r="O1405" s="388" t="s">
        <v>195</v>
      </c>
      <c r="P1405" s="400" t="s">
        <v>195</v>
      </c>
      <c r="Q1405" s="400" t="s">
        <v>195</v>
      </c>
      <c r="R1405" s="400" t="s">
        <v>195</v>
      </c>
      <c r="S1405" s="388" t="s">
        <v>195</v>
      </c>
      <c r="T1405" s="388" t="s">
        <v>195</v>
      </c>
      <c r="U1405" s="388" t="s">
        <v>195</v>
      </c>
      <c r="V1405" s="388" t="s">
        <v>195</v>
      </c>
      <c r="W1405" s="388" t="s">
        <v>195</v>
      </c>
      <c r="X1405" s="388" t="s">
        <v>195</v>
      </c>
      <c r="Y1405" s="401" t="s">
        <v>195</v>
      </c>
      <c r="Z1405" s="388" t="s">
        <v>195</v>
      </c>
      <c r="AA1405" s="388" t="s">
        <v>195</v>
      </c>
      <c r="AB1405" s="388" t="s">
        <v>195</v>
      </c>
      <c r="AC1405" s="388" t="s">
        <v>195</v>
      </c>
      <c r="AD1405" s="388" t="s">
        <v>195</v>
      </c>
      <c r="AE1405" s="388" t="s">
        <v>195</v>
      </c>
      <c r="AF1405" s="388" t="s">
        <v>195</v>
      </c>
      <c r="AG1405" s="388" t="s">
        <v>195</v>
      </c>
      <c r="AH1405" s="388" t="s">
        <v>195</v>
      </c>
      <c r="AI1405" s="388" t="s">
        <v>195</v>
      </c>
    </row>
    <row r="1406" spans="1:35" ht="12.75" customHeight="1" x14ac:dyDescent="0.2">
      <c r="A1406" s="397" t="str">
        <f t="shared" si="21"/>
        <v>Ofsted Webpage</v>
      </c>
      <c r="B1406" s="388">
        <v>1276469</v>
      </c>
      <c r="C1406" s="388">
        <v>133510</v>
      </c>
      <c r="D1406" s="388">
        <v>10044457</v>
      </c>
      <c r="E1406" s="388" t="s">
        <v>5711</v>
      </c>
      <c r="F1406" s="388" t="s">
        <v>90</v>
      </c>
      <c r="G1406" s="388" t="s">
        <v>13</v>
      </c>
      <c r="H1406" s="388" t="s">
        <v>395</v>
      </c>
      <c r="I1406" s="388" t="s">
        <v>131</v>
      </c>
      <c r="J1406" s="388" t="s">
        <v>131</v>
      </c>
      <c r="K1406" s="400" t="s">
        <v>195</v>
      </c>
      <c r="L1406" s="388" t="s">
        <v>195</v>
      </c>
      <c r="M1406" s="403" t="s">
        <v>195</v>
      </c>
      <c r="N1406" s="388" t="s">
        <v>195</v>
      </c>
      <c r="O1406" s="388" t="s">
        <v>195</v>
      </c>
      <c r="P1406" s="400" t="s">
        <v>195</v>
      </c>
      <c r="Q1406" s="400" t="s">
        <v>195</v>
      </c>
      <c r="R1406" s="400" t="s">
        <v>195</v>
      </c>
      <c r="S1406" s="388" t="s">
        <v>195</v>
      </c>
      <c r="T1406" s="388" t="s">
        <v>195</v>
      </c>
      <c r="U1406" s="388" t="s">
        <v>195</v>
      </c>
      <c r="V1406" s="388" t="s">
        <v>195</v>
      </c>
      <c r="W1406" s="388" t="s">
        <v>195</v>
      </c>
      <c r="X1406" s="388" t="s">
        <v>195</v>
      </c>
      <c r="Y1406" s="401" t="s">
        <v>195</v>
      </c>
      <c r="Z1406" s="388" t="s">
        <v>195</v>
      </c>
      <c r="AA1406" s="388" t="s">
        <v>195</v>
      </c>
      <c r="AB1406" s="388" t="s">
        <v>195</v>
      </c>
      <c r="AC1406" s="388" t="s">
        <v>195</v>
      </c>
      <c r="AD1406" s="388" t="s">
        <v>195</v>
      </c>
      <c r="AE1406" s="388" t="s">
        <v>195</v>
      </c>
      <c r="AF1406" s="388" t="s">
        <v>195</v>
      </c>
      <c r="AG1406" s="388" t="s">
        <v>195</v>
      </c>
      <c r="AH1406" s="388" t="s">
        <v>195</v>
      </c>
      <c r="AI1406" s="388" t="s">
        <v>195</v>
      </c>
    </row>
    <row r="1407" spans="1:35" ht="12.75" customHeight="1" x14ac:dyDescent="0.2">
      <c r="A1407" s="397" t="str">
        <f t="shared" si="21"/>
        <v>Ofsted Webpage</v>
      </c>
      <c r="B1407" s="388">
        <v>1276470</v>
      </c>
      <c r="C1407" s="388">
        <v>130647</v>
      </c>
      <c r="D1407" s="388">
        <v>10044607</v>
      </c>
      <c r="E1407" s="388" t="s">
        <v>5712</v>
      </c>
      <c r="F1407" s="388" t="s">
        <v>90</v>
      </c>
      <c r="G1407" s="388" t="s">
        <v>13</v>
      </c>
      <c r="H1407" s="388" t="s">
        <v>235</v>
      </c>
      <c r="I1407" s="388" t="s">
        <v>177</v>
      </c>
      <c r="J1407" s="388" t="s">
        <v>177</v>
      </c>
      <c r="K1407" s="400" t="s">
        <v>195</v>
      </c>
      <c r="L1407" s="388" t="s">
        <v>195</v>
      </c>
      <c r="M1407" s="403" t="s">
        <v>195</v>
      </c>
      <c r="N1407" s="388" t="s">
        <v>195</v>
      </c>
      <c r="O1407" s="388" t="s">
        <v>195</v>
      </c>
      <c r="P1407" s="400" t="s">
        <v>195</v>
      </c>
      <c r="Q1407" s="400" t="s">
        <v>195</v>
      </c>
      <c r="R1407" s="400" t="s">
        <v>195</v>
      </c>
      <c r="S1407" s="388" t="s">
        <v>195</v>
      </c>
      <c r="T1407" s="388" t="s">
        <v>195</v>
      </c>
      <c r="U1407" s="388" t="s">
        <v>195</v>
      </c>
      <c r="V1407" s="388" t="s">
        <v>195</v>
      </c>
      <c r="W1407" s="388" t="s">
        <v>195</v>
      </c>
      <c r="X1407" s="388" t="s">
        <v>195</v>
      </c>
      <c r="Y1407" s="401" t="s">
        <v>195</v>
      </c>
      <c r="Z1407" s="388" t="s">
        <v>195</v>
      </c>
      <c r="AA1407" s="388" t="s">
        <v>195</v>
      </c>
      <c r="AB1407" s="388" t="s">
        <v>195</v>
      </c>
      <c r="AC1407" s="388" t="s">
        <v>195</v>
      </c>
      <c r="AD1407" s="388" t="s">
        <v>195</v>
      </c>
      <c r="AE1407" s="388" t="s">
        <v>195</v>
      </c>
      <c r="AF1407" s="388" t="s">
        <v>195</v>
      </c>
      <c r="AG1407" s="388" t="s">
        <v>195</v>
      </c>
      <c r="AH1407" s="388" t="s">
        <v>195</v>
      </c>
      <c r="AI1407" s="388" t="s">
        <v>195</v>
      </c>
    </row>
    <row r="1408" spans="1:35" ht="12.75" customHeight="1" x14ac:dyDescent="0.2">
      <c r="A1408" s="397" t="str">
        <f t="shared" si="21"/>
        <v>Ofsted Webpage</v>
      </c>
      <c r="B1408" s="388">
        <v>1276472</v>
      </c>
      <c r="C1408" s="388">
        <v>139170</v>
      </c>
      <c r="D1408" s="388">
        <v>10045798</v>
      </c>
      <c r="E1408" s="388" t="s">
        <v>5713</v>
      </c>
      <c r="F1408" s="388" t="s">
        <v>90</v>
      </c>
      <c r="G1408" s="388" t="s">
        <v>13</v>
      </c>
      <c r="H1408" s="388" t="s">
        <v>151</v>
      </c>
      <c r="I1408" s="388" t="s">
        <v>152</v>
      </c>
      <c r="J1408" s="388" t="s">
        <v>152</v>
      </c>
      <c r="K1408" s="400" t="s">
        <v>195</v>
      </c>
      <c r="L1408" s="388" t="s">
        <v>195</v>
      </c>
      <c r="M1408" s="403" t="s">
        <v>195</v>
      </c>
      <c r="N1408" s="388" t="s">
        <v>195</v>
      </c>
      <c r="O1408" s="388" t="s">
        <v>195</v>
      </c>
      <c r="P1408" s="400" t="s">
        <v>195</v>
      </c>
      <c r="Q1408" s="400" t="s">
        <v>195</v>
      </c>
      <c r="R1408" s="400" t="s">
        <v>195</v>
      </c>
      <c r="S1408" s="388" t="s">
        <v>195</v>
      </c>
      <c r="T1408" s="388" t="s">
        <v>195</v>
      </c>
      <c r="U1408" s="388" t="s">
        <v>195</v>
      </c>
      <c r="V1408" s="388" t="s">
        <v>195</v>
      </c>
      <c r="W1408" s="388" t="s">
        <v>195</v>
      </c>
      <c r="X1408" s="388" t="s">
        <v>195</v>
      </c>
      <c r="Y1408" s="401" t="s">
        <v>195</v>
      </c>
      <c r="Z1408" s="388" t="s">
        <v>195</v>
      </c>
      <c r="AA1408" s="388" t="s">
        <v>195</v>
      </c>
      <c r="AB1408" s="388" t="s">
        <v>195</v>
      </c>
      <c r="AC1408" s="388" t="s">
        <v>195</v>
      </c>
      <c r="AD1408" s="388" t="s">
        <v>195</v>
      </c>
      <c r="AE1408" s="388" t="s">
        <v>195</v>
      </c>
      <c r="AF1408" s="388" t="s">
        <v>195</v>
      </c>
      <c r="AG1408" s="388" t="s">
        <v>195</v>
      </c>
      <c r="AH1408" s="388" t="s">
        <v>195</v>
      </c>
      <c r="AI1408" s="388" t="s">
        <v>195</v>
      </c>
    </row>
    <row r="1409" spans="1:35" ht="12.75" customHeight="1" x14ac:dyDescent="0.2">
      <c r="A1409" s="397" t="str">
        <f t="shared" si="21"/>
        <v>Ofsted Webpage</v>
      </c>
      <c r="B1409" s="388">
        <v>1276474</v>
      </c>
      <c r="C1409" s="388">
        <v>112715</v>
      </c>
      <c r="D1409" s="388">
        <v>10046149</v>
      </c>
      <c r="E1409" s="388" t="s">
        <v>4541</v>
      </c>
      <c r="F1409" s="388" t="s">
        <v>90</v>
      </c>
      <c r="G1409" s="388" t="s">
        <v>13</v>
      </c>
      <c r="H1409" s="388" t="s">
        <v>675</v>
      </c>
      <c r="I1409" s="388" t="s">
        <v>115</v>
      </c>
      <c r="J1409" s="388" t="s">
        <v>115</v>
      </c>
      <c r="K1409" s="400" t="s">
        <v>195</v>
      </c>
      <c r="L1409" s="388" t="s">
        <v>195</v>
      </c>
      <c r="M1409" s="403" t="s">
        <v>195</v>
      </c>
      <c r="N1409" s="388" t="s">
        <v>195</v>
      </c>
      <c r="O1409" s="388" t="s">
        <v>195</v>
      </c>
      <c r="P1409" s="400" t="s">
        <v>195</v>
      </c>
      <c r="Q1409" s="400" t="s">
        <v>195</v>
      </c>
      <c r="R1409" s="400" t="s">
        <v>195</v>
      </c>
      <c r="S1409" s="388" t="s">
        <v>195</v>
      </c>
      <c r="T1409" s="388" t="s">
        <v>195</v>
      </c>
      <c r="U1409" s="388" t="s">
        <v>195</v>
      </c>
      <c r="V1409" s="388" t="s">
        <v>195</v>
      </c>
      <c r="W1409" s="388" t="s">
        <v>195</v>
      </c>
      <c r="X1409" s="388" t="s">
        <v>195</v>
      </c>
      <c r="Y1409" s="401" t="s">
        <v>195</v>
      </c>
      <c r="Z1409" s="388" t="s">
        <v>195</v>
      </c>
      <c r="AA1409" s="388" t="s">
        <v>195</v>
      </c>
      <c r="AB1409" s="388" t="s">
        <v>195</v>
      </c>
      <c r="AC1409" s="388" t="s">
        <v>195</v>
      </c>
      <c r="AD1409" s="388" t="s">
        <v>195</v>
      </c>
      <c r="AE1409" s="388" t="s">
        <v>195</v>
      </c>
      <c r="AF1409" s="388" t="s">
        <v>195</v>
      </c>
      <c r="AG1409" s="388" t="s">
        <v>195</v>
      </c>
      <c r="AH1409" s="388" t="s">
        <v>195</v>
      </c>
      <c r="AI1409" s="388" t="s">
        <v>195</v>
      </c>
    </row>
    <row r="1410" spans="1:35" ht="12.75" customHeight="1" x14ac:dyDescent="0.2">
      <c r="A1410" s="397" t="str">
        <f t="shared" si="21"/>
        <v>Ofsted Webpage</v>
      </c>
      <c r="B1410" s="388">
        <v>1276475</v>
      </c>
      <c r="C1410" s="388">
        <v>134384</v>
      </c>
      <c r="D1410" s="388">
        <v>10046692</v>
      </c>
      <c r="E1410" s="388" t="s">
        <v>5714</v>
      </c>
      <c r="F1410" s="388" t="s">
        <v>90</v>
      </c>
      <c r="G1410" s="388" t="s">
        <v>13</v>
      </c>
      <c r="H1410" s="388" t="s">
        <v>149</v>
      </c>
      <c r="I1410" s="388" t="s">
        <v>131</v>
      </c>
      <c r="J1410" s="388" t="s">
        <v>131</v>
      </c>
      <c r="K1410" s="400" t="s">
        <v>195</v>
      </c>
      <c r="L1410" s="388" t="s">
        <v>195</v>
      </c>
      <c r="M1410" s="403" t="s">
        <v>195</v>
      </c>
      <c r="N1410" s="388" t="s">
        <v>195</v>
      </c>
      <c r="O1410" s="388" t="s">
        <v>195</v>
      </c>
      <c r="P1410" s="400" t="s">
        <v>195</v>
      </c>
      <c r="Q1410" s="400" t="s">
        <v>195</v>
      </c>
      <c r="R1410" s="400" t="s">
        <v>195</v>
      </c>
      <c r="S1410" s="388" t="s">
        <v>195</v>
      </c>
      <c r="T1410" s="388" t="s">
        <v>195</v>
      </c>
      <c r="U1410" s="388" t="s">
        <v>195</v>
      </c>
      <c r="V1410" s="388" t="s">
        <v>195</v>
      </c>
      <c r="W1410" s="388" t="s">
        <v>195</v>
      </c>
      <c r="X1410" s="388" t="s">
        <v>195</v>
      </c>
      <c r="Y1410" s="401" t="s">
        <v>195</v>
      </c>
      <c r="Z1410" s="388" t="s">
        <v>195</v>
      </c>
      <c r="AA1410" s="388" t="s">
        <v>195</v>
      </c>
      <c r="AB1410" s="388" t="s">
        <v>195</v>
      </c>
      <c r="AC1410" s="388" t="s">
        <v>195</v>
      </c>
      <c r="AD1410" s="388" t="s">
        <v>195</v>
      </c>
      <c r="AE1410" s="388" t="s">
        <v>195</v>
      </c>
      <c r="AF1410" s="388" t="s">
        <v>195</v>
      </c>
      <c r="AG1410" s="388" t="s">
        <v>195</v>
      </c>
      <c r="AH1410" s="388" t="s">
        <v>195</v>
      </c>
      <c r="AI1410" s="388" t="s">
        <v>195</v>
      </c>
    </row>
    <row r="1411" spans="1:35" ht="12.75" customHeight="1" x14ac:dyDescent="0.2">
      <c r="A1411" s="397" t="str">
        <f t="shared" si="21"/>
        <v>Ofsted Webpage</v>
      </c>
      <c r="B1411" s="388">
        <v>1276502</v>
      </c>
      <c r="C1411" s="388">
        <v>138690</v>
      </c>
      <c r="D1411" s="388">
        <v>10061857</v>
      </c>
      <c r="E1411" s="388" t="s">
        <v>5715</v>
      </c>
      <c r="F1411" s="388" t="s">
        <v>90</v>
      </c>
      <c r="G1411" s="388" t="s">
        <v>13</v>
      </c>
      <c r="H1411" s="388" t="s">
        <v>315</v>
      </c>
      <c r="I1411" s="388" t="s">
        <v>161</v>
      </c>
      <c r="J1411" s="388" t="s">
        <v>161</v>
      </c>
      <c r="K1411" s="400" t="s">
        <v>195</v>
      </c>
      <c r="L1411" s="388" t="s">
        <v>195</v>
      </c>
      <c r="M1411" s="403" t="s">
        <v>195</v>
      </c>
      <c r="N1411" s="388" t="s">
        <v>195</v>
      </c>
      <c r="O1411" s="388" t="s">
        <v>195</v>
      </c>
      <c r="P1411" s="400" t="s">
        <v>195</v>
      </c>
      <c r="Q1411" s="400" t="s">
        <v>195</v>
      </c>
      <c r="R1411" s="400" t="s">
        <v>195</v>
      </c>
      <c r="S1411" s="388" t="s">
        <v>195</v>
      </c>
      <c r="T1411" s="388" t="s">
        <v>195</v>
      </c>
      <c r="U1411" s="388" t="s">
        <v>195</v>
      </c>
      <c r="V1411" s="388" t="s">
        <v>195</v>
      </c>
      <c r="W1411" s="388" t="s">
        <v>195</v>
      </c>
      <c r="X1411" s="388" t="s">
        <v>195</v>
      </c>
      <c r="Y1411" s="401" t="s">
        <v>195</v>
      </c>
      <c r="Z1411" s="388" t="s">
        <v>195</v>
      </c>
      <c r="AA1411" s="388" t="s">
        <v>195</v>
      </c>
      <c r="AB1411" s="388" t="s">
        <v>195</v>
      </c>
      <c r="AC1411" s="388" t="s">
        <v>195</v>
      </c>
      <c r="AD1411" s="388" t="s">
        <v>195</v>
      </c>
      <c r="AE1411" s="388" t="s">
        <v>195</v>
      </c>
      <c r="AF1411" s="388" t="s">
        <v>195</v>
      </c>
      <c r="AG1411" s="388" t="s">
        <v>195</v>
      </c>
      <c r="AH1411" s="388" t="s">
        <v>195</v>
      </c>
      <c r="AI1411" s="388" t="s">
        <v>195</v>
      </c>
    </row>
    <row r="1412" spans="1:35" ht="12.75" customHeight="1" x14ac:dyDescent="0.2">
      <c r="A1412" s="397" t="str">
        <f t="shared" si="21"/>
        <v>Ofsted Webpage</v>
      </c>
      <c r="B1412" s="388">
        <v>1276505</v>
      </c>
      <c r="C1412" s="388">
        <v>139105</v>
      </c>
      <c r="D1412" s="388">
        <v>10061968</v>
      </c>
      <c r="E1412" s="388" t="s">
        <v>4519</v>
      </c>
      <c r="F1412" s="388" t="s">
        <v>90</v>
      </c>
      <c r="G1412" s="388" t="s">
        <v>13</v>
      </c>
      <c r="H1412" s="388" t="s">
        <v>264</v>
      </c>
      <c r="I1412" s="388" t="s">
        <v>131</v>
      </c>
      <c r="J1412" s="388" t="s">
        <v>131</v>
      </c>
      <c r="K1412" s="400" t="s">
        <v>195</v>
      </c>
      <c r="L1412" s="388" t="s">
        <v>195</v>
      </c>
      <c r="M1412" s="403" t="s">
        <v>195</v>
      </c>
      <c r="N1412" s="388" t="s">
        <v>195</v>
      </c>
      <c r="O1412" s="388" t="s">
        <v>195</v>
      </c>
      <c r="P1412" s="400" t="s">
        <v>195</v>
      </c>
      <c r="Q1412" s="400" t="s">
        <v>195</v>
      </c>
      <c r="R1412" s="400" t="s">
        <v>195</v>
      </c>
      <c r="S1412" s="388" t="s">
        <v>195</v>
      </c>
      <c r="T1412" s="388" t="s">
        <v>195</v>
      </c>
      <c r="U1412" s="388" t="s">
        <v>195</v>
      </c>
      <c r="V1412" s="388" t="s">
        <v>195</v>
      </c>
      <c r="W1412" s="388" t="s">
        <v>195</v>
      </c>
      <c r="X1412" s="388" t="s">
        <v>195</v>
      </c>
      <c r="Y1412" s="401" t="s">
        <v>195</v>
      </c>
      <c r="Z1412" s="388" t="s">
        <v>195</v>
      </c>
      <c r="AA1412" s="388" t="s">
        <v>195</v>
      </c>
      <c r="AB1412" s="388" t="s">
        <v>195</v>
      </c>
      <c r="AC1412" s="388" t="s">
        <v>195</v>
      </c>
      <c r="AD1412" s="388" t="s">
        <v>195</v>
      </c>
      <c r="AE1412" s="388" t="s">
        <v>195</v>
      </c>
      <c r="AF1412" s="388" t="s">
        <v>195</v>
      </c>
      <c r="AG1412" s="388" t="s">
        <v>195</v>
      </c>
      <c r="AH1412" s="388" t="s">
        <v>195</v>
      </c>
      <c r="AI1412" s="388" t="s">
        <v>195</v>
      </c>
    </row>
    <row r="1413" spans="1:35" ht="12.75" customHeight="1" x14ac:dyDescent="0.2">
      <c r="A1413" s="397" t="str">
        <f t="shared" ref="A1413:A1476" si="22">IF(B1413&lt;&gt;"",HYPERLINK(CONCATENATE("http://reports.ofsted.gov.uk/inspection-reports/find-inspection-report/provider/ELS/",B1413),"Ofsted Webpage"),"")</f>
        <v>Ofsted Webpage</v>
      </c>
      <c r="B1413" s="388">
        <v>1276506</v>
      </c>
      <c r="C1413" s="388">
        <v>138754</v>
      </c>
      <c r="D1413" s="388">
        <v>10062039</v>
      </c>
      <c r="E1413" s="388" t="s">
        <v>5716</v>
      </c>
      <c r="F1413" s="388" t="s">
        <v>170</v>
      </c>
      <c r="G1413" s="388" t="s">
        <v>13</v>
      </c>
      <c r="H1413" s="388" t="s">
        <v>5717</v>
      </c>
      <c r="I1413" s="388" t="s">
        <v>5718</v>
      </c>
      <c r="J1413" s="388" t="s">
        <v>131</v>
      </c>
      <c r="K1413" s="400" t="s">
        <v>195</v>
      </c>
      <c r="L1413" s="388" t="s">
        <v>195</v>
      </c>
      <c r="M1413" s="403" t="s">
        <v>195</v>
      </c>
      <c r="N1413" s="388" t="s">
        <v>195</v>
      </c>
      <c r="O1413" s="388" t="s">
        <v>195</v>
      </c>
      <c r="P1413" s="400" t="s">
        <v>195</v>
      </c>
      <c r="Q1413" s="400" t="s">
        <v>195</v>
      </c>
      <c r="R1413" s="400" t="s">
        <v>195</v>
      </c>
      <c r="S1413" s="388" t="s">
        <v>195</v>
      </c>
      <c r="T1413" s="388" t="s">
        <v>195</v>
      </c>
      <c r="U1413" s="388" t="s">
        <v>195</v>
      </c>
      <c r="V1413" s="388" t="s">
        <v>195</v>
      </c>
      <c r="W1413" s="388" t="s">
        <v>195</v>
      </c>
      <c r="X1413" s="388" t="s">
        <v>195</v>
      </c>
      <c r="Y1413" s="401" t="s">
        <v>195</v>
      </c>
      <c r="Z1413" s="388" t="s">
        <v>195</v>
      </c>
      <c r="AA1413" s="388" t="s">
        <v>195</v>
      </c>
      <c r="AB1413" s="388" t="s">
        <v>195</v>
      </c>
      <c r="AC1413" s="388" t="s">
        <v>195</v>
      </c>
      <c r="AD1413" s="388" t="s">
        <v>195</v>
      </c>
      <c r="AE1413" s="388" t="s">
        <v>195</v>
      </c>
      <c r="AF1413" s="388" t="s">
        <v>195</v>
      </c>
      <c r="AG1413" s="388" t="s">
        <v>195</v>
      </c>
      <c r="AH1413" s="388" t="s">
        <v>195</v>
      </c>
      <c r="AI1413" s="388" t="s">
        <v>195</v>
      </c>
    </row>
    <row r="1414" spans="1:35" ht="12.75" customHeight="1" x14ac:dyDescent="0.2">
      <c r="A1414" s="397" t="str">
        <f t="shared" si="22"/>
        <v>Ofsted Webpage</v>
      </c>
      <c r="B1414" s="388">
        <v>1276508</v>
      </c>
      <c r="C1414" s="388">
        <v>138860</v>
      </c>
      <c r="D1414" s="388">
        <v>10062059</v>
      </c>
      <c r="E1414" s="388" t="s">
        <v>4525</v>
      </c>
      <c r="F1414" s="388" t="s">
        <v>170</v>
      </c>
      <c r="G1414" s="388" t="s">
        <v>13</v>
      </c>
      <c r="H1414" s="388" t="s">
        <v>219</v>
      </c>
      <c r="I1414" s="388" t="s">
        <v>177</v>
      </c>
      <c r="J1414" s="388" t="s">
        <v>177</v>
      </c>
      <c r="K1414" s="400" t="s">
        <v>195</v>
      </c>
      <c r="L1414" s="388" t="s">
        <v>195</v>
      </c>
      <c r="M1414" s="403" t="s">
        <v>195</v>
      </c>
      <c r="N1414" s="388" t="s">
        <v>195</v>
      </c>
      <c r="O1414" s="388" t="s">
        <v>195</v>
      </c>
      <c r="P1414" s="400" t="s">
        <v>195</v>
      </c>
      <c r="Q1414" s="400" t="s">
        <v>195</v>
      </c>
      <c r="R1414" s="400" t="s">
        <v>195</v>
      </c>
      <c r="S1414" s="388" t="s">
        <v>195</v>
      </c>
      <c r="T1414" s="388" t="s">
        <v>195</v>
      </c>
      <c r="U1414" s="388" t="s">
        <v>195</v>
      </c>
      <c r="V1414" s="388" t="s">
        <v>195</v>
      </c>
      <c r="W1414" s="388" t="s">
        <v>195</v>
      </c>
      <c r="X1414" s="388" t="s">
        <v>195</v>
      </c>
      <c r="Y1414" s="401" t="s">
        <v>195</v>
      </c>
      <c r="Z1414" s="388" t="s">
        <v>195</v>
      </c>
      <c r="AA1414" s="388" t="s">
        <v>195</v>
      </c>
      <c r="AB1414" s="388" t="s">
        <v>195</v>
      </c>
      <c r="AC1414" s="388" t="s">
        <v>195</v>
      </c>
      <c r="AD1414" s="388" t="s">
        <v>195</v>
      </c>
      <c r="AE1414" s="388" t="s">
        <v>195</v>
      </c>
      <c r="AF1414" s="388" t="s">
        <v>195</v>
      </c>
      <c r="AG1414" s="388" t="s">
        <v>195</v>
      </c>
      <c r="AH1414" s="388" t="s">
        <v>195</v>
      </c>
      <c r="AI1414" s="388" t="s">
        <v>195</v>
      </c>
    </row>
    <row r="1415" spans="1:35" ht="12.75" customHeight="1" x14ac:dyDescent="0.2">
      <c r="A1415" s="397" t="str">
        <f t="shared" si="22"/>
        <v>Ofsted Webpage</v>
      </c>
      <c r="B1415" s="388">
        <v>1276509</v>
      </c>
      <c r="C1415" s="388">
        <v>138760</v>
      </c>
      <c r="D1415" s="388">
        <v>10062166</v>
      </c>
      <c r="E1415" s="388" t="s">
        <v>5719</v>
      </c>
      <c r="F1415" s="388" t="s">
        <v>170</v>
      </c>
      <c r="G1415" s="388" t="s">
        <v>13</v>
      </c>
      <c r="H1415" s="388" t="s">
        <v>221</v>
      </c>
      <c r="I1415" s="388" t="s">
        <v>177</v>
      </c>
      <c r="J1415" s="388" t="s">
        <v>177</v>
      </c>
      <c r="K1415" s="400" t="s">
        <v>195</v>
      </c>
      <c r="L1415" s="388" t="s">
        <v>195</v>
      </c>
      <c r="M1415" s="403" t="s">
        <v>195</v>
      </c>
      <c r="N1415" s="388" t="s">
        <v>195</v>
      </c>
      <c r="O1415" s="388" t="s">
        <v>195</v>
      </c>
      <c r="P1415" s="400" t="s">
        <v>195</v>
      </c>
      <c r="Q1415" s="400" t="s">
        <v>195</v>
      </c>
      <c r="R1415" s="400" t="s">
        <v>195</v>
      </c>
      <c r="S1415" s="388" t="s">
        <v>195</v>
      </c>
      <c r="T1415" s="388" t="s">
        <v>195</v>
      </c>
      <c r="U1415" s="388" t="s">
        <v>195</v>
      </c>
      <c r="V1415" s="388" t="s">
        <v>195</v>
      </c>
      <c r="W1415" s="388" t="s">
        <v>195</v>
      </c>
      <c r="X1415" s="388" t="s">
        <v>195</v>
      </c>
      <c r="Y1415" s="401" t="s">
        <v>195</v>
      </c>
      <c r="Z1415" s="388" t="s">
        <v>195</v>
      </c>
      <c r="AA1415" s="388" t="s">
        <v>195</v>
      </c>
      <c r="AB1415" s="388" t="s">
        <v>195</v>
      </c>
      <c r="AC1415" s="388" t="s">
        <v>195</v>
      </c>
      <c r="AD1415" s="388" t="s">
        <v>195</v>
      </c>
      <c r="AE1415" s="388" t="s">
        <v>195</v>
      </c>
      <c r="AF1415" s="388" t="s">
        <v>195</v>
      </c>
      <c r="AG1415" s="388" t="s">
        <v>195</v>
      </c>
      <c r="AH1415" s="388" t="s">
        <v>195</v>
      </c>
      <c r="AI1415" s="388" t="s">
        <v>195</v>
      </c>
    </row>
    <row r="1416" spans="1:35" ht="12.75" customHeight="1" x14ac:dyDescent="0.2">
      <c r="A1416" s="397" t="str">
        <f t="shared" si="22"/>
        <v>Ofsted Webpage</v>
      </c>
      <c r="B1416" s="388">
        <v>1276511</v>
      </c>
      <c r="C1416" s="388">
        <v>139190</v>
      </c>
      <c r="D1416" s="388">
        <v>10062322</v>
      </c>
      <c r="E1416" s="388" t="s">
        <v>5720</v>
      </c>
      <c r="F1416" s="388" t="s">
        <v>90</v>
      </c>
      <c r="G1416" s="388" t="s">
        <v>13</v>
      </c>
      <c r="H1416" s="388" t="s">
        <v>1312</v>
      </c>
      <c r="I1416" s="388" t="s">
        <v>131</v>
      </c>
      <c r="J1416" s="388" t="s">
        <v>131</v>
      </c>
      <c r="K1416" s="400" t="s">
        <v>195</v>
      </c>
      <c r="L1416" s="388" t="s">
        <v>195</v>
      </c>
      <c r="M1416" s="403" t="s">
        <v>195</v>
      </c>
      <c r="N1416" s="388" t="s">
        <v>195</v>
      </c>
      <c r="O1416" s="388" t="s">
        <v>195</v>
      </c>
      <c r="P1416" s="400" t="s">
        <v>195</v>
      </c>
      <c r="Q1416" s="400" t="s">
        <v>195</v>
      </c>
      <c r="R1416" s="400" t="s">
        <v>195</v>
      </c>
      <c r="S1416" s="388" t="s">
        <v>195</v>
      </c>
      <c r="T1416" s="388" t="s">
        <v>195</v>
      </c>
      <c r="U1416" s="388" t="s">
        <v>195</v>
      </c>
      <c r="V1416" s="388" t="s">
        <v>195</v>
      </c>
      <c r="W1416" s="388" t="s">
        <v>195</v>
      </c>
      <c r="X1416" s="388" t="s">
        <v>195</v>
      </c>
      <c r="Y1416" s="401" t="s">
        <v>195</v>
      </c>
      <c r="Z1416" s="388" t="s">
        <v>195</v>
      </c>
      <c r="AA1416" s="388" t="s">
        <v>195</v>
      </c>
      <c r="AB1416" s="388" t="s">
        <v>195</v>
      </c>
      <c r="AC1416" s="388" t="s">
        <v>195</v>
      </c>
      <c r="AD1416" s="388" t="s">
        <v>195</v>
      </c>
      <c r="AE1416" s="388" t="s">
        <v>195</v>
      </c>
      <c r="AF1416" s="388" t="s">
        <v>195</v>
      </c>
      <c r="AG1416" s="388" t="s">
        <v>195</v>
      </c>
      <c r="AH1416" s="388" t="s">
        <v>195</v>
      </c>
      <c r="AI1416" s="388" t="s">
        <v>195</v>
      </c>
    </row>
    <row r="1417" spans="1:35" ht="12.75" customHeight="1" x14ac:dyDescent="0.2">
      <c r="A1417" s="397" t="str">
        <f t="shared" si="22"/>
        <v>Ofsted Webpage</v>
      </c>
      <c r="B1417" s="388">
        <v>1276513</v>
      </c>
      <c r="C1417" s="388">
        <v>139136</v>
      </c>
      <c r="D1417" s="388">
        <v>10062470</v>
      </c>
      <c r="E1417" s="388" t="s">
        <v>5721</v>
      </c>
      <c r="F1417" s="388" t="s">
        <v>90</v>
      </c>
      <c r="G1417" s="388" t="s">
        <v>13</v>
      </c>
      <c r="H1417" s="388" t="s">
        <v>225</v>
      </c>
      <c r="I1417" s="388" t="s">
        <v>92</v>
      </c>
      <c r="J1417" s="388" t="s">
        <v>93</v>
      </c>
      <c r="K1417" s="400" t="s">
        <v>195</v>
      </c>
      <c r="L1417" s="388" t="s">
        <v>195</v>
      </c>
      <c r="M1417" s="403" t="s">
        <v>195</v>
      </c>
      <c r="N1417" s="388" t="s">
        <v>195</v>
      </c>
      <c r="O1417" s="388" t="s">
        <v>195</v>
      </c>
      <c r="P1417" s="400" t="s">
        <v>195</v>
      </c>
      <c r="Q1417" s="400" t="s">
        <v>195</v>
      </c>
      <c r="R1417" s="400" t="s">
        <v>195</v>
      </c>
      <c r="S1417" s="388" t="s">
        <v>195</v>
      </c>
      <c r="T1417" s="388" t="s">
        <v>195</v>
      </c>
      <c r="U1417" s="388" t="s">
        <v>195</v>
      </c>
      <c r="V1417" s="388" t="s">
        <v>195</v>
      </c>
      <c r="W1417" s="388" t="s">
        <v>195</v>
      </c>
      <c r="X1417" s="388" t="s">
        <v>195</v>
      </c>
      <c r="Y1417" s="401" t="s">
        <v>195</v>
      </c>
      <c r="Z1417" s="388" t="s">
        <v>195</v>
      </c>
      <c r="AA1417" s="388" t="s">
        <v>195</v>
      </c>
      <c r="AB1417" s="388" t="s">
        <v>195</v>
      </c>
      <c r="AC1417" s="388" t="s">
        <v>195</v>
      </c>
      <c r="AD1417" s="388" t="s">
        <v>195</v>
      </c>
      <c r="AE1417" s="388" t="s">
        <v>195</v>
      </c>
      <c r="AF1417" s="388" t="s">
        <v>195</v>
      </c>
      <c r="AG1417" s="388" t="s">
        <v>195</v>
      </c>
      <c r="AH1417" s="388" t="s">
        <v>195</v>
      </c>
      <c r="AI1417" s="388" t="s">
        <v>195</v>
      </c>
    </row>
    <row r="1418" spans="1:35" ht="12.75" customHeight="1" x14ac:dyDescent="0.2">
      <c r="A1418" s="397" t="str">
        <f t="shared" si="22"/>
        <v>Ofsted Webpage</v>
      </c>
      <c r="B1418" s="388">
        <v>1276515</v>
      </c>
      <c r="C1418" s="388">
        <v>139132</v>
      </c>
      <c r="D1418" s="388">
        <v>10062562</v>
      </c>
      <c r="E1418" s="388" t="s">
        <v>5722</v>
      </c>
      <c r="F1418" s="388" t="s">
        <v>170</v>
      </c>
      <c r="G1418" s="388" t="s">
        <v>13</v>
      </c>
      <c r="H1418" s="388" t="s">
        <v>515</v>
      </c>
      <c r="I1418" s="388" t="s">
        <v>115</v>
      </c>
      <c r="J1418" s="388" t="s">
        <v>115</v>
      </c>
      <c r="K1418" s="400" t="s">
        <v>195</v>
      </c>
      <c r="L1418" s="388" t="s">
        <v>195</v>
      </c>
      <c r="M1418" s="403" t="s">
        <v>195</v>
      </c>
      <c r="N1418" s="388" t="s">
        <v>195</v>
      </c>
      <c r="O1418" s="388" t="s">
        <v>195</v>
      </c>
      <c r="P1418" s="400" t="s">
        <v>195</v>
      </c>
      <c r="Q1418" s="400" t="s">
        <v>195</v>
      </c>
      <c r="R1418" s="400" t="s">
        <v>195</v>
      </c>
      <c r="S1418" s="388" t="s">
        <v>195</v>
      </c>
      <c r="T1418" s="388" t="s">
        <v>195</v>
      </c>
      <c r="U1418" s="388" t="s">
        <v>195</v>
      </c>
      <c r="V1418" s="388" t="s">
        <v>195</v>
      </c>
      <c r="W1418" s="388" t="s">
        <v>195</v>
      </c>
      <c r="X1418" s="388" t="s">
        <v>195</v>
      </c>
      <c r="Y1418" s="401" t="s">
        <v>195</v>
      </c>
      <c r="Z1418" s="388" t="s">
        <v>195</v>
      </c>
      <c r="AA1418" s="388" t="s">
        <v>195</v>
      </c>
      <c r="AB1418" s="388" t="s">
        <v>195</v>
      </c>
      <c r="AC1418" s="388" t="s">
        <v>195</v>
      </c>
      <c r="AD1418" s="388" t="s">
        <v>195</v>
      </c>
      <c r="AE1418" s="388" t="s">
        <v>195</v>
      </c>
      <c r="AF1418" s="388" t="s">
        <v>195</v>
      </c>
      <c r="AG1418" s="388" t="s">
        <v>195</v>
      </c>
      <c r="AH1418" s="388" t="s">
        <v>195</v>
      </c>
      <c r="AI1418" s="388" t="s">
        <v>195</v>
      </c>
    </row>
    <row r="1419" spans="1:35" ht="12.75" customHeight="1" x14ac:dyDescent="0.2">
      <c r="A1419" s="397" t="str">
        <f t="shared" si="22"/>
        <v>Ofsted Webpage</v>
      </c>
      <c r="B1419" s="388">
        <v>1276521</v>
      </c>
      <c r="C1419" s="388">
        <v>132167</v>
      </c>
      <c r="D1419" s="388">
        <v>10046997</v>
      </c>
      <c r="E1419" s="388" t="s">
        <v>4553</v>
      </c>
      <c r="F1419" s="388" t="s">
        <v>90</v>
      </c>
      <c r="G1419" s="388" t="s">
        <v>13</v>
      </c>
      <c r="H1419" s="388" t="s">
        <v>382</v>
      </c>
      <c r="I1419" s="388" t="s">
        <v>161</v>
      </c>
      <c r="J1419" s="388" t="s">
        <v>161</v>
      </c>
      <c r="K1419" s="400" t="s">
        <v>195</v>
      </c>
      <c r="L1419" s="388" t="s">
        <v>195</v>
      </c>
      <c r="M1419" s="403" t="s">
        <v>195</v>
      </c>
      <c r="N1419" s="388" t="s">
        <v>195</v>
      </c>
      <c r="O1419" s="388" t="s">
        <v>195</v>
      </c>
      <c r="P1419" s="400" t="s">
        <v>195</v>
      </c>
      <c r="Q1419" s="400" t="s">
        <v>195</v>
      </c>
      <c r="R1419" s="400" t="s">
        <v>195</v>
      </c>
      <c r="S1419" s="388" t="s">
        <v>195</v>
      </c>
      <c r="T1419" s="388" t="s">
        <v>195</v>
      </c>
      <c r="U1419" s="388" t="s">
        <v>195</v>
      </c>
      <c r="V1419" s="388" t="s">
        <v>195</v>
      </c>
      <c r="W1419" s="388" t="s">
        <v>195</v>
      </c>
      <c r="X1419" s="388" t="s">
        <v>195</v>
      </c>
      <c r="Y1419" s="401" t="s">
        <v>195</v>
      </c>
      <c r="Z1419" s="388" t="s">
        <v>195</v>
      </c>
      <c r="AA1419" s="388" t="s">
        <v>195</v>
      </c>
      <c r="AB1419" s="388" t="s">
        <v>195</v>
      </c>
      <c r="AC1419" s="388" t="s">
        <v>195</v>
      </c>
      <c r="AD1419" s="388" t="s">
        <v>195</v>
      </c>
      <c r="AE1419" s="388" t="s">
        <v>195</v>
      </c>
      <c r="AF1419" s="388" t="s">
        <v>195</v>
      </c>
      <c r="AG1419" s="388" t="s">
        <v>195</v>
      </c>
      <c r="AH1419" s="388" t="s">
        <v>195</v>
      </c>
      <c r="AI1419" s="388" t="s">
        <v>195</v>
      </c>
    </row>
    <row r="1420" spans="1:35" ht="12.75" customHeight="1" x14ac:dyDescent="0.2">
      <c r="A1420" s="397" t="str">
        <f t="shared" si="22"/>
        <v>Ofsted Webpage</v>
      </c>
      <c r="B1420" s="388">
        <v>1276522</v>
      </c>
      <c r="C1420" s="388">
        <v>131729</v>
      </c>
      <c r="D1420" s="388">
        <v>10048106</v>
      </c>
      <c r="E1420" s="388" t="s">
        <v>5723</v>
      </c>
      <c r="F1420" s="388" t="s">
        <v>170</v>
      </c>
      <c r="G1420" s="388" t="s">
        <v>13</v>
      </c>
      <c r="H1420" s="388" t="s">
        <v>467</v>
      </c>
      <c r="I1420" s="388" t="s">
        <v>92</v>
      </c>
      <c r="J1420" s="388" t="s">
        <v>93</v>
      </c>
      <c r="K1420" s="400" t="s">
        <v>195</v>
      </c>
      <c r="L1420" s="388" t="s">
        <v>195</v>
      </c>
      <c r="M1420" s="403" t="s">
        <v>195</v>
      </c>
      <c r="N1420" s="388" t="s">
        <v>195</v>
      </c>
      <c r="O1420" s="388" t="s">
        <v>195</v>
      </c>
      <c r="P1420" s="400" t="s">
        <v>195</v>
      </c>
      <c r="Q1420" s="400" t="s">
        <v>195</v>
      </c>
      <c r="R1420" s="400" t="s">
        <v>195</v>
      </c>
      <c r="S1420" s="388" t="s">
        <v>195</v>
      </c>
      <c r="T1420" s="388" t="s">
        <v>195</v>
      </c>
      <c r="U1420" s="388" t="s">
        <v>195</v>
      </c>
      <c r="V1420" s="388" t="s">
        <v>195</v>
      </c>
      <c r="W1420" s="388" t="s">
        <v>195</v>
      </c>
      <c r="X1420" s="388" t="s">
        <v>195</v>
      </c>
      <c r="Y1420" s="401" t="s">
        <v>195</v>
      </c>
      <c r="Z1420" s="388" t="s">
        <v>195</v>
      </c>
      <c r="AA1420" s="388" t="s">
        <v>195</v>
      </c>
      <c r="AB1420" s="388" t="s">
        <v>195</v>
      </c>
      <c r="AC1420" s="388" t="s">
        <v>195</v>
      </c>
      <c r="AD1420" s="388" t="s">
        <v>195</v>
      </c>
      <c r="AE1420" s="388" t="s">
        <v>195</v>
      </c>
      <c r="AF1420" s="388" t="s">
        <v>195</v>
      </c>
      <c r="AG1420" s="388" t="s">
        <v>195</v>
      </c>
      <c r="AH1420" s="388" t="s">
        <v>195</v>
      </c>
      <c r="AI1420" s="388" t="s">
        <v>195</v>
      </c>
    </row>
    <row r="1421" spans="1:35" ht="12.75" customHeight="1" x14ac:dyDescent="0.2">
      <c r="A1421" s="397" t="str">
        <f t="shared" si="22"/>
        <v>Ofsted Webpage</v>
      </c>
      <c r="B1421" s="388">
        <v>1276525</v>
      </c>
      <c r="C1421" s="388">
        <v>133801</v>
      </c>
      <c r="D1421" s="388">
        <v>10048177</v>
      </c>
      <c r="E1421" s="388" t="s">
        <v>4499</v>
      </c>
      <c r="F1421" s="388" t="s">
        <v>90</v>
      </c>
      <c r="G1421" s="388" t="s">
        <v>13</v>
      </c>
      <c r="H1421" s="388" t="s">
        <v>207</v>
      </c>
      <c r="I1421" s="388" t="s">
        <v>186</v>
      </c>
      <c r="J1421" s="388" t="s">
        <v>93</v>
      </c>
      <c r="K1421" s="400" t="s">
        <v>195</v>
      </c>
      <c r="L1421" s="388" t="s">
        <v>195</v>
      </c>
      <c r="M1421" s="403" t="s">
        <v>195</v>
      </c>
      <c r="N1421" s="388" t="s">
        <v>195</v>
      </c>
      <c r="O1421" s="388" t="s">
        <v>195</v>
      </c>
      <c r="P1421" s="400" t="s">
        <v>195</v>
      </c>
      <c r="Q1421" s="400" t="s">
        <v>195</v>
      </c>
      <c r="R1421" s="400" t="s">
        <v>195</v>
      </c>
      <c r="S1421" s="388" t="s">
        <v>195</v>
      </c>
      <c r="T1421" s="388" t="s">
        <v>195</v>
      </c>
      <c r="U1421" s="388" t="s">
        <v>195</v>
      </c>
      <c r="V1421" s="388" t="s">
        <v>195</v>
      </c>
      <c r="W1421" s="388" t="s">
        <v>195</v>
      </c>
      <c r="X1421" s="388" t="s">
        <v>195</v>
      </c>
      <c r="Y1421" s="401" t="s">
        <v>195</v>
      </c>
      <c r="Z1421" s="388" t="s">
        <v>195</v>
      </c>
      <c r="AA1421" s="388" t="s">
        <v>195</v>
      </c>
      <c r="AB1421" s="388" t="s">
        <v>195</v>
      </c>
      <c r="AC1421" s="388" t="s">
        <v>195</v>
      </c>
      <c r="AD1421" s="388" t="s">
        <v>195</v>
      </c>
      <c r="AE1421" s="388" t="s">
        <v>195</v>
      </c>
      <c r="AF1421" s="388" t="s">
        <v>195</v>
      </c>
      <c r="AG1421" s="388" t="s">
        <v>195</v>
      </c>
      <c r="AH1421" s="388" t="s">
        <v>195</v>
      </c>
      <c r="AI1421" s="388" t="s">
        <v>195</v>
      </c>
    </row>
    <row r="1422" spans="1:35" ht="12.75" customHeight="1" x14ac:dyDescent="0.2">
      <c r="A1422" s="397" t="str">
        <f t="shared" si="22"/>
        <v>Ofsted Webpage</v>
      </c>
      <c r="B1422" s="388">
        <v>1276527</v>
      </c>
      <c r="C1422" s="388">
        <v>132988</v>
      </c>
      <c r="D1422" s="388">
        <v>10048380</v>
      </c>
      <c r="E1422" s="388" t="s">
        <v>4555</v>
      </c>
      <c r="F1422" s="388" t="s">
        <v>90</v>
      </c>
      <c r="G1422" s="388" t="s">
        <v>13</v>
      </c>
      <c r="H1422" s="388" t="s">
        <v>167</v>
      </c>
      <c r="I1422" s="388" t="s">
        <v>102</v>
      </c>
      <c r="J1422" s="388" t="s">
        <v>102</v>
      </c>
      <c r="K1422" s="400" t="s">
        <v>195</v>
      </c>
      <c r="L1422" s="388" t="s">
        <v>195</v>
      </c>
      <c r="M1422" s="403" t="s">
        <v>195</v>
      </c>
      <c r="N1422" s="388" t="s">
        <v>195</v>
      </c>
      <c r="O1422" s="388" t="s">
        <v>195</v>
      </c>
      <c r="P1422" s="400" t="s">
        <v>195</v>
      </c>
      <c r="Q1422" s="400" t="s">
        <v>195</v>
      </c>
      <c r="R1422" s="400" t="s">
        <v>195</v>
      </c>
      <c r="S1422" s="388" t="s">
        <v>195</v>
      </c>
      <c r="T1422" s="388" t="s">
        <v>195</v>
      </c>
      <c r="U1422" s="388" t="s">
        <v>195</v>
      </c>
      <c r="V1422" s="388" t="s">
        <v>195</v>
      </c>
      <c r="W1422" s="388" t="s">
        <v>195</v>
      </c>
      <c r="X1422" s="388" t="s">
        <v>195</v>
      </c>
      <c r="Y1422" s="401" t="s">
        <v>195</v>
      </c>
      <c r="Z1422" s="388" t="s">
        <v>195</v>
      </c>
      <c r="AA1422" s="388" t="s">
        <v>195</v>
      </c>
      <c r="AB1422" s="388" t="s">
        <v>195</v>
      </c>
      <c r="AC1422" s="388" t="s">
        <v>195</v>
      </c>
      <c r="AD1422" s="388" t="s">
        <v>195</v>
      </c>
      <c r="AE1422" s="388" t="s">
        <v>195</v>
      </c>
      <c r="AF1422" s="388" t="s">
        <v>195</v>
      </c>
      <c r="AG1422" s="388" t="s">
        <v>195</v>
      </c>
      <c r="AH1422" s="388" t="s">
        <v>195</v>
      </c>
      <c r="AI1422" s="388" t="s">
        <v>195</v>
      </c>
    </row>
    <row r="1423" spans="1:35" ht="12.75" customHeight="1" x14ac:dyDescent="0.2">
      <c r="A1423" s="397" t="str">
        <f t="shared" si="22"/>
        <v>Ofsted Webpage</v>
      </c>
      <c r="B1423" s="388">
        <v>1276528</v>
      </c>
      <c r="C1423" s="388">
        <v>133847</v>
      </c>
      <c r="D1423" s="388">
        <v>10048801</v>
      </c>
      <c r="E1423" s="388" t="s">
        <v>5724</v>
      </c>
      <c r="F1423" s="388" t="s">
        <v>90</v>
      </c>
      <c r="G1423" s="388" t="s">
        <v>13</v>
      </c>
      <c r="H1423" s="388" t="s">
        <v>235</v>
      </c>
      <c r="I1423" s="388" t="s">
        <v>177</v>
      </c>
      <c r="J1423" s="388" t="s">
        <v>177</v>
      </c>
      <c r="K1423" s="400" t="s">
        <v>195</v>
      </c>
      <c r="L1423" s="388" t="s">
        <v>195</v>
      </c>
      <c r="M1423" s="403" t="s">
        <v>195</v>
      </c>
      <c r="N1423" s="388" t="s">
        <v>195</v>
      </c>
      <c r="O1423" s="388" t="s">
        <v>195</v>
      </c>
      <c r="P1423" s="400" t="s">
        <v>195</v>
      </c>
      <c r="Q1423" s="400" t="s">
        <v>195</v>
      </c>
      <c r="R1423" s="400" t="s">
        <v>195</v>
      </c>
      <c r="S1423" s="388" t="s">
        <v>195</v>
      </c>
      <c r="T1423" s="388" t="s">
        <v>195</v>
      </c>
      <c r="U1423" s="388" t="s">
        <v>195</v>
      </c>
      <c r="V1423" s="388" t="s">
        <v>195</v>
      </c>
      <c r="W1423" s="388" t="s">
        <v>195</v>
      </c>
      <c r="X1423" s="388" t="s">
        <v>195</v>
      </c>
      <c r="Y1423" s="401" t="s">
        <v>195</v>
      </c>
      <c r="Z1423" s="388" t="s">
        <v>195</v>
      </c>
      <c r="AA1423" s="388" t="s">
        <v>195</v>
      </c>
      <c r="AB1423" s="388" t="s">
        <v>195</v>
      </c>
      <c r="AC1423" s="388" t="s">
        <v>195</v>
      </c>
      <c r="AD1423" s="388" t="s">
        <v>195</v>
      </c>
      <c r="AE1423" s="388" t="s">
        <v>195</v>
      </c>
      <c r="AF1423" s="388" t="s">
        <v>195</v>
      </c>
      <c r="AG1423" s="388" t="s">
        <v>195</v>
      </c>
      <c r="AH1423" s="388" t="s">
        <v>195</v>
      </c>
      <c r="AI1423" s="388" t="s">
        <v>195</v>
      </c>
    </row>
    <row r="1424" spans="1:35" ht="12.75" customHeight="1" x14ac:dyDescent="0.2">
      <c r="A1424" s="397" t="str">
        <f t="shared" si="22"/>
        <v>Ofsted Webpage</v>
      </c>
      <c r="B1424" s="388">
        <v>1276529</v>
      </c>
      <c r="C1424" s="388">
        <v>139050</v>
      </c>
      <c r="D1424" s="388">
        <v>10048865</v>
      </c>
      <c r="E1424" s="388" t="s">
        <v>5725</v>
      </c>
      <c r="F1424" s="388" t="s">
        <v>90</v>
      </c>
      <c r="G1424" s="388" t="s">
        <v>13</v>
      </c>
      <c r="H1424" s="388" t="s">
        <v>555</v>
      </c>
      <c r="I1424" s="388" t="s">
        <v>155</v>
      </c>
      <c r="J1424" s="388" t="s">
        <v>155</v>
      </c>
      <c r="K1424" s="400" t="s">
        <v>195</v>
      </c>
      <c r="L1424" s="388" t="s">
        <v>195</v>
      </c>
      <c r="M1424" s="403" t="s">
        <v>195</v>
      </c>
      <c r="N1424" s="388" t="s">
        <v>195</v>
      </c>
      <c r="O1424" s="388" t="s">
        <v>195</v>
      </c>
      <c r="P1424" s="400" t="s">
        <v>195</v>
      </c>
      <c r="Q1424" s="400" t="s">
        <v>195</v>
      </c>
      <c r="R1424" s="400" t="s">
        <v>195</v>
      </c>
      <c r="S1424" s="388" t="s">
        <v>195</v>
      </c>
      <c r="T1424" s="388" t="s">
        <v>195</v>
      </c>
      <c r="U1424" s="388" t="s">
        <v>195</v>
      </c>
      <c r="V1424" s="388" t="s">
        <v>195</v>
      </c>
      <c r="W1424" s="388" t="s">
        <v>195</v>
      </c>
      <c r="X1424" s="388" t="s">
        <v>195</v>
      </c>
      <c r="Y1424" s="401" t="s">
        <v>195</v>
      </c>
      <c r="Z1424" s="388" t="s">
        <v>195</v>
      </c>
      <c r="AA1424" s="388" t="s">
        <v>195</v>
      </c>
      <c r="AB1424" s="388" t="s">
        <v>195</v>
      </c>
      <c r="AC1424" s="388" t="s">
        <v>195</v>
      </c>
      <c r="AD1424" s="388" t="s">
        <v>195</v>
      </c>
      <c r="AE1424" s="388" t="s">
        <v>195</v>
      </c>
      <c r="AF1424" s="388" t="s">
        <v>195</v>
      </c>
      <c r="AG1424" s="388" t="s">
        <v>195</v>
      </c>
      <c r="AH1424" s="388" t="s">
        <v>195</v>
      </c>
      <c r="AI1424" s="388" t="s">
        <v>195</v>
      </c>
    </row>
    <row r="1425" spans="1:35" ht="12.75" customHeight="1" x14ac:dyDescent="0.2">
      <c r="A1425" s="397" t="str">
        <f t="shared" si="22"/>
        <v>Ofsted Webpage</v>
      </c>
      <c r="B1425" s="388">
        <v>1276530</v>
      </c>
      <c r="C1425" s="388">
        <v>138852</v>
      </c>
      <c r="D1425" s="388">
        <v>10048902</v>
      </c>
      <c r="E1425" s="388" t="s">
        <v>5726</v>
      </c>
      <c r="F1425" s="388" t="s">
        <v>90</v>
      </c>
      <c r="G1425" s="388" t="s">
        <v>13</v>
      </c>
      <c r="H1425" s="388" t="s">
        <v>419</v>
      </c>
      <c r="I1425" s="388" t="s">
        <v>115</v>
      </c>
      <c r="J1425" s="388" t="s">
        <v>115</v>
      </c>
      <c r="K1425" s="400" t="s">
        <v>195</v>
      </c>
      <c r="L1425" s="388" t="s">
        <v>195</v>
      </c>
      <c r="M1425" s="403" t="s">
        <v>195</v>
      </c>
      <c r="N1425" s="388" t="s">
        <v>195</v>
      </c>
      <c r="O1425" s="388" t="s">
        <v>195</v>
      </c>
      <c r="P1425" s="400" t="s">
        <v>195</v>
      </c>
      <c r="Q1425" s="400" t="s">
        <v>195</v>
      </c>
      <c r="R1425" s="400" t="s">
        <v>195</v>
      </c>
      <c r="S1425" s="388" t="s">
        <v>195</v>
      </c>
      <c r="T1425" s="388" t="s">
        <v>195</v>
      </c>
      <c r="U1425" s="388" t="s">
        <v>195</v>
      </c>
      <c r="V1425" s="388" t="s">
        <v>195</v>
      </c>
      <c r="W1425" s="388" t="s">
        <v>195</v>
      </c>
      <c r="X1425" s="388" t="s">
        <v>195</v>
      </c>
      <c r="Y1425" s="401" t="s">
        <v>195</v>
      </c>
      <c r="Z1425" s="388" t="s">
        <v>195</v>
      </c>
      <c r="AA1425" s="388" t="s">
        <v>195</v>
      </c>
      <c r="AB1425" s="388" t="s">
        <v>195</v>
      </c>
      <c r="AC1425" s="388" t="s">
        <v>195</v>
      </c>
      <c r="AD1425" s="388" t="s">
        <v>195</v>
      </c>
      <c r="AE1425" s="388" t="s">
        <v>195</v>
      </c>
      <c r="AF1425" s="388" t="s">
        <v>195</v>
      </c>
      <c r="AG1425" s="388" t="s">
        <v>195</v>
      </c>
      <c r="AH1425" s="388" t="s">
        <v>195</v>
      </c>
      <c r="AI1425" s="388" t="s">
        <v>195</v>
      </c>
    </row>
    <row r="1426" spans="1:35" ht="12.75" customHeight="1" x14ac:dyDescent="0.2">
      <c r="A1426" s="397" t="str">
        <f t="shared" si="22"/>
        <v>Ofsted Webpage</v>
      </c>
      <c r="B1426" s="388">
        <v>1276531</v>
      </c>
      <c r="C1426" s="388">
        <v>139204</v>
      </c>
      <c r="D1426" s="388">
        <v>10049052</v>
      </c>
      <c r="E1426" s="388" t="s">
        <v>5727</v>
      </c>
      <c r="F1426" s="388" t="s">
        <v>170</v>
      </c>
      <c r="G1426" s="388" t="s">
        <v>13</v>
      </c>
      <c r="H1426" s="388" t="s">
        <v>1039</v>
      </c>
      <c r="I1426" s="388" t="s">
        <v>92</v>
      </c>
      <c r="J1426" s="388" t="s">
        <v>93</v>
      </c>
      <c r="K1426" s="400" t="s">
        <v>195</v>
      </c>
      <c r="L1426" s="388" t="s">
        <v>195</v>
      </c>
      <c r="M1426" s="403" t="s">
        <v>195</v>
      </c>
      <c r="N1426" s="388" t="s">
        <v>195</v>
      </c>
      <c r="O1426" s="388" t="s">
        <v>195</v>
      </c>
      <c r="P1426" s="400" t="s">
        <v>195</v>
      </c>
      <c r="Q1426" s="400" t="s">
        <v>195</v>
      </c>
      <c r="R1426" s="400" t="s">
        <v>195</v>
      </c>
      <c r="S1426" s="388" t="s">
        <v>195</v>
      </c>
      <c r="T1426" s="388" t="s">
        <v>195</v>
      </c>
      <c r="U1426" s="388" t="s">
        <v>195</v>
      </c>
      <c r="V1426" s="388" t="s">
        <v>195</v>
      </c>
      <c r="W1426" s="388" t="s">
        <v>195</v>
      </c>
      <c r="X1426" s="388" t="s">
        <v>195</v>
      </c>
      <c r="Y1426" s="401" t="s">
        <v>195</v>
      </c>
      <c r="Z1426" s="388" t="s">
        <v>195</v>
      </c>
      <c r="AA1426" s="388" t="s">
        <v>195</v>
      </c>
      <c r="AB1426" s="388" t="s">
        <v>195</v>
      </c>
      <c r="AC1426" s="388" t="s">
        <v>195</v>
      </c>
      <c r="AD1426" s="388" t="s">
        <v>195</v>
      </c>
      <c r="AE1426" s="388" t="s">
        <v>195</v>
      </c>
      <c r="AF1426" s="388" t="s">
        <v>195</v>
      </c>
      <c r="AG1426" s="388" t="s">
        <v>195</v>
      </c>
      <c r="AH1426" s="388" t="s">
        <v>195</v>
      </c>
      <c r="AI1426" s="388" t="s">
        <v>195</v>
      </c>
    </row>
    <row r="1427" spans="1:35" ht="12.75" customHeight="1" x14ac:dyDescent="0.2">
      <c r="A1427" s="397" t="str">
        <f t="shared" si="22"/>
        <v>Ofsted Webpage</v>
      </c>
      <c r="B1427" s="388">
        <v>1276533</v>
      </c>
      <c r="C1427" s="388">
        <v>132568</v>
      </c>
      <c r="D1427" s="388">
        <v>10049149</v>
      </c>
      <c r="E1427" s="388" t="s">
        <v>5728</v>
      </c>
      <c r="F1427" s="388" t="s">
        <v>90</v>
      </c>
      <c r="G1427" s="388" t="s">
        <v>13</v>
      </c>
      <c r="H1427" s="388" t="s">
        <v>374</v>
      </c>
      <c r="I1427" s="388" t="s">
        <v>177</v>
      </c>
      <c r="J1427" s="388" t="s">
        <v>177</v>
      </c>
      <c r="K1427" s="400" t="s">
        <v>195</v>
      </c>
      <c r="L1427" s="388" t="s">
        <v>195</v>
      </c>
      <c r="M1427" s="403" t="s">
        <v>195</v>
      </c>
      <c r="N1427" s="388" t="s">
        <v>195</v>
      </c>
      <c r="O1427" s="388" t="s">
        <v>195</v>
      </c>
      <c r="P1427" s="400" t="s">
        <v>195</v>
      </c>
      <c r="Q1427" s="400" t="s">
        <v>195</v>
      </c>
      <c r="R1427" s="400" t="s">
        <v>195</v>
      </c>
      <c r="S1427" s="388" t="s">
        <v>195</v>
      </c>
      <c r="T1427" s="388" t="s">
        <v>195</v>
      </c>
      <c r="U1427" s="388" t="s">
        <v>195</v>
      </c>
      <c r="V1427" s="388" t="s">
        <v>195</v>
      </c>
      <c r="W1427" s="388" t="s">
        <v>195</v>
      </c>
      <c r="X1427" s="388" t="s">
        <v>195</v>
      </c>
      <c r="Y1427" s="401" t="s">
        <v>195</v>
      </c>
      <c r="Z1427" s="388" t="s">
        <v>195</v>
      </c>
      <c r="AA1427" s="388" t="s">
        <v>195</v>
      </c>
      <c r="AB1427" s="388" t="s">
        <v>195</v>
      </c>
      <c r="AC1427" s="388" t="s">
        <v>195</v>
      </c>
      <c r="AD1427" s="388" t="s">
        <v>195</v>
      </c>
      <c r="AE1427" s="388" t="s">
        <v>195</v>
      </c>
      <c r="AF1427" s="388" t="s">
        <v>195</v>
      </c>
      <c r="AG1427" s="388" t="s">
        <v>195</v>
      </c>
      <c r="AH1427" s="388" t="s">
        <v>195</v>
      </c>
      <c r="AI1427" s="388" t="s">
        <v>195</v>
      </c>
    </row>
    <row r="1428" spans="1:35" ht="12.75" customHeight="1" x14ac:dyDescent="0.2">
      <c r="A1428" s="397" t="str">
        <f t="shared" si="22"/>
        <v>Ofsted Webpage</v>
      </c>
      <c r="B1428" s="388">
        <v>1276534</v>
      </c>
      <c r="C1428" s="388">
        <v>132715</v>
      </c>
      <c r="D1428" s="388">
        <v>10049448</v>
      </c>
      <c r="E1428" s="388" t="s">
        <v>4512</v>
      </c>
      <c r="F1428" s="388" t="s">
        <v>90</v>
      </c>
      <c r="G1428" s="388" t="s">
        <v>13</v>
      </c>
      <c r="H1428" s="388" t="s">
        <v>189</v>
      </c>
      <c r="I1428" s="388" t="s">
        <v>131</v>
      </c>
      <c r="J1428" s="388" t="s">
        <v>131</v>
      </c>
      <c r="K1428" s="400" t="s">
        <v>195</v>
      </c>
      <c r="L1428" s="388" t="s">
        <v>195</v>
      </c>
      <c r="M1428" s="403" t="s">
        <v>195</v>
      </c>
      <c r="N1428" s="388" t="s">
        <v>195</v>
      </c>
      <c r="O1428" s="388" t="s">
        <v>195</v>
      </c>
      <c r="P1428" s="400" t="s">
        <v>195</v>
      </c>
      <c r="Q1428" s="400" t="s">
        <v>195</v>
      </c>
      <c r="R1428" s="400" t="s">
        <v>195</v>
      </c>
      <c r="S1428" s="388" t="s">
        <v>195</v>
      </c>
      <c r="T1428" s="388" t="s">
        <v>195</v>
      </c>
      <c r="U1428" s="388" t="s">
        <v>195</v>
      </c>
      <c r="V1428" s="388" t="s">
        <v>195</v>
      </c>
      <c r="W1428" s="388" t="s">
        <v>195</v>
      </c>
      <c r="X1428" s="388" t="s">
        <v>195</v>
      </c>
      <c r="Y1428" s="401" t="s">
        <v>195</v>
      </c>
      <c r="Z1428" s="388" t="s">
        <v>195</v>
      </c>
      <c r="AA1428" s="388" t="s">
        <v>195</v>
      </c>
      <c r="AB1428" s="388" t="s">
        <v>195</v>
      </c>
      <c r="AC1428" s="388" t="s">
        <v>195</v>
      </c>
      <c r="AD1428" s="388" t="s">
        <v>195</v>
      </c>
      <c r="AE1428" s="388" t="s">
        <v>195</v>
      </c>
      <c r="AF1428" s="388" t="s">
        <v>195</v>
      </c>
      <c r="AG1428" s="388" t="s">
        <v>195</v>
      </c>
      <c r="AH1428" s="388" t="s">
        <v>195</v>
      </c>
      <c r="AI1428" s="388" t="s">
        <v>195</v>
      </c>
    </row>
    <row r="1429" spans="1:35" ht="12.75" customHeight="1" x14ac:dyDescent="0.2">
      <c r="A1429" s="397" t="str">
        <f t="shared" si="22"/>
        <v>Ofsted Webpage</v>
      </c>
      <c r="B1429" s="388">
        <v>1276536</v>
      </c>
      <c r="C1429" s="388">
        <v>133297</v>
      </c>
      <c r="D1429" s="388">
        <v>10049678</v>
      </c>
      <c r="E1429" s="388" t="s">
        <v>5729</v>
      </c>
      <c r="F1429" s="388" t="s">
        <v>170</v>
      </c>
      <c r="G1429" s="388" t="s">
        <v>13</v>
      </c>
      <c r="H1429" s="388" t="s">
        <v>295</v>
      </c>
      <c r="I1429" s="388" t="s">
        <v>186</v>
      </c>
      <c r="J1429" s="388" t="s">
        <v>93</v>
      </c>
      <c r="K1429" s="400" t="s">
        <v>195</v>
      </c>
      <c r="L1429" s="388" t="s">
        <v>195</v>
      </c>
      <c r="M1429" s="403" t="s">
        <v>195</v>
      </c>
      <c r="N1429" s="388" t="s">
        <v>195</v>
      </c>
      <c r="O1429" s="388" t="s">
        <v>195</v>
      </c>
      <c r="P1429" s="400" t="s">
        <v>195</v>
      </c>
      <c r="Q1429" s="400" t="s">
        <v>195</v>
      </c>
      <c r="R1429" s="400" t="s">
        <v>195</v>
      </c>
      <c r="S1429" s="388" t="s">
        <v>195</v>
      </c>
      <c r="T1429" s="388" t="s">
        <v>195</v>
      </c>
      <c r="U1429" s="388" t="s">
        <v>195</v>
      </c>
      <c r="V1429" s="388" t="s">
        <v>195</v>
      </c>
      <c r="W1429" s="388" t="s">
        <v>195</v>
      </c>
      <c r="X1429" s="388" t="s">
        <v>195</v>
      </c>
      <c r="Y1429" s="401" t="s">
        <v>195</v>
      </c>
      <c r="Z1429" s="388" t="s">
        <v>195</v>
      </c>
      <c r="AA1429" s="388" t="s">
        <v>195</v>
      </c>
      <c r="AB1429" s="388" t="s">
        <v>195</v>
      </c>
      <c r="AC1429" s="388" t="s">
        <v>195</v>
      </c>
      <c r="AD1429" s="388" t="s">
        <v>195</v>
      </c>
      <c r="AE1429" s="388" t="s">
        <v>195</v>
      </c>
      <c r="AF1429" s="388" t="s">
        <v>195</v>
      </c>
      <c r="AG1429" s="388" t="s">
        <v>195</v>
      </c>
      <c r="AH1429" s="388" t="s">
        <v>195</v>
      </c>
      <c r="AI1429" s="388" t="s">
        <v>195</v>
      </c>
    </row>
    <row r="1430" spans="1:35" ht="12.75" customHeight="1" x14ac:dyDescent="0.2">
      <c r="A1430" s="397" t="str">
        <f t="shared" si="22"/>
        <v>Ofsted Webpage</v>
      </c>
      <c r="B1430" s="388">
        <v>1278563</v>
      </c>
      <c r="C1430" s="388">
        <v>124828</v>
      </c>
      <c r="D1430" s="388">
        <v>10001328</v>
      </c>
      <c r="E1430" s="388" t="s">
        <v>5730</v>
      </c>
      <c r="F1430" s="388" t="s">
        <v>90</v>
      </c>
      <c r="G1430" s="388" t="s">
        <v>13</v>
      </c>
      <c r="H1430" s="388" t="s">
        <v>272</v>
      </c>
      <c r="I1430" s="388" t="s">
        <v>161</v>
      </c>
      <c r="J1430" s="388" t="s">
        <v>161</v>
      </c>
      <c r="K1430" s="400" t="s">
        <v>195</v>
      </c>
      <c r="L1430" s="388" t="s">
        <v>195</v>
      </c>
      <c r="M1430" s="403" t="s">
        <v>195</v>
      </c>
      <c r="N1430" s="388" t="s">
        <v>195</v>
      </c>
      <c r="O1430" s="388" t="s">
        <v>195</v>
      </c>
      <c r="P1430" s="400" t="s">
        <v>195</v>
      </c>
      <c r="Q1430" s="400" t="s">
        <v>195</v>
      </c>
      <c r="R1430" s="400" t="s">
        <v>195</v>
      </c>
      <c r="S1430" s="388" t="s">
        <v>195</v>
      </c>
      <c r="T1430" s="388" t="s">
        <v>195</v>
      </c>
      <c r="U1430" s="388" t="s">
        <v>195</v>
      </c>
      <c r="V1430" s="388" t="s">
        <v>195</v>
      </c>
      <c r="W1430" s="388" t="s">
        <v>195</v>
      </c>
      <c r="X1430" s="388" t="s">
        <v>195</v>
      </c>
      <c r="Y1430" s="401" t="s">
        <v>195</v>
      </c>
      <c r="Z1430" s="388" t="s">
        <v>195</v>
      </c>
      <c r="AA1430" s="388" t="s">
        <v>195</v>
      </c>
      <c r="AB1430" s="388" t="s">
        <v>195</v>
      </c>
      <c r="AC1430" s="388" t="s">
        <v>195</v>
      </c>
      <c r="AD1430" s="388" t="s">
        <v>195</v>
      </c>
      <c r="AE1430" s="388" t="s">
        <v>195</v>
      </c>
      <c r="AF1430" s="388" t="s">
        <v>195</v>
      </c>
      <c r="AG1430" s="388" t="s">
        <v>195</v>
      </c>
      <c r="AH1430" s="388" t="s">
        <v>195</v>
      </c>
      <c r="AI1430" s="388" t="s">
        <v>195</v>
      </c>
    </row>
    <row r="1431" spans="1:35" ht="12.75" customHeight="1" x14ac:dyDescent="0.2">
      <c r="A1431" s="397" t="str">
        <f t="shared" si="22"/>
        <v>Ofsted Webpage</v>
      </c>
      <c r="B1431" s="388">
        <v>1278564</v>
      </c>
      <c r="C1431" s="388">
        <v>124551</v>
      </c>
      <c r="D1431" s="388">
        <v>10001585</v>
      </c>
      <c r="E1431" s="388" t="s">
        <v>5731</v>
      </c>
      <c r="F1431" s="388" t="s">
        <v>90</v>
      </c>
      <c r="G1431" s="388" t="s">
        <v>13</v>
      </c>
      <c r="H1431" s="388" t="s">
        <v>946</v>
      </c>
      <c r="I1431" s="388" t="s">
        <v>186</v>
      </c>
      <c r="J1431" s="388" t="s">
        <v>93</v>
      </c>
      <c r="K1431" s="400" t="s">
        <v>195</v>
      </c>
      <c r="L1431" s="388" t="s">
        <v>195</v>
      </c>
      <c r="M1431" s="403" t="s">
        <v>195</v>
      </c>
      <c r="N1431" s="388" t="s">
        <v>195</v>
      </c>
      <c r="O1431" s="388" t="s">
        <v>195</v>
      </c>
      <c r="P1431" s="400" t="s">
        <v>195</v>
      </c>
      <c r="Q1431" s="400" t="s">
        <v>195</v>
      </c>
      <c r="R1431" s="400" t="s">
        <v>195</v>
      </c>
      <c r="S1431" s="388" t="s">
        <v>195</v>
      </c>
      <c r="T1431" s="388" t="s">
        <v>195</v>
      </c>
      <c r="U1431" s="388" t="s">
        <v>195</v>
      </c>
      <c r="V1431" s="388" t="s">
        <v>195</v>
      </c>
      <c r="W1431" s="388" t="s">
        <v>195</v>
      </c>
      <c r="X1431" s="388" t="s">
        <v>195</v>
      </c>
      <c r="Y1431" s="401" t="s">
        <v>195</v>
      </c>
      <c r="Z1431" s="388" t="s">
        <v>195</v>
      </c>
      <c r="AA1431" s="388" t="s">
        <v>195</v>
      </c>
      <c r="AB1431" s="388" t="s">
        <v>195</v>
      </c>
      <c r="AC1431" s="388" t="s">
        <v>195</v>
      </c>
      <c r="AD1431" s="388" t="s">
        <v>195</v>
      </c>
      <c r="AE1431" s="388" t="s">
        <v>195</v>
      </c>
      <c r="AF1431" s="388" t="s">
        <v>195</v>
      </c>
      <c r="AG1431" s="388" t="s">
        <v>195</v>
      </c>
      <c r="AH1431" s="388" t="s">
        <v>195</v>
      </c>
      <c r="AI1431" s="388" t="s">
        <v>195</v>
      </c>
    </row>
    <row r="1432" spans="1:35" ht="12.75" customHeight="1" x14ac:dyDescent="0.2">
      <c r="A1432" s="397" t="str">
        <f t="shared" si="22"/>
        <v>Ofsted Webpage</v>
      </c>
      <c r="B1432" s="388">
        <v>1278565</v>
      </c>
      <c r="C1432" s="388">
        <v>116246</v>
      </c>
      <c r="D1432" s="388">
        <v>10002120</v>
      </c>
      <c r="E1432" s="388" t="s">
        <v>5732</v>
      </c>
      <c r="F1432" s="388" t="s">
        <v>90</v>
      </c>
      <c r="G1432" s="388" t="s">
        <v>13</v>
      </c>
      <c r="H1432" s="388" t="s">
        <v>447</v>
      </c>
      <c r="I1432" s="388" t="s">
        <v>115</v>
      </c>
      <c r="J1432" s="388" t="s">
        <v>115</v>
      </c>
      <c r="K1432" s="400" t="s">
        <v>195</v>
      </c>
      <c r="L1432" s="388" t="s">
        <v>195</v>
      </c>
      <c r="M1432" s="403" t="s">
        <v>195</v>
      </c>
      <c r="N1432" s="388" t="s">
        <v>195</v>
      </c>
      <c r="O1432" s="388" t="s">
        <v>195</v>
      </c>
      <c r="P1432" s="400" t="s">
        <v>195</v>
      </c>
      <c r="Q1432" s="400" t="s">
        <v>195</v>
      </c>
      <c r="R1432" s="400" t="s">
        <v>195</v>
      </c>
      <c r="S1432" s="388" t="s">
        <v>195</v>
      </c>
      <c r="T1432" s="388" t="s">
        <v>195</v>
      </c>
      <c r="U1432" s="388" t="s">
        <v>195</v>
      </c>
      <c r="V1432" s="388" t="s">
        <v>195</v>
      </c>
      <c r="W1432" s="388" t="s">
        <v>195</v>
      </c>
      <c r="X1432" s="388" t="s">
        <v>195</v>
      </c>
      <c r="Y1432" s="401" t="s">
        <v>195</v>
      </c>
      <c r="Z1432" s="388" t="s">
        <v>195</v>
      </c>
      <c r="AA1432" s="388" t="s">
        <v>195</v>
      </c>
      <c r="AB1432" s="388" t="s">
        <v>195</v>
      </c>
      <c r="AC1432" s="388" t="s">
        <v>195</v>
      </c>
      <c r="AD1432" s="388" t="s">
        <v>195</v>
      </c>
      <c r="AE1432" s="388" t="s">
        <v>195</v>
      </c>
      <c r="AF1432" s="388" t="s">
        <v>195</v>
      </c>
      <c r="AG1432" s="388" t="s">
        <v>195</v>
      </c>
      <c r="AH1432" s="388" t="s">
        <v>195</v>
      </c>
      <c r="AI1432" s="388" t="s">
        <v>195</v>
      </c>
    </row>
    <row r="1433" spans="1:35" ht="12.75" customHeight="1" x14ac:dyDescent="0.2">
      <c r="A1433" s="397" t="str">
        <f t="shared" si="22"/>
        <v>Ofsted Webpage</v>
      </c>
      <c r="B1433" s="388">
        <v>1278566</v>
      </c>
      <c r="C1433" s="388">
        <v>138559</v>
      </c>
      <c r="D1433" s="388">
        <v>10002304</v>
      </c>
      <c r="E1433" s="388" t="s">
        <v>5733</v>
      </c>
      <c r="F1433" s="388" t="s">
        <v>90</v>
      </c>
      <c r="G1433" s="388" t="s">
        <v>13</v>
      </c>
      <c r="H1433" s="388" t="s">
        <v>278</v>
      </c>
      <c r="I1433" s="388" t="s">
        <v>152</v>
      </c>
      <c r="J1433" s="388" t="s">
        <v>152</v>
      </c>
      <c r="K1433" s="400" t="s">
        <v>195</v>
      </c>
      <c r="L1433" s="388" t="s">
        <v>195</v>
      </c>
      <c r="M1433" s="403" t="s">
        <v>195</v>
      </c>
      <c r="N1433" s="388" t="s">
        <v>195</v>
      </c>
      <c r="O1433" s="388" t="s">
        <v>195</v>
      </c>
      <c r="P1433" s="400" t="s">
        <v>195</v>
      </c>
      <c r="Q1433" s="400" t="s">
        <v>195</v>
      </c>
      <c r="R1433" s="400" t="s">
        <v>195</v>
      </c>
      <c r="S1433" s="388" t="s">
        <v>195</v>
      </c>
      <c r="T1433" s="388" t="s">
        <v>195</v>
      </c>
      <c r="U1433" s="388" t="s">
        <v>195</v>
      </c>
      <c r="V1433" s="388" t="s">
        <v>195</v>
      </c>
      <c r="W1433" s="388" t="s">
        <v>195</v>
      </c>
      <c r="X1433" s="388" t="s">
        <v>195</v>
      </c>
      <c r="Y1433" s="401" t="s">
        <v>195</v>
      </c>
      <c r="Z1433" s="388" t="s">
        <v>195</v>
      </c>
      <c r="AA1433" s="388" t="s">
        <v>195</v>
      </c>
      <c r="AB1433" s="388" t="s">
        <v>195</v>
      </c>
      <c r="AC1433" s="388" t="s">
        <v>195</v>
      </c>
      <c r="AD1433" s="388" t="s">
        <v>195</v>
      </c>
      <c r="AE1433" s="388" t="s">
        <v>195</v>
      </c>
      <c r="AF1433" s="388" t="s">
        <v>195</v>
      </c>
      <c r="AG1433" s="388" t="s">
        <v>195</v>
      </c>
      <c r="AH1433" s="388" t="s">
        <v>195</v>
      </c>
      <c r="AI1433" s="388" t="s">
        <v>195</v>
      </c>
    </row>
    <row r="1434" spans="1:35" ht="12.75" customHeight="1" x14ac:dyDescent="0.2">
      <c r="A1434" s="397" t="str">
        <f t="shared" si="22"/>
        <v>Ofsted Webpage</v>
      </c>
      <c r="B1434" s="388">
        <v>1278567</v>
      </c>
      <c r="C1434" s="388">
        <v>125952</v>
      </c>
      <c r="D1434" s="388">
        <v>10003252</v>
      </c>
      <c r="E1434" s="388" t="s">
        <v>5734</v>
      </c>
      <c r="F1434" s="388" t="s">
        <v>90</v>
      </c>
      <c r="G1434" s="388" t="s">
        <v>13</v>
      </c>
      <c r="H1434" s="388" t="s">
        <v>180</v>
      </c>
      <c r="I1434" s="388" t="s">
        <v>102</v>
      </c>
      <c r="J1434" s="388" t="s">
        <v>102</v>
      </c>
      <c r="K1434" s="400" t="s">
        <v>195</v>
      </c>
      <c r="L1434" s="388" t="s">
        <v>195</v>
      </c>
      <c r="M1434" s="403" t="s">
        <v>195</v>
      </c>
      <c r="N1434" s="388" t="s">
        <v>195</v>
      </c>
      <c r="O1434" s="388" t="s">
        <v>195</v>
      </c>
      <c r="P1434" s="400" t="s">
        <v>195</v>
      </c>
      <c r="Q1434" s="400" t="s">
        <v>195</v>
      </c>
      <c r="R1434" s="400" t="s">
        <v>195</v>
      </c>
      <c r="S1434" s="388" t="s">
        <v>195</v>
      </c>
      <c r="T1434" s="388" t="s">
        <v>195</v>
      </c>
      <c r="U1434" s="388" t="s">
        <v>195</v>
      </c>
      <c r="V1434" s="388" t="s">
        <v>195</v>
      </c>
      <c r="W1434" s="388" t="s">
        <v>195</v>
      </c>
      <c r="X1434" s="388" t="s">
        <v>195</v>
      </c>
      <c r="Y1434" s="401" t="s">
        <v>195</v>
      </c>
      <c r="Z1434" s="388" t="s">
        <v>195</v>
      </c>
      <c r="AA1434" s="388" t="s">
        <v>195</v>
      </c>
      <c r="AB1434" s="388" t="s">
        <v>195</v>
      </c>
      <c r="AC1434" s="388" t="s">
        <v>195</v>
      </c>
      <c r="AD1434" s="388" t="s">
        <v>195</v>
      </c>
      <c r="AE1434" s="388" t="s">
        <v>195</v>
      </c>
      <c r="AF1434" s="388" t="s">
        <v>195</v>
      </c>
      <c r="AG1434" s="388" t="s">
        <v>195</v>
      </c>
      <c r="AH1434" s="388" t="s">
        <v>195</v>
      </c>
      <c r="AI1434" s="388" t="s">
        <v>195</v>
      </c>
    </row>
    <row r="1435" spans="1:35" ht="12.75" customHeight="1" x14ac:dyDescent="0.2">
      <c r="A1435" s="397" t="str">
        <f t="shared" si="22"/>
        <v>Ofsted Webpage</v>
      </c>
      <c r="B1435" s="388">
        <v>1278568</v>
      </c>
      <c r="C1435" s="388">
        <v>139098</v>
      </c>
      <c r="D1435" s="388">
        <v>10003979</v>
      </c>
      <c r="E1435" s="388" t="s">
        <v>5735</v>
      </c>
      <c r="F1435" s="388" t="s">
        <v>90</v>
      </c>
      <c r="G1435" s="388" t="s">
        <v>13</v>
      </c>
      <c r="H1435" s="388" t="s">
        <v>559</v>
      </c>
      <c r="I1435" s="388" t="s">
        <v>186</v>
      </c>
      <c r="J1435" s="388" t="s">
        <v>93</v>
      </c>
      <c r="K1435" s="400" t="s">
        <v>195</v>
      </c>
      <c r="L1435" s="388" t="s">
        <v>195</v>
      </c>
      <c r="M1435" s="403" t="s">
        <v>195</v>
      </c>
      <c r="N1435" s="388" t="s">
        <v>195</v>
      </c>
      <c r="O1435" s="388" t="s">
        <v>195</v>
      </c>
      <c r="P1435" s="400" t="s">
        <v>195</v>
      </c>
      <c r="Q1435" s="400" t="s">
        <v>195</v>
      </c>
      <c r="R1435" s="400" t="s">
        <v>195</v>
      </c>
      <c r="S1435" s="388" t="s">
        <v>195</v>
      </c>
      <c r="T1435" s="388" t="s">
        <v>195</v>
      </c>
      <c r="U1435" s="388" t="s">
        <v>195</v>
      </c>
      <c r="V1435" s="388" t="s">
        <v>195</v>
      </c>
      <c r="W1435" s="388" t="s">
        <v>195</v>
      </c>
      <c r="X1435" s="388" t="s">
        <v>195</v>
      </c>
      <c r="Y1435" s="401" t="s">
        <v>195</v>
      </c>
      <c r="Z1435" s="388" t="s">
        <v>195</v>
      </c>
      <c r="AA1435" s="388" t="s">
        <v>195</v>
      </c>
      <c r="AB1435" s="388" t="s">
        <v>195</v>
      </c>
      <c r="AC1435" s="388" t="s">
        <v>195</v>
      </c>
      <c r="AD1435" s="388" t="s">
        <v>195</v>
      </c>
      <c r="AE1435" s="388" t="s">
        <v>195</v>
      </c>
      <c r="AF1435" s="388" t="s">
        <v>195</v>
      </c>
      <c r="AG1435" s="388" t="s">
        <v>195</v>
      </c>
      <c r="AH1435" s="388" t="s">
        <v>195</v>
      </c>
      <c r="AI1435" s="388" t="s">
        <v>195</v>
      </c>
    </row>
    <row r="1436" spans="1:35" ht="12.75" customHeight="1" x14ac:dyDescent="0.2">
      <c r="A1436" s="397" t="str">
        <f t="shared" si="22"/>
        <v>Ofsted Webpage</v>
      </c>
      <c r="B1436" s="388">
        <v>1278569</v>
      </c>
      <c r="C1436" s="388">
        <v>116175</v>
      </c>
      <c r="D1436" s="388">
        <v>10005814</v>
      </c>
      <c r="E1436" s="388" t="s">
        <v>5736</v>
      </c>
      <c r="F1436" s="388" t="s">
        <v>90</v>
      </c>
      <c r="G1436" s="388" t="s">
        <v>13</v>
      </c>
      <c r="H1436" s="388" t="s">
        <v>130</v>
      </c>
      <c r="I1436" s="388" t="s">
        <v>131</v>
      </c>
      <c r="J1436" s="388" t="s">
        <v>131</v>
      </c>
      <c r="K1436" s="400" t="s">
        <v>195</v>
      </c>
      <c r="L1436" s="388" t="s">
        <v>195</v>
      </c>
      <c r="M1436" s="403" t="s">
        <v>195</v>
      </c>
      <c r="N1436" s="388" t="s">
        <v>195</v>
      </c>
      <c r="O1436" s="388" t="s">
        <v>195</v>
      </c>
      <c r="P1436" s="400" t="s">
        <v>195</v>
      </c>
      <c r="Q1436" s="400" t="s">
        <v>195</v>
      </c>
      <c r="R1436" s="400" t="s">
        <v>195</v>
      </c>
      <c r="S1436" s="388" t="s">
        <v>195</v>
      </c>
      <c r="T1436" s="388" t="s">
        <v>195</v>
      </c>
      <c r="U1436" s="388" t="s">
        <v>195</v>
      </c>
      <c r="V1436" s="388" t="s">
        <v>195</v>
      </c>
      <c r="W1436" s="388" t="s">
        <v>195</v>
      </c>
      <c r="X1436" s="388" t="s">
        <v>195</v>
      </c>
      <c r="Y1436" s="401" t="s">
        <v>195</v>
      </c>
      <c r="Z1436" s="388" t="s">
        <v>195</v>
      </c>
      <c r="AA1436" s="388" t="s">
        <v>195</v>
      </c>
      <c r="AB1436" s="388" t="s">
        <v>195</v>
      </c>
      <c r="AC1436" s="388" t="s">
        <v>195</v>
      </c>
      <c r="AD1436" s="388" t="s">
        <v>195</v>
      </c>
      <c r="AE1436" s="388" t="s">
        <v>195</v>
      </c>
      <c r="AF1436" s="388" t="s">
        <v>195</v>
      </c>
      <c r="AG1436" s="388" t="s">
        <v>195</v>
      </c>
      <c r="AH1436" s="388" t="s">
        <v>195</v>
      </c>
      <c r="AI1436" s="388" t="s">
        <v>195</v>
      </c>
    </row>
    <row r="1437" spans="1:35" ht="12.75" customHeight="1" x14ac:dyDescent="0.2">
      <c r="A1437" s="397" t="str">
        <f t="shared" si="22"/>
        <v>Ofsted Webpage</v>
      </c>
      <c r="B1437" s="388">
        <v>1278570</v>
      </c>
      <c r="C1437" s="388">
        <v>121259</v>
      </c>
      <c r="D1437" s="388">
        <v>10006326</v>
      </c>
      <c r="E1437" s="388" t="s">
        <v>5737</v>
      </c>
      <c r="F1437" s="388" t="s">
        <v>90</v>
      </c>
      <c r="G1437" s="388" t="s">
        <v>13</v>
      </c>
      <c r="H1437" s="388" t="s">
        <v>255</v>
      </c>
      <c r="I1437" s="388" t="s">
        <v>177</v>
      </c>
      <c r="J1437" s="388" t="s">
        <v>177</v>
      </c>
      <c r="K1437" s="400" t="s">
        <v>195</v>
      </c>
      <c r="L1437" s="388" t="s">
        <v>195</v>
      </c>
      <c r="M1437" s="403" t="s">
        <v>195</v>
      </c>
      <c r="N1437" s="388" t="s">
        <v>195</v>
      </c>
      <c r="O1437" s="388" t="s">
        <v>195</v>
      </c>
      <c r="P1437" s="400" t="s">
        <v>195</v>
      </c>
      <c r="Q1437" s="400" t="s">
        <v>195</v>
      </c>
      <c r="R1437" s="400" t="s">
        <v>195</v>
      </c>
      <c r="S1437" s="388" t="s">
        <v>195</v>
      </c>
      <c r="T1437" s="388" t="s">
        <v>195</v>
      </c>
      <c r="U1437" s="388" t="s">
        <v>195</v>
      </c>
      <c r="V1437" s="388" t="s">
        <v>195</v>
      </c>
      <c r="W1437" s="388" t="s">
        <v>195</v>
      </c>
      <c r="X1437" s="388" t="s">
        <v>195</v>
      </c>
      <c r="Y1437" s="401" t="s">
        <v>195</v>
      </c>
      <c r="Z1437" s="388" t="s">
        <v>195</v>
      </c>
      <c r="AA1437" s="388" t="s">
        <v>195</v>
      </c>
      <c r="AB1437" s="388" t="s">
        <v>195</v>
      </c>
      <c r="AC1437" s="388" t="s">
        <v>195</v>
      </c>
      <c r="AD1437" s="388" t="s">
        <v>195</v>
      </c>
      <c r="AE1437" s="388" t="s">
        <v>195</v>
      </c>
      <c r="AF1437" s="388" t="s">
        <v>195</v>
      </c>
      <c r="AG1437" s="388" t="s">
        <v>195</v>
      </c>
      <c r="AH1437" s="388" t="s">
        <v>195</v>
      </c>
      <c r="AI1437" s="388" t="s">
        <v>195</v>
      </c>
    </row>
    <row r="1438" spans="1:35" ht="12.75" customHeight="1" x14ac:dyDescent="0.2">
      <c r="A1438" s="397" t="str">
        <f t="shared" si="22"/>
        <v>Ofsted Webpage</v>
      </c>
      <c r="B1438" s="388">
        <v>1278571</v>
      </c>
      <c r="C1438" s="388">
        <v>119455</v>
      </c>
      <c r="D1438" s="388">
        <v>10008037</v>
      </c>
      <c r="E1438" s="388" t="s">
        <v>5738</v>
      </c>
      <c r="F1438" s="388" t="s">
        <v>90</v>
      </c>
      <c r="G1438" s="388" t="s">
        <v>13</v>
      </c>
      <c r="H1438" s="388" t="s">
        <v>1026</v>
      </c>
      <c r="I1438" s="388" t="s">
        <v>131</v>
      </c>
      <c r="J1438" s="388" t="s">
        <v>131</v>
      </c>
      <c r="K1438" s="400" t="s">
        <v>195</v>
      </c>
      <c r="L1438" s="388" t="s">
        <v>195</v>
      </c>
      <c r="M1438" s="403" t="s">
        <v>195</v>
      </c>
      <c r="N1438" s="388" t="s">
        <v>195</v>
      </c>
      <c r="O1438" s="388" t="s">
        <v>195</v>
      </c>
      <c r="P1438" s="400" t="s">
        <v>195</v>
      </c>
      <c r="Q1438" s="400" t="s">
        <v>195</v>
      </c>
      <c r="R1438" s="400" t="s">
        <v>195</v>
      </c>
      <c r="S1438" s="388" t="s">
        <v>195</v>
      </c>
      <c r="T1438" s="388" t="s">
        <v>195</v>
      </c>
      <c r="U1438" s="388" t="s">
        <v>195</v>
      </c>
      <c r="V1438" s="388" t="s">
        <v>195</v>
      </c>
      <c r="W1438" s="388" t="s">
        <v>195</v>
      </c>
      <c r="X1438" s="388" t="s">
        <v>195</v>
      </c>
      <c r="Y1438" s="401" t="s">
        <v>195</v>
      </c>
      <c r="Z1438" s="388" t="s">
        <v>195</v>
      </c>
      <c r="AA1438" s="388" t="s">
        <v>195</v>
      </c>
      <c r="AB1438" s="388" t="s">
        <v>195</v>
      </c>
      <c r="AC1438" s="388" t="s">
        <v>195</v>
      </c>
      <c r="AD1438" s="388" t="s">
        <v>195</v>
      </c>
      <c r="AE1438" s="388" t="s">
        <v>195</v>
      </c>
      <c r="AF1438" s="388" t="s">
        <v>195</v>
      </c>
      <c r="AG1438" s="388" t="s">
        <v>195</v>
      </c>
      <c r="AH1438" s="388" t="s">
        <v>195</v>
      </c>
      <c r="AI1438" s="388" t="s">
        <v>195</v>
      </c>
    </row>
    <row r="1439" spans="1:35" ht="12.75" customHeight="1" x14ac:dyDescent="0.2">
      <c r="A1439" s="397" t="str">
        <f t="shared" si="22"/>
        <v>Ofsted Webpage</v>
      </c>
      <c r="B1439" s="388">
        <v>1278572</v>
      </c>
      <c r="C1439" s="388">
        <v>121698</v>
      </c>
      <c r="D1439" s="388">
        <v>10008947</v>
      </c>
      <c r="E1439" s="388" t="s">
        <v>5739</v>
      </c>
      <c r="F1439" s="388" t="s">
        <v>90</v>
      </c>
      <c r="G1439" s="388" t="s">
        <v>13</v>
      </c>
      <c r="H1439" s="388" t="s">
        <v>354</v>
      </c>
      <c r="I1439" s="388" t="s">
        <v>186</v>
      </c>
      <c r="J1439" s="388" t="s">
        <v>93</v>
      </c>
      <c r="K1439" s="400" t="s">
        <v>195</v>
      </c>
      <c r="L1439" s="388" t="s">
        <v>195</v>
      </c>
      <c r="M1439" s="403" t="s">
        <v>195</v>
      </c>
      <c r="N1439" s="388" t="s">
        <v>195</v>
      </c>
      <c r="O1439" s="388" t="s">
        <v>195</v>
      </c>
      <c r="P1439" s="400" t="s">
        <v>195</v>
      </c>
      <c r="Q1439" s="400" t="s">
        <v>195</v>
      </c>
      <c r="R1439" s="400" t="s">
        <v>195</v>
      </c>
      <c r="S1439" s="388" t="s">
        <v>195</v>
      </c>
      <c r="T1439" s="388" t="s">
        <v>195</v>
      </c>
      <c r="U1439" s="388" t="s">
        <v>195</v>
      </c>
      <c r="V1439" s="388" t="s">
        <v>195</v>
      </c>
      <c r="W1439" s="388" t="s">
        <v>195</v>
      </c>
      <c r="X1439" s="388" t="s">
        <v>195</v>
      </c>
      <c r="Y1439" s="401" t="s">
        <v>195</v>
      </c>
      <c r="Z1439" s="388" t="s">
        <v>195</v>
      </c>
      <c r="AA1439" s="388" t="s">
        <v>195</v>
      </c>
      <c r="AB1439" s="388" t="s">
        <v>195</v>
      </c>
      <c r="AC1439" s="388" t="s">
        <v>195</v>
      </c>
      <c r="AD1439" s="388" t="s">
        <v>195</v>
      </c>
      <c r="AE1439" s="388" t="s">
        <v>195</v>
      </c>
      <c r="AF1439" s="388" t="s">
        <v>195</v>
      </c>
      <c r="AG1439" s="388" t="s">
        <v>195</v>
      </c>
      <c r="AH1439" s="388" t="s">
        <v>195</v>
      </c>
      <c r="AI1439" s="388" t="s">
        <v>195</v>
      </c>
    </row>
    <row r="1440" spans="1:35" ht="12.75" customHeight="1" x14ac:dyDescent="0.2">
      <c r="A1440" s="397" t="str">
        <f t="shared" si="22"/>
        <v>Ofsted Webpage</v>
      </c>
      <c r="B1440" s="388">
        <v>1278573</v>
      </c>
      <c r="C1440" s="388">
        <v>121627</v>
      </c>
      <c r="D1440" s="388">
        <v>10010335</v>
      </c>
      <c r="E1440" s="388" t="s">
        <v>4501</v>
      </c>
      <c r="F1440" s="388" t="s">
        <v>90</v>
      </c>
      <c r="G1440" s="388" t="s">
        <v>13</v>
      </c>
      <c r="H1440" s="388" t="s">
        <v>180</v>
      </c>
      <c r="I1440" s="388" t="s">
        <v>102</v>
      </c>
      <c r="J1440" s="388" t="s">
        <v>102</v>
      </c>
      <c r="K1440" s="400" t="s">
        <v>195</v>
      </c>
      <c r="L1440" s="388" t="s">
        <v>195</v>
      </c>
      <c r="M1440" s="403" t="s">
        <v>195</v>
      </c>
      <c r="N1440" s="388" t="s">
        <v>195</v>
      </c>
      <c r="O1440" s="388" t="s">
        <v>195</v>
      </c>
      <c r="P1440" s="400" t="s">
        <v>195</v>
      </c>
      <c r="Q1440" s="400" t="s">
        <v>195</v>
      </c>
      <c r="R1440" s="400" t="s">
        <v>195</v>
      </c>
      <c r="S1440" s="388" t="s">
        <v>195</v>
      </c>
      <c r="T1440" s="388" t="s">
        <v>195</v>
      </c>
      <c r="U1440" s="388" t="s">
        <v>195</v>
      </c>
      <c r="V1440" s="388" t="s">
        <v>195</v>
      </c>
      <c r="W1440" s="388" t="s">
        <v>195</v>
      </c>
      <c r="X1440" s="388" t="s">
        <v>195</v>
      </c>
      <c r="Y1440" s="401" t="s">
        <v>195</v>
      </c>
      <c r="Z1440" s="388" t="s">
        <v>195</v>
      </c>
      <c r="AA1440" s="388" t="s">
        <v>195</v>
      </c>
      <c r="AB1440" s="388" t="s">
        <v>195</v>
      </c>
      <c r="AC1440" s="388" t="s">
        <v>195</v>
      </c>
      <c r="AD1440" s="388" t="s">
        <v>195</v>
      </c>
      <c r="AE1440" s="388" t="s">
        <v>195</v>
      </c>
      <c r="AF1440" s="388" t="s">
        <v>195</v>
      </c>
      <c r="AG1440" s="388" t="s">
        <v>195</v>
      </c>
      <c r="AH1440" s="388" t="s">
        <v>195</v>
      </c>
      <c r="AI1440" s="388" t="s">
        <v>195</v>
      </c>
    </row>
    <row r="1441" spans="1:35" ht="12.75" customHeight="1" x14ac:dyDescent="0.2">
      <c r="A1441" s="397" t="str">
        <f t="shared" si="22"/>
        <v>Ofsted Webpage</v>
      </c>
      <c r="B1441" s="388">
        <v>1278574</v>
      </c>
      <c r="C1441" s="388">
        <v>114927</v>
      </c>
      <c r="D1441" s="388">
        <v>10011055</v>
      </c>
      <c r="E1441" s="388" t="s">
        <v>4516</v>
      </c>
      <c r="F1441" s="388" t="s">
        <v>170</v>
      </c>
      <c r="G1441" s="388" t="s">
        <v>13</v>
      </c>
      <c r="H1441" s="388" t="s">
        <v>374</v>
      </c>
      <c r="I1441" s="388" t="s">
        <v>177</v>
      </c>
      <c r="J1441" s="388" t="s">
        <v>177</v>
      </c>
      <c r="K1441" s="400" t="s">
        <v>195</v>
      </c>
      <c r="L1441" s="388" t="s">
        <v>195</v>
      </c>
      <c r="M1441" s="403" t="s">
        <v>195</v>
      </c>
      <c r="N1441" s="388" t="s">
        <v>195</v>
      </c>
      <c r="O1441" s="388" t="s">
        <v>195</v>
      </c>
      <c r="P1441" s="400" t="s">
        <v>195</v>
      </c>
      <c r="Q1441" s="400" t="s">
        <v>195</v>
      </c>
      <c r="R1441" s="400" t="s">
        <v>195</v>
      </c>
      <c r="S1441" s="388" t="s">
        <v>195</v>
      </c>
      <c r="T1441" s="388" t="s">
        <v>195</v>
      </c>
      <c r="U1441" s="388" t="s">
        <v>195</v>
      </c>
      <c r="V1441" s="388" t="s">
        <v>195</v>
      </c>
      <c r="W1441" s="388" t="s">
        <v>195</v>
      </c>
      <c r="X1441" s="388" t="s">
        <v>195</v>
      </c>
      <c r="Y1441" s="401" t="s">
        <v>195</v>
      </c>
      <c r="Z1441" s="388" t="s">
        <v>195</v>
      </c>
      <c r="AA1441" s="388" t="s">
        <v>195</v>
      </c>
      <c r="AB1441" s="388" t="s">
        <v>195</v>
      </c>
      <c r="AC1441" s="388" t="s">
        <v>195</v>
      </c>
      <c r="AD1441" s="388" t="s">
        <v>195</v>
      </c>
      <c r="AE1441" s="388" t="s">
        <v>195</v>
      </c>
      <c r="AF1441" s="388" t="s">
        <v>195</v>
      </c>
      <c r="AG1441" s="388" t="s">
        <v>195</v>
      </c>
      <c r="AH1441" s="388" t="s">
        <v>195</v>
      </c>
      <c r="AI1441" s="388" t="s">
        <v>195</v>
      </c>
    </row>
    <row r="1442" spans="1:35" ht="12.75" customHeight="1" x14ac:dyDescent="0.2">
      <c r="A1442" s="397" t="str">
        <f t="shared" si="22"/>
        <v>Ofsted Webpage</v>
      </c>
      <c r="B1442" s="388">
        <v>1278575</v>
      </c>
      <c r="C1442" s="388">
        <v>119694</v>
      </c>
      <c r="D1442" s="388">
        <v>10019736</v>
      </c>
      <c r="E1442" s="388" t="s">
        <v>4496</v>
      </c>
      <c r="F1442" s="388" t="s">
        <v>90</v>
      </c>
      <c r="G1442" s="388" t="s">
        <v>13</v>
      </c>
      <c r="H1442" s="388" t="s">
        <v>724</v>
      </c>
      <c r="I1442" s="388" t="s">
        <v>102</v>
      </c>
      <c r="J1442" s="388" t="s">
        <v>102</v>
      </c>
      <c r="K1442" s="400" t="s">
        <v>195</v>
      </c>
      <c r="L1442" s="388" t="s">
        <v>195</v>
      </c>
      <c r="M1442" s="403" t="s">
        <v>195</v>
      </c>
      <c r="N1442" s="388" t="s">
        <v>195</v>
      </c>
      <c r="O1442" s="388" t="s">
        <v>195</v>
      </c>
      <c r="P1442" s="400" t="s">
        <v>195</v>
      </c>
      <c r="Q1442" s="400" t="s">
        <v>195</v>
      </c>
      <c r="R1442" s="400" t="s">
        <v>195</v>
      </c>
      <c r="S1442" s="388" t="s">
        <v>195</v>
      </c>
      <c r="T1442" s="388" t="s">
        <v>195</v>
      </c>
      <c r="U1442" s="388" t="s">
        <v>195</v>
      </c>
      <c r="V1442" s="388" t="s">
        <v>195</v>
      </c>
      <c r="W1442" s="388" t="s">
        <v>195</v>
      </c>
      <c r="X1442" s="388" t="s">
        <v>195</v>
      </c>
      <c r="Y1442" s="401" t="s">
        <v>195</v>
      </c>
      <c r="Z1442" s="388" t="s">
        <v>195</v>
      </c>
      <c r="AA1442" s="388" t="s">
        <v>195</v>
      </c>
      <c r="AB1442" s="388" t="s">
        <v>195</v>
      </c>
      <c r="AC1442" s="388" t="s">
        <v>195</v>
      </c>
      <c r="AD1442" s="388" t="s">
        <v>195</v>
      </c>
      <c r="AE1442" s="388" t="s">
        <v>195</v>
      </c>
      <c r="AF1442" s="388" t="s">
        <v>195</v>
      </c>
      <c r="AG1442" s="388" t="s">
        <v>195</v>
      </c>
      <c r="AH1442" s="388" t="s">
        <v>195</v>
      </c>
      <c r="AI1442" s="388" t="s">
        <v>195</v>
      </c>
    </row>
    <row r="1443" spans="1:35" ht="12.75" customHeight="1" x14ac:dyDescent="0.2">
      <c r="A1443" s="397" t="str">
        <f t="shared" si="22"/>
        <v>Ofsted Webpage</v>
      </c>
      <c r="B1443" s="388">
        <v>1278576</v>
      </c>
      <c r="C1443" s="388">
        <v>122759</v>
      </c>
      <c r="D1443" s="388">
        <v>10020172</v>
      </c>
      <c r="E1443" s="388" t="s">
        <v>5740</v>
      </c>
      <c r="F1443" s="388" t="s">
        <v>90</v>
      </c>
      <c r="G1443" s="388" t="s">
        <v>13</v>
      </c>
      <c r="H1443" s="388" t="s">
        <v>806</v>
      </c>
      <c r="I1443" s="388" t="s">
        <v>186</v>
      </c>
      <c r="J1443" s="388" t="s">
        <v>93</v>
      </c>
      <c r="K1443" s="400" t="s">
        <v>195</v>
      </c>
      <c r="L1443" s="388" t="s">
        <v>195</v>
      </c>
      <c r="M1443" s="403" t="s">
        <v>195</v>
      </c>
      <c r="N1443" s="388" t="s">
        <v>195</v>
      </c>
      <c r="O1443" s="388" t="s">
        <v>195</v>
      </c>
      <c r="P1443" s="400" t="s">
        <v>195</v>
      </c>
      <c r="Q1443" s="400" t="s">
        <v>195</v>
      </c>
      <c r="R1443" s="400" t="s">
        <v>195</v>
      </c>
      <c r="S1443" s="388" t="s">
        <v>195</v>
      </c>
      <c r="T1443" s="388" t="s">
        <v>195</v>
      </c>
      <c r="U1443" s="388" t="s">
        <v>195</v>
      </c>
      <c r="V1443" s="388" t="s">
        <v>195</v>
      </c>
      <c r="W1443" s="388" t="s">
        <v>195</v>
      </c>
      <c r="X1443" s="388" t="s">
        <v>195</v>
      </c>
      <c r="Y1443" s="401" t="s">
        <v>195</v>
      </c>
      <c r="Z1443" s="388" t="s">
        <v>195</v>
      </c>
      <c r="AA1443" s="388" t="s">
        <v>195</v>
      </c>
      <c r="AB1443" s="388" t="s">
        <v>195</v>
      </c>
      <c r="AC1443" s="388" t="s">
        <v>195</v>
      </c>
      <c r="AD1443" s="388" t="s">
        <v>195</v>
      </c>
      <c r="AE1443" s="388" t="s">
        <v>195</v>
      </c>
      <c r="AF1443" s="388" t="s">
        <v>195</v>
      </c>
      <c r="AG1443" s="388" t="s">
        <v>195</v>
      </c>
      <c r="AH1443" s="388" t="s">
        <v>195</v>
      </c>
      <c r="AI1443" s="388" t="s">
        <v>195</v>
      </c>
    </row>
    <row r="1444" spans="1:35" ht="12.75" customHeight="1" x14ac:dyDescent="0.2">
      <c r="A1444" s="397" t="str">
        <f t="shared" si="22"/>
        <v>Ofsted Webpage</v>
      </c>
      <c r="B1444" s="388">
        <v>1278577</v>
      </c>
      <c r="C1444" s="388">
        <v>121816</v>
      </c>
      <c r="D1444" s="388">
        <v>10020604</v>
      </c>
      <c r="E1444" s="388" t="s">
        <v>5741</v>
      </c>
      <c r="F1444" s="388" t="s">
        <v>90</v>
      </c>
      <c r="G1444" s="388" t="s">
        <v>13</v>
      </c>
      <c r="H1444" s="388" t="s">
        <v>194</v>
      </c>
      <c r="I1444" s="388" t="s">
        <v>155</v>
      </c>
      <c r="J1444" s="388" t="s">
        <v>155</v>
      </c>
      <c r="K1444" s="400" t="s">
        <v>195</v>
      </c>
      <c r="L1444" s="388" t="s">
        <v>195</v>
      </c>
      <c r="M1444" s="403" t="s">
        <v>195</v>
      </c>
      <c r="N1444" s="388" t="s">
        <v>195</v>
      </c>
      <c r="O1444" s="388" t="s">
        <v>195</v>
      </c>
      <c r="P1444" s="400" t="s">
        <v>195</v>
      </c>
      <c r="Q1444" s="400" t="s">
        <v>195</v>
      </c>
      <c r="R1444" s="400" t="s">
        <v>195</v>
      </c>
      <c r="S1444" s="388" t="s">
        <v>195</v>
      </c>
      <c r="T1444" s="388" t="s">
        <v>195</v>
      </c>
      <c r="U1444" s="388" t="s">
        <v>195</v>
      </c>
      <c r="V1444" s="388" t="s">
        <v>195</v>
      </c>
      <c r="W1444" s="388" t="s">
        <v>195</v>
      </c>
      <c r="X1444" s="388" t="s">
        <v>195</v>
      </c>
      <c r="Y1444" s="401" t="s">
        <v>195</v>
      </c>
      <c r="Z1444" s="388" t="s">
        <v>195</v>
      </c>
      <c r="AA1444" s="388" t="s">
        <v>195</v>
      </c>
      <c r="AB1444" s="388" t="s">
        <v>195</v>
      </c>
      <c r="AC1444" s="388" t="s">
        <v>195</v>
      </c>
      <c r="AD1444" s="388" t="s">
        <v>195</v>
      </c>
      <c r="AE1444" s="388" t="s">
        <v>195</v>
      </c>
      <c r="AF1444" s="388" t="s">
        <v>195</v>
      </c>
      <c r="AG1444" s="388" t="s">
        <v>195</v>
      </c>
      <c r="AH1444" s="388" t="s">
        <v>195</v>
      </c>
      <c r="AI1444" s="388" t="s">
        <v>195</v>
      </c>
    </row>
    <row r="1445" spans="1:35" ht="12.75" customHeight="1" x14ac:dyDescent="0.2">
      <c r="A1445" s="397" t="str">
        <f t="shared" si="22"/>
        <v>Ofsted Webpage</v>
      </c>
      <c r="B1445" s="388">
        <v>1278578</v>
      </c>
      <c r="C1445" s="388">
        <v>128029</v>
      </c>
      <c r="D1445" s="388">
        <v>10022729</v>
      </c>
      <c r="E1445" s="388" t="s">
        <v>5742</v>
      </c>
      <c r="F1445" s="388" t="s">
        <v>90</v>
      </c>
      <c r="G1445" s="388" t="s">
        <v>13</v>
      </c>
      <c r="H1445" s="388" t="s">
        <v>379</v>
      </c>
      <c r="I1445" s="388" t="s">
        <v>186</v>
      </c>
      <c r="J1445" s="388" t="s">
        <v>93</v>
      </c>
      <c r="K1445" s="400" t="s">
        <v>195</v>
      </c>
      <c r="L1445" s="388" t="s">
        <v>195</v>
      </c>
      <c r="M1445" s="403" t="s">
        <v>195</v>
      </c>
      <c r="N1445" s="388" t="s">
        <v>195</v>
      </c>
      <c r="O1445" s="388" t="s">
        <v>195</v>
      </c>
      <c r="P1445" s="400" t="s">
        <v>195</v>
      </c>
      <c r="Q1445" s="400" t="s">
        <v>195</v>
      </c>
      <c r="R1445" s="400" t="s">
        <v>195</v>
      </c>
      <c r="S1445" s="388" t="s">
        <v>195</v>
      </c>
      <c r="T1445" s="388" t="s">
        <v>195</v>
      </c>
      <c r="U1445" s="388" t="s">
        <v>195</v>
      </c>
      <c r="V1445" s="388" t="s">
        <v>195</v>
      </c>
      <c r="W1445" s="388" t="s">
        <v>195</v>
      </c>
      <c r="X1445" s="388" t="s">
        <v>195</v>
      </c>
      <c r="Y1445" s="401" t="s">
        <v>195</v>
      </c>
      <c r="Z1445" s="388" t="s">
        <v>195</v>
      </c>
      <c r="AA1445" s="388" t="s">
        <v>195</v>
      </c>
      <c r="AB1445" s="388" t="s">
        <v>195</v>
      </c>
      <c r="AC1445" s="388" t="s">
        <v>195</v>
      </c>
      <c r="AD1445" s="388" t="s">
        <v>195</v>
      </c>
      <c r="AE1445" s="388" t="s">
        <v>195</v>
      </c>
      <c r="AF1445" s="388" t="s">
        <v>195</v>
      </c>
      <c r="AG1445" s="388" t="s">
        <v>195</v>
      </c>
      <c r="AH1445" s="388" t="s">
        <v>195</v>
      </c>
      <c r="AI1445" s="388" t="s">
        <v>195</v>
      </c>
    </row>
    <row r="1446" spans="1:35" ht="12.75" customHeight="1" x14ac:dyDescent="0.2">
      <c r="A1446" s="397" t="str">
        <f t="shared" si="22"/>
        <v>Ofsted Webpage</v>
      </c>
      <c r="B1446" s="388">
        <v>1278579</v>
      </c>
      <c r="C1446" s="388">
        <v>121825</v>
      </c>
      <c r="D1446" s="388">
        <v>10023516</v>
      </c>
      <c r="E1446" s="388" t="s">
        <v>5743</v>
      </c>
      <c r="F1446" s="388" t="s">
        <v>170</v>
      </c>
      <c r="G1446" s="388" t="s">
        <v>13</v>
      </c>
      <c r="H1446" s="388" t="s">
        <v>167</v>
      </c>
      <c r="I1446" s="388" t="s">
        <v>102</v>
      </c>
      <c r="J1446" s="388" t="s">
        <v>102</v>
      </c>
      <c r="K1446" s="400" t="s">
        <v>195</v>
      </c>
      <c r="L1446" s="388" t="s">
        <v>195</v>
      </c>
      <c r="M1446" s="403" t="s">
        <v>195</v>
      </c>
      <c r="N1446" s="388" t="s">
        <v>195</v>
      </c>
      <c r="O1446" s="388" t="s">
        <v>195</v>
      </c>
      <c r="P1446" s="400" t="s">
        <v>195</v>
      </c>
      <c r="Q1446" s="400" t="s">
        <v>195</v>
      </c>
      <c r="R1446" s="400" t="s">
        <v>195</v>
      </c>
      <c r="S1446" s="388" t="s">
        <v>195</v>
      </c>
      <c r="T1446" s="388" t="s">
        <v>195</v>
      </c>
      <c r="U1446" s="388" t="s">
        <v>195</v>
      </c>
      <c r="V1446" s="388" t="s">
        <v>195</v>
      </c>
      <c r="W1446" s="388" t="s">
        <v>195</v>
      </c>
      <c r="X1446" s="388" t="s">
        <v>195</v>
      </c>
      <c r="Y1446" s="401" t="s">
        <v>195</v>
      </c>
      <c r="Z1446" s="388" t="s">
        <v>195</v>
      </c>
      <c r="AA1446" s="388" t="s">
        <v>195</v>
      </c>
      <c r="AB1446" s="388" t="s">
        <v>195</v>
      </c>
      <c r="AC1446" s="388" t="s">
        <v>195</v>
      </c>
      <c r="AD1446" s="388" t="s">
        <v>195</v>
      </c>
      <c r="AE1446" s="388" t="s">
        <v>195</v>
      </c>
      <c r="AF1446" s="388" t="s">
        <v>195</v>
      </c>
      <c r="AG1446" s="388" t="s">
        <v>195</v>
      </c>
      <c r="AH1446" s="388" t="s">
        <v>195</v>
      </c>
      <c r="AI1446" s="388" t="s">
        <v>195</v>
      </c>
    </row>
    <row r="1447" spans="1:35" ht="12.75" customHeight="1" x14ac:dyDescent="0.2">
      <c r="A1447" s="397" t="str">
        <f t="shared" si="22"/>
        <v>Ofsted Webpage</v>
      </c>
      <c r="B1447" s="388">
        <v>1278580</v>
      </c>
      <c r="C1447" s="388">
        <v>139146</v>
      </c>
      <c r="D1447" s="388">
        <v>10024320</v>
      </c>
      <c r="E1447" s="388" t="s">
        <v>5744</v>
      </c>
      <c r="F1447" s="388" t="s">
        <v>90</v>
      </c>
      <c r="G1447" s="388" t="s">
        <v>13</v>
      </c>
      <c r="H1447" s="388" t="s">
        <v>295</v>
      </c>
      <c r="I1447" s="388" t="s">
        <v>186</v>
      </c>
      <c r="J1447" s="388" t="s">
        <v>93</v>
      </c>
      <c r="K1447" s="400" t="s">
        <v>195</v>
      </c>
      <c r="L1447" s="388" t="s">
        <v>195</v>
      </c>
      <c r="M1447" s="403" t="s">
        <v>195</v>
      </c>
      <c r="N1447" s="388" t="s">
        <v>195</v>
      </c>
      <c r="O1447" s="388" t="s">
        <v>195</v>
      </c>
      <c r="P1447" s="400" t="s">
        <v>195</v>
      </c>
      <c r="Q1447" s="400" t="s">
        <v>195</v>
      </c>
      <c r="R1447" s="400" t="s">
        <v>195</v>
      </c>
      <c r="S1447" s="388" t="s">
        <v>195</v>
      </c>
      <c r="T1447" s="388" t="s">
        <v>195</v>
      </c>
      <c r="U1447" s="388" t="s">
        <v>195</v>
      </c>
      <c r="V1447" s="388" t="s">
        <v>195</v>
      </c>
      <c r="W1447" s="388" t="s">
        <v>195</v>
      </c>
      <c r="X1447" s="388" t="s">
        <v>195</v>
      </c>
      <c r="Y1447" s="401" t="s">
        <v>195</v>
      </c>
      <c r="Z1447" s="388" t="s">
        <v>195</v>
      </c>
      <c r="AA1447" s="388" t="s">
        <v>195</v>
      </c>
      <c r="AB1447" s="388" t="s">
        <v>195</v>
      </c>
      <c r="AC1447" s="388" t="s">
        <v>195</v>
      </c>
      <c r="AD1447" s="388" t="s">
        <v>195</v>
      </c>
      <c r="AE1447" s="388" t="s">
        <v>195</v>
      </c>
      <c r="AF1447" s="388" t="s">
        <v>195</v>
      </c>
      <c r="AG1447" s="388" t="s">
        <v>195</v>
      </c>
      <c r="AH1447" s="388" t="s">
        <v>195</v>
      </c>
      <c r="AI1447" s="388" t="s">
        <v>195</v>
      </c>
    </row>
    <row r="1448" spans="1:35" ht="12.75" customHeight="1" x14ac:dyDescent="0.2">
      <c r="A1448" s="397" t="str">
        <f t="shared" si="22"/>
        <v>Ofsted Webpage</v>
      </c>
      <c r="B1448" s="388">
        <v>1278581</v>
      </c>
      <c r="C1448" s="388">
        <v>138255</v>
      </c>
      <c r="D1448" s="388">
        <v>10024547</v>
      </c>
      <c r="E1448" s="388" t="s">
        <v>5745</v>
      </c>
      <c r="F1448" s="388" t="s">
        <v>90</v>
      </c>
      <c r="G1448" s="388" t="s">
        <v>13</v>
      </c>
      <c r="H1448" s="388" t="s">
        <v>295</v>
      </c>
      <c r="I1448" s="388" t="s">
        <v>186</v>
      </c>
      <c r="J1448" s="388" t="s">
        <v>93</v>
      </c>
      <c r="K1448" s="400" t="s">
        <v>195</v>
      </c>
      <c r="L1448" s="388" t="s">
        <v>195</v>
      </c>
      <c r="M1448" s="403" t="s">
        <v>195</v>
      </c>
      <c r="N1448" s="388" t="s">
        <v>195</v>
      </c>
      <c r="O1448" s="388" t="s">
        <v>195</v>
      </c>
      <c r="P1448" s="400" t="s">
        <v>195</v>
      </c>
      <c r="Q1448" s="400" t="s">
        <v>195</v>
      </c>
      <c r="R1448" s="400" t="s">
        <v>195</v>
      </c>
      <c r="S1448" s="388" t="s">
        <v>195</v>
      </c>
      <c r="T1448" s="388" t="s">
        <v>195</v>
      </c>
      <c r="U1448" s="388" t="s">
        <v>195</v>
      </c>
      <c r="V1448" s="388" t="s">
        <v>195</v>
      </c>
      <c r="W1448" s="388" t="s">
        <v>195</v>
      </c>
      <c r="X1448" s="388" t="s">
        <v>195</v>
      </c>
      <c r="Y1448" s="401" t="s">
        <v>195</v>
      </c>
      <c r="Z1448" s="388" t="s">
        <v>195</v>
      </c>
      <c r="AA1448" s="388" t="s">
        <v>195</v>
      </c>
      <c r="AB1448" s="388" t="s">
        <v>195</v>
      </c>
      <c r="AC1448" s="388" t="s">
        <v>195</v>
      </c>
      <c r="AD1448" s="388" t="s">
        <v>195</v>
      </c>
      <c r="AE1448" s="388" t="s">
        <v>195</v>
      </c>
      <c r="AF1448" s="388" t="s">
        <v>195</v>
      </c>
      <c r="AG1448" s="388" t="s">
        <v>195</v>
      </c>
      <c r="AH1448" s="388" t="s">
        <v>195</v>
      </c>
      <c r="AI1448" s="388" t="s">
        <v>195</v>
      </c>
    </row>
    <row r="1449" spans="1:35" ht="12.75" customHeight="1" x14ac:dyDescent="0.2">
      <c r="A1449" s="397" t="str">
        <f t="shared" si="22"/>
        <v>Ofsted Webpage</v>
      </c>
      <c r="B1449" s="388">
        <v>1278582</v>
      </c>
      <c r="C1449" s="388">
        <v>129454</v>
      </c>
      <c r="D1449" s="388">
        <v>10025133</v>
      </c>
      <c r="E1449" s="388" t="s">
        <v>5746</v>
      </c>
      <c r="F1449" s="388" t="s">
        <v>90</v>
      </c>
      <c r="G1449" s="388" t="s">
        <v>13</v>
      </c>
      <c r="H1449" s="388" t="s">
        <v>1176</v>
      </c>
      <c r="I1449" s="388" t="s">
        <v>102</v>
      </c>
      <c r="J1449" s="388" t="s">
        <v>102</v>
      </c>
      <c r="K1449" s="400" t="s">
        <v>195</v>
      </c>
      <c r="L1449" s="388" t="s">
        <v>195</v>
      </c>
      <c r="M1449" s="403" t="s">
        <v>195</v>
      </c>
      <c r="N1449" s="388" t="s">
        <v>195</v>
      </c>
      <c r="O1449" s="388" t="s">
        <v>195</v>
      </c>
      <c r="P1449" s="400" t="s">
        <v>195</v>
      </c>
      <c r="Q1449" s="400" t="s">
        <v>195</v>
      </c>
      <c r="R1449" s="400" t="s">
        <v>195</v>
      </c>
      <c r="S1449" s="388" t="s">
        <v>195</v>
      </c>
      <c r="T1449" s="388" t="s">
        <v>195</v>
      </c>
      <c r="U1449" s="388" t="s">
        <v>195</v>
      </c>
      <c r="V1449" s="388" t="s">
        <v>195</v>
      </c>
      <c r="W1449" s="388" t="s">
        <v>195</v>
      </c>
      <c r="X1449" s="388" t="s">
        <v>195</v>
      </c>
      <c r="Y1449" s="401" t="s">
        <v>195</v>
      </c>
      <c r="Z1449" s="388" t="s">
        <v>195</v>
      </c>
      <c r="AA1449" s="388" t="s">
        <v>195</v>
      </c>
      <c r="AB1449" s="388" t="s">
        <v>195</v>
      </c>
      <c r="AC1449" s="388" t="s">
        <v>195</v>
      </c>
      <c r="AD1449" s="388" t="s">
        <v>195</v>
      </c>
      <c r="AE1449" s="388" t="s">
        <v>195</v>
      </c>
      <c r="AF1449" s="388" t="s">
        <v>195</v>
      </c>
      <c r="AG1449" s="388" t="s">
        <v>195</v>
      </c>
      <c r="AH1449" s="388" t="s">
        <v>195</v>
      </c>
      <c r="AI1449" s="388" t="s">
        <v>195</v>
      </c>
    </row>
    <row r="1450" spans="1:35" ht="12.75" customHeight="1" x14ac:dyDescent="0.2">
      <c r="A1450" s="397" t="str">
        <f t="shared" si="22"/>
        <v>Ofsted Webpage</v>
      </c>
      <c r="B1450" s="388">
        <v>1278583</v>
      </c>
      <c r="C1450" s="388">
        <v>105136</v>
      </c>
      <c r="D1450" s="388">
        <v>10025171</v>
      </c>
      <c r="E1450" s="388" t="s">
        <v>5747</v>
      </c>
      <c r="F1450" s="388" t="s">
        <v>90</v>
      </c>
      <c r="G1450" s="388" t="s">
        <v>13</v>
      </c>
      <c r="H1450" s="388" t="s">
        <v>680</v>
      </c>
      <c r="I1450" s="388" t="s">
        <v>155</v>
      </c>
      <c r="J1450" s="388" t="s">
        <v>155</v>
      </c>
      <c r="K1450" s="400" t="s">
        <v>195</v>
      </c>
      <c r="L1450" s="388" t="s">
        <v>195</v>
      </c>
      <c r="M1450" s="403" t="s">
        <v>195</v>
      </c>
      <c r="N1450" s="388" t="s">
        <v>195</v>
      </c>
      <c r="O1450" s="388" t="s">
        <v>195</v>
      </c>
      <c r="P1450" s="400" t="s">
        <v>195</v>
      </c>
      <c r="Q1450" s="400" t="s">
        <v>195</v>
      </c>
      <c r="R1450" s="400" t="s">
        <v>195</v>
      </c>
      <c r="S1450" s="388" t="s">
        <v>195</v>
      </c>
      <c r="T1450" s="388" t="s">
        <v>195</v>
      </c>
      <c r="U1450" s="388" t="s">
        <v>195</v>
      </c>
      <c r="V1450" s="388" t="s">
        <v>195</v>
      </c>
      <c r="W1450" s="388" t="s">
        <v>195</v>
      </c>
      <c r="X1450" s="388" t="s">
        <v>195</v>
      </c>
      <c r="Y1450" s="401" t="s">
        <v>195</v>
      </c>
      <c r="Z1450" s="388" t="s">
        <v>195</v>
      </c>
      <c r="AA1450" s="388" t="s">
        <v>195</v>
      </c>
      <c r="AB1450" s="388" t="s">
        <v>195</v>
      </c>
      <c r="AC1450" s="388" t="s">
        <v>195</v>
      </c>
      <c r="AD1450" s="388" t="s">
        <v>195</v>
      </c>
      <c r="AE1450" s="388" t="s">
        <v>195</v>
      </c>
      <c r="AF1450" s="388" t="s">
        <v>195</v>
      </c>
      <c r="AG1450" s="388" t="s">
        <v>195</v>
      </c>
      <c r="AH1450" s="388" t="s">
        <v>195</v>
      </c>
      <c r="AI1450" s="388" t="s">
        <v>195</v>
      </c>
    </row>
    <row r="1451" spans="1:35" ht="12.75" customHeight="1" x14ac:dyDescent="0.2">
      <c r="A1451" s="397" t="str">
        <f t="shared" si="22"/>
        <v>Ofsted Webpage</v>
      </c>
      <c r="B1451" s="388">
        <v>1278584</v>
      </c>
      <c r="C1451" s="388">
        <v>121738</v>
      </c>
      <c r="D1451" s="388">
        <v>10026238</v>
      </c>
      <c r="E1451" s="388" t="s">
        <v>5748</v>
      </c>
      <c r="F1451" s="388" t="s">
        <v>90</v>
      </c>
      <c r="G1451" s="388" t="s">
        <v>13</v>
      </c>
      <c r="H1451" s="388" t="s">
        <v>419</v>
      </c>
      <c r="I1451" s="388" t="s">
        <v>115</v>
      </c>
      <c r="J1451" s="388" t="s">
        <v>115</v>
      </c>
      <c r="K1451" s="400" t="s">
        <v>195</v>
      </c>
      <c r="L1451" s="388" t="s">
        <v>195</v>
      </c>
      <c r="M1451" s="403" t="s">
        <v>195</v>
      </c>
      <c r="N1451" s="388" t="s">
        <v>195</v>
      </c>
      <c r="O1451" s="388" t="s">
        <v>195</v>
      </c>
      <c r="P1451" s="400" t="s">
        <v>195</v>
      </c>
      <c r="Q1451" s="400" t="s">
        <v>195</v>
      </c>
      <c r="R1451" s="400" t="s">
        <v>195</v>
      </c>
      <c r="S1451" s="388" t="s">
        <v>195</v>
      </c>
      <c r="T1451" s="388" t="s">
        <v>195</v>
      </c>
      <c r="U1451" s="388" t="s">
        <v>195</v>
      </c>
      <c r="V1451" s="388" t="s">
        <v>195</v>
      </c>
      <c r="W1451" s="388" t="s">
        <v>195</v>
      </c>
      <c r="X1451" s="388" t="s">
        <v>195</v>
      </c>
      <c r="Y1451" s="401" t="s">
        <v>195</v>
      </c>
      <c r="Z1451" s="388" t="s">
        <v>195</v>
      </c>
      <c r="AA1451" s="388" t="s">
        <v>195</v>
      </c>
      <c r="AB1451" s="388" t="s">
        <v>195</v>
      </c>
      <c r="AC1451" s="388" t="s">
        <v>195</v>
      </c>
      <c r="AD1451" s="388" t="s">
        <v>195</v>
      </c>
      <c r="AE1451" s="388" t="s">
        <v>195</v>
      </c>
      <c r="AF1451" s="388" t="s">
        <v>195</v>
      </c>
      <c r="AG1451" s="388" t="s">
        <v>195</v>
      </c>
      <c r="AH1451" s="388" t="s">
        <v>195</v>
      </c>
      <c r="AI1451" s="388" t="s">
        <v>195</v>
      </c>
    </row>
    <row r="1452" spans="1:35" ht="12.75" customHeight="1" x14ac:dyDescent="0.2">
      <c r="A1452" s="397" t="str">
        <f t="shared" si="22"/>
        <v>Ofsted Webpage</v>
      </c>
      <c r="B1452" s="388">
        <v>1278585</v>
      </c>
      <c r="C1452" s="388">
        <v>123033</v>
      </c>
      <c r="D1452" s="388">
        <v>10026397</v>
      </c>
      <c r="E1452" s="388" t="s">
        <v>5749</v>
      </c>
      <c r="F1452" s="388" t="s">
        <v>90</v>
      </c>
      <c r="G1452" s="388" t="s">
        <v>13</v>
      </c>
      <c r="H1452" s="388" t="s">
        <v>173</v>
      </c>
      <c r="I1452" s="388" t="s">
        <v>161</v>
      </c>
      <c r="J1452" s="388" t="s">
        <v>161</v>
      </c>
      <c r="K1452" s="400" t="s">
        <v>195</v>
      </c>
      <c r="L1452" s="388" t="s">
        <v>195</v>
      </c>
      <c r="M1452" s="403" t="s">
        <v>195</v>
      </c>
      <c r="N1452" s="388" t="s">
        <v>195</v>
      </c>
      <c r="O1452" s="388" t="s">
        <v>195</v>
      </c>
      <c r="P1452" s="400" t="s">
        <v>195</v>
      </c>
      <c r="Q1452" s="400" t="s">
        <v>195</v>
      </c>
      <c r="R1452" s="400" t="s">
        <v>195</v>
      </c>
      <c r="S1452" s="388" t="s">
        <v>195</v>
      </c>
      <c r="T1452" s="388" t="s">
        <v>195</v>
      </c>
      <c r="U1452" s="388" t="s">
        <v>195</v>
      </c>
      <c r="V1452" s="388" t="s">
        <v>195</v>
      </c>
      <c r="W1452" s="388" t="s">
        <v>195</v>
      </c>
      <c r="X1452" s="388" t="s">
        <v>195</v>
      </c>
      <c r="Y1452" s="401" t="s">
        <v>195</v>
      </c>
      <c r="Z1452" s="388" t="s">
        <v>195</v>
      </c>
      <c r="AA1452" s="388" t="s">
        <v>195</v>
      </c>
      <c r="AB1452" s="388" t="s">
        <v>195</v>
      </c>
      <c r="AC1452" s="388" t="s">
        <v>195</v>
      </c>
      <c r="AD1452" s="388" t="s">
        <v>195</v>
      </c>
      <c r="AE1452" s="388" t="s">
        <v>195</v>
      </c>
      <c r="AF1452" s="388" t="s">
        <v>195</v>
      </c>
      <c r="AG1452" s="388" t="s">
        <v>195</v>
      </c>
      <c r="AH1452" s="388" t="s">
        <v>195</v>
      </c>
      <c r="AI1452" s="388" t="s">
        <v>195</v>
      </c>
    </row>
    <row r="1453" spans="1:35" ht="12.75" customHeight="1" x14ac:dyDescent="0.2">
      <c r="A1453" s="397" t="str">
        <f t="shared" si="22"/>
        <v>Ofsted Webpage</v>
      </c>
      <c r="B1453" s="388">
        <v>1278586</v>
      </c>
      <c r="C1453" s="388">
        <v>119008</v>
      </c>
      <c r="D1453" s="388">
        <v>10026576</v>
      </c>
      <c r="E1453" s="388" t="s">
        <v>5750</v>
      </c>
      <c r="F1453" s="388" t="s">
        <v>90</v>
      </c>
      <c r="G1453" s="388" t="s">
        <v>13</v>
      </c>
      <c r="H1453" s="388" t="s">
        <v>487</v>
      </c>
      <c r="I1453" s="388" t="s">
        <v>92</v>
      </c>
      <c r="J1453" s="388" t="s">
        <v>93</v>
      </c>
      <c r="K1453" s="400" t="s">
        <v>195</v>
      </c>
      <c r="L1453" s="388" t="s">
        <v>195</v>
      </c>
      <c r="M1453" s="403" t="s">
        <v>195</v>
      </c>
      <c r="N1453" s="388" t="s">
        <v>195</v>
      </c>
      <c r="O1453" s="388" t="s">
        <v>195</v>
      </c>
      <c r="P1453" s="400" t="s">
        <v>195</v>
      </c>
      <c r="Q1453" s="400" t="s">
        <v>195</v>
      </c>
      <c r="R1453" s="400" t="s">
        <v>195</v>
      </c>
      <c r="S1453" s="388" t="s">
        <v>195</v>
      </c>
      <c r="T1453" s="388" t="s">
        <v>195</v>
      </c>
      <c r="U1453" s="388" t="s">
        <v>195</v>
      </c>
      <c r="V1453" s="388" t="s">
        <v>195</v>
      </c>
      <c r="W1453" s="388" t="s">
        <v>195</v>
      </c>
      <c r="X1453" s="388" t="s">
        <v>195</v>
      </c>
      <c r="Y1453" s="401" t="s">
        <v>195</v>
      </c>
      <c r="Z1453" s="388" t="s">
        <v>195</v>
      </c>
      <c r="AA1453" s="388" t="s">
        <v>195</v>
      </c>
      <c r="AB1453" s="388" t="s">
        <v>195</v>
      </c>
      <c r="AC1453" s="388" t="s">
        <v>195</v>
      </c>
      <c r="AD1453" s="388" t="s">
        <v>195</v>
      </c>
      <c r="AE1453" s="388" t="s">
        <v>195</v>
      </c>
      <c r="AF1453" s="388" t="s">
        <v>195</v>
      </c>
      <c r="AG1453" s="388" t="s">
        <v>195</v>
      </c>
      <c r="AH1453" s="388" t="s">
        <v>195</v>
      </c>
      <c r="AI1453" s="388" t="s">
        <v>195</v>
      </c>
    </row>
    <row r="1454" spans="1:35" ht="12.75" customHeight="1" x14ac:dyDescent="0.2">
      <c r="A1454" s="397" t="str">
        <f t="shared" si="22"/>
        <v>Ofsted Webpage</v>
      </c>
      <c r="B1454" s="388">
        <v>1278587</v>
      </c>
      <c r="C1454" s="388">
        <v>126643</v>
      </c>
      <c r="D1454" s="388">
        <v>10026843</v>
      </c>
      <c r="E1454" s="388" t="s">
        <v>5751</v>
      </c>
      <c r="F1454" s="388" t="s">
        <v>90</v>
      </c>
      <c r="G1454" s="388" t="s">
        <v>13</v>
      </c>
      <c r="H1454" s="388" t="s">
        <v>440</v>
      </c>
      <c r="I1454" s="388" t="s">
        <v>92</v>
      </c>
      <c r="J1454" s="388" t="s">
        <v>93</v>
      </c>
      <c r="K1454" s="400" t="s">
        <v>195</v>
      </c>
      <c r="L1454" s="388" t="s">
        <v>195</v>
      </c>
      <c r="M1454" s="403" t="s">
        <v>195</v>
      </c>
      <c r="N1454" s="388" t="s">
        <v>195</v>
      </c>
      <c r="O1454" s="388" t="s">
        <v>195</v>
      </c>
      <c r="P1454" s="400" t="s">
        <v>195</v>
      </c>
      <c r="Q1454" s="400" t="s">
        <v>195</v>
      </c>
      <c r="R1454" s="400" t="s">
        <v>195</v>
      </c>
      <c r="S1454" s="388" t="s">
        <v>195</v>
      </c>
      <c r="T1454" s="388" t="s">
        <v>195</v>
      </c>
      <c r="U1454" s="388" t="s">
        <v>195</v>
      </c>
      <c r="V1454" s="388" t="s">
        <v>195</v>
      </c>
      <c r="W1454" s="388" t="s">
        <v>195</v>
      </c>
      <c r="X1454" s="388" t="s">
        <v>195</v>
      </c>
      <c r="Y1454" s="401" t="s">
        <v>195</v>
      </c>
      <c r="Z1454" s="388" t="s">
        <v>195</v>
      </c>
      <c r="AA1454" s="388" t="s">
        <v>195</v>
      </c>
      <c r="AB1454" s="388" t="s">
        <v>195</v>
      </c>
      <c r="AC1454" s="388" t="s">
        <v>195</v>
      </c>
      <c r="AD1454" s="388" t="s">
        <v>195</v>
      </c>
      <c r="AE1454" s="388" t="s">
        <v>195</v>
      </c>
      <c r="AF1454" s="388" t="s">
        <v>195</v>
      </c>
      <c r="AG1454" s="388" t="s">
        <v>195</v>
      </c>
      <c r="AH1454" s="388" t="s">
        <v>195</v>
      </c>
      <c r="AI1454" s="388" t="s">
        <v>195</v>
      </c>
    </row>
    <row r="1455" spans="1:35" ht="12.75" customHeight="1" x14ac:dyDescent="0.2">
      <c r="A1455" s="397" t="str">
        <f t="shared" si="22"/>
        <v>Ofsted Webpage</v>
      </c>
      <c r="B1455" s="388">
        <v>1278588</v>
      </c>
      <c r="C1455" s="388">
        <v>121575</v>
      </c>
      <c r="D1455" s="388">
        <v>10027433</v>
      </c>
      <c r="E1455" s="388" t="s">
        <v>5752</v>
      </c>
      <c r="F1455" s="388" t="s">
        <v>90</v>
      </c>
      <c r="G1455" s="388" t="s">
        <v>13</v>
      </c>
      <c r="H1455" s="388" t="s">
        <v>1176</v>
      </c>
      <c r="I1455" s="388" t="s">
        <v>102</v>
      </c>
      <c r="J1455" s="388" t="s">
        <v>102</v>
      </c>
      <c r="K1455" s="400" t="s">
        <v>195</v>
      </c>
      <c r="L1455" s="388" t="s">
        <v>195</v>
      </c>
      <c r="M1455" s="403" t="s">
        <v>195</v>
      </c>
      <c r="N1455" s="388" t="s">
        <v>195</v>
      </c>
      <c r="O1455" s="388" t="s">
        <v>195</v>
      </c>
      <c r="P1455" s="400" t="s">
        <v>195</v>
      </c>
      <c r="Q1455" s="400" t="s">
        <v>195</v>
      </c>
      <c r="R1455" s="400" t="s">
        <v>195</v>
      </c>
      <c r="S1455" s="388" t="s">
        <v>195</v>
      </c>
      <c r="T1455" s="388" t="s">
        <v>195</v>
      </c>
      <c r="U1455" s="388" t="s">
        <v>195</v>
      </c>
      <c r="V1455" s="388" t="s">
        <v>195</v>
      </c>
      <c r="W1455" s="388" t="s">
        <v>195</v>
      </c>
      <c r="X1455" s="388" t="s">
        <v>195</v>
      </c>
      <c r="Y1455" s="401" t="s">
        <v>195</v>
      </c>
      <c r="Z1455" s="388" t="s">
        <v>195</v>
      </c>
      <c r="AA1455" s="388" t="s">
        <v>195</v>
      </c>
      <c r="AB1455" s="388" t="s">
        <v>195</v>
      </c>
      <c r="AC1455" s="388" t="s">
        <v>195</v>
      </c>
      <c r="AD1455" s="388" t="s">
        <v>195</v>
      </c>
      <c r="AE1455" s="388" t="s">
        <v>195</v>
      </c>
      <c r="AF1455" s="388" t="s">
        <v>195</v>
      </c>
      <c r="AG1455" s="388" t="s">
        <v>195</v>
      </c>
      <c r="AH1455" s="388" t="s">
        <v>195</v>
      </c>
      <c r="AI1455" s="388" t="s">
        <v>195</v>
      </c>
    </row>
    <row r="1456" spans="1:35" ht="12.75" customHeight="1" x14ac:dyDescent="0.2">
      <c r="A1456" s="397" t="str">
        <f t="shared" si="22"/>
        <v>Ofsted Webpage</v>
      </c>
      <c r="B1456" s="388">
        <v>1278589</v>
      </c>
      <c r="C1456" s="388">
        <v>131703</v>
      </c>
      <c r="D1456" s="388">
        <v>10027444</v>
      </c>
      <c r="E1456" s="388" t="s">
        <v>5753</v>
      </c>
      <c r="F1456" s="388" t="s">
        <v>90</v>
      </c>
      <c r="G1456" s="388" t="s">
        <v>13</v>
      </c>
      <c r="H1456" s="388" t="s">
        <v>476</v>
      </c>
      <c r="I1456" s="388" t="s">
        <v>177</v>
      </c>
      <c r="J1456" s="388" t="s">
        <v>177</v>
      </c>
      <c r="K1456" s="400" t="s">
        <v>195</v>
      </c>
      <c r="L1456" s="388" t="s">
        <v>195</v>
      </c>
      <c r="M1456" s="403" t="s">
        <v>195</v>
      </c>
      <c r="N1456" s="388" t="s">
        <v>195</v>
      </c>
      <c r="O1456" s="388" t="s">
        <v>195</v>
      </c>
      <c r="P1456" s="400" t="s">
        <v>195</v>
      </c>
      <c r="Q1456" s="400" t="s">
        <v>195</v>
      </c>
      <c r="R1456" s="400" t="s">
        <v>195</v>
      </c>
      <c r="S1456" s="388" t="s">
        <v>195</v>
      </c>
      <c r="T1456" s="388" t="s">
        <v>195</v>
      </c>
      <c r="U1456" s="388" t="s">
        <v>195</v>
      </c>
      <c r="V1456" s="388" t="s">
        <v>195</v>
      </c>
      <c r="W1456" s="388" t="s">
        <v>195</v>
      </c>
      <c r="X1456" s="388" t="s">
        <v>195</v>
      </c>
      <c r="Y1456" s="401" t="s">
        <v>195</v>
      </c>
      <c r="Z1456" s="388" t="s">
        <v>195</v>
      </c>
      <c r="AA1456" s="388" t="s">
        <v>195</v>
      </c>
      <c r="AB1456" s="388" t="s">
        <v>195</v>
      </c>
      <c r="AC1456" s="388" t="s">
        <v>195</v>
      </c>
      <c r="AD1456" s="388" t="s">
        <v>195</v>
      </c>
      <c r="AE1456" s="388" t="s">
        <v>195</v>
      </c>
      <c r="AF1456" s="388" t="s">
        <v>195</v>
      </c>
      <c r="AG1456" s="388" t="s">
        <v>195</v>
      </c>
      <c r="AH1456" s="388" t="s">
        <v>195</v>
      </c>
      <c r="AI1456" s="388" t="s">
        <v>195</v>
      </c>
    </row>
    <row r="1457" spans="1:35" ht="12.75" customHeight="1" x14ac:dyDescent="0.2">
      <c r="A1457" s="397" t="str">
        <f t="shared" si="22"/>
        <v>Ofsted Webpage</v>
      </c>
      <c r="B1457" s="388">
        <v>1278590</v>
      </c>
      <c r="C1457" s="388">
        <v>121773</v>
      </c>
      <c r="D1457" s="388">
        <v>10027616</v>
      </c>
      <c r="E1457" s="388" t="s">
        <v>5754</v>
      </c>
      <c r="F1457" s="388" t="s">
        <v>90</v>
      </c>
      <c r="G1457" s="388" t="s">
        <v>13</v>
      </c>
      <c r="H1457" s="388" t="s">
        <v>151</v>
      </c>
      <c r="I1457" s="388" t="s">
        <v>152</v>
      </c>
      <c r="J1457" s="388" t="s">
        <v>152</v>
      </c>
      <c r="K1457" s="400" t="s">
        <v>195</v>
      </c>
      <c r="L1457" s="388" t="s">
        <v>195</v>
      </c>
      <c r="M1457" s="403" t="s">
        <v>195</v>
      </c>
      <c r="N1457" s="388" t="s">
        <v>195</v>
      </c>
      <c r="O1457" s="388" t="s">
        <v>195</v>
      </c>
      <c r="P1457" s="400" t="s">
        <v>195</v>
      </c>
      <c r="Q1457" s="400" t="s">
        <v>195</v>
      </c>
      <c r="R1457" s="400" t="s">
        <v>195</v>
      </c>
      <c r="S1457" s="388" t="s">
        <v>195</v>
      </c>
      <c r="T1457" s="388" t="s">
        <v>195</v>
      </c>
      <c r="U1457" s="388" t="s">
        <v>195</v>
      </c>
      <c r="V1457" s="388" t="s">
        <v>195</v>
      </c>
      <c r="W1457" s="388" t="s">
        <v>195</v>
      </c>
      <c r="X1457" s="388" t="s">
        <v>195</v>
      </c>
      <c r="Y1457" s="401" t="s">
        <v>195</v>
      </c>
      <c r="Z1457" s="388" t="s">
        <v>195</v>
      </c>
      <c r="AA1457" s="388" t="s">
        <v>195</v>
      </c>
      <c r="AB1457" s="388" t="s">
        <v>195</v>
      </c>
      <c r="AC1457" s="388" t="s">
        <v>195</v>
      </c>
      <c r="AD1457" s="388" t="s">
        <v>195</v>
      </c>
      <c r="AE1457" s="388" t="s">
        <v>195</v>
      </c>
      <c r="AF1457" s="388" t="s">
        <v>195</v>
      </c>
      <c r="AG1457" s="388" t="s">
        <v>195</v>
      </c>
      <c r="AH1457" s="388" t="s">
        <v>195</v>
      </c>
      <c r="AI1457" s="388" t="s">
        <v>195</v>
      </c>
    </row>
    <row r="1458" spans="1:35" ht="12.75" customHeight="1" x14ac:dyDescent="0.2">
      <c r="A1458" s="397" t="str">
        <f t="shared" si="22"/>
        <v>Ofsted Webpage</v>
      </c>
      <c r="B1458" s="388">
        <v>1278591</v>
      </c>
      <c r="C1458" s="388">
        <v>121652</v>
      </c>
      <c r="D1458" s="388">
        <v>10028366</v>
      </c>
      <c r="E1458" s="388" t="s">
        <v>5755</v>
      </c>
      <c r="F1458" s="388" t="s">
        <v>170</v>
      </c>
      <c r="G1458" s="388" t="s">
        <v>13</v>
      </c>
      <c r="H1458" s="388" t="s">
        <v>266</v>
      </c>
      <c r="I1458" s="388" t="s">
        <v>131</v>
      </c>
      <c r="J1458" s="388" t="s">
        <v>131</v>
      </c>
      <c r="K1458" s="400" t="s">
        <v>195</v>
      </c>
      <c r="L1458" s="388" t="s">
        <v>195</v>
      </c>
      <c r="M1458" s="403" t="s">
        <v>195</v>
      </c>
      <c r="N1458" s="388" t="s">
        <v>195</v>
      </c>
      <c r="O1458" s="388" t="s">
        <v>195</v>
      </c>
      <c r="P1458" s="400" t="s">
        <v>195</v>
      </c>
      <c r="Q1458" s="400" t="s">
        <v>195</v>
      </c>
      <c r="R1458" s="400" t="s">
        <v>195</v>
      </c>
      <c r="S1458" s="388" t="s">
        <v>195</v>
      </c>
      <c r="T1458" s="388" t="s">
        <v>195</v>
      </c>
      <c r="U1458" s="388" t="s">
        <v>195</v>
      </c>
      <c r="V1458" s="388" t="s">
        <v>195</v>
      </c>
      <c r="W1458" s="388" t="s">
        <v>195</v>
      </c>
      <c r="X1458" s="388" t="s">
        <v>195</v>
      </c>
      <c r="Y1458" s="401" t="s">
        <v>195</v>
      </c>
      <c r="Z1458" s="388" t="s">
        <v>195</v>
      </c>
      <c r="AA1458" s="388" t="s">
        <v>195</v>
      </c>
      <c r="AB1458" s="388" t="s">
        <v>195</v>
      </c>
      <c r="AC1458" s="388" t="s">
        <v>195</v>
      </c>
      <c r="AD1458" s="388" t="s">
        <v>195</v>
      </c>
      <c r="AE1458" s="388" t="s">
        <v>195</v>
      </c>
      <c r="AF1458" s="388" t="s">
        <v>195</v>
      </c>
      <c r="AG1458" s="388" t="s">
        <v>195</v>
      </c>
      <c r="AH1458" s="388" t="s">
        <v>195</v>
      </c>
      <c r="AI1458" s="388" t="s">
        <v>195</v>
      </c>
    </row>
    <row r="1459" spans="1:35" ht="12.75" customHeight="1" x14ac:dyDescent="0.2">
      <c r="A1459" s="397" t="str">
        <f t="shared" si="22"/>
        <v>Ofsted Webpage</v>
      </c>
      <c r="B1459" s="388">
        <v>1278592</v>
      </c>
      <c r="C1459" s="388">
        <v>131640</v>
      </c>
      <c r="D1459" s="388">
        <v>10028441</v>
      </c>
      <c r="E1459" s="388" t="s">
        <v>5756</v>
      </c>
      <c r="F1459" s="388" t="s">
        <v>90</v>
      </c>
      <c r="G1459" s="388" t="s">
        <v>13</v>
      </c>
      <c r="H1459" s="388" t="s">
        <v>180</v>
      </c>
      <c r="I1459" s="388" t="s">
        <v>102</v>
      </c>
      <c r="J1459" s="388" t="s">
        <v>102</v>
      </c>
      <c r="K1459" s="400" t="s">
        <v>195</v>
      </c>
      <c r="L1459" s="388" t="s">
        <v>195</v>
      </c>
      <c r="M1459" s="403" t="s">
        <v>195</v>
      </c>
      <c r="N1459" s="388" t="s">
        <v>195</v>
      </c>
      <c r="O1459" s="388" t="s">
        <v>195</v>
      </c>
      <c r="P1459" s="400" t="s">
        <v>195</v>
      </c>
      <c r="Q1459" s="400" t="s">
        <v>195</v>
      </c>
      <c r="R1459" s="400" t="s">
        <v>195</v>
      </c>
      <c r="S1459" s="388" t="s">
        <v>195</v>
      </c>
      <c r="T1459" s="388" t="s">
        <v>195</v>
      </c>
      <c r="U1459" s="388" t="s">
        <v>195</v>
      </c>
      <c r="V1459" s="388" t="s">
        <v>195</v>
      </c>
      <c r="W1459" s="388" t="s">
        <v>195</v>
      </c>
      <c r="X1459" s="388" t="s">
        <v>195</v>
      </c>
      <c r="Y1459" s="401" t="s">
        <v>195</v>
      </c>
      <c r="Z1459" s="388" t="s">
        <v>195</v>
      </c>
      <c r="AA1459" s="388" t="s">
        <v>195</v>
      </c>
      <c r="AB1459" s="388" t="s">
        <v>195</v>
      </c>
      <c r="AC1459" s="388" t="s">
        <v>195</v>
      </c>
      <c r="AD1459" s="388" t="s">
        <v>195</v>
      </c>
      <c r="AE1459" s="388" t="s">
        <v>195</v>
      </c>
      <c r="AF1459" s="388" t="s">
        <v>195</v>
      </c>
      <c r="AG1459" s="388" t="s">
        <v>195</v>
      </c>
      <c r="AH1459" s="388" t="s">
        <v>195</v>
      </c>
      <c r="AI1459" s="388" t="s">
        <v>195</v>
      </c>
    </row>
    <row r="1460" spans="1:35" ht="12.75" customHeight="1" x14ac:dyDescent="0.2">
      <c r="A1460" s="397" t="str">
        <f t="shared" si="22"/>
        <v>Ofsted Webpage</v>
      </c>
      <c r="B1460" s="388">
        <v>1278593</v>
      </c>
      <c r="C1460" s="388">
        <v>121687</v>
      </c>
      <c r="D1460" s="388">
        <v>10029097</v>
      </c>
      <c r="E1460" s="388" t="s">
        <v>5757</v>
      </c>
      <c r="F1460" s="388" t="s">
        <v>90</v>
      </c>
      <c r="G1460" s="388" t="s">
        <v>13</v>
      </c>
      <c r="H1460" s="388" t="s">
        <v>260</v>
      </c>
      <c r="I1460" s="388" t="s">
        <v>155</v>
      </c>
      <c r="J1460" s="388" t="s">
        <v>155</v>
      </c>
      <c r="K1460" s="400" t="s">
        <v>195</v>
      </c>
      <c r="L1460" s="388" t="s">
        <v>195</v>
      </c>
      <c r="M1460" s="403" t="s">
        <v>195</v>
      </c>
      <c r="N1460" s="388" t="s">
        <v>195</v>
      </c>
      <c r="O1460" s="388" t="s">
        <v>195</v>
      </c>
      <c r="P1460" s="400" t="s">
        <v>195</v>
      </c>
      <c r="Q1460" s="400" t="s">
        <v>195</v>
      </c>
      <c r="R1460" s="400" t="s">
        <v>195</v>
      </c>
      <c r="S1460" s="388" t="s">
        <v>195</v>
      </c>
      <c r="T1460" s="388" t="s">
        <v>195</v>
      </c>
      <c r="U1460" s="388" t="s">
        <v>195</v>
      </c>
      <c r="V1460" s="388" t="s">
        <v>195</v>
      </c>
      <c r="W1460" s="388" t="s">
        <v>195</v>
      </c>
      <c r="X1460" s="388" t="s">
        <v>195</v>
      </c>
      <c r="Y1460" s="401" t="s">
        <v>195</v>
      </c>
      <c r="Z1460" s="388" t="s">
        <v>195</v>
      </c>
      <c r="AA1460" s="388" t="s">
        <v>195</v>
      </c>
      <c r="AB1460" s="388" t="s">
        <v>195</v>
      </c>
      <c r="AC1460" s="388" t="s">
        <v>195</v>
      </c>
      <c r="AD1460" s="388" t="s">
        <v>195</v>
      </c>
      <c r="AE1460" s="388" t="s">
        <v>195</v>
      </c>
      <c r="AF1460" s="388" t="s">
        <v>195</v>
      </c>
      <c r="AG1460" s="388" t="s">
        <v>195</v>
      </c>
      <c r="AH1460" s="388" t="s">
        <v>195</v>
      </c>
      <c r="AI1460" s="388" t="s">
        <v>195</v>
      </c>
    </row>
    <row r="1461" spans="1:35" ht="12.75" customHeight="1" x14ac:dyDescent="0.2">
      <c r="A1461" s="397" t="str">
        <f t="shared" si="22"/>
        <v>Ofsted Webpage</v>
      </c>
      <c r="B1461" s="388">
        <v>1278594</v>
      </c>
      <c r="C1461" s="388">
        <v>121535</v>
      </c>
      <c r="D1461" s="388">
        <v>10029952</v>
      </c>
      <c r="E1461" s="388" t="s">
        <v>5758</v>
      </c>
      <c r="F1461" s="388" t="s">
        <v>90</v>
      </c>
      <c r="G1461" s="388" t="s">
        <v>13</v>
      </c>
      <c r="H1461" s="388" t="s">
        <v>284</v>
      </c>
      <c r="I1461" s="388" t="s">
        <v>115</v>
      </c>
      <c r="J1461" s="388" t="s">
        <v>115</v>
      </c>
      <c r="K1461" s="400" t="s">
        <v>195</v>
      </c>
      <c r="L1461" s="388" t="s">
        <v>195</v>
      </c>
      <c r="M1461" s="403" t="s">
        <v>195</v>
      </c>
      <c r="N1461" s="388" t="s">
        <v>195</v>
      </c>
      <c r="O1461" s="388" t="s">
        <v>195</v>
      </c>
      <c r="P1461" s="400" t="s">
        <v>195</v>
      </c>
      <c r="Q1461" s="400" t="s">
        <v>195</v>
      </c>
      <c r="R1461" s="400" t="s">
        <v>195</v>
      </c>
      <c r="S1461" s="388" t="s">
        <v>195</v>
      </c>
      <c r="T1461" s="388" t="s">
        <v>195</v>
      </c>
      <c r="U1461" s="388" t="s">
        <v>195</v>
      </c>
      <c r="V1461" s="388" t="s">
        <v>195</v>
      </c>
      <c r="W1461" s="388" t="s">
        <v>195</v>
      </c>
      <c r="X1461" s="388" t="s">
        <v>195</v>
      </c>
      <c r="Y1461" s="401" t="s">
        <v>195</v>
      </c>
      <c r="Z1461" s="388" t="s">
        <v>195</v>
      </c>
      <c r="AA1461" s="388" t="s">
        <v>195</v>
      </c>
      <c r="AB1461" s="388" t="s">
        <v>195</v>
      </c>
      <c r="AC1461" s="388" t="s">
        <v>195</v>
      </c>
      <c r="AD1461" s="388" t="s">
        <v>195</v>
      </c>
      <c r="AE1461" s="388" t="s">
        <v>195</v>
      </c>
      <c r="AF1461" s="388" t="s">
        <v>195</v>
      </c>
      <c r="AG1461" s="388" t="s">
        <v>195</v>
      </c>
      <c r="AH1461" s="388" t="s">
        <v>195</v>
      </c>
      <c r="AI1461" s="388" t="s">
        <v>195</v>
      </c>
    </row>
    <row r="1462" spans="1:35" ht="12.75" customHeight="1" x14ac:dyDescent="0.2">
      <c r="A1462" s="397" t="str">
        <f t="shared" si="22"/>
        <v>Ofsted Webpage</v>
      </c>
      <c r="B1462" s="388">
        <v>1278595</v>
      </c>
      <c r="C1462" s="388">
        <v>127511</v>
      </c>
      <c r="D1462" s="388">
        <v>10030511</v>
      </c>
      <c r="E1462" s="388" t="s">
        <v>5759</v>
      </c>
      <c r="F1462" s="388" t="s">
        <v>90</v>
      </c>
      <c r="G1462" s="388" t="s">
        <v>13</v>
      </c>
      <c r="H1462" s="388" t="s">
        <v>515</v>
      </c>
      <c r="I1462" s="388" t="s">
        <v>115</v>
      </c>
      <c r="J1462" s="388" t="s">
        <v>115</v>
      </c>
      <c r="K1462" s="400" t="s">
        <v>195</v>
      </c>
      <c r="L1462" s="388" t="s">
        <v>195</v>
      </c>
      <c r="M1462" s="403" t="s">
        <v>195</v>
      </c>
      <c r="N1462" s="388" t="s">
        <v>195</v>
      </c>
      <c r="O1462" s="388" t="s">
        <v>195</v>
      </c>
      <c r="P1462" s="400" t="s">
        <v>195</v>
      </c>
      <c r="Q1462" s="400" t="s">
        <v>195</v>
      </c>
      <c r="R1462" s="400" t="s">
        <v>195</v>
      </c>
      <c r="S1462" s="388" t="s">
        <v>195</v>
      </c>
      <c r="T1462" s="388" t="s">
        <v>195</v>
      </c>
      <c r="U1462" s="388" t="s">
        <v>195</v>
      </c>
      <c r="V1462" s="388" t="s">
        <v>195</v>
      </c>
      <c r="W1462" s="388" t="s">
        <v>195</v>
      </c>
      <c r="X1462" s="388" t="s">
        <v>195</v>
      </c>
      <c r="Y1462" s="401" t="s">
        <v>195</v>
      </c>
      <c r="Z1462" s="388" t="s">
        <v>195</v>
      </c>
      <c r="AA1462" s="388" t="s">
        <v>195</v>
      </c>
      <c r="AB1462" s="388" t="s">
        <v>195</v>
      </c>
      <c r="AC1462" s="388" t="s">
        <v>195</v>
      </c>
      <c r="AD1462" s="388" t="s">
        <v>195</v>
      </c>
      <c r="AE1462" s="388" t="s">
        <v>195</v>
      </c>
      <c r="AF1462" s="388" t="s">
        <v>195</v>
      </c>
      <c r="AG1462" s="388" t="s">
        <v>195</v>
      </c>
      <c r="AH1462" s="388" t="s">
        <v>195</v>
      </c>
      <c r="AI1462" s="388" t="s">
        <v>195</v>
      </c>
    </row>
    <row r="1463" spans="1:35" ht="12.75" customHeight="1" x14ac:dyDescent="0.2">
      <c r="A1463" s="397" t="str">
        <f t="shared" si="22"/>
        <v>Ofsted Webpage</v>
      </c>
      <c r="B1463" s="388">
        <v>1278596</v>
      </c>
      <c r="C1463" s="388">
        <v>131045</v>
      </c>
      <c r="D1463" s="388">
        <v>10030740</v>
      </c>
      <c r="E1463" s="388" t="s">
        <v>5760</v>
      </c>
      <c r="F1463" s="388" t="s">
        <v>90</v>
      </c>
      <c r="G1463" s="388" t="s">
        <v>13</v>
      </c>
      <c r="H1463" s="388" t="s">
        <v>389</v>
      </c>
      <c r="I1463" s="388" t="s">
        <v>177</v>
      </c>
      <c r="J1463" s="388" t="s">
        <v>177</v>
      </c>
      <c r="K1463" s="400" t="s">
        <v>195</v>
      </c>
      <c r="L1463" s="388" t="s">
        <v>195</v>
      </c>
      <c r="M1463" s="403" t="s">
        <v>195</v>
      </c>
      <c r="N1463" s="388" t="s">
        <v>195</v>
      </c>
      <c r="O1463" s="388" t="s">
        <v>195</v>
      </c>
      <c r="P1463" s="400" t="s">
        <v>195</v>
      </c>
      <c r="Q1463" s="400" t="s">
        <v>195</v>
      </c>
      <c r="R1463" s="400" t="s">
        <v>195</v>
      </c>
      <c r="S1463" s="388" t="s">
        <v>195</v>
      </c>
      <c r="T1463" s="388" t="s">
        <v>195</v>
      </c>
      <c r="U1463" s="388" t="s">
        <v>195</v>
      </c>
      <c r="V1463" s="388" t="s">
        <v>195</v>
      </c>
      <c r="W1463" s="388" t="s">
        <v>195</v>
      </c>
      <c r="X1463" s="388" t="s">
        <v>195</v>
      </c>
      <c r="Y1463" s="401" t="s">
        <v>195</v>
      </c>
      <c r="Z1463" s="388" t="s">
        <v>195</v>
      </c>
      <c r="AA1463" s="388" t="s">
        <v>195</v>
      </c>
      <c r="AB1463" s="388" t="s">
        <v>195</v>
      </c>
      <c r="AC1463" s="388" t="s">
        <v>195</v>
      </c>
      <c r="AD1463" s="388" t="s">
        <v>195</v>
      </c>
      <c r="AE1463" s="388" t="s">
        <v>195</v>
      </c>
      <c r="AF1463" s="388" t="s">
        <v>195</v>
      </c>
      <c r="AG1463" s="388" t="s">
        <v>195</v>
      </c>
      <c r="AH1463" s="388" t="s">
        <v>195</v>
      </c>
      <c r="AI1463" s="388" t="s">
        <v>195</v>
      </c>
    </row>
    <row r="1464" spans="1:35" ht="12.75" customHeight="1" x14ac:dyDescent="0.2">
      <c r="A1464" s="397" t="str">
        <f t="shared" si="22"/>
        <v>Ofsted Webpage</v>
      </c>
      <c r="B1464" s="388">
        <v>1278597</v>
      </c>
      <c r="C1464" s="388">
        <v>121521</v>
      </c>
      <c r="D1464" s="388">
        <v>10030838</v>
      </c>
      <c r="E1464" s="388" t="s">
        <v>5761</v>
      </c>
      <c r="F1464" s="388" t="s">
        <v>90</v>
      </c>
      <c r="G1464" s="388" t="s">
        <v>13</v>
      </c>
      <c r="H1464" s="388" t="s">
        <v>1777</v>
      </c>
      <c r="I1464" s="388" t="s">
        <v>161</v>
      </c>
      <c r="J1464" s="388" t="s">
        <v>161</v>
      </c>
      <c r="K1464" s="400" t="s">
        <v>195</v>
      </c>
      <c r="L1464" s="388" t="s">
        <v>195</v>
      </c>
      <c r="M1464" s="403" t="s">
        <v>195</v>
      </c>
      <c r="N1464" s="388" t="s">
        <v>195</v>
      </c>
      <c r="O1464" s="388" t="s">
        <v>195</v>
      </c>
      <c r="P1464" s="400" t="s">
        <v>195</v>
      </c>
      <c r="Q1464" s="400" t="s">
        <v>195</v>
      </c>
      <c r="R1464" s="400" t="s">
        <v>195</v>
      </c>
      <c r="S1464" s="388" t="s">
        <v>195</v>
      </c>
      <c r="T1464" s="388" t="s">
        <v>195</v>
      </c>
      <c r="U1464" s="388" t="s">
        <v>195</v>
      </c>
      <c r="V1464" s="388" t="s">
        <v>195</v>
      </c>
      <c r="W1464" s="388" t="s">
        <v>195</v>
      </c>
      <c r="X1464" s="388" t="s">
        <v>195</v>
      </c>
      <c r="Y1464" s="401" t="s">
        <v>195</v>
      </c>
      <c r="Z1464" s="388" t="s">
        <v>195</v>
      </c>
      <c r="AA1464" s="388" t="s">
        <v>195</v>
      </c>
      <c r="AB1464" s="388" t="s">
        <v>195</v>
      </c>
      <c r="AC1464" s="388" t="s">
        <v>195</v>
      </c>
      <c r="AD1464" s="388" t="s">
        <v>195</v>
      </c>
      <c r="AE1464" s="388" t="s">
        <v>195</v>
      </c>
      <c r="AF1464" s="388" t="s">
        <v>195</v>
      </c>
      <c r="AG1464" s="388" t="s">
        <v>195</v>
      </c>
      <c r="AH1464" s="388" t="s">
        <v>195</v>
      </c>
      <c r="AI1464" s="388" t="s">
        <v>195</v>
      </c>
    </row>
    <row r="1465" spans="1:35" ht="12.75" customHeight="1" x14ac:dyDescent="0.2">
      <c r="A1465" s="397" t="str">
        <f t="shared" si="22"/>
        <v>Ofsted Webpage</v>
      </c>
      <c r="B1465" s="388">
        <v>1278598</v>
      </c>
      <c r="C1465" s="388">
        <v>121764</v>
      </c>
      <c r="D1465" s="388">
        <v>10030926</v>
      </c>
      <c r="E1465" s="388" t="s">
        <v>5762</v>
      </c>
      <c r="F1465" s="388" t="s">
        <v>90</v>
      </c>
      <c r="G1465" s="388" t="s">
        <v>13</v>
      </c>
      <c r="H1465" s="388" t="s">
        <v>101</v>
      </c>
      <c r="I1465" s="388" t="s">
        <v>102</v>
      </c>
      <c r="J1465" s="388" t="s">
        <v>102</v>
      </c>
      <c r="K1465" s="400" t="s">
        <v>195</v>
      </c>
      <c r="L1465" s="388" t="s">
        <v>195</v>
      </c>
      <c r="M1465" s="403" t="s">
        <v>195</v>
      </c>
      <c r="N1465" s="388" t="s">
        <v>195</v>
      </c>
      <c r="O1465" s="388" t="s">
        <v>195</v>
      </c>
      <c r="P1465" s="400" t="s">
        <v>195</v>
      </c>
      <c r="Q1465" s="400" t="s">
        <v>195</v>
      </c>
      <c r="R1465" s="400" t="s">
        <v>195</v>
      </c>
      <c r="S1465" s="388" t="s">
        <v>195</v>
      </c>
      <c r="T1465" s="388" t="s">
        <v>195</v>
      </c>
      <c r="U1465" s="388" t="s">
        <v>195</v>
      </c>
      <c r="V1465" s="388" t="s">
        <v>195</v>
      </c>
      <c r="W1465" s="388" t="s">
        <v>195</v>
      </c>
      <c r="X1465" s="388" t="s">
        <v>195</v>
      </c>
      <c r="Y1465" s="401" t="s">
        <v>195</v>
      </c>
      <c r="Z1465" s="388" t="s">
        <v>195</v>
      </c>
      <c r="AA1465" s="388" t="s">
        <v>195</v>
      </c>
      <c r="AB1465" s="388" t="s">
        <v>195</v>
      </c>
      <c r="AC1465" s="388" t="s">
        <v>195</v>
      </c>
      <c r="AD1465" s="388" t="s">
        <v>195</v>
      </c>
      <c r="AE1465" s="388" t="s">
        <v>195</v>
      </c>
      <c r="AF1465" s="388" t="s">
        <v>195</v>
      </c>
      <c r="AG1465" s="388" t="s">
        <v>195</v>
      </c>
      <c r="AH1465" s="388" t="s">
        <v>195</v>
      </c>
      <c r="AI1465" s="388" t="s">
        <v>195</v>
      </c>
    </row>
    <row r="1466" spans="1:35" ht="12.75" customHeight="1" x14ac:dyDescent="0.2">
      <c r="A1466" s="397" t="str">
        <f t="shared" si="22"/>
        <v>Ofsted Webpage</v>
      </c>
      <c r="B1466" s="388">
        <v>1278599</v>
      </c>
      <c r="C1466" s="388">
        <v>121321</v>
      </c>
      <c r="D1466" s="388">
        <v>10031876</v>
      </c>
      <c r="E1466" s="388" t="s">
        <v>5763</v>
      </c>
      <c r="F1466" s="388" t="s">
        <v>90</v>
      </c>
      <c r="G1466" s="388" t="s">
        <v>13</v>
      </c>
      <c r="H1466" s="388" t="s">
        <v>806</v>
      </c>
      <c r="I1466" s="388" t="s">
        <v>186</v>
      </c>
      <c r="J1466" s="388" t="s">
        <v>93</v>
      </c>
      <c r="K1466" s="400" t="s">
        <v>195</v>
      </c>
      <c r="L1466" s="388" t="s">
        <v>195</v>
      </c>
      <c r="M1466" s="403" t="s">
        <v>195</v>
      </c>
      <c r="N1466" s="388" t="s">
        <v>195</v>
      </c>
      <c r="O1466" s="388" t="s">
        <v>195</v>
      </c>
      <c r="P1466" s="400" t="s">
        <v>195</v>
      </c>
      <c r="Q1466" s="400" t="s">
        <v>195</v>
      </c>
      <c r="R1466" s="400" t="s">
        <v>195</v>
      </c>
      <c r="S1466" s="388" t="s">
        <v>195</v>
      </c>
      <c r="T1466" s="388" t="s">
        <v>195</v>
      </c>
      <c r="U1466" s="388" t="s">
        <v>195</v>
      </c>
      <c r="V1466" s="388" t="s">
        <v>195</v>
      </c>
      <c r="W1466" s="388" t="s">
        <v>195</v>
      </c>
      <c r="X1466" s="388" t="s">
        <v>195</v>
      </c>
      <c r="Y1466" s="401" t="s">
        <v>195</v>
      </c>
      <c r="Z1466" s="388" t="s">
        <v>195</v>
      </c>
      <c r="AA1466" s="388" t="s">
        <v>195</v>
      </c>
      <c r="AB1466" s="388" t="s">
        <v>195</v>
      </c>
      <c r="AC1466" s="388" t="s">
        <v>195</v>
      </c>
      <c r="AD1466" s="388" t="s">
        <v>195</v>
      </c>
      <c r="AE1466" s="388" t="s">
        <v>195</v>
      </c>
      <c r="AF1466" s="388" t="s">
        <v>195</v>
      </c>
      <c r="AG1466" s="388" t="s">
        <v>195</v>
      </c>
      <c r="AH1466" s="388" t="s">
        <v>195</v>
      </c>
      <c r="AI1466" s="388" t="s">
        <v>195</v>
      </c>
    </row>
    <row r="1467" spans="1:35" ht="12.75" customHeight="1" x14ac:dyDescent="0.2">
      <c r="A1467" s="397" t="str">
        <f t="shared" si="22"/>
        <v>Ofsted Webpage</v>
      </c>
      <c r="B1467" s="388">
        <v>1278600</v>
      </c>
      <c r="C1467" s="388">
        <v>121729</v>
      </c>
      <c r="D1467" s="388">
        <v>10032029</v>
      </c>
      <c r="E1467" s="388" t="s">
        <v>5764</v>
      </c>
      <c r="F1467" s="388" t="s">
        <v>90</v>
      </c>
      <c r="G1467" s="388" t="s">
        <v>13</v>
      </c>
      <c r="H1467" s="388" t="s">
        <v>5765</v>
      </c>
      <c r="I1467" s="388" t="s">
        <v>1143</v>
      </c>
      <c r="J1467" s="388" t="s">
        <v>131</v>
      </c>
      <c r="K1467" s="400" t="s">
        <v>195</v>
      </c>
      <c r="L1467" s="388" t="s">
        <v>195</v>
      </c>
      <c r="M1467" s="403" t="s">
        <v>195</v>
      </c>
      <c r="N1467" s="388" t="s">
        <v>195</v>
      </c>
      <c r="O1467" s="388" t="s">
        <v>195</v>
      </c>
      <c r="P1467" s="400" t="s">
        <v>195</v>
      </c>
      <c r="Q1467" s="400" t="s">
        <v>195</v>
      </c>
      <c r="R1467" s="400" t="s">
        <v>195</v>
      </c>
      <c r="S1467" s="388" t="s">
        <v>195</v>
      </c>
      <c r="T1467" s="388" t="s">
        <v>195</v>
      </c>
      <c r="U1467" s="388" t="s">
        <v>195</v>
      </c>
      <c r="V1467" s="388" t="s">
        <v>195</v>
      </c>
      <c r="W1467" s="388" t="s">
        <v>195</v>
      </c>
      <c r="X1467" s="388" t="s">
        <v>195</v>
      </c>
      <c r="Y1467" s="401" t="s">
        <v>195</v>
      </c>
      <c r="Z1467" s="388" t="s">
        <v>195</v>
      </c>
      <c r="AA1467" s="388" t="s">
        <v>195</v>
      </c>
      <c r="AB1467" s="388" t="s">
        <v>195</v>
      </c>
      <c r="AC1467" s="388" t="s">
        <v>195</v>
      </c>
      <c r="AD1467" s="388" t="s">
        <v>195</v>
      </c>
      <c r="AE1467" s="388" t="s">
        <v>195</v>
      </c>
      <c r="AF1467" s="388" t="s">
        <v>195</v>
      </c>
      <c r="AG1467" s="388" t="s">
        <v>195</v>
      </c>
      <c r="AH1467" s="388" t="s">
        <v>195</v>
      </c>
      <c r="AI1467" s="388" t="s">
        <v>195</v>
      </c>
    </row>
    <row r="1468" spans="1:35" ht="12.75" customHeight="1" x14ac:dyDescent="0.2">
      <c r="A1468" s="397" t="str">
        <f t="shared" si="22"/>
        <v>Ofsted Webpage</v>
      </c>
      <c r="B1468" s="388">
        <v>1278601</v>
      </c>
      <c r="C1468" s="388">
        <v>125046</v>
      </c>
      <c r="D1468" s="388">
        <v>10032653</v>
      </c>
      <c r="E1468" s="388" t="s">
        <v>4488</v>
      </c>
      <c r="F1468" s="388" t="s">
        <v>90</v>
      </c>
      <c r="G1468" s="388" t="s">
        <v>13</v>
      </c>
      <c r="H1468" s="388" t="s">
        <v>266</v>
      </c>
      <c r="I1468" s="388" t="s">
        <v>131</v>
      </c>
      <c r="J1468" s="388" t="s">
        <v>131</v>
      </c>
      <c r="K1468" s="400" t="s">
        <v>195</v>
      </c>
      <c r="L1468" s="388" t="s">
        <v>195</v>
      </c>
      <c r="M1468" s="403" t="s">
        <v>195</v>
      </c>
      <c r="N1468" s="388" t="s">
        <v>195</v>
      </c>
      <c r="O1468" s="388" t="s">
        <v>195</v>
      </c>
      <c r="P1468" s="400" t="s">
        <v>195</v>
      </c>
      <c r="Q1468" s="400" t="s">
        <v>195</v>
      </c>
      <c r="R1468" s="400" t="s">
        <v>195</v>
      </c>
      <c r="S1468" s="388" t="s">
        <v>195</v>
      </c>
      <c r="T1468" s="388" t="s">
        <v>195</v>
      </c>
      <c r="U1468" s="388" t="s">
        <v>195</v>
      </c>
      <c r="V1468" s="388" t="s">
        <v>195</v>
      </c>
      <c r="W1468" s="388" t="s">
        <v>195</v>
      </c>
      <c r="X1468" s="388" t="s">
        <v>195</v>
      </c>
      <c r="Y1468" s="401" t="s">
        <v>195</v>
      </c>
      <c r="Z1468" s="388" t="s">
        <v>195</v>
      </c>
      <c r="AA1468" s="388" t="s">
        <v>195</v>
      </c>
      <c r="AB1468" s="388" t="s">
        <v>195</v>
      </c>
      <c r="AC1468" s="388" t="s">
        <v>195</v>
      </c>
      <c r="AD1468" s="388" t="s">
        <v>195</v>
      </c>
      <c r="AE1468" s="388" t="s">
        <v>195</v>
      </c>
      <c r="AF1468" s="388" t="s">
        <v>195</v>
      </c>
      <c r="AG1468" s="388" t="s">
        <v>195</v>
      </c>
      <c r="AH1468" s="388" t="s">
        <v>195</v>
      </c>
      <c r="AI1468" s="388" t="s">
        <v>195</v>
      </c>
    </row>
    <row r="1469" spans="1:35" ht="12.75" customHeight="1" x14ac:dyDescent="0.2">
      <c r="A1469" s="397" t="str">
        <f t="shared" si="22"/>
        <v>Ofsted Webpage</v>
      </c>
      <c r="B1469" s="388">
        <v>1278602</v>
      </c>
      <c r="C1469" s="388">
        <v>121437</v>
      </c>
      <c r="D1469" s="388">
        <v>10032931</v>
      </c>
      <c r="E1469" s="388" t="s">
        <v>5766</v>
      </c>
      <c r="F1469" s="388" t="s">
        <v>90</v>
      </c>
      <c r="G1469" s="388" t="s">
        <v>13</v>
      </c>
      <c r="H1469" s="388" t="s">
        <v>295</v>
      </c>
      <c r="I1469" s="388" t="s">
        <v>186</v>
      </c>
      <c r="J1469" s="388" t="s">
        <v>93</v>
      </c>
      <c r="K1469" s="400" t="s">
        <v>195</v>
      </c>
      <c r="L1469" s="388" t="s">
        <v>195</v>
      </c>
      <c r="M1469" s="403" t="s">
        <v>195</v>
      </c>
      <c r="N1469" s="388" t="s">
        <v>195</v>
      </c>
      <c r="O1469" s="388" t="s">
        <v>195</v>
      </c>
      <c r="P1469" s="400" t="s">
        <v>195</v>
      </c>
      <c r="Q1469" s="400" t="s">
        <v>195</v>
      </c>
      <c r="R1469" s="400" t="s">
        <v>195</v>
      </c>
      <c r="S1469" s="388" t="s">
        <v>195</v>
      </c>
      <c r="T1469" s="388" t="s">
        <v>195</v>
      </c>
      <c r="U1469" s="388" t="s">
        <v>195</v>
      </c>
      <c r="V1469" s="388" t="s">
        <v>195</v>
      </c>
      <c r="W1469" s="388" t="s">
        <v>195</v>
      </c>
      <c r="X1469" s="388" t="s">
        <v>195</v>
      </c>
      <c r="Y1469" s="401" t="s">
        <v>195</v>
      </c>
      <c r="Z1469" s="388" t="s">
        <v>195</v>
      </c>
      <c r="AA1469" s="388" t="s">
        <v>195</v>
      </c>
      <c r="AB1469" s="388" t="s">
        <v>195</v>
      </c>
      <c r="AC1469" s="388" t="s">
        <v>195</v>
      </c>
      <c r="AD1469" s="388" t="s">
        <v>195</v>
      </c>
      <c r="AE1469" s="388" t="s">
        <v>195</v>
      </c>
      <c r="AF1469" s="388" t="s">
        <v>195</v>
      </c>
      <c r="AG1469" s="388" t="s">
        <v>195</v>
      </c>
      <c r="AH1469" s="388" t="s">
        <v>195</v>
      </c>
      <c r="AI1469" s="388" t="s">
        <v>195</v>
      </c>
    </row>
    <row r="1470" spans="1:35" ht="12.75" customHeight="1" x14ac:dyDescent="0.2">
      <c r="A1470" s="397" t="str">
        <f t="shared" si="22"/>
        <v>Ofsted Webpage</v>
      </c>
      <c r="B1470" s="388">
        <v>1278603</v>
      </c>
      <c r="C1470" s="388">
        <v>121378</v>
      </c>
      <c r="D1470" s="388">
        <v>10033536</v>
      </c>
      <c r="E1470" s="388" t="s">
        <v>5767</v>
      </c>
      <c r="F1470" s="388" t="s">
        <v>90</v>
      </c>
      <c r="G1470" s="388" t="s">
        <v>13</v>
      </c>
      <c r="H1470" s="388" t="s">
        <v>809</v>
      </c>
      <c r="I1470" s="388" t="s">
        <v>155</v>
      </c>
      <c r="J1470" s="388" t="s">
        <v>155</v>
      </c>
      <c r="K1470" s="400" t="s">
        <v>195</v>
      </c>
      <c r="L1470" s="388" t="s">
        <v>195</v>
      </c>
      <c r="M1470" s="403" t="s">
        <v>195</v>
      </c>
      <c r="N1470" s="388" t="s">
        <v>195</v>
      </c>
      <c r="O1470" s="388" t="s">
        <v>195</v>
      </c>
      <c r="P1470" s="400" t="s">
        <v>195</v>
      </c>
      <c r="Q1470" s="400" t="s">
        <v>195</v>
      </c>
      <c r="R1470" s="400" t="s">
        <v>195</v>
      </c>
      <c r="S1470" s="388" t="s">
        <v>195</v>
      </c>
      <c r="T1470" s="388" t="s">
        <v>195</v>
      </c>
      <c r="U1470" s="388" t="s">
        <v>195</v>
      </c>
      <c r="V1470" s="388" t="s">
        <v>195</v>
      </c>
      <c r="W1470" s="388" t="s">
        <v>195</v>
      </c>
      <c r="X1470" s="388" t="s">
        <v>195</v>
      </c>
      <c r="Y1470" s="401" t="s">
        <v>195</v>
      </c>
      <c r="Z1470" s="388" t="s">
        <v>195</v>
      </c>
      <c r="AA1470" s="388" t="s">
        <v>195</v>
      </c>
      <c r="AB1470" s="388" t="s">
        <v>195</v>
      </c>
      <c r="AC1470" s="388" t="s">
        <v>195</v>
      </c>
      <c r="AD1470" s="388" t="s">
        <v>195</v>
      </c>
      <c r="AE1470" s="388" t="s">
        <v>195</v>
      </c>
      <c r="AF1470" s="388" t="s">
        <v>195</v>
      </c>
      <c r="AG1470" s="388" t="s">
        <v>195</v>
      </c>
      <c r="AH1470" s="388" t="s">
        <v>195</v>
      </c>
      <c r="AI1470" s="388" t="s">
        <v>195</v>
      </c>
    </row>
    <row r="1471" spans="1:35" ht="12.75" customHeight="1" x14ac:dyDescent="0.2">
      <c r="A1471" s="397" t="str">
        <f t="shared" si="22"/>
        <v>Ofsted Webpage</v>
      </c>
      <c r="B1471" s="388">
        <v>1278604</v>
      </c>
      <c r="C1471" s="388">
        <v>138790</v>
      </c>
      <c r="D1471" s="388">
        <v>10033710</v>
      </c>
      <c r="E1471" s="388" t="s">
        <v>5768</v>
      </c>
      <c r="F1471" s="388" t="s">
        <v>90</v>
      </c>
      <c r="G1471" s="388" t="s">
        <v>13</v>
      </c>
      <c r="H1471" s="388" t="s">
        <v>189</v>
      </c>
      <c r="I1471" s="388" t="s">
        <v>131</v>
      </c>
      <c r="J1471" s="388" t="s">
        <v>131</v>
      </c>
      <c r="K1471" s="400" t="s">
        <v>195</v>
      </c>
      <c r="L1471" s="388" t="s">
        <v>195</v>
      </c>
      <c r="M1471" s="403" t="s">
        <v>195</v>
      </c>
      <c r="N1471" s="388" t="s">
        <v>195</v>
      </c>
      <c r="O1471" s="388" t="s">
        <v>195</v>
      </c>
      <c r="P1471" s="400" t="s">
        <v>195</v>
      </c>
      <c r="Q1471" s="400" t="s">
        <v>195</v>
      </c>
      <c r="R1471" s="400" t="s">
        <v>195</v>
      </c>
      <c r="S1471" s="388" t="s">
        <v>195</v>
      </c>
      <c r="T1471" s="388" t="s">
        <v>195</v>
      </c>
      <c r="U1471" s="388" t="s">
        <v>195</v>
      </c>
      <c r="V1471" s="388" t="s">
        <v>195</v>
      </c>
      <c r="W1471" s="388" t="s">
        <v>195</v>
      </c>
      <c r="X1471" s="388" t="s">
        <v>195</v>
      </c>
      <c r="Y1471" s="401" t="s">
        <v>195</v>
      </c>
      <c r="Z1471" s="388" t="s">
        <v>195</v>
      </c>
      <c r="AA1471" s="388" t="s">
        <v>195</v>
      </c>
      <c r="AB1471" s="388" t="s">
        <v>195</v>
      </c>
      <c r="AC1471" s="388" t="s">
        <v>195</v>
      </c>
      <c r="AD1471" s="388" t="s">
        <v>195</v>
      </c>
      <c r="AE1471" s="388" t="s">
        <v>195</v>
      </c>
      <c r="AF1471" s="388" t="s">
        <v>195</v>
      </c>
      <c r="AG1471" s="388" t="s">
        <v>195</v>
      </c>
      <c r="AH1471" s="388" t="s">
        <v>195</v>
      </c>
      <c r="AI1471" s="388" t="s">
        <v>195</v>
      </c>
    </row>
    <row r="1472" spans="1:35" ht="12.75" customHeight="1" x14ac:dyDescent="0.2">
      <c r="A1472" s="397" t="str">
        <f t="shared" si="22"/>
        <v>Ofsted Webpage</v>
      </c>
      <c r="B1472" s="388">
        <v>1278605</v>
      </c>
      <c r="C1472" s="388">
        <v>123031</v>
      </c>
      <c r="D1472" s="388">
        <v>10033815</v>
      </c>
      <c r="E1472" s="388" t="s">
        <v>5769</v>
      </c>
      <c r="F1472" s="388" t="s">
        <v>90</v>
      </c>
      <c r="G1472" s="388" t="s">
        <v>13</v>
      </c>
      <c r="H1472" s="388" t="s">
        <v>670</v>
      </c>
      <c r="I1472" s="388" t="s">
        <v>152</v>
      </c>
      <c r="J1472" s="388" t="s">
        <v>152</v>
      </c>
      <c r="K1472" s="400" t="s">
        <v>195</v>
      </c>
      <c r="L1472" s="388" t="s">
        <v>195</v>
      </c>
      <c r="M1472" s="403" t="s">
        <v>195</v>
      </c>
      <c r="N1472" s="388" t="s">
        <v>195</v>
      </c>
      <c r="O1472" s="388" t="s">
        <v>195</v>
      </c>
      <c r="P1472" s="400" t="s">
        <v>195</v>
      </c>
      <c r="Q1472" s="400" t="s">
        <v>195</v>
      </c>
      <c r="R1472" s="400" t="s">
        <v>195</v>
      </c>
      <c r="S1472" s="388" t="s">
        <v>195</v>
      </c>
      <c r="T1472" s="388" t="s">
        <v>195</v>
      </c>
      <c r="U1472" s="388" t="s">
        <v>195</v>
      </c>
      <c r="V1472" s="388" t="s">
        <v>195</v>
      </c>
      <c r="W1472" s="388" t="s">
        <v>195</v>
      </c>
      <c r="X1472" s="388" t="s">
        <v>195</v>
      </c>
      <c r="Y1472" s="401" t="s">
        <v>195</v>
      </c>
      <c r="Z1472" s="388" t="s">
        <v>195</v>
      </c>
      <c r="AA1472" s="388" t="s">
        <v>195</v>
      </c>
      <c r="AB1472" s="388" t="s">
        <v>195</v>
      </c>
      <c r="AC1472" s="388" t="s">
        <v>195</v>
      </c>
      <c r="AD1472" s="388" t="s">
        <v>195</v>
      </c>
      <c r="AE1472" s="388" t="s">
        <v>195</v>
      </c>
      <c r="AF1472" s="388" t="s">
        <v>195</v>
      </c>
      <c r="AG1472" s="388" t="s">
        <v>195</v>
      </c>
      <c r="AH1472" s="388" t="s">
        <v>195</v>
      </c>
      <c r="AI1472" s="388" t="s">
        <v>195</v>
      </c>
    </row>
    <row r="1473" spans="1:35" ht="12.75" customHeight="1" x14ac:dyDescent="0.2">
      <c r="A1473" s="397" t="str">
        <f t="shared" si="22"/>
        <v>Ofsted Webpage</v>
      </c>
      <c r="B1473" s="388">
        <v>1278606</v>
      </c>
      <c r="C1473" s="388">
        <v>121638</v>
      </c>
      <c r="D1473" s="388">
        <v>10034050</v>
      </c>
      <c r="E1473" s="388" t="s">
        <v>5770</v>
      </c>
      <c r="F1473" s="388" t="s">
        <v>90</v>
      </c>
      <c r="G1473" s="388" t="s">
        <v>13</v>
      </c>
      <c r="H1473" s="388" t="s">
        <v>149</v>
      </c>
      <c r="I1473" s="388" t="s">
        <v>131</v>
      </c>
      <c r="J1473" s="388" t="s">
        <v>131</v>
      </c>
      <c r="K1473" s="400" t="s">
        <v>195</v>
      </c>
      <c r="L1473" s="388" t="s">
        <v>195</v>
      </c>
      <c r="M1473" s="403" t="s">
        <v>195</v>
      </c>
      <c r="N1473" s="388" t="s">
        <v>195</v>
      </c>
      <c r="O1473" s="388" t="s">
        <v>195</v>
      </c>
      <c r="P1473" s="400" t="s">
        <v>195</v>
      </c>
      <c r="Q1473" s="400" t="s">
        <v>195</v>
      </c>
      <c r="R1473" s="400" t="s">
        <v>195</v>
      </c>
      <c r="S1473" s="388" t="s">
        <v>195</v>
      </c>
      <c r="T1473" s="388" t="s">
        <v>195</v>
      </c>
      <c r="U1473" s="388" t="s">
        <v>195</v>
      </c>
      <c r="V1473" s="388" t="s">
        <v>195</v>
      </c>
      <c r="W1473" s="388" t="s">
        <v>195</v>
      </c>
      <c r="X1473" s="388" t="s">
        <v>195</v>
      </c>
      <c r="Y1473" s="401" t="s">
        <v>195</v>
      </c>
      <c r="Z1473" s="388" t="s">
        <v>195</v>
      </c>
      <c r="AA1473" s="388" t="s">
        <v>195</v>
      </c>
      <c r="AB1473" s="388" t="s">
        <v>195</v>
      </c>
      <c r="AC1473" s="388" t="s">
        <v>195</v>
      </c>
      <c r="AD1473" s="388" t="s">
        <v>195</v>
      </c>
      <c r="AE1473" s="388" t="s">
        <v>195</v>
      </c>
      <c r="AF1473" s="388" t="s">
        <v>195</v>
      </c>
      <c r="AG1473" s="388" t="s">
        <v>195</v>
      </c>
      <c r="AH1473" s="388" t="s">
        <v>195</v>
      </c>
      <c r="AI1473" s="388" t="s">
        <v>195</v>
      </c>
    </row>
    <row r="1474" spans="1:35" ht="12.75" customHeight="1" x14ac:dyDescent="0.2">
      <c r="A1474" s="397" t="str">
        <f t="shared" si="22"/>
        <v>Ofsted Webpage</v>
      </c>
      <c r="B1474" s="388">
        <v>1278607</v>
      </c>
      <c r="C1474" s="388">
        <v>121306</v>
      </c>
      <c r="D1474" s="388">
        <v>10034423</v>
      </c>
      <c r="E1474" s="388" t="s">
        <v>5771</v>
      </c>
      <c r="F1474" s="388" t="s">
        <v>90</v>
      </c>
      <c r="G1474" s="388" t="s">
        <v>13</v>
      </c>
      <c r="H1474" s="388" t="s">
        <v>275</v>
      </c>
      <c r="I1474" s="388" t="s">
        <v>186</v>
      </c>
      <c r="J1474" s="388" t="s">
        <v>93</v>
      </c>
      <c r="K1474" s="400" t="s">
        <v>195</v>
      </c>
      <c r="L1474" s="388" t="s">
        <v>195</v>
      </c>
      <c r="M1474" s="403" t="s">
        <v>195</v>
      </c>
      <c r="N1474" s="388" t="s">
        <v>195</v>
      </c>
      <c r="O1474" s="388" t="s">
        <v>195</v>
      </c>
      <c r="P1474" s="400" t="s">
        <v>195</v>
      </c>
      <c r="Q1474" s="400" t="s">
        <v>195</v>
      </c>
      <c r="R1474" s="400" t="s">
        <v>195</v>
      </c>
      <c r="S1474" s="388" t="s">
        <v>195</v>
      </c>
      <c r="T1474" s="388" t="s">
        <v>195</v>
      </c>
      <c r="U1474" s="388" t="s">
        <v>195</v>
      </c>
      <c r="V1474" s="388" t="s">
        <v>195</v>
      </c>
      <c r="W1474" s="388" t="s">
        <v>195</v>
      </c>
      <c r="X1474" s="388" t="s">
        <v>195</v>
      </c>
      <c r="Y1474" s="401" t="s">
        <v>195</v>
      </c>
      <c r="Z1474" s="388" t="s">
        <v>195</v>
      </c>
      <c r="AA1474" s="388" t="s">
        <v>195</v>
      </c>
      <c r="AB1474" s="388" t="s">
        <v>195</v>
      </c>
      <c r="AC1474" s="388" t="s">
        <v>195</v>
      </c>
      <c r="AD1474" s="388" t="s">
        <v>195</v>
      </c>
      <c r="AE1474" s="388" t="s">
        <v>195</v>
      </c>
      <c r="AF1474" s="388" t="s">
        <v>195</v>
      </c>
      <c r="AG1474" s="388" t="s">
        <v>195</v>
      </c>
      <c r="AH1474" s="388" t="s">
        <v>195</v>
      </c>
      <c r="AI1474" s="388" t="s">
        <v>195</v>
      </c>
    </row>
    <row r="1475" spans="1:35" ht="12.75" customHeight="1" x14ac:dyDescent="0.2">
      <c r="A1475" s="397" t="str">
        <f t="shared" si="22"/>
        <v>Ofsted Webpage</v>
      </c>
      <c r="B1475" s="388">
        <v>1278608</v>
      </c>
      <c r="C1475" s="388">
        <v>125450</v>
      </c>
      <c r="D1475" s="388">
        <v>10034450</v>
      </c>
      <c r="E1475" s="388" t="s">
        <v>5772</v>
      </c>
      <c r="F1475" s="388" t="s">
        <v>90</v>
      </c>
      <c r="G1475" s="388" t="s">
        <v>13</v>
      </c>
      <c r="H1475" s="388" t="s">
        <v>1865</v>
      </c>
      <c r="I1475" s="388" t="s">
        <v>1143</v>
      </c>
      <c r="J1475" s="388" t="s">
        <v>155</v>
      </c>
      <c r="K1475" s="400" t="s">
        <v>195</v>
      </c>
      <c r="L1475" s="388" t="s">
        <v>195</v>
      </c>
      <c r="M1475" s="403" t="s">
        <v>195</v>
      </c>
      <c r="N1475" s="388" t="s">
        <v>195</v>
      </c>
      <c r="O1475" s="388" t="s">
        <v>195</v>
      </c>
      <c r="P1475" s="400" t="s">
        <v>195</v>
      </c>
      <c r="Q1475" s="400" t="s">
        <v>195</v>
      </c>
      <c r="R1475" s="400" t="s">
        <v>195</v>
      </c>
      <c r="S1475" s="388" t="s">
        <v>195</v>
      </c>
      <c r="T1475" s="388" t="s">
        <v>195</v>
      </c>
      <c r="U1475" s="388" t="s">
        <v>195</v>
      </c>
      <c r="V1475" s="388" t="s">
        <v>195</v>
      </c>
      <c r="W1475" s="388" t="s">
        <v>195</v>
      </c>
      <c r="X1475" s="388" t="s">
        <v>195</v>
      </c>
      <c r="Y1475" s="401" t="s">
        <v>195</v>
      </c>
      <c r="Z1475" s="388" t="s">
        <v>195</v>
      </c>
      <c r="AA1475" s="388" t="s">
        <v>195</v>
      </c>
      <c r="AB1475" s="388" t="s">
        <v>195</v>
      </c>
      <c r="AC1475" s="388" t="s">
        <v>195</v>
      </c>
      <c r="AD1475" s="388" t="s">
        <v>195</v>
      </c>
      <c r="AE1475" s="388" t="s">
        <v>195</v>
      </c>
      <c r="AF1475" s="388" t="s">
        <v>195</v>
      </c>
      <c r="AG1475" s="388" t="s">
        <v>195</v>
      </c>
      <c r="AH1475" s="388" t="s">
        <v>195</v>
      </c>
      <c r="AI1475" s="388" t="s">
        <v>195</v>
      </c>
    </row>
    <row r="1476" spans="1:35" ht="12.75" customHeight="1" x14ac:dyDescent="0.2">
      <c r="A1476" s="397" t="str">
        <f t="shared" si="22"/>
        <v>Ofsted Webpage</v>
      </c>
      <c r="B1476" s="388">
        <v>1278609</v>
      </c>
      <c r="C1476" s="388">
        <v>121369</v>
      </c>
      <c r="D1476" s="388">
        <v>10034952</v>
      </c>
      <c r="E1476" s="388" t="s">
        <v>5773</v>
      </c>
      <c r="F1476" s="388" t="s">
        <v>90</v>
      </c>
      <c r="G1476" s="388" t="s">
        <v>13</v>
      </c>
      <c r="H1476" s="388" t="s">
        <v>173</v>
      </c>
      <c r="I1476" s="388" t="s">
        <v>161</v>
      </c>
      <c r="J1476" s="388" t="s">
        <v>161</v>
      </c>
      <c r="K1476" s="400" t="s">
        <v>195</v>
      </c>
      <c r="L1476" s="388" t="s">
        <v>195</v>
      </c>
      <c r="M1476" s="403" t="s">
        <v>195</v>
      </c>
      <c r="N1476" s="388" t="s">
        <v>195</v>
      </c>
      <c r="O1476" s="388" t="s">
        <v>195</v>
      </c>
      <c r="P1476" s="400" t="s">
        <v>195</v>
      </c>
      <c r="Q1476" s="400" t="s">
        <v>195</v>
      </c>
      <c r="R1476" s="400" t="s">
        <v>195</v>
      </c>
      <c r="S1476" s="388" t="s">
        <v>195</v>
      </c>
      <c r="T1476" s="388" t="s">
        <v>195</v>
      </c>
      <c r="U1476" s="388" t="s">
        <v>195</v>
      </c>
      <c r="V1476" s="388" t="s">
        <v>195</v>
      </c>
      <c r="W1476" s="388" t="s">
        <v>195</v>
      </c>
      <c r="X1476" s="388" t="s">
        <v>195</v>
      </c>
      <c r="Y1476" s="401" t="s">
        <v>195</v>
      </c>
      <c r="Z1476" s="388" t="s">
        <v>195</v>
      </c>
      <c r="AA1476" s="388" t="s">
        <v>195</v>
      </c>
      <c r="AB1476" s="388" t="s">
        <v>195</v>
      </c>
      <c r="AC1476" s="388" t="s">
        <v>195</v>
      </c>
      <c r="AD1476" s="388" t="s">
        <v>195</v>
      </c>
      <c r="AE1476" s="388" t="s">
        <v>195</v>
      </c>
      <c r="AF1476" s="388" t="s">
        <v>195</v>
      </c>
      <c r="AG1476" s="388" t="s">
        <v>195</v>
      </c>
      <c r="AH1476" s="388" t="s">
        <v>195</v>
      </c>
      <c r="AI1476" s="388" t="s">
        <v>195</v>
      </c>
    </row>
    <row r="1477" spans="1:35" ht="12.75" customHeight="1" x14ac:dyDescent="0.2">
      <c r="A1477" s="397" t="str">
        <f t="shared" ref="A1477:A1540" si="23">IF(B1477&lt;&gt;"",HYPERLINK(CONCATENATE("http://reports.ofsted.gov.uk/inspection-reports/find-inspection-report/provider/ELS/",B1477),"Ofsted Webpage"),"")</f>
        <v>Ofsted Webpage</v>
      </c>
      <c r="B1477" s="388">
        <v>1278610</v>
      </c>
      <c r="C1477" s="388">
        <v>129350</v>
      </c>
      <c r="D1477" s="388">
        <v>10036350</v>
      </c>
      <c r="E1477" s="388" t="s">
        <v>5774</v>
      </c>
      <c r="F1477" s="388" t="s">
        <v>90</v>
      </c>
      <c r="G1477" s="388" t="s">
        <v>13</v>
      </c>
      <c r="H1477" s="388" t="s">
        <v>395</v>
      </c>
      <c r="I1477" s="388" t="s">
        <v>131</v>
      </c>
      <c r="J1477" s="388" t="s">
        <v>131</v>
      </c>
      <c r="K1477" s="400" t="s">
        <v>195</v>
      </c>
      <c r="L1477" s="388" t="s">
        <v>195</v>
      </c>
      <c r="M1477" s="403" t="s">
        <v>195</v>
      </c>
      <c r="N1477" s="388" t="s">
        <v>195</v>
      </c>
      <c r="O1477" s="388" t="s">
        <v>195</v>
      </c>
      <c r="P1477" s="400" t="s">
        <v>195</v>
      </c>
      <c r="Q1477" s="400" t="s">
        <v>195</v>
      </c>
      <c r="R1477" s="400" t="s">
        <v>195</v>
      </c>
      <c r="S1477" s="388" t="s">
        <v>195</v>
      </c>
      <c r="T1477" s="388" t="s">
        <v>195</v>
      </c>
      <c r="U1477" s="388" t="s">
        <v>195</v>
      </c>
      <c r="V1477" s="388" t="s">
        <v>195</v>
      </c>
      <c r="W1477" s="388" t="s">
        <v>195</v>
      </c>
      <c r="X1477" s="388" t="s">
        <v>195</v>
      </c>
      <c r="Y1477" s="401" t="s">
        <v>195</v>
      </c>
      <c r="Z1477" s="388" t="s">
        <v>195</v>
      </c>
      <c r="AA1477" s="388" t="s">
        <v>195</v>
      </c>
      <c r="AB1477" s="388" t="s">
        <v>195</v>
      </c>
      <c r="AC1477" s="388" t="s">
        <v>195</v>
      </c>
      <c r="AD1477" s="388" t="s">
        <v>195</v>
      </c>
      <c r="AE1477" s="388" t="s">
        <v>195</v>
      </c>
      <c r="AF1477" s="388" t="s">
        <v>195</v>
      </c>
      <c r="AG1477" s="388" t="s">
        <v>195</v>
      </c>
      <c r="AH1477" s="388" t="s">
        <v>195</v>
      </c>
      <c r="AI1477" s="388" t="s">
        <v>195</v>
      </c>
    </row>
    <row r="1478" spans="1:35" ht="12.75" customHeight="1" x14ac:dyDescent="0.2">
      <c r="A1478" s="397" t="str">
        <f t="shared" si="23"/>
        <v>Ofsted Webpage</v>
      </c>
      <c r="B1478" s="388">
        <v>1278611</v>
      </c>
      <c r="C1478" s="388">
        <v>122786</v>
      </c>
      <c r="D1478" s="388">
        <v>10036548</v>
      </c>
      <c r="E1478" s="388" t="s">
        <v>5775</v>
      </c>
      <c r="F1478" s="388" t="s">
        <v>90</v>
      </c>
      <c r="G1478" s="388" t="s">
        <v>13</v>
      </c>
      <c r="H1478" s="388" t="s">
        <v>1316</v>
      </c>
      <c r="I1478" s="388" t="s">
        <v>131</v>
      </c>
      <c r="J1478" s="388" t="s">
        <v>131</v>
      </c>
      <c r="K1478" s="400" t="s">
        <v>195</v>
      </c>
      <c r="L1478" s="388" t="s">
        <v>195</v>
      </c>
      <c r="M1478" s="403" t="s">
        <v>195</v>
      </c>
      <c r="N1478" s="388" t="s">
        <v>195</v>
      </c>
      <c r="O1478" s="388" t="s">
        <v>195</v>
      </c>
      <c r="P1478" s="400" t="s">
        <v>195</v>
      </c>
      <c r="Q1478" s="400" t="s">
        <v>195</v>
      </c>
      <c r="R1478" s="400" t="s">
        <v>195</v>
      </c>
      <c r="S1478" s="388" t="s">
        <v>195</v>
      </c>
      <c r="T1478" s="388" t="s">
        <v>195</v>
      </c>
      <c r="U1478" s="388" t="s">
        <v>195</v>
      </c>
      <c r="V1478" s="388" t="s">
        <v>195</v>
      </c>
      <c r="W1478" s="388" t="s">
        <v>195</v>
      </c>
      <c r="X1478" s="388" t="s">
        <v>195</v>
      </c>
      <c r="Y1478" s="401" t="s">
        <v>195</v>
      </c>
      <c r="Z1478" s="388" t="s">
        <v>195</v>
      </c>
      <c r="AA1478" s="388" t="s">
        <v>195</v>
      </c>
      <c r="AB1478" s="388" t="s">
        <v>195</v>
      </c>
      <c r="AC1478" s="388" t="s">
        <v>195</v>
      </c>
      <c r="AD1478" s="388" t="s">
        <v>195</v>
      </c>
      <c r="AE1478" s="388" t="s">
        <v>195</v>
      </c>
      <c r="AF1478" s="388" t="s">
        <v>195</v>
      </c>
      <c r="AG1478" s="388" t="s">
        <v>195</v>
      </c>
      <c r="AH1478" s="388" t="s">
        <v>195</v>
      </c>
      <c r="AI1478" s="388" t="s">
        <v>195</v>
      </c>
    </row>
    <row r="1479" spans="1:35" ht="12.75" customHeight="1" x14ac:dyDescent="0.2">
      <c r="A1479" s="397" t="str">
        <f t="shared" si="23"/>
        <v>Ofsted Webpage</v>
      </c>
      <c r="B1479" s="388">
        <v>1278612</v>
      </c>
      <c r="C1479" s="388">
        <v>124102</v>
      </c>
      <c r="D1479" s="388">
        <v>10037935</v>
      </c>
      <c r="E1479" s="388" t="s">
        <v>5776</v>
      </c>
      <c r="F1479" s="388" t="s">
        <v>170</v>
      </c>
      <c r="G1479" s="388" t="s">
        <v>13</v>
      </c>
      <c r="H1479" s="388" t="s">
        <v>173</v>
      </c>
      <c r="I1479" s="388" t="s">
        <v>161</v>
      </c>
      <c r="J1479" s="388" t="s">
        <v>161</v>
      </c>
      <c r="K1479" s="400" t="s">
        <v>195</v>
      </c>
      <c r="L1479" s="388" t="s">
        <v>195</v>
      </c>
      <c r="M1479" s="403" t="s">
        <v>195</v>
      </c>
      <c r="N1479" s="388" t="s">
        <v>195</v>
      </c>
      <c r="O1479" s="388" t="s">
        <v>195</v>
      </c>
      <c r="P1479" s="400" t="s">
        <v>195</v>
      </c>
      <c r="Q1479" s="400" t="s">
        <v>195</v>
      </c>
      <c r="R1479" s="400" t="s">
        <v>195</v>
      </c>
      <c r="S1479" s="388" t="s">
        <v>195</v>
      </c>
      <c r="T1479" s="388" t="s">
        <v>195</v>
      </c>
      <c r="U1479" s="388" t="s">
        <v>195</v>
      </c>
      <c r="V1479" s="388" t="s">
        <v>195</v>
      </c>
      <c r="W1479" s="388" t="s">
        <v>195</v>
      </c>
      <c r="X1479" s="388" t="s">
        <v>195</v>
      </c>
      <c r="Y1479" s="401" t="s">
        <v>195</v>
      </c>
      <c r="Z1479" s="388" t="s">
        <v>195</v>
      </c>
      <c r="AA1479" s="388" t="s">
        <v>195</v>
      </c>
      <c r="AB1479" s="388" t="s">
        <v>195</v>
      </c>
      <c r="AC1479" s="388" t="s">
        <v>195</v>
      </c>
      <c r="AD1479" s="388" t="s">
        <v>195</v>
      </c>
      <c r="AE1479" s="388" t="s">
        <v>195</v>
      </c>
      <c r="AF1479" s="388" t="s">
        <v>195</v>
      </c>
      <c r="AG1479" s="388" t="s">
        <v>195</v>
      </c>
      <c r="AH1479" s="388" t="s">
        <v>195</v>
      </c>
      <c r="AI1479" s="388" t="s">
        <v>195</v>
      </c>
    </row>
    <row r="1480" spans="1:35" ht="12.75" customHeight="1" x14ac:dyDescent="0.2">
      <c r="A1480" s="397" t="str">
        <f t="shared" si="23"/>
        <v>Ofsted Webpage</v>
      </c>
      <c r="B1480" s="388">
        <v>1278613</v>
      </c>
      <c r="C1480" s="388">
        <v>133867</v>
      </c>
      <c r="D1480" s="388">
        <v>10038228</v>
      </c>
      <c r="E1480" s="388" t="s">
        <v>5777</v>
      </c>
      <c r="F1480" s="388" t="s">
        <v>90</v>
      </c>
      <c r="G1480" s="388" t="s">
        <v>13</v>
      </c>
      <c r="H1480" s="388" t="s">
        <v>114</v>
      </c>
      <c r="I1480" s="388" t="s">
        <v>115</v>
      </c>
      <c r="J1480" s="388" t="s">
        <v>115</v>
      </c>
      <c r="K1480" s="400" t="s">
        <v>195</v>
      </c>
      <c r="L1480" s="388" t="s">
        <v>195</v>
      </c>
      <c r="M1480" s="403" t="s">
        <v>195</v>
      </c>
      <c r="N1480" s="388" t="s">
        <v>195</v>
      </c>
      <c r="O1480" s="388" t="s">
        <v>195</v>
      </c>
      <c r="P1480" s="400" t="s">
        <v>195</v>
      </c>
      <c r="Q1480" s="400" t="s">
        <v>195</v>
      </c>
      <c r="R1480" s="400" t="s">
        <v>195</v>
      </c>
      <c r="S1480" s="388" t="s">
        <v>195</v>
      </c>
      <c r="T1480" s="388" t="s">
        <v>195</v>
      </c>
      <c r="U1480" s="388" t="s">
        <v>195</v>
      </c>
      <c r="V1480" s="388" t="s">
        <v>195</v>
      </c>
      <c r="W1480" s="388" t="s">
        <v>195</v>
      </c>
      <c r="X1480" s="388" t="s">
        <v>195</v>
      </c>
      <c r="Y1480" s="401" t="s">
        <v>195</v>
      </c>
      <c r="Z1480" s="388" t="s">
        <v>195</v>
      </c>
      <c r="AA1480" s="388" t="s">
        <v>195</v>
      </c>
      <c r="AB1480" s="388" t="s">
        <v>195</v>
      </c>
      <c r="AC1480" s="388" t="s">
        <v>195</v>
      </c>
      <c r="AD1480" s="388" t="s">
        <v>195</v>
      </c>
      <c r="AE1480" s="388" t="s">
        <v>195</v>
      </c>
      <c r="AF1480" s="388" t="s">
        <v>195</v>
      </c>
      <c r="AG1480" s="388" t="s">
        <v>195</v>
      </c>
      <c r="AH1480" s="388" t="s">
        <v>195</v>
      </c>
      <c r="AI1480" s="388" t="s">
        <v>195</v>
      </c>
    </row>
    <row r="1481" spans="1:35" ht="12.75" customHeight="1" x14ac:dyDescent="0.2">
      <c r="A1481" s="397" t="str">
        <f t="shared" si="23"/>
        <v>Ofsted Webpage</v>
      </c>
      <c r="B1481" s="388">
        <v>1278614</v>
      </c>
      <c r="C1481" s="388">
        <v>128137</v>
      </c>
      <c r="D1481" s="388">
        <v>10038922</v>
      </c>
      <c r="E1481" s="388" t="s">
        <v>5778</v>
      </c>
      <c r="F1481" s="388" t="s">
        <v>90</v>
      </c>
      <c r="G1481" s="388" t="s">
        <v>13</v>
      </c>
      <c r="H1481" s="388" t="s">
        <v>440</v>
      </c>
      <c r="I1481" s="388" t="s">
        <v>92</v>
      </c>
      <c r="J1481" s="388" t="s">
        <v>93</v>
      </c>
      <c r="K1481" s="400" t="s">
        <v>195</v>
      </c>
      <c r="L1481" s="388" t="s">
        <v>195</v>
      </c>
      <c r="M1481" s="403" t="s">
        <v>195</v>
      </c>
      <c r="N1481" s="388" t="s">
        <v>195</v>
      </c>
      <c r="O1481" s="388" t="s">
        <v>195</v>
      </c>
      <c r="P1481" s="400" t="s">
        <v>195</v>
      </c>
      <c r="Q1481" s="400" t="s">
        <v>195</v>
      </c>
      <c r="R1481" s="400" t="s">
        <v>195</v>
      </c>
      <c r="S1481" s="388" t="s">
        <v>195</v>
      </c>
      <c r="T1481" s="388" t="s">
        <v>195</v>
      </c>
      <c r="U1481" s="388" t="s">
        <v>195</v>
      </c>
      <c r="V1481" s="388" t="s">
        <v>195</v>
      </c>
      <c r="W1481" s="388" t="s">
        <v>195</v>
      </c>
      <c r="X1481" s="388" t="s">
        <v>195</v>
      </c>
      <c r="Y1481" s="401" t="s">
        <v>195</v>
      </c>
      <c r="Z1481" s="388" t="s">
        <v>195</v>
      </c>
      <c r="AA1481" s="388" t="s">
        <v>195</v>
      </c>
      <c r="AB1481" s="388" t="s">
        <v>195</v>
      </c>
      <c r="AC1481" s="388" t="s">
        <v>195</v>
      </c>
      <c r="AD1481" s="388" t="s">
        <v>195</v>
      </c>
      <c r="AE1481" s="388" t="s">
        <v>195</v>
      </c>
      <c r="AF1481" s="388" t="s">
        <v>195</v>
      </c>
      <c r="AG1481" s="388" t="s">
        <v>195</v>
      </c>
      <c r="AH1481" s="388" t="s">
        <v>195</v>
      </c>
      <c r="AI1481" s="388" t="s">
        <v>195</v>
      </c>
    </row>
    <row r="1482" spans="1:35" ht="12.75" customHeight="1" x14ac:dyDescent="0.2">
      <c r="A1482" s="397" t="str">
        <f t="shared" si="23"/>
        <v>Ofsted Webpage</v>
      </c>
      <c r="B1482" s="388">
        <v>1278615</v>
      </c>
      <c r="C1482" s="388">
        <v>128982</v>
      </c>
      <c r="D1482" s="388">
        <v>10038982</v>
      </c>
      <c r="E1482" s="388" t="s">
        <v>4506</v>
      </c>
      <c r="F1482" s="388" t="s">
        <v>90</v>
      </c>
      <c r="G1482" s="388" t="s">
        <v>13</v>
      </c>
      <c r="H1482" s="388" t="s">
        <v>141</v>
      </c>
      <c r="I1482" s="388" t="s">
        <v>115</v>
      </c>
      <c r="J1482" s="388" t="s">
        <v>115</v>
      </c>
      <c r="K1482" s="400" t="s">
        <v>195</v>
      </c>
      <c r="L1482" s="388" t="s">
        <v>195</v>
      </c>
      <c r="M1482" s="403" t="s">
        <v>195</v>
      </c>
      <c r="N1482" s="388" t="s">
        <v>195</v>
      </c>
      <c r="O1482" s="388" t="s">
        <v>195</v>
      </c>
      <c r="P1482" s="400" t="s">
        <v>195</v>
      </c>
      <c r="Q1482" s="400" t="s">
        <v>195</v>
      </c>
      <c r="R1482" s="400" t="s">
        <v>195</v>
      </c>
      <c r="S1482" s="388" t="s">
        <v>195</v>
      </c>
      <c r="T1482" s="388" t="s">
        <v>195</v>
      </c>
      <c r="U1482" s="388" t="s">
        <v>195</v>
      </c>
      <c r="V1482" s="388" t="s">
        <v>195</v>
      </c>
      <c r="W1482" s="388" t="s">
        <v>195</v>
      </c>
      <c r="X1482" s="388" t="s">
        <v>195</v>
      </c>
      <c r="Y1482" s="401" t="s">
        <v>195</v>
      </c>
      <c r="Z1482" s="388" t="s">
        <v>195</v>
      </c>
      <c r="AA1482" s="388" t="s">
        <v>195</v>
      </c>
      <c r="AB1482" s="388" t="s">
        <v>195</v>
      </c>
      <c r="AC1482" s="388" t="s">
        <v>195</v>
      </c>
      <c r="AD1482" s="388" t="s">
        <v>195</v>
      </c>
      <c r="AE1482" s="388" t="s">
        <v>195</v>
      </c>
      <c r="AF1482" s="388" t="s">
        <v>195</v>
      </c>
      <c r="AG1482" s="388" t="s">
        <v>195</v>
      </c>
      <c r="AH1482" s="388" t="s">
        <v>195</v>
      </c>
      <c r="AI1482" s="388" t="s">
        <v>195</v>
      </c>
    </row>
    <row r="1483" spans="1:35" ht="12.75" customHeight="1" x14ac:dyDescent="0.2">
      <c r="A1483" s="397" t="str">
        <f t="shared" si="23"/>
        <v>Ofsted Webpage</v>
      </c>
      <c r="B1483" s="388">
        <v>1278616</v>
      </c>
      <c r="C1483" s="388">
        <v>111515</v>
      </c>
      <c r="D1483" s="388">
        <v>10039242</v>
      </c>
      <c r="E1483" s="388" t="s">
        <v>5779</v>
      </c>
      <c r="F1483" s="388" t="s">
        <v>90</v>
      </c>
      <c r="G1483" s="388" t="s">
        <v>13</v>
      </c>
      <c r="H1483" s="388" t="s">
        <v>1026</v>
      </c>
      <c r="I1483" s="388" t="s">
        <v>131</v>
      </c>
      <c r="J1483" s="388" t="s">
        <v>131</v>
      </c>
      <c r="K1483" s="400" t="s">
        <v>195</v>
      </c>
      <c r="L1483" s="388" t="s">
        <v>195</v>
      </c>
      <c r="M1483" s="403" t="s">
        <v>195</v>
      </c>
      <c r="N1483" s="388" t="s">
        <v>195</v>
      </c>
      <c r="O1483" s="388" t="s">
        <v>195</v>
      </c>
      <c r="P1483" s="400" t="s">
        <v>195</v>
      </c>
      <c r="Q1483" s="400" t="s">
        <v>195</v>
      </c>
      <c r="R1483" s="400" t="s">
        <v>195</v>
      </c>
      <c r="S1483" s="388" t="s">
        <v>195</v>
      </c>
      <c r="T1483" s="388" t="s">
        <v>195</v>
      </c>
      <c r="U1483" s="388" t="s">
        <v>195</v>
      </c>
      <c r="V1483" s="388" t="s">
        <v>195</v>
      </c>
      <c r="W1483" s="388" t="s">
        <v>195</v>
      </c>
      <c r="X1483" s="388" t="s">
        <v>195</v>
      </c>
      <c r="Y1483" s="401" t="s">
        <v>195</v>
      </c>
      <c r="Z1483" s="388" t="s">
        <v>195</v>
      </c>
      <c r="AA1483" s="388" t="s">
        <v>195</v>
      </c>
      <c r="AB1483" s="388" t="s">
        <v>195</v>
      </c>
      <c r="AC1483" s="388" t="s">
        <v>195</v>
      </c>
      <c r="AD1483" s="388" t="s">
        <v>195</v>
      </c>
      <c r="AE1483" s="388" t="s">
        <v>195</v>
      </c>
      <c r="AF1483" s="388" t="s">
        <v>195</v>
      </c>
      <c r="AG1483" s="388" t="s">
        <v>195</v>
      </c>
      <c r="AH1483" s="388" t="s">
        <v>195</v>
      </c>
      <c r="AI1483" s="388" t="s">
        <v>195</v>
      </c>
    </row>
    <row r="1484" spans="1:35" ht="12.75" customHeight="1" x14ac:dyDescent="0.2">
      <c r="A1484" s="397" t="str">
        <f t="shared" si="23"/>
        <v>Ofsted Webpage</v>
      </c>
      <c r="B1484" s="388">
        <v>1278617</v>
      </c>
      <c r="C1484" s="388">
        <v>138863</v>
      </c>
      <c r="D1484" s="388">
        <v>10039821</v>
      </c>
      <c r="E1484" s="388" t="s">
        <v>5780</v>
      </c>
      <c r="F1484" s="388" t="s">
        <v>90</v>
      </c>
      <c r="G1484" s="388" t="s">
        <v>13</v>
      </c>
      <c r="H1484" s="388" t="s">
        <v>114</v>
      </c>
      <c r="I1484" s="388" t="s">
        <v>115</v>
      </c>
      <c r="J1484" s="388" t="s">
        <v>115</v>
      </c>
      <c r="K1484" s="400" t="s">
        <v>195</v>
      </c>
      <c r="L1484" s="388" t="s">
        <v>195</v>
      </c>
      <c r="M1484" s="403" t="s">
        <v>195</v>
      </c>
      <c r="N1484" s="388" t="s">
        <v>195</v>
      </c>
      <c r="O1484" s="388" t="s">
        <v>195</v>
      </c>
      <c r="P1484" s="400" t="s">
        <v>195</v>
      </c>
      <c r="Q1484" s="400" t="s">
        <v>195</v>
      </c>
      <c r="R1484" s="400" t="s">
        <v>195</v>
      </c>
      <c r="S1484" s="388" t="s">
        <v>195</v>
      </c>
      <c r="T1484" s="388" t="s">
        <v>195</v>
      </c>
      <c r="U1484" s="388" t="s">
        <v>195</v>
      </c>
      <c r="V1484" s="388" t="s">
        <v>195</v>
      </c>
      <c r="W1484" s="388" t="s">
        <v>195</v>
      </c>
      <c r="X1484" s="388" t="s">
        <v>195</v>
      </c>
      <c r="Y1484" s="401" t="s">
        <v>195</v>
      </c>
      <c r="Z1484" s="388" t="s">
        <v>195</v>
      </c>
      <c r="AA1484" s="388" t="s">
        <v>195</v>
      </c>
      <c r="AB1484" s="388" t="s">
        <v>195</v>
      </c>
      <c r="AC1484" s="388" t="s">
        <v>195</v>
      </c>
      <c r="AD1484" s="388" t="s">
        <v>195</v>
      </c>
      <c r="AE1484" s="388" t="s">
        <v>195</v>
      </c>
      <c r="AF1484" s="388" t="s">
        <v>195</v>
      </c>
      <c r="AG1484" s="388" t="s">
        <v>195</v>
      </c>
      <c r="AH1484" s="388" t="s">
        <v>195</v>
      </c>
      <c r="AI1484" s="388" t="s">
        <v>195</v>
      </c>
    </row>
    <row r="1485" spans="1:35" ht="12.75" customHeight="1" x14ac:dyDescent="0.2">
      <c r="A1485" s="397" t="str">
        <f t="shared" si="23"/>
        <v>Ofsted Webpage</v>
      </c>
      <c r="B1485" s="388">
        <v>1278618</v>
      </c>
      <c r="C1485" s="388">
        <v>139107</v>
      </c>
      <c r="D1485" s="388">
        <v>10039956</v>
      </c>
      <c r="E1485" s="388" t="s">
        <v>5781</v>
      </c>
      <c r="F1485" s="388" t="s">
        <v>90</v>
      </c>
      <c r="G1485" s="388" t="s">
        <v>13</v>
      </c>
      <c r="H1485" s="388" t="s">
        <v>374</v>
      </c>
      <c r="I1485" s="388" t="s">
        <v>177</v>
      </c>
      <c r="J1485" s="388" t="s">
        <v>177</v>
      </c>
      <c r="K1485" s="400" t="s">
        <v>195</v>
      </c>
      <c r="L1485" s="388" t="s">
        <v>195</v>
      </c>
      <c r="M1485" s="403" t="s">
        <v>195</v>
      </c>
      <c r="N1485" s="388" t="s">
        <v>195</v>
      </c>
      <c r="O1485" s="388" t="s">
        <v>195</v>
      </c>
      <c r="P1485" s="400" t="s">
        <v>195</v>
      </c>
      <c r="Q1485" s="400" t="s">
        <v>195</v>
      </c>
      <c r="R1485" s="400" t="s">
        <v>195</v>
      </c>
      <c r="S1485" s="388" t="s">
        <v>195</v>
      </c>
      <c r="T1485" s="388" t="s">
        <v>195</v>
      </c>
      <c r="U1485" s="388" t="s">
        <v>195</v>
      </c>
      <c r="V1485" s="388" t="s">
        <v>195</v>
      </c>
      <c r="W1485" s="388" t="s">
        <v>195</v>
      </c>
      <c r="X1485" s="388" t="s">
        <v>195</v>
      </c>
      <c r="Y1485" s="401" t="s">
        <v>195</v>
      </c>
      <c r="Z1485" s="388" t="s">
        <v>195</v>
      </c>
      <c r="AA1485" s="388" t="s">
        <v>195</v>
      </c>
      <c r="AB1485" s="388" t="s">
        <v>195</v>
      </c>
      <c r="AC1485" s="388" t="s">
        <v>195</v>
      </c>
      <c r="AD1485" s="388" t="s">
        <v>195</v>
      </c>
      <c r="AE1485" s="388" t="s">
        <v>195</v>
      </c>
      <c r="AF1485" s="388" t="s">
        <v>195</v>
      </c>
      <c r="AG1485" s="388" t="s">
        <v>195</v>
      </c>
      <c r="AH1485" s="388" t="s">
        <v>195</v>
      </c>
      <c r="AI1485" s="388" t="s">
        <v>195</v>
      </c>
    </row>
    <row r="1486" spans="1:35" ht="12.75" customHeight="1" x14ac:dyDescent="0.2">
      <c r="A1486" s="397" t="str">
        <f t="shared" si="23"/>
        <v>Ofsted Webpage</v>
      </c>
      <c r="B1486" s="388">
        <v>1278619</v>
      </c>
      <c r="C1486" s="388">
        <v>139068</v>
      </c>
      <c r="D1486" s="388">
        <v>10040684</v>
      </c>
      <c r="E1486" s="388" t="s">
        <v>5782</v>
      </c>
      <c r="F1486" s="388" t="s">
        <v>90</v>
      </c>
      <c r="G1486" s="388" t="s">
        <v>13</v>
      </c>
      <c r="H1486" s="388" t="s">
        <v>126</v>
      </c>
      <c r="I1486" s="388" t="s">
        <v>102</v>
      </c>
      <c r="J1486" s="388" t="s">
        <v>102</v>
      </c>
      <c r="K1486" s="400" t="s">
        <v>195</v>
      </c>
      <c r="L1486" s="388" t="s">
        <v>195</v>
      </c>
      <c r="M1486" s="403" t="s">
        <v>195</v>
      </c>
      <c r="N1486" s="388" t="s">
        <v>195</v>
      </c>
      <c r="O1486" s="388" t="s">
        <v>195</v>
      </c>
      <c r="P1486" s="400" t="s">
        <v>195</v>
      </c>
      <c r="Q1486" s="400" t="s">
        <v>195</v>
      </c>
      <c r="R1486" s="400" t="s">
        <v>195</v>
      </c>
      <c r="S1486" s="388" t="s">
        <v>195</v>
      </c>
      <c r="T1486" s="388" t="s">
        <v>195</v>
      </c>
      <c r="U1486" s="388" t="s">
        <v>195</v>
      </c>
      <c r="V1486" s="388" t="s">
        <v>195</v>
      </c>
      <c r="W1486" s="388" t="s">
        <v>195</v>
      </c>
      <c r="X1486" s="388" t="s">
        <v>195</v>
      </c>
      <c r="Y1486" s="401" t="s">
        <v>195</v>
      </c>
      <c r="Z1486" s="388" t="s">
        <v>195</v>
      </c>
      <c r="AA1486" s="388" t="s">
        <v>195</v>
      </c>
      <c r="AB1486" s="388" t="s">
        <v>195</v>
      </c>
      <c r="AC1486" s="388" t="s">
        <v>195</v>
      </c>
      <c r="AD1486" s="388" t="s">
        <v>195</v>
      </c>
      <c r="AE1486" s="388" t="s">
        <v>195</v>
      </c>
      <c r="AF1486" s="388" t="s">
        <v>195</v>
      </c>
      <c r="AG1486" s="388" t="s">
        <v>195</v>
      </c>
      <c r="AH1486" s="388" t="s">
        <v>195</v>
      </c>
      <c r="AI1486" s="388" t="s">
        <v>195</v>
      </c>
    </row>
    <row r="1487" spans="1:35" ht="12.75" customHeight="1" x14ac:dyDescent="0.2">
      <c r="A1487" s="397" t="str">
        <f t="shared" si="23"/>
        <v>Ofsted Webpage</v>
      </c>
      <c r="B1487" s="388">
        <v>1278620</v>
      </c>
      <c r="C1487" s="388">
        <v>133855</v>
      </c>
      <c r="D1487" s="388">
        <v>10040718</v>
      </c>
      <c r="E1487" s="388" t="s">
        <v>5783</v>
      </c>
      <c r="F1487" s="388" t="s">
        <v>90</v>
      </c>
      <c r="G1487" s="388" t="s">
        <v>13</v>
      </c>
      <c r="H1487" s="388" t="s">
        <v>232</v>
      </c>
      <c r="I1487" s="388" t="s">
        <v>177</v>
      </c>
      <c r="J1487" s="388" t="s">
        <v>177</v>
      </c>
      <c r="K1487" s="400" t="s">
        <v>195</v>
      </c>
      <c r="L1487" s="388" t="s">
        <v>195</v>
      </c>
      <c r="M1487" s="403" t="s">
        <v>195</v>
      </c>
      <c r="N1487" s="388" t="s">
        <v>195</v>
      </c>
      <c r="O1487" s="388" t="s">
        <v>195</v>
      </c>
      <c r="P1487" s="400" t="s">
        <v>195</v>
      </c>
      <c r="Q1487" s="400" t="s">
        <v>195</v>
      </c>
      <c r="R1487" s="400" t="s">
        <v>195</v>
      </c>
      <c r="S1487" s="388" t="s">
        <v>195</v>
      </c>
      <c r="T1487" s="388" t="s">
        <v>195</v>
      </c>
      <c r="U1487" s="388" t="s">
        <v>195</v>
      </c>
      <c r="V1487" s="388" t="s">
        <v>195</v>
      </c>
      <c r="W1487" s="388" t="s">
        <v>195</v>
      </c>
      <c r="X1487" s="388" t="s">
        <v>195</v>
      </c>
      <c r="Y1487" s="401" t="s">
        <v>195</v>
      </c>
      <c r="Z1487" s="388" t="s">
        <v>195</v>
      </c>
      <c r="AA1487" s="388" t="s">
        <v>195</v>
      </c>
      <c r="AB1487" s="388" t="s">
        <v>195</v>
      </c>
      <c r="AC1487" s="388" t="s">
        <v>195</v>
      </c>
      <c r="AD1487" s="388" t="s">
        <v>195</v>
      </c>
      <c r="AE1487" s="388" t="s">
        <v>195</v>
      </c>
      <c r="AF1487" s="388" t="s">
        <v>195</v>
      </c>
      <c r="AG1487" s="388" t="s">
        <v>195</v>
      </c>
      <c r="AH1487" s="388" t="s">
        <v>195</v>
      </c>
      <c r="AI1487" s="388" t="s">
        <v>195</v>
      </c>
    </row>
    <row r="1488" spans="1:35" ht="12.75" customHeight="1" x14ac:dyDescent="0.2">
      <c r="A1488" s="397" t="str">
        <f t="shared" si="23"/>
        <v>Ofsted Webpage</v>
      </c>
      <c r="B1488" s="388">
        <v>1278621</v>
      </c>
      <c r="C1488" s="388">
        <v>131483</v>
      </c>
      <c r="D1488" s="388">
        <v>10041031</v>
      </c>
      <c r="E1488" s="388" t="s">
        <v>5784</v>
      </c>
      <c r="F1488" s="388" t="s">
        <v>90</v>
      </c>
      <c r="G1488" s="388" t="s">
        <v>13</v>
      </c>
      <c r="H1488" s="388" t="s">
        <v>457</v>
      </c>
      <c r="I1488" s="388" t="s">
        <v>115</v>
      </c>
      <c r="J1488" s="388" t="s">
        <v>115</v>
      </c>
      <c r="K1488" s="400" t="s">
        <v>195</v>
      </c>
      <c r="L1488" s="388" t="s">
        <v>195</v>
      </c>
      <c r="M1488" s="403" t="s">
        <v>195</v>
      </c>
      <c r="N1488" s="388" t="s">
        <v>195</v>
      </c>
      <c r="O1488" s="388" t="s">
        <v>195</v>
      </c>
      <c r="P1488" s="400" t="s">
        <v>195</v>
      </c>
      <c r="Q1488" s="400" t="s">
        <v>195</v>
      </c>
      <c r="R1488" s="400" t="s">
        <v>195</v>
      </c>
      <c r="S1488" s="388" t="s">
        <v>195</v>
      </c>
      <c r="T1488" s="388" t="s">
        <v>195</v>
      </c>
      <c r="U1488" s="388" t="s">
        <v>195</v>
      </c>
      <c r="V1488" s="388" t="s">
        <v>195</v>
      </c>
      <c r="W1488" s="388" t="s">
        <v>195</v>
      </c>
      <c r="X1488" s="388" t="s">
        <v>195</v>
      </c>
      <c r="Y1488" s="401" t="s">
        <v>195</v>
      </c>
      <c r="Z1488" s="388" t="s">
        <v>195</v>
      </c>
      <c r="AA1488" s="388" t="s">
        <v>195</v>
      </c>
      <c r="AB1488" s="388" t="s">
        <v>195</v>
      </c>
      <c r="AC1488" s="388" t="s">
        <v>195</v>
      </c>
      <c r="AD1488" s="388" t="s">
        <v>195</v>
      </c>
      <c r="AE1488" s="388" t="s">
        <v>195</v>
      </c>
      <c r="AF1488" s="388" t="s">
        <v>195</v>
      </c>
      <c r="AG1488" s="388" t="s">
        <v>195</v>
      </c>
      <c r="AH1488" s="388" t="s">
        <v>195</v>
      </c>
      <c r="AI1488" s="388" t="s">
        <v>195</v>
      </c>
    </row>
    <row r="1489" spans="1:35" ht="12.75" customHeight="1" x14ac:dyDescent="0.2">
      <c r="A1489" s="397" t="str">
        <f t="shared" si="23"/>
        <v>Ofsted Webpage</v>
      </c>
      <c r="B1489" s="388">
        <v>1278622</v>
      </c>
      <c r="C1489" s="388">
        <v>132714</v>
      </c>
      <c r="D1489" s="388">
        <v>10041073</v>
      </c>
      <c r="E1489" s="388" t="s">
        <v>5785</v>
      </c>
      <c r="F1489" s="388" t="s">
        <v>170</v>
      </c>
      <c r="G1489" s="388" t="s">
        <v>13</v>
      </c>
      <c r="H1489" s="388" t="s">
        <v>173</v>
      </c>
      <c r="I1489" s="388" t="s">
        <v>161</v>
      </c>
      <c r="J1489" s="388" t="s">
        <v>161</v>
      </c>
      <c r="K1489" s="400" t="s">
        <v>195</v>
      </c>
      <c r="L1489" s="388" t="s">
        <v>195</v>
      </c>
      <c r="M1489" s="403" t="s">
        <v>195</v>
      </c>
      <c r="N1489" s="388" t="s">
        <v>195</v>
      </c>
      <c r="O1489" s="388" t="s">
        <v>195</v>
      </c>
      <c r="P1489" s="400" t="s">
        <v>195</v>
      </c>
      <c r="Q1489" s="400" t="s">
        <v>195</v>
      </c>
      <c r="R1489" s="400" t="s">
        <v>195</v>
      </c>
      <c r="S1489" s="388" t="s">
        <v>195</v>
      </c>
      <c r="T1489" s="388" t="s">
        <v>195</v>
      </c>
      <c r="U1489" s="388" t="s">
        <v>195</v>
      </c>
      <c r="V1489" s="388" t="s">
        <v>195</v>
      </c>
      <c r="W1489" s="388" t="s">
        <v>195</v>
      </c>
      <c r="X1489" s="388" t="s">
        <v>195</v>
      </c>
      <c r="Y1489" s="401" t="s">
        <v>195</v>
      </c>
      <c r="Z1489" s="388" t="s">
        <v>195</v>
      </c>
      <c r="AA1489" s="388" t="s">
        <v>195</v>
      </c>
      <c r="AB1489" s="388" t="s">
        <v>195</v>
      </c>
      <c r="AC1489" s="388" t="s">
        <v>195</v>
      </c>
      <c r="AD1489" s="388" t="s">
        <v>195</v>
      </c>
      <c r="AE1489" s="388" t="s">
        <v>195</v>
      </c>
      <c r="AF1489" s="388" t="s">
        <v>195</v>
      </c>
      <c r="AG1489" s="388" t="s">
        <v>195</v>
      </c>
      <c r="AH1489" s="388" t="s">
        <v>195</v>
      </c>
      <c r="AI1489" s="388" t="s">
        <v>195</v>
      </c>
    </row>
    <row r="1490" spans="1:35" ht="12.75" customHeight="1" x14ac:dyDescent="0.2">
      <c r="A1490" s="397" t="str">
        <f t="shared" si="23"/>
        <v>Ofsted Webpage</v>
      </c>
      <c r="B1490" s="388">
        <v>1278623</v>
      </c>
      <c r="C1490" s="388">
        <v>132136</v>
      </c>
      <c r="D1490" s="388">
        <v>10041236</v>
      </c>
      <c r="E1490" s="388" t="s">
        <v>5786</v>
      </c>
      <c r="F1490" s="388" t="s">
        <v>90</v>
      </c>
      <c r="G1490" s="388" t="s">
        <v>13</v>
      </c>
      <c r="H1490" s="388" t="s">
        <v>108</v>
      </c>
      <c r="I1490" s="388" t="s">
        <v>102</v>
      </c>
      <c r="J1490" s="388" t="s">
        <v>102</v>
      </c>
      <c r="K1490" s="400" t="s">
        <v>195</v>
      </c>
      <c r="L1490" s="388" t="s">
        <v>195</v>
      </c>
      <c r="M1490" s="403" t="s">
        <v>195</v>
      </c>
      <c r="N1490" s="388" t="s">
        <v>195</v>
      </c>
      <c r="O1490" s="388" t="s">
        <v>195</v>
      </c>
      <c r="P1490" s="400" t="s">
        <v>195</v>
      </c>
      <c r="Q1490" s="400" t="s">
        <v>195</v>
      </c>
      <c r="R1490" s="400" t="s">
        <v>195</v>
      </c>
      <c r="S1490" s="388" t="s">
        <v>195</v>
      </c>
      <c r="T1490" s="388" t="s">
        <v>195</v>
      </c>
      <c r="U1490" s="388" t="s">
        <v>195</v>
      </c>
      <c r="V1490" s="388" t="s">
        <v>195</v>
      </c>
      <c r="W1490" s="388" t="s">
        <v>195</v>
      </c>
      <c r="X1490" s="388" t="s">
        <v>195</v>
      </c>
      <c r="Y1490" s="401" t="s">
        <v>195</v>
      </c>
      <c r="Z1490" s="388" t="s">
        <v>195</v>
      </c>
      <c r="AA1490" s="388" t="s">
        <v>195</v>
      </c>
      <c r="AB1490" s="388" t="s">
        <v>195</v>
      </c>
      <c r="AC1490" s="388" t="s">
        <v>195</v>
      </c>
      <c r="AD1490" s="388" t="s">
        <v>195</v>
      </c>
      <c r="AE1490" s="388" t="s">
        <v>195</v>
      </c>
      <c r="AF1490" s="388" t="s">
        <v>195</v>
      </c>
      <c r="AG1490" s="388" t="s">
        <v>195</v>
      </c>
      <c r="AH1490" s="388" t="s">
        <v>195</v>
      </c>
      <c r="AI1490" s="388" t="s">
        <v>195</v>
      </c>
    </row>
    <row r="1491" spans="1:35" ht="12.75" customHeight="1" x14ac:dyDescent="0.2">
      <c r="A1491" s="397" t="str">
        <f t="shared" si="23"/>
        <v>Ofsted Webpage</v>
      </c>
      <c r="B1491" s="388">
        <v>1278624</v>
      </c>
      <c r="C1491" s="388">
        <v>128095</v>
      </c>
      <c r="D1491" s="388">
        <v>10041295</v>
      </c>
      <c r="E1491" s="388" t="s">
        <v>5787</v>
      </c>
      <c r="F1491" s="388" t="s">
        <v>90</v>
      </c>
      <c r="G1491" s="388" t="s">
        <v>13</v>
      </c>
      <c r="H1491" s="388" t="s">
        <v>5653</v>
      </c>
      <c r="I1491" s="388" t="s">
        <v>1143</v>
      </c>
      <c r="J1491" s="388" t="s">
        <v>131</v>
      </c>
      <c r="K1491" s="400" t="s">
        <v>195</v>
      </c>
      <c r="L1491" s="388" t="s">
        <v>195</v>
      </c>
      <c r="M1491" s="403" t="s">
        <v>195</v>
      </c>
      <c r="N1491" s="388" t="s">
        <v>195</v>
      </c>
      <c r="O1491" s="388" t="s">
        <v>195</v>
      </c>
      <c r="P1491" s="400" t="s">
        <v>195</v>
      </c>
      <c r="Q1491" s="400" t="s">
        <v>195</v>
      </c>
      <c r="R1491" s="400" t="s">
        <v>195</v>
      </c>
      <c r="S1491" s="388" t="s">
        <v>195</v>
      </c>
      <c r="T1491" s="388" t="s">
        <v>195</v>
      </c>
      <c r="U1491" s="388" t="s">
        <v>195</v>
      </c>
      <c r="V1491" s="388" t="s">
        <v>195</v>
      </c>
      <c r="W1491" s="388" t="s">
        <v>195</v>
      </c>
      <c r="X1491" s="388" t="s">
        <v>195</v>
      </c>
      <c r="Y1491" s="401" t="s">
        <v>195</v>
      </c>
      <c r="Z1491" s="388" t="s">
        <v>195</v>
      </c>
      <c r="AA1491" s="388" t="s">
        <v>195</v>
      </c>
      <c r="AB1491" s="388" t="s">
        <v>195</v>
      </c>
      <c r="AC1491" s="388" t="s">
        <v>195</v>
      </c>
      <c r="AD1491" s="388" t="s">
        <v>195</v>
      </c>
      <c r="AE1491" s="388" t="s">
        <v>195</v>
      </c>
      <c r="AF1491" s="388" t="s">
        <v>195</v>
      </c>
      <c r="AG1491" s="388" t="s">
        <v>195</v>
      </c>
      <c r="AH1491" s="388" t="s">
        <v>195</v>
      </c>
      <c r="AI1491" s="388" t="s">
        <v>195</v>
      </c>
    </row>
    <row r="1492" spans="1:35" ht="12.75" customHeight="1" x14ac:dyDescent="0.2">
      <c r="A1492" s="397" t="str">
        <f t="shared" si="23"/>
        <v>Ofsted Webpage</v>
      </c>
      <c r="B1492" s="388">
        <v>1278625</v>
      </c>
      <c r="C1492" s="388">
        <v>139183</v>
      </c>
      <c r="D1492" s="388">
        <v>10041773</v>
      </c>
      <c r="E1492" s="388" t="s">
        <v>5788</v>
      </c>
      <c r="F1492" s="388" t="s">
        <v>90</v>
      </c>
      <c r="G1492" s="388" t="s">
        <v>13</v>
      </c>
      <c r="H1492" s="388" t="s">
        <v>342</v>
      </c>
      <c r="I1492" s="388" t="s">
        <v>177</v>
      </c>
      <c r="J1492" s="388" t="s">
        <v>177</v>
      </c>
      <c r="K1492" s="400" t="s">
        <v>195</v>
      </c>
      <c r="L1492" s="388" t="s">
        <v>195</v>
      </c>
      <c r="M1492" s="403" t="s">
        <v>195</v>
      </c>
      <c r="N1492" s="388" t="s">
        <v>195</v>
      </c>
      <c r="O1492" s="388" t="s">
        <v>195</v>
      </c>
      <c r="P1492" s="400" t="s">
        <v>195</v>
      </c>
      <c r="Q1492" s="400" t="s">
        <v>195</v>
      </c>
      <c r="R1492" s="400" t="s">
        <v>195</v>
      </c>
      <c r="S1492" s="388" t="s">
        <v>195</v>
      </c>
      <c r="T1492" s="388" t="s">
        <v>195</v>
      </c>
      <c r="U1492" s="388" t="s">
        <v>195</v>
      </c>
      <c r="V1492" s="388" t="s">
        <v>195</v>
      </c>
      <c r="W1492" s="388" t="s">
        <v>195</v>
      </c>
      <c r="X1492" s="388" t="s">
        <v>195</v>
      </c>
      <c r="Y1492" s="401" t="s">
        <v>195</v>
      </c>
      <c r="Z1492" s="388" t="s">
        <v>195</v>
      </c>
      <c r="AA1492" s="388" t="s">
        <v>195</v>
      </c>
      <c r="AB1492" s="388" t="s">
        <v>195</v>
      </c>
      <c r="AC1492" s="388" t="s">
        <v>195</v>
      </c>
      <c r="AD1492" s="388" t="s">
        <v>195</v>
      </c>
      <c r="AE1492" s="388" t="s">
        <v>195</v>
      </c>
      <c r="AF1492" s="388" t="s">
        <v>195</v>
      </c>
      <c r="AG1492" s="388" t="s">
        <v>195</v>
      </c>
      <c r="AH1492" s="388" t="s">
        <v>195</v>
      </c>
      <c r="AI1492" s="388" t="s">
        <v>195</v>
      </c>
    </row>
    <row r="1493" spans="1:35" ht="12.75" customHeight="1" x14ac:dyDescent="0.2">
      <c r="A1493" s="397" t="str">
        <f t="shared" si="23"/>
        <v>Ofsted Webpage</v>
      </c>
      <c r="B1493" s="388">
        <v>1278626</v>
      </c>
      <c r="C1493" s="388">
        <v>129191</v>
      </c>
      <c r="D1493" s="388">
        <v>10041891</v>
      </c>
      <c r="E1493" s="388" t="s">
        <v>5789</v>
      </c>
      <c r="F1493" s="388" t="s">
        <v>90</v>
      </c>
      <c r="G1493" s="388" t="s">
        <v>13</v>
      </c>
      <c r="H1493" s="388" t="s">
        <v>670</v>
      </c>
      <c r="I1493" s="388" t="s">
        <v>152</v>
      </c>
      <c r="J1493" s="388" t="s">
        <v>152</v>
      </c>
      <c r="K1493" s="400" t="s">
        <v>195</v>
      </c>
      <c r="L1493" s="388" t="s">
        <v>195</v>
      </c>
      <c r="M1493" s="403" t="s">
        <v>195</v>
      </c>
      <c r="N1493" s="388" t="s">
        <v>195</v>
      </c>
      <c r="O1493" s="388" t="s">
        <v>195</v>
      </c>
      <c r="P1493" s="400" t="s">
        <v>195</v>
      </c>
      <c r="Q1493" s="400" t="s">
        <v>195</v>
      </c>
      <c r="R1493" s="400" t="s">
        <v>195</v>
      </c>
      <c r="S1493" s="388" t="s">
        <v>195</v>
      </c>
      <c r="T1493" s="388" t="s">
        <v>195</v>
      </c>
      <c r="U1493" s="388" t="s">
        <v>195</v>
      </c>
      <c r="V1493" s="388" t="s">
        <v>195</v>
      </c>
      <c r="W1493" s="388" t="s">
        <v>195</v>
      </c>
      <c r="X1493" s="388" t="s">
        <v>195</v>
      </c>
      <c r="Y1493" s="401" t="s">
        <v>195</v>
      </c>
      <c r="Z1493" s="388" t="s">
        <v>195</v>
      </c>
      <c r="AA1493" s="388" t="s">
        <v>195</v>
      </c>
      <c r="AB1493" s="388" t="s">
        <v>195</v>
      </c>
      <c r="AC1493" s="388" t="s">
        <v>195</v>
      </c>
      <c r="AD1493" s="388" t="s">
        <v>195</v>
      </c>
      <c r="AE1493" s="388" t="s">
        <v>195</v>
      </c>
      <c r="AF1493" s="388" t="s">
        <v>195</v>
      </c>
      <c r="AG1493" s="388" t="s">
        <v>195</v>
      </c>
      <c r="AH1493" s="388" t="s">
        <v>195</v>
      </c>
      <c r="AI1493" s="388" t="s">
        <v>195</v>
      </c>
    </row>
    <row r="1494" spans="1:35" ht="12.75" customHeight="1" x14ac:dyDescent="0.2">
      <c r="A1494" s="397" t="str">
        <f t="shared" si="23"/>
        <v>Ofsted Webpage</v>
      </c>
      <c r="B1494" s="388">
        <v>1278627</v>
      </c>
      <c r="C1494" s="388">
        <v>132620</v>
      </c>
      <c r="D1494" s="388">
        <v>10042003</v>
      </c>
      <c r="E1494" s="388" t="s">
        <v>5790</v>
      </c>
      <c r="F1494" s="388" t="s">
        <v>90</v>
      </c>
      <c r="G1494" s="388" t="s">
        <v>13</v>
      </c>
      <c r="H1494" s="388" t="s">
        <v>167</v>
      </c>
      <c r="I1494" s="388" t="s">
        <v>102</v>
      </c>
      <c r="J1494" s="388" t="s">
        <v>102</v>
      </c>
      <c r="K1494" s="400" t="s">
        <v>195</v>
      </c>
      <c r="L1494" s="388" t="s">
        <v>195</v>
      </c>
      <c r="M1494" s="403" t="s">
        <v>195</v>
      </c>
      <c r="N1494" s="388" t="s">
        <v>195</v>
      </c>
      <c r="O1494" s="388" t="s">
        <v>195</v>
      </c>
      <c r="P1494" s="400" t="s">
        <v>195</v>
      </c>
      <c r="Q1494" s="400" t="s">
        <v>195</v>
      </c>
      <c r="R1494" s="400" t="s">
        <v>195</v>
      </c>
      <c r="S1494" s="388" t="s">
        <v>195</v>
      </c>
      <c r="T1494" s="388" t="s">
        <v>195</v>
      </c>
      <c r="U1494" s="388" t="s">
        <v>195</v>
      </c>
      <c r="V1494" s="388" t="s">
        <v>195</v>
      </c>
      <c r="W1494" s="388" t="s">
        <v>195</v>
      </c>
      <c r="X1494" s="388" t="s">
        <v>195</v>
      </c>
      <c r="Y1494" s="401" t="s">
        <v>195</v>
      </c>
      <c r="Z1494" s="388" t="s">
        <v>195</v>
      </c>
      <c r="AA1494" s="388" t="s">
        <v>195</v>
      </c>
      <c r="AB1494" s="388" t="s">
        <v>195</v>
      </c>
      <c r="AC1494" s="388" t="s">
        <v>195</v>
      </c>
      <c r="AD1494" s="388" t="s">
        <v>195</v>
      </c>
      <c r="AE1494" s="388" t="s">
        <v>195</v>
      </c>
      <c r="AF1494" s="388" t="s">
        <v>195</v>
      </c>
      <c r="AG1494" s="388" t="s">
        <v>195</v>
      </c>
      <c r="AH1494" s="388" t="s">
        <v>195</v>
      </c>
      <c r="AI1494" s="388" t="s">
        <v>195</v>
      </c>
    </row>
    <row r="1495" spans="1:35" ht="12.75" customHeight="1" x14ac:dyDescent="0.2">
      <c r="A1495" s="397" t="str">
        <f t="shared" si="23"/>
        <v>Ofsted Webpage</v>
      </c>
      <c r="B1495" s="388">
        <v>1278628</v>
      </c>
      <c r="C1495" s="388">
        <v>109546</v>
      </c>
      <c r="D1495" s="388">
        <v>10042014</v>
      </c>
      <c r="E1495" s="388" t="s">
        <v>5791</v>
      </c>
      <c r="F1495" s="388" t="s">
        <v>170</v>
      </c>
      <c r="G1495" s="388" t="s">
        <v>13</v>
      </c>
      <c r="H1495" s="388" t="s">
        <v>108</v>
      </c>
      <c r="I1495" s="388" t="s">
        <v>102</v>
      </c>
      <c r="J1495" s="388" t="s">
        <v>102</v>
      </c>
      <c r="K1495" s="400" t="s">
        <v>195</v>
      </c>
      <c r="L1495" s="388" t="s">
        <v>195</v>
      </c>
      <c r="M1495" s="403" t="s">
        <v>195</v>
      </c>
      <c r="N1495" s="388" t="s">
        <v>195</v>
      </c>
      <c r="O1495" s="388" t="s">
        <v>195</v>
      </c>
      <c r="P1495" s="400" t="s">
        <v>195</v>
      </c>
      <c r="Q1495" s="400" t="s">
        <v>195</v>
      </c>
      <c r="R1495" s="400" t="s">
        <v>195</v>
      </c>
      <c r="S1495" s="388" t="s">
        <v>195</v>
      </c>
      <c r="T1495" s="388" t="s">
        <v>195</v>
      </c>
      <c r="U1495" s="388" t="s">
        <v>195</v>
      </c>
      <c r="V1495" s="388" t="s">
        <v>195</v>
      </c>
      <c r="W1495" s="388" t="s">
        <v>195</v>
      </c>
      <c r="X1495" s="388" t="s">
        <v>195</v>
      </c>
      <c r="Y1495" s="401" t="s">
        <v>195</v>
      </c>
      <c r="Z1495" s="388" t="s">
        <v>195</v>
      </c>
      <c r="AA1495" s="388" t="s">
        <v>195</v>
      </c>
      <c r="AB1495" s="388" t="s">
        <v>195</v>
      </c>
      <c r="AC1495" s="388" t="s">
        <v>195</v>
      </c>
      <c r="AD1495" s="388" t="s">
        <v>195</v>
      </c>
      <c r="AE1495" s="388" t="s">
        <v>195</v>
      </c>
      <c r="AF1495" s="388" t="s">
        <v>195</v>
      </c>
      <c r="AG1495" s="388" t="s">
        <v>195</v>
      </c>
      <c r="AH1495" s="388" t="s">
        <v>195</v>
      </c>
      <c r="AI1495" s="388" t="s">
        <v>195</v>
      </c>
    </row>
    <row r="1496" spans="1:35" ht="12.75" customHeight="1" x14ac:dyDescent="0.2">
      <c r="A1496" s="397" t="str">
        <f t="shared" si="23"/>
        <v>Ofsted Webpage</v>
      </c>
      <c r="B1496" s="388">
        <v>1278629</v>
      </c>
      <c r="C1496" s="388">
        <v>138957</v>
      </c>
      <c r="D1496" s="388">
        <v>10042171</v>
      </c>
      <c r="E1496" s="388" t="s">
        <v>5792</v>
      </c>
      <c r="F1496" s="388" t="s">
        <v>170</v>
      </c>
      <c r="G1496" s="388" t="s">
        <v>13</v>
      </c>
      <c r="H1496" s="388" t="s">
        <v>114</v>
      </c>
      <c r="I1496" s="388" t="s">
        <v>115</v>
      </c>
      <c r="J1496" s="388" t="s">
        <v>115</v>
      </c>
      <c r="K1496" s="400" t="s">
        <v>195</v>
      </c>
      <c r="L1496" s="388" t="s">
        <v>195</v>
      </c>
      <c r="M1496" s="403" t="s">
        <v>195</v>
      </c>
      <c r="N1496" s="388" t="s">
        <v>195</v>
      </c>
      <c r="O1496" s="388" t="s">
        <v>195</v>
      </c>
      <c r="P1496" s="400" t="s">
        <v>195</v>
      </c>
      <c r="Q1496" s="400" t="s">
        <v>195</v>
      </c>
      <c r="R1496" s="400" t="s">
        <v>195</v>
      </c>
      <c r="S1496" s="388" t="s">
        <v>195</v>
      </c>
      <c r="T1496" s="388" t="s">
        <v>195</v>
      </c>
      <c r="U1496" s="388" t="s">
        <v>195</v>
      </c>
      <c r="V1496" s="388" t="s">
        <v>195</v>
      </c>
      <c r="W1496" s="388" t="s">
        <v>195</v>
      </c>
      <c r="X1496" s="388" t="s">
        <v>195</v>
      </c>
      <c r="Y1496" s="401" t="s">
        <v>195</v>
      </c>
      <c r="Z1496" s="388" t="s">
        <v>195</v>
      </c>
      <c r="AA1496" s="388" t="s">
        <v>195</v>
      </c>
      <c r="AB1496" s="388" t="s">
        <v>195</v>
      </c>
      <c r="AC1496" s="388" t="s">
        <v>195</v>
      </c>
      <c r="AD1496" s="388" t="s">
        <v>195</v>
      </c>
      <c r="AE1496" s="388" t="s">
        <v>195</v>
      </c>
      <c r="AF1496" s="388" t="s">
        <v>195</v>
      </c>
      <c r="AG1496" s="388" t="s">
        <v>195</v>
      </c>
      <c r="AH1496" s="388" t="s">
        <v>195</v>
      </c>
      <c r="AI1496" s="388" t="s">
        <v>195</v>
      </c>
    </row>
    <row r="1497" spans="1:35" ht="12.75" customHeight="1" x14ac:dyDescent="0.2">
      <c r="A1497" s="397" t="str">
        <f t="shared" si="23"/>
        <v>Ofsted Webpage</v>
      </c>
      <c r="B1497" s="388">
        <v>1278630</v>
      </c>
      <c r="C1497" s="388">
        <v>139152</v>
      </c>
      <c r="D1497" s="388">
        <v>10042906</v>
      </c>
      <c r="E1497" s="388" t="s">
        <v>4492</v>
      </c>
      <c r="F1497" s="388" t="s">
        <v>90</v>
      </c>
      <c r="G1497" s="388" t="s">
        <v>13</v>
      </c>
      <c r="H1497" s="388" t="s">
        <v>160</v>
      </c>
      <c r="I1497" s="388" t="s">
        <v>161</v>
      </c>
      <c r="J1497" s="388" t="s">
        <v>161</v>
      </c>
      <c r="K1497" s="400" t="s">
        <v>195</v>
      </c>
      <c r="L1497" s="388" t="s">
        <v>195</v>
      </c>
      <c r="M1497" s="403" t="s">
        <v>195</v>
      </c>
      <c r="N1497" s="388" t="s">
        <v>195</v>
      </c>
      <c r="O1497" s="388" t="s">
        <v>195</v>
      </c>
      <c r="P1497" s="400" t="s">
        <v>195</v>
      </c>
      <c r="Q1497" s="400" t="s">
        <v>195</v>
      </c>
      <c r="R1497" s="400" t="s">
        <v>195</v>
      </c>
      <c r="S1497" s="388" t="s">
        <v>195</v>
      </c>
      <c r="T1497" s="388" t="s">
        <v>195</v>
      </c>
      <c r="U1497" s="388" t="s">
        <v>195</v>
      </c>
      <c r="V1497" s="388" t="s">
        <v>195</v>
      </c>
      <c r="W1497" s="388" t="s">
        <v>195</v>
      </c>
      <c r="X1497" s="388" t="s">
        <v>195</v>
      </c>
      <c r="Y1497" s="401" t="s">
        <v>195</v>
      </c>
      <c r="Z1497" s="388" t="s">
        <v>195</v>
      </c>
      <c r="AA1497" s="388" t="s">
        <v>195</v>
      </c>
      <c r="AB1497" s="388" t="s">
        <v>195</v>
      </c>
      <c r="AC1497" s="388" t="s">
        <v>195</v>
      </c>
      <c r="AD1497" s="388" t="s">
        <v>195</v>
      </c>
      <c r="AE1497" s="388" t="s">
        <v>195</v>
      </c>
      <c r="AF1497" s="388" t="s">
        <v>195</v>
      </c>
      <c r="AG1497" s="388" t="s">
        <v>195</v>
      </c>
      <c r="AH1497" s="388" t="s">
        <v>195</v>
      </c>
      <c r="AI1497" s="388" t="s">
        <v>195</v>
      </c>
    </row>
    <row r="1498" spans="1:35" ht="12.75" customHeight="1" x14ac:dyDescent="0.2">
      <c r="A1498" s="397" t="str">
        <f t="shared" si="23"/>
        <v>Ofsted Webpage</v>
      </c>
      <c r="B1498" s="388">
        <v>1278631</v>
      </c>
      <c r="C1498" s="388">
        <v>133027</v>
      </c>
      <c r="D1498" s="388">
        <v>10043062</v>
      </c>
      <c r="E1498" s="388" t="s">
        <v>5793</v>
      </c>
      <c r="F1498" s="388" t="s">
        <v>170</v>
      </c>
      <c r="G1498" s="388" t="s">
        <v>13</v>
      </c>
      <c r="H1498" s="388" t="s">
        <v>771</v>
      </c>
      <c r="I1498" s="388" t="s">
        <v>186</v>
      </c>
      <c r="J1498" s="388" t="s">
        <v>93</v>
      </c>
      <c r="K1498" s="400" t="s">
        <v>195</v>
      </c>
      <c r="L1498" s="388" t="s">
        <v>195</v>
      </c>
      <c r="M1498" s="403" t="s">
        <v>195</v>
      </c>
      <c r="N1498" s="388" t="s">
        <v>195</v>
      </c>
      <c r="O1498" s="388" t="s">
        <v>195</v>
      </c>
      <c r="P1498" s="400" t="s">
        <v>195</v>
      </c>
      <c r="Q1498" s="400" t="s">
        <v>195</v>
      </c>
      <c r="R1498" s="400" t="s">
        <v>195</v>
      </c>
      <c r="S1498" s="388" t="s">
        <v>195</v>
      </c>
      <c r="T1498" s="388" t="s">
        <v>195</v>
      </c>
      <c r="U1498" s="388" t="s">
        <v>195</v>
      </c>
      <c r="V1498" s="388" t="s">
        <v>195</v>
      </c>
      <c r="W1498" s="388" t="s">
        <v>195</v>
      </c>
      <c r="X1498" s="388" t="s">
        <v>195</v>
      </c>
      <c r="Y1498" s="401" t="s">
        <v>195</v>
      </c>
      <c r="Z1498" s="388" t="s">
        <v>195</v>
      </c>
      <c r="AA1498" s="388" t="s">
        <v>195</v>
      </c>
      <c r="AB1498" s="388" t="s">
        <v>195</v>
      </c>
      <c r="AC1498" s="388" t="s">
        <v>195</v>
      </c>
      <c r="AD1498" s="388" t="s">
        <v>195</v>
      </c>
      <c r="AE1498" s="388" t="s">
        <v>195</v>
      </c>
      <c r="AF1498" s="388" t="s">
        <v>195</v>
      </c>
      <c r="AG1498" s="388" t="s">
        <v>195</v>
      </c>
      <c r="AH1498" s="388" t="s">
        <v>195</v>
      </c>
      <c r="AI1498" s="388" t="s">
        <v>195</v>
      </c>
    </row>
    <row r="1499" spans="1:35" ht="12.75" customHeight="1" x14ac:dyDescent="0.2">
      <c r="A1499" s="397" t="str">
        <f t="shared" si="23"/>
        <v>Ofsted Webpage</v>
      </c>
      <c r="B1499" s="388">
        <v>1278632</v>
      </c>
      <c r="C1499" s="388">
        <v>131000</v>
      </c>
      <c r="D1499" s="388">
        <v>10043533</v>
      </c>
      <c r="E1499" s="388" t="s">
        <v>5794</v>
      </c>
      <c r="F1499" s="388" t="s">
        <v>90</v>
      </c>
      <c r="G1499" s="388" t="s">
        <v>13</v>
      </c>
      <c r="H1499" s="388" t="s">
        <v>126</v>
      </c>
      <c r="I1499" s="388" t="s">
        <v>102</v>
      </c>
      <c r="J1499" s="388" t="s">
        <v>102</v>
      </c>
      <c r="K1499" s="400" t="s">
        <v>195</v>
      </c>
      <c r="L1499" s="388" t="s">
        <v>195</v>
      </c>
      <c r="M1499" s="403" t="s">
        <v>195</v>
      </c>
      <c r="N1499" s="388" t="s">
        <v>195</v>
      </c>
      <c r="O1499" s="388" t="s">
        <v>195</v>
      </c>
      <c r="P1499" s="400" t="s">
        <v>195</v>
      </c>
      <c r="Q1499" s="400" t="s">
        <v>195</v>
      </c>
      <c r="R1499" s="400" t="s">
        <v>195</v>
      </c>
      <c r="S1499" s="388" t="s">
        <v>195</v>
      </c>
      <c r="T1499" s="388" t="s">
        <v>195</v>
      </c>
      <c r="U1499" s="388" t="s">
        <v>195</v>
      </c>
      <c r="V1499" s="388" t="s">
        <v>195</v>
      </c>
      <c r="W1499" s="388" t="s">
        <v>195</v>
      </c>
      <c r="X1499" s="388" t="s">
        <v>195</v>
      </c>
      <c r="Y1499" s="401" t="s">
        <v>195</v>
      </c>
      <c r="Z1499" s="388" t="s">
        <v>195</v>
      </c>
      <c r="AA1499" s="388" t="s">
        <v>195</v>
      </c>
      <c r="AB1499" s="388" t="s">
        <v>195</v>
      </c>
      <c r="AC1499" s="388" t="s">
        <v>195</v>
      </c>
      <c r="AD1499" s="388" t="s">
        <v>195</v>
      </c>
      <c r="AE1499" s="388" t="s">
        <v>195</v>
      </c>
      <c r="AF1499" s="388" t="s">
        <v>195</v>
      </c>
      <c r="AG1499" s="388" t="s">
        <v>195</v>
      </c>
      <c r="AH1499" s="388" t="s">
        <v>195</v>
      </c>
      <c r="AI1499" s="388" t="s">
        <v>195</v>
      </c>
    </row>
    <row r="1500" spans="1:35" ht="12.75" customHeight="1" x14ac:dyDescent="0.2">
      <c r="A1500" s="397" t="str">
        <f t="shared" si="23"/>
        <v>Ofsted Webpage</v>
      </c>
      <c r="B1500" s="388">
        <v>1278633</v>
      </c>
      <c r="C1500" s="388">
        <v>132512</v>
      </c>
      <c r="D1500" s="388">
        <v>10044379</v>
      </c>
      <c r="E1500" s="388" t="s">
        <v>5795</v>
      </c>
      <c r="F1500" s="388" t="s">
        <v>90</v>
      </c>
      <c r="G1500" s="388" t="s">
        <v>13</v>
      </c>
      <c r="H1500" s="388" t="s">
        <v>239</v>
      </c>
      <c r="I1500" s="388" t="s">
        <v>152</v>
      </c>
      <c r="J1500" s="388" t="s">
        <v>152</v>
      </c>
      <c r="K1500" s="400" t="s">
        <v>195</v>
      </c>
      <c r="L1500" s="388" t="s">
        <v>195</v>
      </c>
      <c r="M1500" s="403" t="s">
        <v>195</v>
      </c>
      <c r="N1500" s="388" t="s">
        <v>195</v>
      </c>
      <c r="O1500" s="388" t="s">
        <v>195</v>
      </c>
      <c r="P1500" s="400" t="s">
        <v>195</v>
      </c>
      <c r="Q1500" s="400" t="s">
        <v>195</v>
      </c>
      <c r="R1500" s="400" t="s">
        <v>195</v>
      </c>
      <c r="S1500" s="388" t="s">
        <v>195</v>
      </c>
      <c r="T1500" s="388" t="s">
        <v>195</v>
      </c>
      <c r="U1500" s="388" t="s">
        <v>195</v>
      </c>
      <c r="V1500" s="388" t="s">
        <v>195</v>
      </c>
      <c r="W1500" s="388" t="s">
        <v>195</v>
      </c>
      <c r="X1500" s="388" t="s">
        <v>195</v>
      </c>
      <c r="Y1500" s="401" t="s">
        <v>195</v>
      </c>
      <c r="Z1500" s="388" t="s">
        <v>195</v>
      </c>
      <c r="AA1500" s="388" t="s">
        <v>195</v>
      </c>
      <c r="AB1500" s="388" t="s">
        <v>195</v>
      </c>
      <c r="AC1500" s="388" t="s">
        <v>195</v>
      </c>
      <c r="AD1500" s="388" t="s">
        <v>195</v>
      </c>
      <c r="AE1500" s="388" t="s">
        <v>195</v>
      </c>
      <c r="AF1500" s="388" t="s">
        <v>195</v>
      </c>
      <c r="AG1500" s="388" t="s">
        <v>195</v>
      </c>
      <c r="AH1500" s="388" t="s">
        <v>195</v>
      </c>
      <c r="AI1500" s="388" t="s">
        <v>195</v>
      </c>
    </row>
    <row r="1501" spans="1:35" ht="12.75" customHeight="1" x14ac:dyDescent="0.2">
      <c r="A1501" s="397" t="str">
        <f t="shared" si="23"/>
        <v>Ofsted Webpage</v>
      </c>
      <c r="B1501" s="388">
        <v>1278634</v>
      </c>
      <c r="C1501" s="388">
        <v>138590</v>
      </c>
      <c r="D1501" s="388">
        <v>10044749</v>
      </c>
      <c r="E1501" s="388" t="s">
        <v>5796</v>
      </c>
      <c r="F1501" s="388" t="s">
        <v>90</v>
      </c>
      <c r="G1501" s="388" t="s">
        <v>13</v>
      </c>
      <c r="H1501" s="388" t="s">
        <v>1316</v>
      </c>
      <c r="I1501" s="388" t="s">
        <v>131</v>
      </c>
      <c r="J1501" s="388" t="s">
        <v>131</v>
      </c>
      <c r="K1501" s="400" t="s">
        <v>195</v>
      </c>
      <c r="L1501" s="388" t="s">
        <v>195</v>
      </c>
      <c r="M1501" s="403" t="s">
        <v>195</v>
      </c>
      <c r="N1501" s="388" t="s">
        <v>195</v>
      </c>
      <c r="O1501" s="388" t="s">
        <v>195</v>
      </c>
      <c r="P1501" s="400" t="s">
        <v>195</v>
      </c>
      <c r="Q1501" s="400" t="s">
        <v>195</v>
      </c>
      <c r="R1501" s="400" t="s">
        <v>195</v>
      </c>
      <c r="S1501" s="388" t="s">
        <v>195</v>
      </c>
      <c r="T1501" s="388" t="s">
        <v>195</v>
      </c>
      <c r="U1501" s="388" t="s">
        <v>195</v>
      </c>
      <c r="V1501" s="388" t="s">
        <v>195</v>
      </c>
      <c r="W1501" s="388" t="s">
        <v>195</v>
      </c>
      <c r="X1501" s="388" t="s">
        <v>195</v>
      </c>
      <c r="Y1501" s="401" t="s">
        <v>195</v>
      </c>
      <c r="Z1501" s="388" t="s">
        <v>195</v>
      </c>
      <c r="AA1501" s="388" t="s">
        <v>195</v>
      </c>
      <c r="AB1501" s="388" t="s">
        <v>195</v>
      </c>
      <c r="AC1501" s="388" t="s">
        <v>195</v>
      </c>
      <c r="AD1501" s="388" t="s">
        <v>195</v>
      </c>
      <c r="AE1501" s="388" t="s">
        <v>195</v>
      </c>
      <c r="AF1501" s="388" t="s">
        <v>195</v>
      </c>
      <c r="AG1501" s="388" t="s">
        <v>195</v>
      </c>
      <c r="AH1501" s="388" t="s">
        <v>195</v>
      </c>
      <c r="AI1501" s="388" t="s">
        <v>195</v>
      </c>
    </row>
    <row r="1502" spans="1:35" ht="12.75" customHeight="1" x14ac:dyDescent="0.2">
      <c r="A1502" s="397" t="str">
        <f t="shared" si="23"/>
        <v>Ofsted Webpage</v>
      </c>
      <c r="B1502" s="388">
        <v>1278635</v>
      </c>
      <c r="C1502" s="388">
        <v>138781</v>
      </c>
      <c r="D1502" s="388">
        <v>10045159</v>
      </c>
      <c r="E1502" s="388" t="s">
        <v>5797</v>
      </c>
      <c r="F1502" s="388" t="s">
        <v>90</v>
      </c>
      <c r="G1502" s="388" t="s">
        <v>13</v>
      </c>
      <c r="H1502" s="388" t="s">
        <v>1976</v>
      </c>
      <c r="I1502" s="388" t="s">
        <v>1101</v>
      </c>
      <c r="J1502" s="388" t="s">
        <v>131</v>
      </c>
      <c r="K1502" s="400" t="s">
        <v>195</v>
      </c>
      <c r="L1502" s="388" t="s">
        <v>195</v>
      </c>
      <c r="M1502" s="403" t="s">
        <v>195</v>
      </c>
      <c r="N1502" s="388" t="s">
        <v>195</v>
      </c>
      <c r="O1502" s="388" t="s">
        <v>195</v>
      </c>
      <c r="P1502" s="400" t="s">
        <v>195</v>
      </c>
      <c r="Q1502" s="400" t="s">
        <v>195</v>
      </c>
      <c r="R1502" s="400" t="s">
        <v>195</v>
      </c>
      <c r="S1502" s="388" t="s">
        <v>195</v>
      </c>
      <c r="T1502" s="388" t="s">
        <v>195</v>
      </c>
      <c r="U1502" s="388" t="s">
        <v>195</v>
      </c>
      <c r="V1502" s="388" t="s">
        <v>195</v>
      </c>
      <c r="W1502" s="388" t="s">
        <v>195</v>
      </c>
      <c r="X1502" s="388" t="s">
        <v>195</v>
      </c>
      <c r="Y1502" s="401" t="s">
        <v>195</v>
      </c>
      <c r="Z1502" s="388" t="s">
        <v>195</v>
      </c>
      <c r="AA1502" s="388" t="s">
        <v>195</v>
      </c>
      <c r="AB1502" s="388" t="s">
        <v>195</v>
      </c>
      <c r="AC1502" s="388" t="s">
        <v>195</v>
      </c>
      <c r="AD1502" s="388" t="s">
        <v>195</v>
      </c>
      <c r="AE1502" s="388" t="s">
        <v>195</v>
      </c>
      <c r="AF1502" s="388" t="s">
        <v>195</v>
      </c>
      <c r="AG1502" s="388" t="s">
        <v>195</v>
      </c>
      <c r="AH1502" s="388" t="s">
        <v>195</v>
      </c>
      <c r="AI1502" s="388" t="s">
        <v>195</v>
      </c>
    </row>
    <row r="1503" spans="1:35" ht="12.75" customHeight="1" x14ac:dyDescent="0.2">
      <c r="A1503" s="397" t="str">
        <f t="shared" si="23"/>
        <v>Ofsted Webpage</v>
      </c>
      <c r="B1503" s="388">
        <v>1278636</v>
      </c>
      <c r="C1503" s="388">
        <v>138669</v>
      </c>
      <c r="D1503" s="388">
        <v>10045348</v>
      </c>
      <c r="E1503" s="388" t="s">
        <v>5798</v>
      </c>
      <c r="F1503" s="388" t="s">
        <v>90</v>
      </c>
      <c r="G1503" s="388" t="s">
        <v>13</v>
      </c>
      <c r="H1503" s="388" t="s">
        <v>167</v>
      </c>
      <c r="I1503" s="388" t="s">
        <v>102</v>
      </c>
      <c r="J1503" s="388" t="s">
        <v>102</v>
      </c>
      <c r="K1503" s="400" t="s">
        <v>195</v>
      </c>
      <c r="L1503" s="388" t="s">
        <v>195</v>
      </c>
      <c r="M1503" s="403" t="s">
        <v>195</v>
      </c>
      <c r="N1503" s="388" t="s">
        <v>195</v>
      </c>
      <c r="O1503" s="388" t="s">
        <v>195</v>
      </c>
      <c r="P1503" s="400" t="s">
        <v>195</v>
      </c>
      <c r="Q1503" s="400" t="s">
        <v>195</v>
      </c>
      <c r="R1503" s="400" t="s">
        <v>195</v>
      </c>
      <c r="S1503" s="388" t="s">
        <v>195</v>
      </c>
      <c r="T1503" s="388" t="s">
        <v>195</v>
      </c>
      <c r="U1503" s="388" t="s">
        <v>195</v>
      </c>
      <c r="V1503" s="388" t="s">
        <v>195</v>
      </c>
      <c r="W1503" s="388" t="s">
        <v>195</v>
      </c>
      <c r="X1503" s="388" t="s">
        <v>195</v>
      </c>
      <c r="Y1503" s="401" t="s">
        <v>195</v>
      </c>
      <c r="Z1503" s="388" t="s">
        <v>195</v>
      </c>
      <c r="AA1503" s="388" t="s">
        <v>195</v>
      </c>
      <c r="AB1503" s="388" t="s">
        <v>195</v>
      </c>
      <c r="AC1503" s="388" t="s">
        <v>195</v>
      </c>
      <c r="AD1503" s="388" t="s">
        <v>195</v>
      </c>
      <c r="AE1503" s="388" t="s">
        <v>195</v>
      </c>
      <c r="AF1503" s="388" t="s">
        <v>195</v>
      </c>
      <c r="AG1503" s="388" t="s">
        <v>195</v>
      </c>
      <c r="AH1503" s="388" t="s">
        <v>195</v>
      </c>
      <c r="AI1503" s="388" t="s">
        <v>195</v>
      </c>
    </row>
    <row r="1504" spans="1:35" ht="12.75" customHeight="1" x14ac:dyDescent="0.2">
      <c r="A1504" s="397" t="str">
        <f t="shared" si="23"/>
        <v>Ofsted Webpage</v>
      </c>
      <c r="B1504" s="388">
        <v>1278637</v>
      </c>
      <c r="C1504" s="388">
        <v>138771</v>
      </c>
      <c r="D1504" s="388">
        <v>10045955</v>
      </c>
      <c r="E1504" s="388" t="s">
        <v>5799</v>
      </c>
      <c r="F1504" s="388" t="s">
        <v>90</v>
      </c>
      <c r="G1504" s="388" t="s">
        <v>13</v>
      </c>
      <c r="H1504" s="388" t="s">
        <v>559</v>
      </c>
      <c r="I1504" s="388" t="s">
        <v>186</v>
      </c>
      <c r="J1504" s="388" t="s">
        <v>93</v>
      </c>
      <c r="K1504" s="400" t="s">
        <v>195</v>
      </c>
      <c r="L1504" s="388" t="s">
        <v>195</v>
      </c>
      <c r="M1504" s="403" t="s">
        <v>195</v>
      </c>
      <c r="N1504" s="388" t="s">
        <v>195</v>
      </c>
      <c r="O1504" s="388" t="s">
        <v>195</v>
      </c>
      <c r="P1504" s="400" t="s">
        <v>195</v>
      </c>
      <c r="Q1504" s="400" t="s">
        <v>195</v>
      </c>
      <c r="R1504" s="400" t="s">
        <v>195</v>
      </c>
      <c r="S1504" s="388" t="s">
        <v>195</v>
      </c>
      <c r="T1504" s="388" t="s">
        <v>195</v>
      </c>
      <c r="U1504" s="388" t="s">
        <v>195</v>
      </c>
      <c r="V1504" s="388" t="s">
        <v>195</v>
      </c>
      <c r="W1504" s="388" t="s">
        <v>195</v>
      </c>
      <c r="X1504" s="388" t="s">
        <v>195</v>
      </c>
      <c r="Y1504" s="401" t="s">
        <v>195</v>
      </c>
      <c r="Z1504" s="388" t="s">
        <v>195</v>
      </c>
      <c r="AA1504" s="388" t="s">
        <v>195</v>
      </c>
      <c r="AB1504" s="388" t="s">
        <v>195</v>
      </c>
      <c r="AC1504" s="388" t="s">
        <v>195</v>
      </c>
      <c r="AD1504" s="388" t="s">
        <v>195</v>
      </c>
      <c r="AE1504" s="388" t="s">
        <v>195</v>
      </c>
      <c r="AF1504" s="388" t="s">
        <v>195</v>
      </c>
      <c r="AG1504" s="388" t="s">
        <v>195</v>
      </c>
      <c r="AH1504" s="388" t="s">
        <v>195</v>
      </c>
      <c r="AI1504" s="388" t="s">
        <v>195</v>
      </c>
    </row>
    <row r="1505" spans="1:35" ht="12.75" customHeight="1" x14ac:dyDescent="0.2">
      <c r="A1505" s="397" t="str">
        <f t="shared" si="23"/>
        <v>Ofsted Webpage</v>
      </c>
      <c r="B1505" s="388">
        <v>1278638</v>
      </c>
      <c r="C1505" s="388">
        <v>131098</v>
      </c>
      <c r="D1505" s="388">
        <v>10046346</v>
      </c>
      <c r="E1505" s="388" t="s">
        <v>5800</v>
      </c>
      <c r="F1505" s="388" t="s">
        <v>90</v>
      </c>
      <c r="G1505" s="388" t="s">
        <v>13</v>
      </c>
      <c r="H1505" s="388" t="s">
        <v>2935</v>
      </c>
      <c r="I1505" s="388" t="s">
        <v>131</v>
      </c>
      <c r="J1505" s="388" t="s">
        <v>131</v>
      </c>
      <c r="K1505" s="400" t="s">
        <v>195</v>
      </c>
      <c r="L1505" s="388" t="s">
        <v>195</v>
      </c>
      <c r="M1505" s="403" t="s">
        <v>195</v>
      </c>
      <c r="N1505" s="388" t="s">
        <v>195</v>
      </c>
      <c r="O1505" s="388" t="s">
        <v>195</v>
      </c>
      <c r="P1505" s="400" t="s">
        <v>195</v>
      </c>
      <c r="Q1505" s="400" t="s">
        <v>195</v>
      </c>
      <c r="R1505" s="400" t="s">
        <v>195</v>
      </c>
      <c r="S1505" s="388" t="s">
        <v>195</v>
      </c>
      <c r="T1505" s="388" t="s">
        <v>195</v>
      </c>
      <c r="U1505" s="388" t="s">
        <v>195</v>
      </c>
      <c r="V1505" s="388" t="s">
        <v>195</v>
      </c>
      <c r="W1505" s="388" t="s">
        <v>195</v>
      </c>
      <c r="X1505" s="388" t="s">
        <v>195</v>
      </c>
      <c r="Y1505" s="401" t="s">
        <v>195</v>
      </c>
      <c r="Z1505" s="388" t="s">
        <v>195</v>
      </c>
      <c r="AA1505" s="388" t="s">
        <v>195</v>
      </c>
      <c r="AB1505" s="388" t="s">
        <v>195</v>
      </c>
      <c r="AC1505" s="388" t="s">
        <v>195</v>
      </c>
      <c r="AD1505" s="388" t="s">
        <v>195</v>
      </c>
      <c r="AE1505" s="388" t="s">
        <v>195</v>
      </c>
      <c r="AF1505" s="388" t="s">
        <v>195</v>
      </c>
      <c r="AG1505" s="388" t="s">
        <v>195</v>
      </c>
      <c r="AH1505" s="388" t="s">
        <v>195</v>
      </c>
      <c r="AI1505" s="388" t="s">
        <v>195</v>
      </c>
    </row>
    <row r="1506" spans="1:35" ht="12.75" customHeight="1" x14ac:dyDescent="0.2">
      <c r="A1506" s="397" t="str">
        <f t="shared" si="23"/>
        <v>Ofsted Webpage</v>
      </c>
      <c r="B1506" s="388">
        <v>1278639</v>
      </c>
      <c r="C1506" s="388">
        <v>139115</v>
      </c>
      <c r="D1506" s="388">
        <v>10046413</v>
      </c>
      <c r="E1506" s="388" t="s">
        <v>5801</v>
      </c>
      <c r="F1506" s="388" t="s">
        <v>90</v>
      </c>
      <c r="G1506" s="388" t="s">
        <v>13</v>
      </c>
      <c r="H1506" s="388" t="s">
        <v>714</v>
      </c>
      <c r="I1506" s="388" t="s">
        <v>115</v>
      </c>
      <c r="J1506" s="388" t="s">
        <v>115</v>
      </c>
      <c r="K1506" s="400" t="s">
        <v>195</v>
      </c>
      <c r="L1506" s="388" t="s">
        <v>195</v>
      </c>
      <c r="M1506" s="403" t="s">
        <v>195</v>
      </c>
      <c r="N1506" s="388" t="s">
        <v>195</v>
      </c>
      <c r="O1506" s="388" t="s">
        <v>195</v>
      </c>
      <c r="P1506" s="400" t="s">
        <v>195</v>
      </c>
      <c r="Q1506" s="400" t="s">
        <v>195</v>
      </c>
      <c r="R1506" s="400" t="s">
        <v>195</v>
      </c>
      <c r="S1506" s="388" t="s">
        <v>195</v>
      </c>
      <c r="T1506" s="388" t="s">
        <v>195</v>
      </c>
      <c r="U1506" s="388" t="s">
        <v>195</v>
      </c>
      <c r="V1506" s="388" t="s">
        <v>195</v>
      </c>
      <c r="W1506" s="388" t="s">
        <v>195</v>
      </c>
      <c r="X1506" s="388" t="s">
        <v>195</v>
      </c>
      <c r="Y1506" s="401" t="s">
        <v>195</v>
      </c>
      <c r="Z1506" s="388" t="s">
        <v>195</v>
      </c>
      <c r="AA1506" s="388" t="s">
        <v>195</v>
      </c>
      <c r="AB1506" s="388" t="s">
        <v>195</v>
      </c>
      <c r="AC1506" s="388" t="s">
        <v>195</v>
      </c>
      <c r="AD1506" s="388" t="s">
        <v>195</v>
      </c>
      <c r="AE1506" s="388" t="s">
        <v>195</v>
      </c>
      <c r="AF1506" s="388" t="s">
        <v>195</v>
      </c>
      <c r="AG1506" s="388" t="s">
        <v>195</v>
      </c>
      <c r="AH1506" s="388" t="s">
        <v>195</v>
      </c>
      <c r="AI1506" s="388" t="s">
        <v>195</v>
      </c>
    </row>
    <row r="1507" spans="1:35" ht="12.75" customHeight="1" x14ac:dyDescent="0.2">
      <c r="A1507" s="397" t="str">
        <f t="shared" si="23"/>
        <v>Ofsted Webpage</v>
      </c>
      <c r="B1507" s="388">
        <v>1278640</v>
      </c>
      <c r="C1507" s="388">
        <v>131265</v>
      </c>
      <c r="D1507" s="388">
        <v>10046499</v>
      </c>
      <c r="E1507" s="388" t="s">
        <v>5802</v>
      </c>
      <c r="F1507" s="388" t="s">
        <v>170</v>
      </c>
      <c r="G1507" s="388" t="s">
        <v>13</v>
      </c>
      <c r="H1507" s="388" t="s">
        <v>440</v>
      </c>
      <c r="I1507" s="388" t="s">
        <v>92</v>
      </c>
      <c r="J1507" s="388" t="s">
        <v>93</v>
      </c>
      <c r="K1507" s="400" t="s">
        <v>195</v>
      </c>
      <c r="L1507" s="388" t="s">
        <v>195</v>
      </c>
      <c r="M1507" s="403" t="s">
        <v>195</v>
      </c>
      <c r="N1507" s="388" t="s">
        <v>195</v>
      </c>
      <c r="O1507" s="388" t="s">
        <v>195</v>
      </c>
      <c r="P1507" s="400" t="s">
        <v>195</v>
      </c>
      <c r="Q1507" s="400" t="s">
        <v>195</v>
      </c>
      <c r="R1507" s="400" t="s">
        <v>195</v>
      </c>
      <c r="S1507" s="388" t="s">
        <v>195</v>
      </c>
      <c r="T1507" s="388" t="s">
        <v>195</v>
      </c>
      <c r="U1507" s="388" t="s">
        <v>195</v>
      </c>
      <c r="V1507" s="388" t="s">
        <v>195</v>
      </c>
      <c r="W1507" s="388" t="s">
        <v>195</v>
      </c>
      <c r="X1507" s="388" t="s">
        <v>195</v>
      </c>
      <c r="Y1507" s="401" t="s">
        <v>195</v>
      </c>
      <c r="Z1507" s="388" t="s">
        <v>195</v>
      </c>
      <c r="AA1507" s="388" t="s">
        <v>195</v>
      </c>
      <c r="AB1507" s="388" t="s">
        <v>195</v>
      </c>
      <c r="AC1507" s="388" t="s">
        <v>195</v>
      </c>
      <c r="AD1507" s="388" t="s">
        <v>195</v>
      </c>
      <c r="AE1507" s="388" t="s">
        <v>195</v>
      </c>
      <c r="AF1507" s="388" t="s">
        <v>195</v>
      </c>
      <c r="AG1507" s="388" t="s">
        <v>195</v>
      </c>
      <c r="AH1507" s="388" t="s">
        <v>195</v>
      </c>
      <c r="AI1507" s="388" t="s">
        <v>195</v>
      </c>
    </row>
    <row r="1508" spans="1:35" ht="12.75" customHeight="1" x14ac:dyDescent="0.2">
      <c r="A1508" s="397" t="str">
        <f t="shared" si="23"/>
        <v>Ofsted Webpage</v>
      </c>
      <c r="B1508" s="388">
        <v>1278641</v>
      </c>
      <c r="C1508" s="388">
        <v>131315</v>
      </c>
      <c r="D1508" s="388">
        <v>10046674</v>
      </c>
      <c r="E1508" s="388" t="s">
        <v>5803</v>
      </c>
      <c r="F1508" s="388" t="s">
        <v>170</v>
      </c>
      <c r="G1508" s="388" t="s">
        <v>13</v>
      </c>
      <c r="H1508" s="388" t="s">
        <v>744</v>
      </c>
      <c r="I1508" s="388" t="s">
        <v>115</v>
      </c>
      <c r="J1508" s="388" t="s">
        <v>115</v>
      </c>
      <c r="K1508" s="400" t="s">
        <v>195</v>
      </c>
      <c r="L1508" s="388" t="s">
        <v>195</v>
      </c>
      <c r="M1508" s="403" t="s">
        <v>195</v>
      </c>
      <c r="N1508" s="388" t="s">
        <v>195</v>
      </c>
      <c r="O1508" s="388" t="s">
        <v>195</v>
      </c>
      <c r="P1508" s="400" t="s">
        <v>195</v>
      </c>
      <c r="Q1508" s="400" t="s">
        <v>195</v>
      </c>
      <c r="R1508" s="400" t="s">
        <v>195</v>
      </c>
      <c r="S1508" s="388" t="s">
        <v>195</v>
      </c>
      <c r="T1508" s="388" t="s">
        <v>195</v>
      </c>
      <c r="U1508" s="388" t="s">
        <v>195</v>
      </c>
      <c r="V1508" s="388" t="s">
        <v>195</v>
      </c>
      <c r="W1508" s="388" t="s">
        <v>195</v>
      </c>
      <c r="X1508" s="388" t="s">
        <v>195</v>
      </c>
      <c r="Y1508" s="401" t="s">
        <v>195</v>
      </c>
      <c r="Z1508" s="388" t="s">
        <v>195</v>
      </c>
      <c r="AA1508" s="388" t="s">
        <v>195</v>
      </c>
      <c r="AB1508" s="388" t="s">
        <v>195</v>
      </c>
      <c r="AC1508" s="388" t="s">
        <v>195</v>
      </c>
      <c r="AD1508" s="388" t="s">
        <v>195</v>
      </c>
      <c r="AE1508" s="388" t="s">
        <v>195</v>
      </c>
      <c r="AF1508" s="388" t="s">
        <v>195</v>
      </c>
      <c r="AG1508" s="388" t="s">
        <v>195</v>
      </c>
      <c r="AH1508" s="388" t="s">
        <v>195</v>
      </c>
      <c r="AI1508" s="388" t="s">
        <v>195</v>
      </c>
    </row>
    <row r="1509" spans="1:35" ht="12.75" customHeight="1" x14ac:dyDescent="0.2">
      <c r="A1509" s="397" t="str">
        <f t="shared" si="23"/>
        <v>Ofsted Webpage</v>
      </c>
      <c r="B1509" s="388">
        <v>1278643</v>
      </c>
      <c r="C1509" s="388">
        <v>138803</v>
      </c>
      <c r="D1509" s="388">
        <v>10046677</v>
      </c>
      <c r="E1509" s="388" t="s">
        <v>5804</v>
      </c>
      <c r="F1509" s="388" t="s">
        <v>90</v>
      </c>
      <c r="G1509" s="388" t="s">
        <v>13</v>
      </c>
      <c r="H1509" s="388" t="s">
        <v>724</v>
      </c>
      <c r="I1509" s="388" t="s">
        <v>102</v>
      </c>
      <c r="J1509" s="388" t="s">
        <v>102</v>
      </c>
      <c r="K1509" s="400" t="s">
        <v>195</v>
      </c>
      <c r="L1509" s="388" t="s">
        <v>195</v>
      </c>
      <c r="M1509" s="403" t="s">
        <v>195</v>
      </c>
      <c r="N1509" s="388" t="s">
        <v>195</v>
      </c>
      <c r="O1509" s="388" t="s">
        <v>195</v>
      </c>
      <c r="P1509" s="400" t="s">
        <v>195</v>
      </c>
      <c r="Q1509" s="400" t="s">
        <v>195</v>
      </c>
      <c r="R1509" s="400" t="s">
        <v>195</v>
      </c>
      <c r="S1509" s="388" t="s">
        <v>195</v>
      </c>
      <c r="T1509" s="388" t="s">
        <v>195</v>
      </c>
      <c r="U1509" s="388" t="s">
        <v>195</v>
      </c>
      <c r="V1509" s="388" t="s">
        <v>195</v>
      </c>
      <c r="W1509" s="388" t="s">
        <v>195</v>
      </c>
      <c r="X1509" s="388" t="s">
        <v>195</v>
      </c>
      <c r="Y1509" s="401" t="s">
        <v>195</v>
      </c>
      <c r="Z1509" s="388" t="s">
        <v>195</v>
      </c>
      <c r="AA1509" s="388" t="s">
        <v>195</v>
      </c>
      <c r="AB1509" s="388" t="s">
        <v>195</v>
      </c>
      <c r="AC1509" s="388" t="s">
        <v>195</v>
      </c>
      <c r="AD1509" s="388" t="s">
        <v>195</v>
      </c>
      <c r="AE1509" s="388" t="s">
        <v>195</v>
      </c>
      <c r="AF1509" s="388" t="s">
        <v>195</v>
      </c>
      <c r="AG1509" s="388" t="s">
        <v>195</v>
      </c>
      <c r="AH1509" s="388" t="s">
        <v>195</v>
      </c>
      <c r="AI1509" s="388" t="s">
        <v>195</v>
      </c>
    </row>
    <row r="1510" spans="1:35" ht="12.75" customHeight="1" x14ac:dyDescent="0.2">
      <c r="A1510" s="397" t="str">
        <f t="shared" si="23"/>
        <v>Ofsted Webpage</v>
      </c>
      <c r="B1510" s="388">
        <v>1278644</v>
      </c>
      <c r="C1510" s="388">
        <v>131712</v>
      </c>
      <c r="D1510" s="388">
        <v>10047125</v>
      </c>
      <c r="E1510" s="388" t="s">
        <v>4482</v>
      </c>
      <c r="F1510" s="388" t="s">
        <v>90</v>
      </c>
      <c r="G1510" s="388" t="s">
        <v>13</v>
      </c>
      <c r="H1510" s="388" t="s">
        <v>398</v>
      </c>
      <c r="I1510" s="388" t="s">
        <v>161</v>
      </c>
      <c r="J1510" s="388" t="s">
        <v>161</v>
      </c>
      <c r="K1510" s="400" t="s">
        <v>195</v>
      </c>
      <c r="L1510" s="388" t="s">
        <v>195</v>
      </c>
      <c r="M1510" s="403" t="s">
        <v>195</v>
      </c>
      <c r="N1510" s="388" t="s">
        <v>195</v>
      </c>
      <c r="O1510" s="388" t="s">
        <v>195</v>
      </c>
      <c r="P1510" s="400" t="s">
        <v>195</v>
      </c>
      <c r="Q1510" s="400" t="s">
        <v>195</v>
      </c>
      <c r="R1510" s="400" t="s">
        <v>195</v>
      </c>
      <c r="S1510" s="388" t="s">
        <v>195</v>
      </c>
      <c r="T1510" s="388" t="s">
        <v>195</v>
      </c>
      <c r="U1510" s="388" t="s">
        <v>195</v>
      </c>
      <c r="V1510" s="388" t="s">
        <v>195</v>
      </c>
      <c r="W1510" s="388" t="s">
        <v>195</v>
      </c>
      <c r="X1510" s="388" t="s">
        <v>195</v>
      </c>
      <c r="Y1510" s="401" t="s">
        <v>195</v>
      </c>
      <c r="Z1510" s="388" t="s">
        <v>195</v>
      </c>
      <c r="AA1510" s="388" t="s">
        <v>195</v>
      </c>
      <c r="AB1510" s="388" t="s">
        <v>195</v>
      </c>
      <c r="AC1510" s="388" t="s">
        <v>195</v>
      </c>
      <c r="AD1510" s="388" t="s">
        <v>195</v>
      </c>
      <c r="AE1510" s="388" t="s">
        <v>195</v>
      </c>
      <c r="AF1510" s="388" t="s">
        <v>195</v>
      </c>
      <c r="AG1510" s="388" t="s">
        <v>195</v>
      </c>
      <c r="AH1510" s="388" t="s">
        <v>195</v>
      </c>
      <c r="AI1510" s="388" t="s">
        <v>195</v>
      </c>
    </row>
    <row r="1511" spans="1:35" ht="12.75" customHeight="1" x14ac:dyDescent="0.2">
      <c r="A1511" s="397" t="str">
        <f t="shared" si="23"/>
        <v>Ofsted Webpage</v>
      </c>
      <c r="B1511" s="388">
        <v>1278645</v>
      </c>
      <c r="C1511" s="388">
        <v>131918</v>
      </c>
      <c r="D1511" s="388">
        <v>10047671</v>
      </c>
      <c r="E1511" s="388" t="s">
        <v>5805</v>
      </c>
      <c r="F1511" s="388" t="s">
        <v>90</v>
      </c>
      <c r="G1511" s="388" t="s">
        <v>13</v>
      </c>
      <c r="H1511" s="388" t="s">
        <v>185</v>
      </c>
      <c r="I1511" s="388" t="s">
        <v>186</v>
      </c>
      <c r="J1511" s="388" t="s">
        <v>93</v>
      </c>
      <c r="K1511" s="400" t="s">
        <v>195</v>
      </c>
      <c r="L1511" s="388" t="s">
        <v>195</v>
      </c>
      <c r="M1511" s="403" t="s">
        <v>195</v>
      </c>
      <c r="N1511" s="388" t="s">
        <v>195</v>
      </c>
      <c r="O1511" s="388" t="s">
        <v>195</v>
      </c>
      <c r="P1511" s="400" t="s">
        <v>195</v>
      </c>
      <c r="Q1511" s="400" t="s">
        <v>195</v>
      </c>
      <c r="R1511" s="400" t="s">
        <v>195</v>
      </c>
      <c r="S1511" s="388" t="s">
        <v>195</v>
      </c>
      <c r="T1511" s="388" t="s">
        <v>195</v>
      </c>
      <c r="U1511" s="388" t="s">
        <v>195</v>
      </c>
      <c r="V1511" s="388" t="s">
        <v>195</v>
      </c>
      <c r="W1511" s="388" t="s">
        <v>195</v>
      </c>
      <c r="X1511" s="388" t="s">
        <v>195</v>
      </c>
      <c r="Y1511" s="401" t="s">
        <v>195</v>
      </c>
      <c r="Z1511" s="388" t="s">
        <v>195</v>
      </c>
      <c r="AA1511" s="388" t="s">
        <v>195</v>
      </c>
      <c r="AB1511" s="388" t="s">
        <v>195</v>
      </c>
      <c r="AC1511" s="388" t="s">
        <v>195</v>
      </c>
      <c r="AD1511" s="388" t="s">
        <v>195</v>
      </c>
      <c r="AE1511" s="388" t="s">
        <v>195</v>
      </c>
      <c r="AF1511" s="388" t="s">
        <v>195</v>
      </c>
      <c r="AG1511" s="388" t="s">
        <v>195</v>
      </c>
      <c r="AH1511" s="388" t="s">
        <v>195</v>
      </c>
      <c r="AI1511" s="388" t="s">
        <v>195</v>
      </c>
    </row>
    <row r="1512" spans="1:35" ht="12.75" customHeight="1" x14ac:dyDescent="0.2">
      <c r="A1512" s="397" t="str">
        <f t="shared" si="23"/>
        <v>Ofsted Webpage</v>
      </c>
      <c r="B1512" s="388">
        <v>1278646</v>
      </c>
      <c r="C1512" s="388">
        <v>132175</v>
      </c>
      <c r="D1512" s="388">
        <v>10047679</v>
      </c>
      <c r="E1512" s="388" t="s">
        <v>5806</v>
      </c>
      <c r="F1512" s="388" t="s">
        <v>90</v>
      </c>
      <c r="G1512" s="388" t="s">
        <v>13</v>
      </c>
      <c r="H1512" s="388" t="s">
        <v>243</v>
      </c>
      <c r="I1512" s="388" t="s">
        <v>177</v>
      </c>
      <c r="J1512" s="388" t="s">
        <v>177</v>
      </c>
      <c r="K1512" s="400" t="s">
        <v>195</v>
      </c>
      <c r="L1512" s="388" t="s">
        <v>195</v>
      </c>
      <c r="M1512" s="403" t="s">
        <v>195</v>
      </c>
      <c r="N1512" s="388" t="s">
        <v>195</v>
      </c>
      <c r="O1512" s="388" t="s">
        <v>195</v>
      </c>
      <c r="P1512" s="400" t="s">
        <v>195</v>
      </c>
      <c r="Q1512" s="400" t="s">
        <v>195</v>
      </c>
      <c r="R1512" s="400" t="s">
        <v>195</v>
      </c>
      <c r="S1512" s="388" t="s">
        <v>195</v>
      </c>
      <c r="T1512" s="388" t="s">
        <v>195</v>
      </c>
      <c r="U1512" s="388" t="s">
        <v>195</v>
      </c>
      <c r="V1512" s="388" t="s">
        <v>195</v>
      </c>
      <c r="W1512" s="388" t="s">
        <v>195</v>
      </c>
      <c r="X1512" s="388" t="s">
        <v>195</v>
      </c>
      <c r="Y1512" s="401" t="s">
        <v>195</v>
      </c>
      <c r="Z1512" s="388" t="s">
        <v>195</v>
      </c>
      <c r="AA1512" s="388" t="s">
        <v>195</v>
      </c>
      <c r="AB1512" s="388" t="s">
        <v>195</v>
      </c>
      <c r="AC1512" s="388" t="s">
        <v>195</v>
      </c>
      <c r="AD1512" s="388" t="s">
        <v>195</v>
      </c>
      <c r="AE1512" s="388" t="s">
        <v>195</v>
      </c>
      <c r="AF1512" s="388" t="s">
        <v>195</v>
      </c>
      <c r="AG1512" s="388" t="s">
        <v>195</v>
      </c>
      <c r="AH1512" s="388" t="s">
        <v>195</v>
      </c>
      <c r="AI1512" s="388" t="s">
        <v>195</v>
      </c>
    </row>
    <row r="1513" spans="1:35" ht="12.75" customHeight="1" x14ac:dyDescent="0.2">
      <c r="A1513" s="397" t="str">
        <f t="shared" si="23"/>
        <v>Ofsted Webpage</v>
      </c>
      <c r="B1513" s="388">
        <v>1278647</v>
      </c>
      <c r="C1513" s="388">
        <v>132615</v>
      </c>
      <c r="D1513" s="388">
        <v>10049099</v>
      </c>
      <c r="E1513" s="388" t="s">
        <v>5807</v>
      </c>
      <c r="F1513" s="388" t="s">
        <v>90</v>
      </c>
      <c r="G1513" s="388" t="s">
        <v>13</v>
      </c>
      <c r="H1513" s="388" t="s">
        <v>563</v>
      </c>
      <c r="I1513" s="388" t="s">
        <v>115</v>
      </c>
      <c r="J1513" s="388" t="s">
        <v>115</v>
      </c>
      <c r="K1513" s="400" t="s">
        <v>195</v>
      </c>
      <c r="L1513" s="388" t="s">
        <v>195</v>
      </c>
      <c r="M1513" s="403" t="s">
        <v>195</v>
      </c>
      <c r="N1513" s="388" t="s">
        <v>195</v>
      </c>
      <c r="O1513" s="388" t="s">
        <v>195</v>
      </c>
      <c r="P1513" s="400" t="s">
        <v>195</v>
      </c>
      <c r="Q1513" s="400" t="s">
        <v>195</v>
      </c>
      <c r="R1513" s="400" t="s">
        <v>195</v>
      </c>
      <c r="S1513" s="388" t="s">
        <v>195</v>
      </c>
      <c r="T1513" s="388" t="s">
        <v>195</v>
      </c>
      <c r="U1513" s="388" t="s">
        <v>195</v>
      </c>
      <c r="V1513" s="388" t="s">
        <v>195</v>
      </c>
      <c r="W1513" s="388" t="s">
        <v>195</v>
      </c>
      <c r="X1513" s="388" t="s">
        <v>195</v>
      </c>
      <c r="Y1513" s="401" t="s">
        <v>195</v>
      </c>
      <c r="Z1513" s="388" t="s">
        <v>195</v>
      </c>
      <c r="AA1513" s="388" t="s">
        <v>195</v>
      </c>
      <c r="AB1513" s="388" t="s">
        <v>195</v>
      </c>
      <c r="AC1513" s="388" t="s">
        <v>195</v>
      </c>
      <c r="AD1513" s="388" t="s">
        <v>195</v>
      </c>
      <c r="AE1513" s="388" t="s">
        <v>195</v>
      </c>
      <c r="AF1513" s="388" t="s">
        <v>195</v>
      </c>
      <c r="AG1513" s="388" t="s">
        <v>195</v>
      </c>
      <c r="AH1513" s="388" t="s">
        <v>195</v>
      </c>
      <c r="AI1513" s="388" t="s">
        <v>195</v>
      </c>
    </row>
    <row r="1514" spans="1:35" ht="12.75" customHeight="1" x14ac:dyDescent="0.2">
      <c r="A1514" s="397" t="str">
        <f t="shared" si="23"/>
        <v>Ofsted Webpage</v>
      </c>
      <c r="B1514" s="388">
        <v>1278648</v>
      </c>
      <c r="C1514" s="388">
        <v>132752</v>
      </c>
      <c r="D1514" s="388">
        <v>10049450</v>
      </c>
      <c r="E1514" s="388" t="s">
        <v>5808</v>
      </c>
      <c r="F1514" s="388" t="s">
        <v>90</v>
      </c>
      <c r="G1514" s="388" t="s">
        <v>13</v>
      </c>
      <c r="H1514" s="388" t="s">
        <v>1185</v>
      </c>
      <c r="I1514" s="388" t="s">
        <v>92</v>
      </c>
      <c r="J1514" s="388" t="s">
        <v>93</v>
      </c>
      <c r="K1514" s="400" t="s">
        <v>195</v>
      </c>
      <c r="L1514" s="388" t="s">
        <v>195</v>
      </c>
      <c r="M1514" s="403" t="s">
        <v>195</v>
      </c>
      <c r="N1514" s="388" t="s">
        <v>195</v>
      </c>
      <c r="O1514" s="388" t="s">
        <v>195</v>
      </c>
      <c r="P1514" s="400" t="s">
        <v>195</v>
      </c>
      <c r="Q1514" s="400" t="s">
        <v>195</v>
      </c>
      <c r="R1514" s="400" t="s">
        <v>195</v>
      </c>
      <c r="S1514" s="388" t="s">
        <v>195</v>
      </c>
      <c r="T1514" s="388" t="s">
        <v>195</v>
      </c>
      <c r="U1514" s="388" t="s">
        <v>195</v>
      </c>
      <c r="V1514" s="388" t="s">
        <v>195</v>
      </c>
      <c r="W1514" s="388" t="s">
        <v>195</v>
      </c>
      <c r="X1514" s="388" t="s">
        <v>195</v>
      </c>
      <c r="Y1514" s="401" t="s">
        <v>195</v>
      </c>
      <c r="Z1514" s="388" t="s">
        <v>195</v>
      </c>
      <c r="AA1514" s="388" t="s">
        <v>195</v>
      </c>
      <c r="AB1514" s="388" t="s">
        <v>195</v>
      </c>
      <c r="AC1514" s="388" t="s">
        <v>195</v>
      </c>
      <c r="AD1514" s="388" t="s">
        <v>195</v>
      </c>
      <c r="AE1514" s="388" t="s">
        <v>195</v>
      </c>
      <c r="AF1514" s="388" t="s">
        <v>195</v>
      </c>
      <c r="AG1514" s="388" t="s">
        <v>195</v>
      </c>
      <c r="AH1514" s="388" t="s">
        <v>195</v>
      </c>
      <c r="AI1514" s="388" t="s">
        <v>195</v>
      </c>
    </row>
    <row r="1515" spans="1:35" ht="12.75" customHeight="1" x14ac:dyDescent="0.2">
      <c r="A1515" s="397" t="str">
        <f t="shared" si="23"/>
        <v>Ofsted Webpage</v>
      </c>
      <c r="B1515" s="388">
        <v>1278649</v>
      </c>
      <c r="C1515" s="388">
        <v>133681</v>
      </c>
      <c r="D1515" s="388">
        <v>10052473</v>
      </c>
      <c r="E1515" s="388" t="s">
        <v>5809</v>
      </c>
      <c r="F1515" s="388" t="s">
        <v>90</v>
      </c>
      <c r="G1515" s="388" t="s">
        <v>13</v>
      </c>
      <c r="H1515" s="388" t="s">
        <v>340</v>
      </c>
      <c r="I1515" s="388" t="s">
        <v>155</v>
      </c>
      <c r="J1515" s="388" t="s">
        <v>155</v>
      </c>
      <c r="K1515" s="400" t="s">
        <v>195</v>
      </c>
      <c r="L1515" s="388" t="s">
        <v>195</v>
      </c>
      <c r="M1515" s="403" t="s">
        <v>195</v>
      </c>
      <c r="N1515" s="388" t="s">
        <v>195</v>
      </c>
      <c r="O1515" s="388" t="s">
        <v>195</v>
      </c>
      <c r="P1515" s="400" t="s">
        <v>195</v>
      </c>
      <c r="Q1515" s="400" t="s">
        <v>195</v>
      </c>
      <c r="R1515" s="400" t="s">
        <v>195</v>
      </c>
      <c r="S1515" s="388" t="s">
        <v>195</v>
      </c>
      <c r="T1515" s="388" t="s">
        <v>195</v>
      </c>
      <c r="U1515" s="388" t="s">
        <v>195</v>
      </c>
      <c r="V1515" s="388" t="s">
        <v>195</v>
      </c>
      <c r="W1515" s="388" t="s">
        <v>195</v>
      </c>
      <c r="X1515" s="388" t="s">
        <v>195</v>
      </c>
      <c r="Y1515" s="401" t="s">
        <v>195</v>
      </c>
      <c r="Z1515" s="388" t="s">
        <v>195</v>
      </c>
      <c r="AA1515" s="388" t="s">
        <v>195</v>
      </c>
      <c r="AB1515" s="388" t="s">
        <v>195</v>
      </c>
      <c r="AC1515" s="388" t="s">
        <v>195</v>
      </c>
      <c r="AD1515" s="388" t="s">
        <v>195</v>
      </c>
      <c r="AE1515" s="388" t="s">
        <v>195</v>
      </c>
      <c r="AF1515" s="388" t="s">
        <v>195</v>
      </c>
      <c r="AG1515" s="388" t="s">
        <v>195</v>
      </c>
      <c r="AH1515" s="388" t="s">
        <v>195</v>
      </c>
      <c r="AI1515" s="388" t="s">
        <v>195</v>
      </c>
    </row>
    <row r="1516" spans="1:35" ht="12.75" customHeight="1" x14ac:dyDescent="0.2">
      <c r="A1516" s="397" t="str">
        <f t="shared" si="23"/>
        <v>Ofsted Webpage</v>
      </c>
      <c r="B1516" s="388">
        <v>1278650</v>
      </c>
      <c r="C1516" s="388">
        <v>133418</v>
      </c>
      <c r="D1516" s="388">
        <v>10052638</v>
      </c>
      <c r="E1516" s="388" t="s">
        <v>5810</v>
      </c>
      <c r="F1516" s="388" t="s">
        <v>90</v>
      </c>
      <c r="G1516" s="388" t="s">
        <v>13</v>
      </c>
      <c r="H1516" s="388" t="s">
        <v>295</v>
      </c>
      <c r="I1516" s="388" t="s">
        <v>186</v>
      </c>
      <c r="J1516" s="388" t="s">
        <v>93</v>
      </c>
      <c r="K1516" s="400" t="s">
        <v>195</v>
      </c>
      <c r="L1516" s="388" t="s">
        <v>195</v>
      </c>
      <c r="M1516" s="403" t="s">
        <v>195</v>
      </c>
      <c r="N1516" s="388" t="s">
        <v>195</v>
      </c>
      <c r="O1516" s="388" t="s">
        <v>195</v>
      </c>
      <c r="P1516" s="400" t="s">
        <v>195</v>
      </c>
      <c r="Q1516" s="400" t="s">
        <v>195</v>
      </c>
      <c r="R1516" s="400" t="s">
        <v>195</v>
      </c>
      <c r="S1516" s="388" t="s">
        <v>195</v>
      </c>
      <c r="T1516" s="388" t="s">
        <v>195</v>
      </c>
      <c r="U1516" s="388" t="s">
        <v>195</v>
      </c>
      <c r="V1516" s="388" t="s">
        <v>195</v>
      </c>
      <c r="W1516" s="388" t="s">
        <v>195</v>
      </c>
      <c r="X1516" s="388" t="s">
        <v>195</v>
      </c>
      <c r="Y1516" s="401" t="s">
        <v>195</v>
      </c>
      <c r="Z1516" s="388" t="s">
        <v>195</v>
      </c>
      <c r="AA1516" s="388" t="s">
        <v>195</v>
      </c>
      <c r="AB1516" s="388" t="s">
        <v>195</v>
      </c>
      <c r="AC1516" s="388" t="s">
        <v>195</v>
      </c>
      <c r="AD1516" s="388" t="s">
        <v>195</v>
      </c>
      <c r="AE1516" s="388" t="s">
        <v>195</v>
      </c>
      <c r="AF1516" s="388" t="s">
        <v>195</v>
      </c>
      <c r="AG1516" s="388" t="s">
        <v>195</v>
      </c>
      <c r="AH1516" s="388" t="s">
        <v>195</v>
      </c>
      <c r="AI1516" s="388" t="s">
        <v>195</v>
      </c>
    </row>
    <row r="1517" spans="1:35" ht="12.75" customHeight="1" x14ac:dyDescent="0.2">
      <c r="A1517" s="397" t="str">
        <f t="shared" si="23"/>
        <v>Ofsted Webpage</v>
      </c>
      <c r="B1517" s="388">
        <v>1278651</v>
      </c>
      <c r="C1517" s="388">
        <v>139089</v>
      </c>
      <c r="D1517" s="388">
        <v>10052724</v>
      </c>
      <c r="E1517" s="388" t="s">
        <v>5811</v>
      </c>
      <c r="F1517" s="388" t="s">
        <v>170</v>
      </c>
      <c r="G1517" s="388" t="s">
        <v>13</v>
      </c>
      <c r="H1517" s="388" t="s">
        <v>714</v>
      </c>
      <c r="I1517" s="388" t="s">
        <v>115</v>
      </c>
      <c r="J1517" s="388" t="s">
        <v>115</v>
      </c>
      <c r="K1517" s="400" t="s">
        <v>195</v>
      </c>
      <c r="L1517" s="388" t="s">
        <v>195</v>
      </c>
      <c r="M1517" s="403" t="s">
        <v>195</v>
      </c>
      <c r="N1517" s="388" t="s">
        <v>195</v>
      </c>
      <c r="O1517" s="388" t="s">
        <v>195</v>
      </c>
      <c r="P1517" s="400" t="s">
        <v>195</v>
      </c>
      <c r="Q1517" s="400" t="s">
        <v>195</v>
      </c>
      <c r="R1517" s="400" t="s">
        <v>195</v>
      </c>
      <c r="S1517" s="388" t="s">
        <v>195</v>
      </c>
      <c r="T1517" s="388" t="s">
        <v>195</v>
      </c>
      <c r="U1517" s="388" t="s">
        <v>195</v>
      </c>
      <c r="V1517" s="388" t="s">
        <v>195</v>
      </c>
      <c r="W1517" s="388" t="s">
        <v>195</v>
      </c>
      <c r="X1517" s="388" t="s">
        <v>195</v>
      </c>
      <c r="Y1517" s="401" t="s">
        <v>195</v>
      </c>
      <c r="Z1517" s="388" t="s">
        <v>195</v>
      </c>
      <c r="AA1517" s="388" t="s">
        <v>195</v>
      </c>
      <c r="AB1517" s="388" t="s">
        <v>195</v>
      </c>
      <c r="AC1517" s="388" t="s">
        <v>195</v>
      </c>
      <c r="AD1517" s="388" t="s">
        <v>195</v>
      </c>
      <c r="AE1517" s="388" t="s">
        <v>195</v>
      </c>
      <c r="AF1517" s="388" t="s">
        <v>195</v>
      </c>
      <c r="AG1517" s="388" t="s">
        <v>195</v>
      </c>
      <c r="AH1517" s="388" t="s">
        <v>195</v>
      </c>
      <c r="AI1517" s="388" t="s">
        <v>195</v>
      </c>
    </row>
    <row r="1518" spans="1:35" ht="12.75" customHeight="1" x14ac:dyDescent="0.2">
      <c r="A1518" s="397" t="str">
        <f t="shared" si="23"/>
        <v>Ofsted Webpage</v>
      </c>
      <c r="B1518" s="388">
        <v>1278652</v>
      </c>
      <c r="C1518" s="388">
        <v>139803</v>
      </c>
      <c r="D1518" s="388">
        <v>10052863</v>
      </c>
      <c r="E1518" s="388" t="s">
        <v>5812</v>
      </c>
      <c r="F1518" s="388" t="s">
        <v>90</v>
      </c>
      <c r="G1518" s="388" t="s">
        <v>13</v>
      </c>
      <c r="H1518" s="388" t="s">
        <v>1242</v>
      </c>
      <c r="I1518" s="388" t="s">
        <v>115</v>
      </c>
      <c r="J1518" s="388" t="s">
        <v>115</v>
      </c>
      <c r="K1518" s="400" t="s">
        <v>195</v>
      </c>
      <c r="L1518" s="388" t="s">
        <v>195</v>
      </c>
      <c r="M1518" s="403" t="s">
        <v>195</v>
      </c>
      <c r="N1518" s="388" t="s">
        <v>195</v>
      </c>
      <c r="O1518" s="388" t="s">
        <v>195</v>
      </c>
      <c r="P1518" s="400" t="s">
        <v>195</v>
      </c>
      <c r="Q1518" s="400" t="s">
        <v>195</v>
      </c>
      <c r="R1518" s="400" t="s">
        <v>195</v>
      </c>
      <c r="S1518" s="388" t="s">
        <v>195</v>
      </c>
      <c r="T1518" s="388" t="s">
        <v>195</v>
      </c>
      <c r="U1518" s="388" t="s">
        <v>195</v>
      </c>
      <c r="V1518" s="388" t="s">
        <v>195</v>
      </c>
      <c r="W1518" s="388" t="s">
        <v>195</v>
      </c>
      <c r="X1518" s="388" t="s">
        <v>195</v>
      </c>
      <c r="Y1518" s="401" t="s">
        <v>195</v>
      </c>
      <c r="Z1518" s="388" t="s">
        <v>195</v>
      </c>
      <c r="AA1518" s="388" t="s">
        <v>195</v>
      </c>
      <c r="AB1518" s="388" t="s">
        <v>195</v>
      </c>
      <c r="AC1518" s="388" t="s">
        <v>195</v>
      </c>
      <c r="AD1518" s="388" t="s">
        <v>195</v>
      </c>
      <c r="AE1518" s="388" t="s">
        <v>195</v>
      </c>
      <c r="AF1518" s="388" t="s">
        <v>195</v>
      </c>
      <c r="AG1518" s="388" t="s">
        <v>195</v>
      </c>
      <c r="AH1518" s="388" t="s">
        <v>195</v>
      </c>
      <c r="AI1518" s="388" t="s">
        <v>195</v>
      </c>
    </row>
    <row r="1519" spans="1:35" ht="12.75" customHeight="1" x14ac:dyDescent="0.2">
      <c r="A1519" s="397" t="str">
        <f t="shared" si="23"/>
        <v>Ofsted Webpage</v>
      </c>
      <c r="B1519" s="388">
        <v>1278653</v>
      </c>
      <c r="C1519" s="388">
        <v>139031</v>
      </c>
      <c r="D1519" s="388">
        <v>10053076</v>
      </c>
      <c r="E1519" s="388" t="s">
        <v>5813</v>
      </c>
      <c r="F1519" s="388" t="s">
        <v>90</v>
      </c>
      <c r="G1519" s="388" t="s">
        <v>13</v>
      </c>
      <c r="H1519" s="388" t="s">
        <v>260</v>
      </c>
      <c r="I1519" s="388" t="s">
        <v>155</v>
      </c>
      <c r="J1519" s="388" t="s">
        <v>155</v>
      </c>
      <c r="K1519" s="400" t="s">
        <v>195</v>
      </c>
      <c r="L1519" s="388" t="s">
        <v>195</v>
      </c>
      <c r="M1519" s="403" t="s">
        <v>195</v>
      </c>
      <c r="N1519" s="388" t="s">
        <v>195</v>
      </c>
      <c r="O1519" s="388" t="s">
        <v>195</v>
      </c>
      <c r="P1519" s="400" t="s">
        <v>195</v>
      </c>
      <c r="Q1519" s="400" t="s">
        <v>195</v>
      </c>
      <c r="R1519" s="400" t="s">
        <v>195</v>
      </c>
      <c r="S1519" s="388" t="s">
        <v>195</v>
      </c>
      <c r="T1519" s="388" t="s">
        <v>195</v>
      </c>
      <c r="U1519" s="388" t="s">
        <v>195</v>
      </c>
      <c r="V1519" s="388" t="s">
        <v>195</v>
      </c>
      <c r="W1519" s="388" t="s">
        <v>195</v>
      </c>
      <c r="X1519" s="388" t="s">
        <v>195</v>
      </c>
      <c r="Y1519" s="401" t="s">
        <v>195</v>
      </c>
      <c r="Z1519" s="388" t="s">
        <v>195</v>
      </c>
      <c r="AA1519" s="388" t="s">
        <v>195</v>
      </c>
      <c r="AB1519" s="388" t="s">
        <v>195</v>
      </c>
      <c r="AC1519" s="388" t="s">
        <v>195</v>
      </c>
      <c r="AD1519" s="388" t="s">
        <v>195</v>
      </c>
      <c r="AE1519" s="388" t="s">
        <v>195</v>
      </c>
      <c r="AF1519" s="388" t="s">
        <v>195</v>
      </c>
      <c r="AG1519" s="388" t="s">
        <v>195</v>
      </c>
      <c r="AH1519" s="388" t="s">
        <v>195</v>
      </c>
      <c r="AI1519" s="388" t="s">
        <v>195</v>
      </c>
    </row>
    <row r="1520" spans="1:35" ht="12.75" customHeight="1" x14ac:dyDescent="0.2">
      <c r="A1520" s="397" t="str">
        <f t="shared" si="23"/>
        <v>Ofsted Webpage</v>
      </c>
      <c r="B1520" s="388">
        <v>1278654</v>
      </c>
      <c r="C1520" s="388">
        <v>133778</v>
      </c>
      <c r="D1520" s="388">
        <v>10053529</v>
      </c>
      <c r="E1520" s="388" t="s">
        <v>5814</v>
      </c>
      <c r="F1520" s="388" t="s">
        <v>90</v>
      </c>
      <c r="G1520" s="388" t="s">
        <v>13</v>
      </c>
      <c r="H1520" s="388" t="s">
        <v>809</v>
      </c>
      <c r="I1520" s="388" t="s">
        <v>155</v>
      </c>
      <c r="J1520" s="388" t="s">
        <v>155</v>
      </c>
      <c r="K1520" s="400" t="s">
        <v>195</v>
      </c>
      <c r="L1520" s="388" t="s">
        <v>195</v>
      </c>
      <c r="M1520" s="403" t="s">
        <v>195</v>
      </c>
      <c r="N1520" s="388" t="s">
        <v>195</v>
      </c>
      <c r="O1520" s="388" t="s">
        <v>195</v>
      </c>
      <c r="P1520" s="400" t="s">
        <v>195</v>
      </c>
      <c r="Q1520" s="400" t="s">
        <v>195</v>
      </c>
      <c r="R1520" s="400" t="s">
        <v>195</v>
      </c>
      <c r="S1520" s="388" t="s">
        <v>195</v>
      </c>
      <c r="T1520" s="388" t="s">
        <v>195</v>
      </c>
      <c r="U1520" s="388" t="s">
        <v>195</v>
      </c>
      <c r="V1520" s="388" t="s">
        <v>195</v>
      </c>
      <c r="W1520" s="388" t="s">
        <v>195</v>
      </c>
      <c r="X1520" s="388" t="s">
        <v>195</v>
      </c>
      <c r="Y1520" s="401" t="s">
        <v>195</v>
      </c>
      <c r="Z1520" s="388" t="s">
        <v>195</v>
      </c>
      <c r="AA1520" s="388" t="s">
        <v>195</v>
      </c>
      <c r="AB1520" s="388" t="s">
        <v>195</v>
      </c>
      <c r="AC1520" s="388" t="s">
        <v>195</v>
      </c>
      <c r="AD1520" s="388" t="s">
        <v>195</v>
      </c>
      <c r="AE1520" s="388" t="s">
        <v>195</v>
      </c>
      <c r="AF1520" s="388" t="s">
        <v>195</v>
      </c>
      <c r="AG1520" s="388" t="s">
        <v>195</v>
      </c>
      <c r="AH1520" s="388" t="s">
        <v>195</v>
      </c>
      <c r="AI1520" s="388" t="s">
        <v>195</v>
      </c>
    </row>
    <row r="1521" spans="1:35" ht="12.75" customHeight="1" x14ac:dyDescent="0.2">
      <c r="A1521" s="397" t="str">
        <f t="shared" si="23"/>
        <v>Ofsted Webpage</v>
      </c>
      <c r="B1521" s="388">
        <v>1278655</v>
      </c>
      <c r="C1521" s="388">
        <v>138769</v>
      </c>
      <c r="D1521" s="388">
        <v>10054055</v>
      </c>
      <c r="E1521" s="388" t="s">
        <v>5815</v>
      </c>
      <c r="F1521" s="388" t="s">
        <v>90</v>
      </c>
      <c r="G1521" s="388" t="s">
        <v>13</v>
      </c>
      <c r="H1521" s="388" t="s">
        <v>771</v>
      </c>
      <c r="I1521" s="388" t="s">
        <v>186</v>
      </c>
      <c r="J1521" s="388" t="s">
        <v>93</v>
      </c>
      <c r="K1521" s="400" t="s">
        <v>195</v>
      </c>
      <c r="L1521" s="388" t="s">
        <v>195</v>
      </c>
      <c r="M1521" s="403" t="s">
        <v>195</v>
      </c>
      <c r="N1521" s="388" t="s">
        <v>195</v>
      </c>
      <c r="O1521" s="388" t="s">
        <v>195</v>
      </c>
      <c r="P1521" s="400" t="s">
        <v>195</v>
      </c>
      <c r="Q1521" s="400" t="s">
        <v>195</v>
      </c>
      <c r="R1521" s="400" t="s">
        <v>195</v>
      </c>
      <c r="S1521" s="388" t="s">
        <v>195</v>
      </c>
      <c r="T1521" s="388" t="s">
        <v>195</v>
      </c>
      <c r="U1521" s="388" t="s">
        <v>195</v>
      </c>
      <c r="V1521" s="388" t="s">
        <v>195</v>
      </c>
      <c r="W1521" s="388" t="s">
        <v>195</v>
      </c>
      <c r="X1521" s="388" t="s">
        <v>195</v>
      </c>
      <c r="Y1521" s="401" t="s">
        <v>195</v>
      </c>
      <c r="Z1521" s="388" t="s">
        <v>195</v>
      </c>
      <c r="AA1521" s="388" t="s">
        <v>195</v>
      </c>
      <c r="AB1521" s="388" t="s">
        <v>195</v>
      </c>
      <c r="AC1521" s="388" t="s">
        <v>195</v>
      </c>
      <c r="AD1521" s="388" t="s">
        <v>195</v>
      </c>
      <c r="AE1521" s="388" t="s">
        <v>195</v>
      </c>
      <c r="AF1521" s="388" t="s">
        <v>195</v>
      </c>
      <c r="AG1521" s="388" t="s">
        <v>195</v>
      </c>
      <c r="AH1521" s="388" t="s">
        <v>195</v>
      </c>
      <c r="AI1521" s="388" t="s">
        <v>195</v>
      </c>
    </row>
    <row r="1522" spans="1:35" ht="12.75" customHeight="1" x14ac:dyDescent="0.2">
      <c r="A1522" s="397" t="str">
        <f t="shared" si="23"/>
        <v>Ofsted Webpage</v>
      </c>
      <c r="B1522" s="388">
        <v>1278656</v>
      </c>
      <c r="C1522" s="388">
        <v>139128</v>
      </c>
      <c r="D1522" s="388">
        <v>10054802</v>
      </c>
      <c r="E1522" s="388" t="s">
        <v>5816</v>
      </c>
      <c r="F1522" s="388" t="s">
        <v>170</v>
      </c>
      <c r="G1522" s="388" t="s">
        <v>13</v>
      </c>
      <c r="H1522" s="388" t="s">
        <v>239</v>
      </c>
      <c r="I1522" s="388" t="s">
        <v>152</v>
      </c>
      <c r="J1522" s="388" t="s">
        <v>152</v>
      </c>
      <c r="K1522" s="400" t="s">
        <v>195</v>
      </c>
      <c r="L1522" s="388" t="s">
        <v>195</v>
      </c>
      <c r="M1522" s="403" t="s">
        <v>195</v>
      </c>
      <c r="N1522" s="388" t="s">
        <v>195</v>
      </c>
      <c r="O1522" s="388" t="s">
        <v>195</v>
      </c>
      <c r="P1522" s="400" t="s">
        <v>195</v>
      </c>
      <c r="Q1522" s="400" t="s">
        <v>195</v>
      </c>
      <c r="R1522" s="400" t="s">
        <v>195</v>
      </c>
      <c r="S1522" s="388" t="s">
        <v>195</v>
      </c>
      <c r="T1522" s="388" t="s">
        <v>195</v>
      </c>
      <c r="U1522" s="388" t="s">
        <v>195</v>
      </c>
      <c r="V1522" s="388" t="s">
        <v>195</v>
      </c>
      <c r="W1522" s="388" t="s">
        <v>195</v>
      </c>
      <c r="X1522" s="388" t="s">
        <v>195</v>
      </c>
      <c r="Y1522" s="401" t="s">
        <v>195</v>
      </c>
      <c r="Z1522" s="388" t="s">
        <v>195</v>
      </c>
      <c r="AA1522" s="388" t="s">
        <v>195</v>
      </c>
      <c r="AB1522" s="388" t="s">
        <v>195</v>
      </c>
      <c r="AC1522" s="388" t="s">
        <v>195</v>
      </c>
      <c r="AD1522" s="388" t="s">
        <v>195</v>
      </c>
      <c r="AE1522" s="388" t="s">
        <v>195</v>
      </c>
      <c r="AF1522" s="388" t="s">
        <v>195</v>
      </c>
      <c r="AG1522" s="388" t="s">
        <v>195</v>
      </c>
      <c r="AH1522" s="388" t="s">
        <v>195</v>
      </c>
      <c r="AI1522" s="388" t="s">
        <v>195</v>
      </c>
    </row>
    <row r="1523" spans="1:35" ht="12.75" customHeight="1" x14ac:dyDescent="0.2">
      <c r="A1523" s="397" t="str">
        <f t="shared" si="23"/>
        <v>Ofsted Webpage</v>
      </c>
      <c r="B1523" s="388">
        <v>1278657</v>
      </c>
      <c r="C1523" s="388">
        <v>139149</v>
      </c>
      <c r="D1523" s="388">
        <v>10055021</v>
      </c>
      <c r="E1523" s="388" t="s">
        <v>5817</v>
      </c>
      <c r="F1523" s="388" t="s">
        <v>90</v>
      </c>
      <c r="G1523" s="388" t="s">
        <v>13</v>
      </c>
      <c r="H1523" s="388" t="s">
        <v>555</v>
      </c>
      <c r="I1523" s="388" t="s">
        <v>155</v>
      </c>
      <c r="J1523" s="388" t="s">
        <v>155</v>
      </c>
      <c r="K1523" s="400" t="s">
        <v>195</v>
      </c>
      <c r="L1523" s="388" t="s">
        <v>195</v>
      </c>
      <c r="M1523" s="403" t="s">
        <v>195</v>
      </c>
      <c r="N1523" s="388" t="s">
        <v>195</v>
      </c>
      <c r="O1523" s="388" t="s">
        <v>195</v>
      </c>
      <c r="P1523" s="400" t="s">
        <v>195</v>
      </c>
      <c r="Q1523" s="400" t="s">
        <v>195</v>
      </c>
      <c r="R1523" s="400" t="s">
        <v>195</v>
      </c>
      <c r="S1523" s="388" t="s">
        <v>195</v>
      </c>
      <c r="T1523" s="388" t="s">
        <v>195</v>
      </c>
      <c r="U1523" s="388" t="s">
        <v>195</v>
      </c>
      <c r="V1523" s="388" t="s">
        <v>195</v>
      </c>
      <c r="W1523" s="388" t="s">
        <v>195</v>
      </c>
      <c r="X1523" s="388" t="s">
        <v>195</v>
      </c>
      <c r="Y1523" s="401" t="s">
        <v>195</v>
      </c>
      <c r="Z1523" s="388" t="s">
        <v>195</v>
      </c>
      <c r="AA1523" s="388" t="s">
        <v>195</v>
      </c>
      <c r="AB1523" s="388" t="s">
        <v>195</v>
      </c>
      <c r="AC1523" s="388" t="s">
        <v>195</v>
      </c>
      <c r="AD1523" s="388" t="s">
        <v>195</v>
      </c>
      <c r="AE1523" s="388" t="s">
        <v>195</v>
      </c>
      <c r="AF1523" s="388" t="s">
        <v>195</v>
      </c>
      <c r="AG1523" s="388" t="s">
        <v>195</v>
      </c>
      <c r="AH1523" s="388" t="s">
        <v>195</v>
      </c>
      <c r="AI1523" s="388" t="s">
        <v>195</v>
      </c>
    </row>
    <row r="1524" spans="1:35" ht="12.75" customHeight="1" x14ac:dyDescent="0.2">
      <c r="A1524" s="397" t="str">
        <f t="shared" si="23"/>
        <v>Ofsted Webpage</v>
      </c>
      <c r="B1524" s="388">
        <v>1278658</v>
      </c>
      <c r="C1524" s="388">
        <v>138749</v>
      </c>
      <c r="D1524" s="388">
        <v>10055337</v>
      </c>
      <c r="E1524" s="388" t="s">
        <v>5818</v>
      </c>
      <c r="F1524" s="388" t="s">
        <v>90</v>
      </c>
      <c r="G1524" s="388" t="s">
        <v>13</v>
      </c>
      <c r="H1524" s="388" t="s">
        <v>729</v>
      </c>
      <c r="I1524" s="388" t="s">
        <v>131</v>
      </c>
      <c r="J1524" s="388" t="s">
        <v>131</v>
      </c>
      <c r="K1524" s="400" t="s">
        <v>195</v>
      </c>
      <c r="L1524" s="388" t="s">
        <v>195</v>
      </c>
      <c r="M1524" s="403" t="s">
        <v>195</v>
      </c>
      <c r="N1524" s="388" t="s">
        <v>195</v>
      </c>
      <c r="O1524" s="388" t="s">
        <v>195</v>
      </c>
      <c r="P1524" s="400" t="s">
        <v>195</v>
      </c>
      <c r="Q1524" s="400" t="s">
        <v>195</v>
      </c>
      <c r="R1524" s="400" t="s">
        <v>195</v>
      </c>
      <c r="S1524" s="388" t="s">
        <v>195</v>
      </c>
      <c r="T1524" s="388" t="s">
        <v>195</v>
      </c>
      <c r="U1524" s="388" t="s">
        <v>195</v>
      </c>
      <c r="V1524" s="388" t="s">
        <v>195</v>
      </c>
      <c r="W1524" s="388" t="s">
        <v>195</v>
      </c>
      <c r="X1524" s="388" t="s">
        <v>195</v>
      </c>
      <c r="Y1524" s="401" t="s">
        <v>195</v>
      </c>
      <c r="Z1524" s="388" t="s">
        <v>195</v>
      </c>
      <c r="AA1524" s="388" t="s">
        <v>195</v>
      </c>
      <c r="AB1524" s="388" t="s">
        <v>195</v>
      </c>
      <c r="AC1524" s="388" t="s">
        <v>195</v>
      </c>
      <c r="AD1524" s="388" t="s">
        <v>195</v>
      </c>
      <c r="AE1524" s="388" t="s">
        <v>195</v>
      </c>
      <c r="AF1524" s="388" t="s">
        <v>195</v>
      </c>
      <c r="AG1524" s="388" t="s">
        <v>195</v>
      </c>
      <c r="AH1524" s="388" t="s">
        <v>195</v>
      </c>
      <c r="AI1524" s="388" t="s">
        <v>195</v>
      </c>
    </row>
    <row r="1525" spans="1:35" ht="12.75" customHeight="1" x14ac:dyDescent="0.2">
      <c r="A1525" s="397" t="str">
        <f t="shared" si="23"/>
        <v>Ofsted Webpage</v>
      </c>
      <c r="B1525" s="388">
        <v>1278659</v>
      </c>
      <c r="C1525" s="388">
        <v>139126</v>
      </c>
      <c r="D1525" s="388">
        <v>10055749</v>
      </c>
      <c r="E1525" s="388" t="s">
        <v>5819</v>
      </c>
      <c r="F1525" s="388" t="s">
        <v>90</v>
      </c>
      <c r="G1525" s="388" t="s">
        <v>13</v>
      </c>
      <c r="H1525" s="388" t="s">
        <v>342</v>
      </c>
      <c r="I1525" s="388" t="s">
        <v>177</v>
      </c>
      <c r="J1525" s="388" t="s">
        <v>177</v>
      </c>
      <c r="K1525" s="400" t="s">
        <v>195</v>
      </c>
      <c r="L1525" s="388" t="s">
        <v>195</v>
      </c>
      <c r="M1525" s="403" t="s">
        <v>195</v>
      </c>
      <c r="N1525" s="388" t="s">
        <v>195</v>
      </c>
      <c r="O1525" s="388" t="s">
        <v>195</v>
      </c>
      <c r="P1525" s="400" t="s">
        <v>195</v>
      </c>
      <c r="Q1525" s="400" t="s">
        <v>195</v>
      </c>
      <c r="R1525" s="400" t="s">
        <v>195</v>
      </c>
      <c r="S1525" s="388" t="s">
        <v>195</v>
      </c>
      <c r="T1525" s="388" t="s">
        <v>195</v>
      </c>
      <c r="U1525" s="388" t="s">
        <v>195</v>
      </c>
      <c r="V1525" s="388" t="s">
        <v>195</v>
      </c>
      <c r="W1525" s="388" t="s">
        <v>195</v>
      </c>
      <c r="X1525" s="388" t="s">
        <v>195</v>
      </c>
      <c r="Y1525" s="401" t="s">
        <v>195</v>
      </c>
      <c r="Z1525" s="388" t="s">
        <v>195</v>
      </c>
      <c r="AA1525" s="388" t="s">
        <v>195</v>
      </c>
      <c r="AB1525" s="388" t="s">
        <v>195</v>
      </c>
      <c r="AC1525" s="388" t="s">
        <v>195</v>
      </c>
      <c r="AD1525" s="388" t="s">
        <v>195</v>
      </c>
      <c r="AE1525" s="388" t="s">
        <v>195</v>
      </c>
      <c r="AF1525" s="388" t="s">
        <v>195</v>
      </c>
      <c r="AG1525" s="388" t="s">
        <v>195</v>
      </c>
      <c r="AH1525" s="388" t="s">
        <v>195</v>
      </c>
      <c r="AI1525" s="388" t="s">
        <v>195</v>
      </c>
    </row>
    <row r="1526" spans="1:35" ht="12.75" customHeight="1" x14ac:dyDescent="0.2">
      <c r="A1526" s="397" t="str">
        <f t="shared" si="23"/>
        <v>Ofsted Webpage</v>
      </c>
      <c r="B1526" s="388">
        <v>1278660</v>
      </c>
      <c r="C1526" s="388">
        <v>138526</v>
      </c>
      <c r="D1526" s="388">
        <v>10055771</v>
      </c>
      <c r="E1526" s="388" t="s">
        <v>5820</v>
      </c>
      <c r="F1526" s="388" t="s">
        <v>170</v>
      </c>
      <c r="G1526" s="388" t="s">
        <v>13</v>
      </c>
      <c r="H1526" s="388" t="s">
        <v>291</v>
      </c>
      <c r="I1526" s="388" t="s">
        <v>186</v>
      </c>
      <c r="J1526" s="388" t="s">
        <v>93</v>
      </c>
      <c r="K1526" s="400" t="s">
        <v>195</v>
      </c>
      <c r="L1526" s="388" t="s">
        <v>195</v>
      </c>
      <c r="M1526" s="403" t="s">
        <v>195</v>
      </c>
      <c r="N1526" s="388" t="s">
        <v>195</v>
      </c>
      <c r="O1526" s="388" t="s">
        <v>195</v>
      </c>
      <c r="P1526" s="400" t="s">
        <v>195</v>
      </c>
      <c r="Q1526" s="400" t="s">
        <v>195</v>
      </c>
      <c r="R1526" s="400" t="s">
        <v>195</v>
      </c>
      <c r="S1526" s="388" t="s">
        <v>195</v>
      </c>
      <c r="T1526" s="388" t="s">
        <v>195</v>
      </c>
      <c r="U1526" s="388" t="s">
        <v>195</v>
      </c>
      <c r="V1526" s="388" t="s">
        <v>195</v>
      </c>
      <c r="W1526" s="388" t="s">
        <v>195</v>
      </c>
      <c r="X1526" s="388" t="s">
        <v>195</v>
      </c>
      <c r="Y1526" s="401" t="s">
        <v>195</v>
      </c>
      <c r="Z1526" s="388" t="s">
        <v>195</v>
      </c>
      <c r="AA1526" s="388" t="s">
        <v>195</v>
      </c>
      <c r="AB1526" s="388" t="s">
        <v>195</v>
      </c>
      <c r="AC1526" s="388" t="s">
        <v>195</v>
      </c>
      <c r="AD1526" s="388" t="s">
        <v>195</v>
      </c>
      <c r="AE1526" s="388" t="s">
        <v>195</v>
      </c>
      <c r="AF1526" s="388" t="s">
        <v>195</v>
      </c>
      <c r="AG1526" s="388" t="s">
        <v>195</v>
      </c>
      <c r="AH1526" s="388" t="s">
        <v>195</v>
      </c>
      <c r="AI1526" s="388" t="s">
        <v>195</v>
      </c>
    </row>
    <row r="1527" spans="1:35" ht="12.75" customHeight="1" x14ac:dyDescent="0.2">
      <c r="A1527" s="397" t="str">
        <f t="shared" si="23"/>
        <v>Ofsted Webpage</v>
      </c>
      <c r="B1527" s="388">
        <v>1278661</v>
      </c>
      <c r="C1527" s="388">
        <v>139182</v>
      </c>
      <c r="D1527" s="388">
        <v>10055777</v>
      </c>
      <c r="E1527" s="388" t="s">
        <v>5821</v>
      </c>
      <c r="F1527" s="388" t="s">
        <v>90</v>
      </c>
      <c r="G1527" s="388" t="s">
        <v>13</v>
      </c>
      <c r="H1527" s="388" t="s">
        <v>462</v>
      </c>
      <c r="I1527" s="388" t="s">
        <v>161</v>
      </c>
      <c r="J1527" s="388" t="s">
        <v>161</v>
      </c>
      <c r="K1527" s="400" t="s">
        <v>195</v>
      </c>
      <c r="L1527" s="388" t="s">
        <v>195</v>
      </c>
      <c r="M1527" s="403" t="s">
        <v>195</v>
      </c>
      <c r="N1527" s="388" t="s">
        <v>195</v>
      </c>
      <c r="O1527" s="388" t="s">
        <v>195</v>
      </c>
      <c r="P1527" s="400" t="s">
        <v>195</v>
      </c>
      <c r="Q1527" s="400" t="s">
        <v>195</v>
      </c>
      <c r="R1527" s="400" t="s">
        <v>195</v>
      </c>
      <c r="S1527" s="388" t="s">
        <v>195</v>
      </c>
      <c r="T1527" s="388" t="s">
        <v>195</v>
      </c>
      <c r="U1527" s="388" t="s">
        <v>195</v>
      </c>
      <c r="V1527" s="388" t="s">
        <v>195</v>
      </c>
      <c r="W1527" s="388" t="s">
        <v>195</v>
      </c>
      <c r="X1527" s="388" t="s">
        <v>195</v>
      </c>
      <c r="Y1527" s="401" t="s">
        <v>195</v>
      </c>
      <c r="Z1527" s="388" t="s">
        <v>195</v>
      </c>
      <c r="AA1527" s="388" t="s">
        <v>195</v>
      </c>
      <c r="AB1527" s="388" t="s">
        <v>195</v>
      </c>
      <c r="AC1527" s="388" t="s">
        <v>195</v>
      </c>
      <c r="AD1527" s="388" t="s">
        <v>195</v>
      </c>
      <c r="AE1527" s="388" t="s">
        <v>195</v>
      </c>
      <c r="AF1527" s="388" t="s">
        <v>195</v>
      </c>
      <c r="AG1527" s="388" t="s">
        <v>195</v>
      </c>
      <c r="AH1527" s="388" t="s">
        <v>195</v>
      </c>
      <c r="AI1527" s="388" t="s">
        <v>195</v>
      </c>
    </row>
    <row r="1528" spans="1:35" ht="12.75" customHeight="1" x14ac:dyDescent="0.2">
      <c r="A1528" s="397" t="str">
        <f t="shared" si="23"/>
        <v>Ofsted Webpage</v>
      </c>
      <c r="B1528" s="388">
        <v>1278662</v>
      </c>
      <c r="C1528" s="388">
        <v>138896</v>
      </c>
      <c r="D1528" s="388">
        <v>10055844</v>
      </c>
      <c r="E1528" s="388" t="s">
        <v>5822</v>
      </c>
      <c r="F1528" s="388" t="s">
        <v>90</v>
      </c>
      <c r="G1528" s="388" t="s">
        <v>13</v>
      </c>
      <c r="H1528" s="388" t="s">
        <v>315</v>
      </c>
      <c r="I1528" s="388" t="s">
        <v>161</v>
      </c>
      <c r="J1528" s="388" t="s">
        <v>161</v>
      </c>
      <c r="K1528" s="400" t="s">
        <v>195</v>
      </c>
      <c r="L1528" s="388" t="s">
        <v>195</v>
      </c>
      <c r="M1528" s="403" t="s">
        <v>195</v>
      </c>
      <c r="N1528" s="388" t="s">
        <v>195</v>
      </c>
      <c r="O1528" s="388" t="s">
        <v>195</v>
      </c>
      <c r="P1528" s="400" t="s">
        <v>195</v>
      </c>
      <c r="Q1528" s="400" t="s">
        <v>195</v>
      </c>
      <c r="R1528" s="400" t="s">
        <v>195</v>
      </c>
      <c r="S1528" s="388" t="s">
        <v>195</v>
      </c>
      <c r="T1528" s="388" t="s">
        <v>195</v>
      </c>
      <c r="U1528" s="388" t="s">
        <v>195</v>
      </c>
      <c r="V1528" s="388" t="s">
        <v>195</v>
      </c>
      <c r="W1528" s="388" t="s">
        <v>195</v>
      </c>
      <c r="X1528" s="388" t="s">
        <v>195</v>
      </c>
      <c r="Y1528" s="401" t="s">
        <v>195</v>
      </c>
      <c r="Z1528" s="388" t="s">
        <v>195</v>
      </c>
      <c r="AA1528" s="388" t="s">
        <v>195</v>
      </c>
      <c r="AB1528" s="388" t="s">
        <v>195</v>
      </c>
      <c r="AC1528" s="388" t="s">
        <v>195</v>
      </c>
      <c r="AD1528" s="388" t="s">
        <v>195</v>
      </c>
      <c r="AE1528" s="388" t="s">
        <v>195</v>
      </c>
      <c r="AF1528" s="388" t="s">
        <v>195</v>
      </c>
      <c r="AG1528" s="388" t="s">
        <v>195</v>
      </c>
      <c r="AH1528" s="388" t="s">
        <v>195</v>
      </c>
      <c r="AI1528" s="388" t="s">
        <v>195</v>
      </c>
    </row>
    <row r="1529" spans="1:35" ht="12.75" customHeight="1" x14ac:dyDescent="0.2">
      <c r="A1529" s="397" t="str">
        <f t="shared" si="23"/>
        <v>Ofsted Webpage</v>
      </c>
      <c r="B1529" s="388">
        <v>1278663</v>
      </c>
      <c r="C1529" s="388">
        <v>139072</v>
      </c>
      <c r="D1529" s="388">
        <v>10056190</v>
      </c>
      <c r="E1529" s="388" t="s">
        <v>5823</v>
      </c>
      <c r="F1529" s="388" t="s">
        <v>90</v>
      </c>
      <c r="G1529" s="388" t="s">
        <v>13</v>
      </c>
      <c r="H1529" s="388" t="s">
        <v>392</v>
      </c>
      <c r="I1529" s="388" t="s">
        <v>115</v>
      </c>
      <c r="J1529" s="388" t="s">
        <v>115</v>
      </c>
      <c r="K1529" s="400" t="s">
        <v>195</v>
      </c>
      <c r="L1529" s="388" t="s">
        <v>195</v>
      </c>
      <c r="M1529" s="403" t="s">
        <v>195</v>
      </c>
      <c r="N1529" s="388" t="s">
        <v>195</v>
      </c>
      <c r="O1529" s="388" t="s">
        <v>195</v>
      </c>
      <c r="P1529" s="400" t="s">
        <v>195</v>
      </c>
      <c r="Q1529" s="400" t="s">
        <v>195</v>
      </c>
      <c r="R1529" s="400" t="s">
        <v>195</v>
      </c>
      <c r="S1529" s="388" t="s">
        <v>195</v>
      </c>
      <c r="T1529" s="388" t="s">
        <v>195</v>
      </c>
      <c r="U1529" s="388" t="s">
        <v>195</v>
      </c>
      <c r="V1529" s="388" t="s">
        <v>195</v>
      </c>
      <c r="W1529" s="388" t="s">
        <v>195</v>
      </c>
      <c r="X1529" s="388" t="s">
        <v>195</v>
      </c>
      <c r="Y1529" s="401" t="s">
        <v>195</v>
      </c>
      <c r="Z1529" s="388" t="s">
        <v>195</v>
      </c>
      <c r="AA1529" s="388" t="s">
        <v>195</v>
      </c>
      <c r="AB1529" s="388" t="s">
        <v>195</v>
      </c>
      <c r="AC1529" s="388" t="s">
        <v>195</v>
      </c>
      <c r="AD1529" s="388" t="s">
        <v>195</v>
      </c>
      <c r="AE1529" s="388" t="s">
        <v>195</v>
      </c>
      <c r="AF1529" s="388" t="s">
        <v>195</v>
      </c>
      <c r="AG1529" s="388" t="s">
        <v>195</v>
      </c>
      <c r="AH1529" s="388" t="s">
        <v>195</v>
      </c>
      <c r="AI1529" s="388" t="s">
        <v>195</v>
      </c>
    </row>
    <row r="1530" spans="1:35" ht="12.75" customHeight="1" x14ac:dyDescent="0.2">
      <c r="A1530" s="397" t="str">
        <f t="shared" si="23"/>
        <v>Ofsted Webpage</v>
      </c>
      <c r="B1530" s="388">
        <v>1278664</v>
      </c>
      <c r="C1530" s="388">
        <v>138873</v>
      </c>
      <c r="D1530" s="388">
        <v>10056737</v>
      </c>
      <c r="E1530" s="388" t="s">
        <v>5824</v>
      </c>
      <c r="F1530" s="388" t="s">
        <v>90</v>
      </c>
      <c r="G1530" s="388" t="s">
        <v>13</v>
      </c>
      <c r="H1530" s="388" t="s">
        <v>194</v>
      </c>
      <c r="I1530" s="388" t="s">
        <v>155</v>
      </c>
      <c r="J1530" s="388" t="s">
        <v>155</v>
      </c>
      <c r="K1530" s="400" t="s">
        <v>195</v>
      </c>
      <c r="L1530" s="388" t="s">
        <v>195</v>
      </c>
      <c r="M1530" s="403" t="s">
        <v>195</v>
      </c>
      <c r="N1530" s="388" t="s">
        <v>195</v>
      </c>
      <c r="O1530" s="388" t="s">
        <v>195</v>
      </c>
      <c r="P1530" s="400" t="s">
        <v>195</v>
      </c>
      <c r="Q1530" s="400" t="s">
        <v>195</v>
      </c>
      <c r="R1530" s="400" t="s">
        <v>195</v>
      </c>
      <c r="S1530" s="388" t="s">
        <v>195</v>
      </c>
      <c r="T1530" s="388" t="s">
        <v>195</v>
      </c>
      <c r="U1530" s="388" t="s">
        <v>195</v>
      </c>
      <c r="V1530" s="388" t="s">
        <v>195</v>
      </c>
      <c r="W1530" s="388" t="s">
        <v>195</v>
      </c>
      <c r="X1530" s="388" t="s">
        <v>195</v>
      </c>
      <c r="Y1530" s="401" t="s">
        <v>195</v>
      </c>
      <c r="Z1530" s="388" t="s">
        <v>195</v>
      </c>
      <c r="AA1530" s="388" t="s">
        <v>195</v>
      </c>
      <c r="AB1530" s="388" t="s">
        <v>195</v>
      </c>
      <c r="AC1530" s="388" t="s">
        <v>195</v>
      </c>
      <c r="AD1530" s="388" t="s">
        <v>195</v>
      </c>
      <c r="AE1530" s="388" t="s">
        <v>195</v>
      </c>
      <c r="AF1530" s="388" t="s">
        <v>195</v>
      </c>
      <c r="AG1530" s="388" t="s">
        <v>195</v>
      </c>
      <c r="AH1530" s="388" t="s">
        <v>195</v>
      </c>
      <c r="AI1530" s="388" t="s">
        <v>195</v>
      </c>
    </row>
    <row r="1531" spans="1:35" ht="12.75" customHeight="1" x14ac:dyDescent="0.2">
      <c r="A1531" s="397" t="str">
        <f t="shared" si="23"/>
        <v>Ofsted Webpage</v>
      </c>
      <c r="B1531" s="388">
        <v>1278665</v>
      </c>
      <c r="C1531" s="388">
        <v>138655</v>
      </c>
      <c r="D1531" s="388">
        <v>10056738</v>
      </c>
      <c r="E1531" s="388" t="s">
        <v>5825</v>
      </c>
      <c r="F1531" s="388" t="s">
        <v>90</v>
      </c>
      <c r="G1531" s="388" t="s">
        <v>13</v>
      </c>
      <c r="H1531" s="388" t="s">
        <v>114</v>
      </c>
      <c r="I1531" s="388" t="s">
        <v>115</v>
      </c>
      <c r="J1531" s="388" t="s">
        <v>115</v>
      </c>
      <c r="K1531" s="400" t="s">
        <v>195</v>
      </c>
      <c r="L1531" s="388" t="s">
        <v>195</v>
      </c>
      <c r="M1531" s="403" t="s">
        <v>195</v>
      </c>
      <c r="N1531" s="388" t="s">
        <v>195</v>
      </c>
      <c r="O1531" s="388" t="s">
        <v>195</v>
      </c>
      <c r="P1531" s="400" t="s">
        <v>195</v>
      </c>
      <c r="Q1531" s="400" t="s">
        <v>195</v>
      </c>
      <c r="R1531" s="400" t="s">
        <v>195</v>
      </c>
      <c r="S1531" s="388" t="s">
        <v>195</v>
      </c>
      <c r="T1531" s="388" t="s">
        <v>195</v>
      </c>
      <c r="U1531" s="388" t="s">
        <v>195</v>
      </c>
      <c r="V1531" s="388" t="s">
        <v>195</v>
      </c>
      <c r="W1531" s="388" t="s">
        <v>195</v>
      </c>
      <c r="X1531" s="388" t="s">
        <v>195</v>
      </c>
      <c r="Y1531" s="401" t="s">
        <v>195</v>
      </c>
      <c r="Z1531" s="388" t="s">
        <v>195</v>
      </c>
      <c r="AA1531" s="388" t="s">
        <v>195</v>
      </c>
      <c r="AB1531" s="388" t="s">
        <v>195</v>
      </c>
      <c r="AC1531" s="388" t="s">
        <v>195</v>
      </c>
      <c r="AD1531" s="388" t="s">
        <v>195</v>
      </c>
      <c r="AE1531" s="388" t="s">
        <v>195</v>
      </c>
      <c r="AF1531" s="388" t="s">
        <v>195</v>
      </c>
      <c r="AG1531" s="388" t="s">
        <v>195</v>
      </c>
      <c r="AH1531" s="388" t="s">
        <v>195</v>
      </c>
      <c r="AI1531" s="388" t="s">
        <v>195</v>
      </c>
    </row>
    <row r="1532" spans="1:35" ht="12.75" customHeight="1" x14ac:dyDescent="0.2">
      <c r="A1532" s="397" t="str">
        <f t="shared" si="23"/>
        <v>Ofsted Webpage</v>
      </c>
      <c r="B1532" s="388">
        <v>1278666</v>
      </c>
      <c r="C1532" s="388">
        <v>138664</v>
      </c>
      <c r="D1532" s="388">
        <v>10057328</v>
      </c>
      <c r="E1532" s="388" t="s">
        <v>5826</v>
      </c>
      <c r="F1532" s="388" t="s">
        <v>170</v>
      </c>
      <c r="G1532" s="388" t="s">
        <v>13</v>
      </c>
      <c r="H1532" s="388" t="s">
        <v>563</v>
      </c>
      <c r="I1532" s="388" t="s">
        <v>115</v>
      </c>
      <c r="J1532" s="388" t="s">
        <v>115</v>
      </c>
      <c r="K1532" s="400" t="s">
        <v>195</v>
      </c>
      <c r="L1532" s="388" t="s">
        <v>195</v>
      </c>
      <c r="M1532" s="403" t="s">
        <v>195</v>
      </c>
      <c r="N1532" s="388" t="s">
        <v>195</v>
      </c>
      <c r="O1532" s="388" t="s">
        <v>195</v>
      </c>
      <c r="P1532" s="400" t="s">
        <v>195</v>
      </c>
      <c r="Q1532" s="400" t="s">
        <v>195</v>
      </c>
      <c r="R1532" s="400" t="s">
        <v>195</v>
      </c>
      <c r="S1532" s="388" t="s">
        <v>195</v>
      </c>
      <c r="T1532" s="388" t="s">
        <v>195</v>
      </c>
      <c r="U1532" s="388" t="s">
        <v>195</v>
      </c>
      <c r="V1532" s="388" t="s">
        <v>195</v>
      </c>
      <c r="W1532" s="388" t="s">
        <v>195</v>
      </c>
      <c r="X1532" s="388" t="s">
        <v>195</v>
      </c>
      <c r="Y1532" s="401" t="s">
        <v>195</v>
      </c>
      <c r="Z1532" s="388" t="s">
        <v>195</v>
      </c>
      <c r="AA1532" s="388" t="s">
        <v>195</v>
      </c>
      <c r="AB1532" s="388" t="s">
        <v>195</v>
      </c>
      <c r="AC1532" s="388" t="s">
        <v>195</v>
      </c>
      <c r="AD1532" s="388" t="s">
        <v>195</v>
      </c>
      <c r="AE1532" s="388" t="s">
        <v>195</v>
      </c>
      <c r="AF1532" s="388" t="s">
        <v>195</v>
      </c>
      <c r="AG1532" s="388" t="s">
        <v>195</v>
      </c>
      <c r="AH1532" s="388" t="s">
        <v>195</v>
      </c>
      <c r="AI1532" s="388" t="s">
        <v>195</v>
      </c>
    </row>
    <row r="1533" spans="1:35" ht="12.75" customHeight="1" x14ac:dyDescent="0.2">
      <c r="A1533" s="397" t="str">
        <f t="shared" si="23"/>
        <v>Ofsted Webpage</v>
      </c>
      <c r="B1533" s="388">
        <v>1278667</v>
      </c>
      <c r="C1533" s="388">
        <v>139067</v>
      </c>
      <c r="D1533" s="388">
        <v>10057497</v>
      </c>
      <c r="E1533" s="388" t="s">
        <v>5827</v>
      </c>
      <c r="F1533" s="388" t="s">
        <v>90</v>
      </c>
      <c r="G1533" s="388" t="s">
        <v>13</v>
      </c>
      <c r="H1533" s="388" t="s">
        <v>239</v>
      </c>
      <c r="I1533" s="388" t="s">
        <v>152</v>
      </c>
      <c r="J1533" s="388" t="s">
        <v>152</v>
      </c>
      <c r="K1533" s="400" t="s">
        <v>195</v>
      </c>
      <c r="L1533" s="388" t="s">
        <v>195</v>
      </c>
      <c r="M1533" s="403" t="s">
        <v>195</v>
      </c>
      <c r="N1533" s="388" t="s">
        <v>195</v>
      </c>
      <c r="O1533" s="388" t="s">
        <v>195</v>
      </c>
      <c r="P1533" s="400" t="s">
        <v>195</v>
      </c>
      <c r="Q1533" s="400" t="s">
        <v>195</v>
      </c>
      <c r="R1533" s="400" t="s">
        <v>195</v>
      </c>
      <c r="S1533" s="388" t="s">
        <v>195</v>
      </c>
      <c r="T1533" s="388" t="s">
        <v>195</v>
      </c>
      <c r="U1533" s="388" t="s">
        <v>195</v>
      </c>
      <c r="V1533" s="388" t="s">
        <v>195</v>
      </c>
      <c r="W1533" s="388" t="s">
        <v>195</v>
      </c>
      <c r="X1533" s="388" t="s">
        <v>195</v>
      </c>
      <c r="Y1533" s="401" t="s">
        <v>195</v>
      </c>
      <c r="Z1533" s="388" t="s">
        <v>195</v>
      </c>
      <c r="AA1533" s="388" t="s">
        <v>195</v>
      </c>
      <c r="AB1533" s="388" t="s">
        <v>195</v>
      </c>
      <c r="AC1533" s="388" t="s">
        <v>195</v>
      </c>
      <c r="AD1533" s="388" t="s">
        <v>195</v>
      </c>
      <c r="AE1533" s="388" t="s">
        <v>195</v>
      </c>
      <c r="AF1533" s="388" t="s">
        <v>195</v>
      </c>
      <c r="AG1533" s="388" t="s">
        <v>195</v>
      </c>
      <c r="AH1533" s="388" t="s">
        <v>195</v>
      </c>
      <c r="AI1533" s="388" t="s">
        <v>195</v>
      </c>
    </row>
    <row r="1534" spans="1:35" ht="12.75" customHeight="1" x14ac:dyDescent="0.2">
      <c r="A1534" s="397" t="str">
        <f t="shared" si="23"/>
        <v>Ofsted Webpage</v>
      </c>
      <c r="B1534" s="388">
        <v>1278668</v>
      </c>
      <c r="C1534" s="388">
        <v>138528</v>
      </c>
      <c r="D1534" s="388">
        <v>10057616</v>
      </c>
      <c r="E1534" s="388" t="s">
        <v>5828</v>
      </c>
      <c r="F1534" s="388" t="s">
        <v>90</v>
      </c>
      <c r="G1534" s="388" t="s">
        <v>13</v>
      </c>
      <c r="H1534" s="388" t="s">
        <v>335</v>
      </c>
      <c r="I1534" s="388" t="s">
        <v>131</v>
      </c>
      <c r="J1534" s="388" t="s">
        <v>131</v>
      </c>
      <c r="K1534" s="400" t="s">
        <v>195</v>
      </c>
      <c r="L1534" s="388" t="s">
        <v>195</v>
      </c>
      <c r="M1534" s="403" t="s">
        <v>195</v>
      </c>
      <c r="N1534" s="388" t="s">
        <v>195</v>
      </c>
      <c r="O1534" s="388" t="s">
        <v>195</v>
      </c>
      <c r="P1534" s="400" t="s">
        <v>195</v>
      </c>
      <c r="Q1534" s="400" t="s">
        <v>195</v>
      </c>
      <c r="R1534" s="400" t="s">
        <v>195</v>
      </c>
      <c r="S1534" s="388" t="s">
        <v>195</v>
      </c>
      <c r="T1534" s="388" t="s">
        <v>195</v>
      </c>
      <c r="U1534" s="388" t="s">
        <v>195</v>
      </c>
      <c r="V1534" s="388" t="s">
        <v>195</v>
      </c>
      <c r="W1534" s="388" t="s">
        <v>195</v>
      </c>
      <c r="X1534" s="388" t="s">
        <v>195</v>
      </c>
      <c r="Y1534" s="401" t="s">
        <v>195</v>
      </c>
      <c r="Z1534" s="388" t="s">
        <v>195</v>
      </c>
      <c r="AA1534" s="388" t="s">
        <v>195</v>
      </c>
      <c r="AB1534" s="388" t="s">
        <v>195</v>
      </c>
      <c r="AC1534" s="388" t="s">
        <v>195</v>
      </c>
      <c r="AD1534" s="388" t="s">
        <v>195</v>
      </c>
      <c r="AE1534" s="388" t="s">
        <v>195</v>
      </c>
      <c r="AF1534" s="388" t="s">
        <v>195</v>
      </c>
      <c r="AG1534" s="388" t="s">
        <v>195</v>
      </c>
      <c r="AH1534" s="388" t="s">
        <v>195</v>
      </c>
      <c r="AI1534" s="388" t="s">
        <v>195</v>
      </c>
    </row>
    <row r="1535" spans="1:35" ht="12.75" customHeight="1" x14ac:dyDescent="0.2">
      <c r="A1535" s="397" t="str">
        <f t="shared" si="23"/>
        <v>Ofsted Webpage</v>
      </c>
      <c r="B1535" s="388">
        <v>1278669</v>
      </c>
      <c r="C1535" s="388">
        <v>138888</v>
      </c>
      <c r="D1535" s="388">
        <v>10058007</v>
      </c>
      <c r="E1535" s="388" t="s">
        <v>5829</v>
      </c>
      <c r="F1535" s="388" t="s">
        <v>90</v>
      </c>
      <c r="G1535" s="388" t="s">
        <v>13</v>
      </c>
      <c r="H1535" s="388" t="s">
        <v>266</v>
      </c>
      <c r="I1535" s="388" t="s">
        <v>131</v>
      </c>
      <c r="J1535" s="388" t="s">
        <v>131</v>
      </c>
      <c r="K1535" s="400" t="s">
        <v>195</v>
      </c>
      <c r="L1535" s="388" t="s">
        <v>195</v>
      </c>
      <c r="M1535" s="403" t="s">
        <v>195</v>
      </c>
      <c r="N1535" s="388" t="s">
        <v>195</v>
      </c>
      <c r="O1535" s="388" t="s">
        <v>195</v>
      </c>
      <c r="P1535" s="400" t="s">
        <v>195</v>
      </c>
      <c r="Q1535" s="400" t="s">
        <v>195</v>
      </c>
      <c r="R1535" s="400" t="s">
        <v>195</v>
      </c>
      <c r="S1535" s="388" t="s">
        <v>195</v>
      </c>
      <c r="T1535" s="388" t="s">
        <v>195</v>
      </c>
      <c r="U1535" s="388" t="s">
        <v>195</v>
      </c>
      <c r="V1535" s="388" t="s">
        <v>195</v>
      </c>
      <c r="W1535" s="388" t="s">
        <v>195</v>
      </c>
      <c r="X1535" s="388" t="s">
        <v>195</v>
      </c>
      <c r="Y1535" s="401" t="s">
        <v>195</v>
      </c>
      <c r="Z1535" s="388" t="s">
        <v>195</v>
      </c>
      <c r="AA1535" s="388" t="s">
        <v>195</v>
      </c>
      <c r="AB1535" s="388" t="s">
        <v>195</v>
      </c>
      <c r="AC1535" s="388" t="s">
        <v>195</v>
      </c>
      <c r="AD1535" s="388" t="s">
        <v>195</v>
      </c>
      <c r="AE1535" s="388" t="s">
        <v>195</v>
      </c>
      <c r="AF1535" s="388" t="s">
        <v>195</v>
      </c>
      <c r="AG1535" s="388" t="s">
        <v>195</v>
      </c>
      <c r="AH1535" s="388" t="s">
        <v>195</v>
      </c>
      <c r="AI1535" s="388" t="s">
        <v>195</v>
      </c>
    </row>
    <row r="1536" spans="1:35" ht="12.75" customHeight="1" x14ac:dyDescent="0.2">
      <c r="A1536" s="397" t="str">
        <f t="shared" si="23"/>
        <v>Ofsted Webpage</v>
      </c>
      <c r="B1536" s="388">
        <v>1278670</v>
      </c>
      <c r="C1536" s="388">
        <v>139100</v>
      </c>
      <c r="D1536" s="388">
        <v>10058059</v>
      </c>
      <c r="E1536" s="388" t="s">
        <v>4500</v>
      </c>
      <c r="F1536" s="388" t="s">
        <v>90</v>
      </c>
      <c r="G1536" s="388" t="s">
        <v>13</v>
      </c>
      <c r="H1536" s="388" t="s">
        <v>239</v>
      </c>
      <c r="I1536" s="388" t="s">
        <v>152</v>
      </c>
      <c r="J1536" s="388" t="s">
        <v>152</v>
      </c>
      <c r="K1536" s="400" t="s">
        <v>195</v>
      </c>
      <c r="L1536" s="388" t="s">
        <v>195</v>
      </c>
      <c r="M1536" s="403" t="s">
        <v>195</v>
      </c>
      <c r="N1536" s="388" t="s">
        <v>195</v>
      </c>
      <c r="O1536" s="388" t="s">
        <v>195</v>
      </c>
      <c r="P1536" s="400" t="s">
        <v>195</v>
      </c>
      <c r="Q1536" s="400" t="s">
        <v>195</v>
      </c>
      <c r="R1536" s="400" t="s">
        <v>195</v>
      </c>
      <c r="S1536" s="388" t="s">
        <v>195</v>
      </c>
      <c r="T1536" s="388" t="s">
        <v>195</v>
      </c>
      <c r="U1536" s="388" t="s">
        <v>195</v>
      </c>
      <c r="V1536" s="388" t="s">
        <v>195</v>
      </c>
      <c r="W1536" s="388" t="s">
        <v>195</v>
      </c>
      <c r="X1536" s="388" t="s">
        <v>195</v>
      </c>
      <c r="Y1536" s="401" t="s">
        <v>195</v>
      </c>
      <c r="Z1536" s="388" t="s">
        <v>195</v>
      </c>
      <c r="AA1536" s="388" t="s">
        <v>195</v>
      </c>
      <c r="AB1536" s="388" t="s">
        <v>195</v>
      </c>
      <c r="AC1536" s="388" t="s">
        <v>195</v>
      </c>
      <c r="AD1536" s="388" t="s">
        <v>195</v>
      </c>
      <c r="AE1536" s="388" t="s">
        <v>195</v>
      </c>
      <c r="AF1536" s="388" t="s">
        <v>195</v>
      </c>
      <c r="AG1536" s="388" t="s">
        <v>195</v>
      </c>
      <c r="AH1536" s="388" t="s">
        <v>195</v>
      </c>
      <c r="AI1536" s="388" t="s">
        <v>195</v>
      </c>
    </row>
    <row r="1537" spans="1:35" ht="12.75" customHeight="1" x14ac:dyDescent="0.2">
      <c r="A1537" s="397" t="str">
        <f t="shared" si="23"/>
        <v>Ofsted Webpage</v>
      </c>
      <c r="B1537" s="388">
        <v>1278671</v>
      </c>
      <c r="C1537" s="388">
        <v>135149</v>
      </c>
      <c r="D1537" s="388">
        <v>10058228</v>
      </c>
      <c r="E1537" s="388" t="s">
        <v>5830</v>
      </c>
      <c r="F1537" s="388" t="s">
        <v>90</v>
      </c>
      <c r="G1537" s="388" t="s">
        <v>13</v>
      </c>
      <c r="H1537" s="388" t="s">
        <v>223</v>
      </c>
      <c r="I1537" s="388" t="s">
        <v>152</v>
      </c>
      <c r="J1537" s="388" t="s">
        <v>152</v>
      </c>
      <c r="K1537" s="400" t="s">
        <v>195</v>
      </c>
      <c r="L1537" s="388" t="s">
        <v>195</v>
      </c>
      <c r="M1537" s="403" t="s">
        <v>195</v>
      </c>
      <c r="N1537" s="388" t="s">
        <v>195</v>
      </c>
      <c r="O1537" s="388" t="s">
        <v>195</v>
      </c>
      <c r="P1537" s="400" t="s">
        <v>195</v>
      </c>
      <c r="Q1537" s="400" t="s">
        <v>195</v>
      </c>
      <c r="R1537" s="400" t="s">
        <v>195</v>
      </c>
      <c r="S1537" s="388" t="s">
        <v>195</v>
      </c>
      <c r="T1537" s="388" t="s">
        <v>195</v>
      </c>
      <c r="U1537" s="388" t="s">
        <v>195</v>
      </c>
      <c r="V1537" s="388" t="s">
        <v>195</v>
      </c>
      <c r="W1537" s="388" t="s">
        <v>195</v>
      </c>
      <c r="X1537" s="388" t="s">
        <v>195</v>
      </c>
      <c r="Y1537" s="401" t="s">
        <v>195</v>
      </c>
      <c r="Z1537" s="388" t="s">
        <v>195</v>
      </c>
      <c r="AA1537" s="388" t="s">
        <v>195</v>
      </c>
      <c r="AB1537" s="388" t="s">
        <v>195</v>
      </c>
      <c r="AC1537" s="388" t="s">
        <v>195</v>
      </c>
      <c r="AD1537" s="388" t="s">
        <v>195</v>
      </c>
      <c r="AE1537" s="388" t="s">
        <v>195</v>
      </c>
      <c r="AF1537" s="388" t="s">
        <v>195</v>
      </c>
      <c r="AG1537" s="388" t="s">
        <v>195</v>
      </c>
      <c r="AH1537" s="388" t="s">
        <v>195</v>
      </c>
      <c r="AI1537" s="388" t="s">
        <v>195</v>
      </c>
    </row>
    <row r="1538" spans="1:35" ht="12.75" customHeight="1" x14ac:dyDescent="0.2">
      <c r="A1538" s="397" t="str">
        <f t="shared" si="23"/>
        <v>Ofsted Webpage</v>
      </c>
      <c r="B1538" s="388">
        <v>1278672</v>
      </c>
      <c r="C1538" s="388">
        <v>138856</v>
      </c>
      <c r="D1538" s="388">
        <v>10061144</v>
      </c>
      <c r="E1538" s="388" t="s">
        <v>5831</v>
      </c>
      <c r="F1538" s="388" t="s">
        <v>170</v>
      </c>
      <c r="G1538" s="388" t="s">
        <v>13</v>
      </c>
      <c r="H1538" s="388" t="s">
        <v>1058</v>
      </c>
      <c r="I1538" s="388" t="s">
        <v>102</v>
      </c>
      <c r="J1538" s="388" t="s">
        <v>102</v>
      </c>
      <c r="K1538" s="400" t="s">
        <v>195</v>
      </c>
      <c r="L1538" s="388" t="s">
        <v>195</v>
      </c>
      <c r="M1538" s="403" t="s">
        <v>195</v>
      </c>
      <c r="N1538" s="388" t="s">
        <v>195</v>
      </c>
      <c r="O1538" s="388" t="s">
        <v>195</v>
      </c>
      <c r="P1538" s="400" t="s">
        <v>195</v>
      </c>
      <c r="Q1538" s="400" t="s">
        <v>195</v>
      </c>
      <c r="R1538" s="400" t="s">
        <v>195</v>
      </c>
      <c r="S1538" s="388" t="s">
        <v>195</v>
      </c>
      <c r="T1538" s="388" t="s">
        <v>195</v>
      </c>
      <c r="U1538" s="388" t="s">
        <v>195</v>
      </c>
      <c r="V1538" s="388" t="s">
        <v>195</v>
      </c>
      <c r="W1538" s="388" t="s">
        <v>195</v>
      </c>
      <c r="X1538" s="388" t="s">
        <v>195</v>
      </c>
      <c r="Y1538" s="401" t="s">
        <v>195</v>
      </c>
      <c r="Z1538" s="388" t="s">
        <v>195</v>
      </c>
      <c r="AA1538" s="388" t="s">
        <v>195</v>
      </c>
      <c r="AB1538" s="388" t="s">
        <v>195</v>
      </c>
      <c r="AC1538" s="388" t="s">
        <v>195</v>
      </c>
      <c r="AD1538" s="388" t="s">
        <v>195</v>
      </c>
      <c r="AE1538" s="388" t="s">
        <v>195</v>
      </c>
      <c r="AF1538" s="388" t="s">
        <v>195</v>
      </c>
      <c r="AG1538" s="388" t="s">
        <v>195</v>
      </c>
      <c r="AH1538" s="388" t="s">
        <v>195</v>
      </c>
      <c r="AI1538" s="388" t="s">
        <v>195</v>
      </c>
    </row>
    <row r="1539" spans="1:35" ht="12.75" customHeight="1" x14ac:dyDescent="0.2">
      <c r="A1539" s="397" t="str">
        <f t="shared" si="23"/>
        <v>Ofsted Webpage</v>
      </c>
      <c r="B1539" s="388">
        <v>1278673</v>
      </c>
      <c r="C1539" s="388">
        <v>139173</v>
      </c>
      <c r="D1539" s="388">
        <v>10061407</v>
      </c>
      <c r="E1539" s="388" t="s">
        <v>4515</v>
      </c>
      <c r="F1539" s="388" t="s">
        <v>90</v>
      </c>
      <c r="G1539" s="388" t="s">
        <v>13</v>
      </c>
      <c r="H1539" s="388" t="s">
        <v>114</v>
      </c>
      <c r="I1539" s="388" t="s">
        <v>115</v>
      </c>
      <c r="J1539" s="388" t="s">
        <v>115</v>
      </c>
      <c r="K1539" s="400" t="s">
        <v>195</v>
      </c>
      <c r="L1539" s="388" t="s">
        <v>195</v>
      </c>
      <c r="M1539" s="403" t="s">
        <v>195</v>
      </c>
      <c r="N1539" s="388" t="s">
        <v>195</v>
      </c>
      <c r="O1539" s="388" t="s">
        <v>195</v>
      </c>
      <c r="P1539" s="400" t="s">
        <v>195</v>
      </c>
      <c r="Q1539" s="400" t="s">
        <v>195</v>
      </c>
      <c r="R1539" s="400" t="s">
        <v>195</v>
      </c>
      <c r="S1539" s="388" t="s">
        <v>195</v>
      </c>
      <c r="T1539" s="388" t="s">
        <v>195</v>
      </c>
      <c r="U1539" s="388" t="s">
        <v>195</v>
      </c>
      <c r="V1539" s="388" t="s">
        <v>195</v>
      </c>
      <c r="W1539" s="388" t="s">
        <v>195</v>
      </c>
      <c r="X1539" s="388" t="s">
        <v>195</v>
      </c>
      <c r="Y1539" s="401" t="s">
        <v>195</v>
      </c>
      <c r="Z1539" s="388" t="s">
        <v>195</v>
      </c>
      <c r="AA1539" s="388" t="s">
        <v>195</v>
      </c>
      <c r="AB1539" s="388" t="s">
        <v>195</v>
      </c>
      <c r="AC1539" s="388" t="s">
        <v>195</v>
      </c>
      <c r="AD1539" s="388" t="s">
        <v>195</v>
      </c>
      <c r="AE1539" s="388" t="s">
        <v>195</v>
      </c>
      <c r="AF1539" s="388" t="s">
        <v>195</v>
      </c>
      <c r="AG1539" s="388" t="s">
        <v>195</v>
      </c>
      <c r="AH1539" s="388" t="s">
        <v>195</v>
      </c>
      <c r="AI1539" s="388" t="s">
        <v>195</v>
      </c>
    </row>
    <row r="1540" spans="1:35" ht="12.75" customHeight="1" x14ac:dyDescent="0.2">
      <c r="A1540" s="397" t="str">
        <f t="shared" si="23"/>
        <v>Ofsted Webpage</v>
      </c>
      <c r="B1540" s="388">
        <v>1278674</v>
      </c>
      <c r="C1540" s="388">
        <v>138964</v>
      </c>
      <c r="D1540" s="388">
        <v>10061421</v>
      </c>
      <c r="E1540" s="388" t="s">
        <v>5832</v>
      </c>
      <c r="F1540" s="388" t="s">
        <v>170</v>
      </c>
      <c r="G1540" s="388" t="s">
        <v>13</v>
      </c>
      <c r="H1540" s="388" t="s">
        <v>167</v>
      </c>
      <c r="I1540" s="388" t="s">
        <v>102</v>
      </c>
      <c r="J1540" s="388" t="s">
        <v>102</v>
      </c>
      <c r="K1540" s="400" t="s">
        <v>195</v>
      </c>
      <c r="L1540" s="388" t="s">
        <v>195</v>
      </c>
      <c r="M1540" s="403" t="s">
        <v>195</v>
      </c>
      <c r="N1540" s="388" t="s">
        <v>195</v>
      </c>
      <c r="O1540" s="388" t="s">
        <v>195</v>
      </c>
      <c r="P1540" s="400" t="s">
        <v>195</v>
      </c>
      <c r="Q1540" s="400" t="s">
        <v>195</v>
      </c>
      <c r="R1540" s="400" t="s">
        <v>195</v>
      </c>
      <c r="S1540" s="388" t="s">
        <v>195</v>
      </c>
      <c r="T1540" s="388" t="s">
        <v>195</v>
      </c>
      <c r="U1540" s="388" t="s">
        <v>195</v>
      </c>
      <c r="V1540" s="388" t="s">
        <v>195</v>
      </c>
      <c r="W1540" s="388" t="s">
        <v>195</v>
      </c>
      <c r="X1540" s="388" t="s">
        <v>195</v>
      </c>
      <c r="Y1540" s="401" t="s">
        <v>195</v>
      </c>
      <c r="Z1540" s="388" t="s">
        <v>195</v>
      </c>
      <c r="AA1540" s="388" t="s">
        <v>195</v>
      </c>
      <c r="AB1540" s="388" t="s">
        <v>195</v>
      </c>
      <c r="AC1540" s="388" t="s">
        <v>195</v>
      </c>
      <c r="AD1540" s="388" t="s">
        <v>195</v>
      </c>
      <c r="AE1540" s="388" t="s">
        <v>195</v>
      </c>
      <c r="AF1540" s="388" t="s">
        <v>195</v>
      </c>
      <c r="AG1540" s="388" t="s">
        <v>195</v>
      </c>
      <c r="AH1540" s="388" t="s">
        <v>195</v>
      </c>
      <c r="AI1540" s="388" t="s">
        <v>195</v>
      </c>
    </row>
    <row r="1541" spans="1:35" ht="12.75" customHeight="1" x14ac:dyDescent="0.2">
      <c r="A1541" s="397" t="str">
        <f t="shared" ref="A1541:A1604" si="24">IF(B1541&lt;&gt;"",HYPERLINK(CONCATENATE("http://reports.ofsted.gov.uk/inspection-reports/find-inspection-report/provider/ELS/",B1541),"Ofsted Webpage"),"")</f>
        <v>Ofsted Webpage</v>
      </c>
      <c r="B1541" s="388">
        <v>1278675</v>
      </c>
      <c r="C1541" s="388">
        <v>138783</v>
      </c>
      <c r="D1541" s="388">
        <v>10061524</v>
      </c>
      <c r="E1541" s="388" t="s">
        <v>5833</v>
      </c>
      <c r="F1541" s="388" t="s">
        <v>90</v>
      </c>
      <c r="G1541" s="388" t="s">
        <v>13</v>
      </c>
      <c r="H1541" s="388" t="s">
        <v>284</v>
      </c>
      <c r="I1541" s="388" t="s">
        <v>115</v>
      </c>
      <c r="J1541" s="388" t="s">
        <v>115</v>
      </c>
      <c r="K1541" s="400" t="s">
        <v>195</v>
      </c>
      <c r="L1541" s="388" t="s">
        <v>195</v>
      </c>
      <c r="M1541" s="403" t="s">
        <v>195</v>
      </c>
      <c r="N1541" s="388" t="s">
        <v>195</v>
      </c>
      <c r="O1541" s="388" t="s">
        <v>195</v>
      </c>
      <c r="P1541" s="400" t="s">
        <v>195</v>
      </c>
      <c r="Q1541" s="400" t="s">
        <v>195</v>
      </c>
      <c r="R1541" s="400" t="s">
        <v>195</v>
      </c>
      <c r="S1541" s="388" t="s">
        <v>195</v>
      </c>
      <c r="T1541" s="388" t="s">
        <v>195</v>
      </c>
      <c r="U1541" s="388" t="s">
        <v>195</v>
      </c>
      <c r="V1541" s="388" t="s">
        <v>195</v>
      </c>
      <c r="W1541" s="388" t="s">
        <v>195</v>
      </c>
      <c r="X1541" s="388" t="s">
        <v>195</v>
      </c>
      <c r="Y1541" s="401" t="s">
        <v>195</v>
      </c>
      <c r="Z1541" s="388" t="s">
        <v>195</v>
      </c>
      <c r="AA1541" s="388" t="s">
        <v>195</v>
      </c>
      <c r="AB1541" s="388" t="s">
        <v>195</v>
      </c>
      <c r="AC1541" s="388" t="s">
        <v>195</v>
      </c>
      <c r="AD1541" s="388" t="s">
        <v>195</v>
      </c>
      <c r="AE1541" s="388" t="s">
        <v>195</v>
      </c>
      <c r="AF1541" s="388" t="s">
        <v>195</v>
      </c>
      <c r="AG1541" s="388" t="s">
        <v>195</v>
      </c>
      <c r="AH1541" s="388" t="s">
        <v>195</v>
      </c>
      <c r="AI1541" s="388" t="s">
        <v>195</v>
      </c>
    </row>
    <row r="1542" spans="1:35" ht="12.75" customHeight="1" x14ac:dyDescent="0.2">
      <c r="A1542" s="397" t="str">
        <f t="shared" si="24"/>
        <v>Ofsted Webpage</v>
      </c>
      <c r="B1542" s="388">
        <v>1278676</v>
      </c>
      <c r="C1542" s="388">
        <v>139094</v>
      </c>
      <c r="D1542" s="388">
        <v>10061591</v>
      </c>
      <c r="E1542" s="388" t="s">
        <v>5834</v>
      </c>
      <c r="F1542" s="388" t="s">
        <v>170</v>
      </c>
      <c r="G1542" s="388" t="s">
        <v>13</v>
      </c>
      <c r="H1542" s="388" t="s">
        <v>221</v>
      </c>
      <c r="I1542" s="388" t="s">
        <v>177</v>
      </c>
      <c r="J1542" s="388" t="s">
        <v>177</v>
      </c>
      <c r="K1542" s="400" t="s">
        <v>195</v>
      </c>
      <c r="L1542" s="388" t="s">
        <v>195</v>
      </c>
      <c r="M1542" s="403" t="s">
        <v>195</v>
      </c>
      <c r="N1542" s="388" t="s">
        <v>195</v>
      </c>
      <c r="O1542" s="388" t="s">
        <v>195</v>
      </c>
      <c r="P1542" s="400" t="s">
        <v>195</v>
      </c>
      <c r="Q1542" s="400" t="s">
        <v>195</v>
      </c>
      <c r="R1542" s="400" t="s">
        <v>195</v>
      </c>
      <c r="S1542" s="388" t="s">
        <v>195</v>
      </c>
      <c r="T1542" s="388" t="s">
        <v>195</v>
      </c>
      <c r="U1542" s="388" t="s">
        <v>195</v>
      </c>
      <c r="V1542" s="388" t="s">
        <v>195</v>
      </c>
      <c r="W1542" s="388" t="s">
        <v>195</v>
      </c>
      <c r="X1542" s="388" t="s">
        <v>195</v>
      </c>
      <c r="Y1542" s="401" t="s">
        <v>195</v>
      </c>
      <c r="Z1542" s="388" t="s">
        <v>195</v>
      </c>
      <c r="AA1542" s="388" t="s">
        <v>195</v>
      </c>
      <c r="AB1542" s="388" t="s">
        <v>195</v>
      </c>
      <c r="AC1542" s="388" t="s">
        <v>195</v>
      </c>
      <c r="AD1542" s="388" t="s">
        <v>195</v>
      </c>
      <c r="AE1542" s="388" t="s">
        <v>195</v>
      </c>
      <c r="AF1542" s="388" t="s">
        <v>195</v>
      </c>
      <c r="AG1542" s="388" t="s">
        <v>195</v>
      </c>
      <c r="AH1542" s="388" t="s">
        <v>195</v>
      </c>
      <c r="AI1542" s="388" t="s">
        <v>195</v>
      </c>
    </row>
    <row r="1543" spans="1:35" ht="12.75" customHeight="1" x14ac:dyDescent="0.2">
      <c r="A1543" s="397" t="str">
        <f t="shared" si="24"/>
        <v>Ofsted Webpage</v>
      </c>
      <c r="B1543" s="388">
        <v>1278677</v>
      </c>
      <c r="C1543" s="388">
        <v>139175</v>
      </c>
      <c r="D1543" s="388">
        <v>10061684</v>
      </c>
      <c r="E1543" s="388" t="s">
        <v>5835</v>
      </c>
      <c r="F1543" s="388" t="s">
        <v>90</v>
      </c>
      <c r="G1543" s="388" t="s">
        <v>13</v>
      </c>
      <c r="H1543" s="388" t="s">
        <v>176</v>
      </c>
      <c r="I1543" s="388" t="s">
        <v>177</v>
      </c>
      <c r="J1543" s="388" t="s">
        <v>177</v>
      </c>
      <c r="K1543" s="400" t="s">
        <v>195</v>
      </c>
      <c r="L1543" s="388" t="s">
        <v>195</v>
      </c>
      <c r="M1543" s="403" t="s">
        <v>195</v>
      </c>
      <c r="N1543" s="388" t="s">
        <v>195</v>
      </c>
      <c r="O1543" s="388" t="s">
        <v>195</v>
      </c>
      <c r="P1543" s="400" t="s">
        <v>195</v>
      </c>
      <c r="Q1543" s="400" t="s">
        <v>195</v>
      </c>
      <c r="R1543" s="400" t="s">
        <v>195</v>
      </c>
      <c r="S1543" s="388" t="s">
        <v>195</v>
      </c>
      <c r="T1543" s="388" t="s">
        <v>195</v>
      </c>
      <c r="U1543" s="388" t="s">
        <v>195</v>
      </c>
      <c r="V1543" s="388" t="s">
        <v>195</v>
      </c>
      <c r="W1543" s="388" t="s">
        <v>195</v>
      </c>
      <c r="X1543" s="388" t="s">
        <v>195</v>
      </c>
      <c r="Y1543" s="401" t="s">
        <v>195</v>
      </c>
      <c r="Z1543" s="388" t="s">
        <v>195</v>
      </c>
      <c r="AA1543" s="388" t="s">
        <v>195</v>
      </c>
      <c r="AB1543" s="388" t="s">
        <v>195</v>
      </c>
      <c r="AC1543" s="388" t="s">
        <v>195</v>
      </c>
      <c r="AD1543" s="388" t="s">
        <v>195</v>
      </c>
      <c r="AE1543" s="388" t="s">
        <v>195</v>
      </c>
      <c r="AF1543" s="388" t="s">
        <v>195</v>
      </c>
      <c r="AG1543" s="388" t="s">
        <v>195</v>
      </c>
      <c r="AH1543" s="388" t="s">
        <v>195</v>
      </c>
      <c r="AI1543" s="388" t="s">
        <v>195</v>
      </c>
    </row>
    <row r="1544" spans="1:35" ht="12.75" customHeight="1" x14ac:dyDescent="0.2">
      <c r="A1544" s="397" t="str">
        <f t="shared" si="24"/>
        <v>Ofsted Webpage</v>
      </c>
      <c r="B1544" s="388">
        <v>1278678</v>
      </c>
      <c r="C1544" s="388">
        <v>138659</v>
      </c>
      <c r="D1544" s="388">
        <v>10061789</v>
      </c>
      <c r="E1544" s="388" t="s">
        <v>5836</v>
      </c>
      <c r="F1544" s="388" t="s">
        <v>170</v>
      </c>
      <c r="G1544" s="388" t="s">
        <v>13</v>
      </c>
      <c r="H1544" s="388" t="s">
        <v>114</v>
      </c>
      <c r="I1544" s="388" t="s">
        <v>115</v>
      </c>
      <c r="J1544" s="388" t="s">
        <v>115</v>
      </c>
      <c r="K1544" s="400" t="s">
        <v>195</v>
      </c>
      <c r="L1544" s="388" t="s">
        <v>195</v>
      </c>
      <c r="M1544" s="403" t="s">
        <v>195</v>
      </c>
      <c r="N1544" s="388" t="s">
        <v>195</v>
      </c>
      <c r="O1544" s="388" t="s">
        <v>195</v>
      </c>
      <c r="P1544" s="400" t="s">
        <v>195</v>
      </c>
      <c r="Q1544" s="400" t="s">
        <v>195</v>
      </c>
      <c r="R1544" s="400" t="s">
        <v>195</v>
      </c>
      <c r="S1544" s="388" t="s">
        <v>195</v>
      </c>
      <c r="T1544" s="388" t="s">
        <v>195</v>
      </c>
      <c r="U1544" s="388" t="s">
        <v>195</v>
      </c>
      <c r="V1544" s="388" t="s">
        <v>195</v>
      </c>
      <c r="W1544" s="388" t="s">
        <v>195</v>
      </c>
      <c r="X1544" s="388" t="s">
        <v>195</v>
      </c>
      <c r="Y1544" s="401" t="s">
        <v>195</v>
      </c>
      <c r="Z1544" s="388" t="s">
        <v>195</v>
      </c>
      <c r="AA1544" s="388" t="s">
        <v>195</v>
      </c>
      <c r="AB1544" s="388" t="s">
        <v>195</v>
      </c>
      <c r="AC1544" s="388" t="s">
        <v>195</v>
      </c>
      <c r="AD1544" s="388" t="s">
        <v>195</v>
      </c>
      <c r="AE1544" s="388" t="s">
        <v>195</v>
      </c>
      <c r="AF1544" s="388" t="s">
        <v>195</v>
      </c>
      <c r="AG1544" s="388" t="s">
        <v>195</v>
      </c>
      <c r="AH1544" s="388" t="s">
        <v>195</v>
      </c>
      <c r="AI1544" s="388" t="s">
        <v>195</v>
      </c>
    </row>
    <row r="1545" spans="1:35" ht="12.75" customHeight="1" x14ac:dyDescent="0.2">
      <c r="A1545" s="397" t="str">
        <f t="shared" si="24"/>
        <v>Ofsted Webpage</v>
      </c>
      <c r="B1545" s="388">
        <v>1278679</v>
      </c>
      <c r="C1545" s="388">
        <v>139138</v>
      </c>
      <c r="D1545" s="388">
        <v>10061799</v>
      </c>
      <c r="E1545" s="388" t="s">
        <v>5837</v>
      </c>
      <c r="F1545" s="388" t="s">
        <v>90</v>
      </c>
      <c r="G1545" s="388" t="s">
        <v>13</v>
      </c>
      <c r="H1545" s="388" t="s">
        <v>239</v>
      </c>
      <c r="I1545" s="388" t="s">
        <v>152</v>
      </c>
      <c r="J1545" s="388" t="s">
        <v>152</v>
      </c>
      <c r="K1545" s="400" t="s">
        <v>195</v>
      </c>
      <c r="L1545" s="388" t="s">
        <v>195</v>
      </c>
      <c r="M1545" s="403" t="s">
        <v>195</v>
      </c>
      <c r="N1545" s="388" t="s">
        <v>195</v>
      </c>
      <c r="O1545" s="388" t="s">
        <v>195</v>
      </c>
      <c r="P1545" s="400" t="s">
        <v>195</v>
      </c>
      <c r="Q1545" s="400" t="s">
        <v>195</v>
      </c>
      <c r="R1545" s="400" t="s">
        <v>195</v>
      </c>
      <c r="S1545" s="388" t="s">
        <v>195</v>
      </c>
      <c r="T1545" s="388" t="s">
        <v>195</v>
      </c>
      <c r="U1545" s="388" t="s">
        <v>195</v>
      </c>
      <c r="V1545" s="388" t="s">
        <v>195</v>
      </c>
      <c r="W1545" s="388" t="s">
        <v>195</v>
      </c>
      <c r="X1545" s="388" t="s">
        <v>195</v>
      </c>
      <c r="Y1545" s="401" t="s">
        <v>195</v>
      </c>
      <c r="Z1545" s="388" t="s">
        <v>195</v>
      </c>
      <c r="AA1545" s="388" t="s">
        <v>195</v>
      </c>
      <c r="AB1545" s="388" t="s">
        <v>195</v>
      </c>
      <c r="AC1545" s="388" t="s">
        <v>195</v>
      </c>
      <c r="AD1545" s="388" t="s">
        <v>195</v>
      </c>
      <c r="AE1545" s="388" t="s">
        <v>195</v>
      </c>
      <c r="AF1545" s="388" t="s">
        <v>195</v>
      </c>
      <c r="AG1545" s="388" t="s">
        <v>195</v>
      </c>
      <c r="AH1545" s="388" t="s">
        <v>195</v>
      </c>
      <c r="AI1545" s="388" t="s">
        <v>195</v>
      </c>
    </row>
    <row r="1546" spans="1:35" ht="12.75" customHeight="1" x14ac:dyDescent="0.2">
      <c r="A1546" s="397" t="str">
        <f t="shared" si="24"/>
        <v>Ofsted Webpage</v>
      </c>
      <c r="B1546" s="388">
        <v>1278680</v>
      </c>
      <c r="C1546" s="388">
        <v>139174</v>
      </c>
      <c r="D1546" s="388">
        <v>10061808</v>
      </c>
      <c r="E1546" s="388" t="s">
        <v>5838</v>
      </c>
      <c r="F1546" s="388" t="s">
        <v>90</v>
      </c>
      <c r="G1546" s="388" t="s">
        <v>13</v>
      </c>
      <c r="H1546" s="388" t="s">
        <v>428</v>
      </c>
      <c r="I1546" s="388" t="s">
        <v>155</v>
      </c>
      <c r="J1546" s="388" t="s">
        <v>155</v>
      </c>
      <c r="K1546" s="400" t="s">
        <v>195</v>
      </c>
      <c r="L1546" s="388" t="s">
        <v>195</v>
      </c>
      <c r="M1546" s="403" t="s">
        <v>195</v>
      </c>
      <c r="N1546" s="388" t="s">
        <v>195</v>
      </c>
      <c r="O1546" s="388" t="s">
        <v>195</v>
      </c>
      <c r="P1546" s="400" t="s">
        <v>195</v>
      </c>
      <c r="Q1546" s="400" t="s">
        <v>195</v>
      </c>
      <c r="R1546" s="400" t="s">
        <v>195</v>
      </c>
      <c r="S1546" s="388" t="s">
        <v>195</v>
      </c>
      <c r="T1546" s="388" t="s">
        <v>195</v>
      </c>
      <c r="U1546" s="388" t="s">
        <v>195</v>
      </c>
      <c r="V1546" s="388" t="s">
        <v>195</v>
      </c>
      <c r="W1546" s="388" t="s">
        <v>195</v>
      </c>
      <c r="X1546" s="388" t="s">
        <v>195</v>
      </c>
      <c r="Y1546" s="401" t="s">
        <v>195</v>
      </c>
      <c r="Z1546" s="388" t="s">
        <v>195</v>
      </c>
      <c r="AA1546" s="388" t="s">
        <v>195</v>
      </c>
      <c r="AB1546" s="388" t="s">
        <v>195</v>
      </c>
      <c r="AC1546" s="388" t="s">
        <v>195</v>
      </c>
      <c r="AD1546" s="388" t="s">
        <v>195</v>
      </c>
      <c r="AE1546" s="388" t="s">
        <v>195</v>
      </c>
      <c r="AF1546" s="388" t="s">
        <v>195</v>
      </c>
      <c r="AG1546" s="388" t="s">
        <v>195</v>
      </c>
      <c r="AH1546" s="388" t="s">
        <v>195</v>
      </c>
      <c r="AI1546" s="388" t="s">
        <v>195</v>
      </c>
    </row>
    <row r="1547" spans="1:35" ht="12.75" customHeight="1" x14ac:dyDescent="0.2">
      <c r="A1547" s="397" t="str">
        <f t="shared" si="24"/>
        <v>Ofsted Webpage</v>
      </c>
      <c r="B1547" s="388">
        <v>1278681</v>
      </c>
      <c r="C1547" s="388">
        <v>138926</v>
      </c>
      <c r="D1547" s="388">
        <v>10061826</v>
      </c>
      <c r="E1547" s="388" t="s">
        <v>5839</v>
      </c>
      <c r="F1547" s="388" t="s">
        <v>90</v>
      </c>
      <c r="G1547" s="388" t="s">
        <v>13</v>
      </c>
      <c r="H1547" s="388" t="s">
        <v>219</v>
      </c>
      <c r="I1547" s="388" t="s">
        <v>177</v>
      </c>
      <c r="J1547" s="388" t="s">
        <v>177</v>
      </c>
      <c r="K1547" s="400" t="s">
        <v>195</v>
      </c>
      <c r="L1547" s="388" t="s">
        <v>195</v>
      </c>
      <c r="M1547" s="403" t="s">
        <v>195</v>
      </c>
      <c r="N1547" s="388" t="s">
        <v>195</v>
      </c>
      <c r="O1547" s="388" t="s">
        <v>195</v>
      </c>
      <c r="P1547" s="400" t="s">
        <v>195</v>
      </c>
      <c r="Q1547" s="400" t="s">
        <v>195</v>
      </c>
      <c r="R1547" s="400" t="s">
        <v>195</v>
      </c>
      <c r="S1547" s="388" t="s">
        <v>195</v>
      </c>
      <c r="T1547" s="388" t="s">
        <v>195</v>
      </c>
      <c r="U1547" s="388" t="s">
        <v>195</v>
      </c>
      <c r="V1547" s="388" t="s">
        <v>195</v>
      </c>
      <c r="W1547" s="388" t="s">
        <v>195</v>
      </c>
      <c r="X1547" s="388" t="s">
        <v>195</v>
      </c>
      <c r="Y1547" s="401" t="s">
        <v>195</v>
      </c>
      <c r="Z1547" s="388" t="s">
        <v>195</v>
      </c>
      <c r="AA1547" s="388" t="s">
        <v>195</v>
      </c>
      <c r="AB1547" s="388" t="s">
        <v>195</v>
      </c>
      <c r="AC1547" s="388" t="s">
        <v>195</v>
      </c>
      <c r="AD1547" s="388" t="s">
        <v>195</v>
      </c>
      <c r="AE1547" s="388" t="s">
        <v>195</v>
      </c>
      <c r="AF1547" s="388" t="s">
        <v>195</v>
      </c>
      <c r="AG1547" s="388" t="s">
        <v>195</v>
      </c>
      <c r="AH1547" s="388" t="s">
        <v>195</v>
      </c>
      <c r="AI1547" s="388" t="s">
        <v>195</v>
      </c>
    </row>
    <row r="1548" spans="1:35" ht="12.75" customHeight="1" x14ac:dyDescent="0.2">
      <c r="A1548" s="397" t="str">
        <f t="shared" si="24"/>
        <v>Ofsted Webpage</v>
      </c>
      <c r="B1548" s="388">
        <v>1278682</v>
      </c>
      <c r="C1548" s="388">
        <v>138795</v>
      </c>
      <c r="D1548" s="388">
        <v>10061833</v>
      </c>
      <c r="E1548" s="388" t="s">
        <v>5840</v>
      </c>
      <c r="F1548" s="388" t="s">
        <v>90</v>
      </c>
      <c r="G1548" s="388" t="s">
        <v>13</v>
      </c>
      <c r="H1548" s="388" t="s">
        <v>1142</v>
      </c>
      <c r="I1548" s="388" t="s">
        <v>1143</v>
      </c>
      <c r="J1548" s="388" t="s">
        <v>131</v>
      </c>
      <c r="K1548" s="400" t="s">
        <v>195</v>
      </c>
      <c r="L1548" s="388" t="s">
        <v>195</v>
      </c>
      <c r="M1548" s="403" t="s">
        <v>195</v>
      </c>
      <c r="N1548" s="388" t="s">
        <v>195</v>
      </c>
      <c r="O1548" s="388" t="s">
        <v>195</v>
      </c>
      <c r="P1548" s="400" t="s">
        <v>195</v>
      </c>
      <c r="Q1548" s="400" t="s">
        <v>195</v>
      </c>
      <c r="R1548" s="400" t="s">
        <v>195</v>
      </c>
      <c r="S1548" s="388" t="s">
        <v>195</v>
      </c>
      <c r="T1548" s="388" t="s">
        <v>195</v>
      </c>
      <c r="U1548" s="388" t="s">
        <v>195</v>
      </c>
      <c r="V1548" s="388" t="s">
        <v>195</v>
      </c>
      <c r="W1548" s="388" t="s">
        <v>195</v>
      </c>
      <c r="X1548" s="388" t="s">
        <v>195</v>
      </c>
      <c r="Y1548" s="401" t="s">
        <v>195</v>
      </c>
      <c r="Z1548" s="388" t="s">
        <v>195</v>
      </c>
      <c r="AA1548" s="388" t="s">
        <v>195</v>
      </c>
      <c r="AB1548" s="388" t="s">
        <v>195</v>
      </c>
      <c r="AC1548" s="388" t="s">
        <v>195</v>
      </c>
      <c r="AD1548" s="388" t="s">
        <v>195</v>
      </c>
      <c r="AE1548" s="388" t="s">
        <v>195</v>
      </c>
      <c r="AF1548" s="388" t="s">
        <v>195</v>
      </c>
      <c r="AG1548" s="388" t="s">
        <v>195</v>
      </c>
      <c r="AH1548" s="388" t="s">
        <v>195</v>
      </c>
      <c r="AI1548" s="388" t="s">
        <v>195</v>
      </c>
    </row>
    <row r="1549" spans="1:35" ht="12.75" customHeight="1" x14ac:dyDescent="0.2">
      <c r="A1549" s="397" t="str">
        <f t="shared" si="24"/>
        <v>Ofsted Webpage</v>
      </c>
      <c r="B1549" s="388">
        <v>1278683</v>
      </c>
      <c r="C1549" s="388">
        <v>138961</v>
      </c>
      <c r="D1549" s="388">
        <v>10061840</v>
      </c>
      <c r="E1549" s="388" t="s">
        <v>5841</v>
      </c>
      <c r="F1549" s="388" t="s">
        <v>170</v>
      </c>
      <c r="G1549" s="388" t="s">
        <v>13</v>
      </c>
      <c r="H1549" s="388" t="s">
        <v>91</v>
      </c>
      <c r="I1549" s="388" t="s">
        <v>92</v>
      </c>
      <c r="J1549" s="388" t="s">
        <v>93</v>
      </c>
      <c r="K1549" s="400" t="s">
        <v>195</v>
      </c>
      <c r="L1549" s="388" t="s">
        <v>195</v>
      </c>
      <c r="M1549" s="403" t="s">
        <v>195</v>
      </c>
      <c r="N1549" s="388" t="s">
        <v>195</v>
      </c>
      <c r="O1549" s="388" t="s">
        <v>195</v>
      </c>
      <c r="P1549" s="400" t="s">
        <v>195</v>
      </c>
      <c r="Q1549" s="400" t="s">
        <v>195</v>
      </c>
      <c r="R1549" s="400" t="s">
        <v>195</v>
      </c>
      <c r="S1549" s="388" t="s">
        <v>195</v>
      </c>
      <c r="T1549" s="388" t="s">
        <v>195</v>
      </c>
      <c r="U1549" s="388" t="s">
        <v>195</v>
      </c>
      <c r="V1549" s="388" t="s">
        <v>195</v>
      </c>
      <c r="W1549" s="388" t="s">
        <v>195</v>
      </c>
      <c r="X1549" s="388" t="s">
        <v>195</v>
      </c>
      <c r="Y1549" s="401" t="s">
        <v>195</v>
      </c>
      <c r="Z1549" s="388" t="s">
        <v>195</v>
      </c>
      <c r="AA1549" s="388" t="s">
        <v>195</v>
      </c>
      <c r="AB1549" s="388" t="s">
        <v>195</v>
      </c>
      <c r="AC1549" s="388" t="s">
        <v>195</v>
      </c>
      <c r="AD1549" s="388" t="s">
        <v>195</v>
      </c>
      <c r="AE1549" s="388" t="s">
        <v>195</v>
      </c>
      <c r="AF1549" s="388" t="s">
        <v>195</v>
      </c>
      <c r="AG1549" s="388" t="s">
        <v>195</v>
      </c>
      <c r="AH1549" s="388" t="s">
        <v>195</v>
      </c>
      <c r="AI1549" s="388" t="s">
        <v>195</v>
      </c>
    </row>
    <row r="1550" spans="1:35" ht="12.75" customHeight="1" x14ac:dyDescent="0.2">
      <c r="A1550" s="397" t="str">
        <f t="shared" si="24"/>
        <v>Ofsted Webpage</v>
      </c>
      <c r="B1550" s="388">
        <v>1278684</v>
      </c>
      <c r="C1550" s="388">
        <v>138661</v>
      </c>
      <c r="D1550" s="388">
        <v>10061905</v>
      </c>
      <c r="E1550" s="388" t="s">
        <v>5842</v>
      </c>
      <c r="F1550" s="388" t="s">
        <v>90</v>
      </c>
      <c r="G1550" s="388" t="s">
        <v>13</v>
      </c>
      <c r="H1550" s="388" t="s">
        <v>395</v>
      </c>
      <c r="I1550" s="388" t="s">
        <v>131</v>
      </c>
      <c r="J1550" s="388" t="s">
        <v>131</v>
      </c>
      <c r="K1550" s="400" t="s">
        <v>195</v>
      </c>
      <c r="L1550" s="388" t="s">
        <v>195</v>
      </c>
      <c r="M1550" s="403" t="s">
        <v>195</v>
      </c>
      <c r="N1550" s="388" t="s">
        <v>195</v>
      </c>
      <c r="O1550" s="388" t="s">
        <v>195</v>
      </c>
      <c r="P1550" s="400" t="s">
        <v>195</v>
      </c>
      <c r="Q1550" s="400" t="s">
        <v>195</v>
      </c>
      <c r="R1550" s="400" t="s">
        <v>195</v>
      </c>
      <c r="S1550" s="388" t="s">
        <v>195</v>
      </c>
      <c r="T1550" s="388" t="s">
        <v>195</v>
      </c>
      <c r="U1550" s="388" t="s">
        <v>195</v>
      </c>
      <c r="V1550" s="388" t="s">
        <v>195</v>
      </c>
      <c r="W1550" s="388" t="s">
        <v>195</v>
      </c>
      <c r="X1550" s="388" t="s">
        <v>195</v>
      </c>
      <c r="Y1550" s="401" t="s">
        <v>195</v>
      </c>
      <c r="Z1550" s="388" t="s">
        <v>195</v>
      </c>
      <c r="AA1550" s="388" t="s">
        <v>195</v>
      </c>
      <c r="AB1550" s="388" t="s">
        <v>195</v>
      </c>
      <c r="AC1550" s="388" t="s">
        <v>195</v>
      </c>
      <c r="AD1550" s="388" t="s">
        <v>195</v>
      </c>
      <c r="AE1550" s="388" t="s">
        <v>195</v>
      </c>
      <c r="AF1550" s="388" t="s">
        <v>195</v>
      </c>
      <c r="AG1550" s="388" t="s">
        <v>195</v>
      </c>
      <c r="AH1550" s="388" t="s">
        <v>195</v>
      </c>
      <c r="AI1550" s="388" t="s">
        <v>195</v>
      </c>
    </row>
    <row r="1551" spans="1:35" ht="12.75" customHeight="1" x14ac:dyDescent="0.2">
      <c r="A1551" s="397" t="str">
        <f t="shared" si="24"/>
        <v>Ofsted Webpage</v>
      </c>
      <c r="B1551" s="388">
        <v>1278685</v>
      </c>
      <c r="C1551" s="388">
        <v>139069</v>
      </c>
      <c r="D1551" s="388">
        <v>10062041</v>
      </c>
      <c r="E1551" s="388" t="s">
        <v>5843</v>
      </c>
      <c r="F1551" s="388" t="s">
        <v>90</v>
      </c>
      <c r="G1551" s="388" t="s">
        <v>13</v>
      </c>
      <c r="H1551" s="388" t="s">
        <v>180</v>
      </c>
      <c r="I1551" s="388" t="s">
        <v>102</v>
      </c>
      <c r="J1551" s="388" t="s">
        <v>102</v>
      </c>
      <c r="K1551" s="400" t="s">
        <v>195</v>
      </c>
      <c r="L1551" s="388" t="s">
        <v>195</v>
      </c>
      <c r="M1551" s="403" t="s">
        <v>195</v>
      </c>
      <c r="N1551" s="388" t="s">
        <v>195</v>
      </c>
      <c r="O1551" s="388" t="s">
        <v>195</v>
      </c>
      <c r="P1551" s="400" t="s">
        <v>195</v>
      </c>
      <c r="Q1551" s="400" t="s">
        <v>195</v>
      </c>
      <c r="R1551" s="400" t="s">
        <v>195</v>
      </c>
      <c r="S1551" s="388" t="s">
        <v>195</v>
      </c>
      <c r="T1551" s="388" t="s">
        <v>195</v>
      </c>
      <c r="U1551" s="388" t="s">
        <v>195</v>
      </c>
      <c r="V1551" s="388" t="s">
        <v>195</v>
      </c>
      <c r="W1551" s="388" t="s">
        <v>195</v>
      </c>
      <c r="X1551" s="388" t="s">
        <v>195</v>
      </c>
      <c r="Y1551" s="401" t="s">
        <v>195</v>
      </c>
      <c r="Z1551" s="388" t="s">
        <v>195</v>
      </c>
      <c r="AA1551" s="388" t="s">
        <v>195</v>
      </c>
      <c r="AB1551" s="388" t="s">
        <v>195</v>
      </c>
      <c r="AC1551" s="388" t="s">
        <v>195</v>
      </c>
      <c r="AD1551" s="388" t="s">
        <v>195</v>
      </c>
      <c r="AE1551" s="388" t="s">
        <v>195</v>
      </c>
      <c r="AF1551" s="388" t="s">
        <v>195</v>
      </c>
      <c r="AG1551" s="388" t="s">
        <v>195</v>
      </c>
      <c r="AH1551" s="388" t="s">
        <v>195</v>
      </c>
      <c r="AI1551" s="388" t="s">
        <v>195</v>
      </c>
    </row>
    <row r="1552" spans="1:35" ht="12.75" customHeight="1" x14ac:dyDescent="0.2">
      <c r="A1552" s="397" t="str">
        <f t="shared" si="24"/>
        <v>Ofsted Webpage</v>
      </c>
      <c r="B1552" s="388">
        <v>1278686</v>
      </c>
      <c r="C1552" s="388">
        <v>138651</v>
      </c>
      <c r="D1552" s="388">
        <v>10062042</v>
      </c>
      <c r="E1552" s="388" t="s">
        <v>5844</v>
      </c>
      <c r="F1552" s="388" t="s">
        <v>90</v>
      </c>
      <c r="G1552" s="388" t="s">
        <v>13</v>
      </c>
      <c r="H1552" s="388" t="s">
        <v>260</v>
      </c>
      <c r="I1552" s="388" t="s">
        <v>155</v>
      </c>
      <c r="J1552" s="388" t="s">
        <v>155</v>
      </c>
      <c r="K1552" s="400" t="s">
        <v>195</v>
      </c>
      <c r="L1552" s="388" t="s">
        <v>195</v>
      </c>
      <c r="M1552" s="403" t="s">
        <v>195</v>
      </c>
      <c r="N1552" s="388" t="s">
        <v>195</v>
      </c>
      <c r="O1552" s="388" t="s">
        <v>195</v>
      </c>
      <c r="P1552" s="400" t="s">
        <v>195</v>
      </c>
      <c r="Q1552" s="400" t="s">
        <v>195</v>
      </c>
      <c r="R1552" s="400" t="s">
        <v>195</v>
      </c>
      <c r="S1552" s="388" t="s">
        <v>195</v>
      </c>
      <c r="T1552" s="388" t="s">
        <v>195</v>
      </c>
      <c r="U1552" s="388" t="s">
        <v>195</v>
      </c>
      <c r="V1552" s="388" t="s">
        <v>195</v>
      </c>
      <c r="W1552" s="388" t="s">
        <v>195</v>
      </c>
      <c r="X1552" s="388" t="s">
        <v>195</v>
      </c>
      <c r="Y1552" s="401" t="s">
        <v>195</v>
      </c>
      <c r="Z1552" s="388" t="s">
        <v>195</v>
      </c>
      <c r="AA1552" s="388" t="s">
        <v>195</v>
      </c>
      <c r="AB1552" s="388" t="s">
        <v>195</v>
      </c>
      <c r="AC1552" s="388" t="s">
        <v>195</v>
      </c>
      <c r="AD1552" s="388" t="s">
        <v>195</v>
      </c>
      <c r="AE1552" s="388" t="s">
        <v>195</v>
      </c>
      <c r="AF1552" s="388" t="s">
        <v>195</v>
      </c>
      <c r="AG1552" s="388" t="s">
        <v>195</v>
      </c>
      <c r="AH1552" s="388" t="s">
        <v>195</v>
      </c>
      <c r="AI1552" s="388" t="s">
        <v>195</v>
      </c>
    </row>
    <row r="1553" spans="1:35" ht="12.75" customHeight="1" x14ac:dyDescent="0.2">
      <c r="A1553" s="397" t="str">
        <f t="shared" si="24"/>
        <v>Ofsted Webpage</v>
      </c>
      <c r="B1553" s="388">
        <v>1278687</v>
      </c>
      <c r="C1553" s="388">
        <v>138598</v>
      </c>
      <c r="D1553" s="388">
        <v>10062117</v>
      </c>
      <c r="E1553" s="388" t="s">
        <v>5845</v>
      </c>
      <c r="F1553" s="388" t="s">
        <v>90</v>
      </c>
      <c r="G1553" s="388" t="s">
        <v>13</v>
      </c>
      <c r="H1553" s="388" t="s">
        <v>135</v>
      </c>
      <c r="I1553" s="388" t="s">
        <v>115</v>
      </c>
      <c r="J1553" s="388" t="s">
        <v>115</v>
      </c>
      <c r="K1553" s="400" t="s">
        <v>195</v>
      </c>
      <c r="L1553" s="388" t="s">
        <v>195</v>
      </c>
      <c r="M1553" s="403" t="s">
        <v>195</v>
      </c>
      <c r="N1553" s="388" t="s">
        <v>195</v>
      </c>
      <c r="O1553" s="388" t="s">
        <v>195</v>
      </c>
      <c r="P1553" s="400" t="s">
        <v>195</v>
      </c>
      <c r="Q1553" s="400" t="s">
        <v>195</v>
      </c>
      <c r="R1553" s="400" t="s">
        <v>195</v>
      </c>
      <c r="S1553" s="388" t="s">
        <v>195</v>
      </c>
      <c r="T1553" s="388" t="s">
        <v>195</v>
      </c>
      <c r="U1553" s="388" t="s">
        <v>195</v>
      </c>
      <c r="V1553" s="388" t="s">
        <v>195</v>
      </c>
      <c r="W1553" s="388" t="s">
        <v>195</v>
      </c>
      <c r="X1553" s="388" t="s">
        <v>195</v>
      </c>
      <c r="Y1553" s="401" t="s">
        <v>195</v>
      </c>
      <c r="Z1553" s="388" t="s">
        <v>195</v>
      </c>
      <c r="AA1553" s="388" t="s">
        <v>195</v>
      </c>
      <c r="AB1553" s="388" t="s">
        <v>195</v>
      </c>
      <c r="AC1553" s="388" t="s">
        <v>195</v>
      </c>
      <c r="AD1553" s="388" t="s">
        <v>195</v>
      </c>
      <c r="AE1553" s="388" t="s">
        <v>195</v>
      </c>
      <c r="AF1553" s="388" t="s">
        <v>195</v>
      </c>
      <c r="AG1553" s="388" t="s">
        <v>195</v>
      </c>
      <c r="AH1553" s="388" t="s">
        <v>195</v>
      </c>
      <c r="AI1553" s="388" t="s">
        <v>195</v>
      </c>
    </row>
    <row r="1554" spans="1:35" ht="12.75" customHeight="1" x14ac:dyDescent="0.2">
      <c r="A1554" s="397" t="str">
        <f t="shared" si="24"/>
        <v>Ofsted Webpage</v>
      </c>
      <c r="B1554" s="388">
        <v>1278688</v>
      </c>
      <c r="C1554" s="388">
        <v>139121</v>
      </c>
      <c r="D1554" s="388">
        <v>10062918</v>
      </c>
      <c r="E1554" s="388" t="s">
        <v>5846</v>
      </c>
      <c r="F1554" s="388" t="s">
        <v>90</v>
      </c>
      <c r="G1554" s="388" t="s">
        <v>13</v>
      </c>
      <c r="H1554" s="388" t="s">
        <v>221</v>
      </c>
      <c r="I1554" s="388" t="s">
        <v>177</v>
      </c>
      <c r="J1554" s="388" t="s">
        <v>177</v>
      </c>
      <c r="K1554" s="400" t="s">
        <v>195</v>
      </c>
      <c r="L1554" s="388" t="s">
        <v>195</v>
      </c>
      <c r="M1554" s="403" t="s">
        <v>195</v>
      </c>
      <c r="N1554" s="388" t="s">
        <v>195</v>
      </c>
      <c r="O1554" s="388" t="s">
        <v>195</v>
      </c>
      <c r="P1554" s="400" t="s">
        <v>195</v>
      </c>
      <c r="Q1554" s="400" t="s">
        <v>195</v>
      </c>
      <c r="R1554" s="400" t="s">
        <v>195</v>
      </c>
      <c r="S1554" s="388" t="s">
        <v>195</v>
      </c>
      <c r="T1554" s="388" t="s">
        <v>195</v>
      </c>
      <c r="U1554" s="388" t="s">
        <v>195</v>
      </c>
      <c r="V1554" s="388" t="s">
        <v>195</v>
      </c>
      <c r="W1554" s="388" t="s">
        <v>195</v>
      </c>
      <c r="X1554" s="388" t="s">
        <v>195</v>
      </c>
      <c r="Y1554" s="401" t="s">
        <v>195</v>
      </c>
      <c r="Z1554" s="388" t="s">
        <v>195</v>
      </c>
      <c r="AA1554" s="388" t="s">
        <v>195</v>
      </c>
      <c r="AB1554" s="388" t="s">
        <v>195</v>
      </c>
      <c r="AC1554" s="388" t="s">
        <v>195</v>
      </c>
      <c r="AD1554" s="388" t="s">
        <v>195</v>
      </c>
      <c r="AE1554" s="388" t="s">
        <v>195</v>
      </c>
      <c r="AF1554" s="388" t="s">
        <v>195</v>
      </c>
      <c r="AG1554" s="388" t="s">
        <v>195</v>
      </c>
      <c r="AH1554" s="388" t="s">
        <v>195</v>
      </c>
      <c r="AI1554" s="388" t="s">
        <v>195</v>
      </c>
    </row>
    <row r="1555" spans="1:35" ht="12.75" customHeight="1" x14ac:dyDescent="0.2">
      <c r="A1555" s="397" t="str">
        <f t="shared" si="24"/>
        <v>Ofsted Webpage</v>
      </c>
      <c r="B1555" s="388">
        <v>1278689</v>
      </c>
      <c r="C1555" s="388">
        <v>139099</v>
      </c>
      <c r="D1555" s="388">
        <v>10062950</v>
      </c>
      <c r="E1555" s="388" t="s">
        <v>5847</v>
      </c>
      <c r="F1555" s="388" t="s">
        <v>170</v>
      </c>
      <c r="G1555" s="388" t="s">
        <v>13</v>
      </c>
      <c r="H1555" s="388" t="s">
        <v>386</v>
      </c>
      <c r="I1555" s="388" t="s">
        <v>152</v>
      </c>
      <c r="J1555" s="388" t="s">
        <v>152</v>
      </c>
      <c r="K1555" s="400" t="s">
        <v>195</v>
      </c>
      <c r="L1555" s="388" t="s">
        <v>195</v>
      </c>
      <c r="M1555" s="403" t="s">
        <v>195</v>
      </c>
      <c r="N1555" s="388" t="s">
        <v>195</v>
      </c>
      <c r="O1555" s="388" t="s">
        <v>195</v>
      </c>
      <c r="P1555" s="400" t="s">
        <v>195</v>
      </c>
      <c r="Q1555" s="400" t="s">
        <v>195</v>
      </c>
      <c r="R1555" s="400" t="s">
        <v>195</v>
      </c>
      <c r="S1555" s="388" t="s">
        <v>195</v>
      </c>
      <c r="T1555" s="388" t="s">
        <v>195</v>
      </c>
      <c r="U1555" s="388" t="s">
        <v>195</v>
      </c>
      <c r="V1555" s="388" t="s">
        <v>195</v>
      </c>
      <c r="W1555" s="388" t="s">
        <v>195</v>
      </c>
      <c r="X1555" s="388" t="s">
        <v>195</v>
      </c>
      <c r="Y1555" s="401" t="s">
        <v>195</v>
      </c>
      <c r="Z1555" s="388" t="s">
        <v>195</v>
      </c>
      <c r="AA1555" s="388" t="s">
        <v>195</v>
      </c>
      <c r="AB1555" s="388" t="s">
        <v>195</v>
      </c>
      <c r="AC1555" s="388" t="s">
        <v>195</v>
      </c>
      <c r="AD1555" s="388" t="s">
        <v>195</v>
      </c>
      <c r="AE1555" s="388" t="s">
        <v>195</v>
      </c>
      <c r="AF1555" s="388" t="s">
        <v>195</v>
      </c>
      <c r="AG1555" s="388" t="s">
        <v>195</v>
      </c>
      <c r="AH1555" s="388" t="s">
        <v>195</v>
      </c>
      <c r="AI1555" s="388" t="s">
        <v>195</v>
      </c>
    </row>
    <row r="1556" spans="1:35" ht="12.75" customHeight="1" x14ac:dyDescent="0.2">
      <c r="A1556" s="397" t="str">
        <f t="shared" si="24"/>
        <v>Ofsted Webpage</v>
      </c>
      <c r="B1556" s="388">
        <v>1278690</v>
      </c>
      <c r="C1556" s="388">
        <v>139885</v>
      </c>
      <c r="D1556" s="388">
        <v>10063330</v>
      </c>
      <c r="E1556" s="388" t="s">
        <v>5848</v>
      </c>
      <c r="F1556" s="388" t="s">
        <v>170</v>
      </c>
      <c r="G1556" s="388" t="s">
        <v>13</v>
      </c>
      <c r="H1556" s="388" t="s">
        <v>342</v>
      </c>
      <c r="I1556" s="388" t="s">
        <v>177</v>
      </c>
      <c r="J1556" s="388" t="s">
        <v>177</v>
      </c>
      <c r="K1556" s="400" t="s">
        <v>195</v>
      </c>
      <c r="L1556" s="388" t="s">
        <v>195</v>
      </c>
      <c r="M1556" s="403" t="s">
        <v>195</v>
      </c>
      <c r="N1556" s="388" t="s">
        <v>195</v>
      </c>
      <c r="O1556" s="388" t="s">
        <v>195</v>
      </c>
      <c r="P1556" s="400" t="s">
        <v>195</v>
      </c>
      <c r="Q1556" s="400" t="s">
        <v>195</v>
      </c>
      <c r="R1556" s="400" t="s">
        <v>195</v>
      </c>
      <c r="S1556" s="388" t="s">
        <v>195</v>
      </c>
      <c r="T1556" s="388" t="s">
        <v>195</v>
      </c>
      <c r="U1556" s="388" t="s">
        <v>195</v>
      </c>
      <c r="V1556" s="388" t="s">
        <v>195</v>
      </c>
      <c r="W1556" s="388" t="s">
        <v>195</v>
      </c>
      <c r="X1556" s="388" t="s">
        <v>195</v>
      </c>
      <c r="Y1556" s="401" t="s">
        <v>195</v>
      </c>
      <c r="Z1556" s="388" t="s">
        <v>195</v>
      </c>
      <c r="AA1556" s="388" t="s">
        <v>195</v>
      </c>
      <c r="AB1556" s="388" t="s">
        <v>195</v>
      </c>
      <c r="AC1556" s="388" t="s">
        <v>195</v>
      </c>
      <c r="AD1556" s="388" t="s">
        <v>195</v>
      </c>
      <c r="AE1556" s="388" t="s">
        <v>195</v>
      </c>
      <c r="AF1556" s="388" t="s">
        <v>195</v>
      </c>
      <c r="AG1556" s="388" t="s">
        <v>195</v>
      </c>
      <c r="AH1556" s="388" t="s">
        <v>195</v>
      </c>
      <c r="AI1556" s="388" t="s">
        <v>195</v>
      </c>
    </row>
    <row r="1557" spans="1:35" ht="12.75" customHeight="1" x14ac:dyDescent="0.2">
      <c r="A1557" s="397" t="str">
        <f t="shared" si="24"/>
        <v>Ofsted Webpage</v>
      </c>
      <c r="B1557" s="388">
        <v>1278691</v>
      </c>
      <c r="C1557" s="388">
        <v>139036</v>
      </c>
      <c r="D1557" s="388">
        <v>10063435</v>
      </c>
      <c r="E1557" s="388" t="s">
        <v>5849</v>
      </c>
      <c r="F1557" s="388" t="s">
        <v>90</v>
      </c>
      <c r="G1557" s="388" t="s">
        <v>13</v>
      </c>
      <c r="H1557" s="388" t="s">
        <v>232</v>
      </c>
      <c r="I1557" s="388" t="s">
        <v>177</v>
      </c>
      <c r="J1557" s="388" t="s">
        <v>177</v>
      </c>
      <c r="K1557" s="400" t="s">
        <v>195</v>
      </c>
      <c r="L1557" s="388" t="s">
        <v>195</v>
      </c>
      <c r="M1557" s="403" t="s">
        <v>195</v>
      </c>
      <c r="N1557" s="388" t="s">
        <v>195</v>
      </c>
      <c r="O1557" s="388" t="s">
        <v>195</v>
      </c>
      <c r="P1557" s="400" t="s">
        <v>195</v>
      </c>
      <c r="Q1557" s="400" t="s">
        <v>195</v>
      </c>
      <c r="R1557" s="400" t="s">
        <v>195</v>
      </c>
      <c r="S1557" s="388" t="s">
        <v>195</v>
      </c>
      <c r="T1557" s="388" t="s">
        <v>195</v>
      </c>
      <c r="U1557" s="388" t="s">
        <v>195</v>
      </c>
      <c r="V1557" s="388" t="s">
        <v>195</v>
      </c>
      <c r="W1557" s="388" t="s">
        <v>195</v>
      </c>
      <c r="X1557" s="388" t="s">
        <v>195</v>
      </c>
      <c r="Y1557" s="401" t="s">
        <v>195</v>
      </c>
      <c r="Z1557" s="388" t="s">
        <v>195</v>
      </c>
      <c r="AA1557" s="388" t="s">
        <v>195</v>
      </c>
      <c r="AB1557" s="388" t="s">
        <v>195</v>
      </c>
      <c r="AC1557" s="388" t="s">
        <v>195</v>
      </c>
      <c r="AD1557" s="388" t="s">
        <v>195</v>
      </c>
      <c r="AE1557" s="388" t="s">
        <v>195</v>
      </c>
      <c r="AF1557" s="388" t="s">
        <v>195</v>
      </c>
      <c r="AG1557" s="388" t="s">
        <v>195</v>
      </c>
      <c r="AH1557" s="388" t="s">
        <v>195</v>
      </c>
      <c r="AI1557" s="388" t="s">
        <v>195</v>
      </c>
    </row>
    <row r="1558" spans="1:35" ht="12.75" customHeight="1" x14ac:dyDescent="0.2">
      <c r="A1558" s="397" t="str">
        <f t="shared" si="24"/>
        <v>Ofsted Webpage</v>
      </c>
      <c r="B1558" s="388">
        <v>1278692</v>
      </c>
      <c r="C1558" s="388">
        <v>139804</v>
      </c>
      <c r="D1558" s="388">
        <v>10063438</v>
      </c>
      <c r="E1558" s="388" t="s">
        <v>5850</v>
      </c>
      <c r="F1558" s="388" t="s">
        <v>90</v>
      </c>
      <c r="G1558" s="388" t="s">
        <v>13</v>
      </c>
      <c r="H1558" s="388" t="s">
        <v>440</v>
      </c>
      <c r="I1558" s="388" t="s">
        <v>92</v>
      </c>
      <c r="J1558" s="388" t="s">
        <v>93</v>
      </c>
      <c r="K1558" s="400" t="s">
        <v>195</v>
      </c>
      <c r="L1558" s="388" t="s">
        <v>195</v>
      </c>
      <c r="M1558" s="403" t="s">
        <v>195</v>
      </c>
      <c r="N1558" s="388" t="s">
        <v>195</v>
      </c>
      <c r="O1558" s="388" t="s">
        <v>195</v>
      </c>
      <c r="P1558" s="400" t="s">
        <v>195</v>
      </c>
      <c r="Q1558" s="400" t="s">
        <v>195</v>
      </c>
      <c r="R1558" s="400" t="s">
        <v>195</v>
      </c>
      <c r="S1558" s="388" t="s">
        <v>195</v>
      </c>
      <c r="T1558" s="388" t="s">
        <v>195</v>
      </c>
      <c r="U1558" s="388" t="s">
        <v>195</v>
      </c>
      <c r="V1558" s="388" t="s">
        <v>195</v>
      </c>
      <c r="W1558" s="388" t="s">
        <v>195</v>
      </c>
      <c r="X1558" s="388" t="s">
        <v>195</v>
      </c>
      <c r="Y1558" s="401" t="s">
        <v>195</v>
      </c>
      <c r="Z1558" s="388" t="s">
        <v>195</v>
      </c>
      <c r="AA1558" s="388" t="s">
        <v>195</v>
      </c>
      <c r="AB1558" s="388" t="s">
        <v>195</v>
      </c>
      <c r="AC1558" s="388" t="s">
        <v>195</v>
      </c>
      <c r="AD1558" s="388" t="s">
        <v>195</v>
      </c>
      <c r="AE1558" s="388" t="s">
        <v>195</v>
      </c>
      <c r="AF1558" s="388" t="s">
        <v>195</v>
      </c>
      <c r="AG1558" s="388" t="s">
        <v>195</v>
      </c>
      <c r="AH1558" s="388" t="s">
        <v>195</v>
      </c>
      <c r="AI1558" s="388" t="s">
        <v>195</v>
      </c>
    </row>
    <row r="1559" spans="1:35" ht="12.75" customHeight="1" x14ac:dyDescent="0.2">
      <c r="A1559" s="397" t="str">
        <f t="shared" si="24"/>
        <v>Ofsted Webpage</v>
      </c>
      <c r="B1559" s="388">
        <v>1278693</v>
      </c>
      <c r="C1559" s="388">
        <v>139150</v>
      </c>
      <c r="D1559" s="388">
        <v>10063574</v>
      </c>
      <c r="E1559" s="388" t="s">
        <v>5851</v>
      </c>
      <c r="F1559" s="388" t="s">
        <v>90</v>
      </c>
      <c r="G1559" s="388" t="s">
        <v>13</v>
      </c>
      <c r="H1559" s="388" t="s">
        <v>135</v>
      </c>
      <c r="I1559" s="388" t="s">
        <v>115</v>
      </c>
      <c r="J1559" s="388" t="s">
        <v>115</v>
      </c>
      <c r="K1559" s="400" t="s">
        <v>195</v>
      </c>
      <c r="L1559" s="388" t="s">
        <v>195</v>
      </c>
      <c r="M1559" s="403" t="s">
        <v>195</v>
      </c>
      <c r="N1559" s="388" t="s">
        <v>195</v>
      </c>
      <c r="O1559" s="388" t="s">
        <v>195</v>
      </c>
      <c r="P1559" s="400" t="s">
        <v>195</v>
      </c>
      <c r="Q1559" s="400" t="s">
        <v>195</v>
      </c>
      <c r="R1559" s="400" t="s">
        <v>195</v>
      </c>
      <c r="S1559" s="388" t="s">
        <v>195</v>
      </c>
      <c r="T1559" s="388" t="s">
        <v>195</v>
      </c>
      <c r="U1559" s="388" t="s">
        <v>195</v>
      </c>
      <c r="V1559" s="388" t="s">
        <v>195</v>
      </c>
      <c r="W1559" s="388" t="s">
        <v>195</v>
      </c>
      <c r="X1559" s="388" t="s">
        <v>195</v>
      </c>
      <c r="Y1559" s="401" t="s">
        <v>195</v>
      </c>
      <c r="Z1559" s="388" t="s">
        <v>195</v>
      </c>
      <c r="AA1559" s="388" t="s">
        <v>195</v>
      </c>
      <c r="AB1559" s="388" t="s">
        <v>195</v>
      </c>
      <c r="AC1559" s="388" t="s">
        <v>195</v>
      </c>
      <c r="AD1559" s="388" t="s">
        <v>195</v>
      </c>
      <c r="AE1559" s="388" t="s">
        <v>195</v>
      </c>
      <c r="AF1559" s="388" t="s">
        <v>195</v>
      </c>
      <c r="AG1559" s="388" t="s">
        <v>195</v>
      </c>
      <c r="AH1559" s="388" t="s">
        <v>195</v>
      </c>
      <c r="AI1559" s="388" t="s">
        <v>195</v>
      </c>
    </row>
    <row r="1560" spans="1:35" ht="12.75" customHeight="1" x14ac:dyDescent="0.2">
      <c r="A1560" s="397" t="str">
        <f t="shared" si="24"/>
        <v>Ofsted Webpage</v>
      </c>
      <c r="B1560" s="388">
        <v>1278755</v>
      </c>
      <c r="C1560" s="388">
        <v>118240</v>
      </c>
      <c r="D1560" s="388">
        <v>10014001</v>
      </c>
      <c r="E1560" s="388" t="s">
        <v>4493</v>
      </c>
      <c r="F1560" s="388" t="s">
        <v>90</v>
      </c>
      <c r="G1560" s="388" t="s">
        <v>13</v>
      </c>
      <c r="H1560" s="388" t="s">
        <v>793</v>
      </c>
      <c r="I1560" s="388" t="s">
        <v>102</v>
      </c>
      <c r="J1560" s="388" t="s">
        <v>102</v>
      </c>
      <c r="K1560" s="400" t="s">
        <v>195</v>
      </c>
      <c r="L1560" s="388" t="s">
        <v>195</v>
      </c>
      <c r="M1560" s="403" t="s">
        <v>195</v>
      </c>
      <c r="N1560" s="388" t="s">
        <v>195</v>
      </c>
      <c r="O1560" s="388" t="s">
        <v>195</v>
      </c>
      <c r="P1560" s="400" t="s">
        <v>195</v>
      </c>
      <c r="Q1560" s="400" t="s">
        <v>195</v>
      </c>
      <c r="R1560" s="400" t="s">
        <v>195</v>
      </c>
      <c r="S1560" s="388" t="s">
        <v>195</v>
      </c>
      <c r="T1560" s="388" t="s">
        <v>195</v>
      </c>
      <c r="U1560" s="388" t="s">
        <v>195</v>
      </c>
      <c r="V1560" s="388" t="s">
        <v>195</v>
      </c>
      <c r="W1560" s="388" t="s">
        <v>195</v>
      </c>
      <c r="X1560" s="388" t="s">
        <v>195</v>
      </c>
      <c r="Y1560" s="401" t="s">
        <v>195</v>
      </c>
      <c r="Z1560" s="388" t="s">
        <v>195</v>
      </c>
      <c r="AA1560" s="388" t="s">
        <v>195</v>
      </c>
      <c r="AB1560" s="388" t="s">
        <v>195</v>
      </c>
      <c r="AC1560" s="388" t="s">
        <v>195</v>
      </c>
      <c r="AD1560" s="388" t="s">
        <v>195</v>
      </c>
      <c r="AE1560" s="388" t="s">
        <v>195</v>
      </c>
      <c r="AF1560" s="388" t="s">
        <v>195</v>
      </c>
      <c r="AG1560" s="388" t="s">
        <v>195</v>
      </c>
      <c r="AH1560" s="388" t="s">
        <v>195</v>
      </c>
      <c r="AI1560" s="388" t="s">
        <v>195</v>
      </c>
    </row>
    <row r="1561" spans="1:35" ht="12.75" customHeight="1" x14ac:dyDescent="0.2">
      <c r="A1561" s="397" t="str">
        <f t="shared" si="24"/>
        <v>Ofsted Webpage</v>
      </c>
      <c r="B1561" s="388">
        <v>1280298</v>
      </c>
      <c r="C1561" s="388">
        <v>107589</v>
      </c>
      <c r="D1561" s="388">
        <v>10003380</v>
      </c>
      <c r="E1561" s="388" t="s">
        <v>5852</v>
      </c>
      <c r="F1561" s="388" t="s">
        <v>90</v>
      </c>
      <c r="G1561" s="388" t="s">
        <v>13</v>
      </c>
      <c r="H1561" s="388" t="s">
        <v>342</v>
      </c>
      <c r="I1561" s="388" t="s">
        <v>177</v>
      </c>
      <c r="J1561" s="388" t="s">
        <v>177</v>
      </c>
      <c r="K1561" s="400" t="s">
        <v>195</v>
      </c>
      <c r="L1561" s="388" t="s">
        <v>195</v>
      </c>
      <c r="M1561" s="403" t="s">
        <v>195</v>
      </c>
      <c r="N1561" s="388" t="s">
        <v>195</v>
      </c>
      <c r="O1561" s="388" t="s">
        <v>195</v>
      </c>
      <c r="P1561" s="400" t="s">
        <v>195</v>
      </c>
      <c r="Q1561" s="400" t="s">
        <v>195</v>
      </c>
      <c r="R1561" s="400" t="s">
        <v>195</v>
      </c>
      <c r="S1561" s="388" t="s">
        <v>195</v>
      </c>
      <c r="T1561" s="388" t="s">
        <v>195</v>
      </c>
      <c r="U1561" s="388" t="s">
        <v>195</v>
      </c>
      <c r="V1561" s="388" t="s">
        <v>195</v>
      </c>
      <c r="W1561" s="388" t="s">
        <v>195</v>
      </c>
      <c r="X1561" s="388" t="s">
        <v>195</v>
      </c>
      <c r="Y1561" s="401" t="s">
        <v>195</v>
      </c>
      <c r="Z1561" s="388" t="s">
        <v>195</v>
      </c>
      <c r="AA1561" s="388" t="s">
        <v>195</v>
      </c>
      <c r="AB1561" s="388" t="s">
        <v>195</v>
      </c>
      <c r="AC1561" s="388" t="s">
        <v>195</v>
      </c>
      <c r="AD1561" s="388" t="s">
        <v>195</v>
      </c>
      <c r="AE1561" s="388" t="s">
        <v>195</v>
      </c>
      <c r="AF1561" s="388" t="s">
        <v>195</v>
      </c>
      <c r="AG1561" s="388" t="s">
        <v>195</v>
      </c>
      <c r="AH1561" s="388" t="s">
        <v>195</v>
      </c>
      <c r="AI1561" s="388" t="s">
        <v>195</v>
      </c>
    </row>
    <row r="1562" spans="1:35" ht="12.75" customHeight="1" x14ac:dyDescent="0.2">
      <c r="A1562" s="397" t="str">
        <f t="shared" si="24"/>
        <v>Ofsted Webpage</v>
      </c>
      <c r="B1562" s="388">
        <v>1280299</v>
      </c>
      <c r="C1562" s="388">
        <v>131055</v>
      </c>
      <c r="D1562" s="388">
        <v>10005422</v>
      </c>
      <c r="E1562" s="388" t="s">
        <v>5853</v>
      </c>
      <c r="F1562" s="388" t="s">
        <v>90</v>
      </c>
      <c r="G1562" s="388" t="s">
        <v>13</v>
      </c>
      <c r="H1562" s="388" t="s">
        <v>315</v>
      </c>
      <c r="I1562" s="388" t="s">
        <v>161</v>
      </c>
      <c r="J1562" s="388" t="s">
        <v>161</v>
      </c>
      <c r="K1562" s="400" t="s">
        <v>195</v>
      </c>
      <c r="L1562" s="388" t="s">
        <v>195</v>
      </c>
      <c r="M1562" s="403" t="s">
        <v>195</v>
      </c>
      <c r="N1562" s="388" t="s">
        <v>195</v>
      </c>
      <c r="O1562" s="388" t="s">
        <v>195</v>
      </c>
      <c r="P1562" s="400" t="s">
        <v>195</v>
      </c>
      <c r="Q1562" s="400" t="s">
        <v>195</v>
      </c>
      <c r="R1562" s="400" t="s">
        <v>195</v>
      </c>
      <c r="S1562" s="388" t="s">
        <v>195</v>
      </c>
      <c r="T1562" s="388" t="s">
        <v>195</v>
      </c>
      <c r="U1562" s="388" t="s">
        <v>195</v>
      </c>
      <c r="V1562" s="388" t="s">
        <v>195</v>
      </c>
      <c r="W1562" s="388" t="s">
        <v>195</v>
      </c>
      <c r="X1562" s="388" t="s">
        <v>195</v>
      </c>
      <c r="Y1562" s="401" t="s">
        <v>195</v>
      </c>
      <c r="Z1562" s="388" t="s">
        <v>195</v>
      </c>
      <c r="AA1562" s="388" t="s">
        <v>195</v>
      </c>
      <c r="AB1562" s="388" t="s">
        <v>195</v>
      </c>
      <c r="AC1562" s="388" t="s">
        <v>195</v>
      </c>
      <c r="AD1562" s="388" t="s">
        <v>195</v>
      </c>
      <c r="AE1562" s="388" t="s">
        <v>195</v>
      </c>
      <c r="AF1562" s="388" t="s">
        <v>195</v>
      </c>
      <c r="AG1562" s="388" t="s">
        <v>195</v>
      </c>
      <c r="AH1562" s="388" t="s">
        <v>195</v>
      </c>
      <c r="AI1562" s="388" t="s">
        <v>195</v>
      </c>
    </row>
    <row r="1563" spans="1:35" ht="12.75" customHeight="1" x14ac:dyDescent="0.2">
      <c r="A1563" s="397" t="str">
        <f t="shared" si="24"/>
        <v>Ofsted Webpage</v>
      </c>
      <c r="B1563" s="388">
        <v>1280300</v>
      </c>
      <c r="C1563" s="388">
        <v>139023</v>
      </c>
      <c r="D1563" s="388">
        <v>10008883</v>
      </c>
      <c r="E1563" s="388" t="s">
        <v>5854</v>
      </c>
      <c r="F1563" s="388" t="s">
        <v>90</v>
      </c>
      <c r="G1563" s="388" t="s">
        <v>13</v>
      </c>
      <c r="H1563" s="388" t="s">
        <v>255</v>
      </c>
      <c r="I1563" s="388" t="s">
        <v>177</v>
      </c>
      <c r="J1563" s="388" t="s">
        <v>177</v>
      </c>
      <c r="K1563" s="400" t="s">
        <v>195</v>
      </c>
      <c r="L1563" s="388" t="s">
        <v>195</v>
      </c>
      <c r="M1563" s="403" t="s">
        <v>195</v>
      </c>
      <c r="N1563" s="388" t="s">
        <v>195</v>
      </c>
      <c r="O1563" s="388" t="s">
        <v>195</v>
      </c>
      <c r="P1563" s="400" t="s">
        <v>195</v>
      </c>
      <c r="Q1563" s="400" t="s">
        <v>195</v>
      </c>
      <c r="R1563" s="400" t="s">
        <v>195</v>
      </c>
      <c r="S1563" s="388" t="s">
        <v>195</v>
      </c>
      <c r="T1563" s="388" t="s">
        <v>195</v>
      </c>
      <c r="U1563" s="388" t="s">
        <v>195</v>
      </c>
      <c r="V1563" s="388" t="s">
        <v>195</v>
      </c>
      <c r="W1563" s="388" t="s">
        <v>195</v>
      </c>
      <c r="X1563" s="388" t="s">
        <v>195</v>
      </c>
      <c r="Y1563" s="401" t="s">
        <v>195</v>
      </c>
      <c r="Z1563" s="388" t="s">
        <v>195</v>
      </c>
      <c r="AA1563" s="388" t="s">
        <v>195</v>
      </c>
      <c r="AB1563" s="388" t="s">
        <v>195</v>
      </c>
      <c r="AC1563" s="388" t="s">
        <v>195</v>
      </c>
      <c r="AD1563" s="388" t="s">
        <v>195</v>
      </c>
      <c r="AE1563" s="388" t="s">
        <v>195</v>
      </c>
      <c r="AF1563" s="388" t="s">
        <v>195</v>
      </c>
      <c r="AG1563" s="388" t="s">
        <v>195</v>
      </c>
      <c r="AH1563" s="388" t="s">
        <v>195</v>
      </c>
      <c r="AI1563" s="388" t="s">
        <v>195</v>
      </c>
    </row>
    <row r="1564" spans="1:35" ht="12.75" customHeight="1" x14ac:dyDescent="0.2">
      <c r="A1564" s="397" t="str">
        <f t="shared" si="24"/>
        <v>Ofsted Webpage</v>
      </c>
      <c r="B1564" s="388">
        <v>1280301</v>
      </c>
      <c r="C1564" s="388">
        <v>125614</v>
      </c>
      <c r="D1564" s="388">
        <v>10009614</v>
      </c>
      <c r="E1564" s="388" t="s">
        <v>5855</v>
      </c>
      <c r="F1564" s="388" t="s">
        <v>90</v>
      </c>
      <c r="G1564" s="388" t="s">
        <v>13</v>
      </c>
      <c r="H1564" s="388" t="s">
        <v>5856</v>
      </c>
      <c r="I1564" s="388" t="s">
        <v>1143</v>
      </c>
      <c r="J1564" s="400" t="s">
        <v>195</v>
      </c>
      <c r="K1564" s="400" t="s">
        <v>195</v>
      </c>
      <c r="L1564" s="388" t="s">
        <v>195</v>
      </c>
      <c r="M1564" s="403" t="s">
        <v>195</v>
      </c>
      <c r="N1564" s="388" t="s">
        <v>195</v>
      </c>
      <c r="O1564" s="388" t="s">
        <v>195</v>
      </c>
      <c r="P1564" s="400" t="s">
        <v>195</v>
      </c>
      <c r="Q1564" s="400" t="s">
        <v>195</v>
      </c>
      <c r="R1564" s="400" t="s">
        <v>195</v>
      </c>
      <c r="S1564" s="388" t="s">
        <v>195</v>
      </c>
      <c r="T1564" s="388" t="s">
        <v>195</v>
      </c>
      <c r="U1564" s="388" t="s">
        <v>195</v>
      </c>
      <c r="V1564" s="388" t="s">
        <v>195</v>
      </c>
      <c r="W1564" s="388" t="s">
        <v>195</v>
      </c>
      <c r="X1564" s="388" t="s">
        <v>195</v>
      </c>
      <c r="Y1564" s="401" t="s">
        <v>195</v>
      </c>
      <c r="Z1564" s="388" t="s">
        <v>195</v>
      </c>
      <c r="AA1564" s="388" t="s">
        <v>195</v>
      </c>
      <c r="AB1564" s="388" t="s">
        <v>195</v>
      </c>
      <c r="AC1564" s="388" t="s">
        <v>195</v>
      </c>
      <c r="AD1564" s="388" t="s">
        <v>195</v>
      </c>
      <c r="AE1564" s="388" t="s">
        <v>195</v>
      </c>
      <c r="AF1564" s="388" t="s">
        <v>195</v>
      </c>
      <c r="AG1564" s="388" t="s">
        <v>195</v>
      </c>
      <c r="AH1564" s="388" t="s">
        <v>195</v>
      </c>
      <c r="AI1564" s="388" t="s">
        <v>195</v>
      </c>
    </row>
    <row r="1565" spans="1:35" ht="12.75" customHeight="1" x14ac:dyDescent="0.2">
      <c r="A1565" s="397" t="str">
        <f t="shared" si="24"/>
        <v>Ofsted Webpage</v>
      </c>
      <c r="B1565" s="388">
        <v>1280302</v>
      </c>
      <c r="C1565" s="388">
        <v>121564</v>
      </c>
      <c r="D1565" s="388">
        <v>10013222</v>
      </c>
      <c r="E1565" s="388" t="s">
        <v>5857</v>
      </c>
      <c r="F1565" s="388" t="s">
        <v>90</v>
      </c>
      <c r="G1565" s="388" t="s">
        <v>13</v>
      </c>
      <c r="H1565" s="388" t="s">
        <v>207</v>
      </c>
      <c r="I1565" s="388" t="s">
        <v>186</v>
      </c>
      <c r="J1565" s="388" t="s">
        <v>93</v>
      </c>
      <c r="K1565" s="400" t="s">
        <v>195</v>
      </c>
      <c r="L1565" s="388" t="s">
        <v>195</v>
      </c>
      <c r="M1565" s="403" t="s">
        <v>195</v>
      </c>
      <c r="N1565" s="388" t="s">
        <v>195</v>
      </c>
      <c r="O1565" s="388" t="s">
        <v>195</v>
      </c>
      <c r="P1565" s="400" t="s">
        <v>195</v>
      </c>
      <c r="Q1565" s="400" t="s">
        <v>195</v>
      </c>
      <c r="R1565" s="400" t="s">
        <v>195</v>
      </c>
      <c r="S1565" s="388" t="s">
        <v>195</v>
      </c>
      <c r="T1565" s="388" t="s">
        <v>195</v>
      </c>
      <c r="U1565" s="388" t="s">
        <v>195</v>
      </c>
      <c r="V1565" s="388" t="s">
        <v>195</v>
      </c>
      <c r="W1565" s="388" t="s">
        <v>195</v>
      </c>
      <c r="X1565" s="388" t="s">
        <v>195</v>
      </c>
      <c r="Y1565" s="401" t="s">
        <v>195</v>
      </c>
      <c r="Z1565" s="388" t="s">
        <v>195</v>
      </c>
      <c r="AA1565" s="388" t="s">
        <v>195</v>
      </c>
      <c r="AB1565" s="388" t="s">
        <v>195</v>
      </c>
      <c r="AC1565" s="388" t="s">
        <v>195</v>
      </c>
      <c r="AD1565" s="388" t="s">
        <v>195</v>
      </c>
      <c r="AE1565" s="388" t="s">
        <v>195</v>
      </c>
      <c r="AF1565" s="388" t="s">
        <v>195</v>
      </c>
      <c r="AG1565" s="388" t="s">
        <v>195</v>
      </c>
      <c r="AH1565" s="388" t="s">
        <v>195</v>
      </c>
      <c r="AI1565" s="388" t="s">
        <v>195</v>
      </c>
    </row>
    <row r="1566" spans="1:35" ht="12.75" customHeight="1" x14ac:dyDescent="0.2">
      <c r="A1566" s="397" t="str">
        <f t="shared" si="24"/>
        <v>Ofsted Webpage</v>
      </c>
      <c r="B1566" s="388">
        <v>1280303</v>
      </c>
      <c r="C1566" s="388">
        <v>121257</v>
      </c>
      <c r="D1566" s="388">
        <v>10019105</v>
      </c>
      <c r="E1566" s="388" t="s">
        <v>5858</v>
      </c>
      <c r="F1566" s="388" t="s">
        <v>90</v>
      </c>
      <c r="G1566" s="388" t="s">
        <v>13</v>
      </c>
      <c r="H1566" s="388" t="s">
        <v>482</v>
      </c>
      <c r="I1566" s="388" t="s">
        <v>115</v>
      </c>
      <c r="J1566" s="388" t="s">
        <v>115</v>
      </c>
      <c r="K1566" s="400" t="s">
        <v>195</v>
      </c>
      <c r="L1566" s="388" t="s">
        <v>195</v>
      </c>
      <c r="M1566" s="403" t="s">
        <v>195</v>
      </c>
      <c r="N1566" s="388" t="s">
        <v>195</v>
      </c>
      <c r="O1566" s="388" t="s">
        <v>195</v>
      </c>
      <c r="P1566" s="400" t="s">
        <v>195</v>
      </c>
      <c r="Q1566" s="400" t="s">
        <v>195</v>
      </c>
      <c r="R1566" s="400" t="s">
        <v>195</v>
      </c>
      <c r="S1566" s="388" t="s">
        <v>195</v>
      </c>
      <c r="T1566" s="388" t="s">
        <v>195</v>
      </c>
      <c r="U1566" s="388" t="s">
        <v>195</v>
      </c>
      <c r="V1566" s="388" t="s">
        <v>195</v>
      </c>
      <c r="W1566" s="388" t="s">
        <v>195</v>
      </c>
      <c r="X1566" s="388" t="s">
        <v>195</v>
      </c>
      <c r="Y1566" s="401" t="s">
        <v>195</v>
      </c>
      <c r="Z1566" s="388" t="s">
        <v>195</v>
      </c>
      <c r="AA1566" s="388" t="s">
        <v>195</v>
      </c>
      <c r="AB1566" s="388" t="s">
        <v>195</v>
      </c>
      <c r="AC1566" s="388" t="s">
        <v>195</v>
      </c>
      <c r="AD1566" s="388" t="s">
        <v>195</v>
      </c>
      <c r="AE1566" s="388" t="s">
        <v>195</v>
      </c>
      <c r="AF1566" s="388" t="s">
        <v>195</v>
      </c>
      <c r="AG1566" s="388" t="s">
        <v>195</v>
      </c>
      <c r="AH1566" s="388" t="s">
        <v>195</v>
      </c>
      <c r="AI1566" s="388" t="s">
        <v>195</v>
      </c>
    </row>
    <row r="1567" spans="1:35" ht="12.75" customHeight="1" x14ac:dyDescent="0.2">
      <c r="A1567" s="397" t="str">
        <f t="shared" si="24"/>
        <v>Ofsted Webpage</v>
      </c>
      <c r="B1567" s="388">
        <v>1280304</v>
      </c>
      <c r="C1567" s="388">
        <v>121567</v>
      </c>
      <c r="D1567" s="388">
        <v>10019650</v>
      </c>
      <c r="E1567" s="388" t="s">
        <v>5859</v>
      </c>
      <c r="F1567" s="388" t="s">
        <v>90</v>
      </c>
      <c r="G1567" s="388" t="s">
        <v>13</v>
      </c>
      <c r="H1567" s="388" t="s">
        <v>1206</v>
      </c>
      <c r="I1567" s="388" t="s">
        <v>115</v>
      </c>
      <c r="J1567" s="388" t="s">
        <v>115</v>
      </c>
      <c r="K1567" s="400" t="s">
        <v>195</v>
      </c>
      <c r="L1567" s="388" t="s">
        <v>195</v>
      </c>
      <c r="M1567" s="403" t="s">
        <v>195</v>
      </c>
      <c r="N1567" s="388" t="s">
        <v>195</v>
      </c>
      <c r="O1567" s="388" t="s">
        <v>195</v>
      </c>
      <c r="P1567" s="400" t="s">
        <v>195</v>
      </c>
      <c r="Q1567" s="400" t="s">
        <v>195</v>
      </c>
      <c r="R1567" s="400" t="s">
        <v>195</v>
      </c>
      <c r="S1567" s="388" t="s">
        <v>195</v>
      </c>
      <c r="T1567" s="388" t="s">
        <v>195</v>
      </c>
      <c r="U1567" s="388" t="s">
        <v>195</v>
      </c>
      <c r="V1567" s="388" t="s">
        <v>195</v>
      </c>
      <c r="W1567" s="388" t="s">
        <v>195</v>
      </c>
      <c r="X1567" s="388" t="s">
        <v>195</v>
      </c>
      <c r="Y1567" s="401" t="s">
        <v>195</v>
      </c>
      <c r="Z1567" s="388" t="s">
        <v>195</v>
      </c>
      <c r="AA1567" s="388" t="s">
        <v>195</v>
      </c>
      <c r="AB1567" s="388" t="s">
        <v>195</v>
      </c>
      <c r="AC1567" s="388" t="s">
        <v>195</v>
      </c>
      <c r="AD1567" s="388" t="s">
        <v>195</v>
      </c>
      <c r="AE1567" s="388" t="s">
        <v>195</v>
      </c>
      <c r="AF1567" s="388" t="s">
        <v>195</v>
      </c>
      <c r="AG1567" s="388" t="s">
        <v>195</v>
      </c>
      <c r="AH1567" s="388" t="s">
        <v>195</v>
      </c>
      <c r="AI1567" s="388" t="s">
        <v>195</v>
      </c>
    </row>
    <row r="1568" spans="1:35" ht="12.75" customHeight="1" x14ac:dyDescent="0.2">
      <c r="A1568" s="397" t="str">
        <f t="shared" si="24"/>
        <v>Ofsted Webpage</v>
      </c>
      <c r="B1568" s="388">
        <v>1280305</v>
      </c>
      <c r="C1568" s="388">
        <v>119188</v>
      </c>
      <c r="D1568" s="388">
        <v>10020198</v>
      </c>
      <c r="E1568" s="388" t="s">
        <v>5860</v>
      </c>
      <c r="F1568" s="388" t="s">
        <v>90</v>
      </c>
      <c r="G1568" s="388" t="s">
        <v>13</v>
      </c>
      <c r="H1568" s="388" t="s">
        <v>379</v>
      </c>
      <c r="I1568" s="388" t="s">
        <v>186</v>
      </c>
      <c r="J1568" s="388" t="s">
        <v>93</v>
      </c>
      <c r="K1568" s="400" t="s">
        <v>195</v>
      </c>
      <c r="L1568" s="388" t="s">
        <v>195</v>
      </c>
      <c r="M1568" s="403" t="s">
        <v>195</v>
      </c>
      <c r="N1568" s="388" t="s">
        <v>195</v>
      </c>
      <c r="O1568" s="388" t="s">
        <v>195</v>
      </c>
      <c r="P1568" s="400" t="s">
        <v>195</v>
      </c>
      <c r="Q1568" s="400" t="s">
        <v>195</v>
      </c>
      <c r="R1568" s="400" t="s">
        <v>195</v>
      </c>
      <c r="S1568" s="388" t="s">
        <v>195</v>
      </c>
      <c r="T1568" s="388" t="s">
        <v>195</v>
      </c>
      <c r="U1568" s="388" t="s">
        <v>195</v>
      </c>
      <c r="V1568" s="388" t="s">
        <v>195</v>
      </c>
      <c r="W1568" s="388" t="s">
        <v>195</v>
      </c>
      <c r="X1568" s="388" t="s">
        <v>195</v>
      </c>
      <c r="Y1568" s="401" t="s">
        <v>195</v>
      </c>
      <c r="Z1568" s="388" t="s">
        <v>195</v>
      </c>
      <c r="AA1568" s="388" t="s">
        <v>195</v>
      </c>
      <c r="AB1568" s="388" t="s">
        <v>195</v>
      </c>
      <c r="AC1568" s="388" t="s">
        <v>195</v>
      </c>
      <c r="AD1568" s="388" t="s">
        <v>195</v>
      </c>
      <c r="AE1568" s="388" t="s">
        <v>195</v>
      </c>
      <c r="AF1568" s="388" t="s">
        <v>195</v>
      </c>
      <c r="AG1568" s="388" t="s">
        <v>195</v>
      </c>
      <c r="AH1568" s="388" t="s">
        <v>195</v>
      </c>
      <c r="AI1568" s="388" t="s">
        <v>195</v>
      </c>
    </row>
    <row r="1569" spans="1:35" ht="12.75" customHeight="1" x14ac:dyDescent="0.2">
      <c r="A1569" s="397" t="str">
        <f t="shared" si="24"/>
        <v>Ofsted Webpage</v>
      </c>
      <c r="B1569" s="388">
        <v>1280306</v>
      </c>
      <c r="C1569" s="388">
        <v>118992</v>
      </c>
      <c r="D1569" s="388">
        <v>10021427</v>
      </c>
      <c r="E1569" s="388" t="s">
        <v>5861</v>
      </c>
      <c r="F1569" s="388" t="s">
        <v>90</v>
      </c>
      <c r="G1569" s="388" t="s">
        <v>13</v>
      </c>
      <c r="H1569" s="388" t="s">
        <v>239</v>
      </c>
      <c r="I1569" s="388" t="s">
        <v>152</v>
      </c>
      <c r="J1569" s="388" t="s">
        <v>152</v>
      </c>
      <c r="K1569" s="400" t="s">
        <v>195</v>
      </c>
      <c r="L1569" s="388" t="s">
        <v>195</v>
      </c>
      <c r="M1569" s="403" t="s">
        <v>195</v>
      </c>
      <c r="N1569" s="388" t="s">
        <v>195</v>
      </c>
      <c r="O1569" s="388" t="s">
        <v>195</v>
      </c>
      <c r="P1569" s="400" t="s">
        <v>195</v>
      </c>
      <c r="Q1569" s="400" t="s">
        <v>195</v>
      </c>
      <c r="R1569" s="400" t="s">
        <v>195</v>
      </c>
      <c r="S1569" s="388" t="s">
        <v>195</v>
      </c>
      <c r="T1569" s="388" t="s">
        <v>195</v>
      </c>
      <c r="U1569" s="388" t="s">
        <v>195</v>
      </c>
      <c r="V1569" s="388" t="s">
        <v>195</v>
      </c>
      <c r="W1569" s="388" t="s">
        <v>195</v>
      </c>
      <c r="X1569" s="388" t="s">
        <v>195</v>
      </c>
      <c r="Y1569" s="401" t="s">
        <v>195</v>
      </c>
      <c r="Z1569" s="388" t="s">
        <v>195</v>
      </c>
      <c r="AA1569" s="388" t="s">
        <v>195</v>
      </c>
      <c r="AB1569" s="388" t="s">
        <v>195</v>
      </c>
      <c r="AC1569" s="388" t="s">
        <v>195</v>
      </c>
      <c r="AD1569" s="388" t="s">
        <v>195</v>
      </c>
      <c r="AE1569" s="388" t="s">
        <v>195</v>
      </c>
      <c r="AF1569" s="388" t="s">
        <v>195</v>
      </c>
      <c r="AG1569" s="388" t="s">
        <v>195</v>
      </c>
      <c r="AH1569" s="388" t="s">
        <v>195</v>
      </c>
      <c r="AI1569" s="388" t="s">
        <v>195</v>
      </c>
    </row>
    <row r="1570" spans="1:35" ht="12.75" customHeight="1" x14ac:dyDescent="0.2">
      <c r="A1570" s="397" t="str">
        <f t="shared" si="24"/>
        <v>Ofsted Webpage</v>
      </c>
      <c r="B1570" s="388">
        <v>1280307</v>
      </c>
      <c r="C1570" s="388">
        <v>125481</v>
      </c>
      <c r="D1570" s="388">
        <v>10021481</v>
      </c>
      <c r="E1570" s="388" t="s">
        <v>5862</v>
      </c>
      <c r="F1570" s="388" t="s">
        <v>90</v>
      </c>
      <c r="G1570" s="388" t="s">
        <v>13</v>
      </c>
      <c r="H1570" s="388" t="s">
        <v>335</v>
      </c>
      <c r="I1570" s="388" t="s">
        <v>131</v>
      </c>
      <c r="J1570" s="388" t="s">
        <v>131</v>
      </c>
      <c r="K1570" s="400" t="s">
        <v>195</v>
      </c>
      <c r="L1570" s="388" t="s">
        <v>195</v>
      </c>
      <c r="M1570" s="403" t="s">
        <v>195</v>
      </c>
      <c r="N1570" s="388" t="s">
        <v>195</v>
      </c>
      <c r="O1570" s="388" t="s">
        <v>195</v>
      </c>
      <c r="P1570" s="400" t="s">
        <v>195</v>
      </c>
      <c r="Q1570" s="400" t="s">
        <v>195</v>
      </c>
      <c r="R1570" s="400" t="s">
        <v>195</v>
      </c>
      <c r="S1570" s="388" t="s">
        <v>195</v>
      </c>
      <c r="T1570" s="388" t="s">
        <v>195</v>
      </c>
      <c r="U1570" s="388" t="s">
        <v>195</v>
      </c>
      <c r="V1570" s="388" t="s">
        <v>195</v>
      </c>
      <c r="W1570" s="388" t="s">
        <v>195</v>
      </c>
      <c r="X1570" s="388" t="s">
        <v>195</v>
      </c>
      <c r="Y1570" s="401" t="s">
        <v>195</v>
      </c>
      <c r="Z1570" s="388" t="s">
        <v>195</v>
      </c>
      <c r="AA1570" s="388" t="s">
        <v>195</v>
      </c>
      <c r="AB1570" s="388" t="s">
        <v>195</v>
      </c>
      <c r="AC1570" s="388" t="s">
        <v>195</v>
      </c>
      <c r="AD1570" s="388" t="s">
        <v>195</v>
      </c>
      <c r="AE1570" s="388" t="s">
        <v>195</v>
      </c>
      <c r="AF1570" s="388" t="s">
        <v>195</v>
      </c>
      <c r="AG1570" s="388" t="s">
        <v>195</v>
      </c>
      <c r="AH1570" s="388" t="s">
        <v>195</v>
      </c>
      <c r="AI1570" s="388" t="s">
        <v>195</v>
      </c>
    </row>
    <row r="1571" spans="1:35" ht="12.75" customHeight="1" x14ac:dyDescent="0.2">
      <c r="A1571" s="397" t="str">
        <f t="shared" si="24"/>
        <v>Ofsted Webpage</v>
      </c>
      <c r="B1571" s="388">
        <v>1280308</v>
      </c>
      <c r="C1571" s="388">
        <v>126150</v>
      </c>
      <c r="D1571" s="388">
        <v>10021650</v>
      </c>
      <c r="E1571" s="388" t="s">
        <v>5863</v>
      </c>
      <c r="F1571" s="388" t="s">
        <v>90</v>
      </c>
      <c r="G1571" s="388" t="s">
        <v>13</v>
      </c>
      <c r="H1571" s="388" t="s">
        <v>299</v>
      </c>
      <c r="I1571" s="388" t="s">
        <v>131</v>
      </c>
      <c r="J1571" s="388" t="s">
        <v>131</v>
      </c>
      <c r="K1571" s="400" t="s">
        <v>195</v>
      </c>
      <c r="L1571" s="388" t="s">
        <v>195</v>
      </c>
      <c r="M1571" s="403" t="s">
        <v>195</v>
      </c>
      <c r="N1571" s="388" t="s">
        <v>195</v>
      </c>
      <c r="O1571" s="388" t="s">
        <v>195</v>
      </c>
      <c r="P1571" s="400" t="s">
        <v>195</v>
      </c>
      <c r="Q1571" s="400" t="s">
        <v>195</v>
      </c>
      <c r="R1571" s="400" t="s">
        <v>195</v>
      </c>
      <c r="S1571" s="388" t="s">
        <v>195</v>
      </c>
      <c r="T1571" s="388" t="s">
        <v>195</v>
      </c>
      <c r="U1571" s="388" t="s">
        <v>195</v>
      </c>
      <c r="V1571" s="388" t="s">
        <v>195</v>
      </c>
      <c r="W1571" s="388" t="s">
        <v>195</v>
      </c>
      <c r="X1571" s="388" t="s">
        <v>195</v>
      </c>
      <c r="Y1571" s="401" t="s">
        <v>195</v>
      </c>
      <c r="Z1571" s="388" t="s">
        <v>195</v>
      </c>
      <c r="AA1571" s="388" t="s">
        <v>195</v>
      </c>
      <c r="AB1571" s="388" t="s">
        <v>195</v>
      </c>
      <c r="AC1571" s="388" t="s">
        <v>195</v>
      </c>
      <c r="AD1571" s="388" t="s">
        <v>195</v>
      </c>
      <c r="AE1571" s="388" t="s">
        <v>195</v>
      </c>
      <c r="AF1571" s="388" t="s">
        <v>195</v>
      </c>
      <c r="AG1571" s="388" t="s">
        <v>195</v>
      </c>
      <c r="AH1571" s="388" t="s">
        <v>195</v>
      </c>
      <c r="AI1571" s="388" t="s">
        <v>195</v>
      </c>
    </row>
    <row r="1572" spans="1:35" ht="12.75" customHeight="1" x14ac:dyDescent="0.2">
      <c r="A1572" s="397" t="str">
        <f t="shared" si="24"/>
        <v>Ofsted Webpage</v>
      </c>
      <c r="B1572" s="388">
        <v>1280309</v>
      </c>
      <c r="C1572" s="388">
        <v>121776</v>
      </c>
      <c r="D1572" s="388">
        <v>10022596</v>
      </c>
      <c r="E1572" s="388" t="s">
        <v>5864</v>
      </c>
      <c r="F1572" s="388" t="s">
        <v>90</v>
      </c>
      <c r="G1572" s="388" t="s">
        <v>13</v>
      </c>
      <c r="H1572" s="388" t="s">
        <v>670</v>
      </c>
      <c r="I1572" s="388" t="s">
        <v>152</v>
      </c>
      <c r="J1572" s="388" t="s">
        <v>152</v>
      </c>
      <c r="K1572" s="400" t="s">
        <v>195</v>
      </c>
      <c r="L1572" s="388" t="s">
        <v>195</v>
      </c>
      <c r="M1572" s="403" t="s">
        <v>195</v>
      </c>
      <c r="N1572" s="388" t="s">
        <v>195</v>
      </c>
      <c r="O1572" s="388" t="s">
        <v>195</v>
      </c>
      <c r="P1572" s="400" t="s">
        <v>195</v>
      </c>
      <c r="Q1572" s="400" t="s">
        <v>195</v>
      </c>
      <c r="R1572" s="400" t="s">
        <v>195</v>
      </c>
      <c r="S1572" s="388" t="s">
        <v>195</v>
      </c>
      <c r="T1572" s="388" t="s">
        <v>195</v>
      </c>
      <c r="U1572" s="388" t="s">
        <v>195</v>
      </c>
      <c r="V1572" s="388" t="s">
        <v>195</v>
      </c>
      <c r="W1572" s="388" t="s">
        <v>195</v>
      </c>
      <c r="X1572" s="388" t="s">
        <v>195</v>
      </c>
      <c r="Y1572" s="401" t="s">
        <v>195</v>
      </c>
      <c r="Z1572" s="388" t="s">
        <v>195</v>
      </c>
      <c r="AA1572" s="388" t="s">
        <v>195</v>
      </c>
      <c r="AB1572" s="388" t="s">
        <v>195</v>
      </c>
      <c r="AC1572" s="388" t="s">
        <v>195</v>
      </c>
      <c r="AD1572" s="388" t="s">
        <v>195</v>
      </c>
      <c r="AE1572" s="388" t="s">
        <v>195</v>
      </c>
      <c r="AF1572" s="388" t="s">
        <v>195</v>
      </c>
      <c r="AG1572" s="388" t="s">
        <v>195</v>
      </c>
      <c r="AH1572" s="388" t="s">
        <v>195</v>
      </c>
      <c r="AI1572" s="388" t="s">
        <v>195</v>
      </c>
    </row>
    <row r="1573" spans="1:35" ht="12.75" customHeight="1" x14ac:dyDescent="0.2">
      <c r="A1573" s="397" t="str">
        <f t="shared" si="24"/>
        <v>Ofsted Webpage</v>
      </c>
      <c r="B1573" s="388">
        <v>1280310</v>
      </c>
      <c r="C1573" s="388">
        <v>118221</v>
      </c>
      <c r="D1573" s="388">
        <v>10024054</v>
      </c>
      <c r="E1573" s="388" t="s">
        <v>5865</v>
      </c>
      <c r="F1573" s="388" t="s">
        <v>90</v>
      </c>
      <c r="G1573" s="388" t="s">
        <v>13</v>
      </c>
      <c r="H1573" s="388" t="s">
        <v>255</v>
      </c>
      <c r="I1573" s="388" t="s">
        <v>177</v>
      </c>
      <c r="J1573" s="388" t="s">
        <v>177</v>
      </c>
      <c r="K1573" s="400" t="s">
        <v>195</v>
      </c>
      <c r="L1573" s="388" t="s">
        <v>195</v>
      </c>
      <c r="M1573" s="403" t="s">
        <v>195</v>
      </c>
      <c r="N1573" s="388" t="s">
        <v>195</v>
      </c>
      <c r="O1573" s="388" t="s">
        <v>195</v>
      </c>
      <c r="P1573" s="400" t="s">
        <v>195</v>
      </c>
      <c r="Q1573" s="400" t="s">
        <v>195</v>
      </c>
      <c r="R1573" s="400" t="s">
        <v>195</v>
      </c>
      <c r="S1573" s="388" t="s">
        <v>195</v>
      </c>
      <c r="T1573" s="388" t="s">
        <v>195</v>
      </c>
      <c r="U1573" s="388" t="s">
        <v>195</v>
      </c>
      <c r="V1573" s="388" t="s">
        <v>195</v>
      </c>
      <c r="W1573" s="388" t="s">
        <v>195</v>
      </c>
      <c r="X1573" s="388" t="s">
        <v>195</v>
      </c>
      <c r="Y1573" s="401" t="s">
        <v>195</v>
      </c>
      <c r="Z1573" s="388" t="s">
        <v>195</v>
      </c>
      <c r="AA1573" s="388" t="s">
        <v>195</v>
      </c>
      <c r="AB1573" s="388" t="s">
        <v>195</v>
      </c>
      <c r="AC1573" s="388" t="s">
        <v>195</v>
      </c>
      <c r="AD1573" s="388" t="s">
        <v>195</v>
      </c>
      <c r="AE1573" s="388" t="s">
        <v>195</v>
      </c>
      <c r="AF1573" s="388" t="s">
        <v>195</v>
      </c>
      <c r="AG1573" s="388" t="s">
        <v>195</v>
      </c>
      <c r="AH1573" s="388" t="s">
        <v>195</v>
      </c>
      <c r="AI1573" s="388" t="s">
        <v>195</v>
      </c>
    </row>
    <row r="1574" spans="1:35" ht="12.75" customHeight="1" x14ac:dyDescent="0.2">
      <c r="A1574" s="397" t="str">
        <f t="shared" si="24"/>
        <v>Ofsted Webpage</v>
      </c>
      <c r="B1574" s="388">
        <v>1280311</v>
      </c>
      <c r="C1574" s="388">
        <v>122621</v>
      </c>
      <c r="D1574" s="388">
        <v>10024278</v>
      </c>
      <c r="E1574" s="388" t="s">
        <v>5866</v>
      </c>
      <c r="F1574" s="388" t="s">
        <v>90</v>
      </c>
      <c r="G1574" s="388" t="s">
        <v>13</v>
      </c>
      <c r="H1574" s="388" t="s">
        <v>347</v>
      </c>
      <c r="I1574" s="388" t="s">
        <v>186</v>
      </c>
      <c r="J1574" s="388" t="s">
        <v>93</v>
      </c>
      <c r="K1574" s="400" t="s">
        <v>195</v>
      </c>
      <c r="L1574" s="388" t="s">
        <v>195</v>
      </c>
      <c r="M1574" s="403" t="s">
        <v>195</v>
      </c>
      <c r="N1574" s="388" t="s">
        <v>195</v>
      </c>
      <c r="O1574" s="388" t="s">
        <v>195</v>
      </c>
      <c r="P1574" s="400" t="s">
        <v>195</v>
      </c>
      <c r="Q1574" s="400" t="s">
        <v>195</v>
      </c>
      <c r="R1574" s="400" t="s">
        <v>195</v>
      </c>
      <c r="S1574" s="388" t="s">
        <v>195</v>
      </c>
      <c r="T1574" s="388" t="s">
        <v>195</v>
      </c>
      <c r="U1574" s="388" t="s">
        <v>195</v>
      </c>
      <c r="V1574" s="388" t="s">
        <v>195</v>
      </c>
      <c r="W1574" s="388" t="s">
        <v>195</v>
      </c>
      <c r="X1574" s="388" t="s">
        <v>195</v>
      </c>
      <c r="Y1574" s="401" t="s">
        <v>195</v>
      </c>
      <c r="Z1574" s="388" t="s">
        <v>195</v>
      </c>
      <c r="AA1574" s="388" t="s">
        <v>195</v>
      </c>
      <c r="AB1574" s="388" t="s">
        <v>195</v>
      </c>
      <c r="AC1574" s="388" t="s">
        <v>195</v>
      </c>
      <c r="AD1574" s="388" t="s">
        <v>195</v>
      </c>
      <c r="AE1574" s="388" t="s">
        <v>195</v>
      </c>
      <c r="AF1574" s="388" t="s">
        <v>195</v>
      </c>
      <c r="AG1574" s="388" t="s">
        <v>195</v>
      </c>
      <c r="AH1574" s="388" t="s">
        <v>195</v>
      </c>
      <c r="AI1574" s="388" t="s">
        <v>195</v>
      </c>
    </row>
    <row r="1575" spans="1:35" ht="12.75" customHeight="1" x14ac:dyDescent="0.2">
      <c r="A1575" s="397" t="str">
        <f t="shared" si="24"/>
        <v>Ofsted Webpage</v>
      </c>
      <c r="B1575" s="388">
        <v>1280312</v>
      </c>
      <c r="C1575" s="388">
        <v>139052</v>
      </c>
      <c r="D1575" s="388">
        <v>10024815</v>
      </c>
      <c r="E1575" s="388" t="s">
        <v>5867</v>
      </c>
      <c r="F1575" s="388" t="s">
        <v>90</v>
      </c>
      <c r="G1575" s="388" t="s">
        <v>13</v>
      </c>
      <c r="H1575" s="388" t="s">
        <v>395</v>
      </c>
      <c r="I1575" s="388" t="s">
        <v>131</v>
      </c>
      <c r="J1575" s="388" t="s">
        <v>131</v>
      </c>
      <c r="K1575" s="400" t="s">
        <v>195</v>
      </c>
      <c r="L1575" s="388" t="s">
        <v>195</v>
      </c>
      <c r="M1575" s="403" t="s">
        <v>195</v>
      </c>
      <c r="N1575" s="388" t="s">
        <v>195</v>
      </c>
      <c r="O1575" s="388" t="s">
        <v>195</v>
      </c>
      <c r="P1575" s="400" t="s">
        <v>195</v>
      </c>
      <c r="Q1575" s="400" t="s">
        <v>195</v>
      </c>
      <c r="R1575" s="400" t="s">
        <v>195</v>
      </c>
      <c r="S1575" s="388" t="s">
        <v>195</v>
      </c>
      <c r="T1575" s="388" t="s">
        <v>195</v>
      </c>
      <c r="U1575" s="388" t="s">
        <v>195</v>
      </c>
      <c r="V1575" s="388" t="s">
        <v>195</v>
      </c>
      <c r="W1575" s="388" t="s">
        <v>195</v>
      </c>
      <c r="X1575" s="388" t="s">
        <v>195</v>
      </c>
      <c r="Y1575" s="401" t="s">
        <v>195</v>
      </c>
      <c r="Z1575" s="388" t="s">
        <v>195</v>
      </c>
      <c r="AA1575" s="388" t="s">
        <v>195</v>
      </c>
      <c r="AB1575" s="388" t="s">
        <v>195</v>
      </c>
      <c r="AC1575" s="388" t="s">
        <v>195</v>
      </c>
      <c r="AD1575" s="388" t="s">
        <v>195</v>
      </c>
      <c r="AE1575" s="388" t="s">
        <v>195</v>
      </c>
      <c r="AF1575" s="388" t="s">
        <v>195</v>
      </c>
      <c r="AG1575" s="388" t="s">
        <v>195</v>
      </c>
      <c r="AH1575" s="388" t="s">
        <v>195</v>
      </c>
      <c r="AI1575" s="388" t="s">
        <v>195</v>
      </c>
    </row>
    <row r="1576" spans="1:35" ht="12.75" customHeight="1" x14ac:dyDescent="0.2">
      <c r="A1576" s="397" t="str">
        <f t="shared" si="24"/>
        <v>Ofsted Webpage</v>
      </c>
      <c r="B1576" s="388">
        <v>1280313</v>
      </c>
      <c r="C1576" s="388">
        <v>139186</v>
      </c>
      <c r="D1576" s="388">
        <v>10025697</v>
      </c>
      <c r="E1576" s="388" t="s">
        <v>5868</v>
      </c>
      <c r="F1576" s="388" t="s">
        <v>90</v>
      </c>
      <c r="G1576" s="388" t="s">
        <v>13</v>
      </c>
      <c r="H1576" s="388" t="s">
        <v>1316</v>
      </c>
      <c r="I1576" s="388" t="s">
        <v>131</v>
      </c>
      <c r="J1576" s="388" t="s">
        <v>131</v>
      </c>
      <c r="K1576" s="400" t="s">
        <v>195</v>
      </c>
      <c r="L1576" s="388" t="s">
        <v>195</v>
      </c>
      <c r="M1576" s="403" t="s">
        <v>195</v>
      </c>
      <c r="N1576" s="388" t="s">
        <v>195</v>
      </c>
      <c r="O1576" s="388" t="s">
        <v>195</v>
      </c>
      <c r="P1576" s="400" t="s">
        <v>195</v>
      </c>
      <c r="Q1576" s="400" t="s">
        <v>195</v>
      </c>
      <c r="R1576" s="400" t="s">
        <v>195</v>
      </c>
      <c r="S1576" s="388" t="s">
        <v>195</v>
      </c>
      <c r="T1576" s="388" t="s">
        <v>195</v>
      </c>
      <c r="U1576" s="388" t="s">
        <v>195</v>
      </c>
      <c r="V1576" s="388" t="s">
        <v>195</v>
      </c>
      <c r="W1576" s="388" t="s">
        <v>195</v>
      </c>
      <c r="X1576" s="388" t="s">
        <v>195</v>
      </c>
      <c r="Y1576" s="401" t="s">
        <v>195</v>
      </c>
      <c r="Z1576" s="388" t="s">
        <v>195</v>
      </c>
      <c r="AA1576" s="388" t="s">
        <v>195</v>
      </c>
      <c r="AB1576" s="388" t="s">
        <v>195</v>
      </c>
      <c r="AC1576" s="388" t="s">
        <v>195</v>
      </c>
      <c r="AD1576" s="388" t="s">
        <v>195</v>
      </c>
      <c r="AE1576" s="388" t="s">
        <v>195</v>
      </c>
      <c r="AF1576" s="388" t="s">
        <v>195</v>
      </c>
      <c r="AG1576" s="388" t="s">
        <v>195</v>
      </c>
      <c r="AH1576" s="388" t="s">
        <v>195</v>
      </c>
      <c r="AI1576" s="388" t="s">
        <v>195</v>
      </c>
    </row>
    <row r="1577" spans="1:35" ht="12.75" customHeight="1" x14ac:dyDescent="0.2">
      <c r="A1577" s="397" t="str">
        <f t="shared" si="24"/>
        <v>Ofsted Webpage</v>
      </c>
      <c r="B1577" s="388">
        <v>1280314</v>
      </c>
      <c r="C1577" s="388">
        <v>121550</v>
      </c>
      <c r="D1577" s="388">
        <v>10025712</v>
      </c>
      <c r="E1577" s="388" t="s">
        <v>5869</v>
      </c>
      <c r="F1577" s="388" t="s">
        <v>90</v>
      </c>
      <c r="G1577" s="388" t="s">
        <v>13</v>
      </c>
      <c r="H1577" s="388" t="s">
        <v>149</v>
      </c>
      <c r="I1577" s="388" t="s">
        <v>131</v>
      </c>
      <c r="J1577" s="388" t="s">
        <v>131</v>
      </c>
      <c r="K1577" s="400" t="s">
        <v>195</v>
      </c>
      <c r="L1577" s="388" t="s">
        <v>195</v>
      </c>
      <c r="M1577" s="403" t="s">
        <v>195</v>
      </c>
      <c r="N1577" s="388" t="s">
        <v>195</v>
      </c>
      <c r="O1577" s="388" t="s">
        <v>195</v>
      </c>
      <c r="P1577" s="400" t="s">
        <v>195</v>
      </c>
      <c r="Q1577" s="400" t="s">
        <v>195</v>
      </c>
      <c r="R1577" s="400" t="s">
        <v>195</v>
      </c>
      <c r="S1577" s="388" t="s">
        <v>195</v>
      </c>
      <c r="T1577" s="388" t="s">
        <v>195</v>
      </c>
      <c r="U1577" s="388" t="s">
        <v>195</v>
      </c>
      <c r="V1577" s="388" t="s">
        <v>195</v>
      </c>
      <c r="W1577" s="388" t="s">
        <v>195</v>
      </c>
      <c r="X1577" s="388" t="s">
        <v>195</v>
      </c>
      <c r="Y1577" s="401" t="s">
        <v>195</v>
      </c>
      <c r="Z1577" s="388" t="s">
        <v>195</v>
      </c>
      <c r="AA1577" s="388" t="s">
        <v>195</v>
      </c>
      <c r="AB1577" s="388" t="s">
        <v>195</v>
      </c>
      <c r="AC1577" s="388" t="s">
        <v>195</v>
      </c>
      <c r="AD1577" s="388" t="s">
        <v>195</v>
      </c>
      <c r="AE1577" s="388" t="s">
        <v>195</v>
      </c>
      <c r="AF1577" s="388" t="s">
        <v>195</v>
      </c>
      <c r="AG1577" s="388" t="s">
        <v>195</v>
      </c>
      <c r="AH1577" s="388" t="s">
        <v>195</v>
      </c>
      <c r="AI1577" s="388" t="s">
        <v>195</v>
      </c>
    </row>
    <row r="1578" spans="1:35" ht="12.75" customHeight="1" x14ac:dyDescent="0.2">
      <c r="A1578" s="397" t="str">
        <f t="shared" si="24"/>
        <v>Ofsted Webpage</v>
      </c>
      <c r="B1578" s="388">
        <v>1280315</v>
      </c>
      <c r="C1578" s="388">
        <v>121433</v>
      </c>
      <c r="D1578" s="388">
        <v>10025998</v>
      </c>
      <c r="E1578" s="388" t="s">
        <v>5870</v>
      </c>
      <c r="F1578" s="388" t="s">
        <v>90</v>
      </c>
      <c r="G1578" s="388" t="s">
        <v>13</v>
      </c>
      <c r="H1578" s="388" t="s">
        <v>5871</v>
      </c>
      <c r="I1578" s="388" t="s">
        <v>1143</v>
      </c>
      <c r="J1578" s="388" t="s">
        <v>161</v>
      </c>
      <c r="K1578" s="400" t="s">
        <v>195</v>
      </c>
      <c r="L1578" s="388" t="s">
        <v>195</v>
      </c>
      <c r="M1578" s="403" t="s">
        <v>195</v>
      </c>
      <c r="N1578" s="388" t="s">
        <v>195</v>
      </c>
      <c r="O1578" s="388" t="s">
        <v>195</v>
      </c>
      <c r="P1578" s="400" t="s">
        <v>195</v>
      </c>
      <c r="Q1578" s="400" t="s">
        <v>195</v>
      </c>
      <c r="R1578" s="400" t="s">
        <v>195</v>
      </c>
      <c r="S1578" s="388" t="s">
        <v>195</v>
      </c>
      <c r="T1578" s="388" t="s">
        <v>195</v>
      </c>
      <c r="U1578" s="388" t="s">
        <v>195</v>
      </c>
      <c r="V1578" s="388" t="s">
        <v>195</v>
      </c>
      <c r="W1578" s="388" t="s">
        <v>195</v>
      </c>
      <c r="X1578" s="388" t="s">
        <v>195</v>
      </c>
      <c r="Y1578" s="401" t="s">
        <v>195</v>
      </c>
      <c r="Z1578" s="388" t="s">
        <v>195</v>
      </c>
      <c r="AA1578" s="388" t="s">
        <v>195</v>
      </c>
      <c r="AB1578" s="388" t="s">
        <v>195</v>
      </c>
      <c r="AC1578" s="388" t="s">
        <v>195</v>
      </c>
      <c r="AD1578" s="388" t="s">
        <v>195</v>
      </c>
      <c r="AE1578" s="388" t="s">
        <v>195</v>
      </c>
      <c r="AF1578" s="388" t="s">
        <v>195</v>
      </c>
      <c r="AG1578" s="388" t="s">
        <v>195</v>
      </c>
      <c r="AH1578" s="388" t="s">
        <v>195</v>
      </c>
      <c r="AI1578" s="388" t="s">
        <v>195</v>
      </c>
    </row>
    <row r="1579" spans="1:35" ht="12.75" customHeight="1" x14ac:dyDescent="0.2">
      <c r="A1579" s="397" t="str">
        <f t="shared" si="24"/>
        <v>Ofsted Webpage</v>
      </c>
      <c r="B1579" s="388">
        <v>1280316</v>
      </c>
      <c r="C1579" s="388">
        <v>121689</v>
      </c>
      <c r="D1579" s="388">
        <v>10026331</v>
      </c>
      <c r="E1579" s="388" t="s">
        <v>5872</v>
      </c>
      <c r="F1579" s="388" t="s">
        <v>90</v>
      </c>
      <c r="G1579" s="388" t="s">
        <v>13</v>
      </c>
      <c r="H1579" s="388" t="s">
        <v>167</v>
      </c>
      <c r="I1579" s="388" t="s">
        <v>102</v>
      </c>
      <c r="J1579" s="388" t="s">
        <v>102</v>
      </c>
      <c r="K1579" s="400" t="s">
        <v>195</v>
      </c>
      <c r="L1579" s="388" t="s">
        <v>195</v>
      </c>
      <c r="M1579" s="403" t="s">
        <v>195</v>
      </c>
      <c r="N1579" s="388" t="s">
        <v>195</v>
      </c>
      <c r="O1579" s="388" t="s">
        <v>195</v>
      </c>
      <c r="P1579" s="400" t="s">
        <v>195</v>
      </c>
      <c r="Q1579" s="400" t="s">
        <v>195</v>
      </c>
      <c r="R1579" s="400" t="s">
        <v>195</v>
      </c>
      <c r="S1579" s="388" t="s">
        <v>195</v>
      </c>
      <c r="T1579" s="388" t="s">
        <v>195</v>
      </c>
      <c r="U1579" s="388" t="s">
        <v>195</v>
      </c>
      <c r="V1579" s="388" t="s">
        <v>195</v>
      </c>
      <c r="W1579" s="388" t="s">
        <v>195</v>
      </c>
      <c r="X1579" s="388" t="s">
        <v>195</v>
      </c>
      <c r="Y1579" s="401" t="s">
        <v>195</v>
      </c>
      <c r="Z1579" s="388" t="s">
        <v>195</v>
      </c>
      <c r="AA1579" s="388" t="s">
        <v>195</v>
      </c>
      <c r="AB1579" s="388" t="s">
        <v>195</v>
      </c>
      <c r="AC1579" s="388" t="s">
        <v>195</v>
      </c>
      <c r="AD1579" s="388" t="s">
        <v>195</v>
      </c>
      <c r="AE1579" s="388" t="s">
        <v>195</v>
      </c>
      <c r="AF1579" s="388" t="s">
        <v>195</v>
      </c>
      <c r="AG1579" s="388" t="s">
        <v>195</v>
      </c>
      <c r="AH1579" s="388" t="s">
        <v>195</v>
      </c>
      <c r="AI1579" s="388" t="s">
        <v>195</v>
      </c>
    </row>
    <row r="1580" spans="1:35" ht="12.75" customHeight="1" x14ac:dyDescent="0.2">
      <c r="A1580" s="397" t="str">
        <f t="shared" si="24"/>
        <v>Ofsted Webpage</v>
      </c>
      <c r="B1580" s="388">
        <v>1280317</v>
      </c>
      <c r="C1580" s="388">
        <v>125620</v>
      </c>
      <c r="D1580" s="388">
        <v>10026620</v>
      </c>
      <c r="E1580" s="388" t="s">
        <v>5873</v>
      </c>
      <c r="F1580" s="388" t="s">
        <v>90</v>
      </c>
      <c r="G1580" s="388" t="s">
        <v>13</v>
      </c>
      <c r="H1580" s="388" t="s">
        <v>729</v>
      </c>
      <c r="I1580" s="388" t="s">
        <v>131</v>
      </c>
      <c r="J1580" s="388" t="s">
        <v>131</v>
      </c>
      <c r="K1580" s="400" t="s">
        <v>195</v>
      </c>
      <c r="L1580" s="388" t="s">
        <v>195</v>
      </c>
      <c r="M1580" s="403" t="s">
        <v>195</v>
      </c>
      <c r="N1580" s="388" t="s">
        <v>195</v>
      </c>
      <c r="O1580" s="388" t="s">
        <v>195</v>
      </c>
      <c r="P1580" s="400" t="s">
        <v>195</v>
      </c>
      <c r="Q1580" s="400" t="s">
        <v>195</v>
      </c>
      <c r="R1580" s="400" t="s">
        <v>195</v>
      </c>
      <c r="S1580" s="388" t="s">
        <v>195</v>
      </c>
      <c r="T1580" s="388" t="s">
        <v>195</v>
      </c>
      <c r="U1580" s="388" t="s">
        <v>195</v>
      </c>
      <c r="V1580" s="388" t="s">
        <v>195</v>
      </c>
      <c r="W1580" s="388" t="s">
        <v>195</v>
      </c>
      <c r="X1580" s="388" t="s">
        <v>195</v>
      </c>
      <c r="Y1580" s="401" t="s">
        <v>195</v>
      </c>
      <c r="Z1580" s="388" t="s">
        <v>195</v>
      </c>
      <c r="AA1580" s="388" t="s">
        <v>195</v>
      </c>
      <c r="AB1580" s="388" t="s">
        <v>195</v>
      </c>
      <c r="AC1580" s="388" t="s">
        <v>195</v>
      </c>
      <c r="AD1580" s="388" t="s">
        <v>195</v>
      </c>
      <c r="AE1580" s="388" t="s">
        <v>195</v>
      </c>
      <c r="AF1580" s="388" t="s">
        <v>195</v>
      </c>
      <c r="AG1580" s="388" t="s">
        <v>195</v>
      </c>
      <c r="AH1580" s="388" t="s">
        <v>195</v>
      </c>
      <c r="AI1580" s="388" t="s">
        <v>195</v>
      </c>
    </row>
    <row r="1581" spans="1:35" ht="12.75" customHeight="1" x14ac:dyDescent="0.2">
      <c r="A1581" s="397" t="str">
        <f t="shared" si="24"/>
        <v>Ofsted Webpage</v>
      </c>
      <c r="B1581" s="388">
        <v>1280318</v>
      </c>
      <c r="C1581" s="388">
        <v>122475</v>
      </c>
      <c r="D1581" s="388">
        <v>10027599</v>
      </c>
      <c r="E1581" s="388" t="s">
        <v>5874</v>
      </c>
      <c r="F1581" s="388" t="s">
        <v>90</v>
      </c>
      <c r="G1581" s="388" t="s">
        <v>13</v>
      </c>
      <c r="H1581" s="388" t="s">
        <v>295</v>
      </c>
      <c r="I1581" s="388" t="s">
        <v>186</v>
      </c>
      <c r="J1581" s="388" t="s">
        <v>93</v>
      </c>
      <c r="K1581" s="400" t="s">
        <v>195</v>
      </c>
      <c r="L1581" s="388" t="s">
        <v>195</v>
      </c>
      <c r="M1581" s="403" t="s">
        <v>195</v>
      </c>
      <c r="N1581" s="388" t="s">
        <v>195</v>
      </c>
      <c r="O1581" s="388" t="s">
        <v>195</v>
      </c>
      <c r="P1581" s="400" t="s">
        <v>195</v>
      </c>
      <c r="Q1581" s="400" t="s">
        <v>195</v>
      </c>
      <c r="R1581" s="400" t="s">
        <v>195</v>
      </c>
      <c r="S1581" s="388" t="s">
        <v>195</v>
      </c>
      <c r="T1581" s="388" t="s">
        <v>195</v>
      </c>
      <c r="U1581" s="388" t="s">
        <v>195</v>
      </c>
      <c r="V1581" s="388" t="s">
        <v>195</v>
      </c>
      <c r="W1581" s="388" t="s">
        <v>195</v>
      </c>
      <c r="X1581" s="388" t="s">
        <v>195</v>
      </c>
      <c r="Y1581" s="401" t="s">
        <v>195</v>
      </c>
      <c r="Z1581" s="388" t="s">
        <v>195</v>
      </c>
      <c r="AA1581" s="388" t="s">
        <v>195</v>
      </c>
      <c r="AB1581" s="388" t="s">
        <v>195</v>
      </c>
      <c r="AC1581" s="388" t="s">
        <v>195</v>
      </c>
      <c r="AD1581" s="388" t="s">
        <v>195</v>
      </c>
      <c r="AE1581" s="388" t="s">
        <v>195</v>
      </c>
      <c r="AF1581" s="388" t="s">
        <v>195</v>
      </c>
      <c r="AG1581" s="388" t="s">
        <v>195</v>
      </c>
      <c r="AH1581" s="388" t="s">
        <v>195</v>
      </c>
      <c r="AI1581" s="388" t="s">
        <v>195</v>
      </c>
    </row>
    <row r="1582" spans="1:35" ht="12.75" customHeight="1" x14ac:dyDescent="0.2">
      <c r="A1582" s="397" t="str">
        <f t="shared" si="24"/>
        <v>Ofsted Webpage</v>
      </c>
      <c r="B1582" s="388">
        <v>1280319</v>
      </c>
      <c r="C1582" s="388">
        <v>121605</v>
      </c>
      <c r="D1582" s="388">
        <v>10029736</v>
      </c>
      <c r="E1582" s="388" t="s">
        <v>5875</v>
      </c>
      <c r="F1582" s="388" t="s">
        <v>90</v>
      </c>
      <c r="G1582" s="388" t="s">
        <v>13</v>
      </c>
      <c r="H1582" s="388" t="s">
        <v>724</v>
      </c>
      <c r="I1582" s="388" t="s">
        <v>102</v>
      </c>
      <c r="J1582" s="388" t="s">
        <v>102</v>
      </c>
      <c r="K1582" s="400" t="s">
        <v>195</v>
      </c>
      <c r="L1582" s="388" t="s">
        <v>195</v>
      </c>
      <c r="M1582" s="403" t="s">
        <v>195</v>
      </c>
      <c r="N1582" s="388" t="s">
        <v>195</v>
      </c>
      <c r="O1582" s="388" t="s">
        <v>195</v>
      </c>
      <c r="P1582" s="400" t="s">
        <v>195</v>
      </c>
      <c r="Q1582" s="400" t="s">
        <v>195</v>
      </c>
      <c r="R1582" s="400" t="s">
        <v>195</v>
      </c>
      <c r="S1582" s="388" t="s">
        <v>195</v>
      </c>
      <c r="T1582" s="388" t="s">
        <v>195</v>
      </c>
      <c r="U1582" s="388" t="s">
        <v>195</v>
      </c>
      <c r="V1582" s="388" t="s">
        <v>195</v>
      </c>
      <c r="W1582" s="388" t="s">
        <v>195</v>
      </c>
      <c r="X1582" s="388" t="s">
        <v>195</v>
      </c>
      <c r="Y1582" s="401" t="s">
        <v>195</v>
      </c>
      <c r="Z1582" s="388" t="s">
        <v>195</v>
      </c>
      <c r="AA1582" s="388" t="s">
        <v>195</v>
      </c>
      <c r="AB1582" s="388" t="s">
        <v>195</v>
      </c>
      <c r="AC1582" s="388" t="s">
        <v>195</v>
      </c>
      <c r="AD1582" s="388" t="s">
        <v>195</v>
      </c>
      <c r="AE1582" s="388" t="s">
        <v>195</v>
      </c>
      <c r="AF1582" s="388" t="s">
        <v>195</v>
      </c>
      <c r="AG1582" s="388" t="s">
        <v>195</v>
      </c>
      <c r="AH1582" s="388" t="s">
        <v>195</v>
      </c>
      <c r="AI1582" s="388" t="s">
        <v>195</v>
      </c>
    </row>
    <row r="1583" spans="1:35" ht="12.75" customHeight="1" x14ac:dyDescent="0.2">
      <c r="A1583" s="397" t="str">
        <f t="shared" si="24"/>
        <v>Ofsted Webpage</v>
      </c>
      <c r="B1583" s="388">
        <v>1280320</v>
      </c>
      <c r="C1583" s="388">
        <v>121707</v>
      </c>
      <c r="D1583" s="388">
        <v>10029829</v>
      </c>
      <c r="E1583" s="388" t="s">
        <v>5876</v>
      </c>
      <c r="F1583" s="388" t="s">
        <v>90</v>
      </c>
      <c r="G1583" s="388" t="s">
        <v>13</v>
      </c>
      <c r="H1583" s="388" t="s">
        <v>374</v>
      </c>
      <c r="I1583" s="388" t="s">
        <v>177</v>
      </c>
      <c r="J1583" s="388" t="s">
        <v>177</v>
      </c>
      <c r="K1583" s="400" t="s">
        <v>195</v>
      </c>
      <c r="L1583" s="388" t="s">
        <v>195</v>
      </c>
      <c r="M1583" s="403" t="s">
        <v>195</v>
      </c>
      <c r="N1583" s="388" t="s">
        <v>195</v>
      </c>
      <c r="O1583" s="388" t="s">
        <v>195</v>
      </c>
      <c r="P1583" s="400" t="s">
        <v>195</v>
      </c>
      <c r="Q1583" s="400" t="s">
        <v>195</v>
      </c>
      <c r="R1583" s="400" t="s">
        <v>195</v>
      </c>
      <c r="S1583" s="388" t="s">
        <v>195</v>
      </c>
      <c r="T1583" s="388" t="s">
        <v>195</v>
      </c>
      <c r="U1583" s="388" t="s">
        <v>195</v>
      </c>
      <c r="V1583" s="388" t="s">
        <v>195</v>
      </c>
      <c r="W1583" s="388" t="s">
        <v>195</v>
      </c>
      <c r="X1583" s="388" t="s">
        <v>195</v>
      </c>
      <c r="Y1583" s="401" t="s">
        <v>195</v>
      </c>
      <c r="Z1583" s="388" t="s">
        <v>195</v>
      </c>
      <c r="AA1583" s="388" t="s">
        <v>195</v>
      </c>
      <c r="AB1583" s="388" t="s">
        <v>195</v>
      </c>
      <c r="AC1583" s="388" t="s">
        <v>195</v>
      </c>
      <c r="AD1583" s="388" t="s">
        <v>195</v>
      </c>
      <c r="AE1583" s="388" t="s">
        <v>195</v>
      </c>
      <c r="AF1583" s="388" t="s">
        <v>195</v>
      </c>
      <c r="AG1583" s="388" t="s">
        <v>195</v>
      </c>
      <c r="AH1583" s="388" t="s">
        <v>195</v>
      </c>
      <c r="AI1583" s="388" t="s">
        <v>195</v>
      </c>
    </row>
    <row r="1584" spans="1:35" ht="12.75" customHeight="1" x14ac:dyDescent="0.2">
      <c r="A1584" s="397" t="str">
        <f t="shared" si="24"/>
        <v>Ofsted Webpage</v>
      </c>
      <c r="B1584" s="388">
        <v>1280321</v>
      </c>
      <c r="C1584" s="388">
        <v>123008</v>
      </c>
      <c r="D1584" s="388">
        <v>10029974</v>
      </c>
      <c r="E1584" s="388" t="s">
        <v>5877</v>
      </c>
      <c r="F1584" s="388" t="s">
        <v>90</v>
      </c>
      <c r="G1584" s="388" t="s">
        <v>13</v>
      </c>
      <c r="H1584" s="388" t="s">
        <v>223</v>
      </c>
      <c r="I1584" s="388" t="s">
        <v>152</v>
      </c>
      <c r="J1584" s="388" t="s">
        <v>152</v>
      </c>
      <c r="K1584" s="400" t="s">
        <v>195</v>
      </c>
      <c r="L1584" s="388" t="s">
        <v>195</v>
      </c>
      <c r="M1584" s="403" t="s">
        <v>195</v>
      </c>
      <c r="N1584" s="388" t="s">
        <v>195</v>
      </c>
      <c r="O1584" s="388" t="s">
        <v>195</v>
      </c>
      <c r="P1584" s="400" t="s">
        <v>195</v>
      </c>
      <c r="Q1584" s="400" t="s">
        <v>195</v>
      </c>
      <c r="R1584" s="400" t="s">
        <v>195</v>
      </c>
      <c r="S1584" s="388" t="s">
        <v>195</v>
      </c>
      <c r="T1584" s="388" t="s">
        <v>195</v>
      </c>
      <c r="U1584" s="388" t="s">
        <v>195</v>
      </c>
      <c r="V1584" s="388" t="s">
        <v>195</v>
      </c>
      <c r="W1584" s="388" t="s">
        <v>195</v>
      </c>
      <c r="X1584" s="388" t="s">
        <v>195</v>
      </c>
      <c r="Y1584" s="401" t="s">
        <v>195</v>
      </c>
      <c r="Z1584" s="388" t="s">
        <v>195</v>
      </c>
      <c r="AA1584" s="388" t="s">
        <v>195</v>
      </c>
      <c r="AB1584" s="388" t="s">
        <v>195</v>
      </c>
      <c r="AC1584" s="388" t="s">
        <v>195</v>
      </c>
      <c r="AD1584" s="388" t="s">
        <v>195</v>
      </c>
      <c r="AE1584" s="388" t="s">
        <v>195</v>
      </c>
      <c r="AF1584" s="388" t="s">
        <v>195</v>
      </c>
      <c r="AG1584" s="388" t="s">
        <v>195</v>
      </c>
      <c r="AH1584" s="388" t="s">
        <v>195</v>
      </c>
      <c r="AI1584" s="388" t="s">
        <v>195</v>
      </c>
    </row>
    <row r="1585" spans="1:35" ht="12.75" customHeight="1" x14ac:dyDescent="0.2">
      <c r="A1585" s="397" t="str">
        <f t="shared" si="24"/>
        <v>Ofsted Webpage</v>
      </c>
      <c r="B1585" s="388">
        <v>1280322</v>
      </c>
      <c r="C1585" s="388">
        <v>121320</v>
      </c>
      <c r="D1585" s="388">
        <v>10029981</v>
      </c>
      <c r="E1585" s="388" t="s">
        <v>5878</v>
      </c>
      <c r="F1585" s="388" t="s">
        <v>90</v>
      </c>
      <c r="G1585" s="388" t="s">
        <v>13</v>
      </c>
      <c r="H1585" s="388" t="s">
        <v>160</v>
      </c>
      <c r="I1585" s="388" t="s">
        <v>161</v>
      </c>
      <c r="J1585" s="388" t="s">
        <v>161</v>
      </c>
      <c r="K1585" s="400" t="s">
        <v>195</v>
      </c>
      <c r="L1585" s="388" t="s">
        <v>195</v>
      </c>
      <c r="M1585" s="403" t="s">
        <v>195</v>
      </c>
      <c r="N1585" s="388" t="s">
        <v>195</v>
      </c>
      <c r="O1585" s="388" t="s">
        <v>195</v>
      </c>
      <c r="P1585" s="400" t="s">
        <v>195</v>
      </c>
      <c r="Q1585" s="400" t="s">
        <v>195</v>
      </c>
      <c r="R1585" s="400" t="s">
        <v>195</v>
      </c>
      <c r="S1585" s="388" t="s">
        <v>195</v>
      </c>
      <c r="T1585" s="388" t="s">
        <v>195</v>
      </c>
      <c r="U1585" s="388" t="s">
        <v>195</v>
      </c>
      <c r="V1585" s="388" t="s">
        <v>195</v>
      </c>
      <c r="W1585" s="388" t="s">
        <v>195</v>
      </c>
      <c r="X1585" s="388" t="s">
        <v>195</v>
      </c>
      <c r="Y1585" s="401" t="s">
        <v>195</v>
      </c>
      <c r="Z1585" s="388" t="s">
        <v>195</v>
      </c>
      <c r="AA1585" s="388" t="s">
        <v>195</v>
      </c>
      <c r="AB1585" s="388" t="s">
        <v>195</v>
      </c>
      <c r="AC1585" s="388" t="s">
        <v>195</v>
      </c>
      <c r="AD1585" s="388" t="s">
        <v>195</v>
      </c>
      <c r="AE1585" s="388" t="s">
        <v>195</v>
      </c>
      <c r="AF1585" s="388" t="s">
        <v>195</v>
      </c>
      <c r="AG1585" s="388" t="s">
        <v>195</v>
      </c>
      <c r="AH1585" s="388" t="s">
        <v>195</v>
      </c>
      <c r="AI1585" s="388" t="s">
        <v>195</v>
      </c>
    </row>
    <row r="1586" spans="1:35" ht="12.75" customHeight="1" x14ac:dyDescent="0.2">
      <c r="A1586" s="397" t="str">
        <f t="shared" si="24"/>
        <v>Ofsted Webpage</v>
      </c>
      <c r="B1586" s="388">
        <v>1280323</v>
      </c>
      <c r="C1586" s="388">
        <v>139074</v>
      </c>
      <c r="D1586" s="388">
        <v>10030571</v>
      </c>
      <c r="E1586" s="388" t="s">
        <v>5879</v>
      </c>
      <c r="F1586" s="388" t="s">
        <v>90</v>
      </c>
      <c r="G1586" s="388" t="s">
        <v>13</v>
      </c>
      <c r="H1586" s="388" t="s">
        <v>729</v>
      </c>
      <c r="I1586" s="388" t="s">
        <v>131</v>
      </c>
      <c r="J1586" s="388" t="s">
        <v>131</v>
      </c>
      <c r="K1586" s="400" t="s">
        <v>195</v>
      </c>
      <c r="L1586" s="388" t="s">
        <v>195</v>
      </c>
      <c r="M1586" s="403" t="s">
        <v>195</v>
      </c>
      <c r="N1586" s="388" t="s">
        <v>195</v>
      </c>
      <c r="O1586" s="388" t="s">
        <v>195</v>
      </c>
      <c r="P1586" s="400" t="s">
        <v>195</v>
      </c>
      <c r="Q1586" s="400" t="s">
        <v>195</v>
      </c>
      <c r="R1586" s="400" t="s">
        <v>195</v>
      </c>
      <c r="S1586" s="388" t="s">
        <v>195</v>
      </c>
      <c r="T1586" s="388" t="s">
        <v>195</v>
      </c>
      <c r="U1586" s="388" t="s">
        <v>195</v>
      </c>
      <c r="V1586" s="388" t="s">
        <v>195</v>
      </c>
      <c r="W1586" s="388" t="s">
        <v>195</v>
      </c>
      <c r="X1586" s="388" t="s">
        <v>195</v>
      </c>
      <c r="Y1586" s="401" t="s">
        <v>195</v>
      </c>
      <c r="Z1586" s="388" t="s">
        <v>195</v>
      </c>
      <c r="AA1586" s="388" t="s">
        <v>195</v>
      </c>
      <c r="AB1586" s="388" t="s">
        <v>195</v>
      </c>
      <c r="AC1586" s="388" t="s">
        <v>195</v>
      </c>
      <c r="AD1586" s="388" t="s">
        <v>195</v>
      </c>
      <c r="AE1586" s="388" t="s">
        <v>195</v>
      </c>
      <c r="AF1586" s="388" t="s">
        <v>195</v>
      </c>
      <c r="AG1586" s="388" t="s">
        <v>195</v>
      </c>
      <c r="AH1586" s="388" t="s">
        <v>195</v>
      </c>
      <c r="AI1586" s="388" t="s">
        <v>195</v>
      </c>
    </row>
    <row r="1587" spans="1:35" ht="12.75" customHeight="1" x14ac:dyDescent="0.2">
      <c r="A1587" s="397" t="str">
        <f t="shared" si="24"/>
        <v>Ofsted Webpage</v>
      </c>
      <c r="B1587" s="388">
        <v>1280324</v>
      </c>
      <c r="C1587" s="388">
        <v>121791</v>
      </c>
      <c r="D1587" s="388">
        <v>10030758</v>
      </c>
      <c r="E1587" s="388" t="s">
        <v>5880</v>
      </c>
      <c r="F1587" s="388" t="s">
        <v>90</v>
      </c>
      <c r="G1587" s="388" t="s">
        <v>13</v>
      </c>
      <c r="H1587" s="388" t="s">
        <v>2835</v>
      </c>
      <c r="I1587" s="388" t="s">
        <v>155</v>
      </c>
      <c r="J1587" s="388" t="s">
        <v>155</v>
      </c>
      <c r="K1587" s="400" t="s">
        <v>195</v>
      </c>
      <c r="L1587" s="388" t="s">
        <v>195</v>
      </c>
      <c r="M1587" s="403" t="s">
        <v>195</v>
      </c>
      <c r="N1587" s="388" t="s">
        <v>195</v>
      </c>
      <c r="O1587" s="388" t="s">
        <v>195</v>
      </c>
      <c r="P1587" s="400" t="s">
        <v>195</v>
      </c>
      <c r="Q1587" s="400" t="s">
        <v>195</v>
      </c>
      <c r="R1587" s="400" t="s">
        <v>195</v>
      </c>
      <c r="S1587" s="388" t="s">
        <v>195</v>
      </c>
      <c r="T1587" s="388" t="s">
        <v>195</v>
      </c>
      <c r="U1587" s="388" t="s">
        <v>195</v>
      </c>
      <c r="V1587" s="388" t="s">
        <v>195</v>
      </c>
      <c r="W1587" s="388" t="s">
        <v>195</v>
      </c>
      <c r="X1587" s="388" t="s">
        <v>195</v>
      </c>
      <c r="Y1587" s="401" t="s">
        <v>195</v>
      </c>
      <c r="Z1587" s="388" t="s">
        <v>195</v>
      </c>
      <c r="AA1587" s="388" t="s">
        <v>195</v>
      </c>
      <c r="AB1587" s="388" t="s">
        <v>195</v>
      </c>
      <c r="AC1587" s="388" t="s">
        <v>195</v>
      </c>
      <c r="AD1587" s="388" t="s">
        <v>195</v>
      </c>
      <c r="AE1587" s="388" t="s">
        <v>195</v>
      </c>
      <c r="AF1587" s="388" t="s">
        <v>195</v>
      </c>
      <c r="AG1587" s="388" t="s">
        <v>195</v>
      </c>
      <c r="AH1587" s="388" t="s">
        <v>195</v>
      </c>
      <c r="AI1587" s="388" t="s">
        <v>195</v>
      </c>
    </row>
    <row r="1588" spans="1:35" ht="12.75" customHeight="1" x14ac:dyDescent="0.2">
      <c r="A1588" s="397" t="str">
        <f t="shared" si="24"/>
        <v>Ofsted Webpage</v>
      </c>
      <c r="B1588" s="388">
        <v>1280325</v>
      </c>
      <c r="C1588" s="388">
        <v>121409</v>
      </c>
      <c r="D1588" s="388">
        <v>10031230</v>
      </c>
      <c r="E1588" s="388" t="s">
        <v>5881</v>
      </c>
      <c r="F1588" s="388" t="s">
        <v>90</v>
      </c>
      <c r="G1588" s="388" t="s">
        <v>13</v>
      </c>
      <c r="H1588" s="388" t="s">
        <v>303</v>
      </c>
      <c r="I1588" s="388" t="s">
        <v>152</v>
      </c>
      <c r="J1588" s="388" t="s">
        <v>152</v>
      </c>
      <c r="K1588" s="400" t="s">
        <v>195</v>
      </c>
      <c r="L1588" s="388" t="s">
        <v>195</v>
      </c>
      <c r="M1588" s="403" t="s">
        <v>195</v>
      </c>
      <c r="N1588" s="388" t="s">
        <v>195</v>
      </c>
      <c r="O1588" s="388" t="s">
        <v>195</v>
      </c>
      <c r="P1588" s="400" t="s">
        <v>195</v>
      </c>
      <c r="Q1588" s="400" t="s">
        <v>195</v>
      </c>
      <c r="R1588" s="400" t="s">
        <v>195</v>
      </c>
      <c r="S1588" s="388" t="s">
        <v>195</v>
      </c>
      <c r="T1588" s="388" t="s">
        <v>195</v>
      </c>
      <c r="U1588" s="388" t="s">
        <v>195</v>
      </c>
      <c r="V1588" s="388" t="s">
        <v>195</v>
      </c>
      <c r="W1588" s="388" t="s">
        <v>195</v>
      </c>
      <c r="X1588" s="388" t="s">
        <v>195</v>
      </c>
      <c r="Y1588" s="401" t="s">
        <v>195</v>
      </c>
      <c r="Z1588" s="388" t="s">
        <v>195</v>
      </c>
      <c r="AA1588" s="388" t="s">
        <v>195</v>
      </c>
      <c r="AB1588" s="388" t="s">
        <v>195</v>
      </c>
      <c r="AC1588" s="388" t="s">
        <v>195</v>
      </c>
      <c r="AD1588" s="388" t="s">
        <v>195</v>
      </c>
      <c r="AE1588" s="388" t="s">
        <v>195</v>
      </c>
      <c r="AF1588" s="388" t="s">
        <v>195</v>
      </c>
      <c r="AG1588" s="388" t="s">
        <v>195</v>
      </c>
      <c r="AH1588" s="388" t="s">
        <v>195</v>
      </c>
      <c r="AI1588" s="388" t="s">
        <v>195</v>
      </c>
    </row>
    <row r="1589" spans="1:35" ht="12.75" customHeight="1" x14ac:dyDescent="0.2">
      <c r="A1589" s="397" t="str">
        <f t="shared" si="24"/>
        <v>Ofsted Webpage</v>
      </c>
      <c r="B1589" s="388">
        <v>1280326</v>
      </c>
      <c r="C1589" s="388">
        <v>131012</v>
      </c>
      <c r="D1589" s="388">
        <v>10031662</v>
      </c>
      <c r="E1589" s="388" t="s">
        <v>5882</v>
      </c>
      <c r="F1589" s="388" t="s">
        <v>90</v>
      </c>
      <c r="G1589" s="388" t="s">
        <v>13</v>
      </c>
      <c r="H1589" s="388" t="s">
        <v>173</v>
      </c>
      <c r="I1589" s="388" t="s">
        <v>161</v>
      </c>
      <c r="J1589" s="388" t="s">
        <v>161</v>
      </c>
      <c r="K1589" s="400" t="s">
        <v>195</v>
      </c>
      <c r="L1589" s="388" t="s">
        <v>195</v>
      </c>
      <c r="M1589" s="403" t="s">
        <v>195</v>
      </c>
      <c r="N1589" s="388" t="s">
        <v>195</v>
      </c>
      <c r="O1589" s="388" t="s">
        <v>195</v>
      </c>
      <c r="P1589" s="400" t="s">
        <v>195</v>
      </c>
      <c r="Q1589" s="400" t="s">
        <v>195</v>
      </c>
      <c r="R1589" s="400" t="s">
        <v>195</v>
      </c>
      <c r="S1589" s="388" t="s">
        <v>195</v>
      </c>
      <c r="T1589" s="388" t="s">
        <v>195</v>
      </c>
      <c r="U1589" s="388" t="s">
        <v>195</v>
      </c>
      <c r="V1589" s="388" t="s">
        <v>195</v>
      </c>
      <c r="W1589" s="388" t="s">
        <v>195</v>
      </c>
      <c r="X1589" s="388" t="s">
        <v>195</v>
      </c>
      <c r="Y1589" s="401" t="s">
        <v>195</v>
      </c>
      <c r="Z1589" s="388" t="s">
        <v>195</v>
      </c>
      <c r="AA1589" s="388" t="s">
        <v>195</v>
      </c>
      <c r="AB1589" s="388" t="s">
        <v>195</v>
      </c>
      <c r="AC1589" s="388" t="s">
        <v>195</v>
      </c>
      <c r="AD1589" s="388" t="s">
        <v>195</v>
      </c>
      <c r="AE1589" s="388" t="s">
        <v>195</v>
      </c>
      <c r="AF1589" s="388" t="s">
        <v>195</v>
      </c>
      <c r="AG1589" s="388" t="s">
        <v>195</v>
      </c>
      <c r="AH1589" s="388" t="s">
        <v>195</v>
      </c>
      <c r="AI1589" s="388" t="s">
        <v>195</v>
      </c>
    </row>
    <row r="1590" spans="1:35" ht="12.75" customHeight="1" x14ac:dyDescent="0.2">
      <c r="A1590" s="397" t="str">
        <f t="shared" si="24"/>
        <v>Ofsted Webpage</v>
      </c>
      <c r="B1590" s="388">
        <v>1280327</v>
      </c>
      <c r="C1590" s="388">
        <v>139091</v>
      </c>
      <c r="D1590" s="388">
        <v>10031825</v>
      </c>
      <c r="E1590" s="388" t="s">
        <v>5883</v>
      </c>
      <c r="F1590" s="388" t="s">
        <v>90</v>
      </c>
      <c r="G1590" s="388" t="s">
        <v>13</v>
      </c>
      <c r="H1590" s="388" t="s">
        <v>189</v>
      </c>
      <c r="I1590" s="388" t="s">
        <v>131</v>
      </c>
      <c r="J1590" s="388" t="s">
        <v>131</v>
      </c>
      <c r="K1590" s="400" t="s">
        <v>195</v>
      </c>
      <c r="L1590" s="388" t="s">
        <v>195</v>
      </c>
      <c r="M1590" s="403" t="s">
        <v>195</v>
      </c>
      <c r="N1590" s="388" t="s">
        <v>195</v>
      </c>
      <c r="O1590" s="388" t="s">
        <v>195</v>
      </c>
      <c r="P1590" s="400" t="s">
        <v>195</v>
      </c>
      <c r="Q1590" s="400" t="s">
        <v>195</v>
      </c>
      <c r="R1590" s="400" t="s">
        <v>195</v>
      </c>
      <c r="S1590" s="388" t="s">
        <v>195</v>
      </c>
      <c r="T1590" s="388" t="s">
        <v>195</v>
      </c>
      <c r="U1590" s="388" t="s">
        <v>195</v>
      </c>
      <c r="V1590" s="388" t="s">
        <v>195</v>
      </c>
      <c r="W1590" s="388" t="s">
        <v>195</v>
      </c>
      <c r="X1590" s="388" t="s">
        <v>195</v>
      </c>
      <c r="Y1590" s="401" t="s">
        <v>195</v>
      </c>
      <c r="Z1590" s="388" t="s">
        <v>195</v>
      </c>
      <c r="AA1590" s="388" t="s">
        <v>195</v>
      </c>
      <c r="AB1590" s="388" t="s">
        <v>195</v>
      </c>
      <c r="AC1590" s="388" t="s">
        <v>195</v>
      </c>
      <c r="AD1590" s="388" t="s">
        <v>195</v>
      </c>
      <c r="AE1590" s="388" t="s">
        <v>195</v>
      </c>
      <c r="AF1590" s="388" t="s">
        <v>195</v>
      </c>
      <c r="AG1590" s="388" t="s">
        <v>195</v>
      </c>
      <c r="AH1590" s="388" t="s">
        <v>195</v>
      </c>
      <c r="AI1590" s="388" t="s">
        <v>195</v>
      </c>
    </row>
    <row r="1591" spans="1:35" ht="12.75" customHeight="1" x14ac:dyDescent="0.2">
      <c r="A1591" s="397" t="str">
        <f t="shared" si="24"/>
        <v>Ofsted Webpage</v>
      </c>
      <c r="B1591" s="388">
        <v>1280328</v>
      </c>
      <c r="C1591" s="388">
        <v>138685</v>
      </c>
      <c r="D1591" s="388">
        <v>10032857</v>
      </c>
      <c r="E1591" s="388" t="s">
        <v>5884</v>
      </c>
      <c r="F1591" s="388" t="s">
        <v>90</v>
      </c>
      <c r="G1591" s="388" t="s">
        <v>13</v>
      </c>
      <c r="H1591" s="388" t="s">
        <v>248</v>
      </c>
      <c r="I1591" s="388" t="s">
        <v>115</v>
      </c>
      <c r="J1591" s="388" t="s">
        <v>115</v>
      </c>
      <c r="K1591" s="400" t="s">
        <v>195</v>
      </c>
      <c r="L1591" s="388" t="s">
        <v>195</v>
      </c>
      <c r="M1591" s="403" t="s">
        <v>195</v>
      </c>
      <c r="N1591" s="388" t="s">
        <v>195</v>
      </c>
      <c r="O1591" s="388" t="s">
        <v>195</v>
      </c>
      <c r="P1591" s="400" t="s">
        <v>195</v>
      </c>
      <c r="Q1591" s="400" t="s">
        <v>195</v>
      </c>
      <c r="R1591" s="400" t="s">
        <v>195</v>
      </c>
      <c r="S1591" s="388" t="s">
        <v>195</v>
      </c>
      <c r="T1591" s="388" t="s">
        <v>195</v>
      </c>
      <c r="U1591" s="388" t="s">
        <v>195</v>
      </c>
      <c r="V1591" s="388" t="s">
        <v>195</v>
      </c>
      <c r="W1591" s="388" t="s">
        <v>195</v>
      </c>
      <c r="X1591" s="388" t="s">
        <v>195</v>
      </c>
      <c r="Y1591" s="401" t="s">
        <v>195</v>
      </c>
      <c r="Z1591" s="388" t="s">
        <v>195</v>
      </c>
      <c r="AA1591" s="388" t="s">
        <v>195</v>
      </c>
      <c r="AB1591" s="388" t="s">
        <v>195</v>
      </c>
      <c r="AC1591" s="388" t="s">
        <v>195</v>
      </c>
      <c r="AD1591" s="388" t="s">
        <v>195</v>
      </c>
      <c r="AE1591" s="388" t="s">
        <v>195</v>
      </c>
      <c r="AF1591" s="388" t="s">
        <v>195</v>
      </c>
      <c r="AG1591" s="388" t="s">
        <v>195</v>
      </c>
      <c r="AH1591" s="388" t="s">
        <v>195</v>
      </c>
      <c r="AI1591" s="388" t="s">
        <v>195</v>
      </c>
    </row>
    <row r="1592" spans="1:35" ht="12.75" customHeight="1" x14ac:dyDescent="0.2">
      <c r="A1592" s="397" t="str">
        <f t="shared" si="24"/>
        <v>Ofsted Webpage</v>
      </c>
      <c r="B1592" s="388">
        <v>1280329</v>
      </c>
      <c r="C1592" s="388">
        <v>125040</v>
      </c>
      <c r="D1592" s="388">
        <v>10033904</v>
      </c>
      <c r="E1592" s="388" t="s">
        <v>5885</v>
      </c>
      <c r="F1592" s="388" t="s">
        <v>90</v>
      </c>
      <c r="G1592" s="388" t="s">
        <v>13</v>
      </c>
      <c r="H1592" s="388" t="s">
        <v>447</v>
      </c>
      <c r="I1592" s="388" t="s">
        <v>115</v>
      </c>
      <c r="J1592" s="388" t="s">
        <v>115</v>
      </c>
      <c r="K1592" s="400" t="s">
        <v>195</v>
      </c>
      <c r="L1592" s="388" t="s">
        <v>195</v>
      </c>
      <c r="M1592" s="403" t="s">
        <v>195</v>
      </c>
      <c r="N1592" s="388" t="s">
        <v>195</v>
      </c>
      <c r="O1592" s="388" t="s">
        <v>195</v>
      </c>
      <c r="P1592" s="400" t="s">
        <v>195</v>
      </c>
      <c r="Q1592" s="400" t="s">
        <v>195</v>
      </c>
      <c r="R1592" s="400" t="s">
        <v>195</v>
      </c>
      <c r="S1592" s="388" t="s">
        <v>195</v>
      </c>
      <c r="T1592" s="388" t="s">
        <v>195</v>
      </c>
      <c r="U1592" s="388" t="s">
        <v>195</v>
      </c>
      <c r="V1592" s="388" t="s">
        <v>195</v>
      </c>
      <c r="W1592" s="388" t="s">
        <v>195</v>
      </c>
      <c r="X1592" s="388" t="s">
        <v>195</v>
      </c>
      <c r="Y1592" s="401" t="s">
        <v>195</v>
      </c>
      <c r="Z1592" s="388" t="s">
        <v>195</v>
      </c>
      <c r="AA1592" s="388" t="s">
        <v>195</v>
      </c>
      <c r="AB1592" s="388" t="s">
        <v>195</v>
      </c>
      <c r="AC1592" s="388" t="s">
        <v>195</v>
      </c>
      <c r="AD1592" s="388" t="s">
        <v>195</v>
      </c>
      <c r="AE1592" s="388" t="s">
        <v>195</v>
      </c>
      <c r="AF1592" s="388" t="s">
        <v>195</v>
      </c>
      <c r="AG1592" s="388" t="s">
        <v>195</v>
      </c>
      <c r="AH1592" s="388" t="s">
        <v>195</v>
      </c>
      <c r="AI1592" s="388" t="s">
        <v>195</v>
      </c>
    </row>
    <row r="1593" spans="1:35" ht="12.75" customHeight="1" x14ac:dyDescent="0.2">
      <c r="A1593" s="397" t="str">
        <f t="shared" si="24"/>
        <v>Ofsted Webpage</v>
      </c>
      <c r="B1593" s="388">
        <v>1280330</v>
      </c>
      <c r="C1593" s="388">
        <v>122222</v>
      </c>
      <c r="D1593" s="388">
        <v>10034001</v>
      </c>
      <c r="E1593" s="388" t="s">
        <v>5886</v>
      </c>
      <c r="F1593" s="388" t="s">
        <v>90</v>
      </c>
      <c r="G1593" s="388" t="s">
        <v>13</v>
      </c>
      <c r="H1593" s="388" t="s">
        <v>264</v>
      </c>
      <c r="I1593" s="388" t="s">
        <v>131</v>
      </c>
      <c r="J1593" s="388" t="s">
        <v>131</v>
      </c>
      <c r="K1593" s="400" t="s">
        <v>195</v>
      </c>
      <c r="L1593" s="388" t="s">
        <v>195</v>
      </c>
      <c r="M1593" s="403" t="s">
        <v>195</v>
      </c>
      <c r="N1593" s="388" t="s">
        <v>195</v>
      </c>
      <c r="O1593" s="388" t="s">
        <v>195</v>
      </c>
      <c r="P1593" s="400" t="s">
        <v>195</v>
      </c>
      <c r="Q1593" s="400" t="s">
        <v>195</v>
      </c>
      <c r="R1593" s="400" t="s">
        <v>195</v>
      </c>
      <c r="S1593" s="388" t="s">
        <v>195</v>
      </c>
      <c r="T1593" s="388" t="s">
        <v>195</v>
      </c>
      <c r="U1593" s="388" t="s">
        <v>195</v>
      </c>
      <c r="V1593" s="388" t="s">
        <v>195</v>
      </c>
      <c r="W1593" s="388" t="s">
        <v>195</v>
      </c>
      <c r="X1593" s="388" t="s">
        <v>195</v>
      </c>
      <c r="Y1593" s="401" t="s">
        <v>195</v>
      </c>
      <c r="Z1593" s="388" t="s">
        <v>195</v>
      </c>
      <c r="AA1593" s="388" t="s">
        <v>195</v>
      </c>
      <c r="AB1593" s="388" t="s">
        <v>195</v>
      </c>
      <c r="AC1593" s="388" t="s">
        <v>195</v>
      </c>
      <c r="AD1593" s="388" t="s">
        <v>195</v>
      </c>
      <c r="AE1593" s="388" t="s">
        <v>195</v>
      </c>
      <c r="AF1593" s="388" t="s">
        <v>195</v>
      </c>
      <c r="AG1593" s="388" t="s">
        <v>195</v>
      </c>
      <c r="AH1593" s="388" t="s">
        <v>195</v>
      </c>
      <c r="AI1593" s="388" t="s">
        <v>195</v>
      </c>
    </row>
    <row r="1594" spans="1:35" ht="12.75" customHeight="1" x14ac:dyDescent="0.2">
      <c r="A1594" s="397" t="str">
        <f t="shared" si="24"/>
        <v>Ofsted Webpage</v>
      </c>
      <c r="B1594" s="388">
        <v>1280331</v>
      </c>
      <c r="C1594" s="388">
        <v>127931</v>
      </c>
      <c r="D1594" s="388">
        <v>10034931</v>
      </c>
      <c r="E1594" s="388" t="s">
        <v>5887</v>
      </c>
      <c r="F1594" s="388" t="s">
        <v>90</v>
      </c>
      <c r="G1594" s="388" t="s">
        <v>13</v>
      </c>
      <c r="H1594" s="388" t="s">
        <v>239</v>
      </c>
      <c r="I1594" s="388" t="s">
        <v>152</v>
      </c>
      <c r="J1594" s="388" t="s">
        <v>152</v>
      </c>
      <c r="K1594" s="400" t="s">
        <v>195</v>
      </c>
      <c r="L1594" s="388" t="s">
        <v>195</v>
      </c>
      <c r="M1594" s="403" t="s">
        <v>195</v>
      </c>
      <c r="N1594" s="388" t="s">
        <v>195</v>
      </c>
      <c r="O1594" s="388" t="s">
        <v>195</v>
      </c>
      <c r="P1594" s="400" t="s">
        <v>195</v>
      </c>
      <c r="Q1594" s="400" t="s">
        <v>195</v>
      </c>
      <c r="R1594" s="400" t="s">
        <v>195</v>
      </c>
      <c r="S1594" s="388" t="s">
        <v>195</v>
      </c>
      <c r="T1594" s="388" t="s">
        <v>195</v>
      </c>
      <c r="U1594" s="388" t="s">
        <v>195</v>
      </c>
      <c r="V1594" s="388" t="s">
        <v>195</v>
      </c>
      <c r="W1594" s="388" t="s">
        <v>195</v>
      </c>
      <c r="X1594" s="388" t="s">
        <v>195</v>
      </c>
      <c r="Y1594" s="401" t="s">
        <v>195</v>
      </c>
      <c r="Z1594" s="388" t="s">
        <v>195</v>
      </c>
      <c r="AA1594" s="388" t="s">
        <v>195</v>
      </c>
      <c r="AB1594" s="388" t="s">
        <v>195</v>
      </c>
      <c r="AC1594" s="388" t="s">
        <v>195</v>
      </c>
      <c r="AD1594" s="388" t="s">
        <v>195</v>
      </c>
      <c r="AE1594" s="388" t="s">
        <v>195</v>
      </c>
      <c r="AF1594" s="388" t="s">
        <v>195</v>
      </c>
      <c r="AG1594" s="388" t="s">
        <v>195</v>
      </c>
      <c r="AH1594" s="388" t="s">
        <v>195</v>
      </c>
      <c r="AI1594" s="388" t="s">
        <v>195</v>
      </c>
    </row>
    <row r="1595" spans="1:35" ht="12.75" customHeight="1" x14ac:dyDescent="0.2">
      <c r="A1595" s="397" t="str">
        <f t="shared" si="24"/>
        <v>Ofsted Webpage</v>
      </c>
      <c r="B1595" s="388">
        <v>1280332</v>
      </c>
      <c r="C1595" s="388">
        <v>130267</v>
      </c>
      <c r="D1595" s="388">
        <v>10035735</v>
      </c>
      <c r="E1595" s="388" t="s">
        <v>5888</v>
      </c>
      <c r="F1595" s="388" t="s">
        <v>90</v>
      </c>
      <c r="G1595" s="388" t="s">
        <v>13</v>
      </c>
      <c r="H1595" s="388" t="s">
        <v>114</v>
      </c>
      <c r="I1595" s="388" t="s">
        <v>115</v>
      </c>
      <c r="J1595" s="388" t="s">
        <v>115</v>
      </c>
      <c r="K1595" s="400" t="s">
        <v>195</v>
      </c>
      <c r="L1595" s="388" t="s">
        <v>195</v>
      </c>
      <c r="M1595" s="403" t="s">
        <v>195</v>
      </c>
      <c r="N1595" s="388" t="s">
        <v>195</v>
      </c>
      <c r="O1595" s="388" t="s">
        <v>195</v>
      </c>
      <c r="P1595" s="400" t="s">
        <v>195</v>
      </c>
      <c r="Q1595" s="400" t="s">
        <v>195</v>
      </c>
      <c r="R1595" s="400" t="s">
        <v>195</v>
      </c>
      <c r="S1595" s="388" t="s">
        <v>195</v>
      </c>
      <c r="T1595" s="388" t="s">
        <v>195</v>
      </c>
      <c r="U1595" s="388" t="s">
        <v>195</v>
      </c>
      <c r="V1595" s="388" t="s">
        <v>195</v>
      </c>
      <c r="W1595" s="388" t="s">
        <v>195</v>
      </c>
      <c r="X1595" s="388" t="s">
        <v>195</v>
      </c>
      <c r="Y1595" s="401" t="s">
        <v>195</v>
      </c>
      <c r="Z1595" s="388" t="s">
        <v>195</v>
      </c>
      <c r="AA1595" s="388" t="s">
        <v>195</v>
      </c>
      <c r="AB1595" s="388" t="s">
        <v>195</v>
      </c>
      <c r="AC1595" s="388" t="s">
        <v>195</v>
      </c>
      <c r="AD1595" s="388" t="s">
        <v>195</v>
      </c>
      <c r="AE1595" s="388" t="s">
        <v>195</v>
      </c>
      <c r="AF1595" s="388" t="s">
        <v>195</v>
      </c>
      <c r="AG1595" s="388" t="s">
        <v>195</v>
      </c>
      <c r="AH1595" s="388" t="s">
        <v>195</v>
      </c>
      <c r="AI1595" s="388" t="s">
        <v>195</v>
      </c>
    </row>
    <row r="1596" spans="1:35" ht="12.75" customHeight="1" x14ac:dyDescent="0.2">
      <c r="A1596" s="397" t="str">
        <f t="shared" si="24"/>
        <v>Ofsted Webpage</v>
      </c>
      <c r="B1596" s="388">
        <v>1280333</v>
      </c>
      <c r="C1596" s="388">
        <v>137633</v>
      </c>
      <c r="D1596" s="388">
        <v>10036049</v>
      </c>
      <c r="E1596" s="388" t="s">
        <v>5889</v>
      </c>
      <c r="F1596" s="388" t="s">
        <v>90</v>
      </c>
      <c r="G1596" s="388" t="s">
        <v>13</v>
      </c>
      <c r="H1596" s="388" t="s">
        <v>395</v>
      </c>
      <c r="I1596" s="388" t="s">
        <v>131</v>
      </c>
      <c r="J1596" s="388" t="s">
        <v>131</v>
      </c>
      <c r="K1596" s="400" t="s">
        <v>195</v>
      </c>
      <c r="L1596" s="388" t="s">
        <v>195</v>
      </c>
      <c r="M1596" s="403" t="s">
        <v>195</v>
      </c>
      <c r="N1596" s="388" t="s">
        <v>195</v>
      </c>
      <c r="O1596" s="388" t="s">
        <v>195</v>
      </c>
      <c r="P1596" s="400" t="s">
        <v>195</v>
      </c>
      <c r="Q1596" s="400" t="s">
        <v>195</v>
      </c>
      <c r="R1596" s="400" t="s">
        <v>195</v>
      </c>
      <c r="S1596" s="388" t="s">
        <v>195</v>
      </c>
      <c r="T1596" s="388" t="s">
        <v>195</v>
      </c>
      <c r="U1596" s="388" t="s">
        <v>195</v>
      </c>
      <c r="V1596" s="388" t="s">
        <v>195</v>
      </c>
      <c r="W1596" s="388" t="s">
        <v>195</v>
      </c>
      <c r="X1596" s="388" t="s">
        <v>195</v>
      </c>
      <c r="Y1596" s="401" t="s">
        <v>195</v>
      </c>
      <c r="Z1596" s="388" t="s">
        <v>195</v>
      </c>
      <c r="AA1596" s="388" t="s">
        <v>195</v>
      </c>
      <c r="AB1596" s="388" t="s">
        <v>195</v>
      </c>
      <c r="AC1596" s="388" t="s">
        <v>195</v>
      </c>
      <c r="AD1596" s="388" t="s">
        <v>195</v>
      </c>
      <c r="AE1596" s="388" t="s">
        <v>195</v>
      </c>
      <c r="AF1596" s="388" t="s">
        <v>195</v>
      </c>
      <c r="AG1596" s="388" t="s">
        <v>195</v>
      </c>
      <c r="AH1596" s="388" t="s">
        <v>195</v>
      </c>
      <c r="AI1596" s="388" t="s">
        <v>195</v>
      </c>
    </row>
    <row r="1597" spans="1:35" ht="12.75" customHeight="1" x14ac:dyDescent="0.2">
      <c r="A1597" s="397" t="str">
        <f t="shared" si="24"/>
        <v>Ofsted Webpage</v>
      </c>
      <c r="B1597" s="388">
        <v>1280334</v>
      </c>
      <c r="C1597" s="388">
        <v>125142</v>
      </c>
      <c r="D1597" s="388">
        <v>10036142</v>
      </c>
      <c r="E1597" s="388" t="s">
        <v>5890</v>
      </c>
      <c r="F1597" s="388" t="s">
        <v>90</v>
      </c>
      <c r="G1597" s="388" t="s">
        <v>13</v>
      </c>
      <c r="H1597" s="388" t="s">
        <v>736</v>
      </c>
      <c r="I1597" s="388" t="s">
        <v>115</v>
      </c>
      <c r="J1597" s="388" t="s">
        <v>115</v>
      </c>
      <c r="K1597" s="400" t="s">
        <v>195</v>
      </c>
      <c r="L1597" s="388" t="s">
        <v>195</v>
      </c>
      <c r="M1597" s="403" t="s">
        <v>195</v>
      </c>
      <c r="N1597" s="388" t="s">
        <v>195</v>
      </c>
      <c r="O1597" s="388" t="s">
        <v>195</v>
      </c>
      <c r="P1597" s="400" t="s">
        <v>195</v>
      </c>
      <c r="Q1597" s="400" t="s">
        <v>195</v>
      </c>
      <c r="R1597" s="400" t="s">
        <v>195</v>
      </c>
      <c r="S1597" s="388" t="s">
        <v>195</v>
      </c>
      <c r="T1597" s="388" t="s">
        <v>195</v>
      </c>
      <c r="U1597" s="388" t="s">
        <v>195</v>
      </c>
      <c r="V1597" s="388" t="s">
        <v>195</v>
      </c>
      <c r="W1597" s="388" t="s">
        <v>195</v>
      </c>
      <c r="X1597" s="388" t="s">
        <v>195</v>
      </c>
      <c r="Y1597" s="401" t="s">
        <v>195</v>
      </c>
      <c r="Z1597" s="388" t="s">
        <v>195</v>
      </c>
      <c r="AA1597" s="388" t="s">
        <v>195</v>
      </c>
      <c r="AB1597" s="388" t="s">
        <v>195</v>
      </c>
      <c r="AC1597" s="388" t="s">
        <v>195</v>
      </c>
      <c r="AD1597" s="388" t="s">
        <v>195</v>
      </c>
      <c r="AE1597" s="388" t="s">
        <v>195</v>
      </c>
      <c r="AF1597" s="388" t="s">
        <v>195</v>
      </c>
      <c r="AG1597" s="388" t="s">
        <v>195</v>
      </c>
      <c r="AH1597" s="388" t="s">
        <v>195</v>
      </c>
      <c r="AI1597" s="388" t="s">
        <v>195</v>
      </c>
    </row>
    <row r="1598" spans="1:35" ht="12.75" customHeight="1" x14ac:dyDescent="0.2">
      <c r="A1598" s="397" t="str">
        <f t="shared" si="24"/>
        <v>Ofsted Webpage</v>
      </c>
      <c r="B1598" s="388">
        <v>1280335</v>
      </c>
      <c r="C1598" s="388">
        <v>128858</v>
      </c>
      <c r="D1598" s="388">
        <v>10036558</v>
      </c>
      <c r="E1598" s="388" t="s">
        <v>5891</v>
      </c>
      <c r="F1598" s="388" t="s">
        <v>90</v>
      </c>
      <c r="G1598" s="388" t="s">
        <v>13</v>
      </c>
      <c r="H1598" s="388" t="s">
        <v>266</v>
      </c>
      <c r="I1598" s="388" t="s">
        <v>131</v>
      </c>
      <c r="J1598" s="388" t="s">
        <v>131</v>
      </c>
      <c r="K1598" s="400" t="s">
        <v>195</v>
      </c>
      <c r="L1598" s="388" t="s">
        <v>195</v>
      </c>
      <c r="M1598" s="403" t="s">
        <v>195</v>
      </c>
      <c r="N1598" s="388" t="s">
        <v>195</v>
      </c>
      <c r="O1598" s="388" t="s">
        <v>195</v>
      </c>
      <c r="P1598" s="400" t="s">
        <v>195</v>
      </c>
      <c r="Q1598" s="400" t="s">
        <v>195</v>
      </c>
      <c r="R1598" s="400" t="s">
        <v>195</v>
      </c>
      <c r="S1598" s="388" t="s">
        <v>195</v>
      </c>
      <c r="T1598" s="388" t="s">
        <v>195</v>
      </c>
      <c r="U1598" s="388" t="s">
        <v>195</v>
      </c>
      <c r="V1598" s="388" t="s">
        <v>195</v>
      </c>
      <c r="W1598" s="388" t="s">
        <v>195</v>
      </c>
      <c r="X1598" s="388" t="s">
        <v>195</v>
      </c>
      <c r="Y1598" s="401" t="s">
        <v>195</v>
      </c>
      <c r="Z1598" s="388" t="s">
        <v>195</v>
      </c>
      <c r="AA1598" s="388" t="s">
        <v>195</v>
      </c>
      <c r="AB1598" s="388" t="s">
        <v>195</v>
      </c>
      <c r="AC1598" s="388" t="s">
        <v>195</v>
      </c>
      <c r="AD1598" s="388" t="s">
        <v>195</v>
      </c>
      <c r="AE1598" s="388" t="s">
        <v>195</v>
      </c>
      <c r="AF1598" s="388" t="s">
        <v>195</v>
      </c>
      <c r="AG1598" s="388" t="s">
        <v>195</v>
      </c>
      <c r="AH1598" s="388" t="s">
        <v>195</v>
      </c>
      <c r="AI1598" s="388" t="s">
        <v>195</v>
      </c>
    </row>
    <row r="1599" spans="1:35" ht="12.75" customHeight="1" x14ac:dyDescent="0.2">
      <c r="A1599" s="397" t="str">
        <f t="shared" si="24"/>
        <v>Ofsted Webpage</v>
      </c>
      <c r="B1599" s="388">
        <v>1280336</v>
      </c>
      <c r="C1599" s="388">
        <v>129386</v>
      </c>
      <c r="D1599" s="388">
        <v>10036736</v>
      </c>
      <c r="E1599" s="388" t="s">
        <v>5892</v>
      </c>
      <c r="F1599" s="388" t="s">
        <v>90</v>
      </c>
      <c r="G1599" s="388" t="s">
        <v>13</v>
      </c>
      <c r="H1599" s="388" t="s">
        <v>173</v>
      </c>
      <c r="I1599" s="388" t="s">
        <v>161</v>
      </c>
      <c r="J1599" s="388" t="s">
        <v>161</v>
      </c>
      <c r="K1599" s="400" t="s">
        <v>195</v>
      </c>
      <c r="L1599" s="388" t="s">
        <v>195</v>
      </c>
      <c r="M1599" s="403" t="s">
        <v>195</v>
      </c>
      <c r="N1599" s="388" t="s">
        <v>195</v>
      </c>
      <c r="O1599" s="388" t="s">
        <v>195</v>
      </c>
      <c r="P1599" s="400" t="s">
        <v>195</v>
      </c>
      <c r="Q1599" s="400" t="s">
        <v>195</v>
      </c>
      <c r="R1599" s="400" t="s">
        <v>195</v>
      </c>
      <c r="S1599" s="388" t="s">
        <v>195</v>
      </c>
      <c r="T1599" s="388" t="s">
        <v>195</v>
      </c>
      <c r="U1599" s="388" t="s">
        <v>195</v>
      </c>
      <c r="V1599" s="388" t="s">
        <v>195</v>
      </c>
      <c r="W1599" s="388" t="s">
        <v>195</v>
      </c>
      <c r="X1599" s="388" t="s">
        <v>195</v>
      </c>
      <c r="Y1599" s="401" t="s">
        <v>195</v>
      </c>
      <c r="Z1599" s="388" t="s">
        <v>195</v>
      </c>
      <c r="AA1599" s="388" t="s">
        <v>195</v>
      </c>
      <c r="AB1599" s="388" t="s">
        <v>195</v>
      </c>
      <c r="AC1599" s="388" t="s">
        <v>195</v>
      </c>
      <c r="AD1599" s="388" t="s">
        <v>195</v>
      </c>
      <c r="AE1599" s="388" t="s">
        <v>195</v>
      </c>
      <c r="AF1599" s="388" t="s">
        <v>195</v>
      </c>
      <c r="AG1599" s="388" t="s">
        <v>195</v>
      </c>
      <c r="AH1599" s="388" t="s">
        <v>195</v>
      </c>
      <c r="AI1599" s="388" t="s">
        <v>195</v>
      </c>
    </row>
    <row r="1600" spans="1:35" ht="12.75" customHeight="1" x14ac:dyDescent="0.2">
      <c r="A1600" s="397" t="str">
        <f t="shared" si="24"/>
        <v>Ofsted Webpage</v>
      </c>
      <c r="B1600" s="388">
        <v>1280337</v>
      </c>
      <c r="C1600" s="388">
        <v>122928</v>
      </c>
      <c r="D1600" s="388">
        <v>10037682</v>
      </c>
      <c r="E1600" s="388" t="s">
        <v>5893</v>
      </c>
      <c r="F1600" s="388" t="s">
        <v>90</v>
      </c>
      <c r="G1600" s="388" t="s">
        <v>13</v>
      </c>
      <c r="H1600" s="388" t="s">
        <v>185</v>
      </c>
      <c r="I1600" s="388" t="s">
        <v>186</v>
      </c>
      <c r="J1600" s="388" t="s">
        <v>93</v>
      </c>
      <c r="K1600" s="400" t="s">
        <v>195</v>
      </c>
      <c r="L1600" s="388" t="s">
        <v>195</v>
      </c>
      <c r="M1600" s="403" t="s">
        <v>195</v>
      </c>
      <c r="N1600" s="388" t="s">
        <v>195</v>
      </c>
      <c r="O1600" s="388" t="s">
        <v>195</v>
      </c>
      <c r="P1600" s="400" t="s">
        <v>195</v>
      </c>
      <c r="Q1600" s="400" t="s">
        <v>195</v>
      </c>
      <c r="R1600" s="400" t="s">
        <v>195</v>
      </c>
      <c r="S1600" s="388" t="s">
        <v>195</v>
      </c>
      <c r="T1600" s="388" t="s">
        <v>195</v>
      </c>
      <c r="U1600" s="388" t="s">
        <v>195</v>
      </c>
      <c r="V1600" s="388" t="s">
        <v>195</v>
      </c>
      <c r="W1600" s="388" t="s">
        <v>195</v>
      </c>
      <c r="X1600" s="388" t="s">
        <v>195</v>
      </c>
      <c r="Y1600" s="401" t="s">
        <v>195</v>
      </c>
      <c r="Z1600" s="388" t="s">
        <v>195</v>
      </c>
      <c r="AA1600" s="388" t="s">
        <v>195</v>
      </c>
      <c r="AB1600" s="388" t="s">
        <v>195</v>
      </c>
      <c r="AC1600" s="388" t="s">
        <v>195</v>
      </c>
      <c r="AD1600" s="388" t="s">
        <v>195</v>
      </c>
      <c r="AE1600" s="388" t="s">
        <v>195</v>
      </c>
      <c r="AF1600" s="388" t="s">
        <v>195</v>
      </c>
      <c r="AG1600" s="388" t="s">
        <v>195</v>
      </c>
      <c r="AH1600" s="388" t="s">
        <v>195</v>
      </c>
      <c r="AI1600" s="388" t="s">
        <v>195</v>
      </c>
    </row>
    <row r="1601" spans="1:35" ht="12.75" customHeight="1" x14ac:dyDescent="0.2">
      <c r="A1601" s="397" t="str">
        <f t="shared" si="24"/>
        <v>Ofsted Webpage</v>
      </c>
      <c r="B1601" s="388">
        <v>1280339</v>
      </c>
      <c r="C1601" s="388">
        <v>138682</v>
      </c>
      <c r="D1601" s="388">
        <v>10038872</v>
      </c>
      <c r="E1601" s="388" t="s">
        <v>5894</v>
      </c>
      <c r="F1601" s="388" t="s">
        <v>90</v>
      </c>
      <c r="G1601" s="388" t="s">
        <v>13</v>
      </c>
      <c r="H1601" s="388" t="s">
        <v>5501</v>
      </c>
      <c r="I1601" s="388" t="s">
        <v>1101</v>
      </c>
      <c r="J1601" s="400" t="s">
        <v>195</v>
      </c>
      <c r="K1601" s="400" t="s">
        <v>195</v>
      </c>
      <c r="L1601" s="388" t="s">
        <v>195</v>
      </c>
      <c r="M1601" s="403" t="s">
        <v>195</v>
      </c>
      <c r="N1601" s="388" t="s">
        <v>195</v>
      </c>
      <c r="O1601" s="388" t="s">
        <v>195</v>
      </c>
      <c r="P1601" s="400" t="s">
        <v>195</v>
      </c>
      <c r="Q1601" s="400" t="s">
        <v>195</v>
      </c>
      <c r="R1601" s="400" t="s">
        <v>195</v>
      </c>
      <c r="S1601" s="388" t="s">
        <v>195</v>
      </c>
      <c r="T1601" s="388" t="s">
        <v>195</v>
      </c>
      <c r="U1601" s="388" t="s">
        <v>195</v>
      </c>
      <c r="V1601" s="388" t="s">
        <v>195</v>
      </c>
      <c r="W1601" s="388" t="s">
        <v>195</v>
      </c>
      <c r="X1601" s="388" t="s">
        <v>195</v>
      </c>
      <c r="Y1601" s="401" t="s">
        <v>195</v>
      </c>
      <c r="Z1601" s="388" t="s">
        <v>195</v>
      </c>
      <c r="AA1601" s="388" t="s">
        <v>195</v>
      </c>
      <c r="AB1601" s="388" t="s">
        <v>195</v>
      </c>
      <c r="AC1601" s="388" t="s">
        <v>195</v>
      </c>
      <c r="AD1601" s="388" t="s">
        <v>195</v>
      </c>
      <c r="AE1601" s="388" t="s">
        <v>195</v>
      </c>
      <c r="AF1601" s="388" t="s">
        <v>195</v>
      </c>
      <c r="AG1601" s="388" t="s">
        <v>195</v>
      </c>
      <c r="AH1601" s="388" t="s">
        <v>195</v>
      </c>
      <c r="AI1601" s="388" t="s">
        <v>195</v>
      </c>
    </row>
    <row r="1602" spans="1:35" ht="12.75" customHeight="1" x14ac:dyDescent="0.2">
      <c r="A1602" s="397" t="str">
        <f t="shared" si="24"/>
        <v>Ofsted Webpage</v>
      </c>
      <c r="B1602" s="388">
        <v>1280340</v>
      </c>
      <c r="C1602" s="388">
        <v>132582</v>
      </c>
      <c r="D1602" s="388">
        <v>10040038</v>
      </c>
      <c r="E1602" s="388" t="s">
        <v>5895</v>
      </c>
      <c r="F1602" s="388" t="s">
        <v>90</v>
      </c>
      <c r="G1602" s="388" t="s">
        <v>13</v>
      </c>
      <c r="H1602" s="388" t="s">
        <v>1316</v>
      </c>
      <c r="I1602" s="388" t="s">
        <v>131</v>
      </c>
      <c r="J1602" s="388" t="s">
        <v>131</v>
      </c>
      <c r="K1602" s="400" t="s">
        <v>195</v>
      </c>
      <c r="L1602" s="388" t="s">
        <v>195</v>
      </c>
      <c r="M1602" s="403" t="s">
        <v>195</v>
      </c>
      <c r="N1602" s="388" t="s">
        <v>195</v>
      </c>
      <c r="O1602" s="388" t="s">
        <v>195</v>
      </c>
      <c r="P1602" s="400" t="s">
        <v>195</v>
      </c>
      <c r="Q1602" s="400" t="s">
        <v>195</v>
      </c>
      <c r="R1602" s="400" t="s">
        <v>195</v>
      </c>
      <c r="S1602" s="388" t="s">
        <v>195</v>
      </c>
      <c r="T1602" s="388" t="s">
        <v>195</v>
      </c>
      <c r="U1602" s="388" t="s">
        <v>195</v>
      </c>
      <c r="V1602" s="388" t="s">
        <v>195</v>
      </c>
      <c r="W1602" s="388" t="s">
        <v>195</v>
      </c>
      <c r="X1602" s="388" t="s">
        <v>195</v>
      </c>
      <c r="Y1602" s="401" t="s">
        <v>195</v>
      </c>
      <c r="Z1602" s="388" t="s">
        <v>195</v>
      </c>
      <c r="AA1602" s="388" t="s">
        <v>195</v>
      </c>
      <c r="AB1602" s="388" t="s">
        <v>195</v>
      </c>
      <c r="AC1602" s="388" t="s">
        <v>195</v>
      </c>
      <c r="AD1602" s="388" t="s">
        <v>195</v>
      </c>
      <c r="AE1602" s="388" t="s">
        <v>195</v>
      </c>
      <c r="AF1602" s="388" t="s">
        <v>195</v>
      </c>
      <c r="AG1602" s="388" t="s">
        <v>195</v>
      </c>
      <c r="AH1602" s="388" t="s">
        <v>195</v>
      </c>
      <c r="AI1602" s="388" t="s">
        <v>195</v>
      </c>
    </row>
    <row r="1603" spans="1:35" ht="12.75" customHeight="1" x14ac:dyDescent="0.2">
      <c r="A1603" s="397" t="str">
        <f t="shared" si="24"/>
        <v>Ofsted Webpage</v>
      </c>
      <c r="B1603" s="388">
        <v>1280341</v>
      </c>
      <c r="C1603" s="388">
        <v>138204</v>
      </c>
      <c r="D1603" s="388">
        <v>10040240</v>
      </c>
      <c r="E1603" s="388" t="s">
        <v>5896</v>
      </c>
      <c r="F1603" s="388" t="s">
        <v>90</v>
      </c>
      <c r="G1603" s="388" t="s">
        <v>13</v>
      </c>
      <c r="H1603" s="388" t="s">
        <v>173</v>
      </c>
      <c r="I1603" s="388" t="s">
        <v>161</v>
      </c>
      <c r="J1603" s="388" t="s">
        <v>161</v>
      </c>
      <c r="K1603" s="400" t="s">
        <v>195</v>
      </c>
      <c r="L1603" s="388" t="s">
        <v>195</v>
      </c>
      <c r="M1603" s="403" t="s">
        <v>195</v>
      </c>
      <c r="N1603" s="388" t="s">
        <v>195</v>
      </c>
      <c r="O1603" s="388" t="s">
        <v>195</v>
      </c>
      <c r="P1603" s="400" t="s">
        <v>195</v>
      </c>
      <c r="Q1603" s="400" t="s">
        <v>195</v>
      </c>
      <c r="R1603" s="400" t="s">
        <v>195</v>
      </c>
      <c r="S1603" s="388" t="s">
        <v>195</v>
      </c>
      <c r="T1603" s="388" t="s">
        <v>195</v>
      </c>
      <c r="U1603" s="388" t="s">
        <v>195</v>
      </c>
      <c r="V1603" s="388" t="s">
        <v>195</v>
      </c>
      <c r="W1603" s="388" t="s">
        <v>195</v>
      </c>
      <c r="X1603" s="388" t="s">
        <v>195</v>
      </c>
      <c r="Y1603" s="401" t="s">
        <v>195</v>
      </c>
      <c r="Z1603" s="388" t="s">
        <v>195</v>
      </c>
      <c r="AA1603" s="388" t="s">
        <v>195</v>
      </c>
      <c r="AB1603" s="388" t="s">
        <v>195</v>
      </c>
      <c r="AC1603" s="388" t="s">
        <v>195</v>
      </c>
      <c r="AD1603" s="388" t="s">
        <v>195</v>
      </c>
      <c r="AE1603" s="388" t="s">
        <v>195</v>
      </c>
      <c r="AF1603" s="388" t="s">
        <v>195</v>
      </c>
      <c r="AG1603" s="388" t="s">
        <v>195</v>
      </c>
      <c r="AH1603" s="388" t="s">
        <v>195</v>
      </c>
      <c r="AI1603" s="388" t="s">
        <v>195</v>
      </c>
    </row>
    <row r="1604" spans="1:35" ht="12.75" customHeight="1" x14ac:dyDescent="0.2">
      <c r="A1604" s="397" t="str">
        <f t="shared" si="24"/>
        <v>Ofsted Webpage</v>
      </c>
      <c r="B1604" s="388">
        <v>1280342</v>
      </c>
      <c r="C1604" s="388">
        <v>124340</v>
      </c>
      <c r="D1604" s="388">
        <v>10040775</v>
      </c>
      <c r="E1604" s="388" t="s">
        <v>5897</v>
      </c>
      <c r="F1604" s="388" t="s">
        <v>90</v>
      </c>
      <c r="G1604" s="388" t="s">
        <v>13</v>
      </c>
      <c r="H1604" s="388" t="s">
        <v>149</v>
      </c>
      <c r="I1604" s="388" t="s">
        <v>131</v>
      </c>
      <c r="J1604" s="388" t="s">
        <v>131</v>
      </c>
      <c r="K1604" s="400" t="s">
        <v>195</v>
      </c>
      <c r="L1604" s="388" t="s">
        <v>195</v>
      </c>
      <c r="M1604" s="403" t="s">
        <v>195</v>
      </c>
      <c r="N1604" s="388" t="s">
        <v>195</v>
      </c>
      <c r="O1604" s="388" t="s">
        <v>195</v>
      </c>
      <c r="P1604" s="400" t="s">
        <v>195</v>
      </c>
      <c r="Q1604" s="400" t="s">
        <v>195</v>
      </c>
      <c r="R1604" s="400" t="s">
        <v>195</v>
      </c>
      <c r="S1604" s="388" t="s">
        <v>195</v>
      </c>
      <c r="T1604" s="388" t="s">
        <v>195</v>
      </c>
      <c r="U1604" s="388" t="s">
        <v>195</v>
      </c>
      <c r="V1604" s="388" t="s">
        <v>195</v>
      </c>
      <c r="W1604" s="388" t="s">
        <v>195</v>
      </c>
      <c r="X1604" s="388" t="s">
        <v>195</v>
      </c>
      <c r="Y1604" s="401" t="s">
        <v>195</v>
      </c>
      <c r="Z1604" s="388" t="s">
        <v>195</v>
      </c>
      <c r="AA1604" s="388" t="s">
        <v>195</v>
      </c>
      <c r="AB1604" s="388" t="s">
        <v>195</v>
      </c>
      <c r="AC1604" s="388" t="s">
        <v>195</v>
      </c>
      <c r="AD1604" s="388" t="s">
        <v>195</v>
      </c>
      <c r="AE1604" s="388" t="s">
        <v>195</v>
      </c>
      <c r="AF1604" s="388" t="s">
        <v>195</v>
      </c>
      <c r="AG1604" s="388" t="s">
        <v>195</v>
      </c>
      <c r="AH1604" s="388" t="s">
        <v>195</v>
      </c>
      <c r="AI1604" s="388" t="s">
        <v>195</v>
      </c>
    </row>
    <row r="1605" spans="1:35" ht="12.75" customHeight="1" x14ac:dyDescent="0.2">
      <c r="A1605" s="397" t="str">
        <f t="shared" ref="A1605:A1668" si="25">IF(B1605&lt;&gt;"",HYPERLINK(CONCATENATE("http://reports.ofsted.gov.uk/inspection-reports/find-inspection-report/provider/ELS/",B1605),"Ofsted Webpage"),"")</f>
        <v>Ofsted Webpage</v>
      </c>
      <c r="B1605" s="388">
        <v>1280343</v>
      </c>
      <c r="C1605" s="388">
        <v>132552</v>
      </c>
      <c r="D1605" s="388">
        <v>10040909</v>
      </c>
      <c r="E1605" s="388" t="s">
        <v>5898</v>
      </c>
      <c r="F1605" s="388" t="s">
        <v>90</v>
      </c>
      <c r="G1605" s="388" t="s">
        <v>13</v>
      </c>
      <c r="H1605" s="388" t="s">
        <v>173</v>
      </c>
      <c r="I1605" s="388" t="s">
        <v>161</v>
      </c>
      <c r="J1605" s="388" t="s">
        <v>161</v>
      </c>
      <c r="K1605" s="400" t="s">
        <v>195</v>
      </c>
      <c r="L1605" s="388" t="s">
        <v>195</v>
      </c>
      <c r="M1605" s="403" t="s">
        <v>195</v>
      </c>
      <c r="N1605" s="388" t="s">
        <v>195</v>
      </c>
      <c r="O1605" s="388" t="s">
        <v>195</v>
      </c>
      <c r="P1605" s="400" t="s">
        <v>195</v>
      </c>
      <c r="Q1605" s="400" t="s">
        <v>195</v>
      </c>
      <c r="R1605" s="400" t="s">
        <v>195</v>
      </c>
      <c r="S1605" s="388" t="s">
        <v>195</v>
      </c>
      <c r="T1605" s="388" t="s">
        <v>195</v>
      </c>
      <c r="U1605" s="388" t="s">
        <v>195</v>
      </c>
      <c r="V1605" s="388" t="s">
        <v>195</v>
      </c>
      <c r="W1605" s="388" t="s">
        <v>195</v>
      </c>
      <c r="X1605" s="388" t="s">
        <v>195</v>
      </c>
      <c r="Y1605" s="401" t="s">
        <v>195</v>
      </c>
      <c r="Z1605" s="388" t="s">
        <v>195</v>
      </c>
      <c r="AA1605" s="388" t="s">
        <v>195</v>
      </c>
      <c r="AB1605" s="388" t="s">
        <v>195</v>
      </c>
      <c r="AC1605" s="388" t="s">
        <v>195</v>
      </c>
      <c r="AD1605" s="388" t="s">
        <v>195</v>
      </c>
      <c r="AE1605" s="388" t="s">
        <v>195</v>
      </c>
      <c r="AF1605" s="388" t="s">
        <v>195</v>
      </c>
      <c r="AG1605" s="388" t="s">
        <v>195</v>
      </c>
      <c r="AH1605" s="388" t="s">
        <v>195</v>
      </c>
      <c r="AI1605" s="388" t="s">
        <v>195</v>
      </c>
    </row>
    <row r="1606" spans="1:35" ht="12.75" customHeight="1" x14ac:dyDescent="0.2">
      <c r="A1606" s="397" t="str">
        <f t="shared" si="25"/>
        <v>Ofsted Webpage</v>
      </c>
      <c r="B1606" s="388">
        <v>1280344</v>
      </c>
      <c r="C1606" s="388">
        <v>129677</v>
      </c>
      <c r="D1606" s="388">
        <v>10041127</v>
      </c>
      <c r="E1606" s="388" t="s">
        <v>5899</v>
      </c>
      <c r="F1606" s="388" t="s">
        <v>90</v>
      </c>
      <c r="G1606" s="388" t="s">
        <v>13</v>
      </c>
      <c r="H1606" s="388" t="s">
        <v>225</v>
      </c>
      <c r="I1606" s="388" t="s">
        <v>92</v>
      </c>
      <c r="J1606" s="388" t="s">
        <v>93</v>
      </c>
      <c r="K1606" s="400" t="s">
        <v>195</v>
      </c>
      <c r="L1606" s="388" t="s">
        <v>195</v>
      </c>
      <c r="M1606" s="403" t="s">
        <v>195</v>
      </c>
      <c r="N1606" s="388" t="s">
        <v>195</v>
      </c>
      <c r="O1606" s="388" t="s">
        <v>195</v>
      </c>
      <c r="P1606" s="400" t="s">
        <v>195</v>
      </c>
      <c r="Q1606" s="400" t="s">
        <v>195</v>
      </c>
      <c r="R1606" s="400" t="s">
        <v>195</v>
      </c>
      <c r="S1606" s="388" t="s">
        <v>195</v>
      </c>
      <c r="T1606" s="388" t="s">
        <v>195</v>
      </c>
      <c r="U1606" s="388" t="s">
        <v>195</v>
      </c>
      <c r="V1606" s="388" t="s">
        <v>195</v>
      </c>
      <c r="W1606" s="388" t="s">
        <v>195</v>
      </c>
      <c r="X1606" s="388" t="s">
        <v>195</v>
      </c>
      <c r="Y1606" s="401" t="s">
        <v>195</v>
      </c>
      <c r="Z1606" s="388" t="s">
        <v>195</v>
      </c>
      <c r="AA1606" s="388" t="s">
        <v>195</v>
      </c>
      <c r="AB1606" s="388" t="s">
        <v>195</v>
      </c>
      <c r="AC1606" s="388" t="s">
        <v>195</v>
      </c>
      <c r="AD1606" s="388" t="s">
        <v>195</v>
      </c>
      <c r="AE1606" s="388" t="s">
        <v>195</v>
      </c>
      <c r="AF1606" s="388" t="s">
        <v>195</v>
      </c>
      <c r="AG1606" s="388" t="s">
        <v>195</v>
      </c>
      <c r="AH1606" s="388" t="s">
        <v>195</v>
      </c>
      <c r="AI1606" s="388" t="s">
        <v>195</v>
      </c>
    </row>
    <row r="1607" spans="1:35" ht="12.75" customHeight="1" x14ac:dyDescent="0.2">
      <c r="A1607" s="397" t="str">
        <f t="shared" si="25"/>
        <v>Ofsted Webpage</v>
      </c>
      <c r="B1607" s="388">
        <v>1280345</v>
      </c>
      <c r="C1607" s="388">
        <v>139021</v>
      </c>
      <c r="D1607" s="388">
        <v>10043841</v>
      </c>
      <c r="E1607" s="388" t="s">
        <v>5900</v>
      </c>
      <c r="F1607" s="388" t="s">
        <v>90</v>
      </c>
      <c r="G1607" s="388" t="s">
        <v>13</v>
      </c>
      <c r="H1607" s="388" t="s">
        <v>315</v>
      </c>
      <c r="I1607" s="388" t="s">
        <v>161</v>
      </c>
      <c r="J1607" s="388" t="s">
        <v>161</v>
      </c>
      <c r="K1607" s="400" t="s">
        <v>195</v>
      </c>
      <c r="L1607" s="388" t="s">
        <v>195</v>
      </c>
      <c r="M1607" s="403" t="s">
        <v>195</v>
      </c>
      <c r="N1607" s="388" t="s">
        <v>195</v>
      </c>
      <c r="O1607" s="388" t="s">
        <v>195</v>
      </c>
      <c r="P1607" s="400" t="s">
        <v>195</v>
      </c>
      <c r="Q1607" s="400" t="s">
        <v>195</v>
      </c>
      <c r="R1607" s="400" t="s">
        <v>195</v>
      </c>
      <c r="S1607" s="388" t="s">
        <v>195</v>
      </c>
      <c r="T1607" s="388" t="s">
        <v>195</v>
      </c>
      <c r="U1607" s="388" t="s">
        <v>195</v>
      </c>
      <c r="V1607" s="388" t="s">
        <v>195</v>
      </c>
      <c r="W1607" s="388" t="s">
        <v>195</v>
      </c>
      <c r="X1607" s="388" t="s">
        <v>195</v>
      </c>
      <c r="Y1607" s="401" t="s">
        <v>195</v>
      </c>
      <c r="Z1607" s="388" t="s">
        <v>195</v>
      </c>
      <c r="AA1607" s="388" t="s">
        <v>195</v>
      </c>
      <c r="AB1607" s="388" t="s">
        <v>195</v>
      </c>
      <c r="AC1607" s="388" t="s">
        <v>195</v>
      </c>
      <c r="AD1607" s="388" t="s">
        <v>195</v>
      </c>
      <c r="AE1607" s="388" t="s">
        <v>195</v>
      </c>
      <c r="AF1607" s="388" t="s">
        <v>195</v>
      </c>
      <c r="AG1607" s="388" t="s">
        <v>195</v>
      </c>
      <c r="AH1607" s="388" t="s">
        <v>195</v>
      </c>
      <c r="AI1607" s="388" t="s">
        <v>195</v>
      </c>
    </row>
    <row r="1608" spans="1:35" ht="12.75" customHeight="1" x14ac:dyDescent="0.2">
      <c r="A1608" s="397" t="str">
        <f t="shared" si="25"/>
        <v>Ofsted Webpage</v>
      </c>
      <c r="B1608" s="388">
        <v>1280346</v>
      </c>
      <c r="C1608" s="388">
        <v>138650</v>
      </c>
      <c r="D1608" s="388">
        <v>10044321</v>
      </c>
      <c r="E1608" s="388" t="s">
        <v>5901</v>
      </c>
      <c r="F1608" s="388" t="s">
        <v>90</v>
      </c>
      <c r="G1608" s="388" t="s">
        <v>13</v>
      </c>
      <c r="H1608" s="388" t="s">
        <v>173</v>
      </c>
      <c r="I1608" s="388" t="s">
        <v>161</v>
      </c>
      <c r="J1608" s="388" t="s">
        <v>161</v>
      </c>
      <c r="K1608" s="400" t="s">
        <v>195</v>
      </c>
      <c r="L1608" s="388" t="s">
        <v>195</v>
      </c>
      <c r="M1608" s="403" t="s">
        <v>195</v>
      </c>
      <c r="N1608" s="388" t="s">
        <v>195</v>
      </c>
      <c r="O1608" s="388" t="s">
        <v>195</v>
      </c>
      <c r="P1608" s="400" t="s">
        <v>195</v>
      </c>
      <c r="Q1608" s="400" t="s">
        <v>195</v>
      </c>
      <c r="R1608" s="400" t="s">
        <v>195</v>
      </c>
      <c r="S1608" s="388" t="s">
        <v>195</v>
      </c>
      <c r="T1608" s="388" t="s">
        <v>195</v>
      </c>
      <c r="U1608" s="388" t="s">
        <v>195</v>
      </c>
      <c r="V1608" s="388" t="s">
        <v>195</v>
      </c>
      <c r="W1608" s="388" t="s">
        <v>195</v>
      </c>
      <c r="X1608" s="388" t="s">
        <v>195</v>
      </c>
      <c r="Y1608" s="401" t="s">
        <v>195</v>
      </c>
      <c r="Z1608" s="388" t="s">
        <v>195</v>
      </c>
      <c r="AA1608" s="388" t="s">
        <v>195</v>
      </c>
      <c r="AB1608" s="388" t="s">
        <v>195</v>
      </c>
      <c r="AC1608" s="388" t="s">
        <v>195</v>
      </c>
      <c r="AD1608" s="388" t="s">
        <v>195</v>
      </c>
      <c r="AE1608" s="388" t="s">
        <v>195</v>
      </c>
      <c r="AF1608" s="388" t="s">
        <v>195</v>
      </c>
      <c r="AG1608" s="388" t="s">
        <v>195</v>
      </c>
      <c r="AH1608" s="388" t="s">
        <v>195</v>
      </c>
      <c r="AI1608" s="388" t="s">
        <v>195</v>
      </c>
    </row>
    <row r="1609" spans="1:35" ht="12.75" customHeight="1" x14ac:dyDescent="0.2">
      <c r="A1609" s="397" t="str">
        <f t="shared" si="25"/>
        <v>Ofsted Webpage</v>
      </c>
      <c r="B1609" s="388">
        <v>1280347</v>
      </c>
      <c r="C1609" s="388">
        <v>130784</v>
      </c>
      <c r="D1609" s="388">
        <v>10044985</v>
      </c>
      <c r="E1609" s="388" t="s">
        <v>5902</v>
      </c>
      <c r="F1609" s="388" t="s">
        <v>90</v>
      </c>
      <c r="G1609" s="388" t="s">
        <v>13</v>
      </c>
      <c r="H1609" s="388" t="s">
        <v>447</v>
      </c>
      <c r="I1609" s="388" t="s">
        <v>115</v>
      </c>
      <c r="J1609" s="388" t="s">
        <v>115</v>
      </c>
      <c r="K1609" s="400" t="s">
        <v>195</v>
      </c>
      <c r="L1609" s="388" t="s">
        <v>195</v>
      </c>
      <c r="M1609" s="403" t="s">
        <v>195</v>
      </c>
      <c r="N1609" s="388" t="s">
        <v>195</v>
      </c>
      <c r="O1609" s="388" t="s">
        <v>195</v>
      </c>
      <c r="P1609" s="400" t="s">
        <v>195</v>
      </c>
      <c r="Q1609" s="400" t="s">
        <v>195</v>
      </c>
      <c r="R1609" s="400" t="s">
        <v>195</v>
      </c>
      <c r="S1609" s="388" t="s">
        <v>195</v>
      </c>
      <c r="T1609" s="388" t="s">
        <v>195</v>
      </c>
      <c r="U1609" s="388" t="s">
        <v>195</v>
      </c>
      <c r="V1609" s="388" t="s">
        <v>195</v>
      </c>
      <c r="W1609" s="388" t="s">
        <v>195</v>
      </c>
      <c r="X1609" s="388" t="s">
        <v>195</v>
      </c>
      <c r="Y1609" s="401" t="s">
        <v>195</v>
      </c>
      <c r="Z1609" s="388" t="s">
        <v>195</v>
      </c>
      <c r="AA1609" s="388" t="s">
        <v>195</v>
      </c>
      <c r="AB1609" s="388" t="s">
        <v>195</v>
      </c>
      <c r="AC1609" s="388" t="s">
        <v>195</v>
      </c>
      <c r="AD1609" s="388" t="s">
        <v>195</v>
      </c>
      <c r="AE1609" s="388" t="s">
        <v>195</v>
      </c>
      <c r="AF1609" s="388" t="s">
        <v>195</v>
      </c>
      <c r="AG1609" s="388" t="s">
        <v>195</v>
      </c>
      <c r="AH1609" s="388" t="s">
        <v>195</v>
      </c>
      <c r="AI1609" s="388" t="s">
        <v>195</v>
      </c>
    </row>
    <row r="1610" spans="1:35" ht="12.75" customHeight="1" x14ac:dyDescent="0.2">
      <c r="A1610" s="397" t="str">
        <f t="shared" si="25"/>
        <v>Ofsted Webpage</v>
      </c>
      <c r="B1610" s="388">
        <v>1280348</v>
      </c>
      <c r="C1610" s="388">
        <v>139143</v>
      </c>
      <c r="D1610" s="388">
        <v>10045070</v>
      </c>
      <c r="E1610" s="388" t="s">
        <v>5903</v>
      </c>
      <c r="F1610" s="388" t="s">
        <v>90</v>
      </c>
      <c r="G1610" s="388" t="s">
        <v>13</v>
      </c>
      <c r="H1610" s="388" t="s">
        <v>374</v>
      </c>
      <c r="I1610" s="388" t="s">
        <v>177</v>
      </c>
      <c r="J1610" s="388" t="s">
        <v>177</v>
      </c>
      <c r="K1610" s="400" t="s">
        <v>195</v>
      </c>
      <c r="L1610" s="388" t="s">
        <v>195</v>
      </c>
      <c r="M1610" s="403" t="s">
        <v>195</v>
      </c>
      <c r="N1610" s="388" t="s">
        <v>195</v>
      </c>
      <c r="O1610" s="388" t="s">
        <v>195</v>
      </c>
      <c r="P1610" s="400" t="s">
        <v>195</v>
      </c>
      <c r="Q1610" s="400" t="s">
        <v>195</v>
      </c>
      <c r="R1610" s="400" t="s">
        <v>195</v>
      </c>
      <c r="S1610" s="388" t="s">
        <v>195</v>
      </c>
      <c r="T1610" s="388" t="s">
        <v>195</v>
      </c>
      <c r="U1610" s="388" t="s">
        <v>195</v>
      </c>
      <c r="V1610" s="388" t="s">
        <v>195</v>
      </c>
      <c r="W1610" s="388" t="s">
        <v>195</v>
      </c>
      <c r="X1610" s="388" t="s">
        <v>195</v>
      </c>
      <c r="Y1610" s="401" t="s">
        <v>195</v>
      </c>
      <c r="Z1610" s="388" t="s">
        <v>195</v>
      </c>
      <c r="AA1610" s="388" t="s">
        <v>195</v>
      </c>
      <c r="AB1610" s="388" t="s">
        <v>195</v>
      </c>
      <c r="AC1610" s="388" t="s">
        <v>195</v>
      </c>
      <c r="AD1610" s="388" t="s">
        <v>195</v>
      </c>
      <c r="AE1610" s="388" t="s">
        <v>195</v>
      </c>
      <c r="AF1610" s="388" t="s">
        <v>195</v>
      </c>
      <c r="AG1610" s="388" t="s">
        <v>195</v>
      </c>
      <c r="AH1610" s="388" t="s">
        <v>195</v>
      </c>
      <c r="AI1610" s="388" t="s">
        <v>195</v>
      </c>
    </row>
    <row r="1611" spans="1:35" ht="12.75" customHeight="1" x14ac:dyDescent="0.2">
      <c r="A1611" s="397" t="str">
        <f t="shared" si="25"/>
        <v>Ofsted Webpage</v>
      </c>
      <c r="B1611" s="388">
        <v>1280349</v>
      </c>
      <c r="C1611" s="388">
        <v>131573</v>
      </c>
      <c r="D1611" s="388">
        <v>10045085</v>
      </c>
      <c r="E1611" s="388" t="s">
        <v>5904</v>
      </c>
      <c r="F1611" s="388" t="s">
        <v>90</v>
      </c>
      <c r="G1611" s="388" t="s">
        <v>13</v>
      </c>
      <c r="H1611" s="388" t="s">
        <v>219</v>
      </c>
      <c r="I1611" s="388" t="s">
        <v>177</v>
      </c>
      <c r="J1611" s="388" t="s">
        <v>177</v>
      </c>
      <c r="K1611" s="400" t="s">
        <v>195</v>
      </c>
      <c r="L1611" s="388" t="s">
        <v>195</v>
      </c>
      <c r="M1611" s="403" t="s">
        <v>195</v>
      </c>
      <c r="N1611" s="388" t="s">
        <v>195</v>
      </c>
      <c r="O1611" s="388" t="s">
        <v>195</v>
      </c>
      <c r="P1611" s="400" t="s">
        <v>195</v>
      </c>
      <c r="Q1611" s="400" t="s">
        <v>195</v>
      </c>
      <c r="R1611" s="400" t="s">
        <v>195</v>
      </c>
      <c r="S1611" s="388" t="s">
        <v>195</v>
      </c>
      <c r="T1611" s="388" t="s">
        <v>195</v>
      </c>
      <c r="U1611" s="388" t="s">
        <v>195</v>
      </c>
      <c r="V1611" s="388" t="s">
        <v>195</v>
      </c>
      <c r="W1611" s="388" t="s">
        <v>195</v>
      </c>
      <c r="X1611" s="388" t="s">
        <v>195</v>
      </c>
      <c r="Y1611" s="401" t="s">
        <v>195</v>
      </c>
      <c r="Z1611" s="388" t="s">
        <v>195</v>
      </c>
      <c r="AA1611" s="388" t="s">
        <v>195</v>
      </c>
      <c r="AB1611" s="388" t="s">
        <v>195</v>
      </c>
      <c r="AC1611" s="388" t="s">
        <v>195</v>
      </c>
      <c r="AD1611" s="388" t="s">
        <v>195</v>
      </c>
      <c r="AE1611" s="388" t="s">
        <v>195</v>
      </c>
      <c r="AF1611" s="388" t="s">
        <v>195</v>
      </c>
      <c r="AG1611" s="388" t="s">
        <v>195</v>
      </c>
      <c r="AH1611" s="388" t="s">
        <v>195</v>
      </c>
      <c r="AI1611" s="388" t="s">
        <v>195</v>
      </c>
    </row>
    <row r="1612" spans="1:35" ht="12.75" customHeight="1" x14ac:dyDescent="0.2">
      <c r="A1612" s="397" t="str">
        <f t="shared" si="25"/>
        <v>Ofsted Webpage</v>
      </c>
      <c r="B1612" s="388">
        <v>1280350</v>
      </c>
      <c r="C1612" s="388">
        <v>138857</v>
      </c>
      <c r="D1612" s="388">
        <v>10045389</v>
      </c>
      <c r="E1612" s="388" t="s">
        <v>5905</v>
      </c>
      <c r="F1612" s="388" t="s">
        <v>90</v>
      </c>
      <c r="G1612" s="388" t="s">
        <v>13</v>
      </c>
      <c r="H1612" s="388" t="s">
        <v>724</v>
      </c>
      <c r="I1612" s="388" t="s">
        <v>102</v>
      </c>
      <c r="J1612" s="388" t="s">
        <v>102</v>
      </c>
      <c r="K1612" s="400" t="s">
        <v>195</v>
      </c>
      <c r="L1612" s="388" t="s">
        <v>195</v>
      </c>
      <c r="M1612" s="403" t="s">
        <v>195</v>
      </c>
      <c r="N1612" s="388" t="s">
        <v>195</v>
      </c>
      <c r="O1612" s="388" t="s">
        <v>195</v>
      </c>
      <c r="P1612" s="400" t="s">
        <v>195</v>
      </c>
      <c r="Q1612" s="400" t="s">
        <v>195</v>
      </c>
      <c r="R1612" s="400" t="s">
        <v>195</v>
      </c>
      <c r="S1612" s="388" t="s">
        <v>195</v>
      </c>
      <c r="T1612" s="388" t="s">
        <v>195</v>
      </c>
      <c r="U1612" s="388" t="s">
        <v>195</v>
      </c>
      <c r="V1612" s="388" t="s">
        <v>195</v>
      </c>
      <c r="W1612" s="388" t="s">
        <v>195</v>
      </c>
      <c r="X1612" s="388" t="s">
        <v>195</v>
      </c>
      <c r="Y1612" s="401" t="s">
        <v>195</v>
      </c>
      <c r="Z1612" s="388" t="s">
        <v>195</v>
      </c>
      <c r="AA1612" s="388" t="s">
        <v>195</v>
      </c>
      <c r="AB1612" s="388" t="s">
        <v>195</v>
      </c>
      <c r="AC1612" s="388" t="s">
        <v>195</v>
      </c>
      <c r="AD1612" s="388" t="s">
        <v>195</v>
      </c>
      <c r="AE1612" s="388" t="s">
        <v>195</v>
      </c>
      <c r="AF1612" s="388" t="s">
        <v>195</v>
      </c>
      <c r="AG1612" s="388" t="s">
        <v>195</v>
      </c>
      <c r="AH1612" s="388" t="s">
        <v>195</v>
      </c>
      <c r="AI1612" s="388" t="s">
        <v>195</v>
      </c>
    </row>
    <row r="1613" spans="1:35" ht="12.75" customHeight="1" x14ac:dyDescent="0.2">
      <c r="A1613" s="397" t="str">
        <f t="shared" si="25"/>
        <v>Ofsted Webpage</v>
      </c>
      <c r="B1613" s="388">
        <v>1280351</v>
      </c>
      <c r="C1613" s="388">
        <v>130973</v>
      </c>
      <c r="D1613" s="388">
        <v>10045511</v>
      </c>
      <c r="E1613" s="388" t="s">
        <v>5906</v>
      </c>
      <c r="F1613" s="388" t="s">
        <v>90</v>
      </c>
      <c r="G1613" s="388" t="s">
        <v>13</v>
      </c>
      <c r="H1613" s="388" t="s">
        <v>744</v>
      </c>
      <c r="I1613" s="388" t="s">
        <v>115</v>
      </c>
      <c r="J1613" s="388" t="s">
        <v>115</v>
      </c>
      <c r="K1613" s="400" t="s">
        <v>195</v>
      </c>
      <c r="L1613" s="388" t="s">
        <v>195</v>
      </c>
      <c r="M1613" s="403" t="s">
        <v>195</v>
      </c>
      <c r="N1613" s="388" t="s">
        <v>195</v>
      </c>
      <c r="O1613" s="388" t="s">
        <v>195</v>
      </c>
      <c r="P1613" s="400" t="s">
        <v>195</v>
      </c>
      <c r="Q1613" s="400" t="s">
        <v>195</v>
      </c>
      <c r="R1613" s="400" t="s">
        <v>195</v>
      </c>
      <c r="S1613" s="388" t="s">
        <v>195</v>
      </c>
      <c r="T1613" s="388" t="s">
        <v>195</v>
      </c>
      <c r="U1613" s="388" t="s">
        <v>195</v>
      </c>
      <c r="V1613" s="388" t="s">
        <v>195</v>
      </c>
      <c r="W1613" s="388" t="s">
        <v>195</v>
      </c>
      <c r="X1613" s="388" t="s">
        <v>195</v>
      </c>
      <c r="Y1613" s="401" t="s">
        <v>195</v>
      </c>
      <c r="Z1613" s="388" t="s">
        <v>195</v>
      </c>
      <c r="AA1613" s="388" t="s">
        <v>195</v>
      </c>
      <c r="AB1613" s="388" t="s">
        <v>195</v>
      </c>
      <c r="AC1613" s="388" t="s">
        <v>195</v>
      </c>
      <c r="AD1613" s="388" t="s">
        <v>195</v>
      </c>
      <c r="AE1613" s="388" t="s">
        <v>195</v>
      </c>
      <c r="AF1613" s="388" t="s">
        <v>195</v>
      </c>
      <c r="AG1613" s="388" t="s">
        <v>195</v>
      </c>
      <c r="AH1613" s="388" t="s">
        <v>195</v>
      </c>
      <c r="AI1613" s="388" t="s">
        <v>195</v>
      </c>
    </row>
    <row r="1614" spans="1:35" ht="12.75" customHeight="1" x14ac:dyDescent="0.2">
      <c r="A1614" s="397" t="str">
        <f t="shared" si="25"/>
        <v>Ofsted Webpage</v>
      </c>
      <c r="B1614" s="388">
        <v>1280352</v>
      </c>
      <c r="C1614" s="388">
        <v>131630</v>
      </c>
      <c r="D1614" s="388">
        <v>10045776</v>
      </c>
      <c r="E1614" s="388" t="s">
        <v>5907</v>
      </c>
      <c r="F1614" s="388" t="s">
        <v>90</v>
      </c>
      <c r="G1614" s="388" t="s">
        <v>13</v>
      </c>
      <c r="H1614" s="388" t="s">
        <v>260</v>
      </c>
      <c r="I1614" s="388" t="s">
        <v>155</v>
      </c>
      <c r="J1614" s="388" t="s">
        <v>155</v>
      </c>
      <c r="K1614" s="400" t="s">
        <v>195</v>
      </c>
      <c r="L1614" s="388" t="s">
        <v>195</v>
      </c>
      <c r="M1614" s="403" t="s">
        <v>195</v>
      </c>
      <c r="N1614" s="388" t="s">
        <v>195</v>
      </c>
      <c r="O1614" s="388" t="s">
        <v>195</v>
      </c>
      <c r="P1614" s="400" t="s">
        <v>195</v>
      </c>
      <c r="Q1614" s="400" t="s">
        <v>195</v>
      </c>
      <c r="R1614" s="400" t="s">
        <v>195</v>
      </c>
      <c r="S1614" s="388" t="s">
        <v>195</v>
      </c>
      <c r="T1614" s="388" t="s">
        <v>195</v>
      </c>
      <c r="U1614" s="388" t="s">
        <v>195</v>
      </c>
      <c r="V1614" s="388" t="s">
        <v>195</v>
      </c>
      <c r="W1614" s="388" t="s">
        <v>195</v>
      </c>
      <c r="X1614" s="388" t="s">
        <v>195</v>
      </c>
      <c r="Y1614" s="401" t="s">
        <v>195</v>
      </c>
      <c r="Z1614" s="388" t="s">
        <v>195</v>
      </c>
      <c r="AA1614" s="388" t="s">
        <v>195</v>
      </c>
      <c r="AB1614" s="388" t="s">
        <v>195</v>
      </c>
      <c r="AC1614" s="388" t="s">
        <v>195</v>
      </c>
      <c r="AD1614" s="388" t="s">
        <v>195</v>
      </c>
      <c r="AE1614" s="388" t="s">
        <v>195</v>
      </c>
      <c r="AF1614" s="388" t="s">
        <v>195</v>
      </c>
      <c r="AG1614" s="388" t="s">
        <v>195</v>
      </c>
      <c r="AH1614" s="388" t="s">
        <v>195</v>
      </c>
      <c r="AI1614" s="388" t="s">
        <v>195</v>
      </c>
    </row>
    <row r="1615" spans="1:35" ht="12.75" customHeight="1" x14ac:dyDescent="0.2">
      <c r="A1615" s="397" t="str">
        <f t="shared" si="25"/>
        <v>Ofsted Webpage</v>
      </c>
      <c r="B1615" s="388">
        <v>1280353</v>
      </c>
      <c r="C1615" s="388">
        <v>139018</v>
      </c>
      <c r="D1615" s="388">
        <v>10046078</v>
      </c>
      <c r="E1615" s="388" t="s">
        <v>5908</v>
      </c>
      <c r="F1615" s="388" t="s">
        <v>90</v>
      </c>
      <c r="G1615" s="388" t="s">
        <v>13</v>
      </c>
      <c r="H1615" s="388" t="s">
        <v>151</v>
      </c>
      <c r="I1615" s="388" t="s">
        <v>152</v>
      </c>
      <c r="J1615" s="388" t="s">
        <v>152</v>
      </c>
      <c r="K1615" s="400" t="s">
        <v>195</v>
      </c>
      <c r="L1615" s="388" t="s">
        <v>195</v>
      </c>
      <c r="M1615" s="403" t="s">
        <v>195</v>
      </c>
      <c r="N1615" s="388" t="s">
        <v>195</v>
      </c>
      <c r="O1615" s="388" t="s">
        <v>195</v>
      </c>
      <c r="P1615" s="400" t="s">
        <v>195</v>
      </c>
      <c r="Q1615" s="400" t="s">
        <v>195</v>
      </c>
      <c r="R1615" s="400" t="s">
        <v>195</v>
      </c>
      <c r="S1615" s="388" t="s">
        <v>195</v>
      </c>
      <c r="T1615" s="388" t="s">
        <v>195</v>
      </c>
      <c r="U1615" s="388" t="s">
        <v>195</v>
      </c>
      <c r="V1615" s="388" t="s">
        <v>195</v>
      </c>
      <c r="W1615" s="388" t="s">
        <v>195</v>
      </c>
      <c r="X1615" s="388" t="s">
        <v>195</v>
      </c>
      <c r="Y1615" s="401" t="s">
        <v>195</v>
      </c>
      <c r="Z1615" s="388" t="s">
        <v>195</v>
      </c>
      <c r="AA1615" s="388" t="s">
        <v>195</v>
      </c>
      <c r="AB1615" s="388" t="s">
        <v>195</v>
      </c>
      <c r="AC1615" s="388" t="s">
        <v>195</v>
      </c>
      <c r="AD1615" s="388" t="s">
        <v>195</v>
      </c>
      <c r="AE1615" s="388" t="s">
        <v>195</v>
      </c>
      <c r="AF1615" s="388" t="s">
        <v>195</v>
      </c>
      <c r="AG1615" s="388" t="s">
        <v>195</v>
      </c>
      <c r="AH1615" s="388" t="s">
        <v>195</v>
      </c>
      <c r="AI1615" s="388" t="s">
        <v>195</v>
      </c>
    </row>
    <row r="1616" spans="1:35" ht="12.75" customHeight="1" x14ac:dyDescent="0.2">
      <c r="A1616" s="397" t="str">
        <f t="shared" si="25"/>
        <v>Ofsted Webpage</v>
      </c>
      <c r="B1616" s="388">
        <v>1280354</v>
      </c>
      <c r="C1616" s="388">
        <v>132600</v>
      </c>
      <c r="D1616" s="388">
        <v>10046430</v>
      </c>
      <c r="E1616" s="388" t="s">
        <v>5909</v>
      </c>
      <c r="F1616" s="388" t="s">
        <v>90</v>
      </c>
      <c r="G1616" s="388" t="s">
        <v>13</v>
      </c>
      <c r="H1616" s="388" t="s">
        <v>442</v>
      </c>
      <c r="I1616" s="388" t="s">
        <v>92</v>
      </c>
      <c r="J1616" s="388" t="s">
        <v>93</v>
      </c>
      <c r="K1616" s="400" t="s">
        <v>195</v>
      </c>
      <c r="L1616" s="388" t="s">
        <v>195</v>
      </c>
      <c r="M1616" s="403" t="s">
        <v>195</v>
      </c>
      <c r="N1616" s="388" t="s">
        <v>195</v>
      </c>
      <c r="O1616" s="388" t="s">
        <v>195</v>
      </c>
      <c r="P1616" s="400" t="s">
        <v>195</v>
      </c>
      <c r="Q1616" s="400" t="s">
        <v>195</v>
      </c>
      <c r="R1616" s="400" t="s">
        <v>195</v>
      </c>
      <c r="S1616" s="388" t="s">
        <v>195</v>
      </c>
      <c r="T1616" s="388" t="s">
        <v>195</v>
      </c>
      <c r="U1616" s="388" t="s">
        <v>195</v>
      </c>
      <c r="V1616" s="388" t="s">
        <v>195</v>
      </c>
      <c r="W1616" s="388" t="s">
        <v>195</v>
      </c>
      <c r="X1616" s="388" t="s">
        <v>195</v>
      </c>
      <c r="Y1616" s="401" t="s">
        <v>195</v>
      </c>
      <c r="Z1616" s="388" t="s">
        <v>195</v>
      </c>
      <c r="AA1616" s="388" t="s">
        <v>195</v>
      </c>
      <c r="AB1616" s="388" t="s">
        <v>195</v>
      </c>
      <c r="AC1616" s="388" t="s">
        <v>195</v>
      </c>
      <c r="AD1616" s="388" t="s">
        <v>195</v>
      </c>
      <c r="AE1616" s="388" t="s">
        <v>195</v>
      </c>
      <c r="AF1616" s="388" t="s">
        <v>195</v>
      </c>
      <c r="AG1616" s="388" t="s">
        <v>195</v>
      </c>
      <c r="AH1616" s="388" t="s">
        <v>195</v>
      </c>
      <c r="AI1616" s="388" t="s">
        <v>195</v>
      </c>
    </row>
    <row r="1617" spans="1:35" ht="12.75" customHeight="1" x14ac:dyDescent="0.2">
      <c r="A1617" s="397" t="str">
        <f t="shared" si="25"/>
        <v>Ofsted Webpage</v>
      </c>
      <c r="B1617" s="388">
        <v>1280355</v>
      </c>
      <c r="C1617" s="388">
        <v>133769</v>
      </c>
      <c r="D1617" s="388">
        <v>10048217</v>
      </c>
      <c r="E1617" s="388" t="s">
        <v>5910</v>
      </c>
      <c r="F1617" s="388" t="s">
        <v>90</v>
      </c>
      <c r="G1617" s="388" t="s">
        <v>13</v>
      </c>
      <c r="H1617" s="388" t="s">
        <v>998</v>
      </c>
      <c r="I1617" s="388" t="s">
        <v>131</v>
      </c>
      <c r="J1617" s="388" t="s">
        <v>131</v>
      </c>
      <c r="K1617" s="400" t="s">
        <v>195</v>
      </c>
      <c r="L1617" s="388" t="s">
        <v>195</v>
      </c>
      <c r="M1617" s="403" t="s">
        <v>195</v>
      </c>
      <c r="N1617" s="388" t="s">
        <v>195</v>
      </c>
      <c r="O1617" s="388" t="s">
        <v>195</v>
      </c>
      <c r="P1617" s="400" t="s">
        <v>195</v>
      </c>
      <c r="Q1617" s="400" t="s">
        <v>195</v>
      </c>
      <c r="R1617" s="400" t="s">
        <v>195</v>
      </c>
      <c r="S1617" s="388" t="s">
        <v>195</v>
      </c>
      <c r="T1617" s="388" t="s">
        <v>195</v>
      </c>
      <c r="U1617" s="388" t="s">
        <v>195</v>
      </c>
      <c r="V1617" s="388" t="s">
        <v>195</v>
      </c>
      <c r="W1617" s="388" t="s">
        <v>195</v>
      </c>
      <c r="X1617" s="388" t="s">
        <v>195</v>
      </c>
      <c r="Y1617" s="401" t="s">
        <v>195</v>
      </c>
      <c r="Z1617" s="388" t="s">
        <v>195</v>
      </c>
      <c r="AA1617" s="388" t="s">
        <v>195</v>
      </c>
      <c r="AB1617" s="388" t="s">
        <v>195</v>
      </c>
      <c r="AC1617" s="388" t="s">
        <v>195</v>
      </c>
      <c r="AD1617" s="388" t="s">
        <v>195</v>
      </c>
      <c r="AE1617" s="388" t="s">
        <v>195</v>
      </c>
      <c r="AF1617" s="388" t="s">
        <v>195</v>
      </c>
      <c r="AG1617" s="388" t="s">
        <v>195</v>
      </c>
      <c r="AH1617" s="388" t="s">
        <v>195</v>
      </c>
      <c r="AI1617" s="388" t="s">
        <v>195</v>
      </c>
    </row>
    <row r="1618" spans="1:35" ht="12.75" customHeight="1" x14ac:dyDescent="0.2">
      <c r="A1618" s="397" t="str">
        <f t="shared" si="25"/>
        <v>Ofsted Webpage</v>
      </c>
      <c r="B1618" s="388">
        <v>1280356</v>
      </c>
      <c r="C1618" s="388">
        <v>138668</v>
      </c>
      <c r="D1618" s="388">
        <v>10052903</v>
      </c>
      <c r="E1618" s="388" t="s">
        <v>5911</v>
      </c>
      <c r="F1618" s="388" t="s">
        <v>90</v>
      </c>
      <c r="G1618" s="388" t="s">
        <v>13</v>
      </c>
      <c r="H1618" s="388" t="s">
        <v>160</v>
      </c>
      <c r="I1618" s="388" t="s">
        <v>161</v>
      </c>
      <c r="J1618" s="388" t="s">
        <v>161</v>
      </c>
      <c r="K1618" s="400" t="s">
        <v>195</v>
      </c>
      <c r="L1618" s="388" t="s">
        <v>195</v>
      </c>
      <c r="M1618" s="403" t="s">
        <v>195</v>
      </c>
      <c r="N1618" s="388" t="s">
        <v>195</v>
      </c>
      <c r="O1618" s="388" t="s">
        <v>195</v>
      </c>
      <c r="P1618" s="400" t="s">
        <v>195</v>
      </c>
      <c r="Q1618" s="400" t="s">
        <v>195</v>
      </c>
      <c r="R1618" s="400" t="s">
        <v>195</v>
      </c>
      <c r="S1618" s="388" t="s">
        <v>195</v>
      </c>
      <c r="T1618" s="388" t="s">
        <v>195</v>
      </c>
      <c r="U1618" s="388" t="s">
        <v>195</v>
      </c>
      <c r="V1618" s="388" t="s">
        <v>195</v>
      </c>
      <c r="W1618" s="388" t="s">
        <v>195</v>
      </c>
      <c r="X1618" s="388" t="s">
        <v>195</v>
      </c>
      <c r="Y1618" s="401" t="s">
        <v>195</v>
      </c>
      <c r="Z1618" s="388" t="s">
        <v>195</v>
      </c>
      <c r="AA1618" s="388" t="s">
        <v>195</v>
      </c>
      <c r="AB1618" s="388" t="s">
        <v>195</v>
      </c>
      <c r="AC1618" s="388" t="s">
        <v>195</v>
      </c>
      <c r="AD1618" s="388" t="s">
        <v>195</v>
      </c>
      <c r="AE1618" s="388" t="s">
        <v>195</v>
      </c>
      <c r="AF1618" s="388" t="s">
        <v>195</v>
      </c>
      <c r="AG1618" s="388" t="s">
        <v>195</v>
      </c>
      <c r="AH1618" s="388" t="s">
        <v>195</v>
      </c>
      <c r="AI1618" s="388" t="s">
        <v>195</v>
      </c>
    </row>
    <row r="1619" spans="1:35" ht="12.75" customHeight="1" x14ac:dyDescent="0.2">
      <c r="A1619" s="397" t="str">
        <f t="shared" si="25"/>
        <v>Ofsted Webpage</v>
      </c>
      <c r="B1619" s="388">
        <v>1280357</v>
      </c>
      <c r="C1619" s="388">
        <v>139088</v>
      </c>
      <c r="D1619" s="388">
        <v>10053869</v>
      </c>
      <c r="E1619" s="388" t="s">
        <v>5912</v>
      </c>
      <c r="F1619" s="388" t="s">
        <v>90</v>
      </c>
      <c r="G1619" s="388" t="s">
        <v>13</v>
      </c>
      <c r="H1619" s="388" t="s">
        <v>793</v>
      </c>
      <c r="I1619" s="388" t="s">
        <v>102</v>
      </c>
      <c r="J1619" s="388" t="s">
        <v>102</v>
      </c>
      <c r="K1619" s="400" t="s">
        <v>195</v>
      </c>
      <c r="L1619" s="388" t="s">
        <v>195</v>
      </c>
      <c r="M1619" s="403" t="s">
        <v>195</v>
      </c>
      <c r="N1619" s="388" t="s">
        <v>195</v>
      </c>
      <c r="O1619" s="388" t="s">
        <v>195</v>
      </c>
      <c r="P1619" s="400" t="s">
        <v>195</v>
      </c>
      <c r="Q1619" s="400" t="s">
        <v>195</v>
      </c>
      <c r="R1619" s="400" t="s">
        <v>195</v>
      </c>
      <c r="S1619" s="388" t="s">
        <v>195</v>
      </c>
      <c r="T1619" s="388" t="s">
        <v>195</v>
      </c>
      <c r="U1619" s="388" t="s">
        <v>195</v>
      </c>
      <c r="V1619" s="388" t="s">
        <v>195</v>
      </c>
      <c r="W1619" s="388" t="s">
        <v>195</v>
      </c>
      <c r="X1619" s="388" t="s">
        <v>195</v>
      </c>
      <c r="Y1619" s="401" t="s">
        <v>195</v>
      </c>
      <c r="Z1619" s="388" t="s">
        <v>195</v>
      </c>
      <c r="AA1619" s="388" t="s">
        <v>195</v>
      </c>
      <c r="AB1619" s="388" t="s">
        <v>195</v>
      </c>
      <c r="AC1619" s="388" t="s">
        <v>195</v>
      </c>
      <c r="AD1619" s="388" t="s">
        <v>195</v>
      </c>
      <c r="AE1619" s="388" t="s">
        <v>195</v>
      </c>
      <c r="AF1619" s="388" t="s">
        <v>195</v>
      </c>
      <c r="AG1619" s="388" t="s">
        <v>195</v>
      </c>
      <c r="AH1619" s="388" t="s">
        <v>195</v>
      </c>
      <c r="AI1619" s="388" t="s">
        <v>195</v>
      </c>
    </row>
    <row r="1620" spans="1:35" ht="12.75" customHeight="1" x14ac:dyDescent="0.2">
      <c r="A1620" s="397" t="str">
        <f t="shared" si="25"/>
        <v>Ofsted Webpage</v>
      </c>
      <c r="B1620" s="388">
        <v>1280358</v>
      </c>
      <c r="C1620" s="388">
        <v>139195</v>
      </c>
      <c r="D1620" s="388">
        <v>10054451</v>
      </c>
      <c r="E1620" s="388" t="s">
        <v>5913</v>
      </c>
      <c r="F1620" s="388" t="s">
        <v>90</v>
      </c>
      <c r="G1620" s="388" t="s">
        <v>13</v>
      </c>
      <c r="H1620" s="388" t="s">
        <v>176</v>
      </c>
      <c r="I1620" s="388" t="s">
        <v>177</v>
      </c>
      <c r="J1620" s="388" t="s">
        <v>177</v>
      </c>
      <c r="K1620" s="400" t="s">
        <v>195</v>
      </c>
      <c r="L1620" s="388" t="s">
        <v>195</v>
      </c>
      <c r="M1620" s="403" t="s">
        <v>195</v>
      </c>
      <c r="N1620" s="388" t="s">
        <v>195</v>
      </c>
      <c r="O1620" s="388" t="s">
        <v>195</v>
      </c>
      <c r="P1620" s="400" t="s">
        <v>195</v>
      </c>
      <c r="Q1620" s="400" t="s">
        <v>195</v>
      </c>
      <c r="R1620" s="400" t="s">
        <v>195</v>
      </c>
      <c r="S1620" s="388" t="s">
        <v>195</v>
      </c>
      <c r="T1620" s="388" t="s">
        <v>195</v>
      </c>
      <c r="U1620" s="388" t="s">
        <v>195</v>
      </c>
      <c r="V1620" s="388" t="s">
        <v>195</v>
      </c>
      <c r="W1620" s="388" t="s">
        <v>195</v>
      </c>
      <c r="X1620" s="388" t="s">
        <v>195</v>
      </c>
      <c r="Y1620" s="401" t="s">
        <v>195</v>
      </c>
      <c r="Z1620" s="388" t="s">
        <v>195</v>
      </c>
      <c r="AA1620" s="388" t="s">
        <v>195</v>
      </c>
      <c r="AB1620" s="388" t="s">
        <v>195</v>
      </c>
      <c r="AC1620" s="388" t="s">
        <v>195</v>
      </c>
      <c r="AD1620" s="388" t="s">
        <v>195</v>
      </c>
      <c r="AE1620" s="388" t="s">
        <v>195</v>
      </c>
      <c r="AF1620" s="388" t="s">
        <v>195</v>
      </c>
      <c r="AG1620" s="388" t="s">
        <v>195</v>
      </c>
      <c r="AH1620" s="388" t="s">
        <v>195</v>
      </c>
      <c r="AI1620" s="388" t="s">
        <v>195</v>
      </c>
    </row>
    <row r="1621" spans="1:35" ht="12.75" customHeight="1" x14ac:dyDescent="0.2">
      <c r="A1621" s="397" t="str">
        <f t="shared" si="25"/>
        <v>Ofsted Webpage</v>
      </c>
      <c r="B1621" s="388">
        <v>1280359</v>
      </c>
      <c r="C1621" s="388">
        <v>139097</v>
      </c>
      <c r="D1621" s="388">
        <v>10054816</v>
      </c>
      <c r="E1621" s="388" t="s">
        <v>5914</v>
      </c>
      <c r="F1621" s="388" t="s">
        <v>90</v>
      </c>
      <c r="G1621" s="388" t="s">
        <v>13</v>
      </c>
      <c r="H1621" s="388" t="s">
        <v>392</v>
      </c>
      <c r="I1621" s="388" t="s">
        <v>115</v>
      </c>
      <c r="J1621" s="388" t="s">
        <v>115</v>
      </c>
      <c r="K1621" s="400" t="s">
        <v>195</v>
      </c>
      <c r="L1621" s="388" t="s">
        <v>195</v>
      </c>
      <c r="M1621" s="403" t="s">
        <v>195</v>
      </c>
      <c r="N1621" s="388" t="s">
        <v>195</v>
      </c>
      <c r="O1621" s="388" t="s">
        <v>195</v>
      </c>
      <c r="P1621" s="400" t="s">
        <v>195</v>
      </c>
      <c r="Q1621" s="400" t="s">
        <v>195</v>
      </c>
      <c r="R1621" s="400" t="s">
        <v>195</v>
      </c>
      <c r="S1621" s="388" t="s">
        <v>195</v>
      </c>
      <c r="T1621" s="388" t="s">
        <v>195</v>
      </c>
      <c r="U1621" s="388" t="s">
        <v>195</v>
      </c>
      <c r="V1621" s="388" t="s">
        <v>195</v>
      </c>
      <c r="W1621" s="388" t="s">
        <v>195</v>
      </c>
      <c r="X1621" s="388" t="s">
        <v>195</v>
      </c>
      <c r="Y1621" s="401" t="s">
        <v>195</v>
      </c>
      <c r="Z1621" s="388" t="s">
        <v>195</v>
      </c>
      <c r="AA1621" s="388" t="s">
        <v>195</v>
      </c>
      <c r="AB1621" s="388" t="s">
        <v>195</v>
      </c>
      <c r="AC1621" s="388" t="s">
        <v>195</v>
      </c>
      <c r="AD1621" s="388" t="s">
        <v>195</v>
      </c>
      <c r="AE1621" s="388" t="s">
        <v>195</v>
      </c>
      <c r="AF1621" s="388" t="s">
        <v>195</v>
      </c>
      <c r="AG1621" s="388" t="s">
        <v>195</v>
      </c>
      <c r="AH1621" s="388" t="s">
        <v>195</v>
      </c>
      <c r="AI1621" s="388" t="s">
        <v>195</v>
      </c>
    </row>
    <row r="1622" spans="1:35" ht="12.75" customHeight="1" x14ac:dyDescent="0.2">
      <c r="A1622" s="397" t="str">
        <f t="shared" si="25"/>
        <v>Ofsted Webpage</v>
      </c>
      <c r="B1622" s="388">
        <v>1280360</v>
      </c>
      <c r="C1622" s="388">
        <v>138886</v>
      </c>
      <c r="D1622" s="388">
        <v>10054819</v>
      </c>
      <c r="E1622" s="388" t="s">
        <v>5915</v>
      </c>
      <c r="F1622" s="388" t="s">
        <v>90</v>
      </c>
      <c r="G1622" s="388" t="s">
        <v>13</v>
      </c>
      <c r="H1622" s="388" t="s">
        <v>167</v>
      </c>
      <c r="I1622" s="388" t="s">
        <v>102</v>
      </c>
      <c r="J1622" s="388" t="s">
        <v>102</v>
      </c>
      <c r="K1622" s="400" t="s">
        <v>195</v>
      </c>
      <c r="L1622" s="388" t="s">
        <v>195</v>
      </c>
      <c r="M1622" s="403" t="s">
        <v>195</v>
      </c>
      <c r="N1622" s="388" t="s">
        <v>195</v>
      </c>
      <c r="O1622" s="388" t="s">
        <v>195</v>
      </c>
      <c r="P1622" s="400" t="s">
        <v>195</v>
      </c>
      <c r="Q1622" s="400" t="s">
        <v>195</v>
      </c>
      <c r="R1622" s="400" t="s">
        <v>195</v>
      </c>
      <c r="S1622" s="388" t="s">
        <v>195</v>
      </c>
      <c r="T1622" s="388" t="s">
        <v>195</v>
      </c>
      <c r="U1622" s="388" t="s">
        <v>195</v>
      </c>
      <c r="V1622" s="388" t="s">
        <v>195</v>
      </c>
      <c r="W1622" s="388" t="s">
        <v>195</v>
      </c>
      <c r="X1622" s="388" t="s">
        <v>195</v>
      </c>
      <c r="Y1622" s="401" t="s">
        <v>195</v>
      </c>
      <c r="Z1622" s="388" t="s">
        <v>195</v>
      </c>
      <c r="AA1622" s="388" t="s">
        <v>195</v>
      </c>
      <c r="AB1622" s="388" t="s">
        <v>195</v>
      </c>
      <c r="AC1622" s="388" t="s">
        <v>195</v>
      </c>
      <c r="AD1622" s="388" t="s">
        <v>195</v>
      </c>
      <c r="AE1622" s="388" t="s">
        <v>195</v>
      </c>
      <c r="AF1622" s="388" t="s">
        <v>195</v>
      </c>
      <c r="AG1622" s="388" t="s">
        <v>195</v>
      </c>
      <c r="AH1622" s="388" t="s">
        <v>195</v>
      </c>
      <c r="AI1622" s="388" t="s">
        <v>195</v>
      </c>
    </row>
    <row r="1623" spans="1:35" ht="12.75" customHeight="1" x14ac:dyDescent="0.2">
      <c r="A1623" s="397" t="str">
        <f t="shared" si="25"/>
        <v>Ofsted Webpage</v>
      </c>
      <c r="B1623" s="388">
        <v>1280361</v>
      </c>
      <c r="C1623" s="388">
        <v>134536</v>
      </c>
      <c r="D1623" s="388">
        <v>10054875</v>
      </c>
      <c r="E1623" s="388" t="s">
        <v>5916</v>
      </c>
      <c r="F1623" s="388" t="s">
        <v>90</v>
      </c>
      <c r="G1623" s="388" t="s">
        <v>13</v>
      </c>
      <c r="H1623" s="388" t="s">
        <v>207</v>
      </c>
      <c r="I1623" s="388" t="s">
        <v>186</v>
      </c>
      <c r="J1623" s="388" t="s">
        <v>93</v>
      </c>
      <c r="K1623" s="400" t="s">
        <v>195</v>
      </c>
      <c r="L1623" s="388" t="s">
        <v>195</v>
      </c>
      <c r="M1623" s="403" t="s">
        <v>195</v>
      </c>
      <c r="N1623" s="388" t="s">
        <v>195</v>
      </c>
      <c r="O1623" s="388" t="s">
        <v>195</v>
      </c>
      <c r="P1623" s="400" t="s">
        <v>195</v>
      </c>
      <c r="Q1623" s="400" t="s">
        <v>195</v>
      </c>
      <c r="R1623" s="400" t="s">
        <v>195</v>
      </c>
      <c r="S1623" s="388" t="s">
        <v>195</v>
      </c>
      <c r="T1623" s="388" t="s">
        <v>195</v>
      </c>
      <c r="U1623" s="388" t="s">
        <v>195</v>
      </c>
      <c r="V1623" s="388" t="s">
        <v>195</v>
      </c>
      <c r="W1623" s="388" t="s">
        <v>195</v>
      </c>
      <c r="X1623" s="388" t="s">
        <v>195</v>
      </c>
      <c r="Y1623" s="401" t="s">
        <v>195</v>
      </c>
      <c r="Z1623" s="388" t="s">
        <v>195</v>
      </c>
      <c r="AA1623" s="388" t="s">
        <v>195</v>
      </c>
      <c r="AB1623" s="388" t="s">
        <v>195</v>
      </c>
      <c r="AC1623" s="388" t="s">
        <v>195</v>
      </c>
      <c r="AD1623" s="388" t="s">
        <v>195</v>
      </c>
      <c r="AE1623" s="388" t="s">
        <v>195</v>
      </c>
      <c r="AF1623" s="388" t="s">
        <v>195</v>
      </c>
      <c r="AG1623" s="388" t="s">
        <v>195</v>
      </c>
      <c r="AH1623" s="388" t="s">
        <v>195</v>
      </c>
      <c r="AI1623" s="388" t="s">
        <v>195</v>
      </c>
    </row>
    <row r="1624" spans="1:35" ht="12.75" customHeight="1" x14ac:dyDescent="0.2">
      <c r="A1624" s="397" t="str">
        <f t="shared" si="25"/>
        <v>Ofsted Webpage</v>
      </c>
      <c r="B1624" s="388">
        <v>1280362</v>
      </c>
      <c r="C1624" s="388">
        <v>138870</v>
      </c>
      <c r="D1624" s="388">
        <v>10055054</v>
      </c>
      <c r="E1624" s="388" t="s">
        <v>5917</v>
      </c>
      <c r="F1624" s="388" t="s">
        <v>90</v>
      </c>
      <c r="G1624" s="388" t="s">
        <v>13</v>
      </c>
      <c r="H1624" s="388" t="s">
        <v>559</v>
      </c>
      <c r="I1624" s="388" t="s">
        <v>186</v>
      </c>
      <c r="J1624" s="388" t="s">
        <v>161</v>
      </c>
      <c r="K1624" s="400" t="s">
        <v>195</v>
      </c>
      <c r="L1624" s="388" t="s">
        <v>195</v>
      </c>
      <c r="M1624" s="403" t="s">
        <v>195</v>
      </c>
      <c r="N1624" s="388" t="s">
        <v>195</v>
      </c>
      <c r="O1624" s="388" t="s">
        <v>195</v>
      </c>
      <c r="P1624" s="400" t="s">
        <v>195</v>
      </c>
      <c r="Q1624" s="400" t="s">
        <v>195</v>
      </c>
      <c r="R1624" s="400" t="s">
        <v>195</v>
      </c>
      <c r="S1624" s="388" t="s">
        <v>195</v>
      </c>
      <c r="T1624" s="388" t="s">
        <v>195</v>
      </c>
      <c r="U1624" s="388" t="s">
        <v>195</v>
      </c>
      <c r="V1624" s="388" t="s">
        <v>195</v>
      </c>
      <c r="W1624" s="388" t="s">
        <v>195</v>
      </c>
      <c r="X1624" s="388" t="s">
        <v>195</v>
      </c>
      <c r="Y1624" s="401" t="s">
        <v>195</v>
      </c>
      <c r="Z1624" s="388" t="s">
        <v>195</v>
      </c>
      <c r="AA1624" s="388" t="s">
        <v>195</v>
      </c>
      <c r="AB1624" s="388" t="s">
        <v>195</v>
      </c>
      <c r="AC1624" s="388" t="s">
        <v>195</v>
      </c>
      <c r="AD1624" s="388" t="s">
        <v>195</v>
      </c>
      <c r="AE1624" s="388" t="s">
        <v>195</v>
      </c>
      <c r="AF1624" s="388" t="s">
        <v>195</v>
      </c>
      <c r="AG1624" s="388" t="s">
        <v>195</v>
      </c>
      <c r="AH1624" s="388" t="s">
        <v>195</v>
      </c>
      <c r="AI1624" s="388" t="s">
        <v>195</v>
      </c>
    </row>
    <row r="1625" spans="1:35" ht="12.75" customHeight="1" x14ac:dyDescent="0.2">
      <c r="A1625" s="397" t="str">
        <f t="shared" si="25"/>
        <v>Ofsted Webpage</v>
      </c>
      <c r="B1625" s="388">
        <v>1280363</v>
      </c>
      <c r="C1625" s="388">
        <v>133687</v>
      </c>
      <c r="D1625" s="388">
        <v>10055259</v>
      </c>
      <c r="E1625" s="388" t="s">
        <v>5918</v>
      </c>
      <c r="F1625" s="388" t="s">
        <v>90</v>
      </c>
      <c r="G1625" s="388" t="s">
        <v>13</v>
      </c>
      <c r="H1625" s="388" t="s">
        <v>239</v>
      </c>
      <c r="I1625" s="388" t="s">
        <v>152</v>
      </c>
      <c r="J1625" s="388" t="s">
        <v>152</v>
      </c>
      <c r="K1625" s="400" t="s">
        <v>195</v>
      </c>
      <c r="L1625" s="388" t="s">
        <v>195</v>
      </c>
      <c r="M1625" s="403" t="s">
        <v>195</v>
      </c>
      <c r="N1625" s="388" t="s">
        <v>195</v>
      </c>
      <c r="O1625" s="388" t="s">
        <v>195</v>
      </c>
      <c r="P1625" s="400" t="s">
        <v>195</v>
      </c>
      <c r="Q1625" s="400" t="s">
        <v>195</v>
      </c>
      <c r="R1625" s="400" t="s">
        <v>195</v>
      </c>
      <c r="S1625" s="388" t="s">
        <v>195</v>
      </c>
      <c r="T1625" s="388" t="s">
        <v>195</v>
      </c>
      <c r="U1625" s="388" t="s">
        <v>195</v>
      </c>
      <c r="V1625" s="388" t="s">
        <v>195</v>
      </c>
      <c r="W1625" s="388" t="s">
        <v>195</v>
      </c>
      <c r="X1625" s="388" t="s">
        <v>195</v>
      </c>
      <c r="Y1625" s="401" t="s">
        <v>195</v>
      </c>
      <c r="Z1625" s="388" t="s">
        <v>195</v>
      </c>
      <c r="AA1625" s="388" t="s">
        <v>195</v>
      </c>
      <c r="AB1625" s="388" t="s">
        <v>195</v>
      </c>
      <c r="AC1625" s="388" t="s">
        <v>195</v>
      </c>
      <c r="AD1625" s="388" t="s">
        <v>195</v>
      </c>
      <c r="AE1625" s="388" t="s">
        <v>195</v>
      </c>
      <c r="AF1625" s="388" t="s">
        <v>195</v>
      </c>
      <c r="AG1625" s="388" t="s">
        <v>195</v>
      </c>
      <c r="AH1625" s="388" t="s">
        <v>195</v>
      </c>
      <c r="AI1625" s="388" t="s">
        <v>195</v>
      </c>
    </row>
    <row r="1626" spans="1:35" ht="12.75" customHeight="1" x14ac:dyDescent="0.2">
      <c r="A1626" s="397" t="str">
        <f t="shared" si="25"/>
        <v>Ofsted Webpage</v>
      </c>
      <c r="B1626" s="388">
        <v>1280364</v>
      </c>
      <c r="C1626" s="388">
        <v>139177</v>
      </c>
      <c r="D1626" s="388">
        <v>10056315</v>
      </c>
      <c r="E1626" s="388" t="s">
        <v>5919</v>
      </c>
      <c r="F1626" s="388" t="s">
        <v>90</v>
      </c>
      <c r="G1626" s="388" t="s">
        <v>13</v>
      </c>
      <c r="H1626" s="388" t="s">
        <v>303</v>
      </c>
      <c r="I1626" s="388" t="s">
        <v>152</v>
      </c>
      <c r="J1626" s="388" t="s">
        <v>152</v>
      </c>
      <c r="K1626" s="400" t="s">
        <v>195</v>
      </c>
      <c r="L1626" s="388" t="s">
        <v>195</v>
      </c>
      <c r="M1626" s="403" t="s">
        <v>195</v>
      </c>
      <c r="N1626" s="388" t="s">
        <v>195</v>
      </c>
      <c r="O1626" s="388" t="s">
        <v>195</v>
      </c>
      <c r="P1626" s="400" t="s">
        <v>195</v>
      </c>
      <c r="Q1626" s="400" t="s">
        <v>195</v>
      </c>
      <c r="R1626" s="400" t="s">
        <v>195</v>
      </c>
      <c r="S1626" s="388" t="s">
        <v>195</v>
      </c>
      <c r="T1626" s="388" t="s">
        <v>195</v>
      </c>
      <c r="U1626" s="388" t="s">
        <v>195</v>
      </c>
      <c r="V1626" s="388" t="s">
        <v>195</v>
      </c>
      <c r="W1626" s="388" t="s">
        <v>195</v>
      </c>
      <c r="X1626" s="388" t="s">
        <v>195</v>
      </c>
      <c r="Y1626" s="401" t="s">
        <v>195</v>
      </c>
      <c r="Z1626" s="388" t="s">
        <v>195</v>
      </c>
      <c r="AA1626" s="388" t="s">
        <v>195</v>
      </c>
      <c r="AB1626" s="388" t="s">
        <v>195</v>
      </c>
      <c r="AC1626" s="388" t="s">
        <v>195</v>
      </c>
      <c r="AD1626" s="388" t="s">
        <v>195</v>
      </c>
      <c r="AE1626" s="388" t="s">
        <v>195</v>
      </c>
      <c r="AF1626" s="388" t="s">
        <v>195</v>
      </c>
      <c r="AG1626" s="388" t="s">
        <v>195</v>
      </c>
      <c r="AH1626" s="388" t="s">
        <v>195</v>
      </c>
      <c r="AI1626" s="388" t="s">
        <v>195</v>
      </c>
    </row>
    <row r="1627" spans="1:35" ht="12.75" customHeight="1" x14ac:dyDescent="0.2">
      <c r="A1627" s="397" t="str">
        <f t="shared" si="25"/>
        <v>Ofsted Webpage</v>
      </c>
      <c r="B1627" s="388">
        <v>1280365</v>
      </c>
      <c r="C1627" s="388">
        <v>139163</v>
      </c>
      <c r="D1627" s="388">
        <v>10056735</v>
      </c>
      <c r="E1627" s="388" t="s">
        <v>5920</v>
      </c>
      <c r="F1627" s="388" t="s">
        <v>90</v>
      </c>
      <c r="G1627" s="388" t="s">
        <v>13</v>
      </c>
      <c r="H1627" s="388" t="s">
        <v>167</v>
      </c>
      <c r="I1627" s="388" t="s">
        <v>102</v>
      </c>
      <c r="J1627" s="388" t="s">
        <v>102</v>
      </c>
      <c r="K1627" s="400" t="s">
        <v>195</v>
      </c>
      <c r="L1627" s="388" t="s">
        <v>195</v>
      </c>
      <c r="M1627" s="403" t="s">
        <v>195</v>
      </c>
      <c r="N1627" s="388" t="s">
        <v>195</v>
      </c>
      <c r="O1627" s="388" t="s">
        <v>195</v>
      </c>
      <c r="P1627" s="400" t="s">
        <v>195</v>
      </c>
      <c r="Q1627" s="400" t="s">
        <v>195</v>
      </c>
      <c r="R1627" s="400" t="s">
        <v>195</v>
      </c>
      <c r="S1627" s="388" t="s">
        <v>195</v>
      </c>
      <c r="T1627" s="388" t="s">
        <v>195</v>
      </c>
      <c r="U1627" s="388" t="s">
        <v>195</v>
      </c>
      <c r="V1627" s="388" t="s">
        <v>195</v>
      </c>
      <c r="W1627" s="388" t="s">
        <v>195</v>
      </c>
      <c r="X1627" s="388" t="s">
        <v>195</v>
      </c>
      <c r="Y1627" s="401" t="s">
        <v>195</v>
      </c>
      <c r="Z1627" s="388" t="s">
        <v>195</v>
      </c>
      <c r="AA1627" s="388" t="s">
        <v>195</v>
      </c>
      <c r="AB1627" s="388" t="s">
        <v>195</v>
      </c>
      <c r="AC1627" s="388" t="s">
        <v>195</v>
      </c>
      <c r="AD1627" s="388" t="s">
        <v>195</v>
      </c>
      <c r="AE1627" s="388" t="s">
        <v>195</v>
      </c>
      <c r="AF1627" s="388" t="s">
        <v>195</v>
      </c>
      <c r="AG1627" s="388" t="s">
        <v>195</v>
      </c>
      <c r="AH1627" s="388" t="s">
        <v>195</v>
      </c>
      <c r="AI1627" s="388" t="s">
        <v>195</v>
      </c>
    </row>
    <row r="1628" spans="1:35" ht="12.75" customHeight="1" x14ac:dyDescent="0.2">
      <c r="A1628" s="397" t="str">
        <f t="shared" si="25"/>
        <v>Ofsted Webpage</v>
      </c>
      <c r="B1628" s="388">
        <v>1280366</v>
      </c>
      <c r="C1628" s="388">
        <v>139155</v>
      </c>
      <c r="D1628" s="388">
        <v>10058123</v>
      </c>
      <c r="E1628" s="388" t="s">
        <v>5921</v>
      </c>
      <c r="F1628" s="388" t="s">
        <v>90</v>
      </c>
      <c r="G1628" s="388" t="s">
        <v>13</v>
      </c>
      <c r="H1628" s="388" t="s">
        <v>173</v>
      </c>
      <c r="I1628" s="388" t="s">
        <v>161</v>
      </c>
      <c r="J1628" s="388" t="s">
        <v>161</v>
      </c>
      <c r="K1628" s="400" t="s">
        <v>195</v>
      </c>
      <c r="L1628" s="388" t="s">
        <v>195</v>
      </c>
      <c r="M1628" s="403" t="s">
        <v>195</v>
      </c>
      <c r="N1628" s="388" t="s">
        <v>195</v>
      </c>
      <c r="O1628" s="388" t="s">
        <v>195</v>
      </c>
      <c r="P1628" s="400" t="s">
        <v>195</v>
      </c>
      <c r="Q1628" s="400" t="s">
        <v>195</v>
      </c>
      <c r="R1628" s="400" t="s">
        <v>195</v>
      </c>
      <c r="S1628" s="388" t="s">
        <v>195</v>
      </c>
      <c r="T1628" s="388" t="s">
        <v>195</v>
      </c>
      <c r="U1628" s="388" t="s">
        <v>195</v>
      </c>
      <c r="V1628" s="388" t="s">
        <v>195</v>
      </c>
      <c r="W1628" s="388" t="s">
        <v>195</v>
      </c>
      <c r="X1628" s="388" t="s">
        <v>195</v>
      </c>
      <c r="Y1628" s="401" t="s">
        <v>195</v>
      </c>
      <c r="Z1628" s="388" t="s">
        <v>195</v>
      </c>
      <c r="AA1628" s="388" t="s">
        <v>195</v>
      </c>
      <c r="AB1628" s="388" t="s">
        <v>195</v>
      </c>
      <c r="AC1628" s="388" t="s">
        <v>195</v>
      </c>
      <c r="AD1628" s="388" t="s">
        <v>195</v>
      </c>
      <c r="AE1628" s="388" t="s">
        <v>195</v>
      </c>
      <c r="AF1628" s="388" t="s">
        <v>195</v>
      </c>
      <c r="AG1628" s="388" t="s">
        <v>195</v>
      </c>
      <c r="AH1628" s="388" t="s">
        <v>195</v>
      </c>
      <c r="AI1628" s="388" t="s">
        <v>195</v>
      </c>
    </row>
    <row r="1629" spans="1:35" ht="12.75" customHeight="1" x14ac:dyDescent="0.2">
      <c r="A1629" s="397" t="str">
        <f t="shared" si="25"/>
        <v>Ofsted Webpage</v>
      </c>
      <c r="B1629" s="388">
        <v>1280367</v>
      </c>
      <c r="C1629" s="388">
        <v>138616</v>
      </c>
      <c r="D1629" s="388">
        <v>10061867</v>
      </c>
      <c r="E1629" s="388" t="s">
        <v>5922</v>
      </c>
      <c r="F1629" s="388" t="s">
        <v>90</v>
      </c>
      <c r="G1629" s="388" t="s">
        <v>13</v>
      </c>
      <c r="H1629" s="388" t="s">
        <v>806</v>
      </c>
      <c r="I1629" s="388" t="s">
        <v>186</v>
      </c>
      <c r="J1629" s="388" t="s">
        <v>93</v>
      </c>
      <c r="K1629" s="400" t="s">
        <v>195</v>
      </c>
      <c r="L1629" s="388" t="s">
        <v>195</v>
      </c>
      <c r="M1629" s="403" t="s">
        <v>195</v>
      </c>
      <c r="N1629" s="388" t="s">
        <v>195</v>
      </c>
      <c r="O1629" s="388" t="s">
        <v>195</v>
      </c>
      <c r="P1629" s="400" t="s">
        <v>195</v>
      </c>
      <c r="Q1629" s="400" t="s">
        <v>195</v>
      </c>
      <c r="R1629" s="400" t="s">
        <v>195</v>
      </c>
      <c r="S1629" s="388" t="s">
        <v>195</v>
      </c>
      <c r="T1629" s="388" t="s">
        <v>195</v>
      </c>
      <c r="U1629" s="388" t="s">
        <v>195</v>
      </c>
      <c r="V1629" s="388" t="s">
        <v>195</v>
      </c>
      <c r="W1629" s="388" t="s">
        <v>195</v>
      </c>
      <c r="X1629" s="388" t="s">
        <v>195</v>
      </c>
      <c r="Y1629" s="401" t="s">
        <v>195</v>
      </c>
      <c r="Z1629" s="388" t="s">
        <v>195</v>
      </c>
      <c r="AA1629" s="388" t="s">
        <v>195</v>
      </c>
      <c r="AB1629" s="388" t="s">
        <v>195</v>
      </c>
      <c r="AC1629" s="388" t="s">
        <v>195</v>
      </c>
      <c r="AD1629" s="388" t="s">
        <v>195</v>
      </c>
      <c r="AE1629" s="388" t="s">
        <v>195</v>
      </c>
      <c r="AF1629" s="388" t="s">
        <v>195</v>
      </c>
      <c r="AG1629" s="388" t="s">
        <v>195</v>
      </c>
      <c r="AH1629" s="388" t="s">
        <v>195</v>
      </c>
      <c r="AI1629" s="388" t="s">
        <v>195</v>
      </c>
    </row>
    <row r="1630" spans="1:35" ht="12.75" customHeight="1" x14ac:dyDescent="0.2">
      <c r="A1630" s="397" t="str">
        <f t="shared" si="25"/>
        <v>Ofsted Webpage</v>
      </c>
      <c r="B1630" s="388">
        <v>1280368</v>
      </c>
      <c r="C1630" s="388">
        <v>139109</v>
      </c>
      <c r="D1630" s="388">
        <v>10063506</v>
      </c>
      <c r="E1630" s="388" t="s">
        <v>5923</v>
      </c>
      <c r="F1630" s="388" t="s">
        <v>90</v>
      </c>
      <c r="G1630" s="388" t="s">
        <v>13</v>
      </c>
      <c r="H1630" s="388" t="s">
        <v>299</v>
      </c>
      <c r="I1630" s="388" t="s">
        <v>131</v>
      </c>
      <c r="J1630" s="388" t="s">
        <v>131</v>
      </c>
      <c r="K1630" s="400" t="s">
        <v>195</v>
      </c>
      <c r="L1630" s="388" t="s">
        <v>195</v>
      </c>
      <c r="M1630" s="403" t="s">
        <v>195</v>
      </c>
      <c r="N1630" s="388" t="s">
        <v>195</v>
      </c>
      <c r="O1630" s="388" t="s">
        <v>195</v>
      </c>
      <c r="P1630" s="400" t="s">
        <v>195</v>
      </c>
      <c r="Q1630" s="400" t="s">
        <v>195</v>
      </c>
      <c r="R1630" s="400" t="s">
        <v>195</v>
      </c>
      <c r="S1630" s="388" t="s">
        <v>195</v>
      </c>
      <c r="T1630" s="388" t="s">
        <v>195</v>
      </c>
      <c r="U1630" s="388" t="s">
        <v>195</v>
      </c>
      <c r="V1630" s="388" t="s">
        <v>195</v>
      </c>
      <c r="W1630" s="388" t="s">
        <v>195</v>
      </c>
      <c r="X1630" s="388" t="s">
        <v>195</v>
      </c>
      <c r="Y1630" s="401" t="s">
        <v>195</v>
      </c>
      <c r="Z1630" s="388" t="s">
        <v>195</v>
      </c>
      <c r="AA1630" s="388" t="s">
        <v>195</v>
      </c>
      <c r="AB1630" s="388" t="s">
        <v>195</v>
      </c>
      <c r="AC1630" s="388" t="s">
        <v>195</v>
      </c>
      <c r="AD1630" s="388" t="s">
        <v>195</v>
      </c>
      <c r="AE1630" s="388" t="s">
        <v>195</v>
      </c>
      <c r="AF1630" s="388" t="s">
        <v>195</v>
      </c>
      <c r="AG1630" s="388" t="s">
        <v>195</v>
      </c>
      <c r="AH1630" s="388" t="s">
        <v>195</v>
      </c>
      <c r="AI1630" s="388" t="s">
        <v>195</v>
      </c>
    </row>
    <row r="1631" spans="1:35" ht="12.75" customHeight="1" x14ac:dyDescent="0.2">
      <c r="A1631" s="397" t="str">
        <f t="shared" si="25"/>
        <v>Ofsted Webpage</v>
      </c>
      <c r="B1631" s="388">
        <v>2483570</v>
      </c>
      <c r="C1631" s="388">
        <v>115475</v>
      </c>
      <c r="D1631" s="388">
        <v>10002801</v>
      </c>
      <c r="E1631" s="388" t="s">
        <v>5924</v>
      </c>
      <c r="F1631" s="388" t="s">
        <v>90</v>
      </c>
      <c r="G1631" s="388" t="s">
        <v>13</v>
      </c>
      <c r="H1631" s="388" t="s">
        <v>264</v>
      </c>
      <c r="I1631" s="388" t="s">
        <v>131</v>
      </c>
      <c r="J1631" s="388" t="s">
        <v>131</v>
      </c>
      <c r="K1631" s="400" t="s">
        <v>195</v>
      </c>
      <c r="L1631" s="388" t="s">
        <v>195</v>
      </c>
      <c r="M1631" s="403" t="s">
        <v>195</v>
      </c>
      <c r="N1631" s="388" t="s">
        <v>195</v>
      </c>
      <c r="O1631" s="388" t="s">
        <v>195</v>
      </c>
      <c r="P1631" s="400" t="s">
        <v>195</v>
      </c>
      <c r="Q1631" s="400" t="s">
        <v>195</v>
      </c>
      <c r="R1631" s="400" t="s">
        <v>195</v>
      </c>
      <c r="S1631" s="388" t="s">
        <v>195</v>
      </c>
      <c r="T1631" s="388" t="s">
        <v>195</v>
      </c>
      <c r="U1631" s="388" t="s">
        <v>195</v>
      </c>
      <c r="V1631" s="388" t="s">
        <v>195</v>
      </c>
      <c r="W1631" s="388" t="s">
        <v>195</v>
      </c>
      <c r="X1631" s="388" t="s">
        <v>195</v>
      </c>
      <c r="Y1631" s="401" t="s">
        <v>195</v>
      </c>
      <c r="Z1631" s="388" t="s">
        <v>195</v>
      </c>
      <c r="AA1631" s="388" t="s">
        <v>195</v>
      </c>
      <c r="AB1631" s="388" t="s">
        <v>195</v>
      </c>
      <c r="AC1631" s="388" t="s">
        <v>195</v>
      </c>
      <c r="AD1631" s="388" t="s">
        <v>195</v>
      </c>
      <c r="AE1631" s="388" t="s">
        <v>195</v>
      </c>
      <c r="AF1631" s="388" t="s">
        <v>195</v>
      </c>
      <c r="AG1631" s="388" t="s">
        <v>195</v>
      </c>
      <c r="AH1631" s="388" t="s">
        <v>195</v>
      </c>
      <c r="AI1631" s="388" t="s">
        <v>195</v>
      </c>
    </row>
    <row r="1632" spans="1:35" ht="12.75" customHeight="1" x14ac:dyDescent="0.2">
      <c r="A1632" s="397" t="str">
        <f t="shared" si="25"/>
        <v>Ofsted Webpage</v>
      </c>
      <c r="B1632" s="388">
        <v>2483575</v>
      </c>
      <c r="C1632" s="388">
        <v>139929</v>
      </c>
      <c r="D1632" s="388">
        <v>10010845</v>
      </c>
      <c r="E1632" s="388" t="s">
        <v>5925</v>
      </c>
      <c r="F1632" s="388" t="s">
        <v>90</v>
      </c>
      <c r="G1632" s="388" t="s">
        <v>13</v>
      </c>
      <c r="H1632" s="388" t="s">
        <v>221</v>
      </c>
      <c r="I1632" s="388" t="s">
        <v>177</v>
      </c>
      <c r="J1632" s="388" t="s">
        <v>177</v>
      </c>
      <c r="K1632" s="400" t="s">
        <v>195</v>
      </c>
      <c r="L1632" s="388" t="s">
        <v>195</v>
      </c>
      <c r="M1632" s="403" t="s">
        <v>195</v>
      </c>
      <c r="N1632" s="388" t="s">
        <v>195</v>
      </c>
      <c r="O1632" s="388" t="s">
        <v>195</v>
      </c>
      <c r="P1632" s="400" t="s">
        <v>195</v>
      </c>
      <c r="Q1632" s="400" t="s">
        <v>195</v>
      </c>
      <c r="R1632" s="400" t="s">
        <v>195</v>
      </c>
      <c r="S1632" s="388" t="s">
        <v>195</v>
      </c>
      <c r="T1632" s="388" t="s">
        <v>195</v>
      </c>
      <c r="U1632" s="388" t="s">
        <v>195</v>
      </c>
      <c r="V1632" s="388" t="s">
        <v>195</v>
      </c>
      <c r="W1632" s="388" t="s">
        <v>195</v>
      </c>
      <c r="X1632" s="388" t="s">
        <v>195</v>
      </c>
      <c r="Y1632" s="401" t="s">
        <v>195</v>
      </c>
      <c r="Z1632" s="388" t="s">
        <v>195</v>
      </c>
      <c r="AA1632" s="388" t="s">
        <v>195</v>
      </c>
      <c r="AB1632" s="388" t="s">
        <v>195</v>
      </c>
      <c r="AC1632" s="388" t="s">
        <v>195</v>
      </c>
      <c r="AD1632" s="388" t="s">
        <v>195</v>
      </c>
      <c r="AE1632" s="388" t="s">
        <v>195</v>
      </c>
      <c r="AF1632" s="388" t="s">
        <v>195</v>
      </c>
      <c r="AG1632" s="388" t="s">
        <v>195</v>
      </c>
      <c r="AH1632" s="388" t="s">
        <v>195</v>
      </c>
      <c r="AI1632" s="388" t="s">
        <v>195</v>
      </c>
    </row>
    <row r="1633" spans="1:35" ht="12.75" customHeight="1" x14ac:dyDescent="0.2">
      <c r="A1633" s="397" t="str">
        <f t="shared" si="25"/>
        <v>Ofsted Webpage</v>
      </c>
      <c r="B1633" s="388">
        <v>2483576</v>
      </c>
      <c r="C1633" s="388">
        <v>116142</v>
      </c>
      <c r="D1633" s="388">
        <v>10052606</v>
      </c>
      <c r="E1633" s="388" t="s">
        <v>5926</v>
      </c>
      <c r="F1633" s="388" t="s">
        <v>90</v>
      </c>
      <c r="G1633" s="388" t="s">
        <v>13</v>
      </c>
      <c r="H1633" s="388" t="s">
        <v>386</v>
      </c>
      <c r="I1633" s="388" t="s">
        <v>152</v>
      </c>
      <c r="J1633" s="388" t="s">
        <v>152</v>
      </c>
      <c r="K1633" s="400" t="s">
        <v>195</v>
      </c>
      <c r="L1633" s="388" t="s">
        <v>195</v>
      </c>
      <c r="M1633" s="403" t="s">
        <v>195</v>
      </c>
      <c r="N1633" s="388" t="s">
        <v>195</v>
      </c>
      <c r="O1633" s="388" t="s">
        <v>195</v>
      </c>
      <c r="P1633" s="400" t="s">
        <v>195</v>
      </c>
      <c r="Q1633" s="400" t="s">
        <v>195</v>
      </c>
      <c r="R1633" s="400" t="s">
        <v>195</v>
      </c>
      <c r="S1633" s="388" t="s">
        <v>195</v>
      </c>
      <c r="T1633" s="388" t="s">
        <v>195</v>
      </c>
      <c r="U1633" s="388" t="s">
        <v>195</v>
      </c>
      <c r="V1633" s="388" t="s">
        <v>195</v>
      </c>
      <c r="W1633" s="388" t="s">
        <v>195</v>
      </c>
      <c r="X1633" s="388" t="s">
        <v>195</v>
      </c>
      <c r="Y1633" s="401" t="s">
        <v>195</v>
      </c>
      <c r="Z1633" s="388" t="s">
        <v>195</v>
      </c>
      <c r="AA1633" s="388" t="s">
        <v>195</v>
      </c>
      <c r="AB1633" s="388" t="s">
        <v>195</v>
      </c>
      <c r="AC1633" s="388" t="s">
        <v>195</v>
      </c>
      <c r="AD1633" s="388" t="s">
        <v>195</v>
      </c>
      <c r="AE1633" s="388" t="s">
        <v>195</v>
      </c>
      <c r="AF1633" s="388" t="s">
        <v>195</v>
      </c>
      <c r="AG1633" s="388" t="s">
        <v>195</v>
      </c>
      <c r="AH1633" s="388" t="s">
        <v>195</v>
      </c>
      <c r="AI1633" s="388" t="s">
        <v>195</v>
      </c>
    </row>
    <row r="1634" spans="1:35" ht="12.75" customHeight="1" x14ac:dyDescent="0.2">
      <c r="A1634" s="397" t="str">
        <f t="shared" si="25"/>
        <v>Ofsted Webpage</v>
      </c>
      <c r="B1634" s="388">
        <v>2494963</v>
      </c>
      <c r="C1634" s="388">
        <v>138808</v>
      </c>
      <c r="D1634" s="388">
        <v>10003234</v>
      </c>
      <c r="E1634" s="388" t="s">
        <v>5927</v>
      </c>
      <c r="F1634" s="388" t="s">
        <v>170</v>
      </c>
      <c r="G1634" s="388" t="s">
        <v>13</v>
      </c>
      <c r="H1634" s="388" t="s">
        <v>5928</v>
      </c>
      <c r="I1634" s="388" t="s">
        <v>1101</v>
      </c>
      <c r="J1634" s="400" t="s">
        <v>195</v>
      </c>
      <c r="K1634" s="400" t="s">
        <v>195</v>
      </c>
      <c r="L1634" s="388" t="s">
        <v>195</v>
      </c>
      <c r="M1634" s="403" t="s">
        <v>195</v>
      </c>
      <c r="N1634" s="388" t="s">
        <v>195</v>
      </c>
      <c r="O1634" s="388" t="s">
        <v>195</v>
      </c>
      <c r="P1634" s="400" t="s">
        <v>195</v>
      </c>
      <c r="Q1634" s="400" t="s">
        <v>195</v>
      </c>
      <c r="R1634" s="400" t="s">
        <v>195</v>
      </c>
      <c r="S1634" s="388" t="s">
        <v>195</v>
      </c>
      <c r="T1634" s="388" t="s">
        <v>195</v>
      </c>
      <c r="U1634" s="388" t="s">
        <v>195</v>
      </c>
      <c r="V1634" s="388" t="s">
        <v>195</v>
      </c>
      <c r="W1634" s="388" t="s">
        <v>195</v>
      </c>
      <c r="X1634" s="388" t="s">
        <v>195</v>
      </c>
      <c r="Y1634" s="401" t="s">
        <v>195</v>
      </c>
      <c r="Z1634" s="388" t="s">
        <v>195</v>
      </c>
      <c r="AA1634" s="388" t="s">
        <v>195</v>
      </c>
      <c r="AB1634" s="388" t="s">
        <v>195</v>
      </c>
      <c r="AC1634" s="388" t="s">
        <v>195</v>
      </c>
      <c r="AD1634" s="388" t="s">
        <v>195</v>
      </c>
      <c r="AE1634" s="388" t="s">
        <v>195</v>
      </c>
      <c r="AF1634" s="388" t="s">
        <v>195</v>
      </c>
      <c r="AG1634" s="388" t="s">
        <v>195</v>
      </c>
      <c r="AH1634" s="388" t="s">
        <v>195</v>
      </c>
      <c r="AI1634" s="388" t="s">
        <v>195</v>
      </c>
    </row>
    <row r="1635" spans="1:35" ht="12.75" customHeight="1" x14ac:dyDescent="0.2">
      <c r="A1635" s="397" t="str">
        <f t="shared" si="25"/>
        <v>Ofsted Webpage</v>
      </c>
      <c r="B1635" s="388">
        <v>2494965</v>
      </c>
      <c r="C1635" s="388">
        <v>134540</v>
      </c>
      <c r="D1635" s="388">
        <v>10025794</v>
      </c>
      <c r="E1635" s="388" t="s">
        <v>5929</v>
      </c>
      <c r="F1635" s="388" t="s">
        <v>90</v>
      </c>
      <c r="G1635" s="388" t="s">
        <v>13</v>
      </c>
      <c r="H1635" s="388" t="s">
        <v>278</v>
      </c>
      <c r="I1635" s="388" t="s">
        <v>152</v>
      </c>
      <c r="J1635" s="388" t="s">
        <v>152</v>
      </c>
      <c r="K1635" s="400" t="s">
        <v>195</v>
      </c>
      <c r="L1635" s="388" t="s">
        <v>195</v>
      </c>
      <c r="M1635" s="403" t="s">
        <v>195</v>
      </c>
      <c r="N1635" s="388" t="s">
        <v>195</v>
      </c>
      <c r="O1635" s="388" t="s">
        <v>195</v>
      </c>
      <c r="P1635" s="400" t="s">
        <v>195</v>
      </c>
      <c r="Q1635" s="400" t="s">
        <v>195</v>
      </c>
      <c r="R1635" s="400" t="s">
        <v>195</v>
      </c>
      <c r="S1635" s="388" t="s">
        <v>195</v>
      </c>
      <c r="T1635" s="388" t="s">
        <v>195</v>
      </c>
      <c r="U1635" s="388" t="s">
        <v>195</v>
      </c>
      <c r="V1635" s="388" t="s">
        <v>195</v>
      </c>
      <c r="W1635" s="388" t="s">
        <v>195</v>
      </c>
      <c r="X1635" s="388" t="s">
        <v>195</v>
      </c>
      <c r="Y1635" s="401" t="s">
        <v>195</v>
      </c>
      <c r="Z1635" s="388" t="s">
        <v>195</v>
      </c>
      <c r="AA1635" s="388" t="s">
        <v>195</v>
      </c>
      <c r="AB1635" s="388" t="s">
        <v>195</v>
      </c>
      <c r="AC1635" s="388" t="s">
        <v>195</v>
      </c>
      <c r="AD1635" s="388" t="s">
        <v>195</v>
      </c>
      <c r="AE1635" s="388" t="s">
        <v>195</v>
      </c>
      <c r="AF1635" s="388" t="s">
        <v>195</v>
      </c>
      <c r="AG1635" s="388" t="s">
        <v>195</v>
      </c>
      <c r="AH1635" s="388" t="s">
        <v>195</v>
      </c>
      <c r="AI1635" s="388" t="s">
        <v>195</v>
      </c>
    </row>
    <row r="1636" spans="1:35" ht="12.75" customHeight="1" x14ac:dyDescent="0.2">
      <c r="A1636" s="397" t="str">
        <f t="shared" si="25"/>
        <v>Ofsted Webpage</v>
      </c>
      <c r="B1636" s="388">
        <v>2494970</v>
      </c>
      <c r="C1636" s="388">
        <v>138968</v>
      </c>
      <c r="D1636" s="388">
        <v>10007700</v>
      </c>
      <c r="E1636" s="388" t="s">
        <v>5930</v>
      </c>
      <c r="F1636" s="388" t="s">
        <v>90</v>
      </c>
      <c r="G1636" s="388" t="s">
        <v>13</v>
      </c>
      <c r="H1636" s="388" t="s">
        <v>447</v>
      </c>
      <c r="I1636" s="388" t="s">
        <v>115</v>
      </c>
      <c r="J1636" s="388" t="s">
        <v>115</v>
      </c>
      <c r="K1636" s="400" t="s">
        <v>195</v>
      </c>
      <c r="L1636" s="388" t="s">
        <v>195</v>
      </c>
      <c r="M1636" s="403" t="s">
        <v>195</v>
      </c>
      <c r="N1636" s="388" t="s">
        <v>195</v>
      </c>
      <c r="O1636" s="388" t="s">
        <v>195</v>
      </c>
      <c r="P1636" s="400" t="s">
        <v>195</v>
      </c>
      <c r="Q1636" s="400" t="s">
        <v>195</v>
      </c>
      <c r="R1636" s="400" t="s">
        <v>195</v>
      </c>
      <c r="S1636" s="388" t="s">
        <v>195</v>
      </c>
      <c r="T1636" s="388" t="s">
        <v>195</v>
      </c>
      <c r="U1636" s="388" t="s">
        <v>195</v>
      </c>
      <c r="V1636" s="388" t="s">
        <v>195</v>
      </c>
      <c r="W1636" s="388" t="s">
        <v>195</v>
      </c>
      <c r="X1636" s="388" t="s">
        <v>195</v>
      </c>
      <c r="Y1636" s="401" t="s">
        <v>195</v>
      </c>
      <c r="Z1636" s="388" t="s">
        <v>195</v>
      </c>
      <c r="AA1636" s="388" t="s">
        <v>195</v>
      </c>
      <c r="AB1636" s="388" t="s">
        <v>195</v>
      </c>
      <c r="AC1636" s="388" t="s">
        <v>195</v>
      </c>
      <c r="AD1636" s="388" t="s">
        <v>195</v>
      </c>
      <c r="AE1636" s="388" t="s">
        <v>195</v>
      </c>
      <c r="AF1636" s="388" t="s">
        <v>195</v>
      </c>
      <c r="AG1636" s="388" t="s">
        <v>195</v>
      </c>
      <c r="AH1636" s="388" t="s">
        <v>195</v>
      </c>
      <c r="AI1636" s="388" t="s">
        <v>195</v>
      </c>
    </row>
    <row r="1637" spans="1:35" ht="12.75" customHeight="1" x14ac:dyDescent="0.2">
      <c r="A1637" s="397" t="str">
        <f t="shared" si="25"/>
        <v>Ofsted Webpage</v>
      </c>
      <c r="B1637" s="388">
        <v>2494979</v>
      </c>
      <c r="C1637" s="388">
        <v>129013</v>
      </c>
      <c r="D1637" s="388">
        <v>10037213</v>
      </c>
      <c r="E1637" s="388" t="s">
        <v>5931</v>
      </c>
      <c r="F1637" s="388" t="s">
        <v>90</v>
      </c>
      <c r="G1637" s="388" t="s">
        <v>13</v>
      </c>
      <c r="H1637" s="388" t="s">
        <v>467</v>
      </c>
      <c r="I1637" s="388" t="s">
        <v>92</v>
      </c>
      <c r="J1637" s="388" t="s">
        <v>93</v>
      </c>
      <c r="K1637" s="400" t="s">
        <v>195</v>
      </c>
      <c r="L1637" s="388" t="s">
        <v>195</v>
      </c>
      <c r="M1637" s="403" t="s">
        <v>195</v>
      </c>
      <c r="N1637" s="388" t="s">
        <v>195</v>
      </c>
      <c r="O1637" s="388" t="s">
        <v>195</v>
      </c>
      <c r="P1637" s="400" t="s">
        <v>195</v>
      </c>
      <c r="Q1637" s="400" t="s">
        <v>195</v>
      </c>
      <c r="R1637" s="400" t="s">
        <v>195</v>
      </c>
      <c r="S1637" s="388" t="s">
        <v>195</v>
      </c>
      <c r="T1637" s="388" t="s">
        <v>195</v>
      </c>
      <c r="U1637" s="388" t="s">
        <v>195</v>
      </c>
      <c r="V1637" s="388" t="s">
        <v>195</v>
      </c>
      <c r="W1637" s="388" t="s">
        <v>195</v>
      </c>
      <c r="X1637" s="388" t="s">
        <v>195</v>
      </c>
      <c r="Y1637" s="401" t="s">
        <v>195</v>
      </c>
      <c r="Z1637" s="388" t="s">
        <v>195</v>
      </c>
      <c r="AA1637" s="388" t="s">
        <v>195</v>
      </c>
      <c r="AB1637" s="388" t="s">
        <v>195</v>
      </c>
      <c r="AC1637" s="388" t="s">
        <v>195</v>
      </c>
      <c r="AD1637" s="388" t="s">
        <v>195</v>
      </c>
      <c r="AE1637" s="388" t="s">
        <v>195</v>
      </c>
      <c r="AF1637" s="388" t="s">
        <v>195</v>
      </c>
      <c r="AG1637" s="388" t="s">
        <v>195</v>
      </c>
      <c r="AH1637" s="388" t="s">
        <v>195</v>
      </c>
      <c r="AI1637" s="388" t="s">
        <v>195</v>
      </c>
    </row>
    <row r="1638" spans="1:35" ht="12.75" customHeight="1" x14ac:dyDescent="0.2">
      <c r="A1638" s="397" t="str">
        <f t="shared" si="25"/>
        <v>Ofsted Webpage</v>
      </c>
      <c r="B1638" s="388">
        <v>2494981</v>
      </c>
      <c r="C1638" s="388">
        <v>129612</v>
      </c>
      <c r="D1638" s="388">
        <v>10037751</v>
      </c>
      <c r="E1638" s="388" t="s">
        <v>5932</v>
      </c>
      <c r="F1638" s="388" t="s">
        <v>90</v>
      </c>
      <c r="G1638" s="388" t="s">
        <v>13</v>
      </c>
      <c r="H1638" s="388" t="s">
        <v>295</v>
      </c>
      <c r="I1638" s="388" t="s">
        <v>186</v>
      </c>
      <c r="J1638" s="388" t="s">
        <v>93</v>
      </c>
      <c r="K1638" s="400" t="s">
        <v>195</v>
      </c>
      <c r="L1638" s="388" t="s">
        <v>195</v>
      </c>
      <c r="M1638" s="403" t="s">
        <v>195</v>
      </c>
      <c r="N1638" s="388" t="s">
        <v>195</v>
      </c>
      <c r="O1638" s="388" t="s">
        <v>195</v>
      </c>
      <c r="P1638" s="400" t="s">
        <v>195</v>
      </c>
      <c r="Q1638" s="400" t="s">
        <v>195</v>
      </c>
      <c r="R1638" s="400" t="s">
        <v>195</v>
      </c>
      <c r="S1638" s="388" t="s">
        <v>195</v>
      </c>
      <c r="T1638" s="388" t="s">
        <v>195</v>
      </c>
      <c r="U1638" s="388" t="s">
        <v>195</v>
      </c>
      <c r="V1638" s="388" t="s">
        <v>195</v>
      </c>
      <c r="W1638" s="388" t="s">
        <v>195</v>
      </c>
      <c r="X1638" s="388" t="s">
        <v>195</v>
      </c>
      <c r="Y1638" s="401" t="s">
        <v>195</v>
      </c>
      <c r="Z1638" s="388" t="s">
        <v>195</v>
      </c>
      <c r="AA1638" s="388" t="s">
        <v>195</v>
      </c>
      <c r="AB1638" s="388" t="s">
        <v>195</v>
      </c>
      <c r="AC1638" s="388" t="s">
        <v>195</v>
      </c>
      <c r="AD1638" s="388" t="s">
        <v>195</v>
      </c>
      <c r="AE1638" s="388" t="s">
        <v>195</v>
      </c>
      <c r="AF1638" s="388" t="s">
        <v>195</v>
      </c>
      <c r="AG1638" s="388" t="s">
        <v>195</v>
      </c>
      <c r="AH1638" s="388" t="s">
        <v>195</v>
      </c>
      <c r="AI1638" s="388" t="s">
        <v>195</v>
      </c>
    </row>
    <row r="1639" spans="1:35" ht="12.75" customHeight="1" x14ac:dyDescent="0.2">
      <c r="A1639" s="397" t="str">
        <f t="shared" si="25"/>
        <v>Ofsted Webpage</v>
      </c>
      <c r="B1639" s="388">
        <v>2494982</v>
      </c>
      <c r="C1639" s="388">
        <v>131501</v>
      </c>
      <c r="D1639" s="388">
        <v>10040011</v>
      </c>
      <c r="E1639" s="388" t="s">
        <v>5933</v>
      </c>
      <c r="F1639" s="388" t="s">
        <v>90</v>
      </c>
      <c r="G1639" s="388" t="s">
        <v>13</v>
      </c>
      <c r="H1639" s="388" t="s">
        <v>485</v>
      </c>
      <c r="I1639" s="388" t="s">
        <v>102</v>
      </c>
      <c r="J1639" s="388" t="s">
        <v>102</v>
      </c>
      <c r="K1639" s="400" t="s">
        <v>195</v>
      </c>
      <c r="L1639" s="388" t="s">
        <v>195</v>
      </c>
      <c r="M1639" s="403" t="s">
        <v>195</v>
      </c>
      <c r="N1639" s="388" t="s">
        <v>195</v>
      </c>
      <c r="O1639" s="388" t="s">
        <v>195</v>
      </c>
      <c r="P1639" s="400" t="s">
        <v>195</v>
      </c>
      <c r="Q1639" s="400" t="s">
        <v>195</v>
      </c>
      <c r="R1639" s="400" t="s">
        <v>195</v>
      </c>
      <c r="S1639" s="388" t="s">
        <v>195</v>
      </c>
      <c r="T1639" s="388" t="s">
        <v>195</v>
      </c>
      <c r="U1639" s="388" t="s">
        <v>195</v>
      </c>
      <c r="V1639" s="388" t="s">
        <v>195</v>
      </c>
      <c r="W1639" s="388" t="s">
        <v>195</v>
      </c>
      <c r="X1639" s="388" t="s">
        <v>195</v>
      </c>
      <c r="Y1639" s="401" t="s">
        <v>195</v>
      </c>
      <c r="Z1639" s="388" t="s">
        <v>195</v>
      </c>
      <c r="AA1639" s="388" t="s">
        <v>195</v>
      </c>
      <c r="AB1639" s="388" t="s">
        <v>195</v>
      </c>
      <c r="AC1639" s="388" t="s">
        <v>195</v>
      </c>
      <c r="AD1639" s="388" t="s">
        <v>195</v>
      </c>
      <c r="AE1639" s="388" t="s">
        <v>195</v>
      </c>
      <c r="AF1639" s="388" t="s">
        <v>195</v>
      </c>
      <c r="AG1639" s="388" t="s">
        <v>195</v>
      </c>
      <c r="AH1639" s="388" t="s">
        <v>195</v>
      </c>
      <c r="AI1639" s="388" t="s">
        <v>195</v>
      </c>
    </row>
    <row r="1640" spans="1:35" ht="12.75" customHeight="1" x14ac:dyDescent="0.2">
      <c r="A1640" s="397" t="str">
        <f t="shared" si="25"/>
        <v>Ofsted Webpage</v>
      </c>
      <c r="B1640" s="388">
        <v>2494988</v>
      </c>
      <c r="C1640" s="388">
        <v>138670</v>
      </c>
      <c r="D1640" s="388">
        <v>10043164</v>
      </c>
      <c r="E1640" s="388" t="s">
        <v>5934</v>
      </c>
      <c r="F1640" s="388" t="s">
        <v>90</v>
      </c>
      <c r="G1640" s="388" t="s">
        <v>13</v>
      </c>
      <c r="H1640" s="388" t="s">
        <v>266</v>
      </c>
      <c r="I1640" s="388" t="s">
        <v>131</v>
      </c>
      <c r="J1640" s="388" t="s">
        <v>131</v>
      </c>
      <c r="K1640" s="400" t="s">
        <v>195</v>
      </c>
      <c r="L1640" s="388" t="s">
        <v>195</v>
      </c>
      <c r="M1640" s="403" t="s">
        <v>195</v>
      </c>
      <c r="N1640" s="388" t="s">
        <v>195</v>
      </c>
      <c r="O1640" s="388" t="s">
        <v>195</v>
      </c>
      <c r="P1640" s="400" t="s">
        <v>195</v>
      </c>
      <c r="Q1640" s="400" t="s">
        <v>195</v>
      </c>
      <c r="R1640" s="400" t="s">
        <v>195</v>
      </c>
      <c r="S1640" s="388" t="s">
        <v>195</v>
      </c>
      <c r="T1640" s="388" t="s">
        <v>195</v>
      </c>
      <c r="U1640" s="388" t="s">
        <v>195</v>
      </c>
      <c r="V1640" s="388" t="s">
        <v>195</v>
      </c>
      <c r="W1640" s="388" t="s">
        <v>195</v>
      </c>
      <c r="X1640" s="388" t="s">
        <v>195</v>
      </c>
      <c r="Y1640" s="401" t="s">
        <v>195</v>
      </c>
      <c r="Z1640" s="388" t="s">
        <v>195</v>
      </c>
      <c r="AA1640" s="388" t="s">
        <v>195</v>
      </c>
      <c r="AB1640" s="388" t="s">
        <v>195</v>
      </c>
      <c r="AC1640" s="388" t="s">
        <v>195</v>
      </c>
      <c r="AD1640" s="388" t="s">
        <v>195</v>
      </c>
      <c r="AE1640" s="388" t="s">
        <v>195</v>
      </c>
      <c r="AF1640" s="388" t="s">
        <v>195</v>
      </c>
      <c r="AG1640" s="388" t="s">
        <v>195</v>
      </c>
      <c r="AH1640" s="388" t="s">
        <v>195</v>
      </c>
      <c r="AI1640" s="388" t="s">
        <v>195</v>
      </c>
    </row>
    <row r="1641" spans="1:35" ht="12.75" customHeight="1" x14ac:dyDescent="0.2">
      <c r="A1641" s="397" t="str">
        <f t="shared" si="25"/>
        <v>Ofsted Webpage</v>
      </c>
      <c r="B1641" s="388">
        <v>2494989</v>
      </c>
      <c r="C1641" s="388">
        <v>129914</v>
      </c>
      <c r="D1641" s="388">
        <v>10043728</v>
      </c>
      <c r="E1641" s="388" t="s">
        <v>5935</v>
      </c>
      <c r="F1641" s="388" t="s">
        <v>90</v>
      </c>
      <c r="G1641" s="388" t="s">
        <v>13</v>
      </c>
      <c r="H1641" s="388" t="s">
        <v>700</v>
      </c>
      <c r="I1641" s="388" t="s">
        <v>161</v>
      </c>
      <c r="J1641" s="388" t="s">
        <v>161</v>
      </c>
      <c r="K1641" s="400" t="s">
        <v>195</v>
      </c>
      <c r="L1641" s="388" t="s">
        <v>195</v>
      </c>
      <c r="M1641" s="403" t="s">
        <v>195</v>
      </c>
      <c r="N1641" s="388" t="s">
        <v>195</v>
      </c>
      <c r="O1641" s="388" t="s">
        <v>195</v>
      </c>
      <c r="P1641" s="400" t="s">
        <v>195</v>
      </c>
      <c r="Q1641" s="400" t="s">
        <v>195</v>
      </c>
      <c r="R1641" s="400" t="s">
        <v>195</v>
      </c>
      <c r="S1641" s="388" t="s">
        <v>195</v>
      </c>
      <c r="T1641" s="388" t="s">
        <v>195</v>
      </c>
      <c r="U1641" s="388" t="s">
        <v>195</v>
      </c>
      <c r="V1641" s="388" t="s">
        <v>195</v>
      </c>
      <c r="W1641" s="388" t="s">
        <v>195</v>
      </c>
      <c r="X1641" s="388" t="s">
        <v>195</v>
      </c>
      <c r="Y1641" s="401" t="s">
        <v>195</v>
      </c>
      <c r="Z1641" s="388" t="s">
        <v>195</v>
      </c>
      <c r="AA1641" s="388" t="s">
        <v>195</v>
      </c>
      <c r="AB1641" s="388" t="s">
        <v>195</v>
      </c>
      <c r="AC1641" s="388" t="s">
        <v>195</v>
      </c>
      <c r="AD1641" s="388" t="s">
        <v>195</v>
      </c>
      <c r="AE1641" s="388" t="s">
        <v>195</v>
      </c>
      <c r="AF1641" s="388" t="s">
        <v>195</v>
      </c>
      <c r="AG1641" s="388" t="s">
        <v>195</v>
      </c>
      <c r="AH1641" s="388" t="s">
        <v>195</v>
      </c>
      <c r="AI1641" s="388" t="s">
        <v>195</v>
      </c>
    </row>
    <row r="1642" spans="1:35" ht="12.75" customHeight="1" x14ac:dyDescent="0.2">
      <c r="A1642" s="397" t="str">
        <f t="shared" si="25"/>
        <v>Ofsted Webpage</v>
      </c>
      <c r="B1642" s="388">
        <v>2494991</v>
      </c>
      <c r="C1642" s="388">
        <v>137307</v>
      </c>
      <c r="D1642" s="388">
        <v>10045135</v>
      </c>
      <c r="E1642" s="388" t="s">
        <v>5936</v>
      </c>
      <c r="F1642" s="388" t="s">
        <v>90</v>
      </c>
      <c r="G1642" s="388" t="s">
        <v>13</v>
      </c>
      <c r="H1642" s="388" t="s">
        <v>266</v>
      </c>
      <c r="I1642" s="388" t="s">
        <v>131</v>
      </c>
      <c r="J1642" s="388" t="s">
        <v>131</v>
      </c>
      <c r="K1642" s="400" t="s">
        <v>195</v>
      </c>
      <c r="L1642" s="388" t="s">
        <v>195</v>
      </c>
      <c r="M1642" s="403" t="s">
        <v>195</v>
      </c>
      <c r="N1642" s="388" t="s">
        <v>195</v>
      </c>
      <c r="O1642" s="388" t="s">
        <v>195</v>
      </c>
      <c r="P1642" s="400" t="s">
        <v>195</v>
      </c>
      <c r="Q1642" s="400" t="s">
        <v>195</v>
      </c>
      <c r="R1642" s="400" t="s">
        <v>195</v>
      </c>
      <c r="S1642" s="388" t="s">
        <v>195</v>
      </c>
      <c r="T1642" s="388" t="s">
        <v>195</v>
      </c>
      <c r="U1642" s="388" t="s">
        <v>195</v>
      </c>
      <c r="V1642" s="388" t="s">
        <v>195</v>
      </c>
      <c r="W1642" s="388" t="s">
        <v>195</v>
      </c>
      <c r="X1642" s="388" t="s">
        <v>195</v>
      </c>
      <c r="Y1642" s="401" t="s">
        <v>195</v>
      </c>
      <c r="Z1642" s="388" t="s">
        <v>195</v>
      </c>
      <c r="AA1642" s="388" t="s">
        <v>195</v>
      </c>
      <c r="AB1642" s="388" t="s">
        <v>195</v>
      </c>
      <c r="AC1642" s="388" t="s">
        <v>195</v>
      </c>
      <c r="AD1642" s="388" t="s">
        <v>195</v>
      </c>
      <c r="AE1642" s="388" t="s">
        <v>195</v>
      </c>
      <c r="AF1642" s="388" t="s">
        <v>195</v>
      </c>
      <c r="AG1642" s="388" t="s">
        <v>195</v>
      </c>
      <c r="AH1642" s="388" t="s">
        <v>195</v>
      </c>
      <c r="AI1642" s="388" t="s">
        <v>195</v>
      </c>
    </row>
    <row r="1643" spans="1:35" ht="12.75" customHeight="1" x14ac:dyDescent="0.2">
      <c r="A1643" s="397" t="str">
        <f t="shared" si="25"/>
        <v>Ofsted Webpage</v>
      </c>
      <c r="B1643" s="388">
        <v>2494994</v>
      </c>
      <c r="C1643" s="388">
        <v>133225</v>
      </c>
      <c r="D1643" s="388">
        <v>10046663</v>
      </c>
      <c r="E1643" s="388" t="s">
        <v>5937</v>
      </c>
      <c r="F1643" s="388" t="s">
        <v>90</v>
      </c>
      <c r="G1643" s="388" t="s">
        <v>13</v>
      </c>
      <c r="H1643" s="388" t="s">
        <v>806</v>
      </c>
      <c r="I1643" s="388" t="s">
        <v>186</v>
      </c>
      <c r="J1643" s="388" t="s">
        <v>93</v>
      </c>
      <c r="K1643" s="400" t="s">
        <v>195</v>
      </c>
      <c r="L1643" s="388" t="s">
        <v>195</v>
      </c>
      <c r="M1643" s="403" t="s">
        <v>195</v>
      </c>
      <c r="N1643" s="388" t="s">
        <v>195</v>
      </c>
      <c r="O1643" s="388" t="s">
        <v>195</v>
      </c>
      <c r="P1643" s="400" t="s">
        <v>195</v>
      </c>
      <c r="Q1643" s="400" t="s">
        <v>195</v>
      </c>
      <c r="R1643" s="400" t="s">
        <v>195</v>
      </c>
      <c r="S1643" s="388" t="s">
        <v>195</v>
      </c>
      <c r="T1643" s="388" t="s">
        <v>195</v>
      </c>
      <c r="U1643" s="388" t="s">
        <v>195</v>
      </c>
      <c r="V1643" s="388" t="s">
        <v>195</v>
      </c>
      <c r="W1643" s="388" t="s">
        <v>195</v>
      </c>
      <c r="X1643" s="388" t="s">
        <v>195</v>
      </c>
      <c r="Y1643" s="401" t="s">
        <v>195</v>
      </c>
      <c r="Z1643" s="388" t="s">
        <v>195</v>
      </c>
      <c r="AA1643" s="388" t="s">
        <v>195</v>
      </c>
      <c r="AB1643" s="388" t="s">
        <v>195</v>
      </c>
      <c r="AC1643" s="388" t="s">
        <v>195</v>
      </c>
      <c r="AD1643" s="388" t="s">
        <v>195</v>
      </c>
      <c r="AE1643" s="388" t="s">
        <v>195</v>
      </c>
      <c r="AF1643" s="388" t="s">
        <v>195</v>
      </c>
      <c r="AG1643" s="388" t="s">
        <v>195</v>
      </c>
      <c r="AH1643" s="388" t="s">
        <v>195</v>
      </c>
      <c r="AI1643" s="388" t="s">
        <v>195</v>
      </c>
    </row>
    <row r="1644" spans="1:35" ht="12.75" customHeight="1" x14ac:dyDescent="0.2">
      <c r="A1644" s="397" t="str">
        <f t="shared" si="25"/>
        <v>Ofsted Webpage</v>
      </c>
      <c r="B1644" s="388">
        <v>2494996</v>
      </c>
      <c r="C1644" s="388">
        <v>132998</v>
      </c>
      <c r="D1644" s="388">
        <v>10046672</v>
      </c>
      <c r="E1644" s="388" t="s">
        <v>5938</v>
      </c>
      <c r="F1644" s="388" t="s">
        <v>90</v>
      </c>
      <c r="G1644" s="388" t="s">
        <v>13</v>
      </c>
      <c r="H1644" s="388" t="s">
        <v>656</v>
      </c>
      <c r="I1644" s="388" t="s">
        <v>115</v>
      </c>
      <c r="J1644" s="388" t="s">
        <v>115</v>
      </c>
      <c r="K1644" s="400" t="s">
        <v>195</v>
      </c>
      <c r="L1644" s="388" t="s">
        <v>195</v>
      </c>
      <c r="M1644" s="403" t="s">
        <v>195</v>
      </c>
      <c r="N1644" s="388" t="s">
        <v>195</v>
      </c>
      <c r="O1644" s="388" t="s">
        <v>195</v>
      </c>
      <c r="P1644" s="400" t="s">
        <v>195</v>
      </c>
      <c r="Q1644" s="400" t="s">
        <v>195</v>
      </c>
      <c r="R1644" s="400" t="s">
        <v>195</v>
      </c>
      <c r="S1644" s="388" t="s">
        <v>195</v>
      </c>
      <c r="T1644" s="388" t="s">
        <v>195</v>
      </c>
      <c r="U1644" s="388" t="s">
        <v>195</v>
      </c>
      <c r="V1644" s="388" t="s">
        <v>195</v>
      </c>
      <c r="W1644" s="388" t="s">
        <v>195</v>
      </c>
      <c r="X1644" s="388" t="s">
        <v>195</v>
      </c>
      <c r="Y1644" s="401" t="s">
        <v>195</v>
      </c>
      <c r="Z1644" s="388" t="s">
        <v>195</v>
      </c>
      <c r="AA1644" s="388" t="s">
        <v>195</v>
      </c>
      <c r="AB1644" s="388" t="s">
        <v>195</v>
      </c>
      <c r="AC1644" s="388" t="s">
        <v>195</v>
      </c>
      <c r="AD1644" s="388" t="s">
        <v>195</v>
      </c>
      <c r="AE1644" s="388" t="s">
        <v>195</v>
      </c>
      <c r="AF1644" s="388" t="s">
        <v>195</v>
      </c>
      <c r="AG1644" s="388" t="s">
        <v>195</v>
      </c>
      <c r="AH1644" s="388" t="s">
        <v>195</v>
      </c>
      <c r="AI1644" s="388" t="s">
        <v>195</v>
      </c>
    </row>
    <row r="1645" spans="1:35" ht="12.75" customHeight="1" x14ac:dyDescent="0.2">
      <c r="A1645" s="397" t="str">
        <f t="shared" si="25"/>
        <v>Ofsted Webpage</v>
      </c>
      <c r="B1645" s="388">
        <v>2494997</v>
      </c>
      <c r="C1645" s="388">
        <v>139208</v>
      </c>
      <c r="D1645" s="388">
        <v>10047322</v>
      </c>
      <c r="E1645" s="388" t="s">
        <v>5939</v>
      </c>
      <c r="F1645" s="388" t="s">
        <v>90</v>
      </c>
      <c r="G1645" s="388" t="s">
        <v>13</v>
      </c>
      <c r="H1645" s="388" t="s">
        <v>403</v>
      </c>
      <c r="I1645" s="388" t="s">
        <v>115</v>
      </c>
      <c r="J1645" s="388" t="s">
        <v>115</v>
      </c>
      <c r="K1645" s="400" t="s">
        <v>195</v>
      </c>
      <c r="L1645" s="388" t="s">
        <v>195</v>
      </c>
      <c r="M1645" s="403" t="s">
        <v>195</v>
      </c>
      <c r="N1645" s="388" t="s">
        <v>195</v>
      </c>
      <c r="O1645" s="388" t="s">
        <v>195</v>
      </c>
      <c r="P1645" s="400" t="s">
        <v>195</v>
      </c>
      <c r="Q1645" s="400" t="s">
        <v>195</v>
      </c>
      <c r="R1645" s="400" t="s">
        <v>195</v>
      </c>
      <c r="S1645" s="388" t="s">
        <v>195</v>
      </c>
      <c r="T1645" s="388" t="s">
        <v>195</v>
      </c>
      <c r="U1645" s="388" t="s">
        <v>195</v>
      </c>
      <c r="V1645" s="388" t="s">
        <v>195</v>
      </c>
      <c r="W1645" s="388" t="s">
        <v>195</v>
      </c>
      <c r="X1645" s="388" t="s">
        <v>195</v>
      </c>
      <c r="Y1645" s="401" t="s">
        <v>195</v>
      </c>
      <c r="Z1645" s="388" t="s">
        <v>195</v>
      </c>
      <c r="AA1645" s="388" t="s">
        <v>195</v>
      </c>
      <c r="AB1645" s="388" t="s">
        <v>195</v>
      </c>
      <c r="AC1645" s="388" t="s">
        <v>195</v>
      </c>
      <c r="AD1645" s="388" t="s">
        <v>195</v>
      </c>
      <c r="AE1645" s="388" t="s">
        <v>195</v>
      </c>
      <c r="AF1645" s="388" t="s">
        <v>195</v>
      </c>
      <c r="AG1645" s="388" t="s">
        <v>195</v>
      </c>
      <c r="AH1645" s="388" t="s">
        <v>195</v>
      </c>
      <c r="AI1645" s="388" t="s">
        <v>195</v>
      </c>
    </row>
    <row r="1646" spans="1:35" ht="12.75" customHeight="1" x14ac:dyDescent="0.2">
      <c r="A1646" s="397" t="str">
        <f t="shared" si="25"/>
        <v>Ofsted Webpage</v>
      </c>
      <c r="B1646" s="388">
        <v>2494998</v>
      </c>
      <c r="C1646" s="388">
        <v>133199</v>
      </c>
      <c r="D1646" s="388">
        <v>10048848</v>
      </c>
      <c r="E1646" s="388" t="s">
        <v>5940</v>
      </c>
      <c r="F1646" s="388" t="s">
        <v>90</v>
      </c>
      <c r="G1646" s="388" t="s">
        <v>13</v>
      </c>
      <c r="H1646" s="388" t="s">
        <v>2935</v>
      </c>
      <c r="I1646" s="388" t="s">
        <v>131</v>
      </c>
      <c r="J1646" s="388" t="s">
        <v>131</v>
      </c>
      <c r="K1646" s="400" t="s">
        <v>195</v>
      </c>
      <c r="L1646" s="388" t="s">
        <v>195</v>
      </c>
      <c r="M1646" s="403" t="s">
        <v>195</v>
      </c>
      <c r="N1646" s="388" t="s">
        <v>195</v>
      </c>
      <c r="O1646" s="388" t="s">
        <v>195</v>
      </c>
      <c r="P1646" s="400" t="s">
        <v>195</v>
      </c>
      <c r="Q1646" s="400" t="s">
        <v>195</v>
      </c>
      <c r="R1646" s="400" t="s">
        <v>195</v>
      </c>
      <c r="S1646" s="388" t="s">
        <v>195</v>
      </c>
      <c r="T1646" s="388" t="s">
        <v>195</v>
      </c>
      <c r="U1646" s="388" t="s">
        <v>195</v>
      </c>
      <c r="V1646" s="388" t="s">
        <v>195</v>
      </c>
      <c r="W1646" s="388" t="s">
        <v>195</v>
      </c>
      <c r="X1646" s="388" t="s">
        <v>195</v>
      </c>
      <c r="Y1646" s="401" t="s">
        <v>195</v>
      </c>
      <c r="Z1646" s="388" t="s">
        <v>195</v>
      </c>
      <c r="AA1646" s="388" t="s">
        <v>195</v>
      </c>
      <c r="AB1646" s="388" t="s">
        <v>195</v>
      </c>
      <c r="AC1646" s="388" t="s">
        <v>195</v>
      </c>
      <c r="AD1646" s="388" t="s">
        <v>195</v>
      </c>
      <c r="AE1646" s="388" t="s">
        <v>195</v>
      </c>
      <c r="AF1646" s="388" t="s">
        <v>195</v>
      </c>
      <c r="AG1646" s="388" t="s">
        <v>195</v>
      </c>
      <c r="AH1646" s="388" t="s">
        <v>195</v>
      </c>
      <c r="AI1646" s="388" t="s">
        <v>195</v>
      </c>
    </row>
    <row r="1647" spans="1:35" ht="12.75" customHeight="1" x14ac:dyDescent="0.2">
      <c r="A1647" s="397" t="str">
        <f t="shared" si="25"/>
        <v>Ofsted Webpage</v>
      </c>
      <c r="B1647" s="388">
        <v>2494999</v>
      </c>
      <c r="C1647" s="388">
        <v>133416</v>
      </c>
      <c r="D1647" s="388">
        <v>10049460</v>
      </c>
      <c r="E1647" s="388" t="s">
        <v>5941</v>
      </c>
      <c r="F1647" s="388" t="s">
        <v>90</v>
      </c>
      <c r="G1647" s="388" t="s">
        <v>13</v>
      </c>
      <c r="H1647" s="388" t="s">
        <v>130</v>
      </c>
      <c r="I1647" s="388" t="s">
        <v>131</v>
      </c>
      <c r="J1647" s="388" t="s">
        <v>161</v>
      </c>
      <c r="K1647" s="400" t="s">
        <v>195</v>
      </c>
      <c r="L1647" s="388" t="s">
        <v>195</v>
      </c>
      <c r="M1647" s="403" t="s">
        <v>195</v>
      </c>
      <c r="N1647" s="388" t="s">
        <v>195</v>
      </c>
      <c r="O1647" s="388" t="s">
        <v>195</v>
      </c>
      <c r="P1647" s="400" t="s">
        <v>195</v>
      </c>
      <c r="Q1647" s="400" t="s">
        <v>195</v>
      </c>
      <c r="R1647" s="400" t="s">
        <v>195</v>
      </c>
      <c r="S1647" s="388" t="s">
        <v>195</v>
      </c>
      <c r="T1647" s="388" t="s">
        <v>195</v>
      </c>
      <c r="U1647" s="388" t="s">
        <v>195</v>
      </c>
      <c r="V1647" s="388" t="s">
        <v>195</v>
      </c>
      <c r="W1647" s="388" t="s">
        <v>195</v>
      </c>
      <c r="X1647" s="388" t="s">
        <v>195</v>
      </c>
      <c r="Y1647" s="401" t="s">
        <v>195</v>
      </c>
      <c r="Z1647" s="388" t="s">
        <v>195</v>
      </c>
      <c r="AA1647" s="388" t="s">
        <v>195</v>
      </c>
      <c r="AB1647" s="388" t="s">
        <v>195</v>
      </c>
      <c r="AC1647" s="388" t="s">
        <v>195</v>
      </c>
      <c r="AD1647" s="388" t="s">
        <v>195</v>
      </c>
      <c r="AE1647" s="388" t="s">
        <v>195</v>
      </c>
      <c r="AF1647" s="388" t="s">
        <v>195</v>
      </c>
      <c r="AG1647" s="388" t="s">
        <v>195</v>
      </c>
      <c r="AH1647" s="388" t="s">
        <v>195</v>
      </c>
      <c r="AI1647" s="388" t="s">
        <v>195</v>
      </c>
    </row>
    <row r="1648" spans="1:35" ht="12.75" customHeight="1" x14ac:dyDescent="0.2">
      <c r="A1648" s="397" t="str">
        <f t="shared" si="25"/>
        <v>Ofsted Webpage</v>
      </c>
      <c r="B1648" s="388">
        <v>2495002</v>
      </c>
      <c r="C1648" s="388">
        <v>138858</v>
      </c>
      <c r="D1648" s="388">
        <v>10049552</v>
      </c>
      <c r="E1648" s="388" t="s">
        <v>5942</v>
      </c>
      <c r="F1648" s="388" t="s">
        <v>170</v>
      </c>
      <c r="G1648" s="388" t="s">
        <v>13</v>
      </c>
      <c r="H1648" s="388" t="s">
        <v>114</v>
      </c>
      <c r="I1648" s="388" t="s">
        <v>115</v>
      </c>
      <c r="J1648" s="388" t="s">
        <v>115</v>
      </c>
      <c r="K1648" s="400" t="s">
        <v>195</v>
      </c>
      <c r="L1648" s="388" t="s">
        <v>195</v>
      </c>
      <c r="M1648" s="403" t="s">
        <v>195</v>
      </c>
      <c r="N1648" s="388" t="s">
        <v>195</v>
      </c>
      <c r="O1648" s="388" t="s">
        <v>195</v>
      </c>
      <c r="P1648" s="400" t="s">
        <v>195</v>
      </c>
      <c r="Q1648" s="400" t="s">
        <v>195</v>
      </c>
      <c r="R1648" s="400" t="s">
        <v>195</v>
      </c>
      <c r="S1648" s="388" t="s">
        <v>195</v>
      </c>
      <c r="T1648" s="388" t="s">
        <v>195</v>
      </c>
      <c r="U1648" s="388" t="s">
        <v>195</v>
      </c>
      <c r="V1648" s="388" t="s">
        <v>195</v>
      </c>
      <c r="W1648" s="388" t="s">
        <v>195</v>
      </c>
      <c r="X1648" s="388" t="s">
        <v>195</v>
      </c>
      <c r="Y1648" s="401" t="s">
        <v>195</v>
      </c>
      <c r="Z1648" s="388" t="s">
        <v>195</v>
      </c>
      <c r="AA1648" s="388" t="s">
        <v>195</v>
      </c>
      <c r="AB1648" s="388" t="s">
        <v>195</v>
      </c>
      <c r="AC1648" s="388" t="s">
        <v>195</v>
      </c>
      <c r="AD1648" s="388" t="s">
        <v>195</v>
      </c>
      <c r="AE1648" s="388" t="s">
        <v>195</v>
      </c>
      <c r="AF1648" s="388" t="s">
        <v>195</v>
      </c>
      <c r="AG1648" s="388" t="s">
        <v>195</v>
      </c>
      <c r="AH1648" s="388" t="s">
        <v>195</v>
      </c>
      <c r="AI1648" s="388" t="s">
        <v>195</v>
      </c>
    </row>
    <row r="1649" spans="1:35" ht="12.75" customHeight="1" x14ac:dyDescent="0.2">
      <c r="A1649" s="397" t="str">
        <f t="shared" si="25"/>
        <v>Ofsted Webpage</v>
      </c>
      <c r="B1649" s="388">
        <v>2495003</v>
      </c>
      <c r="C1649" s="388">
        <v>138956</v>
      </c>
      <c r="D1649" s="388">
        <v>10053852</v>
      </c>
      <c r="E1649" s="388" t="s">
        <v>5943</v>
      </c>
      <c r="F1649" s="388" t="s">
        <v>170</v>
      </c>
      <c r="G1649" s="388" t="s">
        <v>13</v>
      </c>
      <c r="H1649" s="388" t="s">
        <v>135</v>
      </c>
      <c r="I1649" s="388" t="s">
        <v>115</v>
      </c>
      <c r="J1649" s="388" t="s">
        <v>115</v>
      </c>
      <c r="K1649" s="400" t="s">
        <v>195</v>
      </c>
      <c r="L1649" s="388" t="s">
        <v>195</v>
      </c>
      <c r="M1649" s="403" t="s">
        <v>195</v>
      </c>
      <c r="N1649" s="388" t="s">
        <v>195</v>
      </c>
      <c r="O1649" s="388" t="s">
        <v>195</v>
      </c>
      <c r="P1649" s="400" t="s">
        <v>195</v>
      </c>
      <c r="Q1649" s="400" t="s">
        <v>195</v>
      </c>
      <c r="R1649" s="400" t="s">
        <v>195</v>
      </c>
      <c r="S1649" s="388" t="s">
        <v>195</v>
      </c>
      <c r="T1649" s="388" t="s">
        <v>195</v>
      </c>
      <c r="U1649" s="388" t="s">
        <v>195</v>
      </c>
      <c r="V1649" s="388" t="s">
        <v>195</v>
      </c>
      <c r="W1649" s="388" t="s">
        <v>195</v>
      </c>
      <c r="X1649" s="388" t="s">
        <v>195</v>
      </c>
      <c r="Y1649" s="401" t="s">
        <v>195</v>
      </c>
      <c r="Z1649" s="388" t="s">
        <v>195</v>
      </c>
      <c r="AA1649" s="388" t="s">
        <v>195</v>
      </c>
      <c r="AB1649" s="388" t="s">
        <v>195</v>
      </c>
      <c r="AC1649" s="388" t="s">
        <v>195</v>
      </c>
      <c r="AD1649" s="388" t="s">
        <v>195</v>
      </c>
      <c r="AE1649" s="388" t="s">
        <v>195</v>
      </c>
      <c r="AF1649" s="388" t="s">
        <v>195</v>
      </c>
      <c r="AG1649" s="388" t="s">
        <v>195</v>
      </c>
      <c r="AH1649" s="388" t="s">
        <v>195</v>
      </c>
      <c r="AI1649" s="388" t="s">
        <v>195</v>
      </c>
    </row>
    <row r="1650" spans="1:35" ht="12.75" customHeight="1" x14ac:dyDescent="0.2">
      <c r="A1650" s="397" t="str">
        <f t="shared" si="25"/>
        <v>Ofsted Webpage</v>
      </c>
      <c r="B1650" s="388">
        <v>2495004</v>
      </c>
      <c r="C1650" s="388">
        <v>133779</v>
      </c>
      <c r="D1650" s="388">
        <v>10053902</v>
      </c>
      <c r="E1650" s="388" t="s">
        <v>5944</v>
      </c>
      <c r="F1650" s="388" t="s">
        <v>90</v>
      </c>
      <c r="G1650" s="388" t="s">
        <v>13</v>
      </c>
      <c r="H1650" s="388" t="s">
        <v>151</v>
      </c>
      <c r="I1650" s="388" t="s">
        <v>152</v>
      </c>
      <c r="J1650" s="388" t="s">
        <v>152</v>
      </c>
      <c r="K1650" s="400" t="s">
        <v>195</v>
      </c>
      <c r="L1650" s="388" t="s">
        <v>195</v>
      </c>
      <c r="M1650" s="403" t="s">
        <v>195</v>
      </c>
      <c r="N1650" s="388" t="s">
        <v>195</v>
      </c>
      <c r="O1650" s="388" t="s">
        <v>195</v>
      </c>
      <c r="P1650" s="400" t="s">
        <v>195</v>
      </c>
      <c r="Q1650" s="400" t="s">
        <v>195</v>
      </c>
      <c r="R1650" s="400" t="s">
        <v>195</v>
      </c>
      <c r="S1650" s="388" t="s">
        <v>195</v>
      </c>
      <c r="T1650" s="388" t="s">
        <v>195</v>
      </c>
      <c r="U1650" s="388" t="s">
        <v>195</v>
      </c>
      <c r="V1650" s="388" t="s">
        <v>195</v>
      </c>
      <c r="W1650" s="388" t="s">
        <v>195</v>
      </c>
      <c r="X1650" s="388" t="s">
        <v>195</v>
      </c>
      <c r="Y1650" s="401" t="s">
        <v>195</v>
      </c>
      <c r="Z1650" s="388" t="s">
        <v>195</v>
      </c>
      <c r="AA1650" s="388" t="s">
        <v>195</v>
      </c>
      <c r="AB1650" s="388" t="s">
        <v>195</v>
      </c>
      <c r="AC1650" s="388" t="s">
        <v>195</v>
      </c>
      <c r="AD1650" s="388" t="s">
        <v>195</v>
      </c>
      <c r="AE1650" s="388" t="s">
        <v>195</v>
      </c>
      <c r="AF1650" s="388" t="s">
        <v>195</v>
      </c>
      <c r="AG1650" s="388" t="s">
        <v>195</v>
      </c>
      <c r="AH1650" s="388" t="s">
        <v>195</v>
      </c>
      <c r="AI1650" s="388" t="s">
        <v>195</v>
      </c>
    </row>
    <row r="1651" spans="1:35" ht="12.75" customHeight="1" x14ac:dyDescent="0.2">
      <c r="A1651" s="397" t="str">
        <f t="shared" si="25"/>
        <v>Ofsted Webpage</v>
      </c>
      <c r="B1651" s="388">
        <v>2495005</v>
      </c>
      <c r="C1651" s="388">
        <v>134016</v>
      </c>
      <c r="D1651" s="388">
        <v>10054751</v>
      </c>
      <c r="E1651" s="388" t="s">
        <v>5945</v>
      </c>
      <c r="F1651" s="388" t="s">
        <v>90</v>
      </c>
      <c r="G1651" s="388" t="s">
        <v>13</v>
      </c>
      <c r="H1651" s="388" t="s">
        <v>194</v>
      </c>
      <c r="I1651" s="388" t="s">
        <v>155</v>
      </c>
      <c r="J1651" s="388" t="s">
        <v>155</v>
      </c>
      <c r="K1651" s="400" t="s">
        <v>195</v>
      </c>
      <c r="L1651" s="388" t="s">
        <v>195</v>
      </c>
      <c r="M1651" s="403" t="s">
        <v>195</v>
      </c>
      <c r="N1651" s="388" t="s">
        <v>195</v>
      </c>
      <c r="O1651" s="388" t="s">
        <v>195</v>
      </c>
      <c r="P1651" s="400" t="s">
        <v>195</v>
      </c>
      <c r="Q1651" s="400" t="s">
        <v>195</v>
      </c>
      <c r="R1651" s="400" t="s">
        <v>195</v>
      </c>
      <c r="S1651" s="388" t="s">
        <v>195</v>
      </c>
      <c r="T1651" s="388" t="s">
        <v>195</v>
      </c>
      <c r="U1651" s="388" t="s">
        <v>195</v>
      </c>
      <c r="V1651" s="388" t="s">
        <v>195</v>
      </c>
      <c r="W1651" s="388" t="s">
        <v>195</v>
      </c>
      <c r="X1651" s="388" t="s">
        <v>195</v>
      </c>
      <c r="Y1651" s="401" t="s">
        <v>195</v>
      </c>
      <c r="Z1651" s="388" t="s">
        <v>195</v>
      </c>
      <c r="AA1651" s="388" t="s">
        <v>195</v>
      </c>
      <c r="AB1651" s="388" t="s">
        <v>195</v>
      </c>
      <c r="AC1651" s="388" t="s">
        <v>195</v>
      </c>
      <c r="AD1651" s="388" t="s">
        <v>195</v>
      </c>
      <c r="AE1651" s="388" t="s">
        <v>195</v>
      </c>
      <c r="AF1651" s="388" t="s">
        <v>195</v>
      </c>
      <c r="AG1651" s="388" t="s">
        <v>195</v>
      </c>
      <c r="AH1651" s="388" t="s">
        <v>195</v>
      </c>
      <c r="AI1651" s="388" t="s">
        <v>195</v>
      </c>
    </row>
    <row r="1652" spans="1:35" ht="12.75" customHeight="1" x14ac:dyDescent="0.2">
      <c r="A1652" s="397" t="str">
        <f t="shared" si="25"/>
        <v>Ofsted Webpage</v>
      </c>
      <c r="B1652" s="388">
        <v>2495037</v>
      </c>
      <c r="C1652" s="388">
        <v>124594</v>
      </c>
      <c r="D1652" s="388">
        <v>10026108</v>
      </c>
      <c r="E1652" s="388" t="s">
        <v>5946</v>
      </c>
      <c r="F1652" s="388" t="s">
        <v>90</v>
      </c>
      <c r="G1652" s="388" t="s">
        <v>13</v>
      </c>
      <c r="H1652" s="388" t="s">
        <v>342</v>
      </c>
      <c r="I1652" s="388" t="s">
        <v>177</v>
      </c>
      <c r="J1652" s="388" t="s">
        <v>177</v>
      </c>
      <c r="K1652" s="400" t="s">
        <v>195</v>
      </c>
      <c r="L1652" s="388" t="s">
        <v>195</v>
      </c>
      <c r="M1652" s="403" t="s">
        <v>195</v>
      </c>
      <c r="N1652" s="388" t="s">
        <v>195</v>
      </c>
      <c r="O1652" s="388" t="s">
        <v>195</v>
      </c>
      <c r="P1652" s="400" t="s">
        <v>195</v>
      </c>
      <c r="Q1652" s="400" t="s">
        <v>195</v>
      </c>
      <c r="R1652" s="400" t="s">
        <v>195</v>
      </c>
      <c r="S1652" s="388" t="s">
        <v>195</v>
      </c>
      <c r="T1652" s="388" t="s">
        <v>195</v>
      </c>
      <c r="U1652" s="388" t="s">
        <v>195</v>
      </c>
      <c r="V1652" s="388" t="s">
        <v>195</v>
      </c>
      <c r="W1652" s="388" t="s">
        <v>195</v>
      </c>
      <c r="X1652" s="388" t="s">
        <v>195</v>
      </c>
      <c r="Y1652" s="401" t="s">
        <v>195</v>
      </c>
      <c r="Z1652" s="388" t="s">
        <v>195</v>
      </c>
      <c r="AA1652" s="388" t="s">
        <v>195</v>
      </c>
      <c r="AB1652" s="388" t="s">
        <v>195</v>
      </c>
      <c r="AC1652" s="388" t="s">
        <v>195</v>
      </c>
      <c r="AD1652" s="388" t="s">
        <v>195</v>
      </c>
      <c r="AE1652" s="388" t="s">
        <v>195</v>
      </c>
      <c r="AF1652" s="388" t="s">
        <v>195</v>
      </c>
      <c r="AG1652" s="388" t="s">
        <v>195</v>
      </c>
      <c r="AH1652" s="388" t="s">
        <v>195</v>
      </c>
      <c r="AI1652" s="388" t="s">
        <v>195</v>
      </c>
    </row>
    <row r="1653" spans="1:35" ht="12.75" customHeight="1" x14ac:dyDescent="0.2">
      <c r="A1653" s="397" t="str">
        <f t="shared" si="25"/>
        <v>Ofsted Webpage</v>
      </c>
      <c r="B1653" s="388">
        <v>2495041</v>
      </c>
      <c r="C1653" s="388">
        <v>121719</v>
      </c>
      <c r="D1653" s="388">
        <v>10027269</v>
      </c>
      <c r="E1653" s="388" t="s">
        <v>5947</v>
      </c>
      <c r="F1653" s="388" t="s">
        <v>90</v>
      </c>
      <c r="G1653" s="388" t="s">
        <v>13</v>
      </c>
      <c r="H1653" s="388" t="s">
        <v>239</v>
      </c>
      <c r="I1653" s="388" t="s">
        <v>152</v>
      </c>
      <c r="J1653" s="388" t="s">
        <v>152</v>
      </c>
      <c r="K1653" s="400" t="s">
        <v>195</v>
      </c>
      <c r="L1653" s="388" t="s">
        <v>195</v>
      </c>
      <c r="M1653" s="403" t="s">
        <v>195</v>
      </c>
      <c r="N1653" s="388" t="s">
        <v>195</v>
      </c>
      <c r="O1653" s="388" t="s">
        <v>195</v>
      </c>
      <c r="P1653" s="400" t="s">
        <v>195</v>
      </c>
      <c r="Q1653" s="400" t="s">
        <v>195</v>
      </c>
      <c r="R1653" s="400" t="s">
        <v>195</v>
      </c>
      <c r="S1653" s="388" t="s">
        <v>195</v>
      </c>
      <c r="T1653" s="388" t="s">
        <v>195</v>
      </c>
      <c r="U1653" s="388" t="s">
        <v>195</v>
      </c>
      <c r="V1653" s="388" t="s">
        <v>195</v>
      </c>
      <c r="W1653" s="388" t="s">
        <v>195</v>
      </c>
      <c r="X1653" s="388" t="s">
        <v>195</v>
      </c>
      <c r="Y1653" s="401" t="s">
        <v>195</v>
      </c>
      <c r="Z1653" s="388" t="s">
        <v>195</v>
      </c>
      <c r="AA1653" s="388" t="s">
        <v>195</v>
      </c>
      <c r="AB1653" s="388" t="s">
        <v>195</v>
      </c>
      <c r="AC1653" s="388" t="s">
        <v>195</v>
      </c>
      <c r="AD1653" s="388" t="s">
        <v>195</v>
      </c>
      <c r="AE1653" s="388" t="s">
        <v>195</v>
      </c>
      <c r="AF1653" s="388" t="s">
        <v>195</v>
      </c>
      <c r="AG1653" s="388" t="s">
        <v>195</v>
      </c>
      <c r="AH1653" s="388" t="s">
        <v>195</v>
      </c>
      <c r="AI1653" s="388" t="s">
        <v>195</v>
      </c>
    </row>
    <row r="1654" spans="1:35" ht="12.75" customHeight="1" x14ac:dyDescent="0.2">
      <c r="A1654" s="397" t="str">
        <f t="shared" si="25"/>
        <v>Ofsted Webpage</v>
      </c>
      <c r="B1654" s="388">
        <v>2495044</v>
      </c>
      <c r="C1654" s="388">
        <v>121246</v>
      </c>
      <c r="D1654" s="388">
        <v>10029332</v>
      </c>
      <c r="E1654" s="388" t="s">
        <v>5948</v>
      </c>
      <c r="F1654" s="388" t="s">
        <v>90</v>
      </c>
      <c r="G1654" s="388" t="s">
        <v>13</v>
      </c>
      <c r="H1654" s="388" t="s">
        <v>729</v>
      </c>
      <c r="I1654" s="388" t="s">
        <v>131</v>
      </c>
      <c r="J1654" s="388" t="s">
        <v>131</v>
      </c>
      <c r="K1654" s="400" t="s">
        <v>195</v>
      </c>
      <c r="L1654" s="388" t="s">
        <v>195</v>
      </c>
      <c r="M1654" s="403" t="s">
        <v>195</v>
      </c>
      <c r="N1654" s="388" t="s">
        <v>195</v>
      </c>
      <c r="O1654" s="388" t="s">
        <v>195</v>
      </c>
      <c r="P1654" s="400" t="s">
        <v>195</v>
      </c>
      <c r="Q1654" s="400" t="s">
        <v>195</v>
      </c>
      <c r="R1654" s="400" t="s">
        <v>195</v>
      </c>
      <c r="S1654" s="388" t="s">
        <v>195</v>
      </c>
      <c r="T1654" s="388" t="s">
        <v>195</v>
      </c>
      <c r="U1654" s="388" t="s">
        <v>195</v>
      </c>
      <c r="V1654" s="388" t="s">
        <v>195</v>
      </c>
      <c r="W1654" s="388" t="s">
        <v>195</v>
      </c>
      <c r="X1654" s="388" t="s">
        <v>195</v>
      </c>
      <c r="Y1654" s="401" t="s">
        <v>195</v>
      </c>
      <c r="Z1654" s="388" t="s">
        <v>195</v>
      </c>
      <c r="AA1654" s="388" t="s">
        <v>195</v>
      </c>
      <c r="AB1654" s="388" t="s">
        <v>195</v>
      </c>
      <c r="AC1654" s="388" t="s">
        <v>195</v>
      </c>
      <c r="AD1654" s="388" t="s">
        <v>195</v>
      </c>
      <c r="AE1654" s="388" t="s">
        <v>195</v>
      </c>
      <c r="AF1654" s="388" t="s">
        <v>195</v>
      </c>
      <c r="AG1654" s="388" t="s">
        <v>195</v>
      </c>
      <c r="AH1654" s="388" t="s">
        <v>195</v>
      </c>
      <c r="AI1654" s="388" t="s">
        <v>195</v>
      </c>
    </row>
    <row r="1655" spans="1:35" ht="12.75" customHeight="1" x14ac:dyDescent="0.2">
      <c r="A1655" s="397" t="str">
        <f t="shared" si="25"/>
        <v>Ofsted Webpage</v>
      </c>
      <c r="B1655" s="388">
        <v>2495048</v>
      </c>
      <c r="C1655" s="388">
        <v>119518</v>
      </c>
      <c r="D1655" s="388">
        <v>10030285</v>
      </c>
      <c r="E1655" s="388" t="s">
        <v>5949</v>
      </c>
      <c r="F1655" s="388" t="s">
        <v>170</v>
      </c>
      <c r="G1655" s="388" t="s">
        <v>13</v>
      </c>
      <c r="H1655" s="388" t="s">
        <v>719</v>
      </c>
      <c r="I1655" s="388" t="s">
        <v>155</v>
      </c>
      <c r="J1655" s="388" t="s">
        <v>155</v>
      </c>
      <c r="K1655" s="400" t="s">
        <v>195</v>
      </c>
      <c r="L1655" s="388" t="s">
        <v>195</v>
      </c>
      <c r="M1655" s="403" t="s">
        <v>195</v>
      </c>
      <c r="N1655" s="388" t="s">
        <v>195</v>
      </c>
      <c r="O1655" s="388" t="s">
        <v>195</v>
      </c>
      <c r="P1655" s="400" t="s">
        <v>195</v>
      </c>
      <c r="Q1655" s="400" t="s">
        <v>195</v>
      </c>
      <c r="R1655" s="400" t="s">
        <v>195</v>
      </c>
      <c r="S1655" s="388" t="s">
        <v>195</v>
      </c>
      <c r="T1655" s="388" t="s">
        <v>195</v>
      </c>
      <c r="U1655" s="388" t="s">
        <v>195</v>
      </c>
      <c r="V1655" s="388" t="s">
        <v>195</v>
      </c>
      <c r="W1655" s="388" t="s">
        <v>195</v>
      </c>
      <c r="X1655" s="388" t="s">
        <v>195</v>
      </c>
      <c r="Y1655" s="401" t="s">
        <v>195</v>
      </c>
      <c r="Z1655" s="388" t="s">
        <v>195</v>
      </c>
      <c r="AA1655" s="388" t="s">
        <v>195</v>
      </c>
      <c r="AB1655" s="388" t="s">
        <v>195</v>
      </c>
      <c r="AC1655" s="388" t="s">
        <v>195</v>
      </c>
      <c r="AD1655" s="388" t="s">
        <v>195</v>
      </c>
      <c r="AE1655" s="388" t="s">
        <v>195</v>
      </c>
      <c r="AF1655" s="388" t="s">
        <v>195</v>
      </c>
      <c r="AG1655" s="388" t="s">
        <v>195</v>
      </c>
      <c r="AH1655" s="388" t="s">
        <v>195</v>
      </c>
      <c r="AI1655" s="388" t="s">
        <v>195</v>
      </c>
    </row>
    <row r="1656" spans="1:35" ht="12.75" customHeight="1" x14ac:dyDescent="0.2">
      <c r="A1656" s="397" t="str">
        <f t="shared" si="25"/>
        <v>Ofsted Webpage</v>
      </c>
      <c r="B1656" s="388">
        <v>2495062</v>
      </c>
      <c r="C1656" s="388">
        <v>127008</v>
      </c>
      <c r="D1656" s="388">
        <v>10030408</v>
      </c>
      <c r="E1656" s="388" t="s">
        <v>5950</v>
      </c>
      <c r="F1656" s="388" t="s">
        <v>90</v>
      </c>
      <c r="G1656" s="388" t="s">
        <v>13</v>
      </c>
      <c r="H1656" s="388" t="s">
        <v>1518</v>
      </c>
      <c r="I1656" s="388" t="s">
        <v>1143</v>
      </c>
      <c r="J1656" s="388" t="s">
        <v>177</v>
      </c>
      <c r="K1656" s="400" t="s">
        <v>195</v>
      </c>
      <c r="L1656" s="388" t="s">
        <v>195</v>
      </c>
      <c r="M1656" s="403" t="s">
        <v>195</v>
      </c>
      <c r="N1656" s="388" t="s">
        <v>195</v>
      </c>
      <c r="O1656" s="388" t="s">
        <v>195</v>
      </c>
      <c r="P1656" s="400" t="s">
        <v>195</v>
      </c>
      <c r="Q1656" s="400" t="s">
        <v>195</v>
      </c>
      <c r="R1656" s="400" t="s">
        <v>195</v>
      </c>
      <c r="S1656" s="388" t="s">
        <v>195</v>
      </c>
      <c r="T1656" s="388" t="s">
        <v>195</v>
      </c>
      <c r="U1656" s="388" t="s">
        <v>195</v>
      </c>
      <c r="V1656" s="388" t="s">
        <v>195</v>
      </c>
      <c r="W1656" s="388" t="s">
        <v>195</v>
      </c>
      <c r="X1656" s="388" t="s">
        <v>195</v>
      </c>
      <c r="Y1656" s="401" t="s">
        <v>195</v>
      </c>
      <c r="Z1656" s="388" t="s">
        <v>195</v>
      </c>
      <c r="AA1656" s="388" t="s">
        <v>195</v>
      </c>
      <c r="AB1656" s="388" t="s">
        <v>195</v>
      </c>
      <c r="AC1656" s="388" t="s">
        <v>195</v>
      </c>
      <c r="AD1656" s="388" t="s">
        <v>195</v>
      </c>
      <c r="AE1656" s="388" t="s">
        <v>195</v>
      </c>
      <c r="AF1656" s="388" t="s">
        <v>195</v>
      </c>
      <c r="AG1656" s="388" t="s">
        <v>195</v>
      </c>
      <c r="AH1656" s="388" t="s">
        <v>195</v>
      </c>
      <c r="AI1656" s="388" t="s">
        <v>195</v>
      </c>
    </row>
    <row r="1657" spans="1:35" ht="12.75" customHeight="1" x14ac:dyDescent="0.2">
      <c r="A1657" s="397" t="str">
        <f t="shared" si="25"/>
        <v>Ofsted Webpage</v>
      </c>
      <c r="B1657" s="388">
        <v>2495114</v>
      </c>
      <c r="C1657" s="388">
        <v>121594</v>
      </c>
      <c r="D1657" s="388">
        <v>10030984</v>
      </c>
      <c r="E1657" s="388" t="s">
        <v>5951</v>
      </c>
      <c r="F1657" s="388" t="s">
        <v>170</v>
      </c>
      <c r="G1657" s="388" t="s">
        <v>13</v>
      </c>
      <c r="H1657" s="388" t="s">
        <v>1349</v>
      </c>
      <c r="I1657" s="388" t="s">
        <v>177</v>
      </c>
      <c r="J1657" s="388" t="s">
        <v>177</v>
      </c>
      <c r="K1657" s="400" t="s">
        <v>195</v>
      </c>
      <c r="L1657" s="388" t="s">
        <v>195</v>
      </c>
      <c r="M1657" s="403" t="s">
        <v>195</v>
      </c>
      <c r="N1657" s="388" t="s">
        <v>195</v>
      </c>
      <c r="O1657" s="388" t="s">
        <v>195</v>
      </c>
      <c r="P1657" s="400" t="s">
        <v>195</v>
      </c>
      <c r="Q1657" s="400" t="s">
        <v>195</v>
      </c>
      <c r="R1657" s="400" t="s">
        <v>195</v>
      </c>
      <c r="S1657" s="388" t="s">
        <v>195</v>
      </c>
      <c r="T1657" s="388" t="s">
        <v>195</v>
      </c>
      <c r="U1657" s="388" t="s">
        <v>195</v>
      </c>
      <c r="V1657" s="388" t="s">
        <v>195</v>
      </c>
      <c r="W1657" s="388" t="s">
        <v>195</v>
      </c>
      <c r="X1657" s="388" t="s">
        <v>195</v>
      </c>
      <c r="Y1657" s="401" t="s">
        <v>195</v>
      </c>
      <c r="Z1657" s="388" t="s">
        <v>195</v>
      </c>
      <c r="AA1657" s="388" t="s">
        <v>195</v>
      </c>
      <c r="AB1657" s="388" t="s">
        <v>195</v>
      </c>
      <c r="AC1657" s="388" t="s">
        <v>195</v>
      </c>
      <c r="AD1657" s="388" t="s">
        <v>195</v>
      </c>
      <c r="AE1657" s="388" t="s">
        <v>195</v>
      </c>
      <c r="AF1657" s="388" t="s">
        <v>195</v>
      </c>
      <c r="AG1657" s="388" t="s">
        <v>195</v>
      </c>
      <c r="AH1657" s="388" t="s">
        <v>195</v>
      </c>
      <c r="AI1657" s="388" t="s">
        <v>195</v>
      </c>
    </row>
    <row r="1658" spans="1:35" ht="12.75" customHeight="1" x14ac:dyDescent="0.2">
      <c r="A1658" s="397" t="str">
        <f t="shared" si="25"/>
        <v>Ofsted Webpage</v>
      </c>
      <c r="B1658" s="388">
        <v>2495131</v>
      </c>
      <c r="C1658" s="388">
        <v>121304</v>
      </c>
      <c r="D1658" s="388">
        <v>10031543</v>
      </c>
      <c r="E1658" s="388" t="s">
        <v>5952</v>
      </c>
      <c r="F1658" s="388" t="s">
        <v>90</v>
      </c>
      <c r="G1658" s="388" t="s">
        <v>13</v>
      </c>
      <c r="H1658" s="388" t="s">
        <v>173</v>
      </c>
      <c r="I1658" s="388" t="s">
        <v>161</v>
      </c>
      <c r="J1658" s="388" t="s">
        <v>161</v>
      </c>
      <c r="K1658" s="400" t="s">
        <v>195</v>
      </c>
      <c r="L1658" s="388" t="s">
        <v>195</v>
      </c>
      <c r="M1658" s="403" t="s">
        <v>195</v>
      </c>
      <c r="N1658" s="388" t="s">
        <v>195</v>
      </c>
      <c r="O1658" s="388" t="s">
        <v>195</v>
      </c>
      <c r="P1658" s="400" t="s">
        <v>195</v>
      </c>
      <c r="Q1658" s="400" t="s">
        <v>195</v>
      </c>
      <c r="R1658" s="400" t="s">
        <v>195</v>
      </c>
      <c r="S1658" s="388" t="s">
        <v>195</v>
      </c>
      <c r="T1658" s="388" t="s">
        <v>195</v>
      </c>
      <c r="U1658" s="388" t="s">
        <v>195</v>
      </c>
      <c r="V1658" s="388" t="s">
        <v>195</v>
      </c>
      <c r="W1658" s="388" t="s">
        <v>195</v>
      </c>
      <c r="X1658" s="388" t="s">
        <v>195</v>
      </c>
      <c r="Y1658" s="401" t="s">
        <v>195</v>
      </c>
      <c r="Z1658" s="388" t="s">
        <v>195</v>
      </c>
      <c r="AA1658" s="388" t="s">
        <v>195</v>
      </c>
      <c r="AB1658" s="388" t="s">
        <v>195</v>
      </c>
      <c r="AC1658" s="388" t="s">
        <v>195</v>
      </c>
      <c r="AD1658" s="388" t="s">
        <v>195</v>
      </c>
      <c r="AE1658" s="388" t="s">
        <v>195</v>
      </c>
      <c r="AF1658" s="388" t="s">
        <v>195</v>
      </c>
      <c r="AG1658" s="388" t="s">
        <v>195</v>
      </c>
      <c r="AH1658" s="388" t="s">
        <v>195</v>
      </c>
      <c r="AI1658" s="388" t="s">
        <v>195</v>
      </c>
    </row>
    <row r="1659" spans="1:35" ht="12.75" customHeight="1" x14ac:dyDescent="0.2">
      <c r="A1659" s="397" t="str">
        <f t="shared" si="25"/>
        <v>Ofsted Webpage</v>
      </c>
      <c r="B1659" s="388">
        <v>2495134</v>
      </c>
      <c r="C1659" s="388">
        <v>138922</v>
      </c>
      <c r="D1659" s="388">
        <v>10032064</v>
      </c>
      <c r="E1659" s="388" t="s">
        <v>5953</v>
      </c>
      <c r="F1659" s="388" t="s">
        <v>90</v>
      </c>
      <c r="G1659" s="388" t="s">
        <v>13</v>
      </c>
      <c r="H1659" s="388" t="s">
        <v>542</v>
      </c>
      <c r="I1659" s="388" t="s">
        <v>161</v>
      </c>
      <c r="J1659" s="388" t="s">
        <v>161</v>
      </c>
      <c r="K1659" s="400" t="s">
        <v>195</v>
      </c>
      <c r="L1659" s="388" t="s">
        <v>195</v>
      </c>
      <c r="M1659" s="403" t="s">
        <v>195</v>
      </c>
      <c r="N1659" s="388" t="s">
        <v>195</v>
      </c>
      <c r="O1659" s="388" t="s">
        <v>195</v>
      </c>
      <c r="P1659" s="400" t="s">
        <v>195</v>
      </c>
      <c r="Q1659" s="400" t="s">
        <v>195</v>
      </c>
      <c r="R1659" s="400" t="s">
        <v>195</v>
      </c>
      <c r="S1659" s="388" t="s">
        <v>195</v>
      </c>
      <c r="T1659" s="388" t="s">
        <v>195</v>
      </c>
      <c r="U1659" s="388" t="s">
        <v>195</v>
      </c>
      <c r="V1659" s="388" t="s">
        <v>195</v>
      </c>
      <c r="W1659" s="388" t="s">
        <v>195</v>
      </c>
      <c r="X1659" s="388" t="s">
        <v>195</v>
      </c>
      <c r="Y1659" s="401" t="s">
        <v>195</v>
      </c>
      <c r="Z1659" s="388" t="s">
        <v>195</v>
      </c>
      <c r="AA1659" s="388" t="s">
        <v>195</v>
      </c>
      <c r="AB1659" s="388" t="s">
        <v>195</v>
      </c>
      <c r="AC1659" s="388" t="s">
        <v>195</v>
      </c>
      <c r="AD1659" s="388" t="s">
        <v>195</v>
      </c>
      <c r="AE1659" s="388" t="s">
        <v>195</v>
      </c>
      <c r="AF1659" s="388" t="s">
        <v>195</v>
      </c>
      <c r="AG1659" s="388" t="s">
        <v>195</v>
      </c>
      <c r="AH1659" s="388" t="s">
        <v>195</v>
      </c>
      <c r="AI1659" s="388" t="s">
        <v>195</v>
      </c>
    </row>
    <row r="1660" spans="1:35" ht="12.75" customHeight="1" x14ac:dyDescent="0.2">
      <c r="A1660" s="397" t="str">
        <f t="shared" si="25"/>
        <v>Ofsted Webpage</v>
      </c>
      <c r="B1660" s="388">
        <v>2495142</v>
      </c>
      <c r="C1660" s="388">
        <v>138744</v>
      </c>
      <c r="D1660" s="388">
        <v>10034128</v>
      </c>
      <c r="E1660" s="388" t="s">
        <v>5954</v>
      </c>
      <c r="F1660" s="388" t="s">
        <v>90</v>
      </c>
      <c r="G1660" s="388" t="s">
        <v>13</v>
      </c>
      <c r="H1660" s="388" t="s">
        <v>398</v>
      </c>
      <c r="I1660" s="388" t="s">
        <v>161</v>
      </c>
      <c r="J1660" s="388" t="s">
        <v>93</v>
      </c>
      <c r="K1660" s="400" t="s">
        <v>195</v>
      </c>
      <c r="L1660" s="388" t="s">
        <v>195</v>
      </c>
      <c r="M1660" s="403" t="s">
        <v>195</v>
      </c>
      <c r="N1660" s="388" t="s">
        <v>195</v>
      </c>
      <c r="O1660" s="388" t="s">
        <v>195</v>
      </c>
      <c r="P1660" s="400" t="s">
        <v>195</v>
      </c>
      <c r="Q1660" s="400" t="s">
        <v>195</v>
      </c>
      <c r="R1660" s="400" t="s">
        <v>195</v>
      </c>
      <c r="S1660" s="388" t="s">
        <v>195</v>
      </c>
      <c r="T1660" s="388" t="s">
        <v>195</v>
      </c>
      <c r="U1660" s="388" t="s">
        <v>195</v>
      </c>
      <c r="V1660" s="388" t="s">
        <v>195</v>
      </c>
      <c r="W1660" s="388" t="s">
        <v>195</v>
      </c>
      <c r="X1660" s="388" t="s">
        <v>195</v>
      </c>
      <c r="Y1660" s="401" t="s">
        <v>195</v>
      </c>
      <c r="Z1660" s="388" t="s">
        <v>195</v>
      </c>
      <c r="AA1660" s="388" t="s">
        <v>195</v>
      </c>
      <c r="AB1660" s="388" t="s">
        <v>195</v>
      </c>
      <c r="AC1660" s="388" t="s">
        <v>195</v>
      </c>
      <c r="AD1660" s="388" t="s">
        <v>195</v>
      </c>
      <c r="AE1660" s="388" t="s">
        <v>195</v>
      </c>
      <c r="AF1660" s="388" t="s">
        <v>195</v>
      </c>
      <c r="AG1660" s="388" t="s">
        <v>195</v>
      </c>
      <c r="AH1660" s="388" t="s">
        <v>195</v>
      </c>
      <c r="AI1660" s="388" t="s">
        <v>195</v>
      </c>
    </row>
    <row r="1661" spans="1:35" ht="12.75" customHeight="1" x14ac:dyDescent="0.2">
      <c r="A1661" s="397" t="str">
        <f t="shared" si="25"/>
        <v>Ofsted Webpage</v>
      </c>
      <c r="B1661" s="388">
        <v>2495144</v>
      </c>
      <c r="C1661" s="388">
        <v>121653</v>
      </c>
      <c r="D1661" s="388">
        <v>10034346</v>
      </c>
      <c r="E1661" s="388" t="s">
        <v>5955</v>
      </c>
      <c r="F1661" s="388" t="s">
        <v>170</v>
      </c>
      <c r="G1661" s="388" t="s">
        <v>13</v>
      </c>
      <c r="H1661" s="388" t="s">
        <v>1278</v>
      </c>
      <c r="I1661" s="388" t="s">
        <v>131</v>
      </c>
      <c r="J1661" s="388" t="s">
        <v>131</v>
      </c>
      <c r="K1661" s="400" t="s">
        <v>195</v>
      </c>
      <c r="L1661" s="388" t="s">
        <v>195</v>
      </c>
      <c r="M1661" s="403" t="s">
        <v>195</v>
      </c>
      <c r="N1661" s="388" t="s">
        <v>195</v>
      </c>
      <c r="O1661" s="388" t="s">
        <v>195</v>
      </c>
      <c r="P1661" s="400" t="s">
        <v>195</v>
      </c>
      <c r="Q1661" s="400" t="s">
        <v>195</v>
      </c>
      <c r="R1661" s="400" t="s">
        <v>195</v>
      </c>
      <c r="S1661" s="388" t="s">
        <v>195</v>
      </c>
      <c r="T1661" s="388" t="s">
        <v>195</v>
      </c>
      <c r="U1661" s="388" t="s">
        <v>195</v>
      </c>
      <c r="V1661" s="388" t="s">
        <v>195</v>
      </c>
      <c r="W1661" s="388" t="s">
        <v>195</v>
      </c>
      <c r="X1661" s="388" t="s">
        <v>195</v>
      </c>
      <c r="Y1661" s="401" t="s">
        <v>195</v>
      </c>
      <c r="Z1661" s="388" t="s">
        <v>195</v>
      </c>
      <c r="AA1661" s="388" t="s">
        <v>195</v>
      </c>
      <c r="AB1661" s="388" t="s">
        <v>195</v>
      </c>
      <c r="AC1661" s="388" t="s">
        <v>195</v>
      </c>
      <c r="AD1661" s="388" t="s">
        <v>195</v>
      </c>
      <c r="AE1661" s="388" t="s">
        <v>195</v>
      </c>
      <c r="AF1661" s="388" t="s">
        <v>195</v>
      </c>
      <c r="AG1661" s="388" t="s">
        <v>195</v>
      </c>
      <c r="AH1661" s="388" t="s">
        <v>195</v>
      </c>
      <c r="AI1661" s="388" t="s">
        <v>195</v>
      </c>
    </row>
    <row r="1662" spans="1:35" ht="12.75" customHeight="1" x14ac:dyDescent="0.2">
      <c r="A1662" s="397" t="str">
        <f t="shared" si="25"/>
        <v>Ofsted Webpage</v>
      </c>
      <c r="B1662" s="388">
        <v>2495148</v>
      </c>
      <c r="C1662" s="388">
        <v>126526</v>
      </c>
      <c r="D1662" s="388">
        <v>10036865</v>
      </c>
      <c r="E1662" s="388" t="s">
        <v>5956</v>
      </c>
      <c r="F1662" s="388" t="s">
        <v>90</v>
      </c>
      <c r="G1662" s="388" t="s">
        <v>13</v>
      </c>
      <c r="H1662" s="388" t="s">
        <v>223</v>
      </c>
      <c r="I1662" s="388" t="s">
        <v>152</v>
      </c>
      <c r="J1662" s="388" t="s">
        <v>152</v>
      </c>
      <c r="K1662" s="400" t="s">
        <v>195</v>
      </c>
      <c r="L1662" s="388" t="s">
        <v>195</v>
      </c>
      <c r="M1662" s="403" t="s">
        <v>195</v>
      </c>
      <c r="N1662" s="388" t="s">
        <v>195</v>
      </c>
      <c r="O1662" s="388" t="s">
        <v>195</v>
      </c>
      <c r="P1662" s="400" t="s">
        <v>195</v>
      </c>
      <c r="Q1662" s="400" t="s">
        <v>195</v>
      </c>
      <c r="R1662" s="400" t="s">
        <v>195</v>
      </c>
      <c r="S1662" s="388" t="s">
        <v>195</v>
      </c>
      <c r="T1662" s="388" t="s">
        <v>195</v>
      </c>
      <c r="U1662" s="388" t="s">
        <v>195</v>
      </c>
      <c r="V1662" s="388" t="s">
        <v>195</v>
      </c>
      <c r="W1662" s="388" t="s">
        <v>195</v>
      </c>
      <c r="X1662" s="388" t="s">
        <v>195</v>
      </c>
      <c r="Y1662" s="401" t="s">
        <v>195</v>
      </c>
      <c r="Z1662" s="388" t="s">
        <v>195</v>
      </c>
      <c r="AA1662" s="388" t="s">
        <v>195</v>
      </c>
      <c r="AB1662" s="388" t="s">
        <v>195</v>
      </c>
      <c r="AC1662" s="388" t="s">
        <v>195</v>
      </c>
      <c r="AD1662" s="388" t="s">
        <v>195</v>
      </c>
      <c r="AE1662" s="388" t="s">
        <v>195</v>
      </c>
      <c r="AF1662" s="388" t="s">
        <v>195</v>
      </c>
      <c r="AG1662" s="388" t="s">
        <v>195</v>
      </c>
      <c r="AH1662" s="388" t="s">
        <v>195</v>
      </c>
      <c r="AI1662" s="388" t="s">
        <v>195</v>
      </c>
    </row>
    <row r="1663" spans="1:35" ht="12.75" customHeight="1" x14ac:dyDescent="0.2">
      <c r="A1663" s="397" t="str">
        <f t="shared" si="25"/>
        <v>Ofsted Webpage</v>
      </c>
      <c r="B1663" s="388">
        <v>2495150</v>
      </c>
      <c r="C1663" s="388">
        <v>133222</v>
      </c>
      <c r="D1663" s="388">
        <v>10036868</v>
      </c>
      <c r="E1663" s="388" t="s">
        <v>5957</v>
      </c>
      <c r="F1663" s="388" t="s">
        <v>90</v>
      </c>
      <c r="G1663" s="388" t="s">
        <v>13</v>
      </c>
      <c r="H1663" s="388" t="s">
        <v>266</v>
      </c>
      <c r="I1663" s="388" t="s">
        <v>131</v>
      </c>
      <c r="J1663" s="388" t="s">
        <v>131</v>
      </c>
      <c r="K1663" s="400" t="s">
        <v>195</v>
      </c>
      <c r="L1663" s="388" t="s">
        <v>195</v>
      </c>
      <c r="M1663" s="403" t="s">
        <v>195</v>
      </c>
      <c r="N1663" s="388" t="s">
        <v>195</v>
      </c>
      <c r="O1663" s="388" t="s">
        <v>195</v>
      </c>
      <c r="P1663" s="400" t="s">
        <v>195</v>
      </c>
      <c r="Q1663" s="400" t="s">
        <v>195</v>
      </c>
      <c r="R1663" s="400" t="s">
        <v>195</v>
      </c>
      <c r="S1663" s="388" t="s">
        <v>195</v>
      </c>
      <c r="T1663" s="388" t="s">
        <v>195</v>
      </c>
      <c r="U1663" s="388" t="s">
        <v>195</v>
      </c>
      <c r="V1663" s="388" t="s">
        <v>195</v>
      </c>
      <c r="W1663" s="388" t="s">
        <v>195</v>
      </c>
      <c r="X1663" s="388" t="s">
        <v>195</v>
      </c>
      <c r="Y1663" s="401" t="s">
        <v>195</v>
      </c>
      <c r="Z1663" s="388" t="s">
        <v>195</v>
      </c>
      <c r="AA1663" s="388" t="s">
        <v>195</v>
      </c>
      <c r="AB1663" s="388" t="s">
        <v>195</v>
      </c>
      <c r="AC1663" s="388" t="s">
        <v>195</v>
      </c>
      <c r="AD1663" s="388" t="s">
        <v>195</v>
      </c>
      <c r="AE1663" s="388" t="s">
        <v>195</v>
      </c>
      <c r="AF1663" s="388" t="s">
        <v>195</v>
      </c>
      <c r="AG1663" s="388" t="s">
        <v>195</v>
      </c>
      <c r="AH1663" s="388" t="s">
        <v>195</v>
      </c>
      <c r="AI1663" s="388" t="s">
        <v>195</v>
      </c>
    </row>
    <row r="1664" spans="1:35" ht="12.75" customHeight="1" x14ac:dyDescent="0.2">
      <c r="A1664" s="397" t="str">
        <f t="shared" si="25"/>
        <v>Ofsted Webpage</v>
      </c>
      <c r="B1664" s="388">
        <v>2495151</v>
      </c>
      <c r="C1664" s="388">
        <v>138905</v>
      </c>
      <c r="D1664" s="388">
        <v>10055821</v>
      </c>
      <c r="E1664" s="388" t="s">
        <v>5958</v>
      </c>
      <c r="F1664" s="388" t="s">
        <v>90</v>
      </c>
      <c r="G1664" s="388" t="s">
        <v>13</v>
      </c>
      <c r="H1664" s="388" t="s">
        <v>207</v>
      </c>
      <c r="I1664" s="388" t="s">
        <v>186</v>
      </c>
      <c r="J1664" s="388" t="s">
        <v>93</v>
      </c>
      <c r="K1664" s="400" t="s">
        <v>195</v>
      </c>
      <c r="L1664" s="388" t="s">
        <v>195</v>
      </c>
      <c r="M1664" s="403" t="s">
        <v>195</v>
      </c>
      <c r="N1664" s="388" t="s">
        <v>195</v>
      </c>
      <c r="O1664" s="388" t="s">
        <v>195</v>
      </c>
      <c r="P1664" s="400" t="s">
        <v>195</v>
      </c>
      <c r="Q1664" s="400" t="s">
        <v>195</v>
      </c>
      <c r="R1664" s="400" t="s">
        <v>195</v>
      </c>
      <c r="S1664" s="388" t="s">
        <v>195</v>
      </c>
      <c r="T1664" s="388" t="s">
        <v>195</v>
      </c>
      <c r="U1664" s="388" t="s">
        <v>195</v>
      </c>
      <c r="V1664" s="388" t="s">
        <v>195</v>
      </c>
      <c r="W1664" s="388" t="s">
        <v>195</v>
      </c>
      <c r="X1664" s="388" t="s">
        <v>195</v>
      </c>
      <c r="Y1664" s="401" t="s">
        <v>195</v>
      </c>
      <c r="Z1664" s="388" t="s">
        <v>195</v>
      </c>
      <c r="AA1664" s="388" t="s">
        <v>195</v>
      </c>
      <c r="AB1664" s="388" t="s">
        <v>195</v>
      </c>
      <c r="AC1664" s="388" t="s">
        <v>195</v>
      </c>
      <c r="AD1664" s="388" t="s">
        <v>195</v>
      </c>
      <c r="AE1664" s="388" t="s">
        <v>195</v>
      </c>
      <c r="AF1664" s="388" t="s">
        <v>195</v>
      </c>
      <c r="AG1664" s="388" t="s">
        <v>195</v>
      </c>
      <c r="AH1664" s="388" t="s">
        <v>195</v>
      </c>
      <c r="AI1664" s="388" t="s">
        <v>195</v>
      </c>
    </row>
    <row r="1665" spans="1:35" ht="12.75" customHeight="1" x14ac:dyDescent="0.2">
      <c r="A1665" s="397" t="str">
        <f t="shared" si="25"/>
        <v>Ofsted Webpage</v>
      </c>
      <c r="B1665" s="388">
        <v>2495155</v>
      </c>
      <c r="C1665" s="388">
        <v>138739</v>
      </c>
      <c r="D1665" s="388">
        <v>10056323</v>
      </c>
      <c r="E1665" s="388" t="s">
        <v>5959</v>
      </c>
      <c r="F1665" s="388" t="s">
        <v>90</v>
      </c>
      <c r="G1665" s="388" t="s">
        <v>13</v>
      </c>
      <c r="H1665" s="388" t="s">
        <v>670</v>
      </c>
      <c r="I1665" s="388" t="s">
        <v>152</v>
      </c>
      <c r="J1665" s="388" t="s">
        <v>152</v>
      </c>
      <c r="K1665" s="400" t="s">
        <v>195</v>
      </c>
      <c r="L1665" s="388" t="s">
        <v>195</v>
      </c>
      <c r="M1665" s="403" t="s">
        <v>195</v>
      </c>
      <c r="N1665" s="388" t="s">
        <v>195</v>
      </c>
      <c r="O1665" s="388" t="s">
        <v>195</v>
      </c>
      <c r="P1665" s="400" t="s">
        <v>195</v>
      </c>
      <c r="Q1665" s="400" t="s">
        <v>195</v>
      </c>
      <c r="R1665" s="400" t="s">
        <v>195</v>
      </c>
      <c r="S1665" s="388" t="s">
        <v>195</v>
      </c>
      <c r="T1665" s="388" t="s">
        <v>195</v>
      </c>
      <c r="U1665" s="388" t="s">
        <v>195</v>
      </c>
      <c r="V1665" s="388" t="s">
        <v>195</v>
      </c>
      <c r="W1665" s="388" t="s">
        <v>195</v>
      </c>
      <c r="X1665" s="388" t="s">
        <v>195</v>
      </c>
      <c r="Y1665" s="401" t="s">
        <v>195</v>
      </c>
      <c r="Z1665" s="388" t="s">
        <v>195</v>
      </c>
      <c r="AA1665" s="388" t="s">
        <v>195</v>
      </c>
      <c r="AB1665" s="388" t="s">
        <v>195</v>
      </c>
      <c r="AC1665" s="388" t="s">
        <v>195</v>
      </c>
      <c r="AD1665" s="388" t="s">
        <v>195</v>
      </c>
      <c r="AE1665" s="388" t="s">
        <v>195</v>
      </c>
      <c r="AF1665" s="388" t="s">
        <v>195</v>
      </c>
      <c r="AG1665" s="388" t="s">
        <v>195</v>
      </c>
      <c r="AH1665" s="388" t="s">
        <v>195</v>
      </c>
      <c r="AI1665" s="388" t="s">
        <v>195</v>
      </c>
    </row>
    <row r="1666" spans="1:35" ht="12.75" customHeight="1" x14ac:dyDescent="0.2">
      <c r="A1666" s="397" t="str">
        <f t="shared" si="25"/>
        <v>Ofsted Webpage</v>
      </c>
      <c r="B1666" s="388">
        <v>2495159</v>
      </c>
      <c r="C1666" s="388">
        <v>138702</v>
      </c>
      <c r="D1666" s="388">
        <v>10058012</v>
      </c>
      <c r="E1666" s="388" t="s">
        <v>5960</v>
      </c>
      <c r="F1666" s="388" t="s">
        <v>90</v>
      </c>
      <c r="G1666" s="388" t="s">
        <v>13</v>
      </c>
      <c r="H1666" s="388" t="s">
        <v>141</v>
      </c>
      <c r="I1666" s="388" t="s">
        <v>115</v>
      </c>
      <c r="J1666" s="388" t="s">
        <v>115</v>
      </c>
      <c r="K1666" s="400" t="s">
        <v>195</v>
      </c>
      <c r="L1666" s="388" t="s">
        <v>195</v>
      </c>
      <c r="M1666" s="403" t="s">
        <v>195</v>
      </c>
      <c r="N1666" s="388" t="s">
        <v>195</v>
      </c>
      <c r="O1666" s="388" t="s">
        <v>195</v>
      </c>
      <c r="P1666" s="400" t="s">
        <v>195</v>
      </c>
      <c r="Q1666" s="400" t="s">
        <v>195</v>
      </c>
      <c r="R1666" s="400" t="s">
        <v>195</v>
      </c>
      <c r="S1666" s="388" t="s">
        <v>195</v>
      </c>
      <c r="T1666" s="388" t="s">
        <v>195</v>
      </c>
      <c r="U1666" s="388" t="s">
        <v>195</v>
      </c>
      <c r="V1666" s="388" t="s">
        <v>195</v>
      </c>
      <c r="W1666" s="388" t="s">
        <v>195</v>
      </c>
      <c r="X1666" s="388" t="s">
        <v>195</v>
      </c>
      <c r="Y1666" s="401" t="s">
        <v>195</v>
      </c>
      <c r="Z1666" s="388" t="s">
        <v>195</v>
      </c>
      <c r="AA1666" s="388" t="s">
        <v>195</v>
      </c>
      <c r="AB1666" s="388" t="s">
        <v>195</v>
      </c>
      <c r="AC1666" s="388" t="s">
        <v>195</v>
      </c>
      <c r="AD1666" s="388" t="s">
        <v>195</v>
      </c>
      <c r="AE1666" s="388" t="s">
        <v>195</v>
      </c>
      <c r="AF1666" s="388" t="s">
        <v>195</v>
      </c>
      <c r="AG1666" s="388" t="s">
        <v>195</v>
      </c>
      <c r="AH1666" s="388" t="s">
        <v>195</v>
      </c>
      <c r="AI1666" s="388" t="s">
        <v>195</v>
      </c>
    </row>
    <row r="1667" spans="1:35" ht="12.75" customHeight="1" x14ac:dyDescent="0.2">
      <c r="A1667" s="397" t="str">
        <f t="shared" si="25"/>
        <v>Ofsted Webpage</v>
      </c>
      <c r="B1667" s="388">
        <v>2495161</v>
      </c>
      <c r="C1667" s="388">
        <v>138751</v>
      </c>
      <c r="D1667" s="388">
        <v>10058019</v>
      </c>
      <c r="E1667" s="388" t="s">
        <v>5961</v>
      </c>
      <c r="F1667" s="388" t="s">
        <v>90</v>
      </c>
      <c r="G1667" s="388" t="s">
        <v>13</v>
      </c>
      <c r="H1667" s="388" t="s">
        <v>160</v>
      </c>
      <c r="I1667" s="388" t="s">
        <v>161</v>
      </c>
      <c r="J1667" s="388" t="s">
        <v>161</v>
      </c>
      <c r="K1667" s="400" t="s">
        <v>195</v>
      </c>
      <c r="L1667" s="388" t="s">
        <v>195</v>
      </c>
      <c r="M1667" s="403" t="s">
        <v>195</v>
      </c>
      <c r="N1667" s="388" t="s">
        <v>195</v>
      </c>
      <c r="O1667" s="388" t="s">
        <v>195</v>
      </c>
      <c r="P1667" s="400" t="s">
        <v>195</v>
      </c>
      <c r="Q1667" s="400" t="s">
        <v>195</v>
      </c>
      <c r="R1667" s="400" t="s">
        <v>195</v>
      </c>
      <c r="S1667" s="388" t="s">
        <v>195</v>
      </c>
      <c r="T1667" s="388" t="s">
        <v>195</v>
      </c>
      <c r="U1667" s="388" t="s">
        <v>195</v>
      </c>
      <c r="V1667" s="388" t="s">
        <v>195</v>
      </c>
      <c r="W1667" s="388" t="s">
        <v>195</v>
      </c>
      <c r="X1667" s="388" t="s">
        <v>195</v>
      </c>
      <c r="Y1667" s="401" t="s">
        <v>195</v>
      </c>
      <c r="Z1667" s="388" t="s">
        <v>195</v>
      </c>
      <c r="AA1667" s="388" t="s">
        <v>195</v>
      </c>
      <c r="AB1667" s="388" t="s">
        <v>195</v>
      </c>
      <c r="AC1667" s="388" t="s">
        <v>195</v>
      </c>
      <c r="AD1667" s="388" t="s">
        <v>195</v>
      </c>
      <c r="AE1667" s="388" t="s">
        <v>195</v>
      </c>
      <c r="AF1667" s="388" t="s">
        <v>195</v>
      </c>
      <c r="AG1667" s="388" t="s">
        <v>195</v>
      </c>
      <c r="AH1667" s="388" t="s">
        <v>195</v>
      </c>
      <c r="AI1667" s="388" t="s">
        <v>195</v>
      </c>
    </row>
    <row r="1668" spans="1:35" ht="12.75" customHeight="1" x14ac:dyDescent="0.2">
      <c r="A1668" s="397" t="str">
        <f t="shared" si="25"/>
        <v>Ofsted Webpage</v>
      </c>
      <c r="B1668" s="388">
        <v>2495189</v>
      </c>
      <c r="C1668" s="388">
        <v>138728</v>
      </c>
      <c r="D1668" s="388">
        <v>10008379</v>
      </c>
      <c r="E1668" s="388" t="s">
        <v>5962</v>
      </c>
      <c r="F1668" s="388" t="s">
        <v>90</v>
      </c>
      <c r="G1668" s="388" t="s">
        <v>13</v>
      </c>
      <c r="H1668" s="388" t="s">
        <v>216</v>
      </c>
      <c r="I1668" s="388" t="s">
        <v>115</v>
      </c>
      <c r="J1668" s="388" t="s">
        <v>115</v>
      </c>
      <c r="K1668" s="400" t="s">
        <v>195</v>
      </c>
      <c r="L1668" s="388" t="s">
        <v>195</v>
      </c>
      <c r="M1668" s="403" t="s">
        <v>195</v>
      </c>
      <c r="N1668" s="388" t="s">
        <v>195</v>
      </c>
      <c r="O1668" s="388" t="s">
        <v>195</v>
      </c>
      <c r="P1668" s="400" t="s">
        <v>195</v>
      </c>
      <c r="Q1668" s="400" t="s">
        <v>195</v>
      </c>
      <c r="R1668" s="400" t="s">
        <v>195</v>
      </c>
      <c r="S1668" s="388" t="s">
        <v>195</v>
      </c>
      <c r="T1668" s="388" t="s">
        <v>195</v>
      </c>
      <c r="U1668" s="388" t="s">
        <v>195</v>
      </c>
      <c r="V1668" s="388" t="s">
        <v>195</v>
      </c>
      <c r="W1668" s="388" t="s">
        <v>195</v>
      </c>
      <c r="X1668" s="388" t="s">
        <v>195</v>
      </c>
      <c r="Y1668" s="401" t="s">
        <v>195</v>
      </c>
      <c r="Z1668" s="388" t="s">
        <v>195</v>
      </c>
      <c r="AA1668" s="388" t="s">
        <v>195</v>
      </c>
      <c r="AB1668" s="388" t="s">
        <v>195</v>
      </c>
      <c r="AC1668" s="388" t="s">
        <v>195</v>
      </c>
      <c r="AD1668" s="388" t="s">
        <v>195</v>
      </c>
      <c r="AE1668" s="388" t="s">
        <v>195</v>
      </c>
      <c r="AF1668" s="388" t="s">
        <v>195</v>
      </c>
      <c r="AG1668" s="388" t="s">
        <v>195</v>
      </c>
      <c r="AH1668" s="388" t="s">
        <v>195</v>
      </c>
      <c r="AI1668" s="388" t="s">
        <v>195</v>
      </c>
    </row>
    <row r="1669" spans="1:35" ht="12.75" customHeight="1" x14ac:dyDescent="0.2">
      <c r="A1669" s="397" t="str">
        <f t="shared" ref="A1669:A1686" si="26">IF(B1669&lt;&gt;"",HYPERLINK(CONCATENATE("http://reports.ofsted.gov.uk/inspection-reports/find-inspection-report/provider/ELS/",B1669),"Ofsted Webpage"),"")</f>
        <v>Ofsted Webpage</v>
      </c>
      <c r="B1669" s="388">
        <v>2495191</v>
      </c>
      <c r="C1669" s="388">
        <v>138977</v>
      </c>
      <c r="D1669" s="388">
        <v>10061402</v>
      </c>
      <c r="E1669" s="388" t="s">
        <v>5963</v>
      </c>
      <c r="F1669" s="388" t="s">
        <v>170</v>
      </c>
      <c r="G1669" s="388" t="s">
        <v>13</v>
      </c>
      <c r="H1669" s="388" t="s">
        <v>744</v>
      </c>
      <c r="I1669" s="388" t="s">
        <v>115</v>
      </c>
      <c r="J1669" s="388" t="s">
        <v>115</v>
      </c>
      <c r="K1669" s="400" t="s">
        <v>195</v>
      </c>
      <c r="L1669" s="388" t="s">
        <v>195</v>
      </c>
      <c r="M1669" s="403" t="s">
        <v>195</v>
      </c>
      <c r="N1669" s="388" t="s">
        <v>195</v>
      </c>
      <c r="O1669" s="388" t="s">
        <v>195</v>
      </c>
      <c r="P1669" s="400" t="s">
        <v>195</v>
      </c>
      <c r="Q1669" s="400" t="s">
        <v>195</v>
      </c>
      <c r="R1669" s="400" t="s">
        <v>195</v>
      </c>
      <c r="S1669" s="388" t="s">
        <v>195</v>
      </c>
      <c r="T1669" s="388" t="s">
        <v>195</v>
      </c>
      <c r="U1669" s="388" t="s">
        <v>195</v>
      </c>
      <c r="V1669" s="388" t="s">
        <v>195</v>
      </c>
      <c r="W1669" s="388" t="s">
        <v>195</v>
      </c>
      <c r="X1669" s="388" t="s">
        <v>195</v>
      </c>
      <c r="Y1669" s="401" t="s">
        <v>195</v>
      </c>
      <c r="Z1669" s="388" t="s">
        <v>195</v>
      </c>
      <c r="AA1669" s="388" t="s">
        <v>195</v>
      </c>
      <c r="AB1669" s="388" t="s">
        <v>195</v>
      </c>
      <c r="AC1669" s="388" t="s">
        <v>195</v>
      </c>
      <c r="AD1669" s="388" t="s">
        <v>195</v>
      </c>
      <c r="AE1669" s="388" t="s">
        <v>195</v>
      </c>
      <c r="AF1669" s="388" t="s">
        <v>195</v>
      </c>
      <c r="AG1669" s="388" t="s">
        <v>195</v>
      </c>
      <c r="AH1669" s="388" t="s">
        <v>195</v>
      </c>
      <c r="AI1669" s="388" t="s">
        <v>195</v>
      </c>
    </row>
    <row r="1670" spans="1:35" ht="12.75" customHeight="1" x14ac:dyDescent="0.2">
      <c r="A1670" s="397" t="str">
        <f t="shared" si="26"/>
        <v>Ofsted Webpage</v>
      </c>
      <c r="B1670" s="388">
        <v>2495197</v>
      </c>
      <c r="C1670" s="388">
        <v>139111</v>
      </c>
      <c r="D1670" s="388">
        <v>10061604</v>
      </c>
      <c r="E1670" s="388" t="s">
        <v>5964</v>
      </c>
      <c r="F1670" s="388" t="s">
        <v>90</v>
      </c>
      <c r="G1670" s="388" t="s">
        <v>13</v>
      </c>
      <c r="H1670" s="388" t="s">
        <v>91</v>
      </c>
      <c r="I1670" s="388" t="s">
        <v>92</v>
      </c>
      <c r="J1670" s="388" t="s">
        <v>93</v>
      </c>
      <c r="K1670" s="400" t="s">
        <v>195</v>
      </c>
      <c r="L1670" s="388" t="s">
        <v>195</v>
      </c>
      <c r="M1670" s="403" t="s">
        <v>195</v>
      </c>
      <c r="N1670" s="388" t="s">
        <v>195</v>
      </c>
      <c r="O1670" s="388" t="s">
        <v>195</v>
      </c>
      <c r="P1670" s="400" t="s">
        <v>195</v>
      </c>
      <c r="Q1670" s="400" t="s">
        <v>195</v>
      </c>
      <c r="R1670" s="400" t="s">
        <v>195</v>
      </c>
      <c r="S1670" s="388" t="s">
        <v>195</v>
      </c>
      <c r="T1670" s="388" t="s">
        <v>195</v>
      </c>
      <c r="U1670" s="388" t="s">
        <v>195</v>
      </c>
      <c r="V1670" s="388" t="s">
        <v>195</v>
      </c>
      <c r="W1670" s="388" t="s">
        <v>195</v>
      </c>
      <c r="X1670" s="388" t="s">
        <v>195</v>
      </c>
      <c r="Y1670" s="401" t="s">
        <v>195</v>
      </c>
      <c r="Z1670" s="388" t="s">
        <v>195</v>
      </c>
      <c r="AA1670" s="388" t="s">
        <v>195</v>
      </c>
      <c r="AB1670" s="388" t="s">
        <v>195</v>
      </c>
      <c r="AC1670" s="388" t="s">
        <v>195</v>
      </c>
      <c r="AD1670" s="388" t="s">
        <v>195</v>
      </c>
      <c r="AE1670" s="388" t="s">
        <v>195</v>
      </c>
      <c r="AF1670" s="388" t="s">
        <v>195</v>
      </c>
      <c r="AG1670" s="388" t="s">
        <v>195</v>
      </c>
      <c r="AH1670" s="388" t="s">
        <v>195</v>
      </c>
      <c r="AI1670" s="388" t="s">
        <v>195</v>
      </c>
    </row>
    <row r="1671" spans="1:35" ht="12.75" customHeight="1" x14ac:dyDescent="0.2">
      <c r="A1671" s="397" t="str">
        <f t="shared" si="26"/>
        <v>Ofsted Webpage</v>
      </c>
      <c r="B1671" s="388">
        <v>2495217</v>
      </c>
      <c r="C1671" s="388">
        <v>138707</v>
      </c>
      <c r="D1671" s="388">
        <v>10061783</v>
      </c>
      <c r="E1671" s="388" t="s">
        <v>5965</v>
      </c>
      <c r="F1671" s="388" t="s">
        <v>170</v>
      </c>
      <c r="G1671" s="388" t="s">
        <v>13</v>
      </c>
      <c r="H1671" s="388" t="s">
        <v>1312</v>
      </c>
      <c r="I1671" s="388" t="s">
        <v>131</v>
      </c>
      <c r="J1671" s="388" t="s">
        <v>131</v>
      </c>
      <c r="K1671" s="400" t="s">
        <v>195</v>
      </c>
      <c r="L1671" s="388" t="s">
        <v>195</v>
      </c>
      <c r="M1671" s="403" t="s">
        <v>195</v>
      </c>
      <c r="N1671" s="388" t="s">
        <v>195</v>
      </c>
      <c r="O1671" s="388" t="s">
        <v>195</v>
      </c>
      <c r="P1671" s="400" t="s">
        <v>195</v>
      </c>
      <c r="Q1671" s="400" t="s">
        <v>195</v>
      </c>
      <c r="R1671" s="400" t="s">
        <v>195</v>
      </c>
      <c r="S1671" s="388" t="s">
        <v>195</v>
      </c>
      <c r="T1671" s="388" t="s">
        <v>195</v>
      </c>
      <c r="U1671" s="388" t="s">
        <v>195</v>
      </c>
      <c r="V1671" s="388" t="s">
        <v>195</v>
      </c>
      <c r="W1671" s="388" t="s">
        <v>195</v>
      </c>
      <c r="X1671" s="388" t="s">
        <v>195</v>
      </c>
      <c r="Y1671" s="401" t="s">
        <v>195</v>
      </c>
      <c r="Z1671" s="388" t="s">
        <v>195</v>
      </c>
      <c r="AA1671" s="388" t="s">
        <v>195</v>
      </c>
      <c r="AB1671" s="388" t="s">
        <v>195</v>
      </c>
      <c r="AC1671" s="388" t="s">
        <v>195</v>
      </c>
      <c r="AD1671" s="388" t="s">
        <v>195</v>
      </c>
      <c r="AE1671" s="388" t="s">
        <v>195</v>
      </c>
      <c r="AF1671" s="388" t="s">
        <v>195</v>
      </c>
      <c r="AG1671" s="388" t="s">
        <v>195</v>
      </c>
      <c r="AH1671" s="388" t="s">
        <v>195</v>
      </c>
      <c r="AI1671" s="388" t="s">
        <v>195</v>
      </c>
    </row>
    <row r="1672" spans="1:35" ht="12.75" customHeight="1" x14ac:dyDescent="0.2">
      <c r="A1672" s="397" t="str">
        <f t="shared" si="26"/>
        <v>Ofsted Webpage</v>
      </c>
      <c r="B1672" s="388">
        <v>2495218</v>
      </c>
      <c r="C1672" s="388">
        <v>138742</v>
      </c>
      <c r="D1672" s="388">
        <v>10062023</v>
      </c>
      <c r="E1672" s="388" t="s">
        <v>5966</v>
      </c>
      <c r="F1672" s="388" t="s">
        <v>170</v>
      </c>
      <c r="G1672" s="388" t="s">
        <v>13</v>
      </c>
      <c r="H1672" s="388" t="s">
        <v>563</v>
      </c>
      <c r="I1672" s="388" t="s">
        <v>115</v>
      </c>
      <c r="J1672" s="388" t="s">
        <v>115</v>
      </c>
      <c r="K1672" s="400" t="s">
        <v>195</v>
      </c>
      <c r="L1672" s="388" t="s">
        <v>195</v>
      </c>
      <c r="M1672" s="403" t="s">
        <v>195</v>
      </c>
      <c r="N1672" s="388" t="s">
        <v>195</v>
      </c>
      <c r="O1672" s="388" t="s">
        <v>195</v>
      </c>
      <c r="P1672" s="400" t="s">
        <v>195</v>
      </c>
      <c r="Q1672" s="400" t="s">
        <v>195</v>
      </c>
      <c r="R1672" s="400" t="s">
        <v>195</v>
      </c>
      <c r="S1672" s="388" t="s">
        <v>195</v>
      </c>
      <c r="T1672" s="388" t="s">
        <v>195</v>
      </c>
      <c r="U1672" s="388" t="s">
        <v>195</v>
      </c>
      <c r="V1672" s="388" t="s">
        <v>195</v>
      </c>
      <c r="W1672" s="388" t="s">
        <v>195</v>
      </c>
      <c r="X1672" s="388" t="s">
        <v>195</v>
      </c>
      <c r="Y1672" s="401" t="s">
        <v>195</v>
      </c>
      <c r="Z1672" s="388" t="s">
        <v>195</v>
      </c>
      <c r="AA1672" s="388" t="s">
        <v>195</v>
      </c>
      <c r="AB1672" s="388" t="s">
        <v>195</v>
      </c>
      <c r="AC1672" s="388" t="s">
        <v>195</v>
      </c>
      <c r="AD1672" s="388" t="s">
        <v>195</v>
      </c>
      <c r="AE1672" s="388" t="s">
        <v>195</v>
      </c>
      <c r="AF1672" s="388" t="s">
        <v>195</v>
      </c>
      <c r="AG1672" s="388" t="s">
        <v>195</v>
      </c>
      <c r="AH1672" s="388" t="s">
        <v>195</v>
      </c>
      <c r="AI1672" s="388" t="s">
        <v>195</v>
      </c>
    </row>
    <row r="1673" spans="1:35" ht="12.75" customHeight="1" x14ac:dyDescent="0.2">
      <c r="A1673" s="397" t="str">
        <f t="shared" si="26"/>
        <v>Ofsted Webpage</v>
      </c>
      <c r="B1673" s="388">
        <v>2495221</v>
      </c>
      <c r="C1673" s="388">
        <v>139194</v>
      </c>
      <c r="D1673" s="388">
        <v>10062656</v>
      </c>
      <c r="E1673" s="388" t="s">
        <v>5967</v>
      </c>
      <c r="F1673" s="388" t="s">
        <v>90</v>
      </c>
      <c r="G1673" s="388" t="s">
        <v>13</v>
      </c>
      <c r="H1673" s="388" t="s">
        <v>219</v>
      </c>
      <c r="I1673" s="388" t="s">
        <v>177</v>
      </c>
      <c r="J1673" s="388" t="s">
        <v>177</v>
      </c>
      <c r="K1673" s="400" t="s">
        <v>195</v>
      </c>
      <c r="L1673" s="388" t="s">
        <v>195</v>
      </c>
      <c r="M1673" s="403" t="s">
        <v>195</v>
      </c>
      <c r="N1673" s="388" t="s">
        <v>195</v>
      </c>
      <c r="O1673" s="388" t="s">
        <v>195</v>
      </c>
      <c r="P1673" s="400" t="s">
        <v>195</v>
      </c>
      <c r="Q1673" s="400" t="s">
        <v>195</v>
      </c>
      <c r="R1673" s="400" t="s">
        <v>195</v>
      </c>
      <c r="S1673" s="388" t="s">
        <v>195</v>
      </c>
      <c r="T1673" s="388" t="s">
        <v>195</v>
      </c>
      <c r="U1673" s="388" t="s">
        <v>195</v>
      </c>
      <c r="V1673" s="388" t="s">
        <v>195</v>
      </c>
      <c r="W1673" s="388" t="s">
        <v>195</v>
      </c>
      <c r="X1673" s="388" t="s">
        <v>195</v>
      </c>
      <c r="Y1673" s="401" t="s">
        <v>195</v>
      </c>
      <c r="Z1673" s="388" t="s">
        <v>195</v>
      </c>
      <c r="AA1673" s="388" t="s">
        <v>195</v>
      </c>
      <c r="AB1673" s="388" t="s">
        <v>195</v>
      </c>
      <c r="AC1673" s="388" t="s">
        <v>195</v>
      </c>
      <c r="AD1673" s="388" t="s">
        <v>195</v>
      </c>
      <c r="AE1673" s="388" t="s">
        <v>195</v>
      </c>
      <c r="AF1673" s="388" t="s">
        <v>195</v>
      </c>
      <c r="AG1673" s="388" t="s">
        <v>195</v>
      </c>
      <c r="AH1673" s="388" t="s">
        <v>195</v>
      </c>
      <c r="AI1673" s="388" t="s">
        <v>195</v>
      </c>
    </row>
    <row r="1674" spans="1:35" ht="12.75" customHeight="1" x14ac:dyDescent="0.2">
      <c r="A1674" s="397" t="str">
        <f t="shared" si="26"/>
        <v>Ofsted Webpage</v>
      </c>
      <c r="B1674" s="388">
        <v>2495222</v>
      </c>
      <c r="C1674" s="388">
        <v>139116</v>
      </c>
      <c r="D1674" s="388">
        <v>10063508</v>
      </c>
      <c r="E1674" s="388" t="s">
        <v>5968</v>
      </c>
      <c r="F1674" s="388" t="s">
        <v>170</v>
      </c>
      <c r="G1674" s="388" t="s">
        <v>13</v>
      </c>
      <c r="H1674" s="388" t="s">
        <v>440</v>
      </c>
      <c r="I1674" s="388" t="s">
        <v>92</v>
      </c>
      <c r="J1674" s="388" t="s">
        <v>93</v>
      </c>
      <c r="K1674" s="400" t="s">
        <v>195</v>
      </c>
      <c r="L1674" s="388" t="s">
        <v>195</v>
      </c>
      <c r="M1674" s="403" t="s">
        <v>195</v>
      </c>
      <c r="N1674" s="388" t="s">
        <v>195</v>
      </c>
      <c r="O1674" s="388" t="s">
        <v>195</v>
      </c>
      <c r="P1674" s="400" t="s">
        <v>195</v>
      </c>
      <c r="Q1674" s="400" t="s">
        <v>195</v>
      </c>
      <c r="R1674" s="400" t="s">
        <v>195</v>
      </c>
      <c r="S1674" s="388" t="s">
        <v>195</v>
      </c>
      <c r="T1674" s="388" t="s">
        <v>195</v>
      </c>
      <c r="U1674" s="388" t="s">
        <v>195</v>
      </c>
      <c r="V1674" s="388" t="s">
        <v>195</v>
      </c>
      <c r="W1674" s="388" t="s">
        <v>195</v>
      </c>
      <c r="X1674" s="388" t="s">
        <v>195</v>
      </c>
      <c r="Y1674" s="401" t="s">
        <v>195</v>
      </c>
      <c r="Z1674" s="388" t="s">
        <v>195</v>
      </c>
      <c r="AA1674" s="388" t="s">
        <v>195</v>
      </c>
      <c r="AB1674" s="388" t="s">
        <v>195</v>
      </c>
      <c r="AC1674" s="388" t="s">
        <v>195</v>
      </c>
      <c r="AD1674" s="388" t="s">
        <v>195</v>
      </c>
      <c r="AE1674" s="388" t="s">
        <v>195</v>
      </c>
      <c r="AF1674" s="388" t="s">
        <v>195</v>
      </c>
      <c r="AG1674" s="388" t="s">
        <v>195</v>
      </c>
      <c r="AH1674" s="388" t="s">
        <v>195</v>
      </c>
      <c r="AI1674" s="388" t="s">
        <v>195</v>
      </c>
    </row>
    <row r="1675" spans="1:35" ht="12.75" customHeight="1" x14ac:dyDescent="0.2">
      <c r="A1675" s="397" t="str">
        <f t="shared" si="26"/>
        <v>Ofsted Webpage</v>
      </c>
      <c r="B1675" s="388">
        <v>2495227</v>
      </c>
      <c r="C1675" s="388">
        <v>124968</v>
      </c>
      <c r="D1675" s="388">
        <v>10010542</v>
      </c>
      <c r="E1675" s="388" t="s">
        <v>5969</v>
      </c>
      <c r="F1675" s="388" t="s">
        <v>90</v>
      </c>
      <c r="G1675" s="388" t="s">
        <v>13</v>
      </c>
      <c r="H1675" s="388" t="s">
        <v>793</v>
      </c>
      <c r="I1675" s="388" t="s">
        <v>102</v>
      </c>
      <c r="J1675" s="388" t="s">
        <v>102</v>
      </c>
      <c r="K1675" s="400" t="s">
        <v>195</v>
      </c>
      <c r="L1675" s="388" t="s">
        <v>195</v>
      </c>
      <c r="M1675" s="403" t="s">
        <v>195</v>
      </c>
      <c r="N1675" s="388" t="s">
        <v>195</v>
      </c>
      <c r="O1675" s="388" t="s">
        <v>195</v>
      </c>
      <c r="P1675" s="400" t="s">
        <v>195</v>
      </c>
      <c r="Q1675" s="400" t="s">
        <v>195</v>
      </c>
      <c r="R1675" s="400" t="s">
        <v>195</v>
      </c>
      <c r="S1675" s="388" t="s">
        <v>195</v>
      </c>
      <c r="T1675" s="388" t="s">
        <v>195</v>
      </c>
      <c r="U1675" s="388" t="s">
        <v>195</v>
      </c>
      <c r="V1675" s="388" t="s">
        <v>195</v>
      </c>
      <c r="W1675" s="388" t="s">
        <v>195</v>
      </c>
      <c r="X1675" s="388" t="s">
        <v>195</v>
      </c>
      <c r="Y1675" s="401" t="s">
        <v>195</v>
      </c>
      <c r="Z1675" s="388" t="s">
        <v>195</v>
      </c>
      <c r="AA1675" s="388" t="s">
        <v>195</v>
      </c>
      <c r="AB1675" s="388" t="s">
        <v>195</v>
      </c>
      <c r="AC1675" s="388" t="s">
        <v>195</v>
      </c>
      <c r="AD1675" s="388" t="s">
        <v>195</v>
      </c>
      <c r="AE1675" s="388" t="s">
        <v>195</v>
      </c>
      <c r="AF1675" s="388" t="s">
        <v>195</v>
      </c>
      <c r="AG1675" s="388" t="s">
        <v>195</v>
      </c>
      <c r="AH1675" s="388" t="s">
        <v>195</v>
      </c>
      <c r="AI1675" s="388" t="s">
        <v>195</v>
      </c>
    </row>
    <row r="1676" spans="1:35" ht="12.75" customHeight="1" x14ac:dyDescent="0.2">
      <c r="A1676" s="397" t="str">
        <f t="shared" si="26"/>
        <v>Ofsted Webpage</v>
      </c>
      <c r="B1676" s="388">
        <v>2495240</v>
      </c>
      <c r="C1676" s="388">
        <v>138720</v>
      </c>
      <c r="D1676" s="388">
        <v>10023357</v>
      </c>
      <c r="E1676" s="388" t="s">
        <v>5970</v>
      </c>
      <c r="F1676" s="388" t="s">
        <v>90</v>
      </c>
      <c r="G1676" s="388" t="s">
        <v>13</v>
      </c>
      <c r="H1676" s="388" t="s">
        <v>145</v>
      </c>
      <c r="I1676" s="388" t="s">
        <v>131</v>
      </c>
      <c r="J1676" s="388" t="s">
        <v>131</v>
      </c>
      <c r="K1676" s="400" t="s">
        <v>195</v>
      </c>
      <c r="L1676" s="388" t="s">
        <v>195</v>
      </c>
      <c r="M1676" s="403" t="s">
        <v>195</v>
      </c>
      <c r="N1676" s="388" t="s">
        <v>195</v>
      </c>
      <c r="O1676" s="388" t="s">
        <v>195</v>
      </c>
      <c r="P1676" s="400" t="s">
        <v>195</v>
      </c>
      <c r="Q1676" s="400" t="s">
        <v>195</v>
      </c>
      <c r="R1676" s="400" t="s">
        <v>195</v>
      </c>
      <c r="S1676" s="388" t="s">
        <v>195</v>
      </c>
      <c r="T1676" s="388" t="s">
        <v>195</v>
      </c>
      <c r="U1676" s="388" t="s">
        <v>195</v>
      </c>
      <c r="V1676" s="388" t="s">
        <v>195</v>
      </c>
      <c r="W1676" s="388" t="s">
        <v>195</v>
      </c>
      <c r="X1676" s="388" t="s">
        <v>195</v>
      </c>
      <c r="Y1676" s="401" t="s">
        <v>195</v>
      </c>
      <c r="Z1676" s="388" t="s">
        <v>195</v>
      </c>
      <c r="AA1676" s="388" t="s">
        <v>195</v>
      </c>
      <c r="AB1676" s="388" t="s">
        <v>195</v>
      </c>
      <c r="AC1676" s="388" t="s">
        <v>195</v>
      </c>
      <c r="AD1676" s="388" t="s">
        <v>195</v>
      </c>
      <c r="AE1676" s="388" t="s">
        <v>195</v>
      </c>
      <c r="AF1676" s="388" t="s">
        <v>195</v>
      </c>
      <c r="AG1676" s="388" t="s">
        <v>195</v>
      </c>
      <c r="AH1676" s="388" t="s">
        <v>195</v>
      </c>
      <c r="AI1676" s="388" t="s">
        <v>195</v>
      </c>
    </row>
    <row r="1677" spans="1:35" ht="12.75" customHeight="1" x14ac:dyDescent="0.2">
      <c r="A1677" s="397" t="str">
        <f t="shared" si="26"/>
        <v>Ofsted Webpage</v>
      </c>
      <c r="B1677" s="388">
        <v>2495242</v>
      </c>
      <c r="C1677" s="388">
        <v>138756</v>
      </c>
      <c r="D1677" s="388">
        <v>10061548</v>
      </c>
      <c r="E1677" s="388" t="s">
        <v>5971</v>
      </c>
      <c r="F1677" s="388" t="s">
        <v>90</v>
      </c>
      <c r="G1677" s="388" t="s">
        <v>13</v>
      </c>
      <c r="H1677" s="388" t="s">
        <v>252</v>
      </c>
      <c r="I1677" s="388" t="s">
        <v>155</v>
      </c>
      <c r="J1677" s="388" t="s">
        <v>155</v>
      </c>
      <c r="K1677" s="400" t="s">
        <v>195</v>
      </c>
      <c r="L1677" s="388" t="s">
        <v>195</v>
      </c>
      <c r="M1677" s="403" t="s">
        <v>195</v>
      </c>
      <c r="N1677" s="388" t="s">
        <v>195</v>
      </c>
      <c r="O1677" s="388" t="s">
        <v>195</v>
      </c>
      <c r="P1677" s="400" t="s">
        <v>195</v>
      </c>
      <c r="Q1677" s="400" t="s">
        <v>195</v>
      </c>
      <c r="R1677" s="400" t="s">
        <v>195</v>
      </c>
      <c r="S1677" s="388" t="s">
        <v>195</v>
      </c>
      <c r="T1677" s="388" t="s">
        <v>195</v>
      </c>
      <c r="U1677" s="388" t="s">
        <v>195</v>
      </c>
      <c r="V1677" s="388" t="s">
        <v>195</v>
      </c>
      <c r="W1677" s="388" t="s">
        <v>195</v>
      </c>
      <c r="X1677" s="388" t="s">
        <v>195</v>
      </c>
      <c r="Y1677" s="401" t="s">
        <v>195</v>
      </c>
      <c r="Z1677" s="388" t="s">
        <v>195</v>
      </c>
      <c r="AA1677" s="388" t="s">
        <v>195</v>
      </c>
      <c r="AB1677" s="388" t="s">
        <v>195</v>
      </c>
      <c r="AC1677" s="388" t="s">
        <v>195</v>
      </c>
      <c r="AD1677" s="388" t="s">
        <v>195</v>
      </c>
      <c r="AE1677" s="388" t="s">
        <v>195</v>
      </c>
      <c r="AF1677" s="388" t="s">
        <v>195</v>
      </c>
      <c r="AG1677" s="388" t="s">
        <v>195</v>
      </c>
      <c r="AH1677" s="388" t="s">
        <v>195</v>
      </c>
      <c r="AI1677" s="388" t="s">
        <v>195</v>
      </c>
    </row>
    <row r="1678" spans="1:35" ht="12.75" customHeight="1" x14ac:dyDescent="0.2">
      <c r="A1678" s="397" t="str">
        <f t="shared" si="26"/>
        <v>Ofsted Webpage</v>
      </c>
      <c r="B1678" s="388">
        <v>2495243</v>
      </c>
      <c r="C1678" s="388">
        <v>129666</v>
      </c>
      <c r="D1678" s="388">
        <v>10011056</v>
      </c>
      <c r="E1678" s="388" t="s">
        <v>5972</v>
      </c>
      <c r="F1678" s="388" t="s">
        <v>90</v>
      </c>
      <c r="G1678" s="388" t="s">
        <v>13</v>
      </c>
      <c r="H1678" s="388" t="s">
        <v>151</v>
      </c>
      <c r="I1678" s="388" t="s">
        <v>152</v>
      </c>
      <c r="J1678" s="388" t="s">
        <v>152</v>
      </c>
      <c r="K1678" s="400" t="s">
        <v>195</v>
      </c>
      <c r="L1678" s="388" t="s">
        <v>195</v>
      </c>
      <c r="M1678" s="403" t="s">
        <v>195</v>
      </c>
      <c r="N1678" s="388" t="s">
        <v>195</v>
      </c>
      <c r="O1678" s="388" t="s">
        <v>195</v>
      </c>
      <c r="P1678" s="400" t="s">
        <v>195</v>
      </c>
      <c r="Q1678" s="400" t="s">
        <v>195</v>
      </c>
      <c r="R1678" s="400" t="s">
        <v>195</v>
      </c>
      <c r="S1678" s="388" t="s">
        <v>195</v>
      </c>
      <c r="T1678" s="388" t="s">
        <v>195</v>
      </c>
      <c r="U1678" s="388" t="s">
        <v>195</v>
      </c>
      <c r="V1678" s="388" t="s">
        <v>195</v>
      </c>
      <c r="W1678" s="388" t="s">
        <v>195</v>
      </c>
      <c r="X1678" s="388" t="s">
        <v>195</v>
      </c>
      <c r="Y1678" s="401" t="s">
        <v>195</v>
      </c>
      <c r="Z1678" s="388" t="s">
        <v>195</v>
      </c>
      <c r="AA1678" s="388" t="s">
        <v>195</v>
      </c>
      <c r="AB1678" s="388" t="s">
        <v>195</v>
      </c>
      <c r="AC1678" s="388" t="s">
        <v>195</v>
      </c>
      <c r="AD1678" s="388" t="s">
        <v>195</v>
      </c>
      <c r="AE1678" s="388" t="s">
        <v>195</v>
      </c>
      <c r="AF1678" s="388" t="s">
        <v>195</v>
      </c>
      <c r="AG1678" s="388" t="s">
        <v>195</v>
      </c>
      <c r="AH1678" s="388" t="s">
        <v>195</v>
      </c>
      <c r="AI1678" s="388" t="s">
        <v>195</v>
      </c>
    </row>
    <row r="1679" spans="1:35" ht="12.75" customHeight="1" x14ac:dyDescent="0.2">
      <c r="A1679" s="397" t="str">
        <f t="shared" si="26"/>
        <v>Ofsted Webpage</v>
      </c>
      <c r="B1679" s="388">
        <v>2495245</v>
      </c>
      <c r="C1679" s="388">
        <v>126951</v>
      </c>
      <c r="D1679" s="388">
        <v>10012951</v>
      </c>
      <c r="E1679" s="388" t="s">
        <v>5973</v>
      </c>
      <c r="F1679" s="388" t="s">
        <v>170</v>
      </c>
      <c r="G1679" s="388" t="s">
        <v>13</v>
      </c>
      <c r="H1679" s="388" t="s">
        <v>457</v>
      </c>
      <c r="I1679" s="388" t="s">
        <v>115</v>
      </c>
      <c r="J1679" s="388" t="s">
        <v>115</v>
      </c>
      <c r="K1679" s="400" t="s">
        <v>195</v>
      </c>
      <c r="L1679" s="388" t="s">
        <v>195</v>
      </c>
      <c r="M1679" s="403" t="s">
        <v>195</v>
      </c>
      <c r="N1679" s="388" t="s">
        <v>195</v>
      </c>
      <c r="O1679" s="388" t="s">
        <v>195</v>
      </c>
      <c r="P1679" s="400" t="s">
        <v>195</v>
      </c>
      <c r="Q1679" s="400" t="s">
        <v>195</v>
      </c>
      <c r="R1679" s="400" t="s">
        <v>195</v>
      </c>
      <c r="S1679" s="388" t="s">
        <v>195</v>
      </c>
      <c r="T1679" s="388" t="s">
        <v>195</v>
      </c>
      <c r="U1679" s="388" t="s">
        <v>195</v>
      </c>
      <c r="V1679" s="388" t="s">
        <v>195</v>
      </c>
      <c r="W1679" s="388" t="s">
        <v>195</v>
      </c>
      <c r="X1679" s="388" t="s">
        <v>195</v>
      </c>
      <c r="Y1679" s="401" t="s">
        <v>195</v>
      </c>
      <c r="Z1679" s="388" t="s">
        <v>195</v>
      </c>
      <c r="AA1679" s="388" t="s">
        <v>195</v>
      </c>
      <c r="AB1679" s="388" t="s">
        <v>195</v>
      </c>
      <c r="AC1679" s="388" t="s">
        <v>195</v>
      </c>
      <c r="AD1679" s="388" t="s">
        <v>195</v>
      </c>
      <c r="AE1679" s="388" t="s">
        <v>195</v>
      </c>
      <c r="AF1679" s="388" t="s">
        <v>195</v>
      </c>
      <c r="AG1679" s="388" t="s">
        <v>195</v>
      </c>
      <c r="AH1679" s="388" t="s">
        <v>195</v>
      </c>
      <c r="AI1679" s="388" t="s">
        <v>195</v>
      </c>
    </row>
    <row r="1680" spans="1:35" x14ac:dyDescent="0.2">
      <c r="A1680" s="397" t="str">
        <f t="shared" si="26"/>
        <v>Ofsted Webpage</v>
      </c>
      <c r="B1680" s="388">
        <v>2495246</v>
      </c>
      <c r="C1680" s="388">
        <v>121501</v>
      </c>
      <c r="D1680" s="388">
        <v>10018297</v>
      </c>
      <c r="E1680" s="388" t="s">
        <v>5974</v>
      </c>
      <c r="F1680" s="388" t="s">
        <v>90</v>
      </c>
      <c r="G1680" s="388" t="s">
        <v>13</v>
      </c>
      <c r="H1680" s="388" t="s">
        <v>207</v>
      </c>
      <c r="I1680" s="388" t="s">
        <v>186</v>
      </c>
      <c r="J1680" s="388" t="s">
        <v>93</v>
      </c>
      <c r="K1680" s="400" t="s">
        <v>195</v>
      </c>
      <c r="L1680" s="388" t="s">
        <v>195</v>
      </c>
      <c r="M1680" s="403" t="s">
        <v>195</v>
      </c>
      <c r="N1680" s="388" t="s">
        <v>195</v>
      </c>
      <c r="O1680" s="388" t="s">
        <v>195</v>
      </c>
      <c r="P1680" s="400" t="s">
        <v>195</v>
      </c>
      <c r="Q1680" s="400" t="s">
        <v>195</v>
      </c>
      <c r="R1680" s="400" t="s">
        <v>195</v>
      </c>
      <c r="S1680" s="388" t="s">
        <v>195</v>
      </c>
      <c r="T1680" s="388" t="s">
        <v>195</v>
      </c>
      <c r="U1680" s="388" t="s">
        <v>195</v>
      </c>
      <c r="V1680" s="388" t="s">
        <v>195</v>
      </c>
      <c r="W1680" s="388" t="s">
        <v>195</v>
      </c>
      <c r="X1680" s="388" t="s">
        <v>195</v>
      </c>
      <c r="Y1680" s="401" t="s">
        <v>195</v>
      </c>
      <c r="Z1680" s="388" t="s">
        <v>195</v>
      </c>
      <c r="AA1680" s="388" t="s">
        <v>195</v>
      </c>
      <c r="AB1680" s="388" t="s">
        <v>195</v>
      </c>
      <c r="AC1680" s="388" t="s">
        <v>195</v>
      </c>
      <c r="AD1680" s="388" t="s">
        <v>195</v>
      </c>
      <c r="AE1680" s="388" t="s">
        <v>195</v>
      </c>
      <c r="AF1680" s="388" t="s">
        <v>195</v>
      </c>
      <c r="AG1680" s="388" t="s">
        <v>195</v>
      </c>
      <c r="AH1680" s="388" t="s">
        <v>195</v>
      </c>
      <c r="AI1680" s="388" t="s">
        <v>195</v>
      </c>
    </row>
    <row r="1681" spans="1:35" x14ac:dyDescent="0.2">
      <c r="A1681" s="397" t="str">
        <f t="shared" si="26"/>
        <v>Ofsted Webpage</v>
      </c>
      <c r="B1681" s="388">
        <v>2495261</v>
      </c>
      <c r="C1681" s="388">
        <v>118057</v>
      </c>
      <c r="D1681" s="388">
        <v>10019096</v>
      </c>
      <c r="E1681" s="388" t="s">
        <v>5975</v>
      </c>
      <c r="F1681" s="388" t="s">
        <v>90</v>
      </c>
      <c r="G1681" s="388" t="s">
        <v>13</v>
      </c>
      <c r="H1681" s="388" t="s">
        <v>126</v>
      </c>
      <c r="I1681" s="388" t="s">
        <v>102</v>
      </c>
      <c r="J1681" s="388" t="s">
        <v>102</v>
      </c>
      <c r="K1681" s="400" t="s">
        <v>195</v>
      </c>
      <c r="L1681" s="388" t="s">
        <v>195</v>
      </c>
      <c r="M1681" s="403" t="s">
        <v>195</v>
      </c>
      <c r="N1681" s="388" t="s">
        <v>195</v>
      </c>
      <c r="O1681" s="388" t="s">
        <v>195</v>
      </c>
      <c r="P1681" s="400" t="s">
        <v>195</v>
      </c>
      <c r="Q1681" s="400" t="s">
        <v>195</v>
      </c>
      <c r="R1681" s="400" t="s">
        <v>195</v>
      </c>
      <c r="S1681" s="388" t="s">
        <v>195</v>
      </c>
      <c r="T1681" s="388" t="s">
        <v>195</v>
      </c>
      <c r="U1681" s="388" t="s">
        <v>195</v>
      </c>
      <c r="V1681" s="388" t="s">
        <v>195</v>
      </c>
      <c r="W1681" s="388" t="s">
        <v>195</v>
      </c>
      <c r="X1681" s="388" t="s">
        <v>195</v>
      </c>
      <c r="Y1681" s="401" t="s">
        <v>195</v>
      </c>
      <c r="Z1681" s="388" t="s">
        <v>195</v>
      </c>
      <c r="AA1681" s="388" t="s">
        <v>195</v>
      </c>
      <c r="AB1681" s="388" t="s">
        <v>195</v>
      </c>
      <c r="AC1681" s="388" t="s">
        <v>195</v>
      </c>
      <c r="AD1681" s="388" t="s">
        <v>195</v>
      </c>
      <c r="AE1681" s="388" t="s">
        <v>195</v>
      </c>
      <c r="AF1681" s="388" t="s">
        <v>195</v>
      </c>
      <c r="AG1681" s="388" t="s">
        <v>195</v>
      </c>
      <c r="AH1681" s="388" t="s">
        <v>195</v>
      </c>
      <c r="AI1681" s="388" t="s">
        <v>195</v>
      </c>
    </row>
    <row r="1682" spans="1:35" x14ac:dyDescent="0.2">
      <c r="A1682" s="397" t="str">
        <f t="shared" si="26"/>
        <v>Ofsted Webpage</v>
      </c>
      <c r="B1682" s="388">
        <v>2495296</v>
      </c>
      <c r="C1682" s="388">
        <v>121690</v>
      </c>
      <c r="D1682" s="388">
        <v>10020019</v>
      </c>
      <c r="E1682" s="388" t="s">
        <v>5976</v>
      </c>
      <c r="F1682" s="388" t="s">
        <v>90</v>
      </c>
      <c r="G1682" s="388" t="s">
        <v>13</v>
      </c>
      <c r="H1682" s="388" t="s">
        <v>221</v>
      </c>
      <c r="I1682" s="388" t="s">
        <v>177</v>
      </c>
      <c r="J1682" s="388" t="s">
        <v>177</v>
      </c>
      <c r="K1682" s="400" t="s">
        <v>195</v>
      </c>
      <c r="L1682" s="388" t="s">
        <v>195</v>
      </c>
      <c r="M1682" s="403" t="s">
        <v>195</v>
      </c>
      <c r="N1682" s="388" t="s">
        <v>195</v>
      </c>
      <c r="O1682" s="388" t="s">
        <v>195</v>
      </c>
      <c r="P1682" s="400" t="s">
        <v>195</v>
      </c>
      <c r="Q1682" s="400" t="s">
        <v>195</v>
      </c>
      <c r="R1682" s="400" t="s">
        <v>195</v>
      </c>
      <c r="S1682" s="388" t="s">
        <v>195</v>
      </c>
      <c r="T1682" s="388" t="s">
        <v>195</v>
      </c>
      <c r="U1682" s="388" t="s">
        <v>195</v>
      </c>
      <c r="V1682" s="388" t="s">
        <v>195</v>
      </c>
      <c r="W1682" s="388" t="s">
        <v>195</v>
      </c>
      <c r="X1682" s="388" t="s">
        <v>195</v>
      </c>
      <c r="Y1682" s="401" t="s">
        <v>195</v>
      </c>
      <c r="Z1682" s="388" t="s">
        <v>195</v>
      </c>
      <c r="AA1682" s="388" t="s">
        <v>195</v>
      </c>
      <c r="AB1682" s="388" t="s">
        <v>195</v>
      </c>
      <c r="AC1682" s="388" t="s">
        <v>195</v>
      </c>
      <c r="AD1682" s="388" t="s">
        <v>195</v>
      </c>
      <c r="AE1682" s="388" t="s">
        <v>195</v>
      </c>
      <c r="AF1682" s="388" t="s">
        <v>195</v>
      </c>
      <c r="AG1682" s="388" t="s">
        <v>195</v>
      </c>
      <c r="AH1682" s="388" t="s">
        <v>195</v>
      </c>
      <c r="AI1682" s="388" t="s">
        <v>195</v>
      </c>
    </row>
    <row r="1683" spans="1:35" x14ac:dyDescent="0.2">
      <c r="A1683" s="397" t="str">
        <f t="shared" si="26"/>
        <v>Ofsted Webpage</v>
      </c>
      <c r="B1683" s="388">
        <v>2495299</v>
      </c>
      <c r="C1683" s="388">
        <v>121272</v>
      </c>
      <c r="D1683" s="388">
        <v>10023592</v>
      </c>
      <c r="E1683" s="388" t="s">
        <v>5977</v>
      </c>
      <c r="F1683" s="388" t="s">
        <v>90</v>
      </c>
      <c r="G1683" s="388" t="s">
        <v>13</v>
      </c>
      <c r="H1683" s="388" t="s">
        <v>312</v>
      </c>
      <c r="I1683" s="388" t="s">
        <v>131</v>
      </c>
      <c r="J1683" s="388" t="s">
        <v>131</v>
      </c>
      <c r="K1683" s="400" t="s">
        <v>195</v>
      </c>
      <c r="L1683" s="388" t="s">
        <v>195</v>
      </c>
      <c r="M1683" s="403" t="s">
        <v>195</v>
      </c>
      <c r="N1683" s="388" t="s">
        <v>195</v>
      </c>
      <c r="O1683" s="388" t="s">
        <v>195</v>
      </c>
      <c r="P1683" s="400" t="s">
        <v>195</v>
      </c>
      <c r="Q1683" s="400" t="s">
        <v>195</v>
      </c>
      <c r="R1683" s="400" t="s">
        <v>195</v>
      </c>
      <c r="S1683" s="388" t="s">
        <v>195</v>
      </c>
      <c r="T1683" s="388" t="s">
        <v>195</v>
      </c>
      <c r="U1683" s="388" t="s">
        <v>195</v>
      </c>
      <c r="V1683" s="388" t="s">
        <v>195</v>
      </c>
      <c r="W1683" s="388" t="s">
        <v>195</v>
      </c>
      <c r="X1683" s="388" t="s">
        <v>195</v>
      </c>
      <c r="Y1683" s="401" t="s">
        <v>195</v>
      </c>
      <c r="Z1683" s="388" t="s">
        <v>195</v>
      </c>
      <c r="AA1683" s="388" t="s">
        <v>195</v>
      </c>
      <c r="AB1683" s="388" t="s">
        <v>195</v>
      </c>
      <c r="AC1683" s="388" t="s">
        <v>195</v>
      </c>
      <c r="AD1683" s="388" t="s">
        <v>195</v>
      </c>
      <c r="AE1683" s="388" t="s">
        <v>195</v>
      </c>
      <c r="AF1683" s="388" t="s">
        <v>195</v>
      </c>
      <c r="AG1683" s="388" t="s">
        <v>195</v>
      </c>
      <c r="AH1683" s="388" t="s">
        <v>195</v>
      </c>
      <c r="AI1683" s="388" t="s">
        <v>195</v>
      </c>
    </row>
    <row r="1684" spans="1:35" x14ac:dyDescent="0.2">
      <c r="A1684" s="397" t="str">
        <f t="shared" si="26"/>
        <v>Ofsted Webpage</v>
      </c>
      <c r="B1684" s="388">
        <v>2495302</v>
      </c>
      <c r="C1684" s="388">
        <v>121812</v>
      </c>
      <c r="D1684" s="388">
        <v>10025700</v>
      </c>
      <c r="E1684" s="388" t="s">
        <v>5978</v>
      </c>
      <c r="F1684" s="388" t="s">
        <v>90</v>
      </c>
      <c r="G1684" s="388" t="s">
        <v>13</v>
      </c>
      <c r="H1684" s="388" t="s">
        <v>768</v>
      </c>
      <c r="I1684" s="388" t="s">
        <v>92</v>
      </c>
      <c r="J1684" s="388" t="s">
        <v>93</v>
      </c>
      <c r="K1684" s="400" t="s">
        <v>195</v>
      </c>
      <c r="L1684" s="388" t="s">
        <v>195</v>
      </c>
      <c r="M1684" s="403" t="s">
        <v>195</v>
      </c>
      <c r="N1684" s="388" t="s">
        <v>195</v>
      </c>
      <c r="O1684" s="388" t="s">
        <v>195</v>
      </c>
      <c r="P1684" s="400" t="s">
        <v>195</v>
      </c>
      <c r="Q1684" s="400" t="s">
        <v>195</v>
      </c>
      <c r="R1684" s="400" t="s">
        <v>195</v>
      </c>
      <c r="S1684" s="388" t="s">
        <v>195</v>
      </c>
      <c r="T1684" s="388" t="s">
        <v>195</v>
      </c>
      <c r="U1684" s="388" t="s">
        <v>195</v>
      </c>
      <c r="V1684" s="388" t="s">
        <v>195</v>
      </c>
      <c r="W1684" s="388" t="s">
        <v>195</v>
      </c>
      <c r="X1684" s="388" t="s">
        <v>195</v>
      </c>
      <c r="Y1684" s="401" t="s">
        <v>195</v>
      </c>
      <c r="Z1684" s="388" t="s">
        <v>195</v>
      </c>
      <c r="AA1684" s="388" t="s">
        <v>195</v>
      </c>
      <c r="AB1684" s="388" t="s">
        <v>195</v>
      </c>
      <c r="AC1684" s="388" t="s">
        <v>195</v>
      </c>
      <c r="AD1684" s="388" t="s">
        <v>195</v>
      </c>
      <c r="AE1684" s="388" t="s">
        <v>195</v>
      </c>
      <c r="AF1684" s="388" t="s">
        <v>195</v>
      </c>
      <c r="AG1684" s="388" t="s">
        <v>195</v>
      </c>
      <c r="AH1684" s="388" t="s">
        <v>195</v>
      </c>
      <c r="AI1684" s="388" t="s">
        <v>195</v>
      </c>
    </row>
    <row r="1685" spans="1:35" x14ac:dyDescent="0.2">
      <c r="A1685" s="397" t="str">
        <f t="shared" si="26"/>
        <v>Ofsted Webpage</v>
      </c>
      <c r="B1685" s="388">
        <v>2497152</v>
      </c>
      <c r="C1685" s="388">
        <v>138844</v>
      </c>
      <c r="D1685" s="388">
        <v>10061438</v>
      </c>
      <c r="E1685" s="388" t="s">
        <v>5979</v>
      </c>
      <c r="F1685" s="388" t="s">
        <v>170</v>
      </c>
      <c r="G1685" s="388" t="s">
        <v>13</v>
      </c>
      <c r="H1685" s="388" t="s">
        <v>315</v>
      </c>
      <c r="I1685" s="388" t="s">
        <v>161</v>
      </c>
      <c r="J1685" s="388" t="s">
        <v>161</v>
      </c>
      <c r="K1685" s="400" t="s">
        <v>195</v>
      </c>
      <c r="L1685" s="388" t="s">
        <v>195</v>
      </c>
      <c r="M1685" s="403" t="s">
        <v>195</v>
      </c>
      <c r="N1685" s="388" t="s">
        <v>195</v>
      </c>
      <c r="O1685" s="388" t="s">
        <v>195</v>
      </c>
      <c r="P1685" s="400" t="s">
        <v>195</v>
      </c>
      <c r="Q1685" s="400" t="s">
        <v>195</v>
      </c>
      <c r="R1685" s="400" t="s">
        <v>195</v>
      </c>
      <c r="S1685" s="388" t="s">
        <v>195</v>
      </c>
      <c r="T1685" s="388" t="s">
        <v>195</v>
      </c>
      <c r="U1685" s="388" t="s">
        <v>195</v>
      </c>
      <c r="V1685" s="388" t="s">
        <v>195</v>
      </c>
      <c r="W1685" s="388" t="s">
        <v>195</v>
      </c>
      <c r="X1685" s="388" t="s">
        <v>195</v>
      </c>
      <c r="Y1685" s="401" t="s">
        <v>195</v>
      </c>
      <c r="Z1685" s="388" t="s">
        <v>195</v>
      </c>
      <c r="AA1685" s="388" t="s">
        <v>195</v>
      </c>
      <c r="AB1685" s="388" t="s">
        <v>195</v>
      </c>
      <c r="AC1685" s="388" t="s">
        <v>195</v>
      </c>
      <c r="AD1685" s="388" t="s">
        <v>195</v>
      </c>
      <c r="AE1685" s="388" t="s">
        <v>195</v>
      </c>
      <c r="AF1685" s="388" t="s">
        <v>195</v>
      </c>
      <c r="AG1685" s="388" t="s">
        <v>195</v>
      </c>
      <c r="AH1685" s="388" t="s">
        <v>195</v>
      </c>
      <c r="AI1685" s="388" t="s">
        <v>195</v>
      </c>
    </row>
    <row r="1686" spans="1:35" x14ac:dyDescent="0.2">
      <c r="A1686" s="397" t="str">
        <f t="shared" si="26"/>
        <v>Ofsted Webpage</v>
      </c>
      <c r="B1686" s="388">
        <v>2497161</v>
      </c>
      <c r="C1686" s="388">
        <v>136519</v>
      </c>
      <c r="D1686" s="388">
        <v>10057945</v>
      </c>
      <c r="E1686" s="388" t="s">
        <v>5980</v>
      </c>
      <c r="F1686" s="388" t="s">
        <v>90</v>
      </c>
      <c r="G1686" s="388" t="s">
        <v>13</v>
      </c>
      <c r="H1686" s="388" t="s">
        <v>252</v>
      </c>
      <c r="I1686" s="388" t="s">
        <v>155</v>
      </c>
      <c r="J1686" s="388" t="s">
        <v>155</v>
      </c>
      <c r="K1686" s="400" t="s">
        <v>195</v>
      </c>
      <c r="L1686" s="388" t="s">
        <v>195</v>
      </c>
      <c r="M1686" s="403" t="s">
        <v>195</v>
      </c>
      <c r="N1686" s="388" t="s">
        <v>195</v>
      </c>
      <c r="O1686" s="388" t="s">
        <v>195</v>
      </c>
      <c r="P1686" s="400" t="s">
        <v>195</v>
      </c>
      <c r="Q1686" s="400" t="s">
        <v>195</v>
      </c>
      <c r="R1686" s="400" t="s">
        <v>195</v>
      </c>
      <c r="S1686" s="388" t="s">
        <v>195</v>
      </c>
      <c r="T1686" s="388" t="s">
        <v>195</v>
      </c>
      <c r="U1686" s="388" t="s">
        <v>195</v>
      </c>
      <c r="V1686" s="388" t="s">
        <v>195</v>
      </c>
      <c r="W1686" s="388" t="s">
        <v>195</v>
      </c>
      <c r="X1686" s="388" t="s">
        <v>195</v>
      </c>
      <c r="Y1686" s="401" t="s">
        <v>195</v>
      </c>
      <c r="Z1686" s="388" t="s">
        <v>195</v>
      </c>
      <c r="AA1686" s="388" t="s">
        <v>195</v>
      </c>
      <c r="AB1686" s="388" t="s">
        <v>195</v>
      </c>
      <c r="AC1686" s="388" t="s">
        <v>195</v>
      </c>
      <c r="AD1686" s="388" t="s">
        <v>195</v>
      </c>
      <c r="AE1686" s="388" t="s">
        <v>195</v>
      </c>
      <c r="AF1686" s="388" t="s">
        <v>195</v>
      </c>
      <c r="AG1686" s="388" t="s">
        <v>195</v>
      </c>
      <c r="AH1686" s="388" t="s">
        <v>195</v>
      </c>
      <c r="AI1686" s="388" t="s">
        <v>195</v>
      </c>
    </row>
  </sheetData>
  <autoFilter ref="A4:AI1686" xr:uid="{00000000-0009-0000-0000-000013000000}">
    <sortState ref="A5:AI1686">
      <sortCondition ref="B4:B1686"/>
    </sortState>
  </autoFilter>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F40"/>
  <sheetViews>
    <sheetView showGridLines="0" showRowColHeaders="0" workbookViewId="0"/>
  </sheetViews>
  <sheetFormatPr defaultColWidth="9.140625" defaultRowHeight="15" x14ac:dyDescent="0.2"/>
  <cols>
    <col min="1" max="1" width="4.7109375" style="319" customWidth="1"/>
    <col min="2" max="2" width="78" style="319" customWidth="1"/>
    <col min="3" max="3" width="121.85546875" style="319" customWidth="1"/>
    <col min="4" max="4" width="9.140625" style="319" customWidth="1"/>
    <col min="5" max="256" width="9.140625" style="319"/>
    <col min="257" max="257" width="2.85546875" style="319" customWidth="1"/>
    <col min="258" max="258" width="61.7109375" style="319" customWidth="1"/>
    <col min="259" max="259" width="57.7109375" style="319" customWidth="1"/>
    <col min="260" max="260" width="9.140625" style="319" customWidth="1"/>
    <col min="261" max="512" width="9.140625" style="319"/>
    <col min="513" max="513" width="2.85546875" style="319" customWidth="1"/>
    <col min="514" max="514" width="61.7109375" style="319" customWidth="1"/>
    <col min="515" max="515" width="57.7109375" style="319" customWidth="1"/>
    <col min="516" max="516" width="9.140625" style="319" customWidth="1"/>
    <col min="517" max="768" width="9.140625" style="319"/>
    <col min="769" max="769" width="2.85546875" style="319" customWidth="1"/>
    <col min="770" max="770" width="61.7109375" style="319" customWidth="1"/>
    <col min="771" max="771" width="57.7109375" style="319" customWidth="1"/>
    <col min="772" max="772" width="9.140625" style="319" customWidth="1"/>
    <col min="773" max="1024" width="9.140625" style="319"/>
    <col min="1025" max="1025" width="2.85546875" style="319" customWidth="1"/>
    <col min="1026" max="1026" width="61.7109375" style="319" customWidth="1"/>
    <col min="1027" max="1027" width="57.7109375" style="319" customWidth="1"/>
    <col min="1028" max="1028" width="9.140625" style="319" customWidth="1"/>
    <col min="1029" max="1280" width="9.140625" style="319"/>
    <col min="1281" max="1281" width="2.85546875" style="319" customWidth="1"/>
    <col min="1282" max="1282" width="61.7109375" style="319" customWidth="1"/>
    <col min="1283" max="1283" width="57.7109375" style="319" customWidth="1"/>
    <col min="1284" max="1284" width="9.140625" style="319" customWidth="1"/>
    <col min="1285" max="1536" width="9.140625" style="319"/>
    <col min="1537" max="1537" width="2.85546875" style="319" customWidth="1"/>
    <col min="1538" max="1538" width="61.7109375" style="319" customWidth="1"/>
    <col min="1539" max="1539" width="57.7109375" style="319" customWidth="1"/>
    <col min="1540" max="1540" width="9.140625" style="319" customWidth="1"/>
    <col min="1541" max="1792" width="9.140625" style="319"/>
    <col min="1793" max="1793" width="2.85546875" style="319" customWidth="1"/>
    <col min="1794" max="1794" width="61.7109375" style="319" customWidth="1"/>
    <col min="1795" max="1795" width="57.7109375" style="319" customWidth="1"/>
    <col min="1796" max="1796" width="9.140625" style="319" customWidth="1"/>
    <col min="1797" max="2048" width="9.140625" style="319"/>
    <col min="2049" max="2049" width="2.85546875" style="319" customWidth="1"/>
    <col min="2050" max="2050" width="61.7109375" style="319" customWidth="1"/>
    <col min="2051" max="2051" width="57.7109375" style="319" customWidth="1"/>
    <col min="2052" max="2052" width="9.140625" style="319" customWidth="1"/>
    <col min="2053" max="2304" width="9.140625" style="319"/>
    <col min="2305" max="2305" width="2.85546875" style="319" customWidth="1"/>
    <col min="2306" max="2306" width="61.7109375" style="319" customWidth="1"/>
    <col min="2307" max="2307" width="57.7109375" style="319" customWidth="1"/>
    <col min="2308" max="2308" width="9.140625" style="319" customWidth="1"/>
    <col min="2309" max="2560" width="9.140625" style="319"/>
    <col min="2561" max="2561" width="2.85546875" style="319" customWidth="1"/>
    <col min="2562" max="2562" width="61.7109375" style="319" customWidth="1"/>
    <col min="2563" max="2563" width="57.7109375" style="319" customWidth="1"/>
    <col min="2564" max="2564" width="9.140625" style="319" customWidth="1"/>
    <col min="2565" max="2816" width="9.140625" style="319"/>
    <col min="2817" max="2817" width="2.85546875" style="319" customWidth="1"/>
    <col min="2818" max="2818" width="61.7109375" style="319" customWidth="1"/>
    <col min="2819" max="2819" width="57.7109375" style="319" customWidth="1"/>
    <col min="2820" max="2820" width="9.140625" style="319" customWidth="1"/>
    <col min="2821" max="3072" width="9.140625" style="319"/>
    <col min="3073" max="3073" width="2.85546875" style="319" customWidth="1"/>
    <col min="3074" max="3074" width="61.7109375" style="319" customWidth="1"/>
    <col min="3075" max="3075" width="57.7109375" style="319" customWidth="1"/>
    <col min="3076" max="3076" width="9.140625" style="319" customWidth="1"/>
    <col min="3077" max="3328" width="9.140625" style="319"/>
    <col min="3329" max="3329" width="2.85546875" style="319" customWidth="1"/>
    <col min="3330" max="3330" width="61.7109375" style="319" customWidth="1"/>
    <col min="3331" max="3331" width="57.7109375" style="319" customWidth="1"/>
    <col min="3332" max="3332" width="9.140625" style="319" customWidth="1"/>
    <col min="3333" max="3584" width="9.140625" style="319"/>
    <col min="3585" max="3585" width="2.85546875" style="319" customWidth="1"/>
    <col min="3586" max="3586" width="61.7109375" style="319" customWidth="1"/>
    <col min="3587" max="3587" width="57.7109375" style="319" customWidth="1"/>
    <col min="3588" max="3588" width="9.140625" style="319" customWidth="1"/>
    <col min="3589" max="3840" width="9.140625" style="319"/>
    <col min="3841" max="3841" width="2.85546875" style="319" customWidth="1"/>
    <col min="3842" max="3842" width="61.7109375" style="319" customWidth="1"/>
    <col min="3843" max="3843" width="57.7109375" style="319" customWidth="1"/>
    <col min="3844" max="3844" width="9.140625" style="319" customWidth="1"/>
    <col min="3845" max="4096" width="9.140625" style="319"/>
    <col min="4097" max="4097" width="2.85546875" style="319" customWidth="1"/>
    <col min="4098" max="4098" width="61.7109375" style="319" customWidth="1"/>
    <col min="4099" max="4099" width="57.7109375" style="319" customWidth="1"/>
    <col min="4100" max="4100" width="9.140625" style="319" customWidth="1"/>
    <col min="4101" max="4352" width="9.140625" style="319"/>
    <col min="4353" max="4353" width="2.85546875" style="319" customWidth="1"/>
    <col min="4354" max="4354" width="61.7109375" style="319" customWidth="1"/>
    <col min="4355" max="4355" width="57.7109375" style="319" customWidth="1"/>
    <col min="4356" max="4356" width="9.140625" style="319" customWidth="1"/>
    <col min="4357" max="4608" width="9.140625" style="319"/>
    <col min="4609" max="4609" width="2.85546875" style="319" customWidth="1"/>
    <col min="4610" max="4610" width="61.7109375" style="319" customWidth="1"/>
    <col min="4611" max="4611" width="57.7109375" style="319" customWidth="1"/>
    <col min="4612" max="4612" width="9.140625" style="319" customWidth="1"/>
    <col min="4613" max="4864" width="9.140625" style="319"/>
    <col min="4865" max="4865" width="2.85546875" style="319" customWidth="1"/>
    <col min="4866" max="4866" width="61.7109375" style="319" customWidth="1"/>
    <col min="4867" max="4867" width="57.7109375" style="319" customWidth="1"/>
    <col min="4868" max="4868" width="9.140625" style="319" customWidth="1"/>
    <col min="4869" max="5120" width="9.140625" style="319"/>
    <col min="5121" max="5121" width="2.85546875" style="319" customWidth="1"/>
    <col min="5122" max="5122" width="61.7109375" style="319" customWidth="1"/>
    <col min="5123" max="5123" width="57.7109375" style="319" customWidth="1"/>
    <col min="5124" max="5124" width="9.140625" style="319" customWidth="1"/>
    <col min="5125" max="5376" width="9.140625" style="319"/>
    <col min="5377" max="5377" width="2.85546875" style="319" customWidth="1"/>
    <col min="5378" max="5378" width="61.7109375" style="319" customWidth="1"/>
    <col min="5379" max="5379" width="57.7109375" style="319" customWidth="1"/>
    <col min="5380" max="5380" width="9.140625" style="319" customWidth="1"/>
    <col min="5381" max="5632" width="9.140625" style="319"/>
    <col min="5633" max="5633" width="2.85546875" style="319" customWidth="1"/>
    <col min="5634" max="5634" width="61.7109375" style="319" customWidth="1"/>
    <col min="5635" max="5635" width="57.7109375" style="319" customWidth="1"/>
    <col min="5636" max="5636" width="9.140625" style="319" customWidth="1"/>
    <col min="5637" max="5888" width="9.140625" style="319"/>
    <col min="5889" max="5889" width="2.85546875" style="319" customWidth="1"/>
    <col min="5890" max="5890" width="61.7109375" style="319" customWidth="1"/>
    <col min="5891" max="5891" width="57.7109375" style="319" customWidth="1"/>
    <col min="5892" max="5892" width="9.140625" style="319" customWidth="1"/>
    <col min="5893" max="6144" width="9.140625" style="319"/>
    <col min="6145" max="6145" width="2.85546875" style="319" customWidth="1"/>
    <col min="6146" max="6146" width="61.7109375" style="319" customWidth="1"/>
    <col min="6147" max="6147" width="57.7109375" style="319" customWidth="1"/>
    <col min="6148" max="6148" width="9.140625" style="319" customWidth="1"/>
    <col min="6149" max="6400" width="9.140625" style="319"/>
    <col min="6401" max="6401" width="2.85546875" style="319" customWidth="1"/>
    <col min="6402" max="6402" width="61.7109375" style="319" customWidth="1"/>
    <col min="6403" max="6403" width="57.7109375" style="319" customWidth="1"/>
    <col min="6404" max="6404" width="9.140625" style="319" customWidth="1"/>
    <col min="6405" max="6656" width="9.140625" style="319"/>
    <col min="6657" max="6657" width="2.85546875" style="319" customWidth="1"/>
    <col min="6658" max="6658" width="61.7109375" style="319" customWidth="1"/>
    <col min="6659" max="6659" width="57.7109375" style="319" customWidth="1"/>
    <col min="6660" max="6660" width="9.140625" style="319" customWidth="1"/>
    <col min="6661" max="6912" width="9.140625" style="319"/>
    <col min="6913" max="6913" width="2.85546875" style="319" customWidth="1"/>
    <col min="6914" max="6914" width="61.7109375" style="319" customWidth="1"/>
    <col min="6915" max="6915" width="57.7109375" style="319" customWidth="1"/>
    <col min="6916" max="6916" width="9.140625" style="319" customWidth="1"/>
    <col min="6917" max="7168" width="9.140625" style="319"/>
    <col min="7169" max="7169" width="2.85546875" style="319" customWidth="1"/>
    <col min="7170" max="7170" width="61.7109375" style="319" customWidth="1"/>
    <col min="7171" max="7171" width="57.7109375" style="319" customWidth="1"/>
    <col min="7172" max="7172" width="9.140625" style="319" customWidth="1"/>
    <col min="7173" max="7424" width="9.140625" style="319"/>
    <col min="7425" max="7425" width="2.85546875" style="319" customWidth="1"/>
    <col min="7426" max="7426" width="61.7109375" style="319" customWidth="1"/>
    <col min="7427" max="7427" width="57.7109375" style="319" customWidth="1"/>
    <col min="7428" max="7428" width="9.140625" style="319" customWidth="1"/>
    <col min="7429" max="7680" width="9.140625" style="319"/>
    <col min="7681" max="7681" width="2.85546875" style="319" customWidth="1"/>
    <col min="7682" max="7682" width="61.7109375" style="319" customWidth="1"/>
    <col min="7683" max="7683" width="57.7109375" style="319" customWidth="1"/>
    <col min="7684" max="7684" width="9.140625" style="319" customWidth="1"/>
    <col min="7685" max="7936" width="9.140625" style="319"/>
    <col min="7937" max="7937" width="2.85546875" style="319" customWidth="1"/>
    <col min="7938" max="7938" width="61.7109375" style="319" customWidth="1"/>
    <col min="7939" max="7939" width="57.7109375" style="319" customWidth="1"/>
    <col min="7940" max="7940" width="9.140625" style="319" customWidth="1"/>
    <col min="7941" max="8192" width="9.140625" style="319"/>
    <col min="8193" max="8193" width="2.85546875" style="319" customWidth="1"/>
    <col min="8194" max="8194" width="61.7109375" style="319" customWidth="1"/>
    <col min="8195" max="8195" width="57.7109375" style="319" customWidth="1"/>
    <col min="8196" max="8196" width="9.140625" style="319" customWidth="1"/>
    <col min="8197" max="8448" width="9.140625" style="319"/>
    <col min="8449" max="8449" width="2.85546875" style="319" customWidth="1"/>
    <col min="8450" max="8450" width="61.7109375" style="319" customWidth="1"/>
    <col min="8451" max="8451" width="57.7109375" style="319" customWidth="1"/>
    <col min="8452" max="8452" width="9.140625" style="319" customWidth="1"/>
    <col min="8453" max="8704" width="9.140625" style="319"/>
    <col min="8705" max="8705" width="2.85546875" style="319" customWidth="1"/>
    <col min="8706" max="8706" width="61.7109375" style="319" customWidth="1"/>
    <col min="8707" max="8707" width="57.7109375" style="319" customWidth="1"/>
    <col min="8708" max="8708" width="9.140625" style="319" customWidth="1"/>
    <col min="8709" max="8960" width="9.140625" style="319"/>
    <col min="8961" max="8961" width="2.85546875" style="319" customWidth="1"/>
    <col min="8962" max="8962" width="61.7109375" style="319" customWidth="1"/>
    <col min="8963" max="8963" width="57.7109375" style="319" customWidth="1"/>
    <col min="8964" max="8964" width="9.140625" style="319" customWidth="1"/>
    <col min="8965" max="9216" width="9.140625" style="319"/>
    <col min="9217" max="9217" width="2.85546875" style="319" customWidth="1"/>
    <col min="9218" max="9218" width="61.7109375" style="319" customWidth="1"/>
    <col min="9219" max="9219" width="57.7109375" style="319" customWidth="1"/>
    <col min="9220" max="9220" width="9.140625" style="319" customWidth="1"/>
    <col min="9221" max="9472" width="9.140625" style="319"/>
    <col min="9473" max="9473" width="2.85546875" style="319" customWidth="1"/>
    <col min="9474" max="9474" width="61.7109375" style="319" customWidth="1"/>
    <col min="9475" max="9475" width="57.7109375" style="319" customWidth="1"/>
    <col min="9476" max="9476" width="9.140625" style="319" customWidth="1"/>
    <col min="9477" max="9728" width="9.140625" style="319"/>
    <col min="9729" max="9729" width="2.85546875" style="319" customWidth="1"/>
    <col min="9730" max="9730" width="61.7109375" style="319" customWidth="1"/>
    <col min="9731" max="9731" width="57.7109375" style="319" customWidth="1"/>
    <col min="9732" max="9732" width="9.140625" style="319" customWidth="1"/>
    <col min="9733" max="9984" width="9.140625" style="319"/>
    <col min="9985" max="9985" width="2.85546875" style="319" customWidth="1"/>
    <col min="9986" max="9986" width="61.7109375" style="319" customWidth="1"/>
    <col min="9987" max="9987" width="57.7109375" style="319" customWidth="1"/>
    <col min="9988" max="9988" width="9.140625" style="319" customWidth="1"/>
    <col min="9989" max="10240" width="9.140625" style="319"/>
    <col min="10241" max="10241" width="2.85546875" style="319" customWidth="1"/>
    <col min="10242" max="10242" width="61.7109375" style="319" customWidth="1"/>
    <col min="10243" max="10243" width="57.7109375" style="319" customWidth="1"/>
    <col min="10244" max="10244" width="9.140625" style="319" customWidth="1"/>
    <col min="10245" max="10496" width="9.140625" style="319"/>
    <col min="10497" max="10497" width="2.85546875" style="319" customWidth="1"/>
    <col min="10498" max="10498" width="61.7109375" style="319" customWidth="1"/>
    <col min="10499" max="10499" width="57.7109375" style="319" customWidth="1"/>
    <col min="10500" max="10500" width="9.140625" style="319" customWidth="1"/>
    <col min="10501" max="10752" width="9.140625" style="319"/>
    <col min="10753" max="10753" width="2.85546875" style="319" customWidth="1"/>
    <col min="10754" max="10754" width="61.7109375" style="319" customWidth="1"/>
    <col min="10755" max="10755" width="57.7109375" style="319" customWidth="1"/>
    <col min="10756" max="10756" width="9.140625" style="319" customWidth="1"/>
    <col min="10757" max="11008" width="9.140625" style="319"/>
    <col min="11009" max="11009" width="2.85546875" style="319" customWidth="1"/>
    <col min="11010" max="11010" width="61.7109375" style="319" customWidth="1"/>
    <col min="11011" max="11011" width="57.7109375" style="319" customWidth="1"/>
    <col min="11012" max="11012" width="9.140625" style="319" customWidth="1"/>
    <col min="11013" max="11264" width="9.140625" style="319"/>
    <col min="11265" max="11265" width="2.85546875" style="319" customWidth="1"/>
    <col min="11266" max="11266" width="61.7109375" style="319" customWidth="1"/>
    <col min="11267" max="11267" width="57.7109375" style="319" customWidth="1"/>
    <col min="11268" max="11268" width="9.140625" style="319" customWidth="1"/>
    <col min="11269" max="11520" width="9.140625" style="319"/>
    <col min="11521" max="11521" width="2.85546875" style="319" customWidth="1"/>
    <col min="11522" max="11522" width="61.7109375" style="319" customWidth="1"/>
    <col min="11523" max="11523" width="57.7109375" style="319" customWidth="1"/>
    <col min="11524" max="11524" width="9.140625" style="319" customWidth="1"/>
    <col min="11525" max="11776" width="9.140625" style="319"/>
    <col min="11777" max="11777" width="2.85546875" style="319" customWidth="1"/>
    <col min="11778" max="11778" width="61.7109375" style="319" customWidth="1"/>
    <col min="11779" max="11779" width="57.7109375" style="319" customWidth="1"/>
    <col min="11780" max="11780" width="9.140625" style="319" customWidth="1"/>
    <col min="11781" max="12032" width="9.140625" style="319"/>
    <col min="12033" max="12033" width="2.85546875" style="319" customWidth="1"/>
    <col min="12034" max="12034" width="61.7109375" style="319" customWidth="1"/>
    <col min="12035" max="12035" width="57.7109375" style="319" customWidth="1"/>
    <col min="12036" max="12036" width="9.140625" style="319" customWidth="1"/>
    <col min="12037" max="12288" width="9.140625" style="319"/>
    <col min="12289" max="12289" width="2.85546875" style="319" customWidth="1"/>
    <col min="12290" max="12290" width="61.7109375" style="319" customWidth="1"/>
    <col min="12291" max="12291" width="57.7109375" style="319" customWidth="1"/>
    <col min="12292" max="12292" width="9.140625" style="319" customWidth="1"/>
    <col min="12293" max="12544" width="9.140625" style="319"/>
    <col min="12545" max="12545" width="2.85546875" style="319" customWidth="1"/>
    <col min="12546" max="12546" width="61.7109375" style="319" customWidth="1"/>
    <col min="12547" max="12547" width="57.7109375" style="319" customWidth="1"/>
    <col min="12548" max="12548" width="9.140625" style="319" customWidth="1"/>
    <col min="12549" max="12800" width="9.140625" style="319"/>
    <col min="12801" max="12801" width="2.85546875" style="319" customWidth="1"/>
    <col min="12802" max="12802" width="61.7109375" style="319" customWidth="1"/>
    <col min="12803" max="12803" width="57.7109375" style="319" customWidth="1"/>
    <col min="12804" max="12804" width="9.140625" style="319" customWidth="1"/>
    <col min="12805" max="13056" width="9.140625" style="319"/>
    <col min="13057" max="13057" width="2.85546875" style="319" customWidth="1"/>
    <col min="13058" max="13058" width="61.7109375" style="319" customWidth="1"/>
    <col min="13059" max="13059" width="57.7109375" style="319" customWidth="1"/>
    <col min="13060" max="13060" width="9.140625" style="319" customWidth="1"/>
    <col min="13061" max="13312" width="9.140625" style="319"/>
    <col min="13313" max="13313" width="2.85546875" style="319" customWidth="1"/>
    <col min="13314" max="13314" width="61.7109375" style="319" customWidth="1"/>
    <col min="13315" max="13315" width="57.7109375" style="319" customWidth="1"/>
    <col min="13316" max="13316" width="9.140625" style="319" customWidth="1"/>
    <col min="13317" max="13568" width="9.140625" style="319"/>
    <col min="13569" max="13569" width="2.85546875" style="319" customWidth="1"/>
    <col min="13570" max="13570" width="61.7109375" style="319" customWidth="1"/>
    <col min="13571" max="13571" width="57.7109375" style="319" customWidth="1"/>
    <col min="13572" max="13572" width="9.140625" style="319" customWidth="1"/>
    <col min="13573" max="13824" width="9.140625" style="319"/>
    <col min="13825" max="13825" width="2.85546875" style="319" customWidth="1"/>
    <col min="13826" max="13826" width="61.7109375" style="319" customWidth="1"/>
    <col min="13827" max="13827" width="57.7109375" style="319" customWidth="1"/>
    <col min="13828" max="13828" width="9.140625" style="319" customWidth="1"/>
    <col min="13829" max="14080" width="9.140625" style="319"/>
    <col min="14081" max="14081" width="2.85546875" style="319" customWidth="1"/>
    <col min="14082" max="14082" width="61.7109375" style="319" customWidth="1"/>
    <col min="14083" max="14083" width="57.7109375" style="319" customWidth="1"/>
    <col min="14084" max="14084" width="9.140625" style="319" customWidth="1"/>
    <col min="14085" max="14336" width="9.140625" style="319"/>
    <col min="14337" max="14337" width="2.85546875" style="319" customWidth="1"/>
    <col min="14338" max="14338" width="61.7109375" style="319" customWidth="1"/>
    <col min="14339" max="14339" width="57.7109375" style="319" customWidth="1"/>
    <col min="14340" max="14340" width="9.140625" style="319" customWidth="1"/>
    <col min="14341" max="14592" width="9.140625" style="319"/>
    <col min="14593" max="14593" width="2.85546875" style="319" customWidth="1"/>
    <col min="14594" max="14594" width="61.7109375" style="319" customWidth="1"/>
    <col min="14595" max="14595" width="57.7109375" style="319" customWidth="1"/>
    <col min="14596" max="14596" width="9.140625" style="319" customWidth="1"/>
    <col min="14597" max="14848" width="9.140625" style="319"/>
    <col min="14849" max="14849" width="2.85546875" style="319" customWidth="1"/>
    <col min="14850" max="14850" width="61.7109375" style="319" customWidth="1"/>
    <col min="14851" max="14851" width="57.7109375" style="319" customWidth="1"/>
    <col min="14852" max="14852" width="9.140625" style="319" customWidth="1"/>
    <col min="14853" max="15104" width="9.140625" style="319"/>
    <col min="15105" max="15105" width="2.85546875" style="319" customWidth="1"/>
    <col min="15106" max="15106" width="61.7109375" style="319" customWidth="1"/>
    <col min="15107" max="15107" width="57.7109375" style="319" customWidth="1"/>
    <col min="15108" max="15108" width="9.140625" style="319" customWidth="1"/>
    <col min="15109" max="15360" width="9.140625" style="319"/>
    <col min="15361" max="15361" width="2.85546875" style="319" customWidth="1"/>
    <col min="15362" max="15362" width="61.7109375" style="319" customWidth="1"/>
    <col min="15363" max="15363" width="57.7109375" style="319" customWidth="1"/>
    <col min="15364" max="15364" width="9.140625" style="319" customWidth="1"/>
    <col min="15365" max="15616" width="9.140625" style="319"/>
    <col min="15617" max="15617" width="2.85546875" style="319" customWidth="1"/>
    <col min="15618" max="15618" width="61.7109375" style="319" customWidth="1"/>
    <col min="15619" max="15619" width="57.7109375" style="319" customWidth="1"/>
    <col min="15620" max="15620" width="9.140625" style="319" customWidth="1"/>
    <col min="15621" max="15872" width="9.140625" style="319"/>
    <col min="15873" max="15873" width="2.85546875" style="319" customWidth="1"/>
    <col min="15874" max="15874" width="61.7109375" style="319" customWidth="1"/>
    <col min="15875" max="15875" width="57.7109375" style="319" customWidth="1"/>
    <col min="15876" max="15876" width="9.140625" style="319" customWidth="1"/>
    <col min="15877" max="16128" width="9.140625" style="319"/>
    <col min="16129" max="16129" width="2.85546875" style="319" customWidth="1"/>
    <col min="16130" max="16130" width="61.7109375" style="319" customWidth="1"/>
    <col min="16131" max="16131" width="57.7109375" style="319" customWidth="1"/>
    <col min="16132" max="16132" width="9.140625" style="319" customWidth="1"/>
    <col min="16133" max="16384" width="9.140625" style="319"/>
  </cols>
  <sheetData>
    <row r="1" spans="1:32" x14ac:dyDescent="0.2">
      <c r="A1" s="337"/>
      <c r="B1" s="337"/>
      <c r="D1" s="338"/>
      <c r="E1" s="338"/>
      <c r="F1" s="338"/>
      <c r="G1" s="338"/>
      <c r="H1" s="338"/>
      <c r="I1" s="338"/>
      <c r="J1" s="338"/>
      <c r="K1" s="338"/>
      <c r="L1" s="338"/>
      <c r="M1" s="338"/>
      <c r="N1" s="338"/>
      <c r="O1" s="338"/>
      <c r="P1" s="338"/>
      <c r="Q1" s="338"/>
      <c r="R1" s="338"/>
      <c r="S1" s="338"/>
      <c r="T1" s="338"/>
      <c r="U1" s="338"/>
      <c r="V1" s="338"/>
      <c r="W1" s="338"/>
      <c r="X1" s="338"/>
      <c r="Y1" s="338"/>
      <c r="Z1" s="338"/>
      <c r="AA1" s="338"/>
      <c r="AB1" s="338"/>
      <c r="AC1" s="338"/>
      <c r="AD1" s="338"/>
      <c r="AE1" s="338"/>
      <c r="AF1" s="338"/>
    </row>
    <row r="2" spans="1:32" x14ac:dyDescent="0.2">
      <c r="B2" s="339" t="s">
        <v>4045</v>
      </c>
      <c r="C2" s="340"/>
      <c r="D2" s="338"/>
      <c r="E2" s="338"/>
      <c r="F2" s="338"/>
      <c r="G2" s="338"/>
      <c r="H2" s="338"/>
      <c r="I2" s="338"/>
      <c r="J2" s="338"/>
      <c r="K2" s="338"/>
      <c r="L2" s="338"/>
      <c r="M2" s="338"/>
      <c r="N2" s="338"/>
      <c r="O2" s="338"/>
      <c r="P2" s="338"/>
      <c r="Q2" s="338"/>
      <c r="R2" s="338"/>
      <c r="S2" s="338"/>
      <c r="T2" s="338"/>
      <c r="U2" s="338"/>
      <c r="V2" s="338"/>
      <c r="W2" s="338"/>
      <c r="X2" s="338"/>
      <c r="Y2" s="338"/>
      <c r="Z2" s="338"/>
      <c r="AA2" s="338"/>
      <c r="AB2" s="338"/>
      <c r="AC2" s="338"/>
      <c r="AD2" s="338"/>
      <c r="AE2" s="338"/>
      <c r="AF2" s="338"/>
    </row>
    <row r="3" spans="1:32" x14ac:dyDescent="0.2">
      <c r="B3" s="341"/>
      <c r="C3" s="342"/>
      <c r="D3" s="338"/>
      <c r="E3" s="338"/>
      <c r="F3" s="338"/>
      <c r="G3" s="338"/>
      <c r="H3" s="338"/>
      <c r="I3" s="338"/>
      <c r="J3" s="338"/>
      <c r="K3" s="338"/>
      <c r="L3" s="338"/>
      <c r="M3" s="338"/>
      <c r="N3" s="338"/>
      <c r="O3" s="338"/>
      <c r="P3" s="338"/>
      <c r="Q3" s="338"/>
      <c r="R3" s="338"/>
      <c r="S3" s="338"/>
      <c r="T3" s="338"/>
      <c r="U3" s="338"/>
      <c r="V3" s="338"/>
      <c r="W3" s="338"/>
      <c r="X3" s="338"/>
      <c r="Y3" s="338"/>
      <c r="Z3" s="338"/>
      <c r="AA3" s="338"/>
      <c r="AB3" s="338"/>
      <c r="AC3" s="338"/>
      <c r="AD3" s="338"/>
      <c r="AE3" s="338"/>
      <c r="AF3" s="338"/>
    </row>
    <row r="4" spans="1:32" x14ac:dyDescent="0.2">
      <c r="A4" s="338"/>
      <c r="B4" s="343" t="s">
        <v>4046</v>
      </c>
      <c r="C4" s="342"/>
      <c r="D4" s="338"/>
      <c r="E4" s="338"/>
      <c r="F4" s="338"/>
      <c r="G4" s="338"/>
      <c r="H4" s="338"/>
      <c r="I4" s="338"/>
      <c r="J4" s="338"/>
      <c r="K4" s="338"/>
      <c r="L4" s="338"/>
      <c r="M4" s="338"/>
      <c r="N4" s="338"/>
      <c r="O4" s="338"/>
      <c r="P4" s="338"/>
      <c r="Q4" s="338"/>
      <c r="R4" s="338"/>
      <c r="S4" s="338"/>
      <c r="T4" s="338"/>
      <c r="U4" s="338"/>
      <c r="V4" s="338"/>
      <c r="W4" s="338"/>
      <c r="X4" s="338"/>
      <c r="Y4" s="338"/>
      <c r="Z4" s="338"/>
      <c r="AA4" s="338"/>
      <c r="AB4" s="338"/>
      <c r="AC4" s="338"/>
      <c r="AD4" s="338"/>
      <c r="AE4" s="338"/>
      <c r="AF4" s="338"/>
    </row>
    <row r="5" spans="1:32" x14ac:dyDescent="0.2">
      <c r="A5" s="344"/>
      <c r="B5" s="416" t="s">
        <v>10</v>
      </c>
      <c r="C5" s="417"/>
      <c r="D5" s="494"/>
      <c r="E5" s="494"/>
      <c r="F5" s="494"/>
      <c r="G5" s="494"/>
      <c r="H5" s="494"/>
      <c r="I5" s="494"/>
      <c r="J5" s="494"/>
      <c r="K5" s="494"/>
      <c r="L5" s="494"/>
      <c r="M5" s="494"/>
      <c r="N5" s="494"/>
      <c r="O5" s="494"/>
      <c r="P5" s="415"/>
      <c r="Q5" s="338"/>
      <c r="R5" s="338"/>
      <c r="S5" s="338"/>
      <c r="T5" s="338"/>
      <c r="U5" s="338"/>
      <c r="V5" s="338"/>
      <c r="W5" s="338"/>
      <c r="X5" s="338"/>
      <c r="Y5" s="338"/>
      <c r="Z5" s="338"/>
      <c r="AA5" s="338"/>
      <c r="AB5" s="338"/>
      <c r="AC5" s="338"/>
      <c r="AD5" s="338"/>
      <c r="AE5" s="338"/>
      <c r="AF5" s="338"/>
    </row>
    <row r="6" spans="1:32" x14ac:dyDescent="0.2">
      <c r="A6" s="344"/>
      <c r="B6" s="416" t="s">
        <v>608</v>
      </c>
      <c r="C6" s="417"/>
      <c r="D6" s="494"/>
      <c r="E6" s="494"/>
      <c r="F6" s="494"/>
      <c r="G6" s="494"/>
      <c r="H6" s="494"/>
      <c r="I6" s="494"/>
      <c r="J6" s="494"/>
      <c r="K6" s="494"/>
      <c r="L6" s="494"/>
      <c r="M6" s="494"/>
      <c r="N6" s="494"/>
      <c r="O6" s="494"/>
      <c r="P6" s="415"/>
      <c r="Q6" s="338"/>
      <c r="R6" s="338"/>
      <c r="S6" s="338"/>
      <c r="T6" s="338"/>
      <c r="U6" s="338"/>
      <c r="V6" s="338"/>
      <c r="W6" s="338"/>
      <c r="X6" s="338"/>
      <c r="Y6" s="338"/>
      <c r="Z6" s="338"/>
      <c r="AA6" s="338"/>
      <c r="AB6" s="338"/>
      <c r="AC6" s="338"/>
      <c r="AD6" s="338"/>
      <c r="AE6" s="338"/>
      <c r="AF6" s="338"/>
    </row>
    <row r="7" spans="1:32" x14ac:dyDescent="0.2">
      <c r="A7" s="344"/>
      <c r="B7" s="416" t="s">
        <v>618</v>
      </c>
      <c r="C7" s="417"/>
      <c r="D7" s="496"/>
      <c r="E7" s="496"/>
      <c r="F7" s="496"/>
      <c r="G7" s="496"/>
      <c r="H7" s="496"/>
      <c r="I7" s="496"/>
      <c r="J7" s="496"/>
      <c r="K7" s="496"/>
      <c r="L7" s="496"/>
      <c r="M7" s="496"/>
      <c r="N7" s="496"/>
      <c r="O7" s="496"/>
      <c r="P7" s="418"/>
      <c r="Q7" s="338"/>
      <c r="R7" s="338"/>
      <c r="S7" s="338"/>
      <c r="T7" s="338"/>
      <c r="U7" s="338"/>
      <c r="V7" s="338"/>
      <c r="W7" s="338"/>
      <c r="X7" s="338"/>
      <c r="Y7" s="338"/>
      <c r="Z7" s="338"/>
      <c r="AA7" s="338"/>
      <c r="AB7" s="338"/>
      <c r="AC7" s="338"/>
      <c r="AD7" s="338"/>
      <c r="AE7" s="338"/>
      <c r="AF7" s="338"/>
    </row>
    <row r="8" spans="1:32" x14ac:dyDescent="0.2">
      <c r="A8" s="344"/>
      <c r="B8" s="416" t="s">
        <v>635</v>
      </c>
      <c r="C8" s="417"/>
      <c r="D8" s="494"/>
      <c r="E8" s="494"/>
      <c r="F8" s="494"/>
      <c r="G8" s="494"/>
      <c r="H8" s="494"/>
      <c r="I8" s="494"/>
      <c r="J8" s="494"/>
      <c r="K8" s="494"/>
      <c r="L8" s="494"/>
      <c r="M8" s="494"/>
      <c r="N8" s="494"/>
      <c r="O8" s="494"/>
      <c r="P8" s="415"/>
      <c r="Q8" s="338"/>
      <c r="R8" s="338"/>
      <c r="S8" s="338"/>
      <c r="T8" s="338"/>
      <c r="U8" s="338"/>
      <c r="V8" s="338"/>
      <c r="W8" s="338"/>
      <c r="X8" s="338"/>
      <c r="Y8" s="338"/>
      <c r="Z8" s="338"/>
      <c r="AA8" s="338"/>
      <c r="AB8" s="338"/>
      <c r="AC8" s="338"/>
      <c r="AD8" s="338"/>
      <c r="AE8" s="338"/>
      <c r="AF8" s="338"/>
    </row>
    <row r="9" spans="1:32" x14ac:dyDescent="0.2">
      <c r="A9" s="344"/>
      <c r="B9" s="416" t="s">
        <v>3983</v>
      </c>
      <c r="C9" s="417"/>
      <c r="D9" s="496"/>
      <c r="E9" s="496"/>
      <c r="F9" s="496"/>
      <c r="G9" s="496"/>
      <c r="H9" s="496"/>
      <c r="I9" s="496"/>
      <c r="J9" s="496"/>
      <c r="K9" s="496"/>
      <c r="L9" s="496"/>
      <c r="M9" s="496"/>
      <c r="N9" s="496"/>
      <c r="O9" s="496"/>
      <c r="P9" s="418"/>
      <c r="Q9" s="338"/>
      <c r="R9" s="338"/>
      <c r="S9" s="338"/>
      <c r="T9" s="338"/>
      <c r="U9" s="338"/>
      <c r="V9" s="338"/>
      <c r="W9" s="338"/>
      <c r="X9" s="338"/>
      <c r="Y9" s="338"/>
      <c r="Z9" s="338"/>
      <c r="AA9" s="338"/>
      <c r="AB9" s="338"/>
      <c r="AC9" s="338"/>
      <c r="AD9" s="338"/>
      <c r="AE9" s="338"/>
      <c r="AF9" s="338"/>
    </row>
    <row r="10" spans="1:32" x14ac:dyDescent="0.2">
      <c r="A10" s="344"/>
      <c r="B10" s="346"/>
      <c r="C10" s="347"/>
      <c r="D10" s="418"/>
      <c r="E10" s="418"/>
      <c r="F10" s="418"/>
      <c r="G10" s="418"/>
      <c r="H10" s="418"/>
      <c r="I10" s="418"/>
      <c r="J10" s="418"/>
      <c r="K10" s="418"/>
      <c r="L10" s="418"/>
      <c r="M10" s="418"/>
      <c r="N10" s="418"/>
      <c r="O10" s="418"/>
      <c r="P10" s="418"/>
      <c r="Q10" s="338"/>
      <c r="R10" s="338"/>
      <c r="S10" s="338"/>
      <c r="T10" s="338"/>
      <c r="U10" s="338"/>
      <c r="V10" s="338"/>
      <c r="W10" s="338"/>
      <c r="X10" s="338"/>
      <c r="Y10" s="338"/>
      <c r="Z10" s="338"/>
      <c r="AA10" s="338"/>
      <c r="AB10" s="338"/>
      <c r="AC10" s="338"/>
      <c r="AD10" s="338"/>
      <c r="AE10" s="338"/>
      <c r="AF10" s="338"/>
    </row>
    <row r="11" spans="1:32" x14ac:dyDescent="0.2">
      <c r="A11" s="344"/>
      <c r="B11" s="348" t="s">
        <v>4047</v>
      </c>
      <c r="C11" s="349"/>
      <c r="D11" s="418"/>
      <c r="E11" s="418"/>
      <c r="F11" s="418"/>
      <c r="G11" s="418"/>
      <c r="H11" s="418"/>
      <c r="I11" s="418"/>
      <c r="J11" s="418"/>
      <c r="K11" s="418"/>
      <c r="L11" s="418"/>
      <c r="M11" s="418"/>
      <c r="N11" s="418"/>
      <c r="O11" s="418"/>
      <c r="P11" s="418"/>
      <c r="Q11" s="338"/>
      <c r="R11" s="338"/>
      <c r="S11" s="338"/>
      <c r="T11" s="338"/>
      <c r="U11" s="338"/>
      <c r="V11" s="338"/>
      <c r="W11" s="338"/>
      <c r="X11" s="338"/>
      <c r="Y11" s="338"/>
      <c r="Z11" s="338"/>
      <c r="AA11" s="338"/>
      <c r="AB11" s="338"/>
      <c r="AC11" s="338"/>
      <c r="AD11" s="338"/>
      <c r="AE11" s="338"/>
      <c r="AF11" s="338"/>
    </row>
    <row r="12" spans="1:32" x14ac:dyDescent="0.2">
      <c r="A12" s="344"/>
      <c r="B12" s="416" t="s">
        <v>4000</v>
      </c>
      <c r="C12" s="417"/>
      <c r="D12" s="496"/>
      <c r="E12" s="496"/>
      <c r="F12" s="496"/>
      <c r="G12" s="496"/>
      <c r="H12" s="496"/>
      <c r="I12" s="496"/>
      <c r="J12" s="496"/>
      <c r="K12" s="496"/>
      <c r="L12" s="496"/>
      <c r="M12" s="496"/>
      <c r="N12" s="496"/>
      <c r="O12" s="496"/>
      <c r="P12" s="418"/>
      <c r="Q12" s="338"/>
      <c r="R12" s="338"/>
      <c r="S12" s="338"/>
      <c r="T12" s="338"/>
      <c r="U12" s="338"/>
      <c r="V12" s="338"/>
      <c r="W12" s="338"/>
      <c r="X12" s="338"/>
      <c r="Y12" s="338"/>
      <c r="Z12" s="338"/>
      <c r="AA12" s="338"/>
      <c r="AB12" s="338"/>
      <c r="AC12" s="338"/>
      <c r="AD12" s="338"/>
      <c r="AE12" s="338"/>
      <c r="AF12" s="338"/>
    </row>
    <row r="13" spans="1:32" x14ac:dyDescent="0.2">
      <c r="A13" s="344"/>
      <c r="B13" s="416" t="s">
        <v>4006</v>
      </c>
      <c r="C13" s="417"/>
      <c r="D13" s="496"/>
      <c r="E13" s="496"/>
      <c r="F13" s="496"/>
      <c r="G13" s="496"/>
      <c r="H13" s="496"/>
      <c r="I13" s="496"/>
      <c r="J13" s="496"/>
      <c r="K13" s="496"/>
      <c r="L13" s="496"/>
      <c r="M13" s="496"/>
      <c r="N13" s="496"/>
      <c r="O13" s="496"/>
      <c r="P13" s="418"/>
      <c r="Q13" s="338"/>
      <c r="R13" s="338"/>
      <c r="S13" s="338"/>
      <c r="T13" s="338"/>
      <c r="U13" s="338"/>
      <c r="V13" s="338"/>
      <c r="W13" s="338"/>
      <c r="X13" s="338"/>
      <c r="Y13" s="338"/>
      <c r="Z13" s="338"/>
      <c r="AA13" s="338"/>
      <c r="AB13" s="338"/>
      <c r="AC13" s="338"/>
      <c r="AD13" s="338"/>
      <c r="AE13" s="338"/>
      <c r="AF13" s="338"/>
    </row>
    <row r="14" spans="1:32" x14ac:dyDescent="0.2">
      <c r="A14" s="344"/>
      <c r="B14" s="416" t="s">
        <v>4008</v>
      </c>
      <c r="C14" s="417"/>
      <c r="D14" s="496"/>
      <c r="E14" s="496"/>
      <c r="F14" s="496"/>
      <c r="G14" s="496"/>
      <c r="H14" s="496"/>
      <c r="I14" s="496"/>
      <c r="J14" s="496"/>
      <c r="K14" s="496"/>
      <c r="L14" s="496"/>
      <c r="M14" s="496"/>
      <c r="N14" s="496"/>
      <c r="O14" s="496"/>
      <c r="P14" s="418"/>
      <c r="Q14" s="338"/>
      <c r="R14" s="338"/>
      <c r="S14" s="338"/>
      <c r="T14" s="338"/>
      <c r="U14" s="338"/>
      <c r="V14" s="338"/>
      <c r="W14" s="338"/>
      <c r="X14" s="338"/>
      <c r="Y14" s="338"/>
      <c r="Z14" s="338"/>
      <c r="AA14" s="338"/>
      <c r="AB14" s="338"/>
      <c r="AC14" s="338"/>
      <c r="AD14" s="338"/>
      <c r="AE14" s="338"/>
      <c r="AF14" s="338"/>
    </row>
    <row r="15" spans="1:32" x14ac:dyDescent="0.2">
      <c r="A15" s="344"/>
      <c r="B15" s="416" t="s">
        <v>4016</v>
      </c>
      <c r="C15" s="417"/>
      <c r="D15" s="496"/>
      <c r="E15" s="496"/>
      <c r="F15" s="496"/>
      <c r="G15" s="496"/>
      <c r="H15" s="496"/>
      <c r="I15" s="496"/>
      <c r="J15" s="496"/>
      <c r="K15" s="496"/>
      <c r="L15" s="496"/>
      <c r="M15" s="496"/>
      <c r="N15" s="496"/>
      <c r="O15" s="496"/>
      <c r="P15" s="418"/>
      <c r="Q15" s="338"/>
      <c r="R15" s="338"/>
      <c r="S15" s="338"/>
      <c r="T15" s="338"/>
      <c r="U15" s="338"/>
      <c r="V15" s="338"/>
      <c r="W15" s="338"/>
      <c r="X15" s="338"/>
      <c r="Y15" s="338"/>
      <c r="Z15" s="338"/>
      <c r="AA15" s="338"/>
      <c r="AB15" s="338"/>
      <c r="AC15" s="338"/>
      <c r="AD15" s="338"/>
      <c r="AE15" s="338"/>
      <c r="AF15" s="338"/>
    </row>
    <row r="16" spans="1:32" x14ac:dyDescent="0.2">
      <c r="A16" s="344"/>
      <c r="B16" s="416" t="s">
        <v>4022</v>
      </c>
      <c r="C16" s="417"/>
      <c r="D16" s="496"/>
      <c r="E16" s="496"/>
      <c r="F16" s="496"/>
      <c r="G16" s="496"/>
      <c r="H16" s="496"/>
      <c r="I16" s="496"/>
      <c r="J16" s="496"/>
      <c r="K16" s="496"/>
      <c r="L16" s="496"/>
      <c r="M16" s="496"/>
      <c r="N16" s="496"/>
      <c r="O16" s="496"/>
      <c r="P16" s="418"/>
      <c r="Q16" s="338"/>
      <c r="R16" s="338"/>
      <c r="S16" s="338"/>
      <c r="T16" s="338"/>
      <c r="U16" s="338"/>
      <c r="V16" s="338"/>
      <c r="W16" s="338"/>
      <c r="X16" s="338"/>
      <c r="Y16" s="338"/>
      <c r="Z16" s="338"/>
      <c r="AA16" s="338"/>
      <c r="AB16" s="338"/>
      <c r="AC16" s="338"/>
      <c r="AD16" s="338"/>
      <c r="AE16" s="338"/>
      <c r="AF16" s="338"/>
    </row>
    <row r="17" spans="1:32" x14ac:dyDescent="0.2">
      <c r="A17" s="338"/>
      <c r="B17" s="416" t="s">
        <v>4023</v>
      </c>
      <c r="C17" s="417"/>
      <c r="D17" s="496"/>
      <c r="E17" s="496"/>
      <c r="F17" s="496"/>
      <c r="G17" s="496"/>
      <c r="H17" s="496"/>
      <c r="I17" s="496"/>
      <c r="J17" s="496"/>
      <c r="K17" s="496"/>
      <c r="L17" s="496"/>
      <c r="M17" s="496"/>
      <c r="N17" s="496"/>
      <c r="O17" s="496"/>
      <c r="P17" s="418"/>
      <c r="Q17" s="338"/>
      <c r="R17" s="338"/>
      <c r="S17" s="338"/>
      <c r="T17" s="338"/>
      <c r="U17" s="338"/>
      <c r="V17" s="338"/>
      <c r="W17" s="338"/>
      <c r="X17" s="338"/>
      <c r="Y17" s="338"/>
      <c r="Z17" s="338"/>
      <c r="AA17" s="338"/>
      <c r="AB17" s="338"/>
      <c r="AC17" s="338"/>
      <c r="AD17" s="338"/>
      <c r="AE17" s="338"/>
      <c r="AF17" s="338"/>
    </row>
    <row r="18" spans="1:32" x14ac:dyDescent="0.2">
      <c r="A18" s="338"/>
      <c r="B18" s="416" t="s">
        <v>5995</v>
      </c>
      <c r="C18" s="417"/>
      <c r="D18" s="494"/>
      <c r="E18" s="494"/>
      <c r="F18" s="494"/>
      <c r="G18" s="494"/>
      <c r="H18" s="494"/>
      <c r="I18" s="494"/>
      <c r="J18" s="494"/>
      <c r="K18" s="494"/>
      <c r="L18" s="494"/>
      <c r="M18" s="494"/>
      <c r="N18" s="494"/>
      <c r="O18" s="494"/>
      <c r="P18" s="415"/>
      <c r="Q18" s="338"/>
      <c r="R18" s="338"/>
      <c r="S18" s="338"/>
      <c r="T18" s="338"/>
      <c r="U18" s="338"/>
      <c r="V18" s="338"/>
      <c r="W18" s="338"/>
      <c r="X18" s="338"/>
      <c r="Y18" s="338"/>
      <c r="Z18" s="338"/>
      <c r="AA18" s="338"/>
      <c r="AB18" s="338"/>
      <c r="AC18" s="338"/>
      <c r="AD18" s="338"/>
      <c r="AE18" s="338"/>
      <c r="AF18" s="338"/>
    </row>
    <row r="19" spans="1:32" x14ac:dyDescent="0.2">
      <c r="A19" s="338"/>
      <c r="B19" s="350"/>
      <c r="C19" s="351"/>
      <c r="D19"/>
      <c r="E19"/>
      <c r="F19"/>
      <c r="G19"/>
      <c r="H19" s="415"/>
      <c r="I19" s="415"/>
      <c r="J19" s="415"/>
      <c r="K19" s="415"/>
      <c r="L19" s="415"/>
      <c r="M19" s="415"/>
      <c r="N19" s="415"/>
      <c r="O19" s="415"/>
      <c r="P19" s="415"/>
      <c r="Q19" s="338"/>
      <c r="R19" s="338"/>
      <c r="S19" s="338"/>
      <c r="T19" s="338"/>
      <c r="U19" s="338"/>
      <c r="V19" s="338"/>
      <c r="W19" s="338"/>
      <c r="X19" s="338"/>
      <c r="Y19" s="338"/>
      <c r="Z19" s="338"/>
      <c r="AA19" s="338"/>
      <c r="AB19" s="338"/>
      <c r="AC19" s="338"/>
      <c r="AD19" s="338"/>
      <c r="AE19" s="338"/>
      <c r="AF19" s="338"/>
    </row>
    <row r="20" spans="1:32" x14ac:dyDescent="0.2">
      <c r="A20" s="338"/>
      <c r="B20" s="348" t="s">
        <v>4048</v>
      </c>
      <c r="C20" s="349"/>
      <c r="D20" s="345"/>
      <c r="E20" s="345"/>
      <c r="F20" s="345"/>
      <c r="G20" s="345"/>
      <c r="H20" s="418"/>
      <c r="I20" s="418"/>
      <c r="J20" s="418"/>
      <c r="K20" s="418"/>
      <c r="L20" s="418"/>
      <c r="M20" s="418"/>
      <c r="N20" s="418"/>
      <c r="O20" s="418"/>
      <c r="P20" s="418"/>
      <c r="Q20" s="338"/>
      <c r="R20" s="338"/>
      <c r="S20" s="338"/>
      <c r="T20" s="338"/>
      <c r="U20" s="338"/>
      <c r="V20" s="338"/>
      <c r="W20" s="338"/>
      <c r="X20" s="338"/>
      <c r="Y20" s="338"/>
      <c r="Z20" s="338"/>
      <c r="AA20" s="338"/>
      <c r="AB20" s="338"/>
      <c r="AC20" s="338"/>
      <c r="AD20" s="338"/>
      <c r="AE20" s="338"/>
      <c r="AF20" s="338"/>
    </row>
    <row r="21" spans="1:32" x14ac:dyDescent="0.2">
      <c r="A21" s="344"/>
      <c r="B21" s="416" t="s">
        <v>50</v>
      </c>
      <c r="C21" s="417"/>
      <c r="D21" s="496"/>
      <c r="E21" s="496"/>
      <c r="F21" s="496"/>
      <c r="G21" s="496"/>
      <c r="H21" s="496"/>
      <c r="I21" s="496"/>
      <c r="J21" s="496"/>
      <c r="K21" s="496"/>
      <c r="L21" s="496"/>
      <c r="M21" s="496"/>
      <c r="N21" s="496"/>
      <c r="O21" s="496"/>
      <c r="P21" s="418"/>
      <c r="Q21" s="338"/>
      <c r="R21" s="338"/>
      <c r="S21" s="338"/>
      <c r="T21" s="338"/>
      <c r="U21" s="338"/>
      <c r="V21" s="338"/>
      <c r="W21" s="338"/>
      <c r="X21" s="338"/>
      <c r="Y21" s="338"/>
      <c r="Z21" s="338"/>
      <c r="AA21" s="338"/>
      <c r="AB21" s="338"/>
      <c r="AC21" s="338"/>
      <c r="AD21" s="338"/>
      <c r="AE21" s="338"/>
      <c r="AF21" s="338"/>
    </row>
    <row r="22" spans="1:32" x14ac:dyDescent="0.2">
      <c r="A22" s="338"/>
      <c r="B22" s="416" t="s">
        <v>4053</v>
      </c>
      <c r="C22" s="417"/>
      <c r="D22" s="345"/>
      <c r="E22" s="345"/>
      <c r="F22" s="345"/>
      <c r="G22" s="345"/>
      <c r="H22" s="345"/>
      <c r="I22" s="345"/>
      <c r="J22" s="345"/>
      <c r="K22" s="345"/>
      <c r="L22" s="345"/>
      <c r="M22" s="345"/>
      <c r="N22" s="345"/>
      <c r="O22" s="345"/>
      <c r="P22" s="345"/>
      <c r="Q22" s="338"/>
      <c r="R22" s="338"/>
      <c r="S22" s="338"/>
      <c r="T22" s="338"/>
      <c r="U22" s="338"/>
      <c r="V22" s="338"/>
      <c r="W22" s="338"/>
      <c r="X22" s="338"/>
      <c r="Y22" s="338"/>
      <c r="Z22" s="338"/>
      <c r="AA22" s="338"/>
      <c r="AB22" s="338"/>
      <c r="AC22" s="338"/>
      <c r="AD22" s="338"/>
      <c r="AE22" s="338"/>
      <c r="AF22" s="338"/>
    </row>
    <row r="23" spans="1:32" x14ac:dyDescent="0.2">
      <c r="A23" s="338"/>
      <c r="B23" s="419" t="s">
        <v>3945</v>
      </c>
      <c r="C23" s="417"/>
      <c r="D23" s="345"/>
      <c r="E23" s="345"/>
      <c r="F23" s="345"/>
      <c r="G23" s="345"/>
      <c r="H23" s="345"/>
      <c r="I23" s="345"/>
      <c r="J23" s="345"/>
      <c r="K23" s="345"/>
      <c r="L23" s="345"/>
      <c r="M23" s="345"/>
      <c r="N23" s="345"/>
      <c r="O23" s="345"/>
      <c r="P23" s="345"/>
      <c r="Q23" s="338"/>
      <c r="R23" s="338"/>
      <c r="S23" s="338"/>
      <c r="T23" s="338"/>
      <c r="U23" s="338"/>
      <c r="V23" s="338"/>
      <c r="W23" s="338"/>
      <c r="X23" s="338"/>
      <c r="Y23" s="338"/>
      <c r="Z23" s="338"/>
      <c r="AA23" s="338"/>
      <c r="AB23" s="338"/>
      <c r="AC23" s="338"/>
      <c r="AD23" s="338"/>
      <c r="AE23" s="338"/>
      <c r="AF23" s="338"/>
    </row>
    <row r="24" spans="1:32" x14ac:dyDescent="0.2">
      <c r="A24" s="338"/>
      <c r="B24" s="495"/>
      <c r="C24" s="352"/>
      <c r="D24" s="345"/>
      <c r="E24" s="345"/>
      <c r="F24" s="345"/>
      <c r="G24" s="345"/>
      <c r="H24" s="345"/>
      <c r="I24" s="345"/>
      <c r="J24" s="345"/>
      <c r="K24" s="345"/>
      <c r="L24" s="345"/>
      <c r="M24" s="345"/>
      <c r="N24" s="345"/>
      <c r="O24" s="345"/>
      <c r="P24" s="345"/>
      <c r="Q24" s="338"/>
      <c r="R24" s="338"/>
      <c r="S24" s="338"/>
      <c r="T24" s="338"/>
      <c r="U24" s="338"/>
      <c r="V24" s="338"/>
      <c r="W24" s="338"/>
      <c r="X24" s="338"/>
      <c r="Y24" s="338"/>
      <c r="Z24" s="338"/>
      <c r="AA24" s="338"/>
      <c r="AB24" s="338"/>
      <c r="AC24" s="338"/>
      <c r="AD24" s="338"/>
      <c r="AE24" s="338"/>
      <c r="AF24" s="338"/>
    </row>
    <row r="25" spans="1:32" x14ac:dyDescent="0.2">
      <c r="A25" s="338"/>
      <c r="B25" s="353"/>
      <c r="C25" s="354"/>
      <c r="D25" s="338"/>
      <c r="E25" s="338"/>
      <c r="F25" s="338"/>
      <c r="G25" s="338"/>
      <c r="H25" s="338"/>
      <c r="I25" s="338"/>
      <c r="J25" s="338"/>
      <c r="K25" s="338"/>
      <c r="L25" s="338"/>
      <c r="M25" s="338"/>
      <c r="N25" s="338"/>
      <c r="O25" s="338"/>
      <c r="P25" s="338"/>
      <c r="Q25" s="338"/>
      <c r="R25" s="338"/>
      <c r="S25" s="338"/>
      <c r="T25" s="338"/>
      <c r="U25" s="338"/>
      <c r="V25" s="338"/>
      <c r="W25" s="338"/>
      <c r="X25" s="338"/>
      <c r="Y25" s="338"/>
      <c r="Z25" s="338"/>
      <c r="AA25" s="338"/>
      <c r="AB25" s="338"/>
      <c r="AC25" s="338"/>
      <c r="AD25" s="338"/>
      <c r="AE25" s="338"/>
      <c r="AF25" s="338"/>
    </row>
    <row r="26" spans="1:32" x14ac:dyDescent="0.2">
      <c r="A26" s="338"/>
      <c r="B26" s="355" t="s">
        <v>4049</v>
      </c>
      <c r="C26" s="356"/>
      <c r="D26" s="494"/>
      <c r="E26" s="494"/>
      <c r="F26" s="494"/>
      <c r="G26" s="494"/>
      <c r="H26" s="494"/>
      <c r="I26" s="494"/>
      <c r="J26" s="415"/>
      <c r="K26" s="415"/>
      <c r="L26" s="415"/>
      <c r="M26" s="415"/>
      <c r="N26" s="415"/>
      <c r="O26" s="357"/>
      <c r="P26" s="358"/>
      <c r="Q26" s="323"/>
      <c r="R26" s="323"/>
      <c r="S26" s="338"/>
      <c r="T26" s="338"/>
      <c r="U26" s="338"/>
      <c r="V26" s="338"/>
      <c r="W26" s="338"/>
      <c r="X26" s="338"/>
      <c r="Y26" s="338"/>
      <c r="Z26" s="338"/>
      <c r="AA26" s="338"/>
      <c r="AB26" s="338"/>
      <c r="AC26" s="338"/>
      <c r="AD26" s="338"/>
      <c r="AE26" s="338"/>
      <c r="AF26" s="338"/>
    </row>
    <row r="27" spans="1:32" x14ac:dyDescent="0.2">
      <c r="A27" s="338"/>
      <c r="B27" s="359" t="s">
        <v>4050</v>
      </c>
      <c r="C27" s="354"/>
      <c r="D27" s="494"/>
      <c r="E27" s="494"/>
      <c r="F27" s="494"/>
      <c r="G27" s="494"/>
      <c r="H27" s="494"/>
      <c r="I27" s="494"/>
      <c r="J27" s="415"/>
      <c r="K27" s="415"/>
      <c r="L27" s="415"/>
      <c r="M27" s="415"/>
      <c r="N27" s="415"/>
      <c r="O27" s="415"/>
      <c r="P27" s="358"/>
      <c r="Q27" s="323"/>
      <c r="R27" s="323"/>
      <c r="S27" s="338"/>
      <c r="T27" s="338"/>
      <c r="U27" s="338"/>
      <c r="V27" s="338"/>
      <c r="W27" s="338"/>
      <c r="X27" s="338"/>
      <c r="Y27" s="338"/>
      <c r="Z27" s="338"/>
      <c r="AA27" s="338"/>
      <c r="AB27" s="338"/>
      <c r="AC27" s="338"/>
      <c r="AD27" s="338"/>
      <c r="AE27" s="338"/>
      <c r="AF27" s="338"/>
    </row>
    <row r="28" spans="1:32" x14ac:dyDescent="0.2">
      <c r="A28" s="338"/>
      <c r="B28" s="360" t="s">
        <v>4051</v>
      </c>
      <c r="C28" s="356"/>
      <c r="D28" s="496"/>
      <c r="E28" s="496"/>
      <c r="F28" s="496"/>
      <c r="G28" s="496"/>
      <c r="H28" s="496"/>
      <c r="I28" s="496"/>
      <c r="J28" s="418"/>
      <c r="K28" s="361"/>
      <c r="L28" s="361"/>
      <c r="M28" s="361"/>
      <c r="N28" s="361"/>
      <c r="O28" s="357"/>
      <c r="P28" s="358"/>
      <c r="Q28" s="323"/>
      <c r="R28" s="323"/>
      <c r="S28" s="338"/>
      <c r="T28" s="338"/>
      <c r="U28" s="338"/>
      <c r="V28" s="338"/>
      <c r="W28" s="338"/>
      <c r="X28" s="338"/>
      <c r="Y28" s="338"/>
      <c r="Z28" s="338"/>
      <c r="AA28" s="338"/>
      <c r="AB28" s="338"/>
      <c r="AC28" s="338"/>
      <c r="AD28" s="338"/>
      <c r="AE28" s="338"/>
      <c r="AF28" s="338"/>
    </row>
    <row r="29" spans="1:32" x14ac:dyDescent="0.2">
      <c r="A29" s="338"/>
      <c r="B29" s="362" t="s">
        <v>4052</v>
      </c>
      <c r="C29" s="354"/>
      <c r="D29" s="494"/>
      <c r="E29" s="494"/>
      <c r="F29" s="494"/>
      <c r="G29" s="494"/>
      <c r="H29" s="494"/>
      <c r="I29" s="494"/>
      <c r="J29" s="415"/>
      <c r="K29" s="415"/>
      <c r="L29" s="363"/>
      <c r="M29" s="357"/>
      <c r="N29" s="357"/>
      <c r="O29" s="357"/>
      <c r="P29" s="358"/>
      <c r="Q29" s="323"/>
      <c r="R29" s="323"/>
      <c r="S29" s="338"/>
      <c r="T29" s="338"/>
      <c r="U29" s="338"/>
      <c r="V29" s="338"/>
      <c r="W29" s="338"/>
      <c r="X29" s="338"/>
      <c r="Y29" s="338"/>
      <c r="Z29" s="338"/>
      <c r="AA29" s="338"/>
      <c r="AB29" s="338"/>
      <c r="AC29" s="338"/>
      <c r="AD29" s="338"/>
      <c r="AE29" s="338"/>
      <c r="AF29" s="338"/>
    </row>
    <row r="30" spans="1:32" x14ac:dyDescent="0.2">
      <c r="A30" s="338"/>
      <c r="B30" s="353"/>
      <c r="C30" s="354"/>
      <c r="D30" s="496"/>
      <c r="E30" s="496"/>
      <c r="F30" s="496"/>
      <c r="G30" s="496"/>
      <c r="H30" s="496"/>
      <c r="I30" s="496"/>
      <c r="J30" s="418"/>
      <c r="K30" s="361"/>
      <c r="L30" s="361"/>
      <c r="M30" s="361"/>
      <c r="N30" s="363"/>
      <c r="O30" s="363"/>
      <c r="P30" s="364"/>
      <c r="Q30" s="364"/>
      <c r="R30" s="323"/>
      <c r="S30" s="338"/>
      <c r="T30" s="338"/>
      <c r="U30" s="338"/>
      <c r="V30" s="338"/>
      <c r="W30" s="338"/>
      <c r="X30" s="338"/>
      <c r="Y30" s="338"/>
      <c r="Z30" s="338"/>
      <c r="AA30" s="338"/>
      <c r="AB30" s="338"/>
      <c r="AC30" s="338"/>
      <c r="AD30" s="338"/>
      <c r="AE30" s="338"/>
      <c r="AF30" s="338"/>
    </row>
    <row r="31" spans="1:32" x14ac:dyDescent="0.2">
      <c r="A31" s="338"/>
      <c r="B31" s="353"/>
      <c r="C31" s="354"/>
      <c r="D31" s="494"/>
      <c r="E31" s="494"/>
      <c r="F31" s="494"/>
      <c r="G31" s="494"/>
      <c r="H31" s="494"/>
      <c r="I31" s="494"/>
      <c r="J31" s="415"/>
      <c r="K31" s="415"/>
      <c r="L31" s="415"/>
      <c r="M31" s="415"/>
      <c r="N31" s="415"/>
      <c r="O31" s="415"/>
      <c r="P31" s="364"/>
      <c r="Q31" s="364"/>
      <c r="R31" s="323"/>
      <c r="S31" s="338"/>
      <c r="T31" s="338"/>
      <c r="U31" s="338"/>
      <c r="V31" s="338"/>
      <c r="W31" s="338"/>
      <c r="X31" s="338"/>
      <c r="Y31" s="338"/>
      <c r="Z31" s="338"/>
      <c r="AA31" s="338"/>
      <c r="AB31" s="338"/>
      <c r="AC31" s="338"/>
      <c r="AD31" s="338"/>
      <c r="AE31" s="338"/>
      <c r="AF31" s="338"/>
    </row>
    <row r="32" spans="1:32" x14ac:dyDescent="0.2">
      <c r="A32" s="338"/>
      <c r="B32" s="365"/>
      <c r="C32" s="366"/>
      <c r="D32" s="494"/>
      <c r="E32" s="494"/>
      <c r="F32" s="494"/>
      <c r="G32" s="494"/>
      <c r="H32" s="494"/>
      <c r="I32" s="494"/>
      <c r="J32" s="415"/>
      <c r="K32" s="415"/>
      <c r="L32" s="415"/>
      <c r="M32" s="415"/>
      <c r="N32" s="415"/>
      <c r="O32" s="415"/>
      <c r="P32" s="358"/>
      <c r="Q32" s="358"/>
      <c r="R32" s="323"/>
      <c r="S32" s="338"/>
      <c r="T32" s="338"/>
      <c r="U32" s="338"/>
      <c r="V32" s="338"/>
      <c r="W32" s="338"/>
      <c r="X32" s="338"/>
      <c r="Y32" s="338"/>
      <c r="Z32" s="338"/>
      <c r="AA32" s="338"/>
      <c r="AB32" s="338"/>
      <c r="AC32" s="338"/>
      <c r="AD32" s="338"/>
      <c r="AE32" s="338"/>
      <c r="AF32" s="338"/>
    </row>
    <row r="33" spans="1:32" x14ac:dyDescent="0.2">
      <c r="A33" s="338"/>
      <c r="D33" s="494"/>
      <c r="E33" s="494"/>
      <c r="F33" s="494"/>
      <c r="G33" s="494"/>
      <c r="H33" s="494"/>
      <c r="I33" s="494"/>
      <c r="J33" s="415"/>
      <c r="K33" s="415"/>
      <c r="L33" s="415"/>
      <c r="M33" s="415"/>
      <c r="N33" s="415"/>
      <c r="O33" s="415"/>
      <c r="P33" s="415"/>
      <c r="Q33" s="415"/>
      <c r="R33" s="415"/>
      <c r="S33" s="338"/>
      <c r="T33" s="338"/>
      <c r="U33" s="338"/>
      <c r="V33" s="338"/>
      <c r="W33" s="338"/>
      <c r="X33" s="338"/>
      <c r="Y33" s="338"/>
      <c r="Z33" s="338"/>
      <c r="AA33" s="338"/>
      <c r="AB33" s="338"/>
      <c r="AC33" s="338"/>
      <c r="AD33" s="338"/>
      <c r="AE33" s="338"/>
      <c r="AF33" s="338"/>
    </row>
    <row r="34" spans="1:32" x14ac:dyDescent="0.2">
      <c r="A34" s="338"/>
      <c r="B34" s="367"/>
      <c r="C34" s="367"/>
      <c r="D34" s="361"/>
      <c r="E34" s="361"/>
      <c r="F34" s="361"/>
      <c r="G34" s="361"/>
      <c r="H34" s="361"/>
      <c r="I34" s="361"/>
      <c r="J34" s="361"/>
      <c r="K34" s="361"/>
      <c r="L34" s="361"/>
      <c r="M34" s="361"/>
      <c r="N34" s="361"/>
      <c r="O34" s="361"/>
      <c r="P34" s="368"/>
      <c r="Q34" s="368"/>
      <c r="R34" s="368"/>
      <c r="S34" s="338"/>
      <c r="T34" s="338"/>
      <c r="U34" s="338"/>
      <c r="V34" s="338"/>
      <c r="W34" s="338"/>
      <c r="X34" s="338"/>
      <c r="Y34" s="338"/>
      <c r="Z34" s="338"/>
      <c r="AA34" s="338"/>
      <c r="AB34" s="338"/>
      <c r="AC34" s="338"/>
      <c r="AD34" s="338"/>
      <c r="AE34" s="338"/>
      <c r="AF34" s="338"/>
    </row>
    <row r="35" spans="1:32" x14ac:dyDescent="0.2">
      <c r="B35" s="367"/>
      <c r="C35" s="367"/>
    </row>
    <row r="36" spans="1:32" x14ac:dyDescent="0.2">
      <c r="B36" s="367"/>
      <c r="C36" s="367"/>
      <c r="D36" s="367"/>
      <c r="E36" s="367"/>
      <c r="I36" s="320"/>
      <c r="J36" s="320"/>
      <c r="K36" s="320"/>
      <c r="L36" s="320"/>
      <c r="M36" s="320"/>
      <c r="N36" s="320"/>
      <c r="O36" s="320"/>
      <c r="P36" s="320"/>
      <c r="Q36" s="320"/>
      <c r="R36" s="320"/>
      <c r="S36" s="320"/>
      <c r="T36" s="320"/>
      <c r="U36" s="320"/>
      <c r="V36" s="320"/>
      <c r="W36" s="320"/>
    </row>
    <row r="37" spans="1:32" x14ac:dyDescent="0.2">
      <c r="B37" s="367"/>
      <c r="C37" s="367"/>
      <c r="D37" s="367"/>
      <c r="E37" s="367"/>
    </row>
    <row r="38" spans="1:32" x14ac:dyDescent="0.2">
      <c r="B38" s="367"/>
      <c r="C38" s="367"/>
      <c r="D38" s="367"/>
      <c r="E38" s="367"/>
    </row>
    <row r="39" spans="1:32" x14ac:dyDescent="0.2">
      <c r="D39" s="367"/>
      <c r="E39" s="367"/>
    </row>
    <row r="40" spans="1:32" x14ac:dyDescent="0.2">
      <c r="D40" s="367"/>
      <c r="E40" s="367"/>
    </row>
  </sheetData>
  <hyperlinks>
    <hyperlink ref="D13:M13" location="'Table 2e'!A1" display="Table 2e: Inspection outcomes of higher education institutes inspected between  1 September 2012 and 31 August 2013 (final)" xr:uid="{00000000-0004-0000-0200-000000000000}"/>
    <hyperlink ref="D14:P14" location="'Table 2f '!A1" display="Table 2f: Inspection outcomes of dance and drama colleges inspected between 1 September 2012 and 31 August 2013 (final)" xr:uid="{00000000-0004-0000-0200-000001000000}"/>
    <hyperlink ref="D15:M15" location="'Table 2g'!A1" display="Table 2g: Inspection outcomes of National Careers Service providers inspected between 1 September 2012 and 31 August 2013 (final)" xr:uid="{00000000-0004-0000-0200-000002000000}"/>
    <hyperlink ref="D16:P16" location="'Table 2h'!A1" display="Table 2h: Inspection outcomes of independent learning providers inspected between 1 September 2012 and 31 August 2013 (final)" xr:uid="{00000000-0004-0000-0200-000003000000}"/>
    <hyperlink ref="D17:N17" location="'Table 2i'!A1" display="Table 2i: Inspection outcomes of community learning and skills providers inspected between 1 September 2012 and 31 August 2013 (final)" xr:uid="{00000000-0004-0000-0200-000004000000}"/>
    <hyperlink ref="B5:C5" location="'T1 In-year inspections'!A1" display="'T1 In-year inspections'!A1" xr:uid="{00000000-0004-0000-0200-000005000000}"/>
    <hyperlink ref="B6:C6" location="'T2 In-year short inspections'!A1" display="'T2 In-year short inspections'!A1" xr:uid="{00000000-0004-0000-0200-000006000000}"/>
    <hyperlink ref="B7:C7" location="'T3 In-year outcomes'!D5" display="'T3 In-year outcomes'!D5" xr:uid="{00000000-0004-0000-0200-000007000000}"/>
    <hyperlink ref="B9:C9" location="'T4 Most recent outcomes'!A1" display="'T4 Most recent outcomes'!A1" xr:uid="{00000000-0004-0000-0200-000008000000}"/>
    <hyperlink ref="B12:C12" location="'C1 In-year judgement outcomes'!D5" display="'C1 In-year judgement outcomes'!D5" xr:uid="{00000000-0004-0000-0200-000009000000}"/>
    <hyperlink ref="B13:C13" location="'C2 In-year provider outcomes'!A1" display="'C2 In-year provider outcomes'!A1" xr:uid="{00000000-0004-0000-0200-00000A000000}"/>
    <hyperlink ref="B14:C14" location="'C3 In-year outcomes over time'!D5" display="'C3 In-year outcomes over time'!D5" xr:uid="{00000000-0004-0000-0200-00000B000000}"/>
    <hyperlink ref="B15:C15" location="'C4 In-year grade 3 outcomes'!A1" display="'C4 In-year grade 3 outcomes'!A1" xr:uid="{00000000-0004-0000-0200-00000C000000}"/>
    <hyperlink ref="B16:C16" location="'C5 Most recent outcomes'!A1" display="'C5 Most recent outcomes'!A1" xr:uid="{00000000-0004-0000-0200-00000D000000}"/>
    <hyperlink ref="B17:C17" location="'C6 Most recent over time'!A1" display="'C6 Most recent over time'!A1" xr:uid="{00000000-0004-0000-0200-00000E000000}"/>
    <hyperlink ref="B8:C8" location="'T3a Prison outcomes'!A1" display="'T3a Prison outcomes'!A1" xr:uid="{00000000-0004-0000-0200-00000F000000}"/>
    <hyperlink ref="B21:C21" location="'D1 In-year inspection data'!A1" display="'D1 In-year inspection data'!A1" xr:uid="{00000000-0004-0000-0200-000010000000}"/>
    <hyperlink ref="B22:C23" location="'T1 In-year inspections'!A1" display="'T1 In-year inspections'!A1" xr:uid="{00000000-0004-0000-0200-000011000000}"/>
    <hyperlink ref="B22:C22" location="'D2 In-year historic insp data'!A1" display="'D2 In-year historic insp data'!A1" xr:uid="{00000000-0004-0000-0200-000012000000}"/>
    <hyperlink ref="B23:C23" location="'D3 Most recent inspection data'!A1" display="'D3 Most recent inspection data'!A1" xr:uid="{00000000-0004-0000-0200-000013000000}"/>
    <hyperlink ref="B18" location="'C7 Most recent prison outcomes'!Print_Area" display="'C7 Most recent prison outcomes'!Print_Area" xr:uid="{00000000-0004-0000-0200-000014000000}"/>
    <hyperlink ref="B18:C18" location="'C7 Most recent prison outcomes'!A1" display="'C7 Most recent prison outcomes'!A1" xr:uid="{00000000-0004-0000-0200-000015000000}"/>
  </hyperlinks>
  <pageMargins left="0.7" right="0.7" top="0.75" bottom="0.75" header="0.3" footer="0.3"/>
  <pageSetup paperSize="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U21"/>
  <sheetViews>
    <sheetView workbookViewId="0">
      <selection activeCell="A2" sqref="A2"/>
    </sheetView>
  </sheetViews>
  <sheetFormatPr defaultRowHeight="12.75" x14ac:dyDescent="0.2"/>
  <cols>
    <col min="1" max="1" width="33.7109375" bestFit="1" customWidth="1"/>
  </cols>
  <sheetData>
    <row r="1" spans="1:21" x14ac:dyDescent="0.2">
      <c r="A1" t="s">
        <v>4473</v>
      </c>
      <c r="D1" t="s">
        <v>625</v>
      </c>
      <c r="F1" t="s">
        <v>626</v>
      </c>
      <c r="I1" t="s">
        <v>627</v>
      </c>
      <c r="M1" s="143" t="s">
        <v>628</v>
      </c>
      <c r="N1" s="143" t="s">
        <v>11</v>
      </c>
      <c r="O1" s="143" t="s">
        <v>12</v>
      </c>
      <c r="P1" s="143" t="s">
        <v>629</v>
      </c>
      <c r="Q1" s="143" t="s">
        <v>14</v>
      </c>
      <c r="R1" s="143" t="s">
        <v>15</v>
      </c>
      <c r="S1" s="143" t="s">
        <v>16</v>
      </c>
      <c r="T1" s="143" t="s">
        <v>17</v>
      </c>
      <c r="U1" s="143" t="s">
        <v>27</v>
      </c>
    </row>
    <row r="2" spans="1:21" x14ac:dyDescent="0.2">
      <c r="A2" s="29" t="s">
        <v>4474</v>
      </c>
      <c r="D2" t="s">
        <v>630</v>
      </c>
      <c r="F2" t="s">
        <v>628</v>
      </c>
      <c r="I2" t="s">
        <v>68</v>
      </c>
      <c r="M2" s="144" t="s">
        <v>630</v>
      </c>
      <c r="N2" s="144" t="s">
        <v>630</v>
      </c>
      <c r="O2" s="144" t="s">
        <v>630</v>
      </c>
      <c r="P2" s="144" t="s">
        <v>630</v>
      </c>
      <c r="Q2" s="144" t="s">
        <v>630</v>
      </c>
      <c r="R2" s="144" t="s">
        <v>630</v>
      </c>
      <c r="S2" s="144" t="s">
        <v>630</v>
      </c>
      <c r="T2" s="144" t="s">
        <v>630</v>
      </c>
      <c r="U2" s="144" t="s">
        <v>630</v>
      </c>
    </row>
    <row r="3" spans="1:21" x14ac:dyDescent="0.2">
      <c r="D3" t="s">
        <v>107</v>
      </c>
      <c r="F3" t="s">
        <v>11</v>
      </c>
      <c r="I3" t="s">
        <v>69</v>
      </c>
      <c r="M3" s="144" t="s">
        <v>107</v>
      </c>
      <c r="N3" s="144" t="s">
        <v>107</v>
      </c>
      <c r="O3" s="144" t="s">
        <v>125</v>
      </c>
      <c r="P3" s="144" t="s">
        <v>90</v>
      </c>
      <c r="Q3" s="144" t="s">
        <v>159</v>
      </c>
      <c r="R3" s="144" t="s">
        <v>631</v>
      </c>
      <c r="S3" s="144" t="s">
        <v>632</v>
      </c>
      <c r="T3" s="144" t="s">
        <v>113</v>
      </c>
      <c r="U3" s="144" t="s">
        <v>231</v>
      </c>
    </row>
    <row r="4" spans="1:21" x14ac:dyDescent="0.2">
      <c r="D4" t="s">
        <v>100</v>
      </c>
      <c r="F4" t="s">
        <v>12</v>
      </c>
      <c r="I4" t="s">
        <v>70</v>
      </c>
      <c r="M4" s="144" t="s">
        <v>100</v>
      </c>
      <c r="N4" s="144" t="s">
        <v>100</v>
      </c>
      <c r="P4" s="144" t="s">
        <v>170</v>
      </c>
      <c r="Q4" s="144" t="s">
        <v>259</v>
      </c>
      <c r="R4" s="144" t="s">
        <v>633</v>
      </c>
    </row>
    <row r="5" spans="1:21" x14ac:dyDescent="0.2">
      <c r="D5" t="s">
        <v>274</v>
      </c>
      <c r="F5" t="s">
        <v>13</v>
      </c>
      <c r="I5" t="s">
        <v>71</v>
      </c>
      <c r="M5" s="144" t="s">
        <v>274</v>
      </c>
      <c r="N5" s="144" t="s">
        <v>274</v>
      </c>
      <c r="Q5" s="144" t="s">
        <v>368</v>
      </c>
      <c r="R5" s="144" t="s">
        <v>179</v>
      </c>
    </row>
    <row r="6" spans="1:21" x14ac:dyDescent="0.2">
      <c r="D6" t="s">
        <v>125</v>
      </c>
      <c r="F6" t="s">
        <v>14</v>
      </c>
      <c r="I6" t="s">
        <v>72</v>
      </c>
      <c r="M6" s="144" t="s">
        <v>125</v>
      </c>
    </row>
    <row r="7" spans="1:21" x14ac:dyDescent="0.2">
      <c r="D7" t="s">
        <v>90</v>
      </c>
      <c r="F7" t="s">
        <v>15</v>
      </c>
      <c r="I7" t="s">
        <v>73</v>
      </c>
      <c r="M7" s="144" t="s">
        <v>90</v>
      </c>
    </row>
    <row r="8" spans="1:21" x14ac:dyDescent="0.2">
      <c r="D8" t="s">
        <v>170</v>
      </c>
      <c r="F8" t="s">
        <v>16</v>
      </c>
      <c r="I8" t="s">
        <v>74</v>
      </c>
      <c r="M8" s="144" t="s">
        <v>170</v>
      </c>
    </row>
    <row r="9" spans="1:21" x14ac:dyDescent="0.2">
      <c r="D9" t="s">
        <v>159</v>
      </c>
      <c r="F9" t="s">
        <v>17</v>
      </c>
      <c r="I9" t="s">
        <v>75</v>
      </c>
      <c r="M9" s="144" t="s">
        <v>159</v>
      </c>
    </row>
    <row r="10" spans="1:21" x14ac:dyDescent="0.2">
      <c r="D10" t="s">
        <v>259</v>
      </c>
      <c r="F10" t="s">
        <v>27</v>
      </c>
      <c r="I10" t="s">
        <v>76</v>
      </c>
      <c r="M10" s="144" t="s">
        <v>259</v>
      </c>
    </row>
    <row r="11" spans="1:21" x14ac:dyDescent="0.2">
      <c r="D11" t="s">
        <v>368</v>
      </c>
      <c r="I11" t="s">
        <v>77</v>
      </c>
      <c r="M11" s="144" t="s">
        <v>368</v>
      </c>
    </row>
    <row r="12" spans="1:21" x14ac:dyDescent="0.2">
      <c r="D12" t="s">
        <v>631</v>
      </c>
      <c r="I12" t="s">
        <v>78</v>
      </c>
      <c r="M12" s="144" t="s">
        <v>631</v>
      </c>
    </row>
    <row r="13" spans="1:21" x14ac:dyDescent="0.2">
      <c r="D13" t="s">
        <v>633</v>
      </c>
      <c r="M13" s="144" t="s">
        <v>633</v>
      </c>
    </row>
    <row r="14" spans="1:21" x14ac:dyDescent="0.2">
      <c r="D14" t="s">
        <v>179</v>
      </c>
      <c r="M14" s="144" t="s">
        <v>179</v>
      </c>
    </row>
    <row r="15" spans="1:21" x14ac:dyDescent="0.2">
      <c r="D15" t="s">
        <v>632</v>
      </c>
      <c r="M15" s="144" t="s">
        <v>632</v>
      </c>
    </row>
    <row r="16" spans="1:21" x14ac:dyDescent="0.2">
      <c r="D16" t="s">
        <v>113</v>
      </c>
      <c r="M16" s="144" t="s">
        <v>113</v>
      </c>
    </row>
    <row r="17" spans="4:13" x14ac:dyDescent="0.2">
      <c r="D17" t="s">
        <v>231</v>
      </c>
      <c r="M17" s="144" t="s">
        <v>231</v>
      </c>
    </row>
    <row r="18" spans="4:13" x14ac:dyDescent="0.2">
      <c r="D18" t="s">
        <v>634</v>
      </c>
    </row>
    <row r="19" spans="4:13" x14ac:dyDescent="0.2">
      <c r="D19" s="145" t="s">
        <v>632</v>
      </c>
    </row>
    <row r="20" spans="4:13" x14ac:dyDescent="0.2">
      <c r="D20" s="145" t="s">
        <v>17</v>
      </c>
    </row>
    <row r="21" spans="4:13" x14ac:dyDescent="0.2">
      <c r="D21" s="145" t="s">
        <v>27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B28CC-8ECE-4D18-8F6B-897A82ADD219}">
  <sheetPr>
    <tabColor rgb="FF00B0F0"/>
  </sheetPr>
  <dimension ref="A1:R33"/>
  <sheetViews>
    <sheetView showGridLines="0" showRowColHeaders="0" zoomScale="90" zoomScaleNormal="90" workbookViewId="0"/>
  </sheetViews>
  <sheetFormatPr defaultColWidth="9.140625" defaultRowHeight="12.75" x14ac:dyDescent="0.2"/>
  <cols>
    <col min="1" max="1" width="3.5703125" style="30" customWidth="1"/>
    <col min="2" max="2" width="34.7109375" style="30" customWidth="1"/>
    <col min="3" max="3" width="3" style="30" customWidth="1"/>
    <col min="4" max="4" width="23.85546875" style="32" customWidth="1"/>
    <col min="5" max="5" width="15.28515625" style="32" customWidth="1"/>
    <col min="6" max="6" width="24.7109375" style="32" customWidth="1"/>
    <col min="7" max="7" width="21.85546875" style="32" customWidth="1"/>
    <col min="8" max="8" width="24.42578125" style="32" customWidth="1"/>
    <col min="9" max="9" width="19.5703125" style="32" customWidth="1"/>
    <col min="10" max="10" width="21.140625" style="32" customWidth="1"/>
    <col min="11" max="11" width="22.140625" style="32" customWidth="1"/>
    <col min="12" max="12" width="22.85546875" style="32" customWidth="1"/>
    <col min="13" max="13" width="4.42578125" style="33" customWidth="1"/>
    <col min="14" max="14" width="24.5703125" style="32" customWidth="1"/>
    <col min="15" max="16384" width="9.140625" style="30"/>
  </cols>
  <sheetData>
    <row r="1" spans="1:15" x14ac:dyDescent="0.2">
      <c r="B1" s="31"/>
    </row>
    <row r="2" spans="1:15" ht="15" x14ac:dyDescent="0.2">
      <c r="B2" s="34" t="s">
        <v>10</v>
      </c>
      <c r="C2" s="35"/>
      <c r="D2" s="36"/>
      <c r="E2" s="36"/>
      <c r="F2" s="37"/>
      <c r="G2" s="36"/>
      <c r="H2" s="36"/>
      <c r="I2" s="36"/>
      <c r="J2" s="36"/>
      <c r="K2" s="36"/>
      <c r="L2" s="36"/>
      <c r="M2" s="38"/>
      <c r="N2" s="36"/>
    </row>
    <row r="3" spans="1:15" x14ac:dyDescent="0.2">
      <c r="B3" s="39" t="str">
        <f>lookups!A1</f>
        <v>1 September 2017 and 31 August 2018</v>
      </c>
      <c r="C3" s="35"/>
      <c r="D3" s="36"/>
      <c r="E3" s="36"/>
      <c r="F3" s="37"/>
      <c r="G3" s="36"/>
      <c r="I3" s="36"/>
      <c r="J3" s="36"/>
      <c r="K3" s="36"/>
      <c r="L3" s="36"/>
      <c r="M3" s="38"/>
      <c r="N3" s="36"/>
    </row>
    <row r="4" spans="1:15" x14ac:dyDescent="0.2">
      <c r="B4" s="40"/>
      <c r="C4" s="41"/>
      <c r="D4" s="37"/>
      <c r="E4" s="42"/>
      <c r="F4" s="43"/>
      <c r="G4" s="43"/>
      <c r="H4" s="43"/>
      <c r="I4" s="42"/>
      <c r="J4" s="43"/>
      <c r="K4" s="43"/>
      <c r="L4" s="43"/>
      <c r="M4" s="44"/>
      <c r="N4" s="45"/>
    </row>
    <row r="5" spans="1:15" ht="14.1" customHeight="1" x14ac:dyDescent="0.2">
      <c r="B5" s="46"/>
      <c r="C5" s="41"/>
      <c r="D5" s="597" t="s">
        <v>19</v>
      </c>
      <c r="E5" s="597"/>
      <c r="F5" s="597"/>
      <c r="G5" s="597"/>
      <c r="H5" s="597"/>
      <c r="I5" s="597"/>
      <c r="J5" s="597"/>
      <c r="K5" s="597"/>
      <c r="L5" s="597"/>
      <c r="M5" s="518"/>
      <c r="N5" s="518"/>
    </row>
    <row r="6" spans="1:15" ht="27.95" customHeight="1" x14ac:dyDescent="0.2">
      <c r="A6" s="47"/>
      <c r="B6" s="48" t="s">
        <v>20</v>
      </c>
      <c r="C6" s="48"/>
      <c r="D6" s="428" t="s">
        <v>21</v>
      </c>
      <c r="E6" s="428" t="s">
        <v>22</v>
      </c>
      <c r="F6" s="428" t="s">
        <v>12</v>
      </c>
      <c r="G6" s="49" t="s">
        <v>23</v>
      </c>
      <c r="H6" s="428" t="s">
        <v>24</v>
      </c>
      <c r="I6" s="428" t="s">
        <v>25</v>
      </c>
      <c r="J6" s="50" t="s">
        <v>16</v>
      </c>
      <c r="K6" s="49" t="s">
        <v>26</v>
      </c>
      <c r="L6" s="428" t="s">
        <v>27</v>
      </c>
      <c r="M6" s="427"/>
      <c r="N6" s="428" t="s">
        <v>4058</v>
      </c>
    </row>
    <row r="7" spans="1:15" ht="19.899999999999999" customHeight="1" x14ac:dyDescent="0.2">
      <c r="A7" s="47"/>
      <c r="B7" s="51" t="s">
        <v>29</v>
      </c>
      <c r="C7" s="51"/>
      <c r="D7" s="52">
        <f>COUNTIFS('D1 In-year inspection data'!$M:$M,"Full",'D1 In-year inspection data'!$N:$N,"Full inspection")</f>
        <v>180</v>
      </c>
      <c r="E7" s="52">
        <f>COUNTIFS('D1 In-year inspection data'!$M:$M,"Full",'D1 In-year inspection data'!$N:$N,"Full inspection",'D1 In-year inspection data'!$G:$G,"Colleges")</f>
        <v>60</v>
      </c>
      <c r="F7" s="52">
        <f>COUNTIFS('D1 In-year inspection data'!$M:$M,"Full",'D1 In-year inspection data'!$N:$N,"Full inspection",'D1 In-year inspection data'!$G:$G,"Independent specialist colleges")</f>
        <v>18</v>
      </c>
      <c r="G7" s="52">
        <f>COUNTIFS('D1 In-year inspection data'!$M:$M,"Full",'D1 In-year inspection data'!$N:$N,"Full inspection",'D1 In-year inspection data'!$G:$G,"Independent learning providers (including employer providers)")</f>
        <v>61</v>
      </c>
      <c r="H7" s="52">
        <f>COUNTIFS('D1 In-year inspection data'!$M:$M,"Full",'D1 In-year inspection data'!$N:$N,"Full inspection",'D1 In-year inspection data'!$G:$G,"Community learning and skills providers")</f>
        <v>32</v>
      </c>
      <c r="I7" s="52">
        <f>COUNTIFS('D1 In-year inspection data'!$M:$M,"Full",'D1 In-year inspection data'!$N:$N,"Full inspection",'D1 In-year inspection data'!$G:$G,"16-19 academies")</f>
        <v>6</v>
      </c>
      <c r="J7" s="52">
        <f>COUNTIFS('D1 In-year inspection data'!$M:$M,"Full",'D1 In-year inspection data'!$N:$N,"Full inspection",'D1 In-year inspection data'!$G:$G,"Dance and drama colleges")</f>
        <v>0</v>
      </c>
      <c r="K7" s="52">
        <f>COUNTIFS('D1 In-year inspection data'!$M:$M,"Full",'D1 In-year inspection data'!$N:$N,"Full inspection",'D1 In-year inspection data'!$G:$G,"Higher education institutions")</f>
        <v>3</v>
      </c>
      <c r="L7" s="52">
        <f>COUNTIFS('D1 In-year inspection data'!$M:$M,"Full",'D1 In-year inspection data'!$N:$N,"Full inspection",'D1 In-year inspection data'!$G:$G,"National Careers Service Contractors")</f>
        <v>0</v>
      </c>
      <c r="M7" s="52"/>
      <c r="N7" s="399">
        <v>41</v>
      </c>
      <c r="O7" s="53"/>
    </row>
    <row r="8" spans="1:15" ht="19.899999999999999" customHeight="1" x14ac:dyDescent="0.2">
      <c r="A8" s="47"/>
      <c r="B8" s="54" t="s">
        <v>31</v>
      </c>
      <c r="C8" s="54"/>
      <c r="D8" s="52">
        <f>COUNTIFS('D1 In-year inspection data'!$M:$M,"Reinspection",'D1 In-year inspection data'!$N:$N,"Full inspection")</f>
        <v>7</v>
      </c>
      <c r="E8" s="52">
        <f>COUNTIFS('D1 In-year inspection data'!$M:$M,"Reinspection",'D1 In-year inspection data'!$N:$N,"Full inspection",'D1 In-year inspection data'!$G:$G,"Colleges")</f>
        <v>4</v>
      </c>
      <c r="F8" s="52">
        <f>COUNTIFS('D1 In-year inspection data'!$M:$M,"Reinspection",'D1 In-year inspection data'!$N:$N,"Full inspection",'D1 In-year inspection data'!$G:$G,"Independent specialist colleges")</f>
        <v>0</v>
      </c>
      <c r="G8" s="52">
        <f>COUNTIFS('D1 In-year inspection data'!$M:$M,"Reinspection",'D1 In-year inspection data'!$N:$N,"Full inspection",'D1 In-year inspection data'!$G:$G,"Independent learning providers (including employer providers)")</f>
        <v>1</v>
      </c>
      <c r="H8" s="52">
        <f>COUNTIFS('D1 In-year inspection data'!$M:$M,"Reinspection",'D1 In-year inspection data'!$N:$N,"Full inspection",'D1 In-year inspection data'!$G:$G,"Community learning and skills providers")</f>
        <v>2</v>
      </c>
      <c r="I8" s="52">
        <f>COUNTIFS('D1 In-year inspection data'!$M:$M,"Reinspection",'D1 In-year inspection data'!$N:$N,"Full inspection",'D1 In-year inspection data'!$G:$G,"16-19 academies")</f>
        <v>0</v>
      </c>
      <c r="J8" s="52">
        <f>COUNTIFS('D1 In-year inspection data'!$M:$M,"Reinspection",'D1 In-year inspection data'!$N:$N,"Full inspection",'D1 In-year inspection data'!$G:$G,"Dance and drama colleges")</f>
        <v>0</v>
      </c>
      <c r="K8" s="52">
        <f>COUNTIFS('D1 In-year inspection data'!$M:$M,"Reinspection",'D1 In-year inspection data'!$N:$N,"Full inspection",'D1 In-year inspection data'!$G:$G,"Higher education institutions")</f>
        <v>0</v>
      </c>
      <c r="L8" s="52">
        <f>COUNTIFS('D1 In-year inspection data'!$M:$M,"Reinspection",'D1 In-year inspection data'!$N:$N,"Full inspection",'D1 In-year inspection data'!$G:$G,"National Careers Service Contractors")</f>
        <v>0</v>
      </c>
      <c r="M8" s="52"/>
      <c r="N8" s="52">
        <v>0</v>
      </c>
      <c r="O8" s="41"/>
    </row>
    <row r="9" spans="1:15" ht="19.899999999999999" customHeight="1" x14ac:dyDescent="0.2">
      <c r="A9" s="47"/>
      <c r="B9" s="54" t="s">
        <v>32</v>
      </c>
      <c r="C9" s="54"/>
      <c r="D9" s="52">
        <f>COUNTIFS('D1 In-year inspection data'!$M:$M,"Full",'D1 In-year inspection data'!$N:$N,"Full inspection (short converted)")</f>
        <v>20</v>
      </c>
      <c r="E9" s="52">
        <f>COUNTIFS('D1 In-year inspection data'!$M:$M,"Full",'D1 In-year inspection data'!$N:$N,"Full inspection (short converted)",'D1 In-year inspection data'!$G:$G,"Colleges")</f>
        <v>3</v>
      </c>
      <c r="F9" s="52">
        <f>COUNTIFS('D1 In-year inspection data'!$M:$M,"Full",'D1 In-year inspection data'!$N:$N,"Full inspection (short converted)",'D1 In-year inspection data'!$G:$G,"Independent specialist colleges")</f>
        <v>1</v>
      </c>
      <c r="G9" s="52">
        <f>COUNTIFS('D1 In-year inspection data'!$M:$M,"Full",'D1 In-year inspection data'!$N:$N,"Full inspection (short converted)",'D1 In-year inspection data'!$G:$G,"Independent learning providers (including employer providers)")</f>
        <v>11</v>
      </c>
      <c r="H9" s="52">
        <f>COUNTIFS('D1 In-year inspection data'!$M:$M,"Full",'D1 In-year inspection data'!$N:$N,"Full inspection (short converted)",'D1 In-year inspection data'!$G:$G,"Community learning and skills providers")</f>
        <v>3</v>
      </c>
      <c r="I9" s="52">
        <f>COUNTIFS('D1 In-year inspection data'!$M:$M,"Full",'D1 In-year inspection data'!$N:$N,"Full inspection (short converted)",'D1 In-year inspection data'!$G:$G,"16-19 academies")</f>
        <v>2</v>
      </c>
      <c r="J9" s="52">
        <f>COUNTIFS('D1 In-year inspection data'!$M:$M,"Full",'D1 In-year inspection data'!$N:$N,"Full inspection (short converted)",'D1 In-year inspection data'!$G:$G,"Dance and drama colleges")</f>
        <v>0</v>
      </c>
      <c r="K9" s="52">
        <f>COUNTIFS('D1 In-year inspection data'!$M:$M,"Full",'D1 In-year inspection data'!$N:$N,"Full inspection (short converted)",'D1 In-year inspection data'!$G:$G,"Higher education institutions")</f>
        <v>0</v>
      </c>
      <c r="L9" s="52">
        <f>COUNTIFS('D1 In-year inspection data'!$M:$M,"Full",'D1 In-year inspection data'!$N:$N,"Full inspection (short converted)",'D1 In-year inspection data'!$G:$G,"National Careers Service Contractors")</f>
        <v>0</v>
      </c>
      <c r="M9" s="52"/>
      <c r="N9" s="52">
        <v>0</v>
      </c>
      <c r="O9" s="41"/>
    </row>
    <row r="10" spans="1:15" ht="14.1" customHeight="1" x14ac:dyDescent="0.2">
      <c r="A10" s="47"/>
      <c r="B10" s="55" t="s">
        <v>33</v>
      </c>
      <c r="C10" s="55"/>
      <c r="D10" s="56">
        <f>SUM(D7:D9)</f>
        <v>207</v>
      </c>
      <c r="E10" s="56">
        <f t="shared" ref="E10:L10" si="0">SUM(E7:E9)</f>
        <v>67</v>
      </c>
      <c r="F10" s="56">
        <f t="shared" si="0"/>
        <v>19</v>
      </c>
      <c r="G10" s="56">
        <f t="shared" si="0"/>
        <v>73</v>
      </c>
      <c r="H10" s="56">
        <f t="shared" si="0"/>
        <v>37</v>
      </c>
      <c r="I10" s="56">
        <f t="shared" si="0"/>
        <v>8</v>
      </c>
      <c r="J10" s="56">
        <f t="shared" si="0"/>
        <v>0</v>
      </c>
      <c r="K10" s="56">
        <f t="shared" si="0"/>
        <v>3</v>
      </c>
      <c r="L10" s="56">
        <f t="shared" si="0"/>
        <v>0</v>
      </c>
      <c r="M10" s="57"/>
      <c r="N10" s="56">
        <v>41</v>
      </c>
      <c r="O10" s="41"/>
    </row>
    <row r="11" spans="1:15" ht="41.45" customHeight="1" x14ac:dyDescent="0.2">
      <c r="A11" s="47"/>
      <c r="B11" s="58"/>
      <c r="C11" s="54"/>
      <c r="D11" s="59"/>
      <c r="E11" s="60"/>
      <c r="F11" s="61"/>
      <c r="G11" s="61"/>
      <c r="H11" s="59"/>
      <c r="I11" s="59"/>
      <c r="J11" s="59"/>
      <c r="K11" s="59"/>
      <c r="L11" s="59"/>
      <c r="M11" s="59"/>
      <c r="N11" s="62" t="s">
        <v>34</v>
      </c>
      <c r="O11" s="41"/>
    </row>
    <row r="12" spans="1:15" ht="14.1" customHeight="1" x14ac:dyDescent="0.2">
      <c r="B12" s="46"/>
      <c r="C12" s="41"/>
      <c r="D12" s="593" t="s">
        <v>19</v>
      </c>
      <c r="E12" s="593"/>
      <c r="F12" s="593"/>
      <c r="G12" s="593"/>
      <c r="H12" s="593"/>
      <c r="I12" s="593"/>
      <c r="J12" s="593"/>
      <c r="K12" s="593"/>
      <c r="L12" s="593"/>
      <c r="M12" s="63"/>
      <c r="N12" s="63"/>
    </row>
    <row r="13" spans="1:15" ht="27.95" customHeight="1" x14ac:dyDescent="0.2">
      <c r="A13" s="47"/>
      <c r="B13" s="64" t="s">
        <v>35</v>
      </c>
      <c r="C13" s="48"/>
      <c r="D13" s="428" t="s">
        <v>21</v>
      </c>
      <c r="E13" s="428" t="s">
        <v>22</v>
      </c>
      <c r="F13" s="428" t="s">
        <v>12</v>
      </c>
      <c r="G13" s="49" t="s">
        <v>23</v>
      </c>
      <c r="H13" s="428" t="s">
        <v>24</v>
      </c>
      <c r="I13" s="428" t="s">
        <v>25</v>
      </c>
      <c r="J13" s="50" t="s">
        <v>16</v>
      </c>
      <c r="K13" s="49" t="s">
        <v>26</v>
      </c>
      <c r="L13" s="428" t="s">
        <v>27</v>
      </c>
      <c r="M13" s="427"/>
      <c r="N13" s="30"/>
    </row>
    <row r="14" spans="1:15" ht="19.899999999999999" customHeight="1" x14ac:dyDescent="0.2">
      <c r="A14" s="47"/>
      <c r="B14" s="65" t="s">
        <v>37</v>
      </c>
      <c r="C14" s="54"/>
      <c r="D14" s="52">
        <f>COUNTIFS('D1 In-year inspection data'!$M:$M,"Monitoring",'D1 In-year inspection data'!$N:$N,"Monitoring visit")</f>
        <v>70</v>
      </c>
      <c r="E14" s="52">
        <f>COUNTIFS('D1 In-year inspection data'!$M:$M,"Monitoring",'D1 In-year inspection data'!$N:$N,"Monitoring visit",'D1 In-year inspection data'!$G:$G,"Colleges")</f>
        <v>5</v>
      </c>
      <c r="F14" s="52">
        <f>COUNTIFS('D1 In-year inspection data'!$M:$M,"Monitoring",'D1 In-year inspection data'!$N:$N,"Monitoring visit",'D1 In-year inspection data'!$G:$G,"Independent specialist colleges")</f>
        <v>0</v>
      </c>
      <c r="G14" s="52">
        <f>COUNTIFS('D1 In-year inspection data'!$M:$M,"Monitoring",'D1 In-year inspection data'!$N:$N,"Monitoring visit",'D1 In-year inspection data'!$G:$G,"Independent learning providers (including employer providers)")</f>
        <v>64</v>
      </c>
      <c r="H14" s="52">
        <f>COUNTIFS('D1 In-year inspection data'!$M:$M,"Monitoring",'D1 In-year inspection data'!$N:$N,"Monitoring visit",'D1 In-year inspection data'!$G:$G,"Community learning and skills providers")</f>
        <v>0</v>
      </c>
      <c r="I14" s="52">
        <f>COUNTIFS('D1 In-year inspection data'!$M:$M,"Monitoring",'D1 In-year inspection data'!$N:$N,"Monitoring visit",'D1 In-year inspection data'!$G:$G,"16-19 academies")</f>
        <v>1</v>
      </c>
      <c r="J14" s="52">
        <f>COUNTIFS('D1 In-year inspection data'!$M:$M,"Monitoring",'D1 In-year inspection data'!$N:$N,"Monitoring visit",'D1 In-year inspection data'!$G:$G,"Dance and drama colleges")</f>
        <v>0</v>
      </c>
      <c r="K14" s="52">
        <f>COUNTIFS('D1 In-year inspection data'!$M:$M,"Monitoring",'D1 In-year inspection data'!$N:$N,"Monitoring visit",'D1 In-year inspection data'!$G:$G,"Higher education institutions")</f>
        <v>0</v>
      </c>
      <c r="L14" s="52">
        <f>COUNTIFS('D1 In-year inspection data'!$M:$M,"Monitoring",'D1 In-year inspection data'!$N:$N,"Monitoring visit",'D1 In-year inspection data'!$G:$G,"National Careers Service Contractors")</f>
        <v>0</v>
      </c>
      <c r="M14" s="66"/>
      <c r="N14" s="30"/>
    </row>
    <row r="15" spans="1:15" ht="19.899999999999999" customHeight="1" x14ac:dyDescent="0.2">
      <c r="A15" s="47"/>
      <c r="B15" s="67" t="s">
        <v>39</v>
      </c>
      <c r="C15" s="41"/>
      <c r="D15" s="52">
        <f>COUNTIFS('D1 In-year inspection data'!$M:$M,"Reinspection monitoring",'D1 In-year inspection data'!$N:$N,"Monitoring visit")</f>
        <v>18</v>
      </c>
      <c r="E15" s="52">
        <f>COUNTIFS('D1 In-year inspection data'!$M:$M,"Reinspection monitoring",'D1 In-year inspection data'!$N:$N,"Monitoring visit",'D1 In-year inspection data'!$G:$G,"Colleges")</f>
        <v>9</v>
      </c>
      <c r="F15" s="52">
        <f>COUNTIFS('D1 In-year inspection data'!$M:$M,"Reinspection monitoring",'D1 In-year inspection data'!$N:$N,"Monitoring visit",'D1 In-year inspection data'!$G:$G,"Independent specialist colleges")</f>
        <v>0</v>
      </c>
      <c r="G15" s="52">
        <f>COUNTIFS('D1 In-year inspection data'!$M:$M,"Reinspection monitoring",'D1 In-year inspection data'!$N:$N,"Monitoring visit",'D1 In-year inspection data'!$G:$G,"Independent learning providers (including employer providers)")</f>
        <v>6</v>
      </c>
      <c r="H15" s="52">
        <f>COUNTIFS('D1 In-year inspection data'!$M:$M,"Reinspection monitoring",'D1 In-year inspection data'!$N:$N,"Monitoring visit",'D1 In-year inspection data'!$G:$G,"Community learning and skills providers")</f>
        <v>3</v>
      </c>
      <c r="I15" s="52">
        <f>COUNTIFS('D1 In-year inspection data'!$M:$M,"Reinspection monitoring",'D1 In-year inspection data'!$N:$N,"Monitoring visit",'D1 In-year inspection data'!$G:$G,"16-19 academies")</f>
        <v>0</v>
      </c>
      <c r="J15" s="52">
        <f>COUNTIFS('D1 In-year inspection data'!$M:$M,"Reinspection monitoring",'D1 In-year inspection data'!$N:$N,"Monitoring visit",'D1 In-year inspection data'!$G:$G,"Dance and drama colleges")</f>
        <v>0</v>
      </c>
      <c r="K15" s="52">
        <f>COUNTIFS('D1 In-year inspection data'!$M:$M,"Reinspection monitoring",'D1 In-year inspection data'!$N:$N,"Monitoring visit",'D1 In-year inspection data'!$G:$G,"Higher education institutions")</f>
        <v>0</v>
      </c>
      <c r="L15" s="52">
        <f>COUNTIFS('D1 In-year inspection data'!$M:$M,"Reinspection monitoring",'D1 In-year inspection data'!$N:$N,"Monitoring visit",'D1 In-year inspection data'!$G:$G,"National Careers Service Contractors")</f>
        <v>0</v>
      </c>
      <c r="M15" s="66"/>
      <c r="N15" s="30"/>
    </row>
    <row r="16" spans="1:15" ht="19.899999999999999" customHeight="1" x14ac:dyDescent="0.2">
      <c r="A16" s="47"/>
      <c r="B16" s="68" t="s">
        <v>41</v>
      </c>
      <c r="C16" s="41"/>
      <c r="D16" s="52">
        <f>COUNTIFS('D1 In-year inspection data'!$M:$M,"short",'D1 In-year inspection data'!$N:$N,"Short inspection")</f>
        <v>122</v>
      </c>
      <c r="E16" s="52">
        <f>COUNTIFS('D1 In-year inspection data'!$M:$M,"short",'D1 In-year inspection data'!$N:$N,"Short inspection",'D1 In-year inspection data'!$G:$G,"Colleges")</f>
        <v>22</v>
      </c>
      <c r="F16" s="52">
        <f>COUNTIFS('D1 In-year inspection data'!$M:$M,"short",'D1 In-year inspection data'!$N:$N,"Short inspection",'D1 In-year inspection data'!$G:$G,"Independent specialist colleges")</f>
        <v>11</v>
      </c>
      <c r="G16" s="52">
        <f>COUNTIFS('D1 In-year inspection data'!$M:$M,"short",'D1 In-year inspection data'!$N:$N,"Short inspection",'D1 In-year inspection data'!$G:$G,"Independent learning providers (including employer providers)")</f>
        <v>42</v>
      </c>
      <c r="H16" s="52">
        <f>COUNTIFS('D1 In-year inspection data'!$M:$M,"short",'D1 In-year inspection data'!$N:$N,"Short inspection",'D1 In-year inspection data'!$G:$G,"Community learning and skills providers")</f>
        <v>38</v>
      </c>
      <c r="I16" s="52">
        <f>COUNTIFS('D1 In-year inspection data'!$M:$M,"short",'D1 In-year inspection data'!$N:$N,"Short inspection",'D1 In-year inspection data'!$G:$G,"16-19 academies")</f>
        <v>1</v>
      </c>
      <c r="J16" s="52">
        <f>COUNTIFS('D1 In-year inspection data'!$M:$M,"short",'D1 In-year inspection data'!$N:$N,"Short inspection",'D1 In-year inspection data'!$G:$G,"Dance and drama colleges")</f>
        <v>0</v>
      </c>
      <c r="K16" s="52">
        <f>COUNTIFS('D1 In-year inspection data'!$M:$M,"short",'D1 In-year inspection data'!$N:$N,"Short inspection",'D1 In-year inspection data'!$G:$G,"Higher education institutions")</f>
        <v>8</v>
      </c>
      <c r="L16" s="52">
        <f>COUNTIFS('D1 In-year inspection data'!$M:$M,"short",'D1 In-year inspection data'!$N:$N,"Short inspection",'D1 In-year inspection data'!$G:$G,"National Careers Service Contractors")</f>
        <v>0</v>
      </c>
      <c r="M16" s="66"/>
      <c r="N16" s="30"/>
    </row>
    <row r="17" spans="1:18" ht="14.1" customHeight="1" x14ac:dyDescent="0.2">
      <c r="A17" s="47"/>
      <c r="B17" s="69" t="s">
        <v>33</v>
      </c>
      <c r="C17" s="70"/>
      <c r="D17" s="71">
        <f>SUM(D14:D16)</f>
        <v>210</v>
      </c>
      <c r="E17" s="71">
        <f t="shared" ref="E17:L17" si="1">SUM(E14:E16)</f>
        <v>36</v>
      </c>
      <c r="F17" s="71">
        <f t="shared" si="1"/>
        <v>11</v>
      </c>
      <c r="G17" s="71">
        <f t="shared" si="1"/>
        <v>112</v>
      </c>
      <c r="H17" s="71">
        <f t="shared" si="1"/>
        <v>41</v>
      </c>
      <c r="I17" s="71">
        <f t="shared" si="1"/>
        <v>2</v>
      </c>
      <c r="J17" s="71">
        <f t="shared" si="1"/>
        <v>0</v>
      </c>
      <c r="K17" s="71">
        <f t="shared" si="1"/>
        <v>8</v>
      </c>
      <c r="L17" s="71">
        <f t="shared" si="1"/>
        <v>0</v>
      </c>
      <c r="M17" s="72"/>
      <c r="N17" s="30"/>
    </row>
    <row r="18" spans="1:18" s="73" customFormat="1" x14ac:dyDescent="0.2">
      <c r="B18" s="74"/>
      <c r="C18" s="74"/>
      <c r="D18" s="75"/>
      <c r="E18" s="33"/>
      <c r="F18" s="33"/>
      <c r="G18" s="75"/>
      <c r="H18" s="33"/>
      <c r="I18" s="33"/>
      <c r="J18" s="33"/>
      <c r="L18" s="62" t="s">
        <v>42</v>
      </c>
      <c r="M18" s="76"/>
      <c r="N18" s="76"/>
    </row>
    <row r="19" spans="1:18" x14ac:dyDescent="0.2">
      <c r="B19" s="77" t="s">
        <v>43</v>
      </c>
      <c r="F19" s="33"/>
      <c r="G19" s="33"/>
      <c r="H19" s="33"/>
      <c r="N19" s="76"/>
    </row>
    <row r="20" spans="1:18" x14ac:dyDescent="0.2">
      <c r="B20" s="77" t="s">
        <v>44</v>
      </c>
      <c r="F20" s="33"/>
      <c r="G20" s="33"/>
      <c r="H20" s="33"/>
    </row>
    <row r="21" spans="1:18" x14ac:dyDescent="0.2">
      <c r="B21" s="77" t="s">
        <v>45</v>
      </c>
      <c r="F21" s="33"/>
      <c r="G21" s="33"/>
      <c r="H21" s="33"/>
      <c r="I21" s="78"/>
      <c r="J21" s="33"/>
      <c r="K21" s="33"/>
      <c r="L21" s="33"/>
      <c r="N21" s="33"/>
      <c r="O21" s="79"/>
      <c r="P21" s="79"/>
      <c r="Q21" s="79"/>
      <c r="R21" s="79"/>
    </row>
    <row r="22" spans="1:18" x14ac:dyDescent="0.2">
      <c r="B22" s="77" t="s">
        <v>4471</v>
      </c>
      <c r="F22" s="33"/>
      <c r="G22" s="33"/>
      <c r="H22" s="33"/>
      <c r="I22" s="33"/>
      <c r="J22" s="33"/>
      <c r="K22" s="33"/>
      <c r="L22" s="33"/>
      <c r="N22" s="33"/>
      <c r="O22" s="79"/>
      <c r="P22" s="79"/>
      <c r="Q22" s="79"/>
      <c r="R22" s="79"/>
    </row>
    <row r="23" spans="1:18" x14ac:dyDescent="0.2">
      <c r="B23" s="77" t="s">
        <v>47</v>
      </c>
      <c r="F23" s="33"/>
      <c r="G23" s="33"/>
      <c r="H23" s="33"/>
      <c r="I23" s="80"/>
      <c r="J23" s="427"/>
      <c r="K23" s="427"/>
      <c r="L23" s="427"/>
      <c r="M23" s="80"/>
      <c r="N23" s="427"/>
      <c r="O23" s="79"/>
      <c r="P23" s="79"/>
      <c r="Q23" s="79"/>
      <c r="R23" s="79"/>
    </row>
    <row r="24" spans="1:18" x14ac:dyDescent="0.2">
      <c r="B24" s="77" t="s">
        <v>48</v>
      </c>
      <c r="F24" s="33"/>
      <c r="G24" s="33"/>
      <c r="H24" s="33"/>
      <c r="I24" s="33"/>
      <c r="J24" s="33"/>
      <c r="K24" s="33"/>
      <c r="L24" s="33"/>
      <c r="N24" s="33"/>
      <c r="O24" s="79"/>
      <c r="P24" s="79"/>
      <c r="Q24" s="79"/>
      <c r="R24" s="79"/>
    </row>
    <row r="25" spans="1:18" x14ac:dyDescent="0.2">
      <c r="B25" s="77" t="s">
        <v>49</v>
      </c>
      <c r="F25" s="33"/>
      <c r="G25" s="33"/>
      <c r="H25" s="33"/>
      <c r="J25" s="33"/>
      <c r="K25" s="33"/>
      <c r="L25" s="33"/>
      <c r="N25" s="33"/>
      <c r="O25" s="79"/>
      <c r="P25" s="79"/>
      <c r="Q25" s="79"/>
      <c r="R25" s="79"/>
    </row>
    <row r="26" spans="1:18" x14ac:dyDescent="0.2">
      <c r="B26" s="77"/>
      <c r="F26" s="33"/>
      <c r="G26" s="33"/>
      <c r="H26" s="33"/>
      <c r="K26" s="33"/>
      <c r="L26" s="33"/>
      <c r="N26" s="33"/>
      <c r="O26" s="79"/>
      <c r="P26" s="79"/>
      <c r="Q26" s="79"/>
      <c r="R26" s="79"/>
    </row>
    <row r="27" spans="1:18" x14ac:dyDescent="0.2">
      <c r="G27" s="81"/>
      <c r="H27" s="33"/>
      <c r="I27" s="33"/>
      <c r="K27" s="33"/>
      <c r="L27" s="33"/>
      <c r="N27" s="33"/>
      <c r="O27" s="79"/>
      <c r="P27" s="79"/>
      <c r="Q27" s="79"/>
      <c r="R27" s="79"/>
    </row>
    <row r="28" spans="1:18" x14ac:dyDescent="0.2">
      <c r="B28" s="41"/>
      <c r="G28" s="81"/>
    </row>
    <row r="29" spans="1:18" x14ac:dyDescent="0.2">
      <c r="B29" s="41"/>
      <c r="G29" s="81"/>
    </row>
    <row r="30" spans="1:18" x14ac:dyDescent="0.2">
      <c r="G30" s="81"/>
    </row>
    <row r="31" spans="1:18" x14ac:dyDescent="0.2">
      <c r="E31" s="390"/>
      <c r="G31" s="81"/>
    </row>
    <row r="32" spans="1:18" x14ac:dyDescent="0.2">
      <c r="G32" s="81"/>
    </row>
    <row r="33" spans="7:7" x14ac:dyDescent="0.2">
      <c r="G33" s="81"/>
    </row>
  </sheetData>
  <pageMargins left="0.7" right="0.7" top="0.75" bottom="0.75" header="0.3" footer="0.3"/>
  <pageSetup paperSize="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11117-D9D5-4311-8544-2D39D62BB353}">
  <sheetPr>
    <tabColor rgb="FF00B0F0"/>
  </sheetPr>
  <dimension ref="A1:R19"/>
  <sheetViews>
    <sheetView showGridLines="0" showRowColHeaders="0" zoomScale="90" zoomScaleNormal="90" workbookViewId="0"/>
  </sheetViews>
  <sheetFormatPr defaultColWidth="9.140625" defaultRowHeight="12.75" x14ac:dyDescent="0.2"/>
  <cols>
    <col min="1" max="1" width="3.28515625" style="84" customWidth="1"/>
    <col min="2" max="2" width="23.140625" style="84" customWidth="1"/>
    <col min="3" max="3" width="14.140625" style="84" customWidth="1"/>
    <col min="4" max="4" width="3" style="84" customWidth="1"/>
    <col min="5" max="5" width="17.85546875" style="84" customWidth="1"/>
    <col min="6" max="6" width="3.42578125" style="84" customWidth="1"/>
    <col min="7" max="7" width="40" style="84" customWidth="1"/>
    <col min="8" max="8" width="2.42578125" style="84" customWidth="1"/>
    <col min="9" max="9" width="37" style="84" customWidth="1"/>
    <col min="10" max="10" width="15.28515625" style="84" customWidth="1"/>
    <col min="11" max="11" width="9.5703125" style="84" customWidth="1"/>
    <col min="12" max="12" width="19.85546875" style="84" customWidth="1"/>
    <col min="13" max="13" width="13.5703125" style="84" bestFit="1" customWidth="1"/>
    <col min="14" max="14" width="9.140625" style="84"/>
    <col min="15" max="15" width="14.140625" style="84" bestFit="1" customWidth="1"/>
    <col min="16" max="16" width="9.140625" style="84"/>
    <col min="17" max="17" width="16.140625" style="84" customWidth="1"/>
    <col min="18" max="18" width="20.28515625" style="84" bestFit="1" customWidth="1"/>
    <col min="19" max="16384" width="9.140625" style="84"/>
  </cols>
  <sheetData>
    <row r="1" spans="1:18" x14ac:dyDescent="0.2">
      <c r="A1" s="99"/>
    </row>
    <row r="2" spans="1:18" ht="15" x14ac:dyDescent="0.2">
      <c r="B2" s="34" t="s">
        <v>608</v>
      </c>
      <c r="C2" s="35"/>
      <c r="D2" s="35"/>
      <c r="E2" s="35"/>
      <c r="F2" s="35"/>
      <c r="G2" s="82"/>
      <c r="H2" s="82"/>
      <c r="I2" s="82"/>
      <c r="J2" s="82"/>
      <c r="K2" s="82"/>
      <c r="L2" s="83"/>
      <c r="M2" s="30"/>
      <c r="N2" s="30"/>
      <c r="O2" s="30"/>
      <c r="P2" s="30"/>
      <c r="Q2" s="30"/>
      <c r="R2" s="30"/>
    </row>
    <row r="3" spans="1:18" x14ac:dyDescent="0.2">
      <c r="B3" s="39" t="str">
        <f>lookups!A1</f>
        <v>1 September 2017 and 31 August 2018</v>
      </c>
      <c r="C3" s="30"/>
      <c r="D3" s="35"/>
      <c r="E3" s="30"/>
      <c r="F3" s="30"/>
      <c r="G3" s="85"/>
      <c r="H3" s="86"/>
      <c r="I3" s="82"/>
      <c r="J3" s="82"/>
      <c r="K3" s="82"/>
      <c r="L3" s="30"/>
      <c r="M3" s="30"/>
      <c r="N3" s="30"/>
      <c r="O3" s="30"/>
      <c r="P3" s="30"/>
      <c r="Q3" s="30"/>
      <c r="R3" s="30"/>
    </row>
    <row r="4" spans="1:18" x14ac:dyDescent="0.2">
      <c r="B4" s="41"/>
      <c r="C4" s="30"/>
      <c r="D4" s="35"/>
      <c r="E4" s="30"/>
      <c r="F4" s="30"/>
      <c r="G4" s="85"/>
      <c r="H4" s="86"/>
      <c r="I4" s="82"/>
      <c r="J4" s="82"/>
      <c r="K4" s="82"/>
      <c r="L4" s="30"/>
      <c r="M4" s="30"/>
      <c r="N4" s="30"/>
      <c r="O4" s="30"/>
      <c r="P4" s="30"/>
      <c r="Q4" s="30"/>
      <c r="R4" s="30"/>
    </row>
    <row r="5" spans="1:18" ht="14.1" customHeight="1" x14ac:dyDescent="0.2">
      <c r="B5" s="87"/>
      <c r="C5" s="87"/>
      <c r="D5" s="88"/>
      <c r="E5" s="442"/>
      <c r="F5" s="89"/>
      <c r="G5" s="442"/>
      <c r="H5" s="422"/>
      <c r="I5" s="442"/>
      <c r="J5" s="443"/>
      <c r="K5" s="444"/>
      <c r="L5" s="444"/>
      <c r="M5" s="444" t="s">
        <v>610</v>
      </c>
      <c r="N5" s="445"/>
      <c r="O5" s="445"/>
      <c r="P5" s="445"/>
      <c r="Q5" s="445"/>
      <c r="R5" s="445"/>
    </row>
    <row r="6" spans="1:18" ht="14.1" customHeight="1" x14ac:dyDescent="0.2">
      <c r="B6" s="87"/>
      <c r="C6" s="87"/>
      <c r="D6" s="88"/>
      <c r="E6" s="446" t="s">
        <v>6004</v>
      </c>
      <c r="F6" s="93"/>
      <c r="G6" s="446" t="s">
        <v>6005</v>
      </c>
      <c r="H6" s="422"/>
      <c r="I6" s="446" t="s">
        <v>6006</v>
      </c>
      <c r="J6" s="450" t="s">
        <v>611</v>
      </c>
      <c r="K6" s="449"/>
      <c r="L6" s="449"/>
      <c r="M6" s="449"/>
      <c r="N6" s="90"/>
      <c r="O6" s="450" t="s">
        <v>612</v>
      </c>
      <c r="P6" s="451"/>
      <c r="Q6" s="451"/>
      <c r="R6" s="451"/>
    </row>
    <row r="7" spans="1:18" ht="27.95" customHeight="1" x14ac:dyDescent="0.2">
      <c r="B7" s="91"/>
      <c r="C7" s="92"/>
      <c r="D7" s="88"/>
      <c r="E7" s="447" t="s">
        <v>6007</v>
      </c>
      <c r="F7" s="93"/>
      <c r="G7" s="447" t="s">
        <v>6008</v>
      </c>
      <c r="H7" s="422"/>
      <c r="I7" s="447" t="s">
        <v>6009</v>
      </c>
      <c r="J7" s="448" t="s">
        <v>613</v>
      </c>
      <c r="K7" s="94" t="s">
        <v>614</v>
      </c>
      <c r="L7" s="424" t="s">
        <v>615</v>
      </c>
      <c r="M7" s="94" t="s">
        <v>616</v>
      </c>
      <c r="N7" s="95"/>
      <c r="O7" s="420" t="s">
        <v>613</v>
      </c>
      <c r="P7" s="94" t="s">
        <v>614</v>
      </c>
      <c r="Q7" s="424" t="s">
        <v>615</v>
      </c>
      <c r="R7" s="94" t="s">
        <v>616</v>
      </c>
    </row>
    <row r="8" spans="1:18" s="99" customFormat="1" ht="14.1" customHeight="1" x14ac:dyDescent="0.2">
      <c r="B8" s="441" t="s">
        <v>609</v>
      </c>
      <c r="C8" s="441"/>
      <c r="D8" s="96"/>
      <c r="E8" s="582">
        <f>SUM(G8+I8)</f>
        <v>142</v>
      </c>
      <c r="F8" s="61"/>
      <c r="G8" s="582">
        <f>COUNTIFS('D1 In-year inspection data'!$M:$M,"short",'D1 In-year inspection data'!$N:$N,"Short inspection")</f>
        <v>122</v>
      </c>
      <c r="H8" s="97"/>
      <c r="I8" s="582">
        <f>COUNTIFS('D1 In-year inspection data'!$M:$M,"Full",'D1 In-year inspection data'!$N:$N,"Full inspection (short converted)")</f>
        <v>20</v>
      </c>
      <c r="J8" s="98">
        <f>COUNTIFS('D1 In-year inspection data'!$M:$M,"Full",'D1 In-year inspection data'!$N:$N,"Full inspection (short converted)",'D1 In-year inspection data'!$S:$S,"1")</f>
        <v>8</v>
      </c>
      <c r="K8" s="98">
        <f>COUNTIFS('D1 In-year inspection data'!$M:$M,"Full",'D1 In-year inspection data'!$N:$N,"Full inspection (short converted)",'D1 In-year inspection data'!$S:$S,"2")</f>
        <v>2</v>
      </c>
      <c r="L8" s="98">
        <f>COUNTIFS('D1 In-year inspection data'!$M:$M,"Full",'D1 In-year inspection data'!$N:$N,"Full inspection (short converted)",'D1 In-year inspection data'!$S:$S,"3")</f>
        <v>9</v>
      </c>
      <c r="M8" s="98">
        <f>COUNTIFS('D1 In-year inspection data'!$M:$M,"Full",'D1 In-year inspection data'!$N:$N,"Full inspection (short converted)",'D1 In-year inspection data'!$S:$S,"4")</f>
        <v>1</v>
      </c>
      <c r="N8" s="98"/>
      <c r="O8" s="98">
        <f>J8/$I8*100</f>
        <v>40</v>
      </c>
      <c r="P8" s="98">
        <f t="shared" ref="P8:R8" si="0">K8/$I8*100</f>
        <v>10</v>
      </c>
      <c r="Q8" s="98">
        <f t="shared" si="0"/>
        <v>45</v>
      </c>
      <c r="R8" s="98">
        <f t="shared" si="0"/>
        <v>5</v>
      </c>
    </row>
    <row r="9" spans="1:18" x14ac:dyDescent="0.2">
      <c r="B9" s="41"/>
      <c r="C9" s="41"/>
      <c r="D9" s="88"/>
      <c r="E9" s="41"/>
      <c r="F9" s="93"/>
      <c r="G9" s="30"/>
      <c r="H9" s="422"/>
      <c r="I9" s="30"/>
      <c r="J9" s="85"/>
      <c r="K9" s="85"/>
      <c r="L9" s="100"/>
      <c r="M9" s="85"/>
      <c r="N9" s="85"/>
      <c r="O9" s="85"/>
      <c r="P9" s="85"/>
      <c r="Q9" s="85"/>
      <c r="R9" s="101" t="s">
        <v>42</v>
      </c>
    </row>
    <row r="10" spans="1:18" x14ac:dyDescent="0.2">
      <c r="B10" s="102" t="s">
        <v>617</v>
      </c>
      <c r="L10" s="103"/>
    </row>
    <row r="11" spans="1:18" x14ac:dyDescent="0.2">
      <c r="B11" s="104"/>
      <c r="C11" s="194"/>
      <c r="D11" s="160"/>
      <c r="E11" s="160"/>
      <c r="F11" s="160"/>
      <c r="L11" s="103"/>
    </row>
    <row r="12" spans="1:18" x14ac:dyDescent="0.2">
      <c r="C12" s="160"/>
      <c r="D12" s="160"/>
      <c r="E12" s="160"/>
      <c r="F12" s="160"/>
      <c r="L12" s="103"/>
    </row>
    <row r="13" spans="1:18" x14ac:dyDescent="0.2">
      <c r="C13" s="160"/>
      <c r="D13" s="160"/>
      <c r="E13" s="160"/>
      <c r="F13" s="160"/>
    </row>
    <row r="14" spans="1:18" x14ac:dyDescent="0.2">
      <c r="C14" s="160"/>
      <c r="D14" s="160"/>
      <c r="E14" s="160"/>
      <c r="F14" s="160"/>
    </row>
    <row r="15" spans="1:18" x14ac:dyDescent="0.2">
      <c r="C15" s="160"/>
      <c r="D15" s="160"/>
      <c r="E15" s="160"/>
      <c r="F15" s="160"/>
    </row>
    <row r="16" spans="1:18" x14ac:dyDescent="0.2">
      <c r="C16" s="160"/>
      <c r="D16" s="160"/>
      <c r="E16" s="160"/>
      <c r="F16" s="160"/>
    </row>
    <row r="17" spans="3:6" x14ac:dyDescent="0.2">
      <c r="C17" s="160"/>
      <c r="D17" s="160"/>
      <c r="E17" s="160"/>
      <c r="F17" s="160"/>
    </row>
    <row r="19" spans="3:6" x14ac:dyDescent="0.2">
      <c r="C19" s="78"/>
    </row>
  </sheetData>
  <pageMargins left="0.7" right="0.7" top="0.75" bottom="0.75" header="0.3" footer="0.3"/>
  <pageSetup paperSize="8"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7630E-625D-43E9-A1DC-1D659A2B54A7}">
  <sheetPr>
    <tabColor rgb="FF00B0F0"/>
  </sheetPr>
  <dimension ref="B1:T30"/>
  <sheetViews>
    <sheetView showGridLines="0" showRowColHeaders="0" workbookViewId="0">
      <selection activeCell="D5" sqref="D5"/>
    </sheetView>
  </sheetViews>
  <sheetFormatPr defaultColWidth="9.140625" defaultRowHeight="12.75" x14ac:dyDescent="0.2"/>
  <cols>
    <col min="1" max="1" width="3.5703125" style="9" customWidth="1"/>
    <col min="2" max="2" width="41" style="9" customWidth="1"/>
    <col min="3" max="3" width="3.42578125" style="9" customWidth="1"/>
    <col min="4" max="4" width="26.7109375" style="423" customWidth="1"/>
    <col min="5" max="5" width="1.7109375" style="9" customWidth="1"/>
    <col min="6" max="7" width="12.42578125" style="9" customWidth="1"/>
    <col min="8" max="8" width="18.5703125" style="9" customWidth="1"/>
    <col min="9" max="9" width="12.42578125" style="9" customWidth="1"/>
    <col min="10" max="10" width="3" style="9" customWidth="1"/>
    <col min="11" max="12" width="12.85546875" style="9" customWidth="1"/>
    <col min="13" max="13" width="19.5703125" style="9" customWidth="1"/>
    <col min="14" max="14" width="12.85546875" style="9" customWidth="1"/>
    <col min="15" max="16384" width="9.140625" style="9"/>
  </cols>
  <sheetData>
    <row r="1" spans="2:20" x14ac:dyDescent="0.2">
      <c r="B1" s="31"/>
    </row>
    <row r="2" spans="2:20" ht="15" x14ac:dyDescent="0.2">
      <c r="B2" s="34" t="s">
        <v>618</v>
      </c>
      <c r="C2" s="105"/>
      <c r="D2" s="497"/>
      <c r="E2" s="105"/>
      <c r="F2" s="105"/>
      <c r="G2" s="105"/>
      <c r="H2" s="105"/>
      <c r="I2" s="105"/>
      <c r="J2" s="105"/>
      <c r="K2" s="105"/>
      <c r="L2" s="105"/>
    </row>
    <row r="3" spans="2:20" x14ac:dyDescent="0.2">
      <c r="B3" s="39" t="str">
        <f>lookups!A1</f>
        <v>1 September 2017 and 31 August 2018</v>
      </c>
      <c r="C3" s="105"/>
      <c r="D3" s="497"/>
      <c r="E3" s="105"/>
      <c r="F3" s="105"/>
      <c r="G3" s="105"/>
      <c r="H3" s="105"/>
      <c r="I3" s="35"/>
      <c r="J3" s="105"/>
      <c r="K3" s="105"/>
      <c r="L3" s="105"/>
    </row>
    <row r="4" spans="2:20" x14ac:dyDescent="0.2">
      <c r="B4" s="105"/>
      <c r="C4" s="105"/>
      <c r="D4" s="497"/>
      <c r="E4" s="105"/>
      <c r="F4" s="105"/>
      <c r="G4" s="105"/>
      <c r="H4" s="105"/>
      <c r="I4" s="105"/>
      <c r="J4" s="105"/>
      <c r="K4" s="105"/>
      <c r="L4" s="105"/>
    </row>
    <row r="5" spans="2:20" ht="30" customHeight="1" x14ac:dyDescent="0.2">
      <c r="B5" s="106" t="s">
        <v>619</v>
      </c>
      <c r="C5" s="105"/>
      <c r="D5" s="574" t="s">
        <v>628</v>
      </c>
      <c r="E5" s="35"/>
      <c r="F5" s="35"/>
      <c r="G5" s="35"/>
      <c r="H5" s="35"/>
      <c r="I5" s="35"/>
      <c r="J5" s="107"/>
      <c r="K5" s="105"/>
      <c r="L5" s="105"/>
      <c r="S5" s="108"/>
      <c r="T5" s="109"/>
    </row>
    <row r="6" spans="2:20" ht="12" customHeight="1" x14ac:dyDescent="0.2">
      <c r="B6" s="106"/>
      <c r="C6" s="105"/>
      <c r="D6" s="500"/>
      <c r="E6" s="108"/>
      <c r="F6" s="108"/>
      <c r="G6" s="108"/>
      <c r="H6" s="108"/>
      <c r="I6" s="35"/>
      <c r="J6" s="105"/>
      <c r="K6" s="105"/>
      <c r="L6" s="105"/>
      <c r="S6" s="108"/>
      <c r="T6" s="109"/>
    </row>
    <row r="7" spans="2:20" ht="30" customHeight="1" x14ac:dyDescent="0.2">
      <c r="B7" s="106" t="s">
        <v>620</v>
      </c>
      <c r="C7" s="105"/>
      <c r="D7" s="574" t="s">
        <v>630</v>
      </c>
      <c r="E7" s="35"/>
      <c r="F7" s="35"/>
      <c r="G7" s="35"/>
      <c r="H7" s="35"/>
      <c r="I7" s="35"/>
      <c r="J7" s="110"/>
      <c r="K7" s="110"/>
      <c r="L7" s="110"/>
      <c r="M7" s="110"/>
      <c r="N7" s="110"/>
      <c r="S7" s="111"/>
      <c r="T7" s="109"/>
    </row>
    <row r="8" spans="2:20" x14ac:dyDescent="0.2">
      <c r="B8" s="105"/>
      <c r="C8" s="105"/>
      <c r="D8" s="497"/>
      <c r="E8" s="105"/>
      <c r="F8" s="112"/>
      <c r="G8" s="112"/>
      <c r="H8" s="112"/>
      <c r="I8" s="112"/>
      <c r="J8" s="105"/>
      <c r="K8" s="105"/>
      <c r="L8" s="105"/>
      <c r="S8" s="108"/>
      <c r="T8" s="109"/>
    </row>
    <row r="9" spans="2:20" ht="14.1" customHeight="1" x14ac:dyDescent="0.2">
      <c r="B9" s="54"/>
      <c r="C9" s="113"/>
      <c r="D9" s="502"/>
      <c r="E9" s="114"/>
      <c r="F9" s="449" t="s">
        <v>19</v>
      </c>
      <c r="G9" s="501"/>
      <c r="H9" s="449"/>
      <c r="I9" s="449"/>
      <c r="J9" s="115"/>
      <c r="K9" s="449" t="s">
        <v>622</v>
      </c>
      <c r="L9" s="501"/>
      <c r="M9" s="449"/>
      <c r="N9" s="449"/>
      <c r="S9" s="108"/>
      <c r="T9" s="109"/>
    </row>
    <row r="10" spans="2:20" ht="27.95" customHeight="1" x14ac:dyDescent="0.2">
      <c r="B10" s="116"/>
      <c r="C10" s="116"/>
      <c r="D10" s="583" t="s">
        <v>621</v>
      </c>
      <c r="E10" s="424"/>
      <c r="F10" s="425" t="s">
        <v>613</v>
      </c>
      <c r="G10" s="425" t="s">
        <v>614</v>
      </c>
      <c r="H10" s="428" t="s">
        <v>615</v>
      </c>
      <c r="I10" s="425" t="s">
        <v>616</v>
      </c>
      <c r="J10" s="117"/>
      <c r="K10" s="425" t="s">
        <v>613</v>
      </c>
      <c r="L10" s="425" t="s">
        <v>614</v>
      </c>
      <c r="M10" s="428" t="s">
        <v>615</v>
      </c>
      <c r="N10" s="425" t="s">
        <v>616</v>
      </c>
      <c r="P10" s="118"/>
      <c r="S10" s="108"/>
      <c r="T10" s="109"/>
    </row>
    <row r="11" spans="2:20" s="124" customFormat="1" x14ac:dyDescent="0.2">
      <c r="B11" s="119" t="s">
        <v>68</v>
      </c>
      <c r="C11" s="120"/>
      <c r="D11" s="498">
        <f t="shared" ref="D11:D21" si="0">SUM(F11:I11)</f>
        <v>207</v>
      </c>
      <c r="E11" s="121"/>
      <c r="F11" s="122">
        <f>IF(AND($D$5="All Provider Groups",$D$7="All Provider Types"),SUM(COUNTIFS('D1 In-year inspection data'!$S:$S,"1",'D1 In-year inspection data'!$N:$N,"Full inspection"),COUNTIFS('D1 In-year inspection data'!$S:$S,"1",'D1 In-year inspection data'!$N:$N,"Full inspection (short converted)")),
IF(AND($D$5="All Provider Groups",$D$7&lt;&gt;"All Provider Types"),SUM(COUNTIFS('D1 In-year inspection data'!$S:$S,"1",'D1 In-year inspection data'!$N:$N,"Full inspection",'D1 In-year inspection data'!$F:$F,$D$7),COUNTIFS('D1 In-year inspection data'!$S:$S,"1",'D1 In-year inspection data'!$N:$N,"Full inspection (short converted)",'D1 In-year inspection data'!$F:$F,$D$7)),
IF(AND($D$5&lt;&gt;"All Provider Groups",$D$7&lt;&gt;"All Provider Types"),SUM(COUNTIFS('D1 In-year inspection data'!$S:$S,"1",'D1 In-year inspection data'!$N:$N,"Full inspection",'D1 In-year inspection data'!$G:$G,$D$5,'D1 In-year inspection data'!$F:$F,$D$7),COUNTIFS('D1 In-year inspection data'!$S:$S,"1",'D1 In-year inspection data'!$N:$N,"Full inspection (short converted)",'D1 In-year inspection data'!$G:$G,$D$5,'D1 In-year inspection data'!$F:$F,$D$7)),
IF(AND($D$5&lt;&gt;"All Provider Groups",$D$7="All Provider Types"),SUM(COUNTIFS('D1 In-year inspection data'!$S:$S,"1",'D1 In-year inspection data'!$N:$N,"Full inspection",'D1 In-year inspection data'!$G:$G,$D$5),COUNTIFS('D1 In-year inspection data'!$S:$S,"1",'D1 In-year inspection data'!$N:$N,"Full inspection (short converted)",'D1 In-year inspection data'!$G:$G,$D$5))))))</f>
        <v>14</v>
      </c>
      <c r="G11" s="122">
        <f>IF(AND($D$5="All Provider Groups",$D$7="All Provider Types"),SUM(COUNTIFS('D1 In-year inspection data'!$S:$S,"2",'D1 In-year inspection data'!$N:$N,"Full inspection"),COUNTIFS('D1 In-year inspection data'!$S:$S,"2",'D1 In-year inspection data'!$N:$N,"Full inspection (short converted)")),
IF(AND($D$5="All Provider Groups",$D$7&lt;&gt;"All Provider Types"),SUM(COUNTIFS('D1 In-year inspection data'!$S:$S,"2",'D1 In-year inspection data'!$N:$N,"Full inspection",'D1 In-year inspection data'!$F:$F,$D$7),COUNTIFS('D1 In-year inspection data'!$S:$S,"2",'D1 In-year inspection data'!$N:$N,"Full inspection (short converted)",'D1 In-year inspection data'!$F:$F,$D$7)),
IF(AND($D$5&lt;&gt;"All Provider Groups",$D$7&lt;&gt;"All Provider Types"),SUM(COUNTIFS('D1 In-year inspection data'!$S:$S,"2",'D1 In-year inspection data'!$N:$N,"Full inspection",'D1 In-year inspection data'!$G:$G,$D$5,'D1 In-year inspection data'!$F:$F,$D$7),COUNTIFS('D1 In-year inspection data'!$S:$S,"2",'D1 In-year inspection data'!$N:$N,"Full inspection (short converted)",'D1 In-year inspection data'!$G:$G,$D$5,'D1 In-year inspection data'!$F:$F,$D$7)),
IF(AND($D$5&lt;&gt;"All Provider Groups",$D$7="All Provider Types"),SUM(COUNTIFS('D1 In-year inspection data'!$S:$S,"2",'D1 In-year inspection data'!$N:$N,"Full inspection",'D1 In-year inspection data'!$G:$G,$D$5),COUNTIFS('D1 In-year inspection data'!$S:$S,"2",'D1 In-year inspection data'!$N:$N,"Full inspection (short converted)",'D1 In-year inspection data'!$G:$G,$D$5))))))</f>
        <v>94</v>
      </c>
      <c r="H11" s="122">
        <f>IF(AND($D$5="All Provider Groups",$D$7="All Provider Types"),SUM(COUNTIFS('D1 In-year inspection data'!$S:$S,"3",'D1 In-year inspection data'!$N:$N,"Full inspection"),COUNTIFS('D1 In-year inspection data'!$S:$S,"3",'D1 In-year inspection data'!$N:$N,"Full inspection (short converted)")),
IF(AND($D$5="All Provider Groups",$D$7&lt;&gt;"All Provider Types"),SUM(COUNTIFS('D1 In-year inspection data'!$S:$S,"3",'D1 In-year inspection data'!$N:$N,"Full inspection",'D1 In-year inspection data'!$F:$F,$D$7),COUNTIFS('D1 In-year inspection data'!$S:$S,"3",'D1 In-year inspection data'!$N:$N,"Full inspection (short converted)",'D1 In-year inspection data'!$F:$F,$D$7)),
IF(AND($D$5&lt;&gt;"All Provider Groups",$D$7&lt;&gt;"All Provider Types"),SUM(COUNTIFS('D1 In-year inspection data'!$S:$S,"3",'D1 In-year inspection data'!$N:$N,"Full inspection",'D1 In-year inspection data'!$G:$G,$D$5,'D1 In-year inspection data'!$F:$F,$D$7),COUNTIFS('D1 In-year inspection data'!$S:$S,"3",'D1 In-year inspection data'!$N:$N,"Full inspection (short converted)",'D1 In-year inspection data'!$G:$G,$D$5,'D1 In-year inspection data'!$F:$F,$D$7)),
IF(AND($D$5&lt;&gt;"All Provider Groups",$D$7="All Provider Types"),SUM(COUNTIFS('D1 In-year inspection data'!$S:$S,"3",'D1 In-year inspection data'!$N:$N,"Full inspection",'D1 In-year inspection data'!$G:$G,$D$5),COUNTIFS('D1 In-year inspection data'!$S:$S,"3",'D1 In-year inspection data'!$N:$N,"Full inspection (short converted)",'D1 In-year inspection data'!$G:$G,$D$5))))))</f>
        <v>79</v>
      </c>
      <c r="I11" s="122">
        <f>IF(AND($D$5="All Provider Groups",$D$7="All Provider Types"),SUM(COUNTIFS('D1 In-year inspection data'!$S:$S,"4",'D1 In-year inspection data'!$N:$N,"Full inspection"),COUNTIFS('D1 In-year inspection data'!$S:$S,"4",'D1 In-year inspection data'!$N:$N,"Full inspection (short converted)")),
IF(AND($D$5="All Provider Groups",$D$7&lt;&gt;"All Provider Types"),SUM(COUNTIFS('D1 In-year inspection data'!$S:$S,"4",'D1 In-year inspection data'!$N:$N,"Full inspection",'D1 In-year inspection data'!$F:$F,$D$7),COUNTIFS('D1 In-year inspection data'!$S:$S,"4",'D1 In-year inspection data'!$N:$N,"Full inspection (short converted)",'D1 In-year inspection data'!$F:$F,$D$7)),
IF(AND($D$5&lt;&gt;"All Provider Groups",$D$7&lt;&gt;"All Provider Types"),SUM(COUNTIFS('D1 In-year inspection data'!$S:$S,"4",'D1 In-year inspection data'!$N:$N,"Full inspection",'D1 In-year inspection data'!$G:$G,$D$5,'D1 In-year inspection data'!$F:$F,$D$7),COUNTIFS('D1 In-year inspection data'!$S:$S,"4",'D1 In-year inspection data'!$N:$N,"Full inspection (short converted)",'D1 In-year inspection data'!$G:$G,$D$5,'D1 In-year inspection data'!$F:$F,$D$7)),
IF(AND($D$5&lt;&gt;"All Provider Groups",$D$7="All Provider Types"),SUM(COUNTIFS('D1 In-year inspection data'!$S:$S,"4",'D1 In-year inspection data'!$N:$N,"Full inspection",'D1 In-year inspection data'!$G:$G,$D$5),COUNTIFS('D1 In-year inspection data'!$S:$S,"4",'D1 In-year inspection data'!$N:$N,"Full inspection (short converted)",'D1 In-year inspection data'!$G:$G,$D$5))))))</f>
        <v>20</v>
      </c>
      <c r="J11" s="123"/>
      <c r="K11" s="121">
        <f>IF(ISERROR(100*F11/$D11),"-",100*F11/$D11)</f>
        <v>6.7632850241545892</v>
      </c>
      <c r="L11" s="121">
        <f t="shared" ref="L11:N21" si="1">IF(ISERROR(100*G11/$D11),"-",100*G11/$D11)</f>
        <v>45.410628019323674</v>
      </c>
      <c r="M11" s="121">
        <f t="shared" si="1"/>
        <v>38.164251207729471</v>
      </c>
      <c r="N11" s="121">
        <f t="shared" si="1"/>
        <v>9.6618357487922708</v>
      </c>
      <c r="S11" s="111"/>
      <c r="T11" s="125"/>
    </row>
    <row r="12" spans="2:20" s="124" customFormat="1" x14ac:dyDescent="0.2">
      <c r="B12" s="126" t="s">
        <v>69</v>
      </c>
      <c r="C12" s="127"/>
      <c r="D12" s="498">
        <f t="shared" si="0"/>
        <v>207</v>
      </c>
      <c r="E12" s="121"/>
      <c r="F12" s="122">
        <f>IF(AND($D$5="All Provider Groups",$D$7="All Provider Types"),SUM(COUNTIFS('D1 In-year inspection data'!$T:$T,"1",'D1 In-year inspection data'!$N:$N,"Full inspection"),COUNTIFS('D1 In-year inspection data'!$T:$T,"1",'D1 In-year inspection data'!$N:$N,"Full inspection (short converted)")),
IF(AND($D$5="All Provider Groups",$D$7&lt;&gt;"All Provider Types"),SUM(COUNTIFS('D1 In-year inspection data'!$T:$T,"1",'D1 In-year inspection data'!$N:$N,"Full inspection",'D1 In-year inspection data'!$F:$F,$D$7),COUNTIFS('D1 In-year inspection data'!$T:$T,"1",'D1 In-year inspection data'!$N:$N,"Full inspection (short converted)",'D1 In-year inspection data'!$F:$F,$D$7)),
IF(AND($D$5&lt;&gt;"All Provider Groups",$D$7&lt;&gt;"All Provider Types"),SUM(COUNTIFS('D1 In-year inspection data'!$T:$T,"1",'D1 In-year inspection data'!$N:$N,"Full inspection",'D1 In-year inspection data'!$G:$G,$D$5,'D1 In-year inspection data'!$F:$F,$D$7),COUNTIFS('D1 In-year inspection data'!$T:$T,"1",'D1 In-year inspection data'!$N:$N,"Full inspection (short converted)",'D1 In-year inspection data'!$G:$G,$D$5,'D1 In-year inspection data'!$F:$F,$D$7)),
IF(AND($D$5&lt;&gt;"All Provider Groups",$D$7="All Provider Types"),SUM(COUNTIFS('D1 In-year inspection data'!$T:$T,"1",'D1 In-year inspection data'!$N:$N,"Full inspection",'D1 In-year inspection data'!$G:$G,$D$5),COUNTIFS('D1 In-year inspection data'!$T:$T,"1",'D1 In-year inspection data'!$N:$N,"Full inspection (short converted)",'D1 In-year inspection data'!$G:$G,$D$5))))))</f>
        <v>14</v>
      </c>
      <c r="G12" s="122">
        <f>IF(AND($D$5="All Provider Groups",$D$7="All Provider Types"),SUM(COUNTIFS('D1 In-year inspection data'!$T:$T,"2",'D1 In-year inspection data'!$N:$N,"Full inspection"),COUNTIFS('D1 In-year inspection data'!$T:$T,"2",'D1 In-year inspection data'!$N:$N,"Full inspection (short converted)")),
IF(AND($D$5="All Provider Groups",$D$7&lt;&gt;"All Provider Types"),SUM(COUNTIFS('D1 In-year inspection data'!$T:$T,"2",'D1 In-year inspection data'!$N:$N,"Full inspection",'D1 In-year inspection data'!$F:$F,$D$7),COUNTIFS('D1 In-year inspection data'!$T:$T,"2",'D1 In-year inspection data'!$N:$N,"Full inspection (short converted)",'D1 In-year inspection data'!$F:$F,$D$7)),
IF(AND($D$5&lt;&gt;"All Provider Groups",$D$7&lt;&gt;"All Provider Types"),SUM(COUNTIFS('D1 In-year inspection data'!$T:$T,"2",'D1 In-year inspection data'!$N:$N,"Full inspection",'D1 In-year inspection data'!$G:$G,$D$5,'D1 In-year inspection data'!$F:$F,$D$7),COUNTIFS('D1 In-year inspection data'!$T:$T,"2",'D1 In-year inspection data'!$N:$N,"Full inspection (short converted)",'D1 In-year inspection data'!$G:$G,$D$5,'D1 In-year inspection data'!$F:$F,$D$7)),
IF(AND($D$5&lt;&gt;"All Provider Groups",$D$7="All Provider Types"),SUM(COUNTIFS('D1 In-year inspection data'!$T:$T,"2",'D1 In-year inspection data'!$N:$N,"Full inspection",'D1 In-year inspection data'!$G:$G,$D$5),COUNTIFS('D1 In-year inspection data'!$T:$T,"2",'D1 In-year inspection data'!$N:$N,"Full inspection (short converted)",'D1 In-year inspection data'!$G:$G,$D$5))))))</f>
        <v>96</v>
      </c>
      <c r="H12" s="122">
        <f>IF(AND($D$5="All Provider Groups",$D$7="All Provider Types"),SUM(COUNTIFS('D1 In-year inspection data'!$T:$T,"3",'D1 In-year inspection data'!$N:$N,"Full inspection"),COUNTIFS('D1 In-year inspection data'!$T:$T,"3",'D1 In-year inspection data'!$N:$N,"Full inspection (short converted)")),
IF(AND($D$5="All Provider Groups",$D$7&lt;&gt;"All Provider Types"),SUM(COUNTIFS('D1 In-year inspection data'!$T:$T,"3",'D1 In-year inspection data'!$N:$N,"Full inspection",'D1 In-year inspection data'!$F:$F,$D$7),COUNTIFS('D1 In-year inspection data'!$T:$T,"3",'D1 In-year inspection data'!$N:$N,"Full inspection (short converted)",'D1 In-year inspection data'!$F:$F,$D$7)),
IF(AND($D$5&lt;&gt;"All Provider Groups",$D$7&lt;&gt;"All Provider Types"),SUM(COUNTIFS('D1 In-year inspection data'!$T:$T,"3",'D1 In-year inspection data'!$N:$N,"Full inspection",'D1 In-year inspection data'!$G:$G,$D$5,'D1 In-year inspection data'!$F:$F,$D$7),COUNTIFS('D1 In-year inspection data'!$T:$T,"3",'D1 In-year inspection data'!$N:$N,"Full inspection (short converted)",'D1 In-year inspection data'!$G:$G,$D$5,'D1 In-year inspection data'!$F:$F,$D$7)),
IF(AND($D$5&lt;&gt;"All Provider Groups",$D$7="All Provider Types"),SUM(COUNTIFS('D1 In-year inspection data'!$T:$T,"3",'D1 In-year inspection data'!$N:$N,"Full inspection",'D1 In-year inspection data'!$G:$G,$D$5),COUNTIFS('D1 In-year inspection data'!$T:$T,"3",'D1 In-year inspection data'!$N:$N,"Full inspection (short converted)",'D1 In-year inspection data'!$G:$G,$D$5))))))</f>
        <v>77</v>
      </c>
      <c r="I12" s="122">
        <f>IF(AND($D$5="All Provider Groups",$D$7="All Provider Types"),SUM(COUNTIFS('D1 In-year inspection data'!$T:$T,"4",'D1 In-year inspection data'!$N:$N,"Full inspection"),COUNTIFS('D1 In-year inspection data'!$T:$T,"4",'D1 In-year inspection data'!$N:$N,"Full inspection (short converted)")),
IF(AND($D$5="All Provider Groups",$D$7&lt;&gt;"All Provider Types"),SUM(COUNTIFS('D1 In-year inspection data'!$T:$T,"4",'D1 In-year inspection data'!$N:$N,"Full inspection",'D1 In-year inspection data'!$F:$F,$D$7),COUNTIFS('D1 In-year inspection data'!$T:$T,"4",'D1 In-year inspection data'!$N:$N,"Full inspection (short converted)",'D1 In-year inspection data'!$F:$F,$D$7)),
IF(AND($D$5&lt;&gt;"All Provider Groups",$D$7&lt;&gt;"All Provider Types"),SUM(COUNTIFS('D1 In-year inspection data'!$T:$T,"4",'D1 In-year inspection data'!$N:$N,"Full inspection",'D1 In-year inspection data'!$G:$G,$D$5,'D1 In-year inspection data'!$F:$F,$D$7),COUNTIFS('D1 In-year inspection data'!$T:$T,"4",'D1 In-year inspection data'!$N:$N,"Full inspection (short converted)",'D1 In-year inspection data'!$G:$G,$D$5,'D1 In-year inspection data'!$F:$F,$D$7)),
IF(AND($D$5&lt;&gt;"All Provider Groups",$D$7="All Provider Types"),SUM(COUNTIFS('D1 In-year inspection data'!$T:$T,"4",'D1 In-year inspection data'!$N:$N,"Full inspection",'D1 In-year inspection data'!$G:$G,$D$5),COUNTIFS('D1 In-year inspection data'!$T:$T,"4",'D1 In-year inspection data'!$N:$N,"Full inspection (short converted)",'D1 In-year inspection data'!$G:$G,$D$5))))))</f>
        <v>20</v>
      </c>
      <c r="J12" s="123"/>
      <c r="K12" s="121">
        <f>IF(ISERROR(100*F12/$D12),"-",100*F12/$D12)</f>
        <v>6.7632850241545892</v>
      </c>
      <c r="L12" s="121">
        <f t="shared" si="1"/>
        <v>46.376811594202898</v>
      </c>
      <c r="M12" s="121">
        <f t="shared" si="1"/>
        <v>37.19806763285024</v>
      </c>
      <c r="N12" s="121">
        <f t="shared" si="1"/>
        <v>9.6618357487922708</v>
      </c>
      <c r="S12" s="108"/>
      <c r="T12" s="125"/>
    </row>
    <row r="13" spans="2:20" s="124" customFormat="1" x14ac:dyDescent="0.2">
      <c r="B13" s="119" t="s">
        <v>70</v>
      </c>
      <c r="C13" s="127"/>
      <c r="D13" s="498">
        <f t="shared" si="0"/>
        <v>207</v>
      </c>
      <c r="E13" s="121"/>
      <c r="F13" s="122">
        <f>IF(AND($D$5="All Provider Groups",$D$7="All Provider Types"),SUM(COUNTIFS('D1 In-year inspection data'!$U:$U,"1",'D1 In-year inspection data'!$N:$N,"Full inspection"),COUNTIFS('D1 In-year inspection data'!$U:$U,"1",'D1 In-year inspection data'!$N:$N,"Full inspection (short converted)")),
IF(AND($D$5="All Provider Groups",$D$7&lt;&gt;"All Provider Types"),SUM(COUNTIFS('D1 In-year inspection data'!$U:$U,"1",'D1 In-year inspection data'!$N:$N,"Full inspection",'D1 In-year inspection data'!$F:$F,$D$7),COUNTIFS('D1 In-year inspection data'!$U:$U,"1",'D1 In-year inspection data'!$N:$N,"Full inspection (short converted)",'D1 In-year inspection data'!$F:$F,$D$7)),
IF(AND($D$5&lt;&gt;"All Provider Groups",$D$7&lt;&gt;"All Provider Types"),SUM(COUNTIFS('D1 In-year inspection data'!$U:$U,"1",'D1 In-year inspection data'!$N:$N,"Full inspection",'D1 In-year inspection data'!$G:$G,$D$5,'D1 In-year inspection data'!$F:$F,$D$7),COUNTIFS('D1 In-year inspection data'!$U:$U,"1",'D1 In-year inspection data'!$N:$N,"Full inspection (short converted)",'D1 In-year inspection data'!$G:$G,$D$5,'D1 In-year inspection data'!$F:$F,$D$7)),
IF(AND($D$5&lt;&gt;"All Provider Groups",$D$7="All Provider Types"),SUM(COUNTIFS('D1 In-year inspection data'!$U:$U,"1",'D1 In-year inspection data'!$N:$N,"Full inspection",'D1 In-year inspection data'!$G:$G,$D$5),COUNTIFS('D1 In-year inspection data'!$U:$U,"1",'D1 In-year inspection data'!$N:$N,"Full inspection (short converted)",'D1 In-year inspection data'!$G:$G,$D$5))))))</f>
        <v>13</v>
      </c>
      <c r="G13" s="122">
        <f>IF(AND($D$5="All Provider Groups",$D$7="All Provider Types"),SUM(COUNTIFS('D1 In-year inspection data'!$U:$U,"2",'D1 In-year inspection data'!$N:$N,"Full inspection"),COUNTIFS('D1 In-year inspection data'!$U:$U,"2",'D1 In-year inspection data'!$N:$N,"Full inspection (short converted)")),
IF(AND($D$5="All Provider Groups",$D$7&lt;&gt;"All Provider Types"),SUM(COUNTIFS('D1 In-year inspection data'!$U:$U,"2",'D1 In-year inspection data'!$N:$N,"Full inspection",'D1 In-year inspection data'!$F:$F,$D$7),COUNTIFS('D1 In-year inspection data'!$U:$U,"2",'D1 In-year inspection data'!$N:$N,"Full inspection (short converted)",'D1 In-year inspection data'!$F:$F,$D$7)),
IF(AND($D$5&lt;&gt;"All Provider Groups",$D$7&lt;&gt;"All Provider Types"),SUM(COUNTIFS('D1 In-year inspection data'!$U:$U,"2",'D1 In-year inspection data'!$N:$N,"Full inspection",'D1 In-year inspection data'!$G:$G,$D$5,'D1 In-year inspection data'!$F:$F,$D$7),COUNTIFS('D1 In-year inspection data'!$U:$U,"2",'D1 In-year inspection data'!$N:$N,"Full inspection (short converted)",'D1 In-year inspection data'!$G:$G,$D$5,'D1 In-year inspection data'!$F:$F,$D$7)),
IF(AND($D$5&lt;&gt;"All Provider Groups",$D$7="All Provider Types"),SUM(COUNTIFS('D1 In-year inspection data'!$U:$U,"2",'D1 In-year inspection data'!$N:$N,"Full inspection",'D1 In-year inspection data'!$G:$G,$D$5),COUNTIFS('D1 In-year inspection data'!$U:$U,"2",'D1 In-year inspection data'!$N:$N,"Full inspection (short converted)",'D1 In-year inspection data'!$G:$G,$D$5))))))</f>
        <v>97</v>
      </c>
      <c r="H13" s="122">
        <f>IF(AND($D$5="All Provider Groups",$D$7="All Provider Types"),SUM(COUNTIFS('D1 In-year inspection data'!$U:$U,"3",'D1 In-year inspection data'!$N:$N,"Full inspection"),COUNTIFS('D1 In-year inspection data'!$U:$U,"3",'D1 In-year inspection data'!$N:$N,"Full inspection (short converted)")),
IF(AND($D$5="All Provider Groups",$D$7&lt;&gt;"All Provider Types"),SUM(COUNTIFS('D1 In-year inspection data'!$U:$U,"3",'D1 In-year inspection data'!$N:$N,"Full inspection",'D1 In-year inspection data'!$F:$F,$D$7),COUNTIFS('D1 In-year inspection data'!$U:$U,"3",'D1 In-year inspection data'!$N:$N,"Full inspection (short converted)",'D1 In-year inspection data'!$F:$F,$D$7)),
IF(AND($D$5&lt;&gt;"All Provider Groups",$D$7&lt;&gt;"All Provider Types"),SUM(COUNTIFS('D1 In-year inspection data'!$U:$U,"3",'D1 In-year inspection data'!$N:$N,"Full inspection",'D1 In-year inspection data'!$G:$G,$D$5,'D1 In-year inspection data'!$F:$F,$D$7),COUNTIFS('D1 In-year inspection data'!$U:$U,"3",'D1 In-year inspection data'!$N:$N,"Full inspection (short converted)",'D1 In-year inspection data'!$G:$G,$D$5,'D1 In-year inspection data'!$F:$F,$D$7)),
IF(AND($D$5&lt;&gt;"All Provider Groups",$D$7="All Provider Types"),SUM(COUNTIFS('D1 In-year inspection data'!$U:$U,"3",'D1 In-year inspection data'!$N:$N,"Full inspection",'D1 In-year inspection data'!$G:$G,$D$5),COUNTIFS('D1 In-year inspection data'!$U:$U,"3",'D1 In-year inspection data'!$N:$N,"Full inspection (short converted)",'D1 In-year inspection data'!$G:$G,$D$5))))))</f>
        <v>81</v>
      </c>
      <c r="I13" s="122">
        <f>IF(AND($D$5="All Provider Groups",$D$7="All Provider Types"),SUM(COUNTIFS('D1 In-year inspection data'!$U:$U,"4",'D1 In-year inspection data'!$N:$N,"Full inspection"),COUNTIFS('D1 In-year inspection data'!$U:$U,"4",'D1 In-year inspection data'!$N:$N,"Full inspection (short converted)")),
IF(AND($D$5="All Provider Groups",$D$7&lt;&gt;"All Provider Types"),SUM(COUNTIFS('D1 In-year inspection data'!$U:$U,"4",'D1 In-year inspection data'!$N:$N,"Full inspection",'D1 In-year inspection data'!$F:$F,$D$7),COUNTIFS('D1 In-year inspection data'!$U:$U,"4",'D1 In-year inspection data'!$N:$N,"Full inspection (short converted)",'D1 In-year inspection data'!$F:$F,$D$7)),
IF(AND($D$5&lt;&gt;"All Provider Groups",$D$7&lt;&gt;"All Provider Types"),SUM(COUNTIFS('D1 In-year inspection data'!$U:$U,"4",'D1 In-year inspection data'!$N:$N,"Full inspection",'D1 In-year inspection data'!$G:$G,$D$5,'D1 In-year inspection data'!$F:$F,$D$7),COUNTIFS('D1 In-year inspection data'!$U:$U,"4",'D1 In-year inspection data'!$N:$N,"Full inspection (short converted)",'D1 In-year inspection data'!$G:$G,$D$5,'D1 In-year inspection data'!$F:$F,$D$7)),
IF(AND($D$5&lt;&gt;"All Provider Groups",$D$7="All Provider Types"),SUM(COUNTIFS('D1 In-year inspection data'!$U:$U,"4",'D1 In-year inspection data'!$N:$N,"Full inspection",'D1 In-year inspection data'!$G:$G,$D$5),COUNTIFS('D1 In-year inspection data'!$U:$U,"4",'D1 In-year inspection data'!$N:$N,"Full inspection (short converted)",'D1 In-year inspection data'!$G:$G,$D$5))))))</f>
        <v>16</v>
      </c>
      <c r="J13" s="123"/>
      <c r="K13" s="121">
        <f t="shared" ref="K13:K21" si="2">IF(ISERROR(100*F13/$D13),"-",100*F13/$D13)</f>
        <v>6.2801932367149762</v>
      </c>
      <c r="L13" s="121">
        <f t="shared" si="1"/>
        <v>46.859903381642511</v>
      </c>
      <c r="M13" s="121">
        <f t="shared" si="1"/>
        <v>39.130434782608695</v>
      </c>
      <c r="N13" s="121">
        <f t="shared" si="1"/>
        <v>7.7294685990338161</v>
      </c>
      <c r="S13" s="128"/>
      <c r="T13" s="128"/>
    </row>
    <row r="14" spans="2:20" s="124" customFormat="1" x14ac:dyDescent="0.2">
      <c r="B14" s="126" t="s">
        <v>71</v>
      </c>
      <c r="C14" s="127"/>
      <c r="D14" s="498">
        <f t="shared" si="0"/>
        <v>207</v>
      </c>
      <c r="E14" s="121"/>
      <c r="F14" s="122">
        <f>IF(AND($D$5="All Provider Groups",$D$7="All Provider Types"),SUM(COUNTIFS('D1 In-year inspection data'!$V:$V,"1",'D1 In-year inspection data'!$N:$N,"Full inspection"),COUNTIFS('D1 In-year inspection data'!$V:$V,"1",'D1 In-year inspection data'!$N:$N,"Full inspection (short converted)")),
IF(AND($D$5="All Provider Groups",$D$7&lt;&gt;"All Provider Types"),SUM(COUNTIFS('D1 In-year inspection data'!$V:$V,"1",'D1 In-year inspection data'!$N:$N,"Full inspection",'D1 In-year inspection data'!$F:$F,$D$7),COUNTIFS('D1 In-year inspection data'!$V:$V,"1",'D1 In-year inspection data'!$N:$N,"Full inspection (short converted)",'D1 In-year inspection data'!$F:$F,$D$7)),
IF(AND($D$5&lt;&gt;"All Provider Groups",$D$7&lt;&gt;"All Provider Types"),SUM(COUNTIFS('D1 In-year inspection data'!$V:$V,"1",'D1 In-year inspection data'!$N:$N,"Full inspection",'D1 In-year inspection data'!$G:$G,$D$5,'D1 In-year inspection data'!$F:$F,$D$7),COUNTIFS('D1 In-year inspection data'!$V:$V,"1",'D1 In-year inspection data'!$N:$N,"Full inspection (short converted)",'D1 In-year inspection data'!$G:$G,$D$5,'D1 In-year inspection data'!$F:$F,$D$7)),
IF(AND($D$5&lt;&gt;"All Provider Groups",$D$7="All Provider Types"),SUM(COUNTIFS('D1 In-year inspection data'!$V:$V,"1",'D1 In-year inspection data'!$N:$N,"Full inspection",'D1 In-year inspection data'!$G:$G,$D$5),COUNTIFS('D1 In-year inspection data'!$V:$V,"1",'D1 In-year inspection data'!$N:$N,"Full inspection (short converted)",'D1 In-year inspection data'!$G:$G,$D$5))))))</f>
        <v>21</v>
      </c>
      <c r="G14" s="122">
        <f>IF(AND($D$5="All Provider Groups",$D$7="All Provider Types"),SUM(COUNTIFS('D1 In-year inspection data'!$V:$V,"2",'D1 In-year inspection data'!$N:$N,"Full inspection"),COUNTIFS('D1 In-year inspection data'!$V:$V,"2",'D1 In-year inspection data'!$N:$N,"Full inspection (short converted)")),
IF(AND($D$5="All Provider Groups",$D$7&lt;&gt;"All Provider Types"),SUM(COUNTIFS('D1 In-year inspection data'!$V:$V,"2",'D1 In-year inspection data'!$N:$N,"Full inspection",'D1 In-year inspection data'!$F:$F,$D$7),COUNTIFS('D1 In-year inspection data'!$V:$V,"2",'D1 In-year inspection data'!$N:$N,"Full inspection (short converted)",'D1 In-year inspection data'!$F:$F,$D$7)),
IF(AND($D$5&lt;&gt;"All Provider Groups",$D$7&lt;&gt;"All Provider Types"),SUM(COUNTIFS('D1 In-year inspection data'!$V:$V,"2",'D1 In-year inspection data'!$N:$N,"Full inspection",'D1 In-year inspection data'!$G:$G,$D$5,'D1 In-year inspection data'!$F:$F,$D$7),COUNTIFS('D1 In-year inspection data'!$V:$V,"2",'D1 In-year inspection data'!$N:$N,"Full inspection (short converted)",'D1 In-year inspection data'!$G:$G,$D$5,'D1 In-year inspection data'!$F:$F,$D$7)),
IF(AND($D$5&lt;&gt;"All Provider Groups",$D$7="All Provider Types"),SUM(COUNTIFS('D1 In-year inspection data'!$V:$V,"2",'D1 In-year inspection data'!$N:$N,"Full inspection",'D1 In-year inspection data'!$G:$G,$D$5),COUNTIFS('D1 In-year inspection data'!$V:$V,"2",'D1 In-year inspection data'!$N:$N,"Full inspection (short converted)",'D1 In-year inspection data'!$G:$G,$D$5))))))</f>
        <v>116</v>
      </c>
      <c r="H14" s="122">
        <f>IF(AND($D$5="All Provider Groups",$D$7="All Provider Types"),SUM(COUNTIFS('D1 In-year inspection data'!$V:$V,"3",'D1 In-year inspection data'!$N:$N,"Full inspection"),COUNTIFS('D1 In-year inspection data'!$V:$V,"3",'D1 In-year inspection data'!$N:$N,"Full inspection (short converted)")),
IF(AND($D$5="All Provider Groups",$D$7&lt;&gt;"All Provider Types"),SUM(COUNTIFS('D1 In-year inspection data'!$V:$V,"3",'D1 In-year inspection data'!$N:$N,"Full inspection",'D1 In-year inspection data'!$F:$F,$D$7),COUNTIFS('D1 In-year inspection data'!$V:$V,"3",'D1 In-year inspection data'!$N:$N,"Full inspection (short converted)",'D1 In-year inspection data'!$F:$F,$D$7)),
IF(AND($D$5&lt;&gt;"All Provider Groups",$D$7&lt;&gt;"All Provider Types"),SUM(COUNTIFS('D1 In-year inspection data'!$V:$V,"3",'D1 In-year inspection data'!$N:$N,"Full inspection",'D1 In-year inspection data'!$G:$G,$D$5,'D1 In-year inspection data'!$F:$F,$D$7),COUNTIFS('D1 In-year inspection data'!$V:$V,"3",'D1 In-year inspection data'!$N:$N,"Full inspection (short converted)",'D1 In-year inspection data'!$G:$G,$D$5,'D1 In-year inspection data'!$F:$F,$D$7)),
IF(AND($D$5&lt;&gt;"All Provider Groups",$D$7="All Provider Types"),SUM(COUNTIFS('D1 In-year inspection data'!$V:$V,"3",'D1 In-year inspection data'!$N:$N,"Full inspection",'D1 In-year inspection data'!$G:$G,$D$5),COUNTIFS('D1 In-year inspection data'!$V:$V,"3",'D1 In-year inspection data'!$N:$N,"Full inspection (short converted)",'D1 In-year inspection data'!$G:$G,$D$5))))))</f>
        <v>56</v>
      </c>
      <c r="I14" s="122">
        <f>IF(AND($D$5="All Provider Groups",$D$7="All Provider Types"),SUM(COUNTIFS('D1 In-year inspection data'!$V:$V,"4",'D1 In-year inspection data'!$N:$N,"Full inspection"),COUNTIFS('D1 In-year inspection data'!$V:$V,"4",'D1 In-year inspection data'!$N:$N,"Full inspection (short converted)")),
IF(AND($D$5="All Provider Groups",$D$7&lt;&gt;"All Provider Types"),SUM(COUNTIFS('D1 In-year inspection data'!$V:$V,"4",'D1 In-year inspection data'!$N:$N,"Full inspection",'D1 In-year inspection data'!$F:$F,$D$7),COUNTIFS('D1 In-year inspection data'!$V:$V,"4",'D1 In-year inspection data'!$N:$N,"Full inspection (short converted)",'D1 In-year inspection data'!$F:$F,$D$7)),
IF(AND($D$5&lt;&gt;"All Provider Groups",$D$7&lt;&gt;"All Provider Types"),SUM(COUNTIFS('D1 In-year inspection data'!$V:$V,"4",'D1 In-year inspection data'!$N:$N,"Full inspection",'D1 In-year inspection data'!$G:$G,$D$5,'D1 In-year inspection data'!$F:$F,$D$7),COUNTIFS('D1 In-year inspection data'!$V:$V,"4",'D1 In-year inspection data'!$N:$N,"Full inspection (short converted)",'D1 In-year inspection data'!$G:$G,$D$5,'D1 In-year inspection data'!$F:$F,$D$7)),
IF(AND($D$5&lt;&gt;"All Provider Groups",$D$7="All Provider Types"),SUM(COUNTIFS('D1 In-year inspection data'!$V:$V,"4",'D1 In-year inspection data'!$N:$N,"Full inspection",'D1 In-year inspection data'!$G:$G,$D$5),COUNTIFS('D1 In-year inspection data'!$V:$V,"4",'D1 In-year inspection data'!$N:$N,"Full inspection (short converted)",'D1 In-year inspection data'!$G:$G,$D$5))))))</f>
        <v>14</v>
      </c>
      <c r="J14" s="123"/>
      <c r="K14" s="121">
        <f t="shared" si="2"/>
        <v>10.144927536231885</v>
      </c>
      <c r="L14" s="121">
        <f t="shared" si="1"/>
        <v>56.038647342995169</v>
      </c>
      <c r="M14" s="121">
        <f t="shared" si="1"/>
        <v>27.053140096618357</v>
      </c>
      <c r="N14" s="121">
        <f t="shared" si="1"/>
        <v>6.7632850241545892</v>
      </c>
    </row>
    <row r="15" spans="2:20" s="124" customFormat="1" x14ac:dyDescent="0.2">
      <c r="B15" s="129" t="s">
        <v>72</v>
      </c>
      <c r="C15" s="421"/>
      <c r="D15" s="499">
        <f t="shared" si="0"/>
        <v>207</v>
      </c>
      <c r="E15" s="130"/>
      <c r="F15" s="131">
        <f>IF(AND($D$5="All Provider Groups",$D$7="All Provider Types"),SUM(COUNTIFS('D1 In-year inspection data'!$W:$W,"1",'D1 In-year inspection data'!$N:$N,"Full inspection"),COUNTIFS('D1 In-year inspection data'!$W:$W,"1",'D1 In-year inspection data'!$N:$N,"Full inspection (short converted)")),
IF(AND($D$5="All Provider Groups",$D$7&lt;&gt;"All Provider Types"),SUM(COUNTIFS('D1 In-year inspection data'!$W:$W,"1",'D1 In-year inspection data'!$N:$N,"Full inspection",'D1 In-year inspection data'!$F:$F,$D$7),COUNTIFS('D1 In-year inspection data'!$W:$W,"1",'D1 In-year inspection data'!$N:$N,"Full inspection (short converted)",'D1 In-year inspection data'!$F:$F,$D$7)),
IF(AND($D$5&lt;&gt;"All Provider Groups",$D$7&lt;&gt;"All Provider Types"),SUM(COUNTIFS('D1 In-year inspection data'!$W:$W,"1",'D1 In-year inspection data'!$N:$N,"Full inspection",'D1 In-year inspection data'!$G:$G,$D$5,'D1 In-year inspection data'!$F:$F,$D$7),COUNTIFS('D1 In-year inspection data'!$W:$W,"1",'D1 In-year inspection data'!$N:$N,"Full inspection (short converted)",'D1 In-year inspection data'!$G:$G,$D$5,'D1 In-year inspection data'!$F:$F,$D$7)),
IF(AND($D$5&lt;&gt;"All Provider Groups",$D$7="All Provider Types"),SUM(COUNTIFS('D1 In-year inspection data'!$W:$W,"1",'D1 In-year inspection data'!$N:$N,"Full inspection",'D1 In-year inspection data'!$G:$G,$D$5),COUNTIFS('D1 In-year inspection data'!$W:$W,"1",'D1 In-year inspection data'!$N:$N,"Full inspection (short converted)",'D1 In-year inspection data'!$G:$G,$D$5))))))</f>
        <v>14</v>
      </c>
      <c r="G15" s="131">
        <f>IF(AND($D$5="All Provider Groups",$D$7="All Provider Types"),SUM(COUNTIFS('D1 In-year inspection data'!$W:$W,"2",'D1 In-year inspection data'!$N:$N,"Full inspection"),COUNTIFS('D1 In-year inspection data'!$W:$W,"2",'D1 In-year inspection data'!$N:$N,"Full inspection (short converted)")),
IF(AND($D$5="All Provider Groups",$D$7&lt;&gt;"All Provider Types"),SUM(COUNTIFS('D1 In-year inspection data'!$W:$W,"2",'D1 In-year inspection data'!$N:$N,"Full inspection",'D1 In-year inspection data'!$F:$F,$D$7),COUNTIFS('D1 In-year inspection data'!$W:$W,"2",'D1 In-year inspection data'!$N:$N,"Full inspection (short converted)",'D1 In-year inspection data'!$F:$F,$D$7)),
IF(AND($D$5&lt;&gt;"All Provider Groups",$D$7&lt;&gt;"All Provider Types"),SUM(COUNTIFS('D1 In-year inspection data'!$W:$W,"2",'D1 In-year inspection data'!$N:$N,"Full inspection",'D1 In-year inspection data'!$G:$G,$D$5,'D1 In-year inspection data'!$F:$F,$D$7),COUNTIFS('D1 In-year inspection data'!$W:$W,"2",'D1 In-year inspection data'!$N:$N,"Full inspection (short converted)",'D1 In-year inspection data'!$G:$G,$D$5,'D1 In-year inspection data'!$F:$F,$D$7)),
IF(AND($D$5&lt;&gt;"All Provider Groups",$D$7="All Provider Types"),SUM(COUNTIFS('D1 In-year inspection data'!$W:$W,"2",'D1 In-year inspection data'!$N:$N,"Full inspection",'D1 In-year inspection data'!$G:$G,$D$5),COUNTIFS('D1 In-year inspection data'!$W:$W,"2",'D1 In-year inspection data'!$N:$N,"Full inspection (short converted)",'D1 In-year inspection data'!$G:$G,$D$5))))))</f>
        <v>97</v>
      </c>
      <c r="H15" s="131">
        <f>IF(AND($D$5="All Provider Groups",$D$7="All Provider Types"),SUM(COUNTIFS('D1 In-year inspection data'!$W:$W,"3",'D1 In-year inspection data'!$N:$N,"Full inspection"),COUNTIFS('D1 In-year inspection data'!$W:$W,"3",'D1 In-year inspection data'!$N:$N,"Full inspection (short converted)")),
IF(AND($D$5="All Provider Groups",$D$7&lt;&gt;"All Provider Types"),SUM(COUNTIFS('D1 In-year inspection data'!$W:$W,"3",'D1 In-year inspection data'!$N:$N,"Full inspection",'D1 In-year inspection data'!$F:$F,$D$7),COUNTIFS('D1 In-year inspection data'!$W:$W,"3",'D1 In-year inspection data'!$N:$N,"Full inspection (short converted)",'D1 In-year inspection data'!$F:$F,$D$7)),
IF(AND($D$5&lt;&gt;"All Provider Groups",$D$7&lt;&gt;"All Provider Types"),SUM(COUNTIFS('D1 In-year inspection data'!$W:$W,"3",'D1 In-year inspection data'!$N:$N,"Full inspection",'D1 In-year inspection data'!$G:$G,$D$5,'D1 In-year inspection data'!$F:$F,$D$7),COUNTIFS('D1 In-year inspection data'!$W:$W,"3",'D1 In-year inspection data'!$N:$N,"Full inspection (short converted)",'D1 In-year inspection data'!$G:$G,$D$5,'D1 In-year inspection data'!$F:$F,$D$7)),
IF(AND($D$5&lt;&gt;"All Provider Groups",$D$7="All Provider Types"),SUM(COUNTIFS('D1 In-year inspection data'!$W:$W,"3",'D1 In-year inspection data'!$N:$N,"Full inspection",'D1 In-year inspection data'!$G:$G,$D$5),COUNTIFS('D1 In-year inspection data'!$W:$W,"3",'D1 In-year inspection data'!$N:$N,"Full inspection (short converted)",'D1 In-year inspection data'!$G:$G,$D$5))))))</f>
        <v>78</v>
      </c>
      <c r="I15" s="131">
        <f>IF(AND($D$5="All Provider Groups",$D$7="All Provider Types"),SUM(COUNTIFS('D1 In-year inspection data'!$W:$W,"4",'D1 In-year inspection data'!$N:$N,"Full inspection"),COUNTIFS('D1 In-year inspection data'!$W:$W,"4",'D1 In-year inspection data'!$N:$N,"Full inspection (short converted)")),
IF(AND($D$5="All Provider Groups",$D$7&lt;&gt;"All Provider Types"),SUM(COUNTIFS('D1 In-year inspection data'!$W:$W,"4",'D1 In-year inspection data'!$N:$N,"Full inspection",'D1 In-year inspection data'!$F:$F,$D$7),COUNTIFS('D1 In-year inspection data'!$W:$W,"4",'D1 In-year inspection data'!$N:$N,"Full inspection (short converted)",'D1 In-year inspection data'!$F:$F,$D$7)),
IF(AND($D$5&lt;&gt;"All Provider Groups",$D$7&lt;&gt;"All Provider Types"),SUM(COUNTIFS('D1 In-year inspection data'!$W:$W,"4",'D1 In-year inspection data'!$N:$N,"Full inspection",'D1 In-year inspection data'!$G:$G,$D$5,'D1 In-year inspection data'!$F:$F,$D$7),COUNTIFS('D1 In-year inspection data'!$W:$W,"4",'D1 In-year inspection data'!$N:$N,"Full inspection (short converted)",'D1 In-year inspection data'!$G:$G,$D$5,'D1 In-year inspection data'!$F:$F,$D$7)),
IF(AND($D$5&lt;&gt;"All Provider Groups",$D$7="All Provider Types"),SUM(COUNTIFS('D1 In-year inspection data'!$W:$W,"4",'D1 In-year inspection data'!$N:$N,"Full inspection",'D1 In-year inspection data'!$G:$G,$D$5),COUNTIFS('D1 In-year inspection data'!$W:$W,"4",'D1 In-year inspection data'!$N:$N,"Full inspection (short converted)",'D1 In-year inspection data'!$G:$G,$D$5))))))</f>
        <v>18</v>
      </c>
      <c r="J15" s="132"/>
      <c r="K15" s="130">
        <f t="shared" si="2"/>
        <v>6.7632850241545892</v>
      </c>
      <c r="L15" s="130">
        <f t="shared" si="1"/>
        <v>46.859903381642511</v>
      </c>
      <c r="M15" s="130">
        <f t="shared" si="1"/>
        <v>37.681159420289852</v>
      </c>
      <c r="N15" s="130">
        <f t="shared" si="1"/>
        <v>8.695652173913043</v>
      </c>
    </row>
    <row r="16" spans="2:20" s="124" customFormat="1" x14ac:dyDescent="0.2">
      <c r="B16" s="133" t="s">
        <v>73</v>
      </c>
      <c r="C16" s="67"/>
      <c r="D16" s="498">
        <f t="shared" si="0"/>
        <v>95</v>
      </c>
      <c r="E16" s="121"/>
      <c r="F16" s="122">
        <f>IF(AND($D$5="All Provider Groups",$D$7="All Provider Types"),SUM(COUNTIFS('D1 In-year inspection data'!$X:$X,"1",'D1 In-year inspection data'!$N:$N,"Full inspection"),COUNTIFS('D1 In-year inspection data'!$X:$X,"1",'D1 In-year inspection data'!$N:$N,"Full inspection (short converted)")),
IF(AND($D$5="All Provider Groups",$D$7&lt;&gt;"All Provider Types"),SUM(COUNTIFS('D1 In-year inspection data'!$X:$X,"1",'D1 In-year inspection data'!$N:$N,"Full inspection",'D1 In-year inspection data'!$F:$F,$D$7),COUNTIFS('D1 In-year inspection data'!$X:$X,"1",'D1 In-year inspection data'!$N:$N,"Full inspection (short converted)",'D1 In-year inspection data'!$F:$F,$D$7)),
IF(AND($D$5&lt;&gt;"All Provider Groups",$D$7&lt;&gt;"All Provider Types"),SUM(COUNTIFS('D1 In-year inspection data'!$X:$X,"1",'D1 In-year inspection data'!$N:$N,"Full inspection",'D1 In-year inspection data'!$G:$G,$D$5,'D1 In-year inspection data'!$F:$F,$D$7),COUNTIFS('D1 In-year inspection data'!$X:$X,"1",'D1 In-year inspection data'!$N:$N,"Full inspection (short converted)",'D1 In-year inspection data'!$G:$G,$D$5,'D1 In-year inspection data'!$F:$F,$D$7)),
IF(AND($D$5&lt;&gt;"All Provider Groups",$D$7="All Provider Types"),SUM(COUNTIFS('D1 In-year inspection data'!$X:$X,"1",'D1 In-year inspection data'!$N:$N,"Full inspection",'D1 In-year inspection data'!$G:$G,$D$5),COUNTIFS('D1 In-year inspection data'!$X:$X,"1",'D1 In-year inspection data'!$N:$N,"Full inspection (short converted)",'D1 In-year inspection data'!$G:$G,$D$5))))))</f>
        <v>7</v>
      </c>
      <c r="G16" s="122">
        <f>IF(AND($D$5="All Provider Groups",$D$7="All Provider Types"),SUM(COUNTIFS('D1 In-year inspection data'!$X:$X,"2",'D1 In-year inspection data'!$N:$N,"Full inspection"),COUNTIFS('D1 In-year inspection data'!$X:$X,"2",'D1 In-year inspection data'!$N:$N,"Full inspection (short converted)")),
IF(AND($D$5="All Provider Groups",$D$7&lt;&gt;"All Provider Types"),SUM(COUNTIFS('D1 In-year inspection data'!$X:$X,"2",'D1 In-year inspection data'!$N:$N,"Full inspection",'D1 In-year inspection data'!$F:$F,$D$7),COUNTIFS('D1 In-year inspection data'!$X:$X,"2",'D1 In-year inspection data'!$N:$N,"Full inspection (short converted)",'D1 In-year inspection data'!$F:$F,$D$7)),
IF(AND($D$5&lt;&gt;"All Provider Groups",$D$7&lt;&gt;"All Provider Types"),SUM(COUNTIFS('D1 In-year inspection data'!$X:$X,"2",'D1 In-year inspection data'!$N:$N,"Full inspection",'D1 In-year inspection data'!$G:$G,$D$5,'D1 In-year inspection data'!$F:$F,$D$7),COUNTIFS('D1 In-year inspection data'!$X:$X,"2",'D1 In-year inspection data'!$N:$N,"Full inspection (short converted)",'D1 In-year inspection data'!$G:$G,$D$5,'D1 In-year inspection data'!$F:$F,$D$7)),
IF(AND($D$5&lt;&gt;"All Provider Groups",$D$7="All Provider Types"),SUM(COUNTIFS('D1 In-year inspection data'!$X:$X,"2",'D1 In-year inspection data'!$N:$N,"Full inspection",'D1 In-year inspection data'!$G:$G,$D$5),COUNTIFS('D1 In-year inspection data'!$X:$X,"2",'D1 In-year inspection data'!$N:$N,"Full inspection (short converted)",'D1 In-year inspection data'!$G:$G,$D$5))))))</f>
        <v>51</v>
      </c>
      <c r="H16" s="122">
        <f>IF(AND($D$5="All Provider Groups",$D$7="All Provider Types"),SUM(COUNTIFS('D1 In-year inspection data'!$X:$X,"3",'D1 In-year inspection data'!$N:$N,"Full inspection"),COUNTIFS('D1 In-year inspection data'!$X:$X,"3",'D1 In-year inspection data'!$N:$N,"Full inspection (short converted)")),
IF(AND($D$5="All Provider Groups",$D$7&lt;&gt;"All Provider Types"),SUM(COUNTIFS('D1 In-year inspection data'!$X:$X,"3",'D1 In-year inspection data'!$N:$N,"Full inspection",'D1 In-year inspection data'!$F:$F,$D$7),COUNTIFS('D1 In-year inspection data'!$X:$X,"3",'D1 In-year inspection data'!$N:$N,"Full inspection (short converted)",'D1 In-year inspection data'!$F:$F,$D$7)),
IF(AND($D$5&lt;&gt;"All Provider Groups",$D$7&lt;&gt;"All Provider Types"),SUM(COUNTIFS('D1 In-year inspection data'!$X:$X,"3",'D1 In-year inspection data'!$N:$N,"Full inspection",'D1 In-year inspection data'!$G:$G,$D$5,'D1 In-year inspection data'!$F:$F,$D$7),COUNTIFS('D1 In-year inspection data'!$X:$X,"3",'D1 In-year inspection data'!$N:$N,"Full inspection (short converted)",'D1 In-year inspection data'!$G:$G,$D$5,'D1 In-year inspection data'!$F:$F,$D$7)),
IF(AND($D$5&lt;&gt;"All Provider Groups",$D$7="All Provider Types"),SUM(COUNTIFS('D1 In-year inspection data'!$X:$X,"3",'D1 In-year inspection data'!$N:$N,"Full inspection",'D1 In-year inspection data'!$G:$G,$D$5),COUNTIFS('D1 In-year inspection data'!$X:$X,"3",'D1 In-year inspection data'!$N:$N,"Full inspection (short converted)",'D1 In-year inspection data'!$G:$G,$D$5))))))</f>
        <v>33</v>
      </c>
      <c r="I16" s="122">
        <f>IF(AND($D$5="All Provider Groups",$D$7="All Provider Types"),SUM(COUNTIFS('D1 In-year inspection data'!$X:$X,"4",'D1 In-year inspection data'!$N:$N,"Full inspection"),COUNTIFS('D1 In-year inspection data'!$X:$X,"4",'D1 In-year inspection data'!$N:$N,"Full inspection (short converted)")),
IF(AND($D$5="All Provider Groups",$D$7&lt;&gt;"All Provider Types"),SUM(COUNTIFS('D1 In-year inspection data'!$X:$X,"4",'D1 In-year inspection data'!$N:$N,"Full inspection",'D1 In-year inspection data'!$F:$F,$D$7),COUNTIFS('D1 In-year inspection data'!$X:$X,"4",'D1 In-year inspection data'!$N:$N,"Full inspection (short converted)",'D1 In-year inspection data'!$F:$F,$D$7)),
IF(AND($D$5&lt;&gt;"All Provider Groups",$D$7&lt;&gt;"All Provider Types"),SUM(COUNTIFS('D1 In-year inspection data'!$X:$X,"4",'D1 In-year inspection data'!$N:$N,"Full inspection",'D1 In-year inspection data'!$G:$G,$D$5,'D1 In-year inspection data'!$F:$F,$D$7),COUNTIFS('D1 In-year inspection data'!$X:$X,"4",'D1 In-year inspection data'!$N:$N,"Full inspection (short converted)",'D1 In-year inspection data'!$G:$G,$D$5,'D1 In-year inspection data'!$F:$F,$D$7)),
IF(AND($D$5&lt;&gt;"All Provider Groups",$D$7="All Provider Types"),SUM(COUNTIFS('D1 In-year inspection data'!$X:$X,"4",'D1 In-year inspection data'!$N:$N,"Full inspection",'D1 In-year inspection data'!$G:$G,$D$5),COUNTIFS('D1 In-year inspection data'!$X:$X,"4",'D1 In-year inspection data'!$N:$N,"Full inspection (short converted)",'D1 In-year inspection data'!$G:$G,$D$5))))))</f>
        <v>4</v>
      </c>
      <c r="J16" s="134"/>
      <c r="K16" s="121">
        <f t="shared" si="2"/>
        <v>7.3684210526315788</v>
      </c>
      <c r="L16" s="121">
        <f t="shared" si="1"/>
        <v>53.684210526315788</v>
      </c>
      <c r="M16" s="121">
        <f t="shared" si="1"/>
        <v>34.736842105263158</v>
      </c>
      <c r="N16" s="121">
        <f t="shared" si="1"/>
        <v>4.2105263157894735</v>
      </c>
    </row>
    <row r="17" spans="2:20" s="124" customFormat="1" x14ac:dyDescent="0.2">
      <c r="B17" s="135" t="s">
        <v>74</v>
      </c>
      <c r="D17" s="498">
        <f t="shared" si="0"/>
        <v>121</v>
      </c>
      <c r="E17" s="121"/>
      <c r="F17" s="122">
        <f>IF(AND($D$5="All Provider Groups",$D$7="All Provider Types"),SUM(COUNTIFS('D1 In-year inspection data'!$Y:$Y,"1",'D1 In-year inspection data'!$N:$N,"Full inspection"),COUNTIFS('D1 In-year inspection data'!$Y:$Y,"1",'D1 In-year inspection data'!$N:$N,"Full inspection (short converted)")),
IF(AND($D$5="All Provider Groups",$D$7&lt;&gt;"All Provider Types"),SUM(COUNTIFS('D1 In-year inspection data'!$Y:$Y,"1",'D1 In-year inspection data'!$N:$N,"Full inspection",'D1 In-year inspection data'!$F:$F,$D$7),COUNTIFS('D1 In-year inspection data'!$Y:$Y,"1",'D1 In-year inspection data'!$N:$N,"Full inspection (short converted)",'D1 In-year inspection data'!$F:$F,$D$7)),
IF(AND($D$5&lt;&gt;"All Provider Groups",$D$7&lt;&gt;"All Provider Types"),SUM(COUNTIFS('D1 In-year inspection data'!$Y:$Y,"1",'D1 In-year inspection data'!$N:$N,"Full inspection",'D1 In-year inspection data'!$G:$G,$D$5,'D1 In-year inspection data'!$F:$F,$D$7),COUNTIFS('D1 In-year inspection data'!$Y:$Y,"1",'D1 In-year inspection data'!$N:$N,"Full inspection (short converted)",'D1 In-year inspection data'!$G:$G,$D$5,'D1 In-year inspection data'!$F:$F,$D$7)),
IF(AND($D$5&lt;&gt;"All Provider Groups",$D$7="All Provider Types"),SUM(COUNTIFS('D1 In-year inspection data'!$Y:$Y,"1",'D1 In-year inspection data'!$N:$N,"Full inspection",'D1 In-year inspection data'!$G:$G,$D$5),COUNTIFS('D1 In-year inspection data'!$Y:$Y,"1",'D1 In-year inspection data'!$N:$N,"Full inspection (short converted)",'D1 In-year inspection data'!$G:$G,$D$5))))))</f>
        <v>3</v>
      </c>
      <c r="G17" s="122">
        <f>IF(AND($D$5="All Provider Groups",$D$7="All Provider Types"),SUM(COUNTIFS('D1 In-year inspection data'!$Y:$Y,"2",'D1 In-year inspection data'!$N:$N,"Full inspection"),COUNTIFS('D1 In-year inspection data'!$Y:$Y,"2",'D1 In-year inspection data'!$N:$N,"Full inspection (short converted)")),
IF(AND($D$5="All Provider Groups",$D$7&lt;&gt;"All Provider Types"),SUM(COUNTIFS('D1 In-year inspection data'!$Y:$Y,"2",'D1 In-year inspection data'!$N:$N,"Full inspection",'D1 In-year inspection data'!$F:$F,$D$7),COUNTIFS('D1 In-year inspection data'!$Y:$Y,"2",'D1 In-year inspection data'!$N:$N,"Full inspection (short converted)",'D1 In-year inspection data'!$F:$F,$D$7)),
IF(AND($D$5&lt;&gt;"All Provider Groups",$D$7&lt;&gt;"All Provider Types"),SUM(COUNTIFS('D1 In-year inspection data'!$Y:$Y,"2",'D1 In-year inspection data'!$N:$N,"Full inspection",'D1 In-year inspection data'!$G:$G,$D$5,'D1 In-year inspection data'!$F:$F,$D$7),COUNTIFS('D1 In-year inspection data'!$Y:$Y,"2",'D1 In-year inspection data'!$N:$N,"Full inspection (short converted)",'D1 In-year inspection data'!$G:$G,$D$5,'D1 In-year inspection data'!$F:$F,$D$7)),
IF(AND($D$5&lt;&gt;"All Provider Groups",$D$7="All Provider Types"),SUM(COUNTIFS('D1 In-year inspection data'!$Y:$Y,"2",'D1 In-year inspection data'!$N:$N,"Full inspection",'D1 In-year inspection data'!$G:$G,$D$5),COUNTIFS('D1 In-year inspection data'!$Y:$Y,"2",'D1 In-year inspection data'!$N:$N,"Full inspection (short converted)",'D1 In-year inspection data'!$G:$G,$D$5))))))</f>
        <v>71</v>
      </c>
      <c r="H17" s="122">
        <f>IF(AND($D$5="All Provider Groups",$D$7="All Provider Types"),SUM(COUNTIFS('D1 In-year inspection data'!$Y:$Y,"3",'D1 In-year inspection data'!$N:$N,"Full inspection"),COUNTIFS('D1 In-year inspection data'!$Y:$Y,"3",'D1 In-year inspection data'!$N:$N,"Full inspection (short converted)")),
IF(AND($D$5="All Provider Groups",$D$7&lt;&gt;"All Provider Types"),SUM(COUNTIFS('D1 In-year inspection data'!$Y:$Y,"3",'D1 In-year inspection data'!$N:$N,"Full inspection",'D1 In-year inspection data'!$F:$F,$D$7),COUNTIFS('D1 In-year inspection data'!$Y:$Y,"3",'D1 In-year inspection data'!$N:$N,"Full inspection (short converted)",'D1 In-year inspection data'!$F:$F,$D$7)),
IF(AND($D$5&lt;&gt;"All Provider Groups",$D$7&lt;&gt;"All Provider Types"),SUM(COUNTIFS('D1 In-year inspection data'!$Y:$Y,"3",'D1 In-year inspection data'!$N:$N,"Full inspection",'D1 In-year inspection data'!$G:$G,$D$5,'D1 In-year inspection data'!$F:$F,$D$7),COUNTIFS('D1 In-year inspection data'!$Y:$Y,"3",'D1 In-year inspection data'!$N:$N,"Full inspection (short converted)",'D1 In-year inspection data'!$G:$G,$D$5,'D1 In-year inspection data'!$F:$F,$D$7)),
IF(AND($D$5&lt;&gt;"All Provider Groups",$D$7="All Provider Types"),SUM(COUNTIFS('D1 In-year inspection data'!$Y:$Y,"3",'D1 In-year inspection data'!$N:$N,"Full inspection",'D1 In-year inspection data'!$G:$G,$D$5),COUNTIFS('D1 In-year inspection data'!$Y:$Y,"3",'D1 In-year inspection data'!$N:$N,"Full inspection (short converted)",'D1 In-year inspection data'!$G:$G,$D$5))))))</f>
        <v>39</v>
      </c>
      <c r="I17" s="122">
        <f>IF(AND($D$5="All Provider Groups",$D$7="All Provider Types"),SUM(COUNTIFS('D1 In-year inspection data'!$Y:$Y,"4",'D1 In-year inspection data'!$N:$N,"Full inspection"),COUNTIFS('D1 In-year inspection data'!$Y:$Y,"4",'D1 In-year inspection data'!$N:$N,"Full inspection (short converted)")),
IF(AND($D$5="All Provider Groups",$D$7&lt;&gt;"All Provider Types"),SUM(COUNTIFS('D1 In-year inspection data'!$Y:$Y,"4",'D1 In-year inspection data'!$N:$N,"Full inspection",'D1 In-year inspection data'!$F:$F,$D$7),COUNTIFS('D1 In-year inspection data'!$Y:$Y,"4",'D1 In-year inspection data'!$N:$N,"Full inspection (short converted)",'D1 In-year inspection data'!$F:$F,$D$7)),
IF(AND($D$5&lt;&gt;"All Provider Groups",$D$7&lt;&gt;"All Provider Types"),SUM(COUNTIFS('D1 In-year inspection data'!$Y:$Y,"4",'D1 In-year inspection data'!$N:$N,"Full inspection",'D1 In-year inspection data'!$G:$G,$D$5,'D1 In-year inspection data'!$F:$F,$D$7),COUNTIFS('D1 In-year inspection data'!$Y:$Y,"4",'D1 In-year inspection data'!$N:$N,"Full inspection (short converted)",'D1 In-year inspection data'!$G:$G,$D$5,'D1 In-year inspection data'!$F:$F,$D$7)),
IF(AND($D$5&lt;&gt;"All Provider Groups",$D$7="All Provider Types"),SUM(COUNTIFS('D1 In-year inspection data'!$Y:$Y,"4",'D1 In-year inspection data'!$N:$N,"Full inspection",'D1 In-year inspection data'!$G:$G,$D$5),COUNTIFS('D1 In-year inspection data'!$Y:$Y,"4",'D1 In-year inspection data'!$N:$N,"Full inspection (short converted)",'D1 In-year inspection data'!$G:$G,$D$5))))))</f>
        <v>8</v>
      </c>
      <c r="J17" s="136"/>
      <c r="K17" s="121">
        <f t="shared" si="2"/>
        <v>2.4793388429752068</v>
      </c>
      <c r="L17" s="121">
        <f t="shared" si="1"/>
        <v>58.67768595041322</v>
      </c>
      <c r="M17" s="121">
        <f t="shared" si="1"/>
        <v>32.231404958677686</v>
      </c>
      <c r="N17" s="121">
        <f t="shared" si="1"/>
        <v>6.6115702479338845</v>
      </c>
    </row>
    <row r="18" spans="2:20" s="124" customFormat="1" x14ac:dyDescent="0.2">
      <c r="B18" s="135" t="s">
        <v>75</v>
      </c>
      <c r="D18" s="498">
        <f t="shared" si="0"/>
        <v>113</v>
      </c>
      <c r="E18" s="121"/>
      <c r="F18" s="122">
        <f>IF(AND($D$5="All Provider Groups",$D$7="All Provider Types"),SUM(COUNTIFS('D1 In-year inspection data'!$Z:$Z,"1",'D1 In-year inspection data'!$N:$N,"Full inspection"),COUNTIFS('D1 In-year inspection data'!$Z:$Z,"1",'D1 In-year inspection data'!$N:$N,"Full inspection (short converted)")),
IF(AND($D$5="All Provider Groups",$D$7&lt;&gt;"All Provider Types"),SUM(COUNTIFS('D1 In-year inspection data'!$Z:$Z,"1",'D1 In-year inspection data'!$N:$N,"Full inspection",'D1 In-year inspection data'!$F:$F,$D$7),COUNTIFS('D1 In-year inspection data'!$Z:$Z,"1",'D1 In-year inspection data'!$N:$N,"Full inspection (short converted)",'D1 In-year inspection data'!$F:$F,$D$7)),
IF(AND($D$5&lt;&gt;"All Provider Groups",$D$7&lt;&gt;"All Provider Types"),SUM(COUNTIFS('D1 In-year inspection data'!$Z:$Z,"1",'D1 In-year inspection data'!$N:$N,"Full inspection",'D1 In-year inspection data'!$G:$G,$D$5,'D1 In-year inspection data'!$F:$F,$D$7),COUNTIFS('D1 In-year inspection data'!$Z:$Z,"1",'D1 In-year inspection data'!$N:$N,"Full inspection (short converted)",'D1 In-year inspection data'!$G:$G,$D$5,'D1 In-year inspection data'!$F:$F,$D$7)),
IF(AND($D$5&lt;&gt;"All Provider Groups",$D$7="All Provider Types"),SUM(COUNTIFS('D1 In-year inspection data'!$Z:$Z,"1",'D1 In-year inspection data'!$N:$N,"Full inspection",'D1 In-year inspection data'!$G:$G,$D$5),COUNTIFS('D1 In-year inspection data'!$Z:$Z,"1",'D1 In-year inspection data'!$N:$N,"Full inspection (short converted)",'D1 In-year inspection data'!$G:$G,$D$5))))))</f>
        <v>7</v>
      </c>
      <c r="G18" s="122">
        <f>IF(AND($D$5="All Provider Groups",$D$7="All Provider Types"),SUM(COUNTIFS('D1 In-year inspection data'!$Z:$Z,"2",'D1 In-year inspection data'!$N:$N,"Full inspection"),COUNTIFS('D1 In-year inspection data'!$Z:$Z,"2",'D1 In-year inspection data'!$N:$N,"Full inspection (short converted)")),
IF(AND($D$5="All Provider Groups",$D$7&lt;&gt;"All Provider Types"),SUM(COUNTIFS('D1 In-year inspection data'!$Z:$Z,"2",'D1 In-year inspection data'!$N:$N,"Full inspection",'D1 In-year inspection data'!$F:$F,$D$7),COUNTIFS('D1 In-year inspection data'!$Z:$Z,"2",'D1 In-year inspection data'!$N:$N,"Full inspection (short converted)",'D1 In-year inspection data'!$F:$F,$D$7)),
IF(AND($D$5&lt;&gt;"All Provider Groups",$D$7&lt;&gt;"All Provider Types"),SUM(COUNTIFS('D1 In-year inspection data'!$Z:$Z,"2",'D1 In-year inspection data'!$N:$N,"Full inspection",'D1 In-year inspection data'!$G:$G,$D$5,'D1 In-year inspection data'!$F:$F,$D$7),COUNTIFS('D1 In-year inspection data'!$Z:$Z,"2",'D1 In-year inspection data'!$N:$N,"Full inspection (short converted)",'D1 In-year inspection data'!$G:$G,$D$5,'D1 In-year inspection data'!$F:$F,$D$7)),
IF(AND($D$5&lt;&gt;"All Provider Groups",$D$7="All Provider Types"),SUM(COUNTIFS('D1 In-year inspection data'!$Z:$Z,"2",'D1 In-year inspection data'!$N:$N,"Full inspection",'D1 In-year inspection data'!$G:$G,$D$5),COUNTIFS('D1 In-year inspection data'!$Z:$Z,"2",'D1 In-year inspection data'!$N:$N,"Full inspection (short converted)",'D1 In-year inspection data'!$G:$G,$D$5))))))</f>
        <v>58</v>
      </c>
      <c r="H18" s="122">
        <f>IF(AND($D$5="All Provider Groups",$D$7="All Provider Types"),SUM(COUNTIFS('D1 In-year inspection data'!$Z:$Z,"3",'D1 In-year inspection data'!$N:$N,"Full inspection"),COUNTIFS('D1 In-year inspection data'!$Z:$Z,"3",'D1 In-year inspection data'!$N:$N,"Full inspection (short converted)")),
IF(AND($D$5="All Provider Groups",$D$7&lt;&gt;"All Provider Types"),SUM(COUNTIFS('D1 In-year inspection data'!$Z:$Z,"3",'D1 In-year inspection data'!$N:$N,"Full inspection",'D1 In-year inspection data'!$F:$F,$D$7),COUNTIFS('D1 In-year inspection data'!$Z:$Z,"3",'D1 In-year inspection data'!$N:$N,"Full inspection (short converted)",'D1 In-year inspection data'!$F:$F,$D$7)),
IF(AND($D$5&lt;&gt;"All Provider Groups",$D$7&lt;&gt;"All Provider Types"),SUM(COUNTIFS('D1 In-year inspection data'!$Z:$Z,"3",'D1 In-year inspection data'!$N:$N,"Full inspection",'D1 In-year inspection data'!$G:$G,$D$5,'D1 In-year inspection data'!$F:$F,$D$7),COUNTIFS('D1 In-year inspection data'!$Z:$Z,"3",'D1 In-year inspection data'!$N:$N,"Full inspection (short converted)",'D1 In-year inspection data'!$G:$G,$D$5,'D1 In-year inspection data'!$F:$F,$D$7)),
IF(AND($D$5&lt;&gt;"All Provider Groups",$D$7="All Provider Types"),SUM(COUNTIFS('D1 In-year inspection data'!$Z:$Z,"3",'D1 In-year inspection data'!$N:$N,"Full inspection",'D1 In-year inspection data'!$G:$G,$D$5),COUNTIFS('D1 In-year inspection data'!$Z:$Z,"3",'D1 In-year inspection data'!$N:$N,"Full inspection (short converted)",'D1 In-year inspection data'!$G:$G,$D$5))))))</f>
        <v>35</v>
      </c>
      <c r="I18" s="122">
        <f>IF(AND($D$5="All Provider Groups",$D$7="All Provider Types"),SUM(COUNTIFS('D1 In-year inspection data'!$Z:$Z,"4",'D1 In-year inspection data'!$N:$N,"Full inspection"),COUNTIFS('D1 In-year inspection data'!$Z:$Z,"4",'D1 In-year inspection data'!$N:$N,"Full inspection (short converted)")),
IF(AND($D$5="All Provider Groups",$D$7&lt;&gt;"All Provider Types"),SUM(COUNTIFS('D1 In-year inspection data'!$Z:$Z,"4",'D1 In-year inspection data'!$N:$N,"Full inspection",'D1 In-year inspection data'!$F:$F,$D$7),COUNTIFS('D1 In-year inspection data'!$Z:$Z,"4",'D1 In-year inspection data'!$N:$N,"Full inspection (short converted)",'D1 In-year inspection data'!$F:$F,$D$7)),
IF(AND($D$5&lt;&gt;"All Provider Groups",$D$7&lt;&gt;"All Provider Types"),SUM(COUNTIFS('D1 In-year inspection data'!$Z:$Z,"4",'D1 In-year inspection data'!$N:$N,"Full inspection",'D1 In-year inspection data'!$G:$G,$D$5,'D1 In-year inspection data'!$F:$F,$D$7),COUNTIFS('D1 In-year inspection data'!$Z:$Z,"4",'D1 In-year inspection data'!$N:$N,"Full inspection (short converted)",'D1 In-year inspection data'!$G:$G,$D$5,'D1 In-year inspection data'!$F:$F,$D$7)),
IF(AND($D$5&lt;&gt;"All Provider Groups",$D$7="All Provider Types"),SUM(COUNTIFS('D1 In-year inspection data'!$Z:$Z,"4",'D1 In-year inspection data'!$N:$N,"Full inspection",'D1 In-year inspection data'!$G:$G,$D$5),COUNTIFS('D1 In-year inspection data'!$Z:$Z,"4",'D1 In-year inspection data'!$N:$N,"Full inspection (short converted)",'D1 In-year inspection data'!$G:$G,$D$5))))))</f>
        <v>13</v>
      </c>
      <c r="J18" s="136"/>
      <c r="K18" s="121">
        <f t="shared" si="2"/>
        <v>6.1946902654867255</v>
      </c>
      <c r="L18" s="121">
        <f t="shared" si="1"/>
        <v>51.327433628318587</v>
      </c>
      <c r="M18" s="121">
        <f t="shared" si="1"/>
        <v>30.973451327433629</v>
      </c>
      <c r="N18" s="121">
        <f t="shared" si="1"/>
        <v>11.504424778761061</v>
      </c>
    </row>
    <row r="19" spans="2:20" s="124" customFormat="1" x14ac:dyDescent="0.2">
      <c r="B19" s="135" t="s">
        <v>76</v>
      </c>
      <c r="D19" s="498">
        <f t="shared" si="0"/>
        <v>6</v>
      </c>
      <c r="E19" s="121"/>
      <c r="F19" s="122">
        <f>IF(AND($D$5="All Provider Groups",$D$7="All Provider Types"),SUM(COUNTIFS('D1 In-year inspection data'!$AA:$AA,"1",'D1 In-year inspection data'!$N:$N,"Full inspection"),COUNTIFS('D1 In-year inspection data'!$AA:$AA,"1",'D1 In-year inspection data'!$N:$N,"Full inspection (short converted)")),
IF(AND($D$5="All Provider Groups",$D$7&lt;&gt;"All Provider Types"),SUM(COUNTIFS('D1 In-year inspection data'!$AA:$AA,"1",'D1 In-year inspection data'!$N:$N,"Full inspection",'D1 In-year inspection data'!$F:$F,$D$7),COUNTIFS('D1 In-year inspection data'!$AA:$AA,"1",'D1 In-year inspection data'!$N:$N,"Full inspection (short converted)",'D1 In-year inspection data'!$F:$F,$D$7)),
IF(AND($D$5&lt;&gt;"All Provider Groups",$D$7&lt;&gt;"All Provider Types"),SUM(COUNTIFS('D1 In-year inspection data'!$AA:$AA,"1",'D1 In-year inspection data'!$N:$N,"Full inspection",'D1 In-year inspection data'!$G:$G,$D$5,'D1 In-year inspection data'!$F:$F,$D$7),COUNTIFS('D1 In-year inspection data'!$AA:$AA,"1",'D1 In-year inspection data'!$N:$N,"Full inspection (short converted)",'D1 In-year inspection data'!$G:$G,$D$5,'D1 In-year inspection data'!$F:$F,$D$7)),
IF(AND($D$5&lt;&gt;"All Provider Groups",$D$7="All Provider Types"),SUM(COUNTIFS('D1 In-year inspection data'!$AA:$AA,"1",'D1 In-year inspection data'!$N:$N,"Full inspection",'D1 In-year inspection data'!$G:$G,$D$5),COUNTIFS('D1 In-year inspection data'!$AA:$AA,"1",'D1 In-year inspection data'!$N:$N,"Full inspection (short converted)",'D1 In-year inspection data'!$G:$G,$D$5))))))</f>
        <v>1</v>
      </c>
      <c r="G19" s="122">
        <f>IF(AND($D$5="All Provider Groups",$D$7="All Provider Types"),SUM(COUNTIFS('D1 In-year inspection data'!$AA:$AA,"2",'D1 In-year inspection data'!$N:$N,"Full inspection"),COUNTIFS('D1 In-year inspection data'!$AA:$AA,"2",'D1 In-year inspection data'!$N:$N,"Full inspection (short converted)")),
IF(AND($D$5="All Provider Groups",$D$7&lt;&gt;"All Provider Types"),SUM(COUNTIFS('D1 In-year inspection data'!$AA:$AA,"2",'D1 In-year inspection data'!$N:$N,"Full inspection",'D1 In-year inspection data'!$F:$F,$D$7),COUNTIFS('D1 In-year inspection data'!$AA:$AA,"2",'D1 In-year inspection data'!$N:$N,"Full inspection (short converted)",'D1 In-year inspection data'!$F:$F,$D$7)),
IF(AND($D$5&lt;&gt;"All Provider Groups",$D$7&lt;&gt;"All Provider Types"),SUM(COUNTIFS('D1 In-year inspection data'!$AA:$AA,"2",'D1 In-year inspection data'!$N:$N,"Full inspection",'D1 In-year inspection data'!$G:$G,$D$5,'D1 In-year inspection data'!$F:$F,$D$7),COUNTIFS('D1 In-year inspection data'!$AA:$AA,"2",'D1 In-year inspection data'!$N:$N,"Full inspection (short converted)",'D1 In-year inspection data'!$G:$G,$D$5,'D1 In-year inspection data'!$F:$F,$D$7)),
IF(AND($D$5&lt;&gt;"All Provider Groups",$D$7="All Provider Types"),SUM(COUNTIFS('D1 In-year inspection data'!$AA:$AA,"2",'D1 In-year inspection data'!$N:$N,"Full inspection",'D1 In-year inspection data'!$G:$G,$D$5),COUNTIFS('D1 In-year inspection data'!$AA:$AA,"2",'D1 In-year inspection data'!$N:$N,"Full inspection (short converted)",'D1 In-year inspection data'!$G:$G,$D$5))))))</f>
        <v>4</v>
      </c>
      <c r="H19" s="122">
        <f>IF(AND($D$5="All Provider Groups",$D$7="All Provider Types"),SUM(COUNTIFS('D1 In-year inspection data'!$AA:$AA,"3",'D1 In-year inspection data'!$N:$N,"Full inspection"),COUNTIFS('D1 In-year inspection data'!$AA:$AA,"3",'D1 In-year inspection data'!$N:$N,"Full inspection (short converted)")),
IF(AND($D$5="All Provider Groups",$D$7&lt;&gt;"All Provider Types"),SUM(COUNTIFS('D1 In-year inspection data'!$AA:$AA,"3",'D1 In-year inspection data'!$N:$N,"Full inspection",'D1 In-year inspection data'!$F:$F,$D$7),COUNTIFS('D1 In-year inspection data'!$AA:$AA,"3",'D1 In-year inspection data'!$N:$N,"Full inspection (short converted)",'D1 In-year inspection data'!$F:$F,$D$7)),
IF(AND($D$5&lt;&gt;"All Provider Groups",$D$7&lt;&gt;"All Provider Types"),SUM(COUNTIFS('D1 In-year inspection data'!$AA:$AA,"3",'D1 In-year inspection data'!$N:$N,"Full inspection",'D1 In-year inspection data'!$G:$G,$D$5,'D1 In-year inspection data'!$F:$F,$D$7),COUNTIFS('D1 In-year inspection data'!$AA:$AA,"3",'D1 In-year inspection data'!$N:$N,"Full inspection (short converted)",'D1 In-year inspection data'!$G:$G,$D$5,'D1 In-year inspection data'!$F:$F,$D$7)),
IF(AND($D$5&lt;&gt;"All Provider Groups",$D$7="All Provider Types"),SUM(COUNTIFS('D1 In-year inspection data'!$AA:$AA,"3",'D1 In-year inspection data'!$N:$N,"Full inspection",'D1 In-year inspection data'!$G:$G,$D$5),COUNTIFS('D1 In-year inspection data'!$AA:$AA,"3",'D1 In-year inspection data'!$N:$N,"Full inspection (short converted)",'D1 In-year inspection data'!$G:$G,$D$5))))))</f>
        <v>1</v>
      </c>
      <c r="I19" s="122">
        <f>IF(AND($D$5="All Provider Groups",$D$7="All Provider Types"),SUM(COUNTIFS('D1 In-year inspection data'!$AA:$AA,"4",'D1 In-year inspection data'!$N:$N,"Full inspection"),COUNTIFS('D1 In-year inspection data'!$AA:$AA,"4",'D1 In-year inspection data'!$N:$N,"Full inspection (short converted)")),
IF(AND($D$5="All Provider Groups",$D$7&lt;&gt;"All Provider Types"),SUM(COUNTIFS('D1 In-year inspection data'!$AA:$AA,"4",'D1 In-year inspection data'!$N:$N,"Full inspection",'D1 In-year inspection data'!$F:$F,$D$7),COUNTIFS('D1 In-year inspection data'!$AA:$AA,"4",'D1 In-year inspection data'!$N:$N,"Full inspection (short converted)",'D1 In-year inspection data'!$F:$F,$D$7)),
IF(AND($D$5&lt;&gt;"All Provider Groups",$D$7&lt;&gt;"All Provider Types"),SUM(COUNTIFS('D1 In-year inspection data'!$AA:$AA,"4",'D1 In-year inspection data'!$N:$N,"Full inspection",'D1 In-year inspection data'!$G:$G,$D$5,'D1 In-year inspection data'!$F:$F,$D$7),COUNTIFS('D1 In-year inspection data'!$AA:$AA,"4",'D1 In-year inspection data'!$N:$N,"Full inspection (short converted)",'D1 In-year inspection data'!$G:$G,$D$5,'D1 In-year inspection data'!$F:$F,$D$7)),
IF(AND($D$5&lt;&gt;"All Provider Groups",$D$7="All Provider Types"),SUM(COUNTIFS('D1 In-year inspection data'!$AA:$AA,"4",'D1 In-year inspection data'!$N:$N,"Full inspection",'D1 In-year inspection data'!$G:$G,$D$5),COUNTIFS('D1 In-year inspection data'!$AA:$AA,"4",'D1 In-year inspection data'!$N:$N,"Full inspection (short converted)",'D1 In-year inspection data'!$G:$G,$D$5))))))</f>
        <v>0</v>
      </c>
      <c r="J19" s="136"/>
      <c r="K19" s="121">
        <f t="shared" si="2"/>
        <v>16.666666666666668</v>
      </c>
      <c r="L19" s="121">
        <f t="shared" si="1"/>
        <v>66.666666666666671</v>
      </c>
      <c r="M19" s="121">
        <f t="shared" si="1"/>
        <v>16.666666666666668</v>
      </c>
      <c r="N19" s="121">
        <f t="shared" si="1"/>
        <v>0</v>
      </c>
      <c r="O19" s="128"/>
      <c r="P19" s="128"/>
      <c r="Q19" s="128"/>
    </row>
    <row r="20" spans="2:20" s="124" customFormat="1" x14ac:dyDescent="0.2">
      <c r="B20" s="135" t="s">
        <v>77</v>
      </c>
      <c r="D20" s="498">
        <f t="shared" si="0"/>
        <v>67</v>
      </c>
      <c r="E20" s="121"/>
      <c r="F20" s="122">
        <f>IF(AND($D$5="All Provider Groups",$D$7="All Provider Types"),SUM(COUNTIFS('D1 In-year inspection data'!$AB:$AB,"1",'D1 In-year inspection data'!$N:$N,"Full inspection"),COUNTIFS('D1 In-year inspection data'!$AB:$AB,"1",'D1 In-year inspection data'!$N:$N,"Full inspection (short converted)")),
IF(AND($D$5="All Provider Groups",$D$7&lt;&gt;"All Provider Types"),SUM(COUNTIFS('D1 In-year inspection data'!$AB:$AB,"1",'D1 In-year inspection data'!$N:$N,"Full inspection",'D1 In-year inspection data'!$F:$F,$D$7),COUNTIFS('D1 In-year inspection data'!$AB:$AB,"1",'D1 In-year inspection data'!$N:$N,"Full inspection (short converted)",'D1 In-year inspection data'!$F:$F,$D$7)),
IF(AND($D$5&lt;&gt;"All Provider Groups",$D$7&lt;&gt;"All Provider Types"),SUM(COUNTIFS('D1 In-year inspection data'!$AB:$AB,"1",'D1 In-year inspection data'!$N:$N,"Full inspection",'D1 In-year inspection data'!$G:$G,$D$5,'D1 In-year inspection data'!$F:$F,$D$7),COUNTIFS('D1 In-year inspection data'!$AB:$AB,"1",'D1 In-year inspection data'!$N:$N,"Full inspection (short converted)",'D1 In-year inspection data'!$G:$G,$D$5,'D1 In-year inspection data'!$F:$F,$D$7)),
IF(AND($D$5&lt;&gt;"All Provider Groups",$D$7="All Provider Types"),SUM(COUNTIFS('D1 In-year inspection data'!$AB:$AB,"1",'D1 In-year inspection data'!$N:$N,"Full inspection",'D1 In-year inspection data'!$G:$G,$D$5),COUNTIFS('D1 In-year inspection data'!$AB:$AB,"1",'D1 In-year inspection data'!$N:$N,"Full inspection (short converted)",'D1 In-year inspection data'!$G:$G,$D$5))))))</f>
        <v>7</v>
      </c>
      <c r="G20" s="122">
        <f>IF(AND($D$5="All Provider Groups",$D$7="All Provider Types"),SUM(COUNTIFS('D1 In-year inspection data'!$AB:$AB,"2",'D1 In-year inspection data'!$N:$N,"Full inspection"),COUNTIFS('D1 In-year inspection data'!$AB:$AB,"2",'D1 In-year inspection data'!$N:$N,"Full inspection (short converted)")),
IF(AND($D$5="All Provider Groups",$D$7&lt;&gt;"All Provider Types"),SUM(COUNTIFS('D1 In-year inspection data'!$AB:$AB,"2",'D1 In-year inspection data'!$N:$N,"Full inspection",'D1 In-year inspection data'!$F:$F,$D$7),COUNTIFS('D1 In-year inspection data'!$AB:$AB,"2",'D1 In-year inspection data'!$N:$N,"Full inspection (short converted)",'D1 In-year inspection data'!$F:$F,$D$7)),
IF(AND($D$5&lt;&gt;"All Provider Groups",$D$7&lt;&gt;"All Provider Types"),SUM(COUNTIFS('D1 In-year inspection data'!$AB:$AB,"2",'D1 In-year inspection data'!$N:$N,"Full inspection",'D1 In-year inspection data'!$G:$G,$D$5,'D1 In-year inspection data'!$F:$F,$D$7),COUNTIFS('D1 In-year inspection data'!$AB:$AB,"2",'D1 In-year inspection data'!$N:$N,"Full inspection (short converted)",'D1 In-year inspection data'!$G:$G,$D$5,'D1 In-year inspection data'!$F:$F,$D$7)),
IF(AND($D$5&lt;&gt;"All Provider Groups",$D$7="All Provider Types"),SUM(COUNTIFS('D1 In-year inspection data'!$AB:$AB,"2",'D1 In-year inspection data'!$N:$N,"Full inspection",'D1 In-year inspection data'!$G:$G,$D$5),COUNTIFS('D1 In-year inspection data'!$AB:$AB,"2",'D1 In-year inspection data'!$N:$N,"Full inspection (short converted)",'D1 In-year inspection data'!$G:$G,$D$5))))))</f>
        <v>41</v>
      </c>
      <c r="H20" s="122">
        <f>IF(AND($D$5="All Provider Groups",$D$7="All Provider Types"),SUM(COUNTIFS('D1 In-year inspection data'!$AB:$AB,"3",'D1 In-year inspection data'!$N:$N,"Full inspection"),COUNTIFS('D1 In-year inspection data'!$AB:$AB,"3",'D1 In-year inspection data'!$N:$N,"Full inspection (short converted)")),
IF(AND($D$5="All Provider Groups",$D$7&lt;&gt;"All Provider Types"),SUM(COUNTIFS('D1 In-year inspection data'!$AB:$AB,"3",'D1 In-year inspection data'!$N:$N,"Full inspection",'D1 In-year inspection data'!$F:$F,$D$7),COUNTIFS('D1 In-year inspection data'!$AB:$AB,"3",'D1 In-year inspection data'!$N:$N,"Full inspection (short converted)",'D1 In-year inspection data'!$F:$F,$D$7)),
IF(AND($D$5&lt;&gt;"All Provider Groups",$D$7&lt;&gt;"All Provider Types"),SUM(COUNTIFS('D1 In-year inspection data'!$AB:$AB,"3",'D1 In-year inspection data'!$N:$N,"Full inspection",'D1 In-year inspection data'!$G:$G,$D$5,'D1 In-year inspection data'!$F:$F,$D$7),COUNTIFS('D1 In-year inspection data'!$AB:$AB,"3",'D1 In-year inspection data'!$N:$N,"Full inspection (short converted)",'D1 In-year inspection data'!$G:$G,$D$5,'D1 In-year inspection data'!$F:$F,$D$7)),
IF(AND($D$5&lt;&gt;"All Provider Groups",$D$7="All Provider Types"),SUM(COUNTIFS('D1 In-year inspection data'!$AB:$AB,"3",'D1 In-year inspection data'!$N:$N,"Full inspection",'D1 In-year inspection data'!$G:$G,$D$5),COUNTIFS('D1 In-year inspection data'!$AB:$AB,"3",'D1 In-year inspection data'!$N:$N,"Full inspection (short converted)",'D1 In-year inspection data'!$G:$G,$D$5))))))</f>
        <v>18</v>
      </c>
      <c r="I20" s="122">
        <f>IF(AND($D$5="All Provider Groups",$D$7="All Provider Types"),SUM(COUNTIFS('D1 In-year inspection data'!$AB:$AB,"4",'D1 In-year inspection data'!$N:$N,"Full inspection"),COUNTIFS('D1 In-year inspection data'!$AB:$AB,"4",'D1 In-year inspection data'!$N:$N,"Full inspection (short converted)")),
IF(AND($D$5="All Provider Groups",$D$7&lt;&gt;"All Provider Types"),SUM(COUNTIFS('D1 In-year inspection data'!$AB:$AB,"4",'D1 In-year inspection data'!$N:$N,"Full inspection",'D1 In-year inspection data'!$F:$F,$D$7),COUNTIFS('D1 In-year inspection data'!$AB:$AB,"4",'D1 In-year inspection data'!$N:$N,"Full inspection (short converted)",'D1 In-year inspection data'!$F:$F,$D$7)),
IF(AND($D$5&lt;&gt;"All Provider Groups",$D$7&lt;&gt;"All Provider Types"),SUM(COUNTIFS('D1 In-year inspection data'!$AB:$AB,"4",'D1 In-year inspection data'!$N:$N,"Full inspection",'D1 In-year inspection data'!$G:$G,$D$5,'D1 In-year inspection data'!$F:$F,$D$7),COUNTIFS('D1 In-year inspection data'!$AB:$AB,"4",'D1 In-year inspection data'!$N:$N,"Full inspection (short converted)",'D1 In-year inspection data'!$G:$G,$D$5,'D1 In-year inspection data'!$F:$F,$D$7)),
IF(AND($D$5&lt;&gt;"All Provider Groups",$D$7="All Provider Types"),SUM(COUNTIFS('D1 In-year inspection data'!$AB:$AB,"4",'D1 In-year inspection data'!$N:$N,"Full inspection",'D1 In-year inspection data'!$G:$G,$D$5),COUNTIFS('D1 In-year inspection data'!$AB:$AB,"4",'D1 In-year inspection data'!$N:$N,"Full inspection (short converted)",'D1 In-year inspection data'!$G:$G,$D$5))))))</f>
        <v>1</v>
      </c>
      <c r="J20" s="136"/>
      <c r="K20" s="121">
        <f t="shared" si="2"/>
        <v>10.447761194029852</v>
      </c>
      <c r="L20" s="121">
        <f t="shared" si="1"/>
        <v>61.194029850746269</v>
      </c>
      <c r="M20" s="121">
        <f t="shared" si="1"/>
        <v>26.865671641791046</v>
      </c>
      <c r="N20" s="121">
        <f t="shared" si="1"/>
        <v>1.4925373134328359</v>
      </c>
      <c r="O20" s="128"/>
      <c r="P20" s="128"/>
      <c r="Q20" s="128"/>
      <c r="R20" s="128"/>
    </row>
    <row r="21" spans="2:20" s="124" customFormat="1" x14ac:dyDescent="0.2">
      <c r="B21" s="135" t="s">
        <v>78</v>
      </c>
      <c r="D21" s="498">
        <f t="shared" si="0"/>
        <v>4</v>
      </c>
      <c r="E21" s="121"/>
      <c r="F21" s="122">
        <f>IF(AND($D$5="All Provider Groups",$D$7="All Provider Types"),SUM(COUNTIFS('D1 In-year inspection data'!$AC:$AC,"1",'D1 In-year inspection data'!$N:$N,"Full inspection"),COUNTIFS('D1 In-year inspection data'!$AC:$AC,"1",'D1 In-year inspection data'!$N:$N,"Full inspection (short converted)")),
IF(AND($D$5="All Provider Groups",$D$7&lt;&gt;"All Provider Types"),SUM(COUNTIFS('D1 In-year inspection data'!$AC:$AC,"1",'D1 In-year inspection data'!$N:$N,"Full inspection",'D1 In-year inspection data'!$F:$F,$D$7),COUNTIFS('D1 In-year inspection data'!$AC:$AC,"1",'D1 In-year inspection data'!$N:$N,"Full inspection (short converted)",'D1 In-year inspection data'!$F:$F,$D$7)),
IF(AND($D$5&lt;&gt;"All Provider Groups",$D$7&lt;&gt;"All Provider Types"),SUM(COUNTIFS('D1 In-year inspection data'!$AC:$AC,"1",'D1 In-year inspection data'!$N:$N,"Full inspection",'D1 In-year inspection data'!$G:$G,$D$5,'D1 In-year inspection data'!$F:$F,$D$7),COUNTIFS('D1 In-year inspection data'!$AC:$AC,"1",'D1 In-year inspection data'!$N:$N,"Full inspection (short converted)",'D1 In-year inspection data'!$G:$G,$D$5,'D1 In-year inspection data'!$F:$F,$D$7)),
IF(AND($D$5&lt;&gt;"All Provider Groups",$D$7="All Provider Types"),SUM(COUNTIFS('D1 In-year inspection data'!$AC:$AC,"1",'D1 In-year inspection data'!$N:$N,"Full inspection",'D1 In-year inspection data'!$G:$G,$D$5),COUNTIFS('D1 In-year inspection data'!$AC:$AC,"1",'D1 In-year inspection data'!$N:$N,"Full inspection (short converted)",'D1 In-year inspection data'!$G:$G,$D$5))))))</f>
        <v>1</v>
      </c>
      <c r="G21" s="122">
        <f>IF(AND($D$5="All Provider Groups",$D$7="All Provider Types"),SUM(COUNTIFS('D1 In-year inspection data'!$AC:$AC,"2",'D1 In-year inspection data'!$N:$N,"Full inspection"),COUNTIFS('D1 In-year inspection data'!$AC:$AC,"2",'D1 In-year inspection data'!$N:$N,"Full inspection (short converted)")),
IF(AND($D$5="All Provider Groups",$D$7&lt;&gt;"All Provider Types"),SUM(COUNTIFS('D1 In-year inspection data'!$AC:$AC,"2",'D1 In-year inspection data'!$N:$N,"Full inspection",'D1 In-year inspection data'!$F:$F,$D$7),COUNTIFS('D1 In-year inspection data'!$AC:$AC,"2",'D1 In-year inspection data'!$N:$N,"Full inspection (short converted)",'D1 In-year inspection data'!$F:$F,$D$7)),
IF(AND($D$5&lt;&gt;"All Provider Groups",$D$7&lt;&gt;"All Provider Types"),SUM(COUNTIFS('D1 In-year inspection data'!$AC:$AC,"2",'D1 In-year inspection data'!$N:$N,"Full inspection",'D1 In-year inspection data'!$G:$G,$D$5,'D1 In-year inspection data'!$F:$F,$D$7),COUNTIFS('D1 In-year inspection data'!$AC:$AC,"2",'D1 In-year inspection data'!$N:$N,"Full inspection (short converted)",'D1 In-year inspection data'!$G:$G,$D$5,'D1 In-year inspection data'!$F:$F,$D$7)),
IF(AND($D$5&lt;&gt;"All Provider Groups",$D$7="All Provider Types"),SUM(COUNTIFS('D1 In-year inspection data'!$AC:$AC,"2",'D1 In-year inspection data'!$N:$N,"Full inspection",'D1 In-year inspection data'!$G:$G,$D$5),COUNTIFS('D1 In-year inspection data'!$AC:$AC,"2",'D1 In-year inspection data'!$N:$N,"Full inspection (short converted)",'D1 In-year inspection data'!$G:$G,$D$5))))))</f>
        <v>2</v>
      </c>
      <c r="H21" s="122">
        <f>IF(AND($D$5="All Provider Groups",$D$7="All Provider Types"),SUM(COUNTIFS('D1 In-year inspection data'!$AC:$AC,"3",'D1 In-year inspection data'!$N:$N,"Full inspection"),COUNTIFS('D1 In-year inspection data'!$AC:$AC,"3",'D1 In-year inspection data'!$N:$N,"Full inspection (short converted)")),
IF(AND($D$5="All Provider Groups",$D$7&lt;&gt;"All Provider Types"),SUM(COUNTIFS('D1 In-year inspection data'!$AC:$AC,"3",'D1 In-year inspection data'!$N:$N,"Full inspection",'D1 In-year inspection data'!$F:$F,$D$7),COUNTIFS('D1 In-year inspection data'!$AC:$AC,"3",'D1 In-year inspection data'!$N:$N,"Full inspection (short converted)",'D1 In-year inspection data'!$F:$F,$D$7)),
IF(AND($D$5&lt;&gt;"All Provider Groups",$D$7&lt;&gt;"All Provider Types"),SUM(COUNTIFS('D1 In-year inspection data'!$AC:$AC,"3",'D1 In-year inspection data'!$N:$N,"Full inspection",'D1 In-year inspection data'!$G:$G,$D$5,'D1 In-year inspection data'!$F:$F,$D$7),COUNTIFS('D1 In-year inspection data'!$AC:$AC,"3",'D1 In-year inspection data'!$N:$N,"Full inspection (short converted)",'D1 In-year inspection data'!$G:$G,$D$5,'D1 In-year inspection data'!$F:$F,$D$7)),
IF(AND($D$5&lt;&gt;"All Provider Groups",$D$7="All Provider Types"),SUM(COUNTIFS('D1 In-year inspection data'!$AC:$AC,"3",'D1 In-year inspection data'!$N:$N,"Full inspection",'D1 In-year inspection data'!$G:$G,$D$5),COUNTIFS('D1 In-year inspection data'!$AC:$AC,"3",'D1 In-year inspection data'!$N:$N,"Full inspection (short converted)",'D1 In-year inspection data'!$G:$G,$D$5))))))</f>
        <v>1</v>
      </c>
      <c r="I21" s="122">
        <f>IF(AND($D$5="All Provider Groups",$D$7="All Provider Types"),SUM(COUNTIFS('D1 In-year inspection data'!$AC:$AC,"4",'D1 In-year inspection data'!$N:$N,"Full inspection"),COUNTIFS('D1 In-year inspection data'!$AC:$AC,"4",'D1 In-year inspection data'!$N:$N,"Full inspection (short converted)")),
IF(AND($D$5="All Provider Groups",$D$7&lt;&gt;"All Provider Types"),SUM(COUNTIFS('D1 In-year inspection data'!$AC:$AC,"4",'D1 In-year inspection data'!$N:$N,"Full inspection",'D1 In-year inspection data'!$F:$F,$D$7),COUNTIFS('D1 In-year inspection data'!$AC:$AC,"4",'D1 In-year inspection data'!$N:$N,"Full inspection (short converted)",'D1 In-year inspection data'!$F:$F,$D$7)),
IF(AND($D$5&lt;&gt;"All Provider Groups",$D$7&lt;&gt;"All Provider Types"),SUM(COUNTIFS('D1 In-year inspection data'!$AC:$AC,"4",'D1 In-year inspection data'!$N:$N,"Full inspection",'D1 In-year inspection data'!$G:$G,$D$5,'D1 In-year inspection data'!$F:$F,$D$7),COUNTIFS('D1 In-year inspection data'!$AC:$AC,"4",'D1 In-year inspection data'!$N:$N,"Full inspection (short converted)",'D1 In-year inspection data'!$G:$G,$D$5,'D1 In-year inspection data'!$F:$F,$D$7)),
IF(AND($D$5&lt;&gt;"All Provider Groups",$D$7="All Provider Types"),SUM(COUNTIFS('D1 In-year inspection data'!$AC:$AC,"4",'D1 In-year inspection data'!$N:$N,"Full inspection",'D1 In-year inspection data'!$G:$G,$D$5),COUNTIFS('D1 In-year inspection data'!$AC:$AC,"4",'D1 In-year inspection data'!$N:$N,"Full inspection (short converted)",'D1 In-year inspection data'!$G:$G,$D$5))))))</f>
        <v>0</v>
      </c>
      <c r="J21" s="136"/>
      <c r="K21" s="121">
        <f t="shared" si="2"/>
        <v>25</v>
      </c>
      <c r="L21" s="121">
        <f t="shared" si="1"/>
        <v>50</v>
      </c>
      <c r="M21" s="121">
        <f t="shared" si="1"/>
        <v>25</v>
      </c>
      <c r="N21" s="121">
        <f t="shared" si="1"/>
        <v>0</v>
      </c>
      <c r="R21" s="128"/>
    </row>
    <row r="22" spans="2:20" s="141" customFormat="1" x14ac:dyDescent="0.2">
      <c r="B22" s="137"/>
      <c r="C22" s="137"/>
      <c r="D22" s="383"/>
      <c r="E22" s="137"/>
      <c r="F22" s="137"/>
      <c r="G22" s="137"/>
      <c r="H22" s="138"/>
      <c r="I22" s="139"/>
      <c r="J22" s="139"/>
      <c r="K22" s="139"/>
      <c r="L22" s="139"/>
      <c r="M22" s="138"/>
      <c r="N22" s="101" t="s">
        <v>42</v>
      </c>
      <c r="O22" s="140"/>
      <c r="P22" s="140"/>
      <c r="Q22" s="140"/>
      <c r="R22" s="140"/>
      <c r="T22" s="142"/>
    </row>
    <row r="23" spans="2:20" x14ac:dyDescent="0.2">
      <c r="B23" s="77" t="s">
        <v>623</v>
      </c>
      <c r="C23" s="113"/>
      <c r="D23" s="125"/>
      <c r="E23" s="113"/>
      <c r="F23" s="113"/>
      <c r="G23" s="113"/>
      <c r="H23" s="113"/>
      <c r="I23" s="113"/>
      <c r="J23" s="194"/>
      <c r="K23" s="160"/>
      <c r="L23" s="160"/>
      <c r="M23" s="160"/>
    </row>
    <row r="24" spans="2:20" x14ac:dyDescent="0.2">
      <c r="B24" s="102" t="s">
        <v>624</v>
      </c>
      <c r="C24" s="113"/>
      <c r="D24" s="125"/>
      <c r="E24" s="113"/>
      <c r="F24" s="113"/>
      <c r="G24" s="113"/>
      <c r="H24" s="113"/>
      <c r="I24" s="113"/>
      <c r="J24" s="160"/>
      <c r="K24" s="160"/>
      <c r="L24" s="160"/>
      <c r="M24" s="160"/>
    </row>
    <row r="25" spans="2:20" x14ac:dyDescent="0.2">
      <c r="J25" s="160"/>
      <c r="K25" s="160"/>
      <c r="L25" s="160"/>
      <c r="M25" s="160"/>
    </row>
    <row r="26" spans="2:20" x14ac:dyDescent="0.2">
      <c r="J26" s="160"/>
      <c r="K26" s="160"/>
      <c r="L26" s="160"/>
      <c r="M26" s="160"/>
    </row>
    <row r="27" spans="2:20" x14ac:dyDescent="0.2">
      <c r="J27" s="160"/>
      <c r="K27" s="160"/>
      <c r="L27" s="160"/>
      <c r="M27" s="160"/>
    </row>
    <row r="28" spans="2:20" x14ac:dyDescent="0.2">
      <c r="G28" s="109"/>
      <c r="H28" s="109"/>
      <c r="I28" s="109"/>
      <c r="J28" s="160"/>
      <c r="K28" s="160"/>
      <c r="L28" s="160"/>
      <c r="M28" s="160"/>
      <c r="N28" s="109"/>
      <c r="O28" s="31"/>
    </row>
    <row r="29" spans="2:20" x14ac:dyDescent="0.2">
      <c r="G29" s="427"/>
      <c r="H29" s="427"/>
      <c r="I29" s="80"/>
      <c r="J29" s="160"/>
      <c r="K29" s="160"/>
      <c r="L29" s="160"/>
      <c r="M29" s="160"/>
      <c r="N29" s="427"/>
      <c r="O29" s="31"/>
    </row>
    <row r="30" spans="2:20" x14ac:dyDescent="0.2">
      <c r="J30" s="78"/>
    </row>
  </sheetData>
  <dataValidations count="2">
    <dataValidation type="list" allowBlank="1" showInputMessage="1" showErrorMessage="1" sqref="D5" xr:uid="{E95231CD-E6E2-4E70-B242-A29E55190C94}">
      <formula1>Provider_Group</formula1>
    </dataValidation>
    <dataValidation type="list" allowBlank="1" showInputMessage="1" showErrorMessage="1" sqref="D7" xr:uid="{DB53015F-9FEB-4DF6-8231-AAB06034B2F6}">
      <formula1>INDIRECT(IF(D5="All Provider Groups","Provider_Type",SUBSTITUTE(SUBSTITUTE(SUBSTITUTE(SUBSTITUTE(SUBSTITUTE(D5,",",""),"(",""),")",""),"16-19 academies","Academies")," ","_")))</formula1>
    </dataValidation>
  </dataValidations>
  <pageMargins left="0.7" right="0.7" top="0.75" bottom="0.75" header="0.3" footer="0.3"/>
  <pageSetup paperSize="8"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2B7D8E-3517-4CB2-A470-ACBADD304E63}">
  <sheetPr>
    <tabColor rgb="FF00B0F0"/>
  </sheetPr>
  <dimension ref="A1:S24"/>
  <sheetViews>
    <sheetView showGridLines="0" showRowColHeaders="0" zoomScaleNormal="100" workbookViewId="0"/>
  </sheetViews>
  <sheetFormatPr defaultColWidth="9.140625" defaultRowHeight="12.75" x14ac:dyDescent="0.2"/>
  <cols>
    <col min="1" max="1" width="3.7109375" style="30" customWidth="1"/>
    <col min="2" max="2" width="83.7109375" style="30" customWidth="1"/>
    <col min="3" max="3" width="14.85546875" style="30" customWidth="1"/>
    <col min="4" max="4" width="1.7109375" style="30" customWidth="1"/>
    <col min="5" max="8" width="14.85546875" style="30" customWidth="1"/>
    <col min="9" max="9" width="3.7109375" style="30" customWidth="1"/>
    <col min="10" max="10" width="14.85546875" style="146" customWidth="1"/>
    <col min="11" max="11" width="14.85546875" style="147" customWidth="1"/>
    <col min="12" max="13" width="14.85546875" style="30" customWidth="1"/>
    <col min="14" max="15" width="9.140625" style="30"/>
    <col min="16" max="16" width="12.140625" style="30" customWidth="1"/>
    <col min="17" max="16384" width="9.140625" style="30"/>
  </cols>
  <sheetData>
    <row r="1" spans="1:19" x14ac:dyDescent="0.2">
      <c r="B1" s="31"/>
    </row>
    <row r="2" spans="1:19" ht="15" x14ac:dyDescent="0.2">
      <c r="B2" s="34" t="s">
        <v>635</v>
      </c>
      <c r="C2" s="35"/>
      <c r="D2" s="35"/>
      <c r="E2" s="35"/>
      <c r="F2" s="35"/>
      <c r="G2" s="51"/>
      <c r="H2" s="51"/>
      <c r="I2" s="51"/>
      <c r="J2" s="51"/>
      <c r="K2" s="51"/>
      <c r="L2" s="148"/>
      <c r="M2" s="148"/>
      <c r="N2" s="148"/>
      <c r="O2" s="148"/>
      <c r="P2" s="148"/>
    </row>
    <row r="3" spans="1:19" x14ac:dyDescent="0.2">
      <c r="B3" s="39" t="str">
        <f>"Reports published between "&amp;lookups!A1</f>
        <v>Reports published between 1 September 2017 and 31 August 2018</v>
      </c>
      <c r="C3" s="35"/>
      <c r="D3" s="35"/>
      <c r="E3" s="35"/>
      <c r="F3" s="35"/>
      <c r="G3" s="39"/>
      <c r="H3" s="35"/>
      <c r="I3" s="35"/>
      <c r="J3" s="39"/>
      <c r="K3" s="39"/>
    </row>
    <row r="4" spans="1:19" ht="14.25" x14ac:dyDescent="0.2">
      <c r="B4" s="149"/>
      <c r="C4" s="149"/>
      <c r="D4" s="149"/>
      <c r="E4" s="150"/>
      <c r="F4" s="150"/>
      <c r="G4" s="150"/>
      <c r="H4" s="150"/>
      <c r="I4" s="149"/>
    </row>
    <row r="5" spans="1:19" ht="14.1" customHeight="1" x14ac:dyDescent="0.2">
      <c r="B5" s="9"/>
      <c r="C5" s="520"/>
      <c r="D5" s="151"/>
      <c r="E5" s="593" t="s">
        <v>19</v>
      </c>
      <c r="F5" s="593"/>
      <c r="G5" s="593"/>
      <c r="H5" s="593"/>
      <c r="I5" s="152"/>
      <c r="J5" s="449" t="s">
        <v>622</v>
      </c>
      <c r="K5" s="449"/>
      <c r="L5" s="449"/>
      <c r="M5" s="449"/>
    </row>
    <row r="6" spans="1:19" ht="27.95" customHeight="1" x14ac:dyDescent="0.2">
      <c r="B6" s="116"/>
      <c r="C6" s="584" t="s">
        <v>636</v>
      </c>
      <c r="D6" s="435"/>
      <c r="E6" s="436" t="s">
        <v>613</v>
      </c>
      <c r="F6" s="436" t="s">
        <v>614</v>
      </c>
      <c r="G6" s="439" t="s">
        <v>615</v>
      </c>
      <c r="H6" s="436" t="s">
        <v>616</v>
      </c>
      <c r="I6" s="431"/>
      <c r="J6" s="436" t="s">
        <v>613</v>
      </c>
      <c r="K6" s="436" t="s">
        <v>614</v>
      </c>
      <c r="L6" s="439" t="s">
        <v>615</v>
      </c>
      <c r="M6" s="436" t="s">
        <v>616</v>
      </c>
    </row>
    <row r="7" spans="1:19" ht="31.5" customHeight="1" x14ac:dyDescent="0.2">
      <c r="A7" s="47"/>
      <c r="B7" s="119" t="s">
        <v>6003</v>
      </c>
      <c r="C7" s="372">
        <f>'[7]In-year'!C7</f>
        <v>41</v>
      </c>
      <c r="D7" s="373"/>
      <c r="E7" s="374">
        <f>'[7]In-year'!E7</f>
        <v>0</v>
      </c>
      <c r="F7" s="374">
        <f>'[7]In-year'!F7</f>
        <v>16</v>
      </c>
      <c r="G7" s="374">
        <f>'[7]In-year'!G7</f>
        <v>20</v>
      </c>
      <c r="H7" s="374">
        <f>'[7]In-year'!H7</f>
        <v>5</v>
      </c>
      <c r="I7" s="373"/>
      <c r="J7" s="375">
        <f>(E7/$C7)*100</f>
        <v>0</v>
      </c>
      <c r="K7" s="375">
        <f>(F7/$C7)*100</f>
        <v>39.024390243902438</v>
      </c>
      <c r="L7" s="375">
        <f t="shared" ref="K7:M12" si="0">(G7/$C7)*100</f>
        <v>48.780487804878049</v>
      </c>
      <c r="M7" s="375">
        <f t="shared" si="0"/>
        <v>12.195121951219512</v>
      </c>
      <c r="N7" s="41"/>
    </row>
    <row r="8" spans="1:19" ht="31.5" customHeight="1" x14ac:dyDescent="0.2">
      <c r="A8" s="47"/>
      <c r="B8" s="119" t="s">
        <v>637</v>
      </c>
      <c r="C8" s="372">
        <f>'[7]In-year'!C8</f>
        <v>41</v>
      </c>
      <c r="D8" s="373"/>
      <c r="E8" s="374">
        <f>'[7]In-year'!E8</f>
        <v>2</v>
      </c>
      <c r="F8" s="374">
        <f>'[7]In-year'!F8</f>
        <v>13</v>
      </c>
      <c r="G8" s="374">
        <f>'[7]In-year'!G8</f>
        <v>21</v>
      </c>
      <c r="H8" s="374">
        <f>'[7]In-year'!H8</f>
        <v>5</v>
      </c>
      <c r="I8" s="376"/>
      <c r="J8" s="375">
        <f t="shared" ref="J8:J12" si="1">(E8/$C8)*100</f>
        <v>4.8780487804878048</v>
      </c>
      <c r="K8" s="375">
        <f t="shared" si="0"/>
        <v>31.707317073170731</v>
      </c>
      <c r="L8" s="374">
        <f t="shared" si="0"/>
        <v>51.219512195121951</v>
      </c>
      <c r="M8" s="374">
        <f>(H8/$C8)*100</f>
        <v>12.195121951219512</v>
      </c>
    </row>
    <row r="9" spans="1:19" ht="31.5" customHeight="1" x14ac:dyDescent="0.2">
      <c r="A9" s="47"/>
      <c r="B9" s="119" t="s">
        <v>638</v>
      </c>
      <c r="C9" s="372">
        <f>'[7]In-year'!C9</f>
        <v>41</v>
      </c>
      <c r="D9" s="373"/>
      <c r="E9" s="374">
        <f>'[7]In-year'!E9</f>
        <v>0</v>
      </c>
      <c r="F9" s="374">
        <f>'[7]In-year'!F9</f>
        <v>28</v>
      </c>
      <c r="G9" s="374">
        <f>'[7]In-year'!G9</f>
        <v>13</v>
      </c>
      <c r="H9" s="374">
        <f>'[7]In-year'!H9</f>
        <v>0</v>
      </c>
      <c r="I9" s="376"/>
      <c r="J9" s="375">
        <f t="shared" si="1"/>
        <v>0</v>
      </c>
      <c r="K9" s="375">
        <f t="shared" si="0"/>
        <v>68.292682926829272</v>
      </c>
      <c r="L9" s="374">
        <f t="shared" si="0"/>
        <v>31.707317073170731</v>
      </c>
      <c r="M9" s="374">
        <f t="shared" si="0"/>
        <v>0</v>
      </c>
    </row>
    <row r="10" spans="1:19" ht="31.5" customHeight="1" x14ac:dyDescent="0.2">
      <c r="A10" s="47"/>
      <c r="B10" s="119" t="s">
        <v>639</v>
      </c>
      <c r="C10" s="372">
        <f>'[7]In-year'!C10</f>
        <v>41</v>
      </c>
      <c r="D10" s="373"/>
      <c r="E10" s="374">
        <f>'[7]In-year'!E10</f>
        <v>2</v>
      </c>
      <c r="F10" s="374">
        <f>'[7]In-year'!F10</f>
        <v>25</v>
      </c>
      <c r="G10" s="374">
        <f>'[7]In-year'!G10</f>
        <v>13</v>
      </c>
      <c r="H10" s="374">
        <f>'[7]In-year'!H10</f>
        <v>1</v>
      </c>
      <c r="I10" s="376"/>
      <c r="J10" s="375">
        <f t="shared" si="1"/>
        <v>4.8780487804878048</v>
      </c>
      <c r="K10" s="375">
        <f t="shared" si="0"/>
        <v>60.975609756097562</v>
      </c>
      <c r="L10" s="374">
        <f t="shared" si="0"/>
        <v>31.707317073170731</v>
      </c>
      <c r="M10" s="374">
        <f t="shared" si="0"/>
        <v>2.4390243902439024</v>
      </c>
    </row>
    <row r="11" spans="1:19" ht="31.5" customHeight="1" x14ac:dyDescent="0.2">
      <c r="A11" s="47"/>
      <c r="B11" s="119" t="s">
        <v>640</v>
      </c>
      <c r="C11" s="372">
        <f>'[7]In-year'!C11</f>
        <v>41</v>
      </c>
      <c r="D11" s="373"/>
      <c r="E11" s="374">
        <f>'[7]In-year'!E11</f>
        <v>1</v>
      </c>
      <c r="F11" s="374">
        <f>'[7]In-year'!F11</f>
        <v>24</v>
      </c>
      <c r="G11" s="374">
        <f>'[7]In-year'!G11</f>
        <v>15</v>
      </c>
      <c r="H11" s="374">
        <f>'[7]In-year'!H11</f>
        <v>1</v>
      </c>
      <c r="I11" s="376"/>
      <c r="J11" s="375">
        <f t="shared" si="1"/>
        <v>2.4390243902439024</v>
      </c>
      <c r="K11" s="375">
        <f t="shared" si="0"/>
        <v>58.536585365853654</v>
      </c>
      <c r="L11" s="374">
        <f t="shared" si="0"/>
        <v>36.585365853658537</v>
      </c>
      <c r="M11" s="374">
        <f t="shared" si="0"/>
        <v>2.4390243902439024</v>
      </c>
    </row>
    <row r="12" spans="1:19" ht="31.5" customHeight="1" x14ac:dyDescent="0.2">
      <c r="A12" s="47"/>
      <c r="B12" s="153" t="s">
        <v>641</v>
      </c>
      <c r="C12" s="377">
        <f>SUM(E12:H12)</f>
        <v>32</v>
      </c>
      <c r="D12" s="378"/>
      <c r="E12" s="379">
        <f>'[7]In-year'!E12</f>
        <v>0</v>
      </c>
      <c r="F12" s="379">
        <f>'[7]In-year'!F12</f>
        <v>23</v>
      </c>
      <c r="G12" s="379">
        <f>'[7]In-year'!G12</f>
        <v>8</v>
      </c>
      <c r="H12" s="379">
        <f>'[7]In-year'!H12</f>
        <v>1</v>
      </c>
      <c r="I12" s="379"/>
      <c r="J12" s="380">
        <f t="shared" si="1"/>
        <v>0</v>
      </c>
      <c r="K12" s="380">
        <f t="shared" si="0"/>
        <v>71.875</v>
      </c>
      <c r="L12" s="379">
        <f t="shared" si="0"/>
        <v>25</v>
      </c>
      <c r="M12" s="379">
        <f t="shared" si="0"/>
        <v>3.125</v>
      </c>
    </row>
    <row r="13" spans="1:19" ht="31.5" customHeight="1" x14ac:dyDescent="0.2">
      <c r="A13" s="154"/>
      <c r="B13" s="119" t="s">
        <v>642</v>
      </c>
      <c r="C13" s="372">
        <f>SUM(E13:H13)</f>
        <v>34</v>
      </c>
      <c r="D13" s="376"/>
      <c r="E13" s="381">
        <f>'[7]In-year'!E13</f>
        <v>0</v>
      </c>
      <c r="F13" s="381">
        <f>'[7]In-year'!F13</f>
        <v>22</v>
      </c>
      <c r="G13" s="381">
        <f>'[7]In-year'!G13</f>
        <v>9</v>
      </c>
      <c r="H13" s="381">
        <f>'[7]In-year'!H13</f>
        <v>3</v>
      </c>
      <c r="I13" s="376"/>
      <c r="J13" s="382">
        <f>(E13/$C13)*100</f>
        <v>0</v>
      </c>
      <c r="K13" s="382">
        <f>(F13/$C13)*100</f>
        <v>64.705882352941174</v>
      </c>
      <c r="L13" s="381">
        <f>(G13/$C13)*100</f>
        <v>26.47058823529412</v>
      </c>
      <c r="M13" s="381">
        <f>(H13/$C13)*100</f>
        <v>8.8235294117647065</v>
      </c>
    </row>
    <row r="14" spans="1:19" s="155" customFormat="1" ht="12.4" customHeight="1" x14ac:dyDescent="0.2">
      <c r="B14" s="156"/>
      <c r="C14" s="156"/>
      <c r="D14" s="156"/>
      <c r="E14" s="156"/>
      <c r="F14" s="523"/>
      <c r="G14" s="523"/>
      <c r="H14" s="523"/>
      <c r="I14" s="523"/>
      <c r="J14" s="523"/>
      <c r="K14" s="523"/>
      <c r="L14" s="523"/>
      <c r="M14" s="522" t="s">
        <v>34</v>
      </c>
      <c r="O14" s="524"/>
      <c r="P14" s="524"/>
      <c r="Q14" s="524"/>
      <c r="R14" s="524"/>
    </row>
    <row r="15" spans="1:19" ht="12.4" customHeight="1" x14ac:dyDescent="0.2">
      <c r="B15" s="519" t="s">
        <v>5998</v>
      </c>
      <c r="C15" s="519"/>
      <c r="D15" s="519"/>
      <c r="E15" s="519"/>
      <c r="F15" s="519"/>
      <c r="G15" s="519"/>
      <c r="H15" s="519"/>
      <c r="I15" s="519"/>
      <c r="M15" s="157"/>
      <c r="O15" s="524"/>
      <c r="P15" s="524"/>
      <c r="Q15" s="524"/>
      <c r="R15" s="524"/>
      <c r="S15" s="155"/>
    </row>
    <row r="16" spans="1:19" ht="12.4" customHeight="1" x14ac:dyDescent="0.2">
      <c r="B16" s="519" t="s">
        <v>6002</v>
      </c>
      <c r="C16" s="519"/>
      <c r="D16" s="519"/>
      <c r="E16" s="519"/>
      <c r="F16" s="519"/>
      <c r="G16" s="519"/>
      <c r="H16" s="519"/>
      <c r="I16" s="519"/>
      <c r="M16" s="157"/>
      <c r="O16" s="524"/>
      <c r="P16" s="524"/>
      <c r="Q16" s="524"/>
      <c r="R16" s="524"/>
      <c r="S16" s="155"/>
    </row>
    <row r="17" spans="2:19" ht="12.4" customHeight="1" x14ac:dyDescent="0.2">
      <c r="B17" s="519" t="s">
        <v>5999</v>
      </c>
      <c r="C17" s="519"/>
      <c r="D17" s="519"/>
      <c r="E17" s="519"/>
      <c r="F17" s="519"/>
      <c r="G17" s="519"/>
      <c r="H17" s="519"/>
      <c r="I17" s="519"/>
      <c r="J17" s="158"/>
      <c r="K17" s="159"/>
      <c r="M17" s="157"/>
      <c r="O17" s="524"/>
      <c r="P17" s="524"/>
      <c r="Q17" s="524"/>
      <c r="R17" s="524"/>
      <c r="S17" s="155"/>
    </row>
    <row r="18" spans="2:19" x14ac:dyDescent="0.2">
      <c r="C18" s="158"/>
      <c r="D18" s="158"/>
      <c r="E18" s="158"/>
      <c r="F18" s="158"/>
      <c r="G18" s="158"/>
      <c r="H18" s="158"/>
      <c r="I18" s="158"/>
      <c r="J18" s="158"/>
      <c r="K18" s="159"/>
      <c r="O18" s="524"/>
      <c r="P18" s="524"/>
      <c r="Q18" s="524"/>
      <c r="R18" s="524"/>
      <c r="S18" s="155"/>
    </row>
    <row r="19" spans="2:19" x14ac:dyDescent="0.2">
      <c r="B19" s="41"/>
      <c r="F19" s="160"/>
      <c r="G19" s="160"/>
      <c r="H19" s="160"/>
      <c r="I19" s="160"/>
      <c r="O19" s="524"/>
      <c r="P19" s="524"/>
      <c r="Q19" s="524"/>
      <c r="R19" s="524"/>
      <c r="S19" s="155"/>
    </row>
    <row r="20" spans="2:19" x14ac:dyDescent="0.2">
      <c r="B20" s="41"/>
      <c r="F20" s="160"/>
      <c r="G20" s="160"/>
      <c r="H20" s="160"/>
      <c r="I20" s="160"/>
      <c r="O20" s="524"/>
      <c r="P20" s="524"/>
      <c r="Q20" s="524"/>
      <c r="R20" s="524"/>
      <c r="S20" s="155"/>
    </row>
    <row r="21" spans="2:19" x14ac:dyDescent="0.2">
      <c r="F21" s="160"/>
      <c r="G21" s="160"/>
      <c r="H21" s="160"/>
      <c r="I21" s="160"/>
      <c r="O21" s="524"/>
      <c r="P21" s="524"/>
      <c r="Q21" s="524"/>
      <c r="R21" s="524"/>
      <c r="S21" s="155"/>
    </row>
    <row r="22" spans="2:19" x14ac:dyDescent="0.2">
      <c r="F22" s="160"/>
      <c r="G22" s="160"/>
      <c r="H22" s="160"/>
      <c r="I22" s="160"/>
    </row>
    <row r="23" spans="2:19" x14ac:dyDescent="0.2">
      <c r="F23" s="160"/>
      <c r="G23" s="160"/>
      <c r="H23" s="160"/>
      <c r="I23" s="160"/>
    </row>
    <row r="24" spans="2:19" x14ac:dyDescent="0.2">
      <c r="F24" s="78"/>
    </row>
  </sheetData>
  <pageMargins left="0.7" right="0.7" top="0.75" bottom="0.75" header="0.3" footer="0.3"/>
  <pageSetup paperSize="8"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82A137-644C-4F8B-9C5A-4B138040B816}">
  <sheetPr>
    <tabColor rgb="FF00B0F0"/>
  </sheetPr>
  <dimension ref="A2:Q33"/>
  <sheetViews>
    <sheetView showGridLines="0" showRowColHeaders="0" zoomScaleNormal="100" workbookViewId="0"/>
  </sheetViews>
  <sheetFormatPr defaultColWidth="9.140625" defaultRowHeight="12.75" x14ac:dyDescent="0.2"/>
  <cols>
    <col min="1" max="1" width="2.28515625" style="84" customWidth="1"/>
    <col min="2" max="2" width="47" style="84" customWidth="1"/>
    <col min="3" max="3" width="5" style="84" customWidth="1"/>
    <col min="4" max="4" width="23.85546875" style="84" customWidth="1"/>
    <col min="5" max="5" width="3.7109375" style="84" customWidth="1"/>
    <col min="6" max="6" width="29.5703125" style="84" customWidth="1"/>
    <col min="7" max="7" width="3.7109375" style="84" customWidth="1"/>
    <col min="8" max="8" width="17.140625" style="84" customWidth="1"/>
    <col min="9" max="10" width="16" style="84" customWidth="1"/>
    <col min="11" max="11" width="16.5703125" style="84" customWidth="1"/>
    <col min="12" max="12" width="16" style="84" customWidth="1"/>
    <col min="13" max="13" width="3" style="84" customWidth="1"/>
    <col min="14" max="17" width="16" style="84" customWidth="1"/>
    <col min="18" max="16384" width="9.140625" style="84"/>
  </cols>
  <sheetData>
    <row r="2" spans="1:17" ht="15" x14ac:dyDescent="0.2">
      <c r="B2" s="34" t="s">
        <v>3983</v>
      </c>
      <c r="C2" s="164"/>
      <c r="D2" s="164"/>
      <c r="E2" s="164"/>
      <c r="F2" s="164"/>
      <c r="G2" s="164"/>
      <c r="H2" s="9"/>
      <c r="I2" s="9"/>
      <c r="J2" s="9"/>
      <c r="K2" s="9"/>
      <c r="L2" s="9"/>
      <c r="M2" s="9"/>
      <c r="N2" s="9"/>
      <c r="O2" s="9"/>
      <c r="P2" s="9"/>
      <c r="Q2" s="9"/>
    </row>
    <row r="3" spans="1:17" x14ac:dyDescent="0.2">
      <c r="B3" s="398" t="str">
        <f>"As at "&amp;lookups!A2</f>
        <v>As at 31 August 2018</v>
      </c>
      <c r="C3" s="39"/>
      <c r="D3" s="39"/>
      <c r="E3" s="39"/>
      <c r="F3" s="39"/>
      <c r="G3" s="39"/>
      <c r="H3" s="9"/>
      <c r="I3" s="9"/>
      <c r="J3" s="9"/>
      <c r="K3" s="9"/>
      <c r="L3" s="9"/>
      <c r="M3" s="9"/>
      <c r="N3" s="9"/>
      <c r="O3" s="9"/>
      <c r="P3" s="9"/>
      <c r="Q3" s="9"/>
    </row>
    <row r="4" spans="1:17" x14ac:dyDescent="0.2">
      <c r="B4" s="9"/>
      <c r="C4" s="9"/>
      <c r="D4" s="9"/>
      <c r="E4" s="9"/>
      <c r="F4" s="9"/>
      <c r="G4" s="9"/>
      <c r="H4" s="9"/>
      <c r="I4" s="9"/>
      <c r="J4" s="9"/>
      <c r="K4" s="9"/>
      <c r="L4" s="9"/>
      <c r="M4" s="9"/>
      <c r="N4" s="9"/>
      <c r="O4" s="9"/>
      <c r="P4" s="9"/>
      <c r="Q4" s="9"/>
    </row>
    <row r="5" spans="1:17" x14ac:dyDescent="0.2">
      <c r="C5" s="426"/>
      <c r="F5" s="426" t="s">
        <v>3984</v>
      </c>
      <c r="G5" s="9"/>
      <c r="H5" s="594" t="s">
        <v>68</v>
      </c>
      <c r="I5" s="595"/>
      <c r="J5" s="595"/>
      <c r="K5" s="596"/>
      <c r="L5" s="166"/>
      <c r="M5" s="9"/>
      <c r="N5" s="9"/>
      <c r="O5" s="9"/>
      <c r="P5" s="9"/>
      <c r="Q5" s="9"/>
    </row>
    <row r="6" spans="1:17" x14ac:dyDescent="0.2">
      <c r="B6" s="527"/>
      <c r="C6" s="527"/>
      <c r="D6" s="9"/>
      <c r="E6" s="31"/>
      <c r="F6" s="31"/>
      <c r="G6" s="31"/>
      <c r="H6" s="9"/>
      <c r="I6" s="167"/>
      <c r="J6" s="167"/>
      <c r="K6" s="167"/>
      <c r="L6" s="167"/>
      <c r="M6" s="9"/>
      <c r="N6" s="9"/>
      <c r="O6" s="9"/>
      <c r="P6" s="9"/>
      <c r="Q6" s="9"/>
    </row>
    <row r="7" spans="1:17" ht="14.1" customHeight="1" x14ac:dyDescent="0.2">
      <c r="B7" s="9"/>
      <c r="C7" s="9"/>
      <c r="D7" s="528"/>
      <c r="E7" s="438"/>
      <c r="F7" s="529"/>
      <c r="G7" s="438"/>
      <c r="H7" s="593" t="s">
        <v>3987</v>
      </c>
      <c r="I7" s="593"/>
      <c r="J7" s="593"/>
      <c r="K7" s="593"/>
      <c r="L7" s="593"/>
      <c r="M7" s="168"/>
      <c r="N7" s="593" t="s">
        <v>3988</v>
      </c>
      <c r="O7" s="593"/>
      <c r="P7" s="593"/>
      <c r="Q7" s="593"/>
    </row>
    <row r="8" spans="1:17" ht="42" customHeight="1" x14ac:dyDescent="0.2">
      <c r="B8" s="9"/>
      <c r="C8" s="9"/>
      <c r="D8" s="530" t="s">
        <v>3985</v>
      </c>
      <c r="E8" s="438"/>
      <c r="F8" s="530" t="s">
        <v>3986</v>
      </c>
      <c r="G8" s="438"/>
      <c r="H8" s="437" t="s">
        <v>33</v>
      </c>
      <c r="I8" s="437" t="s">
        <v>613</v>
      </c>
      <c r="J8" s="437" t="s">
        <v>614</v>
      </c>
      <c r="K8" s="437" t="s">
        <v>3989</v>
      </c>
      <c r="L8" s="437" t="s">
        <v>616</v>
      </c>
      <c r="M8" s="169"/>
      <c r="N8" s="170" t="s">
        <v>613</v>
      </c>
      <c r="O8" s="170" t="s">
        <v>614</v>
      </c>
      <c r="P8" s="437" t="s">
        <v>3989</v>
      </c>
      <c r="Q8" s="170" t="s">
        <v>616</v>
      </c>
    </row>
    <row r="9" spans="1:17" ht="14.25" x14ac:dyDescent="0.2">
      <c r="B9" s="171" t="s">
        <v>21</v>
      </c>
      <c r="C9" s="171"/>
      <c r="D9" s="172">
        <f>IFERROR(SUM(F9,H9),0)</f>
        <v>1682</v>
      </c>
      <c r="E9" s="173"/>
      <c r="F9" s="174">
        <f>SUM(COUNTIFS('D3 Most recent inspection data'!$S:$S,"NULL"),COUNTIFS('D3 Most recent inspection data'!$S:$S,"-"))</f>
        <v>642</v>
      </c>
      <c r="G9" s="173"/>
      <c r="H9" s="173">
        <f>SUM(I9:L9)</f>
        <v>1040</v>
      </c>
      <c r="I9" s="173">
        <f>COUNTIFS('D3 Most recent inspection data'!$S:$S,"1")</f>
        <v>157</v>
      </c>
      <c r="J9" s="173">
        <f>COUNTIFS('D3 Most recent inspection data'!$S:$S,"2")</f>
        <v>681</v>
      </c>
      <c r="K9" s="173">
        <f>COUNTIFS('D3 Most recent inspection data'!$S:$S,"3")</f>
        <v>180</v>
      </c>
      <c r="L9" s="173">
        <f>COUNTIFS('D3 Most recent inspection data'!$S:$S,"4")</f>
        <v>22</v>
      </c>
      <c r="M9" s="173"/>
      <c r="N9" s="173">
        <f t="shared" ref="N9:Q17" si="0">IFERROR(I9/$H9*100,0)</f>
        <v>15.096153846153845</v>
      </c>
      <c r="O9" s="173">
        <f t="shared" si="0"/>
        <v>65.480769230769226</v>
      </c>
      <c r="P9" s="173">
        <f t="shared" si="0"/>
        <v>17.307692307692307</v>
      </c>
      <c r="Q9" s="173">
        <f t="shared" si="0"/>
        <v>2.1153846153846154</v>
      </c>
    </row>
    <row r="10" spans="1:17" ht="14.25" x14ac:dyDescent="0.2">
      <c r="A10" s="42"/>
      <c r="B10" s="175" t="s">
        <v>3990</v>
      </c>
      <c r="C10" s="176"/>
      <c r="D10" s="177">
        <f>IFERROR(SUM(F10,H10),0)</f>
        <v>255</v>
      </c>
      <c r="E10" s="121"/>
      <c r="F10" s="178">
        <f>SUM(COUNTIFS('D3 Most recent inspection data'!$S:$S,"NULL",'D3 Most recent inspection data'!G:G,"Colleges"),COUNTIFS('D3 Most recent inspection data'!$S:$S,"-",'D3 Most recent inspection data'!G:G,"Colleges"))</f>
        <v>40</v>
      </c>
      <c r="G10" s="121"/>
      <c r="H10" s="121">
        <f t="shared" ref="H10:H17" si="1">SUM(I10:L10)</f>
        <v>215</v>
      </c>
      <c r="I10" s="121">
        <f>COUNTIFS('D3 Most recent inspection data'!$S:$S,"1",'D3 Most recent inspection data'!G:G,"Colleges")</f>
        <v>43</v>
      </c>
      <c r="J10" s="121">
        <f>COUNTIFS('D3 Most recent inspection data'!$S:$S,"2",'D3 Most recent inspection data'!G:G,"Colleges")</f>
        <v>125</v>
      </c>
      <c r="K10" s="121">
        <f>COUNTIFS('D3 Most recent inspection data'!$S:$S,"3",'D3 Most recent inspection data'!G:G,"Colleges")</f>
        <v>45</v>
      </c>
      <c r="L10" s="121">
        <f>COUNTIFS('D3 Most recent inspection data'!$S:$S,"4",'D3 Most recent inspection data'!G:G,"Colleges")</f>
        <v>2</v>
      </c>
      <c r="M10" s="121"/>
      <c r="N10" s="121">
        <f t="shared" si="0"/>
        <v>20</v>
      </c>
      <c r="O10" s="121">
        <f t="shared" si="0"/>
        <v>58.139534883720934</v>
      </c>
      <c r="P10" s="121">
        <f t="shared" si="0"/>
        <v>20.930232558139537</v>
      </c>
      <c r="Q10" s="121">
        <f t="shared" si="0"/>
        <v>0.93023255813953487</v>
      </c>
    </row>
    <row r="11" spans="1:17" x14ac:dyDescent="0.2">
      <c r="A11" s="43"/>
      <c r="B11" s="175" t="s">
        <v>12</v>
      </c>
      <c r="C11" s="175"/>
      <c r="D11" s="177">
        <f t="shared" ref="D11:D17" si="2">IFERROR(SUM(F11,H11),0)</f>
        <v>80</v>
      </c>
      <c r="E11" s="121"/>
      <c r="F11" s="178">
        <f>SUM(COUNTIFS('D3 Most recent inspection data'!$S:$S,"NULL",'D3 Most recent inspection data'!G:G,"Independent specialist colleges"),COUNTIFS('D3 Most recent inspection data'!$S:$S,"-",'D3 Most recent inspection data'!G:G,"Independent specialist colleges"))</f>
        <v>12</v>
      </c>
      <c r="G11" s="121"/>
      <c r="H11" s="121">
        <f t="shared" si="1"/>
        <v>68</v>
      </c>
      <c r="I11" s="121">
        <f>COUNTIFS('D3 Most recent inspection data'!$S:$S,"1",'D3 Most recent inspection data'!G:G,"Independent specialist colleges")</f>
        <v>5</v>
      </c>
      <c r="J11" s="121">
        <f>COUNTIFS('D3 Most recent inspection data'!$S:$S,"2",'D3 Most recent inspection data'!G:G,"Independent specialist colleges")</f>
        <v>47</v>
      </c>
      <c r="K11" s="121">
        <f>COUNTIFS('D3 Most recent inspection data'!$S:$S,"3",'D3 Most recent inspection data'!G:G,"Independent specialist colleges")</f>
        <v>16</v>
      </c>
      <c r="L11" s="121">
        <f>COUNTIFS('D3 Most recent inspection data'!$S:$S,"4",'D3 Most recent inspection data'!G:G,"Independent specialist colleges")</f>
        <v>0</v>
      </c>
      <c r="M11" s="121"/>
      <c r="N11" s="121">
        <f t="shared" si="0"/>
        <v>7.3529411764705888</v>
      </c>
      <c r="O11" s="121">
        <f t="shared" si="0"/>
        <v>69.117647058823522</v>
      </c>
      <c r="P11" s="121">
        <f t="shared" si="0"/>
        <v>23.52941176470588</v>
      </c>
      <c r="Q11" s="121">
        <f t="shared" si="0"/>
        <v>0</v>
      </c>
    </row>
    <row r="12" spans="1:17" ht="14.25" x14ac:dyDescent="0.2">
      <c r="A12" s="43"/>
      <c r="B12" s="175" t="s">
        <v>3991</v>
      </c>
      <c r="C12" s="175"/>
      <c r="D12" s="177">
        <f t="shared" si="2"/>
        <v>986</v>
      </c>
      <c r="E12" s="121"/>
      <c r="F12" s="178">
        <f>SUM(COUNTIFS('D3 Most recent inspection data'!$S:$S,"NULL",'D3 Most recent inspection data'!G:G,"Independent learning providers (including employer providers)"),COUNTIFS('D3 Most recent inspection data'!$S:$S,"-",'D3 Most recent inspection data'!G:G,"Independent learning providers (including employer providers)"))</f>
        <v>546</v>
      </c>
      <c r="G12" s="121"/>
      <c r="H12" s="121">
        <f t="shared" si="1"/>
        <v>440</v>
      </c>
      <c r="I12" s="121">
        <f>COUNTIFS('D3 Most recent inspection data'!$S:$S,"1",'D3 Most recent inspection data'!G:G,"Independent learning providers (including employer providers)")</f>
        <v>52</v>
      </c>
      <c r="J12" s="121">
        <f>COUNTIFS('D3 Most recent inspection data'!$S:$S,"2",'D3 Most recent inspection data'!G:G,"Independent learning providers (including employer providers)")</f>
        <v>289</v>
      </c>
      <c r="K12" s="121">
        <f>COUNTIFS('D3 Most recent inspection data'!$S:$S,"3",'D3 Most recent inspection data'!G:G,"Independent learning providers (including employer providers)")</f>
        <v>81</v>
      </c>
      <c r="L12" s="121">
        <f>COUNTIFS('D3 Most recent inspection data'!$S:$S,"4",'D3 Most recent inspection data'!G:G,"Independent learning providers (including employer providers)")</f>
        <v>18</v>
      </c>
      <c r="M12" s="121"/>
      <c r="N12" s="121">
        <f t="shared" si="0"/>
        <v>11.818181818181818</v>
      </c>
      <c r="O12" s="121">
        <f t="shared" si="0"/>
        <v>65.681818181818187</v>
      </c>
      <c r="P12" s="121">
        <f t="shared" si="0"/>
        <v>18.409090909090907</v>
      </c>
      <c r="Q12" s="121">
        <f t="shared" si="0"/>
        <v>4.0909090909090908</v>
      </c>
    </row>
    <row r="13" spans="1:17" ht="14.25" x14ac:dyDescent="0.2">
      <c r="A13" s="43"/>
      <c r="B13" s="175" t="s">
        <v>3992</v>
      </c>
      <c r="C13" s="175"/>
      <c r="D13" s="177">
        <f t="shared" si="2"/>
        <v>222</v>
      </c>
      <c r="E13" s="121"/>
      <c r="F13" s="178">
        <f>SUM(COUNTIFS('D3 Most recent inspection data'!$S:$S,"NULL",'D3 Most recent inspection data'!G:G,"Community learning and skills providers"),COUNTIFS('D3 Most recent inspection data'!$S:$S,"-",'D3 Most recent inspection data'!G:G,"Community learning and skills providers"))</f>
        <v>2</v>
      </c>
      <c r="G13" s="121"/>
      <c r="H13" s="121">
        <f t="shared" si="1"/>
        <v>220</v>
      </c>
      <c r="I13" s="121">
        <f>COUNTIFS('D3 Most recent inspection data'!$S:$S,"1",'D3 Most recent inspection data'!G:G,"Community learning and skills providers")</f>
        <v>15</v>
      </c>
      <c r="J13" s="121">
        <f>COUNTIFS('D3 Most recent inspection data'!$S:$S,"2",'D3 Most recent inspection data'!G:G,"Community learning and skills providers")</f>
        <v>178</v>
      </c>
      <c r="K13" s="121">
        <f>COUNTIFS('D3 Most recent inspection data'!$S:$S,"3",'D3 Most recent inspection data'!G:G,"Community learning and skills providers")</f>
        <v>25</v>
      </c>
      <c r="L13" s="121">
        <f>COUNTIFS('D3 Most recent inspection data'!$S:$S,"4",'D3 Most recent inspection data'!G:G,"Community learning and skills providers")</f>
        <v>2</v>
      </c>
      <c r="M13" s="121"/>
      <c r="N13" s="121">
        <f t="shared" si="0"/>
        <v>6.8181818181818175</v>
      </c>
      <c r="O13" s="121">
        <f t="shared" si="0"/>
        <v>80.909090909090907</v>
      </c>
      <c r="P13" s="121">
        <f t="shared" si="0"/>
        <v>11.363636363636363</v>
      </c>
      <c r="Q13" s="121">
        <f t="shared" si="0"/>
        <v>0.90909090909090906</v>
      </c>
    </row>
    <row r="14" spans="1:17" ht="14.25" x14ac:dyDescent="0.2">
      <c r="A14" s="42"/>
      <c r="B14" s="176" t="s">
        <v>3993</v>
      </c>
      <c r="C14" s="175"/>
      <c r="D14" s="179">
        <f t="shared" si="2"/>
        <v>46</v>
      </c>
      <c r="E14" s="136"/>
      <c r="F14" s="180">
        <f>SUM(COUNTIFS('D3 Most recent inspection data'!$S:$S,"NULL",'D3 Most recent inspection data'!G:G,"16-19 academies"),COUNTIFS('D3 Most recent inspection data'!$S:$S,"-",'D3 Most recent inspection data'!G:G,"16-19 academies"))</f>
        <v>8</v>
      </c>
      <c r="G14" s="136"/>
      <c r="H14" s="121">
        <f t="shared" si="1"/>
        <v>38</v>
      </c>
      <c r="I14" s="121">
        <f>COUNTIFS('D3 Most recent inspection data'!$S:$S,"1",'D3 Most recent inspection data'!G:G,"16-19 academies")</f>
        <v>18</v>
      </c>
      <c r="J14" s="121">
        <f>COUNTIFS('D3 Most recent inspection data'!$S:$S,"2",'D3 Most recent inspection data'!G:G,"16-19 academies")</f>
        <v>12</v>
      </c>
      <c r="K14" s="121">
        <f>COUNTIFS('D3 Most recent inspection data'!$S:$S,"3",'D3 Most recent inspection data'!G:G,"16-19 academies")</f>
        <v>8</v>
      </c>
      <c r="L14" s="121">
        <f>COUNTIFS('D3 Most recent inspection data'!$S:$S,"4",'D3 Most recent inspection data'!G:G,"16-19 academies")</f>
        <v>0</v>
      </c>
      <c r="M14" s="121"/>
      <c r="N14" s="121">
        <f t="shared" si="0"/>
        <v>47.368421052631575</v>
      </c>
      <c r="O14" s="121">
        <f t="shared" si="0"/>
        <v>31.578947368421051</v>
      </c>
      <c r="P14" s="121">
        <f t="shared" si="0"/>
        <v>21.052631578947366</v>
      </c>
      <c r="Q14" s="121">
        <f t="shared" si="0"/>
        <v>0</v>
      </c>
    </row>
    <row r="15" spans="1:17" ht="14.25" x14ac:dyDescent="0.2">
      <c r="A15" s="43"/>
      <c r="B15" s="175" t="s">
        <v>3994</v>
      </c>
      <c r="C15" s="175"/>
      <c r="D15" s="179">
        <f t="shared" si="2"/>
        <v>19</v>
      </c>
      <c r="E15" s="136"/>
      <c r="F15" s="180">
        <f>SUM(COUNTIFS('D3 Most recent inspection data'!$S:$S,"NULL",'D3 Most recent inspection data'!G:G,"Dance and drama colleges"),COUNTIFS('D3 Most recent inspection data'!$S:$S,"-",'D3 Most recent inspection data'!G:G,"Dance and drama colleges"))</f>
        <v>1</v>
      </c>
      <c r="G15" s="136"/>
      <c r="H15" s="121">
        <f t="shared" si="1"/>
        <v>18</v>
      </c>
      <c r="I15" s="121">
        <f>COUNTIFS('D3 Most recent inspection data'!$S:$S,"1",'D3 Most recent inspection data'!G:G,"Dance and drama colleges")</f>
        <v>14</v>
      </c>
      <c r="J15" s="121">
        <f>COUNTIFS('D3 Most recent inspection data'!$S:$S,"2",'D3 Most recent inspection data'!G:G,"Dance and drama colleges")</f>
        <v>3</v>
      </c>
      <c r="K15" s="121">
        <f>COUNTIFS('D3 Most recent inspection data'!$S:$S,"3",'D3 Most recent inspection data'!G:G,"Dance and drama colleges")</f>
        <v>1</v>
      </c>
      <c r="L15" s="121">
        <f>COUNTIFS('D3 Most recent inspection data'!$S:$S,"4",'D3 Most recent inspection data'!G:G,"Dance and drama colleges")</f>
        <v>0</v>
      </c>
      <c r="M15" s="121"/>
      <c r="N15" s="121">
        <f t="shared" si="0"/>
        <v>77.777777777777786</v>
      </c>
      <c r="O15" s="121">
        <f t="shared" si="0"/>
        <v>16.666666666666664</v>
      </c>
      <c r="P15" s="121">
        <f t="shared" si="0"/>
        <v>5.5555555555555554</v>
      </c>
      <c r="Q15" s="121">
        <f t="shared" si="0"/>
        <v>0</v>
      </c>
    </row>
    <row r="16" spans="1:17" ht="14.25" x14ac:dyDescent="0.2">
      <c r="A16" s="43"/>
      <c r="B16" s="175" t="s">
        <v>3995</v>
      </c>
      <c r="C16" s="175"/>
      <c r="D16" s="179">
        <f t="shared" si="2"/>
        <v>60</v>
      </c>
      <c r="E16" s="136"/>
      <c r="F16" s="180">
        <f>SUM(COUNTIFS('D3 Most recent inspection data'!$S:$S,"NULL",'D3 Most recent inspection data'!G:G,"Higher education institutions"),COUNTIFS('D3 Most recent inspection data'!$S:$S,"-",'D3 Most recent inspection data'!G:G,"Higher education institutions"))</f>
        <v>33</v>
      </c>
      <c r="G16" s="136"/>
      <c r="H16" s="121">
        <f t="shared" si="1"/>
        <v>27</v>
      </c>
      <c r="I16" s="121">
        <f>COUNTIFS('D3 Most recent inspection data'!$S:$S,"1",'D3 Most recent inspection data'!G:G,"Higher education institutions")</f>
        <v>8</v>
      </c>
      <c r="J16" s="121">
        <f>COUNTIFS('D3 Most recent inspection data'!$S:$S,"2",'D3 Most recent inspection data'!G:G,"Higher education institutions")</f>
        <v>15</v>
      </c>
      <c r="K16" s="121">
        <f>COUNTIFS('D3 Most recent inspection data'!$S:$S,"3",'D3 Most recent inspection data'!G:G,"Higher education institutions")</f>
        <v>4</v>
      </c>
      <c r="L16" s="121">
        <f>COUNTIFS('D3 Most recent inspection data'!$S:$S,"4",'D3 Most recent inspection data'!G:G,"Higher education institutions")</f>
        <v>0</v>
      </c>
      <c r="M16" s="121"/>
      <c r="N16" s="121">
        <f t="shared" si="0"/>
        <v>29.629629629629626</v>
      </c>
      <c r="O16" s="121">
        <f t="shared" si="0"/>
        <v>55.555555555555557</v>
      </c>
      <c r="P16" s="121">
        <f t="shared" si="0"/>
        <v>14.814814814814813</v>
      </c>
      <c r="Q16" s="121">
        <f t="shared" si="0"/>
        <v>0</v>
      </c>
    </row>
    <row r="17" spans="1:17" x14ac:dyDescent="0.2">
      <c r="A17" s="43"/>
      <c r="B17" s="181" t="s">
        <v>27</v>
      </c>
      <c r="C17" s="181"/>
      <c r="D17" s="182">
        <f t="shared" si="2"/>
        <v>14</v>
      </c>
      <c r="E17" s="183"/>
      <c r="F17" s="184">
        <f>SUM(COUNTIFS('D3 Most recent inspection data'!$S:$S,"NULL",'D3 Most recent inspection data'!G:G,"National Careers Service Contractors"),COUNTIFS('D3 Most recent inspection data'!$S:$S,"-",'D3 Most recent inspection data'!G:G,"National Careers Service Contractors"))</f>
        <v>0</v>
      </c>
      <c r="G17" s="183"/>
      <c r="H17" s="130">
        <f t="shared" si="1"/>
        <v>14</v>
      </c>
      <c r="I17" s="130">
        <f>COUNTIFS('D3 Most recent inspection data'!$S:$S,"1",'D3 Most recent inspection data'!G:G,"National Careers Service Contractors")</f>
        <v>2</v>
      </c>
      <c r="J17" s="130">
        <f>COUNTIFS('D3 Most recent inspection data'!$S:$S,"2",'D3 Most recent inspection data'!G:G,"National Careers Service Contractors")</f>
        <v>12</v>
      </c>
      <c r="K17" s="130">
        <f>COUNTIFS('D3 Most recent inspection data'!$S:$S,"3",'D3 Most recent inspection data'!G:G,"National Careers Service Contractors")</f>
        <v>0</v>
      </c>
      <c r="L17" s="130">
        <f>COUNTIFS('D3 Most recent inspection data'!$S:$S,"4",'D3 Most recent inspection data'!G:G,"National Careers Service Contractors")</f>
        <v>0</v>
      </c>
      <c r="M17" s="130"/>
      <c r="N17" s="130">
        <f t="shared" si="0"/>
        <v>14.285714285714285</v>
      </c>
      <c r="O17" s="130">
        <f t="shared" si="0"/>
        <v>85.714285714285708</v>
      </c>
      <c r="P17" s="130">
        <f t="shared" si="0"/>
        <v>0</v>
      </c>
      <c r="Q17" s="130">
        <f t="shared" si="0"/>
        <v>0</v>
      </c>
    </row>
    <row r="18" spans="1:17" x14ac:dyDescent="0.2">
      <c r="B18" s="77"/>
      <c r="H18" s="185"/>
      <c r="I18" s="185"/>
      <c r="J18" s="185"/>
      <c r="K18" s="185"/>
      <c r="L18" s="185"/>
      <c r="M18" s="186"/>
      <c r="N18" s="185"/>
      <c r="O18" s="185"/>
      <c r="P18" s="185"/>
      <c r="Q18" s="187" t="s">
        <v>42</v>
      </c>
    </row>
    <row r="19" spans="1:17" x14ac:dyDescent="0.2">
      <c r="B19" s="77" t="s">
        <v>43</v>
      </c>
    </row>
    <row r="20" spans="1:17" x14ac:dyDescent="0.2">
      <c r="B20" s="77" t="s">
        <v>44</v>
      </c>
      <c r="H20" s="194"/>
      <c r="I20" s="160"/>
      <c r="J20" s="160"/>
      <c r="K20" s="160"/>
    </row>
    <row r="21" spans="1:17" x14ac:dyDescent="0.2">
      <c r="B21" s="77" t="s">
        <v>45</v>
      </c>
      <c r="H21" s="160"/>
      <c r="I21" s="160"/>
      <c r="J21" s="160"/>
      <c r="K21" s="160"/>
    </row>
    <row r="22" spans="1:17" x14ac:dyDescent="0.2">
      <c r="B22" s="77" t="s">
        <v>4471</v>
      </c>
      <c r="H22" s="160"/>
      <c r="I22" s="160"/>
      <c r="J22" s="160"/>
      <c r="K22" s="160"/>
    </row>
    <row r="23" spans="1:17" x14ac:dyDescent="0.2">
      <c r="B23" s="77" t="s">
        <v>47</v>
      </c>
      <c r="H23" s="160"/>
      <c r="I23" s="160"/>
      <c r="J23" s="160"/>
      <c r="K23" s="160"/>
    </row>
    <row r="24" spans="1:17" x14ac:dyDescent="0.2">
      <c r="B24" s="77" t="s">
        <v>3996</v>
      </c>
      <c r="H24" s="160"/>
      <c r="I24" s="160"/>
      <c r="J24" s="160"/>
      <c r="K24" s="160"/>
    </row>
    <row r="25" spans="1:17" x14ac:dyDescent="0.2">
      <c r="B25" s="77" t="s">
        <v>3997</v>
      </c>
      <c r="H25" s="160"/>
      <c r="I25" s="160"/>
      <c r="J25" s="160"/>
      <c r="K25" s="160"/>
    </row>
    <row r="26" spans="1:17" x14ac:dyDescent="0.2">
      <c r="B26" s="188" t="s">
        <v>3998</v>
      </c>
      <c r="H26" s="160"/>
      <c r="I26" s="160"/>
      <c r="J26" s="160"/>
      <c r="K26" s="160"/>
    </row>
    <row r="27" spans="1:17" x14ac:dyDescent="0.2">
      <c r="B27" s="88" t="s">
        <v>3999</v>
      </c>
      <c r="H27" s="78"/>
    </row>
    <row r="28" spans="1:17" x14ac:dyDescent="0.2">
      <c r="B28" s="77"/>
    </row>
    <row r="29" spans="1:17" x14ac:dyDescent="0.2">
      <c r="B29" s="77"/>
    </row>
    <row r="30" spans="1:17" x14ac:dyDescent="0.2">
      <c r="B30" s="189"/>
    </row>
    <row r="31" spans="1:17" x14ac:dyDescent="0.2">
      <c r="B31" s="189"/>
    </row>
    <row r="32" spans="1:17" x14ac:dyDescent="0.2">
      <c r="B32" s="190"/>
    </row>
    <row r="33" spans="2:2" x14ac:dyDescent="0.2">
      <c r="B33" s="167"/>
    </row>
  </sheetData>
  <pageMargins left="0.7" right="0.7" top="0.75" bottom="0.75" header="0.3" footer="0.3"/>
  <pageSetup paperSize="8"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haredContentType xmlns="Microsoft.SharePoint.Taxonomy.ContentTypeSync" SourceId="301d8099-d132-40b0-ae0a-bd77b23f6837" ContentTypeId="0x0101009C2B7C2BCED2CC498D2131C55000F427" PreviousValue="false"/>
</file>

<file path=customXml/item3.xml><?xml version="1.0" encoding="utf-8"?>
<ct:contentTypeSchema xmlns:ct="http://schemas.microsoft.com/office/2006/metadata/contentType" xmlns:ma="http://schemas.microsoft.com/office/2006/metadata/properties/metaAttributes" ct:_="" ma:_="" ma:contentTypeName="File" ma:contentTypeID="0x0101009C2B7C2BCED2CC498D2131C55000F42700664C2D6AA3A65F4EA8A7A2B528FD15CA" ma:contentTypeVersion="20" ma:contentTypeDescription="Create a new document." ma:contentTypeScope="" ma:versionID="8126877863a019218d600ded3850fbe6">
  <xsd:schema xmlns:xsd="http://www.w3.org/2001/XMLSchema" xmlns:xs="http://www.w3.org/2001/XMLSchema" xmlns:p="http://schemas.microsoft.com/office/2006/metadata/properties" xmlns:ns2="62fd28fe-23c3-4d42-acab-31d46b9da58c" xmlns:ns3="4d26f180-144a-42ee-8122-e88c3adfe28e" xmlns:ns4="924e3330-f1b4-476c-80be-f9d2d284417d" xmlns:ns5="a92a5d63-ad1d-45d2-be8a-08970e422bae" targetNamespace="http://schemas.microsoft.com/office/2006/metadata/properties" ma:root="true" ma:fieldsID="4a67293452783085ebcea2e3d0221440" ns2:_="" ns3:_="" ns4:_="" ns5:_="">
    <xsd:import namespace="62fd28fe-23c3-4d42-acab-31d46b9da58c"/>
    <xsd:import namespace="4d26f180-144a-42ee-8122-e88c3adfe28e"/>
    <xsd:import namespace="924e3330-f1b4-476c-80be-f9d2d284417d"/>
    <xsd:import namespace="a92a5d63-ad1d-45d2-be8a-08970e422bae"/>
    <xsd:element name="properties">
      <xsd:complexType>
        <xsd:sequence>
          <xsd:element name="documentManagement">
            <xsd:complexType>
              <xsd:all>
                <xsd:element ref="ns2:Team"/>
                <xsd:element ref="ns2:Date_x0020_of_x0020_last_x0020_update"/>
                <xsd:element ref="ns2:Date_x0020_next_x0020_review_x0020_due"/>
                <xsd:element ref="ns2:Doc_x0020_Type"/>
                <xsd:element ref="ns2:Owner" minOccurs="0"/>
                <xsd:element ref="ns3:TaxCatchAll" minOccurs="0"/>
                <xsd:element ref="ns3:TaxCatchAllLabel" minOccurs="0"/>
                <xsd:element ref="ns3:oa1a93a5a7ef480181db2f87de7cba9a" minOccurs="0"/>
                <xsd:element ref="ns3:f2321e7ae57145009a616bed4e4763a0" minOccurs="0"/>
                <xsd:element ref="ns3:jf9d5451340646c7809b6948a13e369a" minOccurs="0"/>
                <xsd:element ref="ns3:e89c4b80759c40b1b9d7062f4c2d89c9" minOccurs="0"/>
                <xsd:element ref="ns4:SharedWithUsers" minOccurs="0"/>
                <xsd:element ref="ns4:SharedWithDetails" minOccurs="0"/>
                <xsd:element ref="ns5:MediaServiceEventHashCode" minOccurs="0"/>
                <xsd:element ref="ns5:MediaServiceGeneration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2fd28fe-23c3-4d42-acab-31d46b9da58c" elementFormDefault="qualified">
    <xsd:import namespace="http://schemas.microsoft.com/office/2006/documentManagement/types"/>
    <xsd:import namespace="http://schemas.microsoft.com/office/infopath/2007/PartnerControls"/>
    <xsd:element name="Team" ma:index="2" ma:displayName="Team" ma:default="Please select:" ma:format="RadioButtons" ma:internalName="Team" ma:readOnly="false">
      <xsd:simpleType>
        <xsd:restriction base="dms:Choice">
          <xsd:enumeration value="Please select:"/>
          <xsd:enumeration value="FE&amp;S Data and Analysis"/>
          <xsd:enumeration value="Schools Data and Analysis"/>
          <xsd:enumeration value="Early Years Data and Analysis"/>
          <xsd:enumeration value="Regional Data and Analysis"/>
          <xsd:enumeration value="Training and Insight"/>
          <xsd:enumeration value="System Support and Data"/>
          <xsd:enumeration value="Social Care Data and Analysis"/>
          <xsd:enumeration value="Social Care Pre-Inspection Briefing"/>
          <xsd:enumeration value="FE&amp;S Data &amp; Systems"/>
          <xsd:enumeration value="Corporate Reporting and Management Information"/>
          <xsd:enumeration value="RASAM"/>
          <xsd:enumeration value="RAISEonline"/>
          <xsd:enumeration value="FE&amp;S Data Acquisition"/>
          <xsd:enumeration value="Business Support"/>
          <xsd:enumeration value="School Performance Data and Data Science"/>
        </xsd:restriction>
      </xsd:simpleType>
    </xsd:element>
    <xsd:element name="Date_x0020_of_x0020_last_x0020_update" ma:index="3" ma:displayName="Date of last update" ma:format="DateOnly" ma:internalName="Date_x0020_of_x0020_last_x0020_update" ma:readOnly="false">
      <xsd:simpleType>
        <xsd:restriction base="dms:DateTime"/>
      </xsd:simpleType>
    </xsd:element>
    <xsd:element name="Date_x0020_next_x0020_review_x0020_due" ma:index="4" ma:displayName="Date next review due" ma:default="[today]" ma:format="DateOnly" ma:internalName="Date_x0020_next_x0020_review_x0020_due" ma:readOnly="false">
      <xsd:simpleType>
        <xsd:restriction base="dms:DateTime"/>
      </xsd:simpleType>
    </xsd:element>
    <xsd:element name="Doc_x0020_Type" ma:index="5" ma:displayName="Document type" ma:default="Please select:" ma:format="RadioButtons" ma:internalName="Doc_x0020_Type" ma:readOnly="false">
      <xsd:simpleType>
        <xsd:restriction base="dms:Choice">
          <xsd:enumeration value="Please select:"/>
          <xsd:enumeration value="Desk Notes"/>
          <xsd:enumeration value="QA Check Lists"/>
          <xsd:enumeration value="Team Information"/>
          <xsd:enumeration value="Official Statistics remit template"/>
        </xsd:restriction>
      </xsd:simpleType>
    </xsd:element>
    <xsd:element name="Owner" ma:index="12" nillable="true" ma:displayName="Owner" ma:list="UserInfo" ma:SharePointGroup="0" ma:internalName="Owner"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d26f180-144a-42ee-8122-e88c3adfe28e"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75269815-DBE0-4D70-8DEA-84E98DFB5938}" ma:internalName="TaxCatchAll" ma:showField="CatchAllData" ma:web="{924e3330-f1b4-476c-80be-f9d2d284417d}">
      <xsd:complexType>
        <xsd:complexContent>
          <xsd:extension base="dms:MultiChoiceLookup">
            <xsd:sequence>
              <xsd:element name="Value" type="dms:Lookup" maxOccurs="unbounded" minOccurs="0" nillable="true"/>
            </xsd:sequence>
          </xsd:extension>
        </xsd:complexContent>
      </xsd:complexType>
    </xsd:element>
    <xsd:element name="TaxCatchAllLabel" ma:index="18" nillable="true" ma:displayName="Taxonomy Catch All Column1" ma:hidden="true" ma:list="{75269815-DBE0-4D70-8DEA-84E98DFB5938}" ma:internalName="TaxCatchAllLabel" ma:readOnly="true" ma:showField="CatchAllDataLabel" ma:web="{924e3330-f1b4-476c-80be-f9d2d284417d}">
      <xsd:complexType>
        <xsd:complexContent>
          <xsd:extension base="dms:MultiChoiceLookup">
            <xsd:sequence>
              <xsd:element name="Value" type="dms:Lookup" maxOccurs="unbounded" minOccurs="0" nillable="true"/>
            </xsd:sequence>
          </xsd:extension>
        </xsd:complexContent>
      </xsd:complexType>
    </xsd:element>
    <xsd:element name="oa1a93a5a7ef480181db2f87de7cba9a" ma:index="19" nillable="true" ma:taxonomy="true" ma:internalName="oa1a93a5a7ef480181db2f87de7cba9a" ma:taxonomyFieldName="Directorate" ma:displayName="Directorate" ma:default="" ma:fieldId="{8a1a93a5-a7ef-4801-81db-2f87de7cba9a}"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f2321e7ae57145009a616bed4e4763a0" ma:index="20" nillable="true" ma:taxonomy="true" ma:internalName="f2321e7ae57145009a616bed4e4763a0" ma:taxonomyFieldName="OfstedDepartment" ma:displayName="Ofsted Department" ma:default="" ma:fieldId="{f2321e7a-e571-4500-9a61-6bed4e4763a0}"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jf9d5451340646c7809b6948a13e369a" ma:index="21" nillable="true" ma:taxonomy="true" ma:internalName="jf9d5451340646c7809b6948a13e369a" ma:taxonomyFieldName="OfstedTeam" ma:displayName="Ofsted Team" ma:default="" ma:fieldId="{3f9d5451-3406-46c7-809b-6948a13e369a}"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e89c4b80759c40b1b9d7062f4c2d89c9" ma:index="22" nillable="true" ma:taxonomy="true" ma:internalName="e89c4b80759c40b1b9d7062f4c2d89c9" ma:taxonomyFieldName="DocumentType" ma:displayName="Document Type" ma:default="" ma:fieldId="{e89c4b80-759c-40b1-b9d7-062f4c2d89c9}" ma:sspId="301d8099-d132-40b0-ae0a-bd77b23f6837" ma:termSetId="da3bd2f9-5d60-4585-8c46-4849b8568b1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924e3330-f1b4-476c-80be-f9d2d284417d" elementFormDefault="qualified">
    <xsd:import namespace="http://schemas.microsoft.com/office/2006/documentManagement/types"/>
    <xsd:import namespace="http://schemas.microsoft.com/office/infopath/2007/PartnerControls"/>
    <xsd:element name="SharedWithUsers" ma:index="2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2a5d63-ad1d-45d2-be8a-08970e422bae" elementFormDefault="qualified">
    <xsd:import namespace="http://schemas.microsoft.com/office/2006/documentManagement/types"/>
    <xsd:import namespace="http://schemas.microsoft.com/office/infopath/2007/PartnerControls"/>
    <xsd:element name="MediaServiceEventHashCode" ma:index="25" nillable="true" ma:displayName="MediaServiceEventHashCode" ma:hidden="true" ma:internalName="MediaServiceEventHashCode" ma:readOnly="true">
      <xsd:simpleType>
        <xsd:restriction base="dms:Text"/>
      </xsd:simpleType>
    </xsd:element>
    <xsd:element name="MediaServiceGenerationTime" ma:index="26" nillable="true" ma:displayName="MediaServiceGenerationTime" ma:hidden="true" ma:internalName="MediaServiceGenerationTim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8" ma:displayName="Content Type" ma:readOnly="tru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f2321e7ae57145009a616bed4e4763a0 xmlns="4d26f180-144a-42ee-8122-e88c3adfe28e">
      <Terms xmlns="http://schemas.microsoft.com/office/infopath/2007/PartnerControls"/>
    </f2321e7ae57145009a616bed4e4763a0>
    <Date_x0020_next_x0020_review_x0020_due xmlns="62fd28fe-23c3-4d42-acab-31d46b9da58c">2019-03-01T00:00:00+00:00</Date_x0020_next_x0020_review_x0020_due>
    <jf9d5451340646c7809b6948a13e369a xmlns="4d26f180-144a-42ee-8122-e88c3adfe28e">
      <Terms xmlns="http://schemas.microsoft.com/office/infopath/2007/PartnerControls"/>
    </jf9d5451340646c7809b6948a13e369a>
    <e89c4b80759c40b1b9d7062f4c2d89c9 xmlns="4d26f180-144a-42ee-8122-e88c3adfe28e">
      <Terms xmlns="http://schemas.microsoft.com/office/infopath/2007/PartnerControls"/>
    </e89c4b80759c40b1b9d7062f4c2d89c9>
    <Team xmlns="62fd28fe-23c3-4d42-acab-31d46b9da58c">FE&amp;S Data and Analysis</Team>
    <Date_x0020_of_x0020_last_x0020_update xmlns="62fd28fe-23c3-4d42-acab-31d46b9da58c">2018-09-13T23:00:00+00:00</Date_x0020_of_x0020_last_x0020_update>
    <oa1a93a5a7ef480181db2f87de7cba9a xmlns="4d26f180-144a-42ee-8122-e88c3adfe28e">
      <Terms xmlns="http://schemas.microsoft.com/office/infopath/2007/PartnerControls"/>
    </oa1a93a5a7ef480181db2f87de7cba9a>
    <Owner xmlns="62fd28fe-23c3-4d42-acab-31d46b9da58c">
      <UserInfo>
        <DisplayName>i:0#.f|membership|stuart.lloyd@ofsted.gov.uk</DisplayName>
        <AccountId>85</AccountId>
        <AccountType/>
      </UserInfo>
    </Owner>
    <Doc_x0020_Type xmlns="62fd28fe-23c3-4d42-acab-31d46b9da58c">Official Statistics remit template</Doc_x0020_Type>
    <TaxCatchAll xmlns="4d26f180-144a-42ee-8122-e88c3adfe28e"/>
  </documentManagement>
</p:properties>
</file>

<file path=customXml/itemProps1.xml><?xml version="1.0" encoding="utf-8"?>
<ds:datastoreItem xmlns:ds="http://schemas.openxmlformats.org/officeDocument/2006/customXml" ds:itemID="{4563FAC6-7F9B-4A3E-A746-20C8E58D9DB3}">
  <ds:schemaRefs>
    <ds:schemaRef ds:uri="http://schemas.microsoft.com/sharepoint/v3/contenttype/forms"/>
  </ds:schemaRefs>
</ds:datastoreItem>
</file>

<file path=customXml/itemProps2.xml><?xml version="1.0" encoding="utf-8"?>
<ds:datastoreItem xmlns:ds="http://schemas.openxmlformats.org/officeDocument/2006/customXml" ds:itemID="{0A64C78C-4865-49C4-903E-A814097AADB9}">
  <ds:schemaRefs>
    <ds:schemaRef ds:uri="Microsoft.SharePoint.Taxonomy.ContentTypeSync"/>
  </ds:schemaRefs>
</ds:datastoreItem>
</file>

<file path=customXml/itemProps3.xml><?xml version="1.0" encoding="utf-8"?>
<ds:datastoreItem xmlns:ds="http://schemas.openxmlformats.org/officeDocument/2006/customXml" ds:itemID="{16F1DFE8-29AB-4677-82A8-DCD62DADDC8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2fd28fe-23c3-4d42-acab-31d46b9da58c"/>
    <ds:schemaRef ds:uri="4d26f180-144a-42ee-8122-e88c3adfe28e"/>
    <ds:schemaRef ds:uri="924e3330-f1b4-476c-80be-f9d2d284417d"/>
    <ds:schemaRef ds:uri="a92a5d63-ad1d-45d2-be8a-08970e422b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32BF86B5-9A96-4147-9C4C-AA70840BD78A}">
  <ds:schemaRefs>
    <ds:schemaRef ds:uri="http://schemas.microsoft.com/office/2006/metadata/properties"/>
    <ds:schemaRef ds:uri="http://purl.org/dc/terms/"/>
    <ds:schemaRef ds:uri="4d26f180-144a-42ee-8122-e88c3adfe28e"/>
    <ds:schemaRef ds:uri="924e3330-f1b4-476c-80be-f9d2d284417d"/>
    <ds:schemaRef ds:uri="http://schemas.microsoft.com/office/2006/documentManagement/types"/>
    <ds:schemaRef ds:uri="http://schemas.microsoft.com/office/infopath/2007/PartnerControls"/>
    <ds:schemaRef ds:uri="http://schemas.openxmlformats.org/package/2006/metadata/core-properties"/>
    <ds:schemaRef ds:uri="a92a5d63-ad1d-45d2-be8a-08970e422bae"/>
    <ds:schemaRef ds:uri="http://purl.org/dc/elements/1.1/"/>
    <ds:schemaRef ds:uri="62fd28fe-23c3-4d42-acab-31d46b9da58c"/>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30</vt:i4>
      </vt:variant>
    </vt:vector>
  </HeadingPairs>
  <TitlesOfParts>
    <vt:vector size="50" baseType="lpstr">
      <vt:lpstr>Cover</vt:lpstr>
      <vt:lpstr>Notes</vt:lpstr>
      <vt:lpstr>Contents</vt:lpstr>
      <vt:lpstr>lookups</vt:lpstr>
      <vt:lpstr>T1 In-year inspections</vt:lpstr>
      <vt:lpstr>T2 In-year short inspection</vt:lpstr>
      <vt:lpstr>T3 In-year outcomes</vt:lpstr>
      <vt:lpstr>T3a Prison outcomes</vt:lpstr>
      <vt:lpstr>T4 Most recent outcomes</vt:lpstr>
      <vt:lpstr>C1 In-year judgement outcomes</vt:lpstr>
      <vt:lpstr>C2 In-year provider outcomes</vt:lpstr>
      <vt:lpstr>C3 In-year outcomes over time</vt:lpstr>
      <vt:lpstr>C4 In-year grade 3 outcomes</vt:lpstr>
      <vt:lpstr>C5 Most recent outcomes</vt:lpstr>
      <vt:lpstr>C6 Most recent over time</vt:lpstr>
      <vt:lpstr>C7 Most recent prison outcomes</vt:lpstr>
      <vt:lpstr>D1 In-year inspection data</vt:lpstr>
      <vt:lpstr>D2 In-year historic insp data</vt:lpstr>
      <vt:lpstr>D2 (working)</vt:lpstr>
      <vt:lpstr>D3 Most recent inspection data</vt:lpstr>
      <vt:lpstr>Academies</vt:lpstr>
      <vt:lpstr>Colleges</vt:lpstr>
      <vt:lpstr>Community_learning_and_skills_providers</vt:lpstr>
      <vt:lpstr>Dance_and_drama_colleges</vt:lpstr>
      <vt:lpstr>Higher_education_institutions</vt:lpstr>
      <vt:lpstr>Independent_learning_providers_including_employer_providers</vt:lpstr>
      <vt:lpstr>Independent_specialist_colleges</vt:lpstr>
      <vt:lpstr>National_Careers_Service_contractors</vt:lpstr>
      <vt:lpstr>'C1 In-year judgement outcomes'!Print_Area</vt:lpstr>
      <vt:lpstr>'C2 In-year provider outcomes'!Print_Area</vt:lpstr>
      <vt:lpstr>'C3 In-year outcomes over time'!Print_Area</vt:lpstr>
      <vt:lpstr>'C4 In-year grade 3 outcomes'!Print_Area</vt:lpstr>
      <vt:lpstr>'C5 Most recent outcomes'!Print_Area</vt:lpstr>
      <vt:lpstr>'C6 Most recent over time'!Print_Area</vt:lpstr>
      <vt:lpstr>'C7 Most recent prison outcomes'!Print_Area</vt:lpstr>
      <vt:lpstr>Contents!Print_Area</vt:lpstr>
      <vt:lpstr>Cover!Print_Area</vt:lpstr>
      <vt:lpstr>'D1 In-year inspection data'!Print_Area</vt:lpstr>
      <vt:lpstr>'D2 (working)'!Print_Area</vt:lpstr>
      <vt:lpstr>'D2 In-year historic insp data'!Print_Area</vt:lpstr>
      <vt:lpstr>'D3 Most recent inspection data'!Print_Area</vt:lpstr>
      <vt:lpstr>Notes!Print_Area</vt:lpstr>
      <vt:lpstr>'T1 In-year inspections'!Print_Area</vt:lpstr>
      <vt:lpstr>'T2 In-year short inspection'!Print_Area</vt:lpstr>
      <vt:lpstr>'T3 In-year outcomes'!Print_Area</vt:lpstr>
      <vt:lpstr>'T3a Prison outcomes'!Print_Area</vt:lpstr>
      <vt:lpstr>'T4 Most recent outcomes'!Print_Area</vt:lpstr>
      <vt:lpstr>'C1 In-year judgement outcomes'!Provider_Group</vt:lpstr>
      <vt:lpstr>Provider_Group</vt:lpstr>
      <vt:lpstr>Provider_Type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 McGreavy</dc:creator>
  <cp:lastModifiedBy>Simon Gilson</cp:lastModifiedBy>
  <cp:lastPrinted>2017-11-17T10:43:39Z</cp:lastPrinted>
  <dcterms:created xsi:type="dcterms:W3CDTF">2017-09-28T08:20:54Z</dcterms:created>
  <dcterms:modified xsi:type="dcterms:W3CDTF">2020-09-21T11:29:39Z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0x0101009C2B7C2BCED2CC498D2131C55000F42700664C2D6AA3A65F4EA8A7A2B528FD15CA</vt:lpwstr>
  </property>
  <property fmtid="{D5CDD505-2E9C-101B-9397-08002B2CF9AE}" pid="3" name="OfstedDepartment">
    <vt:lpwstr/>
  </property>
  <property fmtid="{D5CDD505-2E9C-101B-9397-08002B2CF9AE}" pid="4" name="Directorate">
    <vt:lpwstr/>
  </property>
  <property fmtid="{D5CDD505-2E9C-101B-9397-08002B2CF9AE}" pid="5" name="OfstedTeam">
    <vt:lpwstr/>
  </property>
  <property fmtid="{D5CDD505-2E9C-101B-9397-08002B2CF9AE}" pid="6" name="DocumentType">
    <vt:lpwstr/>
  </property>
</Properties>
</file>